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workbookProtection lockStructure="1" workbookAlgorithmName="SHA-512" workbookHashValue="DUyOAsVUCZJuRXOYz7m4zMS3a3+mAUsk9A66B2coEcejq90j/+oS+BJ1jJQ3D8Uu10IIVhSHLdqgBq7/7t6nTw==" workbookSaltValue="pTTX+YeCJnNO6fb7h9O4AA==" workbookSpinCount="100000"/>
  <bookViews>
    <workbookView visibility="visible" minimized="0" showHorizontalScroll="1" showVerticalScroll="1" showSheetTabs="1" xWindow="-120" yWindow="-120" windowWidth="29040" windowHeight="15840" tabRatio="729" firstSheet="0" activeTab="1" autoFilterDateGrouping="1"/>
  </bookViews>
  <sheets>
    <sheet name="    2025학년도 입결 분석    " sheetId="1" state="visible" r:id="rId1"/>
    <sheet name=" 본인점수 입력 " sheetId="2" state="visible" r:id="rId2"/>
    <sheet name="       가 군       " sheetId="3" state="visible" r:id="rId3"/>
    <sheet name="       나 군       " sheetId="4" state="visible" r:id="rId4"/>
    <sheet name="       다 군      " sheetId="5" state="visible" r:id="rId5"/>
    <sheet name="변환표준점수" sheetId="6" state="hidden" r:id="rId6"/>
    <sheet name="배치점수 계산기" sheetId="7" state="hidden" r:id="rId7"/>
    <sheet name="환산공식" sheetId="8" state="hidden" r:id="rId8"/>
  </sheets>
  <definedNames>
    <definedName name="_xlnm._FilterDatabase" localSheetId="0" hidden="1">'    2025학년도 입결 분석    '!$B$13:$AH$2121</definedName>
    <definedName name="_xlnm._FilterDatabase" localSheetId="2" hidden="1">'       가 군       '!$C$7:$K$7</definedName>
    <definedName name="_xlnm._FilterDatabase" localSheetId="3" hidden="1">'       나 군       '!$C$7:$K$7</definedName>
    <definedName name="_xlnm._FilterDatabase" localSheetId="4" hidden="1">'       다 군      '!$C$7:$K$7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0.00_ "/>
    <numFmt numFmtId="166" formatCode="0.0"/>
    <numFmt numFmtId="167" formatCode="#,##0_);[Red]\(#,##0\)"/>
    <numFmt numFmtId="168" formatCode="0.0000"/>
    <numFmt numFmtId="169" formatCode="#,##0_ "/>
    <numFmt numFmtId="170" formatCode="0_);[Red]\(0\)"/>
  </numFmts>
  <fonts count="9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8" tint="-0.249977111117893"/>
      <sz val="11"/>
      <scheme val="minor"/>
    </font>
    <font>
      <name val="맑은 고딕"/>
      <charset val="129"/>
      <family val="2"/>
      <color theme="8" tint="-0.249977111117893"/>
      <sz val="9"/>
      <scheme val="minor"/>
    </font>
    <font>
      <name val="맑은 고딕"/>
      <charset val="129"/>
      <family val="3"/>
      <color theme="8" tint="-0.249977111117893"/>
      <sz val="10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theme="5" tint="-0.249977111117893"/>
      <sz val="11"/>
      <scheme val="minor"/>
    </font>
    <font>
      <name val="맑은 고딕"/>
      <charset val="129"/>
      <family val="2"/>
      <color theme="5" tint="-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5" tint="-0.249977111117893"/>
      <sz val="10"/>
      <scheme val="minor"/>
    </font>
    <font>
      <name val="맑은 고딕"/>
      <charset val="129"/>
      <family val="2"/>
      <color theme="4" tint="-0.249977111117893"/>
      <sz val="10"/>
      <scheme val="minor"/>
    </font>
    <font>
      <name val="맑은 고딕"/>
      <charset val="129"/>
      <family val="2"/>
      <color theme="4" tint="-0.249977111117893"/>
      <sz val="9"/>
      <scheme val="minor"/>
    </font>
    <font>
      <name val="맑은 고딕"/>
      <charset val="129"/>
      <family val="2"/>
      <color rgb="FF9C5700"/>
      <sz val="10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4" tint="-0.249977111117893"/>
      <sz val="9"/>
      <scheme val="minor"/>
    </font>
    <font>
      <name val="맑은 고딕"/>
      <charset val="129"/>
      <family val="2"/>
      <color theme="4" tint="-0.249977111117893"/>
      <sz val="8"/>
      <scheme val="minor"/>
    </font>
    <font>
      <name val="맑은 고딕"/>
      <charset val="129"/>
      <family val="2"/>
      <color theme="4" tint="-0.249977111117893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2"/>
      <color theme="5" tint="-0.249977111117893"/>
      <sz val="8"/>
      <scheme val="minor"/>
    </font>
    <font>
      <name val="맑은 고딕"/>
      <charset val="129"/>
      <family val="2"/>
      <color theme="8" tint="-0.249977111117893"/>
      <sz val="8"/>
      <scheme val="minor"/>
    </font>
    <font>
      <name val="맑은 고딕"/>
      <charset val="129"/>
      <family val="3"/>
      <b val="1"/>
      <color theme="2" tint="-0.499984740745262"/>
      <sz val="11"/>
      <scheme val="minor"/>
    </font>
    <font>
      <name val="맑은 고딕"/>
      <charset val="129"/>
      <family val="3"/>
      <color theme="2" tint="-0.499984740745262"/>
      <sz val="11"/>
      <scheme val="minor"/>
    </font>
    <font>
      <name val="맑은 고딕"/>
      <charset val="129"/>
      <family val="2"/>
      <color theme="2" tint="-0.499984740745262"/>
      <sz val="11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4" tint="-0.249977111117893"/>
      <sz val="8"/>
      <scheme val="minor"/>
    </font>
    <font>
      <name val="맑은 고딕"/>
      <charset val="129"/>
      <family val="2"/>
      <color rgb="FFC00000"/>
      <sz val="10"/>
      <scheme val="minor"/>
    </font>
    <font>
      <name val="맑은 고딕"/>
      <charset val="129"/>
      <family val="2"/>
      <color theme="4" tint="-0.499984740745262"/>
      <sz val="9"/>
      <scheme val="minor"/>
    </font>
    <font>
      <name val="맑은 고딕"/>
      <charset val="129"/>
      <family val="2"/>
      <color rgb="FF7030A0"/>
      <sz val="10"/>
      <scheme val="minor"/>
    </font>
    <font>
      <name val="맑은 고딕"/>
      <charset val="129"/>
      <family val="2"/>
      <color theme="1"/>
      <sz val="1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color rgb="FF7030A0"/>
      <sz val="9"/>
    </font>
    <font>
      <name val="맑은 고딕"/>
      <charset val="129"/>
      <family val="2"/>
      <color rgb="FF006100"/>
      <sz val="10"/>
      <scheme val="minor"/>
    </font>
    <font>
      <name val="맑은 고딕"/>
      <charset val="129"/>
      <family val="2"/>
      <color theme="4" tint="-0.249977111117893"/>
      <sz val="10"/>
    </font>
    <font>
      <name val="맑은 고딕"/>
      <charset val="129"/>
      <family val="3"/>
      <b val="1"/>
      <color theme="4" tint="-0.249977111117893"/>
      <sz val="11"/>
      <scheme val="minor"/>
    </font>
    <font>
      <name val="맑은 고딕"/>
      <charset val="129"/>
      <family val="2"/>
      <color rgb="FFC00000"/>
      <sz val="11"/>
      <scheme val="minor"/>
    </font>
    <font>
      <name val="맑은 고딕"/>
      <charset val="129"/>
      <family val="3"/>
      <b val="1"/>
      <color rgb="FFC00000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color theme="5" tint="-0.249977111117893"/>
      <sz val="11"/>
      <scheme val="minor"/>
    </font>
    <font>
      <name val="맑은 고딕"/>
      <charset val="129"/>
      <family val="3"/>
      <color rgb="FFC00000"/>
      <sz val="10"/>
      <scheme val="minor"/>
    </font>
    <font>
      <name val="맑은 고딕"/>
      <charset val="129"/>
      <family val="3"/>
      <b val="1"/>
      <color theme="5" tint="-0.249977111117893"/>
      <sz val="11"/>
      <scheme val="minor"/>
    </font>
    <font>
      <name val="맑은 고딕"/>
      <charset val="129"/>
      <family val="2"/>
      <color rgb="FFC00000"/>
      <sz val="9"/>
    </font>
    <font>
      <name val="맑은 고딕"/>
      <charset val="129"/>
      <family val="3"/>
      <color rgb="FFC00000"/>
      <sz val="10"/>
    </font>
    <font>
      <name val="맑은 고딕"/>
      <charset val="129"/>
      <family val="2"/>
      <color theme="2" tint="-0.499984740745262"/>
      <sz val="10"/>
      <scheme val="minor"/>
    </font>
    <font>
      <name val="맑은 고딕"/>
      <charset val="129"/>
      <family val="3"/>
      <color theme="4" tint="-0.249977111117893"/>
      <sz val="11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맑은 고딕"/>
      <charset val="129"/>
      <family val="3"/>
      <b val="1"/>
      <color theme="4" tint="-0.249977111117893"/>
      <sz val="10"/>
      <scheme val="minor"/>
    </font>
    <font>
      <name val="맑은 고딕"/>
      <charset val="129"/>
      <family val="2"/>
      <color theme="1"/>
      <sz val="11"/>
      <u val="single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i val="1"/>
      <color theme="1"/>
      <sz val="11"/>
      <scheme val="minor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b val="1"/>
      <color theme="1"/>
      <sz val="14"/>
    </font>
    <font>
      <name val="맑은 고딕"/>
      <charset val="129"/>
      <family val="3"/>
      <sz val="8"/>
      <scheme val="minor"/>
    </font>
    <font>
      <name val="Calibri"/>
      <family val="2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color theme="0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rgb="FFC55A11"/>
      <sz val="10"/>
    </font>
    <font>
      <name val="Malgun Gothic"/>
      <charset val="129"/>
      <family val="3"/>
      <color theme="0"/>
      <sz val="10"/>
    </font>
    <font>
      <name val="Malgun Gothic"/>
      <charset val="129"/>
      <family val="3"/>
      <color rgb="FFFFFFFF"/>
      <sz val="10"/>
    </font>
    <font>
      <name val="Malgun Gothic"/>
      <charset val="129"/>
      <family val="3"/>
      <color rgb="FFC00000"/>
      <sz val="11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0"/>
    </font>
    <font>
      <name val="Malgun Gothic"/>
      <charset val="129"/>
      <family val="3"/>
      <color theme="1"/>
      <sz val="9"/>
    </font>
    <font>
      <name val="Malgun Gothic"/>
      <charset val="129"/>
      <family val="3"/>
      <b val="1"/>
      <color rgb="FFC55A11"/>
      <sz val="11"/>
    </font>
    <font>
      <name val="Malgun Gothic"/>
      <charset val="129"/>
      <family val="3"/>
      <color theme="5" tint="-0.249977111117893"/>
      <sz val="11"/>
    </font>
    <font>
      <name val="맑은 고딕"/>
      <charset val="129"/>
      <family val="3"/>
      <color theme="0"/>
      <sz val="11"/>
    </font>
    <font>
      <name val="Malgun Gothic"/>
      <charset val="129"/>
      <family val="3"/>
      <b val="1"/>
      <color rgb="FFC00000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4" tint="-0.249977111117893"/>
      <sz val="9"/>
    </font>
    <font>
      <name val="맑은 고딕"/>
      <charset val="129"/>
      <family val="3"/>
      <color theme="1"/>
      <sz val="9"/>
    </font>
    <font>
      <name val="Times New Roman"/>
      <family val="1"/>
      <color rgb="FF000000"/>
      <sz val="10"/>
    </font>
    <font>
      <name val="맑은 고딕"/>
      <charset val="129"/>
      <family val="3"/>
      <color theme="4" tint="-0.249977111117893"/>
      <sz val="10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2"/>
      <color theme="1" tint="0.499984740745262"/>
      <sz val="9"/>
      <scheme val="minor"/>
    </font>
    <font>
      <name val="맑은 고딕"/>
      <charset val="129"/>
      <family val="3"/>
      <color theme="4"/>
      <sz val="10"/>
      <scheme val="minor"/>
    </font>
    <font>
      <name val="Malgun Gothic"/>
      <charset val="129"/>
      <family val="3"/>
      <sz val="10"/>
    </font>
    <font>
      <name val="맑은 고딕"/>
      <charset val="129"/>
      <family val="3"/>
      <b val="1"/>
      <sz val="9"/>
    </font>
    <font>
      <name val="맑은 고딕"/>
      <charset val="129"/>
      <family val="2"/>
      <color theme="4"/>
      <sz val="10"/>
      <scheme val="minor"/>
    </font>
    <font>
      <name val="맑은 고딕"/>
      <charset val="129"/>
      <family val="3"/>
      <b val="1"/>
      <color rgb="FFC0000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EFB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1" tint="0.3499862666707358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</fills>
  <borders count="252">
    <border>
      <left/>
      <right/>
      <top/>
      <bottom/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0.0999481185338908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/>
      <top/>
      <bottom style="thin">
        <color theme="2" tint="-0.0999481185338908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/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 style="medium">
        <color theme="1"/>
      </right>
      <top style="medium">
        <color theme="1"/>
      </top>
      <bottom style="thin">
        <color theme="2" tint="-0.09994811853389081"/>
      </bottom>
      <diagonal/>
    </border>
    <border>
      <left/>
      <right/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medium">
        <color theme="1"/>
      </top>
      <bottom style="medium">
        <color theme="1"/>
      </bottom>
      <diagonal/>
    </border>
    <border>
      <left style="thin">
        <color theme="2" tint="-0.0999481185338908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0.0999481185338908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2" tint="-0.09994811853389081"/>
      </left>
      <right style="thin">
        <color theme="1"/>
      </right>
      <top style="thin">
        <color theme="1"/>
      </top>
      <bottom style="thin">
        <color theme="2" tint="-0.0999481185338908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1"/>
      </right>
      <top style="thin">
        <color theme="2" tint="-0.09994811853389081"/>
      </top>
      <bottom style="thin">
        <color theme="1"/>
      </bottom>
      <diagonal/>
    </border>
    <border>
      <left style="thin">
        <color theme="2" tint="-0.0999481185338908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/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2" tint="-0.099948118533890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2" tint="-0.09994811853389081"/>
      </left>
      <right style="medium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medium">
        <color indexed="64"/>
      </right>
      <top style="thin">
        <color theme="2" tint="-0.09994811853389081"/>
      </top>
      <bottom style="medium">
        <color theme="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1760002441481"/>
      </left>
      <right/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theme="2" tint="-0.0999481185338908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2" tint="-0.0999481185338908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 tint="-0.09994811853389081"/>
      </right>
      <top style="thin">
        <color theme="1"/>
      </top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1"/>
      </bottom>
      <diagonal/>
    </border>
    <border>
      <left style="thin">
        <color theme="2" tint="-0.0999481185338908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medium">
        <color indexed="64"/>
      </bottom>
      <diagonal/>
    </border>
    <border>
      <left/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medium">
        <color theme="1" tint="0.3499862666707358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theme="2" tint="-0.1499984740745262"/>
      </left>
      <right style="thin">
        <color theme="2" tint="-0.1499984740745262"/>
      </right>
      <top/>
      <bottom style="medium">
        <color rgb="FFFFFFFF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2" tint="-0.09994811853389081"/>
      </left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/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/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/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2" tint="-0.09994811853389081"/>
      </left>
      <right/>
      <top/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/>
      <bottom style="thin">
        <color theme="2" tint="-0.09994811853389081"/>
      </bottom>
      <diagonal/>
    </border>
    <border>
      <left/>
      <right style="thin">
        <color theme="0"/>
      </right>
      <top/>
      <bottom style="thin">
        <color theme="2" tint="-0.09994811853389081"/>
      </bottom>
      <diagonal/>
    </border>
    <border>
      <left style="thin">
        <color theme="0"/>
      </left>
      <right/>
      <top/>
      <bottom style="thin">
        <color theme="2" tint="-0.09994811853389081"/>
      </bottom>
      <diagonal/>
    </border>
    <border>
      <left/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1"/>
      </left>
      <right style="thin">
        <color theme="0"/>
      </right>
      <top/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0"/>
      </right>
      <top/>
      <bottom style="thin">
        <color theme="2" tint="-0.09994811853389081"/>
      </bottom>
      <diagonal/>
    </border>
    <border>
      <left style="thin">
        <color theme="0"/>
      </left>
      <right style="thin">
        <color theme="1"/>
      </right>
      <top/>
      <bottom style="thin">
        <color theme="2" tint="-0.09994811853389081"/>
      </bottom>
      <diagonal/>
    </border>
    <border>
      <left style="thin">
        <color theme="0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1"/>
      </left>
      <right/>
      <top/>
      <bottom style="thin">
        <color theme="2" tint="-0.09994811853389081"/>
      </bottom>
      <diagonal/>
    </border>
    <border>
      <left style="thin">
        <color theme="2" tint="-0.09994811853389081"/>
      </left>
      <right style="medium">
        <color theme="1"/>
      </right>
      <top/>
      <bottom style="thin">
        <color theme="2" tint="-0.09994811853389081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2" tint="-0.1499984740745262"/>
      </left>
      <right style="thin">
        <color theme="2" tint="-0.1499984740745262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1"/>
      </left>
      <right style="medium">
        <color rgb="FFFFFFFF"/>
      </right>
      <top/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0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/>
      <top style="medium">
        <color rgb="FF000000"/>
      </top>
      <bottom style="thin">
        <color theme="2" tint="-0.09997863704336681"/>
      </bottom>
      <diagonal/>
    </border>
    <border>
      <left/>
      <right style="thin">
        <color indexed="64"/>
      </right>
      <top style="medium">
        <color rgb="FF000000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0"/>
      </top>
      <bottom/>
      <diagonal/>
    </border>
    <border>
      <left style="thin">
        <color theme="0"/>
      </left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/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2" tint="-0.09997863704336681"/>
      </right>
      <top style="thin">
        <color theme="0"/>
      </top>
      <bottom/>
      <diagonal/>
    </border>
    <border>
      <left style="thin">
        <color rgb="FF000000"/>
      </left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/>
      <bottom style="medium">
        <color theme="1"/>
      </bottom>
      <diagonal/>
    </border>
    <border>
      <left/>
      <right style="thin">
        <color theme="2" tint="-0.09997863704336681"/>
      </right>
      <top/>
      <bottom/>
      <diagonal/>
    </border>
    <border>
      <left/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2" tint="-0.09997863704336681"/>
      </right>
      <top/>
      <bottom style="medium">
        <color theme="1"/>
      </bottom>
      <diagonal/>
    </border>
    <border>
      <left style="thin">
        <color theme="0"/>
      </left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/>
      <bottom/>
      <diagonal/>
    </border>
    <border>
      <left style="medium">
        <color rgb="FF000000"/>
      </left>
      <right style="medium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2" tint="-0.09991760002441481"/>
      </left>
      <right style="thin">
        <color theme="2" tint="-0.09991760002441481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6" tint="0.5999633777886288"/>
      </left>
      <right/>
      <top style="thin">
        <color theme="6" tint="0.5999633777886288"/>
      </top>
      <bottom style="thin">
        <color theme="6" tint="0.5999633777886288"/>
      </bottom>
      <diagonal/>
    </border>
    <border>
      <left/>
      <right/>
      <top style="thin">
        <color theme="6" tint="0.5999633777886288"/>
      </top>
      <bottom style="thin">
        <color theme="6" tint="0.5999633777886288"/>
      </bottom>
      <diagonal/>
    </border>
    <border>
      <left style="thin">
        <color theme="2" tint="-0.249977111117893"/>
      </left>
      <right/>
      <top style="thin">
        <color theme="6" tint="0.5999633777886288"/>
      </top>
      <bottom style="thin">
        <color theme="6" tint="0.5999633777886288"/>
      </bottom>
      <diagonal/>
    </border>
    <border>
      <left style="thin">
        <color theme="2" tint="-0.249977111117893"/>
      </left>
      <right style="thin">
        <color theme="2" tint="-0.09994811853389081"/>
      </right>
      <top style="thin">
        <color theme="6" tint="0.5999633777886288"/>
      </top>
      <bottom style="thin">
        <color theme="6" tint="0.5999633777886288"/>
      </bottom>
      <diagonal/>
    </border>
    <border>
      <left/>
      <right style="thin">
        <color theme="6" tint="0.5999633777886288"/>
      </right>
      <top style="thin">
        <color theme="6" tint="0.5999633777886288"/>
      </top>
      <bottom style="thin">
        <color theme="6" tint="0.5999633777886288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 tint="-0.09994811853389081"/>
      </left>
      <right style="thin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theme="1"/>
      </right>
      <top style="medium">
        <color rgb="FF000000"/>
      </top>
      <bottom style="thin">
        <color theme="0"/>
      </bottom>
      <diagonal/>
    </border>
    <border>
      <left/>
      <right style="thin">
        <color theme="2" tint="-0.1499984740745262"/>
      </right>
      <top/>
      <bottom/>
      <diagonal/>
    </border>
    <border>
      <left/>
      <right style="thin">
        <color theme="2" tint="-0.1499984740745262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1"/>
      </right>
      <top style="thin">
        <color theme="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9">
    <xf numFmtId="0" fontId="1" fillId="0" borderId="0" applyAlignment="1">
      <alignment vertical="center"/>
    </xf>
    <xf numFmtId="0" fontId="1" fillId="2" borderId="1" applyAlignment="1">
      <alignment vertical="center"/>
    </xf>
    <xf numFmtId="0" fontId="13" fillId="4" borderId="0" applyAlignment="1">
      <alignment vertical="center"/>
    </xf>
    <xf numFmtId="0" fontId="14" fillId="5" borderId="0" applyAlignment="1">
      <alignment vertical="center"/>
    </xf>
    <xf numFmtId="9" fontId="1" fillId="0" borderId="0" applyAlignment="1">
      <alignment vertical="center"/>
    </xf>
    <xf numFmtId="0" fontId="57" fillId="0" borderId="0"/>
    <xf numFmtId="0" fontId="58" fillId="0" borderId="0"/>
    <xf numFmtId="0" fontId="59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1" fillId="2" borderId="1" applyAlignment="1">
      <alignment vertical="center"/>
    </xf>
    <xf numFmtId="0" fontId="1" fillId="2" borderId="215" applyAlignment="1">
      <alignment vertical="center"/>
    </xf>
    <xf numFmtId="0" fontId="88" fillId="0" borderId="0"/>
    <xf numFmtId="0" fontId="18" fillId="0" borderId="0" applyAlignment="1">
      <alignment vertical="center"/>
    </xf>
    <xf numFmtId="0" fontId="1" fillId="2" borderId="1" applyAlignment="1">
      <alignment vertical="center"/>
    </xf>
    <xf numFmtId="0" fontId="18" fillId="2" borderId="1" applyAlignment="1">
      <alignment vertical="center"/>
    </xf>
    <xf numFmtId="0" fontId="90" fillId="4" borderId="0" applyAlignment="1">
      <alignment vertical="center"/>
    </xf>
    <xf numFmtId="0" fontId="18" fillId="0" borderId="0" applyAlignment="1">
      <alignment vertical="center"/>
    </xf>
    <xf numFmtId="0" fontId="1" fillId="2" borderId="1" applyAlignment="1">
      <alignment vertical="center"/>
    </xf>
    <xf numFmtId="0" fontId="1" fillId="7" borderId="217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" fillId="2" borderId="215" applyAlignment="1">
      <alignment vertical="center"/>
    </xf>
    <xf numFmtId="41" fontId="1" fillId="0" borderId="0" applyAlignment="1">
      <alignment vertical="center"/>
    </xf>
    <xf numFmtId="0" fontId="1" fillId="13" borderId="1" applyAlignment="1">
      <alignment vertical="center"/>
    </xf>
    <xf numFmtId="0" fontId="1" fillId="2" borderId="1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1" fillId="27" borderId="1" applyAlignment="1">
      <alignment vertical="center"/>
    </xf>
    <xf numFmtId="41" fontId="1" fillId="0" borderId="0" applyAlignment="1">
      <alignment vertical="center"/>
    </xf>
    <xf numFmtId="0" fontId="13" fillId="4" borderId="0" applyAlignment="1">
      <alignment vertical="center"/>
    </xf>
    <xf numFmtId="0" fontId="58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7" borderId="217" applyAlignment="1">
      <alignment vertical="center"/>
    </xf>
    <xf numFmtId="0" fontId="1" fillId="2" borderId="1" applyAlignment="1">
      <alignment vertical="center"/>
    </xf>
    <xf numFmtId="41" fontId="1" fillId="0" borderId="0" applyAlignment="1">
      <alignment vertical="center"/>
    </xf>
    <xf numFmtId="0" fontId="1" fillId="27" borderId="1" applyAlignment="1">
      <alignment vertical="center"/>
    </xf>
    <xf numFmtId="0" fontId="1" fillId="13" borderId="1" applyAlignment="1">
      <alignment vertical="center"/>
    </xf>
    <xf numFmtId="41" fontId="1" fillId="0" borderId="0" applyAlignment="1">
      <alignment vertical="center"/>
    </xf>
    <xf numFmtId="0" fontId="1" fillId="2" borderId="215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2" borderId="215" applyAlignment="1">
      <alignment vertical="center"/>
    </xf>
  </cellStyleXfs>
  <cellXfs count="760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22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0" fillId="2" borderId="1" applyAlignment="1" applyProtection="1" pivotButton="0" quotePrefix="0" xfId="1">
      <alignment vertical="center"/>
      <protection locked="1" hidden="1"/>
    </xf>
    <xf numFmtId="164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horizontal="right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65" fontId="0" fillId="0" borderId="0" applyAlignment="1" applyProtection="1" pivotButton="0" quotePrefix="0" xfId="0">
      <alignment vertical="center"/>
      <protection locked="1" hidden="1"/>
    </xf>
    <xf numFmtId="164" fontId="6" fillId="0" borderId="10" applyAlignment="1" applyProtection="1" pivotButton="0" quotePrefix="0" xfId="0">
      <alignment vertical="center"/>
      <protection locked="1" hidden="1"/>
    </xf>
    <xf numFmtId="0" fontId="0" fillId="0" borderId="12" applyAlignment="1" applyProtection="1" pivotButton="0" quotePrefix="0" xfId="0">
      <alignment horizontal="right" vertical="center"/>
      <protection locked="1" hidden="1"/>
    </xf>
    <xf numFmtId="0" fontId="21" fillId="0" borderId="0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vertical="center"/>
      <protection locked="1" hidden="1"/>
    </xf>
    <xf numFmtId="0" fontId="0" fillId="3" borderId="1" applyAlignment="1" applyProtection="1" pivotButton="0" quotePrefix="0" xfId="1">
      <alignment vertical="center"/>
      <protection locked="1" hidden="1"/>
    </xf>
    <xf numFmtId="2" fontId="0" fillId="0" borderId="0" applyAlignment="1" applyProtection="1" pivotButton="0" quotePrefix="0" xfId="0">
      <alignment vertical="center"/>
      <protection locked="1" hidden="1"/>
    </xf>
    <xf numFmtId="0" fontId="26" fillId="0" borderId="0" applyAlignment="1" applyProtection="1" pivotButton="0" quotePrefix="0" xfId="0">
      <alignment vertical="center"/>
      <protection locked="1" hidden="1"/>
    </xf>
    <xf numFmtId="0" fontId="14" fillId="5" borderId="0" applyAlignment="1" applyProtection="1" pivotButton="0" quotePrefix="0" xfId="3">
      <alignment vertical="center"/>
      <protection locked="1" hidden="1"/>
    </xf>
    <xf numFmtId="0" fontId="0" fillId="0" borderId="41" applyAlignment="1" applyProtection="1" pivotButton="0" quotePrefix="0" xfId="0">
      <alignment horizontal="center" vertical="center"/>
      <protection locked="1" hidden="1"/>
    </xf>
    <xf numFmtId="0" fontId="0" fillId="0" borderId="41" applyAlignment="1" applyProtection="1" pivotButton="0" quotePrefix="0" xfId="0">
      <alignment vertical="center"/>
      <protection locked="1" hidden="1"/>
    </xf>
    <xf numFmtId="0" fontId="0" fillId="0" borderId="42" applyAlignment="1" applyProtection="1" pivotButton="0" quotePrefix="0" xfId="0">
      <alignment vertical="center"/>
      <protection locked="1" hidden="1"/>
    </xf>
    <xf numFmtId="0" fontId="0" fillId="2" borderId="1" applyAlignment="1" applyProtection="1" pivotButton="0" quotePrefix="0" xfId="1">
      <alignment horizontal="right" vertical="center"/>
      <protection locked="0" hidden="1"/>
    </xf>
    <xf numFmtId="0" fontId="0" fillId="0" borderId="28" applyAlignment="1" applyProtection="1" pivotButton="0" quotePrefix="0" xfId="0">
      <alignment vertical="center"/>
      <protection locked="1" hidden="1"/>
    </xf>
    <xf numFmtId="0" fontId="0" fillId="0" borderId="22" applyAlignment="1" applyProtection="1" pivotButton="0" quotePrefix="0" xfId="0">
      <alignment horizontal="center" vertical="center"/>
      <protection locked="1" hidden="1"/>
    </xf>
    <xf numFmtId="0" fontId="4" fillId="0" borderId="22" applyAlignment="1" applyProtection="1" pivotButton="0" quotePrefix="0" xfId="0">
      <alignment horizontal="center" vertical="center"/>
      <protection locked="1" hidden="1"/>
    </xf>
    <xf numFmtId="0" fontId="4" fillId="0" borderId="44" applyAlignment="1" applyProtection="1" pivotButton="0" quotePrefix="0" xfId="0">
      <alignment horizontal="center" vertical="center"/>
      <protection locked="1" hidden="1"/>
    </xf>
    <xf numFmtId="0" fontId="0" fillId="2" borderId="56" applyAlignment="1" applyProtection="1" pivotButton="0" quotePrefix="0" xfId="1">
      <alignment horizontal="right" vertical="center"/>
      <protection locked="0" hidden="1"/>
    </xf>
    <xf numFmtId="0" fontId="0" fillId="0" borderId="32" applyAlignment="1" applyProtection="1" pivotButton="0" quotePrefix="0" xfId="0">
      <alignment vertical="center"/>
      <protection locked="1" hidden="1"/>
    </xf>
    <xf numFmtId="0" fontId="0" fillId="2" borderId="57" applyAlignment="1" applyProtection="1" pivotButton="0" quotePrefix="0" xfId="1">
      <alignment horizontal="right" vertical="center"/>
      <protection locked="0" hidden="1"/>
    </xf>
    <xf numFmtId="0" fontId="0" fillId="2" borderId="53" applyAlignment="1" applyProtection="1" pivotButton="0" quotePrefix="0" xfId="1">
      <alignment horizontal="right" vertical="center"/>
      <protection locked="0" hidden="1"/>
    </xf>
    <xf numFmtId="0" fontId="0" fillId="0" borderId="42" applyAlignment="1" applyProtection="1" pivotButton="0" quotePrefix="0" xfId="0">
      <alignment horizontal="center" vertical="center"/>
      <protection locked="1" hidden="1"/>
    </xf>
    <xf numFmtId="0" fontId="0" fillId="0" borderId="44" applyAlignment="1" applyProtection="1" pivotButton="0" quotePrefix="0" xfId="0">
      <alignment horizontal="center" vertical="center"/>
      <protection locked="1" hidden="1"/>
    </xf>
    <xf numFmtId="0" fontId="0" fillId="0" borderId="33" applyAlignment="1" applyProtection="1" pivotButton="0" quotePrefix="0" xfId="0">
      <alignment vertical="center"/>
      <protection locked="1" hidden="1"/>
    </xf>
    <xf numFmtId="0" fontId="0" fillId="0" borderId="58" applyAlignment="1" applyProtection="1" pivotButton="0" quotePrefix="0" xfId="0">
      <alignment vertical="center"/>
      <protection locked="1" hidden="1"/>
    </xf>
    <xf numFmtId="0" fontId="0" fillId="0" borderId="58" applyAlignment="1" applyProtection="1" pivotButton="0" quotePrefix="0" xfId="0">
      <alignment horizontal="center" vertical="center"/>
      <protection locked="1" hidden="1"/>
    </xf>
    <xf numFmtId="0" fontId="0" fillId="0" borderId="33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left" vertical="center"/>
      <protection locked="1" hidden="1"/>
    </xf>
    <xf numFmtId="0" fontId="0" fillId="11" borderId="22" applyAlignment="1" applyProtection="1" pivotButton="0" quotePrefix="0" xfId="0">
      <alignment vertical="center"/>
      <protection locked="0" hidden="1"/>
    </xf>
    <xf numFmtId="0" fontId="0" fillId="11" borderId="44" applyAlignment="1" applyProtection="1" pivotButton="0" quotePrefix="0" xfId="0">
      <alignment vertical="center"/>
      <protection locked="0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vertical="center"/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17" applyAlignment="1" applyProtection="1" pivotButton="0" quotePrefix="0" xfId="0">
      <alignment vertical="center"/>
      <protection locked="1" hidden="1"/>
    </xf>
    <xf numFmtId="0" fontId="15" fillId="0" borderId="0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0" fillId="2" borderId="46" applyAlignment="1" applyProtection="1" pivotButton="0" quotePrefix="0" xfId="1">
      <alignment vertical="center"/>
      <protection locked="1" hidden="1"/>
    </xf>
    <xf numFmtId="0" fontId="35" fillId="0" borderId="0" applyAlignment="1" applyProtection="1" pivotButton="0" quotePrefix="0" xfId="0">
      <alignment vertical="center"/>
      <protection locked="1" hidden="1"/>
    </xf>
    <xf numFmtId="0" fontId="1" fillId="4" borderId="1" applyAlignment="1" applyProtection="1" pivotButton="0" quotePrefix="0" xfId="2">
      <alignment vertical="center"/>
      <protection locked="1" hidden="1"/>
    </xf>
    <xf numFmtId="0" fontId="20" fillId="0" borderId="0" applyAlignment="1" applyProtection="1" pivotButton="0" quotePrefix="0" xfId="0">
      <alignment vertical="center"/>
      <protection locked="1" hidden="1"/>
    </xf>
    <xf numFmtId="0" fontId="18" fillId="0" borderId="0" applyAlignment="1" applyProtection="1" pivotButton="0" quotePrefix="0" xfId="0">
      <alignment vertical="center"/>
      <protection locked="1" hidden="1"/>
    </xf>
    <xf numFmtId="0" fontId="0" fillId="0" borderId="9" applyAlignment="1" applyProtection="1" pivotButton="0" quotePrefix="0" xfId="0">
      <alignment vertical="center"/>
      <protection locked="1" hidden="1"/>
    </xf>
    <xf numFmtId="0" fontId="3" fillId="2" borderId="49" applyAlignment="1" applyProtection="1" pivotButton="0" quotePrefix="0" xfId="1">
      <alignment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0" fontId="29" fillId="0" borderId="0" applyAlignment="1" applyProtection="1" pivotButton="0" quotePrefix="0" xfId="0">
      <alignment vertical="center"/>
      <protection locked="1" hidden="1"/>
    </xf>
    <xf numFmtId="0" fontId="25" fillId="0" borderId="0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11" fillId="0" borderId="0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0" fontId="3" fillId="2" borderId="50" applyAlignment="1" applyProtection="1" pivotButton="0" quotePrefix="0" xfId="1">
      <alignment vertical="center"/>
      <protection locked="1" hidden="1"/>
    </xf>
    <xf numFmtId="0" fontId="36" fillId="0" borderId="0" applyAlignment="1" applyProtection="1" pivotButton="0" quotePrefix="0" xfId="0">
      <alignment vertical="center"/>
      <protection locked="1" hidden="1"/>
    </xf>
    <xf numFmtId="0" fontId="18" fillId="4" borderId="1" applyAlignment="1" applyProtection="1" pivotButton="0" quotePrefix="0" xfId="2">
      <alignment vertical="center"/>
      <protection locked="1" hidden="1"/>
    </xf>
    <xf numFmtId="0" fontId="3" fillId="2" borderId="1" applyAlignment="1" applyProtection="1" pivotButton="0" quotePrefix="0" xfId="1">
      <alignment vertical="center"/>
      <protection locked="1" hidden="1"/>
    </xf>
    <xf numFmtId="0" fontId="9" fillId="2" borderId="1" applyAlignment="1" applyProtection="1" pivotButton="0" quotePrefix="0" xfId="1">
      <alignment vertical="center"/>
      <protection locked="1" hidden="1"/>
    </xf>
    <xf numFmtId="0" fontId="5" fillId="2" borderId="1" applyAlignment="1" applyProtection="1" pivotButton="0" quotePrefix="0" xfId="1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0" fillId="2" borderId="5" applyAlignment="1" applyProtection="1" pivotButton="0" quotePrefix="0" xfId="1">
      <alignment vertical="center"/>
      <protection locked="1" hidden="1"/>
    </xf>
    <xf numFmtId="0" fontId="0" fillId="2" borderId="6" applyAlignment="1" applyProtection="1" pivotButton="0" quotePrefix="0" xfId="1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0" fillId="2" borderId="48" applyAlignment="1" applyProtection="1" pivotButton="0" quotePrefix="0" xfId="1">
      <alignment vertical="center"/>
      <protection locked="1" hidden="1"/>
    </xf>
    <xf numFmtId="0" fontId="3" fillId="2" borderId="16" applyAlignment="1" applyProtection="1" pivotButton="0" quotePrefix="0" xfId="1">
      <alignment vertical="center"/>
      <protection locked="1" hidden="1"/>
    </xf>
    <xf numFmtId="0" fontId="33" fillId="0" borderId="51" applyAlignment="1" applyProtection="1" pivotButton="0" quotePrefix="0" xfId="1">
      <alignment vertical="center"/>
      <protection locked="1" hidden="1"/>
    </xf>
    <xf numFmtId="0" fontId="1" fillId="3" borderId="1" applyAlignment="1" applyProtection="1" pivotButton="0" quotePrefix="0" xfId="1">
      <alignment vertical="center"/>
      <protection locked="1" hidden="1"/>
    </xf>
    <xf numFmtId="0" fontId="0" fillId="3" borderId="5" applyAlignment="1" applyProtection="1" pivotButton="0" quotePrefix="0" xfId="1">
      <alignment vertical="center"/>
      <protection locked="1" hidden="1"/>
    </xf>
    <xf numFmtId="2" fontId="0" fillId="0" borderId="1" applyAlignment="1" applyProtection="1" pivotButton="0" quotePrefix="0" xfId="4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7" fillId="2" borderId="23" applyAlignment="1" applyProtection="1" pivotButton="0" quotePrefix="0" xfId="1">
      <alignment vertical="center"/>
      <protection locked="1" hidden="1"/>
    </xf>
    <xf numFmtId="0" fontId="0" fillId="2" borderId="24" applyAlignment="1" applyProtection="1" pivotButton="0" quotePrefix="0" xfId="1">
      <alignment vertical="center"/>
      <protection locked="1" hidden="1"/>
    </xf>
    <xf numFmtId="0" fontId="0" fillId="2" borderId="25" applyAlignment="1" applyProtection="1" pivotButton="0" quotePrefix="0" xfId="1">
      <alignment vertical="center"/>
      <protection locked="1" hidden="1"/>
    </xf>
    <xf numFmtId="0" fontId="0" fillId="2" borderId="26" applyAlignment="1" applyProtection="1" pivotButton="0" quotePrefix="0" xfId="1">
      <alignment vertical="center"/>
      <protection locked="1" hidden="1"/>
    </xf>
    <xf numFmtId="0" fontId="0" fillId="0" borderId="22" applyAlignment="1" applyProtection="1" pivotButton="0" quotePrefix="0" xfId="0">
      <alignment vertical="center"/>
      <protection locked="1" hidden="1"/>
    </xf>
    <xf numFmtId="0" fontId="0" fillId="0" borderId="27" applyAlignment="1" applyProtection="1" pivotButton="0" quotePrefix="0" xfId="0">
      <alignment vertical="center"/>
      <protection locked="1" hidden="1"/>
    </xf>
    <xf numFmtId="0" fontId="0" fillId="2" borderId="29" applyAlignment="1" applyProtection="1" pivotButton="0" quotePrefix="0" xfId="1">
      <alignment vertical="center"/>
      <protection locked="1" hidden="1"/>
    </xf>
    <xf numFmtId="0" fontId="7" fillId="4" borderId="30" applyAlignment="1" applyProtection="1" pivotButton="0" quotePrefix="0" xfId="2">
      <alignment horizontal="left" vertical="center"/>
      <protection locked="1" hidden="1"/>
    </xf>
    <xf numFmtId="0" fontId="1" fillId="4" borderId="31" applyAlignment="1" applyProtection="1" pivotButton="0" quotePrefix="0" xfId="2">
      <alignment vertical="center"/>
      <protection locked="1" hidden="1"/>
    </xf>
    <xf numFmtId="0" fontId="37" fillId="0" borderId="0" applyAlignment="1" applyProtection="1" pivotButton="0" quotePrefix="0" xfId="0">
      <alignment vertical="center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28" fillId="0" borderId="0" applyAlignment="1" applyProtection="1" pivotButton="0" quotePrefix="0" xfId="0">
      <alignment vertical="center"/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0" fontId="0" fillId="0" borderId="18" applyAlignment="1" applyProtection="1" pivotButton="0" quotePrefix="0" xfId="0">
      <alignment vertical="center"/>
      <protection locked="1" hidden="1"/>
    </xf>
    <xf numFmtId="0" fontId="1" fillId="3" borderId="0" applyAlignment="1" applyProtection="1" pivotButton="0" quotePrefix="0" xfId="3">
      <alignment vertical="center"/>
      <protection locked="1" hidden="1"/>
    </xf>
    <xf numFmtId="0" fontId="1" fillId="3" borderId="1" applyAlignment="1" applyProtection="1" pivotButton="0" quotePrefix="0" xfId="3">
      <alignment vertical="center"/>
      <protection locked="1" hidden="1"/>
    </xf>
    <xf numFmtId="0" fontId="24" fillId="0" borderId="0" applyAlignment="1" applyProtection="1" pivotButton="0" quotePrefix="0" xfId="0">
      <alignment vertical="center"/>
      <protection locked="1" hidden="1"/>
    </xf>
    <xf numFmtId="0" fontId="8" fillId="0" borderId="4" applyAlignment="1" applyProtection="1" pivotButton="0" quotePrefix="0" xfId="0">
      <alignment vertical="center"/>
      <protection locked="1" hidden="1"/>
    </xf>
    <xf numFmtId="0" fontId="30" fillId="0" borderId="0" applyAlignment="1" applyProtection="1" pivotButton="0" quotePrefix="0" xfId="0">
      <alignment vertical="center"/>
      <protection locked="1" hidden="1"/>
    </xf>
    <xf numFmtId="0" fontId="18" fillId="3" borderId="1" applyAlignment="1" applyProtection="1" pivotButton="0" quotePrefix="0" xfId="3">
      <alignment vertical="center"/>
      <protection locked="1" hidden="1"/>
    </xf>
    <xf numFmtId="0" fontId="34" fillId="0" borderId="0" applyAlignment="1" applyProtection="1" pivotButton="0" quotePrefix="0" xfId="0">
      <alignment vertical="center"/>
      <protection locked="1" hidden="1"/>
    </xf>
    <xf numFmtId="0" fontId="31" fillId="0" borderId="0" applyAlignment="1" applyProtection="1" pivotButton="0" quotePrefix="0" xfId="0">
      <alignment vertical="center"/>
      <protection locked="1" hidden="1"/>
    </xf>
    <xf numFmtId="0" fontId="13" fillId="4" borderId="0" applyAlignment="1" applyProtection="1" pivotButton="0" quotePrefix="0" xfId="2">
      <alignment vertical="center"/>
      <protection locked="1" hidden="1"/>
    </xf>
    <xf numFmtId="0" fontId="17" fillId="0" borderId="0" applyAlignment="1" applyProtection="1" pivotButton="0" quotePrefix="0" xfId="0">
      <alignment vertical="center"/>
      <protection locked="1" hidden="1"/>
    </xf>
    <xf numFmtId="164" fontId="14" fillId="5" borderId="1" applyAlignment="1" applyProtection="1" pivotButton="0" quotePrefix="0" xfId="3">
      <alignment vertical="center"/>
      <protection locked="1" hidden="1"/>
    </xf>
    <xf numFmtId="164" fontId="22" fillId="5" borderId="1" applyAlignment="1" applyProtection="1" pivotButton="0" quotePrefix="0" xfId="3">
      <alignment vertical="center"/>
      <protection locked="1" hidden="1"/>
    </xf>
    <xf numFmtId="0" fontId="23" fillId="0" borderId="0" applyAlignment="1" applyProtection="1" pivotButton="0" quotePrefix="0" xfId="0">
      <alignment vertical="center"/>
      <protection locked="1" hidden="1"/>
    </xf>
    <xf numFmtId="0" fontId="0" fillId="3" borderId="0" applyAlignment="1" applyProtection="1" pivotButton="0" quotePrefix="0" xfId="0">
      <alignment vertical="center"/>
      <protection locked="1" hidden="1"/>
    </xf>
    <xf numFmtId="0" fontId="0" fillId="3" borderId="4" applyAlignment="1" applyProtection="1" pivotButton="0" quotePrefix="0" xfId="0">
      <alignment vertical="center"/>
      <protection locked="1" hidden="1"/>
    </xf>
    <xf numFmtId="166" fontId="0" fillId="3" borderId="0" applyAlignment="1" applyProtection="1" pivotButton="0" quotePrefix="0" xfId="0">
      <alignment vertical="center"/>
      <protection locked="1" hidden="1"/>
    </xf>
    <xf numFmtId="166" fontId="0" fillId="0" borderId="0" applyAlignment="1" applyProtection="1" pivotButton="0" quotePrefix="0" xfId="0">
      <alignment vertical="center"/>
      <protection locked="1" hidden="1"/>
    </xf>
    <xf numFmtId="0" fontId="40" fillId="0" borderId="0" applyAlignment="1" pivotButton="0" quotePrefix="0" xfId="0">
      <alignment vertical="center"/>
    </xf>
    <xf numFmtId="0" fontId="41" fillId="0" borderId="0" applyAlignment="1" applyProtection="1" pivotButton="0" quotePrefix="0" xfId="0">
      <alignment vertical="center"/>
      <protection locked="1" hidden="1"/>
    </xf>
    <xf numFmtId="0" fontId="40" fillId="0" borderId="0" applyAlignment="1" applyProtection="1" pivotButton="0" quotePrefix="0" xfId="0">
      <alignment vertical="center"/>
      <protection locked="1" hidden="1"/>
    </xf>
    <xf numFmtId="0" fontId="3" fillId="0" borderId="61" applyAlignment="1" applyProtection="1" pivotButton="0" quotePrefix="0" xfId="0">
      <alignment horizontal="center" vertical="center"/>
      <protection locked="1" hidden="1"/>
    </xf>
    <xf numFmtId="0" fontId="3" fillId="0" borderId="60" applyAlignment="1" applyProtection="1" pivotButton="0" quotePrefix="0" xfId="0">
      <alignment horizontal="center" vertical="center"/>
      <protection locked="1" hidden="1"/>
    </xf>
    <xf numFmtId="0" fontId="0" fillId="0" borderId="2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0" fillId="0" borderId="0" applyAlignment="1" applyProtection="1" pivotButton="0" quotePrefix="0" xfId="0">
      <alignment horizontal="left" vertical="center"/>
      <protection locked="1" hidden="1"/>
    </xf>
    <xf numFmtId="0" fontId="3" fillId="0" borderId="66" applyAlignment="1" applyProtection="1" pivotButton="0" quotePrefix="0" xfId="0">
      <alignment horizontal="left" vertical="center"/>
      <protection locked="1" hidden="1"/>
    </xf>
    <xf numFmtId="0" fontId="43" fillId="0" borderId="0" applyAlignment="1" pivotButton="0" quotePrefix="0" xfId="0">
      <alignment vertical="center"/>
    </xf>
    <xf numFmtId="0" fontId="0" fillId="0" borderId="67" applyAlignment="1" applyProtection="1" pivotButton="0" quotePrefix="0" xfId="0">
      <alignment horizontal="center" vertical="center"/>
      <protection locked="1" hidden="1"/>
    </xf>
    <xf numFmtId="0" fontId="0" fillId="0" borderId="68" applyAlignment="1" applyProtection="1" pivotButton="0" quotePrefix="0" xfId="0">
      <alignment horizontal="center" vertical="center"/>
      <protection locked="1" hidden="1"/>
    </xf>
    <xf numFmtId="0" fontId="0" fillId="2" borderId="69" applyAlignment="1" applyProtection="1" pivotButton="0" quotePrefix="0" xfId="1">
      <alignment horizontal="right" vertical="center"/>
      <protection locked="0" hidden="1"/>
    </xf>
    <xf numFmtId="0" fontId="0" fillId="11" borderId="68" applyAlignment="1" applyProtection="1" pivotButton="0" quotePrefix="0" xfId="0">
      <alignment vertical="center"/>
      <protection locked="0" hidden="1"/>
    </xf>
    <xf numFmtId="0" fontId="0" fillId="2" borderId="59" applyAlignment="1" applyProtection="1" pivotButton="0" quotePrefix="0" xfId="1">
      <alignment horizontal="right" vertical="center"/>
      <protection locked="0" hidden="1"/>
    </xf>
    <xf numFmtId="0" fontId="0" fillId="0" borderId="43" applyAlignment="1" applyProtection="1" pivotButton="0" quotePrefix="0" xfId="0">
      <alignment vertical="center"/>
      <protection locked="1" hidden="1"/>
    </xf>
    <xf numFmtId="0" fontId="37" fillId="0" borderId="0" applyAlignment="1" pivotButton="0" quotePrefix="0" xfId="0">
      <alignment vertical="center"/>
    </xf>
    <xf numFmtId="0" fontId="0" fillId="0" borderId="71" applyAlignment="1" applyProtection="1" pivotButton="0" quotePrefix="0" xfId="0">
      <alignment horizontal="center" vertical="center"/>
      <protection locked="1" hidden="1"/>
    </xf>
    <xf numFmtId="0" fontId="0" fillId="11" borderId="28" applyAlignment="1" applyProtection="1" pivotButton="0" quotePrefix="0" xfId="0">
      <alignment vertical="center"/>
      <protection locked="0" hidden="1"/>
    </xf>
    <xf numFmtId="0" fontId="0" fillId="2" borderId="72" applyAlignment="1" applyProtection="1" pivotButton="0" quotePrefix="0" xfId="1">
      <alignment horizontal="right" vertical="center"/>
      <protection locked="0" hidden="1"/>
    </xf>
    <xf numFmtId="0" fontId="0" fillId="2" borderId="73" applyAlignment="1" applyProtection="1" pivotButton="0" quotePrefix="0" xfId="1">
      <alignment horizontal="right" vertical="center"/>
      <protection locked="0" hidden="1"/>
    </xf>
    <xf numFmtId="0" fontId="0" fillId="2" borderId="74" applyAlignment="1" applyProtection="1" pivotButton="0" quotePrefix="0" xfId="1">
      <alignment horizontal="right" vertical="center"/>
      <protection locked="0" hidden="1"/>
    </xf>
    <xf numFmtId="0" fontId="0" fillId="2" borderId="75" applyAlignment="1" applyProtection="1" pivotButton="0" quotePrefix="0" xfId="1">
      <alignment horizontal="right" vertical="center"/>
      <protection locked="0" hidden="1"/>
    </xf>
    <xf numFmtId="0" fontId="0" fillId="2" borderId="29" applyAlignment="1" applyProtection="1" pivotButton="0" quotePrefix="0" xfId="1">
      <alignment horizontal="right" vertical="center"/>
      <protection locked="0" hidden="1"/>
    </xf>
    <xf numFmtId="0" fontId="0" fillId="2" borderId="62" applyAlignment="1" applyProtection="1" pivotButton="0" quotePrefix="0" xfId="1">
      <alignment horizontal="center" vertical="center"/>
      <protection locked="0" hidden="1"/>
    </xf>
    <xf numFmtId="0" fontId="0" fillId="2" borderId="63" applyAlignment="1" applyProtection="1" pivotButton="0" quotePrefix="0" xfId="1">
      <alignment horizontal="center" vertical="center"/>
      <protection locked="0" hidden="1"/>
    </xf>
    <xf numFmtId="0" fontId="0" fillId="2" borderId="64" applyAlignment="1" applyProtection="1" pivotButton="0" quotePrefix="0" xfId="1">
      <alignment horizontal="center" vertical="center"/>
      <protection locked="0" hidden="1"/>
    </xf>
    <xf numFmtId="0" fontId="53" fillId="0" borderId="0" applyAlignment="1" applyProtection="1" pivotButton="0" quotePrefix="0" xfId="0">
      <alignment vertical="center"/>
      <protection locked="1" hidden="1"/>
    </xf>
    <xf numFmtId="0" fontId="7" fillId="2" borderId="1" applyAlignment="1" applyProtection="1" pivotButton="0" quotePrefix="0" xfId="1">
      <alignment vertical="center"/>
      <protection locked="1" hidden="1"/>
    </xf>
    <xf numFmtId="0" fontId="3" fillId="0" borderId="0" applyAlignment="1" pivotButton="0" quotePrefix="0" xfId="0">
      <alignment vertical="center"/>
    </xf>
    <xf numFmtId="0" fontId="0" fillId="7" borderId="0" applyAlignment="1" applyProtection="1" pivotButton="0" quotePrefix="0" xfId="0">
      <alignment vertical="center"/>
      <protection locked="1" hidden="1"/>
    </xf>
    <xf numFmtId="0" fontId="0" fillId="0" borderId="66" applyAlignment="1" applyProtection="1" pivotButton="0" quotePrefix="0" xfId="0">
      <alignment vertical="center"/>
      <protection locked="1" hidden="1"/>
    </xf>
    <xf numFmtId="0" fontId="0" fillId="11" borderId="0" applyAlignment="1" applyProtection="1" pivotButton="0" quotePrefix="0" xfId="0">
      <alignment vertical="center"/>
      <protection locked="1" hidden="1"/>
    </xf>
    <xf numFmtId="0" fontId="3" fillId="11" borderId="0" applyAlignment="1" applyProtection="1" pivotButton="0" quotePrefix="0" xfId="0">
      <alignment vertical="center"/>
      <protection locked="1" hidden="1"/>
    </xf>
    <xf numFmtId="0" fontId="0" fillId="0" borderId="40" applyAlignment="1" applyProtection="1" pivotButton="0" quotePrefix="0" xfId="0">
      <alignment horizontal="center" vertical="center"/>
      <protection locked="1" hidden="1"/>
    </xf>
    <xf numFmtId="0" fontId="0" fillId="0" borderId="43" applyAlignment="1" applyProtection="1" pivotButton="0" quotePrefix="0" xfId="0">
      <alignment horizontal="right" vertical="center"/>
      <protection locked="1" hidden="1"/>
    </xf>
    <xf numFmtId="0" fontId="0" fillId="0" borderId="77" applyAlignment="1" applyProtection="1" pivotButton="0" quotePrefix="0" xfId="0">
      <alignment vertical="center"/>
      <protection locked="1" hidden="1"/>
    </xf>
    <xf numFmtId="0" fontId="55" fillId="3" borderId="1" applyAlignment="1" applyProtection="1" pivotButton="0" quotePrefix="0" xfId="1">
      <alignment vertical="center"/>
      <protection locked="1" hidden="1"/>
    </xf>
    <xf numFmtId="0" fontId="12" fillId="3" borderId="1" applyAlignment="1" applyProtection="1" pivotButton="0" quotePrefix="0" xfId="1">
      <alignment vertical="center"/>
      <protection locked="1" hidden="1"/>
    </xf>
    <xf numFmtId="0" fontId="0" fillId="3" borderId="6" applyAlignment="1" applyProtection="1" pivotButton="0" quotePrefix="0" xfId="1">
      <alignment vertical="center"/>
      <protection locked="1" hidden="1"/>
    </xf>
    <xf numFmtId="0" fontId="0" fillId="3" borderId="34" applyAlignment="1" applyProtection="1" pivotButton="0" quotePrefix="0" xfId="1">
      <alignment vertical="center"/>
      <protection locked="1" hidden="1"/>
    </xf>
    <xf numFmtId="0" fontId="0" fillId="14" borderId="0" applyAlignment="1" applyProtection="1" pivotButton="0" quotePrefix="0" xfId="0">
      <alignment vertical="center"/>
      <protection locked="1" hidden="1"/>
    </xf>
    <xf numFmtId="0" fontId="7" fillId="0" borderId="0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2" borderId="1" applyAlignment="1" pivotButton="0" quotePrefix="0" xfId="1">
      <alignment horizontal="center" vertical="center"/>
    </xf>
    <xf numFmtId="0" fontId="35" fillId="0" borderId="0" applyAlignment="1" pivotButton="0" quotePrefix="0" xfId="0">
      <alignment vertical="center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54" applyAlignment="1" applyProtection="1" pivotButton="0" quotePrefix="0" xfId="0">
      <alignment horizontal="center" vertical="center"/>
      <protection locked="1" hidden="1"/>
    </xf>
    <xf numFmtId="0" fontId="0" fillId="0" borderId="8" applyAlignment="1" applyProtection="1" pivotButton="0" quotePrefix="0" xfId="0">
      <alignment horizontal="center" vertical="center"/>
      <protection locked="1" hidden="1"/>
    </xf>
    <xf numFmtId="9" fontId="18" fillId="6" borderId="55" applyAlignment="1" applyProtection="1" pivotButton="0" quotePrefix="0" xfId="0">
      <alignment horizontal="center" vertical="center"/>
      <protection locked="1" hidden="1"/>
    </xf>
    <xf numFmtId="9" fontId="18" fillId="7" borderId="55" applyAlignment="1" applyProtection="1" pivotButton="0" quotePrefix="0" xfId="0">
      <alignment horizontal="center" vertical="center"/>
      <protection locked="1" hidden="1"/>
    </xf>
    <xf numFmtId="9" fontId="18" fillId="8" borderId="55" applyAlignment="1" applyProtection="1" pivotButton="0" quotePrefix="0" xfId="0">
      <alignment horizontal="center" vertical="center"/>
      <protection locked="1" hidden="1"/>
    </xf>
    <xf numFmtId="9" fontId="27" fillId="9" borderId="55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0" fillId="0" borderId="17" applyAlignment="1" applyProtection="1" pivotButton="0" quotePrefix="0" xfId="0">
      <alignment horizontal="center" vertical="center"/>
      <protection locked="1" hidden="1"/>
    </xf>
    <xf numFmtId="0" fontId="3" fillId="0" borderId="9" applyAlignment="1" applyProtection="1" pivotButton="0" quotePrefix="0" xfId="0">
      <alignment horizontal="center" vertical="center"/>
      <protection locked="1" hidden="1"/>
    </xf>
    <xf numFmtId="0" fontId="0" fillId="0" borderId="14" applyAlignment="1" applyProtection="1" pivotButton="0" quotePrefix="0" xfId="0">
      <alignment horizontal="center" vertical="center"/>
      <protection locked="1" hidden="1"/>
    </xf>
    <xf numFmtId="0" fontId="0" fillId="0" borderId="9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0" fontId="0" fillId="0" borderId="18" applyAlignment="1" applyProtection="1" pivotButton="0" quotePrefix="0" xfId="0">
      <alignment horizontal="center" vertical="center"/>
      <protection locked="1" hidden="1"/>
    </xf>
    <xf numFmtId="0" fontId="3" fillId="0" borderId="17" applyAlignment="1" applyProtection="1" pivotButton="0" quotePrefix="0" xfId="0">
      <alignment horizontal="center" vertical="center"/>
      <protection locked="1" hidden="1"/>
    </xf>
    <xf numFmtId="0" fontId="3" fillId="0" borderId="16" applyAlignment="1" applyProtection="1" pivotButton="0" quotePrefix="0" xfId="0">
      <alignment horizontal="center" vertical="center"/>
      <protection locked="1" hidden="1"/>
    </xf>
    <xf numFmtId="0" fontId="3" fillId="0" borderId="18" applyAlignment="1" applyProtection="1" pivotButton="0" quotePrefix="0" xfId="0">
      <alignment horizontal="center" vertical="center"/>
      <protection locked="1" hidden="1"/>
    </xf>
    <xf numFmtId="2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1"/>
    </xf>
    <xf numFmtId="0" fontId="0" fillId="0" borderId="17" applyAlignment="1" applyProtection="1" pivotButton="0" quotePrefix="0" xfId="0">
      <alignment horizontal="center" vertical="center"/>
      <protection locked="0" hidden="1"/>
    </xf>
    <xf numFmtId="0" fontId="0" fillId="0" borderId="9" applyAlignment="1" applyProtection="1" pivotButton="0" quotePrefix="0" xfId="0">
      <alignment horizontal="center" vertical="center"/>
      <protection locked="0" hidden="1"/>
    </xf>
    <xf numFmtId="0" fontId="0" fillId="0" borderId="0" applyAlignment="1" applyProtection="1" pivotButton="0" quotePrefix="0" xfId="0">
      <alignment vertical="center"/>
      <protection locked="0" hidden="1"/>
    </xf>
    <xf numFmtId="0" fontId="16" fillId="0" borderId="9" applyAlignment="1" applyProtection="1" pivotButton="0" quotePrefix="0" xfId="0">
      <alignment horizontal="left" vertical="center"/>
      <protection locked="1" hidden="1"/>
    </xf>
    <xf numFmtId="0" fontId="16" fillId="0" borderId="0" applyAlignment="1" applyProtection="1" pivotButton="0" quotePrefix="0" xfId="0">
      <alignment horizontal="left" vertical="center"/>
      <protection locked="1" hidden="1"/>
    </xf>
    <xf numFmtId="0" fontId="0" fillId="3" borderId="1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0" fillId="3" borderId="78" applyAlignment="1" applyProtection="1" pivotButton="0" quotePrefix="0" xfId="1">
      <alignment vertical="center"/>
      <protection locked="1" hidden="1"/>
    </xf>
    <xf numFmtId="0" fontId="0" fillId="0" borderId="79" applyAlignment="1" applyProtection="1" pivotButton="0" quotePrefix="0" xfId="0">
      <alignment vertical="center"/>
      <protection locked="1" hidden="1"/>
    </xf>
    <xf numFmtId="0" fontId="0" fillId="0" borderId="78" applyAlignment="1" applyProtection="1" pivotButton="0" quotePrefix="0" xfId="1">
      <alignment vertical="center"/>
      <protection locked="1" hidden="1"/>
    </xf>
    <xf numFmtId="0" fontId="46" fillId="0" borderId="0" applyAlignment="1" applyProtection="1" pivotButton="0" quotePrefix="0" xfId="0">
      <alignment vertical="center"/>
      <protection locked="1" hidden="1"/>
    </xf>
    <xf numFmtId="9" fontId="18" fillId="15" borderId="55" applyAlignment="1" applyProtection="1" pivotButton="0" quotePrefix="0" xfId="0">
      <alignment horizontal="center" vertical="center"/>
      <protection locked="1" hidden="1"/>
    </xf>
    <xf numFmtId="0" fontId="0" fillId="2" borderId="80" applyAlignment="1" applyProtection="1" pivotButton="0" quotePrefix="0" xfId="1">
      <alignment vertical="center"/>
      <protection locked="1" hidden="1"/>
    </xf>
    <xf numFmtId="0" fontId="0" fillId="3" borderId="80" applyAlignment="1" applyProtection="1" pivotButton="0" quotePrefix="0" xfId="1">
      <alignment vertical="center"/>
      <protection locked="1" hidden="1"/>
    </xf>
    <xf numFmtId="0" fontId="0" fillId="0" borderId="81" applyAlignment="1" applyProtection="1" pivotButton="0" quotePrefix="0" xfId="0">
      <alignment vertical="center"/>
      <protection locked="1" hidden="1"/>
    </xf>
    <xf numFmtId="0" fontId="0" fillId="2" borderId="82" applyAlignment="1" applyProtection="1" pivotButton="0" quotePrefix="0" xfId="1">
      <alignment vertical="center"/>
      <protection locked="1" hidden="1"/>
    </xf>
    <xf numFmtId="0" fontId="0" fillId="3" borderId="82" applyAlignment="1" applyProtection="1" pivotButton="0" quotePrefix="0" xfId="1">
      <alignment vertical="center"/>
      <protection locked="1" hidden="1"/>
    </xf>
    <xf numFmtId="0" fontId="0" fillId="2" borderId="53" applyAlignment="1" applyProtection="1" pivotButton="0" quotePrefix="0" xfId="1">
      <alignment vertical="center"/>
      <protection locked="1" hidden="1"/>
    </xf>
    <xf numFmtId="0" fontId="13" fillId="4" borderId="83" applyAlignment="1" applyProtection="1" pivotButton="0" quotePrefix="0" xfId="2">
      <alignment vertical="center"/>
      <protection locked="1" hidden="1"/>
    </xf>
    <xf numFmtId="0" fontId="0" fillId="12" borderId="84" applyAlignment="1" applyProtection="1" pivotButton="0" quotePrefix="0" xfId="0">
      <alignment vertical="center"/>
      <protection locked="1" hidden="1"/>
    </xf>
    <xf numFmtId="0" fontId="13" fillId="12" borderId="85" applyAlignment="1" applyProtection="1" pivotButton="0" quotePrefix="0" xfId="2">
      <alignment vertical="center"/>
      <protection locked="1" hidden="1"/>
    </xf>
    <xf numFmtId="0" fontId="0" fillId="3" borderId="86" applyAlignment="1" applyProtection="1" pivotButton="0" quotePrefix="0" xfId="1">
      <alignment vertical="center"/>
      <protection locked="1" hidden="1"/>
    </xf>
    <xf numFmtId="0" fontId="3" fillId="0" borderId="81" applyAlignment="1" applyProtection="1" pivotButton="0" quotePrefix="0" xfId="0">
      <alignment vertical="center"/>
      <protection locked="1" hidden="1"/>
    </xf>
    <xf numFmtId="0" fontId="8" fillId="11" borderId="0" applyAlignment="1" applyProtection="1" pivotButton="0" quotePrefix="0" xfId="0">
      <alignment vertical="center"/>
      <protection locked="1" hidden="1"/>
    </xf>
    <xf numFmtId="0" fontId="0" fillId="11" borderId="1" applyAlignment="1" applyProtection="1" pivotButton="0" quotePrefix="0" xfId="1">
      <alignment vertical="center"/>
      <protection locked="1" hidden="1"/>
    </xf>
    <xf numFmtId="0" fontId="0" fillId="11" borderId="81" applyAlignment="1" applyProtection="1" pivotButton="0" quotePrefix="0" xfId="0">
      <alignment vertical="center"/>
      <protection locked="1" hidden="1"/>
    </xf>
    <xf numFmtId="0" fontId="0" fillId="3" borderId="87" applyAlignment="1" applyProtection="1" pivotButton="0" quotePrefix="0" xfId="1">
      <alignment vertical="center"/>
      <protection locked="1" hidden="1"/>
    </xf>
    <xf numFmtId="0" fontId="0" fillId="0" borderId="88" applyAlignment="1" applyProtection="1" pivotButton="0" quotePrefix="0" xfId="0">
      <alignment vertical="center"/>
      <protection locked="1" hidden="1"/>
    </xf>
    <xf numFmtId="0" fontId="0" fillId="0" borderId="89" applyAlignment="1" applyProtection="1" pivotButton="0" quotePrefix="0" xfId="0">
      <alignment vertical="center"/>
      <protection locked="1" hidden="1"/>
    </xf>
    <xf numFmtId="0" fontId="0" fillId="11" borderId="89" applyAlignment="1" applyProtection="1" pivotButton="0" quotePrefix="0" xfId="0">
      <alignment vertical="center"/>
      <protection locked="1" hidden="1"/>
    </xf>
    <xf numFmtId="0" fontId="0" fillId="2" borderId="91" applyAlignment="1" applyProtection="1" pivotButton="0" quotePrefix="0" xfId="1">
      <alignment vertical="center"/>
      <protection locked="1" hidden="1"/>
    </xf>
    <xf numFmtId="0" fontId="0" fillId="12" borderId="90" applyAlignment="1" applyProtection="1" pivotButton="0" quotePrefix="0" xfId="0">
      <alignment vertical="center"/>
      <protection locked="1" hidden="1"/>
    </xf>
    <xf numFmtId="0" fontId="0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3" fillId="0" borderId="0" applyAlignment="1" applyProtection="1" pivotButton="0" quotePrefix="0" xfId="0">
      <alignment horizontal="center" vertical="center"/>
      <protection locked="0" hidden="1"/>
    </xf>
    <xf numFmtId="0" fontId="3" fillId="0" borderId="35" applyAlignment="1" applyProtection="1" pivotButton="0" quotePrefix="0" xfId="0">
      <alignment vertical="center"/>
      <protection locked="1" hidden="1"/>
    </xf>
    <xf numFmtId="0" fontId="18" fillId="0" borderId="36" applyAlignment="1" applyProtection="1" pivotButton="0" quotePrefix="0" xfId="0">
      <alignment vertical="center"/>
      <protection locked="1" hidden="1"/>
    </xf>
    <xf numFmtId="0" fontId="18" fillId="0" borderId="37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horizontal="center" vertical="center"/>
      <protection locked="0" hidden="1"/>
    </xf>
    <xf numFmtId="0" fontId="0" fillId="0" borderId="17" applyAlignment="1" applyProtection="1" pivotButton="0" quotePrefix="0" xfId="0">
      <alignment horizontal="left" vertical="center"/>
      <protection locked="0" hidden="1"/>
    </xf>
    <xf numFmtId="0" fontId="0" fillId="0" borderId="16" applyAlignment="1" applyProtection="1" pivotButton="0" quotePrefix="0" xfId="0">
      <alignment horizontal="left" vertical="center"/>
      <protection locked="0" hidden="1"/>
    </xf>
    <xf numFmtId="0" fontId="0" fillId="0" borderId="0" applyAlignment="1" applyProtection="1" pivotButton="0" quotePrefix="0" xfId="0">
      <alignment horizontal="center" vertical="center" shrinkToFit="1"/>
      <protection locked="0" hidden="1"/>
    </xf>
    <xf numFmtId="0" fontId="0" fillId="0" borderId="61" applyAlignment="1" applyProtection="1" pivotButton="0" quotePrefix="0" xfId="0">
      <alignment vertical="center"/>
      <protection locked="0" hidden="1"/>
    </xf>
    <xf numFmtId="0" fontId="0" fillId="2" borderId="93" applyAlignment="1" applyProtection="1" pivotButton="0" quotePrefix="0" xfId="1">
      <alignment vertical="center"/>
      <protection locked="1" hidden="1"/>
    </xf>
    <xf numFmtId="0" fontId="0" fillId="2" borderId="94" applyAlignment="1" applyProtection="1" pivotButton="0" quotePrefix="0" xfId="1">
      <alignment vertical="center"/>
      <protection locked="1" hidden="1"/>
    </xf>
    <xf numFmtId="0" fontId="5" fillId="0" borderId="61" applyAlignment="1" applyProtection="1" pivotButton="0" quotePrefix="0" xfId="0">
      <alignment vertical="center"/>
      <protection locked="0" hidden="1"/>
    </xf>
    <xf numFmtId="0" fontId="0" fillId="18" borderId="62" applyAlignment="1" pivotButton="0" quotePrefix="0" xfId="1">
      <alignment vertical="center"/>
    </xf>
    <xf numFmtId="0" fontId="0" fillId="12" borderId="63" applyAlignment="1" pivotButton="0" quotePrefix="0" xfId="1">
      <alignment vertical="center"/>
    </xf>
    <xf numFmtId="0" fontId="0" fillId="12" borderId="95" applyAlignment="1" pivotButton="0" quotePrefix="0" xfId="1">
      <alignment vertical="center"/>
    </xf>
    <xf numFmtId="0" fontId="0" fillId="12" borderId="20" applyAlignment="1" pivotButton="0" quotePrefix="0" xfId="0">
      <alignment vertical="center"/>
    </xf>
    <xf numFmtId="167" fontId="0" fillId="8" borderId="62" applyAlignment="1" pivotButton="0" quotePrefix="0" xfId="1">
      <alignment vertical="center"/>
    </xf>
    <xf numFmtId="167" fontId="0" fillId="12" borderId="63" applyAlignment="1" pivotButton="0" quotePrefix="0" xfId="1">
      <alignment vertical="center"/>
    </xf>
    <xf numFmtId="167" fontId="0" fillId="12" borderId="95" applyAlignment="1" pivotButton="0" quotePrefix="0" xfId="1">
      <alignment vertical="center"/>
    </xf>
    <xf numFmtId="0" fontId="0" fillId="0" borderId="42" applyAlignment="1" pivotButton="0" quotePrefix="0" xfId="0">
      <alignment vertical="center"/>
    </xf>
    <xf numFmtId="0" fontId="0" fillId="0" borderId="39" applyAlignment="1" applyProtection="1" pivotButton="0" quotePrefix="0" xfId="0">
      <alignment vertical="center"/>
      <protection locked="1" hidden="1"/>
    </xf>
    <xf numFmtId="0" fontId="5" fillId="0" borderId="35" applyAlignment="1" applyProtection="1" pivotButton="0" quotePrefix="0" xfId="0">
      <alignment vertical="center"/>
      <protection locked="1" hidden="1"/>
    </xf>
    <xf numFmtId="0" fontId="13" fillId="4" borderId="37" applyAlignment="1" applyProtection="1" pivotButton="0" quotePrefix="0" xfId="2">
      <alignment horizontal="right" vertical="center"/>
      <protection locked="1" hidden="1"/>
    </xf>
    <xf numFmtId="0" fontId="42" fillId="4" borderId="35" applyAlignment="1" applyProtection="1" pivotButton="0" quotePrefix="0" xfId="2">
      <alignment horizontal="left" vertical="center"/>
      <protection locked="1" hidden="1"/>
    </xf>
    <xf numFmtId="0" fontId="42" fillId="4" borderId="37" applyAlignment="1" applyProtection="1" pivotButton="0" quotePrefix="0" xfId="2">
      <alignment horizontal="right" vertical="center"/>
      <protection locked="1" hidden="1"/>
    </xf>
    <xf numFmtId="0" fontId="0" fillId="0" borderId="14" applyAlignment="1" applyProtection="1" pivotButton="0" quotePrefix="0" xfId="0">
      <alignment horizontal="right" vertical="center"/>
      <protection locked="1" hidden="1"/>
    </xf>
    <xf numFmtId="0" fontId="0" fillId="0" borderId="15" applyAlignment="1" applyProtection="1" pivotButton="0" quotePrefix="0" xfId="0">
      <alignment horizontal="right" vertical="center"/>
      <protection locked="1" hidden="1"/>
    </xf>
    <xf numFmtId="0" fontId="3" fillId="0" borderId="9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horizontal="right"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3" fillId="0" borderId="16" applyAlignment="1" applyProtection="1" pivotButton="0" quotePrefix="0" xfId="0">
      <alignment horizontal="center" vertical="center"/>
      <protection locked="1" hidden="1"/>
    </xf>
    <xf numFmtId="0" fontId="33" fillId="0" borderId="0" applyAlignment="1" applyProtection="1" pivotButton="0" quotePrefix="0" xfId="0">
      <alignment horizontal="center" vertical="center"/>
      <protection locked="1" hidden="1"/>
    </xf>
    <xf numFmtId="0" fontId="33" fillId="0" borderId="12" applyAlignment="1" applyProtection="1" pivotButton="0" quotePrefix="0" xfId="0">
      <alignment horizontal="center" vertical="center"/>
      <protection locked="1" hidden="1"/>
    </xf>
    <xf numFmtId="0" fontId="0" fillId="19" borderId="4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3" fillId="7" borderId="10" applyAlignment="1" pivotButton="0" quotePrefix="0" xfId="0">
      <alignment vertical="center"/>
    </xf>
    <xf numFmtId="0" fontId="3" fillId="7" borderId="11" applyAlignment="1" pivotButton="0" quotePrefix="0" xfId="0">
      <alignment vertical="center"/>
    </xf>
    <xf numFmtId="0" fontId="3" fillId="7" borderId="12" applyAlignment="1" pivotButton="0" quotePrefix="0" xfId="0">
      <alignment vertical="center"/>
    </xf>
    <xf numFmtId="168" fontId="17" fillId="0" borderId="0" applyAlignment="1" applyProtection="1" pivotButton="0" quotePrefix="0" xfId="0">
      <alignment horizontal="right" vertical="center"/>
      <protection locked="1" hidden="1"/>
    </xf>
    <xf numFmtId="168" fontId="17" fillId="0" borderId="0" applyAlignment="1" applyProtection="1" pivotButton="0" quotePrefix="0" xfId="0">
      <alignment vertical="center"/>
      <protection locked="1" hidden="1"/>
    </xf>
    <xf numFmtId="168" fontId="17" fillId="0" borderId="17" applyAlignment="1" applyProtection="1" pivotButton="0" quotePrefix="0" xfId="0">
      <alignment vertical="center"/>
      <protection locked="1" hidden="1"/>
    </xf>
    <xf numFmtId="0" fontId="0" fillId="0" borderId="97" applyAlignment="1" applyProtection="1" pivotButton="0" quotePrefix="0" xfId="0">
      <alignment vertical="center"/>
      <protection locked="1" hidden="1"/>
    </xf>
    <xf numFmtId="0" fontId="56" fillId="0" borderId="0" applyAlignment="1" applyProtection="1" pivotButton="0" quotePrefix="0" xfId="0">
      <alignment vertical="center"/>
      <protection locked="1" hidden="1"/>
    </xf>
    <xf numFmtId="0" fontId="44" fillId="0" borderId="0" applyAlignment="1" applyProtection="1" pivotButton="0" quotePrefix="0" xfId="0">
      <alignment vertical="center"/>
      <protection locked="1" hidden="1"/>
    </xf>
    <xf numFmtId="0" fontId="52" fillId="0" borderId="0" applyAlignment="1" applyProtection="1" pivotButton="0" quotePrefix="0" xfId="0">
      <alignment vertical="center"/>
      <protection locked="1" hidden="1"/>
    </xf>
    <xf numFmtId="0" fontId="0" fillId="0" borderId="98" applyAlignment="1" applyProtection="1" pivotButton="0" quotePrefix="0" xfId="0">
      <alignment vertical="center"/>
      <protection locked="1" hidden="1"/>
    </xf>
    <xf numFmtId="0" fontId="0" fillId="0" borderId="96" applyAlignment="1" applyProtection="1" pivotButton="0" quotePrefix="0" xfId="0">
      <alignment vertical="center"/>
      <protection locked="1" hidden="1"/>
    </xf>
    <xf numFmtId="0" fontId="0" fillId="2" borderId="23" applyAlignment="1" applyProtection="1" pivotButton="0" quotePrefix="0" xfId="1">
      <alignment horizontal="right" vertical="center"/>
      <protection locked="0" hidden="1"/>
    </xf>
    <xf numFmtId="0" fontId="0" fillId="2" borderId="24" applyAlignment="1" applyProtection="1" pivotButton="0" quotePrefix="0" xfId="1">
      <alignment horizontal="right" vertical="center"/>
      <protection locked="0" hidden="1"/>
    </xf>
    <xf numFmtId="0" fontId="0" fillId="2" borderId="26" applyAlignment="1" applyProtection="1" pivotButton="0" quotePrefix="0" xfId="1">
      <alignment horizontal="right" vertical="center"/>
      <protection locked="0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0" fillId="0" borderId="56" applyAlignment="1" applyProtection="1" pivotButton="0" quotePrefix="0" xfId="0">
      <alignment horizontal="right" vertical="center"/>
      <protection locked="1" hidden="1"/>
    </xf>
    <xf numFmtId="0" fontId="0" fillId="0" borderId="99" applyAlignment="1" applyProtection="1" pivotButton="0" quotePrefix="0" xfId="0">
      <alignment horizontal="right" vertical="center"/>
      <protection locked="1" hidden="1"/>
    </xf>
    <xf numFmtId="0" fontId="0" fillId="0" borderId="100" applyAlignment="1" applyProtection="1" pivotButton="0" quotePrefix="0" xfId="0">
      <alignment horizontal="right" vertical="center"/>
      <protection locked="1" hidden="1"/>
    </xf>
    <xf numFmtId="0" fontId="0" fillId="0" borderId="101" applyAlignment="1" applyProtection="1" pivotButton="0" quotePrefix="0" xfId="0">
      <alignment horizontal="right" vertical="center"/>
      <protection locked="1" hidden="1"/>
    </xf>
    <xf numFmtId="0" fontId="0" fillId="0" borderId="53" applyAlignment="1" applyProtection="1" pivotButton="0" quotePrefix="0" xfId="0">
      <alignment horizontal="right" vertical="center"/>
      <protection locked="1" hidden="1"/>
    </xf>
    <xf numFmtId="0" fontId="0" fillId="2" borderId="102" applyAlignment="1" applyProtection="1" pivotButton="0" quotePrefix="0" xfId="1">
      <alignment horizontal="right" vertical="center"/>
      <protection locked="0" hidden="1"/>
    </xf>
    <xf numFmtId="0" fontId="0" fillId="0" borderId="103" applyAlignment="1" applyProtection="1" pivotButton="0" quotePrefix="0" xfId="0">
      <alignment horizontal="right" vertical="center"/>
      <protection locked="1" hidden="1"/>
    </xf>
    <xf numFmtId="0" fontId="0" fillId="0" borderId="104" applyAlignment="1" applyProtection="1" pivotButton="0" quotePrefix="0" xfId="0">
      <alignment horizontal="right" vertical="center"/>
      <protection locked="1" hidden="1"/>
    </xf>
    <xf numFmtId="0" fontId="0" fillId="0" borderId="105" applyAlignment="1" applyProtection="1" pivotButton="0" quotePrefix="0" xfId="0">
      <alignment horizontal="right" vertical="center"/>
      <protection locked="1" hidden="1"/>
    </xf>
    <xf numFmtId="0" fontId="0" fillId="0" borderId="106" applyAlignment="1" applyProtection="1" pivotButton="0" quotePrefix="0" xfId="0">
      <alignment horizontal="right" vertical="center"/>
      <protection locked="1" hidden="1"/>
    </xf>
    <xf numFmtId="0" fontId="0" fillId="0" borderId="107" applyAlignment="1" applyProtection="1" pivotButton="0" quotePrefix="0" xfId="0">
      <alignment horizontal="right" vertical="center"/>
      <protection locked="1" hidden="1"/>
    </xf>
    <xf numFmtId="0" fontId="26" fillId="0" borderId="40" applyAlignment="1" applyProtection="1" pivotButton="0" quotePrefix="0" xfId="0">
      <alignment horizontal="left" vertical="center"/>
      <protection locked="1" hidden="1"/>
    </xf>
    <xf numFmtId="0" fontId="26" fillId="0" borderId="43" applyAlignment="1" applyProtection="1" pivotButton="0" quotePrefix="0" xfId="0">
      <alignment horizontal="left" vertical="center"/>
      <protection locked="1" hidden="1"/>
    </xf>
    <xf numFmtId="0" fontId="26" fillId="0" borderId="43" applyAlignment="1" applyProtection="1" pivotButton="0" quotePrefix="0" xfId="0">
      <alignment vertical="center"/>
      <protection locked="1" hidden="1"/>
    </xf>
    <xf numFmtId="0" fontId="50" fillId="0" borderId="43" applyAlignment="1" applyProtection="1" pivotButton="0" quotePrefix="0" xfId="0">
      <alignment vertical="center"/>
      <protection locked="1" hidden="1"/>
    </xf>
    <xf numFmtId="0" fontId="0" fillId="0" borderId="109" applyAlignment="1" applyProtection="1" pivotButton="0" quotePrefix="0" xfId="0">
      <alignment vertical="center"/>
      <protection locked="1" hidden="1"/>
    </xf>
    <xf numFmtId="0" fontId="18" fillId="0" borderId="108" applyAlignment="1" applyProtection="1" pivotButton="0" quotePrefix="0" xfId="0">
      <alignment horizontal="center" vertical="center"/>
      <protection locked="1" hidden="1"/>
    </xf>
    <xf numFmtId="0" fontId="4" fillId="0" borderId="110" applyAlignment="1" applyProtection="1" pivotButton="0" quotePrefix="0" xfId="0">
      <alignment horizontal="center" vertical="center"/>
      <protection locked="1" hidden="1"/>
    </xf>
    <xf numFmtId="0" fontId="63" fillId="0" borderId="14" applyAlignment="1" applyProtection="1" pivotButton="0" quotePrefix="0" xfId="0">
      <alignment horizontal="right" vertical="center"/>
      <protection locked="1" hidden="1"/>
    </xf>
    <xf numFmtId="0" fontId="64" fillId="0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right" vertical="center"/>
    </xf>
    <xf numFmtId="0" fontId="69" fillId="0" borderId="113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0" fontId="69" fillId="0" borderId="114" applyAlignment="1" pivotButton="0" quotePrefix="0" xfId="0">
      <alignment vertical="center"/>
    </xf>
    <xf numFmtId="0" fontId="72" fillId="0" borderId="0" applyAlignment="1" pivotButton="0" quotePrefix="0" xfId="0">
      <alignment vertical="center"/>
    </xf>
    <xf numFmtId="0" fontId="69" fillId="0" borderId="115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horizontal="right" vertical="center"/>
    </xf>
    <xf numFmtId="0" fontId="71" fillId="0" borderId="123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80" fillId="0" borderId="0" applyAlignment="1" pivotButton="0" quotePrefix="0" xfId="0">
      <alignment vertical="center"/>
    </xf>
    <xf numFmtId="0" fontId="71" fillId="0" borderId="113" applyAlignment="1" pivotButton="0" quotePrefix="0" xfId="0">
      <alignment horizontal="center" vertical="center"/>
    </xf>
    <xf numFmtId="0" fontId="0" fillId="0" borderId="116" pivotButton="0" quotePrefix="0" xfId="0"/>
    <xf numFmtId="0" fontId="84" fillId="0" borderId="124" applyAlignment="1" pivotButton="0" quotePrefix="0" xfId="0">
      <alignment horizontal="center"/>
    </xf>
    <xf numFmtId="0" fontId="64" fillId="0" borderId="38" applyAlignment="1" pivotButton="0" quotePrefix="0" xfId="0">
      <alignment horizontal="center" wrapText="1"/>
    </xf>
    <xf numFmtId="0" fontId="64" fillId="0" borderId="123" applyAlignment="1" pivotButton="0" quotePrefix="0" xfId="0">
      <alignment horizontal="left" vertical="center"/>
    </xf>
    <xf numFmtId="0" fontId="65" fillId="0" borderId="97" applyAlignment="1" pivotButton="0" quotePrefix="0" xfId="0">
      <alignment horizontal="center"/>
    </xf>
    <xf numFmtId="0" fontId="65" fillId="0" borderId="96" applyAlignment="1" pivotButton="0" quotePrefix="0" xfId="0">
      <alignment horizontal="center"/>
    </xf>
    <xf numFmtId="0" fontId="65" fillId="0" borderId="125" applyAlignment="1" pivotButton="0" quotePrefix="0" xfId="0">
      <alignment horizontal="center"/>
    </xf>
    <xf numFmtId="0" fontId="65" fillId="0" borderId="126" applyAlignment="1" pivotButton="0" quotePrefix="0" xfId="0">
      <alignment horizontal="center"/>
    </xf>
    <xf numFmtId="0" fontId="65" fillId="0" borderId="120" applyAlignment="1" pivotButton="0" quotePrefix="0" xfId="0">
      <alignment horizontal="center"/>
    </xf>
    <xf numFmtId="0" fontId="65" fillId="0" borderId="127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 vertical="center"/>
      <protection locked="0" hidden="0"/>
    </xf>
    <xf numFmtId="0" fontId="69" fillId="0" borderId="0" applyAlignment="1" applyProtection="1" pivotButton="0" quotePrefix="0" xfId="0">
      <alignment horizontal="right" vertical="center"/>
      <protection locked="0" hidden="0"/>
    </xf>
    <xf numFmtId="0" fontId="69" fillId="0" borderId="1" applyAlignment="1" pivotButton="0" quotePrefix="0" xfId="0">
      <alignment horizontal="center" vertical="center"/>
    </xf>
    <xf numFmtId="0" fontId="65" fillId="0" borderId="1" applyAlignment="1" pivotButton="0" quotePrefix="0" xfId="0">
      <alignment vertical="center"/>
    </xf>
    <xf numFmtId="0" fontId="69" fillId="26" borderId="80" applyAlignment="1" pivotButton="0" quotePrefix="0" xfId="0">
      <alignment horizontal="center" vertical="center"/>
    </xf>
    <xf numFmtId="0" fontId="79" fillId="0" borderId="53" applyAlignment="1" pivotButton="0" quotePrefix="0" xfId="0">
      <alignment horizontal="left" vertical="center"/>
    </xf>
    <xf numFmtId="0" fontId="79" fillId="0" borderId="130" applyAlignment="1" pivotButton="0" quotePrefix="0" xfId="0">
      <alignment horizontal="center" vertical="center"/>
    </xf>
    <xf numFmtId="0" fontId="79" fillId="0" borderId="5" applyAlignment="1" pivotButton="0" quotePrefix="0" xfId="0">
      <alignment horizontal="center" vertical="center"/>
    </xf>
    <xf numFmtId="0" fontId="79" fillId="0" borderId="132" applyAlignment="1" pivotButton="0" quotePrefix="0" xfId="0">
      <alignment horizontal="center" vertical="center"/>
    </xf>
    <xf numFmtId="2" fontId="69" fillId="0" borderId="5" applyAlignment="1" pivotButton="0" quotePrefix="0" xfId="0">
      <alignment horizontal="center" vertical="center"/>
    </xf>
    <xf numFmtId="2" fontId="69" fillId="0" borderId="131" applyAlignment="1" pivotButton="0" quotePrefix="0" xfId="0">
      <alignment horizontal="center" vertical="center"/>
    </xf>
    <xf numFmtId="2" fontId="69" fillId="0" borderId="132" applyAlignment="1" pivotButton="0" quotePrefix="0" xfId="0">
      <alignment horizontal="center" vertical="center"/>
    </xf>
    <xf numFmtId="0" fontId="65" fillId="0" borderId="5" applyAlignment="1" pivotButton="0" quotePrefix="0" xfId="0">
      <alignment horizontal="right" vertical="center"/>
    </xf>
    <xf numFmtId="0" fontId="65" fillId="0" borderId="131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9" fillId="0" borderId="135" applyAlignment="1" pivotButton="0" quotePrefix="0" xfId="0">
      <alignment horizontal="center" vertical="center"/>
    </xf>
    <xf numFmtId="169" fontId="65" fillId="0" borderId="134" applyAlignment="1" pivotButton="0" quotePrefix="0" xfId="0">
      <alignment horizontal="center" vertical="center"/>
    </xf>
    <xf numFmtId="0" fontId="65" fillId="0" borderId="53" applyAlignment="1" pivotButton="0" quotePrefix="0" xfId="0">
      <alignment vertical="center"/>
    </xf>
    <xf numFmtId="0" fontId="65" fillId="0" borderId="132" applyAlignment="1" pivotButton="0" quotePrefix="0" xfId="0">
      <alignment horizontal="center" vertical="center"/>
    </xf>
    <xf numFmtId="0" fontId="69" fillId="26" borderId="134" applyAlignment="1" pivotButton="0" quotePrefix="0" xfId="0">
      <alignment horizontal="center" vertical="center"/>
    </xf>
    <xf numFmtId="0" fontId="69" fillId="0" borderId="5" applyAlignment="1" pivotButton="0" quotePrefix="0" xfId="0">
      <alignment horizontal="center" vertical="center"/>
    </xf>
    <xf numFmtId="0" fontId="65" fillId="0" borderId="137" applyAlignment="1" pivotButton="0" quotePrefix="0" xfId="0">
      <alignment horizontal="right" vertical="center"/>
    </xf>
    <xf numFmtId="0" fontId="65" fillId="0" borderId="80" applyAlignment="1" pivotButton="0" quotePrefix="0" xfId="0">
      <alignment horizontal="left" vertical="center"/>
    </xf>
    <xf numFmtId="0" fontId="79" fillId="0" borderId="133" applyAlignment="1" pivotButton="0" quotePrefix="0" xfId="0">
      <alignment horizontal="center" vertical="center"/>
    </xf>
    <xf numFmtId="0" fontId="69" fillId="0" borderId="53" applyAlignment="1" pivotButton="0" quotePrefix="0" xfId="0">
      <alignment horizontal="center" vertical="center"/>
    </xf>
    <xf numFmtId="0" fontId="79" fillId="0" borderId="136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36" applyAlignment="1" pivotButton="0" quotePrefix="0" xfId="0">
      <alignment horizontal="center" vertical="center"/>
    </xf>
    <xf numFmtId="0" fontId="65" fillId="0" borderId="111" applyAlignment="1" pivotButton="0" quotePrefix="0" xfId="0">
      <alignment horizontal="right" vertical="center"/>
    </xf>
    <xf numFmtId="0" fontId="65" fillId="0" borderId="134" applyAlignment="1" pivotButton="0" quotePrefix="0" xfId="0">
      <alignment horizontal="center" vertical="center"/>
    </xf>
    <xf numFmtId="0" fontId="64" fillId="0" borderId="138" applyAlignment="1" pivotButton="0" quotePrefix="0" xfId="0">
      <alignment horizontal="center" vertical="center"/>
    </xf>
    <xf numFmtId="0" fontId="64" fillId="0" borderId="72" applyAlignment="1" pivotButton="0" quotePrefix="0" xfId="0">
      <alignment horizontal="center" vertical="center"/>
    </xf>
    <xf numFmtId="0" fontId="65" fillId="0" borderId="140" applyAlignment="1" pivotButton="0" quotePrefix="0" xfId="0">
      <alignment horizontal="center" vertical="center"/>
    </xf>
    <xf numFmtId="169" fontId="65" fillId="0" borderId="141" applyAlignment="1" pivotButton="0" quotePrefix="0" xfId="0">
      <alignment horizontal="center" vertical="center"/>
    </xf>
    <xf numFmtId="0" fontId="69" fillId="0" borderId="139" applyAlignment="1" pivotButton="0" quotePrefix="0" xfId="0">
      <alignment horizontal="center" vertical="center"/>
    </xf>
    <xf numFmtId="0" fontId="69" fillId="26" borderId="27" applyAlignment="1" pivotButton="0" quotePrefix="0" xfId="0">
      <alignment horizontal="center" vertical="center"/>
    </xf>
    <xf numFmtId="0" fontId="65" fillId="0" borderId="142" applyAlignment="1" pivotButton="0" quotePrefix="0" xfId="0">
      <alignment horizontal="center" vertical="center"/>
    </xf>
    <xf numFmtId="0" fontId="69" fillId="26" borderId="141" applyAlignment="1" pivotButton="0" quotePrefix="0" xfId="0">
      <alignment horizontal="center" vertical="center"/>
    </xf>
    <xf numFmtId="0" fontId="65" fillId="0" borderId="74" applyAlignment="1" pivotButton="0" quotePrefix="0" xfId="0">
      <alignment vertical="center"/>
    </xf>
    <xf numFmtId="0" fontId="65" fillId="0" borderId="75" applyAlignment="1" pivotButton="0" quotePrefix="0" xfId="0">
      <alignment vertical="center"/>
    </xf>
    <xf numFmtId="0" fontId="69" fillId="0" borderId="75" applyAlignment="1" pivotButton="0" quotePrefix="0" xfId="0">
      <alignment horizontal="center" vertical="center"/>
    </xf>
    <xf numFmtId="0" fontId="69" fillId="0" borderId="140" applyAlignment="1" pivotButton="0" quotePrefix="0" xfId="0">
      <alignment horizontal="center" vertical="center"/>
    </xf>
    <xf numFmtId="0" fontId="65" fillId="0" borderId="143" applyAlignment="1" pivotButton="0" quotePrefix="0" xfId="0">
      <alignment horizontal="right" vertical="center"/>
    </xf>
    <xf numFmtId="0" fontId="65" fillId="0" borderId="27" applyAlignment="1" pivotButton="0" quotePrefix="0" xfId="0">
      <alignment horizontal="left" vertical="center"/>
    </xf>
    <xf numFmtId="0" fontId="79" fillId="0" borderId="144" applyAlignment="1" pivotButton="0" quotePrefix="0" xfId="0">
      <alignment horizontal="center" vertical="center"/>
    </xf>
    <xf numFmtId="0" fontId="79" fillId="0" borderId="145" applyAlignment="1" pivotButton="0" quotePrefix="0" xfId="0">
      <alignment horizontal="center" vertical="center"/>
    </xf>
    <xf numFmtId="0" fontId="79" fillId="0" borderId="74" applyAlignment="1" pivotButton="0" quotePrefix="0" xfId="0">
      <alignment horizontal="left" vertical="center"/>
    </xf>
    <xf numFmtId="0" fontId="79" fillId="0" borderId="140" applyAlignment="1" pivotButton="0" quotePrefix="0" xfId="0">
      <alignment horizontal="center" vertical="center"/>
    </xf>
    <xf numFmtId="0" fontId="79" fillId="0" borderId="142" applyAlignment="1" pivotButton="0" quotePrefix="0" xfId="0">
      <alignment horizontal="center" vertical="center"/>
    </xf>
    <xf numFmtId="0" fontId="79" fillId="0" borderId="146" applyAlignment="1" pivotButton="0" quotePrefix="0" xfId="0">
      <alignment horizontal="center" vertical="center"/>
    </xf>
    <xf numFmtId="0" fontId="69" fillId="0" borderId="74" applyAlignment="1" pivotButton="0" quotePrefix="0" xfId="0">
      <alignment horizontal="center" vertical="center"/>
    </xf>
    <xf numFmtId="2" fontId="69" fillId="0" borderId="140" applyAlignment="1" pivotButton="0" quotePrefix="0" xfId="0">
      <alignment horizontal="center" vertical="center"/>
    </xf>
    <xf numFmtId="2" fontId="69" fillId="0" borderId="142" applyAlignment="1" pivotButton="0" quotePrefix="0" xfId="0">
      <alignment horizontal="center" vertical="center"/>
    </xf>
    <xf numFmtId="2" fontId="69" fillId="0" borderId="147" applyAlignment="1" pivotButton="0" quotePrefix="0" xfId="0">
      <alignment horizontal="center" vertical="center"/>
    </xf>
    <xf numFmtId="0" fontId="65" fillId="0" borderId="148" applyAlignment="1" pivotButton="0" quotePrefix="0" xfId="0">
      <alignment horizontal="right" vertical="center"/>
    </xf>
    <xf numFmtId="0" fontId="65" fillId="0" borderId="147" applyAlignment="1" pivotButton="0" quotePrefix="0" xfId="0">
      <alignment horizontal="center" vertical="center"/>
    </xf>
    <xf numFmtId="0" fontId="65" fillId="0" borderId="140" applyAlignment="1" pivotButton="0" quotePrefix="0" xfId="0">
      <alignment horizontal="right" vertical="center"/>
    </xf>
    <xf numFmtId="0" fontId="65" fillId="0" borderId="146" applyAlignment="1" pivotButton="0" quotePrefix="0" xfId="0">
      <alignment horizontal="center" vertical="center"/>
    </xf>
    <xf numFmtId="0" fontId="65" fillId="0" borderId="141" applyAlignment="1" pivotButton="0" quotePrefix="0" xfId="0">
      <alignment horizontal="center" vertical="center"/>
    </xf>
    <xf numFmtId="0" fontId="65" fillId="0" borderId="74" applyAlignment="1" pivotButton="0" quotePrefix="0" xfId="0">
      <alignment horizontal="center" vertical="center"/>
    </xf>
    <xf numFmtId="0" fontId="64" fillId="0" borderId="149" applyAlignment="1" pivotButton="0" quotePrefix="0" xfId="0">
      <alignment horizontal="center" vertical="center"/>
    </xf>
    <xf numFmtId="0" fontId="65" fillId="0" borderId="150" applyAlignment="1" pivotButton="0" quotePrefix="0" xfId="0">
      <alignment horizontal="center" vertical="center"/>
    </xf>
    <xf numFmtId="169" fontId="65" fillId="0" borderId="151" applyAlignment="1" pivotButton="0" quotePrefix="0" xfId="0">
      <alignment horizontal="center" vertical="center"/>
    </xf>
    <xf numFmtId="0" fontId="69" fillId="0" borderId="152" applyAlignment="1" pivotButton="0" quotePrefix="0" xfId="0">
      <alignment horizontal="center" vertical="center"/>
    </xf>
    <xf numFmtId="0" fontId="69" fillId="26" borderId="7" applyAlignment="1" pivotButton="0" quotePrefix="0" xfId="0">
      <alignment horizontal="center" vertical="center"/>
    </xf>
    <xf numFmtId="0" fontId="65" fillId="0" borderId="153" applyAlignment="1" pivotButton="0" quotePrefix="0" xfId="0">
      <alignment horizontal="center" vertical="center"/>
    </xf>
    <xf numFmtId="0" fontId="69" fillId="26" borderId="151" applyAlignment="1" pivotButton="0" quotePrefix="0" xfId="0">
      <alignment horizontal="center" vertical="center"/>
    </xf>
    <xf numFmtId="0" fontId="65" fillId="0" borderId="154" applyAlignment="1" pivotButton="0" quotePrefix="0" xfId="0">
      <alignment vertical="center"/>
    </xf>
    <xf numFmtId="0" fontId="65" fillId="0" borderId="34" applyAlignment="1" pivotButton="0" quotePrefix="0" xfId="0">
      <alignment vertical="center"/>
    </xf>
    <xf numFmtId="0" fontId="69" fillId="0" borderId="34" applyAlignment="1" pivotButton="0" quotePrefix="0" xfId="0">
      <alignment horizontal="center" vertical="center"/>
    </xf>
    <xf numFmtId="0" fontId="69" fillId="0" borderId="150" applyAlignment="1" pivotButton="0" quotePrefix="0" xfId="0">
      <alignment horizontal="center" vertical="center"/>
    </xf>
    <xf numFmtId="0" fontId="65" fillId="0" borderId="155" applyAlignment="1" pivotButton="0" quotePrefix="0" xfId="0">
      <alignment horizontal="right" vertical="center"/>
    </xf>
    <xf numFmtId="0" fontId="65" fillId="0" borderId="7" applyAlignment="1" pivotButton="0" quotePrefix="0" xfId="0">
      <alignment horizontal="left" vertical="center"/>
    </xf>
    <xf numFmtId="0" fontId="79" fillId="0" borderId="156" applyAlignment="1" pivotButton="0" quotePrefix="0" xfId="0">
      <alignment horizontal="center" vertical="center"/>
    </xf>
    <xf numFmtId="0" fontId="79" fillId="0" borderId="157" applyAlignment="1" pivotButton="0" quotePrefix="0" xfId="0">
      <alignment horizontal="center" vertical="center"/>
    </xf>
    <xf numFmtId="0" fontId="79" fillId="0" borderId="154" applyAlignment="1" pivotButton="0" quotePrefix="0" xfId="0">
      <alignment horizontal="left" vertical="center"/>
    </xf>
    <xf numFmtId="0" fontId="79" fillId="0" borderId="150" applyAlignment="1" pivotButton="0" quotePrefix="0" xfId="0">
      <alignment horizontal="center" vertical="center"/>
    </xf>
    <xf numFmtId="0" fontId="79" fillId="0" borderId="153" applyAlignment="1" pivotButton="0" quotePrefix="0" xfId="0">
      <alignment horizontal="center" vertical="center"/>
    </xf>
    <xf numFmtId="0" fontId="79" fillId="0" borderId="158" applyAlignment="1" pivotButton="0" quotePrefix="0" xfId="0">
      <alignment horizontal="center" vertical="center"/>
    </xf>
    <xf numFmtId="0" fontId="69" fillId="0" borderId="154" applyAlignment="1" pivotButton="0" quotePrefix="0" xfId="0">
      <alignment horizontal="center" vertical="center"/>
    </xf>
    <xf numFmtId="2" fontId="69" fillId="0" borderId="150" applyAlignment="1" pivotButton="0" quotePrefix="0" xfId="0">
      <alignment horizontal="center" vertical="center"/>
    </xf>
    <xf numFmtId="2" fontId="69" fillId="0" borderId="153" applyAlignment="1" pivotButton="0" quotePrefix="0" xfId="0">
      <alignment horizontal="center" vertical="center"/>
    </xf>
    <xf numFmtId="2" fontId="69" fillId="0" borderId="159" applyAlignment="1" pivotButton="0" quotePrefix="0" xfId="0">
      <alignment horizontal="center" vertical="center"/>
    </xf>
    <xf numFmtId="0" fontId="65" fillId="0" borderId="160" applyAlignment="1" pivotButton="0" quotePrefix="0" xfId="0">
      <alignment horizontal="right" vertical="center"/>
    </xf>
    <xf numFmtId="0" fontId="65" fillId="0" borderId="159" applyAlignment="1" pivotButton="0" quotePrefix="0" xfId="0">
      <alignment horizontal="center" vertical="center"/>
    </xf>
    <xf numFmtId="0" fontId="65" fillId="0" borderId="150" applyAlignment="1" pivotButton="0" quotePrefix="0" xfId="0">
      <alignment horizontal="right" vertical="center"/>
    </xf>
    <xf numFmtId="0" fontId="65" fillId="0" borderId="158" applyAlignment="1" pivotButton="0" quotePrefix="0" xfId="0">
      <alignment horizontal="center" vertical="center"/>
    </xf>
    <xf numFmtId="0" fontId="65" fillId="0" borderId="151" applyAlignment="1" pivotButton="0" quotePrefix="0" xfId="0">
      <alignment horizontal="center" vertical="center"/>
    </xf>
    <xf numFmtId="0" fontId="65" fillId="0" borderId="154" applyAlignment="1" pivotButton="0" quotePrefix="0" xfId="0">
      <alignment horizontal="center" vertical="center"/>
    </xf>
    <xf numFmtId="0" fontId="64" fillId="0" borderId="164" applyAlignment="1" applyProtection="1" pivotButton="0" quotePrefix="0" xfId="0">
      <alignment horizontal="left" vertical="center"/>
      <protection locked="0" hidden="0"/>
    </xf>
    <xf numFmtId="0" fontId="64" fillId="0" borderId="165" applyAlignment="1" applyProtection="1" pivotButton="0" quotePrefix="0" xfId="0">
      <alignment horizontal="left" vertical="center"/>
      <protection locked="0" hidden="0"/>
    </xf>
    <xf numFmtId="0" fontId="77" fillId="0" borderId="167" applyAlignment="1" applyProtection="1" pivotButton="0" quotePrefix="0" xfId="0">
      <alignment horizontal="center" vertical="center"/>
      <protection locked="0" hidden="0"/>
    </xf>
    <xf numFmtId="0" fontId="77" fillId="0" borderId="168" applyAlignment="1" applyProtection="1" pivotButton="0" quotePrefix="0" xfId="0">
      <alignment horizontal="center" vertical="center"/>
      <protection locked="0" hidden="0"/>
    </xf>
    <xf numFmtId="0" fontId="0" fillId="0" borderId="168" applyAlignment="1" applyProtection="1" pivotButton="0" quotePrefix="0" xfId="0">
      <alignment horizontal="center" vertical="center"/>
      <protection locked="0" hidden="0"/>
    </xf>
    <xf numFmtId="0" fontId="64" fillId="0" borderId="169" applyAlignment="1" applyProtection="1" pivotButton="0" quotePrefix="0" xfId="0">
      <alignment horizontal="left" vertical="center"/>
      <protection locked="0" hidden="0"/>
    </xf>
    <xf numFmtId="0" fontId="79" fillId="0" borderId="168" applyAlignment="1" applyProtection="1" pivotButton="0" quotePrefix="0" xfId="0">
      <alignment horizontal="center" vertical="center"/>
      <protection locked="0" hidden="0"/>
    </xf>
    <xf numFmtId="0" fontId="79" fillId="0" borderId="170" applyAlignment="1" applyProtection="1" pivotButton="0" quotePrefix="0" xfId="0">
      <alignment horizontal="center" vertical="center"/>
      <protection locked="0" hidden="0"/>
    </xf>
    <xf numFmtId="0" fontId="79" fillId="0" borderId="171" applyAlignment="1" applyProtection="1" pivotButton="0" quotePrefix="0" xfId="0">
      <alignment horizontal="center" vertical="center"/>
      <protection locked="0" hidden="0"/>
    </xf>
    <xf numFmtId="0" fontId="79" fillId="0" borderId="22" applyAlignment="1" applyProtection="1" pivotButton="0" quotePrefix="0" xfId="0">
      <alignment horizontal="center" vertical="center"/>
      <protection locked="0" hidden="0"/>
    </xf>
    <xf numFmtId="0" fontId="69" fillId="0" borderId="171" applyAlignment="1" applyProtection="1" pivotButton="0" quotePrefix="0" xfId="0">
      <alignment horizontal="left" vertical="center"/>
      <protection locked="0" hidden="0"/>
    </xf>
    <xf numFmtId="0" fontId="69" fillId="0" borderId="22" applyAlignment="1" applyProtection="1" pivotButton="0" quotePrefix="0" xfId="0">
      <alignment horizontal="left" vertical="center"/>
      <protection locked="0" hidden="0"/>
    </xf>
    <xf numFmtId="0" fontId="69" fillId="0" borderId="172" applyAlignment="1" applyProtection="1" pivotButton="0" quotePrefix="0" xfId="0">
      <alignment horizontal="left" vertical="center"/>
      <protection locked="0" hidden="0"/>
    </xf>
    <xf numFmtId="0" fontId="69" fillId="0" borderId="171" applyAlignment="1" applyProtection="1" pivotButton="0" quotePrefix="0" xfId="0">
      <alignment horizontal="right" vertical="center"/>
      <protection locked="0" hidden="0"/>
    </xf>
    <xf numFmtId="0" fontId="65" fillId="0" borderId="171" applyAlignment="1" applyProtection="1" pivotButton="0" quotePrefix="0" xfId="0">
      <alignment vertical="center"/>
      <protection locked="0" hidden="0"/>
    </xf>
    <xf numFmtId="0" fontId="65" fillId="0" borderId="22" applyAlignment="1" applyProtection="1" pivotButton="0" quotePrefix="0" xfId="0">
      <alignment horizontal="center" vertical="center"/>
      <protection locked="0" hidden="0"/>
    </xf>
    <xf numFmtId="0" fontId="71" fillId="0" borderId="174" applyAlignment="1" pivotButton="0" quotePrefix="0" xfId="0">
      <alignment horizontal="left"/>
    </xf>
    <xf numFmtId="0" fontId="71" fillId="0" borderId="120" applyAlignment="1" pivotButton="0" quotePrefix="0" xfId="0">
      <alignment horizontal="center"/>
    </xf>
    <xf numFmtId="0" fontId="0" fillId="0" borderId="22" applyAlignment="1" applyProtection="1" pivotButton="0" quotePrefix="0" xfId="0">
      <alignment horizontal="center" vertical="center" wrapText="1"/>
      <protection locked="0" hidden="0"/>
    </xf>
    <xf numFmtId="0" fontId="64" fillId="0" borderId="178" applyAlignment="1" pivotButton="0" quotePrefix="0" xfId="0">
      <alignment horizontal="center" vertical="center"/>
    </xf>
    <xf numFmtId="0" fontId="64" fillId="0" borderId="178" applyAlignment="1" pivotButton="0" quotePrefix="0" xfId="0">
      <alignment horizontal="right" vertical="center"/>
    </xf>
    <xf numFmtId="0" fontId="64" fillId="0" borderId="179" applyAlignment="1" applyProtection="1" pivotButton="0" quotePrefix="0" xfId="0">
      <alignment horizontal="right" vertical="center"/>
      <protection locked="0" hidden="0"/>
    </xf>
    <xf numFmtId="0" fontId="71" fillId="0" borderId="180" applyAlignment="1" pivotButton="0" quotePrefix="0" xfId="0">
      <alignment horizontal="center"/>
    </xf>
    <xf numFmtId="0" fontId="65" fillId="0" borderId="181" applyAlignment="1" pivotButton="0" quotePrefix="0" xfId="0">
      <alignment horizontal="center"/>
    </xf>
    <xf numFmtId="0" fontId="65" fillId="0" borderId="182" applyAlignment="1" applyProtection="1" pivotButton="0" quotePrefix="0" xfId="0">
      <alignment horizontal="center" vertical="center"/>
      <protection locked="0" hidden="0"/>
    </xf>
    <xf numFmtId="0" fontId="64" fillId="0" borderId="162" applyAlignment="1" applyProtection="1" pivotButton="0" quotePrefix="0" xfId="0">
      <alignment horizontal="left" vertical="center"/>
      <protection locked="0" hidden="0"/>
    </xf>
    <xf numFmtId="0" fontId="78" fillId="0" borderId="163" applyAlignment="1" applyProtection="1" pivotButton="0" quotePrefix="0" xfId="0">
      <alignment horizontal="left" vertical="center"/>
      <protection locked="0" hidden="0"/>
    </xf>
    <xf numFmtId="0" fontId="70" fillId="22" borderId="0" applyAlignment="1" pivotButton="0" quotePrefix="0" xfId="0">
      <alignment horizontal="center" vertical="center"/>
    </xf>
    <xf numFmtId="0" fontId="85" fillId="0" borderId="183" applyAlignment="1" pivotButton="0" quotePrefix="0" xfId="0">
      <alignment vertical="center"/>
    </xf>
    <xf numFmtId="0" fontId="85" fillId="0" borderId="184" applyAlignment="1" pivotButton="0" quotePrefix="0" xfId="0">
      <alignment horizontal="center" vertical="center"/>
    </xf>
    <xf numFmtId="0" fontId="85" fillId="0" borderId="185" applyAlignment="1" pivotButton="0" quotePrefix="0" xfId="0">
      <alignment vertical="center"/>
    </xf>
    <xf numFmtId="0" fontId="85" fillId="0" borderId="41" applyAlignment="1" pivotButton="0" quotePrefix="0" xfId="0">
      <alignment vertical="center"/>
    </xf>
    <xf numFmtId="0" fontId="85" fillId="0" borderId="186" applyAlignment="1" pivotButton="0" quotePrefix="0" xfId="0">
      <alignment vertical="center"/>
    </xf>
    <xf numFmtId="0" fontId="85" fillId="0" borderId="42" applyAlignment="1" pivotButton="0" quotePrefix="0" xfId="0">
      <alignment horizontal="center" vertical="center"/>
    </xf>
    <xf numFmtId="0" fontId="85" fillId="0" borderId="187" applyAlignment="1" pivotButton="0" quotePrefix="0" xfId="0">
      <alignment vertical="center"/>
    </xf>
    <xf numFmtId="0" fontId="85" fillId="0" borderId="188" applyAlignment="1" pivotButton="0" quotePrefix="0" xfId="0">
      <alignment horizontal="center" vertical="center"/>
    </xf>
    <xf numFmtId="0" fontId="86" fillId="0" borderId="9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85" fillId="0" borderId="8" applyAlignment="1" pivotButton="0" quotePrefix="0" xfId="0">
      <alignment vertical="center"/>
    </xf>
    <xf numFmtId="0" fontId="87" fillId="0" borderId="39" applyAlignment="1" pivotButton="0" quotePrefix="0" xfId="0">
      <alignment horizontal="center" vertical="center"/>
    </xf>
    <xf numFmtId="0" fontId="85" fillId="0" borderId="189" applyAlignment="1" pivotButton="0" quotePrefix="0" xfId="0">
      <alignment vertical="center"/>
    </xf>
    <xf numFmtId="0" fontId="78" fillId="0" borderId="188" applyAlignment="1" pivotButton="0" quotePrefix="0" xfId="0">
      <alignment horizontal="center" vertical="center"/>
    </xf>
    <xf numFmtId="0" fontId="78" fillId="0" borderId="9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/>
    </xf>
    <xf numFmtId="0" fontId="85" fillId="0" borderId="190" applyAlignment="1" pivotButton="0" quotePrefix="0" xfId="0">
      <alignment horizontal="center" vertical="center"/>
    </xf>
    <xf numFmtId="0" fontId="85" fillId="0" borderId="84" applyAlignment="1" pivotButton="0" quotePrefix="0" xfId="0">
      <alignment horizontal="center" vertical="center"/>
    </xf>
    <xf numFmtId="0" fontId="85" fillId="0" borderId="191" applyAlignment="1" pivotButton="0" quotePrefix="0" xfId="0">
      <alignment vertical="center"/>
    </xf>
    <xf numFmtId="0" fontId="85" fillId="0" borderId="192" applyAlignment="1" pivotButton="0" quotePrefix="0" xfId="0">
      <alignment vertical="center"/>
    </xf>
    <xf numFmtId="0" fontId="85" fillId="0" borderId="193" applyAlignment="1" pivotButton="0" quotePrefix="0" xfId="0">
      <alignment vertical="center"/>
    </xf>
    <xf numFmtId="0" fontId="85" fillId="0" borderId="39" applyAlignment="1" pivotButton="0" quotePrefix="0" xfId="0">
      <alignment horizontal="center" vertical="center"/>
    </xf>
    <xf numFmtId="0" fontId="85" fillId="0" borderId="194" applyAlignment="1" pivotButton="0" quotePrefix="0" xfId="0">
      <alignment horizontal="center" vertical="center"/>
    </xf>
    <xf numFmtId="0" fontId="85" fillId="0" borderId="81" applyAlignment="1" pivotButton="0" quotePrefix="0" xfId="0">
      <alignment vertical="center"/>
    </xf>
    <xf numFmtId="0" fontId="85" fillId="0" borderId="195" applyAlignment="1" pivotButton="0" quotePrefix="0" xfId="0">
      <alignment vertical="center"/>
    </xf>
    <xf numFmtId="9" fontId="85" fillId="0" borderId="194" applyAlignment="1" pivotButton="0" quotePrefix="0" xfId="0">
      <alignment horizontal="center" vertical="center"/>
    </xf>
    <xf numFmtId="0" fontId="85" fillId="0" borderId="196" applyAlignment="1" pivotButton="0" quotePrefix="0" xfId="0">
      <alignment horizontal="center" vertical="center"/>
    </xf>
    <xf numFmtId="0" fontId="85" fillId="0" borderId="197" applyAlignment="1" pivotButton="0" quotePrefix="0" xfId="0">
      <alignment vertical="center"/>
    </xf>
    <xf numFmtId="0" fontId="85" fillId="0" borderId="22" applyAlignment="1" pivotButton="0" quotePrefix="0" xfId="0">
      <alignment vertical="center"/>
    </xf>
    <xf numFmtId="0" fontId="85" fillId="0" borderId="198" applyAlignment="1" pivotButton="0" quotePrefix="0" xfId="0">
      <alignment vertical="center"/>
    </xf>
    <xf numFmtId="0" fontId="85" fillId="0" borderId="44" applyAlignment="1" pivotButton="0" quotePrefix="0" xfId="0">
      <alignment horizontal="center" vertical="center"/>
    </xf>
    <xf numFmtId="0" fontId="78" fillId="0" borderId="55" applyAlignment="1" pivotButton="0" quotePrefix="0" xfId="0">
      <alignment horizontal="center" vertical="center"/>
    </xf>
    <xf numFmtId="0" fontId="85" fillId="0" borderId="43" applyAlignment="1" pivotButton="0" quotePrefix="0" xfId="0">
      <alignment vertical="center" shrinkToFit="1"/>
    </xf>
    <xf numFmtId="0" fontId="85" fillId="0" borderId="28" applyAlignment="1" pivotButton="0" quotePrefix="0" xfId="0">
      <alignment vertical="center" shrinkToFit="1"/>
    </xf>
    <xf numFmtId="0" fontId="62" fillId="0" borderId="0" applyAlignment="1" pivotButton="0" quotePrefix="0" xfId="0">
      <alignment vertical="center"/>
    </xf>
    <xf numFmtId="0" fontId="68" fillId="0" borderId="202" applyAlignment="1" applyProtection="1" pivotButton="0" quotePrefix="0" xfId="0">
      <alignment vertical="center"/>
      <protection locked="0" hidden="0"/>
    </xf>
    <xf numFmtId="0" fontId="71" fillId="0" borderId="205" applyAlignment="1" pivotButton="0" quotePrefix="0" xfId="0">
      <alignment horizontal="center"/>
    </xf>
    <xf numFmtId="0" fontId="65" fillId="0" borderId="206" applyAlignment="1" pivotButton="0" quotePrefix="0" xfId="0">
      <alignment horizontal="center"/>
    </xf>
    <xf numFmtId="0" fontId="69" fillId="0" borderId="207" applyAlignment="1" applyProtection="1" pivotButton="0" quotePrefix="0" xfId="0">
      <alignment horizontal="center" vertical="center"/>
      <protection locked="0" hidden="0"/>
    </xf>
    <xf numFmtId="0" fontId="65" fillId="0" borderId="208" applyAlignment="1" pivotButton="0" quotePrefix="0" xfId="0">
      <alignment horizontal="center"/>
    </xf>
    <xf numFmtId="0" fontId="69" fillId="0" borderId="209" applyAlignment="1" applyProtection="1" pivotButton="0" quotePrefix="0" xfId="0">
      <alignment horizontal="left" vertical="center"/>
      <protection locked="0" hidden="0"/>
    </xf>
    <xf numFmtId="0" fontId="65" fillId="0" borderId="211" applyAlignment="1" pivotButton="0" quotePrefix="0" xfId="0">
      <alignment horizontal="center"/>
    </xf>
    <xf numFmtId="0" fontId="69" fillId="0" borderId="210" applyAlignment="1" applyProtection="1" pivotButton="0" quotePrefix="0" xfId="0">
      <alignment horizontal="center" vertical="center"/>
      <protection locked="0" hidden="0"/>
    </xf>
    <xf numFmtId="0" fontId="65" fillId="0" borderId="212" applyAlignment="1" pivotButton="0" quotePrefix="0" xfId="0">
      <alignment horizontal="center"/>
    </xf>
    <xf numFmtId="0" fontId="79" fillId="0" borderId="204" applyAlignment="1" applyProtection="1" pivotButton="0" quotePrefix="0" xfId="0">
      <alignment horizontal="center" vertical="center"/>
      <protection locked="0" hidden="0"/>
    </xf>
    <xf numFmtId="0" fontId="65" fillId="23" borderId="113" applyAlignment="1" applyProtection="1" pivotButton="0" quotePrefix="0" xfId="0">
      <alignment horizontal="center" vertical="center"/>
      <protection locked="0" hidden="0"/>
    </xf>
    <xf numFmtId="0" fontId="73" fillId="24" borderId="214" applyAlignment="1" applyProtection="1" pivotButton="0" quotePrefix="0" xfId="0">
      <alignment horizontal="center" vertical="center"/>
      <protection locked="0" hidden="0"/>
    </xf>
    <xf numFmtId="0" fontId="65" fillId="25" borderId="213" applyAlignment="1" applyProtection="1" pivotButton="0" quotePrefix="0" xfId="0">
      <alignment horizontal="center" vertical="center"/>
      <protection locked="0" hidden="0"/>
    </xf>
    <xf numFmtId="0" fontId="0" fillId="12" borderId="0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1">
      <alignment vertical="center"/>
      <protection locked="1" hidden="1"/>
    </xf>
    <xf numFmtId="0" fontId="33" fillId="0" borderId="0" applyAlignment="1" applyProtection="1" pivotButton="0" quotePrefix="0" xfId="0">
      <alignment vertical="center"/>
      <protection locked="1" hidden="1"/>
    </xf>
    <xf numFmtId="0" fontId="3" fillId="7" borderId="216" applyAlignment="1" pivotButton="0" quotePrefix="0" xfId="4">
      <alignment vertical="center"/>
    </xf>
    <xf numFmtId="0" fontId="4" fillId="7" borderId="216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9" fillId="7" borderId="0" applyAlignment="1" pivotButton="0" quotePrefix="0" xfId="18">
      <alignment vertical="center"/>
    </xf>
    <xf numFmtId="0" fontId="18" fillId="17" borderId="0" applyAlignment="1" pivotButton="0" quotePrefix="0" xfId="18">
      <alignment vertical="center"/>
    </xf>
    <xf numFmtId="0" fontId="18" fillId="0" borderId="0" applyAlignment="1" pivotButton="0" quotePrefix="0" xfId="18">
      <alignment vertical="center"/>
    </xf>
    <xf numFmtId="0" fontId="7" fillId="17" borderId="19" applyAlignment="1" pivotButton="0" quotePrefix="0" xfId="17">
      <alignment vertical="center"/>
    </xf>
    <xf numFmtId="0" fontId="90" fillId="4" borderId="20" applyAlignment="1" pivotButton="0" quotePrefix="0" xfId="17">
      <alignment vertical="center"/>
    </xf>
    <xf numFmtId="0" fontId="90" fillId="4" borderId="21" applyAlignment="1" pivotButton="0" quotePrefix="0" xfId="17">
      <alignment vertical="center"/>
    </xf>
    <xf numFmtId="0" fontId="4" fillId="0" borderId="65" applyAlignment="1" pivotButton="0" quotePrefix="0" xfId="18">
      <alignment vertical="center"/>
    </xf>
    <xf numFmtId="0" fontId="4" fillId="0" borderId="92" applyAlignment="1" pivotButton="0" quotePrefix="0" xfId="18">
      <alignment vertical="center"/>
    </xf>
    <xf numFmtId="0" fontId="4" fillId="0" borderId="3" applyAlignment="1" pivotButton="0" quotePrefix="0" xfId="18">
      <alignment vertical="center"/>
    </xf>
    <xf numFmtId="0" fontId="60" fillId="7" borderId="0" applyAlignment="1" pivotButton="0" quotePrefix="0" xfId="18">
      <alignment vertical="center"/>
    </xf>
    <xf numFmtId="0" fontId="18" fillId="7" borderId="0" applyAlignment="1" pivotButton="0" quotePrefix="0" xfId="18">
      <alignment vertical="center"/>
    </xf>
    <xf numFmtId="0" fontId="8" fillId="7" borderId="0" applyAlignment="1" pivotButton="0" quotePrefix="0" xfId="18">
      <alignment horizontal="right" vertical="center"/>
    </xf>
    <xf numFmtId="0" fontId="8" fillId="2" borderId="34" applyAlignment="1" pivotButton="0" quotePrefix="0" xfId="1">
      <alignment vertical="center"/>
    </xf>
    <xf numFmtId="0" fontId="18" fillId="2" borderId="34" applyAlignment="1" pivotButton="0" quotePrefix="0" xfId="1">
      <alignment vertical="center"/>
    </xf>
    <xf numFmtId="0" fontId="18" fillId="2" borderId="1" applyAlignment="1" pivotButton="0" quotePrefix="0" xfId="1">
      <alignment vertical="center"/>
    </xf>
    <xf numFmtId="0" fontId="18" fillId="0" borderId="0" applyAlignment="1" pivotButton="0" quotePrefix="0" xfId="18">
      <alignment horizontal="center" vertical="center"/>
    </xf>
    <xf numFmtId="9" fontId="4" fillId="7" borderId="0" applyAlignment="1" pivotButton="0" quotePrefix="0" xfId="18">
      <alignment vertical="center"/>
    </xf>
    <xf numFmtId="0" fontId="4" fillId="7" borderId="0" applyAlignment="1" pivotButton="0" quotePrefix="0" xfId="18">
      <alignment vertical="center"/>
    </xf>
    <xf numFmtId="0" fontId="0" fillId="0" borderId="1" applyAlignment="1" pivotButton="0" quotePrefix="0" xfId="1">
      <alignment vertical="center"/>
    </xf>
    <xf numFmtId="0" fontId="0" fillId="12" borderId="1" applyAlignment="1" pivotButton="0" quotePrefix="0" xfId="1">
      <alignment vertical="center"/>
    </xf>
    <xf numFmtId="0" fontId="0" fillId="12" borderId="34" applyAlignment="1" pivotButton="0" quotePrefix="0" xfId="1">
      <alignment vertical="center"/>
    </xf>
    <xf numFmtId="0" fontId="0" fillId="12" borderId="34" applyAlignment="1" pivotButton="0" quotePrefix="0" xfId="1">
      <alignment vertical="center"/>
    </xf>
    <xf numFmtId="0" fontId="0" fillId="12" borderId="218" applyAlignment="1" pivotButton="0" quotePrefix="0" xfId="0">
      <alignment vertical="center"/>
    </xf>
    <xf numFmtId="0" fontId="3" fillId="0" borderId="219" applyAlignment="1" pivotButton="0" quotePrefix="0" xfId="0">
      <alignment vertical="center"/>
    </xf>
    <xf numFmtId="0" fontId="0" fillId="12" borderId="220" applyAlignment="1" pivotButton="0" quotePrefix="0" xfId="0">
      <alignment vertical="center"/>
    </xf>
    <xf numFmtId="0" fontId="0" fillId="0" borderId="219" applyAlignment="1" pivotButton="0" quotePrefix="0" xfId="0">
      <alignment vertical="center"/>
    </xf>
    <xf numFmtId="0" fontId="0" fillId="12" borderId="221" applyAlignment="1" pivotButton="0" quotePrefix="0" xfId="0">
      <alignment vertical="center"/>
    </xf>
    <xf numFmtId="0" fontId="0" fillId="12" borderId="219" applyAlignment="1" pivotButton="0" quotePrefix="0" xfId="0">
      <alignment vertical="center"/>
    </xf>
    <xf numFmtId="0" fontId="0" fillId="12" borderId="222" applyAlignment="1" pivotButton="0" quotePrefix="0" xfId="0">
      <alignment vertical="center"/>
    </xf>
    <xf numFmtId="0" fontId="56" fillId="0" borderId="98" applyAlignment="1" applyProtection="1" pivotButton="0" quotePrefix="0" xfId="0">
      <alignment vertical="center"/>
      <protection locked="1" hidden="1"/>
    </xf>
    <xf numFmtId="0" fontId="0" fillId="0" borderId="223" applyAlignment="1" applyProtection="1" pivotButton="0" quotePrefix="0" xfId="0">
      <alignment vertical="center"/>
      <protection locked="1" hidden="1"/>
    </xf>
    <xf numFmtId="0" fontId="0" fillId="0" borderId="168" applyAlignment="1" applyProtection="1" pivotButton="0" quotePrefix="0" xfId="0">
      <alignment vertical="center"/>
      <protection locked="1" hidden="1"/>
    </xf>
    <xf numFmtId="0" fontId="0" fillId="0" borderId="224" applyAlignment="1" applyProtection="1" pivotButton="0" quotePrefix="0" xfId="0">
      <alignment vertical="center"/>
      <protection locked="1" hidden="1"/>
    </xf>
    <xf numFmtId="0" fontId="0" fillId="0" borderId="225" applyAlignment="1" applyProtection="1" pivotButton="0" quotePrefix="0" xfId="0">
      <alignment vertical="center"/>
      <protection locked="1" hidden="1"/>
    </xf>
    <xf numFmtId="0" fontId="0" fillId="0" borderId="226" applyAlignment="1" applyProtection="1" pivotButton="0" quotePrefix="0" xfId="0">
      <alignment vertical="center"/>
      <protection locked="1" hidden="1"/>
    </xf>
    <xf numFmtId="0" fontId="26" fillId="0" borderId="168" applyAlignment="1" applyProtection="1" pivotButton="0" quotePrefix="0" xfId="0">
      <alignment vertical="center"/>
      <protection locked="1" hidden="1"/>
    </xf>
    <xf numFmtId="0" fontId="0" fillId="0" borderId="228" applyAlignment="1" applyProtection="1" pivotButton="0" quotePrefix="0" xfId="0">
      <alignment horizontal="center" vertical="center"/>
      <protection locked="0" hidden="1"/>
    </xf>
    <xf numFmtId="0" fontId="0" fillId="0" borderId="228" applyAlignment="1" applyProtection="1" pivotButton="0" quotePrefix="0" xfId="0">
      <alignment horizontal="center" vertical="center" shrinkToFit="1"/>
      <protection locked="0" hidden="1"/>
    </xf>
    <xf numFmtId="0" fontId="0" fillId="0" borderId="228" applyAlignment="1" applyProtection="1" pivotButton="0" quotePrefix="0" xfId="0">
      <alignment horizontal="center" vertical="center"/>
      <protection locked="1" hidden="1"/>
    </xf>
    <xf numFmtId="0" fontId="0" fillId="0" borderId="229" applyAlignment="1" applyProtection="1" pivotButton="0" quotePrefix="0" xfId="0">
      <alignment horizontal="center" vertical="center"/>
      <protection locked="1" hidden="1"/>
    </xf>
    <xf numFmtId="2" fontId="0" fillId="0" borderId="228" applyAlignment="1" applyProtection="1" pivotButton="0" quotePrefix="0" xfId="0">
      <alignment horizontal="center" vertical="center"/>
      <protection locked="1" hidden="1"/>
    </xf>
    <xf numFmtId="0" fontId="3" fillId="0" borderId="229" applyAlignment="1" applyProtection="1" pivotButton="0" quotePrefix="0" xfId="0">
      <alignment horizontal="center" vertical="center"/>
      <protection locked="1" hidden="1"/>
    </xf>
    <xf numFmtId="0" fontId="3" fillId="0" borderId="228" applyAlignment="1" applyProtection="1" pivotButton="0" quotePrefix="0" xfId="0">
      <alignment horizontal="center" vertical="center"/>
      <protection locked="1" hidden="1"/>
    </xf>
    <xf numFmtId="0" fontId="0" fillId="0" borderId="227" applyAlignment="1" applyProtection="1" pivotButton="0" quotePrefix="0" xfId="0">
      <alignment horizontal="center" vertical="center"/>
      <protection locked="1" hidden="1"/>
    </xf>
    <xf numFmtId="0" fontId="0" fillId="0" borderId="228" applyAlignment="1" pivotButton="0" quotePrefix="0" xfId="0">
      <alignment vertical="center"/>
    </xf>
    <xf numFmtId="0" fontId="0" fillId="0" borderId="231" applyAlignment="1" pivotButton="0" quotePrefix="0" xfId="0">
      <alignment vertical="center"/>
    </xf>
    <xf numFmtId="0" fontId="8" fillId="12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 shrinkToFit="1"/>
      <protection locked="1" hidden="1"/>
    </xf>
    <xf numFmtId="0" fontId="3" fillId="0" borderId="65" applyAlignment="1" pivotButton="0" quotePrefix="0" xfId="0">
      <alignment horizontal="center" vertical="center"/>
    </xf>
    <xf numFmtId="0" fontId="3" fillId="0" borderId="9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91" fillId="0" borderId="0" applyAlignment="1" pivotButton="0" quotePrefix="0" xfId="0">
      <alignment horizontal="center" vertical="center"/>
    </xf>
    <xf numFmtId="0" fontId="0" fillId="3" borderId="62" applyAlignment="1" pivotButton="0" quotePrefix="0" xfId="1">
      <alignment vertical="center"/>
    </xf>
    <xf numFmtId="0" fontId="0" fillId="3" borderId="63" applyAlignment="1" pivotButton="0" quotePrefix="0" xfId="1">
      <alignment vertical="center"/>
    </xf>
    <xf numFmtId="0" fontId="0" fillId="3" borderId="20" applyAlignment="1" pivotButton="0" quotePrefix="0" xfId="0">
      <alignment vertical="center"/>
    </xf>
    <xf numFmtId="0" fontId="0" fillId="3" borderId="95" applyAlignment="1" pivotButton="0" quotePrefix="0" xfId="1">
      <alignment vertical="center"/>
    </xf>
    <xf numFmtId="0" fontId="0" fillId="3" borderId="232" applyAlignment="1" pivotButton="0" quotePrefix="0" xfId="1">
      <alignment vertical="center"/>
    </xf>
    <xf numFmtId="0" fontId="0" fillId="3" borderId="64" applyAlignment="1" pivotButton="0" quotePrefix="0" xfId="1">
      <alignment vertical="center"/>
    </xf>
    <xf numFmtId="0" fontId="3" fillId="0" borderId="43" applyAlignment="1" pivotButton="0" quotePrefix="0" xfId="0">
      <alignment vertical="center"/>
    </xf>
    <xf numFmtId="0" fontId="4" fillId="0" borderId="39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39" applyAlignment="1" pivotButton="0" quotePrefix="0" xfId="0">
      <alignment vertical="center"/>
    </xf>
    <xf numFmtId="0" fontId="0" fillId="16" borderId="35" applyAlignment="1" pivotButton="0" quotePrefix="0" xfId="0">
      <alignment vertical="center"/>
    </xf>
    <xf numFmtId="0" fontId="0" fillId="16" borderId="36" applyAlignment="1" pivotButton="0" quotePrefix="0" xfId="0">
      <alignment vertical="center"/>
    </xf>
    <xf numFmtId="0" fontId="3" fillId="16" borderId="37" applyAlignment="1" pivotButton="0" quotePrefix="0" xfId="0">
      <alignment vertical="center"/>
    </xf>
    <xf numFmtId="0" fontId="0" fillId="0" borderId="230" applyAlignment="1" pivotButton="0" quotePrefix="0" xfId="0">
      <alignment horizontal="center" vertical="center"/>
    </xf>
    <xf numFmtId="0" fontId="0" fillId="0" borderId="228" applyAlignment="1" pivotButton="0" quotePrefix="0" xfId="0">
      <alignment horizontal="center" vertical="center"/>
    </xf>
    <xf numFmtId="0" fontId="92" fillId="0" borderId="231" applyAlignment="1" pivotButton="0" quotePrefix="0" xfId="0">
      <alignment horizontal="center" vertical="center"/>
    </xf>
    <xf numFmtId="0" fontId="0" fillId="0" borderId="60" applyAlignment="1" applyProtection="1" pivotButton="0" quotePrefix="0" xfId="0">
      <alignment vertical="center"/>
      <protection locked="1" hidden="1"/>
    </xf>
    <xf numFmtId="0" fontId="0" fillId="0" borderId="233" applyAlignment="1" applyProtection="1" pivotButton="0" quotePrefix="0" xfId="0">
      <alignment vertical="center"/>
      <protection locked="1" hidden="1"/>
    </xf>
    <xf numFmtId="0" fontId="0" fillId="28" borderId="234" applyAlignment="1" applyProtection="1" pivotButton="0" quotePrefix="0" xfId="0">
      <alignment vertical="center"/>
      <protection locked="1" hidden="1"/>
    </xf>
    <xf numFmtId="0" fontId="0" fillId="0" borderId="235" applyAlignment="1" applyProtection="1" pivotButton="0" quotePrefix="0" xfId="0">
      <alignment vertical="center"/>
      <protection locked="1" hidden="1"/>
    </xf>
    <xf numFmtId="0" fontId="0" fillId="0" borderId="237" applyAlignment="1" applyProtection="1" pivotButton="0" quotePrefix="0" xfId="0">
      <alignment vertical="center"/>
      <protection locked="1" hidden="1"/>
    </xf>
    <xf numFmtId="0" fontId="0" fillId="28" borderId="236" applyAlignment="1" applyProtection="1" pivotButton="0" quotePrefix="0" xfId="0">
      <alignment vertical="center"/>
      <protection locked="1" hidden="1"/>
    </xf>
    <xf numFmtId="0" fontId="0" fillId="28" borderId="238" applyAlignment="1" applyProtection="1" pivotButton="0" quotePrefix="0" xfId="0">
      <alignment vertical="center"/>
      <protection locked="1" hidden="1"/>
    </xf>
    <xf numFmtId="0" fontId="0" fillId="28" borderId="19" applyAlignment="1" applyProtection="1" pivotButton="0" quotePrefix="0" xfId="0">
      <alignment vertical="center"/>
      <protection locked="1" hidden="1"/>
    </xf>
    <xf numFmtId="0" fontId="0" fillId="28" borderId="20" applyAlignment="1" applyProtection="1" pivotButton="0" quotePrefix="0" xfId="0">
      <alignment vertical="center"/>
      <protection locked="1" hidden="1"/>
    </xf>
    <xf numFmtId="0" fontId="0" fillId="28" borderId="21" applyAlignment="1" applyProtection="1" pivotButton="0" quotePrefix="0" xfId="0">
      <alignment vertical="center"/>
      <protection locked="1" hidden="1"/>
    </xf>
    <xf numFmtId="0" fontId="34" fillId="0" borderId="0" applyAlignment="1" applyProtection="1" pivotButton="0" quotePrefix="0" xfId="0">
      <alignment horizontal="left" vertical="center"/>
      <protection locked="1" hidden="1"/>
    </xf>
    <xf numFmtId="0" fontId="0" fillId="0" borderId="36" applyAlignment="1" applyProtection="1" pivotButton="0" quotePrefix="0" xfId="0">
      <alignment vertical="center"/>
      <protection locked="1" hidden="1"/>
    </xf>
    <xf numFmtId="0" fontId="0" fillId="0" borderId="37" applyAlignment="1" applyProtection="1" pivotButton="0" quotePrefix="0" xfId="0">
      <alignment vertical="center"/>
      <protection locked="1" hidden="1"/>
    </xf>
    <xf numFmtId="0" fontId="0" fillId="0" borderId="35" applyAlignment="1" applyProtection="1" pivotButton="0" quotePrefix="0" xfId="0">
      <alignment horizontal="center" vertical="center"/>
      <protection locked="1" hidden="1"/>
    </xf>
    <xf numFmtId="0" fontId="0" fillId="0" borderId="4" applyAlignment="1" applyProtection="1" pivotButton="0" quotePrefix="0" xfId="0">
      <alignment horizontal="center" vertical="center"/>
      <protection locked="1" hidden="1"/>
    </xf>
    <xf numFmtId="0" fontId="0" fillId="0" borderId="230" applyAlignment="1" applyProtection="1" pivotButton="0" quotePrefix="0" xfId="0">
      <alignment horizontal="center" vertical="center"/>
      <protection locked="1" hidden="1"/>
    </xf>
    <xf numFmtId="0" fontId="0" fillId="12" borderId="65" applyAlignment="1" applyProtection="1" pivotButton="0" quotePrefix="0" xfId="0">
      <alignment horizontal="right" vertical="center"/>
      <protection locked="1" hidden="1"/>
    </xf>
    <xf numFmtId="0" fontId="0" fillId="12" borderId="92" applyAlignment="1" applyProtection="1" pivotButton="0" quotePrefix="0" xfId="0">
      <alignment horizontal="right" vertical="center"/>
      <protection locked="1" hidden="1"/>
    </xf>
    <xf numFmtId="0" fontId="0" fillId="12" borderId="92" applyAlignment="1" applyProtection="1" pivotButton="0" quotePrefix="0" xfId="0">
      <alignment vertical="center"/>
      <protection locked="1" hidden="1"/>
    </xf>
    <xf numFmtId="164" fontId="0" fillId="12" borderId="92" applyAlignment="1" applyProtection="1" pivotButton="0" quotePrefix="0" xfId="0">
      <alignment vertical="center"/>
      <protection locked="1" hidden="1"/>
    </xf>
    <xf numFmtId="164" fontId="0" fillId="12" borderId="3" applyAlignment="1" applyProtection="1" pivotButton="0" quotePrefix="0" xfId="0">
      <alignment vertical="center"/>
      <protection locked="1" hidden="1"/>
    </xf>
    <xf numFmtId="0" fontId="0" fillId="29" borderId="0" applyAlignment="1" applyProtection="1" pivotButton="0" quotePrefix="0" xfId="0">
      <alignment vertical="center"/>
      <protection locked="1" hidden="1"/>
    </xf>
    <xf numFmtId="170" fontId="0" fillId="0" borderId="36" applyAlignment="1" applyProtection="1" pivotButton="0" quotePrefix="0" xfId="0">
      <alignment horizontal="right" vertical="center"/>
      <protection locked="1" hidden="1"/>
    </xf>
    <xf numFmtId="170" fontId="0" fillId="0" borderId="36" applyAlignment="1" applyProtection="1" pivotButton="0" quotePrefix="0" xfId="0">
      <alignment vertical="center"/>
      <protection locked="1" hidden="1"/>
    </xf>
    <xf numFmtId="170" fontId="0" fillId="0" borderId="37" applyAlignment="1" applyProtection="1" pivotButton="0" quotePrefix="0" xfId="0">
      <alignment vertical="center"/>
      <protection locked="1" hidden="1"/>
    </xf>
    <xf numFmtId="170" fontId="0" fillId="0" borderId="0" applyAlignment="1" applyProtection="1" pivotButton="0" quotePrefix="0" xfId="0">
      <alignment vertical="center"/>
      <protection locked="1" hidden="1"/>
    </xf>
    <xf numFmtId="170" fontId="0" fillId="0" borderId="38" applyAlignment="1" applyProtection="1" pivotButton="0" quotePrefix="0" xfId="0">
      <alignment vertical="center"/>
      <protection locked="1" hidden="1"/>
    </xf>
    <xf numFmtId="170" fontId="0" fillId="0" borderId="0" applyAlignment="1" applyProtection="1" pivotButton="0" quotePrefix="0" xfId="0">
      <alignment horizontal="right" vertical="center"/>
      <protection locked="1" hidden="1"/>
    </xf>
    <xf numFmtId="170" fontId="0" fillId="0" borderId="228" applyAlignment="1" applyProtection="1" pivotButton="0" quotePrefix="0" xfId="0">
      <alignment vertical="center"/>
      <protection locked="1" hidden="1"/>
    </xf>
    <xf numFmtId="170" fontId="0" fillId="0" borderId="231" applyAlignment="1" applyProtection="1" pivotButton="0" quotePrefix="0" xfId="0">
      <alignment vertical="center"/>
      <protection locked="1" hidden="1"/>
    </xf>
    <xf numFmtId="0" fontId="0" fillId="7" borderId="65" applyAlignment="1" applyProtection="1" pivotButton="0" quotePrefix="0" xfId="0">
      <alignment vertical="center"/>
      <protection locked="1" hidden="1"/>
    </xf>
    <xf numFmtId="0" fontId="0" fillId="7" borderId="92" applyAlignment="1" applyProtection="1" pivotButton="0" quotePrefix="0" xfId="0">
      <alignment vertical="center"/>
      <protection locked="1" hidden="1"/>
    </xf>
    <xf numFmtId="0" fontId="0" fillId="7" borderId="3" applyAlignment="1" applyProtection="1" pivotButton="0" quotePrefix="0" xfId="0">
      <alignment vertical="center"/>
      <protection locked="1" hidden="1"/>
    </xf>
    <xf numFmtId="164" fontId="0" fillId="0" borderId="35" applyAlignment="1" applyProtection="1" pivotButton="0" quotePrefix="0" xfId="0">
      <alignment horizontal="center" vertical="center"/>
      <protection locked="1" hidden="1"/>
    </xf>
    <xf numFmtId="0" fontId="0" fillId="0" borderId="4" applyAlignment="1" pivotButton="0" quotePrefix="0" xfId="0">
      <alignment horizontal="center" vertical="center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0" fontId="3" fillId="0" borderId="38" applyAlignment="1" applyProtection="1" pivotButton="0" quotePrefix="0" xfId="0">
      <alignment vertical="center"/>
      <protection locked="1" hidden="1"/>
    </xf>
    <xf numFmtId="0" fontId="3" fillId="0" borderId="228" applyAlignment="1" applyProtection="1" pivotButton="0" quotePrefix="0" xfId="0">
      <alignment vertical="center"/>
      <protection locked="1" hidden="1"/>
    </xf>
    <xf numFmtId="0" fontId="3" fillId="0" borderId="231" applyAlignment="1" applyProtection="1" pivotButton="0" quotePrefix="0" xfId="0">
      <alignment vertical="center"/>
      <protection locked="1" hidden="1"/>
    </xf>
    <xf numFmtId="0" fontId="0" fillId="11" borderId="239" applyAlignment="1" applyProtection="1" pivotButton="0" quotePrefix="0" xfId="1">
      <alignment vertical="center"/>
      <protection locked="1" hidden="1"/>
    </xf>
    <xf numFmtId="0" fontId="0" fillId="0" borderId="38" applyAlignment="1" applyProtection="1" pivotButton="0" quotePrefix="0" xfId="0">
      <alignment vertical="center"/>
      <protection locked="1" hidden="1"/>
    </xf>
    <xf numFmtId="0" fontId="21" fillId="0" borderId="38" applyAlignment="1" applyProtection="1" pivotButton="0" quotePrefix="0" xfId="0">
      <alignment vertical="center"/>
      <protection locked="1" hidden="1"/>
    </xf>
    <xf numFmtId="0" fontId="4" fillId="0" borderId="38" applyAlignment="1" applyProtection="1" pivotButton="0" quotePrefix="0" xfId="0">
      <alignment vertical="center"/>
      <protection locked="1" hidden="1"/>
    </xf>
    <xf numFmtId="0" fontId="0" fillId="2" borderId="240" applyAlignment="1" applyProtection="1" pivotButton="0" quotePrefix="0" xfId="1">
      <alignment vertical="center"/>
      <protection locked="1" hidden="1"/>
    </xf>
    <xf numFmtId="0" fontId="0" fillId="3" borderId="241" applyAlignment="1" applyProtection="1" pivotButton="0" quotePrefix="0" xfId="1">
      <alignment vertical="center"/>
      <protection locked="1" hidden="1"/>
    </xf>
    <xf numFmtId="0" fontId="0" fillId="18" borderId="0" applyAlignment="1" applyProtection="1" pivotButton="0" quotePrefix="0" xfId="0">
      <alignment vertical="center"/>
      <protection locked="1" hidden="1"/>
    </xf>
    <xf numFmtId="0" fontId="65" fillId="0" borderId="243" applyAlignment="1" pivotButton="0" quotePrefix="0" xfId="0">
      <alignment horizontal="center" vertical="center" wrapText="1"/>
    </xf>
    <xf numFmtId="0" fontId="64" fillId="0" borderId="244" applyAlignment="1" applyProtection="1" pivotButton="0" quotePrefix="0" xfId="0">
      <alignment horizontal="center" vertical="center"/>
      <protection locked="0" hidden="0"/>
    </xf>
    <xf numFmtId="0" fontId="76" fillId="0" borderId="245" applyAlignment="1" pivotButton="0" quotePrefix="0" xfId="0">
      <alignment horizontal="center" vertical="center" wrapText="1"/>
    </xf>
    <xf numFmtId="0" fontId="78" fillId="0" borderId="163" applyAlignment="1" applyProtection="1" pivotButton="0" quotePrefix="0" xfId="0">
      <alignment horizontal="center" vertical="center"/>
      <protection locked="0" hidden="0"/>
    </xf>
    <xf numFmtId="0" fontId="71" fillId="0" borderId="71" applyAlignment="1" pivotButton="0" quotePrefix="0" xfId="0">
      <alignment horizontal="center" vertical="center"/>
    </xf>
    <xf numFmtId="0" fontId="65" fillId="23" borderId="32" applyAlignment="1" applyProtection="1" pivotButton="0" quotePrefix="0" xfId="0">
      <alignment horizontal="center" vertical="center"/>
      <protection locked="0" hidden="0"/>
    </xf>
    <xf numFmtId="0" fontId="74" fillId="24" borderId="58" applyAlignment="1" applyProtection="1" pivotButton="0" quotePrefix="0" xfId="0">
      <alignment horizontal="center" vertical="center"/>
      <protection locked="0" hidden="0"/>
    </xf>
    <xf numFmtId="0" fontId="65" fillId="25" borderId="33" applyAlignment="1" applyProtection="1" pivotButton="0" quotePrefix="0" xfId="0">
      <alignment horizontal="center" vertical="center"/>
      <protection locked="0" hidden="0"/>
    </xf>
    <xf numFmtId="0" fontId="83" fillId="0" borderId="166" applyAlignment="1" applyProtection="1" pivotButton="0" quotePrefix="0" xfId="0">
      <alignment horizontal="left" wrapText="1"/>
      <protection locked="0" hidden="0"/>
    </xf>
    <xf numFmtId="0" fontId="0" fillId="0" borderId="173" applyAlignment="1" applyProtection="1" pivotButton="0" quotePrefix="0" xfId="0">
      <alignment vertical="center" shrinkToFit="1"/>
      <protection locked="0" hidden="0"/>
    </xf>
    <xf numFmtId="0" fontId="79" fillId="0" borderId="161" applyAlignment="1" applyProtection="1" pivotButton="0" quotePrefix="0" xfId="0">
      <alignment vertical="center" shrinkToFit="1"/>
      <protection locked="0" hidden="0"/>
    </xf>
    <xf numFmtId="0" fontId="79" fillId="0" borderId="56" applyAlignment="1" applyProtection="1" pivotButton="0" quotePrefix="0" xfId="0">
      <alignment vertical="center" shrinkToFit="1"/>
      <protection locked="0" hidden="0"/>
    </xf>
    <xf numFmtId="0" fontId="79" fillId="0" borderId="29" applyAlignment="1" applyProtection="1" pivotButton="0" quotePrefix="0" xfId="0">
      <alignment vertical="center" shrinkToFit="1"/>
      <protection locked="0" hidden="0"/>
    </xf>
    <xf numFmtId="0" fontId="85" fillId="0" borderId="0" applyAlignment="1" pivotButton="0" quotePrefix="0" xfId="0">
      <alignment horizontal="center" vertical="center"/>
    </xf>
    <xf numFmtId="0" fontId="85" fillId="0" borderId="22" applyAlignment="1" pivotButton="0" quotePrefix="0" xfId="0">
      <alignment horizontal="center" vertical="center"/>
    </xf>
    <xf numFmtId="0" fontId="93" fillId="0" borderId="1" applyAlignment="1" pivotButton="0" quotePrefix="0" xfId="0">
      <alignment vertical="center"/>
    </xf>
    <xf numFmtId="0" fontId="94" fillId="0" borderId="242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/>
    </xf>
    <xf numFmtId="0" fontId="92" fillId="0" borderId="0" applyAlignment="1" pivotButton="0" quotePrefix="0" xfId="0">
      <alignment vertical="center"/>
    </xf>
    <xf numFmtId="0" fontId="96" fillId="0" borderId="0" applyAlignment="1" pivotButton="0" quotePrefix="0" xfId="0">
      <alignment vertical="center"/>
    </xf>
    <xf numFmtId="0" fontId="0" fillId="0" borderId="229" applyAlignment="1" applyProtection="1" pivotButton="0" quotePrefix="0" xfId="0">
      <alignment horizontal="center" vertical="center"/>
      <protection locked="0" hidden="1"/>
    </xf>
    <xf numFmtId="0" fontId="80" fillId="0" borderId="0" applyAlignment="1" pivotButton="0" quotePrefix="0" xfId="0">
      <alignment horizontal="left" vertical="center"/>
    </xf>
    <xf numFmtId="0" fontId="69" fillId="0" borderId="0" applyAlignment="1" pivotButton="0" quotePrefix="0" xfId="0">
      <alignment horizontal="left" vertical="center"/>
    </xf>
    <xf numFmtId="0" fontId="70" fillId="21" borderId="112" applyAlignment="1" pivotButton="0" quotePrefix="0" xfId="0">
      <alignment horizontal="center" vertical="center"/>
    </xf>
    <xf numFmtId="0" fontId="70" fillId="21" borderId="0" applyAlignment="1" pivotButton="0" quotePrefix="0" xfId="0">
      <alignment horizontal="center" vertical="center"/>
    </xf>
    <xf numFmtId="0" fontId="66" fillId="2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/>
    </xf>
    <xf numFmtId="0" fontId="0" fillId="11" borderId="40" applyAlignment="1" pivotButton="0" quotePrefix="0" xfId="0">
      <alignment horizontal="center" vertical="center"/>
    </xf>
    <xf numFmtId="0" fontId="0" fillId="11" borderId="41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28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44" applyAlignment="1" pivotButton="0" quotePrefix="0" xfId="0">
      <alignment horizontal="center" vertical="center"/>
    </xf>
    <xf numFmtId="0" fontId="71" fillId="0" borderId="11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1" fillId="0" borderId="117" applyAlignment="1" pivotButton="0" quotePrefix="0" xfId="0">
      <alignment horizontal="center" wrapText="1"/>
    </xf>
    <xf numFmtId="0" fontId="0" fillId="0" borderId="98" applyAlignment="1" pivotButton="0" quotePrefix="0" xfId="0">
      <alignment horizontal="center" wrapText="1"/>
    </xf>
    <xf numFmtId="0" fontId="71" fillId="0" borderId="128" applyAlignment="1" pivotButton="0" quotePrefix="0" xfId="0">
      <alignment horizontal="center"/>
    </xf>
    <xf numFmtId="0" fontId="0" fillId="0" borderId="129" pivotButton="0" quotePrefix="0" xfId="0"/>
    <xf numFmtId="0" fontId="0" fillId="0" borderId="201" pivotButton="0" quotePrefix="0" xfId="0"/>
    <xf numFmtId="0" fontId="71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9" fillId="0" borderId="120" applyAlignment="1" pivotButton="0" quotePrefix="0" xfId="0">
      <alignment horizontal="center"/>
    </xf>
    <xf numFmtId="0" fontId="0" fillId="0" borderId="208" applyAlignment="1" pivotButton="0" quotePrefix="0" xfId="0">
      <alignment horizontal="center"/>
    </xf>
    <xf numFmtId="0" fontId="65" fillId="0" borderId="98" applyAlignment="1" pivotButton="0" quotePrefix="0" xfId="0">
      <alignment horizontal="center"/>
    </xf>
    <xf numFmtId="0" fontId="0" fillId="0" borderId="203" applyAlignment="1" pivotButton="0" quotePrefix="0" xfId="0">
      <alignment horizontal="center"/>
    </xf>
    <xf numFmtId="0" fontId="71" fillId="0" borderId="122" applyAlignment="1" pivotButton="0" quotePrefix="0" xfId="0">
      <alignment horizontal="center"/>
    </xf>
    <xf numFmtId="0" fontId="0" fillId="0" borderId="0" pivotButton="0" quotePrefix="0" xfId="0"/>
    <xf numFmtId="0" fontId="0" fillId="0" borderId="120" pivotButton="0" quotePrefix="0" xfId="0"/>
    <xf numFmtId="0" fontId="69" fillId="7" borderId="175" applyAlignment="1" pivotButton="0" quotePrefix="0" xfId="0">
      <alignment horizontal="center" vertical="center"/>
    </xf>
    <xf numFmtId="0" fontId="0" fillId="7" borderId="176" applyAlignment="1" pivotButton="0" quotePrefix="0" xfId="0">
      <alignment horizontal="center" vertical="center"/>
    </xf>
    <xf numFmtId="0" fontId="0" fillId="7" borderId="177" applyAlignment="1" pivotButton="0" quotePrefix="0" xfId="0">
      <alignment horizontal="center" vertical="center"/>
    </xf>
    <xf numFmtId="0" fontId="71" fillId="0" borderId="113" applyAlignment="1" pivotButton="0" quotePrefix="0" xfId="0">
      <alignment horizontal="center" vertical="center" wrapText="1"/>
    </xf>
    <xf numFmtId="0" fontId="68" fillId="0" borderId="116" applyAlignment="1" pivotButton="0" quotePrefix="0" xfId="0">
      <alignment vertical="center" wrapText="1"/>
    </xf>
    <xf numFmtId="0" fontId="0" fillId="0" borderId="114" applyAlignment="1" pivotButton="0" quotePrefix="0" xfId="0">
      <alignment vertical="center" wrapText="1"/>
    </xf>
    <xf numFmtId="0" fontId="0" fillId="0" borderId="120" applyAlignment="1" pivotButton="0" quotePrefix="0" xfId="0">
      <alignment vertical="center" wrapText="1"/>
    </xf>
    <xf numFmtId="0" fontId="71" fillId="0" borderId="199" applyAlignment="1" pivotButton="0" quotePrefix="0" xfId="0">
      <alignment horizontal="center" vertical="center" wrapText="1"/>
    </xf>
    <xf numFmtId="0" fontId="77" fillId="0" borderId="199" applyAlignment="1" pivotButton="0" quotePrefix="0" xfId="0">
      <alignment horizontal="center" vertical="center"/>
    </xf>
    <xf numFmtId="0" fontId="77" fillId="0" borderId="200" applyAlignment="1" pivotButton="0" quotePrefix="0" xfId="0">
      <alignment horizontal="center" vertical="center"/>
    </xf>
    <xf numFmtId="0" fontId="83" fillId="0" borderId="119" applyAlignment="1" pivotButton="0" quotePrefix="0" xfId="0">
      <alignment horizontal="center" wrapText="1"/>
    </xf>
    <xf numFmtId="0" fontId="69" fillId="0" borderId="121" applyAlignment="1" pivotButton="0" quotePrefix="0" xfId="0">
      <alignment horizontal="center" wrapText="1"/>
    </xf>
    <xf numFmtId="0" fontId="71" fillId="0" borderId="118" applyAlignment="1" pivotButton="0" quotePrefix="0" xfId="0">
      <alignment horizontal="center"/>
    </xf>
    <xf numFmtId="0" fontId="0" fillId="0" borderId="122" applyAlignment="1" pivotButton="0" quotePrefix="0" xfId="0">
      <alignment horizontal="center"/>
    </xf>
    <xf numFmtId="0" fontId="39" fillId="11" borderId="0" applyAlignment="1" pivotButton="0" quotePrefix="0" xfId="0">
      <alignment horizontal="center" vertical="center"/>
    </xf>
    <xf numFmtId="0" fontId="39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47" fillId="11" borderId="0" applyAlignment="1" pivotButton="0" quotePrefix="0" xfId="0">
      <alignment horizontal="center" vertical="center"/>
    </xf>
    <xf numFmtId="0" fontId="47" fillId="0" borderId="52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10" applyAlignment="1" applyProtection="1" pivotButton="0" quotePrefix="0" xfId="0">
      <alignment horizontal="center" vertical="center"/>
      <protection locked="1" hidden="1"/>
    </xf>
    <xf numFmtId="0" fontId="0" fillId="0" borderId="11" applyAlignment="1" applyProtection="1" pivotButton="0" quotePrefix="0" xfId="0">
      <alignment horizontal="center" vertical="center"/>
      <protection locked="1" hidden="1"/>
    </xf>
    <xf numFmtId="0" fontId="0" fillId="0" borderId="12" applyAlignment="1" applyProtection="1" pivotButton="0" quotePrefix="0" xfId="0">
      <alignment horizontal="center" vertical="center"/>
      <protection locked="1" hidden="1"/>
    </xf>
    <xf numFmtId="0" fontId="38" fillId="1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18" fillId="0" borderId="12" applyAlignment="1" applyProtection="1" pivotButton="0" quotePrefix="0" xfId="0">
      <alignment horizontal="center" vertical="center"/>
      <protection locked="1" hidden="1"/>
    </xf>
    <xf numFmtId="0" fontId="51" fillId="10" borderId="0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 shrinkToFit="1"/>
    </xf>
    <xf numFmtId="0" fontId="0" fillId="11" borderId="7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69" fillId="7" borderId="250" applyAlignment="1" pivotButton="0" quotePrefix="0" xfId="0">
      <alignment horizontal="center" vertical="center"/>
    </xf>
    <xf numFmtId="0" fontId="0" fillId="0" borderId="176" pivotButton="0" quotePrefix="0" xfId="0"/>
    <xf numFmtId="0" fontId="0" fillId="0" borderId="177" pivotButton="0" quotePrefix="0" xfId="0"/>
    <xf numFmtId="0" fontId="0" fillId="0" borderId="28" pivotButton="0" quotePrefix="0" xfId="0"/>
    <xf numFmtId="0" fontId="0" fillId="0" borderId="22" pivotButton="0" quotePrefix="0" xfId="0"/>
    <xf numFmtId="0" fontId="0" fillId="0" borderId="44" pivotButton="0" quotePrefix="0" xfId="0"/>
    <xf numFmtId="0" fontId="71" fillId="0" borderId="246" applyAlignment="1" pivotButton="0" quotePrefix="0" xfId="0">
      <alignment horizontal="center" vertical="center" wrapText="1"/>
    </xf>
    <xf numFmtId="0" fontId="71" fillId="0" borderId="200" applyAlignment="1" pivotButton="0" quotePrefix="0" xfId="0">
      <alignment horizontal="center" vertical="center" wrapText="1"/>
    </xf>
    <xf numFmtId="0" fontId="0" fillId="0" borderId="199" pivotButton="0" quotePrefix="0" xfId="0"/>
    <xf numFmtId="0" fontId="0" fillId="0" borderId="200" pivotButton="0" quotePrefix="0" xfId="0"/>
    <xf numFmtId="0" fontId="71" fillId="0" borderId="248" applyAlignment="1" pivotButton="0" quotePrefix="0" xfId="0">
      <alignment horizontal="center" wrapText="1"/>
    </xf>
    <xf numFmtId="0" fontId="71" fillId="0" borderId="208" applyAlignment="1" pivotButton="0" quotePrefix="0" xfId="0">
      <alignment horizontal="center"/>
    </xf>
    <xf numFmtId="0" fontId="0" fillId="0" borderId="208" pivotButton="0" quotePrefix="0" xfId="0"/>
    <xf numFmtId="0" fontId="71" fillId="0" borderId="249" applyAlignment="1" pivotButton="0" quotePrefix="0" xfId="0">
      <alignment horizontal="center"/>
    </xf>
    <xf numFmtId="0" fontId="0" fillId="0" borderId="114" pivotButton="0" quotePrefix="0" xfId="0"/>
    <xf numFmtId="0" fontId="0" fillId="0" borderId="121" pivotButton="0" quotePrefix="0" xfId="0"/>
    <xf numFmtId="0" fontId="0" fillId="0" borderId="122" pivotButton="0" quotePrefix="0" xfId="0"/>
    <xf numFmtId="0" fontId="0" fillId="0" borderId="98" pivotButton="0" quotePrefix="0" xfId="0"/>
    <xf numFmtId="0" fontId="65" fillId="0" borderId="203" applyAlignment="1" pivotButton="0" quotePrefix="0" xfId="0">
      <alignment horizontal="center"/>
    </xf>
    <xf numFmtId="0" fontId="0" fillId="0" borderId="203" pivotButton="0" quotePrefix="0" xfId="0"/>
    <xf numFmtId="169" fontId="65" fillId="0" borderId="151" applyAlignment="1" pivotButton="0" quotePrefix="0" xfId="0">
      <alignment horizontal="center" vertical="center"/>
    </xf>
    <xf numFmtId="169" fontId="65" fillId="0" borderId="134" applyAlignment="1" pivotButton="0" quotePrefix="0" xfId="0">
      <alignment horizontal="center" vertical="center"/>
    </xf>
    <xf numFmtId="169" fontId="65" fillId="0" borderId="141" applyAlignment="1" pivotButton="0" quotePrefix="0" xfId="0">
      <alignment horizontal="center" vertical="center"/>
    </xf>
    <xf numFmtId="0" fontId="0" fillId="0" borderId="70" pivotButton="0" quotePrefix="0" xfId="0"/>
    <xf numFmtId="164" fontId="0" fillId="0" borderId="0" applyAlignment="1" applyProtection="1" pivotButton="0" quotePrefix="0" xfId="0">
      <alignment vertical="center"/>
      <protection locked="1" hidden="1"/>
    </xf>
    <xf numFmtId="164" fontId="0" fillId="12" borderId="92" applyAlignment="1" applyProtection="1" pivotButton="0" quotePrefix="0" xfId="0">
      <alignment vertical="center"/>
      <protection locked="1" hidden="1"/>
    </xf>
    <xf numFmtId="164" fontId="0" fillId="12" borderId="3" applyAlignment="1" applyProtection="1" pivotButton="0" quotePrefix="0" xfId="0">
      <alignment vertical="center"/>
      <protection locked="1" hidden="1"/>
    </xf>
    <xf numFmtId="165" fontId="0" fillId="0" borderId="0" applyAlignment="1" applyProtection="1" pivotButton="0" quotePrefix="0" xfId="0">
      <alignment vertical="center"/>
      <protection locked="1" hidden="1"/>
    </xf>
    <xf numFmtId="164" fontId="6" fillId="0" borderId="10" applyAlignment="1" applyProtection="1" pivotButton="0" quotePrefix="0" xfId="0">
      <alignment vertical="center"/>
      <protection locked="1" hidden="1"/>
    </xf>
    <xf numFmtId="164" fontId="0" fillId="0" borderId="35" applyAlignment="1" applyProtection="1" pivotButton="0" quotePrefix="0" xfId="0">
      <alignment horizontal="center" vertical="center"/>
      <protection locked="1" hidden="1"/>
    </xf>
    <xf numFmtId="170" fontId="0" fillId="0" borderId="36" applyAlignment="1" applyProtection="1" pivotButton="0" quotePrefix="0" xfId="0">
      <alignment horizontal="right" vertical="center"/>
      <protection locked="1" hidden="1"/>
    </xf>
    <xf numFmtId="170" fontId="0" fillId="0" borderId="36" applyAlignment="1" applyProtection="1" pivotButton="0" quotePrefix="0" xfId="0">
      <alignment vertical="center"/>
      <protection locked="1" hidden="1"/>
    </xf>
    <xf numFmtId="170" fontId="0" fillId="0" borderId="37" applyAlignment="1" applyProtection="1" pivotButton="0" quotePrefix="0" xfId="0">
      <alignment vertical="center"/>
      <protection locked="1" hidden="1"/>
    </xf>
    <xf numFmtId="170" fontId="0" fillId="0" borderId="0" applyAlignment="1" applyProtection="1" pivotButton="0" quotePrefix="0" xfId="0">
      <alignment vertical="center"/>
      <protection locked="1" hidden="1"/>
    </xf>
    <xf numFmtId="170" fontId="0" fillId="0" borderId="38" applyAlignment="1" applyProtection="1" pivotButton="0" quotePrefix="0" xfId="0">
      <alignment vertical="center"/>
      <protection locked="1" hidden="1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170" fontId="0" fillId="0" borderId="0" applyAlignment="1" applyProtection="1" pivotButton="0" quotePrefix="0" xfId="0">
      <alignment horizontal="right" vertical="center"/>
      <protection locked="1" hidden="1"/>
    </xf>
    <xf numFmtId="170" fontId="0" fillId="0" borderId="228" applyAlignment="1" applyProtection="1" pivotButton="0" quotePrefix="0" xfId="0">
      <alignment vertical="center"/>
      <protection locked="1" hidden="1"/>
    </xf>
    <xf numFmtId="170" fontId="0" fillId="0" borderId="231" applyAlignment="1" applyProtection="1" pivotButton="0" quotePrefix="0" xfId="0">
      <alignment vertical="center"/>
      <protection locked="1" hidden="1"/>
    </xf>
    <xf numFmtId="168" fontId="17" fillId="0" borderId="0" applyAlignment="1" applyProtection="1" pivotButton="0" quotePrefix="0" xfId="0">
      <alignment horizontal="right" vertical="center"/>
      <protection locked="1" hidden="1"/>
    </xf>
    <xf numFmtId="168" fontId="17" fillId="0" borderId="0" applyAlignment="1" applyProtection="1" pivotButton="0" quotePrefix="0" xfId="0">
      <alignment vertical="center"/>
      <protection locked="1" hidden="1"/>
    </xf>
    <xf numFmtId="168" fontId="17" fillId="0" borderId="17" applyAlignment="1" applyProtection="1" pivotButton="0" quotePrefix="0" xfId="0">
      <alignment vertical="center"/>
      <protection locked="1" hidden="1"/>
    </xf>
    <xf numFmtId="167" fontId="0" fillId="8" borderId="62" applyAlignment="1" pivotButton="0" quotePrefix="0" xfId="1">
      <alignment vertical="center"/>
    </xf>
    <xf numFmtId="167" fontId="0" fillId="12" borderId="63" applyAlignment="1" pivotButton="0" quotePrefix="0" xfId="1">
      <alignment vertical="center"/>
    </xf>
    <xf numFmtId="167" fontId="0" fillId="12" borderId="95" applyAlignment="1" pivotButton="0" quotePrefix="0" xfId="1">
      <alignment vertical="center"/>
    </xf>
    <xf numFmtId="0" fontId="0" fillId="0" borderId="0" applyProtection="1" pivotButton="0" quotePrefix="0" xfId="0">
      <protection locked="1" hidden="1"/>
    </xf>
    <xf numFmtId="0" fontId="0" fillId="0" borderId="251" applyAlignment="1" applyProtection="1" pivotButton="0" quotePrefix="0" xfId="0">
      <alignment horizontal="center" vertical="center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164" fontId="14" fillId="5" borderId="1" applyAlignment="1" applyProtection="1" pivotButton="0" quotePrefix="0" xfId="3">
      <alignment vertical="center"/>
      <protection locked="1" hidden="1"/>
    </xf>
    <xf numFmtId="164" fontId="22" fillId="5" borderId="1" applyAlignment="1" applyProtection="1" pivotButton="0" quotePrefix="0" xfId="3">
      <alignment vertical="center"/>
      <protection locked="1" hidden="1"/>
    </xf>
    <xf numFmtId="166" fontId="0" fillId="3" borderId="0" applyAlignment="1" applyProtection="1" pivotButton="0" quotePrefix="0" xfId="0">
      <alignment vertical="center"/>
      <protection locked="1" hidden="1"/>
    </xf>
    <xf numFmtId="166" fontId="0" fillId="0" borderId="0" applyAlignment="1" applyProtection="1" pivotButton="0" quotePrefix="0" xfId="0">
      <alignment vertical="center"/>
      <protection locked="1" hidden="1"/>
    </xf>
  </cellXfs>
  <cellStyles count="49">
    <cellStyle name="표준" xfId="0" builtinId="0"/>
    <cellStyle name="메모" xfId="1" builtinId="10"/>
    <cellStyle name="좋음" xfId="2" builtinId="26"/>
    <cellStyle name="보통" xfId="3" builtinId="28"/>
    <cellStyle name="백분율" xfId="4" builtinId="5"/>
    <cellStyle name="표준 3" xfId="5"/>
    <cellStyle name="표준 2" xfId="6"/>
    <cellStyle name="표준 2 2" xfId="7"/>
    <cellStyle name="쉼표 [0] 3" xfId="8"/>
    <cellStyle name="백분율 2" xfId="9"/>
    <cellStyle name="쉼표 [0] 2" xfId="10"/>
    <cellStyle name="메모 2" xfId="11"/>
    <cellStyle name="메모 3" xfId="12"/>
    <cellStyle name="표준 2 3" xfId="13"/>
    <cellStyle name="표준 3 2" xfId="14"/>
    <cellStyle name="메모 3 2" xfId="15"/>
    <cellStyle name="메모 3_배치점수 계산기" xfId="16"/>
    <cellStyle name="좋음_배치점수 계산기" xfId="17"/>
    <cellStyle name="표준_배치점수 계산기" xfId="18"/>
    <cellStyle name="메모 4" xfId="19"/>
    <cellStyle name="좋음 4" xfId="20"/>
    <cellStyle name="표준 4 2" xfId="21"/>
    <cellStyle name="표준 2 5" xfId="22"/>
    <cellStyle name="표준 4" xfId="23"/>
    <cellStyle name="메모 3 3" xfId="24"/>
    <cellStyle name="쉼표 [0] 4" xfId="25"/>
    <cellStyle name="계산 3" xfId="26"/>
    <cellStyle name="메모 7" xfId="27"/>
    <cellStyle name="쉼표 [0] 2 4" xfId="28"/>
    <cellStyle name="백분율 3" xfId="29"/>
    <cellStyle name="나쁨 3" xfId="30"/>
    <cellStyle name="쉼표 [0] 3 4" xfId="31"/>
    <cellStyle name="좋음 2" xfId="32"/>
    <cellStyle name="표준 2 4" xfId="33"/>
    <cellStyle name="쉼표 [0] 2 2" xfId="34"/>
    <cellStyle name="쉼표 [0] 3 2" xfId="35"/>
    <cellStyle name="좋음 3" xfId="36"/>
    <cellStyle name="메모 5" xfId="37"/>
    <cellStyle name="쉼표 [0] 5" xfId="38"/>
    <cellStyle name="나쁨 2" xfId="39"/>
    <cellStyle name="계산 2" xfId="40"/>
    <cellStyle name="쉼표 [0] 2 3" xfId="41"/>
    <cellStyle name="메모 6" xfId="42"/>
    <cellStyle name="쉼표 [0] 3 3" xfId="43"/>
    <cellStyle name="쉼표 [0] 4 2" xfId="44"/>
    <cellStyle name="쉼표 [0] 2 2 2" xfId="45"/>
    <cellStyle name="쉼표 [0] 3 2 2" xfId="46"/>
    <cellStyle name="쉼표 [0] 6" xfId="47"/>
    <cellStyle name="메모 8" xfId="48"/>
  </cellStyles>
  <dxfs count="46"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ont>
        <color theme="7" tint="0.7999816888943144"/>
      </font>
      <fill>
        <patternFill>
          <bgColor rgb="FFFF0000"/>
        </patternFill>
      </fill>
    </dxf>
    <dxf>
      <font>
        <color theme="7" tint="0.3999450666829432"/>
      </font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lor rgb="FFC00000"/>
      </font>
      <fill>
        <patternFill>
          <bgColor rgb="FFFFCC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theme="8" tint="0.5999633777886288"/>
        </patternFill>
      </fill>
    </dxf>
    <dxf>
      <font>
        <b val="1"/>
        <color rgb="FFFFFF00"/>
      </font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ont>
        <color theme="2" tint="-0.249946592608417"/>
      </font>
    </dxf>
    <dxf>
      <font>
        <b val="1"/>
        <color rgb="FFFFFF00"/>
      </font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  <dxf>
      <font>
        <color theme="2" tint="-0.1499679555650502"/>
      </font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219075</colOff>
      <row>4</row>
      <rowOff>161925</rowOff>
    </from>
    <to>
      <col>6</col>
      <colOff>581025</colOff>
      <row>8</row>
      <rowOff>0</rowOff>
    </to>
    <pic>
      <nvPicPr>
        <cNvPr id="6" name="그림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81050" y="847725"/>
          <a:ext cx="1943100" cy="9048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66"/>
  <sheetViews>
    <sheetView showGridLines="0" zoomScaleNormal="100" workbookViewId="0">
      <pane ySplit="13" topLeftCell="A14" activePane="bottomLeft" state="frozen"/>
      <selection pane="bottomLeft" activeCell="F1" sqref="F1:AC2"/>
    </sheetView>
  </sheetViews>
  <sheetFormatPr baseColWidth="8" defaultColWidth="12.625" defaultRowHeight="15" customHeight="1"/>
  <cols>
    <col width="1.25" customWidth="1" style="671" min="1" max="1"/>
    <col width="6.125" customWidth="1" style="671" min="2" max="2"/>
    <col width="6" customWidth="1" style="671" min="3" max="3"/>
    <col width="7" customWidth="1" style="671" min="4" max="4"/>
    <col hidden="1" width="10.875" customWidth="1" style="671" min="5" max="5"/>
    <col width="7.75" customWidth="1" style="671" min="6" max="6"/>
    <col width="9.125" customWidth="1" style="671" min="7" max="7"/>
    <col width="8.5" customWidth="1" style="671" min="8" max="8"/>
    <col width="11.625" customWidth="1" style="671" min="9" max="9"/>
    <col width="25" customWidth="1" style="671" min="10" max="10"/>
    <col width="4.75" customWidth="1" style="671" min="11" max="11"/>
    <col width="5.5" customWidth="1" style="671" min="12" max="12"/>
    <col width="9" customWidth="1" style="671" min="13" max="13"/>
    <col width="5.375" customWidth="1" style="671" min="14" max="14"/>
    <col width="7.625" customWidth="1" style="671" min="15" max="16"/>
    <col width="4.75" customWidth="1" style="671" min="17" max="17"/>
    <col width="3" customWidth="1" style="671" min="18" max="20"/>
    <col width="7.625" customWidth="1" style="671" min="21" max="21"/>
    <col width="6.5" customWidth="1" style="671" min="22" max="24"/>
    <col width="6" customWidth="1" style="671" min="25" max="25"/>
    <col width="5.25" customWidth="1" style="671" min="26" max="26"/>
    <col width="4.75" customWidth="1" style="671" min="27" max="27"/>
    <col width="6.125" customWidth="1" style="671" min="28" max="28"/>
    <col width="3.875" customWidth="1" style="671" min="29" max="29"/>
    <col width="6.625" customWidth="1" style="671" min="30" max="30"/>
    <col width="3.875" customWidth="1" style="671" min="31" max="31"/>
    <col width="7.25" customWidth="1" style="671" min="32" max="32"/>
    <col hidden="1" width="6.5" customWidth="1" style="671" min="33" max="33"/>
    <col width="33.75" customWidth="1" style="671" min="34" max="34"/>
    <col width="7.625" customWidth="1" style="671" min="35" max="35"/>
    <col width="4.25" customWidth="1" style="671" min="36" max="37"/>
    <col width="25.5" customWidth="1" style="671" min="38" max="38"/>
    <col width="8.625" customWidth="1" style="671" min="39" max="40"/>
    <col width="10.25" customWidth="1" style="671" min="41" max="41"/>
    <col width="8.625" customWidth="1" style="671" min="42" max="43"/>
    <col width="17.75" customWidth="1" style="671" min="44" max="44"/>
    <col width="12" customWidth="1" style="671" min="52" max="54"/>
  </cols>
  <sheetData>
    <row r="1" ht="13.5" customHeight="1" s="671">
      <c r="B1" s="311" t="n"/>
      <c r="C1" s="312" t="n"/>
      <c r="D1" s="312" t="n"/>
      <c r="F1" s="649" t="inlineStr">
        <is>
          <t xml:space="preserve">                                    2025학년도 정시 입결 (70% 컷) 분석                                     25. 12. 7</t>
        </is>
      </c>
      <c r="AD1" s="172" t="n"/>
      <c r="AH1" s="647" t="inlineStr">
        <is>
          <t>제작 및 검토 &lt; 베텔기우스 &gt;</t>
        </is>
      </c>
      <c r="BA1" s="313">
        <f>IF(I6="","-non",I6)</f>
        <v/>
      </c>
    </row>
    <row r="2" ht="13.5" customHeight="1" s="671">
      <c r="B2" s="311" t="n"/>
      <c r="C2" s="312" t="n"/>
      <c r="D2" s="312" t="n"/>
      <c r="AD2" s="172" t="n"/>
      <c r="BA2" s="313">
        <f>IF(I7="","-non",I7)</f>
        <v/>
      </c>
    </row>
    <row r="3" ht="13.5" customHeight="1" s="671">
      <c r="AH3" s="453" t="inlineStr">
        <is>
          <t>Betelgeuse058.tistory.com</t>
        </is>
      </c>
    </row>
    <row r="4" ht="13.5" customHeight="1" s="671" thickBot="1">
      <c r="C4" s="325" t="n"/>
      <c r="N4" s="645" t="inlineStr">
        <is>
          <t>1. 본 자료는, 25학년도 정시 입결(대학별 환산점수)을 → '25학년도 수능'의 표준점수와 백분위로 역환산한 산출내역입니다.</t>
        </is>
      </c>
      <c r="BA4" s="313">
        <f>IF(I8="","-non",I8)</f>
        <v/>
      </c>
    </row>
    <row r="5" ht="16.5" customHeight="1" s="671" thickBot="1">
      <c r="B5" s="311" t="n"/>
      <c r="C5" s="315" t="n"/>
      <c r="H5" s="314" t="n"/>
      <c r="I5" s="326" t="inlineStr">
        <is>
          <t>대학명 강조</t>
        </is>
      </c>
      <c r="J5" s="628" t="inlineStr">
        <is>
          <t>학과명 강조</t>
        </is>
      </c>
      <c r="K5" s="315" t="n"/>
      <c r="N5" s="646" t="inlineStr">
        <is>
          <t xml:space="preserve">   (대학별 환산점수는 각 대학에서 공식 발표한 70%컷 입시결과입니다.)</t>
        </is>
      </c>
      <c r="BA5" s="313">
        <f>IF(J6="","-non",J6)</f>
        <v/>
      </c>
    </row>
    <row r="6" ht="22.5" customHeight="1" s="671">
      <c r="B6" s="311" t="n"/>
      <c r="C6" s="315" t="n"/>
      <c r="H6" s="316" t="n">
        <v>1</v>
      </c>
      <c r="I6" s="500" t="n"/>
      <c r="J6" s="629" t="n"/>
      <c r="N6" s="646" t="inlineStr">
        <is>
          <t>2. 모든 학과의 역환산 산출내역(표점입결, 백분위입결)은, 각 대학의 환산공식에 따라 역으로 계산된 자동산출 결과이며, 이는 올해의 원점수 표준점수 백분위점수로 변환 후 예상입결을 산출하는데 사용됩니다.</t>
        </is>
      </c>
      <c r="BA6" s="313">
        <f>IF(J7="","-non",J7)</f>
        <v/>
      </c>
    </row>
    <row r="7" ht="22.5" customHeight="1" s="671">
      <c r="B7" s="311" t="n"/>
      <c r="C7" s="315" t="n"/>
      <c r="H7" s="316" t="n">
        <v>2</v>
      </c>
      <c r="I7" s="501" t="n"/>
      <c r="J7" s="630" t="n"/>
      <c r="N7" s="646" t="inlineStr">
        <is>
          <t>3. 국.수.탐 백분위가 동일할때의 역환산 결과이며, 과목별 반영비율에 따른 유불리는 '환산점수 배치표 탭'을 참고 바랍니다.</t>
        </is>
      </c>
      <c r="AH7" s="317" t="n"/>
      <c r="AI7" s="317" t="n"/>
      <c r="BA7" s="313">
        <f>IF(J8="","-non",J8)</f>
        <v/>
      </c>
    </row>
    <row r="8" ht="22.5" customHeight="1" s="671" thickBot="1">
      <c r="B8" s="311" t="n"/>
      <c r="C8" s="315" t="n"/>
      <c r="H8" s="318" t="n">
        <v>3</v>
      </c>
      <c r="I8" s="502" t="n"/>
      <c r="J8" s="631" t="n"/>
      <c r="N8" s="646" t="inlineStr">
        <is>
          <t>4. 실제 입시결과이므로, 일부 학과는 적정한 위치보다 높거나 낮은곳에 위치할 수 있습니다</t>
        </is>
      </c>
      <c r="AH8" s="317" t="n"/>
      <c r="AI8" s="317" t="n"/>
      <c r="AZ8" s="489" t="inlineStr">
        <is>
          <t>.</t>
        </is>
      </c>
      <c r="BA8" s="313" t="n"/>
    </row>
    <row r="9" ht="7.5" customHeight="1" s="671" thickBot="1">
      <c r="B9" s="311" t="n"/>
      <c r="C9" s="315" t="n"/>
      <c r="AH9" s="317" t="n"/>
      <c r="AI9" s="317" t="n"/>
      <c r="AL9" s="703" t="inlineStr">
        <is>
          <t>의대 감원에 따른 입결변화 예측</t>
        </is>
      </c>
      <c r="AM9" s="704" t="n"/>
      <c r="AN9" s="704" t="n"/>
      <c r="AO9" s="704" t="n"/>
      <c r="AP9" s="704" t="n"/>
      <c r="AQ9" s="704" t="n"/>
      <c r="AR9" s="705" t="n"/>
      <c r="BA9" s="313" t="n"/>
    </row>
    <row r="10" ht="18" customHeight="1" s="671" thickBot="1">
      <c r="B10" s="311" t="n"/>
      <c r="C10" s="312" t="n"/>
      <c r="D10" s="312" t="n"/>
      <c r="F10" s="319" t="n"/>
      <c r="I10" s="312" t="n"/>
      <c r="J10" s="312" t="n"/>
      <c r="M10" s="706" t="inlineStr">
        <is>
          <t>입시결과 역환산 산출내역</t>
        </is>
      </c>
      <c r="N10" s="707" t="n"/>
      <c r="O10" s="707" t="n"/>
      <c r="P10" s="707" t="n"/>
      <c r="Q10" s="707" t="n"/>
      <c r="R10" s="707" t="n"/>
      <c r="S10" s="707" t="n"/>
      <c r="T10" s="707" t="n"/>
      <c r="U10" s="707" t="n"/>
      <c r="V10" s="707" t="n"/>
      <c r="W10" s="707" t="n"/>
      <c r="X10" s="707" t="n"/>
      <c r="Y10" s="707" t="n"/>
      <c r="Z10" s="707" t="n"/>
      <c r="AA10" s="707" t="n"/>
      <c r="AB10" s="707" t="n"/>
      <c r="AC10" s="707" t="n"/>
      <c r="AD10" s="707" t="n"/>
      <c r="AE10" s="707" t="n"/>
      <c r="AF10" s="708" t="n"/>
      <c r="AL10" s="709" t="n"/>
      <c r="AM10" s="710" t="n"/>
      <c r="AN10" s="710" t="n"/>
      <c r="AO10" s="710" t="n"/>
      <c r="AP10" s="710" t="n"/>
      <c r="AQ10" s="710" t="n"/>
      <c r="AR10" s="711" t="n"/>
      <c r="BA10" s="313" t="n"/>
    </row>
    <row r="11" ht="19.5" customHeight="1" s="671" thickBot="1">
      <c r="A11" s="320" t="n"/>
      <c r="B11" s="712" t="inlineStr">
        <is>
          <t>자연 누적   (추정치)</t>
        </is>
      </c>
      <c r="C11" s="327" t="n"/>
      <c r="D11" s="640" t="inlineStr">
        <is>
          <t>의대감원</t>
        </is>
      </c>
      <c r="E11" s="713" t="inlineStr">
        <is>
          <t>25입시결과</t>
        </is>
      </c>
      <c r="F11" s="714" t="n"/>
      <c r="G11" s="715" t="n"/>
      <c r="H11" s="683" t="inlineStr">
        <is>
          <t>26수능 표준점수</t>
        </is>
      </c>
      <c r="I11" s="685" t="inlineStr">
        <is>
          <t>대학</t>
        </is>
      </c>
      <c r="J11" s="657" t="inlineStr">
        <is>
          <t>학과</t>
        </is>
      </c>
      <c r="K11" s="657" t="inlineStr">
        <is>
          <t>계열</t>
        </is>
      </c>
      <c r="L11" s="716" t="inlineStr">
        <is>
          <t>모집인원</t>
        </is>
      </c>
      <c r="M11" s="445" t="inlineStr">
        <is>
          <t>대학별</t>
        </is>
      </c>
      <c r="N11" s="323" t="n"/>
      <c r="O11" s="491" t="inlineStr">
        <is>
          <t>반영방법</t>
        </is>
      </c>
      <c r="P11" s="662" t="n"/>
      <c r="Q11" s="663" t="n"/>
      <c r="R11" s="443" t="inlineStr">
        <is>
          <t>반영비율</t>
        </is>
      </c>
      <c r="T11" s="672" t="n"/>
      <c r="U11" s="491" t="inlineStr">
        <is>
          <t>백분위</t>
        </is>
      </c>
      <c r="V11" s="717" t="inlineStr">
        <is>
          <t>표준점수</t>
        </is>
      </c>
      <c r="X11" s="718" t="n"/>
      <c r="Y11" s="443" t="inlineStr">
        <is>
          <t>변표</t>
        </is>
      </c>
      <c r="Z11" s="719" t="inlineStr">
        <is>
          <t>등급 점수</t>
        </is>
      </c>
      <c r="AE11" s="672" t="n"/>
      <c r="AF11" s="448" t="inlineStr">
        <is>
          <t>가산점</t>
        </is>
      </c>
      <c r="AG11" s="327" t="n"/>
      <c r="AH11" s="442" t="inlineStr">
        <is>
          <t>비고</t>
        </is>
      </c>
      <c r="AI11" s="321" t="n"/>
      <c r="AL11" s="454" t="n"/>
      <c r="AM11" s="455" t="n"/>
      <c r="AN11" s="455" t="inlineStr">
        <is>
          <t>감원</t>
        </is>
      </c>
      <c r="AO11" s="456" t="inlineStr">
        <is>
          <t>감소인원(누적)</t>
        </is>
      </c>
      <c r="AP11" s="457" t="n"/>
      <c r="AQ11" s="458" t="n"/>
      <c r="AR11" s="459" t="inlineStr">
        <is>
          <t>누적 백분율 변화</t>
        </is>
      </c>
      <c r="BA11" s="322" t="n"/>
    </row>
    <row r="12" ht="18" customHeight="1" s="671" thickBot="1">
      <c r="A12" s="320" t="n"/>
      <c r="B12" s="720" t="n"/>
      <c r="C12" s="672" t="n"/>
      <c r="D12" s="626" t="inlineStr">
        <is>
          <t>영향</t>
        </is>
      </c>
      <c r="E12" s="624" t="inlineStr">
        <is>
          <t>자연→인문</t>
        </is>
      </c>
      <c r="F12" s="328" t="inlineStr">
        <is>
          <t xml:space="preserve">계열   </t>
        </is>
      </c>
      <c r="G12" s="329" t="inlineStr">
        <is>
          <t>계열</t>
        </is>
      </c>
      <c r="H12" s="721" t="n"/>
      <c r="I12" s="722" t="n"/>
      <c r="L12" s="723" t="n"/>
      <c r="M12" s="446" t="inlineStr">
        <is>
          <t>환산점수 /</t>
        </is>
      </c>
      <c r="N12" s="330" t="inlineStr">
        <is>
          <t>만점</t>
        </is>
      </c>
      <c r="O12" s="498" t="inlineStr">
        <is>
          <t>국.수</t>
        </is>
      </c>
      <c r="P12" s="724" t="inlineStr">
        <is>
          <t>탐구</t>
        </is>
      </c>
      <c r="Q12" s="725" t="n"/>
      <c r="R12" s="331" t="inlineStr">
        <is>
          <t>국</t>
        </is>
      </c>
      <c r="S12" s="332" t="inlineStr">
        <is>
          <t>수</t>
        </is>
      </c>
      <c r="T12" s="333" t="inlineStr">
        <is>
          <t>탐</t>
        </is>
      </c>
      <c r="U12" s="492" t="inlineStr">
        <is>
          <t>국.수.탐</t>
        </is>
      </c>
      <c r="V12" s="332" t="inlineStr">
        <is>
          <t>국어</t>
        </is>
      </c>
      <c r="W12" s="332" t="inlineStr">
        <is>
          <t>수학</t>
        </is>
      </c>
      <c r="X12" s="494" t="inlineStr">
        <is>
          <t>탐구</t>
        </is>
      </c>
      <c r="Y12" s="333" t="inlineStr">
        <is>
          <t>탐구</t>
        </is>
      </c>
      <c r="Z12" s="334" t="inlineStr">
        <is>
          <t>영어</t>
        </is>
      </c>
      <c r="AA12" s="496" t="inlineStr">
        <is>
          <t>점수</t>
        </is>
      </c>
      <c r="AB12" s="332" t="inlineStr">
        <is>
          <t>한국사</t>
        </is>
      </c>
      <c r="AC12" s="496" t="inlineStr">
        <is>
          <t>점수</t>
        </is>
      </c>
      <c r="AD12" s="332" t="inlineStr">
        <is>
          <t>제2외국</t>
        </is>
      </c>
      <c r="AE12" s="333" t="inlineStr">
        <is>
          <t>점수</t>
        </is>
      </c>
      <c r="AF12" s="449" t="inlineStr">
        <is>
          <t>미기,과탐</t>
        </is>
      </c>
      <c r="AG12" s="335" t="n"/>
      <c r="AH12" s="336" t="n"/>
      <c r="AI12" s="321" t="n"/>
      <c r="AL12" s="460" t="n"/>
      <c r="AM12" s="461" t="n"/>
      <c r="AN12" s="461" t="inlineStr">
        <is>
          <t>영향력</t>
        </is>
      </c>
      <c r="AO12" s="462" t="inlineStr">
        <is>
          <t>정시모집+수시합격 예상인원</t>
        </is>
      </c>
      <c r="AP12" s="463" t="n"/>
      <c r="AQ12" s="464" t="n"/>
      <c r="AR12" s="465" t="inlineStr">
        <is>
          <t>(추정치)</t>
        </is>
      </c>
      <c r="BA12" s="322" t="n"/>
    </row>
    <row r="13" ht="16.5" customHeight="1" s="671" thickBot="1">
      <c r="A13" s="202" t="n"/>
      <c r="B13" s="451" t="inlineStr">
        <is>
          <t xml:space="preserve">  (%)</t>
        </is>
      </c>
      <c r="C13" s="452" t="inlineStr">
        <is>
          <t xml:space="preserve"> (명)</t>
        </is>
      </c>
      <c r="D13" s="627" t="inlineStr">
        <is>
          <t>(명)</t>
        </is>
      </c>
      <c r="E13" s="625" t="inlineStr">
        <is>
          <t>교차표점</t>
        </is>
      </c>
      <c r="F13" s="426" t="inlineStr">
        <is>
          <t>백분위</t>
        </is>
      </c>
      <c r="G13" s="427" t="inlineStr">
        <is>
          <t>표준점수</t>
        </is>
      </c>
      <c r="H13" s="632" t="n"/>
      <c r="I13" s="428" t="n"/>
      <c r="J13" s="429" t="n"/>
      <c r="K13" s="430" t="n"/>
      <c r="L13" s="444" t="n"/>
      <c r="M13" s="447" t="n"/>
      <c r="N13" s="431" t="n"/>
      <c r="O13" s="499" t="n"/>
      <c r="P13" s="432" t="n"/>
      <c r="Q13" s="490" t="n"/>
      <c r="R13" s="433" t="n"/>
      <c r="S13" s="434" t="n"/>
      <c r="T13" s="435" t="n"/>
      <c r="U13" s="493" t="n"/>
      <c r="V13" s="436" t="n"/>
      <c r="W13" s="436" t="n"/>
      <c r="X13" s="495" t="n"/>
      <c r="Y13" s="437" t="n"/>
      <c r="Z13" s="438" t="n"/>
      <c r="AA13" s="497" t="n"/>
      <c r="AB13" s="439" t="n"/>
      <c r="AC13" s="497" t="n"/>
      <c r="AD13" s="440" t="n"/>
      <c r="AE13" s="441" t="n"/>
      <c r="AF13" s="450" t="n"/>
      <c r="AG13" s="441" t="inlineStr">
        <is>
          <t>교과</t>
        </is>
      </c>
      <c r="AH13" s="633" t="n"/>
      <c r="AI13" s="337" t="n"/>
      <c r="AK13" s="202" t="n"/>
      <c r="AL13" s="466" t="n"/>
      <c r="AM13" s="467" t="n"/>
      <c r="AN13" s="486" t="inlineStr">
        <is>
          <t>(%)</t>
        </is>
      </c>
      <c r="AO13" s="468" t="inlineStr">
        <is>
          <t>자연+인문</t>
        </is>
      </c>
      <c r="AP13" s="469" t="inlineStr">
        <is>
          <t>자연</t>
        </is>
      </c>
      <c r="AQ13" s="470" t="inlineStr">
        <is>
          <t>인문</t>
        </is>
      </c>
      <c r="AR13" s="471" t="n"/>
      <c r="BA13" s="338" t="inlineStr">
        <is>
          <t>계열ID</t>
        </is>
      </c>
    </row>
    <row r="14" ht="16.5" customHeight="1" s="671">
      <c r="B14" s="397" t="inlineStr">
        <is>
          <t>0.04</t>
        </is>
      </c>
      <c r="C14" s="398" t="inlineStr">
        <is>
          <t>87</t>
        </is>
      </c>
      <c r="D14" s="726" t="n">
        <v>0</v>
      </c>
      <c r="E14" s="400" t="inlineStr"/>
      <c r="F14" s="401" t="n">
        <v>100</v>
      </c>
      <c r="G14" s="402" t="inlineStr">
        <is>
          <t>418.38</t>
        </is>
      </c>
      <c r="H14" s="403" t="inlineStr">
        <is>
          <t>422.97</t>
        </is>
      </c>
      <c r="I14" s="404" t="inlineStr">
        <is>
          <t>서울대</t>
        </is>
      </c>
      <c r="J14" s="405" t="inlineStr">
        <is>
          <t>의예과</t>
        </is>
      </c>
      <c r="K14" s="406" t="inlineStr">
        <is>
          <t>자연</t>
        </is>
      </c>
      <c r="L14" s="407" t="n">
        <v>29</v>
      </c>
      <c r="M14" s="408" t="inlineStr">
        <is>
          <t xml:space="preserve">421.6 / </t>
        </is>
      </c>
      <c r="N14" s="409" t="n">
        <v>600</v>
      </c>
      <c r="O14" s="410" t="inlineStr">
        <is>
          <t>표점</t>
        </is>
      </c>
      <c r="P14" s="411" t="inlineStr">
        <is>
          <t>표점</t>
        </is>
      </c>
      <c r="Q14" s="412" t="inlineStr">
        <is>
          <t>2과목</t>
        </is>
      </c>
      <c r="R14" s="413" t="n">
        <v>33</v>
      </c>
      <c r="S14" s="414" t="n">
        <v>40</v>
      </c>
      <c r="T14" s="415" t="n">
        <v>27</v>
      </c>
      <c r="U14" s="416" t="n">
        <v>100</v>
      </c>
      <c r="V14" s="417" t="n">
        <v>139.1205156794347</v>
      </c>
      <c r="W14" s="418" t="n">
        <v>140.1807735191521</v>
      </c>
      <c r="X14" s="419" t="n">
        <v>69.54000000000001</v>
      </c>
      <c r="Y14" s="407" t="inlineStr"/>
      <c r="Z14" s="420" t="inlineStr">
        <is>
          <t>1등급</t>
        </is>
      </c>
      <c r="AA14" s="421" t="n">
        <v>0</v>
      </c>
      <c r="AB14" s="422" t="inlineStr">
        <is>
          <t>만점</t>
        </is>
      </c>
      <c r="AC14" s="421" t="n">
        <v>0</v>
      </c>
      <c r="AD14" s="422" t="inlineStr">
        <is>
          <t>만점</t>
        </is>
      </c>
      <c r="AE14" s="423" t="n">
        <v>0</v>
      </c>
      <c r="AF14" s="424" t="n">
        <v>3</v>
      </c>
      <c r="AG14" s="425" t="n">
        <v>0</v>
      </c>
      <c r="AH14" s="634" t="inlineStr">
        <is>
          <t xml:space="preserve"> 물리/화학 필수, 과탐Ⅱ3점 가산</t>
        </is>
      </c>
      <c r="AI14" s="324" t="n"/>
      <c r="AL14" s="487" t="inlineStr">
        <is>
          <t>서울대 의예과</t>
        </is>
      </c>
      <c r="AM14" s="472" t="inlineStr">
        <is>
          <t>자연</t>
        </is>
      </c>
      <c r="AN14" s="637" t="inlineStr">
        <is>
          <t>100%</t>
        </is>
      </c>
      <c r="AO14" s="473" t="n">
        <v>0</v>
      </c>
      <c r="AP14" s="474" t="n">
        <v>0</v>
      </c>
      <c r="AQ14" s="475" t="n">
        <v>0</v>
      </c>
      <c r="AR14" s="476" t="inlineStr">
        <is>
          <t>0.04 → 0.04</t>
        </is>
      </c>
      <c r="BA14" s="313" t="inlineStr">
        <is>
          <t>자연1</t>
        </is>
      </c>
    </row>
    <row r="15" ht="16.5" customHeight="1" s="671">
      <c r="B15" s="367" t="inlineStr">
        <is>
          <t>0.13</t>
        </is>
      </c>
      <c r="C15" s="351" t="inlineStr">
        <is>
          <t>282</t>
        </is>
      </c>
      <c r="D15" s="727" t="n">
        <v>0</v>
      </c>
      <c r="E15" s="352" t="inlineStr"/>
      <c r="F15" s="341" t="n">
        <v>99.94</v>
      </c>
      <c r="G15" s="355" t="inlineStr">
        <is>
          <t>415.27</t>
        </is>
      </c>
      <c r="H15" s="356" t="inlineStr">
        <is>
          <t>419.44</t>
        </is>
      </c>
      <c r="I15" s="354" t="inlineStr">
        <is>
          <t>한양대</t>
        </is>
      </c>
      <c r="J15" s="340" t="inlineStr">
        <is>
          <t>의예과</t>
        </is>
      </c>
      <c r="K15" s="339" t="inlineStr">
        <is>
          <t>자연</t>
        </is>
      </c>
      <c r="L15" s="357" t="n">
        <v>52</v>
      </c>
      <c r="M15" s="358" t="inlineStr">
        <is>
          <t xml:space="preserve">993.26 / </t>
        </is>
      </c>
      <c r="N15" s="359" t="n">
        <v>1000</v>
      </c>
      <c r="O15" s="360" t="inlineStr">
        <is>
          <t>표점/만점</t>
        </is>
      </c>
      <c r="P15" s="343" t="inlineStr">
        <is>
          <t>변표/만점</t>
        </is>
      </c>
      <c r="Q15" s="342" t="inlineStr">
        <is>
          <t>2과목</t>
        </is>
      </c>
      <c r="R15" s="344" t="n">
        <v>25</v>
      </c>
      <c r="S15" s="345" t="n">
        <v>40</v>
      </c>
      <c r="T15" s="362" t="n">
        <v>25</v>
      </c>
      <c r="U15" s="361" t="n">
        <v>99.94</v>
      </c>
      <c r="V15" s="346" t="n">
        <v>137.9147105324856</v>
      </c>
      <c r="W15" s="348" t="n">
        <v>138.3720657987283</v>
      </c>
      <c r="X15" s="347" t="n">
        <v>69.48999999999999</v>
      </c>
      <c r="Y15" s="357" t="n">
        <v>69.97</v>
      </c>
      <c r="Z15" s="365" t="inlineStr">
        <is>
          <t>1등급</t>
        </is>
      </c>
      <c r="AA15" s="350" t="n">
        <v>100</v>
      </c>
      <c r="AB15" s="349" t="inlineStr">
        <is>
          <t>만점</t>
        </is>
      </c>
      <c r="AC15" s="350" t="n">
        <v>0</v>
      </c>
      <c r="AD15" s="349" t="inlineStr">
        <is>
          <t>만점</t>
        </is>
      </c>
      <c r="AE15" s="364" t="n">
        <v>0</v>
      </c>
      <c r="AF15" s="366" t="n">
        <v>0</v>
      </c>
      <c r="AG15" s="363" t="n">
        <v>0</v>
      </c>
      <c r="AH15" s="635" t="inlineStr"/>
      <c r="AI15" s="324" t="n"/>
      <c r="AL15" s="487" t="inlineStr">
        <is>
          <t>한양대 의예과</t>
        </is>
      </c>
      <c r="AM15" s="477" t="inlineStr">
        <is>
          <t>자연</t>
        </is>
      </c>
      <c r="AN15" s="637" t="n">
        <v>100</v>
      </c>
      <c r="AO15" s="478" t="n">
        <v>0</v>
      </c>
      <c r="AP15" s="463" t="n">
        <v>0</v>
      </c>
      <c r="AQ15" s="479" t="n">
        <v>0</v>
      </c>
      <c r="AR15" s="476" t="inlineStr">
        <is>
          <t>0.14 → 0.14</t>
        </is>
      </c>
      <c r="BA15" s="313" t="inlineStr">
        <is>
          <t>자연2</t>
        </is>
      </c>
    </row>
    <row r="16" ht="16.5" customHeight="1" s="671">
      <c r="B16" s="367" t="inlineStr">
        <is>
          <t>0.22</t>
        </is>
      </c>
      <c r="C16" s="351" t="inlineStr">
        <is>
          <t>477</t>
        </is>
      </c>
      <c r="D16" s="727" t="n">
        <v>0</v>
      </c>
      <c r="E16" s="352" t="inlineStr"/>
      <c r="F16" s="341" t="n">
        <v>99.81</v>
      </c>
      <c r="G16" s="355" t="inlineStr">
        <is>
          <t>413.63</t>
        </is>
      </c>
      <c r="H16" s="356" t="inlineStr">
        <is>
          <t>416.70</t>
        </is>
      </c>
      <c r="I16" s="354" t="inlineStr">
        <is>
          <t>가톨릭대</t>
        </is>
      </c>
      <c r="J16" s="340" t="inlineStr">
        <is>
          <t>의예과</t>
        </is>
      </c>
      <c r="K16" s="339" t="inlineStr">
        <is>
          <t>자연</t>
        </is>
      </c>
      <c r="L16" s="357" t="n">
        <v>37</v>
      </c>
      <c r="M16" s="358" t="inlineStr">
        <is>
          <t xml:space="preserve">691.063 / </t>
        </is>
      </c>
      <c r="N16" s="359" t="n">
        <v>1000</v>
      </c>
      <c r="O16" s="360" t="inlineStr">
        <is>
          <t>표점</t>
        </is>
      </c>
      <c r="P16" s="343" t="inlineStr">
        <is>
          <t>변표</t>
        </is>
      </c>
      <c r="Q16" s="342" t="inlineStr">
        <is>
          <t>2과목</t>
        </is>
      </c>
      <c r="R16" s="344" t="n">
        <v>30</v>
      </c>
      <c r="S16" s="345" t="n">
        <v>40</v>
      </c>
      <c r="T16" s="362" t="n">
        <v>30</v>
      </c>
      <c r="U16" s="361" t="n">
        <v>99.81</v>
      </c>
      <c r="V16" s="346" t="n">
        <v>137.0475972540046</v>
      </c>
      <c r="W16" s="348" t="n">
        <v>137.7678489702517</v>
      </c>
      <c r="X16" s="347" t="n">
        <v>69.41</v>
      </c>
      <c r="Y16" s="357" t="n">
        <v>69.99000000000001</v>
      </c>
      <c r="Z16" s="365" t="inlineStr">
        <is>
          <t>1등급</t>
        </is>
      </c>
      <c r="AA16" s="350" t="n">
        <v>0</v>
      </c>
      <c r="AB16" s="349" t="inlineStr">
        <is>
          <t>만점</t>
        </is>
      </c>
      <c r="AC16" s="350" t="n">
        <v>0</v>
      </c>
      <c r="AD16" s="349" t="inlineStr">
        <is>
          <t>만점</t>
        </is>
      </c>
      <c r="AE16" s="364" t="n">
        <v>0</v>
      </c>
      <c r="AF16" s="366" t="n">
        <v>0</v>
      </c>
      <c r="AG16" s="363" t="n">
        <v>0</v>
      </c>
      <c r="AH16" s="635" t="inlineStr">
        <is>
          <t xml:space="preserve">656.51/950만점 </t>
        </is>
      </c>
      <c r="AI16" s="324" t="n"/>
      <c r="AL16" s="487" t="inlineStr">
        <is>
          <t>가톨릭대 의예과</t>
        </is>
      </c>
      <c r="AM16" s="477" t="inlineStr">
        <is>
          <t>자연</t>
        </is>
      </c>
      <c r="AN16" s="637" t="n">
        <v>100</v>
      </c>
      <c r="AO16" s="478" t="n">
        <v>0</v>
      </c>
      <c r="AP16" s="463" t="n">
        <v>0</v>
      </c>
      <c r="AQ16" s="479" t="n">
        <v>0</v>
      </c>
      <c r="AR16" s="476" t="inlineStr">
        <is>
          <t>0.22 → 0.22</t>
        </is>
      </c>
      <c r="BA16" s="313" t="inlineStr">
        <is>
          <t>자연3</t>
        </is>
      </c>
    </row>
    <row r="17" ht="16.5" customHeight="1" s="671">
      <c r="B17" s="367" t="inlineStr">
        <is>
          <t>0.23</t>
        </is>
      </c>
      <c r="C17" s="351" t="inlineStr">
        <is>
          <t>499</t>
        </is>
      </c>
      <c r="D17" s="727" t="n">
        <v>-61</v>
      </c>
      <c r="E17" s="352" t="inlineStr"/>
      <c r="F17" s="341" t="n">
        <v>99.77</v>
      </c>
      <c r="G17" s="355" t="inlineStr">
        <is>
          <t>413.33</t>
        </is>
      </c>
      <c r="H17" s="356" t="inlineStr">
        <is>
          <t>417.28</t>
        </is>
      </c>
      <c r="I17" s="354" t="inlineStr">
        <is>
          <t>성균관대</t>
        </is>
      </c>
      <c r="J17" s="340" t="inlineStr">
        <is>
          <t>의예과</t>
        </is>
      </c>
      <c r="K17" s="339" t="inlineStr">
        <is>
          <t>자연</t>
        </is>
      </c>
      <c r="L17" s="357" t="n">
        <v>50</v>
      </c>
      <c r="M17" s="358" t="inlineStr">
        <is>
          <t xml:space="preserve">691.85 / </t>
        </is>
      </c>
      <c r="N17" s="359" t="n">
        <v>1000</v>
      </c>
      <c r="O17" s="360" t="inlineStr">
        <is>
          <t>표점</t>
        </is>
      </c>
      <c r="P17" s="343" t="inlineStr">
        <is>
          <t>변표</t>
        </is>
      </c>
      <c r="Q17" s="342" t="inlineStr">
        <is>
          <t>2과목</t>
        </is>
      </c>
      <c r="R17" s="344" t="n">
        <v>20</v>
      </c>
      <c r="S17" s="345" t="n">
        <v>40</v>
      </c>
      <c r="T17" s="362" t="n">
        <v>30</v>
      </c>
      <c r="U17" s="361" t="n">
        <v>99.77</v>
      </c>
      <c r="V17" s="346" t="n">
        <v>136.9257893893252</v>
      </c>
      <c r="W17" s="348" t="n">
        <v>137.6757893893252</v>
      </c>
      <c r="X17" s="347" t="n">
        <v>69.36</v>
      </c>
      <c r="Y17" s="357" t="n">
        <v>68.60000000000001</v>
      </c>
      <c r="Z17" s="365" t="inlineStr">
        <is>
          <t>1등급</t>
        </is>
      </c>
      <c r="AA17" s="350" t="n">
        <v>63.5</v>
      </c>
      <c r="AB17" s="349" t="inlineStr">
        <is>
          <t>만점</t>
        </is>
      </c>
      <c r="AC17" s="350" t="n">
        <v>0</v>
      </c>
      <c r="AD17" s="349" t="inlineStr">
        <is>
          <t>만점</t>
        </is>
      </c>
      <c r="AE17" s="364" t="n">
        <v>0</v>
      </c>
      <c r="AF17" s="366" t="n">
        <v>10.29</v>
      </c>
      <c r="AG17" s="363" t="n">
        <v>0</v>
      </c>
      <c r="AH17" s="635" t="inlineStr">
        <is>
          <t xml:space="preserve"> 과탐5%가산</t>
        </is>
      </c>
      <c r="AI17" s="324" t="n"/>
      <c r="AL17" s="487" t="inlineStr">
        <is>
          <t>성균관대 의예과</t>
        </is>
      </c>
      <c r="AM17" s="477" t="inlineStr">
        <is>
          <t>자연</t>
        </is>
      </c>
      <c r="AN17" s="637" t="n">
        <v>100</v>
      </c>
      <c r="AO17" s="478" t="n">
        <v>-61</v>
      </c>
      <c r="AP17" s="463" t="n">
        <v>-61</v>
      </c>
      <c r="AQ17" s="479" t="n">
        <v>0</v>
      </c>
      <c r="AR17" s="476" t="inlineStr">
        <is>
          <t>0.23 → 0.20</t>
        </is>
      </c>
      <c r="BA17" s="313" t="inlineStr">
        <is>
          <t>자연4</t>
        </is>
      </c>
    </row>
    <row r="18" ht="16.5" customHeight="1" s="671">
      <c r="B18" s="367" t="inlineStr">
        <is>
          <t>0.25</t>
        </is>
      </c>
      <c r="C18" s="351" t="inlineStr">
        <is>
          <t>543</t>
        </is>
      </c>
      <c r="D18" s="727" t="n">
        <v>-61</v>
      </c>
      <c r="E18" s="352" t="inlineStr"/>
      <c r="F18" s="341" t="n">
        <v>99.70999999999999</v>
      </c>
      <c r="G18" s="355" t="inlineStr">
        <is>
          <t>412.90</t>
        </is>
      </c>
      <c r="H18" s="356" t="inlineStr">
        <is>
          <t>416.38</t>
        </is>
      </c>
      <c r="I18" s="354" t="inlineStr">
        <is>
          <t>연세대</t>
        </is>
      </c>
      <c r="J18" s="340" t="inlineStr">
        <is>
          <t>의예과</t>
        </is>
      </c>
      <c r="K18" s="339" t="inlineStr">
        <is>
          <t>자연</t>
        </is>
      </c>
      <c r="L18" s="357" t="n">
        <v>47</v>
      </c>
      <c r="M18" s="358" t="inlineStr">
        <is>
          <t xml:space="preserve">658.3 / </t>
        </is>
      </c>
      <c r="N18" s="359" t="n">
        <v>900</v>
      </c>
      <c r="O18" s="360" t="inlineStr">
        <is>
          <t>표점</t>
        </is>
      </c>
      <c r="P18" s="343" t="inlineStr">
        <is>
          <t>변표</t>
        </is>
      </c>
      <c r="Q18" s="342" t="inlineStr">
        <is>
          <t>2과목</t>
        </is>
      </c>
      <c r="R18" s="344" t="n">
        <v>22</v>
      </c>
      <c r="S18" s="345" t="n">
        <v>33</v>
      </c>
      <c r="T18" s="362" t="n">
        <v>33</v>
      </c>
      <c r="U18" s="361" t="n">
        <v>99.70999999999999</v>
      </c>
      <c r="V18" s="346" t="n">
        <v>136.7826703127807</v>
      </c>
      <c r="W18" s="348" t="n">
        <v>137.5326703127807</v>
      </c>
      <c r="X18" s="347" t="n">
        <v>69.29000000000001</v>
      </c>
      <c r="Y18" s="357" t="n">
        <v>69.65000000000001</v>
      </c>
      <c r="Z18" s="365" t="inlineStr">
        <is>
          <t>1등급</t>
        </is>
      </c>
      <c r="AA18" s="350" t="n">
        <v>100</v>
      </c>
      <c r="AB18" s="349" t="inlineStr">
        <is>
          <t>만점</t>
        </is>
      </c>
      <c r="AC18" s="350" t="n">
        <v>0</v>
      </c>
      <c r="AD18" s="349" t="inlineStr">
        <is>
          <t>만점</t>
        </is>
      </c>
      <c r="AE18" s="364" t="n">
        <v>0</v>
      </c>
      <c r="AF18" s="366" t="n">
        <v>6.269</v>
      </c>
      <c r="AG18" s="363" t="n">
        <v>0</v>
      </c>
      <c r="AH18" s="635" t="inlineStr">
        <is>
          <t xml:space="preserve"> 과탐3%가산</t>
        </is>
      </c>
      <c r="AI18" s="324" t="n"/>
      <c r="AL18" s="487" t="inlineStr">
        <is>
          <t>연세대 의예과</t>
        </is>
      </c>
      <c r="AM18" s="477" t="inlineStr">
        <is>
          <t>자연</t>
        </is>
      </c>
      <c r="AN18" s="637" t="n">
        <v>100</v>
      </c>
      <c r="AO18" s="478" t="n">
        <v>-61</v>
      </c>
      <c r="AP18" s="463" t="n">
        <v>-61</v>
      </c>
      <c r="AQ18" s="479" t="n">
        <v>0</v>
      </c>
      <c r="AR18" s="476" t="inlineStr">
        <is>
          <t>0.25 → 0.22</t>
        </is>
      </c>
      <c r="BA18" s="313" t="inlineStr">
        <is>
          <t>자연5</t>
        </is>
      </c>
    </row>
    <row r="19" ht="16.5" customHeight="1" s="671">
      <c r="B19" s="367" t="inlineStr">
        <is>
          <t>0.29</t>
        </is>
      </c>
      <c r="C19" s="351" t="inlineStr">
        <is>
          <t>629</t>
        </is>
      </c>
      <c r="D19" s="727" t="n">
        <v>-70</v>
      </c>
      <c r="E19" s="352" t="inlineStr"/>
      <c r="F19" s="341" t="n">
        <v>99.63</v>
      </c>
      <c r="G19" s="355" t="inlineStr">
        <is>
          <t>412.20</t>
        </is>
      </c>
      <c r="H19" s="356" t="inlineStr">
        <is>
          <t>414.74</t>
        </is>
      </c>
      <c r="I19" s="354" t="inlineStr">
        <is>
          <t>서울대</t>
        </is>
      </c>
      <c r="J19" s="340" t="inlineStr">
        <is>
          <t>치의학과</t>
        </is>
      </c>
      <c r="K19" s="339" t="inlineStr">
        <is>
          <t>자연</t>
        </is>
      </c>
      <c r="L19" s="357" t="n">
        <v>11</v>
      </c>
      <c r="M19" s="358" t="inlineStr">
        <is>
          <t xml:space="preserve">415 / </t>
        </is>
      </c>
      <c r="N19" s="359" t="n">
        <v>600</v>
      </c>
      <c r="O19" s="360" t="inlineStr">
        <is>
          <t>표점</t>
        </is>
      </c>
      <c r="P19" s="343" t="inlineStr">
        <is>
          <t>표점</t>
        </is>
      </c>
      <c r="Q19" s="342" t="inlineStr">
        <is>
          <t>2과목</t>
        </is>
      </c>
      <c r="R19" s="344" t="n">
        <v>33</v>
      </c>
      <c r="S19" s="345" t="n">
        <v>40</v>
      </c>
      <c r="T19" s="362" t="n">
        <v>27</v>
      </c>
      <c r="U19" s="361" t="n">
        <v>99.63</v>
      </c>
      <c r="V19" s="346" t="n">
        <v>136.5635224022876</v>
      </c>
      <c r="W19" s="348" t="n">
        <v>137.3135224022876</v>
      </c>
      <c r="X19" s="347" t="n">
        <v>69.16</v>
      </c>
      <c r="Y19" s="357" t="inlineStr"/>
      <c r="Z19" s="365" t="inlineStr">
        <is>
          <t>1등급</t>
        </is>
      </c>
      <c r="AA19" s="350" t="n">
        <v>0</v>
      </c>
      <c r="AB19" s="349" t="inlineStr">
        <is>
          <t>만점</t>
        </is>
      </c>
      <c r="AC19" s="350" t="n">
        <v>0</v>
      </c>
      <c r="AD19" s="349" t="inlineStr">
        <is>
          <t>만점</t>
        </is>
      </c>
      <c r="AE19" s="364" t="n">
        <v>0</v>
      </c>
      <c r="AF19" s="366" t="n">
        <v>3</v>
      </c>
      <c r="AG19" s="363" t="n">
        <v>0</v>
      </c>
      <c r="AH19" s="635" t="inlineStr">
        <is>
          <t xml:space="preserve"> 과탐Ⅱ3점 가산</t>
        </is>
      </c>
      <c r="AI19" s="324" t="n"/>
      <c r="AL19" s="487" t="inlineStr">
        <is>
          <t>서울대 치의학과</t>
        </is>
      </c>
      <c r="AM19" s="477" t="inlineStr">
        <is>
          <t>자연</t>
        </is>
      </c>
      <c r="AN19" s="637" t="inlineStr">
        <is>
          <t>50%</t>
        </is>
      </c>
      <c r="AO19" s="478" t="n">
        <v>-70</v>
      </c>
      <c r="AP19" s="463" t="n">
        <v>-70</v>
      </c>
      <c r="AQ19" s="479" t="n">
        <v>0</v>
      </c>
      <c r="AR19" s="476" t="inlineStr">
        <is>
          <t>0.30 → 0.26</t>
        </is>
      </c>
      <c r="BA19" s="313" t="inlineStr">
        <is>
          <t>자연6</t>
        </is>
      </c>
    </row>
    <row r="20" ht="16.5" customHeight="1" s="671">
      <c r="B20" s="367" t="inlineStr">
        <is>
          <t>0.40</t>
        </is>
      </c>
      <c r="C20" s="351" t="inlineStr">
        <is>
          <t>868</t>
        </is>
      </c>
      <c r="D20" s="727" t="n">
        <v>-135</v>
      </c>
      <c r="E20" s="352" t="inlineStr"/>
      <c r="F20" s="341" t="n">
        <v>99.45999999999999</v>
      </c>
      <c r="G20" s="355" t="inlineStr">
        <is>
          <t>410.76</t>
        </is>
      </c>
      <c r="H20" s="356" t="inlineStr">
        <is>
          <t>412.71</t>
        </is>
      </c>
      <c r="I20" s="354" t="inlineStr">
        <is>
          <t>고려대</t>
        </is>
      </c>
      <c r="J20" s="340" t="inlineStr">
        <is>
          <t>의과대학</t>
        </is>
      </c>
      <c r="K20" s="339" t="inlineStr">
        <is>
          <t>자연</t>
        </is>
      </c>
      <c r="L20" s="357" t="n">
        <v>28</v>
      </c>
      <c r="M20" s="358" t="inlineStr">
        <is>
          <t xml:space="preserve">697.28 / </t>
        </is>
      </c>
      <c r="N20" s="359" t="n">
        <v>1000</v>
      </c>
      <c r="O20" s="360" t="inlineStr">
        <is>
          <t>표점</t>
        </is>
      </c>
      <c r="P20" s="343" t="inlineStr">
        <is>
          <t>변표</t>
        </is>
      </c>
      <c r="Q20" s="342" t="inlineStr">
        <is>
          <t>2과목</t>
        </is>
      </c>
      <c r="R20" s="344" t="n">
        <v>31</v>
      </c>
      <c r="S20" s="345" t="n">
        <v>38</v>
      </c>
      <c r="T20" s="362" t="n">
        <v>31</v>
      </c>
      <c r="U20" s="361" t="n">
        <v>99.45999999999999</v>
      </c>
      <c r="V20" s="346" t="n">
        <v>136.1497142857143</v>
      </c>
      <c r="W20" s="348" t="n">
        <v>136.8997142857143</v>
      </c>
      <c r="X20" s="347" t="n">
        <v>68.86</v>
      </c>
      <c r="Y20" s="357" t="n">
        <v>69.72</v>
      </c>
      <c r="Z20" s="365" t="inlineStr">
        <is>
          <t>1등급</t>
        </is>
      </c>
      <c r="AA20" s="350" t="n">
        <v>0</v>
      </c>
      <c r="AB20" s="349" t="inlineStr">
        <is>
          <t>만점</t>
        </is>
      </c>
      <c r="AC20" s="350" t="n">
        <v>10</v>
      </c>
      <c r="AD20" s="349" t="inlineStr">
        <is>
          <t>만점</t>
        </is>
      </c>
      <c r="AE20" s="364" t="n">
        <v>0</v>
      </c>
      <c r="AF20" s="366" t="n">
        <v>0</v>
      </c>
      <c r="AG20" s="363" t="n">
        <v>0</v>
      </c>
      <c r="AH20" s="635" t="inlineStr"/>
      <c r="AI20" s="324" t="n"/>
      <c r="AL20" s="487" t="inlineStr">
        <is>
          <t>고려대 의과대학</t>
        </is>
      </c>
      <c r="AM20" s="477" t="inlineStr">
        <is>
          <t>자연</t>
        </is>
      </c>
      <c r="AN20" s="637" t="n">
        <v>100</v>
      </c>
      <c r="AO20" s="478" t="n">
        <v>-135</v>
      </c>
      <c r="AP20" s="463" t="n">
        <v>-135</v>
      </c>
      <c r="AQ20" s="479" t="n">
        <v>0</v>
      </c>
      <c r="AR20" s="476" t="inlineStr">
        <is>
          <t>0.41 → 0.34</t>
        </is>
      </c>
      <c r="BA20" s="313" t="inlineStr">
        <is>
          <t>자연7</t>
        </is>
      </c>
    </row>
    <row r="21" ht="16.5" customHeight="1" s="671">
      <c r="B21" s="367" t="inlineStr">
        <is>
          <t>0.42</t>
        </is>
      </c>
      <c r="C21" s="351" t="inlineStr">
        <is>
          <t>911</t>
        </is>
      </c>
      <c r="D21" s="727" t="n">
        <v>-69</v>
      </c>
      <c r="E21" s="352" t="inlineStr"/>
      <c r="F21" s="341" t="n">
        <v>99.44</v>
      </c>
      <c r="G21" s="355" t="inlineStr">
        <is>
          <t>410.56</t>
        </is>
      </c>
      <c r="H21" s="356" t="inlineStr">
        <is>
          <t>411.81</t>
        </is>
      </c>
      <c r="I21" s="354" t="inlineStr">
        <is>
          <t>서울대</t>
        </is>
      </c>
      <c r="J21" s="340" t="inlineStr">
        <is>
          <t>수리과학부</t>
        </is>
      </c>
      <c r="K21" s="339" t="inlineStr">
        <is>
          <t>자연</t>
        </is>
      </c>
      <c r="L21" s="357" t="n">
        <v>9</v>
      </c>
      <c r="M21" s="358" t="inlineStr">
        <is>
          <t xml:space="preserve">413.4 / </t>
        </is>
      </c>
      <c r="N21" s="359" t="n">
        <v>600</v>
      </c>
      <c r="O21" s="360" t="inlineStr">
        <is>
          <t>표점</t>
        </is>
      </c>
      <c r="P21" s="343" t="inlineStr">
        <is>
          <t>표점</t>
        </is>
      </c>
      <c r="Q21" s="342" t="inlineStr">
        <is>
          <t>2과목</t>
        </is>
      </c>
      <c r="R21" s="344" t="n">
        <v>33</v>
      </c>
      <c r="S21" s="345" t="n">
        <v>40</v>
      </c>
      <c r="T21" s="362" t="n">
        <v>27</v>
      </c>
      <c r="U21" s="361" t="n">
        <v>99.44</v>
      </c>
      <c r="V21" s="346" t="n">
        <v>136.0910872538446</v>
      </c>
      <c r="W21" s="348" t="n">
        <v>136.8410872538446</v>
      </c>
      <c r="X21" s="347" t="n">
        <v>68.81</v>
      </c>
      <c r="Y21" s="357" t="inlineStr"/>
      <c r="Z21" s="365" t="inlineStr">
        <is>
          <t>1등급</t>
        </is>
      </c>
      <c r="AA21" s="350" t="n">
        <v>0</v>
      </c>
      <c r="AB21" s="349" t="inlineStr">
        <is>
          <t>만점</t>
        </is>
      </c>
      <c r="AC21" s="350" t="n">
        <v>0</v>
      </c>
      <c r="AD21" s="349" t="inlineStr">
        <is>
          <t>만점</t>
        </is>
      </c>
      <c r="AE21" s="364" t="n">
        <v>0</v>
      </c>
      <c r="AF21" s="366" t="n">
        <v>3</v>
      </c>
      <c r="AG21" s="363" t="n">
        <v>0</v>
      </c>
      <c r="AH21" s="635" t="inlineStr">
        <is>
          <t xml:space="preserve"> 과탐Ⅱ3점 가산</t>
        </is>
      </c>
      <c r="AI21" s="324" t="n"/>
      <c r="AL21" s="487" t="inlineStr">
        <is>
          <t>서울대 수리과학부</t>
        </is>
      </c>
      <c r="AM21" s="477" t="inlineStr">
        <is>
          <t>자연</t>
        </is>
      </c>
      <c r="AN21" s="637" t="inlineStr">
        <is>
          <t>30%</t>
        </is>
      </c>
      <c r="AO21" s="478" t="n">
        <v>-69</v>
      </c>
      <c r="AP21" s="463" t="n">
        <v>-69</v>
      </c>
      <c r="AQ21" s="479" t="n">
        <v>0</v>
      </c>
      <c r="AR21" s="476" t="inlineStr">
        <is>
          <t>0.43 → 0.39</t>
        </is>
      </c>
      <c r="BA21" s="313" t="inlineStr">
        <is>
          <t>자연8</t>
        </is>
      </c>
    </row>
    <row r="22" ht="16.5" customHeight="1" s="671">
      <c r="B22" s="367" t="inlineStr">
        <is>
          <t>0.57</t>
        </is>
      </c>
      <c r="C22" s="351" t="inlineStr">
        <is>
          <t>1,237</t>
        </is>
      </c>
      <c r="D22" s="727" t="n">
        <v>-125</v>
      </c>
      <c r="E22" s="352" t="inlineStr"/>
      <c r="F22" s="341" t="n">
        <v>99.26000000000001</v>
      </c>
      <c r="G22" s="355" t="inlineStr">
        <is>
          <t>408.97</t>
        </is>
      </c>
      <c r="H22" s="356" t="inlineStr">
        <is>
          <t>410.52</t>
        </is>
      </c>
      <c r="I22" s="354" t="inlineStr">
        <is>
          <t>경희대</t>
        </is>
      </c>
      <c r="J22" s="340" t="inlineStr">
        <is>
          <t>의예과</t>
        </is>
      </c>
      <c r="K22" s="339" t="inlineStr">
        <is>
          <t>자연</t>
        </is>
      </c>
      <c r="L22" s="357" t="n">
        <v>45</v>
      </c>
      <c r="M22" s="358" t="inlineStr">
        <is>
          <t xml:space="preserve">595.35 / </t>
        </is>
      </c>
      <c r="N22" s="359" t="n">
        <v>800</v>
      </c>
      <c r="O22" s="360" t="inlineStr">
        <is>
          <t>표점</t>
        </is>
      </c>
      <c r="P22" s="343" t="inlineStr">
        <is>
          <t>변표</t>
        </is>
      </c>
      <c r="Q22" s="342" t="inlineStr">
        <is>
          <t>2과목</t>
        </is>
      </c>
      <c r="R22" s="344" t="n">
        <v>20</v>
      </c>
      <c r="S22" s="345" t="n">
        <v>35</v>
      </c>
      <c r="T22" s="362" t="n">
        <v>30</v>
      </c>
      <c r="U22" s="361" t="n">
        <v>99.26000000000001</v>
      </c>
      <c r="V22" s="346" t="n">
        <v>135.5322400891578</v>
      </c>
      <c r="W22" s="348" t="n">
        <v>136.3991800668683</v>
      </c>
      <c r="X22" s="347" t="n">
        <v>68.52</v>
      </c>
      <c r="Y22" s="357" t="n">
        <v>69.32000000000001</v>
      </c>
      <c r="Z22" s="365" t="inlineStr">
        <is>
          <t>1등급</t>
        </is>
      </c>
      <c r="AA22" s="350" t="n">
        <v>120</v>
      </c>
      <c r="AB22" s="349" t="inlineStr">
        <is>
          <t>만점</t>
        </is>
      </c>
      <c r="AC22" s="350" t="n">
        <v>0</v>
      </c>
      <c r="AD22" s="349" t="inlineStr">
        <is>
          <t>만점</t>
        </is>
      </c>
      <c r="AE22" s="364" t="n">
        <v>0</v>
      </c>
      <c r="AF22" s="366" t="n">
        <v>9.6</v>
      </c>
      <c r="AG22" s="363" t="n">
        <v>0</v>
      </c>
      <c r="AH22" s="635" t="inlineStr">
        <is>
          <t xml:space="preserve"> 과탐9.6점 가산</t>
        </is>
      </c>
      <c r="AI22" s="324" t="n"/>
      <c r="AL22" s="487" t="inlineStr">
        <is>
          <t>경희대 의예과</t>
        </is>
      </c>
      <c r="AM22" s="477" t="inlineStr">
        <is>
          <t>자연</t>
        </is>
      </c>
      <c r="AN22" s="637" t="n">
        <v>100</v>
      </c>
      <c r="AO22" s="478" t="n">
        <v>-125</v>
      </c>
      <c r="AP22" s="463" t="n">
        <v>-125</v>
      </c>
      <c r="AQ22" s="479" t="n">
        <v>0</v>
      </c>
      <c r="AR22" s="476" t="inlineStr">
        <is>
          <t>0.57 → 0.51</t>
        </is>
      </c>
      <c r="BA22" s="313" t="inlineStr">
        <is>
          <t>자연9</t>
        </is>
      </c>
    </row>
    <row r="23" ht="16.5" customHeight="1" s="671">
      <c r="B23" s="367" t="inlineStr">
        <is>
          <t>0.58</t>
        </is>
      </c>
      <c r="C23" s="351" t="inlineStr">
        <is>
          <t>1,259</t>
        </is>
      </c>
      <c r="D23" s="727" t="n">
        <v>-230</v>
      </c>
      <c r="E23" s="352" t="inlineStr"/>
      <c r="F23" s="341" t="n">
        <v>99.23999999999999</v>
      </c>
      <c r="G23" s="355" t="inlineStr">
        <is>
          <t>408.83</t>
        </is>
      </c>
      <c r="H23" s="356" t="inlineStr">
        <is>
          <t>410.75</t>
        </is>
      </c>
      <c r="I23" s="354" t="inlineStr">
        <is>
          <t>중앙대</t>
        </is>
      </c>
      <c r="J23" s="340" t="inlineStr">
        <is>
          <t>의학부</t>
        </is>
      </c>
      <c r="K23" s="339" t="inlineStr">
        <is>
          <t>자연</t>
        </is>
      </c>
      <c r="L23" s="357" t="n">
        <v>42</v>
      </c>
      <c r="M23" s="358" t="inlineStr">
        <is>
          <t xml:space="preserve">807.4 / </t>
        </is>
      </c>
      <c r="N23" s="359" t="n">
        <v>1000</v>
      </c>
      <c r="O23" s="360" t="inlineStr">
        <is>
          <t>표점</t>
        </is>
      </c>
      <c r="P23" s="343" t="inlineStr">
        <is>
          <t>변표</t>
        </is>
      </c>
      <c r="Q23" s="342" t="inlineStr">
        <is>
          <t>2과목</t>
        </is>
      </c>
      <c r="R23" s="344" t="n">
        <v>30</v>
      </c>
      <c r="S23" s="345" t="n">
        <v>35</v>
      </c>
      <c r="T23" s="362" t="n">
        <v>35</v>
      </c>
      <c r="U23" s="361" t="n">
        <v>99.23999999999999</v>
      </c>
      <c r="V23" s="346" t="n">
        <v>135.4704951065055</v>
      </c>
      <c r="W23" s="348" t="n">
        <v>136.3528713298791</v>
      </c>
      <c r="X23" s="347" t="n">
        <v>68.5</v>
      </c>
      <c r="Y23" s="357" t="n">
        <v>69.55000000000001</v>
      </c>
      <c r="Z23" s="365" t="inlineStr">
        <is>
          <t>1등급</t>
        </is>
      </c>
      <c r="AA23" s="350" t="n">
        <v>100</v>
      </c>
      <c r="AB23" s="349" t="inlineStr">
        <is>
          <t>만점</t>
        </is>
      </c>
      <c r="AC23" s="350" t="n">
        <v>10</v>
      </c>
      <c r="AD23" s="349" t="inlineStr">
        <is>
          <t>만점</t>
        </is>
      </c>
      <c r="AE23" s="364" t="n">
        <v>0</v>
      </c>
      <c r="AF23" s="366" t="n">
        <v>12.171</v>
      </c>
      <c r="AG23" s="363" t="n">
        <v>0</v>
      </c>
      <c r="AH23" s="635" t="inlineStr">
        <is>
          <t xml:space="preserve"> 과탐5%가산</t>
        </is>
      </c>
      <c r="AI23" s="324" t="n"/>
      <c r="AL23" s="487" t="inlineStr">
        <is>
          <t>중앙대 의학부</t>
        </is>
      </c>
      <c r="AM23" s="477" t="inlineStr">
        <is>
          <t>자연</t>
        </is>
      </c>
      <c r="AN23" s="637" t="n">
        <v>100</v>
      </c>
      <c r="AO23" s="478" t="n">
        <v>-230</v>
      </c>
      <c r="AP23" s="463" t="n">
        <v>-230</v>
      </c>
      <c r="AQ23" s="479" t="n">
        <v>0</v>
      </c>
      <c r="AR23" s="476" t="inlineStr">
        <is>
          <t>0.58 → 0.47</t>
        </is>
      </c>
      <c r="BA23" s="313" t="inlineStr">
        <is>
          <t>자연10</t>
        </is>
      </c>
    </row>
    <row r="24" ht="16.5" customHeight="1" s="671">
      <c r="B24" s="367" t="inlineStr">
        <is>
          <t>0.59</t>
        </is>
      </c>
      <c r="C24" s="351" t="inlineStr">
        <is>
          <t>1,280</t>
        </is>
      </c>
      <c r="D24" s="727" t="n">
        <v>-230</v>
      </c>
      <c r="E24" s="352" t="inlineStr"/>
      <c r="F24" s="341" t="n">
        <v>99.20999999999999</v>
      </c>
      <c r="G24" s="355" t="inlineStr">
        <is>
          <t>408.57</t>
        </is>
      </c>
      <c r="H24" s="356" t="inlineStr">
        <is>
          <t>410.69</t>
        </is>
      </c>
      <c r="I24" s="354" t="inlineStr">
        <is>
          <t>울산대</t>
        </is>
      </c>
      <c r="J24" s="340" t="inlineStr">
        <is>
          <t>의예</t>
        </is>
      </c>
      <c r="K24" s="339" t="inlineStr">
        <is>
          <t>자연</t>
        </is>
      </c>
      <c r="L24" s="357" t="n">
        <v>12</v>
      </c>
      <c r="M24" s="358" t="inlineStr">
        <is>
          <t xml:space="preserve">989.25 / </t>
        </is>
      </c>
      <c r="N24" s="359" t="n">
        <v>1000</v>
      </c>
      <c r="O24" s="360" t="inlineStr">
        <is>
          <t>표점/만점</t>
        </is>
      </c>
      <c r="P24" s="343" t="inlineStr">
        <is>
          <t>표점/만점</t>
        </is>
      </c>
      <c r="Q24" s="342" t="inlineStr">
        <is>
          <t>2과목</t>
        </is>
      </c>
      <c r="R24" s="344" t="n">
        <v>20</v>
      </c>
      <c r="S24" s="345" t="n">
        <v>30</v>
      </c>
      <c r="T24" s="362" t="n">
        <v>30</v>
      </c>
      <c r="U24" s="361" t="n">
        <v>99.20999999999999</v>
      </c>
      <c r="V24" s="346" t="n">
        <v>135.3583205699402</v>
      </c>
      <c r="W24" s="348" t="n">
        <v>136.2687404274551</v>
      </c>
      <c r="X24" s="347" t="inlineStr">
        <is>
          <t>67.28/67.91</t>
        </is>
      </c>
      <c r="Y24" s="357" t="inlineStr"/>
      <c r="Z24" s="365" t="inlineStr">
        <is>
          <t>1등급</t>
        </is>
      </c>
      <c r="AA24" s="350" t="n">
        <v>190</v>
      </c>
      <c r="AB24" s="349" t="inlineStr">
        <is>
          <t>만점</t>
        </is>
      </c>
      <c r="AC24" s="350" t="n">
        <v>10</v>
      </c>
      <c r="AD24" s="349" t="inlineStr">
        <is>
          <t>만점</t>
        </is>
      </c>
      <c r="AE24" s="364" t="n">
        <v>0</v>
      </c>
      <c r="AF24" s="366" t="n">
        <v>0</v>
      </c>
      <c r="AG24" s="363" t="n">
        <v>0</v>
      </c>
      <c r="AH24" s="635" t="inlineStr"/>
      <c r="AI24" s="324" t="n"/>
      <c r="AL24" s="487" t="inlineStr">
        <is>
          <t>울산대 의예</t>
        </is>
      </c>
      <c r="AM24" s="480" t="inlineStr">
        <is>
          <t>자연</t>
        </is>
      </c>
      <c r="AN24" s="637" t="n">
        <v>100</v>
      </c>
      <c r="AO24" s="478" t="n">
        <v>-230</v>
      </c>
      <c r="AP24" s="463" t="n">
        <v>-230</v>
      </c>
      <c r="AQ24" s="479" t="n">
        <v>0</v>
      </c>
      <c r="AR24" s="476" t="inlineStr">
        <is>
          <t>0.59 → 0.48</t>
        </is>
      </c>
      <c r="BA24" s="313" t="inlineStr">
        <is>
          <t>자연11</t>
        </is>
      </c>
    </row>
    <row r="25" ht="16.5" customHeight="1" s="671">
      <c r="B25" s="367" t="inlineStr">
        <is>
          <t>0.59</t>
        </is>
      </c>
      <c r="C25" s="351" t="inlineStr">
        <is>
          <t>1,280</t>
        </is>
      </c>
      <c r="D25" s="727" t="n">
        <v>-173</v>
      </c>
      <c r="E25" s="352" t="inlineStr"/>
      <c r="F25" s="341" t="n">
        <v>99.2</v>
      </c>
      <c r="G25" s="355" t="inlineStr">
        <is>
          <t>408.54</t>
        </is>
      </c>
      <c r="H25" s="356" t="inlineStr">
        <is>
          <t>410.50</t>
        </is>
      </c>
      <c r="I25" s="354" t="inlineStr">
        <is>
          <t>서울대</t>
        </is>
      </c>
      <c r="J25" s="340" t="inlineStr">
        <is>
          <t>컴퓨터공학부</t>
        </is>
      </c>
      <c r="K25" s="339" t="inlineStr">
        <is>
          <t>자연</t>
        </is>
      </c>
      <c r="L25" s="357" t="n">
        <v>27</v>
      </c>
      <c r="M25" s="358" t="inlineStr">
        <is>
          <t xml:space="preserve">411.4 / </t>
        </is>
      </c>
      <c r="N25" s="359" t="n">
        <v>600</v>
      </c>
      <c r="O25" s="360" t="inlineStr">
        <is>
          <t>표점</t>
        </is>
      </c>
      <c r="P25" s="343" t="inlineStr">
        <is>
          <t>표점</t>
        </is>
      </c>
      <c r="Q25" s="342" t="inlineStr">
        <is>
          <t>2과목</t>
        </is>
      </c>
      <c r="R25" s="344" t="n">
        <v>33</v>
      </c>
      <c r="S25" s="345" t="n">
        <v>40</v>
      </c>
      <c r="T25" s="362" t="n">
        <v>27</v>
      </c>
      <c r="U25" s="361" t="n">
        <v>99.2</v>
      </c>
      <c r="V25" s="346" t="n">
        <v>135.3415969976447</v>
      </c>
      <c r="W25" s="348" t="n">
        <v>136.2561977482335</v>
      </c>
      <c r="X25" s="347" t="n">
        <v>68.47</v>
      </c>
      <c r="Y25" s="357" t="inlineStr"/>
      <c r="Z25" s="365" t="inlineStr">
        <is>
          <t>1등급</t>
        </is>
      </c>
      <c r="AA25" s="350" t="n">
        <v>0</v>
      </c>
      <c r="AB25" s="349" t="inlineStr">
        <is>
          <t>만점</t>
        </is>
      </c>
      <c r="AC25" s="350" t="n">
        <v>0</v>
      </c>
      <c r="AD25" s="349" t="inlineStr">
        <is>
          <t>만점</t>
        </is>
      </c>
      <c r="AE25" s="364" t="n">
        <v>0</v>
      </c>
      <c r="AF25" s="366" t="n">
        <v>3</v>
      </c>
      <c r="AG25" s="363" t="n">
        <v>0</v>
      </c>
      <c r="AH25" s="635" t="inlineStr">
        <is>
          <t xml:space="preserve"> 과탐Ⅱ3점 가산</t>
        </is>
      </c>
      <c r="AI25" s="324" t="n"/>
      <c r="AL25" s="487" t="inlineStr">
        <is>
          <t>서울대 컴퓨터공학부</t>
        </is>
      </c>
      <c r="AM25" s="477" t="inlineStr">
        <is>
          <t>자연</t>
        </is>
      </c>
      <c r="AN25" s="637" t="inlineStr">
        <is>
          <t>75%</t>
        </is>
      </c>
      <c r="AO25" s="478" t="n">
        <v>-173</v>
      </c>
      <c r="AP25" s="463" t="n">
        <v>-173</v>
      </c>
      <c r="AQ25" s="479" t="n">
        <v>0</v>
      </c>
      <c r="AR25" s="476" t="inlineStr">
        <is>
          <t>0.60 → 0.52</t>
        </is>
      </c>
      <c r="BA25" s="313" t="inlineStr">
        <is>
          <t>자연12</t>
        </is>
      </c>
    </row>
    <row r="26" ht="16.5" customHeight="1" s="671">
      <c r="B26" s="367" t="inlineStr">
        <is>
          <t>0.68</t>
        </is>
      </c>
      <c r="C26" s="351" t="inlineStr">
        <is>
          <t>1,476</t>
        </is>
      </c>
      <c r="D26" s="727" t="n">
        <v>-173</v>
      </c>
      <c r="E26" s="352" t="inlineStr"/>
      <c r="F26" s="341" t="n">
        <v>99.06</v>
      </c>
      <c r="G26" s="355" t="inlineStr">
        <is>
          <t>407.22</t>
        </is>
      </c>
      <c r="H26" s="356" t="inlineStr">
        <is>
          <t>409.83</t>
        </is>
      </c>
      <c r="I26" s="354" t="inlineStr">
        <is>
          <t>서울대</t>
        </is>
      </c>
      <c r="J26" s="340" t="inlineStr">
        <is>
          <t>약학계열</t>
        </is>
      </c>
      <c r="K26" s="339" t="inlineStr">
        <is>
          <t>자연</t>
        </is>
      </c>
      <c r="L26" s="357" t="n">
        <v>10</v>
      </c>
      <c r="M26" s="358" t="inlineStr">
        <is>
          <t xml:space="preserve">410 / </t>
        </is>
      </c>
      <c r="N26" s="359" t="n">
        <v>600</v>
      </c>
      <c r="O26" s="360" t="inlineStr">
        <is>
          <t>표점</t>
        </is>
      </c>
      <c r="P26" s="343" t="inlineStr">
        <is>
          <t>표점</t>
        </is>
      </c>
      <c r="Q26" s="342" t="inlineStr">
        <is>
          <t>2과목</t>
        </is>
      </c>
      <c r="R26" s="344" t="n">
        <v>33</v>
      </c>
      <c r="S26" s="345" t="n">
        <v>40</v>
      </c>
      <c r="T26" s="362" t="n">
        <v>27</v>
      </c>
      <c r="U26" s="361" t="n">
        <v>99.06</v>
      </c>
      <c r="V26" s="346" t="n">
        <v>134.9320998639275</v>
      </c>
      <c r="W26" s="348" t="n">
        <v>135.5925991835652</v>
      </c>
      <c r="X26" s="347" t="n">
        <v>68.34999999999999</v>
      </c>
      <c r="Y26" s="357" t="inlineStr"/>
      <c r="Z26" s="365" t="inlineStr">
        <is>
          <t>1등급</t>
        </is>
      </c>
      <c r="AA26" s="350" t="n">
        <v>0</v>
      </c>
      <c r="AB26" s="349" t="inlineStr">
        <is>
          <t>만점</t>
        </is>
      </c>
      <c r="AC26" s="350" t="n">
        <v>0</v>
      </c>
      <c r="AD26" s="349" t="inlineStr">
        <is>
          <t>만점</t>
        </is>
      </c>
      <c r="AE26" s="364" t="n">
        <v>0</v>
      </c>
      <c r="AF26" s="366" t="n">
        <v>3</v>
      </c>
      <c r="AG26" s="363" t="n">
        <v>0</v>
      </c>
      <c r="AH26" s="635" t="inlineStr">
        <is>
          <t xml:space="preserve"> 과탐Ⅱ3점 가산</t>
        </is>
      </c>
      <c r="AI26" s="324" t="n"/>
      <c r="AL26" s="487" t="inlineStr">
        <is>
          <t>서울대 약학계열</t>
        </is>
      </c>
      <c r="AM26" s="477" t="inlineStr">
        <is>
          <t>자연</t>
        </is>
      </c>
      <c r="AN26" s="637" t="inlineStr">
        <is>
          <t>75%</t>
        </is>
      </c>
      <c r="AO26" s="478" t="n">
        <v>-173</v>
      </c>
      <c r="AP26" s="463" t="n">
        <v>-173</v>
      </c>
      <c r="AQ26" s="479" t="n">
        <v>0</v>
      </c>
      <c r="AR26" s="476" t="inlineStr">
        <is>
          <t>0.68 → 0.60</t>
        </is>
      </c>
      <c r="BA26" s="313" t="inlineStr">
        <is>
          <t>자연13</t>
        </is>
      </c>
    </row>
    <row r="27" ht="16.5" customHeight="1" s="671">
      <c r="B27" s="367" t="inlineStr">
        <is>
          <t>0.67</t>
        </is>
      </c>
      <c r="C27" s="351" t="inlineStr">
        <is>
          <t>1,454</t>
        </is>
      </c>
      <c r="D27" s="727" t="n">
        <v>-180</v>
      </c>
      <c r="E27" s="352" t="inlineStr"/>
      <c r="F27" s="341" t="n">
        <v>99.06</v>
      </c>
      <c r="G27" s="355" t="inlineStr">
        <is>
          <t>407.26</t>
        </is>
      </c>
      <c r="H27" s="356" t="inlineStr">
        <is>
          <t>409.90</t>
        </is>
      </c>
      <c r="I27" s="354" t="inlineStr">
        <is>
          <t>아주대</t>
        </is>
      </c>
      <c r="J27" s="340" t="inlineStr">
        <is>
          <t>의학과</t>
        </is>
      </c>
      <c r="K27" s="339" t="inlineStr">
        <is>
          <t>자연</t>
        </is>
      </c>
      <c r="L27" s="357" t="n">
        <v>50</v>
      </c>
      <c r="M27" s="358" t="inlineStr">
        <is>
          <t xml:space="preserve">949.477 / </t>
        </is>
      </c>
      <c r="N27" s="359" t="n">
        <v>950</v>
      </c>
      <c r="O27" s="360" t="inlineStr">
        <is>
          <t>표점/만점</t>
        </is>
      </c>
      <c r="P27" s="343" t="inlineStr">
        <is>
          <t>변표/만점</t>
        </is>
      </c>
      <c r="Q27" s="342" t="inlineStr">
        <is>
          <t>2과목</t>
        </is>
      </c>
      <c r="R27" s="344" t="n">
        <v>20</v>
      </c>
      <c r="S27" s="345" t="n">
        <v>40</v>
      </c>
      <c r="T27" s="362" t="n">
        <v>30</v>
      </c>
      <c r="U27" s="361" t="n">
        <v>99.06</v>
      </c>
      <c r="V27" s="346" t="n">
        <v>134.936639567791</v>
      </c>
      <c r="W27" s="348" t="n">
        <v>135.619837406746</v>
      </c>
      <c r="X27" s="347" t="n">
        <v>68.34999999999999</v>
      </c>
      <c r="Y27" s="357" t="n">
        <v>69.43000000000001</v>
      </c>
      <c r="Z27" s="365" t="inlineStr">
        <is>
          <t>1등급</t>
        </is>
      </c>
      <c r="AA27" s="350" t="n">
        <v>95</v>
      </c>
      <c r="AB27" s="349" t="inlineStr">
        <is>
          <t>만점</t>
        </is>
      </c>
      <c r="AC27" s="350" t="n">
        <v>0</v>
      </c>
      <c r="AD27" s="349" t="inlineStr">
        <is>
          <t>만점</t>
        </is>
      </c>
      <c r="AE27" s="364" t="n">
        <v>0</v>
      </c>
      <c r="AF27" s="366" t="n">
        <v>19.516</v>
      </c>
      <c r="AG27" s="363" t="n">
        <v>0</v>
      </c>
      <c r="AH27" s="635" t="inlineStr">
        <is>
          <t>999.45점/1000만점 미/기/과탐 3%</t>
        </is>
      </c>
      <c r="AI27" s="324" t="n"/>
      <c r="AL27" s="487" t="inlineStr">
        <is>
          <t>아주대 의학과</t>
        </is>
      </c>
      <c r="AM27" s="477" t="inlineStr">
        <is>
          <t>자연</t>
        </is>
      </c>
      <c r="AN27" s="637" t="n">
        <v>100</v>
      </c>
      <c r="AO27" s="478" t="n">
        <v>-180</v>
      </c>
      <c r="AP27" s="463" t="n">
        <v>-180</v>
      </c>
      <c r="AQ27" s="479" t="n">
        <v>0</v>
      </c>
      <c r="AR27" s="476" t="inlineStr">
        <is>
          <t>0.68 → 0.59</t>
        </is>
      </c>
      <c r="BA27" s="313" t="inlineStr">
        <is>
          <t>자연14</t>
        </is>
      </c>
    </row>
    <row r="28" ht="16.5" customHeight="1" s="671">
      <c r="B28" s="367" t="inlineStr">
        <is>
          <t>0.78</t>
        </is>
      </c>
      <c r="C28" s="351" t="inlineStr">
        <is>
          <t>1,693</t>
        </is>
      </c>
      <c r="D28" s="727" t="n">
        <v>-90</v>
      </c>
      <c r="E28" s="352" t="inlineStr">
        <is>
          <t>405.67</t>
        </is>
      </c>
      <c r="F28" s="341" t="n">
        <v>99.04000000000001</v>
      </c>
      <c r="G28" s="355" t="inlineStr">
        <is>
          <t>408.24</t>
        </is>
      </c>
      <c r="H28" s="356" t="inlineStr">
        <is>
          <t>409.46</t>
        </is>
      </c>
      <c r="I28" s="354" t="inlineStr">
        <is>
          <t>이화여대</t>
        </is>
      </c>
      <c r="J28" s="340" t="inlineStr">
        <is>
          <t>의예과(인문)</t>
        </is>
      </c>
      <c r="K28" s="339" t="inlineStr">
        <is>
          <t>통합</t>
        </is>
      </c>
      <c r="L28" s="357" t="n">
        <v>8</v>
      </c>
      <c r="M28" s="358" t="inlineStr">
        <is>
          <t xml:space="preserve">988.46 / </t>
        </is>
      </c>
      <c r="N28" s="359" t="n">
        <v>1000</v>
      </c>
      <c r="O28" s="360" t="inlineStr">
        <is>
          <t>표점/만점</t>
        </is>
      </c>
      <c r="P28" s="343" t="inlineStr">
        <is>
          <t>변표/만점</t>
        </is>
      </c>
      <c r="Q28" s="342" t="inlineStr">
        <is>
          <t>2과목</t>
        </is>
      </c>
      <c r="R28" s="344" t="n">
        <v>30</v>
      </c>
      <c r="S28" s="345" t="n">
        <v>30</v>
      </c>
      <c r="T28" s="362" t="n">
        <v>20</v>
      </c>
      <c r="U28" s="361" t="n">
        <v>99.04000000000001</v>
      </c>
      <c r="V28" s="346" t="n">
        <v>134.9078846285505</v>
      </c>
      <c r="W28" s="348" t="n">
        <v>135.4473077713031</v>
      </c>
      <c r="X28" s="347" t="n">
        <v>68.94</v>
      </c>
      <c r="Y28" s="357" t="n">
        <v>68.86</v>
      </c>
      <c r="Z28" s="365" t="inlineStr">
        <is>
          <t>1등급</t>
        </is>
      </c>
      <c r="AA28" s="350" t="n">
        <v>200</v>
      </c>
      <c r="AB28" s="349" t="inlineStr">
        <is>
          <t>만점</t>
        </is>
      </c>
      <c r="AC28" s="350" t="n">
        <v>10</v>
      </c>
      <c r="AD28" s="349" t="inlineStr">
        <is>
          <t>만점</t>
        </is>
      </c>
      <c r="AE28" s="364" t="n">
        <v>0</v>
      </c>
      <c r="AF28" s="366" t="n">
        <v>0</v>
      </c>
      <c r="AG28" s="363" t="n">
        <v>0</v>
      </c>
      <c r="AH28" s="635" t="inlineStr"/>
      <c r="AI28" s="324" t="n"/>
      <c r="AL28" s="487" t="inlineStr">
        <is>
          <t>이화여대 의예과(인문)</t>
        </is>
      </c>
      <c r="AM28" s="477" t="inlineStr">
        <is>
          <t>통합</t>
        </is>
      </c>
      <c r="AN28" s="637" t="inlineStr">
        <is>
          <t>50%</t>
        </is>
      </c>
      <c r="AO28" s="478" t="n">
        <v>-90</v>
      </c>
      <c r="AP28" s="463" t="n">
        <v>-79</v>
      </c>
      <c r="AQ28" s="479" t="n">
        <v>-11</v>
      </c>
      <c r="AR28" s="476" t="inlineStr">
        <is>
          <t>0.79 → 0.75</t>
        </is>
      </c>
      <c r="BA28" s="313" t="inlineStr">
        <is>
          <t>자연15</t>
        </is>
      </c>
    </row>
    <row r="29" ht="16.5" customHeight="1" s="671">
      <c r="B29" s="367" t="inlineStr">
        <is>
          <t>0.69</t>
        </is>
      </c>
      <c r="C29" s="351" t="inlineStr">
        <is>
          <t>1,497</t>
        </is>
      </c>
      <c r="D29" s="727" t="n">
        <v>-190</v>
      </c>
      <c r="E29" s="352" t="inlineStr"/>
      <c r="F29" s="341" t="n">
        <v>99.04000000000001</v>
      </c>
      <c r="G29" s="355" t="inlineStr">
        <is>
          <t>407.00</t>
        </is>
      </c>
      <c r="H29" s="356" t="inlineStr">
        <is>
          <t>409.81</t>
        </is>
      </c>
      <c r="I29" s="354" t="inlineStr">
        <is>
          <t>인제대</t>
        </is>
      </c>
      <c r="J29" s="340" t="inlineStr">
        <is>
          <t>의예</t>
        </is>
      </c>
      <c r="K29" s="339" t="inlineStr">
        <is>
          <t>자연</t>
        </is>
      </c>
      <c r="L29" s="357" t="n">
        <v>19</v>
      </c>
      <c r="M29" s="358" t="inlineStr">
        <is>
          <t xml:space="preserve">542 / </t>
        </is>
      </c>
      <c r="N29" s="359" t="n">
        <v>800</v>
      </c>
      <c r="O29" s="360" t="inlineStr">
        <is>
          <t>표점</t>
        </is>
      </c>
      <c r="P29" s="343" t="inlineStr">
        <is>
          <t>표점</t>
        </is>
      </c>
      <c r="Q29" s="342" t="inlineStr">
        <is>
          <t>2과목</t>
        </is>
      </c>
      <c r="R29" s="344" t="n">
        <v>25</v>
      </c>
      <c r="S29" s="345" t="n">
        <v>25</v>
      </c>
      <c r="T29" s="362" t="n">
        <v>25</v>
      </c>
      <c r="U29" s="361" t="n">
        <v>99.04000000000001</v>
      </c>
      <c r="V29" s="346" t="n">
        <v>134.9045735555005</v>
      </c>
      <c r="W29" s="348" t="n">
        <v>135.4274413330028</v>
      </c>
      <c r="X29" s="347" t="n">
        <v>68.33</v>
      </c>
      <c r="Y29" s="357" t="inlineStr"/>
      <c r="Z29" s="365" t="inlineStr">
        <is>
          <t>1등급</t>
        </is>
      </c>
      <c r="AA29" s="350" t="n">
        <v>135</v>
      </c>
      <c r="AB29" s="349" t="inlineStr">
        <is>
          <t>만점</t>
        </is>
      </c>
      <c r="AC29" s="350" t="n">
        <v>0</v>
      </c>
      <c r="AD29" s="349" t="inlineStr">
        <is>
          <t>만점</t>
        </is>
      </c>
      <c r="AE29" s="364" t="n">
        <v>0</v>
      </c>
      <c r="AF29" s="366" t="n">
        <v>0</v>
      </c>
      <c r="AG29" s="363" t="n">
        <v>0</v>
      </c>
      <c r="AH29" s="635" t="inlineStr"/>
      <c r="AI29" s="324" t="n"/>
      <c r="AL29" s="487" t="inlineStr">
        <is>
          <t>인제대 의예</t>
        </is>
      </c>
      <c r="AM29" s="477" t="inlineStr">
        <is>
          <t>자연</t>
        </is>
      </c>
      <c r="AN29" s="637" t="n">
        <v>100</v>
      </c>
      <c r="AO29" s="478" t="n">
        <v>-190</v>
      </c>
      <c r="AP29" s="463" t="n">
        <v>-190</v>
      </c>
      <c r="AQ29" s="479" t="n">
        <v>0</v>
      </c>
      <c r="AR29" s="476" t="inlineStr">
        <is>
          <t>0.70 → 0.61</t>
        </is>
      </c>
      <c r="BA29" s="313" t="inlineStr">
        <is>
          <t>자연16</t>
        </is>
      </c>
    </row>
    <row r="30" ht="16.5" customHeight="1" s="671">
      <c r="B30" s="367" t="inlineStr">
        <is>
          <t>0.76</t>
        </is>
      </c>
      <c r="C30" s="351" t="inlineStr">
        <is>
          <t>1,649</t>
        </is>
      </c>
      <c r="D30" s="727" t="n">
        <v>-190</v>
      </c>
      <c r="E30" s="352" t="inlineStr"/>
      <c r="F30" s="341" t="n">
        <v>98.92</v>
      </c>
      <c r="G30" s="355" t="inlineStr">
        <is>
          <t>406.00</t>
        </is>
      </c>
      <c r="H30" s="356" t="inlineStr">
        <is>
          <t>409.65</t>
        </is>
      </c>
      <c r="I30" s="354" t="inlineStr">
        <is>
          <t>이화여대</t>
        </is>
      </c>
      <c r="J30" s="340" t="inlineStr">
        <is>
          <t>의예과(자연)</t>
        </is>
      </c>
      <c r="K30" s="339" t="inlineStr">
        <is>
          <t>자연</t>
        </is>
      </c>
      <c r="L30" s="357" t="n">
        <v>50</v>
      </c>
      <c r="M30" s="358" t="inlineStr">
        <is>
          <t xml:space="preserve">1003.13 / </t>
        </is>
      </c>
      <c r="N30" s="359" t="n">
        <v>1000</v>
      </c>
      <c r="O30" s="360" t="inlineStr">
        <is>
          <t>표점/만점</t>
        </is>
      </c>
      <c r="P30" s="343" t="inlineStr">
        <is>
          <t>변표/만점</t>
        </is>
      </c>
      <c r="Q30" s="342" t="inlineStr">
        <is>
          <t>2과목</t>
        </is>
      </c>
      <c r="R30" s="344" t="n">
        <v>25</v>
      </c>
      <c r="S30" s="345" t="n">
        <v>30</v>
      </c>
      <c r="T30" s="362" t="n">
        <v>25</v>
      </c>
      <c r="U30" s="361" t="n">
        <v>98.92</v>
      </c>
      <c r="V30" s="346" t="n">
        <v>134.6917487033107</v>
      </c>
      <c r="W30" s="348" t="n">
        <v>134.8584153699774</v>
      </c>
      <c r="X30" s="347" t="n">
        <v>68.22</v>
      </c>
      <c r="Y30" s="357" t="n">
        <v>69.32000000000001</v>
      </c>
      <c r="Z30" s="365" t="inlineStr">
        <is>
          <t>1등급</t>
        </is>
      </c>
      <c r="AA30" s="350" t="n">
        <v>200</v>
      </c>
      <c r="AB30" s="349" t="inlineStr">
        <is>
          <t>만점</t>
        </is>
      </c>
      <c r="AC30" s="350" t="n">
        <v>10</v>
      </c>
      <c r="AD30" s="349" t="inlineStr">
        <is>
          <t>만점</t>
        </is>
      </c>
      <c r="AE30" s="364" t="n">
        <v>0</v>
      </c>
      <c r="AF30" s="366" t="n">
        <v>14.827</v>
      </c>
      <c r="AG30" s="363" t="n">
        <v>0</v>
      </c>
      <c r="AH30" s="635" t="inlineStr">
        <is>
          <t xml:space="preserve"> 과6%</t>
        </is>
      </c>
      <c r="AI30" s="324" t="n"/>
      <c r="AL30" s="487" t="inlineStr">
        <is>
          <t>이화여대 의예과(자연)</t>
        </is>
      </c>
      <c r="AM30" s="480" t="inlineStr">
        <is>
          <t>자연</t>
        </is>
      </c>
      <c r="AN30" s="637" t="n">
        <v>100</v>
      </c>
      <c r="AO30" s="478" t="n">
        <v>-190</v>
      </c>
      <c r="AP30" s="463" t="n">
        <v>-190</v>
      </c>
      <c r="AQ30" s="479" t="n">
        <v>0</v>
      </c>
      <c r="AR30" s="476" t="inlineStr">
        <is>
          <t>0.76 → 0.67</t>
        </is>
      </c>
      <c r="BA30" s="313" t="inlineStr">
        <is>
          <t>자연17</t>
        </is>
      </c>
    </row>
    <row r="31" ht="16.5" customHeight="1" s="671">
      <c r="B31" s="367" t="inlineStr">
        <is>
          <t>0.76</t>
        </is>
      </c>
      <c r="C31" s="351" t="inlineStr">
        <is>
          <t>1,649</t>
        </is>
      </c>
      <c r="D31" s="727" t="n">
        <v>-200</v>
      </c>
      <c r="E31" s="352" t="inlineStr"/>
      <c r="F31" s="341" t="n">
        <v>98.90000000000001</v>
      </c>
      <c r="G31" s="355" t="inlineStr">
        <is>
          <t>405.91</t>
        </is>
      </c>
      <c r="H31" s="356" t="inlineStr">
        <is>
          <t>409.63</t>
        </is>
      </c>
      <c r="I31" s="354" t="inlineStr">
        <is>
          <t>연세대</t>
        </is>
      </c>
      <c r="J31" s="340" t="inlineStr">
        <is>
          <t>치의예과</t>
        </is>
      </c>
      <c r="K31" s="339" t="inlineStr">
        <is>
          <t>자연</t>
        </is>
      </c>
      <c r="L31" s="357" t="n">
        <v>26</v>
      </c>
      <c r="M31" s="358" t="inlineStr">
        <is>
          <t xml:space="preserve">721.356 / </t>
        </is>
      </c>
      <c r="N31" s="359" t="n">
        <v>1000</v>
      </c>
      <c r="O31" s="360" t="inlineStr">
        <is>
          <t>표점</t>
        </is>
      </c>
      <c r="P31" s="343" t="inlineStr">
        <is>
          <t>변표</t>
        </is>
      </c>
      <c r="Q31" s="342" t="inlineStr">
        <is>
          <t>2과목</t>
        </is>
      </c>
      <c r="R31" s="344" t="n">
        <v>22</v>
      </c>
      <c r="S31" s="345" t="n">
        <v>33</v>
      </c>
      <c r="T31" s="362" t="n">
        <v>33</v>
      </c>
      <c r="U31" s="361" t="n">
        <v>98.90000000000001</v>
      </c>
      <c r="V31" s="346" t="n">
        <v>134.6625353655683</v>
      </c>
      <c r="W31" s="348" t="n">
        <v>134.829202032235</v>
      </c>
      <c r="X31" s="347" t="n">
        <v>68.20999999999999</v>
      </c>
      <c r="Y31" s="357" t="n">
        <v>68.72</v>
      </c>
      <c r="Z31" s="365" t="inlineStr">
        <is>
          <t>1등급</t>
        </is>
      </c>
      <c r="AA31" s="350" t="n">
        <v>111.11</v>
      </c>
      <c r="AB31" s="349" t="inlineStr">
        <is>
          <t>만점</t>
        </is>
      </c>
      <c r="AC31" s="350" t="n">
        <v>0</v>
      </c>
      <c r="AD31" s="349" t="inlineStr">
        <is>
          <t>만점</t>
        </is>
      </c>
      <c r="AE31" s="364" t="n">
        <v>0</v>
      </c>
      <c r="AF31" s="366" t="n">
        <v>6.872</v>
      </c>
      <c r="AG31" s="363" t="n">
        <v>0</v>
      </c>
      <c r="AH31" s="635" t="inlineStr">
        <is>
          <t xml:space="preserve"> 과탐3%가산</t>
        </is>
      </c>
      <c r="AI31" s="324" t="n"/>
      <c r="AL31" s="487" t="inlineStr">
        <is>
          <t>연세대 치의예과</t>
        </is>
      </c>
      <c r="AM31" s="477" t="inlineStr">
        <is>
          <t>자연</t>
        </is>
      </c>
      <c r="AN31" s="637" t="inlineStr">
        <is>
          <t>50%</t>
        </is>
      </c>
      <c r="AO31" s="478" t="n">
        <v>-200</v>
      </c>
      <c r="AP31" s="463" t="n">
        <v>-200</v>
      </c>
      <c r="AQ31" s="479" t="n">
        <v>0</v>
      </c>
      <c r="AR31" s="476" t="inlineStr">
        <is>
          <t>0.77 → 0.68</t>
        </is>
      </c>
      <c r="BA31" s="313" t="inlineStr">
        <is>
          <t>자연18</t>
        </is>
      </c>
    </row>
    <row r="32" ht="16.5" customHeight="1" s="671">
      <c r="B32" s="367" t="inlineStr">
        <is>
          <t>0.79</t>
        </is>
      </c>
      <c r="C32" s="351" t="inlineStr">
        <is>
          <t>1,714</t>
        </is>
      </c>
      <c r="D32" s="727" t="n">
        <v>-500</v>
      </c>
      <c r="E32" s="352" t="inlineStr"/>
      <c r="F32" s="341" t="n">
        <v>98.83</v>
      </c>
      <c r="G32" s="355" t="inlineStr">
        <is>
          <t>405.57</t>
        </is>
      </c>
      <c r="H32" s="356" t="inlineStr">
        <is>
          <t>410.15</t>
        </is>
      </c>
      <c r="I32" s="354" t="inlineStr">
        <is>
          <t>충남대</t>
        </is>
      </c>
      <c r="J32" s="340" t="inlineStr">
        <is>
          <t>의예과</t>
        </is>
      </c>
      <c r="K32" s="339" t="inlineStr">
        <is>
          <t>자연</t>
        </is>
      </c>
      <c r="L32" s="357" t="n">
        <v>18</v>
      </c>
      <c r="M32" s="358" t="inlineStr">
        <is>
          <t xml:space="preserve">202.73 / </t>
        </is>
      </c>
      <c r="N32" s="359" t="n">
        <v>300</v>
      </c>
      <c r="O32" s="360" t="inlineStr">
        <is>
          <t>표점</t>
        </is>
      </c>
      <c r="P32" s="343" t="inlineStr">
        <is>
          <t>표점</t>
        </is>
      </c>
      <c r="Q32" s="342" t="inlineStr">
        <is>
          <t>2과목</t>
        </is>
      </c>
      <c r="R32" s="344" t="n">
        <v>25</v>
      </c>
      <c r="S32" s="345" t="n">
        <v>45</v>
      </c>
      <c r="T32" s="362" t="n">
        <v>30</v>
      </c>
      <c r="U32" s="361" t="n">
        <v>98.83</v>
      </c>
      <c r="V32" s="346" t="n">
        <v>134.557759003788</v>
      </c>
      <c r="W32" s="348" t="n">
        <v>134.7244256704547</v>
      </c>
      <c r="X32" s="347" t="n">
        <v>68.14</v>
      </c>
      <c r="Y32" s="357" t="inlineStr"/>
      <c r="Z32" s="365" t="inlineStr">
        <is>
          <t>1등급</t>
        </is>
      </c>
      <c r="AA32" s="350" t="n">
        <v>0</v>
      </c>
      <c r="AB32" s="349" t="inlineStr">
        <is>
          <t>만점</t>
        </is>
      </c>
      <c r="AC32" s="350" t="n">
        <v>0</v>
      </c>
      <c r="AD32" s="349" t="inlineStr">
        <is>
          <t>만점</t>
        </is>
      </c>
      <c r="AE32" s="364" t="n">
        <v>0</v>
      </c>
      <c r="AF32" s="366" t="n">
        <v>0</v>
      </c>
      <c r="AG32" s="363" t="n">
        <v>0</v>
      </c>
      <c r="AH32" s="635" t="inlineStr"/>
      <c r="AI32" s="324" t="n"/>
      <c r="AL32" s="487" t="inlineStr">
        <is>
          <t>충남대 의예과</t>
        </is>
      </c>
      <c r="AM32" s="477" t="inlineStr">
        <is>
          <t>자연</t>
        </is>
      </c>
      <c r="AN32" s="637" t="n">
        <v>100</v>
      </c>
      <c r="AO32" s="478" t="n">
        <v>-500</v>
      </c>
      <c r="AP32" s="463" t="n">
        <v>-500</v>
      </c>
      <c r="AQ32" s="479" t="n">
        <v>0</v>
      </c>
      <c r="AR32" s="476" t="inlineStr">
        <is>
          <t>0.80 → 0.57</t>
        </is>
      </c>
      <c r="BA32" s="313" t="inlineStr">
        <is>
          <t>자연19</t>
        </is>
      </c>
    </row>
    <row r="33" ht="16.5" customHeight="1" s="671">
      <c r="B33" s="367" t="inlineStr">
        <is>
          <t>0.82</t>
        </is>
      </c>
      <c r="C33" s="351" t="inlineStr">
        <is>
          <t>1,779</t>
        </is>
      </c>
      <c r="D33" s="727" t="n">
        <v>-400</v>
      </c>
      <c r="E33" s="352" t="inlineStr"/>
      <c r="F33" s="341" t="n">
        <v>98.79000000000001</v>
      </c>
      <c r="G33" s="355" t="inlineStr">
        <is>
          <t>405.33</t>
        </is>
      </c>
      <c r="H33" s="356" t="inlineStr">
        <is>
          <t>409.73</t>
        </is>
      </c>
      <c r="I33" s="354" t="inlineStr">
        <is>
          <t>경북대</t>
        </is>
      </c>
      <c r="J33" s="340" t="inlineStr">
        <is>
          <t>의예과</t>
        </is>
      </c>
      <c r="K33" s="339" t="inlineStr">
        <is>
          <t>자연</t>
        </is>
      </c>
      <c r="L33" s="357" t="n">
        <v>22</v>
      </c>
      <c r="M33" s="358" t="inlineStr">
        <is>
          <t xml:space="preserve">728.58 / </t>
        </is>
      </c>
      <c r="N33" s="359" t="n">
        <v>1000</v>
      </c>
      <c r="O33" s="360" t="inlineStr">
        <is>
          <t>표점</t>
        </is>
      </c>
      <c r="P33" s="343" t="inlineStr">
        <is>
          <t>변표</t>
        </is>
      </c>
      <c r="Q33" s="342" t="inlineStr">
        <is>
          <t>2과목</t>
        </is>
      </c>
      <c r="R33" s="344" t="n">
        <v>25</v>
      </c>
      <c r="S33" s="345" t="n">
        <v>38</v>
      </c>
      <c r="T33" s="362" t="n">
        <v>25</v>
      </c>
      <c r="U33" s="361" t="n">
        <v>98.79000000000001</v>
      </c>
      <c r="V33" s="346" t="n">
        <v>134.4828962371722</v>
      </c>
      <c r="W33" s="348" t="n">
        <v>134.6495629038388</v>
      </c>
      <c r="X33" s="347" t="n">
        <v>68.09999999999999</v>
      </c>
      <c r="Y33" s="357" t="n">
        <v>69.21000000000001</v>
      </c>
      <c r="Z33" s="365" t="inlineStr">
        <is>
          <t>1등급</t>
        </is>
      </c>
      <c r="AA33" s="350" t="n">
        <v>125</v>
      </c>
      <c r="AB33" s="349" t="inlineStr">
        <is>
          <t>만점</t>
        </is>
      </c>
      <c r="AC33" s="350" t="n">
        <v>10</v>
      </c>
      <c r="AD33" s="349" t="inlineStr">
        <is>
          <t>만점</t>
        </is>
      </c>
      <c r="AE33" s="364" t="n">
        <v>0</v>
      </c>
      <c r="AF33" s="366" t="n">
        <v>0</v>
      </c>
      <c r="AG33" s="363" t="n">
        <v>0</v>
      </c>
      <c r="AH33" s="635" t="inlineStr"/>
      <c r="AI33" s="324" t="n"/>
      <c r="AL33" s="487" t="inlineStr">
        <is>
          <t>경북대 의예과</t>
        </is>
      </c>
      <c r="AM33" s="480" t="inlineStr">
        <is>
          <t>자연</t>
        </is>
      </c>
      <c r="AN33" s="637" t="n">
        <v>100</v>
      </c>
      <c r="AO33" s="478" t="n">
        <v>-400</v>
      </c>
      <c r="AP33" s="463" t="n">
        <v>-400</v>
      </c>
      <c r="AQ33" s="479" t="n">
        <v>0</v>
      </c>
      <c r="AR33" s="476" t="inlineStr">
        <is>
          <t>0.82 → 0.64</t>
        </is>
      </c>
      <c r="BA33" s="313" t="inlineStr">
        <is>
          <t>자연20</t>
        </is>
      </c>
    </row>
    <row r="34" ht="16.5" customHeight="1" s="671">
      <c r="B34" s="367" t="inlineStr">
        <is>
          <t>0.83</t>
        </is>
      </c>
      <c r="C34" s="351" t="inlineStr">
        <is>
          <t>1,801</t>
        </is>
      </c>
      <c r="D34" s="727" t="n">
        <v>-400</v>
      </c>
      <c r="E34" s="352" t="inlineStr"/>
      <c r="F34" s="341" t="n">
        <v>98.75</v>
      </c>
      <c r="G34" s="355" t="inlineStr">
        <is>
          <t>405.14</t>
        </is>
      </c>
      <c r="H34" s="356" t="inlineStr">
        <is>
          <t>409.69</t>
        </is>
      </c>
      <c r="I34" s="354" t="inlineStr">
        <is>
          <t>부산대</t>
        </is>
      </c>
      <c r="J34" s="340" t="inlineStr">
        <is>
          <t>의예과</t>
        </is>
      </c>
      <c r="K34" s="339" t="inlineStr">
        <is>
          <t>자연</t>
        </is>
      </c>
      <c r="L34" s="357" t="n">
        <v>33</v>
      </c>
      <c r="M34" s="358" t="inlineStr">
        <is>
          <t xml:space="preserve">602.4 / </t>
        </is>
      </c>
      <c r="N34" s="359" t="n">
        <v>800</v>
      </c>
      <c r="O34" s="360" t="inlineStr">
        <is>
          <t>표점</t>
        </is>
      </c>
      <c r="P34" s="343" t="inlineStr">
        <is>
          <t>표점</t>
        </is>
      </c>
      <c r="Q34" s="342" t="inlineStr">
        <is>
          <t>2과목</t>
        </is>
      </c>
      <c r="R34" s="344" t="n">
        <v>20</v>
      </c>
      <c r="S34" s="345" t="n">
        <v>30</v>
      </c>
      <c r="T34" s="362" t="n">
        <v>30</v>
      </c>
      <c r="U34" s="361" t="n">
        <v>98.75</v>
      </c>
      <c r="V34" s="346" t="n">
        <v>134.4243590289624</v>
      </c>
      <c r="W34" s="348" t="n">
        <v>134.591025695629</v>
      </c>
      <c r="X34" s="347" t="n">
        <v>68.06</v>
      </c>
      <c r="Y34" s="357" t="inlineStr"/>
      <c r="Z34" s="365" t="inlineStr">
        <is>
          <t>1등급</t>
        </is>
      </c>
      <c r="AA34" s="350" t="n">
        <v>160</v>
      </c>
      <c r="AB34" s="349" t="inlineStr">
        <is>
          <t>만점</t>
        </is>
      </c>
      <c r="AC34" s="350" t="n">
        <v>10</v>
      </c>
      <c r="AD34" s="349" t="inlineStr">
        <is>
          <t>만점</t>
        </is>
      </c>
      <c r="AE34" s="364" t="n">
        <v>0</v>
      </c>
      <c r="AF34" s="366" t="n">
        <v>0</v>
      </c>
      <c r="AG34" s="363" t="n">
        <v>0</v>
      </c>
      <c r="AH34" s="635" t="inlineStr"/>
      <c r="AI34" s="324" t="n"/>
      <c r="AL34" s="487" t="inlineStr">
        <is>
          <t>부산대 의예과</t>
        </is>
      </c>
      <c r="AM34" s="480" t="inlineStr">
        <is>
          <t>자연</t>
        </is>
      </c>
      <c r="AN34" s="637" t="n">
        <v>100</v>
      </c>
      <c r="AO34" s="478" t="n">
        <v>-400</v>
      </c>
      <c r="AP34" s="463" t="n">
        <v>-400</v>
      </c>
      <c r="AQ34" s="479" t="n">
        <v>0</v>
      </c>
      <c r="AR34" s="476" t="inlineStr">
        <is>
          <t>0.84 → 0.65</t>
        </is>
      </c>
      <c r="BA34" s="313" t="inlineStr">
        <is>
          <t>자연21</t>
        </is>
      </c>
    </row>
    <row r="35" ht="16.5" customHeight="1" s="671">
      <c r="B35" s="367" t="inlineStr">
        <is>
          <t>0.85</t>
        </is>
      </c>
      <c r="C35" s="351" t="inlineStr">
        <is>
          <t>1,845</t>
        </is>
      </c>
      <c r="D35" s="727" t="n">
        <v>-383</v>
      </c>
      <c r="E35" s="352" t="inlineStr"/>
      <c r="F35" s="341" t="n">
        <v>98.73</v>
      </c>
      <c r="G35" s="355" t="inlineStr">
        <is>
          <t>405.00</t>
        </is>
      </c>
      <c r="H35" s="356" t="inlineStr">
        <is>
          <t>409.64</t>
        </is>
      </c>
      <c r="I35" s="354" t="inlineStr">
        <is>
          <t>서울대</t>
        </is>
      </c>
      <c r="J35" s="340" t="inlineStr">
        <is>
          <t>수의예과</t>
        </is>
      </c>
      <c r="K35" s="339" t="inlineStr">
        <is>
          <t>자연</t>
        </is>
      </c>
      <c r="L35" s="357" t="n">
        <v>15</v>
      </c>
      <c r="M35" s="358" t="inlineStr">
        <is>
          <t xml:space="preserve">407.7 / </t>
        </is>
      </c>
      <c r="N35" s="359" t="n">
        <v>600</v>
      </c>
      <c r="O35" s="360" t="inlineStr">
        <is>
          <t>표점</t>
        </is>
      </c>
      <c r="P35" s="343" t="inlineStr">
        <is>
          <t>표점</t>
        </is>
      </c>
      <c r="Q35" s="342" t="inlineStr">
        <is>
          <t>2과목</t>
        </is>
      </c>
      <c r="R35" s="344" t="n">
        <v>33</v>
      </c>
      <c r="S35" s="345" t="n">
        <v>40</v>
      </c>
      <c r="T35" s="362" t="n">
        <v>27</v>
      </c>
      <c r="U35" s="361" t="n">
        <v>98.73</v>
      </c>
      <c r="V35" s="346" t="n">
        <v>134.3823599631222</v>
      </c>
      <c r="W35" s="348" t="n">
        <v>134.5490266297888</v>
      </c>
      <c r="X35" s="347" t="n">
        <v>68.03</v>
      </c>
      <c r="Y35" s="357" t="inlineStr"/>
      <c r="Z35" s="365" t="inlineStr">
        <is>
          <t>1등급</t>
        </is>
      </c>
      <c r="AA35" s="350" t="n">
        <v>0</v>
      </c>
      <c r="AB35" s="349" t="inlineStr">
        <is>
          <t>만점</t>
        </is>
      </c>
      <c r="AC35" s="350" t="n">
        <v>0</v>
      </c>
      <c r="AD35" s="349" t="inlineStr">
        <is>
          <t>만점</t>
        </is>
      </c>
      <c r="AE35" s="364" t="n">
        <v>0</v>
      </c>
      <c r="AF35" s="366" t="n">
        <v>3</v>
      </c>
      <c r="AG35" s="363" t="n">
        <v>0</v>
      </c>
      <c r="AH35" s="635" t="inlineStr">
        <is>
          <t xml:space="preserve"> 과탐Ⅱ3점 가산</t>
        </is>
      </c>
      <c r="AI35" s="324" t="n"/>
      <c r="AL35" s="487" t="inlineStr">
        <is>
          <t>서울대 수의예과</t>
        </is>
      </c>
      <c r="AM35" s="480" t="inlineStr">
        <is>
          <t>자연</t>
        </is>
      </c>
      <c r="AN35" s="637" t="inlineStr">
        <is>
          <t>75%</t>
        </is>
      </c>
      <c r="AO35" s="478" t="n">
        <v>-383</v>
      </c>
      <c r="AP35" s="463" t="n">
        <v>-383</v>
      </c>
      <c r="AQ35" s="479" t="n">
        <v>0</v>
      </c>
      <c r="AR35" s="476" t="inlineStr">
        <is>
          <t>0.85 → 0.67</t>
        </is>
      </c>
      <c r="BA35" s="313" t="inlineStr">
        <is>
          <t>자연22</t>
        </is>
      </c>
    </row>
    <row r="36" ht="16.5" customHeight="1" s="671">
      <c r="B36" s="367" t="inlineStr">
        <is>
          <t>0.88</t>
        </is>
      </c>
      <c r="C36" s="351" t="inlineStr">
        <is>
          <t>1,910</t>
        </is>
      </c>
      <c r="D36" s="727" t="n">
        <v>-250</v>
      </c>
      <c r="E36" s="352" t="inlineStr"/>
      <c r="F36" s="341" t="n">
        <v>98.63</v>
      </c>
      <c r="G36" s="355" t="inlineStr">
        <is>
          <t>404.46</t>
        </is>
      </c>
      <c r="H36" s="356" t="inlineStr">
        <is>
          <t>409.02</t>
        </is>
      </c>
      <c r="I36" s="354" t="inlineStr">
        <is>
          <t>경희대</t>
        </is>
      </c>
      <c r="J36" s="340" t="inlineStr">
        <is>
          <t>한의예과(통합)</t>
        </is>
      </c>
      <c r="K36" s="339" t="inlineStr">
        <is>
          <t>통합</t>
        </is>
      </c>
      <c r="L36" s="357" t="n">
        <v>14</v>
      </c>
      <c r="M36" s="358" t="inlineStr">
        <is>
          <t xml:space="preserve">589.93 / </t>
        </is>
      </c>
      <c r="N36" s="359" t="n">
        <v>800</v>
      </c>
      <c r="O36" s="360" t="inlineStr">
        <is>
          <t>표점</t>
        </is>
      </c>
      <c r="P36" s="343" t="inlineStr">
        <is>
          <t>변표</t>
        </is>
      </c>
      <c r="Q36" s="342" t="inlineStr">
        <is>
          <t>2과목</t>
        </is>
      </c>
      <c r="R36" s="344" t="n">
        <v>35</v>
      </c>
      <c r="S36" s="345" t="n">
        <v>20</v>
      </c>
      <c r="T36" s="362" t="n">
        <v>30</v>
      </c>
      <c r="U36" s="361" t="n">
        <v>98.63</v>
      </c>
      <c r="V36" s="346" t="n">
        <v>134.2161792940481</v>
      </c>
      <c r="W36" s="348" t="n">
        <v>134.3828459607148</v>
      </c>
      <c r="X36" s="347" t="n">
        <v>67.93000000000001</v>
      </c>
      <c r="Y36" s="357" t="n">
        <v>68.72</v>
      </c>
      <c r="Z36" s="365" t="inlineStr">
        <is>
          <t>1등급</t>
        </is>
      </c>
      <c r="AA36" s="350" t="n">
        <v>120</v>
      </c>
      <c r="AB36" s="349" t="inlineStr">
        <is>
          <t>만점</t>
        </is>
      </c>
      <c r="AC36" s="350" t="n">
        <v>0</v>
      </c>
      <c r="AD36" s="349" t="inlineStr">
        <is>
          <t>만점</t>
        </is>
      </c>
      <c r="AE36" s="364" t="n">
        <v>0</v>
      </c>
      <c r="AF36" s="366" t="n">
        <v>9.6</v>
      </c>
      <c r="AG36" s="363" t="n">
        <v>0</v>
      </c>
      <c r="AH36" s="635" t="inlineStr">
        <is>
          <t xml:space="preserve"> 사탐9.6점 가산</t>
        </is>
      </c>
      <c r="AI36" s="324" t="n"/>
      <c r="AL36" s="487" t="inlineStr">
        <is>
          <t>경희대 한의예과(통합)</t>
        </is>
      </c>
      <c r="AM36" s="480" t="inlineStr">
        <is>
          <t>통합</t>
        </is>
      </c>
      <c r="AN36" s="637" t="inlineStr">
        <is>
          <t>50%</t>
        </is>
      </c>
      <c r="AO36" s="478" t="n">
        <v>-250</v>
      </c>
      <c r="AP36" s="463" t="n">
        <v>-215</v>
      </c>
      <c r="AQ36" s="479" t="n">
        <v>-35</v>
      </c>
      <c r="AR36" s="476" t="inlineStr">
        <is>
          <t>0.89 → 0.79</t>
        </is>
      </c>
      <c r="BA36" s="313" t="inlineStr">
        <is>
          <t>자연23</t>
        </is>
      </c>
    </row>
    <row r="37" ht="16.5" customHeight="1" s="671">
      <c r="B37" s="367" t="inlineStr">
        <is>
          <t>0.88</t>
        </is>
      </c>
      <c r="C37" s="351" t="inlineStr">
        <is>
          <t>1,910</t>
        </is>
      </c>
      <c r="D37" s="727" t="n">
        <v>-511</v>
      </c>
      <c r="E37" s="352" t="inlineStr"/>
      <c r="F37" s="341" t="n">
        <v>98.63</v>
      </c>
      <c r="G37" s="355" t="inlineStr">
        <is>
          <t>404.48</t>
        </is>
      </c>
      <c r="H37" s="356" t="inlineStr">
        <is>
          <t>409.70</t>
        </is>
      </c>
      <c r="I37" s="354" t="inlineStr">
        <is>
          <t>인하대</t>
        </is>
      </c>
      <c r="J37" s="340" t="inlineStr">
        <is>
          <t>의예과</t>
        </is>
      </c>
      <c r="K37" s="339" t="inlineStr">
        <is>
          <t>자연</t>
        </is>
      </c>
      <c r="L37" s="357" t="n">
        <v>40</v>
      </c>
      <c r="M37" s="358" t="inlineStr">
        <is>
          <t xml:space="preserve">990.8 / </t>
        </is>
      </c>
      <c r="N37" s="359" t="n">
        <v>1000</v>
      </c>
      <c r="O37" s="360" t="inlineStr">
        <is>
          <t>표점/만점</t>
        </is>
      </c>
      <c r="P37" s="343" t="inlineStr">
        <is>
          <t>변표/만점</t>
        </is>
      </c>
      <c r="Q37" s="342" t="inlineStr">
        <is>
          <t>2과목</t>
        </is>
      </c>
      <c r="R37" s="344" t="n">
        <v>25</v>
      </c>
      <c r="S37" s="345" t="n">
        <v>35</v>
      </c>
      <c r="T37" s="362" t="n">
        <v>30</v>
      </c>
      <c r="U37" s="361" t="n">
        <v>98.63</v>
      </c>
      <c r="V37" s="346" t="n">
        <v>134.2206552427955</v>
      </c>
      <c r="W37" s="348" t="n">
        <v>134.3873219094621</v>
      </c>
      <c r="X37" s="347" t="n">
        <v>67.94</v>
      </c>
      <c r="Y37" s="357" t="n">
        <v>68.72</v>
      </c>
      <c r="Z37" s="365" t="inlineStr">
        <is>
          <t>1등급</t>
        </is>
      </c>
      <c r="AA37" s="350" t="n">
        <v>100</v>
      </c>
      <c r="AB37" s="349" t="inlineStr">
        <is>
          <t>만점</t>
        </is>
      </c>
      <c r="AC37" s="350" t="n">
        <v>0</v>
      </c>
      <c r="AD37" s="349" t="inlineStr">
        <is>
          <t>만점</t>
        </is>
      </c>
      <c r="AE37" s="364" t="n">
        <v>0</v>
      </c>
      <c r="AF37" s="366" t="n">
        <v>18.914</v>
      </c>
      <c r="AG37" s="363" t="n">
        <v>0</v>
      </c>
      <c r="AH37" s="635" t="inlineStr">
        <is>
          <t xml:space="preserve"> 미/기/과탐 3%</t>
        </is>
      </c>
      <c r="AI37" s="324" t="n"/>
      <c r="AL37" s="487" t="inlineStr">
        <is>
          <t>인하대 의예과</t>
        </is>
      </c>
      <c r="AM37" s="480" t="inlineStr">
        <is>
          <t>자연</t>
        </is>
      </c>
      <c r="AN37" s="637" t="n">
        <v>100</v>
      </c>
      <c r="AO37" s="478" t="n">
        <v>-511</v>
      </c>
      <c r="AP37" s="463" t="n">
        <v>-511</v>
      </c>
      <c r="AQ37" s="479" t="n">
        <v>0</v>
      </c>
      <c r="AR37" s="476" t="inlineStr">
        <is>
          <t>0.89 → 0.65</t>
        </is>
      </c>
      <c r="BA37" s="313" t="inlineStr">
        <is>
          <t>자연24</t>
        </is>
      </c>
    </row>
    <row r="38" ht="16.5" customHeight="1" s="671">
      <c r="B38" s="367" t="inlineStr">
        <is>
          <t>0.90</t>
        </is>
      </c>
      <c r="C38" s="351" t="inlineStr">
        <is>
          <t>1,953</t>
        </is>
      </c>
      <c r="D38" s="727" t="n">
        <v>-511</v>
      </c>
      <c r="E38" s="352" t="inlineStr"/>
      <c r="F38" s="341" t="n">
        <v>98.59</v>
      </c>
      <c r="G38" s="355" t="inlineStr">
        <is>
          <t>404.24</t>
        </is>
      </c>
      <c r="H38" s="356" t="inlineStr">
        <is>
          <t>409.66</t>
        </is>
      </c>
      <c r="I38" s="354" t="inlineStr">
        <is>
          <t>경북대</t>
        </is>
      </c>
      <c r="J38" s="340" t="inlineStr">
        <is>
          <t>의예과(정시지역)</t>
        </is>
      </c>
      <c r="K38" s="339" t="inlineStr">
        <is>
          <t>자연</t>
        </is>
      </c>
      <c r="L38" s="357" t="n">
        <v>6</v>
      </c>
      <c r="M38" s="358" t="inlineStr">
        <is>
          <t xml:space="preserve">727.11 / </t>
        </is>
      </c>
      <c r="N38" s="359" t="n">
        <v>1000</v>
      </c>
      <c r="O38" s="360" t="inlineStr">
        <is>
          <t>표점</t>
        </is>
      </c>
      <c r="P38" s="343" t="inlineStr">
        <is>
          <t>변표</t>
        </is>
      </c>
      <c r="Q38" s="342" t="inlineStr">
        <is>
          <t>2과목</t>
        </is>
      </c>
      <c r="R38" s="344" t="n">
        <v>25</v>
      </c>
      <c r="S38" s="345" t="n">
        <v>38</v>
      </c>
      <c r="T38" s="362" t="n">
        <v>25</v>
      </c>
      <c r="U38" s="361" t="n">
        <v>98.59</v>
      </c>
      <c r="V38" s="346" t="n">
        <v>134.1476624857469</v>
      </c>
      <c r="W38" s="348" t="n">
        <v>134.3143291524135</v>
      </c>
      <c r="X38" s="347" t="n">
        <v>67.89</v>
      </c>
      <c r="Y38" s="357" t="n">
        <v>69.04000000000001</v>
      </c>
      <c r="Z38" s="365" t="inlineStr">
        <is>
          <t>1등급</t>
        </is>
      </c>
      <c r="AA38" s="350" t="n">
        <v>125</v>
      </c>
      <c r="AB38" s="349" t="inlineStr">
        <is>
          <t>만점</t>
        </is>
      </c>
      <c r="AC38" s="350" t="n">
        <v>10</v>
      </c>
      <c r="AD38" s="349" t="inlineStr">
        <is>
          <t>만점</t>
        </is>
      </c>
      <c r="AE38" s="364" t="n">
        <v>0</v>
      </c>
      <c r="AF38" s="366" t="n">
        <v>0</v>
      </c>
      <c r="AG38" s="363" t="n">
        <v>0</v>
      </c>
      <c r="AH38" s="635" t="inlineStr"/>
      <c r="AI38" s="324" t="n"/>
      <c r="AL38" s="487" t="inlineStr">
        <is>
          <t>경북대 의예과(정시지역)</t>
        </is>
      </c>
      <c r="AM38" s="477" t="inlineStr">
        <is>
          <t>자연</t>
        </is>
      </c>
      <c r="AN38" s="637" t="n">
        <v>100</v>
      </c>
      <c r="AO38" s="478" t="n">
        <v>-511</v>
      </c>
      <c r="AP38" s="463" t="n">
        <v>-511</v>
      </c>
      <c r="AQ38" s="479" t="n">
        <v>0</v>
      </c>
      <c r="AR38" s="476" t="inlineStr">
        <is>
          <t>0.90 → 0.67</t>
        </is>
      </c>
      <c r="BA38" s="313" t="inlineStr">
        <is>
          <t>자연25</t>
        </is>
      </c>
    </row>
    <row r="39" ht="16.5" customHeight="1" s="671">
      <c r="B39" s="367" t="inlineStr">
        <is>
          <t>0.97</t>
        </is>
      </c>
      <c r="C39" s="351" t="inlineStr">
        <is>
          <t>2,105</t>
        </is>
      </c>
      <c r="D39" s="727" t="n">
        <v>-511</v>
      </c>
      <c r="E39" s="352" t="inlineStr"/>
      <c r="F39" s="341" t="n">
        <v>98.5</v>
      </c>
      <c r="G39" s="355" t="inlineStr">
        <is>
          <t>403.77</t>
        </is>
      </c>
      <c r="H39" s="356" t="inlineStr">
        <is>
          <t>409.24</t>
        </is>
      </c>
      <c r="I39" s="354" t="inlineStr">
        <is>
          <t>연세대(미래)</t>
        </is>
      </c>
      <c r="J39" s="340" t="inlineStr">
        <is>
          <t>의예과</t>
        </is>
      </c>
      <c r="K39" s="339" t="inlineStr">
        <is>
          <t>자연</t>
        </is>
      </c>
      <c r="L39" s="357" t="n">
        <v>21</v>
      </c>
      <c r="M39" s="358" t="inlineStr">
        <is>
          <t xml:space="preserve">721.75 / </t>
        </is>
      </c>
      <c r="N39" s="359" t="n">
        <v>1000</v>
      </c>
      <c r="O39" s="360" t="inlineStr">
        <is>
          <t>표점</t>
        </is>
      </c>
      <c r="P39" s="343" t="inlineStr">
        <is>
          <t>변표</t>
        </is>
      </c>
      <c r="Q39" s="342" t="inlineStr">
        <is>
          <t>2과목</t>
        </is>
      </c>
      <c r="R39" s="344" t="n">
        <v>22</v>
      </c>
      <c r="S39" s="345" t="n">
        <v>33</v>
      </c>
      <c r="T39" s="362" t="n">
        <v>33</v>
      </c>
      <c r="U39" s="361" t="n">
        <v>98.5</v>
      </c>
      <c r="V39" s="346" t="n">
        <v>134.0013426423201</v>
      </c>
      <c r="W39" s="348" t="n">
        <v>134.1680093089868</v>
      </c>
      <c r="X39" s="347" t="n">
        <v>67.8</v>
      </c>
      <c r="Y39" s="357" t="n">
        <v>68.44</v>
      </c>
      <c r="Z39" s="365" t="inlineStr">
        <is>
          <t>1등급</t>
        </is>
      </c>
      <c r="AA39" s="350" t="n">
        <v>111.11</v>
      </c>
      <c r="AB39" s="349" t="inlineStr">
        <is>
          <t>만점</t>
        </is>
      </c>
      <c r="AC39" s="350" t="n">
        <v>10</v>
      </c>
      <c r="AD39" s="349" t="inlineStr">
        <is>
          <t>만점</t>
        </is>
      </c>
      <c r="AE39" s="364" t="n">
        <v>0</v>
      </c>
      <c r="AF39" s="366" t="n">
        <v>0</v>
      </c>
      <c r="AG39" s="363" t="n">
        <v>0</v>
      </c>
      <c r="AH39" s="635" t="inlineStr"/>
      <c r="AI39" s="324" t="n"/>
      <c r="AL39" s="487" t="inlineStr">
        <is>
          <t>연세대(미래) 의예과</t>
        </is>
      </c>
      <c r="AM39" s="477" t="inlineStr">
        <is>
          <t>자연</t>
        </is>
      </c>
      <c r="AN39" s="637" t="n">
        <v>100</v>
      </c>
      <c r="AO39" s="478" t="n">
        <v>-511</v>
      </c>
      <c r="AP39" s="463" t="n">
        <v>-511</v>
      </c>
      <c r="AQ39" s="479" t="n">
        <v>0</v>
      </c>
      <c r="AR39" s="476" t="inlineStr">
        <is>
          <t>0.98 → 0.74</t>
        </is>
      </c>
      <c r="BA39" s="313" t="inlineStr">
        <is>
          <t>자연26</t>
        </is>
      </c>
    </row>
    <row r="40" ht="16.5" customHeight="1" s="671">
      <c r="B40" s="367" t="inlineStr">
        <is>
          <t>0.97</t>
        </is>
      </c>
      <c r="C40" s="351" t="inlineStr">
        <is>
          <t>2,105</t>
        </is>
      </c>
      <c r="D40" s="727" t="n">
        <v>-520</v>
      </c>
      <c r="E40" s="352" t="inlineStr"/>
      <c r="F40" s="341" t="n">
        <v>98.5</v>
      </c>
      <c r="G40" s="355" t="inlineStr">
        <is>
          <t>403.76</t>
        </is>
      </c>
      <c r="H40" s="356" t="inlineStr">
        <is>
          <t>409.28</t>
        </is>
      </c>
      <c r="I40" s="354" t="inlineStr">
        <is>
          <t>가천대</t>
        </is>
      </c>
      <c r="J40" s="340" t="inlineStr">
        <is>
          <t>의예과</t>
        </is>
      </c>
      <c r="K40" s="339" t="inlineStr">
        <is>
          <t>자연</t>
        </is>
      </c>
      <c r="L40" s="357" t="n">
        <v>40</v>
      </c>
      <c r="M40" s="358" t="inlineStr">
        <is>
          <t xml:space="preserve">98.4 / </t>
        </is>
      </c>
      <c r="N40" s="359" t="n">
        <v>100</v>
      </c>
      <c r="O40" s="360" t="inlineStr">
        <is>
          <t>백분위</t>
        </is>
      </c>
      <c r="P40" s="343" t="inlineStr">
        <is>
          <t>백분위</t>
        </is>
      </c>
      <c r="Q40" s="342" t="inlineStr">
        <is>
          <t>2과목</t>
        </is>
      </c>
      <c r="R40" s="344" t="n">
        <v>25</v>
      </c>
      <c r="S40" s="345" t="n">
        <v>30</v>
      </c>
      <c r="T40" s="362" t="n">
        <v>25</v>
      </c>
      <c r="U40" s="361" t="n">
        <v>98.5</v>
      </c>
      <c r="V40" s="346" t="n">
        <v>134</v>
      </c>
      <c r="W40" s="348" t="n">
        <v>134.1666666666667</v>
      </c>
      <c r="X40" s="347" t="n">
        <v>67.8</v>
      </c>
      <c r="Y40" s="357" t="inlineStr"/>
      <c r="Z40" s="365" t="inlineStr">
        <is>
          <t>1등급</t>
        </is>
      </c>
      <c r="AA40" s="350" t="n">
        <v>19.6</v>
      </c>
      <c r="AB40" s="349" t="inlineStr">
        <is>
          <t>만점</t>
        </is>
      </c>
      <c r="AC40" s="350" t="n">
        <v>0</v>
      </c>
      <c r="AD40" s="349" t="inlineStr">
        <is>
          <t>만점</t>
        </is>
      </c>
      <c r="AE40" s="364" t="n">
        <v>0</v>
      </c>
      <c r="AF40" s="366" t="n">
        <v>0</v>
      </c>
      <c r="AG40" s="363" t="n">
        <v>0</v>
      </c>
      <c r="AH40" s="635" t="inlineStr"/>
      <c r="AI40" s="324" t="n"/>
      <c r="AL40" s="487" t="inlineStr">
        <is>
          <t>가천대 의예과</t>
        </is>
      </c>
      <c r="AM40" s="477" t="inlineStr">
        <is>
          <t>자연</t>
        </is>
      </c>
      <c r="AN40" s="637" t="n">
        <v>100</v>
      </c>
      <c r="AO40" s="478" t="n">
        <v>-520</v>
      </c>
      <c r="AP40" s="463" t="n">
        <v>-520</v>
      </c>
      <c r="AQ40" s="479" t="n">
        <v>0</v>
      </c>
      <c r="AR40" s="476" t="inlineStr">
        <is>
          <t>0.98 → 0.74</t>
        </is>
      </c>
      <c r="BA40" s="313" t="inlineStr">
        <is>
          <t>자연27</t>
        </is>
      </c>
    </row>
    <row r="41" ht="16.5" customHeight="1" s="671">
      <c r="B41" s="367" t="inlineStr">
        <is>
          <t>1.01</t>
        </is>
      </c>
      <c r="C41" s="351" t="inlineStr">
        <is>
          <t>2,192</t>
        </is>
      </c>
      <c r="D41" s="727" t="n">
        <v>-550</v>
      </c>
      <c r="E41" s="352" t="inlineStr"/>
      <c r="F41" s="341" t="n">
        <v>98.45999999999999</v>
      </c>
      <c r="G41" s="355" t="inlineStr">
        <is>
          <t>403.56</t>
        </is>
      </c>
      <c r="H41" s="356" t="inlineStr">
        <is>
          <t>409.04</t>
        </is>
      </c>
      <c r="I41" s="354" t="inlineStr">
        <is>
          <t>한림대</t>
        </is>
      </c>
      <c r="J41" s="340" t="inlineStr">
        <is>
          <t>의학</t>
        </is>
      </c>
      <c r="K41" s="339" t="inlineStr">
        <is>
          <t>자연</t>
        </is>
      </c>
      <c r="L41" s="357" t="n">
        <v>36</v>
      </c>
      <c r="M41" s="358" t="inlineStr">
        <is>
          <t xml:space="preserve">975.2 / </t>
        </is>
      </c>
      <c r="N41" s="359" t="n">
        <v>1000</v>
      </c>
      <c r="O41" s="360" t="inlineStr">
        <is>
          <t>표점/만점</t>
        </is>
      </c>
      <c r="P41" s="343" t="inlineStr">
        <is>
          <t>표점/만점</t>
        </is>
      </c>
      <c r="Q41" s="342" t="inlineStr">
        <is>
          <t>2과목</t>
        </is>
      </c>
      <c r="R41" s="344" t="n">
        <v>20</v>
      </c>
      <c r="S41" s="345" t="n">
        <v>40</v>
      </c>
      <c r="T41" s="362" t="n">
        <v>30</v>
      </c>
      <c r="U41" s="361" t="n">
        <v>98.45999999999999</v>
      </c>
      <c r="V41" s="346" t="n">
        <v>133.9411610966615</v>
      </c>
      <c r="W41" s="348" t="n">
        <v>134.1078277633282</v>
      </c>
      <c r="X41" s="347" t="inlineStr">
        <is>
          <t>66.94/67.91</t>
        </is>
      </c>
      <c r="Y41" s="357" t="inlineStr"/>
      <c r="Z41" s="365" t="inlineStr">
        <is>
          <t>1등급</t>
        </is>
      </c>
      <c r="AA41" s="350" t="n">
        <v>100</v>
      </c>
      <c r="AB41" s="349" t="inlineStr">
        <is>
          <t>만점</t>
        </is>
      </c>
      <c r="AC41" s="350" t="n">
        <v>0</v>
      </c>
      <c r="AD41" s="349" t="inlineStr">
        <is>
          <t>만점</t>
        </is>
      </c>
      <c r="AE41" s="364" t="n">
        <v>0</v>
      </c>
      <c r="AF41" s="366" t="n">
        <v>0</v>
      </c>
      <c r="AG41" s="363" t="n">
        <v>0</v>
      </c>
      <c r="AH41" s="635" t="inlineStr">
        <is>
          <t xml:space="preserve">877.68/900만점 </t>
        </is>
      </c>
      <c r="AI41" s="324" t="n"/>
      <c r="AL41" s="487" t="inlineStr">
        <is>
          <t>한림대 의학</t>
        </is>
      </c>
      <c r="AM41" s="480" t="inlineStr">
        <is>
          <t>자연</t>
        </is>
      </c>
      <c r="AN41" s="637" t="n">
        <v>100</v>
      </c>
      <c r="AO41" s="478" t="n">
        <v>-550</v>
      </c>
      <c r="AP41" s="463" t="n">
        <v>-550</v>
      </c>
      <c r="AQ41" s="479" t="n">
        <v>0</v>
      </c>
      <c r="AR41" s="476" t="inlineStr">
        <is>
          <t>1.01 → 0.76</t>
        </is>
      </c>
      <c r="BA41" s="313" t="inlineStr">
        <is>
          <t>자연28</t>
        </is>
      </c>
    </row>
    <row r="42" ht="16.5" customHeight="1" s="671">
      <c r="B42" s="367" t="inlineStr">
        <is>
          <t>1.02</t>
        </is>
      </c>
      <c r="C42" s="351" t="inlineStr">
        <is>
          <t>2,213</t>
        </is>
      </c>
      <c r="D42" s="727" t="n">
        <v>-256</v>
      </c>
      <c r="E42" s="352" t="inlineStr"/>
      <c r="F42" s="341" t="n">
        <v>98.45</v>
      </c>
      <c r="G42" s="355" t="inlineStr">
        <is>
          <t>403.48</t>
        </is>
      </c>
      <c r="H42" s="356" t="inlineStr">
        <is>
          <t>406.73</t>
        </is>
      </c>
      <c r="I42" s="354" t="inlineStr">
        <is>
          <t>경희대</t>
        </is>
      </c>
      <c r="J42" s="340" t="inlineStr">
        <is>
          <t>치의예과</t>
        </is>
      </c>
      <c r="K42" s="339" t="inlineStr">
        <is>
          <t>자연</t>
        </is>
      </c>
      <c r="L42" s="357" t="n">
        <v>33</v>
      </c>
      <c r="M42" s="358" t="inlineStr">
        <is>
          <t xml:space="preserve">588.95 / </t>
        </is>
      </c>
      <c r="N42" s="359" t="n">
        <v>800</v>
      </c>
      <c r="O42" s="360" t="inlineStr">
        <is>
          <t>표점</t>
        </is>
      </c>
      <c r="P42" s="343" t="inlineStr">
        <is>
          <t>변표</t>
        </is>
      </c>
      <c r="Q42" s="342" t="inlineStr">
        <is>
          <t>2과목</t>
        </is>
      </c>
      <c r="R42" s="344" t="n">
        <v>20</v>
      </c>
      <c r="S42" s="345" t="n">
        <v>35</v>
      </c>
      <c r="T42" s="362" t="n">
        <v>30</v>
      </c>
      <c r="U42" s="361" t="n">
        <v>98.45</v>
      </c>
      <c r="V42" s="346" t="n">
        <v>133.9171097326835</v>
      </c>
      <c r="W42" s="348" t="n">
        <v>134.0837763993502</v>
      </c>
      <c r="X42" s="347" t="n">
        <v>67.73999999999999</v>
      </c>
      <c r="Y42" s="357" t="n">
        <v>68.55000000000001</v>
      </c>
      <c r="Z42" s="365" t="inlineStr">
        <is>
          <t>1등급</t>
        </is>
      </c>
      <c r="AA42" s="350" t="n">
        <v>120</v>
      </c>
      <c r="AB42" s="349" t="inlineStr">
        <is>
          <t>만점</t>
        </is>
      </c>
      <c r="AC42" s="350" t="n">
        <v>0</v>
      </c>
      <c r="AD42" s="349" t="inlineStr">
        <is>
          <t>만점</t>
        </is>
      </c>
      <c r="AE42" s="364" t="n">
        <v>0</v>
      </c>
      <c r="AF42" s="366" t="n">
        <v>9.6</v>
      </c>
      <c r="AG42" s="363" t="n">
        <v>0</v>
      </c>
      <c r="AH42" s="635" t="inlineStr">
        <is>
          <t xml:space="preserve"> 과탐9.6점 가산</t>
        </is>
      </c>
      <c r="AI42" s="324" t="n"/>
      <c r="AL42" s="487" t="inlineStr">
        <is>
          <t>경희대 치의예과</t>
        </is>
      </c>
      <c r="AM42" s="477" t="inlineStr">
        <is>
          <t>자연</t>
        </is>
      </c>
      <c r="AN42" s="637" t="inlineStr">
        <is>
          <t>50%</t>
        </is>
      </c>
      <c r="AO42" s="478" t="n">
        <v>-256</v>
      </c>
      <c r="AP42" s="463" t="n">
        <v>-256</v>
      </c>
      <c r="AQ42" s="479" t="n">
        <v>0</v>
      </c>
      <c r="AR42" s="476" t="inlineStr">
        <is>
          <t>1.03 → 0.91</t>
        </is>
      </c>
      <c r="BA42" s="313" t="inlineStr">
        <is>
          <t>통합인문1</t>
        </is>
      </c>
    </row>
    <row r="43" ht="16.5" customHeight="1" s="671">
      <c r="B43" s="367" t="inlineStr">
        <is>
          <t>1.06</t>
        </is>
      </c>
      <c r="C43" s="351" t="inlineStr">
        <is>
          <t>2,300</t>
        </is>
      </c>
      <c r="D43" s="727" t="n">
        <v>-323</v>
      </c>
      <c r="E43" s="352" t="inlineStr"/>
      <c r="F43" s="341" t="n">
        <v>98.41</v>
      </c>
      <c r="G43" s="355" t="inlineStr">
        <is>
          <t>403.27</t>
        </is>
      </c>
      <c r="H43" s="356" t="inlineStr">
        <is>
          <t>406.65</t>
        </is>
      </c>
      <c r="I43" s="354" t="inlineStr">
        <is>
          <t>서울대</t>
        </is>
      </c>
      <c r="J43" s="340" t="inlineStr">
        <is>
          <t>전기·정보공학부</t>
        </is>
      </c>
      <c r="K43" s="339" t="inlineStr">
        <is>
          <t>자연</t>
        </is>
      </c>
      <c r="L43" s="357" t="n">
        <v>53</v>
      </c>
      <c r="M43" s="358" t="inlineStr">
        <is>
          <t xml:space="preserve">406 / </t>
        </is>
      </c>
      <c r="N43" s="359" t="n">
        <v>600</v>
      </c>
      <c r="O43" s="360" t="inlineStr">
        <is>
          <t>표점</t>
        </is>
      </c>
      <c r="P43" s="343" t="inlineStr">
        <is>
          <t>표점</t>
        </is>
      </c>
      <c r="Q43" s="342" t="inlineStr">
        <is>
          <t>2과목</t>
        </is>
      </c>
      <c r="R43" s="344" t="n">
        <v>33</v>
      </c>
      <c r="S43" s="345" t="n">
        <v>40</v>
      </c>
      <c r="T43" s="362" t="n">
        <v>27</v>
      </c>
      <c r="U43" s="361" t="n">
        <v>98.41</v>
      </c>
      <c r="V43" s="346" t="n">
        <v>133.8574328634975</v>
      </c>
      <c r="W43" s="348" t="n">
        <v>134.0240995301642</v>
      </c>
      <c r="X43" s="347" t="n">
        <v>67.69</v>
      </c>
      <c r="Y43" s="357" t="inlineStr"/>
      <c r="Z43" s="365" t="inlineStr">
        <is>
          <t>1등급</t>
        </is>
      </c>
      <c r="AA43" s="350" t="n">
        <v>0</v>
      </c>
      <c r="AB43" s="349" t="inlineStr">
        <is>
          <t>만점</t>
        </is>
      </c>
      <c r="AC43" s="350" t="n">
        <v>0</v>
      </c>
      <c r="AD43" s="349" t="inlineStr">
        <is>
          <t>만점</t>
        </is>
      </c>
      <c r="AE43" s="364" t="n">
        <v>0</v>
      </c>
      <c r="AF43" s="366" t="n">
        <v>3</v>
      </c>
      <c r="AG43" s="363" t="n">
        <v>0</v>
      </c>
      <c r="AH43" s="635" t="inlineStr">
        <is>
          <t xml:space="preserve"> 물리/화학 필수, 과탐Ⅱ3점 가산</t>
        </is>
      </c>
      <c r="AI43" s="324" t="n"/>
      <c r="AL43" s="487" t="inlineStr">
        <is>
          <t>서울대 전기·정보공학부</t>
        </is>
      </c>
      <c r="AM43" s="480" t="inlineStr">
        <is>
          <t>자연</t>
        </is>
      </c>
      <c r="AN43" s="637" t="inlineStr">
        <is>
          <t>75%</t>
        </is>
      </c>
      <c r="AO43" s="478" t="n">
        <v>-323</v>
      </c>
      <c r="AP43" s="463" t="n">
        <v>-323</v>
      </c>
      <c r="AQ43" s="479" t="n">
        <v>0</v>
      </c>
      <c r="AR43" s="476" t="inlineStr">
        <is>
          <t>1.07 → 0.92</t>
        </is>
      </c>
      <c r="BA43" s="313" t="inlineStr">
        <is>
          <t>자연29</t>
        </is>
      </c>
    </row>
    <row r="44" ht="16.5" customHeight="1" s="671">
      <c r="B44" s="367" t="inlineStr">
        <is>
          <t>1.08</t>
        </is>
      </c>
      <c r="C44" s="351" t="inlineStr">
        <is>
          <t>2,344</t>
        </is>
      </c>
      <c r="D44" s="727" t="n">
        <v>-215</v>
      </c>
      <c r="E44" s="352" t="inlineStr"/>
      <c r="F44" s="341" t="n">
        <v>98.40000000000001</v>
      </c>
      <c r="G44" s="355" t="inlineStr">
        <is>
          <t>403.20</t>
        </is>
      </c>
      <c r="H44" s="356" t="inlineStr">
        <is>
          <t>406.16</t>
        </is>
      </c>
      <c r="I44" s="354" t="inlineStr">
        <is>
          <t>조선대</t>
        </is>
      </c>
      <c r="J44" s="340" t="inlineStr">
        <is>
          <t>의예</t>
        </is>
      </c>
      <c r="K44" s="339" t="inlineStr">
        <is>
          <t>자연</t>
        </is>
      </c>
      <c r="L44" s="357" t="n">
        <v>24</v>
      </c>
      <c r="M44" s="358" t="inlineStr">
        <is>
          <t xml:space="preserve">800.4 / </t>
        </is>
      </c>
      <c r="N44" s="359" t="n">
        <v>800</v>
      </c>
      <c r="O44" s="360" t="inlineStr">
        <is>
          <t>백분위</t>
        </is>
      </c>
      <c r="P44" s="343" t="inlineStr">
        <is>
          <t>백분위</t>
        </is>
      </c>
      <c r="Q44" s="342" t="inlineStr">
        <is>
          <t>1과목</t>
        </is>
      </c>
      <c r="R44" s="344" t="n">
        <v>25</v>
      </c>
      <c r="S44" s="345" t="n">
        <v>35</v>
      </c>
      <c r="T44" s="362" t="n">
        <v>15</v>
      </c>
      <c r="U44" s="361" t="n">
        <v>98.40000000000001</v>
      </c>
      <c r="V44" s="346" t="n">
        <v>133.8333333333333</v>
      </c>
      <c r="W44" s="348" t="n">
        <v>134</v>
      </c>
      <c r="X44" s="347" t="n">
        <v>67.68000000000001</v>
      </c>
      <c r="Y44" s="357" t="inlineStr"/>
      <c r="Z44" s="365" t="inlineStr">
        <is>
          <t>1등급</t>
        </is>
      </c>
      <c r="AA44" s="350" t="n">
        <v>200</v>
      </c>
      <c r="AB44" s="349" t="inlineStr">
        <is>
          <t>만점</t>
        </is>
      </c>
      <c r="AC44" s="350" t="n">
        <v>10</v>
      </c>
      <c r="AD44" s="349" t="inlineStr">
        <is>
          <t>만점</t>
        </is>
      </c>
      <c r="AE44" s="364" t="n">
        <v>0</v>
      </c>
      <c r="AF44" s="366" t="n">
        <v>0</v>
      </c>
      <c r="AG44" s="363" t="n">
        <v>0</v>
      </c>
      <c r="AH44" s="635" t="inlineStr"/>
      <c r="AI44" s="324" t="n"/>
      <c r="AL44" s="487" t="inlineStr">
        <is>
          <t>조선대 의예</t>
        </is>
      </c>
      <c r="AM44" s="477" t="inlineStr">
        <is>
          <t>자연</t>
        </is>
      </c>
      <c r="AN44" s="637" t="inlineStr">
        <is>
          <t>50%</t>
        </is>
      </c>
      <c r="AO44" s="478" t="n">
        <v>-215</v>
      </c>
      <c r="AP44" s="463" t="n">
        <v>-215</v>
      </c>
      <c r="AQ44" s="479" t="n">
        <v>0</v>
      </c>
      <c r="AR44" s="476" t="inlineStr">
        <is>
          <t>1.08 → 0.98</t>
        </is>
      </c>
      <c r="BA44" s="313" t="inlineStr">
        <is>
          <t>자연30</t>
        </is>
      </c>
    </row>
    <row r="45" ht="16.5" customHeight="1" s="671">
      <c r="B45" s="367" t="inlineStr">
        <is>
          <t>1.08</t>
        </is>
      </c>
      <c r="C45" s="351" t="inlineStr">
        <is>
          <t>2,344</t>
        </is>
      </c>
      <c r="D45" s="727" t="n">
        <v>-215</v>
      </c>
      <c r="E45" s="352" t="inlineStr"/>
      <c r="F45" s="341" t="n">
        <v>98.40000000000001</v>
      </c>
      <c r="G45" s="355" t="inlineStr">
        <is>
          <t>403.18</t>
        </is>
      </c>
      <c r="H45" s="356" t="inlineStr">
        <is>
          <t>406.16</t>
        </is>
      </c>
      <c r="I45" s="354" t="inlineStr">
        <is>
          <t>서울대</t>
        </is>
      </c>
      <c r="J45" s="340" t="inlineStr">
        <is>
          <t>통계학과</t>
        </is>
      </c>
      <c r="K45" s="339" t="inlineStr">
        <is>
          <t>자연</t>
        </is>
      </c>
      <c r="L45" s="357" t="n">
        <v>7</v>
      </c>
      <c r="M45" s="358" t="inlineStr">
        <is>
          <t xml:space="preserve">405.9 / </t>
        </is>
      </c>
      <c r="N45" s="359" t="n">
        <v>600</v>
      </c>
      <c r="O45" s="360" t="inlineStr">
        <is>
          <t>표점</t>
        </is>
      </c>
      <c r="P45" s="343" t="inlineStr">
        <is>
          <t>표점</t>
        </is>
      </c>
      <c r="Q45" s="342" t="inlineStr">
        <is>
          <t>2과목</t>
        </is>
      </c>
      <c r="R45" s="344" t="n">
        <v>33</v>
      </c>
      <c r="S45" s="345" t="n">
        <v>40</v>
      </c>
      <c r="T45" s="362" t="n">
        <v>27</v>
      </c>
      <c r="U45" s="361" t="n">
        <v>98.40000000000001</v>
      </c>
      <c r="V45" s="346" t="n">
        <v>133.8272674938676</v>
      </c>
      <c r="W45" s="348" t="n">
        <v>133.9939341605343</v>
      </c>
      <c r="X45" s="347" t="n">
        <v>67.68000000000001</v>
      </c>
      <c r="Y45" s="357" t="inlineStr"/>
      <c r="Z45" s="365" t="inlineStr">
        <is>
          <t>1등급</t>
        </is>
      </c>
      <c r="AA45" s="350" t="n">
        <v>0</v>
      </c>
      <c r="AB45" s="349" t="inlineStr">
        <is>
          <t>만점</t>
        </is>
      </c>
      <c r="AC45" s="350" t="n">
        <v>0</v>
      </c>
      <c r="AD45" s="349" t="inlineStr">
        <is>
          <t>만점</t>
        </is>
      </c>
      <c r="AE45" s="364" t="n">
        <v>0</v>
      </c>
      <c r="AF45" s="366" t="n">
        <v>3</v>
      </c>
      <c r="AG45" s="363" t="n">
        <v>0</v>
      </c>
      <c r="AH45" s="635" t="inlineStr">
        <is>
          <t xml:space="preserve"> 과탐Ⅱ3점 가산</t>
        </is>
      </c>
      <c r="AI45" s="324" t="n"/>
      <c r="AL45" s="487" t="inlineStr">
        <is>
          <t>서울대 통계학과</t>
        </is>
      </c>
      <c r="AM45" s="480" t="inlineStr">
        <is>
          <t>자연</t>
        </is>
      </c>
      <c r="AN45" s="637" t="inlineStr">
        <is>
          <t>50%</t>
        </is>
      </c>
      <c r="AO45" s="478" t="n">
        <v>-215</v>
      </c>
      <c r="AP45" s="463" t="n">
        <v>-215</v>
      </c>
      <c r="AQ45" s="479" t="n">
        <v>0</v>
      </c>
      <c r="AR45" s="476" t="inlineStr">
        <is>
          <t>1.08 → 0.98</t>
        </is>
      </c>
      <c r="BA45" s="313" t="inlineStr">
        <is>
          <t>자연31</t>
        </is>
      </c>
    </row>
    <row r="46" ht="16.5" customHeight="1" s="671">
      <c r="B46" s="367" t="inlineStr">
        <is>
          <t>1.10</t>
        </is>
      </c>
      <c r="C46" s="351" t="inlineStr">
        <is>
          <t>2,387</t>
        </is>
      </c>
      <c r="D46" s="727" t="n">
        <v>-323</v>
      </c>
      <c r="E46" s="352" t="inlineStr"/>
      <c r="F46" s="341" t="n">
        <v>98.37</v>
      </c>
      <c r="G46" s="355" t="inlineStr">
        <is>
          <t>403.04</t>
        </is>
      </c>
      <c r="H46" s="356" t="inlineStr">
        <is>
          <t>406.33</t>
        </is>
      </c>
      <c r="I46" s="354" t="inlineStr">
        <is>
          <t>성균관대</t>
        </is>
      </c>
      <c r="J46" s="340" t="inlineStr">
        <is>
          <t>약학과</t>
        </is>
      </c>
      <c r="K46" s="339" t="inlineStr">
        <is>
          <t>자연</t>
        </is>
      </c>
      <c r="L46" s="357" t="n">
        <v>30</v>
      </c>
      <c r="M46" s="358" t="inlineStr">
        <is>
          <t xml:space="preserve">678.92 / </t>
        </is>
      </c>
      <c r="N46" s="359" t="n">
        <v>1000</v>
      </c>
      <c r="O46" s="360" t="inlineStr">
        <is>
          <t>표점</t>
        </is>
      </c>
      <c r="P46" s="343" t="inlineStr">
        <is>
          <t>변표</t>
        </is>
      </c>
      <c r="Q46" s="342" t="inlineStr">
        <is>
          <t>2과목</t>
        </is>
      </c>
      <c r="R46" s="344" t="n">
        <v>20</v>
      </c>
      <c r="S46" s="345" t="n">
        <v>40</v>
      </c>
      <c r="T46" s="362" t="n">
        <v>30</v>
      </c>
      <c r="U46" s="361" t="n">
        <v>98.37</v>
      </c>
      <c r="V46" s="346" t="n">
        <v>133.7855395323995</v>
      </c>
      <c r="W46" s="348" t="n">
        <v>133.9522061990662</v>
      </c>
      <c r="X46" s="347" t="n">
        <v>67.65000000000001</v>
      </c>
      <c r="Y46" s="357" t="n">
        <v>67.86</v>
      </c>
      <c r="Z46" s="365" t="inlineStr">
        <is>
          <t>1등급</t>
        </is>
      </c>
      <c r="AA46" s="350" t="n">
        <v>63.5</v>
      </c>
      <c r="AB46" s="349" t="inlineStr">
        <is>
          <t>만점</t>
        </is>
      </c>
      <c r="AC46" s="350" t="n">
        <v>0</v>
      </c>
      <c r="AD46" s="349" t="inlineStr">
        <is>
          <t>만점</t>
        </is>
      </c>
      <c r="AE46" s="364" t="n">
        <v>0</v>
      </c>
      <c r="AF46" s="366" t="n">
        <v>10.179</v>
      </c>
      <c r="AG46" s="363" t="n">
        <v>0</v>
      </c>
      <c r="AH46" s="635" t="inlineStr">
        <is>
          <t xml:space="preserve"> 과탐5%가산</t>
        </is>
      </c>
      <c r="AI46" s="324" t="n"/>
      <c r="AL46" s="487" t="inlineStr">
        <is>
          <t>성균관대 약학과</t>
        </is>
      </c>
      <c r="AM46" s="477" t="inlineStr">
        <is>
          <t>자연</t>
        </is>
      </c>
      <c r="AN46" s="637" t="inlineStr">
        <is>
          <t>75%</t>
        </is>
      </c>
      <c r="AO46" s="478" t="n">
        <v>-323</v>
      </c>
      <c r="AP46" s="463" t="n">
        <v>-323</v>
      </c>
      <c r="AQ46" s="479" t="n">
        <v>0</v>
      </c>
      <c r="AR46" s="476" t="inlineStr">
        <is>
          <t>1.11 → 0.96</t>
        </is>
      </c>
      <c r="BA46" s="313" t="inlineStr">
        <is>
          <t>자연32</t>
        </is>
      </c>
    </row>
    <row r="47" ht="16.5" customHeight="1" s="671">
      <c r="B47" s="367" t="inlineStr">
        <is>
          <t>0.93</t>
        </is>
      </c>
      <c r="C47" s="351" t="inlineStr">
        <is>
          <t>2,018</t>
        </is>
      </c>
      <c r="D47" s="727" t="n">
        <v>-256</v>
      </c>
      <c r="E47" s="352" t="inlineStr"/>
      <c r="F47" s="341" t="n">
        <v>98.37</v>
      </c>
      <c r="G47" s="355" t="inlineStr">
        <is>
          <t>404.00</t>
        </is>
      </c>
      <c r="H47" s="356" t="inlineStr">
        <is>
          <t>406.45</t>
        </is>
      </c>
      <c r="I47" s="354" t="inlineStr">
        <is>
          <t>원광대</t>
        </is>
      </c>
      <c r="J47" s="340" t="inlineStr">
        <is>
          <t>치의예(인문)</t>
        </is>
      </c>
      <c r="K47" s="339" t="inlineStr">
        <is>
          <t>인문</t>
        </is>
      </c>
      <c r="L47" s="357" t="n">
        <v>4</v>
      </c>
      <c r="M47" s="358" t="inlineStr">
        <is>
          <t xml:space="preserve">509 / </t>
        </is>
      </c>
      <c r="N47" s="359" t="n">
        <v>600</v>
      </c>
      <c r="O47" s="360" t="inlineStr">
        <is>
          <t>표점</t>
        </is>
      </c>
      <c r="P47" s="343" t="inlineStr">
        <is>
          <t>표점</t>
        </is>
      </c>
      <c r="Q47" s="342" t="inlineStr">
        <is>
          <t>2과목</t>
        </is>
      </c>
      <c r="R47" s="344" t="n">
        <v>33</v>
      </c>
      <c r="S47" s="345" t="n">
        <v>33</v>
      </c>
      <c r="T47" s="362" t="n">
        <v>0</v>
      </c>
      <c r="U47" s="361" t="n">
        <v>98.37</v>
      </c>
      <c r="V47" s="346" t="n">
        <v>133.7830391318572</v>
      </c>
      <c r="W47" s="348" t="n">
        <v>133.9497057985239</v>
      </c>
      <c r="X47" s="347" t="n">
        <v>68.13</v>
      </c>
      <c r="Y47" s="357" t="inlineStr"/>
      <c r="Z47" s="365" t="inlineStr">
        <is>
          <t>1등급</t>
        </is>
      </c>
      <c r="AA47" s="350" t="n">
        <v>100</v>
      </c>
      <c r="AB47" s="349" t="inlineStr">
        <is>
          <t>만점</t>
        </is>
      </c>
      <c r="AC47" s="350" t="n">
        <v>5</v>
      </c>
      <c r="AD47" s="349" t="inlineStr">
        <is>
          <t>만점</t>
        </is>
      </c>
      <c r="AE47" s="364" t="n">
        <v>0</v>
      </c>
      <c r="AF47" s="366" t="n">
        <v>0</v>
      </c>
      <c r="AG47" s="363" t="n">
        <v>0</v>
      </c>
      <c r="AH47" s="635" t="inlineStr"/>
      <c r="AI47" s="324" t="n"/>
      <c r="AL47" s="487" t="inlineStr">
        <is>
          <t>원광대 치의예(인문)</t>
        </is>
      </c>
      <c r="AM47" s="477" t="inlineStr">
        <is>
          <t>인문</t>
        </is>
      </c>
      <c r="AN47" s="637" t="inlineStr">
        <is>
          <t>50%</t>
        </is>
      </c>
      <c r="AO47" s="478" t="n">
        <v>-256</v>
      </c>
      <c r="AP47" s="463" t="n">
        <v>-220</v>
      </c>
      <c r="AQ47" s="479" t="n">
        <v>-36</v>
      </c>
      <c r="AR47" s="476" t="inlineStr">
        <is>
          <t>1.11 → 1.01</t>
        </is>
      </c>
      <c r="BA47" s="313" t="inlineStr">
        <is>
          <t>자연33</t>
        </is>
      </c>
    </row>
    <row r="48" ht="16.5" customHeight="1" s="671">
      <c r="B48" s="367" t="inlineStr">
        <is>
          <t>1.15</t>
        </is>
      </c>
      <c r="C48" s="351" t="inlineStr">
        <is>
          <t>2,496</t>
        </is>
      </c>
      <c r="D48" s="727" t="n">
        <v>-430</v>
      </c>
      <c r="E48" s="352" t="inlineStr"/>
      <c r="F48" s="341" t="n">
        <v>98.33</v>
      </c>
      <c r="G48" s="355" t="inlineStr">
        <is>
          <t>402.79</t>
        </is>
      </c>
      <c r="H48" s="356" t="inlineStr">
        <is>
          <t>406.36</t>
        </is>
      </c>
      <c r="I48" s="354" t="inlineStr">
        <is>
          <t>동아대</t>
        </is>
      </c>
      <c r="J48" s="340" t="inlineStr">
        <is>
          <t>의예</t>
        </is>
      </c>
      <c r="K48" s="339" t="inlineStr">
        <is>
          <t>자연</t>
        </is>
      </c>
      <c r="L48" s="357" t="n">
        <v>20</v>
      </c>
      <c r="M48" s="358" t="inlineStr">
        <is>
          <t xml:space="preserve">610.55 / </t>
        </is>
      </c>
      <c r="N48" s="359" t="n">
        <v>800</v>
      </c>
      <c r="O48" s="360" t="inlineStr">
        <is>
          <t>표점</t>
        </is>
      </c>
      <c r="P48" s="343" t="inlineStr">
        <is>
          <t>표점</t>
        </is>
      </c>
      <c r="Q48" s="342" t="inlineStr">
        <is>
          <t>2과목</t>
        </is>
      </c>
      <c r="R48" s="344" t="n">
        <v>25</v>
      </c>
      <c r="S48" s="345" t="n">
        <v>25</v>
      </c>
      <c r="T48" s="362" t="n">
        <v>25</v>
      </c>
      <c r="U48" s="361" t="n">
        <v>98.33</v>
      </c>
      <c r="V48" s="346" t="n">
        <v>133.7108593074341</v>
      </c>
      <c r="W48" s="348" t="n">
        <v>133.8775259741008</v>
      </c>
      <c r="X48" s="347" t="n">
        <v>67.59999999999999</v>
      </c>
      <c r="Y48" s="357" t="inlineStr"/>
      <c r="Z48" s="365" t="inlineStr">
        <is>
          <t>1등급</t>
        </is>
      </c>
      <c r="AA48" s="350" t="n">
        <v>200</v>
      </c>
      <c r="AB48" s="349" t="inlineStr">
        <is>
          <t>만점</t>
        </is>
      </c>
      <c r="AC48" s="350" t="n">
        <v>1</v>
      </c>
      <c r="AD48" s="349" t="inlineStr">
        <is>
          <t>만점</t>
        </is>
      </c>
      <c r="AE48" s="364" t="n">
        <v>0</v>
      </c>
      <c r="AF48" s="366" t="n">
        <v>6.76</v>
      </c>
      <c r="AG48" s="363" t="n">
        <v>0</v>
      </c>
      <c r="AH48" s="635" t="inlineStr">
        <is>
          <t>총점800 과탐5%</t>
        </is>
      </c>
      <c r="AI48" s="324" t="n"/>
      <c r="AL48" s="487" t="inlineStr">
        <is>
          <t>동아대 의예</t>
        </is>
      </c>
      <c r="AM48" s="480" t="inlineStr">
        <is>
          <t>자연</t>
        </is>
      </c>
      <c r="AN48" s="637" t="n">
        <v>100</v>
      </c>
      <c r="AO48" s="478" t="n">
        <v>-430</v>
      </c>
      <c r="AP48" s="463" t="n">
        <v>-430</v>
      </c>
      <c r="AQ48" s="479" t="n">
        <v>0</v>
      </c>
      <c r="AR48" s="476" t="inlineStr">
        <is>
          <t>1.15 → 0.95</t>
        </is>
      </c>
      <c r="BA48" s="313" t="inlineStr">
        <is>
          <t>자연34</t>
        </is>
      </c>
    </row>
    <row r="49" ht="16.5" customHeight="1" s="671">
      <c r="B49" s="367" t="inlineStr">
        <is>
          <t>1.15</t>
        </is>
      </c>
      <c r="C49" s="351" t="inlineStr">
        <is>
          <t>2,496</t>
        </is>
      </c>
      <c r="D49" s="727" t="n">
        <v>-430</v>
      </c>
      <c r="E49" s="352" t="inlineStr"/>
      <c r="F49" s="341" t="n">
        <v>98.31999999999999</v>
      </c>
      <c r="G49" s="355" t="inlineStr">
        <is>
          <t>402.76</t>
        </is>
      </c>
      <c r="H49" s="356" t="inlineStr">
        <is>
          <t>406.32</t>
        </is>
      </c>
      <c r="I49" s="354" t="inlineStr">
        <is>
          <t>순천대</t>
        </is>
      </c>
      <c r="J49" s="340" t="inlineStr">
        <is>
          <t>약학과</t>
        </is>
      </c>
      <c r="K49" s="339" t="inlineStr">
        <is>
          <t>자연</t>
        </is>
      </c>
      <c r="L49" s="357" t="n">
        <v>7</v>
      </c>
      <c r="M49" s="358" t="inlineStr">
        <is>
          <t xml:space="preserve">296.64 / </t>
        </is>
      </c>
      <c r="N49" s="359" t="n">
        <v>300</v>
      </c>
      <c r="O49" s="360" t="inlineStr">
        <is>
          <t>백분위</t>
        </is>
      </c>
      <c r="P49" s="343" t="inlineStr">
        <is>
          <t>백분위</t>
        </is>
      </c>
      <c r="Q49" s="342" t="inlineStr">
        <is>
          <t>2과목</t>
        </is>
      </c>
      <c r="R49" s="344" t="n">
        <v>0</v>
      </c>
      <c r="S49" s="345" t="n">
        <v>33</v>
      </c>
      <c r="T49" s="362" t="n">
        <v>33</v>
      </c>
      <c r="U49" s="361" t="n">
        <v>98.31999999999999</v>
      </c>
      <c r="V49" s="346" t="n">
        <v>133.7</v>
      </c>
      <c r="W49" s="348" t="n">
        <v>133.8666666666667</v>
      </c>
      <c r="X49" s="347" t="n">
        <v>67.59999999999999</v>
      </c>
      <c r="Y49" s="357" t="inlineStr"/>
      <c r="Z49" s="365" t="inlineStr">
        <is>
          <t>1등급</t>
        </is>
      </c>
      <c r="AA49" s="350" t="n">
        <v>100</v>
      </c>
      <c r="AB49" s="349" t="inlineStr">
        <is>
          <t>만점</t>
        </is>
      </c>
      <c r="AC49" s="350" t="n">
        <v>0</v>
      </c>
      <c r="AD49" s="349" t="inlineStr">
        <is>
          <t>만점</t>
        </is>
      </c>
      <c r="AE49" s="364" t="n">
        <v>0</v>
      </c>
      <c r="AF49" s="366" t="n">
        <v>0</v>
      </c>
      <c r="AG49" s="363" t="n">
        <v>0</v>
      </c>
      <c r="AH49" s="635" t="inlineStr">
        <is>
          <t xml:space="preserve">국/영 택1 </t>
        </is>
      </c>
      <c r="AI49" s="324" t="n"/>
      <c r="AL49" s="487" t="inlineStr">
        <is>
          <t>순천대 약학과</t>
        </is>
      </c>
      <c r="AM49" s="477" t="inlineStr">
        <is>
          <t>자연</t>
        </is>
      </c>
      <c r="AN49" s="637" t="n">
        <v>100</v>
      </c>
      <c r="AO49" s="478" t="n">
        <v>-430</v>
      </c>
      <c r="AP49" s="463" t="n">
        <v>-430</v>
      </c>
      <c r="AQ49" s="479" t="n">
        <v>0</v>
      </c>
      <c r="AR49" s="476" t="inlineStr">
        <is>
          <t>1.16 → 0.96</t>
        </is>
      </c>
      <c r="BA49" s="313" t="inlineStr">
        <is>
          <t>자연35</t>
        </is>
      </c>
    </row>
    <row r="50" ht="16.5" customHeight="1" s="671">
      <c r="B50" s="367" t="inlineStr">
        <is>
          <t>1.18</t>
        </is>
      </c>
      <c r="C50" s="351" t="inlineStr">
        <is>
          <t>2,561</t>
        </is>
      </c>
      <c r="D50" s="727" t="n">
        <v>-550</v>
      </c>
      <c r="E50" s="352" t="inlineStr"/>
      <c r="F50" s="341" t="n">
        <v>98.28</v>
      </c>
      <c r="G50" s="355" t="inlineStr">
        <is>
          <t>402.54</t>
        </is>
      </c>
      <c r="H50" s="356" t="inlineStr">
        <is>
          <t>406.52</t>
        </is>
      </c>
      <c r="I50" s="354" t="inlineStr">
        <is>
          <t>부산대</t>
        </is>
      </c>
      <c r="J50" s="340" t="inlineStr">
        <is>
          <t>의예(지역)</t>
        </is>
      </c>
      <c r="K50" s="339" t="inlineStr">
        <is>
          <t>자연</t>
        </is>
      </c>
      <c r="L50" s="357" t="n">
        <v>36</v>
      </c>
      <c r="M50" s="358" t="inlineStr">
        <is>
          <t xml:space="preserve">599.6 / </t>
        </is>
      </c>
      <c r="N50" s="359" t="n">
        <v>800</v>
      </c>
      <c r="O50" s="360" t="inlineStr">
        <is>
          <t>표점</t>
        </is>
      </c>
      <c r="P50" s="343" t="inlineStr">
        <is>
          <t>표점</t>
        </is>
      </c>
      <c r="Q50" s="342" t="inlineStr">
        <is>
          <t>2과목</t>
        </is>
      </c>
      <c r="R50" s="344" t="n">
        <v>20</v>
      </c>
      <c r="S50" s="345" t="n">
        <v>30</v>
      </c>
      <c r="T50" s="362" t="n">
        <v>30</v>
      </c>
      <c r="U50" s="361" t="n">
        <v>98.28</v>
      </c>
      <c r="V50" s="346" t="n">
        <v>133.6361051311851</v>
      </c>
      <c r="W50" s="348" t="n">
        <v>133.8027717978518</v>
      </c>
      <c r="X50" s="347" t="n">
        <v>67.55</v>
      </c>
      <c r="Y50" s="357" t="inlineStr"/>
      <c r="Z50" s="365" t="inlineStr">
        <is>
          <t>1등급</t>
        </is>
      </c>
      <c r="AA50" s="350" t="n">
        <v>160</v>
      </c>
      <c r="AB50" s="349" t="inlineStr">
        <is>
          <t>만점</t>
        </is>
      </c>
      <c r="AC50" s="350" t="n">
        <v>10</v>
      </c>
      <c r="AD50" s="349" t="inlineStr">
        <is>
          <t>만점</t>
        </is>
      </c>
      <c r="AE50" s="364" t="n">
        <v>0</v>
      </c>
      <c r="AF50" s="366" t="n">
        <v>0</v>
      </c>
      <c r="AG50" s="363" t="n">
        <v>0</v>
      </c>
      <c r="AH50" s="635" t="inlineStr"/>
      <c r="AI50" s="324" t="n"/>
      <c r="AL50" s="487" t="inlineStr">
        <is>
          <t>부산대 의예(지역)</t>
        </is>
      </c>
      <c r="AM50" s="480" t="inlineStr">
        <is>
          <t>자연</t>
        </is>
      </c>
      <c r="AN50" s="637" t="n">
        <v>100</v>
      </c>
      <c r="AO50" s="478" t="n">
        <v>-550</v>
      </c>
      <c r="AP50" s="463" t="n">
        <v>-550</v>
      </c>
      <c r="AQ50" s="479" t="n">
        <v>0</v>
      </c>
      <c r="AR50" s="476" t="inlineStr">
        <is>
          <t>1.19 → 0.93</t>
        </is>
      </c>
      <c r="BA50" s="313" t="inlineStr">
        <is>
          <t>통합인문2</t>
        </is>
      </c>
    </row>
    <row r="51" ht="16.5" customHeight="1" s="671">
      <c r="B51" s="367" t="inlineStr">
        <is>
          <t>1.19</t>
        </is>
      </c>
      <c r="C51" s="351" t="inlineStr">
        <is>
          <t>2,582</t>
        </is>
      </c>
      <c r="D51" s="727" t="n">
        <v>-550</v>
      </c>
      <c r="E51" s="352" t="inlineStr"/>
      <c r="F51" s="341" t="n">
        <v>98.27</v>
      </c>
      <c r="G51" s="355" t="inlineStr">
        <is>
          <t>402.46</t>
        </is>
      </c>
      <c r="H51" s="356" t="inlineStr">
        <is>
          <t>406.44</t>
        </is>
      </c>
      <c r="I51" s="354" t="inlineStr">
        <is>
          <t>순천향대</t>
        </is>
      </c>
      <c r="J51" s="340" t="inlineStr">
        <is>
          <t>의예</t>
        </is>
      </c>
      <c r="K51" s="339" t="inlineStr">
        <is>
          <t>자연</t>
        </is>
      </c>
      <c r="L51" s="357" t="n">
        <v>30</v>
      </c>
      <c r="M51" s="358" t="inlineStr">
        <is>
          <t xml:space="preserve">1005 / </t>
        </is>
      </c>
      <c r="N51" s="359" t="n">
        <v>200</v>
      </c>
      <c r="O51" s="360" t="inlineStr">
        <is>
          <t>백분위</t>
        </is>
      </c>
      <c r="P51" s="343" t="inlineStr">
        <is>
          <t>백분위</t>
        </is>
      </c>
      <c r="Q51" s="342" t="inlineStr">
        <is>
          <t>2과목</t>
        </is>
      </c>
      <c r="R51" s="344" t="n">
        <v>20</v>
      </c>
      <c r="S51" s="345" t="n">
        <v>30</v>
      </c>
      <c r="T51" s="362" t="n">
        <v>20</v>
      </c>
      <c r="U51" s="361" t="n">
        <v>98.27</v>
      </c>
      <c r="V51" s="346" t="n">
        <v>133.6111111111111</v>
      </c>
      <c r="W51" s="348" t="n">
        <v>133.7777777777778</v>
      </c>
      <c r="X51" s="347" t="n">
        <v>67.54000000000001</v>
      </c>
      <c r="Y51" s="357" t="inlineStr"/>
      <c r="Z51" s="365" t="inlineStr">
        <is>
          <t>1등급</t>
        </is>
      </c>
      <c r="AA51" s="350" t="n">
        <v>57.6</v>
      </c>
      <c r="AB51" s="349" t="inlineStr">
        <is>
          <t>만점</t>
        </is>
      </c>
      <c r="AC51" s="350" t="n">
        <v>0</v>
      </c>
      <c r="AD51" s="349" t="inlineStr">
        <is>
          <t>만점</t>
        </is>
      </c>
      <c r="AE51" s="364" t="n">
        <v>0</v>
      </c>
      <c r="AF51" s="366" t="n">
        <v>9.827</v>
      </c>
      <c r="AG51" s="363" t="n">
        <v>0</v>
      </c>
      <c r="AH51" s="635" t="inlineStr">
        <is>
          <t xml:space="preserve"> 미/기/과탐10%가산</t>
        </is>
      </c>
      <c r="AI51" s="324" t="n"/>
      <c r="AL51" s="487" t="inlineStr">
        <is>
          <t>순천향대 의예</t>
        </is>
      </c>
      <c r="AM51" s="477" t="inlineStr">
        <is>
          <t>자연</t>
        </is>
      </c>
      <c r="AN51" s="637" t="n">
        <v>100</v>
      </c>
      <c r="AO51" s="478" t="n">
        <v>-550</v>
      </c>
      <c r="AP51" s="463" t="n">
        <v>-550</v>
      </c>
      <c r="AQ51" s="479" t="n">
        <v>0</v>
      </c>
      <c r="AR51" s="476" t="inlineStr">
        <is>
          <t>1.20 → 0.94</t>
        </is>
      </c>
      <c r="BA51" s="313" t="inlineStr">
        <is>
          <t>자연36</t>
        </is>
      </c>
    </row>
    <row r="52" ht="16.5" customHeight="1" s="671">
      <c r="B52" s="367" t="inlineStr">
        <is>
          <t>1.23</t>
        </is>
      </c>
      <c r="C52" s="351" t="inlineStr">
        <is>
          <t>2,669</t>
        </is>
      </c>
      <c r="D52" s="727" t="n">
        <v>-550</v>
      </c>
      <c r="E52" s="352" t="inlineStr"/>
      <c r="F52" s="341" t="n">
        <v>98.20999999999999</v>
      </c>
      <c r="G52" s="355" t="inlineStr">
        <is>
          <t>402.16</t>
        </is>
      </c>
      <c r="H52" s="356" t="inlineStr">
        <is>
          <t>406.15</t>
        </is>
      </c>
      <c r="I52" s="354" t="inlineStr">
        <is>
          <t>고신대</t>
        </is>
      </c>
      <c r="J52" s="340" t="inlineStr">
        <is>
          <t>의예</t>
        </is>
      </c>
      <c r="K52" s="339" t="inlineStr">
        <is>
          <t>자연</t>
        </is>
      </c>
      <c r="L52" s="357" t="n">
        <v>18</v>
      </c>
      <c r="M52" s="358" t="inlineStr">
        <is>
          <t xml:space="preserve">671.5 / </t>
        </is>
      </c>
      <c r="N52" s="359" t="n">
        <v>1000</v>
      </c>
      <c r="O52" s="360" t="inlineStr">
        <is>
          <t>표점</t>
        </is>
      </c>
      <c r="P52" s="343" t="inlineStr">
        <is>
          <t>표점</t>
        </is>
      </c>
      <c r="Q52" s="342" t="inlineStr">
        <is>
          <t>2과목</t>
        </is>
      </c>
      <c r="R52" s="344" t="n">
        <v>20</v>
      </c>
      <c r="S52" s="345" t="n">
        <v>30</v>
      </c>
      <c r="T52" s="362" t="n">
        <v>20</v>
      </c>
      <c r="U52" s="361" t="n">
        <v>98.20999999999999</v>
      </c>
      <c r="V52" s="346" t="n">
        <v>133.5174650028026</v>
      </c>
      <c r="W52" s="348" t="n">
        <v>133.6841316694693</v>
      </c>
      <c r="X52" s="347" t="n">
        <v>67.48</v>
      </c>
      <c r="Y52" s="357" t="inlineStr"/>
      <c r="Z52" s="365" t="inlineStr">
        <is>
          <t>1등급</t>
        </is>
      </c>
      <c r="AA52" s="350" t="n">
        <v>202.5</v>
      </c>
      <c r="AB52" s="349" t="inlineStr">
        <is>
          <t>만점</t>
        </is>
      </c>
      <c r="AC52" s="350" t="n">
        <v>0</v>
      </c>
      <c r="AD52" s="349" t="inlineStr">
        <is>
          <t>만점</t>
        </is>
      </c>
      <c r="AE52" s="364" t="n">
        <v>0</v>
      </c>
      <c r="AF52" s="366" t="n">
        <v>0</v>
      </c>
      <c r="AG52" s="363" t="n">
        <v>0</v>
      </c>
      <c r="AH52" s="635" t="inlineStr"/>
      <c r="AI52" s="324" t="n"/>
      <c r="AL52" s="487" t="inlineStr">
        <is>
          <t>고신대 의예</t>
        </is>
      </c>
      <c r="AM52" s="477" t="inlineStr">
        <is>
          <t>자연</t>
        </is>
      </c>
      <c r="AN52" s="637" t="n">
        <v>100</v>
      </c>
      <c r="AO52" s="478" t="n">
        <v>-550</v>
      </c>
      <c r="AP52" s="463" t="n">
        <v>-550</v>
      </c>
      <c r="AQ52" s="479" t="n">
        <v>0</v>
      </c>
      <c r="AR52" s="476" t="inlineStr">
        <is>
          <t>1.24 → 0.98</t>
        </is>
      </c>
      <c r="BA52" s="313" t="inlineStr">
        <is>
          <t>자연37</t>
        </is>
      </c>
    </row>
    <row r="53" ht="16.5" customHeight="1" s="671">
      <c r="B53" s="367" t="inlineStr">
        <is>
          <t>1.25</t>
        </is>
      </c>
      <c r="C53" s="351" t="inlineStr">
        <is>
          <t>2,713</t>
        </is>
      </c>
      <c r="D53" s="727" t="n">
        <v>-413</v>
      </c>
      <c r="E53" s="352" t="inlineStr"/>
      <c r="F53" s="341" t="n">
        <v>98.19</v>
      </c>
      <c r="G53" s="355" t="inlineStr">
        <is>
          <t>402.05</t>
        </is>
      </c>
      <c r="H53" s="356" t="inlineStr">
        <is>
          <t>405.66</t>
        </is>
      </c>
      <c r="I53" s="354" t="inlineStr">
        <is>
          <t>서울대</t>
        </is>
      </c>
      <c r="J53" s="340" t="inlineStr">
        <is>
          <t>광역(학부대학)</t>
        </is>
      </c>
      <c r="K53" s="339" t="inlineStr">
        <is>
          <t>자연</t>
        </is>
      </c>
      <c r="L53" s="357" t="n">
        <v>36</v>
      </c>
      <c r="M53" s="358" t="inlineStr">
        <is>
          <t xml:space="preserve">401.8 / </t>
        </is>
      </c>
      <c r="N53" s="359" t="n">
        <v>600</v>
      </c>
      <c r="O53" s="360" t="inlineStr">
        <is>
          <t>표점</t>
        </is>
      </c>
      <c r="P53" s="343" t="inlineStr">
        <is>
          <t>표점</t>
        </is>
      </c>
      <c r="Q53" s="342" t="inlineStr">
        <is>
          <t>2과목</t>
        </is>
      </c>
      <c r="R53" s="344" t="n">
        <v>33</v>
      </c>
      <c r="S53" s="345" t="n">
        <v>40</v>
      </c>
      <c r="T53" s="362" t="n">
        <v>27</v>
      </c>
      <c r="U53" s="361" t="n">
        <v>98.19</v>
      </c>
      <c r="V53" s="346" t="n">
        <v>133.4852175188416</v>
      </c>
      <c r="W53" s="348" t="n">
        <v>133.6518841855083</v>
      </c>
      <c r="X53" s="347" t="n">
        <v>67.45999999999999</v>
      </c>
      <c r="Y53" s="357" t="inlineStr"/>
      <c r="Z53" s="365" t="inlineStr">
        <is>
          <t>1등급</t>
        </is>
      </c>
      <c r="AA53" s="350" t="n">
        <v>0</v>
      </c>
      <c r="AB53" s="349" t="inlineStr">
        <is>
          <t>만점</t>
        </is>
      </c>
      <c r="AC53" s="350" t="n">
        <v>0</v>
      </c>
      <c r="AD53" s="349" t="inlineStr">
        <is>
          <t>만점</t>
        </is>
      </c>
      <c r="AE53" s="364" t="n">
        <v>0</v>
      </c>
      <c r="AF53" s="366" t="n">
        <v>0</v>
      </c>
      <c r="AG53" s="363" t="n">
        <v>0</v>
      </c>
      <c r="AH53" s="635" t="inlineStr"/>
      <c r="AI53" s="324" t="n"/>
      <c r="AL53" s="487" t="inlineStr">
        <is>
          <t>서울대 광역(학부대학)</t>
        </is>
      </c>
      <c r="AM53" s="477" t="inlineStr">
        <is>
          <t>자연</t>
        </is>
      </c>
      <c r="AN53" s="637" t="inlineStr">
        <is>
          <t>75%</t>
        </is>
      </c>
      <c r="AO53" s="478" t="n">
        <v>-413</v>
      </c>
      <c r="AP53" s="463" t="n">
        <v>-413</v>
      </c>
      <c r="AQ53" s="479" t="n">
        <v>0</v>
      </c>
      <c r="AR53" s="476" t="inlineStr">
        <is>
          <t>1.25 → 1.06</t>
        </is>
      </c>
      <c r="BA53" s="313" t="inlineStr">
        <is>
          <t>자연38</t>
        </is>
      </c>
    </row>
    <row r="54" ht="16.5" customHeight="1" s="671">
      <c r="B54" s="367" t="inlineStr">
        <is>
          <t>1.26</t>
        </is>
      </c>
      <c r="C54" s="351" t="inlineStr">
        <is>
          <t>2,734</t>
        </is>
      </c>
      <c r="D54" s="727" t="n">
        <v>-550</v>
      </c>
      <c r="E54" s="352" t="inlineStr"/>
      <c r="F54" s="341" t="n">
        <v>98.18000000000001</v>
      </c>
      <c r="G54" s="355" t="inlineStr">
        <is>
          <t>401.99</t>
        </is>
      </c>
      <c r="H54" s="356" t="inlineStr">
        <is>
          <t>405.98</t>
        </is>
      </c>
      <c r="I54" s="354" t="inlineStr">
        <is>
          <t>전남대</t>
        </is>
      </c>
      <c r="J54" s="340" t="inlineStr">
        <is>
          <t>의학과</t>
        </is>
      </c>
      <c r="K54" s="339" t="inlineStr">
        <is>
          <t>자연</t>
        </is>
      </c>
      <c r="L54" s="357" t="n">
        <v>20</v>
      </c>
      <c r="M54" s="358" t="inlineStr">
        <is>
          <t xml:space="preserve">984.246 / </t>
        </is>
      </c>
      <c r="N54" s="359" t="n">
        <v>800</v>
      </c>
      <c r="O54" s="360" t="inlineStr">
        <is>
          <t>표점/만점</t>
        </is>
      </c>
      <c r="P54" s="343" t="inlineStr">
        <is>
          <t>표점/만점</t>
        </is>
      </c>
      <c r="Q54" s="342" t="inlineStr">
        <is>
          <t>2과목</t>
        </is>
      </c>
      <c r="R54" s="344" t="n">
        <v>30</v>
      </c>
      <c r="S54" s="345" t="n">
        <v>40</v>
      </c>
      <c r="T54" s="362" t="n">
        <v>30</v>
      </c>
      <c r="U54" s="361" t="n">
        <v>98.18000000000001</v>
      </c>
      <c r="V54" s="346" t="n">
        <v>133.4658781433436</v>
      </c>
      <c r="W54" s="348" t="n">
        <v>133.6325448100103</v>
      </c>
      <c r="X54" s="347" t="inlineStr">
        <is>
          <t>66.7/67.91</t>
        </is>
      </c>
      <c r="Y54" s="357" t="inlineStr"/>
      <c r="Z54" s="365" t="inlineStr">
        <is>
          <t>1등급</t>
        </is>
      </c>
      <c r="AA54" s="350" t="n">
        <v>200</v>
      </c>
      <c r="AB54" s="349" t="inlineStr">
        <is>
          <t>만점</t>
        </is>
      </c>
      <c r="AC54" s="350" t="n">
        <v>10</v>
      </c>
      <c r="AD54" s="349" t="inlineStr">
        <is>
          <t>만점</t>
        </is>
      </c>
      <c r="AE54" s="364" t="n">
        <v>0</v>
      </c>
      <c r="AF54" s="366" t="n">
        <v>0</v>
      </c>
      <c r="AG54" s="363" t="n">
        <v>0</v>
      </c>
      <c r="AH54" s="635" t="inlineStr"/>
      <c r="AI54" s="324" t="n"/>
      <c r="AL54" s="487" t="inlineStr">
        <is>
          <t>전남대 의학과</t>
        </is>
      </c>
      <c r="AM54" s="477" t="inlineStr">
        <is>
          <t>자연</t>
        </is>
      </c>
      <c r="AN54" s="637" t="n">
        <v>100</v>
      </c>
      <c r="AO54" s="478" t="n">
        <v>-550</v>
      </c>
      <c r="AP54" s="463" t="n">
        <v>-550</v>
      </c>
      <c r="AQ54" s="479" t="n">
        <v>0</v>
      </c>
      <c r="AR54" s="476" t="inlineStr">
        <is>
          <t>1.26 → 1.01</t>
        </is>
      </c>
      <c r="BA54" s="313" t="inlineStr">
        <is>
          <t>자연39</t>
        </is>
      </c>
    </row>
    <row r="55" ht="16.5" customHeight="1" s="671">
      <c r="B55" s="367" t="inlineStr">
        <is>
          <t>1.26</t>
        </is>
      </c>
      <c r="C55" s="351" t="inlineStr">
        <is>
          <t>2,734</t>
        </is>
      </c>
      <c r="D55" s="727" t="n">
        <v>-550</v>
      </c>
      <c r="E55" s="352" t="inlineStr"/>
      <c r="F55" s="341" t="n">
        <v>98.17</v>
      </c>
      <c r="G55" s="355" t="inlineStr">
        <is>
          <t>401.94</t>
        </is>
      </c>
      <c r="H55" s="356" t="inlineStr">
        <is>
          <t>405.95</t>
        </is>
      </c>
      <c r="I55" s="354" t="inlineStr">
        <is>
          <t>전북대</t>
        </is>
      </c>
      <c r="J55" s="340" t="inlineStr">
        <is>
          <t>의예과</t>
        </is>
      </c>
      <c r="K55" s="339" t="inlineStr">
        <is>
          <t>자연</t>
        </is>
      </c>
      <c r="L55" s="357" t="n">
        <v>33</v>
      </c>
      <c r="M55" s="358" t="inlineStr">
        <is>
          <t xml:space="preserve">371.73 / </t>
        </is>
      </c>
      <c r="N55" s="359" t="n">
        <v>500</v>
      </c>
      <c r="O55" s="360" t="inlineStr">
        <is>
          <t>표점</t>
        </is>
      </c>
      <c r="P55" s="343" t="inlineStr">
        <is>
          <t>변표</t>
        </is>
      </c>
      <c r="Q55" s="342" t="inlineStr">
        <is>
          <t>2과목</t>
        </is>
      </c>
      <c r="R55" s="344" t="n">
        <v>30</v>
      </c>
      <c r="S55" s="345" t="n">
        <v>40</v>
      </c>
      <c r="T55" s="362" t="n">
        <v>30</v>
      </c>
      <c r="U55" s="361" t="n">
        <v>98.17</v>
      </c>
      <c r="V55" s="346" t="n">
        <v>133.4501673534157</v>
      </c>
      <c r="W55" s="348" t="n">
        <v>133.6168340200824</v>
      </c>
      <c r="X55" s="347" t="n">
        <v>67.44</v>
      </c>
      <c r="Y55" s="357" t="n">
        <v>68.69000000000001</v>
      </c>
      <c r="Z55" s="365" t="inlineStr">
        <is>
          <t>1등급</t>
        </is>
      </c>
      <c r="AA55" s="350" t="n">
        <v>30</v>
      </c>
      <c r="AB55" s="349" t="inlineStr">
        <is>
          <t>만점</t>
        </is>
      </c>
      <c r="AC55" s="350" t="n">
        <v>5</v>
      </c>
      <c r="AD55" s="349" t="inlineStr">
        <is>
          <t>만점</t>
        </is>
      </c>
      <c r="AE55" s="364" t="n">
        <v>0</v>
      </c>
      <c r="AF55" s="366" t="n">
        <v>0</v>
      </c>
      <c r="AG55" s="363" t="n">
        <v>0</v>
      </c>
      <c r="AH55" s="635" t="inlineStr"/>
      <c r="AI55" s="324" t="n"/>
      <c r="AL55" s="487" t="inlineStr">
        <is>
          <t>전북대 의예과</t>
        </is>
      </c>
      <c r="AM55" s="477" t="inlineStr">
        <is>
          <t>자연</t>
        </is>
      </c>
      <c r="AN55" s="637" t="n">
        <v>100</v>
      </c>
      <c r="AO55" s="478" t="n">
        <v>-550</v>
      </c>
      <c r="AP55" s="463" t="n">
        <v>-550</v>
      </c>
      <c r="AQ55" s="479" t="n">
        <v>0</v>
      </c>
      <c r="AR55" s="476" t="inlineStr">
        <is>
          <t>1.27 → 1.01</t>
        </is>
      </c>
      <c r="BA55" s="313" t="inlineStr">
        <is>
          <t>자연40</t>
        </is>
      </c>
    </row>
    <row r="56" ht="16.5" customHeight="1" s="671">
      <c r="B56" s="367" t="inlineStr">
        <is>
          <t>1.27</t>
        </is>
      </c>
      <c r="C56" s="351" t="inlineStr">
        <is>
          <t>2,756</t>
        </is>
      </c>
      <c r="D56" s="727" t="n">
        <v>-413</v>
      </c>
      <c r="E56" s="352" t="inlineStr"/>
      <c r="F56" s="341" t="n">
        <v>98.16</v>
      </c>
      <c r="G56" s="355" t="inlineStr">
        <is>
          <t>401.87</t>
        </is>
      </c>
      <c r="H56" s="356" t="inlineStr">
        <is>
          <t>405.50</t>
        </is>
      </c>
      <c r="I56" s="354" t="inlineStr">
        <is>
          <t>건국대</t>
        </is>
      </c>
      <c r="J56" s="340" t="inlineStr">
        <is>
          <t>수의예과</t>
        </is>
      </c>
      <c r="K56" s="339" t="inlineStr">
        <is>
          <t>자연</t>
        </is>
      </c>
      <c r="L56" s="357" t="n">
        <v>39</v>
      </c>
      <c r="M56" s="358" t="inlineStr">
        <is>
          <t xml:space="preserve">703.82 / </t>
        </is>
      </c>
      <c r="N56" s="359" t="n">
        <v>1000</v>
      </c>
      <c r="O56" s="360" t="inlineStr">
        <is>
          <t>표점</t>
        </is>
      </c>
      <c r="P56" s="343" t="inlineStr">
        <is>
          <t>변표</t>
        </is>
      </c>
      <c r="Q56" s="342" t="inlineStr">
        <is>
          <t>2과목</t>
        </is>
      </c>
      <c r="R56" s="344" t="n">
        <v>30</v>
      </c>
      <c r="S56" s="345" t="n">
        <v>40</v>
      </c>
      <c r="T56" s="362" t="n">
        <v>20</v>
      </c>
      <c r="U56" s="361" t="n">
        <v>98.16</v>
      </c>
      <c r="V56" s="346" t="n">
        <v>133.4282862845737</v>
      </c>
      <c r="W56" s="348" t="n">
        <v>133.5949529512404</v>
      </c>
      <c r="X56" s="347" t="n">
        <v>67.42</v>
      </c>
      <c r="Y56" s="357" t="n">
        <v>68.25</v>
      </c>
      <c r="Z56" s="365" t="inlineStr">
        <is>
          <t>1등급</t>
        </is>
      </c>
      <c r="AA56" s="350" t="n">
        <v>100</v>
      </c>
      <c r="AB56" s="349" t="inlineStr">
        <is>
          <t>만점</t>
        </is>
      </c>
      <c r="AC56" s="350" t="n">
        <v>0</v>
      </c>
      <c r="AD56" s="349" t="inlineStr">
        <is>
          <t>만점</t>
        </is>
      </c>
      <c r="AE56" s="364" t="n">
        <v>0</v>
      </c>
      <c r="AF56" s="366" t="n">
        <v>0</v>
      </c>
      <c r="AG56" s="363" t="n">
        <v>0</v>
      </c>
      <c r="AH56" s="635" t="inlineStr"/>
      <c r="AI56" s="324" t="n"/>
      <c r="AL56" s="487" t="inlineStr">
        <is>
          <t>건국대 수의예과</t>
        </is>
      </c>
      <c r="AM56" s="480" t="inlineStr">
        <is>
          <t>자연</t>
        </is>
      </c>
      <c r="AN56" s="637" t="inlineStr">
        <is>
          <t>75%</t>
        </is>
      </c>
      <c r="AO56" s="478" t="n">
        <v>-413</v>
      </c>
      <c r="AP56" s="463" t="n">
        <v>-413</v>
      </c>
      <c r="AQ56" s="479" t="n">
        <v>0</v>
      </c>
      <c r="AR56" s="476" t="inlineStr">
        <is>
          <t>1.28 → 1.09</t>
        </is>
      </c>
      <c r="BA56" s="313" t="inlineStr">
        <is>
          <t>자연41</t>
        </is>
      </c>
    </row>
    <row r="57" ht="16.5" customHeight="1" s="671">
      <c r="B57" s="367" t="inlineStr">
        <is>
          <t>1.34</t>
        </is>
      </c>
      <c r="C57" s="351" t="inlineStr">
        <is>
          <t>2,908</t>
        </is>
      </c>
      <c r="D57" s="727" t="n">
        <v>-550</v>
      </c>
      <c r="E57" s="352" t="inlineStr"/>
      <c r="F57" s="341" t="n">
        <v>98.06999999999999</v>
      </c>
      <c r="G57" s="355" t="inlineStr">
        <is>
          <t>401.39</t>
        </is>
      </c>
      <c r="H57" s="356" t="inlineStr">
        <is>
          <t>405.45</t>
        </is>
      </c>
      <c r="I57" s="354" t="inlineStr">
        <is>
          <t>건국(글로컬)</t>
        </is>
      </c>
      <c r="J57" s="340" t="inlineStr">
        <is>
          <t>의예(일반)</t>
        </is>
      </c>
      <c r="K57" s="339" t="inlineStr">
        <is>
          <t>자연</t>
        </is>
      </c>
      <c r="L57" s="357" t="n">
        <v>23</v>
      </c>
      <c r="M57" s="358" t="inlineStr">
        <is>
          <t xml:space="preserve">975.17 / </t>
        </is>
      </c>
      <c r="N57" s="359" t="n">
        <v>1000</v>
      </c>
      <c r="O57" s="360" t="inlineStr">
        <is>
          <t>표점/만점</t>
        </is>
      </c>
      <c r="P57" s="343" t="inlineStr">
        <is>
          <t>표점/만점</t>
        </is>
      </c>
      <c r="Q57" s="342" t="inlineStr">
        <is>
          <t>2과목</t>
        </is>
      </c>
      <c r="R57" s="344" t="n">
        <v>20</v>
      </c>
      <c r="S57" s="345" t="n">
        <v>30</v>
      </c>
      <c r="T57" s="362" t="n">
        <v>30</v>
      </c>
      <c r="U57" s="361" t="n">
        <v>98.06999999999999</v>
      </c>
      <c r="V57" s="346" t="n">
        <v>133.2829125486129</v>
      </c>
      <c r="W57" s="348" t="n">
        <v>133.4495792152796</v>
      </c>
      <c r="X57" s="347" t="inlineStr">
        <is>
          <t>66.61/67.91</t>
        </is>
      </c>
      <c r="Y57" s="357" t="inlineStr"/>
      <c r="Z57" s="365" t="inlineStr">
        <is>
          <t>1등급</t>
        </is>
      </c>
      <c r="AA57" s="350" t="n">
        <v>200</v>
      </c>
      <c r="AB57" s="349" t="inlineStr">
        <is>
          <t>만점</t>
        </is>
      </c>
      <c r="AC57" s="350" t="n">
        <v>0</v>
      </c>
      <c r="AD57" s="349" t="inlineStr">
        <is>
          <t>만점</t>
        </is>
      </c>
      <c r="AE57" s="364" t="n">
        <v>0</v>
      </c>
      <c r="AF57" s="366" t="n">
        <v>0</v>
      </c>
      <c r="AG57" s="363" t="n">
        <v>0</v>
      </c>
      <c r="AH57" s="635" t="inlineStr"/>
      <c r="AI57" s="324" t="n"/>
      <c r="AL57" s="487" t="inlineStr">
        <is>
          <t>건국(글로컬) 의예(일반)</t>
        </is>
      </c>
      <c r="AM57" s="480" t="inlineStr">
        <is>
          <t>자연</t>
        </is>
      </c>
      <c r="AN57" s="637" t="n">
        <v>100</v>
      </c>
      <c r="AO57" s="478" t="n">
        <v>-550</v>
      </c>
      <c r="AP57" s="463" t="n">
        <v>-550</v>
      </c>
      <c r="AQ57" s="479" t="n">
        <v>0</v>
      </c>
      <c r="AR57" s="476" t="inlineStr">
        <is>
          <t>1.35 → 1.09</t>
        </is>
      </c>
      <c r="BA57" s="313" t="inlineStr">
        <is>
          <t>자연42</t>
        </is>
      </c>
    </row>
    <row r="58" ht="16.5" customHeight="1" s="671">
      <c r="B58" s="367" t="inlineStr">
        <is>
          <t>1.36</t>
        </is>
      </c>
      <c r="C58" s="351" t="inlineStr">
        <is>
          <t>2,951</t>
        </is>
      </c>
      <c r="D58" s="727" t="n">
        <v>-413</v>
      </c>
      <c r="E58" s="352" t="inlineStr"/>
      <c r="F58" s="341" t="n">
        <v>98.05</v>
      </c>
      <c r="G58" s="355" t="inlineStr">
        <is>
          <t>401.27</t>
        </is>
      </c>
      <c r="H58" s="356" t="inlineStr">
        <is>
          <t>404.75</t>
        </is>
      </c>
      <c r="I58" s="354" t="inlineStr">
        <is>
          <t>경희대</t>
        </is>
      </c>
      <c r="J58" s="340" t="inlineStr">
        <is>
          <t>한의예과(자연)</t>
        </is>
      </c>
      <c r="K58" s="339" t="inlineStr">
        <is>
          <t>자연</t>
        </is>
      </c>
      <c r="L58" s="357" t="n">
        <v>32</v>
      </c>
      <c r="M58" s="358" t="inlineStr">
        <is>
          <t xml:space="preserve">586.53 / </t>
        </is>
      </c>
      <c r="N58" s="359" t="n">
        <v>800</v>
      </c>
      <c r="O58" s="360" t="inlineStr">
        <is>
          <t>표점</t>
        </is>
      </c>
      <c r="P58" s="343" t="inlineStr">
        <is>
          <t>변표</t>
        </is>
      </c>
      <c r="Q58" s="342" t="inlineStr">
        <is>
          <t>2과목</t>
        </is>
      </c>
      <c r="R58" s="344" t="n">
        <v>20</v>
      </c>
      <c r="S58" s="345" t="n">
        <v>35</v>
      </c>
      <c r="T58" s="362" t="n">
        <v>30</v>
      </c>
      <c r="U58" s="361" t="n">
        <v>98.05</v>
      </c>
      <c r="V58" s="346" t="n">
        <v>133.2469723822183</v>
      </c>
      <c r="W58" s="348" t="n">
        <v>133.413639048885</v>
      </c>
      <c r="X58" s="347" t="n">
        <v>67.3</v>
      </c>
      <c r="Y58" s="357" t="n">
        <v>68.15000000000001</v>
      </c>
      <c r="Z58" s="365" t="inlineStr">
        <is>
          <t>1등급</t>
        </is>
      </c>
      <c r="AA58" s="350" t="n">
        <v>120</v>
      </c>
      <c r="AB58" s="349" t="inlineStr">
        <is>
          <t>만점</t>
        </is>
      </c>
      <c r="AC58" s="350" t="n">
        <v>0</v>
      </c>
      <c r="AD58" s="349" t="inlineStr">
        <is>
          <t>만점</t>
        </is>
      </c>
      <c r="AE58" s="364" t="n">
        <v>0</v>
      </c>
      <c r="AF58" s="366" t="n">
        <v>9.6</v>
      </c>
      <c r="AG58" s="363" t="n">
        <v>0</v>
      </c>
      <c r="AH58" s="635" t="inlineStr">
        <is>
          <t xml:space="preserve"> 과탐9.6점 가산</t>
        </is>
      </c>
      <c r="AI58" s="324" t="n"/>
      <c r="AL58" s="487" t="inlineStr">
        <is>
          <t>경희대 한의예과(자연)</t>
        </is>
      </c>
      <c r="AM58" s="477" t="inlineStr">
        <is>
          <t>자연</t>
        </is>
      </c>
      <c r="AN58" s="637" t="inlineStr">
        <is>
          <t>75%</t>
        </is>
      </c>
      <c r="AO58" s="478" t="n">
        <v>-413</v>
      </c>
      <c r="AP58" s="463" t="n">
        <v>-413</v>
      </c>
      <c r="AQ58" s="479" t="n">
        <v>0</v>
      </c>
      <c r="AR58" s="476" t="inlineStr">
        <is>
          <t>1.36 → 1.17</t>
        </is>
      </c>
      <c r="BA58" s="313" t="inlineStr">
        <is>
          <t>자연43</t>
        </is>
      </c>
    </row>
    <row r="59" ht="16.5" customHeight="1" s="671">
      <c r="B59" s="367" t="inlineStr">
        <is>
          <t>1.35</t>
        </is>
      </c>
      <c r="C59" s="351" t="inlineStr">
        <is>
          <t>2,930</t>
        </is>
      </c>
      <c r="D59" s="727" t="n">
        <v>-275</v>
      </c>
      <c r="E59" s="352" t="inlineStr"/>
      <c r="F59" s="341" t="n">
        <v>98.05</v>
      </c>
      <c r="G59" s="355" t="inlineStr">
        <is>
          <t>401.31</t>
        </is>
      </c>
      <c r="H59" s="356" t="inlineStr">
        <is>
          <t>403.84</t>
        </is>
      </c>
      <c r="I59" s="354" t="inlineStr">
        <is>
          <t>경북대</t>
        </is>
      </c>
      <c r="J59" s="340" t="inlineStr">
        <is>
          <t>치의예과</t>
        </is>
      </c>
      <c r="K59" s="339" t="inlineStr">
        <is>
          <t>자연</t>
        </is>
      </c>
      <c r="L59" s="357" t="n">
        <v>14</v>
      </c>
      <c r="M59" s="358" t="inlineStr">
        <is>
          <t xml:space="preserve">723.21 / </t>
        </is>
      </c>
      <c r="N59" s="359" t="n">
        <v>1000</v>
      </c>
      <c r="O59" s="360" t="inlineStr">
        <is>
          <t>표점</t>
        </is>
      </c>
      <c r="P59" s="343" t="inlineStr">
        <is>
          <t>변표</t>
        </is>
      </c>
      <c r="Q59" s="342" t="inlineStr">
        <is>
          <t>2과목</t>
        </is>
      </c>
      <c r="R59" s="344" t="n">
        <v>25</v>
      </c>
      <c r="S59" s="345" t="n">
        <v>38</v>
      </c>
      <c r="T59" s="362" t="n">
        <v>25</v>
      </c>
      <c r="U59" s="361" t="n">
        <v>98.05</v>
      </c>
      <c r="V59" s="346" t="n">
        <v>133.2582668187001</v>
      </c>
      <c r="W59" s="348" t="n">
        <v>133.4249334853668</v>
      </c>
      <c r="X59" s="347" t="n">
        <v>67.31</v>
      </c>
      <c r="Y59" s="357" t="n">
        <v>68.59</v>
      </c>
      <c r="Z59" s="365" t="inlineStr">
        <is>
          <t>1등급</t>
        </is>
      </c>
      <c r="AA59" s="350" t="n">
        <v>125</v>
      </c>
      <c r="AB59" s="349" t="inlineStr">
        <is>
          <t>만점</t>
        </is>
      </c>
      <c r="AC59" s="350" t="n">
        <v>10</v>
      </c>
      <c r="AD59" s="349" t="inlineStr">
        <is>
          <t>만점</t>
        </is>
      </c>
      <c r="AE59" s="364" t="n">
        <v>0</v>
      </c>
      <c r="AF59" s="366" t="n">
        <v>0</v>
      </c>
      <c r="AG59" s="363" t="n">
        <v>0</v>
      </c>
      <c r="AH59" s="635" t="inlineStr"/>
      <c r="AI59" s="324" t="n"/>
      <c r="AL59" s="487" t="inlineStr">
        <is>
          <t>경북대 치의예과</t>
        </is>
      </c>
      <c r="AM59" s="480" t="inlineStr">
        <is>
          <t>자연</t>
        </is>
      </c>
      <c r="AN59" s="637" t="inlineStr">
        <is>
          <t>50%</t>
        </is>
      </c>
      <c r="AO59" s="478" t="n">
        <v>-275</v>
      </c>
      <c r="AP59" s="463" t="n">
        <v>-275</v>
      </c>
      <c r="AQ59" s="479" t="n">
        <v>0</v>
      </c>
      <c r="AR59" s="476" t="inlineStr">
        <is>
          <t>1.36 → 1.23</t>
        </is>
      </c>
      <c r="BA59" s="313" t="inlineStr">
        <is>
          <t>자연44</t>
        </is>
      </c>
    </row>
    <row r="60" ht="16.5" customHeight="1" s="671">
      <c r="B60" s="367" t="inlineStr">
        <is>
          <t>1.25</t>
        </is>
      </c>
      <c r="C60" s="351" t="inlineStr">
        <is>
          <t>2,713</t>
        </is>
      </c>
      <c r="D60" s="727" t="n">
        <v>-275</v>
      </c>
      <c r="E60" s="352" t="inlineStr"/>
      <c r="F60" s="341" t="n">
        <v>98.01000000000001</v>
      </c>
      <c r="G60" s="355" t="inlineStr">
        <is>
          <t>402.00</t>
        </is>
      </c>
      <c r="H60" s="356" t="inlineStr">
        <is>
          <t>403.80</t>
        </is>
      </c>
      <c r="I60" s="354" t="inlineStr">
        <is>
          <t>원광대</t>
        </is>
      </c>
      <c r="J60" s="340" t="inlineStr">
        <is>
          <t>한의예(인문)</t>
        </is>
      </c>
      <c r="K60" s="339" t="inlineStr">
        <is>
          <t>인문</t>
        </is>
      </c>
      <c r="L60" s="357" t="n">
        <v>5</v>
      </c>
      <c r="M60" s="358" t="inlineStr">
        <is>
          <t xml:space="preserve">507 / </t>
        </is>
      </c>
      <c r="N60" s="359" t="n">
        <v>600</v>
      </c>
      <c r="O60" s="360" t="inlineStr">
        <is>
          <t>표점</t>
        </is>
      </c>
      <c r="P60" s="343" t="inlineStr">
        <is>
          <t>표점</t>
        </is>
      </c>
      <c r="Q60" s="342" t="inlineStr">
        <is>
          <t>2과목</t>
        </is>
      </c>
      <c r="R60" s="344" t="n">
        <v>33</v>
      </c>
      <c r="S60" s="345" t="n">
        <v>33</v>
      </c>
      <c r="T60" s="362" t="n">
        <v>0</v>
      </c>
      <c r="U60" s="361" t="n">
        <v>98.01000000000001</v>
      </c>
      <c r="V60" s="346" t="n">
        <v>133.1840219848981</v>
      </c>
      <c r="W60" s="348" t="n">
        <v>133.3506886515648</v>
      </c>
      <c r="X60" s="347" t="n">
        <v>67.73</v>
      </c>
      <c r="Y60" s="357" t="inlineStr"/>
      <c r="Z60" s="365" t="inlineStr">
        <is>
          <t>1등급</t>
        </is>
      </c>
      <c r="AA60" s="350" t="n">
        <v>100</v>
      </c>
      <c r="AB60" s="349" t="inlineStr">
        <is>
          <t>만점</t>
        </is>
      </c>
      <c r="AC60" s="350" t="n">
        <v>5</v>
      </c>
      <c r="AD60" s="349" t="inlineStr">
        <is>
          <t>만점</t>
        </is>
      </c>
      <c r="AE60" s="364" t="n">
        <v>0</v>
      </c>
      <c r="AF60" s="366" t="n">
        <v>0</v>
      </c>
      <c r="AG60" s="363" t="n">
        <v>0</v>
      </c>
      <c r="AH60" s="635" t="inlineStr"/>
      <c r="AI60" s="324" t="n"/>
      <c r="AL60" s="487" t="inlineStr">
        <is>
          <t>원광대 한의예(인문)</t>
        </is>
      </c>
      <c r="AM60" s="477" t="inlineStr">
        <is>
          <t>인문</t>
        </is>
      </c>
      <c r="AN60" s="637" t="inlineStr">
        <is>
          <t>50%</t>
        </is>
      </c>
      <c r="AO60" s="478" t="n">
        <v>-275</v>
      </c>
      <c r="AP60" s="463" t="n">
        <v>-235</v>
      </c>
      <c r="AQ60" s="479" t="n">
        <v>-40</v>
      </c>
      <c r="AR60" s="476" t="inlineStr">
        <is>
          <t>1.39 → 1.28</t>
        </is>
      </c>
      <c r="BA60" s="313" t="inlineStr">
        <is>
          <t>자연45</t>
        </is>
      </c>
    </row>
    <row r="61" ht="16.5" customHeight="1" s="671">
      <c r="B61" s="367" t="inlineStr">
        <is>
          <t>1.39</t>
        </is>
      </c>
      <c r="C61" s="351" t="inlineStr">
        <is>
          <t>3,016</t>
        </is>
      </c>
      <c r="D61" s="727" t="n">
        <v>-275</v>
      </c>
      <c r="E61" s="352" t="inlineStr"/>
      <c r="F61" s="341" t="n">
        <v>98</v>
      </c>
      <c r="G61" s="355" t="inlineStr">
        <is>
          <t>401.01</t>
        </is>
      </c>
      <c r="H61" s="356" t="inlineStr">
        <is>
          <t>403.73</t>
        </is>
      </c>
      <c r="I61" s="354" t="inlineStr">
        <is>
          <t>동국(WISE)</t>
        </is>
      </c>
      <c r="J61" s="340" t="inlineStr">
        <is>
          <t>한의예(유형Ⅱ)</t>
        </is>
      </c>
      <c r="K61" s="339" t="inlineStr">
        <is>
          <t>통합</t>
        </is>
      </c>
      <c r="L61" s="357" t="n">
        <v>2</v>
      </c>
      <c r="M61" s="358" t="inlineStr">
        <is>
          <t xml:space="preserve">994 / </t>
        </is>
      </c>
      <c r="N61" s="359" t="n">
        <v>1000</v>
      </c>
      <c r="O61" s="360" t="inlineStr">
        <is>
          <t>백분위</t>
        </is>
      </c>
      <c r="P61" s="343" t="inlineStr">
        <is>
          <t>백분위</t>
        </is>
      </c>
      <c r="Q61" s="342" t="inlineStr">
        <is>
          <t>2과목</t>
        </is>
      </c>
      <c r="R61" s="344" t="n">
        <v>25</v>
      </c>
      <c r="S61" s="345" t="n">
        <v>35</v>
      </c>
      <c r="T61" s="362" t="n">
        <v>20</v>
      </c>
      <c r="U61" s="361" t="n">
        <v>98</v>
      </c>
      <c r="V61" s="346" t="n">
        <v>133.1666666666667</v>
      </c>
      <c r="W61" s="348" t="n">
        <v>133.3333333333333</v>
      </c>
      <c r="X61" s="347" t="n">
        <v>67.26000000000001</v>
      </c>
      <c r="Y61" s="357" t="inlineStr"/>
      <c r="Z61" s="365" t="inlineStr">
        <is>
          <t>1등급</t>
        </is>
      </c>
      <c r="AA61" s="350" t="n">
        <v>200</v>
      </c>
      <c r="AB61" s="349" t="inlineStr">
        <is>
          <t>만점</t>
        </is>
      </c>
      <c r="AC61" s="350" t="n">
        <v>10</v>
      </c>
      <c r="AD61" s="349" t="inlineStr">
        <is>
          <t>만점</t>
        </is>
      </c>
      <c r="AE61" s="364" t="n">
        <v>0</v>
      </c>
      <c r="AF61" s="366" t="n">
        <v>0</v>
      </c>
      <c r="AG61" s="363" t="n">
        <v>0</v>
      </c>
      <c r="AH61" s="635" t="inlineStr"/>
      <c r="AI61" s="324" t="n"/>
      <c r="AL61" s="487" t="inlineStr">
        <is>
          <t>동국(WISE) 한의예(유형Ⅱ)</t>
        </is>
      </c>
      <c r="AM61" s="480" t="inlineStr">
        <is>
          <t>통합</t>
        </is>
      </c>
      <c r="AN61" s="637" t="inlineStr">
        <is>
          <t>50%</t>
        </is>
      </c>
      <c r="AO61" s="478" t="n">
        <v>-275</v>
      </c>
      <c r="AP61" s="463" t="n">
        <v>-235</v>
      </c>
      <c r="AQ61" s="479" t="n">
        <v>-40</v>
      </c>
      <c r="AR61" s="476" t="inlineStr">
        <is>
          <t>1.40 → 1.29</t>
        </is>
      </c>
      <c r="BA61" s="313" t="inlineStr">
        <is>
          <t>자연46</t>
        </is>
      </c>
    </row>
    <row r="62" ht="16.5" customHeight="1" s="671">
      <c r="B62" s="367" t="inlineStr">
        <is>
          <t>1.39</t>
        </is>
      </c>
      <c r="C62" s="351" t="inlineStr">
        <is>
          <t>3,016</t>
        </is>
      </c>
      <c r="D62" s="727" t="n">
        <v>-275</v>
      </c>
      <c r="E62" s="352" t="inlineStr"/>
      <c r="F62" s="341" t="n">
        <v>98</v>
      </c>
      <c r="G62" s="355" t="inlineStr">
        <is>
          <t>401.01</t>
        </is>
      </c>
      <c r="H62" s="356" t="inlineStr">
        <is>
          <t>403.33</t>
        </is>
      </c>
      <c r="I62" s="354" t="inlineStr">
        <is>
          <t>조선대</t>
        </is>
      </c>
      <c r="J62" s="340" t="inlineStr">
        <is>
          <t>치의예</t>
        </is>
      </c>
      <c r="K62" s="339" t="inlineStr">
        <is>
          <t>자연</t>
        </is>
      </c>
      <c r="L62" s="357" t="n">
        <v>15</v>
      </c>
      <c r="M62" s="358" t="inlineStr">
        <is>
          <t xml:space="preserve">798 / </t>
        </is>
      </c>
      <c r="N62" s="359" t="n">
        <v>800</v>
      </c>
      <c r="O62" s="360" t="inlineStr">
        <is>
          <t>백분위</t>
        </is>
      </c>
      <c r="P62" s="343" t="inlineStr">
        <is>
          <t>백분위</t>
        </is>
      </c>
      <c r="Q62" s="342" t="inlineStr">
        <is>
          <t>1과목</t>
        </is>
      </c>
      <c r="R62" s="344" t="n">
        <v>25</v>
      </c>
      <c r="S62" s="345" t="n">
        <v>35</v>
      </c>
      <c r="T62" s="362" t="n">
        <v>15</v>
      </c>
      <c r="U62" s="361" t="n">
        <v>98</v>
      </c>
      <c r="V62" s="346" t="n">
        <v>133.1666666666667</v>
      </c>
      <c r="W62" s="348" t="n">
        <v>133.3333333333333</v>
      </c>
      <c r="X62" s="347" t="n">
        <v>67.26000000000001</v>
      </c>
      <c r="Y62" s="357" t="inlineStr"/>
      <c r="Z62" s="365" t="inlineStr">
        <is>
          <t>1등급</t>
        </is>
      </c>
      <c r="AA62" s="350" t="n">
        <v>200</v>
      </c>
      <c r="AB62" s="349" t="inlineStr">
        <is>
          <t>만점</t>
        </is>
      </c>
      <c r="AC62" s="350" t="n">
        <v>10</v>
      </c>
      <c r="AD62" s="349" t="inlineStr">
        <is>
          <t>만점</t>
        </is>
      </c>
      <c r="AE62" s="364" t="n">
        <v>0</v>
      </c>
      <c r="AF62" s="366" t="n">
        <v>0</v>
      </c>
      <c r="AG62" s="363" t="n">
        <v>0</v>
      </c>
      <c r="AH62" s="635" t="inlineStr"/>
      <c r="AI62" s="324" t="n"/>
      <c r="AL62" s="487" t="inlineStr">
        <is>
          <t>조선대 치의예</t>
        </is>
      </c>
      <c r="AM62" s="477" t="inlineStr">
        <is>
          <t>자연</t>
        </is>
      </c>
      <c r="AN62" s="637" t="inlineStr">
        <is>
          <t>50%</t>
        </is>
      </c>
      <c r="AO62" s="478" t="n">
        <v>-275</v>
      </c>
      <c r="AP62" s="463" t="n">
        <v>-275</v>
      </c>
      <c r="AQ62" s="479" t="n">
        <v>0</v>
      </c>
      <c r="AR62" s="476" t="inlineStr">
        <is>
          <t>1.40 → 1.27</t>
        </is>
      </c>
      <c r="BA62" s="313" t="inlineStr">
        <is>
          <t>자연47</t>
        </is>
      </c>
    </row>
    <row r="63" ht="16.5" customHeight="1" s="671">
      <c r="B63" s="367" t="inlineStr">
        <is>
          <t>1.39</t>
        </is>
      </c>
      <c r="C63" s="351" t="inlineStr">
        <is>
          <t>3,016</t>
        </is>
      </c>
      <c r="D63" s="727" t="n">
        <v>-550</v>
      </c>
      <c r="E63" s="352" t="inlineStr"/>
      <c r="F63" s="341" t="n">
        <v>98</v>
      </c>
      <c r="G63" s="355" t="inlineStr">
        <is>
          <t>401.00</t>
        </is>
      </c>
      <c r="H63" s="356" t="inlineStr">
        <is>
          <t>405.09</t>
        </is>
      </c>
      <c r="I63" s="354" t="inlineStr">
        <is>
          <t>인제대</t>
        </is>
      </c>
      <c r="J63" s="340" t="inlineStr">
        <is>
          <t>의예(지역)</t>
        </is>
      </c>
      <c r="K63" s="339" t="inlineStr">
        <is>
          <t>자연</t>
        </is>
      </c>
      <c r="L63" s="357" t="n">
        <v>24</v>
      </c>
      <c r="M63" s="358" t="inlineStr">
        <is>
          <t xml:space="preserve">536 / </t>
        </is>
      </c>
      <c r="N63" s="359" t="n">
        <v>800</v>
      </c>
      <c r="O63" s="360" t="inlineStr">
        <is>
          <t>표점</t>
        </is>
      </c>
      <c r="P63" s="343" t="inlineStr">
        <is>
          <t>표점</t>
        </is>
      </c>
      <c r="Q63" s="342" t="inlineStr">
        <is>
          <t>2과목</t>
        </is>
      </c>
      <c r="R63" s="344" t="n">
        <v>25</v>
      </c>
      <c r="S63" s="345" t="n">
        <v>25</v>
      </c>
      <c r="T63" s="362" t="n">
        <v>25</v>
      </c>
      <c r="U63" s="361" t="n">
        <v>98</v>
      </c>
      <c r="V63" s="346" t="n">
        <v>133.163736740533</v>
      </c>
      <c r="W63" s="348" t="n">
        <v>133.3304034071997</v>
      </c>
      <c r="X63" s="347" t="n">
        <v>67.25</v>
      </c>
      <c r="Y63" s="357" t="inlineStr"/>
      <c r="Z63" s="365" t="inlineStr">
        <is>
          <t>1등급</t>
        </is>
      </c>
      <c r="AA63" s="350" t="n">
        <v>135</v>
      </c>
      <c r="AB63" s="349" t="inlineStr">
        <is>
          <t>만점</t>
        </is>
      </c>
      <c r="AC63" s="350" t="n">
        <v>0</v>
      </c>
      <c r="AD63" s="349" t="inlineStr">
        <is>
          <t>만점</t>
        </is>
      </c>
      <c r="AE63" s="364" t="n">
        <v>0</v>
      </c>
      <c r="AF63" s="366" t="n">
        <v>0</v>
      </c>
      <c r="AG63" s="363" t="n">
        <v>0</v>
      </c>
      <c r="AH63" s="635" t="inlineStr"/>
      <c r="AI63" s="324" t="n"/>
      <c r="AL63" s="487" t="inlineStr">
        <is>
          <t>인제대 의예(지역)</t>
        </is>
      </c>
      <c r="AM63" s="477" t="inlineStr">
        <is>
          <t>자연</t>
        </is>
      </c>
      <c r="AN63" s="637" t="n">
        <v>100</v>
      </c>
      <c r="AO63" s="478" t="n">
        <v>-550</v>
      </c>
      <c r="AP63" s="463" t="n">
        <v>-550</v>
      </c>
      <c r="AQ63" s="479" t="n">
        <v>0</v>
      </c>
      <c r="AR63" s="476" t="inlineStr">
        <is>
          <t>1.40 → 1.14</t>
        </is>
      </c>
      <c r="BA63" s="313" t="inlineStr">
        <is>
          <t>자연48</t>
        </is>
      </c>
    </row>
    <row r="64" ht="16.5" customHeight="1" s="671">
      <c r="B64" s="367" t="inlineStr">
        <is>
          <t>1.42</t>
        </is>
      </c>
      <c r="C64" s="351" t="inlineStr">
        <is>
          <t>3,081</t>
        </is>
      </c>
      <c r="D64" s="727" t="n">
        <v>-415</v>
      </c>
      <c r="E64" s="352" t="inlineStr">
        <is>
          <t>401.49</t>
        </is>
      </c>
      <c r="F64" s="341" t="n">
        <v>97.97</v>
      </c>
      <c r="G64" s="355" t="inlineStr">
        <is>
          <t>400.83</t>
        </is>
      </c>
      <c r="H64" s="356" t="inlineStr">
        <is>
          <t>403.83</t>
        </is>
      </c>
      <c r="I64" s="354" t="inlineStr">
        <is>
          <t>서울대</t>
        </is>
      </c>
      <c r="J64" s="340" t="inlineStr">
        <is>
          <t>물리·천문학부 물리학전공</t>
        </is>
      </c>
      <c r="K64" s="339" t="inlineStr">
        <is>
          <t>자연</t>
        </is>
      </c>
      <c r="L64" s="357" t="n">
        <v>12</v>
      </c>
      <c r="M64" s="358" t="inlineStr">
        <is>
          <t xml:space="preserve">403.6 / </t>
        </is>
      </c>
      <c r="N64" s="359" t="n">
        <v>600</v>
      </c>
      <c r="O64" s="360" t="inlineStr">
        <is>
          <t>표점</t>
        </is>
      </c>
      <c r="P64" s="343" t="inlineStr">
        <is>
          <t>표점</t>
        </is>
      </c>
      <c r="Q64" s="342" t="inlineStr">
        <is>
          <t>2과목</t>
        </is>
      </c>
      <c r="R64" s="344" t="n">
        <v>33</v>
      </c>
      <c r="S64" s="345" t="n">
        <v>40</v>
      </c>
      <c r="T64" s="362" t="n">
        <v>27</v>
      </c>
      <c r="U64" s="361" t="n">
        <v>97.97</v>
      </c>
      <c r="V64" s="346" t="n">
        <v>133.1126762259705</v>
      </c>
      <c r="W64" s="348" t="n">
        <v>133.2793428926372</v>
      </c>
      <c r="X64" s="347" t="n">
        <v>67.22</v>
      </c>
      <c r="Y64" s="357" t="inlineStr"/>
      <c r="Z64" s="365" t="inlineStr">
        <is>
          <t>1등급</t>
        </is>
      </c>
      <c r="AA64" s="350" t="n">
        <v>0</v>
      </c>
      <c r="AB64" s="349" t="inlineStr">
        <is>
          <t>만점</t>
        </is>
      </c>
      <c r="AC64" s="350" t="n">
        <v>0</v>
      </c>
      <c r="AD64" s="349" t="inlineStr">
        <is>
          <t>만점</t>
        </is>
      </c>
      <c r="AE64" s="364" t="n">
        <v>0</v>
      </c>
      <c r="AF64" s="366" t="n">
        <v>3</v>
      </c>
      <c r="AG64" s="363" t="n">
        <v>0</v>
      </c>
      <c r="AH64" s="635" t="inlineStr">
        <is>
          <t xml:space="preserve"> 물리/화학 필수, 과탐Ⅱ3점 가산</t>
        </is>
      </c>
      <c r="AI64" s="324" t="n"/>
      <c r="AL64" s="487" t="inlineStr">
        <is>
          <t>서울대 물리·천문학부 물리학전공</t>
        </is>
      </c>
      <c r="AM64" s="477" t="inlineStr">
        <is>
          <t>자연</t>
        </is>
      </c>
      <c r="AN64" s="637" t="inlineStr">
        <is>
          <t>75%</t>
        </is>
      </c>
      <c r="AO64" s="478" t="n">
        <v>-415</v>
      </c>
      <c r="AP64" s="463" t="n">
        <v>-415</v>
      </c>
      <c r="AQ64" s="479" t="n">
        <v>0</v>
      </c>
      <c r="AR64" s="476" t="inlineStr">
        <is>
          <t>1.42 → 1.23</t>
        </is>
      </c>
      <c r="BA64" s="313" t="inlineStr">
        <is>
          <t>자연49</t>
        </is>
      </c>
    </row>
    <row r="65" ht="16.5" customHeight="1" s="671">
      <c r="B65" s="367" t="inlineStr">
        <is>
          <t>1.42</t>
        </is>
      </c>
      <c r="C65" s="351" t="inlineStr">
        <is>
          <t>3,081</t>
        </is>
      </c>
      <c r="D65" s="727" t="n">
        <v>-550</v>
      </c>
      <c r="E65" s="352" t="inlineStr"/>
      <c r="F65" s="341" t="n">
        <v>97.95999999999999</v>
      </c>
      <c r="G65" s="355" t="inlineStr">
        <is>
          <t>400.82</t>
        </is>
      </c>
      <c r="H65" s="356" t="inlineStr">
        <is>
          <t>404.79</t>
        </is>
      </c>
      <c r="I65" s="354" t="inlineStr">
        <is>
          <t>대구가톨릭대</t>
        </is>
      </c>
      <c r="J65" s="340" t="inlineStr">
        <is>
          <t>의예과</t>
        </is>
      </c>
      <c r="K65" s="339" t="inlineStr">
        <is>
          <t>자연</t>
        </is>
      </c>
      <c r="L65" s="357" t="n">
        <v>28</v>
      </c>
      <c r="M65" s="358" t="inlineStr">
        <is>
          <t xml:space="preserve">524.43 / </t>
        </is>
      </c>
      <c r="N65" s="359" t="n">
        <v>800</v>
      </c>
      <c r="O65" s="360" t="inlineStr">
        <is>
          <t>표점</t>
        </is>
      </c>
      <c r="P65" s="343" t="inlineStr">
        <is>
          <t>표점/만점</t>
        </is>
      </c>
      <c r="Q65" s="342" t="inlineStr">
        <is>
          <t>2과목</t>
        </is>
      </c>
      <c r="R65" s="344" t="n">
        <v>30</v>
      </c>
      <c r="S65" s="345" t="n">
        <v>30</v>
      </c>
      <c r="T65" s="362" t="n">
        <v>15</v>
      </c>
      <c r="U65" s="361" t="n">
        <v>97.95999999999999</v>
      </c>
      <c r="V65" s="346" t="n">
        <v>133.107154599047</v>
      </c>
      <c r="W65" s="348" t="n">
        <v>133.2738212657137</v>
      </c>
      <c r="X65" s="347" t="inlineStr">
        <is>
          <t>66.53/67.91</t>
        </is>
      </c>
      <c r="Y65" s="357" t="inlineStr"/>
      <c r="Z65" s="365" t="inlineStr">
        <is>
          <t>1등급</t>
        </is>
      </c>
      <c r="AA65" s="350" t="n">
        <v>80</v>
      </c>
      <c r="AB65" s="349" t="inlineStr">
        <is>
          <t>만점</t>
        </is>
      </c>
      <c r="AC65" s="350" t="n">
        <v>6</v>
      </c>
      <c r="AD65" s="349" t="inlineStr">
        <is>
          <t>만점</t>
        </is>
      </c>
      <c r="AE65" s="364" t="n">
        <v>0</v>
      </c>
      <c r="AF65" s="366" t="n">
        <v>0</v>
      </c>
      <c r="AG65" s="363" t="n">
        <v>0</v>
      </c>
      <c r="AH65" s="635" t="inlineStr">
        <is>
          <t xml:space="preserve">★26반영비 </t>
        </is>
      </c>
      <c r="AI65" s="324" t="n"/>
      <c r="AL65" s="487" t="inlineStr">
        <is>
          <t>대구가톨릭대 의예과</t>
        </is>
      </c>
      <c r="AM65" s="480" t="inlineStr">
        <is>
          <t>자연</t>
        </is>
      </c>
      <c r="AN65" s="637" t="n">
        <v>100</v>
      </c>
      <c r="AO65" s="478" t="n">
        <v>-550</v>
      </c>
      <c r="AP65" s="463" t="n">
        <v>-550</v>
      </c>
      <c r="AQ65" s="479" t="n">
        <v>0</v>
      </c>
      <c r="AR65" s="476" t="inlineStr">
        <is>
          <t>1.42 → 1.17</t>
        </is>
      </c>
      <c r="BA65" s="313" t="inlineStr">
        <is>
          <t>자연50</t>
        </is>
      </c>
    </row>
    <row r="66" ht="16.5" customHeight="1" s="671">
      <c r="B66" s="367" t="inlineStr">
        <is>
          <t>1.43</t>
        </is>
      </c>
      <c r="C66" s="351" t="inlineStr">
        <is>
          <t>3,103</t>
        </is>
      </c>
      <c r="D66" s="727" t="n">
        <v>-550</v>
      </c>
      <c r="E66" s="352" t="inlineStr"/>
      <c r="F66" s="341" t="n">
        <v>97.94</v>
      </c>
      <c r="G66" s="355" t="inlineStr">
        <is>
          <t>400.71</t>
        </is>
      </c>
      <c r="H66" s="356" t="inlineStr">
        <is>
          <t>404.57</t>
        </is>
      </c>
      <c r="I66" s="354" t="inlineStr">
        <is>
          <t>을지대</t>
        </is>
      </c>
      <c r="J66" s="340" t="inlineStr">
        <is>
          <t>의예</t>
        </is>
      </c>
      <c r="K66" s="339" t="inlineStr">
        <is>
          <t>자연</t>
        </is>
      </c>
      <c r="L66" s="357" t="n">
        <v>15</v>
      </c>
      <c r="M66" s="358" t="inlineStr">
        <is>
          <t xml:space="preserve">986.5 / </t>
        </is>
      </c>
      <c r="N66" s="359" t="n">
        <v>1000</v>
      </c>
      <c r="O66" s="360" t="inlineStr">
        <is>
          <t>백분위</t>
        </is>
      </c>
      <c r="P66" s="343" t="inlineStr">
        <is>
          <t>백분위</t>
        </is>
      </c>
      <c r="Q66" s="342" t="inlineStr">
        <is>
          <t>2과목</t>
        </is>
      </c>
      <c r="R66" s="344" t="n">
        <v>30</v>
      </c>
      <c r="S66" s="345" t="n">
        <v>30</v>
      </c>
      <c r="T66" s="362" t="n">
        <v>30</v>
      </c>
      <c r="U66" s="361" t="n">
        <v>97.94</v>
      </c>
      <c r="V66" s="346" t="n">
        <v>133.074074074074</v>
      </c>
      <c r="W66" s="348" t="n">
        <v>133.2407407407407</v>
      </c>
      <c r="X66" s="347" t="n">
        <v>67.2</v>
      </c>
      <c r="Y66" s="357" t="inlineStr"/>
      <c r="Z66" s="365" t="inlineStr">
        <is>
          <t>1등급</t>
        </is>
      </c>
      <c r="AA66" s="350" t="n">
        <v>100</v>
      </c>
      <c r="AB66" s="349" t="inlineStr">
        <is>
          <t>만점</t>
        </is>
      </c>
      <c r="AC66" s="350" t="n">
        <v>5</v>
      </c>
      <c r="AD66" s="349" t="inlineStr">
        <is>
          <t>만점</t>
        </is>
      </c>
      <c r="AE66" s="364" t="n">
        <v>0</v>
      </c>
      <c r="AF66" s="366" t="n">
        <v>0</v>
      </c>
      <c r="AG66" s="363" t="n">
        <v>0</v>
      </c>
      <c r="AH66" s="635" t="inlineStr"/>
      <c r="AI66" s="324" t="n"/>
      <c r="AL66" s="487" t="inlineStr">
        <is>
          <t>을지대 의예</t>
        </is>
      </c>
      <c r="AM66" s="480" t="inlineStr">
        <is>
          <t>자연</t>
        </is>
      </c>
      <c r="AN66" s="637" t="n">
        <v>100</v>
      </c>
      <c r="AO66" s="478" t="n">
        <v>-550</v>
      </c>
      <c r="AP66" s="463" t="n">
        <v>-550</v>
      </c>
      <c r="AQ66" s="479" t="n">
        <v>0</v>
      </c>
      <c r="AR66" s="476" t="inlineStr">
        <is>
          <t>1.44 → 1.18</t>
        </is>
      </c>
      <c r="BA66" s="313" t="inlineStr">
        <is>
          <t>자연51</t>
        </is>
      </c>
    </row>
    <row r="67" ht="16.5" customHeight="1" s="671">
      <c r="B67" s="367" t="inlineStr">
        <is>
          <t>1.31</t>
        </is>
      </c>
      <c r="C67" s="351" t="inlineStr">
        <is>
          <t>2,843</t>
        </is>
      </c>
      <c r="D67" s="727" t="n">
        <v>-403</v>
      </c>
      <c r="E67" s="352" t="inlineStr"/>
      <c r="F67" s="341" t="n">
        <v>97.94</v>
      </c>
      <c r="G67" s="355" t="inlineStr">
        <is>
          <t>401.62</t>
        </is>
      </c>
      <c r="H67" s="356" t="inlineStr">
        <is>
          <t>403.76</t>
        </is>
      </c>
      <c r="I67" s="354" t="inlineStr">
        <is>
          <t>서울대</t>
        </is>
      </c>
      <c r="J67" s="340" t="inlineStr">
        <is>
          <t>자유전공학부</t>
        </is>
      </c>
      <c r="K67" s="339" t="inlineStr">
        <is>
          <t>통합</t>
        </is>
      </c>
      <c r="L67" s="357" t="n">
        <v>52</v>
      </c>
      <c r="M67" s="358" t="inlineStr">
        <is>
          <t xml:space="preserve">401.2 / </t>
        </is>
      </c>
      <c r="N67" s="359" t="n">
        <v>600</v>
      </c>
      <c r="O67" s="360" t="inlineStr">
        <is>
          <t>표점</t>
        </is>
      </c>
      <c r="P67" s="343" t="inlineStr">
        <is>
          <t>표점</t>
        </is>
      </c>
      <c r="Q67" s="342" t="inlineStr">
        <is>
          <t>2과목</t>
        </is>
      </c>
      <c r="R67" s="344" t="n">
        <v>33</v>
      </c>
      <c r="S67" s="345" t="n">
        <v>40</v>
      </c>
      <c r="T67" s="362" t="n">
        <v>27</v>
      </c>
      <c r="U67" s="361" t="n">
        <v>97.94</v>
      </c>
      <c r="V67" s="346" t="n">
        <v>133.0650879333254</v>
      </c>
      <c r="W67" s="348" t="n">
        <v>133.2317545999921</v>
      </c>
      <c r="X67" s="347" t="n">
        <v>67.66</v>
      </c>
      <c r="Y67" s="357" t="inlineStr"/>
      <c r="Z67" s="365" t="inlineStr">
        <is>
          <t>1등급</t>
        </is>
      </c>
      <c r="AA67" s="350" t="n">
        <v>0</v>
      </c>
      <c r="AB67" s="349" t="inlineStr">
        <is>
          <t>만점</t>
        </is>
      </c>
      <c r="AC67" s="350" t="n">
        <v>0</v>
      </c>
      <c r="AD67" s="349" t="inlineStr">
        <is>
          <t>만점</t>
        </is>
      </c>
      <c r="AE67" s="364" t="n">
        <v>0</v>
      </c>
      <c r="AF67" s="366" t="n">
        <v>0</v>
      </c>
      <c r="AG67" s="363" t="n">
        <v>0</v>
      </c>
      <c r="AH67" s="635" t="inlineStr"/>
      <c r="AI67" s="324" t="n"/>
      <c r="AL67" s="487" t="inlineStr">
        <is>
          <t>서울대 자유전공학부</t>
        </is>
      </c>
      <c r="AM67" s="480" t="inlineStr">
        <is>
          <t>통합</t>
        </is>
      </c>
      <c r="AN67" s="637" t="inlineStr">
        <is>
          <t>75%</t>
        </is>
      </c>
      <c r="AO67" s="478" t="n">
        <v>-403</v>
      </c>
      <c r="AP67" s="463" t="n">
        <v>-341</v>
      </c>
      <c r="AQ67" s="479" t="n">
        <v>-62</v>
      </c>
      <c r="AR67" s="476" t="inlineStr">
        <is>
          <t>1.44 → 1.28</t>
        </is>
      </c>
      <c r="BA67" s="313" t="inlineStr">
        <is>
          <t>자연52</t>
        </is>
      </c>
    </row>
    <row r="68" ht="16.5" customHeight="1" s="671">
      <c r="B68" s="367" t="inlineStr">
        <is>
          <t>1.51</t>
        </is>
      </c>
      <c r="C68" s="351" t="inlineStr">
        <is>
          <t>3,277</t>
        </is>
      </c>
      <c r="D68" s="727" t="n">
        <v>-537</v>
      </c>
      <c r="E68" s="352" t="inlineStr"/>
      <c r="F68" s="341" t="n">
        <v>97.86</v>
      </c>
      <c r="G68" s="355" t="inlineStr">
        <is>
          <t>400.26</t>
        </is>
      </c>
      <c r="H68" s="356" t="inlineStr">
        <is>
          <t>403.33</t>
        </is>
      </c>
      <c r="I68" s="354" t="inlineStr">
        <is>
          <t>충북대</t>
        </is>
      </c>
      <c r="J68" s="340" t="inlineStr">
        <is>
          <t>의예과</t>
        </is>
      </c>
      <c r="K68" s="339" t="inlineStr">
        <is>
          <t>자연</t>
        </is>
      </c>
      <c r="L68" s="357" t="n">
        <v>25</v>
      </c>
      <c r="M68" s="358" t="inlineStr">
        <is>
          <t xml:space="preserve">994.59 / </t>
        </is>
      </c>
      <c r="N68" s="359" t="n">
        <v>200</v>
      </c>
      <c r="O68" s="360" t="inlineStr">
        <is>
          <t>표점/만점</t>
        </is>
      </c>
      <c r="P68" s="343" t="inlineStr">
        <is>
          <t>표점/만점</t>
        </is>
      </c>
      <c r="Q68" s="342" t="inlineStr">
        <is>
          <t>2과목</t>
        </is>
      </c>
      <c r="R68" s="344" t="n">
        <v>20</v>
      </c>
      <c r="S68" s="345" t="n">
        <v>30</v>
      </c>
      <c r="T68" s="362" t="n">
        <v>30</v>
      </c>
      <c r="U68" s="361" t="n">
        <v>97.86</v>
      </c>
      <c r="V68" s="346" t="n">
        <v>132.9446643849805</v>
      </c>
      <c r="W68" s="348" t="n">
        <v>133.1021084491439</v>
      </c>
      <c r="X68" s="347" t="inlineStr">
        <is>
          <t>66.45/67.91</t>
        </is>
      </c>
      <c r="Y68" s="357" t="inlineStr"/>
      <c r="Z68" s="365" t="inlineStr">
        <is>
          <t>1등급</t>
        </is>
      </c>
      <c r="AA68" s="350" t="n">
        <v>40</v>
      </c>
      <c r="AB68" s="349" t="inlineStr">
        <is>
          <t>만점</t>
        </is>
      </c>
      <c r="AC68" s="350" t="n">
        <v>0</v>
      </c>
      <c r="AD68" s="349" t="inlineStr">
        <is>
          <t>만점</t>
        </is>
      </c>
      <c r="AE68" s="364" t="n">
        <v>0</v>
      </c>
      <c r="AF68" s="366" t="n">
        <v>0</v>
      </c>
      <c r="AG68" s="363" t="n">
        <v>0</v>
      </c>
      <c r="AH68" s="635" t="inlineStr"/>
      <c r="AI68" s="324" t="n"/>
      <c r="AL68" s="487" t="inlineStr">
        <is>
          <t>충북대 의예과</t>
        </is>
      </c>
      <c r="AM68" s="477" t="inlineStr">
        <is>
          <t>자연</t>
        </is>
      </c>
      <c r="AN68" s="637" t="n">
        <v>100</v>
      </c>
      <c r="AO68" s="478" t="n">
        <v>-537</v>
      </c>
      <c r="AP68" s="463" t="n">
        <v>-537</v>
      </c>
      <c r="AQ68" s="479" t="n">
        <v>0</v>
      </c>
      <c r="AR68" s="476" t="inlineStr">
        <is>
          <t>1.52 → 1.27</t>
        </is>
      </c>
      <c r="BA68" s="313" t="inlineStr">
        <is>
          <t>자연53</t>
        </is>
      </c>
    </row>
    <row r="69" ht="16.5" customHeight="1" s="671">
      <c r="B69" s="367" t="inlineStr">
        <is>
          <t>1.58</t>
        </is>
      </c>
      <c r="C69" s="351" t="inlineStr">
        <is>
          <t>3,429</t>
        </is>
      </c>
      <c r="D69" s="727" t="n">
        <v>-416</v>
      </c>
      <c r="E69" s="352" t="inlineStr"/>
      <c r="F69" s="341" t="n">
        <v>97.8</v>
      </c>
      <c r="G69" s="355" t="inlineStr">
        <is>
          <t>399.91</t>
        </is>
      </c>
      <c r="H69" s="356" t="inlineStr">
        <is>
          <t>402.47</t>
        </is>
      </c>
      <c r="I69" s="354" t="inlineStr">
        <is>
          <t>중앙대</t>
        </is>
      </c>
      <c r="J69" s="340" t="inlineStr">
        <is>
          <t>약학부</t>
        </is>
      </c>
      <c r="K69" s="339" t="inlineStr">
        <is>
          <t>자연</t>
        </is>
      </c>
      <c r="L69" s="357" t="n">
        <v>49</v>
      </c>
      <c r="M69" s="358" t="inlineStr">
        <is>
          <t xml:space="preserve">794.6 / </t>
        </is>
      </c>
      <c r="N69" s="359" t="n">
        <v>1000</v>
      </c>
      <c r="O69" s="360" t="inlineStr">
        <is>
          <t>표점</t>
        </is>
      </c>
      <c r="P69" s="343" t="inlineStr">
        <is>
          <t>변표</t>
        </is>
      </c>
      <c r="Q69" s="342" t="inlineStr">
        <is>
          <t>2과목</t>
        </is>
      </c>
      <c r="R69" s="344" t="n">
        <v>30</v>
      </c>
      <c r="S69" s="345" t="n">
        <v>35</v>
      </c>
      <c r="T69" s="362" t="n">
        <v>35</v>
      </c>
      <c r="U69" s="361" t="n">
        <v>97.8</v>
      </c>
      <c r="V69" s="346" t="n">
        <v>132.8544576045388</v>
      </c>
      <c r="W69" s="348" t="n">
        <v>132.9812032317716</v>
      </c>
      <c r="X69" s="347" t="n">
        <v>67.04000000000001</v>
      </c>
      <c r="Y69" s="357" t="n">
        <v>68.74000000000001</v>
      </c>
      <c r="Z69" s="365" t="inlineStr">
        <is>
          <t>1등급</t>
        </is>
      </c>
      <c r="AA69" s="350" t="n">
        <v>100</v>
      </c>
      <c r="AB69" s="349" t="inlineStr">
        <is>
          <t>만점</t>
        </is>
      </c>
      <c r="AC69" s="350" t="n">
        <v>10</v>
      </c>
      <c r="AD69" s="349" t="inlineStr">
        <is>
          <t>만점</t>
        </is>
      </c>
      <c r="AE69" s="364" t="n">
        <v>0</v>
      </c>
      <c r="AF69" s="366" t="n">
        <v>12.03</v>
      </c>
      <c r="AG69" s="363" t="n">
        <v>0</v>
      </c>
      <c r="AH69" s="635" t="inlineStr">
        <is>
          <t xml:space="preserve"> 과탐5%가산</t>
        </is>
      </c>
      <c r="AI69" s="324" t="n"/>
      <c r="AL69" s="487" t="inlineStr">
        <is>
          <t>중앙대 약학부</t>
        </is>
      </c>
      <c r="AM69" s="477" t="inlineStr">
        <is>
          <t>자연</t>
        </is>
      </c>
      <c r="AN69" s="637" t="inlineStr">
        <is>
          <t>75%</t>
        </is>
      </c>
      <c r="AO69" s="478" t="n">
        <v>-416</v>
      </c>
      <c r="AP69" s="463" t="n">
        <v>-416</v>
      </c>
      <c r="AQ69" s="479" t="n">
        <v>0</v>
      </c>
      <c r="AR69" s="476" t="inlineStr">
        <is>
          <t>1.59 → 1.39</t>
        </is>
      </c>
      <c r="BA69" s="313" t="inlineStr">
        <is>
          <t>자연54</t>
        </is>
      </c>
    </row>
    <row r="70" ht="16.5" customHeight="1" s="671">
      <c r="B70" s="367" t="inlineStr">
        <is>
          <t>1.63</t>
        </is>
      </c>
      <c r="C70" s="351" t="inlineStr">
        <is>
          <t>3,537</t>
        </is>
      </c>
      <c r="D70" s="727" t="n">
        <v>-473</v>
      </c>
      <c r="E70" s="352" t="inlineStr"/>
      <c r="F70" s="341" t="n">
        <v>97.77</v>
      </c>
      <c r="G70" s="355" t="inlineStr">
        <is>
          <t>399.60</t>
        </is>
      </c>
      <c r="H70" s="356" t="inlineStr">
        <is>
          <t>402.35</t>
        </is>
      </c>
      <c r="I70" s="354" t="inlineStr">
        <is>
          <t>부산대</t>
        </is>
      </c>
      <c r="J70" s="340" t="inlineStr">
        <is>
          <t>한의학전문대학원(학ㆍ석사통합과정)</t>
        </is>
      </c>
      <c r="K70" s="339" t="inlineStr">
        <is>
          <t>자연</t>
        </is>
      </c>
      <c r="L70" s="357" t="n">
        <v>6</v>
      </c>
      <c r="M70" s="358" t="inlineStr">
        <is>
          <t xml:space="preserve">743 / </t>
        </is>
      </c>
      <c r="N70" s="359" t="n">
        <v>1000</v>
      </c>
      <c r="O70" s="360" t="inlineStr">
        <is>
          <t>표점</t>
        </is>
      </c>
      <c r="P70" s="343" t="inlineStr">
        <is>
          <t>표점</t>
        </is>
      </c>
      <c r="Q70" s="342" t="inlineStr">
        <is>
          <t>2과목</t>
        </is>
      </c>
      <c r="R70" s="344" t="n">
        <v>20</v>
      </c>
      <c r="S70" s="345" t="n">
        <v>30</v>
      </c>
      <c r="T70" s="362" t="n">
        <v>30</v>
      </c>
      <c r="U70" s="361" t="n">
        <v>97.77</v>
      </c>
      <c r="V70" s="346" t="n">
        <v>132.8205970284621</v>
      </c>
      <c r="W70" s="348" t="n">
        <v>132.7441791992344</v>
      </c>
      <c r="X70" s="347" t="n">
        <v>67.02</v>
      </c>
      <c r="Y70" s="357" t="inlineStr"/>
      <c r="Z70" s="365" t="inlineStr">
        <is>
          <t>1등급</t>
        </is>
      </c>
      <c r="AA70" s="350" t="n">
        <v>200</v>
      </c>
      <c r="AB70" s="349" t="inlineStr">
        <is>
          <t>만점</t>
        </is>
      </c>
      <c r="AC70" s="350" t="n">
        <v>10</v>
      </c>
      <c r="AD70" s="349" t="inlineStr">
        <is>
          <t>만점</t>
        </is>
      </c>
      <c r="AE70" s="364" t="n">
        <v>0</v>
      </c>
      <c r="AF70" s="366" t="n">
        <v>0</v>
      </c>
      <c r="AG70" s="363" t="n">
        <v>0</v>
      </c>
      <c r="AH70" s="635" t="inlineStr"/>
      <c r="AI70" s="324" t="n"/>
      <c r="AL70" s="487" t="inlineStr">
        <is>
          <t>부산대 한의학전문대학원(학ㆍ석사통합과정)</t>
        </is>
      </c>
      <c r="AM70" s="477" t="inlineStr">
        <is>
          <t>자연</t>
        </is>
      </c>
      <c r="AN70" s="637" t="inlineStr">
        <is>
          <t>85%</t>
        </is>
      </c>
      <c r="AO70" s="478" t="n">
        <v>-473</v>
      </c>
      <c r="AP70" s="463" t="n">
        <v>-473</v>
      </c>
      <c r="AQ70" s="479" t="n">
        <v>0</v>
      </c>
      <c r="AR70" s="476" t="inlineStr">
        <is>
          <t>1.63 → 1.41</t>
        </is>
      </c>
      <c r="BA70" s="313" t="inlineStr">
        <is>
          <t>자연55</t>
        </is>
      </c>
    </row>
    <row r="71" ht="16.5" customHeight="1" s="671">
      <c r="B71" s="367" t="inlineStr">
        <is>
          <t>1.63</t>
        </is>
      </c>
      <c r="C71" s="351" t="inlineStr">
        <is>
          <t>3,537</t>
        </is>
      </c>
      <c r="D71" s="727" t="n">
        <v>-419</v>
      </c>
      <c r="E71" s="352" t="inlineStr">
        <is>
          <t>400.09</t>
        </is>
      </c>
      <c r="F71" s="341" t="n">
        <v>97.77</v>
      </c>
      <c r="G71" s="355" t="inlineStr">
        <is>
          <t>399.57</t>
        </is>
      </c>
      <c r="H71" s="356" t="inlineStr">
        <is>
          <t>402.16</t>
        </is>
      </c>
      <c r="I71" s="354" t="inlineStr">
        <is>
          <t>동국대</t>
        </is>
      </c>
      <c r="J71" s="340" t="inlineStr">
        <is>
          <t>약학과</t>
        </is>
      </c>
      <c r="K71" s="339" t="inlineStr">
        <is>
          <t>자연</t>
        </is>
      </c>
      <c r="L71" s="357" t="n">
        <v>10</v>
      </c>
      <c r="M71" s="358" t="inlineStr">
        <is>
          <t xml:space="preserve">730.17 / </t>
        </is>
      </c>
      <c r="N71" s="359" t="n">
        <v>1000</v>
      </c>
      <c r="O71" s="360" t="inlineStr">
        <is>
          <t>표점</t>
        </is>
      </c>
      <c r="P71" s="343" t="inlineStr">
        <is>
          <t>변표</t>
        </is>
      </c>
      <c r="Q71" s="342" t="inlineStr">
        <is>
          <t>2과목</t>
        </is>
      </c>
      <c r="R71" s="344" t="n">
        <v>25</v>
      </c>
      <c r="S71" s="345" t="n">
        <v>35</v>
      </c>
      <c r="T71" s="362" t="n">
        <v>25</v>
      </c>
      <c r="U71" s="361" t="n">
        <v>97.77</v>
      </c>
      <c r="V71" s="346" t="n">
        <v>132.8169932275752</v>
      </c>
      <c r="W71" s="348" t="n">
        <v>132.7189525930263</v>
      </c>
      <c r="X71" s="347" t="n">
        <v>67.02</v>
      </c>
      <c r="Y71" s="357" t="n">
        <v>67.93000000000001</v>
      </c>
      <c r="Z71" s="365" t="inlineStr">
        <is>
          <t>1등급</t>
        </is>
      </c>
      <c r="AA71" s="350" t="n">
        <v>150</v>
      </c>
      <c r="AB71" s="349" t="inlineStr">
        <is>
          <t>만점</t>
        </is>
      </c>
      <c r="AC71" s="350" t="n">
        <v>0</v>
      </c>
      <c r="AD71" s="349" t="inlineStr">
        <is>
          <t>만점</t>
        </is>
      </c>
      <c r="AE71" s="364" t="n">
        <v>0</v>
      </c>
      <c r="AF71" s="366" t="n">
        <v>12.062</v>
      </c>
      <c r="AG71" s="363" t="n">
        <v>0</v>
      </c>
      <c r="AH71" s="635" t="inlineStr">
        <is>
          <t xml:space="preserve"> 미/기3%, 과탐3% 가산</t>
        </is>
      </c>
      <c r="AI71" s="324" t="n"/>
      <c r="AL71" s="487" t="inlineStr">
        <is>
          <t>동국대 약학과</t>
        </is>
      </c>
      <c r="AM71" s="477" t="inlineStr">
        <is>
          <t>자연</t>
        </is>
      </c>
      <c r="AN71" s="637" t="inlineStr">
        <is>
          <t>75%</t>
        </is>
      </c>
      <c r="AO71" s="478" t="n">
        <v>-419</v>
      </c>
      <c r="AP71" s="463" t="n">
        <v>-419</v>
      </c>
      <c r="AQ71" s="479" t="n">
        <v>0</v>
      </c>
      <c r="AR71" s="476" t="inlineStr">
        <is>
          <t>1.64 → 1.44</t>
        </is>
      </c>
      <c r="BA71" s="313" t="inlineStr">
        <is>
          <t>자연56</t>
        </is>
      </c>
    </row>
    <row r="72" ht="16.5" customHeight="1" s="671">
      <c r="B72" s="367" t="inlineStr">
        <is>
          <t>1.63</t>
        </is>
      </c>
      <c r="C72" s="351" t="inlineStr">
        <is>
          <t>3,537</t>
        </is>
      </c>
      <c r="D72" s="727" t="n">
        <v>-413</v>
      </c>
      <c r="E72" s="352" t="inlineStr"/>
      <c r="F72" s="341" t="n">
        <v>97.77</v>
      </c>
      <c r="G72" s="355" t="inlineStr">
        <is>
          <t>399.58</t>
        </is>
      </c>
      <c r="H72" s="356" t="inlineStr">
        <is>
          <t>402.15</t>
        </is>
      </c>
      <c r="I72" s="354" t="inlineStr">
        <is>
          <t>경희대</t>
        </is>
      </c>
      <c r="J72" s="340" t="inlineStr">
        <is>
          <t>약학과</t>
        </is>
      </c>
      <c r="K72" s="339" t="inlineStr">
        <is>
          <t>자연</t>
        </is>
      </c>
      <c r="L72" s="357" t="n">
        <v>15</v>
      </c>
      <c r="M72" s="358" t="inlineStr">
        <is>
          <t xml:space="preserve">584.7 / </t>
        </is>
      </c>
      <c r="N72" s="359" t="n">
        <v>800</v>
      </c>
      <c r="O72" s="360" t="inlineStr">
        <is>
          <t>표점</t>
        </is>
      </c>
      <c r="P72" s="343" t="inlineStr">
        <is>
          <t>변표</t>
        </is>
      </c>
      <c r="Q72" s="342" t="inlineStr">
        <is>
          <t>2과목</t>
        </is>
      </c>
      <c r="R72" s="344" t="n">
        <v>20</v>
      </c>
      <c r="S72" s="345" t="n">
        <v>35</v>
      </c>
      <c r="T72" s="362" t="n">
        <v>30</v>
      </c>
      <c r="U72" s="361" t="n">
        <v>97.77</v>
      </c>
      <c r="V72" s="346" t="n">
        <v>132.817414212375</v>
      </c>
      <c r="W72" s="348" t="n">
        <v>132.7218994866253</v>
      </c>
      <c r="X72" s="347" t="n">
        <v>67.02</v>
      </c>
      <c r="Y72" s="357" t="n">
        <v>67.93000000000001</v>
      </c>
      <c r="Z72" s="365" t="inlineStr">
        <is>
          <t>1등급</t>
        </is>
      </c>
      <c r="AA72" s="350" t="n">
        <v>120</v>
      </c>
      <c r="AB72" s="349" t="inlineStr">
        <is>
          <t>만점</t>
        </is>
      </c>
      <c r="AC72" s="350" t="n">
        <v>0</v>
      </c>
      <c r="AD72" s="349" t="inlineStr">
        <is>
          <t>만점</t>
        </is>
      </c>
      <c r="AE72" s="364" t="n">
        <v>0</v>
      </c>
      <c r="AF72" s="366" t="n">
        <v>9.6</v>
      </c>
      <c r="AG72" s="363" t="n">
        <v>0</v>
      </c>
      <c r="AH72" s="635" t="inlineStr">
        <is>
          <t xml:space="preserve"> 과탐9.6점 가산</t>
        </is>
      </c>
      <c r="AI72" s="324" t="n"/>
      <c r="AL72" s="487" t="inlineStr">
        <is>
          <t>경희대 약학과</t>
        </is>
      </c>
      <c r="AM72" s="480" t="inlineStr">
        <is>
          <t>자연</t>
        </is>
      </c>
      <c r="AN72" s="637" t="inlineStr">
        <is>
          <t>75%</t>
        </is>
      </c>
      <c r="AO72" s="478" t="n">
        <v>-413</v>
      </c>
      <c r="AP72" s="463" t="n">
        <v>-413</v>
      </c>
      <c r="AQ72" s="479" t="n">
        <v>0</v>
      </c>
      <c r="AR72" s="476" t="inlineStr">
        <is>
          <t>1.64 → 1.45</t>
        </is>
      </c>
      <c r="BA72" s="313" t="inlineStr">
        <is>
          <t>자연57</t>
        </is>
      </c>
    </row>
    <row r="73" ht="16.5" customHeight="1" s="671">
      <c r="B73" s="367" t="inlineStr">
        <is>
          <t>1.64</t>
        </is>
      </c>
      <c r="C73" s="351" t="inlineStr">
        <is>
          <t>3,559</t>
        </is>
      </c>
      <c r="D73" s="727" t="n">
        <v>-275</v>
      </c>
      <c r="E73" s="352" t="inlineStr"/>
      <c r="F73" s="341" t="n">
        <v>97.77</v>
      </c>
      <c r="G73" s="355" t="inlineStr">
        <is>
          <t>399.50</t>
        </is>
      </c>
      <c r="H73" s="356" t="inlineStr">
        <is>
          <t>401.77</t>
        </is>
      </c>
      <c r="I73" s="354" t="inlineStr">
        <is>
          <t>전남대</t>
        </is>
      </c>
      <c r="J73" s="340" t="inlineStr">
        <is>
          <t>의학과(지역)</t>
        </is>
      </c>
      <c r="K73" s="339" t="inlineStr">
        <is>
          <t>자연</t>
        </is>
      </c>
      <c r="L73" s="357" t="n">
        <v>25</v>
      </c>
      <c r="M73" s="358" t="inlineStr">
        <is>
          <t xml:space="preserve">979.367 / </t>
        </is>
      </c>
      <c r="N73" s="359" t="n">
        <v>800</v>
      </c>
      <c r="O73" s="360" t="inlineStr">
        <is>
          <t>표점/만점</t>
        </is>
      </c>
      <c r="P73" s="343" t="inlineStr">
        <is>
          <t>표점/만점</t>
        </is>
      </c>
      <c r="Q73" s="342" t="inlineStr">
        <is>
          <t>2과목</t>
        </is>
      </c>
      <c r="R73" s="344" t="n">
        <v>30</v>
      </c>
      <c r="S73" s="345" t="n">
        <v>40</v>
      </c>
      <c r="T73" s="362" t="n">
        <v>30</v>
      </c>
      <c r="U73" s="361" t="n">
        <v>97.77</v>
      </c>
      <c r="V73" s="346" t="n">
        <v>132.8086695682057</v>
      </c>
      <c r="W73" s="348" t="n">
        <v>132.6606869774398</v>
      </c>
      <c r="X73" s="347" t="inlineStr">
        <is>
          <t>66.37/67.91</t>
        </is>
      </c>
      <c r="Y73" s="357" t="inlineStr"/>
      <c r="Z73" s="365" t="inlineStr">
        <is>
          <t>1등급</t>
        </is>
      </c>
      <c r="AA73" s="350" t="n">
        <v>200</v>
      </c>
      <c r="AB73" s="349" t="inlineStr">
        <is>
          <t>만점</t>
        </is>
      </c>
      <c r="AC73" s="350" t="n">
        <v>10</v>
      </c>
      <c r="AD73" s="349" t="inlineStr">
        <is>
          <t>만점</t>
        </is>
      </c>
      <c r="AE73" s="364" t="n">
        <v>0</v>
      </c>
      <c r="AF73" s="366" t="n">
        <v>0</v>
      </c>
      <c r="AG73" s="363" t="n">
        <v>0</v>
      </c>
      <c r="AH73" s="635" t="inlineStr"/>
      <c r="AI73" s="324" t="n"/>
      <c r="AL73" s="487" t="inlineStr">
        <is>
          <t>전남대 의학과(지역)</t>
        </is>
      </c>
      <c r="AM73" s="480" t="inlineStr">
        <is>
          <t>자연</t>
        </is>
      </c>
      <c r="AN73" s="637" t="inlineStr">
        <is>
          <t>50%</t>
        </is>
      </c>
      <c r="AO73" s="478" t="n">
        <v>-275</v>
      </c>
      <c r="AP73" s="463" t="n">
        <v>-275</v>
      </c>
      <c r="AQ73" s="479" t="n">
        <v>0</v>
      </c>
      <c r="AR73" s="476" t="inlineStr">
        <is>
          <t>1.65 → 1.52</t>
        </is>
      </c>
      <c r="BA73" s="313" t="inlineStr">
        <is>
          <t>자연58</t>
        </is>
      </c>
    </row>
    <row r="74" ht="16.5" customHeight="1" s="671">
      <c r="B74" s="367" t="inlineStr">
        <is>
          <t>1.66</t>
        </is>
      </c>
      <c r="C74" s="351" t="inlineStr">
        <is>
          <t>3,602</t>
        </is>
      </c>
      <c r="D74" s="727" t="n">
        <v>-420</v>
      </c>
      <c r="E74" s="352" t="inlineStr"/>
      <c r="F74" s="341" t="n">
        <v>97.76000000000001</v>
      </c>
      <c r="G74" s="355" t="inlineStr">
        <is>
          <t>399.42</t>
        </is>
      </c>
      <c r="H74" s="356" t="inlineStr">
        <is>
          <t>402.03</t>
        </is>
      </c>
      <c r="I74" s="354" t="inlineStr">
        <is>
          <t>가톨릭대</t>
        </is>
      </c>
      <c r="J74" s="340" t="inlineStr">
        <is>
          <t>약학과</t>
        </is>
      </c>
      <c r="K74" s="339" t="inlineStr">
        <is>
          <t>자연</t>
        </is>
      </c>
      <c r="L74" s="357" t="n">
        <v>10</v>
      </c>
      <c r="M74" s="358" t="inlineStr">
        <is>
          <t xml:space="preserve">669.47 / </t>
        </is>
      </c>
      <c r="N74" s="359" t="n">
        <v>1000</v>
      </c>
      <c r="O74" s="360" t="inlineStr">
        <is>
          <t>표점</t>
        </is>
      </c>
      <c r="P74" s="343" t="inlineStr">
        <is>
          <t>변표</t>
        </is>
      </c>
      <c r="Q74" s="342" t="inlineStr">
        <is>
          <t>2과목</t>
        </is>
      </c>
      <c r="R74" s="344" t="n">
        <v>30</v>
      </c>
      <c r="S74" s="345" t="n">
        <v>40</v>
      </c>
      <c r="T74" s="362" t="n">
        <v>30</v>
      </c>
      <c r="U74" s="361" t="n">
        <v>97.76000000000001</v>
      </c>
      <c r="V74" s="346" t="n">
        <v>132.8002570543904</v>
      </c>
      <c r="W74" s="348" t="n">
        <v>132.6017993807326</v>
      </c>
      <c r="X74" s="347" t="n">
        <v>67.01000000000001</v>
      </c>
      <c r="Y74" s="357" t="n">
        <v>68.36</v>
      </c>
      <c r="Z74" s="365" t="inlineStr">
        <is>
          <t>1등급</t>
        </is>
      </c>
      <c r="AA74" s="350" t="n">
        <v>0</v>
      </c>
      <c r="AB74" s="349" t="inlineStr">
        <is>
          <t>만점</t>
        </is>
      </c>
      <c r="AC74" s="350" t="n">
        <v>0</v>
      </c>
      <c r="AD74" s="349" t="inlineStr">
        <is>
          <t>만점</t>
        </is>
      </c>
      <c r="AE74" s="364" t="n">
        <v>0</v>
      </c>
      <c r="AF74" s="366" t="n">
        <v>0</v>
      </c>
      <c r="AG74" s="363" t="n">
        <v>0</v>
      </c>
      <c r="AH74" s="635" t="inlineStr"/>
      <c r="AI74" s="324" t="n"/>
      <c r="AL74" s="487" t="inlineStr">
        <is>
          <t>가톨릭대 약학과</t>
        </is>
      </c>
      <c r="AM74" s="477" t="inlineStr">
        <is>
          <t>자연</t>
        </is>
      </c>
      <c r="AN74" s="637" t="inlineStr">
        <is>
          <t>75%</t>
        </is>
      </c>
      <c r="AO74" s="478" t="n">
        <v>-420</v>
      </c>
      <c r="AP74" s="463" t="n">
        <v>-420</v>
      </c>
      <c r="AQ74" s="479" t="n">
        <v>0</v>
      </c>
      <c r="AR74" s="476" t="inlineStr">
        <is>
          <t>1.66 → 1.47</t>
        </is>
      </c>
      <c r="BA74" s="313" t="inlineStr">
        <is>
          <t>자연59</t>
        </is>
      </c>
    </row>
    <row r="75" ht="16.5" customHeight="1" s="671">
      <c r="B75" s="367" t="inlineStr">
        <is>
          <t>1.67</t>
        </is>
      </c>
      <c r="C75" s="351" t="inlineStr">
        <is>
          <t>3,624</t>
        </is>
      </c>
      <c r="D75" s="727" t="n">
        <v>-562</v>
      </c>
      <c r="E75" s="352" t="inlineStr"/>
      <c r="F75" s="341" t="n">
        <v>97.75</v>
      </c>
      <c r="G75" s="355" t="inlineStr">
        <is>
          <t>399.35</t>
        </is>
      </c>
      <c r="H75" s="356" t="inlineStr">
        <is>
          <t>402.36</t>
        </is>
      </c>
      <c r="I75" s="354" t="inlineStr">
        <is>
          <t>한양대</t>
        </is>
      </c>
      <c r="J75" s="340" t="inlineStr">
        <is>
          <t>반도체공학과</t>
        </is>
      </c>
      <c r="K75" s="339" t="inlineStr">
        <is>
          <t>자연</t>
        </is>
      </c>
      <c r="L75" s="357" t="n">
        <v>9</v>
      </c>
      <c r="M75" s="358" t="inlineStr">
        <is>
          <t xml:space="preserve">962.58 / </t>
        </is>
      </c>
      <c r="N75" s="359" t="n">
        <v>1000</v>
      </c>
      <c r="O75" s="360" t="inlineStr">
        <is>
          <t>표점/만점</t>
        </is>
      </c>
      <c r="P75" s="343" t="inlineStr">
        <is>
          <t>변표/만점</t>
        </is>
      </c>
      <c r="Q75" s="342" t="inlineStr">
        <is>
          <t>2과목</t>
        </is>
      </c>
      <c r="R75" s="344" t="n">
        <v>25</v>
      </c>
      <c r="S75" s="345" t="n">
        <v>40</v>
      </c>
      <c r="T75" s="362" t="n">
        <v>25</v>
      </c>
      <c r="U75" s="361" t="n">
        <v>97.75</v>
      </c>
      <c r="V75" s="346" t="n">
        <v>132.7926010822731</v>
      </c>
      <c r="W75" s="348" t="n">
        <v>132.5482075759115</v>
      </c>
      <c r="X75" s="347" t="n">
        <v>67</v>
      </c>
      <c r="Y75" s="357" t="n">
        <v>68.61</v>
      </c>
      <c r="Z75" s="365" t="inlineStr">
        <is>
          <t>1등급</t>
        </is>
      </c>
      <c r="AA75" s="350" t="n">
        <v>100</v>
      </c>
      <c r="AB75" s="349" t="inlineStr">
        <is>
          <t>만점</t>
        </is>
      </c>
      <c r="AC75" s="350" t="n">
        <v>0</v>
      </c>
      <c r="AD75" s="349" t="inlineStr">
        <is>
          <t>만점</t>
        </is>
      </c>
      <c r="AE75" s="364" t="n">
        <v>0</v>
      </c>
      <c r="AF75" s="366" t="n">
        <v>0</v>
      </c>
      <c r="AG75" s="363" t="n">
        <v>0</v>
      </c>
      <c r="AH75" s="635" t="inlineStr"/>
      <c r="AI75" s="324" t="n"/>
      <c r="AL75" s="487" t="inlineStr">
        <is>
          <t>한양대 반도체공학과</t>
        </is>
      </c>
      <c r="AM75" s="477" t="inlineStr">
        <is>
          <t>자연</t>
        </is>
      </c>
      <c r="AN75" s="637" t="n">
        <v>100</v>
      </c>
      <c r="AO75" s="478" t="n">
        <v>-562</v>
      </c>
      <c r="AP75" s="463" t="n">
        <v>-562</v>
      </c>
      <c r="AQ75" s="479" t="n">
        <v>0</v>
      </c>
      <c r="AR75" s="476" t="inlineStr">
        <is>
          <t>1.67 → 1.41</t>
        </is>
      </c>
      <c r="BA75" s="313" t="inlineStr">
        <is>
          <t>자연60</t>
        </is>
      </c>
    </row>
    <row r="76" ht="16.5" customHeight="1" s="671">
      <c r="B76" s="367" t="inlineStr">
        <is>
          <t>1.51</t>
        </is>
      </c>
      <c r="C76" s="351" t="inlineStr">
        <is>
          <t>3,277</t>
        </is>
      </c>
      <c r="D76" s="727" t="n">
        <v>-282</v>
      </c>
      <c r="E76" s="352" t="inlineStr"/>
      <c r="F76" s="341" t="n">
        <v>97.75</v>
      </c>
      <c r="G76" s="355" t="inlineStr">
        <is>
          <t>400.28</t>
        </is>
      </c>
      <c r="H76" s="356" t="inlineStr">
        <is>
          <t>402.20</t>
        </is>
      </c>
      <c r="I76" s="354" t="inlineStr">
        <is>
          <t>서울대</t>
        </is>
      </c>
      <c r="J76" s="340" t="inlineStr">
        <is>
          <t>경영대학</t>
        </is>
      </c>
      <c r="K76" s="339" t="inlineStr">
        <is>
          <t>통합</t>
        </is>
      </c>
      <c r="L76" s="357" t="n">
        <v>54</v>
      </c>
      <c r="M76" s="358" t="inlineStr">
        <is>
          <t xml:space="preserve">399.8 / </t>
        </is>
      </c>
      <c r="N76" s="359" t="n">
        <v>600</v>
      </c>
      <c r="O76" s="360" t="inlineStr">
        <is>
          <t>표점</t>
        </is>
      </c>
      <c r="P76" s="343" t="inlineStr">
        <is>
          <t>표점</t>
        </is>
      </c>
      <c r="Q76" s="342" t="inlineStr">
        <is>
          <t>2과목</t>
        </is>
      </c>
      <c r="R76" s="344" t="n">
        <v>33</v>
      </c>
      <c r="S76" s="345" t="n">
        <v>40</v>
      </c>
      <c r="T76" s="362" t="n">
        <v>27</v>
      </c>
      <c r="U76" s="361" t="n">
        <v>97.75</v>
      </c>
      <c r="V76" s="346" t="n">
        <v>132.7902963503666</v>
      </c>
      <c r="W76" s="348" t="n">
        <v>132.532074452566</v>
      </c>
      <c r="X76" s="347" t="n">
        <v>67.48</v>
      </c>
      <c r="Y76" s="357" t="inlineStr"/>
      <c r="Z76" s="365" t="inlineStr">
        <is>
          <t>1등급</t>
        </is>
      </c>
      <c r="AA76" s="350" t="n">
        <v>0</v>
      </c>
      <c r="AB76" s="349" t="inlineStr">
        <is>
          <t>만점</t>
        </is>
      </c>
      <c r="AC76" s="350" t="n">
        <v>0</v>
      </c>
      <c r="AD76" s="349" t="inlineStr">
        <is>
          <t>만점</t>
        </is>
      </c>
      <c r="AE76" s="364" t="n">
        <v>0</v>
      </c>
      <c r="AF76" s="366" t="n">
        <v>0</v>
      </c>
      <c r="AG76" s="363" t="n">
        <v>0</v>
      </c>
      <c r="AH76" s="635" t="inlineStr"/>
      <c r="AI76" s="324" t="n"/>
      <c r="AL76" s="487" t="inlineStr">
        <is>
          <t>서울대 경영대학</t>
        </is>
      </c>
      <c r="AM76" s="477" t="inlineStr">
        <is>
          <t>통합</t>
        </is>
      </c>
      <c r="AN76" s="637" t="inlineStr">
        <is>
          <t>50%</t>
        </is>
      </c>
      <c r="AO76" s="478" t="n">
        <v>-282</v>
      </c>
      <c r="AP76" s="463" t="n">
        <v>-240</v>
      </c>
      <c r="AQ76" s="479" t="n">
        <v>-42</v>
      </c>
      <c r="AR76" s="476" t="inlineStr">
        <is>
          <t>1.67 → 1.56</t>
        </is>
      </c>
      <c r="BA76" s="313" t="inlineStr">
        <is>
          <t>자연61</t>
        </is>
      </c>
    </row>
    <row r="77" ht="16.5" customHeight="1" s="671">
      <c r="B77" s="367" t="inlineStr">
        <is>
          <t>1.67</t>
        </is>
      </c>
      <c r="C77" s="351" t="inlineStr">
        <is>
          <t>3,624</t>
        </is>
      </c>
      <c r="D77" s="727" t="n">
        <v>-422</v>
      </c>
      <c r="E77" s="352" t="inlineStr"/>
      <c r="F77" s="341" t="n">
        <v>97.75</v>
      </c>
      <c r="G77" s="355" t="inlineStr">
        <is>
          <t>399.30</t>
        </is>
      </c>
      <c r="H77" s="356" t="inlineStr">
        <is>
          <t>401.95</t>
        </is>
      </c>
      <c r="I77" s="354" t="inlineStr">
        <is>
          <t>서울대</t>
        </is>
      </c>
      <c r="J77" s="340" t="inlineStr">
        <is>
          <t>산업공학과</t>
        </is>
      </c>
      <c r="K77" s="339" t="inlineStr">
        <is>
          <t>자연</t>
        </is>
      </c>
      <c r="L77" s="357" t="n">
        <v>12</v>
      </c>
      <c r="M77" s="358" t="inlineStr">
        <is>
          <t xml:space="preserve">402 / </t>
        </is>
      </c>
      <c r="N77" s="359" t="n">
        <v>600</v>
      </c>
      <c r="O77" s="360" t="inlineStr">
        <is>
          <t>표점</t>
        </is>
      </c>
      <c r="P77" s="343" t="inlineStr">
        <is>
          <t>표점</t>
        </is>
      </c>
      <c r="Q77" s="342" t="inlineStr">
        <is>
          <t>2과목</t>
        </is>
      </c>
      <c r="R77" s="344" t="n">
        <v>33</v>
      </c>
      <c r="S77" s="345" t="n">
        <v>40</v>
      </c>
      <c r="T77" s="362" t="n">
        <v>27</v>
      </c>
      <c r="U77" s="361" t="n">
        <v>97.75</v>
      </c>
      <c r="V77" s="346" t="n">
        <v>132.7866926419755</v>
      </c>
      <c r="W77" s="348" t="n">
        <v>132.5068484938288</v>
      </c>
      <c r="X77" s="347" t="n">
        <v>67</v>
      </c>
      <c r="Y77" s="357" t="inlineStr"/>
      <c r="Z77" s="365" t="inlineStr">
        <is>
          <t>1등급</t>
        </is>
      </c>
      <c r="AA77" s="350" t="n">
        <v>0</v>
      </c>
      <c r="AB77" s="349" t="inlineStr">
        <is>
          <t>만점</t>
        </is>
      </c>
      <c r="AC77" s="350" t="n">
        <v>0</v>
      </c>
      <c r="AD77" s="349" t="inlineStr">
        <is>
          <t>만점</t>
        </is>
      </c>
      <c r="AE77" s="364" t="n">
        <v>0</v>
      </c>
      <c r="AF77" s="366" t="n">
        <v>3</v>
      </c>
      <c r="AG77" s="363" t="n">
        <v>0</v>
      </c>
      <c r="AH77" s="635" t="inlineStr">
        <is>
          <t xml:space="preserve"> 과탐Ⅱ3점 가산</t>
        </is>
      </c>
      <c r="AI77" s="324" t="n"/>
      <c r="AL77" s="487" t="inlineStr">
        <is>
          <t>서울대 산업공학과</t>
        </is>
      </c>
      <c r="AM77" s="477" t="inlineStr">
        <is>
          <t>자연</t>
        </is>
      </c>
      <c r="AN77" s="637" t="inlineStr">
        <is>
          <t>75%</t>
        </is>
      </c>
      <c r="AO77" s="478" t="n">
        <v>-422</v>
      </c>
      <c r="AP77" s="463" t="n">
        <v>-422</v>
      </c>
      <c r="AQ77" s="479" t="n">
        <v>0</v>
      </c>
      <c r="AR77" s="476" t="inlineStr">
        <is>
          <t>1.68 → 1.48</t>
        </is>
      </c>
      <c r="BA77" s="313" t="inlineStr">
        <is>
          <t>자연62</t>
        </is>
      </c>
    </row>
    <row r="78" ht="16.5" customHeight="1" s="671">
      <c r="B78" s="367" t="inlineStr">
        <is>
          <t>1.70</t>
        </is>
      </c>
      <c r="C78" s="351" t="inlineStr">
        <is>
          <t>3,689</t>
        </is>
      </c>
      <c r="D78" s="727" t="n">
        <v>-284</v>
      </c>
      <c r="E78" s="352" t="inlineStr"/>
      <c r="F78" s="341" t="n">
        <v>97.73999999999999</v>
      </c>
      <c r="G78" s="355" t="inlineStr">
        <is>
          <t>399.13</t>
        </is>
      </c>
      <c r="H78" s="356" t="inlineStr">
        <is>
          <t>401.56</t>
        </is>
      </c>
      <c r="I78" s="354" t="inlineStr">
        <is>
          <t>동신대</t>
        </is>
      </c>
      <c r="J78" s="340" t="inlineStr">
        <is>
          <t>한의예</t>
        </is>
      </c>
      <c r="K78" s="339" t="inlineStr">
        <is>
          <t>자연</t>
        </is>
      </c>
      <c r="L78" s="357" t="n">
        <v>11</v>
      </c>
      <c r="M78" s="358" t="inlineStr">
        <is>
          <t xml:space="preserve">996.38 / </t>
        </is>
      </c>
      <c r="N78" s="359" t="n">
        <v>1000</v>
      </c>
      <c r="O78" s="360" t="inlineStr">
        <is>
          <t>백분위</t>
        </is>
      </c>
      <c r="P78" s="343" t="inlineStr">
        <is>
          <t>백분위</t>
        </is>
      </c>
      <c r="Q78" s="342" t="inlineStr">
        <is>
          <t>1과목</t>
        </is>
      </c>
      <c r="R78" s="344" t="n">
        <v>25</v>
      </c>
      <c r="S78" s="345" t="n">
        <v>25</v>
      </c>
      <c r="T78" s="362" t="n">
        <v>20</v>
      </c>
      <c r="U78" s="361" t="n">
        <v>97.73999999999999</v>
      </c>
      <c r="V78" s="346" t="n">
        <v>132.7679197994987</v>
      </c>
      <c r="W78" s="348" t="n">
        <v>132.3754385964913</v>
      </c>
      <c r="X78" s="347" t="n">
        <v>66.98999999999999</v>
      </c>
      <c r="Y78" s="357" t="inlineStr"/>
      <c r="Z78" s="365" t="inlineStr">
        <is>
          <t>1등급</t>
        </is>
      </c>
      <c r="AA78" s="350" t="n">
        <v>200</v>
      </c>
      <c r="AB78" s="349" t="inlineStr">
        <is>
          <t>만점</t>
        </is>
      </c>
      <c r="AC78" s="350" t="n">
        <v>100</v>
      </c>
      <c r="AD78" s="349" t="inlineStr">
        <is>
          <t>만점</t>
        </is>
      </c>
      <c r="AE78" s="364" t="n">
        <v>0</v>
      </c>
      <c r="AF78" s="366" t="n">
        <v>12.218</v>
      </c>
      <c r="AG78" s="363" t="n">
        <v>0</v>
      </c>
      <c r="AH78" s="635" t="inlineStr">
        <is>
          <t xml:space="preserve"> 미/기 5%</t>
        </is>
      </c>
      <c r="AI78" s="324" t="n"/>
      <c r="AL78" s="487" t="inlineStr">
        <is>
          <t>동신대 한의예</t>
        </is>
      </c>
      <c r="AM78" s="480" t="inlineStr">
        <is>
          <t>자연</t>
        </is>
      </c>
      <c r="AN78" s="637" t="inlineStr">
        <is>
          <t>50%</t>
        </is>
      </c>
      <c r="AO78" s="478" t="n">
        <v>-284</v>
      </c>
      <c r="AP78" s="463" t="n">
        <v>-284</v>
      </c>
      <c r="AQ78" s="479" t="n">
        <v>0</v>
      </c>
      <c r="AR78" s="476" t="inlineStr">
        <is>
          <t>1.70 → 1.57</t>
        </is>
      </c>
      <c r="BA78" s="313" t="inlineStr">
        <is>
          <t>자연63</t>
        </is>
      </c>
    </row>
    <row r="79" ht="16.5" customHeight="1" s="671">
      <c r="B79" s="367" t="inlineStr">
        <is>
          <t>1.69</t>
        </is>
      </c>
      <c r="C79" s="351" t="inlineStr">
        <is>
          <t>3,667</t>
        </is>
      </c>
      <c r="D79" s="727" t="n">
        <v>-568</v>
      </c>
      <c r="E79" s="352" t="inlineStr"/>
      <c r="F79" s="341" t="n">
        <v>97.73999999999999</v>
      </c>
      <c r="G79" s="355" t="inlineStr">
        <is>
          <t>399.18</t>
        </is>
      </c>
      <c r="H79" s="356" t="inlineStr">
        <is>
          <t>402.22</t>
        </is>
      </c>
      <c r="I79" s="354" t="inlineStr">
        <is>
          <t>서강대</t>
        </is>
      </c>
      <c r="J79" s="340" t="inlineStr">
        <is>
          <t>시스템반도체공학과</t>
        </is>
      </c>
      <c r="K79" s="339" t="inlineStr">
        <is>
          <t>자연</t>
        </is>
      </c>
      <c r="L79" s="357" t="n">
        <v>10</v>
      </c>
      <c r="M79" s="358" t="inlineStr">
        <is>
          <t xml:space="preserve">511.68 / </t>
        </is>
      </c>
      <c r="N79" s="359" t="n">
        <v>600</v>
      </c>
      <c r="O79" s="360" t="inlineStr">
        <is>
          <t>표점</t>
        </is>
      </c>
      <c r="P79" s="343" t="inlineStr">
        <is>
          <t>변표</t>
        </is>
      </c>
      <c r="Q79" s="342" t="inlineStr">
        <is>
          <t>2과목</t>
        </is>
      </c>
      <c r="R79" s="344" t="n">
        <v>37</v>
      </c>
      <c r="S79" s="345" t="n">
        <v>43</v>
      </c>
      <c r="T79" s="362" t="n">
        <v>20</v>
      </c>
      <c r="U79" s="361" t="n">
        <v>97.73999999999999</v>
      </c>
      <c r="V79" s="346" t="n">
        <v>132.773861295491</v>
      </c>
      <c r="W79" s="348" t="n">
        <v>132.4170290684367</v>
      </c>
      <c r="X79" s="347" t="n">
        <v>66.98999999999999</v>
      </c>
      <c r="Y79" s="357" t="n">
        <v>69.33</v>
      </c>
      <c r="Z79" s="365" t="inlineStr">
        <is>
          <t>1등급</t>
        </is>
      </c>
      <c r="AA79" s="350" t="n">
        <v>100</v>
      </c>
      <c r="AB79" s="349" t="inlineStr">
        <is>
          <t>만점</t>
        </is>
      </c>
      <c r="AC79" s="350" t="n">
        <v>10</v>
      </c>
      <c r="AD79" s="349" t="inlineStr">
        <is>
          <t>만점</t>
        </is>
      </c>
      <c r="AE79" s="364" t="n">
        <v>0</v>
      </c>
      <c r="AF79" s="366" t="n">
        <v>0.3</v>
      </c>
      <c r="AG79" s="363" t="n">
        <v>0</v>
      </c>
      <c r="AH79" s="635" t="inlineStr">
        <is>
          <t xml:space="preserve"> 과탐Ⅱ0.3점 가산</t>
        </is>
      </c>
      <c r="AI79" s="324" t="n"/>
      <c r="AL79" s="487" t="inlineStr">
        <is>
          <t>서강대 시스템반도체공학과</t>
        </is>
      </c>
      <c r="AM79" s="477" t="inlineStr">
        <is>
          <t>자연</t>
        </is>
      </c>
      <c r="AN79" s="637" t="n">
        <v>100</v>
      </c>
      <c r="AO79" s="478" t="n">
        <v>-568</v>
      </c>
      <c r="AP79" s="463" t="n">
        <v>-568</v>
      </c>
      <c r="AQ79" s="479" t="n">
        <v>0</v>
      </c>
      <c r="AR79" s="476" t="inlineStr">
        <is>
          <t>1.70 → 1.43</t>
        </is>
      </c>
      <c r="BA79" s="313" t="inlineStr">
        <is>
          <t>통합인문3</t>
        </is>
      </c>
    </row>
    <row r="80" ht="16.5" customHeight="1" s="671">
      <c r="B80" s="367" t="inlineStr">
        <is>
          <t>1.70</t>
        </is>
      </c>
      <c r="C80" s="351" t="inlineStr">
        <is>
          <t>3,689</t>
        </is>
      </c>
      <c r="D80" s="727" t="n">
        <v>-427</v>
      </c>
      <c r="E80" s="352" t="inlineStr"/>
      <c r="F80" s="341" t="n">
        <v>97.73999999999999</v>
      </c>
      <c r="G80" s="355" t="inlineStr">
        <is>
          <t>399.12</t>
        </is>
      </c>
      <c r="H80" s="356" t="inlineStr">
        <is>
          <t>401.84</t>
        </is>
      </c>
      <c r="I80" s="354" t="inlineStr">
        <is>
          <t>서울대</t>
        </is>
      </c>
      <c r="J80" s="340" t="inlineStr">
        <is>
          <t>화학생물공학부</t>
        </is>
      </c>
      <c r="K80" s="339" t="inlineStr">
        <is>
          <t>자연</t>
        </is>
      </c>
      <c r="L80" s="357" t="n">
        <v>27</v>
      </c>
      <c r="M80" s="358" t="inlineStr">
        <is>
          <t xml:space="preserve">401.8 / </t>
        </is>
      </c>
      <c r="N80" s="359" t="n">
        <v>600</v>
      </c>
      <c r="O80" s="360" t="inlineStr">
        <is>
          <t>표점</t>
        </is>
      </c>
      <c r="P80" s="343" t="inlineStr">
        <is>
          <t>표점</t>
        </is>
      </c>
      <c r="Q80" s="342" t="inlineStr">
        <is>
          <t>2과목</t>
        </is>
      </c>
      <c r="R80" s="344" t="n">
        <v>33</v>
      </c>
      <c r="S80" s="345" t="n">
        <v>40</v>
      </c>
      <c r="T80" s="362" t="n">
        <v>27</v>
      </c>
      <c r="U80" s="361" t="n">
        <v>97.73999999999999</v>
      </c>
      <c r="V80" s="346" t="n">
        <v>132.7671671683177</v>
      </c>
      <c r="W80" s="348" t="n">
        <v>132.370170178224</v>
      </c>
      <c r="X80" s="347" t="n">
        <v>66.98999999999999</v>
      </c>
      <c r="Y80" s="357" t="inlineStr"/>
      <c r="Z80" s="365" t="inlineStr">
        <is>
          <t>1등급</t>
        </is>
      </c>
      <c r="AA80" s="350" t="n">
        <v>0</v>
      </c>
      <c r="AB80" s="349" t="inlineStr">
        <is>
          <t>만점</t>
        </is>
      </c>
      <c r="AC80" s="350" t="n">
        <v>0</v>
      </c>
      <c r="AD80" s="349" t="inlineStr">
        <is>
          <t>만점</t>
        </is>
      </c>
      <c r="AE80" s="364" t="n">
        <v>0</v>
      </c>
      <c r="AF80" s="366" t="n">
        <v>3</v>
      </c>
      <c r="AG80" s="363" t="n">
        <v>0</v>
      </c>
      <c r="AH80" s="635" t="inlineStr">
        <is>
          <t xml:space="preserve"> 과탐Ⅱ3점 가산</t>
        </is>
      </c>
      <c r="AI80" s="324" t="n"/>
      <c r="AL80" s="487" t="inlineStr">
        <is>
          <t>서울대 화학생물공학부</t>
        </is>
      </c>
      <c r="AM80" s="477" t="inlineStr">
        <is>
          <t>자연</t>
        </is>
      </c>
      <c r="AN80" s="637" t="inlineStr">
        <is>
          <t>75%</t>
        </is>
      </c>
      <c r="AO80" s="478" t="n">
        <v>-427</v>
      </c>
      <c r="AP80" s="463" t="n">
        <v>-427</v>
      </c>
      <c r="AQ80" s="479" t="n">
        <v>0</v>
      </c>
      <c r="AR80" s="476" t="inlineStr">
        <is>
          <t>1.70 → 1.50</t>
        </is>
      </c>
      <c r="BA80" s="313" t="inlineStr">
        <is>
          <t>통합인문4</t>
        </is>
      </c>
    </row>
    <row r="81" ht="16.5" customHeight="1" s="671">
      <c r="B81" s="367" t="inlineStr">
        <is>
          <t>1.71</t>
        </is>
      </c>
      <c r="C81" s="351" t="inlineStr">
        <is>
          <t>3,711</t>
        </is>
      </c>
      <c r="D81" s="727" t="n">
        <v>-427</v>
      </c>
      <c r="E81" s="352" t="inlineStr"/>
      <c r="F81" s="341" t="n">
        <v>97.73</v>
      </c>
      <c r="G81" s="355" t="inlineStr">
        <is>
          <t>399.03</t>
        </is>
      </c>
      <c r="H81" s="356" t="inlineStr">
        <is>
          <t>401.77</t>
        </is>
      </c>
      <c r="I81" s="354" t="inlineStr">
        <is>
          <t>서울대</t>
        </is>
      </c>
      <c r="J81" s="340" t="inlineStr">
        <is>
          <t>첨단융합학부</t>
        </is>
      </c>
      <c r="K81" s="339" t="inlineStr">
        <is>
          <t>자연</t>
        </is>
      </c>
      <c r="L81" s="357" t="n">
        <v>54</v>
      </c>
      <c r="M81" s="358" t="inlineStr">
        <is>
          <t xml:space="preserve">401.7 / </t>
        </is>
      </c>
      <c r="N81" s="359" t="n">
        <v>600</v>
      </c>
      <c r="O81" s="360" t="inlineStr">
        <is>
          <t>표점</t>
        </is>
      </c>
      <c r="P81" s="343" t="inlineStr">
        <is>
          <t>표점</t>
        </is>
      </c>
      <c r="Q81" s="342" t="inlineStr">
        <is>
          <t>2과목</t>
        </is>
      </c>
      <c r="R81" s="344" t="n">
        <v>33</v>
      </c>
      <c r="S81" s="345" t="n">
        <v>40</v>
      </c>
      <c r="T81" s="362" t="n">
        <v>27</v>
      </c>
      <c r="U81" s="361" t="n">
        <v>97.73</v>
      </c>
      <c r="V81" s="346" t="n">
        <v>132.7574044314888</v>
      </c>
      <c r="W81" s="348" t="n">
        <v>132.3018310204215</v>
      </c>
      <c r="X81" s="347" t="n">
        <v>66.98999999999999</v>
      </c>
      <c r="Y81" s="357" t="inlineStr"/>
      <c r="Z81" s="365" t="inlineStr">
        <is>
          <t>1등급</t>
        </is>
      </c>
      <c r="AA81" s="350" t="n">
        <v>0</v>
      </c>
      <c r="AB81" s="349" t="inlineStr">
        <is>
          <t>만점</t>
        </is>
      </c>
      <c r="AC81" s="350" t="n">
        <v>0</v>
      </c>
      <c r="AD81" s="349" t="inlineStr">
        <is>
          <t>만점</t>
        </is>
      </c>
      <c r="AE81" s="364" t="n">
        <v>0</v>
      </c>
      <c r="AF81" s="366" t="n">
        <v>3</v>
      </c>
      <c r="AG81" s="363" t="n">
        <v>0</v>
      </c>
      <c r="AH81" s="635" t="inlineStr">
        <is>
          <t xml:space="preserve"> 과탐Ⅱ3점 가산</t>
        </is>
      </c>
      <c r="AI81" s="324" t="n"/>
      <c r="AL81" s="487" t="inlineStr">
        <is>
          <t>서울대 첨단융합학부</t>
        </is>
      </c>
      <c r="AM81" s="480" t="inlineStr">
        <is>
          <t>자연</t>
        </is>
      </c>
      <c r="AN81" s="637" t="inlineStr">
        <is>
          <t>75%</t>
        </is>
      </c>
      <c r="AO81" s="478" t="n">
        <v>-427</v>
      </c>
      <c r="AP81" s="463" t="n">
        <v>-427</v>
      </c>
      <c r="AQ81" s="479" t="n">
        <v>0</v>
      </c>
      <c r="AR81" s="476" t="inlineStr">
        <is>
          <t>1.72 → 1.52</t>
        </is>
      </c>
      <c r="BA81" s="313" t="inlineStr">
        <is>
          <t>자연64</t>
        </is>
      </c>
    </row>
    <row r="82" ht="16.5" customHeight="1" s="671">
      <c r="B82" s="367" t="inlineStr">
        <is>
          <t>1.73</t>
        </is>
      </c>
      <c r="C82" s="351" t="inlineStr">
        <is>
          <t>3,754</t>
        </is>
      </c>
      <c r="D82" s="727" t="n">
        <v>-569</v>
      </c>
      <c r="E82" s="352" t="inlineStr"/>
      <c r="F82" s="341" t="n">
        <v>97.72</v>
      </c>
      <c r="G82" s="355" t="inlineStr">
        <is>
          <t>398.90</t>
        </is>
      </c>
      <c r="H82" s="356" t="inlineStr">
        <is>
          <t>402.00</t>
        </is>
      </c>
      <c r="I82" s="354" t="inlineStr">
        <is>
          <t>고신대</t>
        </is>
      </c>
      <c r="J82" s="340" t="inlineStr">
        <is>
          <t>의예(지역)</t>
        </is>
      </c>
      <c r="K82" s="339" t="inlineStr">
        <is>
          <t>자연</t>
        </is>
      </c>
      <c r="L82" s="357" t="n">
        <v>8</v>
      </c>
      <c r="M82" s="358" t="inlineStr">
        <is>
          <t xml:space="preserve">667.5 / </t>
        </is>
      </c>
      <c r="N82" s="359" t="n">
        <v>1000</v>
      </c>
      <c r="O82" s="360" t="inlineStr">
        <is>
          <t>표점</t>
        </is>
      </c>
      <c r="P82" s="343" t="inlineStr">
        <is>
          <t>표점</t>
        </is>
      </c>
      <c r="Q82" s="342" t="inlineStr">
        <is>
          <t>2과목</t>
        </is>
      </c>
      <c r="R82" s="344" t="n">
        <v>20</v>
      </c>
      <c r="S82" s="345" t="n">
        <v>30</v>
      </c>
      <c r="T82" s="362" t="n">
        <v>20</v>
      </c>
      <c r="U82" s="361" t="n">
        <v>97.72</v>
      </c>
      <c r="V82" s="346" t="n">
        <v>132.742616153138</v>
      </c>
      <c r="W82" s="348" t="n">
        <v>132.1983130719661</v>
      </c>
      <c r="X82" s="347" t="n">
        <v>66.98</v>
      </c>
      <c r="Y82" s="357" t="inlineStr"/>
      <c r="Z82" s="365" t="inlineStr">
        <is>
          <t>1등급</t>
        </is>
      </c>
      <c r="AA82" s="350" t="n">
        <v>202.5</v>
      </c>
      <c r="AB82" s="349" t="inlineStr">
        <is>
          <t>만점</t>
        </is>
      </c>
      <c r="AC82" s="350" t="n">
        <v>0</v>
      </c>
      <c r="AD82" s="349" t="inlineStr">
        <is>
          <t>만점</t>
        </is>
      </c>
      <c r="AE82" s="364" t="n">
        <v>0</v>
      </c>
      <c r="AF82" s="366" t="n">
        <v>0</v>
      </c>
      <c r="AG82" s="363" t="n">
        <v>0</v>
      </c>
      <c r="AH82" s="635" t="inlineStr"/>
      <c r="AI82" s="324" t="n"/>
      <c r="AL82" s="487" t="inlineStr">
        <is>
          <t>고신대 의예(지역)</t>
        </is>
      </c>
      <c r="AM82" s="477" t="inlineStr">
        <is>
          <t>자연</t>
        </is>
      </c>
      <c r="AN82" s="637" t="n">
        <v>100</v>
      </c>
      <c r="AO82" s="478" t="n">
        <v>-569</v>
      </c>
      <c r="AP82" s="463" t="n">
        <v>-569</v>
      </c>
      <c r="AQ82" s="479" t="n">
        <v>0</v>
      </c>
      <c r="AR82" s="476" t="inlineStr">
        <is>
          <t>1.74 → 1.47</t>
        </is>
      </c>
      <c r="BA82" s="313" t="inlineStr">
        <is>
          <t>자연65</t>
        </is>
      </c>
    </row>
    <row r="83" ht="16.5" customHeight="1" s="671">
      <c r="B83" s="367" t="inlineStr">
        <is>
          <t>1.74</t>
        </is>
      </c>
      <c r="C83" s="351" t="inlineStr">
        <is>
          <t>3,776</t>
        </is>
      </c>
      <c r="D83" s="727" t="n">
        <v>-428</v>
      </c>
      <c r="E83" s="352" t="inlineStr"/>
      <c r="F83" s="341" t="n">
        <v>97.72</v>
      </c>
      <c r="G83" s="355" t="inlineStr">
        <is>
          <t>398.86</t>
        </is>
      </c>
      <c r="H83" s="356" t="inlineStr">
        <is>
          <t>401.66</t>
        </is>
      </c>
      <c r="I83" s="354" t="inlineStr">
        <is>
          <t>서울대</t>
        </is>
      </c>
      <c r="J83" s="340" t="inlineStr">
        <is>
          <t>생명과학부</t>
        </is>
      </c>
      <c r="K83" s="339" t="inlineStr">
        <is>
          <t>자연</t>
        </is>
      </c>
      <c r="L83" s="357" t="n">
        <v>21</v>
      </c>
      <c r="M83" s="358" t="inlineStr">
        <is>
          <t xml:space="preserve">401.5 / </t>
        </is>
      </c>
      <c r="N83" s="359" t="n">
        <v>600</v>
      </c>
      <c r="O83" s="360" t="inlineStr">
        <is>
          <t>표점</t>
        </is>
      </c>
      <c r="P83" s="343" t="inlineStr">
        <is>
          <t>표점</t>
        </is>
      </c>
      <c r="Q83" s="342" t="inlineStr">
        <is>
          <t>2과목</t>
        </is>
      </c>
      <c r="R83" s="344" t="n">
        <v>33</v>
      </c>
      <c r="S83" s="345" t="n">
        <v>40</v>
      </c>
      <c r="T83" s="362" t="n">
        <v>27</v>
      </c>
      <c r="U83" s="361" t="n">
        <v>97.72</v>
      </c>
      <c r="V83" s="346" t="n">
        <v>132.737878957831</v>
      </c>
      <c r="W83" s="348" t="n">
        <v>132.1651527048166</v>
      </c>
      <c r="X83" s="347" t="n">
        <v>66.98</v>
      </c>
      <c r="Y83" s="357" t="inlineStr"/>
      <c r="Z83" s="365" t="inlineStr">
        <is>
          <t>1등급</t>
        </is>
      </c>
      <c r="AA83" s="350" t="n">
        <v>0</v>
      </c>
      <c r="AB83" s="349" t="inlineStr">
        <is>
          <t>만점</t>
        </is>
      </c>
      <c r="AC83" s="350" t="n">
        <v>0</v>
      </c>
      <c r="AD83" s="349" t="inlineStr">
        <is>
          <t>만점</t>
        </is>
      </c>
      <c r="AE83" s="364" t="n">
        <v>0</v>
      </c>
      <c r="AF83" s="366" t="n">
        <v>3</v>
      </c>
      <c r="AG83" s="363" t="n">
        <v>0</v>
      </c>
      <c r="AH83" s="635" t="inlineStr">
        <is>
          <t xml:space="preserve"> 과탐Ⅱ3점 가산</t>
        </is>
      </c>
      <c r="AI83" s="324" t="n"/>
      <c r="AL83" s="487" t="inlineStr">
        <is>
          <t>서울대 생명과학부</t>
        </is>
      </c>
      <c r="AM83" s="477" t="inlineStr">
        <is>
          <t>자연</t>
        </is>
      </c>
      <c r="AN83" s="637" t="inlineStr">
        <is>
          <t>75%</t>
        </is>
      </c>
      <c r="AO83" s="478" t="n">
        <v>-428</v>
      </c>
      <c r="AP83" s="463" t="n">
        <v>-428</v>
      </c>
      <c r="AQ83" s="479" t="n">
        <v>0</v>
      </c>
      <c r="AR83" s="476" t="inlineStr">
        <is>
          <t>1.74 → 1.54</t>
        </is>
      </c>
      <c r="BA83" s="313" t="inlineStr">
        <is>
          <t>자연66</t>
        </is>
      </c>
    </row>
    <row r="84" ht="16.5" customHeight="1" s="671">
      <c r="B84" s="367" t="inlineStr">
        <is>
          <t>1.74</t>
        </is>
      </c>
      <c r="C84" s="351" t="inlineStr">
        <is>
          <t>3,776</t>
        </is>
      </c>
      <c r="D84" s="727" t="n">
        <v>-429</v>
      </c>
      <c r="E84" s="352" t="inlineStr"/>
      <c r="F84" s="341" t="n">
        <v>97.72</v>
      </c>
      <c r="G84" s="355" t="inlineStr">
        <is>
          <t>398.86</t>
        </is>
      </c>
      <c r="H84" s="356" t="inlineStr">
        <is>
          <t>401.67</t>
        </is>
      </c>
      <c r="I84" s="354" t="inlineStr">
        <is>
          <t>서울대</t>
        </is>
      </c>
      <c r="J84" s="340" t="inlineStr">
        <is>
          <t>물리·천문학부 천문학전공</t>
        </is>
      </c>
      <c r="K84" s="339" t="inlineStr">
        <is>
          <t>자연</t>
        </is>
      </c>
      <c r="L84" s="357" t="n">
        <v>5</v>
      </c>
      <c r="M84" s="358" t="inlineStr">
        <is>
          <t xml:space="preserve">401.5 / </t>
        </is>
      </c>
      <c r="N84" s="359" t="n">
        <v>600</v>
      </c>
      <c r="O84" s="360" t="inlineStr">
        <is>
          <t>표점</t>
        </is>
      </c>
      <c r="P84" s="343" t="inlineStr">
        <is>
          <t>표점</t>
        </is>
      </c>
      <c r="Q84" s="342" t="inlineStr">
        <is>
          <t>2과목</t>
        </is>
      </c>
      <c r="R84" s="344" t="n">
        <v>33</v>
      </c>
      <c r="S84" s="345" t="n">
        <v>40</v>
      </c>
      <c r="T84" s="362" t="n">
        <v>27</v>
      </c>
      <c r="U84" s="361" t="n">
        <v>97.72</v>
      </c>
      <c r="V84" s="346" t="n">
        <v>132.737878957831</v>
      </c>
      <c r="W84" s="348" t="n">
        <v>132.1651527048166</v>
      </c>
      <c r="X84" s="347" t="n">
        <v>66.98</v>
      </c>
      <c r="Y84" s="357" t="inlineStr"/>
      <c r="Z84" s="365" t="inlineStr">
        <is>
          <t>1등급</t>
        </is>
      </c>
      <c r="AA84" s="350" t="n">
        <v>0</v>
      </c>
      <c r="AB84" s="349" t="inlineStr">
        <is>
          <t>만점</t>
        </is>
      </c>
      <c r="AC84" s="350" t="n">
        <v>0</v>
      </c>
      <c r="AD84" s="349" t="inlineStr">
        <is>
          <t>만점</t>
        </is>
      </c>
      <c r="AE84" s="364" t="n">
        <v>0</v>
      </c>
      <c r="AF84" s="366" t="n">
        <v>3</v>
      </c>
      <c r="AG84" s="363" t="n">
        <v>0</v>
      </c>
      <c r="AH84" s="635" t="inlineStr">
        <is>
          <t xml:space="preserve"> 물리/화학 필수, 과탐Ⅱ3점 가산</t>
        </is>
      </c>
      <c r="AI84" s="324" t="n"/>
      <c r="AL84" s="487" t="inlineStr">
        <is>
          <t>서울대 물리·천문학부 천문학전공</t>
        </is>
      </c>
      <c r="AM84" s="477" t="inlineStr">
        <is>
          <t>자연</t>
        </is>
      </c>
      <c r="AN84" s="637" t="inlineStr">
        <is>
          <t>75%</t>
        </is>
      </c>
      <c r="AO84" s="478" t="n">
        <v>-429</v>
      </c>
      <c r="AP84" s="463" t="n">
        <v>-429</v>
      </c>
      <c r="AQ84" s="479" t="n">
        <v>0</v>
      </c>
      <c r="AR84" s="476" t="inlineStr">
        <is>
          <t>1.74 → 1.54</t>
        </is>
      </c>
      <c r="BA84" s="313" t="inlineStr">
        <is>
          <t>자연67</t>
        </is>
      </c>
    </row>
    <row r="85" ht="16.5" customHeight="1" s="671">
      <c r="B85" s="367" t="inlineStr">
        <is>
          <t>1.77</t>
        </is>
      </c>
      <c r="C85" s="351" t="inlineStr">
        <is>
          <t>3,841</t>
        </is>
      </c>
      <c r="D85" s="727" t="n">
        <v>-576</v>
      </c>
      <c r="E85" s="352" t="inlineStr"/>
      <c r="F85" s="341" t="n">
        <v>97.7</v>
      </c>
      <c r="G85" s="355" t="inlineStr">
        <is>
          <t>398.63</t>
        </is>
      </c>
      <c r="H85" s="356" t="inlineStr">
        <is>
          <t>401.79</t>
        </is>
      </c>
      <c r="I85" s="354" t="inlineStr">
        <is>
          <t>충남대</t>
        </is>
      </c>
      <c r="J85" s="340" t="inlineStr">
        <is>
          <t>의예과(지역)</t>
        </is>
      </c>
      <c r="K85" s="339" t="inlineStr">
        <is>
          <t>자연</t>
        </is>
      </c>
      <c r="L85" s="357" t="n">
        <v>34</v>
      </c>
      <c r="M85" s="358" t="inlineStr">
        <is>
          <t xml:space="preserve">199.13 / </t>
        </is>
      </c>
      <c r="N85" s="359" t="n">
        <v>300</v>
      </c>
      <c r="O85" s="360" t="inlineStr">
        <is>
          <t>표점</t>
        </is>
      </c>
      <c r="P85" s="343" t="inlineStr">
        <is>
          <t>표점</t>
        </is>
      </c>
      <c r="Q85" s="342" t="inlineStr">
        <is>
          <t>2과목</t>
        </is>
      </c>
      <c r="R85" s="344" t="n">
        <v>25</v>
      </c>
      <c r="S85" s="345" t="n">
        <v>45</v>
      </c>
      <c r="T85" s="362" t="n">
        <v>30</v>
      </c>
      <c r="U85" s="361" t="n">
        <v>97.7</v>
      </c>
      <c r="V85" s="346" t="n">
        <v>132.7096354666901</v>
      </c>
      <c r="W85" s="348" t="n">
        <v>131.9963831407589</v>
      </c>
      <c r="X85" s="347" t="n">
        <v>66.95999999999999</v>
      </c>
      <c r="Y85" s="357" t="inlineStr"/>
      <c r="Z85" s="365" t="inlineStr">
        <is>
          <t>1등급</t>
        </is>
      </c>
      <c r="AA85" s="350" t="n">
        <v>0</v>
      </c>
      <c r="AB85" s="349" t="inlineStr">
        <is>
          <t>만점</t>
        </is>
      </c>
      <c r="AC85" s="350" t="n">
        <v>0</v>
      </c>
      <c r="AD85" s="349" t="inlineStr">
        <is>
          <t>만점</t>
        </is>
      </c>
      <c r="AE85" s="364" t="n">
        <v>0</v>
      </c>
      <c r="AF85" s="366" t="n">
        <v>0</v>
      </c>
      <c r="AG85" s="363" t="n">
        <v>0</v>
      </c>
      <c r="AH85" s="635" t="inlineStr"/>
      <c r="AI85" s="324" t="n"/>
      <c r="AL85" s="487" t="inlineStr">
        <is>
          <t>충남대 의예과(지역)</t>
        </is>
      </c>
      <c r="AM85" s="477" t="inlineStr">
        <is>
          <t>자연</t>
        </is>
      </c>
      <c r="AN85" s="637" t="n">
        <v>100</v>
      </c>
      <c r="AO85" s="478" t="n">
        <v>-576</v>
      </c>
      <c r="AP85" s="463" t="n">
        <v>-576</v>
      </c>
      <c r="AQ85" s="479" t="n">
        <v>0</v>
      </c>
      <c r="AR85" s="476" t="inlineStr">
        <is>
          <t>1.78 → 1.52</t>
        </is>
      </c>
      <c r="BA85" s="313" t="inlineStr">
        <is>
          <t>자연68</t>
        </is>
      </c>
    </row>
    <row r="86" ht="16.5" customHeight="1" s="671">
      <c r="B86" s="367" t="inlineStr">
        <is>
          <t>1.79</t>
        </is>
      </c>
      <c r="C86" s="351" t="inlineStr">
        <is>
          <t>3,884</t>
        </is>
      </c>
      <c r="D86" s="727" t="n">
        <v>-491</v>
      </c>
      <c r="E86" s="352" t="inlineStr"/>
      <c r="F86" s="341" t="n">
        <v>97.68000000000001</v>
      </c>
      <c r="G86" s="355" t="inlineStr">
        <is>
          <t>398.56</t>
        </is>
      </c>
      <c r="H86" s="356" t="inlineStr">
        <is>
          <t>401.57</t>
        </is>
      </c>
      <c r="I86" s="354" t="inlineStr">
        <is>
          <t>부산대</t>
        </is>
      </c>
      <c r="J86" s="340" t="inlineStr">
        <is>
          <t>약학부</t>
        </is>
      </c>
      <c r="K86" s="339" t="inlineStr">
        <is>
          <t>자연</t>
        </is>
      </c>
      <c r="L86" s="357" t="n">
        <v>12</v>
      </c>
      <c r="M86" s="358" t="inlineStr">
        <is>
          <t xml:space="preserve">741.5 / </t>
        </is>
      </c>
      <c r="N86" s="359" t="n">
        <v>1000</v>
      </c>
      <c r="O86" s="360" t="inlineStr">
        <is>
          <t>표점</t>
        </is>
      </c>
      <c r="P86" s="343" t="inlineStr">
        <is>
          <t>표점</t>
        </is>
      </c>
      <c r="Q86" s="342" t="inlineStr">
        <is>
          <t>2과목</t>
        </is>
      </c>
      <c r="R86" s="344" t="n">
        <v>20</v>
      </c>
      <c r="S86" s="345" t="n">
        <v>30</v>
      </c>
      <c r="T86" s="362" t="n">
        <v>30</v>
      </c>
      <c r="U86" s="361" t="n">
        <v>97.68000000000001</v>
      </c>
      <c r="V86" s="346" t="n">
        <v>132.6850632898167</v>
      </c>
      <c r="W86" s="348" t="n">
        <v>131.9772714476352</v>
      </c>
      <c r="X86" s="347" t="n">
        <v>66.95</v>
      </c>
      <c r="Y86" s="357" t="inlineStr"/>
      <c r="Z86" s="365" t="inlineStr">
        <is>
          <t>1등급</t>
        </is>
      </c>
      <c r="AA86" s="350" t="n">
        <v>200</v>
      </c>
      <c r="AB86" s="349" t="inlineStr">
        <is>
          <t>만점</t>
        </is>
      </c>
      <c r="AC86" s="350" t="n">
        <v>10</v>
      </c>
      <c r="AD86" s="349" t="inlineStr">
        <is>
          <t>만점</t>
        </is>
      </c>
      <c r="AE86" s="364" t="n">
        <v>0</v>
      </c>
      <c r="AF86" s="366" t="n">
        <v>0</v>
      </c>
      <c r="AG86" s="363" t="n">
        <v>0</v>
      </c>
      <c r="AH86" s="635" t="inlineStr"/>
      <c r="AI86" s="324" t="n"/>
      <c r="AL86" s="487" t="inlineStr">
        <is>
          <t>부산대 약학부</t>
        </is>
      </c>
      <c r="AM86" s="477" t="inlineStr">
        <is>
          <t>자연</t>
        </is>
      </c>
      <c r="AN86" s="637" t="inlineStr">
        <is>
          <t>85%</t>
        </is>
      </c>
      <c r="AO86" s="478" t="n">
        <v>-491</v>
      </c>
      <c r="AP86" s="463" t="n">
        <v>-491</v>
      </c>
      <c r="AQ86" s="479" t="n">
        <v>0</v>
      </c>
      <c r="AR86" s="476" t="inlineStr">
        <is>
          <t>1.79 → 1.56</t>
        </is>
      </c>
      <c r="BA86" s="313" t="inlineStr">
        <is>
          <t>자연69</t>
        </is>
      </c>
    </row>
    <row r="87" ht="16.5" customHeight="1" s="671">
      <c r="B87" s="367" t="inlineStr">
        <is>
          <t>1.80</t>
        </is>
      </c>
      <c r="C87" s="351" t="inlineStr">
        <is>
          <t>3,906</t>
        </is>
      </c>
      <c r="D87" s="727" t="n">
        <v>-578</v>
      </c>
      <c r="E87" s="352" t="inlineStr"/>
      <c r="F87" s="341" t="n">
        <v>97.67</v>
      </c>
      <c r="G87" s="355" t="inlineStr">
        <is>
          <t>398.51</t>
        </is>
      </c>
      <c r="H87" s="356" t="inlineStr">
        <is>
          <t>401.70</t>
        </is>
      </c>
      <c r="I87" s="354" t="inlineStr">
        <is>
          <t>조선대</t>
        </is>
      </c>
      <c r="J87" s="340" t="inlineStr">
        <is>
          <t>약학</t>
        </is>
      </c>
      <c r="K87" s="339" t="inlineStr">
        <is>
          <t>자연</t>
        </is>
      </c>
      <c r="L87" s="357" t="n">
        <v>10</v>
      </c>
      <c r="M87" s="358" t="inlineStr">
        <is>
          <t xml:space="preserve">796 / </t>
        </is>
      </c>
      <c r="N87" s="359" t="n">
        <v>800</v>
      </c>
      <c r="O87" s="360" t="inlineStr">
        <is>
          <t>백분위</t>
        </is>
      </c>
      <c r="P87" s="343" t="inlineStr">
        <is>
          <t>백분위</t>
        </is>
      </c>
      <c r="Q87" s="342" t="inlineStr">
        <is>
          <t>1과목</t>
        </is>
      </c>
      <c r="R87" s="344" t="n">
        <v>25</v>
      </c>
      <c r="S87" s="345" t="n">
        <v>35</v>
      </c>
      <c r="T87" s="362" t="n">
        <v>15</v>
      </c>
      <c r="U87" s="361" t="n">
        <v>97.67</v>
      </c>
      <c r="V87" s="346" t="n">
        <v>132.6666666666667</v>
      </c>
      <c r="W87" s="348" t="n">
        <v>131.962962962963</v>
      </c>
      <c r="X87" s="347" t="n">
        <v>66.94</v>
      </c>
      <c r="Y87" s="357" t="inlineStr"/>
      <c r="Z87" s="365" t="inlineStr">
        <is>
          <t>1등급</t>
        </is>
      </c>
      <c r="AA87" s="350" t="n">
        <v>200</v>
      </c>
      <c r="AB87" s="349" t="inlineStr">
        <is>
          <t>만점</t>
        </is>
      </c>
      <c r="AC87" s="350" t="n">
        <v>10</v>
      </c>
      <c r="AD87" s="349" t="inlineStr">
        <is>
          <t>만점</t>
        </is>
      </c>
      <c r="AE87" s="364" t="n">
        <v>0</v>
      </c>
      <c r="AF87" s="366" t="n">
        <v>0</v>
      </c>
      <c r="AG87" s="363" t="n">
        <v>0</v>
      </c>
      <c r="AH87" s="635" t="inlineStr"/>
      <c r="AI87" s="324" t="n"/>
      <c r="AL87" s="487" t="inlineStr">
        <is>
          <t>조선대 약학</t>
        </is>
      </c>
      <c r="AM87" s="477" t="inlineStr">
        <is>
          <t>자연</t>
        </is>
      </c>
      <c r="AN87" s="637" t="n">
        <v>100</v>
      </c>
      <c r="AO87" s="478" t="n">
        <v>-578</v>
      </c>
      <c r="AP87" s="463" t="n">
        <v>-578</v>
      </c>
      <c r="AQ87" s="479" t="n">
        <v>0</v>
      </c>
      <c r="AR87" s="476" t="inlineStr">
        <is>
          <t>1.80 → 1.53</t>
        </is>
      </c>
      <c r="BA87" s="313" t="inlineStr">
        <is>
          <t>자연70</t>
        </is>
      </c>
    </row>
    <row r="88" ht="16.5" customHeight="1" s="671">
      <c r="B88" s="367" t="inlineStr">
        <is>
          <t>1.80</t>
        </is>
      </c>
      <c r="C88" s="351" t="inlineStr">
        <is>
          <t>3,906</t>
        </is>
      </c>
      <c r="D88" s="727" t="n">
        <v>-290</v>
      </c>
      <c r="E88" s="352" t="inlineStr"/>
      <c r="F88" s="341" t="n">
        <v>97.67</v>
      </c>
      <c r="G88" s="355" t="inlineStr">
        <is>
          <t>398.51</t>
        </is>
      </c>
      <c r="H88" s="356" t="inlineStr">
        <is>
          <t>401.25</t>
        </is>
      </c>
      <c r="I88" s="354" t="inlineStr">
        <is>
          <t>조선대</t>
        </is>
      </c>
      <c r="J88" s="340" t="inlineStr">
        <is>
          <t>의예(지역)</t>
        </is>
      </c>
      <c r="K88" s="339" t="inlineStr">
        <is>
          <t>자연</t>
        </is>
      </c>
      <c r="L88" s="357" t="n">
        <v>28</v>
      </c>
      <c r="M88" s="358" t="inlineStr">
        <is>
          <t xml:space="preserve">796 / </t>
        </is>
      </c>
      <c r="N88" s="359" t="n">
        <v>800</v>
      </c>
      <c r="O88" s="360" t="inlineStr">
        <is>
          <t>백분위</t>
        </is>
      </c>
      <c r="P88" s="343" t="inlineStr">
        <is>
          <t>백분위</t>
        </is>
      </c>
      <c r="Q88" s="342" t="inlineStr">
        <is>
          <t>1과목</t>
        </is>
      </c>
      <c r="R88" s="344" t="n">
        <v>25</v>
      </c>
      <c r="S88" s="345" t="n">
        <v>35</v>
      </c>
      <c r="T88" s="362" t="n">
        <v>15</v>
      </c>
      <c r="U88" s="361" t="n">
        <v>97.67</v>
      </c>
      <c r="V88" s="346" t="n">
        <v>132.6666666666667</v>
      </c>
      <c r="W88" s="348" t="n">
        <v>131.962962962963</v>
      </c>
      <c r="X88" s="347" t="n">
        <v>66.94</v>
      </c>
      <c r="Y88" s="357" t="inlineStr"/>
      <c r="Z88" s="365" t="inlineStr">
        <is>
          <t>1등급</t>
        </is>
      </c>
      <c r="AA88" s="350" t="n">
        <v>200</v>
      </c>
      <c r="AB88" s="349" t="inlineStr">
        <is>
          <t>만점</t>
        </is>
      </c>
      <c r="AC88" s="350" t="n">
        <v>10</v>
      </c>
      <c r="AD88" s="349" t="inlineStr">
        <is>
          <t>만점</t>
        </is>
      </c>
      <c r="AE88" s="364" t="n">
        <v>0</v>
      </c>
      <c r="AF88" s="366" t="n">
        <v>0</v>
      </c>
      <c r="AG88" s="363" t="n">
        <v>0</v>
      </c>
      <c r="AH88" s="635" t="inlineStr"/>
      <c r="AI88" s="324" t="n"/>
      <c r="AL88" s="487" t="inlineStr">
        <is>
          <t>조선대 의예(지역)</t>
        </is>
      </c>
      <c r="AM88" s="477" t="inlineStr">
        <is>
          <t>자연</t>
        </is>
      </c>
      <c r="AN88" s="637" t="inlineStr">
        <is>
          <t>50%</t>
        </is>
      </c>
      <c r="AO88" s="478" t="n">
        <v>-290</v>
      </c>
      <c r="AP88" s="463" t="n">
        <v>-290</v>
      </c>
      <c r="AQ88" s="479" t="n">
        <v>0</v>
      </c>
      <c r="AR88" s="476" t="inlineStr">
        <is>
          <t>1.80 → 1.67</t>
        </is>
      </c>
      <c r="BA88" s="313" t="inlineStr">
        <is>
          <t>자연71</t>
        </is>
      </c>
    </row>
    <row r="89" ht="16.5" customHeight="1" s="671">
      <c r="B89" s="367" t="inlineStr">
        <is>
          <t>1.80</t>
        </is>
      </c>
      <c r="C89" s="351" t="inlineStr">
        <is>
          <t>3,906</t>
        </is>
      </c>
      <c r="D89" s="727" t="n">
        <v>-580</v>
      </c>
      <c r="E89" s="352" t="inlineStr"/>
      <c r="F89" s="341" t="n">
        <v>97.67</v>
      </c>
      <c r="G89" s="355" t="inlineStr">
        <is>
          <t>398.51</t>
        </is>
      </c>
      <c r="H89" s="356" t="inlineStr">
        <is>
          <t>401.71</t>
        </is>
      </c>
      <c r="I89" s="354" t="inlineStr">
        <is>
          <t>계명대</t>
        </is>
      </c>
      <c r="J89" s="340" t="inlineStr">
        <is>
          <t>의예</t>
        </is>
      </c>
      <c r="K89" s="339" t="inlineStr">
        <is>
          <t>자연</t>
        </is>
      </c>
      <c r="L89" s="357" t="n">
        <v>21</v>
      </c>
      <c r="M89" s="358" t="inlineStr">
        <is>
          <t xml:space="preserve">398 / </t>
        </is>
      </c>
      <c r="N89" s="359" t="n">
        <v>400</v>
      </c>
      <c r="O89" s="360" t="inlineStr">
        <is>
          <t>백분위</t>
        </is>
      </c>
      <c r="P89" s="343" t="inlineStr">
        <is>
          <t>백분위</t>
        </is>
      </c>
      <c r="Q89" s="342" t="inlineStr">
        <is>
          <t>2과목</t>
        </is>
      </c>
      <c r="R89" s="344" t="n">
        <v>25</v>
      </c>
      <c r="S89" s="345" t="n">
        <v>25</v>
      </c>
      <c r="T89" s="362" t="n">
        <v>25</v>
      </c>
      <c r="U89" s="361" t="n">
        <v>97.67</v>
      </c>
      <c r="V89" s="346" t="n">
        <v>132.6666666666667</v>
      </c>
      <c r="W89" s="348" t="n">
        <v>131.962962962963</v>
      </c>
      <c r="X89" s="347" t="n">
        <v>66.94</v>
      </c>
      <c r="Y89" s="357" t="inlineStr"/>
      <c r="Z89" s="365" t="inlineStr">
        <is>
          <t>1등급</t>
        </is>
      </c>
      <c r="AA89" s="350" t="n">
        <v>100</v>
      </c>
      <c r="AB89" s="349" t="inlineStr">
        <is>
          <t>만점</t>
        </is>
      </c>
      <c r="AC89" s="350" t="n">
        <v>5</v>
      </c>
      <c r="AD89" s="349" t="inlineStr">
        <is>
          <t>만점</t>
        </is>
      </c>
      <c r="AE89" s="364" t="n">
        <v>0</v>
      </c>
      <c r="AF89" s="366" t="n">
        <v>0</v>
      </c>
      <c r="AG89" s="363" t="n">
        <v>0</v>
      </c>
      <c r="AH89" s="635" t="inlineStr">
        <is>
          <t xml:space="preserve">70%컷 99.5점/100만점 </t>
        </is>
      </c>
      <c r="AI89" s="324" t="n"/>
      <c r="AL89" s="487" t="inlineStr">
        <is>
          <t>계명대 의예</t>
        </is>
      </c>
      <c r="AM89" s="480" t="inlineStr">
        <is>
          <t>자연</t>
        </is>
      </c>
      <c r="AN89" s="637" t="n">
        <v>100</v>
      </c>
      <c r="AO89" s="478" t="n">
        <v>-580</v>
      </c>
      <c r="AP89" s="463" t="n">
        <v>-580</v>
      </c>
      <c r="AQ89" s="479" t="n">
        <v>0</v>
      </c>
      <c r="AR89" s="476" t="inlineStr">
        <is>
          <t>1.80 → 1.53</t>
        </is>
      </c>
      <c r="BA89" s="313" t="inlineStr">
        <is>
          <t>자연72</t>
        </is>
      </c>
    </row>
    <row r="90" ht="16.5" customHeight="1" s="671">
      <c r="B90" s="367" t="inlineStr">
        <is>
          <t>1.80</t>
        </is>
      </c>
      <c r="C90" s="351" t="inlineStr">
        <is>
          <t>3,906</t>
        </is>
      </c>
      <c r="D90" s="727" t="n">
        <v>-435</v>
      </c>
      <c r="E90" s="352" t="inlineStr"/>
      <c r="F90" s="341" t="n">
        <v>97.66</v>
      </c>
      <c r="G90" s="355" t="inlineStr">
        <is>
          <t>398.48</t>
        </is>
      </c>
      <c r="H90" s="356" t="inlineStr">
        <is>
          <t>401.42</t>
        </is>
      </c>
      <c r="I90" s="354" t="inlineStr">
        <is>
          <t>서울대</t>
        </is>
      </c>
      <c r="J90" s="340" t="inlineStr">
        <is>
          <t>항공우주공학과</t>
        </is>
      </c>
      <c r="K90" s="339" t="inlineStr">
        <is>
          <t>자연</t>
        </is>
      </c>
      <c r="L90" s="357" t="n">
        <v>12</v>
      </c>
      <c r="M90" s="358" t="inlineStr">
        <is>
          <t xml:space="preserve">401.1 / </t>
        </is>
      </c>
      <c r="N90" s="359" t="n">
        <v>600</v>
      </c>
      <c r="O90" s="360" t="inlineStr">
        <is>
          <t>표점</t>
        </is>
      </c>
      <c r="P90" s="343" t="inlineStr">
        <is>
          <t>표점</t>
        </is>
      </c>
      <c r="Q90" s="342" t="inlineStr">
        <is>
          <t>2과목</t>
        </is>
      </c>
      <c r="R90" s="344" t="n">
        <v>33</v>
      </c>
      <c r="S90" s="345" t="n">
        <v>40</v>
      </c>
      <c r="T90" s="362" t="n">
        <v>27</v>
      </c>
      <c r="U90" s="361" t="n">
        <v>97.66</v>
      </c>
      <c r="V90" s="346" t="n">
        <v>132.657207430926</v>
      </c>
      <c r="W90" s="348" t="n">
        <v>131.9556057796091</v>
      </c>
      <c r="X90" s="347" t="n">
        <v>66.93000000000001</v>
      </c>
      <c r="Y90" s="357" t="inlineStr"/>
      <c r="Z90" s="365" t="inlineStr">
        <is>
          <t>1등급</t>
        </is>
      </c>
      <c r="AA90" s="350" t="n">
        <v>0</v>
      </c>
      <c r="AB90" s="349" t="inlineStr">
        <is>
          <t>만점</t>
        </is>
      </c>
      <c r="AC90" s="350" t="n">
        <v>0</v>
      </c>
      <c r="AD90" s="349" t="inlineStr">
        <is>
          <t>만점</t>
        </is>
      </c>
      <c r="AE90" s="364" t="n">
        <v>0</v>
      </c>
      <c r="AF90" s="366" t="n">
        <v>3</v>
      </c>
      <c r="AG90" s="363" t="n">
        <v>0</v>
      </c>
      <c r="AH90" s="635" t="inlineStr">
        <is>
          <t xml:space="preserve"> 물리/화학 필수, 과탐Ⅱ3점 가산</t>
        </is>
      </c>
      <c r="AI90" s="324" t="n"/>
      <c r="AL90" s="487" t="inlineStr">
        <is>
          <t>서울대 항공우주공학과</t>
        </is>
      </c>
      <c r="AM90" s="477" t="inlineStr">
        <is>
          <t>자연</t>
        </is>
      </c>
      <c r="AN90" s="637" t="inlineStr">
        <is>
          <t>75%</t>
        </is>
      </c>
      <c r="AO90" s="478" t="n">
        <v>-435</v>
      </c>
      <c r="AP90" s="463" t="n">
        <v>-435</v>
      </c>
      <c r="AQ90" s="479" t="n">
        <v>0</v>
      </c>
      <c r="AR90" s="476" t="inlineStr">
        <is>
          <t>1.81 → 1.61</t>
        </is>
      </c>
      <c r="BA90" s="313" t="inlineStr">
        <is>
          <t>자연73</t>
        </is>
      </c>
    </row>
    <row r="91" ht="16.5" customHeight="1" s="671">
      <c r="B91" s="367" t="inlineStr">
        <is>
          <t>1.85</t>
        </is>
      </c>
      <c r="C91" s="351" t="inlineStr">
        <is>
          <t>4,015</t>
        </is>
      </c>
      <c r="D91" s="727" t="n">
        <v>-581</v>
      </c>
      <c r="E91" s="352" t="inlineStr"/>
      <c r="F91" s="341" t="n">
        <v>97.61</v>
      </c>
      <c r="G91" s="355" t="inlineStr">
        <is>
          <t>398.26</t>
        </is>
      </c>
      <c r="H91" s="356" t="inlineStr">
        <is>
          <t>401.51</t>
        </is>
      </c>
      <c r="I91" s="354" t="inlineStr">
        <is>
          <t>단국(천안)</t>
        </is>
      </c>
      <c r="J91" s="340" t="inlineStr">
        <is>
          <t>의예과</t>
        </is>
      </c>
      <c r="K91" s="339" t="inlineStr">
        <is>
          <t>자연</t>
        </is>
      </c>
      <c r="L91" s="357" t="n">
        <v>40</v>
      </c>
      <c r="M91" s="358" t="inlineStr">
        <is>
          <t xml:space="preserve">973.3 / </t>
        </is>
      </c>
      <c r="N91" s="359" t="n">
        <v>1000</v>
      </c>
      <c r="O91" s="360" t="inlineStr">
        <is>
          <t>표점/만점</t>
        </is>
      </c>
      <c r="P91" s="343" t="inlineStr">
        <is>
          <t>백분위</t>
        </is>
      </c>
      <c r="Q91" s="342" t="inlineStr">
        <is>
          <t>2과목</t>
        </is>
      </c>
      <c r="R91" s="344" t="n">
        <v>25</v>
      </c>
      <c r="S91" s="345" t="n">
        <v>35</v>
      </c>
      <c r="T91" s="362" t="n">
        <v>25</v>
      </c>
      <c r="U91" s="361" t="n">
        <v>97.61</v>
      </c>
      <c r="V91" s="346" t="n">
        <v>132.578645181491</v>
      </c>
      <c r="W91" s="348" t="n">
        <v>131.8945018078263</v>
      </c>
      <c r="X91" s="347" t="n">
        <v>66.89</v>
      </c>
      <c r="Y91" s="357" t="inlineStr"/>
      <c r="Z91" s="365" t="inlineStr">
        <is>
          <t>1등급</t>
        </is>
      </c>
      <c r="AA91" s="350" t="n">
        <v>150</v>
      </c>
      <c r="AB91" s="349" t="inlineStr">
        <is>
          <t>만점</t>
        </is>
      </c>
      <c r="AC91" s="350" t="n">
        <v>5</v>
      </c>
      <c r="AD91" s="349" t="inlineStr">
        <is>
          <t>만점</t>
        </is>
      </c>
      <c r="AE91" s="364" t="n">
        <v>0</v>
      </c>
      <c r="AF91" s="366" t="n">
        <v>6.101</v>
      </c>
      <c r="AG91" s="363" t="n">
        <v>0</v>
      </c>
      <c r="AH91" s="635" t="inlineStr">
        <is>
          <t xml:space="preserve"> 과II5%</t>
        </is>
      </c>
      <c r="AI91" s="324" t="n"/>
      <c r="AL91" s="487" t="inlineStr">
        <is>
          <t>단국(천안) 의예과</t>
        </is>
      </c>
      <c r="AM91" s="477" t="inlineStr">
        <is>
          <t>자연</t>
        </is>
      </c>
      <c r="AN91" s="637" t="n">
        <v>100</v>
      </c>
      <c r="AO91" s="478" t="n">
        <v>-581</v>
      </c>
      <c r="AP91" s="463" t="n">
        <v>-581</v>
      </c>
      <c r="AQ91" s="479" t="n">
        <v>0</v>
      </c>
      <c r="AR91" s="476" t="inlineStr">
        <is>
          <t>1.85 → 1.58</t>
        </is>
      </c>
      <c r="BA91" s="313" t="inlineStr">
        <is>
          <t>자연74</t>
        </is>
      </c>
    </row>
    <row r="92" ht="16.5" customHeight="1" s="671">
      <c r="B92" s="367" t="inlineStr">
        <is>
          <t>1.86</t>
        </is>
      </c>
      <c r="C92" s="351" t="inlineStr">
        <is>
          <t>4,036</t>
        </is>
      </c>
      <c r="D92" s="727" t="n">
        <v>-437</v>
      </c>
      <c r="E92" s="352" t="inlineStr"/>
      <c r="F92" s="341" t="n">
        <v>97.58</v>
      </c>
      <c r="G92" s="355" t="inlineStr">
        <is>
          <t>398.17</t>
        </is>
      </c>
      <c r="H92" s="356" t="inlineStr">
        <is>
          <t>401.25</t>
        </is>
      </c>
      <c r="I92" s="354" t="inlineStr">
        <is>
          <t>서울대</t>
        </is>
      </c>
      <c r="J92" s="340" t="inlineStr">
        <is>
          <t>화학부</t>
        </is>
      </c>
      <c r="K92" s="339" t="inlineStr">
        <is>
          <t>자연</t>
        </is>
      </c>
      <c r="L92" s="357" t="n">
        <v>14</v>
      </c>
      <c r="M92" s="358" t="inlineStr">
        <is>
          <t xml:space="preserve">400.8 / </t>
        </is>
      </c>
      <c r="N92" s="359" t="n">
        <v>600</v>
      </c>
      <c r="O92" s="360" t="inlineStr">
        <is>
          <t>표점</t>
        </is>
      </c>
      <c r="P92" s="343" t="inlineStr">
        <is>
          <t>표점</t>
        </is>
      </c>
      <c r="Q92" s="342" t="inlineStr">
        <is>
          <t>2과목</t>
        </is>
      </c>
      <c r="R92" s="344" t="n">
        <v>33</v>
      </c>
      <c r="S92" s="345" t="n">
        <v>40</v>
      </c>
      <c r="T92" s="362" t="n">
        <v>27</v>
      </c>
      <c r="U92" s="361" t="n">
        <v>97.58</v>
      </c>
      <c r="V92" s="346" t="n">
        <v>132.5490593642993</v>
      </c>
      <c r="W92" s="348" t="n">
        <v>131.8714906166772</v>
      </c>
      <c r="X92" s="347" t="n">
        <v>66.87</v>
      </c>
      <c r="Y92" s="357" t="inlineStr"/>
      <c r="Z92" s="365" t="inlineStr">
        <is>
          <t>1등급</t>
        </is>
      </c>
      <c r="AA92" s="350" t="n">
        <v>0</v>
      </c>
      <c r="AB92" s="349" t="inlineStr">
        <is>
          <t>만점</t>
        </is>
      </c>
      <c r="AC92" s="350" t="n">
        <v>0</v>
      </c>
      <c r="AD92" s="349" t="inlineStr">
        <is>
          <t>만점</t>
        </is>
      </c>
      <c r="AE92" s="364" t="n">
        <v>0</v>
      </c>
      <c r="AF92" s="366" t="n">
        <v>3</v>
      </c>
      <c r="AG92" s="363" t="n">
        <v>0</v>
      </c>
      <c r="AH92" s="635" t="inlineStr">
        <is>
          <t xml:space="preserve"> 물리/화학 필수, 과탐Ⅱ3점 가산</t>
        </is>
      </c>
      <c r="AI92" s="324" t="n"/>
      <c r="AL92" s="487" t="inlineStr">
        <is>
          <t>서울대 화학부</t>
        </is>
      </c>
      <c r="AM92" s="480" t="inlineStr">
        <is>
          <t>자연</t>
        </is>
      </c>
      <c r="AN92" s="637" t="inlineStr">
        <is>
          <t>75%</t>
        </is>
      </c>
      <c r="AO92" s="478" t="n">
        <v>-437</v>
      </c>
      <c r="AP92" s="463" t="n">
        <v>-437</v>
      </c>
      <c r="AQ92" s="479" t="n">
        <v>0</v>
      </c>
      <c r="AR92" s="476" t="inlineStr">
        <is>
          <t>1.87 → 1.66</t>
        </is>
      </c>
      <c r="BA92" s="313" t="inlineStr">
        <is>
          <t>자연75</t>
        </is>
      </c>
    </row>
    <row r="93" ht="16.5" customHeight="1" s="671">
      <c r="B93" s="367" t="inlineStr">
        <is>
          <t>1.88</t>
        </is>
      </c>
      <c r="C93" s="351" t="inlineStr">
        <is>
          <t>4,080</t>
        </is>
      </c>
      <c r="D93" s="727" t="n">
        <v>-584</v>
      </c>
      <c r="E93" s="352" t="inlineStr"/>
      <c r="F93" s="341" t="n">
        <v>97.56</v>
      </c>
      <c r="G93" s="355" t="inlineStr">
        <is>
          <t>398.06</t>
        </is>
      </c>
      <c r="H93" s="356" t="inlineStr">
        <is>
          <t>401.40</t>
        </is>
      </c>
      <c r="I93" s="354" t="inlineStr">
        <is>
          <t>영남대</t>
        </is>
      </c>
      <c r="J93" s="340" t="inlineStr">
        <is>
          <t>의예</t>
        </is>
      </c>
      <c r="K93" s="339" t="inlineStr">
        <is>
          <t>자연</t>
        </is>
      </c>
      <c r="L93" s="357" t="n">
        <v>19</v>
      </c>
      <c r="M93" s="358" t="inlineStr">
        <is>
          <t xml:space="preserve">792.4 / </t>
        </is>
      </c>
      <c r="N93" s="359" t="n">
        <v>800</v>
      </c>
      <c r="O93" s="360" t="inlineStr">
        <is>
          <t>백분위</t>
        </is>
      </c>
      <c r="P93" s="343" t="inlineStr">
        <is>
          <t>백분위</t>
        </is>
      </c>
      <c r="Q93" s="342" t="inlineStr">
        <is>
          <t>2과목</t>
        </is>
      </c>
      <c r="R93" s="344" t="n">
        <v>25</v>
      </c>
      <c r="S93" s="345" t="n">
        <v>35</v>
      </c>
      <c r="T93" s="362" t="n">
        <v>30</v>
      </c>
      <c r="U93" s="361" t="n">
        <v>97.56</v>
      </c>
      <c r="V93" s="346" t="n">
        <v>132.5079365079365</v>
      </c>
      <c r="W93" s="348" t="n">
        <v>131.8395061728395</v>
      </c>
      <c r="X93" s="347" t="n">
        <v>66.86</v>
      </c>
      <c r="Y93" s="357" t="inlineStr"/>
      <c r="Z93" s="365" t="inlineStr">
        <is>
          <t>1등급</t>
        </is>
      </c>
      <c r="AA93" s="350" t="n">
        <v>80</v>
      </c>
      <c r="AB93" s="349" t="inlineStr">
        <is>
          <t>만점</t>
        </is>
      </c>
      <c r="AC93" s="350" t="n">
        <v>10</v>
      </c>
      <c r="AD93" s="349" t="inlineStr">
        <is>
          <t>만점</t>
        </is>
      </c>
      <c r="AE93" s="364" t="n">
        <v>0</v>
      </c>
      <c r="AF93" s="366" t="n">
        <v>0</v>
      </c>
      <c r="AG93" s="363" t="n">
        <v>0</v>
      </c>
      <c r="AH93" s="635" t="inlineStr"/>
      <c r="AI93" s="324" t="n"/>
      <c r="AL93" s="487" t="inlineStr">
        <is>
          <t>영남대 의예</t>
        </is>
      </c>
      <c r="AM93" s="477" t="inlineStr">
        <is>
          <t>자연</t>
        </is>
      </c>
      <c r="AN93" s="637" t="n">
        <v>100</v>
      </c>
      <c r="AO93" s="478" t="n">
        <v>-584</v>
      </c>
      <c r="AP93" s="463" t="n">
        <v>-584</v>
      </c>
      <c r="AQ93" s="479" t="n">
        <v>0</v>
      </c>
      <c r="AR93" s="476" t="inlineStr">
        <is>
          <t>1.88 → 1.61</t>
        </is>
      </c>
      <c r="BA93" s="313" t="inlineStr">
        <is>
          <t>자연76</t>
        </is>
      </c>
    </row>
    <row r="94" ht="16.5" customHeight="1" s="671">
      <c r="B94" s="367" t="inlineStr">
        <is>
          <t>1.88</t>
        </is>
      </c>
      <c r="C94" s="351" t="inlineStr">
        <is>
          <t>4,080</t>
        </is>
      </c>
      <c r="D94" s="727" t="n">
        <v>-587</v>
      </c>
      <c r="E94" s="352" t="inlineStr"/>
      <c r="F94" s="341" t="n">
        <v>97.55</v>
      </c>
      <c r="G94" s="355" t="inlineStr">
        <is>
          <t>398.05</t>
        </is>
      </c>
      <c r="H94" s="356" t="inlineStr">
        <is>
          <t>401.41</t>
        </is>
      </c>
      <c r="I94" s="354" t="inlineStr">
        <is>
          <t>강원대</t>
        </is>
      </c>
      <c r="J94" s="340" t="inlineStr">
        <is>
          <t>의예과</t>
        </is>
      </c>
      <c r="K94" s="339" t="inlineStr">
        <is>
          <t>자연</t>
        </is>
      </c>
      <c r="L94" s="357" t="n">
        <v>16</v>
      </c>
      <c r="M94" s="358" t="inlineStr">
        <is>
          <t xml:space="preserve">506.35 / </t>
        </is>
      </c>
      <c r="N94" s="359" t="n">
        <v>500</v>
      </c>
      <c r="O94" s="360" t="inlineStr">
        <is>
          <t>백분위</t>
        </is>
      </c>
      <c r="P94" s="343" t="inlineStr">
        <is>
          <t>백분위</t>
        </is>
      </c>
      <c r="Q94" s="342" t="inlineStr">
        <is>
          <t>2과목</t>
        </is>
      </c>
      <c r="R94" s="344" t="n">
        <v>20</v>
      </c>
      <c r="S94" s="345" t="n">
        <v>30</v>
      </c>
      <c r="T94" s="362" t="n">
        <v>30</v>
      </c>
      <c r="U94" s="361" t="n">
        <v>97.55</v>
      </c>
      <c r="V94" s="346" t="n">
        <v>132.5060240963856</v>
      </c>
      <c r="W94" s="348" t="n">
        <v>131.8380187416332</v>
      </c>
      <c r="X94" s="347" t="n">
        <v>66.84999999999999</v>
      </c>
      <c r="Y94" s="357" t="inlineStr"/>
      <c r="Z94" s="365" t="inlineStr">
        <is>
          <t>1등급</t>
        </is>
      </c>
      <c r="AA94" s="350" t="n">
        <v>100</v>
      </c>
      <c r="AB94" s="349" t="inlineStr">
        <is>
          <t>만점</t>
        </is>
      </c>
      <c r="AC94" s="350" t="n">
        <v>1.5</v>
      </c>
      <c r="AD94" s="349" t="inlineStr">
        <is>
          <t>만점</t>
        </is>
      </c>
      <c r="AE94" s="364" t="n">
        <v>0</v>
      </c>
      <c r="AF94" s="366" t="n">
        <v>14.633</v>
      </c>
      <c r="AG94" s="363" t="n">
        <v>0</v>
      </c>
      <c r="AH94" s="635" t="inlineStr">
        <is>
          <t xml:space="preserve"> 미/기10%</t>
        </is>
      </c>
      <c r="AI94" s="324" t="n"/>
      <c r="AL94" s="487" t="inlineStr">
        <is>
          <t>강원대 의예과</t>
        </is>
      </c>
      <c r="AM94" s="477" t="inlineStr">
        <is>
          <t>자연</t>
        </is>
      </c>
      <c r="AN94" s="637" t="n">
        <v>100</v>
      </c>
      <c r="AO94" s="478" t="n">
        <v>-587</v>
      </c>
      <c r="AP94" s="463" t="n">
        <v>-587</v>
      </c>
      <c r="AQ94" s="479" t="n">
        <v>0</v>
      </c>
      <c r="AR94" s="476" t="inlineStr">
        <is>
          <t>1.88 → 1.61</t>
        </is>
      </c>
      <c r="BA94" s="313" t="inlineStr">
        <is>
          <t>자연77</t>
        </is>
      </c>
    </row>
    <row r="95" ht="16.5" customHeight="1" s="671">
      <c r="B95" s="367" t="inlineStr">
        <is>
          <t>1.88</t>
        </is>
      </c>
      <c r="C95" s="351" t="inlineStr">
        <is>
          <t>4,080</t>
        </is>
      </c>
      <c r="D95" s="727" t="n">
        <v>-440</v>
      </c>
      <c r="E95" s="352" t="inlineStr"/>
      <c r="F95" s="341" t="n">
        <v>97.54000000000001</v>
      </c>
      <c r="G95" s="355" t="inlineStr">
        <is>
          <t>398.01</t>
        </is>
      </c>
      <c r="H95" s="356" t="inlineStr">
        <is>
          <t>401.20</t>
        </is>
      </c>
      <c r="I95" s="354" t="inlineStr">
        <is>
          <t>아주대</t>
        </is>
      </c>
      <c r="J95" s="340" t="inlineStr">
        <is>
          <t>약학과</t>
        </is>
      </c>
      <c r="K95" s="339" t="inlineStr">
        <is>
          <t>자연</t>
        </is>
      </c>
      <c r="L95" s="357" t="n">
        <v>10</v>
      </c>
      <c r="M95" s="358" t="inlineStr">
        <is>
          <t xml:space="preserve">980.57 / </t>
        </is>
      </c>
      <c r="N95" s="359" t="n">
        <v>1000</v>
      </c>
      <c r="O95" s="360" t="inlineStr">
        <is>
          <t>표점/만점</t>
        </is>
      </c>
      <c r="P95" s="343" t="inlineStr">
        <is>
          <t>변표/만점</t>
        </is>
      </c>
      <c r="Q95" s="342" t="inlineStr">
        <is>
          <t>2과목</t>
        </is>
      </c>
      <c r="R95" s="344" t="n">
        <v>20</v>
      </c>
      <c r="S95" s="345" t="n">
        <v>35</v>
      </c>
      <c r="T95" s="362" t="n">
        <v>30</v>
      </c>
      <c r="U95" s="361" t="n">
        <v>97.54000000000001</v>
      </c>
      <c r="V95" s="346" t="n">
        <v>132.4911534791068</v>
      </c>
      <c r="W95" s="348" t="n">
        <v>131.8264527059719</v>
      </c>
      <c r="X95" s="347" t="n">
        <v>66.84999999999999</v>
      </c>
      <c r="Y95" s="357" t="n">
        <v>68.13000000000001</v>
      </c>
      <c r="Z95" s="365" t="inlineStr">
        <is>
          <t>1등급</t>
        </is>
      </c>
      <c r="AA95" s="350" t="n">
        <v>150</v>
      </c>
      <c r="AB95" s="349" t="inlineStr">
        <is>
          <t>만점</t>
        </is>
      </c>
      <c r="AC95" s="350" t="n">
        <v>0</v>
      </c>
      <c r="AD95" s="349" t="inlineStr">
        <is>
          <t>만점</t>
        </is>
      </c>
      <c r="AE95" s="364" t="n">
        <v>0</v>
      </c>
      <c r="AF95" s="366" t="n">
        <v>18.639</v>
      </c>
      <c r="AG95" s="363" t="n">
        <v>0</v>
      </c>
      <c r="AH95" s="635" t="inlineStr">
        <is>
          <t xml:space="preserve"> 미/기/과탐 3%</t>
        </is>
      </c>
      <c r="AI95" s="324" t="n"/>
      <c r="AL95" s="487" t="inlineStr">
        <is>
          <t>아주대 약학과</t>
        </is>
      </c>
      <c r="AM95" s="480" t="inlineStr">
        <is>
          <t>자연</t>
        </is>
      </c>
      <c r="AN95" s="637" t="inlineStr">
        <is>
          <t>75%</t>
        </is>
      </c>
      <c r="AO95" s="478" t="n">
        <v>-440</v>
      </c>
      <c r="AP95" s="463" t="n">
        <v>-440</v>
      </c>
      <c r="AQ95" s="479" t="n">
        <v>0</v>
      </c>
      <c r="AR95" s="476" t="inlineStr">
        <is>
          <t>1.89 → 1.68</t>
        </is>
      </c>
      <c r="BA95" s="313" t="inlineStr">
        <is>
          <t>자연78</t>
        </is>
      </c>
    </row>
    <row r="96" ht="16.5" customHeight="1" s="671">
      <c r="B96" s="367" t="inlineStr">
        <is>
          <t>1.89</t>
        </is>
      </c>
      <c r="C96" s="351" t="inlineStr">
        <is>
          <t>4,101</t>
        </is>
      </c>
      <c r="D96" s="727" t="n">
        <v>-287</v>
      </c>
      <c r="E96" s="352" t="inlineStr"/>
      <c r="F96" s="341" t="n">
        <v>97.54000000000001</v>
      </c>
      <c r="G96" s="355" t="inlineStr">
        <is>
          <t>398.00</t>
        </is>
      </c>
      <c r="H96" s="356" t="inlineStr">
        <is>
          <t>400.96</t>
        </is>
      </c>
      <c r="I96" s="354" t="inlineStr">
        <is>
          <t>원광대</t>
        </is>
      </c>
      <c r="J96" s="340" t="inlineStr">
        <is>
          <t>치의예(자연)</t>
        </is>
      </c>
      <c r="K96" s="339" t="inlineStr">
        <is>
          <t>자연</t>
        </is>
      </c>
      <c r="L96" s="357" t="n">
        <v>30</v>
      </c>
      <c r="M96" s="358" t="inlineStr">
        <is>
          <t xml:space="preserve">503 / </t>
        </is>
      </c>
      <c r="N96" s="359" t="n">
        <v>600</v>
      </c>
      <c r="O96" s="360" t="inlineStr">
        <is>
          <t>표점</t>
        </is>
      </c>
      <c r="P96" s="343" t="inlineStr">
        <is>
          <t>표점</t>
        </is>
      </c>
      <c r="Q96" s="342" t="inlineStr">
        <is>
          <t>2과목</t>
        </is>
      </c>
      <c r="R96" s="344" t="n">
        <v>33</v>
      </c>
      <c r="S96" s="345" t="n">
        <v>33</v>
      </c>
      <c r="T96" s="362" t="n">
        <v>33</v>
      </c>
      <c r="U96" s="361" t="n">
        <v>97.54000000000001</v>
      </c>
      <c r="V96" s="346" t="n">
        <v>132.4864873729711</v>
      </c>
      <c r="W96" s="348" t="n">
        <v>131.8228235123109</v>
      </c>
      <c r="X96" s="347" t="n">
        <v>66.84999999999999</v>
      </c>
      <c r="Y96" s="357" t="inlineStr"/>
      <c r="Z96" s="365" t="inlineStr">
        <is>
          <t>1등급</t>
        </is>
      </c>
      <c r="AA96" s="350" t="n">
        <v>100</v>
      </c>
      <c r="AB96" s="349" t="inlineStr">
        <is>
          <t>만점</t>
        </is>
      </c>
      <c r="AC96" s="350" t="n">
        <v>5</v>
      </c>
      <c r="AD96" s="349" t="inlineStr">
        <is>
          <t>만점</t>
        </is>
      </c>
      <c r="AE96" s="364" t="n">
        <v>0</v>
      </c>
      <c r="AF96" s="366" t="n">
        <v>0</v>
      </c>
      <c r="AG96" s="363" t="n">
        <v>0</v>
      </c>
      <c r="AH96" s="635" t="inlineStr"/>
      <c r="AI96" s="324" t="n"/>
      <c r="AL96" s="487" t="inlineStr">
        <is>
          <t>원광대 치의예(자연)</t>
        </is>
      </c>
      <c r="AM96" s="480" t="inlineStr">
        <is>
          <t>자연</t>
        </is>
      </c>
      <c r="AN96" s="637" t="inlineStr">
        <is>
          <t>50%</t>
        </is>
      </c>
      <c r="AO96" s="478" t="n">
        <v>-287</v>
      </c>
      <c r="AP96" s="463" t="n">
        <v>-287</v>
      </c>
      <c r="AQ96" s="479" t="n">
        <v>0</v>
      </c>
      <c r="AR96" s="476" t="inlineStr">
        <is>
          <t>1.89 → 1.76</t>
        </is>
      </c>
      <c r="BA96" s="313" t="inlineStr">
        <is>
          <t>자연79</t>
        </is>
      </c>
    </row>
    <row r="97" ht="16.5" customHeight="1" s="671">
      <c r="B97" s="367" t="inlineStr">
        <is>
          <t>1.89</t>
        </is>
      </c>
      <c r="C97" s="351" t="inlineStr">
        <is>
          <t>4,101</t>
        </is>
      </c>
      <c r="D97" s="727" t="n">
        <v>-573</v>
      </c>
      <c r="E97" s="352" t="inlineStr"/>
      <c r="F97" s="341" t="n">
        <v>97.54000000000001</v>
      </c>
      <c r="G97" s="355" t="inlineStr">
        <is>
          <t>398.00</t>
        </is>
      </c>
      <c r="H97" s="356" t="inlineStr">
        <is>
          <t>401.36</t>
        </is>
      </c>
      <c r="I97" s="354" t="inlineStr">
        <is>
          <t>원광대</t>
        </is>
      </c>
      <c r="J97" s="340" t="inlineStr">
        <is>
          <t>의예</t>
        </is>
      </c>
      <c r="K97" s="339" t="inlineStr">
        <is>
          <t>자연</t>
        </is>
      </c>
      <c r="L97" s="357" t="n">
        <v>22</v>
      </c>
      <c r="M97" s="358" t="inlineStr">
        <is>
          <t xml:space="preserve">503 / </t>
        </is>
      </c>
      <c r="N97" s="359" t="n">
        <v>600</v>
      </c>
      <c r="O97" s="360" t="inlineStr">
        <is>
          <t>표점</t>
        </is>
      </c>
      <c r="P97" s="343" t="inlineStr">
        <is>
          <t>표점</t>
        </is>
      </c>
      <c r="Q97" s="342" t="inlineStr">
        <is>
          <t>2과목</t>
        </is>
      </c>
      <c r="R97" s="344" t="n">
        <v>33</v>
      </c>
      <c r="S97" s="345" t="n">
        <v>33</v>
      </c>
      <c r="T97" s="362" t="n">
        <v>33</v>
      </c>
      <c r="U97" s="361" t="n">
        <v>97.54000000000001</v>
      </c>
      <c r="V97" s="346" t="n">
        <v>132.4864873729711</v>
      </c>
      <c r="W97" s="348" t="n">
        <v>131.8228235123109</v>
      </c>
      <c r="X97" s="347" t="n">
        <v>66.84999999999999</v>
      </c>
      <c r="Y97" s="357" t="inlineStr"/>
      <c r="Z97" s="365" t="inlineStr">
        <is>
          <t>1등급</t>
        </is>
      </c>
      <c r="AA97" s="350" t="n">
        <v>100</v>
      </c>
      <c r="AB97" s="349" t="inlineStr">
        <is>
          <t>만점</t>
        </is>
      </c>
      <c r="AC97" s="350" t="n">
        <v>5</v>
      </c>
      <c r="AD97" s="349" t="inlineStr">
        <is>
          <t>만점</t>
        </is>
      </c>
      <c r="AE97" s="364" t="n">
        <v>0</v>
      </c>
      <c r="AF97" s="366" t="n">
        <v>0</v>
      </c>
      <c r="AG97" s="363" t="n">
        <v>0</v>
      </c>
      <c r="AH97" s="635" t="inlineStr"/>
      <c r="AI97" s="324" t="n"/>
      <c r="AL97" s="487" t="inlineStr">
        <is>
          <t>원광대 의예</t>
        </is>
      </c>
      <c r="AM97" s="480" t="inlineStr">
        <is>
          <t>자연</t>
        </is>
      </c>
      <c r="AN97" s="637" t="n">
        <v>100</v>
      </c>
      <c r="AO97" s="478" t="n">
        <v>-573</v>
      </c>
      <c r="AP97" s="463" t="n">
        <v>-573</v>
      </c>
      <c r="AQ97" s="479" t="n">
        <v>0</v>
      </c>
      <c r="AR97" s="476" t="inlineStr">
        <is>
          <t>1.89 → 1.63</t>
        </is>
      </c>
      <c r="BA97" s="313" t="inlineStr">
        <is>
          <t>자연80</t>
        </is>
      </c>
    </row>
    <row r="98" ht="16.5" customHeight="1" s="671">
      <c r="B98" s="367" t="inlineStr">
        <is>
          <t>1.89</t>
        </is>
      </c>
      <c r="C98" s="351" t="inlineStr">
        <is>
          <t>4,101</t>
        </is>
      </c>
      <c r="D98" s="727" t="n">
        <v>-444</v>
      </c>
      <c r="E98" s="352" t="inlineStr"/>
      <c r="F98" s="341" t="n">
        <v>97.53</v>
      </c>
      <c r="G98" s="355" t="inlineStr">
        <is>
          <t>397.97</t>
        </is>
      </c>
      <c r="H98" s="356" t="inlineStr">
        <is>
          <t>401.18</t>
        </is>
      </c>
      <c r="I98" s="354" t="inlineStr">
        <is>
          <t>서울대</t>
        </is>
      </c>
      <c r="J98" s="340" t="inlineStr">
        <is>
          <t>재료공학부</t>
        </is>
      </c>
      <c r="K98" s="339" t="inlineStr">
        <is>
          <t>자연</t>
        </is>
      </c>
      <c r="L98" s="357" t="n">
        <v>32</v>
      </c>
      <c r="M98" s="358" t="inlineStr">
        <is>
          <t xml:space="preserve">400.6 / </t>
        </is>
      </c>
      <c r="N98" s="359" t="n">
        <v>600</v>
      </c>
      <c r="O98" s="360" t="inlineStr">
        <is>
          <t>표점</t>
        </is>
      </c>
      <c r="P98" s="343" t="inlineStr">
        <is>
          <t>표점</t>
        </is>
      </c>
      <c r="Q98" s="342" t="inlineStr">
        <is>
          <t>2과목</t>
        </is>
      </c>
      <c r="R98" s="344" t="n">
        <v>33</v>
      </c>
      <c r="S98" s="345" t="n">
        <v>40</v>
      </c>
      <c r="T98" s="362" t="n">
        <v>27</v>
      </c>
      <c r="U98" s="361" t="n">
        <v>97.53</v>
      </c>
      <c r="V98" s="346" t="n">
        <v>132.4769606532148</v>
      </c>
      <c r="W98" s="348" t="n">
        <v>131.8154138413892</v>
      </c>
      <c r="X98" s="347" t="n">
        <v>66.84</v>
      </c>
      <c r="Y98" s="357" t="inlineStr"/>
      <c r="Z98" s="365" t="inlineStr">
        <is>
          <t>1등급</t>
        </is>
      </c>
      <c r="AA98" s="350" t="n">
        <v>0</v>
      </c>
      <c r="AB98" s="349" t="inlineStr">
        <is>
          <t>만점</t>
        </is>
      </c>
      <c r="AC98" s="350" t="n">
        <v>0</v>
      </c>
      <c r="AD98" s="349" t="inlineStr">
        <is>
          <t>만점</t>
        </is>
      </c>
      <c r="AE98" s="364" t="n">
        <v>0</v>
      </c>
      <c r="AF98" s="366" t="n">
        <v>3</v>
      </c>
      <c r="AG98" s="363" t="n">
        <v>0</v>
      </c>
      <c r="AH98" s="635" t="inlineStr">
        <is>
          <t xml:space="preserve"> 과탐Ⅱ3점 가산</t>
        </is>
      </c>
      <c r="AI98" s="324" t="n"/>
      <c r="AL98" s="487" t="inlineStr">
        <is>
          <t>서울대 재료공학부</t>
        </is>
      </c>
      <c r="AM98" s="477" t="inlineStr">
        <is>
          <t>자연</t>
        </is>
      </c>
      <c r="AN98" s="637" t="inlineStr">
        <is>
          <t>75%</t>
        </is>
      </c>
      <c r="AO98" s="478" t="n">
        <v>-444</v>
      </c>
      <c r="AP98" s="463" t="n">
        <v>-444</v>
      </c>
      <c r="AQ98" s="479" t="n">
        <v>0</v>
      </c>
      <c r="AR98" s="476" t="inlineStr">
        <is>
          <t>1.90 → 1.69</t>
        </is>
      </c>
      <c r="BA98" s="313" t="inlineStr">
        <is>
          <t>통합인문5</t>
        </is>
      </c>
    </row>
    <row r="99" ht="16.5" customHeight="1" s="671">
      <c r="B99" s="367" t="inlineStr">
        <is>
          <t>1.90</t>
        </is>
      </c>
      <c r="C99" s="351" t="inlineStr">
        <is>
          <t>4,123</t>
        </is>
      </c>
      <c r="D99" s="727" t="n">
        <v>-504</v>
      </c>
      <c r="E99" s="352" t="inlineStr"/>
      <c r="F99" s="341" t="n">
        <v>97.52</v>
      </c>
      <c r="G99" s="355" t="inlineStr">
        <is>
          <t>397.93</t>
        </is>
      </c>
      <c r="H99" s="356" t="inlineStr">
        <is>
          <t>401.24</t>
        </is>
      </c>
      <c r="I99" s="354" t="inlineStr">
        <is>
          <t>충남대</t>
        </is>
      </c>
      <c r="J99" s="340" t="inlineStr">
        <is>
          <t>수의예과</t>
        </is>
      </c>
      <c r="K99" s="339" t="inlineStr">
        <is>
          <t>자연</t>
        </is>
      </c>
      <c r="L99" s="357" t="n">
        <v>12</v>
      </c>
      <c r="M99" s="358" t="inlineStr">
        <is>
          <t xml:space="preserve">198.79 / </t>
        </is>
      </c>
      <c r="N99" s="359" t="n">
        <v>300</v>
      </c>
      <c r="O99" s="360" t="inlineStr">
        <is>
          <t>표점</t>
        </is>
      </c>
      <c r="P99" s="343" t="inlineStr">
        <is>
          <t>표점</t>
        </is>
      </c>
      <c r="Q99" s="342" t="inlineStr">
        <is>
          <t>2과목</t>
        </is>
      </c>
      <c r="R99" s="344" t="n">
        <v>25</v>
      </c>
      <c r="S99" s="345" t="n">
        <v>45</v>
      </c>
      <c r="T99" s="362" t="n">
        <v>30</v>
      </c>
      <c r="U99" s="361" t="n">
        <v>97.52</v>
      </c>
      <c r="V99" s="346" t="n">
        <v>132.4619774312864</v>
      </c>
      <c r="W99" s="348" t="n">
        <v>131.8037602243338</v>
      </c>
      <c r="X99" s="347" t="n">
        <v>66.83</v>
      </c>
      <c r="Y99" s="357" t="inlineStr"/>
      <c r="Z99" s="365" t="inlineStr">
        <is>
          <t>1등급</t>
        </is>
      </c>
      <c r="AA99" s="350" t="n">
        <v>0</v>
      </c>
      <c r="AB99" s="349" t="inlineStr">
        <is>
          <t>만점</t>
        </is>
      </c>
      <c r="AC99" s="350" t="n">
        <v>0</v>
      </c>
      <c r="AD99" s="349" t="inlineStr">
        <is>
          <t>만점</t>
        </is>
      </c>
      <c r="AE99" s="364" t="n">
        <v>0</v>
      </c>
      <c r="AF99" s="366" t="n">
        <v>0</v>
      </c>
      <c r="AG99" s="363" t="n">
        <v>0</v>
      </c>
      <c r="AH99" s="635" t="inlineStr"/>
      <c r="AI99" s="324" t="n"/>
      <c r="AL99" s="487" t="inlineStr">
        <is>
          <t>충남대 수의예과</t>
        </is>
      </c>
      <c r="AM99" s="477" t="inlineStr">
        <is>
          <t>자연</t>
        </is>
      </c>
      <c r="AN99" s="637" t="inlineStr">
        <is>
          <t>85%</t>
        </is>
      </c>
      <c r="AO99" s="478" t="n">
        <v>-504</v>
      </c>
      <c r="AP99" s="463" t="n">
        <v>-504</v>
      </c>
      <c r="AQ99" s="479" t="n">
        <v>0</v>
      </c>
      <c r="AR99" s="476" t="inlineStr">
        <is>
          <t>1.90 → 1.67</t>
        </is>
      </c>
      <c r="BA99" s="313" t="inlineStr">
        <is>
          <t>자연81</t>
        </is>
      </c>
    </row>
    <row r="100" ht="16.5" customHeight="1" s="671">
      <c r="B100" s="367" t="inlineStr">
        <is>
          <t>1.91</t>
        </is>
      </c>
      <c r="C100" s="351" t="inlineStr">
        <is>
          <t>4,145</t>
        </is>
      </c>
      <c r="D100" s="727" t="n">
        <v>-595</v>
      </c>
      <c r="E100" s="352" t="inlineStr"/>
      <c r="F100" s="341" t="n">
        <v>97.5</v>
      </c>
      <c r="G100" s="355" t="inlineStr">
        <is>
          <t>397.83</t>
        </is>
      </c>
      <c r="H100" s="356" t="inlineStr">
        <is>
          <t>401.32</t>
        </is>
      </c>
      <c r="I100" s="354" t="inlineStr">
        <is>
          <t>건양대</t>
        </is>
      </c>
      <c r="J100" s="340" t="inlineStr">
        <is>
          <t>의학</t>
        </is>
      </c>
      <c r="K100" s="339" t="inlineStr">
        <is>
          <t>자연</t>
        </is>
      </c>
      <c r="L100" s="357" t="n">
        <v>17</v>
      </c>
      <c r="M100" s="358" t="inlineStr">
        <is>
          <t xml:space="preserve">980 / </t>
        </is>
      </c>
      <c r="N100" s="359" t="n">
        <v>1000</v>
      </c>
      <c r="O100" s="360" t="inlineStr">
        <is>
          <t>백분위</t>
        </is>
      </c>
      <c r="P100" s="343" t="inlineStr">
        <is>
          <t>백분위</t>
        </is>
      </c>
      <c r="Q100" s="342" t="inlineStr">
        <is>
          <t>2과목</t>
        </is>
      </c>
      <c r="R100" s="344" t="n">
        <v>20</v>
      </c>
      <c r="S100" s="345" t="n">
        <v>30</v>
      </c>
      <c r="T100" s="362" t="n">
        <v>30</v>
      </c>
      <c r="U100" s="361" t="n">
        <v>97.5</v>
      </c>
      <c r="V100" s="346" t="n">
        <v>132.4285714285714</v>
      </c>
      <c r="W100" s="348" t="n">
        <v>131.7777777777778</v>
      </c>
      <c r="X100" s="347" t="n">
        <v>66.81</v>
      </c>
      <c r="Y100" s="357" t="inlineStr"/>
      <c r="Z100" s="365" t="inlineStr">
        <is>
          <t>1등급</t>
        </is>
      </c>
      <c r="AA100" s="350" t="n">
        <v>200</v>
      </c>
      <c r="AB100" s="349" t="inlineStr">
        <is>
          <t>만점</t>
        </is>
      </c>
      <c r="AC100" s="350" t="n">
        <v>0</v>
      </c>
      <c r="AD100" s="349" t="inlineStr">
        <is>
          <t>만점</t>
        </is>
      </c>
      <c r="AE100" s="364" t="n">
        <v>0</v>
      </c>
      <c r="AF100" s="366" t="n">
        <v>0</v>
      </c>
      <c r="AG100" s="363" t="n">
        <v>0</v>
      </c>
      <c r="AH100" s="635" t="inlineStr">
        <is>
          <t xml:space="preserve">392점/400만점 </t>
        </is>
      </c>
      <c r="AI100" s="324" t="n"/>
      <c r="AL100" s="487" t="inlineStr">
        <is>
          <t>건양대 의학</t>
        </is>
      </c>
      <c r="AM100" s="477" t="inlineStr">
        <is>
          <t>자연</t>
        </is>
      </c>
      <c r="AN100" s="637" t="n">
        <v>100</v>
      </c>
      <c r="AO100" s="478" t="n">
        <v>-595</v>
      </c>
      <c r="AP100" s="463" t="n">
        <v>-595</v>
      </c>
      <c r="AQ100" s="479" t="n">
        <v>0</v>
      </c>
      <c r="AR100" s="476" t="inlineStr">
        <is>
          <t>1.92 → 1.64</t>
        </is>
      </c>
      <c r="BA100" s="313" t="inlineStr">
        <is>
          <t>자연82</t>
        </is>
      </c>
    </row>
    <row r="101" ht="16.5" customHeight="1" s="671">
      <c r="B101" s="367" t="inlineStr">
        <is>
          <t>1.94</t>
        </is>
      </c>
      <c r="C101" s="351" t="inlineStr">
        <is>
          <t>4,210</t>
        </is>
      </c>
      <c r="D101" s="727" t="n">
        <v>-447</v>
      </c>
      <c r="E101" s="352" t="inlineStr"/>
      <c r="F101" s="341" t="n">
        <v>97.45999999999999</v>
      </c>
      <c r="G101" s="355" t="inlineStr">
        <is>
          <t>397.66</t>
        </is>
      </c>
      <c r="H101" s="356" t="inlineStr">
        <is>
          <t>401.04</t>
        </is>
      </c>
      <c r="I101" s="354" t="inlineStr">
        <is>
          <t>서울대</t>
        </is>
      </c>
      <c r="J101" s="340" t="inlineStr">
        <is>
          <t>바이오시스템·소재학부</t>
        </is>
      </c>
      <c r="K101" s="339" t="inlineStr">
        <is>
          <t>자연</t>
        </is>
      </c>
      <c r="L101" s="357" t="n">
        <v>14</v>
      </c>
      <c r="M101" s="358" t="inlineStr">
        <is>
          <t xml:space="preserve">400.3 / </t>
        </is>
      </c>
      <c r="N101" s="359" t="n">
        <v>600</v>
      </c>
      <c r="O101" s="360" t="inlineStr">
        <is>
          <t>표점</t>
        </is>
      </c>
      <c r="P101" s="343" t="inlineStr">
        <is>
          <t>표점</t>
        </is>
      </c>
      <c r="Q101" s="342" t="inlineStr">
        <is>
          <t>2과목</t>
        </is>
      </c>
      <c r="R101" s="344" t="n">
        <v>33</v>
      </c>
      <c r="S101" s="345" t="n">
        <v>40</v>
      </c>
      <c r="T101" s="362" t="n">
        <v>27</v>
      </c>
      <c r="U101" s="361" t="n">
        <v>97.45999999999999</v>
      </c>
      <c r="V101" s="346" t="n">
        <v>132.368812586588</v>
      </c>
      <c r="W101" s="348" t="n">
        <v>131.7312986784573</v>
      </c>
      <c r="X101" s="347" t="n">
        <v>66.78</v>
      </c>
      <c r="Y101" s="357" t="inlineStr"/>
      <c r="Z101" s="365" t="inlineStr">
        <is>
          <t>1등급</t>
        </is>
      </c>
      <c r="AA101" s="350" t="n">
        <v>0</v>
      </c>
      <c r="AB101" s="349" t="inlineStr">
        <is>
          <t>만점</t>
        </is>
      </c>
      <c r="AC101" s="350" t="n">
        <v>0</v>
      </c>
      <c r="AD101" s="349" t="inlineStr">
        <is>
          <t>만점</t>
        </is>
      </c>
      <c r="AE101" s="364" t="n">
        <v>0</v>
      </c>
      <c r="AF101" s="366" t="n">
        <v>3</v>
      </c>
      <c r="AG101" s="363" t="n">
        <v>0</v>
      </c>
      <c r="AH101" s="635" t="inlineStr">
        <is>
          <t xml:space="preserve"> 물리/화학 필수, 과탐Ⅱ3점 가산</t>
        </is>
      </c>
      <c r="AI101" s="324" t="n"/>
      <c r="AL101" s="487" t="inlineStr">
        <is>
          <t>서울대 바이오시스템·소재학부</t>
        </is>
      </c>
      <c r="AM101" s="477" t="inlineStr">
        <is>
          <t>자연</t>
        </is>
      </c>
      <c r="AN101" s="637" t="inlineStr">
        <is>
          <t>75%</t>
        </is>
      </c>
      <c r="AO101" s="478" t="n">
        <v>-447</v>
      </c>
      <c r="AP101" s="463" t="n">
        <v>-447</v>
      </c>
      <c r="AQ101" s="479" t="n">
        <v>0</v>
      </c>
      <c r="AR101" s="476" t="inlineStr">
        <is>
          <t>1.95 → 1.74</t>
        </is>
      </c>
      <c r="BA101" s="313" t="inlineStr">
        <is>
          <t>자연83</t>
        </is>
      </c>
    </row>
    <row r="102" ht="16.5" customHeight="1" s="671">
      <c r="B102" s="367" t="inlineStr">
        <is>
          <t>1.94</t>
        </is>
      </c>
      <c r="C102" s="351" t="inlineStr">
        <is>
          <t>4,210</t>
        </is>
      </c>
      <c r="D102" s="727" t="n">
        <v>-449</v>
      </c>
      <c r="E102" s="352" t="inlineStr"/>
      <c r="F102" s="341" t="n">
        <v>97.45999999999999</v>
      </c>
      <c r="G102" s="355" t="inlineStr">
        <is>
          <t>397.66</t>
        </is>
      </c>
      <c r="H102" s="356" t="inlineStr">
        <is>
          <t>401.04</t>
        </is>
      </c>
      <c r="I102" s="354" t="inlineStr">
        <is>
          <t>서울대</t>
        </is>
      </c>
      <c r="J102" s="340" t="inlineStr">
        <is>
          <t>원자핵공학과</t>
        </is>
      </c>
      <c r="K102" s="339" t="inlineStr">
        <is>
          <t>자연</t>
        </is>
      </c>
      <c r="L102" s="357" t="n">
        <v>7</v>
      </c>
      <c r="M102" s="358" t="inlineStr">
        <is>
          <t xml:space="preserve">400.3 / </t>
        </is>
      </c>
      <c r="N102" s="359" t="n">
        <v>600</v>
      </c>
      <c r="O102" s="360" t="inlineStr">
        <is>
          <t>표점</t>
        </is>
      </c>
      <c r="P102" s="343" t="inlineStr">
        <is>
          <t>표점</t>
        </is>
      </c>
      <c r="Q102" s="342" t="inlineStr">
        <is>
          <t>2과목</t>
        </is>
      </c>
      <c r="R102" s="344" t="n">
        <v>33</v>
      </c>
      <c r="S102" s="345" t="n">
        <v>40</v>
      </c>
      <c r="T102" s="362" t="n">
        <v>27</v>
      </c>
      <c r="U102" s="361" t="n">
        <v>97.45999999999999</v>
      </c>
      <c r="V102" s="346" t="n">
        <v>132.368812586588</v>
      </c>
      <c r="W102" s="348" t="n">
        <v>131.7312986784573</v>
      </c>
      <c r="X102" s="347" t="n">
        <v>66.78</v>
      </c>
      <c r="Y102" s="357" t="inlineStr"/>
      <c r="Z102" s="365" t="inlineStr">
        <is>
          <t>1등급</t>
        </is>
      </c>
      <c r="AA102" s="350" t="n">
        <v>0</v>
      </c>
      <c r="AB102" s="349" t="inlineStr">
        <is>
          <t>만점</t>
        </is>
      </c>
      <c r="AC102" s="350" t="n">
        <v>0</v>
      </c>
      <c r="AD102" s="349" t="inlineStr">
        <is>
          <t>만점</t>
        </is>
      </c>
      <c r="AE102" s="364" t="n">
        <v>0</v>
      </c>
      <c r="AF102" s="366" t="n">
        <v>3</v>
      </c>
      <c r="AG102" s="363" t="n">
        <v>0</v>
      </c>
      <c r="AH102" s="635" t="inlineStr">
        <is>
          <t xml:space="preserve"> 과탐Ⅱ3점 가산</t>
        </is>
      </c>
      <c r="AI102" s="324" t="n"/>
      <c r="AL102" s="487" t="inlineStr">
        <is>
          <t>서울대 원자핵공학과</t>
        </is>
      </c>
      <c r="AM102" s="477" t="inlineStr">
        <is>
          <t>자연</t>
        </is>
      </c>
      <c r="AN102" s="637" t="inlineStr">
        <is>
          <t>75%</t>
        </is>
      </c>
      <c r="AO102" s="478" t="n">
        <v>-449</v>
      </c>
      <c r="AP102" s="463" t="n">
        <v>-449</v>
      </c>
      <c r="AQ102" s="479" t="n">
        <v>0</v>
      </c>
      <c r="AR102" s="476" t="inlineStr">
        <is>
          <t>1.95 → 1.74</t>
        </is>
      </c>
      <c r="BA102" s="313" t="inlineStr">
        <is>
          <t>자연84</t>
        </is>
      </c>
    </row>
    <row r="103" ht="16.5" customHeight="1" s="671">
      <c r="B103" s="367" t="inlineStr">
        <is>
          <t>1.96</t>
        </is>
      </c>
      <c r="C103" s="351" t="inlineStr">
        <is>
          <t>4,253</t>
        </is>
      </c>
      <c r="D103" s="727" t="n">
        <v>-299</v>
      </c>
      <c r="E103" s="352" t="inlineStr"/>
      <c r="F103" s="341" t="n">
        <v>97.43000000000001</v>
      </c>
      <c r="G103" s="355" t="inlineStr">
        <is>
          <t>397.54</t>
        </is>
      </c>
      <c r="H103" s="356" t="inlineStr">
        <is>
          <t>400.56</t>
        </is>
      </c>
      <c r="I103" s="354" t="inlineStr">
        <is>
          <t>전북대</t>
        </is>
      </c>
      <c r="J103" s="340" t="inlineStr">
        <is>
          <t>치의예과</t>
        </is>
      </c>
      <c r="K103" s="339" t="inlineStr">
        <is>
          <t>자연</t>
        </is>
      </c>
      <c r="L103" s="357" t="n">
        <v>8</v>
      </c>
      <c r="M103" s="358" t="inlineStr">
        <is>
          <t xml:space="preserve">368.09 / </t>
        </is>
      </c>
      <c r="N103" s="359" t="n">
        <v>500</v>
      </c>
      <c r="O103" s="360" t="inlineStr">
        <is>
          <t>표점</t>
        </is>
      </c>
      <c r="P103" s="343" t="inlineStr">
        <is>
          <t>변표</t>
        </is>
      </c>
      <c r="Q103" s="342" t="inlineStr">
        <is>
          <t>2과목</t>
        </is>
      </c>
      <c r="R103" s="344" t="n">
        <v>30</v>
      </c>
      <c r="S103" s="345" t="n">
        <v>40</v>
      </c>
      <c r="T103" s="362" t="n">
        <v>30</v>
      </c>
      <c r="U103" s="361" t="n">
        <v>97.43000000000001</v>
      </c>
      <c r="V103" s="346" t="n">
        <v>132.3241973859037</v>
      </c>
      <c r="W103" s="348" t="n">
        <v>131.696597966814</v>
      </c>
      <c r="X103" s="347" t="n">
        <v>66.76000000000001</v>
      </c>
      <c r="Y103" s="357" t="n">
        <v>68.11</v>
      </c>
      <c r="Z103" s="365" t="inlineStr">
        <is>
          <t>1등급</t>
        </is>
      </c>
      <c r="AA103" s="350" t="n">
        <v>30</v>
      </c>
      <c r="AB103" s="349" t="inlineStr">
        <is>
          <t>만점</t>
        </is>
      </c>
      <c r="AC103" s="350" t="n">
        <v>5</v>
      </c>
      <c r="AD103" s="349" t="inlineStr">
        <is>
          <t>만점</t>
        </is>
      </c>
      <c r="AE103" s="364" t="n">
        <v>0</v>
      </c>
      <c r="AF103" s="366" t="n">
        <v>0</v>
      </c>
      <c r="AG103" s="363" t="n">
        <v>0</v>
      </c>
      <c r="AH103" s="635" t="inlineStr"/>
      <c r="AI103" s="324" t="n"/>
      <c r="AL103" s="487" t="inlineStr">
        <is>
          <t>전북대 치의예과</t>
        </is>
      </c>
      <c r="AM103" s="480" t="inlineStr">
        <is>
          <t>자연</t>
        </is>
      </c>
      <c r="AN103" s="637" t="inlineStr">
        <is>
          <t>50%</t>
        </is>
      </c>
      <c r="AO103" s="478" t="n">
        <v>-299</v>
      </c>
      <c r="AP103" s="463" t="n">
        <v>-299</v>
      </c>
      <c r="AQ103" s="479" t="n">
        <v>0</v>
      </c>
      <c r="AR103" s="476" t="inlineStr">
        <is>
          <t>1.97 → 1.83</t>
        </is>
      </c>
      <c r="BA103" s="313" t="inlineStr">
        <is>
          <t>자연85</t>
        </is>
      </c>
    </row>
    <row r="104" ht="16.5" customHeight="1" s="671">
      <c r="B104" s="367" t="inlineStr">
        <is>
          <t>1.81</t>
        </is>
      </c>
      <c r="C104" s="351" t="inlineStr">
        <is>
          <t>3,928</t>
        </is>
      </c>
      <c r="D104" s="727" t="n">
        <v>-299</v>
      </c>
      <c r="E104" s="352" t="inlineStr"/>
      <c r="F104" s="341" t="n">
        <v>97.42</v>
      </c>
      <c r="G104" s="355" t="inlineStr">
        <is>
          <t>398.42</t>
        </is>
      </c>
      <c r="H104" s="356" t="inlineStr">
        <is>
          <t>401.09</t>
        </is>
      </c>
      <c r="I104" s="354" t="inlineStr">
        <is>
          <t>동의대</t>
        </is>
      </c>
      <c r="J104" s="340" t="inlineStr">
        <is>
          <t>한의예(인문)</t>
        </is>
      </c>
      <c r="K104" s="339" t="inlineStr">
        <is>
          <t>인문</t>
        </is>
      </c>
      <c r="L104" s="357" t="n">
        <v>4</v>
      </c>
      <c r="M104" s="358" t="inlineStr">
        <is>
          <t xml:space="preserve">538.36 / </t>
        </is>
      </c>
      <c r="N104" s="359" t="n">
        <v>800</v>
      </c>
      <c r="O104" s="360" t="inlineStr">
        <is>
          <t>표점</t>
        </is>
      </c>
      <c r="P104" s="343" t="inlineStr">
        <is>
          <t>변표</t>
        </is>
      </c>
      <c r="Q104" s="342" t="inlineStr">
        <is>
          <t>2과목</t>
        </is>
      </c>
      <c r="R104" s="344" t="n">
        <v>25</v>
      </c>
      <c r="S104" s="345" t="n">
        <v>25</v>
      </c>
      <c r="T104" s="362" t="n">
        <v>25</v>
      </c>
      <c r="U104" s="361" t="n">
        <v>97.42</v>
      </c>
      <c r="V104" s="346" t="n">
        <v>132.3196967303743</v>
      </c>
      <c r="W104" s="348" t="n">
        <v>131.6930974569578</v>
      </c>
      <c r="X104" s="347" t="n">
        <v>67.2</v>
      </c>
      <c r="Y104" s="357" t="n">
        <v>67.68000000000001</v>
      </c>
      <c r="Z104" s="365" t="inlineStr">
        <is>
          <t>1등급</t>
        </is>
      </c>
      <c r="AA104" s="350" t="n">
        <v>139</v>
      </c>
      <c r="AB104" s="349" t="inlineStr">
        <is>
          <t>만점</t>
        </is>
      </c>
      <c r="AC104" s="350" t="n">
        <v>0</v>
      </c>
      <c r="AD104" s="349" t="inlineStr">
        <is>
          <t>만점</t>
        </is>
      </c>
      <c r="AE104" s="364" t="n">
        <v>0</v>
      </c>
      <c r="AF104" s="366" t="n">
        <v>0</v>
      </c>
      <c r="AG104" s="363" t="n">
        <v>0</v>
      </c>
      <c r="AH104" s="635" t="inlineStr">
        <is>
          <t xml:space="preserve">총점800 </t>
        </is>
      </c>
      <c r="AI104" s="324" t="n"/>
      <c r="AL104" s="487" t="inlineStr">
        <is>
          <t>동의대 한의예(인문)</t>
        </is>
      </c>
      <c r="AM104" s="477" t="inlineStr">
        <is>
          <t>인문</t>
        </is>
      </c>
      <c r="AN104" s="637" t="inlineStr">
        <is>
          <t>50%</t>
        </is>
      </c>
      <c r="AO104" s="478" t="n">
        <v>-299</v>
      </c>
      <c r="AP104" s="463" t="n">
        <v>-253</v>
      </c>
      <c r="AQ104" s="479" t="n">
        <v>-46</v>
      </c>
      <c r="AR104" s="476" t="inlineStr">
        <is>
          <t>1.97 → 1.85</t>
        </is>
      </c>
      <c r="BA104" s="313" t="inlineStr">
        <is>
          <t>자연86</t>
        </is>
      </c>
    </row>
    <row r="105" ht="16.5" customHeight="1" s="671">
      <c r="B105" s="367" t="inlineStr">
        <is>
          <t>1.98</t>
        </is>
      </c>
      <c r="C105" s="351" t="inlineStr">
        <is>
          <t>4,297</t>
        </is>
      </c>
      <c r="D105" s="727" t="n">
        <v>-449</v>
      </c>
      <c r="E105" s="352" t="inlineStr"/>
      <c r="F105" s="341" t="n">
        <v>97.40000000000001</v>
      </c>
      <c r="G105" s="355" t="inlineStr">
        <is>
          <t>397.42</t>
        </is>
      </c>
      <c r="H105" s="356" t="inlineStr">
        <is>
          <t>400.83</t>
        </is>
      </c>
      <c r="I105" s="354" t="inlineStr">
        <is>
          <t>연세대</t>
        </is>
      </c>
      <c r="J105" s="340" t="inlineStr">
        <is>
          <t>약학과</t>
        </is>
      </c>
      <c r="K105" s="339" t="inlineStr">
        <is>
          <t>자연</t>
        </is>
      </c>
      <c r="L105" s="357" t="n">
        <v>13</v>
      </c>
      <c r="M105" s="358" t="inlineStr">
        <is>
          <t xml:space="preserve">709.818 / </t>
        </is>
      </c>
      <c r="N105" s="359" t="n">
        <v>1000</v>
      </c>
      <c r="O105" s="360" t="inlineStr">
        <is>
          <t>표점</t>
        </is>
      </c>
      <c r="P105" s="343" t="inlineStr">
        <is>
          <t>변표</t>
        </is>
      </c>
      <c r="Q105" s="342" t="inlineStr">
        <is>
          <t>2과목</t>
        </is>
      </c>
      <c r="R105" s="344" t="n">
        <v>22</v>
      </c>
      <c r="S105" s="345" t="n">
        <v>33</v>
      </c>
      <c r="T105" s="362" t="n">
        <v>33</v>
      </c>
      <c r="U105" s="361" t="n">
        <v>97.40000000000001</v>
      </c>
      <c r="V105" s="346" t="n">
        <v>132.2839983861064</v>
      </c>
      <c r="W105" s="348" t="n">
        <v>131.6653320780827</v>
      </c>
      <c r="X105" s="347" t="n">
        <v>66.73999999999999</v>
      </c>
      <c r="Y105" s="357" t="n">
        <v>67.66000000000001</v>
      </c>
      <c r="Z105" s="365" t="inlineStr">
        <is>
          <t>1등급</t>
        </is>
      </c>
      <c r="AA105" s="350" t="n">
        <v>111.11</v>
      </c>
      <c r="AB105" s="349" t="inlineStr">
        <is>
          <t>만점</t>
        </is>
      </c>
      <c r="AC105" s="350" t="n">
        <v>0</v>
      </c>
      <c r="AD105" s="349" t="inlineStr">
        <is>
          <t>만점</t>
        </is>
      </c>
      <c r="AE105" s="364" t="n">
        <v>0</v>
      </c>
      <c r="AF105" s="366" t="n">
        <v>6.766</v>
      </c>
      <c r="AG105" s="363" t="n">
        <v>0</v>
      </c>
      <c r="AH105" s="635" t="inlineStr">
        <is>
          <t xml:space="preserve"> 과탐3%가산</t>
        </is>
      </c>
      <c r="AI105" s="324" t="n"/>
      <c r="AL105" s="487" t="inlineStr">
        <is>
          <t>연세대 약학과</t>
        </is>
      </c>
      <c r="AM105" s="480" t="inlineStr">
        <is>
          <t>자연</t>
        </is>
      </c>
      <c r="AN105" s="637" t="inlineStr">
        <is>
          <t>75%</t>
        </is>
      </c>
      <c r="AO105" s="478" t="n">
        <v>-449</v>
      </c>
      <c r="AP105" s="463" t="n">
        <v>-449</v>
      </c>
      <c r="AQ105" s="479" t="n">
        <v>0</v>
      </c>
      <c r="AR105" s="476" t="inlineStr">
        <is>
          <t>1.99 → 1.78</t>
        </is>
      </c>
      <c r="BA105" s="313" t="inlineStr">
        <is>
          <t>자연87</t>
        </is>
      </c>
    </row>
    <row r="106" ht="16.5" customHeight="1" s="671">
      <c r="B106" s="367" t="inlineStr">
        <is>
          <t>1.99</t>
        </is>
      </c>
      <c r="C106" s="351" t="inlineStr">
        <is>
          <t>4,318</t>
        </is>
      </c>
      <c r="D106" s="727" t="n">
        <v>-602</v>
      </c>
      <c r="E106" s="352" t="inlineStr"/>
      <c r="F106" s="341" t="n">
        <v>97.39</v>
      </c>
      <c r="G106" s="355" t="inlineStr">
        <is>
          <t>397.40</t>
        </is>
      </c>
      <c r="H106" s="356" t="inlineStr">
        <is>
          <t>401.10</t>
        </is>
      </c>
      <c r="I106" s="354" t="inlineStr">
        <is>
          <t>연세대(미래)</t>
        </is>
      </c>
      <c r="J106" s="340" t="inlineStr">
        <is>
          <t>의예과(지역)</t>
        </is>
      </c>
      <c r="K106" s="339" t="inlineStr">
        <is>
          <t>자연</t>
        </is>
      </c>
      <c r="L106" s="357" t="n">
        <v>3</v>
      </c>
      <c r="M106" s="358" t="inlineStr">
        <is>
          <t xml:space="preserve">709.79 / </t>
        </is>
      </c>
      <c r="N106" s="359" t="n">
        <v>1000</v>
      </c>
      <c r="O106" s="360" t="inlineStr">
        <is>
          <t>표점</t>
        </is>
      </c>
      <c r="P106" s="343" t="inlineStr">
        <is>
          <t>변표</t>
        </is>
      </c>
      <c r="Q106" s="342" t="inlineStr">
        <is>
          <t>2과목</t>
        </is>
      </c>
      <c r="R106" s="344" t="n">
        <v>22</v>
      </c>
      <c r="S106" s="345" t="n">
        <v>33</v>
      </c>
      <c r="T106" s="362" t="n">
        <v>33</v>
      </c>
      <c r="U106" s="361" t="n">
        <v>97.39</v>
      </c>
      <c r="V106" s="346" t="n">
        <v>132.277285331795</v>
      </c>
      <c r="W106" s="348" t="n">
        <v>131.6601108136183</v>
      </c>
      <c r="X106" s="347" t="n">
        <v>66.73</v>
      </c>
      <c r="Y106" s="357" t="n">
        <v>67.65000000000001</v>
      </c>
      <c r="Z106" s="365" t="inlineStr">
        <is>
          <t>1등급</t>
        </is>
      </c>
      <c r="AA106" s="350" t="n">
        <v>111.11</v>
      </c>
      <c r="AB106" s="349" t="inlineStr">
        <is>
          <t>만점</t>
        </is>
      </c>
      <c r="AC106" s="350" t="n">
        <v>0</v>
      </c>
      <c r="AD106" s="349" t="inlineStr">
        <is>
          <t>만점</t>
        </is>
      </c>
      <c r="AE106" s="364" t="n">
        <v>0</v>
      </c>
      <c r="AF106" s="366" t="n">
        <v>6.765</v>
      </c>
      <c r="AG106" s="363" t="n">
        <v>0</v>
      </c>
      <c r="AH106" s="635" t="inlineStr">
        <is>
          <t xml:space="preserve"> 과탐3%가산</t>
        </is>
      </c>
      <c r="AI106" s="324" t="n"/>
      <c r="AL106" s="487" t="inlineStr">
        <is>
          <t>연세대(미래) 의예과(지역)</t>
        </is>
      </c>
      <c r="AM106" s="477" t="inlineStr">
        <is>
          <t>자연</t>
        </is>
      </c>
      <c r="AN106" s="637" t="n">
        <v>100</v>
      </c>
      <c r="AO106" s="478" t="n">
        <v>-602</v>
      </c>
      <c r="AP106" s="463" t="n">
        <v>-602</v>
      </c>
      <c r="AQ106" s="479" t="n">
        <v>0</v>
      </c>
      <c r="AR106" s="476" t="inlineStr">
        <is>
          <t>2.00 → 1.72</t>
        </is>
      </c>
      <c r="BA106" s="313" t="inlineStr">
        <is>
          <t>자연88</t>
        </is>
      </c>
    </row>
    <row r="107" ht="16.5" customHeight="1" s="671">
      <c r="B107" s="367" t="inlineStr">
        <is>
          <t>2.01</t>
        </is>
      </c>
      <c r="C107" s="351" t="inlineStr">
        <is>
          <t>4,362</t>
        </is>
      </c>
      <c r="D107" s="727" t="n">
        <v>-293</v>
      </c>
      <c r="E107" s="352" t="inlineStr"/>
      <c r="F107" s="341" t="n">
        <v>97.38</v>
      </c>
      <c r="G107" s="355" t="inlineStr">
        <is>
          <t>397.33</t>
        </is>
      </c>
      <c r="H107" s="356" t="inlineStr">
        <is>
          <t>400.25</t>
        </is>
      </c>
      <c r="I107" s="354" t="inlineStr">
        <is>
          <t>가천대</t>
        </is>
      </c>
      <c r="J107" s="340" t="inlineStr">
        <is>
          <t>한의예과</t>
        </is>
      </c>
      <c r="K107" s="339" t="inlineStr">
        <is>
          <t>자연</t>
        </is>
      </c>
      <c r="L107" s="357" t="n">
        <v>23</v>
      </c>
      <c r="M107" s="358" t="inlineStr">
        <is>
          <t xml:space="preserve">97.5 / </t>
        </is>
      </c>
      <c r="N107" s="359" t="n">
        <v>100</v>
      </c>
      <c r="O107" s="360" t="inlineStr">
        <is>
          <t>백분위</t>
        </is>
      </c>
      <c r="P107" s="343" t="inlineStr">
        <is>
          <t>백분위</t>
        </is>
      </c>
      <c r="Q107" s="342" t="inlineStr">
        <is>
          <t>2과목</t>
        </is>
      </c>
      <c r="R107" s="344" t="n">
        <v>25</v>
      </c>
      <c r="S107" s="345" t="n">
        <v>30</v>
      </c>
      <c r="T107" s="362" t="n">
        <v>25</v>
      </c>
      <c r="U107" s="361" t="n">
        <v>97.38</v>
      </c>
      <c r="V107" s="346" t="n">
        <v>132.25</v>
      </c>
      <c r="W107" s="348" t="n">
        <v>131.6388888888889</v>
      </c>
      <c r="X107" s="347" t="n">
        <v>66.72</v>
      </c>
      <c r="Y107" s="357" t="inlineStr"/>
      <c r="Z107" s="365" t="inlineStr">
        <is>
          <t>1등급</t>
        </is>
      </c>
      <c r="AA107" s="350" t="n">
        <v>19.6</v>
      </c>
      <c r="AB107" s="349" t="inlineStr">
        <is>
          <t>만점</t>
        </is>
      </c>
      <c r="AC107" s="350" t="n">
        <v>0</v>
      </c>
      <c r="AD107" s="349" t="inlineStr">
        <is>
          <t>만점</t>
        </is>
      </c>
      <c r="AE107" s="364" t="n">
        <v>0</v>
      </c>
      <c r="AF107" s="366" t="n">
        <v>0</v>
      </c>
      <c r="AG107" s="363" t="n">
        <v>0</v>
      </c>
      <c r="AH107" s="635" t="inlineStr"/>
      <c r="AI107" s="324" t="n"/>
      <c r="AL107" s="487" t="inlineStr">
        <is>
          <t>가천대 한의예과</t>
        </is>
      </c>
      <c r="AM107" s="480" t="inlineStr">
        <is>
          <t>자연</t>
        </is>
      </c>
      <c r="AN107" s="637" t="inlineStr">
        <is>
          <t>50%</t>
        </is>
      </c>
      <c r="AO107" s="478" t="n">
        <v>-293</v>
      </c>
      <c r="AP107" s="463" t="n">
        <v>-293</v>
      </c>
      <c r="AQ107" s="479" t="n">
        <v>0</v>
      </c>
      <c r="AR107" s="476" t="inlineStr">
        <is>
          <t>2.02 → 1.88</t>
        </is>
      </c>
      <c r="BA107" s="313" t="inlineStr">
        <is>
          <t>자연89</t>
        </is>
      </c>
    </row>
    <row r="108" ht="16.5" customHeight="1" s="671">
      <c r="B108" s="367" t="inlineStr">
        <is>
          <t>2.03</t>
        </is>
      </c>
      <c r="C108" s="351" t="inlineStr">
        <is>
          <t>4,405</t>
        </is>
      </c>
      <c r="D108" s="727" t="n">
        <v>-497</v>
      </c>
      <c r="E108" s="352" t="inlineStr"/>
      <c r="F108" s="341" t="n">
        <v>97.36</v>
      </c>
      <c r="G108" s="355" t="inlineStr">
        <is>
          <t>397.27</t>
        </is>
      </c>
      <c r="H108" s="356" t="inlineStr">
        <is>
          <t>400.74</t>
        </is>
      </c>
      <c r="I108" s="354" t="inlineStr">
        <is>
          <t>경북대</t>
        </is>
      </c>
      <c r="J108" s="340" t="inlineStr">
        <is>
          <t>약학과</t>
        </is>
      </c>
      <c r="K108" s="339" t="inlineStr">
        <is>
          <t>자연</t>
        </is>
      </c>
      <c r="L108" s="357" t="n">
        <v>6</v>
      </c>
      <c r="M108" s="358" t="inlineStr">
        <is>
          <t xml:space="preserve">717.2 / </t>
        </is>
      </c>
      <c r="N108" s="359" t="n">
        <v>1000</v>
      </c>
      <c r="O108" s="360" t="inlineStr">
        <is>
          <t>표점</t>
        </is>
      </c>
      <c r="P108" s="343" t="inlineStr">
        <is>
          <t>변표</t>
        </is>
      </c>
      <c r="Q108" s="342" t="inlineStr">
        <is>
          <t>2과목</t>
        </is>
      </c>
      <c r="R108" s="344" t="n">
        <v>25</v>
      </c>
      <c r="S108" s="345" t="n">
        <v>38</v>
      </c>
      <c r="T108" s="362" t="n">
        <v>25</v>
      </c>
      <c r="U108" s="361" t="n">
        <v>97.36</v>
      </c>
      <c r="V108" s="346" t="n">
        <v>132.2297102938155</v>
      </c>
      <c r="W108" s="348" t="n">
        <v>131.623108006301</v>
      </c>
      <c r="X108" s="347" t="n">
        <v>66.70999999999999</v>
      </c>
      <c r="Y108" s="357" t="n">
        <v>68.05000000000001</v>
      </c>
      <c r="Z108" s="365" t="inlineStr">
        <is>
          <t>1등급</t>
        </is>
      </c>
      <c r="AA108" s="350" t="n">
        <v>125</v>
      </c>
      <c r="AB108" s="349" t="inlineStr">
        <is>
          <t>만점</t>
        </is>
      </c>
      <c r="AC108" s="350" t="n">
        <v>10</v>
      </c>
      <c r="AD108" s="349" t="inlineStr">
        <is>
          <t>만점</t>
        </is>
      </c>
      <c r="AE108" s="364" t="n">
        <v>0</v>
      </c>
      <c r="AF108" s="366" t="n">
        <v>0</v>
      </c>
      <c r="AG108" s="363" t="n">
        <v>0</v>
      </c>
      <c r="AH108" s="635" t="inlineStr"/>
      <c r="AI108" s="324" t="n"/>
      <c r="AL108" s="487" t="inlineStr">
        <is>
          <t>경북대 약학과</t>
        </is>
      </c>
      <c r="AM108" s="477" t="inlineStr">
        <is>
          <t>자연</t>
        </is>
      </c>
      <c r="AN108" s="637" t="inlineStr">
        <is>
          <t>85%</t>
        </is>
      </c>
      <c r="AO108" s="478" t="n">
        <v>-497</v>
      </c>
      <c r="AP108" s="463" t="n">
        <v>-497</v>
      </c>
      <c r="AQ108" s="479" t="n">
        <v>0</v>
      </c>
      <c r="AR108" s="476" t="inlineStr">
        <is>
          <t>2.03 → 1.80</t>
        </is>
      </c>
      <c r="BA108" s="313" t="inlineStr">
        <is>
          <t>자연90</t>
        </is>
      </c>
    </row>
    <row r="109" ht="16.5" customHeight="1" s="671">
      <c r="B109" s="367" t="inlineStr">
        <is>
          <t>2.03</t>
        </is>
      </c>
      <c r="C109" s="351" t="inlineStr">
        <is>
          <t>4,405</t>
        </is>
      </c>
      <c r="D109" s="727" t="n">
        <v>-439</v>
      </c>
      <c r="E109" s="352" t="inlineStr">
        <is>
          <t>397.71</t>
        </is>
      </c>
      <c r="F109" s="341" t="n">
        <v>97.36</v>
      </c>
      <c r="G109" s="355" t="inlineStr">
        <is>
          <t>397.27</t>
        </is>
      </c>
      <c r="H109" s="356" t="inlineStr">
        <is>
          <t>400.55</t>
        </is>
      </c>
      <c r="I109" s="354" t="inlineStr">
        <is>
          <t>한양대(ERICA)</t>
        </is>
      </c>
      <c r="J109" s="340" t="inlineStr">
        <is>
          <t>약학</t>
        </is>
      </c>
      <c r="K109" s="339" t="inlineStr">
        <is>
          <t>자연</t>
        </is>
      </c>
      <c r="L109" s="357" t="n">
        <v>13</v>
      </c>
      <c r="M109" s="358" t="inlineStr">
        <is>
          <t xml:space="preserve">975.65 / </t>
        </is>
      </c>
      <c r="N109" s="359" t="n">
        <v>1000</v>
      </c>
      <c r="O109" s="360" t="inlineStr">
        <is>
          <t>표점/만점</t>
        </is>
      </c>
      <c r="P109" s="343" t="inlineStr">
        <is>
          <t>변표/만점</t>
        </is>
      </c>
      <c r="Q109" s="342" t="inlineStr">
        <is>
          <t>2과목</t>
        </is>
      </c>
      <c r="R109" s="344" t="n">
        <v>25</v>
      </c>
      <c r="S109" s="345" t="n">
        <v>35</v>
      </c>
      <c r="T109" s="362" t="n">
        <v>25</v>
      </c>
      <c r="U109" s="361" t="n">
        <v>97.36</v>
      </c>
      <c r="V109" s="346" t="n">
        <v>132.2294088099107</v>
      </c>
      <c r="W109" s="348" t="n">
        <v>131.6228735188194</v>
      </c>
      <c r="X109" s="347" t="n">
        <v>66.70999999999999</v>
      </c>
      <c r="Y109" s="357" t="n">
        <v>67.63000000000001</v>
      </c>
      <c r="Z109" s="365" t="inlineStr">
        <is>
          <t>1등급</t>
        </is>
      </c>
      <c r="AA109" s="350" t="n">
        <v>150</v>
      </c>
      <c r="AB109" s="349" t="inlineStr">
        <is>
          <t>만점</t>
        </is>
      </c>
      <c r="AC109" s="350" t="n">
        <v>10</v>
      </c>
      <c r="AD109" s="349" t="inlineStr">
        <is>
          <t>만점</t>
        </is>
      </c>
      <c r="AE109" s="364" t="n">
        <v>0</v>
      </c>
      <c r="AF109" s="366" t="n">
        <v>7.246</v>
      </c>
      <c r="AG109" s="363" t="n">
        <v>0</v>
      </c>
      <c r="AH109" s="635" t="inlineStr">
        <is>
          <t xml:space="preserve"> 과3%가산</t>
        </is>
      </c>
      <c r="AI109" s="324" t="n"/>
      <c r="AL109" s="487" t="inlineStr">
        <is>
          <t>한양대(ERICA) 약학</t>
        </is>
      </c>
      <c r="AM109" s="477" t="inlineStr">
        <is>
          <t>자연</t>
        </is>
      </c>
      <c r="AN109" s="637" t="inlineStr">
        <is>
          <t>75%</t>
        </is>
      </c>
      <c r="AO109" s="478" t="n">
        <v>-439</v>
      </c>
      <c r="AP109" s="463" t="n">
        <v>-439</v>
      </c>
      <c r="AQ109" s="479" t="n">
        <v>0</v>
      </c>
      <c r="AR109" s="476" t="inlineStr">
        <is>
          <t>2.03 → 1.83</t>
        </is>
      </c>
      <c r="BA109" s="313" t="inlineStr">
        <is>
          <t>자연91</t>
        </is>
      </c>
    </row>
    <row r="110" ht="16.5" customHeight="1" s="671">
      <c r="B110" s="367" t="inlineStr">
        <is>
          <t>2.03</t>
        </is>
      </c>
      <c r="C110" s="351" t="inlineStr">
        <is>
          <t>4,405</t>
        </is>
      </c>
      <c r="D110" s="727" t="n">
        <v>-458</v>
      </c>
      <c r="E110" s="352" t="inlineStr">
        <is>
          <t>397.71</t>
        </is>
      </c>
      <c r="F110" s="341" t="n">
        <v>97.36</v>
      </c>
      <c r="G110" s="355" t="inlineStr">
        <is>
          <t>397.26</t>
        </is>
      </c>
      <c r="H110" s="356" t="inlineStr">
        <is>
          <t>400.58</t>
        </is>
      </c>
      <c r="I110" s="354" t="inlineStr">
        <is>
          <t>서울대</t>
        </is>
      </c>
      <c r="J110" s="340" t="inlineStr">
        <is>
          <t>건설환경공학부</t>
        </is>
      </c>
      <c r="K110" s="339" t="inlineStr">
        <is>
          <t>자연</t>
        </is>
      </c>
      <c r="L110" s="357" t="n">
        <v>20</v>
      </c>
      <c r="M110" s="358" t="inlineStr">
        <is>
          <t xml:space="preserve">399.9 / </t>
        </is>
      </c>
      <c r="N110" s="359" t="n">
        <v>600</v>
      </c>
      <c r="O110" s="360" t="inlineStr">
        <is>
          <t>표점</t>
        </is>
      </c>
      <c r="P110" s="343" t="inlineStr">
        <is>
          <t>표점</t>
        </is>
      </c>
      <c r="Q110" s="342" t="inlineStr">
        <is>
          <t>2과목</t>
        </is>
      </c>
      <c r="R110" s="344" t="n">
        <v>33</v>
      </c>
      <c r="S110" s="345" t="n">
        <v>40</v>
      </c>
      <c r="T110" s="362" t="n">
        <v>27</v>
      </c>
      <c r="U110" s="361" t="n">
        <v>97.36</v>
      </c>
      <c r="V110" s="346" t="n">
        <v>132.224615164419</v>
      </c>
      <c r="W110" s="348" t="n">
        <v>131.6191451278814</v>
      </c>
      <c r="X110" s="347" t="n">
        <v>66.70999999999999</v>
      </c>
      <c r="Y110" s="357" t="inlineStr"/>
      <c r="Z110" s="365" t="inlineStr">
        <is>
          <t>1등급</t>
        </is>
      </c>
      <c r="AA110" s="350" t="n">
        <v>0</v>
      </c>
      <c r="AB110" s="349" t="inlineStr">
        <is>
          <t>만점</t>
        </is>
      </c>
      <c r="AC110" s="350" t="n">
        <v>0</v>
      </c>
      <c r="AD110" s="349" t="inlineStr">
        <is>
          <t>만점</t>
        </is>
      </c>
      <c r="AE110" s="364" t="n">
        <v>0</v>
      </c>
      <c r="AF110" s="366" t="n">
        <v>3</v>
      </c>
      <c r="AG110" s="363" t="n">
        <v>0</v>
      </c>
      <c r="AH110" s="635" t="inlineStr">
        <is>
          <t xml:space="preserve"> 과탐Ⅱ3점 가산</t>
        </is>
      </c>
      <c r="AI110" s="324" t="n"/>
      <c r="AL110" s="487" t="inlineStr">
        <is>
          <t>서울대 건설환경공학부</t>
        </is>
      </c>
      <c r="AM110" s="477" t="inlineStr">
        <is>
          <t>자연</t>
        </is>
      </c>
      <c r="AN110" s="637" t="inlineStr">
        <is>
          <t>75%</t>
        </is>
      </c>
      <c r="AO110" s="478" t="n">
        <v>-458</v>
      </c>
      <c r="AP110" s="463" t="n">
        <v>-458</v>
      </c>
      <c r="AQ110" s="479" t="n">
        <v>0</v>
      </c>
      <c r="AR110" s="476" t="inlineStr">
        <is>
          <t>2.04 → 1.82</t>
        </is>
      </c>
      <c r="BA110" s="313" t="inlineStr">
        <is>
          <t>통합인문6</t>
        </is>
      </c>
    </row>
    <row r="111" ht="16.5" customHeight="1" s="671">
      <c r="B111" s="367" t="inlineStr">
        <is>
          <t>2.05</t>
        </is>
      </c>
      <c r="C111" s="351" t="inlineStr">
        <is>
          <t>4,449</t>
        </is>
      </c>
      <c r="D111" s="727" t="n">
        <v>-609</v>
      </c>
      <c r="E111" s="352" t="inlineStr"/>
      <c r="F111" s="341" t="n">
        <v>97.34</v>
      </c>
      <c r="G111" s="355" t="inlineStr">
        <is>
          <t>397.20</t>
        </is>
      </c>
      <c r="H111" s="356" t="inlineStr">
        <is>
          <t>400.90</t>
        </is>
      </c>
      <c r="I111" s="354" t="inlineStr">
        <is>
          <t>경상국립대</t>
        </is>
      </c>
      <c r="J111" s="340" t="inlineStr">
        <is>
          <t>의예과</t>
        </is>
      </c>
      <c r="K111" s="339" t="inlineStr">
        <is>
          <t>자연</t>
        </is>
      </c>
      <c r="L111" s="357" t="n">
        <v>13</v>
      </c>
      <c r="M111" s="358" t="inlineStr">
        <is>
          <t xml:space="preserve">978.57 / </t>
        </is>
      </c>
      <c r="N111" s="359" t="n">
        <v>1000</v>
      </c>
      <c r="O111" s="360" t="inlineStr">
        <is>
          <t>표점/만점</t>
        </is>
      </c>
      <c r="P111" s="343" t="inlineStr">
        <is>
          <t>표점/만점</t>
        </is>
      </c>
      <c r="Q111" s="342" t="inlineStr">
        <is>
          <t>2과목</t>
        </is>
      </c>
      <c r="R111" s="344" t="n">
        <v>25</v>
      </c>
      <c r="S111" s="345" t="n">
        <v>30</v>
      </c>
      <c r="T111" s="362" t="n">
        <v>25</v>
      </c>
      <c r="U111" s="361" t="n">
        <v>97.34</v>
      </c>
      <c r="V111" s="346" t="n">
        <v>132.2044299644429</v>
      </c>
      <c r="W111" s="348" t="n">
        <v>131.6034455279</v>
      </c>
      <c r="X111" s="347" t="inlineStr">
        <is>
          <t>66.06/67.91</t>
        </is>
      </c>
      <c r="Y111" s="357" t="inlineStr"/>
      <c r="Z111" s="365" t="inlineStr">
        <is>
          <t>1등급</t>
        </is>
      </c>
      <c r="AA111" s="350" t="n">
        <v>200</v>
      </c>
      <c r="AB111" s="349" t="inlineStr">
        <is>
          <t>만점</t>
        </is>
      </c>
      <c r="AC111" s="350" t="n">
        <v>0</v>
      </c>
      <c r="AD111" s="349" t="inlineStr">
        <is>
          <t>만점</t>
        </is>
      </c>
      <c r="AE111" s="364" t="n">
        <v>0</v>
      </c>
      <c r="AF111" s="366" t="n">
        <v>12.164</v>
      </c>
      <c r="AG111" s="363" t="n">
        <v>0</v>
      </c>
      <c r="AH111" s="635" t="inlineStr">
        <is>
          <t xml:space="preserve"> 과탐(Ⅰ,Ⅱ)/ 과탐(Ⅱ,Ⅱ) 5%가산</t>
        </is>
      </c>
      <c r="AI111" s="324" t="n"/>
      <c r="AL111" s="487" t="inlineStr">
        <is>
          <t>경상국립대 의예과</t>
        </is>
      </c>
      <c r="AM111" s="480" t="inlineStr">
        <is>
          <t>자연</t>
        </is>
      </c>
      <c r="AN111" s="637" t="n">
        <v>100</v>
      </c>
      <c r="AO111" s="478" t="n">
        <v>-609</v>
      </c>
      <c r="AP111" s="463" t="n">
        <v>-609</v>
      </c>
      <c r="AQ111" s="479" t="n">
        <v>0</v>
      </c>
      <c r="AR111" s="476" t="inlineStr">
        <is>
          <t>2.05 → 1.77</t>
        </is>
      </c>
      <c r="BA111" s="313" t="inlineStr">
        <is>
          <t>자연92</t>
        </is>
      </c>
    </row>
    <row r="112" ht="16.5" customHeight="1" s="671">
      <c r="B112" s="367" t="inlineStr">
        <is>
          <t>2.07</t>
        </is>
      </c>
      <c r="C112" s="351" t="inlineStr">
        <is>
          <t>4,492</t>
        </is>
      </c>
      <c r="D112" s="727" t="n">
        <v>-610</v>
      </c>
      <c r="E112" s="352" t="inlineStr"/>
      <c r="F112" s="341" t="n">
        <v>97.33</v>
      </c>
      <c r="G112" s="355" t="inlineStr">
        <is>
          <t>397.13</t>
        </is>
      </c>
      <c r="H112" s="356" t="inlineStr">
        <is>
          <t>400.80</t>
        </is>
      </c>
      <c r="I112" s="354" t="inlineStr">
        <is>
          <t>동아대</t>
        </is>
      </c>
      <c r="J112" s="340" t="inlineStr">
        <is>
          <t>의예(지역)</t>
        </is>
      </c>
      <c r="K112" s="339" t="inlineStr">
        <is>
          <t>자연</t>
        </is>
      </c>
      <c r="L112" s="357" t="n">
        <v>21</v>
      </c>
      <c r="M112" s="358" t="inlineStr">
        <is>
          <t xml:space="preserve">604.8 / </t>
        </is>
      </c>
      <c r="N112" s="359" t="n">
        <v>800</v>
      </c>
      <c r="O112" s="360" t="inlineStr">
        <is>
          <t>표점</t>
        </is>
      </c>
      <c r="P112" s="343" t="inlineStr">
        <is>
          <t>표점</t>
        </is>
      </c>
      <c r="Q112" s="342" t="inlineStr">
        <is>
          <t>2과목</t>
        </is>
      </c>
      <c r="R112" s="344" t="n">
        <v>25</v>
      </c>
      <c r="S112" s="345" t="n">
        <v>25</v>
      </c>
      <c r="T112" s="362" t="n">
        <v>25</v>
      </c>
      <c r="U112" s="361" t="n">
        <v>97.33</v>
      </c>
      <c r="V112" s="346" t="n">
        <v>132.179476700107</v>
      </c>
      <c r="W112" s="348" t="n">
        <v>131.5840374334166</v>
      </c>
      <c r="X112" s="347" t="n">
        <v>66.68000000000001</v>
      </c>
      <c r="Y112" s="357" t="inlineStr"/>
      <c r="Z112" s="365" t="inlineStr">
        <is>
          <t>1등급</t>
        </is>
      </c>
      <c r="AA112" s="350" t="n">
        <v>200</v>
      </c>
      <c r="AB112" s="349" t="inlineStr">
        <is>
          <t>만점</t>
        </is>
      </c>
      <c r="AC112" s="350" t="n">
        <v>1</v>
      </c>
      <c r="AD112" s="349" t="inlineStr">
        <is>
          <t>만점</t>
        </is>
      </c>
      <c r="AE112" s="364" t="n">
        <v>0</v>
      </c>
      <c r="AF112" s="366" t="n">
        <v>6.668</v>
      </c>
      <c r="AG112" s="363" t="n">
        <v>0</v>
      </c>
      <c r="AH112" s="635" t="inlineStr">
        <is>
          <t>총점800 과탐5%</t>
        </is>
      </c>
      <c r="AI112" s="324" t="n"/>
      <c r="AL112" s="487" t="inlineStr">
        <is>
          <t>동아대 의예(지역)</t>
        </is>
      </c>
      <c r="AM112" s="477" t="inlineStr">
        <is>
          <t>자연</t>
        </is>
      </c>
      <c r="AN112" s="637" t="n">
        <v>100</v>
      </c>
      <c r="AO112" s="478" t="n">
        <v>-610</v>
      </c>
      <c r="AP112" s="463" t="n">
        <v>-610</v>
      </c>
      <c r="AQ112" s="479" t="n">
        <v>0</v>
      </c>
      <c r="AR112" s="476" t="inlineStr">
        <is>
          <t>2.07 → 1.79</t>
        </is>
      </c>
      <c r="BA112" s="313" t="inlineStr">
        <is>
          <t>자연93</t>
        </is>
      </c>
    </row>
    <row r="113" ht="16.5" customHeight="1" s="671">
      <c r="B113" s="367" t="inlineStr">
        <is>
          <t>2.11</t>
        </is>
      </c>
      <c r="C113" s="351" t="inlineStr">
        <is>
          <t>4,579</t>
        </is>
      </c>
      <c r="D113" s="727" t="n">
        <v>-504</v>
      </c>
      <c r="E113" s="352" t="inlineStr"/>
      <c r="F113" s="341" t="n">
        <v>97.29000000000001</v>
      </c>
      <c r="G113" s="355" t="inlineStr">
        <is>
          <t>396.98</t>
        </is>
      </c>
      <c r="H113" s="356" t="inlineStr">
        <is>
          <t>400.26</t>
        </is>
      </c>
      <c r="I113" s="354" t="inlineStr">
        <is>
          <t>경북대</t>
        </is>
      </c>
      <c r="J113" s="340" t="inlineStr">
        <is>
          <t>수의예과</t>
        </is>
      </c>
      <c r="K113" s="339" t="inlineStr">
        <is>
          <t>자연</t>
        </is>
      </c>
      <c r="L113" s="357" t="n">
        <v>6</v>
      </c>
      <c r="M113" s="358" t="inlineStr">
        <is>
          <t xml:space="preserve">716.79 / </t>
        </is>
      </c>
      <c r="N113" s="359" t="n">
        <v>1000</v>
      </c>
      <c r="O113" s="360" t="inlineStr">
        <is>
          <t>표점</t>
        </is>
      </c>
      <c r="P113" s="343" t="inlineStr">
        <is>
          <t>변표</t>
        </is>
      </c>
      <c r="Q113" s="342" t="inlineStr">
        <is>
          <t>2과목</t>
        </is>
      </c>
      <c r="R113" s="344" t="n">
        <v>25</v>
      </c>
      <c r="S113" s="345" t="n">
        <v>38</v>
      </c>
      <c r="T113" s="362" t="n">
        <v>25</v>
      </c>
      <c r="U113" s="361" t="n">
        <v>97.29000000000001</v>
      </c>
      <c r="V113" s="346" t="n">
        <v>132.1286213273063</v>
      </c>
      <c r="W113" s="348" t="n">
        <v>131.5444832545716</v>
      </c>
      <c r="X113" s="347" t="n">
        <v>66.65000000000001</v>
      </c>
      <c r="Y113" s="357" t="n">
        <v>68</v>
      </c>
      <c r="Z113" s="365" t="inlineStr">
        <is>
          <t>1등급</t>
        </is>
      </c>
      <c r="AA113" s="350" t="n">
        <v>125</v>
      </c>
      <c r="AB113" s="349" t="inlineStr">
        <is>
          <t>만점</t>
        </is>
      </c>
      <c r="AC113" s="350" t="n">
        <v>10</v>
      </c>
      <c r="AD113" s="349" t="inlineStr">
        <is>
          <t>만점</t>
        </is>
      </c>
      <c r="AE113" s="364" t="n">
        <v>0</v>
      </c>
      <c r="AF113" s="366" t="n">
        <v>0</v>
      </c>
      <c r="AG113" s="363" t="n">
        <v>0</v>
      </c>
      <c r="AH113" s="635" t="inlineStr"/>
      <c r="AI113" s="324" t="n"/>
      <c r="AL113" s="487" t="inlineStr">
        <is>
          <t>경북대 수의예과</t>
        </is>
      </c>
      <c r="AM113" s="477" t="inlineStr">
        <is>
          <t>자연</t>
        </is>
      </c>
      <c r="AN113" s="637" t="inlineStr">
        <is>
          <t>85%</t>
        </is>
      </c>
      <c r="AO113" s="478" t="n">
        <v>-504</v>
      </c>
      <c r="AP113" s="463" t="n">
        <v>-504</v>
      </c>
      <c r="AQ113" s="479" t="n">
        <v>0</v>
      </c>
      <c r="AR113" s="476" t="inlineStr">
        <is>
          <t>2.11 → 1.88</t>
        </is>
      </c>
      <c r="BA113" s="313" t="inlineStr">
        <is>
          <t>통합인문7</t>
        </is>
      </c>
    </row>
    <row r="114" ht="16.5" customHeight="1" s="671">
      <c r="B114" s="367" t="inlineStr">
        <is>
          <t>1.91</t>
        </is>
      </c>
      <c r="C114" s="351" t="inlineStr">
        <is>
          <t>4,145</t>
        </is>
      </c>
      <c r="D114" s="727" t="n">
        <v>-308</v>
      </c>
      <c r="E114" s="352" t="inlineStr"/>
      <c r="F114" s="341" t="n">
        <v>97.28</v>
      </c>
      <c r="G114" s="355" t="inlineStr">
        <is>
          <t>397.83</t>
        </is>
      </c>
      <c r="H114" s="356" t="inlineStr">
        <is>
          <t>400.30</t>
        </is>
      </c>
      <c r="I114" s="354" t="inlineStr">
        <is>
          <t>서울대</t>
        </is>
      </c>
      <c r="J114" s="340" t="inlineStr">
        <is>
          <t>지리학과</t>
        </is>
      </c>
      <c r="K114" s="339" t="inlineStr">
        <is>
          <t>통합</t>
        </is>
      </c>
      <c r="L114" s="357" t="n">
        <v>8</v>
      </c>
      <c r="M114" s="358" t="inlineStr">
        <is>
          <t xml:space="preserve">397.3 / </t>
        </is>
      </c>
      <c r="N114" s="359" t="n">
        <v>600</v>
      </c>
      <c r="O114" s="360" t="inlineStr">
        <is>
          <t>표점</t>
        </is>
      </c>
      <c r="P114" s="343" t="inlineStr">
        <is>
          <t>표점</t>
        </is>
      </c>
      <c r="Q114" s="342" t="inlineStr">
        <is>
          <t>2과목</t>
        </is>
      </c>
      <c r="R114" s="344" t="n">
        <v>33</v>
      </c>
      <c r="S114" s="345" t="n">
        <v>40</v>
      </c>
      <c r="T114" s="362" t="n">
        <v>27</v>
      </c>
      <c r="U114" s="361" t="n">
        <v>97.28</v>
      </c>
      <c r="V114" s="346" t="n">
        <v>132.116072696321</v>
      </c>
      <c r="W114" s="348" t="n">
        <v>131.5347232082497</v>
      </c>
      <c r="X114" s="347" t="n">
        <v>67.09</v>
      </c>
      <c r="Y114" s="357" t="inlineStr"/>
      <c r="Z114" s="365" t="inlineStr">
        <is>
          <t>1등급</t>
        </is>
      </c>
      <c r="AA114" s="350" t="n">
        <v>0</v>
      </c>
      <c r="AB114" s="349" t="inlineStr">
        <is>
          <t>만점</t>
        </is>
      </c>
      <c r="AC114" s="350" t="n">
        <v>0</v>
      </c>
      <c r="AD114" s="349" t="inlineStr">
        <is>
          <t>만점</t>
        </is>
      </c>
      <c r="AE114" s="364" t="n">
        <v>0</v>
      </c>
      <c r="AF114" s="366" t="n">
        <v>0</v>
      </c>
      <c r="AG114" s="363" t="n">
        <v>0</v>
      </c>
      <c r="AH114" s="635" t="inlineStr"/>
      <c r="AI114" s="324" t="n"/>
      <c r="AL114" s="487" t="inlineStr">
        <is>
          <t>서울대 지리학과</t>
        </is>
      </c>
      <c r="AM114" s="477" t="inlineStr">
        <is>
          <t>통합</t>
        </is>
      </c>
      <c r="AN114" s="637" t="inlineStr">
        <is>
          <t>50%</t>
        </is>
      </c>
      <c r="AO114" s="478" t="n">
        <v>-308</v>
      </c>
      <c r="AP114" s="463" t="n">
        <v>-260</v>
      </c>
      <c r="AQ114" s="479" t="n">
        <v>-48</v>
      </c>
      <c r="AR114" s="476" t="inlineStr">
        <is>
          <t>2.12 → 2.00</t>
        </is>
      </c>
      <c r="BA114" s="313" t="inlineStr">
        <is>
          <t>자연94</t>
        </is>
      </c>
    </row>
    <row r="115" ht="16.5" customHeight="1" s="671">
      <c r="B115" s="367" t="inlineStr">
        <is>
          <t>1.91</t>
        </is>
      </c>
      <c r="C115" s="351" t="inlineStr">
        <is>
          <t>4,145</t>
        </is>
      </c>
      <c r="D115" s="727" t="n">
        <v>-309</v>
      </c>
      <c r="E115" s="352" t="inlineStr"/>
      <c r="F115" s="341" t="n">
        <v>97.28</v>
      </c>
      <c r="G115" s="355" t="inlineStr">
        <is>
          <t>397.83</t>
        </is>
      </c>
      <c r="H115" s="356" t="inlineStr">
        <is>
          <t>400.30</t>
        </is>
      </c>
      <c r="I115" s="354" t="inlineStr">
        <is>
          <t>서울대</t>
        </is>
      </c>
      <c r="J115" s="340" t="inlineStr">
        <is>
          <t>경제학부</t>
        </is>
      </c>
      <c r="K115" s="339" t="inlineStr">
        <is>
          <t>통합</t>
        </is>
      </c>
      <c r="L115" s="357" t="n">
        <v>56</v>
      </c>
      <c r="M115" s="358" t="inlineStr">
        <is>
          <t xml:space="preserve">397.3 / </t>
        </is>
      </c>
      <c r="N115" s="359" t="n">
        <v>600</v>
      </c>
      <c r="O115" s="360" t="inlineStr">
        <is>
          <t>표점</t>
        </is>
      </c>
      <c r="P115" s="343" t="inlineStr">
        <is>
          <t>표점</t>
        </is>
      </c>
      <c r="Q115" s="342" t="inlineStr">
        <is>
          <t>2과목</t>
        </is>
      </c>
      <c r="R115" s="344" t="n">
        <v>33</v>
      </c>
      <c r="S115" s="345" t="n">
        <v>40</v>
      </c>
      <c r="T115" s="362" t="n">
        <v>27</v>
      </c>
      <c r="U115" s="361" t="n">
        <v>97.28</v>
      </c>
      <c r="V115" s="346" t="n">
        <v>132.116072696321</v>
      </c>
      <c r="W115" s="348" t="n">
        <v>131.5347232082497</v>
      </c>
      <c r="X115" s="347" t="n">
        <v>67.09</v>
      </c>
      <c r="Y115" s="357" t="inlineStr"/>
      <c r="Z115" s="365" t="inlineStr">
        <is>
          <t>1등급</t>
        </is>
      </c>
      <c r="AA115" s="350" t="n">
        <v>0</v>
      </c>
      <c r="AB115" s="349" t="inlineStr">
        <is>
          <t>만점</t>
        </is>
      </c>
      <c r="AC115" s="350" t="n">
        <v>0</v>
      </c>
      <c r="AD115" s="349" t="inlineStr">
        <is>
          <t>만점</t>
        </is>
      </c>
      <c r="AE115" s="364" t="n">
        <v>0</v>
      </c>
      <c r="AF115" s="366" t="n">
        <v>0</v>
      </c>
      <c r="AG115" s="363" t="n">
        <v>0</v>
      </c>
      <c r="AH115" s="635" t="inlineStr"/>
      <c r="AI115" s="324" t="n"/>
      <c r="AL115" s="487" t="inlineStr">
        <is>
          <t>서울대 경제학부</t>
        </is>
      </c>
      <c r="AM115" s="477" t="inlineStr">
        <is>
          <t>통합</t>
        </is>
      </c>
      <c r="AN115" s="637" t="inlineStr">
        <is>
          <t>50%</t>
        </is>
      </c>
      <c r="AO115" s="478" t="n">
        <v>-309</v>
      </c>
      <c r="AP115" s="463" t="n">
        <v>-261</v>
      </c>
      <c r="AQ115" s="479" t="n">
        <v>-48</v>
      </c>
      <c r="AR115" s="476" t="inlineStr">
        <is>
          <t>2.12 → 2.00</t>
        </is>
      </c>
      <c r="BA115" s="313" t="inlineStr">
        <is>
          <t>자연95</t>
        </is>
      </c>
    </row>
    <row r="116" ht="16.5" customHeight="1" s="671">
      <c r="B116" s="367" t="inlineStr">
        <is>
          <t>2.14</t>
        </is>
      </c>
      <c r="C116" s="351" t="inlineStr">
        <is>
          <t>4,644</t>
        </is>
      </c>
      <c r="D116" s="727" t="n">
        <v>-465</v>
      </c>
      <c r="E116" s="352" t="inlineStr"/>
      <c r="F116" s="341" t="n">
        <v>97.26000000000001</v>
      </c>
      <c r="G116" s="355" t="inlineStr">
        <is>
          <t>396.85</t>
        </is>
      </c>
      <c r="H116" s="356" t="inlineStr">
        <is>
          <t>399.99</t>
        </is>
      </c>
      <c r="I116" s="354" t="inlineStr">
        <is>
          <t>서울대</t>
        </is>
      </c>
      <c r="J116" s="340" t="inlineStr">
        <is>
          <t>조선해양공학과</t>
        </is>
      </c>
      <c r="K116" s="339" t="inlineStr">
        <is>
          <t>자연</t>
        </is>
      </c>
      <c r="L116" s="357" t="n">
        <v>17</v>
      </c>
      <c r="M116" s="358" t="inlineStr">
        <is>
          <t xml:space="preserve">399.5 / </t>
        </is>
      </c>
      <c r="N116" s="359" t="n">
        <v>600</v>
      </c>
      <c r="O116" s="360" t="inlineStr">
        <is>
          <t>표점</t>
        </is>
      </c>
      <c r="P116" s="343" t="inlineStr">
        <is>
          <t>표점</t>
        </is>
      </c>
      <c r="Q116" s="342" t="inlineStr">
        <is>
          <t>2과목</t>
        </is>
      </c>
      <c r="R116" s="344" t="n">
        <v>33</v>
      </c>
      <c r="S116" s="345" t="n">
        <v>40</v>
      </c>
      <c r="T116" s="362" t="n">
        <v>27</v>
      </c>
      <c r="U116" s="361" t="n">
        <v>97.26000000000001</v>
      </c>
      <c r="V116" s="346" t="n">
        <v>132.08041774225</v>
      </c>
      <c r="W116" s="348" t="n">
        <v>131.5069915773056</v>
      </c>
      <c r="X116" s="347" t="n">
        <v>66.63</v>
      </c>
      <c r="Y116" s="357" t="inlineStr"/>
      <c r="Z116" s="365" t="inlineStr">
        <is>
          <t>1등급</t>
        </is>
      </c>
      <c r="AA116" s="350" t="n">
        <v>0</v>
      </c>
      <c r="AB116" s="349" t="inlineStr">
        <is>
          <t>만점</t>
        </is>
      </c>
      <c r="AC116" s="350" t="n">
        <v>0</v>
      </c>
      <c r="AD116" s="349" t="inlineStr">
        <is>
          <t>만점</t>
        </is>
      </c>
      <c r="AE116" s="364" t="n">
        <v>0</v>
      </c>
      <c r="AF116" s="366" t="n">
        <v>3</v>
      </c>
      <c r="AG116" s="363" t="n">
        <v>0</v>
      </c>
      <c r="AH116" s="635" t="inlineStr">
        <is>
          <t xml:space="preserve"> 과탐Ⅱ3점 가산</t>
        </is>
      </c>
      <c r="AI116" s="324" t="n"/>
      <c r="AL116" s="487" t="inlineStr">
        <is>
          <t>서울대 조선해양공학과</t>
        </is>
      </c>
      <c r="AM116" s="480" t="inlineStr">
        <is>
          <t>자연</t>
        </is>
      </c>
      <c r="AN116" s="637" t="inlineStr">
        <is>
          <t>75%</t>
        </is>
      </c>
      <c r="AO116" s="478" t="n">
        <v>-465</v>
      </c>
      <c r="AP116" s="463" t="n">
        <v>-465</v>
      </c>
      <c r="AQ116" s="479" t="n">
        <v>0</v>
      </c>
      <c r="AR116" s="476" t="inlineStr">
        <is>
          <t>2.14 → 1.93</t>
        </is>
      </c>
      <c r="BA116" s="313" t="inlineStr">
        <is>
          <t>자연96</t>
        </is>
      </c>
    </row>
    <row r="117" ht="16.5" customHeight="1" s="671">
      <c r="B117" s="367" t="inlineStr">
        <is>
          <t>2.14</t>
        </is>
      </c>
      <c r="C117" s="351" t="inlineStr">
        <is>
          <t>4,644</t>
        </is>
      </c>
      <c r="D117" s="727" t="n">
        <v>-618</v>
      </c>
      <c r="E117" s="352" t="inlineStr"/>
      <c r="F117" s="341" t="n">
        <v>97.25</v>
      </c>
      <c r="G117" s="355" t="inlineStr">
        <is>
          <t>396.82</t>
        </is>
      </c>
      <c r="H117" s="356" t="inlineStr">
        <is>
          <t>400.35</t>
        </is>
      </c>
      <c r="I117" s="354" t="inlineStr">
        <is>
          <t>성균관대</t>
        </is>
      </c>
      <c r="J117" s="340" t="inlineStr">
        <is>
          <t>양자정보공학과</t>
        </is>
      </c>
      <c r="K117" s="339" t="inlineStr">
        <is>
          <t>자연</t>
        </is>
      </c>
      <c r="L117" s="357" t="n">
        <v>10</v>
      </c>
      <c r="M117" s="358" t="inlineStr">
        <is>
          <t xml:space="preserve">670.41 / </t>
        </is>
      </c>
      <c r="N117" s="359" t="n">
        <v>1000</v>
      </c>
      <c r="O117" s="360" t="inlineStr">
        <is>
          <t>표점</t>
        </is>
      </c>
      <c r="P117" s="343" t="inlineStr">
        <is>
          <t>변표</t>
        </is>
      </c>
      <c r="Q117" s="342" t="inlineStr">
        <is>
          <t>1과목</t>
        </is>
      </c>
      <c r="R117" s="344" t="n">
        <v>20</v>
      </c>
      <c r="S117" s="345" t="n">
        <v>40</v>
      </c>
      <c r="T117" s="362" t="n">
        <v>30</v>
      </c>
      <c r="U117" s="361" t="n">
        <v>97.25</v>
      </c>
      <c r="V117" s="346" t="n">
        <v>132.0696439838947</v>
      </c>
      <c r="W117" s="348" t="n">
        <v>131.4986119874737</v>
      </c>
      <c r="X117" s="347" t="n">
        <v>66.63</v>
      </c>
      <c r="Y117" s="357" t="n">
        <v>67.26000000000001</v>
      </c>
      <c r="Z117" s="365" t="inlineStr">
        <is>
          <t>1등급</t>
        </is>
      </c>
      <c r="AA117" s="350" t="n">
        <v>63.5</v>
      </c>
      <c r="AB117" s="349" t="inlineStr">
        <is>
          <t>만점</t>
        </is>
      </c>
      <c r="AC117" s="350" t="n">
        <v>0</v>
      </c>
      <c r="AD117" s="349" t="inlineStr">
        <is>
          <t>만점</t>
        </is>
      </c>
      <c r="AE117" s="364" t="n">
        <v>0</v>
      </c>
      <c r="AF117" s="366" t="n">
        <v>10.089</v>
      </c>
      <c r="AG117" s="363" t="n">
        <v>0</v>
      </c>
      <c r="AH117" s="635" t="inlineStr">
        <is>
          <t xml:space="preserve"> 과탐5%가산</t>
        </is>
      </c>
      <c r="AI117" s="324" t="n"/>
      <c r="AL117" s="487" t="inlineStr">
        <is>
          <t>성균관대 양자정보공학과</t>
        </is>
      </c>
      <c r="AM117" s="480" t="inlineStr">
        <is>
          <t>자연</t>
        </is>
      </c>
      <c r="AN117" s="637" t="n">
        <v>100</v>
      </c>
      <c r="AO117" s="478" t="n">
        <v>-618</v>
      </c>
      <c r="AP117" s="463" t="n">
        <v>-618</v>
      </c>
      <c r="AQ117" s="479" t="n">
        <v>0</v>
      </c>
      <c r="AR117" s="476" t="inlineStr">
        <is>
          <t>2.15 → 1.86</t>
        </is>
      </c>
      <c r="BA117" s="313" t="inlineStr">
        <is>
          <t>자연97</t>
        </is>
      </c>
    </row>
    <row r="118" ht="16.5" customHeight="1" s="671">
      <c r="B118" s="367" t="inlineStr">
        <is>
          <t>2.14</t>
        </is>
      </c>
      <c r="C118" s="351" t="inlineStr">
        <is>
          <t>4,644</t>
        </is>
      </c>
      <c r="D118" s="727" t="n">
        <v>-620</v>
      </c>
      <c r="E118" s="352" t="inlineStr">
        <is>
          <t>397.30</t>
        </is>
      </c>
      <c r="F118" s="341" t="n">
        <v>97.25</v>
      </c>
      <c r="G118" s="355" t="inlineStr">
        <is>
          <t>396.82</t>
        </is>
      </c>
      <c r="H118" s="356" t="inlineStr">
        <is>
          <t>400.36</t>
        </is>
      </c>
      <c r="I118" s="354" t="inlineStr">
        <is>
          <t>성균관대</t>
        </is>
      </c>
      <c r="J118" s="340" t="inlineStr">
        <is>
          <t>반도체융합공학과</t>
        </is>
      </c>
      <c r="K118" s="339" t="inlineStr">
        <is>
          <t>자연</t>
        </is>
      </c>
      <c r="L118" s="357" t="n">
        <v>30</v>
      </c>
      <c r="M118" s="358" t="inlineStr">
        <is>
          <t xml:space="preserve">670.41 / </t>
        </is>
      </c>
      <c r="N118" s="359" t="n">
        <v>1000</v>
      </c>
      <c r="O118" s="360" t="inlineStr">
        <is>
          <t>표점</t>
        </is>
      </c>
      <c r="P118" s="343" t="inlineStr">
        <is>
          <t>변표</t>
        </is>
      </c>
      <c r="Q118" s="342" t="inlineStr">
        <is>
          <t>1과목</t>
        </is>
      </c>
      <c r="R118" s="344" t="n">
        <v>20</v>
      </c>
      <c r="S118" s="345" t="n">
        <v>40</v>
      </c>
      <c r="T118" s="362" t="n">
        <v>30</v>
      </c>
      <c r="U118" s="361" t="n">
        <v>97.25</v>
      </c>
      <c r="V118" s="346" t="n">
        <v>132.0696439838947</v>
      </c>
      <c r="W118" s="348" t="n">
        <v>131.4986119874737</v>
      </c>
      <c r="X118" s="347" t="n">
        <v>66.63</v>
      </c>
      <c r="Y118" s="357" t="n">
        <v>67.26000000000001</v>
      </c>
      <c r="Z118" s="365" t="inlineStr">
        <is>
          <t>1등급</t>
        </is>
      </c>
      <c r="AA118" s="350" t="n">
        <v>63.5</v>
      </c>
      <c r="AB118" s="349" t="inlineStr">
        <is>
          <t>만점</t>
        </is>
      </c>
      <c r="AC118" s="350" t="n">
        <v>0</v>
      </c>
      <c r="AD118" s="349" t="inlineStr">
        <is>
          <t>만점</t>
        </is>
      </c>
      <c r="AE118" s="364" t="n">
        <v>0</v>
      </c>
      <c r="AF118" s="366" t="n">
        <v>10.089</v>
      </c>
      <c r="AG118" s="363" t="n">
        <v>0</v>
      </c>
      <c r="AH118" s="635" t="inlineStr">
        <is>
          <t xml:space="preserve"> 과탐5%가산</t>
        </is>
      </c>
      <c r="AI118" s="324" t="n"/>
      <c r="AL118" s="487" t="inlineStr">
        <is>
          <t>성균관대 반도체융합공학과</t>
        </is>
      </c>
      <c r="AM118" s="477" t="inlineStr">
        <is>
          <t>자연</t>
        </is>
      </c>
      <c r="AN118" s="637" t="n">
        <v>100</v>
      </c>
      <c r="AO118" s="478" t="n">
        <v>-620</v>
      </c>
      <c r="AP118" s="463" t="n">
        <v>-620</v>
      </c>
      <c r="AQ118" s="479" t="n">
        <v>0</v>
      </c>
      <c r="AR118" s="476" t="inlineStr">
        <is>
          <t>2.15 → 1.86</t>
        </is>
      </c>
      <c r="BA118" s="313" t="inlineStr">
        <is>
          <t>통합인문8</t>
        </is>
      </c>
    </row>
    <row r="119" ht="16.5" customHeight="1" s="671">
      <c r="B119" s="367" t="inlineStr">
        <is>
          <t>2.17</t>
        </is>
      </c>
      <c r="C119" s="351" t="inlineStr">
        <is>
          <t>4,709</t>
        </is>
      </c>
      <c r="D119" s="727" t="n">
        <v>-465</v>
      </c>
      <c r="E119" s="352" t="inlineStr"/>
      <c r="F119" s="341" t="n">
        <v>97.20999999999999</v>
      </c>
      <c r="G119" s="355" t="inlineStr">
        <is>
          <t>396.65</t>
        </is>
      </c>
      <c r="H119" s="356" t="inlineStr">
        <is>
          <t>399.78</t>
        </is>
      </c>
      <c r="I119" s="354" t="inlineStr">
        <is>
          <t>서울대</t>
        </is>
      </c>
      <c r="J119" s="340" t="inlineStr">
        <is>
          <t>건축학과</t>
        </is>
      </c>
      <c r="K119" s="339" t="inlineStr">
        <is>
          <t>자연</t>
        </is>
      </c>
      <c r="L119" s="357" t="n">
        <v>15</v>
      </c>
      <c r="M119" s="358" t="inlineStr">
        <is>
          <t xml:space="preserve">399.3 / </t>
        </is>
      </c>
      <c r="N119" s="359" t="n">
        <v>600</v>
      </c>
      <c r="O119" s="360" t="inlineStr">
        <is>
          <t>표점</t>
        </is>
      </c>
      <c r="P119" s="343" t="inlineStr">
        <is>
          <t>표점</t>
        </is>
      </c>
      <c r="Q119" s="342" t="inlineStr">
        <is>
          <t>2과목</t>
        </is>
      </c>
      <c r="R119" s="344" t="n">
        <v>33</v>
      </c>
      <c r="S119" s="345" t="n">
        <v>40</v>
      </c>
      <c r="T119" s="362" t="n">
        <v>27</v>
      </c>
      <c r="U119" s="361" t="n">
        <v>97.20999999999999</v>
      </c>
      <c r="V119" s="346" t="n">
        <v>132.0083190311655</v>
      </c>
      <c r="W119" s="348" t="n">
        <v>131.4509148020176</v>
      </c>
      <c r="X119" s="347" t="n">
        <v>66.59999999999999</v>
      </c>
      <c r="Y119" s="357" t="inlineStr"/>
      <c r="Z119" s="365" t="inlineStr">
        <is>
          <t>1등급</t>
        </is>
      </c>
      <c r="AA119" s="350" t="n">
        <v>0</v>
      </c>
      <c r="AB119" s="349" t="inlineStr">
        <is>
          <t>만점</t>
        </is>
      </c>
      <c r="AC119" s="350" t="n">
        <v>0</v>
      </c>
      <c r="AD119" s="349" t="inlineStr">
        <is>
          <t>만점</t>
        </is>
      </c>
      <c r="AE119" s="364" t="n">
        <v>0</v>
      </c>
      <c r="AF119" s="366" t="n">
        <v>3</v>
      </c>
      <c r="AG119" s="363" t="n">
        <v>0</v>
      </c>
      <c r="AH119" s="635" t="inlineStr">
        <is>
          <t xml:space="preserve"> 과탐Ⅱ3점 가산</t>
        </is>
      </c>
      <c r="AI119" s="324" t="n"/>
      <c r="AL119" s="487" t="inlineStr">
        <is>
          <t>서울대 건축학과</t>
        </is>
      </c>
      <c r="AM119" s="477" t="inlineStr">
        <is>
          <t>자연</t>
        </is>
      </c>
      <c r="AN119" s="637" t="inlineStr">
        <is>
          <t>75%</t>
        </is>
      </c>
      <c r="AO119" s="478" t="n">
        <v>-465</v>
      </c>
      <c r="AP119" s="463" t="n">
        <v>-465</v>
      </c>
      <c r="AQ119" s="479" t="n">
        <v>0</v>
      </c>
      <c r="AR119" s="476" t="inlineStr">
        <is>
          <t>2.18 → 1.96</t>
        </is>
      </c>
      <c r="BA119" s="313" t="inlineStr">
        <is>
          <t>자연98</t>
        </is>
      </c>
    </row>
    <row r="120" ht="16.5" customHeight="1" s="671">
      <c r="B120" s="367" t="inlineStr">
        <is>
          <t>1.98</t>
        </is>
      </c>
      <c r="C120" s="351" t="inlineStr">
        <is>
          <t>4,297</t>
        </is>
      </c>
      <c r="D120" s="727" t="n">
        <v>-312</v>
      </c>
      <c r="E120" s="352" t="inlineStr"/>
      <c r="F120" s="341" t="n">
        <v>97.18000000000001</v>
      </c>
      <c r="G120" s="355" t="inlineStr">
        <is>
          <t>397.42</t>
        </is>
      </c>
      <c r="H120" s="356" t="inlineStr">
        <is>
          <t>399.91</t>
        </is>
      </c>
      <c r="I120" s="354" t="inlineStr">
        <is>
          <t>서울대</t>
        </is>
      </c>
      <c r="J120" s="340" t="inlineStr">
        <is>
          <t>농경제사회학부</t>
        </is>
      </c>
      <c r="K120" s="339" t="inlineStr">
        <is>
          <t>통합</t>
        </is>
      </c>
      <c r="L120" s="357" t="n">
        <v>13</v>
      </c>
      <c r="M120" s="358" t="inlineStr">
        <is>
          <t xml:space="preserve">396.9 / </t>
        </is>
      </c>
      <c r="N120" s="359" t="n">
        <v>600</v>
      </c>
      <c r="O120" s="360" t="inlineStr">
        <is>
          <t>표점</t>
        </is>
      </c>
      <c r="P120" s="343" t="inlineStr">
        <is>
          <t>표점</t>
        </is>
      </c>
      <c r="Q120" s="342" t="inlineStr">
        <is>
          <t>2과목</t>
        </is>
      </c>
      <c r="R120" s="344" t="n">
        <v>33</v>
      </c>
      <c r="S120" s="345" t="n">
        <v>40</v>
      </c>
      <c r="T120" s="362" t="n">
        <v>27</v>
      </c>
      <c r="U120" s="361" t="n">
        <v>97.18000000000001</v>
      </c>
      <c r="V120" s="346" t="n">
        <v>131.9765907606585</v>
      </c>
      <c r="W120" s="348" t="n">
        <v>131.4210352051029</v>
      </c>
      <c r="X120" s="347" t="n">
        <v>67.01000000000001</v>
      </c>
      <c r="Y120" s="357" t="inlineStr"/>
      <c r="Z120" s="365" t="inlineStr">
        <is>
          <t>1등급</t>
        </is>
      </c>
      <c r="AA120" s="350" t="n">
        <v>0</v>
      </c>
      <c r="AB120" s="349" t="inlineStr">
        <is>
          <t>만점</t>
        </is>
      </c>
      <c r="AC120" s="350" t="n">
        <v>0</v>
      </c>
      <c r="AD120" s="349" t="inlineStr">
        <is>
          <t>만점</t>
        </is>
      </c>
      <c r="AE120" s="364" t="n">
        <v>0</v>
      </c>
      <c r="AF120" s="366" t="n">
        <v>0</v>
      </c>
      <c r="AG120" s="363" t="n">
        <v>0</v>
      </c>
      <c r="AH120" s="635" t="inlineStr"/>
      <c r="AI120" s="324" t="n"/>
      <c r="AL120" s="487" t="inlineStr">
        <is>
          <t>서울대 농경제사회학부</t>
        </is>
      </c>
      <c r="AM120" s="480" t="inlineStr">
        <is>
          <t>통합</t>
        </is>
      </c>
      <c r="AN120" s="637" t="inlineStr">
        <is>
          <t>50%</t>
        </is>
      </c>
      <c r="AO120" s="478" t="n">
        <v>-312</v>
      </c>
      <c r="AP120" s="463" t="n">
        <v>-263</v>
      </c>
      <c r="AQ120" s="479" t="n">
        <v>-49</v>
      </c>
      <c r="AR120" s="476" t="inlineStr">
        <is>
          <t>2.20 → 2.07</t>
        </is>
      </c>
      <c r="BA120" s="313" t="inlineStr">
        <is>
          <t>자연99</t>
        </is>
      </c>
    </row>
    <row r="121" ht="16.5" customHeight="1" s="671">
      <c r="B121" s="367" t="inlineStr">
        <is>
          <t>2.20</t>
        </is>
      </c>
      <c r="C121" s="351" t="inlineStr">
        <is>
          <t>4,774</t>
        </is>
      </c>
      <c r="D121" s="727" t="n">
        <v>-563</v>
      </c>
      <c r="E121" s="352" t="inlineStr"/>
      <c r="F121" s="341" t="n">
        <v>97.18000000000001</v>
      </c>
      <c r="G121" s="355" t="inlineStr">
        <is>
          <t>396.54</t>
        </is>
      </c>
      <c r="H121" s="356" t="inlineStr">
        <is>
          <t>399.90</t>
        </is>
      </c>
      <c r="I121" s="354" t="inlineStr">
        <is>
          <t>서울대</t>
        </is>
      </c>
      <c r="J121" s="340" t="inlineStr">
        <is>
          <t>지구환경과학부</t>
        </is>
      </c>
      <c r="K121" s="339" t="inlineStr">
        <is>
          <t>자연</t>
        </is>
      </c>
      <c r="L121" s="357" t="n">
        <v>10</v>
      </c>
      <c r="M121" s="358" t="inlineStr">
        <is>
          <t xml:space="preserve">399.2 / </t>
        </is>
      </c>
      <c r="N121" s="359" t="n">
        <v>600</v>
      </c>
      <c r="O121" s="360" t="inlineStr">
        <is>
          <t>표점</t>
        </is>
      </c>
      <c r="P121" s="343" t="inlineStr">
        <is>
          <t>표점</t>
        </is>
      </c>
      <c r="Q121" s="342" t="inlineStr">
        <is>
          <t>2과목</t>
        </is>
      </c>
      <c r="R121" s="344" t="n">
        <v>33</v>
      </c>
      <c r="S121" s="345" t="n">
        <v>40</v>
      </c>
      <c r="T121" s="362" t="n">
        <v>27</v>
      </c>
      <c r="U121" s="361" t="n">
        <v>97.18000000000001</v>
      </c>
      <c r="V121" s="346" t="n">
        <v>131.9765536938719</v>
      </c>
      <c r="W121" s="348" t="n">
        <v>131.4209981383164</v>
      </c>
      <c r="X121" s="347" t="n">
        <v>66.56999999999999</v>
      </c>
      <c r="Y121" s="357" t="inlineStr"/>
      <c r="Z121" s="365" t="inlineStr">
        <is>
          <t>1등급</t>
        </is>
      </c>
      <c r="AA121" s="350" t="n">
        <v>0</v>
      </c>
      <c r="AB121" s="349" t="inlineStr">
        <is>
          <t>만점</t>
        </is>
      </c>
      <c r="AC121" s="350" t="n">
        <v>0</v>
      </c>
      <c r="AD121" s="349" t="inlineStr">
        <is>
          <t>만점</t>
        </is>
      </c>
      <c r="AE121" s="364" t="n">
        <v>0</v>
      </c>
      <c r="AF121" s="366" t="n">
        <v>3</v>
      </c>
      <c r="AG121" s="363" t="n">
        <v>0</v>
      </c>
      <c r="AH121" s="635" t="inlineStr">
        <is>
          <t xml:space="preserve"> 과탐Ⅱ3점 가산</t>
        </is>
      </c>
      <c r="AI121" s="324" t="n"/>
      <c r="AL121" s="487" t="inlineStr">
        <is>
          <t>서울대 지구환경과학부</t>
        </is>
      </c>
      <c r="AM121" s="477" t="inlineStr">
        <is>
          <t>자연</t>
        </is>
      </c>
      <c r="AN121" s="637" t="inlineStr">
        <is>
          <t>90%</t>
        </is>
      </c>
      <c r="AO121" s="478" t="n">
        <v>-563</v>
      </c>
      <c r="AP121" s="463" t="n">
        <v>-563</v>
      </c>
      <c r="AQ121" s="479" t="n">
        <v>0</v>
      </c>
      <c r="AR121" s="476" t="inlineStr">
        <is>
          <t>2.20 → 1.94</t>
        </is>
      </c>
      <c r="BA121" s="313" t="inlineStr">
        <is>
          <t>자연100</t>
        </is>
      </c>
    </row>
    <row r="122" ht="16.5" customHeight="1" s="671">
      <c r="B122" s="367" t="inlineStr">
        <is>
          <t>2.21</t>
        </is>
      </c>
      <c r="C122" s="351" t="inlineStr">
        <is>
          <t>4,796</t>
        </is>
      </c>
      <c r="D122" s="727" t="n">
        <v>-624</v>
      </c>
      <c r="E122" s="352" t="inlineStr"/>
      <c r="F122" s="341" t="n">
        <v>97.16</v>
      </c>
      <c r="G122" s="355" t="inlineStr">
        <is>
          <t>396.46</t>
        </is>
      </c>
      <c r="H122" s="356" t="inlineStr">
        <is>
          <t>399.99</t>
        </is>
      </c>
      <c r="I122" s="354" t="inlineStr">
        <is>
          <t>성균관대</t>
        </is>
      </c>
      <c r="J122" s="340" t="inlineStr">
        <is>
          <t>반도체시스템공학과</t>
        </is>
      </c>
      <c r="K122" s="339" t="inlineStr">
        <is>
          <t>자연</t>
        </is>
      </c>
      <c r="L122" s="357" t="n">
        <v>25</v>
      </c>
      <c r="M122" s="358" t="inlineStr">
        <is>
          <t xml:space="preserve">669.92 / </t>
        </is>
      </c>
      <c r="N122" s="359" t="n">
        <v>1000</v>
      </c>
      <c r="O122" s="360" t="inlineStr">
        <is>
          <t>표점</t>
        </is>
      </c>
      <c r="P122" s="343" t="inlineStr">
        <is>
          <t>변표</t>
        </is>
      </c>
      <c r="Q122" s="342" t="inlineStr">
        <is>
          <t>2과목</t>
        </is>
      </c>
      <c r="R122" s="344" t="n">
        <v>20</v>
      </c>
      <c r="S122" s="345" t="n">
        <v>40</v>
      </c>
      <c r="T122" s="362" t="n">
        <v>30</v>
      </c>
      <c r="U122" s="361" t="n">
        <v>97.16</v>
      </c>
      <c r="V122" s="346" t="n">
        <v>131.9513666983202</v>
      </c>
      <c r="W122" s="348" t="n">
        <v>131.3958111427646</v>
      </c>
      <c r="X122" s="347" t="n">
        <v>66.56</v>
      </c>
      <c r="Y122" s="357" t="n">
        <v>67.21000000000001</v>
      </c>
      <c r="Z122" s="365" t="inlineStr">
        <is>
          <t>1등급</t>
        </is>
      </c>
      <c r="AA122" s="350" t="n">
        <v>63.5</v>
      </c>
      <c r="AB122" s="349" t="inlineStr">
        <is>
          <t>만점</t>
        </is>
      </c>
      <c r="AC122" s="350" t="n">
        <v>0</v>
      </c>
      <c r="AD122" s="349" t="inlineStr">
        <is>
          <t>만점</t>
        </is>
      </c>
      <c r="AE122" s="364" t="n">
        <v>0</v>
      </c>
      <c r="AF122" s="366" t="n">
        <v>10.082</v>
      </c>
      <c r="AG122" s="363" t="n">
        <v>0</v>
      </c>
      <c r="AH122" s="635" t="inlineStr">
        <is>
          <t xml:space="preserve"> 과탐5%가산</t>
        </is>
      </c>
      <c r="AI122" s="324" t="n"/>
      <c r="AL122" s="487" t="inlineStr">
        <is>
          <t>성균관대 반도체시스템공학과</t>
        </is>
      </c>
      <c r="AM122" s="480" t="inlineStr">
        <is>
          <t>자연</t>
        </is>
      </c>
      <c r="AN122" s="637" t="n">
        <v>100</v>
      </c>
      <c r="AO122" s="478" t="n">
        <v>-624</v>
      </c>
      <c r="AP122" s="463" t="n">
        <v>-624</v>
      </c>
      <c r="AQ122" s="479" t="n">
        <v>0</v>
      </c>
      <c r="AR122" s="476" t="inlineStr">
        <is>
          <t>2.22 → 1.93</t>
        </is>
      </c>
      <c r="BA122" s="313" t="inlineStr">
        <is>
          <t>자연101</t>
        </is>
      </c>
    </row>
    <row r="123" ht="16.5" customHeight="1" s="671">
      <c r="B123" s="367" t="inlineStr">
        <is>
          <t>2.23</t>
        </is>
      </c>
      <c r="C123" s="351" t="inlineStr">
        <is>
          <t>4,839</t>
        </is>
      </c>
      <c r="D123" s="727" t="n">
        <v>-472</v>
      </c>
      <c r="E123" s="352" t="inlineStr"/>
      <c r="F123" s="341" t="n">
        <v>97.14</v>
      </c>
      <c r="G123" s="355" t="inlineStr">
        <is>
          <t>396.38</t>
        </is>
      </c>
      <c r="H123" s="356" t="inlineStr">
        <is>
          <t>399.48</t>
        </is>
      </c>
      <c r="I123" s="354" t="inlineStr">
        <is>
          <t>숙명여대</t>
        </is>
      </c>
      <c r="J123" s="340" t="inlineStr">
        <is>
          <t>약학부</t>
        </is>
      </c>
      <c r="K123" s="339" t="inlineStr">
        <is>
          <t>자연</t>
        </is>
      </c>
      <c r="L123" s="357" t="n">
        <v>52</v>
      </c>
      <c r="M123" s="358" t="inlineStr">
        <is>
          <t xml:space="preserve">961.45 / </t>
        </is>
      </c>
      <c r="N123" s="359" t="n">
        <v>1000</v>
      </c>
      <c r="O123" s="360" t="inlineStr">
        <is>
          <t>표점/만점</t>
        </is>
      </c>
      <c r="P123" s="343" t="inlineStr">
        <is>
          <t>변표/만점</t>
        </is>
      </c>
      <c r="Q123" s="342" t="inlineStr">
        <is>
          <t>2과목</t>
        </is>
      </c>
      <c r="R123" s="344" t="n">
        <v>25</v>
      </c>
      <c r="S123" s="345" t="n">
        <v>35</v>
      </c>
      <c r="T123" s="362" t="n">
        <v>20</v>
      </c>
      <c r="U123" s="361" t="n">
        <v>97.14</v>
      </c>
      <c r="V123" s="346" t="n">
        <v>131.9278675326327</v>
      </c>
      <c r="W123" s="348" t="n">
        <v>131.3723119770772</v>
      </c>
      <c r="X123" s="347" t="n">
        <v>66.54000000000001</v>
      </c>
      <c r="Y123" s="357" t="n">
        <v>67.47</v>
      </c>
      <c r="Z123" s="365" t="inlineStr">
        <is>
          <t>1등급</t>
        </is>
      </c>
      <c r="AA123" s="350" t="n">
        <v>200</v>
      </c>
      <c r="AB123" s="349" t="inlineStr">
        <is>
          <t>만점</t>
        </is>
      </c>
      <c r="AC123" s="350" t="n">
        <v>3</v>
      </c>
      <c r="AD123" s="349" t="inlineStr">
        <is>
          <t>만점</t>
        </is>
      </c>
      <c r="AE123" s="364" t="n">
        <v>0</v>
      </c>
      <c r="AF123" s="366" t="n">
        <v>0</v>
      </c>
      <c r="AG123" s="363" t="n">
        <v>0</v>
      </c>
      <c r="AH123" s="635" t="inlineStr"/>
      <c r="AI123" s="324" t="n"/>
      <c r="AL123" s="487" t="inlineStr">
        <is>
          <t>숙명여대 약학부</t>
        </is>
      </c>
      <c r="AM123" s="480" t="inlineStr">
        <is>
          <t>자연</t>
        </is>
      </c>
      <c r="AN123" s="637" t="inlineStr">
        <is>
          <t>75%</t>
        </is>
      </c>
      <c r="AO123" s="478" t="n">
        <v>-472</v>
      </c>
      <c r="AP123" s="463" t="n">
        <v>-472</v>
      </c>
      <c r="AQ123" s="479" t="n">
        <v>0</v>
      </c>
      <c r="AR123" s="476" t="inlineStr">
        <is>
          <t>2.23 → 2.01</t>
        </is>
      </c>
      <c r="BA123" s="313" t="inlineStr">
        <is>
          <t>자연102</t>
        </is>
      </c>
    </row>
    <row r="124" ht="16.5" customHeight="1" s="671">
      <c r="B124" s="367" t="inlineStr">
        <is>
          <t>2.23</t>
        </is>
      </c>
      <c r="C124" s="351" t="inlineStr">
        <is>
          <t>4,839</t>
        </is>
      </c>
      <c r="D124" s="727" t="n">
        <v>-315</v>
      </c>
      <c r="E124" s="352" t="inlineStr"/>
      <c r="F124" s="341" t="n">
        <v>97.13</v>
      </c>
      <c r="G124" s="355" t="inlineStr">
        <is>
          <t>396.37</t>
        </is>
      </c>
      <c r="H124" s="356" t="inlineStr">
        <is>
          <t>399.10</t>
        </is>
      </c>
      <c r="I124" s="354" t="inlineStr">
        <is>
          <t>강릉원주대</t>
        </is>
      </c>
      <c r="J124" s="340" t="inlineStr">
        <is>
          <t>치의예</t>
        </is>
      </c>
      <c r="K124" s="339" t="inlineStr">
        <is>
          <t>자연</t>
        </is>
      </c>
      <c r="L124" s="357" t="n">
        <v>15</v>
      </c>
      <c r="M124" s="358" t="inlineStr">
        <is>
          <t xml:space="preserve">978.5 / </t>
        </is>
      </c>
      <c r="N124" s="359" t="n">
        <v>1000</v>
      </c>
      <c r="O124" s="360" t="inlineStr">
        <is>
          <t>백분위</t>
        </is>
      </c>
      <c r="P124" s="343" t="inlineStr">
        <is>
          <t>백분위</t>
        </is>
      </c>
      <c r="Q124" s="342" t="inlineStr">
        <is>
          <t>2과목</t>
        </is>
      </c>
      <c r="R124" s="344" t="n">
        <v>20</v>
      </c>
      <c r="S124" s="345" t="n">
        <v>25</v>
      </c>
      <c r="T124" s="362" t="n">
        <v>30</v>
      </c>
      <c r="U124" s="361" t="n">
        <v>97.13</v>
      </c>
      <c r="V124" s="346" t="n">
        <v>131.9259259259259</v>
      </c>
      <c r="W124" s="348" t="n">
        <v>131.3703703703704</v>
      </c>
      <c r="X124" s="347" t="n">
        <v>66.54000000000001</v>
      </c>
      <c r="Y124" s="357" t="inlineStr"/>
      <c r="Z124" s="365" t="inlineStr">
        <is>
          <t>1등급</t>
        </is>
      </c>
      <c r="AA124" s="350" t="n">
        <v>200</v>
      </c>
      <c r="AB124" s="349" t="inlineStr">
        <is>
          <t>만점</t>
        </is>
      </c>
      <c r="AC124" s="350" t="n">
        <v>50</v>
      </c>
      <c r="AD124" s="349" t="inlineStr">
        <is>
          <t>만점</t>
        </is>
      </c>
      <c r="AE124" s="364" t="n">
        <v>0</v>
      </c>
      <c r="AF124" s="366" t="n">
        <v>0</v>
      </c>
      <c r="AG124" s="363" t="n">
        <v>0</v>
      </c>
      <c r="AH124" s="635" t="inlineStr"/>
      <c r="AI124" s="324" t="n"/>
      <c r="AL124" s="487" t="inlineStr">
        <is>
          <t>강릉원주대 치의예</t>
        </is>
      </c>
      <c r="AM124" s="477" t="inlineStr">
        <is>
          <t>자연</t>
        </is>
      </c>
      <c r="AN124" s="637" t="inlineStr">
        <is>
          <t>50%</t>
        </is>
      </c>
      <c r="AO124" s="478" t="n">
        <v>-315</v>
      </c>
      <c r="AP124" s="463" t="n">
        <v>-315</v>
      </c>
      <c r="AQ124" s="479" t="n">
        <v>0</v>
      </c>
      <c r="AR124" s="476" t="inlineStr">
        <is>
          <t>2.23 → 2.09</t>
        </is>
      </c>
      <c r="BA124" s="313" t="inlineStr">
        <is>
          <t>통합인문9</t>
        </is>
      </c>
    </row>
    <row r="125" ht="16.5" customHeight="1" s="671">
      <c r="B125" s="367" t="inlineStr">
        <is>
          <t>2.24</t>
        </is>
      </c>
      <c r="C125" s="351" t="inlineStr">
        <is>
          <t>4,861</t>
        </is>
      </c>
      <c r="D125" s="727" t="n">
        <v>-537</v>
      </c>
      <c r="E125" s="352" t="inlineStr"/>
      <c r="F125" s="341" t="n">
        <v>97.12</v>
      </c>
      <c r="G125" s="355" t="inlineStr">
        <is>
          <t>396.31</t>
        </is>
      </c>
      <c r="H125" s="356" t="inlineStr">
        <is>
          <t>399.59</t>
        </is>
      </c>
      <c r="I125" s="354" t="inlineStr">
        <is>
          <t>충남대</t>
        </is>
      </c>
      <c r="J125" s="340" t="inlineStr">
        <is>
          <t>약학과</t>
        </is>
      </c>
      <c r="K125" s="339" t="inlineStr">
        <is>
          <t>자연</t>
        </is>
      </c>
      <c r="L125" s="357" t="n">
        <v>10</v>
      </c>
      <c r="M125" s="358" t="inlineStr">
        <is>
          <t xml:space="preserve">198 / </t>
        </is>
      </c>
      <c r="N125" s="359" t="n">
        <v>300</v>
      </c>
      <c r="O125" s="360" t="inlineStr">
        <is>
          <t>표점</t>
        </is>
      </c>
      <c r="P125" s="343" t="inlineStr">
        <is>
          <t>표점</t>
        </is>
      </c>
      <c r="Q125" s="342" t="inlineStr">
        <is>
          <t>2과목</t>
        </is>
      </c>
      <c r="R125" s="344" t="n">
        <v>25</v>
      </c>
      <c r="S125" s="345" t="n">
        <v>45</v>
      </c>
      <c r="T125" s="362" t="n">
        <v>30</v>
      </c>
      <c r="U125" s="361" t="n">
        <v>97.12</v>
      </c>
      <c r="V125" s="346" t="n">
        <v>131.906047824258</v>
      </c>
      <c r="W125" s="348" t="n">
        <v>131.3504922687024</v>
      </c>
      <c r="X125" s="347" t="n">
        <v>66.53</v>
      </c>
      <c r="Y125" s="357" t="inlineStr"/>
      <c r="Z125" s="365" t="inlineStr">
        <is>
          <t>1등급</t>
        </is>
      </c>
      <c r="AA125" s="350" t="n">
        <v>0</v>
      </c>
      <c r="AB125" s="349" t="inlineStr">
        <is>
          <t>만점</t>
        </is>
      </c>
      <c r="AC125" s="350" t="n">
        <v>0</v>
      </c>
      <c r="AD125" s="349" t="inlineStr">
        <is>
          <t>만점</t>
        </is>
      </c>
      <c r="AE125" s="364" t="n">
        <v>0</v>
      </c>
      <c r="AF125" s="366" t="n">
        <v>0</v>
      </c>
      <c r="AG125" s="363" t="n">
        <v>0</v>
      </c>
      <c r="AH125" s="635" t="inlineStr"/>
      <c r="AI125" s="324" t="n"/>
      <c r="AL125" s="487" t="inlineStr">
        <is>
          <t>충남대 약학과</t>
        </is>
      </c>
      <c r="AM125" s="480" t="inlineStr">
        <is>
          <t>자연</t>
        </is>
      </c>
      <c r="AN125" s="637" t="inlineStr">
        <is>
          <t>85%</t>
        </is>
      </c>
      <c r="AO125" s="478" t="n">
        <v>-537</v>
      </c>
      <c r="AP125" s="463" t="n">
        <v>-537</v>
      </c>
      <c r="AQ125" s="479" t="n">
        <v>0</v>
      </c>
      <c r="AR125" s="476" t="inlineStr">
        <is>
          <t>2.24 → 1.99</t>
        </is>
      </c>
      <c r="BA125" s="313" t="inlineStr">
        <is>
          <t>자연103</t>
        </is>
      </c>
    </row>
    <row r="126" ht="16.5" customHeight="1" s="671">
      <c r="B126" s="367" t="inlineStr">
        <is>
          <t>2.23</t>
        </is>
      </c>
      <c r="C126" s="351" t="inlineStr">
        <is>
          <t>4,839</t>
        </is>
      </c>
      <c r="D126" s="727" t="n">
        <v>-476</v>
      </c>
      <c r="E126" s="352" t="inlineStr"/>
      <c r="F126" s="341" t="n">
        <v>97.12</v>
      </c>
      <c r="G126" s="355" t="inlineStr">
        <is>
          <t>396.34</t>
        </is>
      </c>
      <c r="H126" s="356" t="inlineStr">
        <is>
          <t>399.46</t>
        </is>
      </c>
      <c r="I126" s="354" t="inlineStr">
        <is>
          <t>서울대</t>
        </is>
      </c>
      <c r="J126" s="340" t="inlineStr">
        <is>
          <t>기계공학부</t>
        </is>
      </c>
      <c r="K126" s="339" t="inlineStr">
        <is>
          <t>자연</t>
        </is>
      </c>
      <c r="L126" s="357" t="n">
        <v>33</v>
      </c>
      <c r="M126" s="358" t="inlineStr">
        <is>
          <t xml:space="preserve">399 / </t>
        </is>
      </c>
      <c r="N126" s="359" t="n">
        <v>600</v>
      </c>
      <c r="O126" s="360" t="inlineStr">
        <is>
          <t>표점</t>
        </is>
      </c>
      <c r="P126" s="343" t="inlineStr">
        <is>
          <t>표점</t>
        </is>
      </c>
      <c r="Q126" s="342" t="inlineStr">
        <is>
          <t>2과목</t>
        </is>
      </c>
      <c r="R126" s="344" t="n">
        <v>33</v>
      </c>
      <c r="S126" s="345" t="n">
        <v>40</v>
      </c>
      <c r="T126" s="362" t="n">
        <v>27</v>
      </c>
      <c r="U126" s="361" t="n">
        <v>97.12</v>
      </c>
      <c r="V126" s="346" t="n">
        <v>131.9155934097959</v>
      </c>
      <c r="W126" s="348" t="n">
        <v>131.3600378542404</v>
      </c>
      <c r="X126" s="347" t="n">
        <v>66.53</v>
      </c>
      <c r="Y126" s="357" t="inlineStr"/>
      <c r="Z126" s="365" t="inlineStr">
        <is>
          <t>1등급</t>
        </is>
      </c>
      <c r="AA126" s="350" t="n">
        <v>0</v>
      </c>
      <c r="AB126" s="349" t="inlineStr">
        <is>
          <t>만점</t>
        </is>
      </c>
      <c r="AC126" s="350" t="n">
        <v>0</v>
      </c>
      <c r="AD126" s="349" t="inlineStr">
        <is>
          <t>만점</t>
        </is>
      </c>
      <c r="AE126" s="364" t="n">
        <v>0</v>
      </c>
      <c r="AF126" s="366" t="n">
        <v>3</v>
      </c>
      <c r="AG126" s="363" t="n">
        <v>0</v>
      </c>
      <c r="AH126" s="635" t="inlineStr">
        <is>
          <t xml:space="preserve"> 물리/화학 필수, 과탐Ⅱ3점 가산</t>
        </is>
      </c>
      <c r="AI126" s="324" t="n"/>
      <c r="AL126" s="487" t="inlineStr">
        <is>
          <t>서울대 기계공학부</t>
        </is>
      </c>
      <c r="AM126" s="480" t="inlineStr">
        <is>
          <t>자연</t>
        </is>
      </c>
      <c r="AN126" s="637" t="inlineStr">
        <is>
          <t>75%</t>
        </is>
      </c>
      <c r="AO126" s="478" t="n">
        <v>-476</v>
      </c>
      <c r="AP126" s="463" t="n">
        <v>-476</v>
      </c>
      <c r="AQ126" s="479" t="n">
        <v>0</v>
      </c>
      <c r="AR126" s="476" t="inlineStr">
        <is>
          <t>2.24 → 2.02</t>
        </is>
      </c>
      <c r="BA126" s="313" t="inlineStr">
        <is>
          <t>자연104</t>
        </is>
      </c>
    </row>
    <row r="127" ht="16.5" customHeight="1" s="671">
      <c r="B127" s="367" t="inlineStr">
        <is>
          <t>2.26</t>
        </is>
      </c>
      <c r="C127" s="351" t="inlineStr">
        <is>
          <t>4,904</t>
        </is>
      </c>
      <c r="D127" s="727" t="n">
        <v>-291</v>
      </c>
      <c r="E127" s="352" t="inlineStr"/>
      <c r="F127" s="341" t="n">
        <v>97.09</v>
      </c>
      <c r="G127" s="355" t="inlineStr">
        <is>
          <t>396.23</t>
        </is>
      </c>
      <c r="H127" s="356" t="inlineStr">
        <is>
          <t>398.91</t>
        </is>
      </c>
      <c r="I127" s="354" t="inlineStr">
        <is>
          <t>전남대</t>
        </is>
      </c>
      <c r="J127" s="340" t="inlineStr">
        <is>
          <t>치의학과(학·석사통합과정)</t>
        </is>
      </c>
      <c r="K127" s="339" t="inlineStr">
        <is>
          <t>자연</t>
        </is>
      </c>
      <c r="L127" s="357" t="n">
        <v>4</v>
      </c>
      <c r="M127" s="358" t="inlineStr">
        <is>
          <t xml:space="preserve">972.925 / </t>
        </is>
      </c>
      <c r="N127" s="359" t="n">
        <v>800</v>
      </c>
      <c r="O127" s="360" t="inlineStr">
        <is>
          <t>표점/만점</t>
        </is>
      </c>
      <c r="P127" s="343" t="inlineStr">
        <is>
          <t>표점/만점</t>
        </is>
      </c>
      <c r="Q127" s="342" t="inlineStr">
        <is>
          <t>2과목</t>
        </is>
      </c>
      <c r="R127" s="344" t="n">
        <v>30</v>
      </c>
      <c r="S127" s="345" t="n">
        <v>40</v>
      </c>
      <c r="T127" s="362" t="n">
        <v>30</v>
      </c>
      <c r="U127" s="361" t="n">
        <v>97.09</v>
      </c>
      <c r="V127" s="346" t="n">
        <v>131.8807801358272</v>
      </c>
      <c r="W127" s="348" t="n">
        <v>131.3252245802717</v>
      </c>
      <c r="X127" s="347" t="inlineStr">
        <is>
          <t>65.93/67.91</t>
        </is>
      </c>
      <c r="Y127" s="357" t="inlineStr"/>
      <c r="Z127" s="365" t="inlineStr">
        <is>
          <t>1등급</t>
        </is>
      </c>
      <c r="AA127" s="350" t="n">
        <v>200</v>
      </c>
      <c r="AB127" s="349" t="inlineStr">
        <is>
          <t>만점</t>
        </is>
      </c>
      <c r="AC127" s="350" t="n">
        <v>10</v>
      </c>
      <c r="AD127" s="349" t="inlineStr">
        <is>
          <t>만점</t>
        </is>
      </c>
      <c r="AE127" s="364" t="n">
        <v>0</v>
      </c>
      <c r="AF127" s="366" t="n">
        <v>0</v>
      </c>
      <c r="AG127" s="363" t="n">
        <v>0</v>
      </c>
      <c r="AH127" s="635" t="inlineStr"/>
      <c r="AI127" s="324" t="n"/>
      <c r="AL127" s="487" t="inlineStr">
        <is>
          <t>전남대 치의학과(학·석사통합과정)</t>
        </is>
      </c>
      <c r="AM127" s="477" t="inlineStr">
        <is>
          <t>자연</t>
        </is>
      </c>
      <c r="AN127" s="637" t="inlineStr">
        <is>
          <t>50%</t>
        </is>
      </c>
      <c r="AO127" s="478" t="n">
        <v>-291</v>
      </c>
      <c r="AP127" s="463" t="n">
        <v>-291</v>
      </c>
      <c r="AQ127" s="479" t="n">
        <v>0</v>
      </c>
      <c r="AR127" s="476" t="inlineStr">
        <is>
          <t>2.26 → 2.13</t>
        </is>
      </c>
      <c r="BA127" s="313" t="inlineStr">
        <is>
          <t>통합인문10</t>
        </is>
      </c>
    </row>
    <row r="128" ht="16.5" customHeight="1" s="671">
      <c r="B128" s="367" t="inlineStr">
        <is>
          <t>2.28</t>
        </is>
      </c>
      <c r="C128" s="351" t="inlineStr">
        <is>
          <t>4,948</t>
        </is>
      </c>
      <c r="D128" s="727" t="n">
        <v>-634</v>
      </c>
      <c r="E128" s="352" t="inlineStr"/>
      <c r="F128" s="341" t="n">
        <v>97.06</v>
      </c>
      <c r="G128" s="355" t="inlineStr">
        <is>
          <t>396.12</t>
        </is>
      </c>
      <c r="H128" s="356" t="inlineStr">
        <is>
          <t>399.59</t>
        </is>
      </c>
      <c r="I128" s="354" t="inlineStr">
        <is>
          <t>관동대</t>
        </is>
      </c>
      <c r="J128" s="340" t="inlineStr">
        <is>
          <t>의예</t>
        </is>
      </c>
      <c r="K128" s="339" t="inlineStr">
        <is>
          <t>자연</t>
        </is>
      </c>
      <c r="L128" s="357" t="n">
        <v>36</v>
      </c>
      <c r="M128" s="358" t="inlineStr">
        <is>
          <t xml:space="preserve">1006.9 / </t>
        </is>
      </c>
      <c r="N128" s="359" t="n">
        <v>1000</v>
      </c>
      <c r="O128" s="360" t="inlineStr">
        <is>
          <t>백분위</t>
        </is>
      </c>
      <c r="P128" s="343" t="inlineStr">
        <is>
          <t>백분위</t>
        </is>
      </c>
      <c r="Q128" s="342" t="inlineStr">
        <is>
          <t>2과목</t>
        </is>
      </c>
      <c r="R128" s="344" t="n">
        <v>20</v>
      </c>
      <c r="S128" s="345" t="n">
        <v>30</v>
      </c>
      <c r="T128" s="362" t="n">
        <v>30</v>
      </c>
      <c r="U128" s="361" t="n">
        <v>97.06</v>
      </c>
      <c r="V128" s="346" t="n">
        <v>131.8495060224658</v>
      </c>
      <c r="W128" s="348" t="n">
        <v>131.2939504669103</v>
      </c>
      <c r="X128" s="347" t="n">
        <v>66.48999999999999</v>
      </c>
      <c r="Y128" s="357" t="inlineStr"/>
      <c r="Z128" s="365" t="inlineStr">
        <is>
          <t>1등급</t>
        </is>
      </c>
      <c r="AA128" s="350" t="n">
        <v>200</v>
      </c>
      <c r="AB128" s="349" t="inlineStr">
        <is>
          <t>만점</t>
        </is>
      </c>
      <c r="AC128" s="350" t="n">
        <v>10</v>
      </c>
      <c r="AD128" s="349" t="inlineStr">
        <is>
          <t>만점</t>
        </is>
      </c>
      <c r="AE128" s="364" t="n">
        <v>0</v>
      </c>
      <c r="AF128" s="366" t="n">
        <v>20.383</v>
      </c>
      <c r="AG128" s="363" t="n">
        <v>0</v>
      </c>
      <c r="AH128" s="635" t="inlineStr">
        <is>
          <t xml:space="preserve"> 과탐5%, 과II 7%가산</t>
        </is>
      </c>
      <c r="AI128" s="324" t="n"/>
      <c r="AL128" s="487" t="inlineStr">
        <is>
          <t>관동대 의예</t>
        </is>
      </c>
      <c r="AM128" s="477" t="inlineStr">
        <is>
          <t>자연</t>
        </is>
      </c>
      <c r="AN128" s="637" t="n">
        <v>100</v>
      </c>
      <c r="AO128" s="478" t="n">
        <v>-634</v>
      </c>
      <c r="AP128" s="463" t="n">
        <v>-634</v>
      </c>
      <c r="AQ128" s="479" t="n">
        <v>0</v>
      </c>
      <c r="AR128" s="476" t="inlineStr">
        <is>
          <t>2.29 → 1.99</t>
        </is>
      </c>
      <c r="BA128" s="313" t="inlineStr">
        <is>
          <t>통합인문11</t>
        </is>
      </c>
    </row>
    <row r="129" ht="16.5" customHeight="1" s="671">
      <c r="B129" s="367" t="inlineStr">
        <is>
          <t>2.29</t>
        </is>
      </c>
      <c r="C129" s="351" t="inlineStr">
        <is>
          <t>4,969</t>
        </is>
      </c>
      <c r="D129" s="727" t="n">
        <v>-635</v>
      </c>
      <c r="E129" s="352" t="inlineStr"/>
      <c r="F129" s="341" t="n">
        <v>97.06</v>
      </c>
      <c r="G129" s="355" t="inlineStr">
        <is>
          <t>396.10</t>
        </is>
      </c>
      <c r="H129" s="356" t="inlineStr">
        <is>
          <t>399.56</t>
        </is>
      </c>
      <c r="I129" s="354" t="inlineStr">
        <is>
          <t>성균관대</t>
        </is>
      </c>
      <c r="J129" s="340" t="inlineStr">
        <is>
          <t>지능형소프트웨어학과</t>
        </is>
      </c>
      <c r="K129" s="339" t="inlineStr">
        <is>
          <t>자연</t>
        </is>
      </c>
      <c r="L129" s="357" t="n">
        <v>21</v>
      </c>
      <c r="M129" s="358" t="inlineStr">
        <is>
          <t xml:space="preserve">669.42 / </t>
        </is>
      </c>
      <c r="N129" s="359" t="n">
        <v>1000</v>
      </c>
      <c r="O129" s="360" t="inlineStr">
        <is>
          <t>표점</t>
        </is>
      </c>
      <c r="P129" s="343" t="inlineStr">
        <is>
          <t>변표</t>
        </is>
      </c>
      <c r="Q129" s="342" t="inlineStr">
        <is>
          <t>2과목</t>
        </is>
      </c>
      <c r="R129" s="344" t="n">
        <v>20</v>
      </c>
      <c r="S129" s="345" t="n">
        <v>40</v>
      </c>
      <c r="T129" s="362" t="n">
        <v>30</v>
      </c>
      <c r="U129" s="361" t="n">
        <v>97.06</v>
      </c>
      <c r="V129" s="346" t="n">
        <v>131.8430466341947</v>
      </c>
      <c r="W129" s="348" t="n">
        <v>131.2874910786392</v>
      </c>
      <c r="X129" s="347" t="n">
        <v>66.48</v>
      </c>
      <c r="Y129" s="357" t="n">
        <v>67.15000000000001</v>
      </c>
      <c r="Z129" s="365" t="inlineStr">
        <is>
          <t>1등급</t>
        </is>
      </c>
      <c r="AA129" s="350" t="n">
        <v>63.5</v>
      </c>
      <c r="AB129" s="349" t="inlineStr">
        <is>
          <t>만점</t>
        </is>
      </c>
      <c r="AC129" s="350" t="n">
        <v>0</v>
      </c>
      <c r="AD129" s="349" t="inlineStr">
        <is>
          <t>만점</t>
        </is>
      </c>
      <c r="AE129" s="364" t="n">
        <v>0</v>
      </c>
      <c r="AF129" s="366" t="n">
        <v>10.073</v>
      </c>
      <c r="AG129" s="363" t="n">
        <v>0</v>
      </c>
      <c r="AH129" s="635" t="inlineStr">
        <is>
          <t xml:space="preserve"> 과탐5%가산</t>
        </is>
      </c>
      <c r="AI129" s="324" t="n"/>
      <c r="AL129" s="487" t="inlineStr">
        <is>
          <t>성균관대 지능형소프트웨어학과</t>
        </is>
      </c>
      <c r="AM129" s="477" t="inlineStr">
        <is>
          <t>자연</t>
        </is>
      </c>
      <c r="AN129" s="637" t="n">
        <v>100</v>
      </c>
      <c r="AO129" s="478" t="n">
        <v>-635</v>
      </c>
      <c r="AP129" s="463" t="n">
        <v>-635</v>
      </c>
      <c r="AQ129" s="479" t="n">
        <v>0</v>
      </c>
      <c r="AR129" s="476" t="inlineStr">
        <is>
          <t>2.29 → 2.00</t>
        </is>
      </c>
      <c r="BA129" s="313" t="inlineStr">
        <is>
          <t>자연105</t>
        </is>
      </c>
    </row>
    <row r="130" ht="16.5" customHeight="1" s="671">
      <c r="B130" s="367" t="inlineStr">
        <is>
          <t>2.31</t>
        </is>
      </c>
      <c r="C130" s="351" t="inlineStr">
        <is>
          <t>5,013</t>
        </is>
      </c>
      <c r="D130" s="727" t="n">
        <v>-635</v>
      </c>
      <c r="E130" s="352" t="inlineStr"/>
      <c r="F130" s="341" t="n">
        <v>97.04000000000001</v>
      </c>
      <c r="G130" s="355" t="inlineStr">
        <is>
          <t>396.03</t>
        </is>
      </c>
      <c r="H130" s="356" t="inlineStr">
        <is>
          <t>399.46</t>
        </is>
      </c>
      <c r="I130" s="354" t="inlineStr">
        <is>
          <t>순천대</t>
        </is>
      </c>
      <c r="J130" s="340" t="inlineStr">
        <is>
          <t>약학과(지역)</t>
        </is>
      </c>
      <c r="K130" s="339" t="inlineStr">
        <is>
          <t>자연</t>
        </is>
      </c>
      <c r="L130" s="357" t="n">
        <v>5</v>
      </c>
      <c r="M130" s="358" t="inlineStr">
        <is>
          <t xml:space="preserve">294.08 / </t>
        </is>
      </c>
      <c r="N130" s="359" t="n">
        <v>300</v>
      </c>
      <c r="O130" s="360" t="inlineStr">
        <is>
          <t>백분위</t>
        </is>
      </c>
      <c r="P130" s="343" t="inlineStr">
        <is>
          <t>백분위</t>
        </is>
      </c>
      <c r="Q130" s="342" t="inlineStr">
        <is>
          <t>2과목</t>
        </is>
      </c>
      <c r="R130" s="344" t="n">
        <v>0</v>
      </c>
      <c r="S130" s="345" t="n">
        <v>33</v>
      </c>
      <c r="T130" s="362" t="n">
        <v>33</v>
      </c>
      <c r="U130" s="361" t="n">
        <v>97.04000000000001</v>
      </c>
      <c r="V130" s="346" t="n">
        <v>131.8222222222222</v>
      </c>
      <c r="W130" s="348" t="n">
        <v>131.2666666666667</v>
      </c>
      <c r="X130" s="347" t="n">
        <v>66.47</v>
      </c>
      <c r="Y130" s="357" t="inlineStr"/>
      <c r="Z130" s="365" t="inlineStr">
        <is>
          <t>1등급</t>
        </is>
      </c>
      <c r="AA130" s="350" t="n">
        <v>100</v>
      </c>
      <c r="AB130" s="349" t="inlineStr">
        <is>
          <t>만점</t>
        </is>
      </c>
      <c r="AC130" s="350" t="n">
        <v>0</v>
      </c>
      <c r="AD130" s="349" t="inlineStr">
        <is>
          <t>만점</t>
        </is>
      </c>
      <c r="AE130" s="364" t="n">
        <v>0</v>
      </c>
      <c r="AF130" s="366" t="n">
        <v>0</v>
      </c>
      <c r="AG130" s="363" t="n">
        <v>0</v>
      </c>
      <c r="AH130" s="635" t="inlineStr">
        <is>
          <t xml:space="preserve">국/영 택1 </t>
        </is>
      </c>
      <c r="AI130" s="324" t="n"/>
      <c r="AL130" s="487" t="inlineStr">
        <is>
          <t>순천대 약학과(지역)</t>
        </is>
      </c>
      <c r="AM130" s="477" t="inlineStr">
        <is>
          <t>자연</t>
        </is>
      </c>
      <c r="AN130" s="637" t="n">
        <v>100</v>
      </c>
      <c r="AO130" s="478" t="n">
        <v>-635</v>
      </c>
      <c r="AP130" s="463" t="n">
        <v>-635</v>
      </c>
      <c r="AQ130" s="479" t="n">
        <v>0</v>
      </c>
      <c r="AR130" s="476" t="inlineStr">
        <is>
          <t>2.31 → 2.02</t>
        </is>
      </c>
      <c r="BA130" s="313" t="inlineStr">
        <is>
          <t>자연106</t>
        </is>
      </c>
    </row>
    <row r="131" ht="16.5" customHeight="1" s="671">
      <c r="B131" s="367" t="inlineStr">
        <is>
          <t>2.31</t>
        </is>
      </c>
      <c r="C131" s="351" t="inlineStr">
        <is>
          <t>5,013</t>
        </is>
      </c>
      <c r="D131" s="727" t="n">
        <v>-573</v>
      </c>
      <c r="E131" s="352" t="inlineStr"/>
      <c r="F131" s="341" t="n">
        <v>97.04000000000001</v>
      </c>
      <c r="G131" s="355" t="inlineStr">
        <is>
          <t>396.03</t>
        </is>
      </c>
      <c r="H131" s="356" t="inlineStr">
        <is>
          <t>399.30</t>
        </is>
      </c>
      <c r="I131" s="354" t="inlineStr">
        <is>
          <t>서울대</t>
        </is>
      </c>
      <c r="J131" s="340" t="inlineStr">
        <is>
          <t>스마트시스템과학과</t>
        </is>
      </c>
      <c r="K131" s="339" t="inlineStr">
        <is>
          <t>자연</t>
        </is>
      </c>
      <c r="L131" s="357" t="n">
        <v>10</v>
      </c>
      <c r="M131" s="358" t="inlineStr">
        <is>
          <t xml:space="preserve">398.7 / </t>
        </is>
      </c>
      <c r="N131" s="359" t="n">
        <v>600</v>
      </c>
      <c r="O131" s="360" t="inlineStr">
        <is>
          <t>표점</t>
        </is>
      </c>
      <c r="P131" s="343" t="inlineStr">
        <is>
          <t>표점</t>
        </is>
      </c>
      <c r="Q131" s="342" t="inlineStr">
        <is>
          <t>2과목</t>
        </is>
      </c>
      <c r="R131" s="344" t="n">
        <v>33</v>
      </c>
      <c r="S131" s="345" t="n">
        <v>40</v>
      </c>
      <c r="T131" s="362" t="n">
        <v>27</v>
      </c>
      <c r="U131" s="361" t="n">
        <v>97.04000000000001</v>
      </c>
      <c r="V131" s="346" t="n">
        <v>131.8249831507844</v>
      </c>
      <c r="W131" s="348" t="n">
        <v>131.2694275952289</v>
      </c>
      <c r="X131" s="347" t="n">
        <v>66.47</v>
      </c>
      <c r="Y131" s="357" t="inlineStr"/>
      <c r="Z131" s="365" t="inlineStr">
        <is>
          <t>1등급</t>
        </is>
      </c>
      <c r="AA131" s="350" t="n">
        <v>0</v>
      </c>
      <c r="AB131" s="349" t="inlineStr">
        <is>
          <t>만점</t>
        </is>
      </c>
      <c r="AC131" s="350" t="n">
        <v>0</v>
      </c>
      <c r="AD131" s="349" t="inlineStr">
        <is>
          <t>만점</t>
        </is>
      </c>
      <c r="AE131" s="364" t="n">
        <v>0</v>
      </c>
      <c r="AF131" s="366" t="n">
        <v>3</v>
      </c>
      <c r="AG131" s="363" t="n">
        <v>0</v>
      </c>
      <c r="AH131" s="635" t="inlineStr">
        <is>
          <t xml:space="preserve"> 과탐Ⅱ3점 가산</t>
        </is>
      </c>
      <c r="AI131" s="324" t="n"/>
      <c r="AL131" s="487" t="inlineStr">
        <is>
          <t>서울대 스마트시스템과학과</t>
        </is>
      </c>
      <c r="AM131" s="477" t="inlineStr">
        <is>
          <t>자연</t>
        </is>
      </c>
      <c r="AN131" s="637" t="inlineStr">
        <is>
          <t>90%</t>
        </is>
      </c>
      <c r="AO131" s="478" t="n">
        <v>-573</v>
      </c>
      <c r="AP131" s="463" t="n">
        <v>-573</v>
      </c>
      <c r="AQ131" s="479" t="n">
        <v>0</v>
      </c>
      <c r="AR131" s="476" t="inlineStr">
        <is>
          <t>2.31 → 2.05</t>
        </is>
      </c>
      <c r="BA131" s="313" t="inlineStr">
        <is>
          <t>자연107</t>
        </is>
      </c>
    </row>
    <row r="132" ht="16.5" customHeight="1" s="671">
      <c r="B132" s="367" t="inlineStr">
        <is>
          <t>2.32</t>
        </is>
      </c>
      <c r="C132" s="351" t="inlineStr">
        <is>
          <t>5,034</t>
        </is>
      </c>
      <c r="D132" s="727" t="n">
        <v>-319</v>
      </c>
      <c r="E132" s="352" t="inlineStr"/>
      <c r="F132" s="341" t="n">
        <v>97.03</v>
      </c>
      <c r="G132" s="355" t="inlineStr">
        <is>
          <t>396.00</t>
        </is>
      </c>
      <c r="H132" s="356" t="inlineStr">
        <is>
          <t>398.71</t>
        </is>
      </c>
      <c r="I132" s="354" t="inlineStr">
        <is>
          <t>조선대</t>
        </is>
      </c>
      <c r="J132" s="340" t="inlineStr">
        <is>
          <t>치의예(지역)</t>
        </is>
      </c>
      <c r="K132" s="339" t="inlineStr">
        <is>
          <t>자연</t>
        </is>
      </c>
      <c r="L132" s="357" t="n">
        <v>19</v>
      </c>
      <c r="M132" s="358" t="inlineStr">
        <is>
          <t xml:space="preserve">792.2 / </t>
        </is>
      </c>
      <c r="N132" s="359" t="n">
        <v>800</v>
      </c>
      <c r="O132" s="360" t="inlineStr">
        <is>
          <t>백분위</t>
        </is>
      </c>
      <c r="P132" s="343" t="inlineStr">
        <is>
          <t>백분위</t>
        </is>
      </c>
      <c r="Q132" s="342" t="inlineStr">
        <is>
          <t>1과목</t>
        </is>
      </c>
      <c r="R132" s="344" t="n">
        <v>25</v>
      </c>
      <c r="S132" s="345" t="n">
        <v>35</v>
      </c>
      <c r="T132" s="362" t="n">
        <v>15</v>
      </c>
      <c r="U132" s="361" t="n">
        <v>97.03</v>
      </c>
      <c r="V132" s="346" t="n">
        <v>131.8148148148148</v>
      </c>
      <c r="W132" s="348" t="n">
        <v>131.2592592592593</v>
      </c>
      <c r="X132" s="347" t="n">
        <v>66.45999999999999</v>
      </c>
      <c r="Y132" s="357" t="inlineStr"/>
      <c r="Z132" s="365" t="inlineStr">
        <is>
          <t>1등급</t>
        </is>
      </c>
      <c r="AA132" s="350" t="n">
        <v>200</v>
      </c>
      <c r="AB132" s="349" t="inlineStr">
        <is>
          <t>만점</t>
        </is>
      </c>
      <c r="AC132" s="350" t="n">
        <v>10</v>
      </c>
      <c r="AD132" s="349" t="inlineStr">
        <is>
          <t>만점</t>
        </is>
      </c>
      <c r="AE132" s="364" t="n">
        <v>0</v>
      </c>
      <c r="AF132" s="366" t="n">
        <v>0</v>
      </c>
      <c r="AG132" s="363" t="n">
        <v>0</v>
      </c>
      <c r="AH132" s="635" t="inlineStr"/>
      <c r="AI132" s="324" t="n"/>
      <c r="AL132" s="487" t="inlineStr">
        <is>
          <t>조선대 치의예(지역)</t>
        </is>
      </c>
      <c r="AM132" s="477" t="inlineStr">
        <is>
          <t>자연</t>
        </is>
      </c>
      <c r="AN132" s="637" t="inlineStr">
        <is>
          <t>50%</t>
        </is>
      </c>
      <c r="AO132" s="478" t="n">
        <v>-319</v>
      </c>
      <c r="AP132" s="463" t="n">
        <v>-319</v>
      </c>
      <c r="AQ132" s="479" t="n">
        <v>0</v>
      </c>
      <c r="AR132" s="476" t="inlineStr">
        <is>
          <t>2.32 → 2.17</t>
        </is>
      </c>
      <c r="BA132" s="313" t="inlineStr">
        <is>
          <t>자연108</t>
        </is>
      </c>
    </row>
    <row r="133" ht="16.5" customHeight="1" s="671">
      <c r="B133" s="367" t="inlineStr">
        <is>
          <t>2.33</t>
        </is>
      </c>
      <c r="C133" s="351" t="inlineStr">
        <is>
          <t>5,056</t>
        </is>
      </c>
      <c r="D133" s="727" t="n">
        <v>-638</v>
      </c>
      <c r="E133" s="352" t="inlineStr"/>
      <c r="F133" s="341" t="n">
        <v>97.02</v>
      </c>
      <c r="G133" s="355" t="inlineStr">
        <is>
          <t>395.94</t>
        </is>
      </c>
      <c r="H133" s="356" t="inlineStr">
        <is>
          <t>399.33</t>
        </is>
      </c>
      <c r="I133" s="354" t="inlineStr">
        <is>
          <t>동국(WISE)</t>
        </is>
      </c>
      <c r="J133" s="340" t="inlineStr">
        <is>
          <t>의예</t>
        </is>
      </c>
      <c r="K133" s="339" t="inlineStr">
        <is>
          <t>자연</t>
        </is>
      </c>
      <c r="L133" s="357" t="n">
        <v>14</v>
      </c>
      <c r="M133" s="358" t="inlineStr">
        <is>
          <t xml:space="preserve">991 / </t>
        </is>
      </c>
      <c r="N133" s="359" t="n">
        <v>1000</v>
      </c>
      <c r="O133" s="360" t="inlineStr">
        <is>
          <t>백분위</t>
        </is>
      </c>
      <c r="P133" s="343" t="inlineStr">
        <is>
          <t>백분위</t>
        </is>
      </c>
      <c r="Q133" s="342" t="inlineStr">
        <is>
          <t>2과목</t>
        </is>
      </c>
      <c r="R133" s="344" t="n">
        <v>25</v>
      </c>
      <c r="S133" s="345" t="n">
        <v>35</v>
      </c>
      <c r="T133" s="362" t="n">
        <v>20</v>
      </c>
      <c r="U133" s="361" t="n">
        <v>97.02</v>
      </c>
      <c r="V133" s="346" t="n">
        <v>131.7984817115252</v>
      </c>
      <c r="W133" s="348" t="n">
        <v>131.2429261559697</v>
      </c>
      <c r="X133" s="347" t="n">
        <v>66.45</v>
      </c>
      <c r="Y133" s="357" t="inlineStr"/>
      <c r="Z133" s="365" t="inlineStr">
        <is>
          <t>1등급</t>
        </is>
      </c>
      <c r="AA133" s="350" t="n">
        <v>200</v>
      </c>
      <c r="AB133" s="349" t="inlineStr">
        <is>
          <t>만점</t>
        </is>
      </c>
      <c r="AC133" s="350" t="n">
        <v>10</v>
      </c>
      <c r="AD133" s="349" t="inlineStr">
        <is>
          <t>만점</t>
        </is>
      </c>
      <c r="AE133" s="364" t="n">
        <v>0</v>
      </c>
      <c r="AF133" s="366" t="n">
        <v>4.851</v>
      </c>
      <c r="AG133" s="363" t="n">
        <v>0</v>
      </c>
      <c r="AH133" s="635" t="inlineStr">
        <is>
          <t xml:space="preserve"> 과II5%</t>
        </is>
      </c>
      <c r="AI133" s="324" t="n"/>
      <c r="AL133" s="487" t="inlineStr">
        <is>
          <t>동국(WISE) 의예</t>
        </is>
      </c>
      <c r="AM133" s="477" t="inlineStr">
        <is>
          <t>자연</t>
        </is>
      </c>
      <c r="AN133" s="637" t="n">
        <v>100</v>
      </c>
      <c r="AO133" s="478" t="n">
        <v>-638</v>
      </c>
      <c r="AP133" s="463" t="n">
        <v>-638</v>
      </c>
      <c r="AQ133" s="479" t="n">
        <v>0</v>
      </c>
      <c r="AR133" s="476" t="inlineStr">
        <is>
          <t>2.34 → 2.04</t>
        </is>
      </c>
      <c r="BA133" s="313" t="inlineStr">
        <is>
          <t>자연109</t>
        </is>
      </c>
    </row>
    <row r="134" ht="16.5" customHeight="1" s="671">
      <c r="B134" s="367" t="inlineStr">
        <is>
          <t>2.35</t>
        </is>
      </c>
      <c r="C134" s="351" t="inlineStr">
        <is>
          <t>5,100</t>
        </is>
      </c>
      <c r="D134" s="727" t="n">
        <v>-624</v>
      </c>
      <c r="E134" s="352" t="inlineStr"/>
      <c r="F134" s="341" t="n">
        <v>97</v>
      </c>
      <c r="G134" s="355" t="inlineStr">
        <is>
          <t>395.87</t>
        </is>
      </c>
      <c r="H134" s="356" t="inlineStr">
        <is>
          <t>399.19</t>
        </is>
      </c>
      <c r="I134" s="354" t="inlineStr">
        <is>
          <t>영남대</t>
        </is>
      </c>
      <c r="J134" s="340" t="inlineStr">
        <is>
          <t>의예(지역)</t>
        </is>
      </c>
      <c r="K134" s="339" t="inlineStr">
        <is>
          <t>자연</t>
        </is>
      </c>
      <c r="L134" s="357" t="n">
        <v>22</v>
      </c>
      <c r="M134" s="358" t="inlineStr">
        <is>
          <t xml:space="preserve">788.4 / </t>
        </is>
      </c>
      <c r="N134" s="359" t="n">
        <v>800</v>
      </c>
      <c r="O134" s="360" t="inlineStr">
        <is>
          <t>백분위</t>
        </is>
      </c>
      <c r="P134" s="343" t="inlineStr">
        <is>
          <t>백분위</t>
        </is>
      </c>
      <c r="Q134" s="342" t="inlineStr">
        <is>
          <t>2과목</t>
        </is>
      </c>
      <c r="R134" s="344" t="n">
        <v>25</v>
      </c>
      <c r="S134" s="345" t="n">
        <v>35</v>
      </c>
      <c r="T134" s="362" t="n">
        <v>30</v>
      </c>
      <c r="U134" s="361" t="n">
        <v>97</v>
      </c>
      <c r="V134" s="346" t="n">
        <v>131.7777777777778</v>
      </c>
      <c r="W134" s="348" t="n">
        <v>131.2222222222222</v>
      </c>
      <c r="X134" s="347" t="n">
        <v>66.44</v>
      </c>
      <c r="Y134" s="357" t="inlineStr"/>
      <c r="Z134" s="365" t="inlineStr">
        <is>
          <t>1등급</t>
        </is>
      </c>
      <c r="AA134" s="350" t="n">
        <v>80</v>
      </c>
      <c r="AB134" s="349" t="inlineStr">
        <is>
          <t>만점</t>
        </is>
      </c>
      <c r="AC134" s="350" t="n">
        <v>10</v>
      </c>
      <c r="AD134" s="349" t="inlineStr">
        <is>
          <t>만점</t>
        </is>
      </c>
      <c r="AE134" s="364" t="n">
        <v>0</v>
      </c>
      <c r="AF134" s="366" t="n">
        <v>0</v>
      </c>
      <c r="AG134" s="363" t="n">
        <v>0</v>
      </c>
      <c r="AH134" s="635" t="inlineStr"/>
      <c r="AI134" s="324" t="n"/>
      <c r="AL134" s="487" t="inlineStr">
        <is>
          <t>영남대 의예(지역)</t>
        </is>
      </c>
      <c r="AM134" s="480" t="inlineStr">
        <is>
          <t>자연</t>
        </is>
      </c>
      <c r="AN134" s="637" t="n">
        <v>100</v>
      </c>
      <c r="AO134" s="478" t="n">
        <v>-624</v>
      </c>
      <c r="AP134" s="463" t="n">
        <v>-624</v>
      </c>
      <c r="AQ134" s="479" t="n">
        <v>0</v>
      </c>
      <c r="AR134" s="476" t="inlineStr">
        <is>
          <t>2.36 → 2.07</t>
        </is>
      </c>
      <c r="BA134" s="313" t="inlineStr">
        <is>
          <t>자연110</t>
        </is>
      </c>
    </row>
    <row r="135" ht="16.5" customHeight="1" s="671">
      <c r="B135" s="367" t="inlineStr">
        <is>
          <t>2.36</t>
        </is>
      </c>
      <c r="C135" s="351" t="inlineStr">
        <is>
          <t>5,121</t>
        </is>
      </c>
      <c r="D135" s="727" t="n">
        <v>-312</v>
      </c>
      <c r="E135" s="352" t="inlineStr"/>
      <c r="F135" s="341" t="n">
        <v>96.98</v>
      </c>
      <c r="G135" s="355" t="inlineStr">
        <is>
          <t>395.77</t>
        </is>
      </c>
      <c r="H135" s="356" t="inlineStr">
        <is>
          <t>399.09</t>
        </is>
      </c>
      <c r="I135" s="354" t="inlineStr">
        <is>
          <t>이화여대</t>
        </is>
      </c>
      <c r="J135" s="340" t="inlineStr">
        <is>
          <t>미래산업약학전공</t>
        </is>
      </c>
      <c r="K135" s="339" t="inlineStr">
        <is>
          <t>통합</t>
        </is>
      </c>
      <c r="L135" s="357" t="n">
        <v>20</v>
      </c>
      <c r="M135" s="358" t="inlineStr">
        <is>
          <t xml:space="preserve">984.1 / </t>
        </is>
      </c>
      <c r="N135" s="359" t="n">
        <v>1000</v>
      </c>
      <c r="O135" s="360" t="inlineStr">
        <is>
          <t>표점/만점</t>
        </is>
      </c>
      <c r="P135" s="343" t="inlineStr">
        <is>
          <t>변표/만점</t>
        </is>
      </c>
      <c r="Q135" s="342" t="inlineStr">
        <is>
          <t>2과목</t>
        </is>
      </c>
      <c r="R135" s="344" t="n">
        <v>25</v>
      </c>
      <c r="S135" s="345" t="n">
        <v>30</v>
      </c>
      <c r="T135" s="362" t="n">
        <v>25</v>
      </c>
      <c r="U135" s="361" t="n">
        <v>96.98</v>
      </c>
      <c r="V135" s="346" t="n">
        <v>131.7502873164166</v>
      </c>
      <c r="W135" s="348" t="n">
        <v>131.1947317608611</v>
      </c>
      <c r="X135" s="347" t="n">
        <v>66.41</v>
      </c>
      <c r="Y135" s="357" t="n">
        <v>67.76000000000001</v>
      </c>
      <c r="Z135" s="365" t="inlineStr">
        <is>
          <t>1등급</t>
        </is>
      </c>
      <c r="AA135" s="350" t="n">
        <v>200</v>
      </c>
      <c r="AB135" s="349" t="inlineStr">
        <is>
          <t>만점</t>
        </is>
      </c>
      <c r="AC135" s="350" t="n">
        <v>10</v>
      </c>
      <c r="AD135" s="349" t="inlineStr">
        <is>
          <t>만점</t>
        </is>
      </c>
      <c r="AE135" s="364" t="n">
        <v>0</v>
      </c>
      <c r="AF135" s="366" t="n">
        <v>14.493</v>
      </c>
      <c r="AG135" s="363" t="n">
        <v>0</v>
      </c>
      <c r="AH135" s="635" t="inlineStr">
        <is>
          <t xml:space="preserve"> 과6%</t>
        </is>
      </c>
      <c r="AI135" s="324" t="n"/>
      <c r="AL135" s="487" t="inlineStr">
        <is>
          <t>이화여대 미래산업약학전공</t>
        </is>
      </c>
      <c r="AM135" s="480" t="inlineStr">
        <is>
          <t>통합</t>
        </is>
      </c>
      <c r="AN135" s="637" t="inlineStr">
        <is>
          <t>50%</t>
        </is>
      </c>
      <c r="AO135" s="478" t="n">
        <v>-312</v>
      </c>
      <c r="AP135" s="463" t="n">
        <v>-262</v>
      </c>
      <c r="AQ135" s="479" t="n">
        <v>-50</v>
      </c>
      <c r="AR135" s="476" t="inlineStr">
        <is>
          <t>2.36 → 2.24</t>
        </is>
      </c>
      <c r="BA135" s="313" t="inlineStr">
        <is>
          <t>자연111</t>
        </is>
      </c>
    </row>
    <row r="136" ht="16.5" customHeight="1" s="671">
      <c r="B136" s="367" t="inlineStr">
        <is>
          <t>2.35</t>
        </is>
      </c>
      <c r="C136" s="351" t="inlineStr">
        <is>
          <t>5,100</t>
        </is>
      </c>
      <c r="D136" s="727" t="n">
        <v>-624</v>
      </c>
      <c r="E136" s="352" t="inlineStr"/>
      <c r="F136" s="341" t="n">
        <v>96.98</v>
      </c>
      <c r="G136" s="355" t="inlineStr">
        <is>
          <t>395.78</t>
        </is>
      </c>
      <c r="H136" s="356" t="inlineStr">
        <is>
          <t>399.17</t>
        </is>
      </c>
      <c r="I136" s="354" t="inlineStr">
        <is>
          <t>성균관대</t>
        </is>
      </c>
      <c r="J136" s="340" t="inlineStr">
        <is>
          <t>글로벌바이오메디컬공학과</t>
        </is>
      </c>
      <c r="K136" s="339" t="inlineStr">
        <is>
          <t>자연</t>
        </is>
      </c>
      <c r="L136" s="357" t="n">
        <v>11</v>
      </c>
      <c r="M136" s="358" t="inlineStr">
        <is>
          <t xml:space="preserve">669.01 / </t>
        </is>
      </c>
      <c r="N136" s="359" t="n">
        <v>1000</v>
      </c>
      <c r="O136" s="360" t="inlineStr">
        <is>
          <t>표점</t>
        </is>
      </c>
      <c r="P136" s="343" t="inlineStr">
        <is>
          <t>변표</t>
        </is>
      </c>
      <c r="Q136" s="342" t="inlineStr">
        <is>
          <t>1과목</t>
        </is>
      </c>
      <c r="R136" s="344" t="n">
        <v>20</v>
      </c>
      <c r="S136" s="345" t="n">
        <v>40</v>
      </c>
      <c r="T136" s="362" t="n">
        <v>30</v>
      </c>
      <c r="U136" s="361" t="n">
        <v>96.98</v>
      </c>
      <c r="V136" s="346" t="n">
        <v>131.7528460629038</v>
      </c>
      <c r="W136" s="348" t="n">
        <v>131.1972905073483</v>
      </c>
      <c r="X136" s="347" t="n">
        <v>66.41</v>
      </c>
      <c r="Y136" s="357" t="n">
        <v>67.11</v>
      </c>
      <c r="Z136" s="365" t="inlineStr">
        <is>
          <t>1등급</t>
        </is>
      </c>
      <c r="AA136" s="350" t="n">
        <v>63.5</v>
      </c>
      <c r="AB136" s="349" t="inlineStr">
        <is>
          <t>만점</t>
        </is>
      </c>
      <c r="AC136" s="350" t="n">
        <v>0</v>
      </c>
      <c r="AD136" s="349" t="inlineStr">
        <is>
          <t>만점</t>
        </is>
      </c>
      <c r="AE136" s="364" t="n">
        <v>0</v>
      </c>
      <c r="AF136" s="366" t="n">
        <v>10.067</v>
      </c>
      <c r="AG136" s="363" t="n">
        <v>0</v>
      </c>
      <c r="AH136" s="635" t="inlineStr">
        <is>
          <t xml:space="preserve"> 과탐5%가산</t>
        </is>
      </c>
      <c r="AI136" s="324" t="n"/>
      <c r="AL136" s="487" t="inlineStr">
        <is>
          <t>성균관대 글로벌바이오메디컬공학과</t>
        </is>
      </c>
      <c r="AM136" s="480" t="inlineStr">
        <is>
          <t>자연</t>
        </is>
      </c>
      <c r="AN136" s="637" t="n">
        <v>100</v>
      </c>
      <c r="AO136" s="478" t="n">
        <v>-624</v>
      </c>
      <c r="AP136" s="463" t="n">
        <v>-624</v>
      </c>
      <c r="AQ136" s="479" t="n">
        <v>0</v>
      </c>
      <c r="AR136" s="476" t="inlineStr">
        <is>
          <t>2.36 → 2.07</t>
        </is>
      </c>
      <c r="BA136" s="313" t="inlineStr">
        <is>
          <t>자연112</t>
        </is>
      </c>
    </row>
    <row r="137" ht="16.5" customHeight="1" s="671">
      <c r="B137" s="367" t="inlineStr">
        <is>
          <t>2.36</t>
        </is>
      </c>
      <c r="C137" s="351" t="inlineStr">
        <is>
          <t>5,121</t>
        </is>
      </c>
      <c r="D137" s="727" t="n">
        <v>-575</v>
      </c>
      <c r="E137" s="352" t="inlineStr">
        <is>
          <t>396.18</t>
        </is>
      </c>
      <c r="F137" s="341" t="n">
        <v>96.94</v>
      </c>
      <c r="G137" s="355" t="inlineStr">
        <is>
          <t>395.62</t>
        </is>
      </c>
      <c r="H137" s="356" t="inlineStr">
        <is>
          <t>399.02</t>
        </is>
      </c>
      <c r="I137" s="354" t="inlineStr">
        <is>
          <t>서울대</t>
        </is>
      </c>
      <c r="J137" s="340" t="inlineStr">
        <is>
          <t>물리교육과</t>
        </is>
      </c>
      <c r="K137" s="339" t="inlineStr">
        <is>
          <t>자연</t>
        </is>
      </c>
      <c r="L137" s="357" t="n">
        <v>11</v>
      </c>
      <c r="M137" s="358" t="inlineStr">
        <is>
          <t xml:space="preserve">398.3 / </t>
        </is>
      </c>
      <c r="N137" s="359" t="n">
        <v>600</v>
      </c>
      <c r="O137" s="360" t="inlineStr">
        <is>
          <t>표점</t>
        </is>
      </c>
      <c r="P137" s="343" t="inlineStr">
        <is>
          <t>표점</t>
        </is>
      </c>
      <c r="Q137" s="342" t="inlineStr">
        <is>
          <t>2과목</t>
        </is>
      </c>
      <c r="R137" s="344" t="n">
        <v>33</v>
      </c>
      <c r="S137" s="345" t="n">
        <v>40</v>
      </c>
      <c r="T137" s="362" t="n">
        <v>27</v>
      </c>
      <c r="U137" s="361" t="n">
        <v>96.94</v>
      </c>
      <c r="V137" s="346" t="n">
        <v>131.7081031986341</v>
      </c>
      <c r="W137" s="348" t="n">
        <v>131.1525476430785</v>
      </c>
      <c r="X137" s="347" t="n">
        <v>66.38</v>
      </c>
      <c r="Y137" s="357" t="inlineStr"/>
      <c r="Z137" s="365" t="inlineStr">
        <is>
          <t>1등급</t>
        </is>
      </c>
      <c r="AA137" s="350" t="n">
        <v>0</v>
      </c>
      <c r="AB137" s="349" t="inlineStr">
        <is>
          <t>만점</t>
        </is>
      </c>
      <c r="AC137" s="350" t="n">
        <v>0</v>
      </c>
      <c r="AD137" s="349" t="inlineStr">
        <is>
          <t>만점</t>
        </is>
      </c>
      <c r="AE137" s="364" t="n">
        <v>0</v>
      </c>
      <c r="AF137" s="366" t="n">
        <v>3</v>
      </c>
      <c r="AG137" s="363" t="n">
        <v>0</v>
      </c>
      <c r="AH137" s="635" t="inlineStr">
        <is>
          <t xml:space="preserve"> 물리/화학 필수, 과탐Ⅱ3점 가산</t>
        </is>
      </c>
      <c r="AI137" s="324" t="n"/>
      <c r="AL137" s="487" t="inlineStr">
        <is>
          <t>서울대 물리교육과</t>
        </is>
      </c>
      <c r="AM137" s="477" t="inlineStr">
        <is>
          <t>자연</t>
        </is>
      </c>
      <c r="AN137" s="637" t="inlineStr">
        <is>
          <t>90%</t>
        </is>
      </c>
      <c r="AO137" s="478" t="n">
        <v>-575</v>
      </c>
      <c r="AP137" s="463" t="n">
        <v>-575</v>
      </c>
      <c r="AQ137" s="479" t="n">
        <v>0</v>
      </c>
      <c r="AR137" s="476" t="inlineStr">
        <is>
          <t>2.37 → 2.10</t>
        </is>
      </c>
      <c r="BA137" s="313" t="inlineStr">
        <is>
          <t>자연113</t>
        </is>
      </c>
    </row>
    <row r="138" ht="16.5" customHeight="1" s="671">
      <c r="B138" s="367" t="inlineStr">
        <is>
          <t>2.37</t>
        </is>
      </c>
      <c r="C138" s="351" t="inlineStr">
        <is>
          <t>5,143</t>
        </is>
      </c>
      <c r="D138" s="727" t="n">
        <v>-639</v>
      </c>
      <c r="E138" s="352" t="inlineStr">
        <is>
          <t>396.18</t>
        </is>
      </c>
      <c r="F138" s="341" t="n">
        <v>96.93000000000001</v>
      </c>
      <c r="G138" s="355" t="inlineStr">
        <is>
          <t>395.57</t>
        </is>
      </c>
      <c r="H138" s="356" t="inlineStr">
        <is>
          <t>399.15</t>
        </is>
      </c>
      <c r="I138" s="354" t="inlineStr">
        <is>
          <t>제주대</t>
        </is>
      </c>
      <c r="J138" s="340" t="inlineStr">
        <is>
          <t>의예과</t>
        </is>
      </c>
      <c r="K138" s="339" t="inlineStr">
        <is>
          <t>자연</t>
        </is>
      </c>
      <c r="L138" s="357" t="n">
        <v>21</v>
      </c>
      <c r="M138" s="358" t="inlineStr">
        <is>
          <t xml:space="preserve">985.4 / </t>
        </is>
      </c>
      <c r="N138" s="359" t="n">
        <v>1000</v>
      </c>
      <c r="O138" s="360" t="inlineStr">
        <is>
          <t>백분위</t>
        </is>
      </c>
      <c r="P138" s="343" t="inlineStr">
        <is>
          <t>백분위</t>
        </is>
      </c>
      <c r="Q138" s="342" t="inlineStr">
        <is>
          <t>2과목</t>
        </is>
      </c>
      <c r="R138" s="344" t="n">
        <v>20</v>
      </c>
      <c r="S138" s="345" t="n">
        <v>30</v>
      </c>
      <c r="T138" s="362" t="n">
        <v>30</v>
      </c>
      <c r="U138" s="361" t="n">
        <v>96.93000000000001</v>
      </c>
      <c r="V138" s="346" t="n">
        <v>131.6944444444444</v>
      </c>
      <c r="W138" s="348" t="n">
        <v>131.1388888888889</v>
      </c>
      <c r="X138" s="347" t="n">
        <v>66.37</v>
      </c>
      <c r="Y138" s="357" t="inlineStr"/>
      <c r="Z138" s="365" t="inlineStr">
        <is>
          <t>1등급</t>
        </is>
      </c>
      <c r="AA138" s="350" t="n">
        <v>200</v>
      </c>
      <c r="AB138" s="349" t="inlineStr">
        <is>
          <t>만점</t>
        </is>
      </c>
      <c r="AC138" s="350" t="n">
        <v>10</v>
      </c>
      <c r="AD138" s="349" t="inlineStr">
        <is>
          <t>만점</t>
        </is>
      </c>
      <c r="AE138" s="364" t="n">
        <v>0</v>
      </c>
      <c r="AF138" s="366" t="n">
        <v>0</v>
      </c>
      <c r="AG138" s="363" t="n">
        <v>0</v>
      </c>
      <c r="AH138" s="635" t="inlineStr"/>
      <c r="AI138" s="324" t="n"/>
      <c r="AL138" s="487" t="inlineStr">
        <is>
          <t>제주대 의예과</t>
        </is>
      </c>
      <c r="AM138" s="477" t="inlineStr">
        <is>
          <t>자연</t>
        </is>
      </c>
      <c r="AN138" s="637" t="n">
        <v>100</v>
      </c>
      <c r="AO138" s="478" t="n">
        <v>-639</v>
      </c>
      <c r="AP138" s="463" t="n">
        <v>-639</v>
      </c>
      <c r="AQ138" s="479" t="n">
        <v>0</v>
      </c>
      <c r="AR138" s="476" t="inlineStr">
        <is>
          <t>2.37 → 2.08</t>
        </is>
      </c>
      <c r="BA138" s="313" t="inlineStr">
        <is>
          <t>자연114</t>
        </is>
      </c>
    </row>
    <row r="139" ht="16.5" customHeight="1" s="671">
      <c r="B139" s="367" t="inlineStr">
        <is>
          <t>2.37</t>
        </is>
      </c>
      <c r="C139" s="351" t="inlineStr">
        <is>
          <t>5,143</t>
        </is>
      </c>
      <c r="D139" s="727" t="n">
        <v>-640</v>
      </c>
      <c r="E139" s="352" t="inlineStr"/>
      <c r="F139" s="341" t="n">
        <v>96.90000000000001</v>
      </c>
      <c r="G139" s="355" t="inlineStr">
        <is>
          <t>395.49</t>
        </is>
      </c>
      <c r="H139" s="356" t="inlineStr">
        <is>
          <t>399.13</t>
        </is>
      </c>
      <c r="I139" s="354" t="inlineStr">
        <is>
          <t>성균관대</t>
        </is>
      </c>
      <c r="J139" s="340" t="inlineStr">
        <is>
          <t>에너지학과</t>
        </is>
      </c>
      <c r="K139" s="339" t="inlineStr">
        <is>
          <t>자연</t>
        </is>
      </c>
      <c r="L139" s="357" t="n">
        <v>10</v>
      </c>
      <c r="M139" s="358" t="inlineStr">
        <is>
          <t xml:space="preserve">668.65 / </t>
        </is>
      </c>
      <c r="N139" s="359" t="n">
        <v>1000</v>
      </c>
      <c r="O139" s="360" t="inlineStr">
        <is>
          <t>표점</t>
        </is>
      </c>
      <c r="P139" s="343" t="inlineStr">
        <is>
          <t>변표</t>
        </is>
      </c>
      <c r="Q139" s="342" t="inlineStr">
        <is>
          <t>1과목</t>
        </is>
      </c>
      <c r="R139" s="344" t="n">
        <v>20</v>
      </c>
      <c r="S139" s="345" t="n">
        <v>40</v>
      </c>
      <c r="T139" s="362" t="n">
        <v>30</v>
      </c>
      <c r="U139" s="361" t="n">
        <v>96.90000000000001</v>
      </c>
      <c r="V139" s="346" t="n">
        <v>131.6702924030249</v>
      </c>
      <c r="W139" s="348" t="n">
        <v>131.1147368474693</v>
      </c>
      <c r="X139" s="347" t="n">
        <v>66.34999999999999</v>
      </c>
      <c r="Y139" s="357" t="n">
        <v>67.07000000000001</v>
      </c>
      <c r="Z139" s="365" t="inlineStr">
        <is>
          <t>1등급</t>
        </is>
      </c>
      <c r="AA139" s="350" t="n">
        <v>63.5</v>
      </c>
      <c r="AB139" s="349" t="inlineStr">
        <is>
          <t>만점</t>
        </is>
      </c>
      <c r="AC139" s="350" t="n">
        <v>0</v>
      </c>
      <c r="AD139" s="349" t="inlineStr">
        <is>
          <t>만점</t>
        </is>
      </c>
      <c r="AE139" s="364" t="n">
        <v>0</v>
      </c>
      <c r="AF139" s="366" t="n">
        <v>10.061</v>
      </c>
      <c r="AG139" s="363" t="n">
        <v>0</v>
      </c>
      <c r="AH139" s="635" t="inlineStr">
        <is>
          <t xml:space="preserve"> 과탐5%가산</t>
        </is>
      </c>
      <c r="AI139" s="324" t="n"/>
      <c r="AL139" s="487" t="inlineStr">
        <is>
          <t>성균관대 에너지학과</t>
        </is>
      </c>
      <c r="AM139" s="477" t="inlineStr">
        <is>
          <t>자연</t>
        </is>
      </c>
      <c r="AN139" s="637" t="n">
        <v>100</v>
      </c>
      <c r="AO139" s="478" t="n">
        <v>-640</v>
      </c>
      <c r="AP139" s="463" t="n">
        <v>-640</v>
      </c>
      <c r="AQ139" s="479" t="n">
        <v>0</v>
      </c>
      <c r="AR139" s="476" t="inlineStr">
        <is>
          <t>2.38 → 2.08</t>
        </is>
      </c>
      <c r="BA139" s="313" t="inlineStr">
        <is>
          <t>통합인문12</t>
        </is>
      </c>
    </row>
    <row r="140" ht="16.5" customHeight="1" s="671">
      <c r="B140" s="367" t="inlineStr">
        <is>
          <t>2.24</t>
        </is>
      </c>
      <c r="C140" s="351" t="inlineStr">
        <is>
          <t>4,861</t>
        </is>
      </c>
      <c r="D140" s="727" t="n">
        <v>-321</v>
      </c>
      <c r="E140" s="352" t="inlineStr">
        <is>
          <t>396.07</t>
        </is>
      </c>
      <c r="F140" s="341" t="n">
        <v>96.88</v>
      </c>
      <c r="G140" s="355" t="inlineStr">
        <is>
          <t>396.30</t>
        </is>
      </c>
      <c r="H140" s="356" t="inlineStr">
        <is>
          <t>399.00</t>
        </is>
      </c>
      <c r="I140" s="354" t="inlineStr">
        <is>
          <t>서울대</t>
        </is>
      </c>
      <c r="J140" s="340" t="inlineStr">
        <is>
          <t>국어교육과</t>
        </is>
      </c>
      <c r="K140" s="339" t="inlineStr">
        <is>
          <t>통합</t>
        </is>
      </c>
      <c r="L140" s="357" t="n">
        <v>10</v>
      </c>
      <c r="M140" s="358" t="inlineStr">
        <is>
          <t xml:space="preserve">395.8 / </t>
        </is>
      </c>
      <c r="N140" s="359" t="n">
        <v>600</v>
      </c>
      <c r="O140" s="360" t="inlineStr">
        <is>
          <t>표점</t>
        </is>
      </c>
      <c r="P140" s="343" t="inlineStr">
        <is>
          <t>표점</t>
        </is>
      </c>
      <c r="Q140" s="342" t="inlineStr">
        <is>
          <t>2과목</t>
        </is>
      </c>
      <c r="R140" s="344" t="n">
        <v>33</v>
      </c>
      <c r="S140" s="345" t="n">
        <v>40</v>
      </c>
      <c r="T140" s="362" t="n">
        <v>27</v>
      </c>
      <c r="U140" s="361" t="n">
        <v>96.88</v>
      </c>
      <c r="V140" s="346" t="n">
        <v>131.6469968335117</v>
      </c>
      <c r="W140" s="348" t="n">
        <v>131.0914412779562</v>
      </c>
      <c r="X140" s="347" t="n">
        <v>66.78</v>
      </c>
      <c r="Y140" s="357" t="inlineStr"/>
      <c r="Z140" s="365" t="inlineStr">
        <is>
          <t>1등급</t>
        </is>
      </c>
      <c r="AA140" s="350" t="n">
        <v>0</v>
      </c>
      <c r="AB140" s="349" t="inlineStr">
        <is>
          <t>만점</t>
        </is>
      </c>
      <c r="AC140" s="350" t="n">
        <v>0</v>
      </c>
      <c r="AD140" s="349" t="inlineStr">
        <is>
          <t>만점</t>
        </is>
      </c>
      <c r="AE140" s="364" t="n">
        <v>0</v>
      </c>
      <c r="AF140" s="366" t="n">
        <v>0</v>
      </c>
      <c r="AG140" s="363" t="n">
        <v>0</v>
      </c>
      <c r="AH140" s="635" t="inlineStr"/>
      <c r="AI140" s="324" t="n"/>
      <c r="AL140" s="487" t="inlineStr">
        <is>
          <t>서울대 국어교육과</t>
        </is>
      </c>
      <c r="AM140" s="477" t="inlineStr">
        <is>
          <t>통합</t>
        </is>
      </c>
      <c r="AN140" s="637" t="inlineStr">
        <is>
          <t>50%</t>
        </is>
      </c>
      <c r="AO140" s="478" t="n">
        <v>-321</v>
      </c>
      <c r="AP140" s="463" t="n">
        <v>-269</v>
      </c>
      <c r="AQ140" s="479" t="n">
        <v>-52</v>
      </c>
      <c r="AR140" s="476" t="inlineStr">
        <is>
          <t>2.38 → 2.26</t>
        </is>
      </c>
      <c r="BA140" s="313" t="inlineStr">
        <is>
          <t>자연115</t>
        </is>
      </c>
    </row>
    <row r="141" ht="16.5" customHeight="1" s="671">
      <c r="B141" s="367" t="inlineStr">
        <is>
          <t>2.24</t>
        </is>
      </c>
      <c r="C141" s="351" t="inlineStr">
        <is>
          <t>4,861</t>
        </is>
      </c>
      <c r="D141" s="727" t="n">
        <v>-321</v>
      </c>
      <c r="E141" s="352" t="inlineStr"/>
      <c r="F141" s="341" t="n">
        <v>96.88</v>
      </c>
      <c r="G141" s="355" t="inlineStr">
        <is>
          <t>396.30</t>
        </is>
      </c>
      <c r="H141" s="356" t="inlineStr">
        <is>
          <t>399.00</t>
        </is>
      </c>
      <c r="I141" s="354" t="inlineStr">
        <is>
          <t>서울대</t>
        </is>
      </c>
      <c r="J141" s="340" t="inlineStr">
        <is>
          <t>인문계열</t>
        </is>
      </c>
      <c r="K141" s="339" t="inlineStr">
        <is>
          <t>통합</t>
        </is>
      </c>
      <c r="L141" s="357" t="n">
        <v>66</v>
      </c>
      <c r="M141" s="358" t="inlineStr">
        <is>
          <t xml:space="preserve">395.8 / </t>
        </is>
      </c>
      <c r="N141" s="359" t="n">
        <v>600</v>
      </c>
      <c r="O141" s="360" t="inlineStr">
        <is>
          <t>표점</t>
        </is>
      </c>
      <c r="P141" s="343" t="inlineStr">
        <is>
          <t>표점</t>
        </is>
      </c>
      <c r="Q141" s="342" t="inlineStr">
        <is>
          <t>2과목</t>
        </is>
      </c>
      <c r="R141" s="344" t="n">
        <v>33</v>
      </c>
      <c r="S141" s="345" t="n">
        <v>40</v>
      </c>
      <c r="T141" s="362" t="n">
        <v>27</v>
      </c>
      <c r="U141" s="361" t="n">
        <v>96.88</v>
      </c>
      <c r="V141" s="346" t="n">
        <v>131.6469968335117</v>
      </c>
      <c r="W141" s="348" t="n">
        <v>131.0914412779562</v>
      </c>
      <c r="X141" s="347" t="n">
        <v>66.78</v>
      </c>
      <c r="Y141" s="357" t="inlineStr"/>
      <c r="Z141" s="365" t="inlineStr">
        <is>
          <t>1등급</t>
        </is>
      </c>
      <c r="AA141" s="350" t="n">
        <v>0</v>
      </c>
      <c r="AB141" s="349" t="inlineStr">
        <is>
          <t>만점</t>
        </is>
      </c>
      <c r="AC141" s="350" t="n">
        <v>0</v>
      </c>
      <c r="AD141" s="349" t="inlineStr">
        <is>
          <t>만점</t>
        </is>
      </c>
      <c r="AE141" s="364" t="n">
        <v>0</v>
      </c>
      <c r="AF141" s="366" t="n">
        <v>0</v>
      </c>
      <c r="AG141" s="363" t="n">
        <v>0</v>
      </c>
      <c r="AH141" s="635" t="inlineStr"/>
      <c r="AI141" s="324" t="n"/>
      <c r="AL141" s="487" t="inlineStr">
        <is>
          <t>서울대 인문계열</t>
        </is>
      </c>
      <c r="AM141" s="477" t="inlineStr">
        <is>
          <t>통합</t>
        </is>
      </c>
      <c r="AN141" s="637" t="inlineStr">
        <is>
          <t>50%</t>
        </is>
      </c>
      <c r="AO141" s="478" t="n">
        <v>-321</v>
      </c>
      <c r="AP141" s="463" t="n">
        <v>-269</v>
      </c>
      <c r="AQ141" s="479" t="n">
        <v>-52</v>
      </c>
      <c r="AR141" s="476" t="inlineStr">
        <is>
          <t>2.38 → 2.26</t>
        </is>
      </c>
      <c r="BA141" s="313" t="inlineStr">
        <is>
          <t>통합인문13</t>
        </is>
      </c>
    </row>
    <row r="142" ht="16.5" customHeight="1" s="671">
      <c r="B142" s="367" t="inlineStr">
        <is>
          <t>2.27</t>
        </is>
      </c>
      <c r="C142" s="351" t="inlineStr">
        <is>
          <t>4,926</t>
        </is>
      </c>
      <c r="D142" s="727" t="n">
        <v>-579</v>
      </c>
      <c r="E142" s="352" t="inlineStr"/>
      <c r="F142" s="341" t="n">
        <v>96.86</v>
      </c>
      <c r="G142" s="355" t="inlineStr">
        <is>
          <t>396.19</t>
        </is>
      </c>
      <c r="H142" s="356" t="inlineStr">
        <is>
          <t>399.50</t>
        </is>
      </c>
      <c r="I142" s="354" t="inlineStr">
        <is>
          <t>서울대</t>
        </is>
      </c>
      <c r="J142" s="340" t="inlineStr">
        <is>
          <t>의류학과</t>
        </is>
      </c>
      <c r="K142" s="339" t="inlineStr">
        <is>
          <t>통합</t>
        </is>
      </c>
      <c r="L142" s="357" t="n">
        <v>10</v>
      </c>
      <c r="M142" s="358" t="inlineStr">
        <is>
          <t xml:space="preserve">395.7 / </t>
        </is>
      </c>
      <c r="N142" s="359" t="n">
        <v>600</v>
      </c>
      <c r="O142" s="360" t="inlineStr">
        <is>
          <t>표점</t>
        </is>
      </c>
      <c r="P142" s="343" t="inlineStr">
        <is>
          <t>표점</t>
        </is>
      </c>
      <c r="Q142" s="342" t="inlineStr">
        <is>
          <t>2과목</t>
        </is>
      </c>
      <c r="R142" s="344" t="n">
        <v>33</v>
      </c>
      <c r="S142" s="345" t="n">
        <v>40</v>
      </c>
      <c r="T142" s="362" t="n">
        <v>27</v>
      </c>
      <c r="U142" s="361" t="n">
        <v>96.86</v>
      </c>
      <c r="V142" s="346" t="n">
        <v>131.6167719686026</v>
      </c>
      <c r="W142" s="348" t="n">
        <v>131.0612164130471</v>
      </c>
      <c r="X142" s="347" t="n">
        <v>66.76000000000001</v>
      </c>
      <c r="Y142" s="357" t="inlineStr"/>
      <c r="Z142" s="365" t="inlineStr">
        <is>
          <t>1등급</t>
        </is>
      </c>
      <c r="AA142" s="350" t="n">
        <v>0</v>
      </c>
      <c r="AB142" s="349" t="inlineStr">
        <is>
          <t>만점</t>
        </is>
      </c>
      <c r="AC142" s="350" t="n">
        <v>0</v>
      </c>
      <c r="AD142" s="349" t="inlineStr">
        <is>
          <t>만점</t>
        </is>
      </c>
      <c r="AE142" s="364" t="n">
        <v>0</v>
      </c>
      <c r="AF142" s="366" t="n">
        <v>0</v>
      </c>
      <c r="AG142" s="363" t="n">
        <v>0</v>
      </c>
      <c r="AH142" s="635" t="inlineStr"/>
      <c r="AI142" s="324" t="n"/>
      <c r="AL142" s="487" t="inlineStr">
        <is>
          <t>서울대 의류학과</t>
        </is>
      </c>
      <c r="AM142" s="480" t="inlineStr">
        <is>
          <t>통합</t>
        </is>
      </c>
      <c r="AN142" s="637" t="inlineStr">
        <is>
          <t>90%</t>
        </is>
      </c>
      <c r="AO142" s="478" t="n">
        <v>-579</v>
      </c>
      <c r="AP142" s="463" t="n">
        <v>-478</v>
      </c>
      <c r="AQ142" s="479" t="n">
        <v>-101</v>
      </c>
      <c r="AR142" s="476" t="inlineStr">
        <is>
          <t>2.39 → 2.17</t>
        </is>
      </c>
      <c r="BA142" s="313" t="inlineStr">
        <is>
          <t>자연116</t>
        </is>
      </c>
    </row>
    <row r="143" ht="16.5" customHeight="1" s="671">
      <c r="B143" s="367" t="inlineStr">
        <is>
          <t>2.38</t>
        </is>
      </c>
      <c r="C143" s="351" t="inlineStr">
        <is>
          <t>5,165</t>
        </is>
      </c>
      <c r="D143" s="727" t="n">
        <v>-578</v>
      </c>
      <c r="E143" s="352" t="inlineStr"/>
      <c r="F143" s="341" t="n">
        <v>96.86</v>
      </c>
      <c r="G143" s="355" t="inlineStr">
        <is>
          <t>395.31</t>
        </is>
      </c>
      <c r="H143" s="356" t="inlineStr">
        <is>
          <t>398.94</t>
        </is>
      </c>
      <c r="I143" s="354" t="inlineStr">
        <is>
          <t>서울대</t>
        </is>
      </c>
      <c r="J143" s="340" t="inlineStr">
        <is>
          <t>화학교육과</t>
        </is>
      </c>
      <c r="K143" s="339" t="inlineStr">
        <is>
          <t>자연</t>
        </is>
      </c>
      <c r="L143" s="357" t="n">
        <v>8</v>
      </c>
      <c r="M143" s="358" t="inlineStr">
        <is>
          <t xml:space="preserve">398 / </t>
        </is>
      </c>
      <c r="N143" s="359" t="n">
        <v>600</v>
      </c>
      <c r="O143" s="360" t="inlineStr">
        <is>
          <t>표점</t>
        </is>
      </c>
      <c r="P143" s="343" t="inlineStr">
        <is>
          <t>표점</t>
        </is>
      </c>
      <c r="Q143" s="342" t="inlineStr">
        <is>
          <t>2과목</t>
        </is>
      </c>
      <c r="R143" s="344" t="n">
        <v>33</v>
      </c>
      <c r="S143" s="345" t="n">
        <v>40</v>
      </c>
      <c r="T143" s="362" t="n">
        <v>27</v>
      </c>
      <c r="U143" s="361" t="n">
        <v>96.86</v>
      </c>
      <c r="V143" s="346" t="n">
        <v>131.6221260935805</v>
      </c>
      <c r="W143" s="348" t="n">
        <v>131.066570538025</v>
      </c>
      <c r="X143" s="347" t="n">
        <v>66.31</v>
      </c>
      <c r="Y143" s="357" t="inlineStr"/>
      <c r="Z143" s="365" t="inlineStr">
        <is>
          <t>1등급</t>
        </is>
      </c>
      <c r="AA143" s="350" t="n">
        <v>0</v>
      </c>
      <c r="AB143" s="349" t="inlineStr">
        <is>
          <t>만점</t>
        </is>
      </c>
      <c r="AC143" s="350" t="n">
        <v>0</v>
      </c>
      <c r="AD143" s="349" t="inlineStr">
        <is>
          <t>만점</t>
        </is>
      </c>
      <c r="AE143" s="364" t="n">
        <v>0</v>
      </c>
      <c r="AF143" s="366" t="n">
        <v>3</v>
      </c>
      <c r="AG143" s="363" t="n">
        <v>0</v>
      </c>
      <c r="AH143" s="635" t="inlineStr">
        <is>
          <t xml:space="preserve"> 물리/화학 필수, 과탐Ⅱ3점 가산</t>
        </is>
      </c>
      <c r="AI143" s="324" t="n"/>
      <c r="AL143" s="487" t="inlineStr">
        <is>
          <t>서울대 화학교육과</t>
        </is>
      </c>
      <c r="AM143" s="477" t="inlineStr">
        <is>
          <t>자연</t>
        </is>
      </c>
      <c r="AN143" s="637" t="inlineStr">
        <is>
          <t>90%</t>
        </is>
      </c>
      <c r="AO143" s="478" t="n">
        <v>-578</v>
      </c>
      <c r="AP143" s="463" t="n">
        <v>-578</v>
      </c>
      <c r="AQ143" s="479" t="n">
        <v>0</v>
      </c>
      <c r="AR143" s="476" t="inlineStr">
        <is>
          <t>2.39 → 2.12</t>
        </is>
      </c>
      <c r="BA143" s="313" t="inlineStr">
        <is>
          <t>자연117</t>
        </is>
      </c>
    </row>
    <row r="144" ht="16.5" customHeight="1" s="671">
      <c r="B144" s="367" t="inlineStr">
        <is>
          <t>2.38</t>
        </is>
      </c>
      <c r="C144" s="351" t="inlineStr">
        <is>
          <t>5,165</t>
        </is>
      </c>
      <c r="D144" s="727" t="n">
        <v>-643</v>
      </c>
      <c r="E144" s="352" t="inlineStr"/>
      <c r="F144" s="341" t="n">
        <v>96.84</v>
      </c>
      <c r="G144" s="355" t="inlineStr">
        <is>
          <t>395.24</t>
        </is>
      </c>
      <c r="H144" s="356" t="inlineStr">
        <is>
          <t>399.05</t>
        </is>
      </c>
      <c r="I144" s="354" t="inlineStr">
        <is>
          <t>동의대</t>
        </is>
      </c>
      <c r="J144" s="340" t="inlineStr">
        <is>
          <t>한의예(자연)</t>
        </is>
      </c>
      <c r="K144" s="339" t="inlineStr">
        <is>
          <t>자연</t>
        </is>
      </c>
      <c r="L144" s="357" t="n">
        <v>13</v>
      </c>
      <c r="M144" s="358" t="inlineStr">
        <is>
          <t xml:space="preserve">536.16 / </t>
        </is>
      </c>
      <c r="N144" s="359" t="n">
        <v>800</v>
      </c>
      <c r="O144" s="360" t="inlineStr">
        <is>
          <t>표점</t>
        </is>
      </c>
      <c r="P144" s="343" t="inlineStr">
        <is>
          <t>변표</t>
        </is>
      </c>
      <c r="Q144" s="342" t="inlineStr">
        <is>
          <t>2과목</t>
        </is>
      </c>
      <c r="R144" s="344" t="n">
        <v>25</v>
      </c>
      <c r="S144" s="345" t="n">
        <v>25</v>
      </c>
      <c r="T144" s="362" t="n">
        <v>25</v>
      </c>
      <c r="U144" s="361" t="n">
        <v>96.84</v>
      </c>
      <c r="V144" s="346" t="n">
        <v>131.6031052886948</v>
      </c>
      <c r="W144" s="348" t="n">
        <v>131.0475497331392</v>
      </c>
      <c r="X144" s="347" t="n">
        <v>66.29000000000001</v>
      </c>
      <c r="Y144" s="357" t="n">
        <v>67.26000000000001</v>
      </c>
      <c r="Z144" s="365" t="inlineStr">
        <is>
          <t>1등급</t>
        </is>
      </c>
      <c r="AA144" s="350" t="n">
        <v>139</v>
      </c>
      <c r="AB144" s="349" t="inlineStr">
        <is>
          <t>만점</t>
        </is>
      </c>
      <c r="AC144" s="350" t="n">
        <v>0</v>
      </c>
      <c r="AD144" s="349" t="inlineStr">
        <is>
          <t>만점</t>
        </is>
      </c>
      <c r="AE144" s="364" t="n">
        <v>0</v>
      </c>
      <c r="AF144" s="366" t="n">
        <v>0</v>
      </c>
      <c r="AG144" s="363" t="n">
        <v>0</v>
      </c>
      <c r="AH144" s="635" t="inlineStr">
        <is>
          <t xml:space="preserve">총점800 </t>
        </is>
      </c>
      <c r="AI144" s="324" t="n"/>
      <c r="AL144" s="487" t="inlineStr">
        <is>
          <t>동의대 한의예(자연)</t>
        </is>
      </c>
      <c r="AM144" s="477" t="inlineStr">
        <is>
          <t>자연</t>
        </is>
      </c>
      <c r="AN144" s="637" t="n">
        <v>100</v>
      </c>
      <c r="AO144" s="478" t="n">
        <v>-643</v>
      </c>
      <c r="AP144" s="463" t="n">
        <v>-643</v>
      </c>
      <c r="AQ144" s="479" t="n">
        <v>0</v>
      </c>
      <c r="AR144" s="476" t="inlineStr">
        <is>
          <t>2.39 → 2.09</t>
        </is>
      </c>
      <c r="BA144" s="313" t="inlineStr">
        <is>
          <t>자연118</t>
        </is>
      </c>
    </row>
    <row r="145" ht="16.5" customHeight="1" s="671">
      <c r="B145" s="367" t="inlineStr">
        <is>
          <t>2.38</t>
        </is>
      </c>
      <c r="C145" s="351" t="inlineStr">
        <is>
          <t>5,165</t>
        </is>
      </c>
      <c r="D145" s="727" t="n">
        <v>-478</v>
      </c>
      <c r="E145" s="352" t="inlineStr"/>
      <c r="F145" s="341" t="n">
        <v>96.84</v>
      </c>
      <c r="G145" s="355" t="inlineStr">
        <is>
          <t>395.22</t>
        </is>
      </c>
      <c r="H145" s="356" t="inlineStr">
        <is>
          <t>398.72</t>
        </is>
      </c>
      <c r="I145" s="354" t="inlineStr">
        <is>
          <t>이화여대</t>
        </is>
      </c>
      <c r="J145" s="340" t="inlineStr">
        <is>
          <t>약학전공</t>
        </is>
      </c>
      <c r="K145" s="339" t="inlineStr">
        <is>
          <t>자연</t>
        </is>
      </c>
      <c r="L145" s="357" t="n">
        <v>71</v>
      </c>
      <c r="M145" s="358" t="inlineStr">
        <is>
          <t xml:space="preserve">983.07 / </t>
        </is>
      </c>
      <c r="N145" s="359" t="n">
        <v>1000</v>
      </c>
      <c r="O145" s="360" t="inlineStr">
        <is>
          <t>표점/만점</t>
        </is>
      </c>
      <c r="P145" s="343" t="inlineStr">
        <is>
          <t>변표/만점</t>
        </is>
      </c>
      <c r="Q145" s="342" t="inlineStr">
        <is>
          <t>2과목</t>
        </is>
      </c>
      <c r="R145" s="344" t="n">
        <v>25</v>
      </c>
      <c r="S145" s="345" t="n">
        <v>30</v>
      </c>
      <c r="T145" s="362" t="n">
        <v>25</v>
      </c>
      <c r="U145" s="361" t="n">
        <v>96.84</v>
      </c>
      <c r="V145" s="346" t="n">
        <v>131.5956809454324</v>
      </c>
      <c r="W145" s="348" t="n">
        <v>131.0401253898768</v>
      </c>
      <c r="X145" s="347" t="n">
        <v>66.29000000000001</v>
      </c>
      <c r="Y145" s="357" t="n">
        <v>67.65000000000001</v>
      </c>
      <c r="Z145" s="365" t="inlineStr">
        <is>
          <t>1등급</t>
        </is>
      </c>
      <c r="AA145" s="350" t="n">
        <v>200</v>
      </c>
      <c r="AB145" s="349" t="inlineStr">
        <is>
          <t>만점</t>
        </is>
      </c>
      <c r="AC145" s="350" t="n">
        <v>10</v>
      </c>
      <c r="AD145" s="349" t="inlineStr">
        <is>
          <t>만점</t>
        </is>
      </c>
      <c r="AE145" s="364" t="n">
        <v>0</v>
      </c>
      <c r="AF145" s="366" t="n">
        <v>14.47</v>
      </c>
      <c r="AG145" s="363" t="n">
        <v>0</v>
      </c>
      <c r="AH145" s="635" t="inlineStr">
        <is>
          <t xml:space="preserve"> 과6%</t>
        </is>
      </c>
      <c r="AI145" s="324" t="n"/>
      <c r="AL145" s="487" t="inlineStr">
        <is>
          <t>이화여대 약학전공</t>
        </is>
      </c>
      <c r="AM145" s="477" t="inlineStr">
        <is>
          <t>자연</t>
        </is>
      </c>
      <c r="AN145" s="637" t="inlineStr">
        <is>
          <t>75%</t>
        </is>
      </c>
      <c r="AO145" s="478" t="n">
        <v>-478</v>
      </c>
      <c r="AP145" s="463" t="n">
        <v>-478</v>
      </c>
      <c r="AQ145" s="479" t="n">
        <v>0</v>
      </c>
      <c r="AR145" s="476" t="inlineStr">
        <is>
          <t>2.39 → 2.17</t>
        </is>
      </c>
      <c r="BA145" s="313" t="inlineStr">
        <is>
          <t>자연119</t>
        </is>
      </c>
    </row>
    <row r="146" ht="16.5" customHeight="1" s="671">
      <c r="B146" s="367" t="inlineStr">
        <is>
          <t>2.39</t>
        </is>
      </c>
      <c r="C146" s="351" t="inlineStr">
        <is>
          <t>5,186</t>
        </is>
      </c>
      <c r="D146" s="727" t="n">
        <v>-305</v>
      </c>
      <c r="E146" s="352" t="inlineStr">
        <is>
          <t>395.77</t>
        </is>
      </c>
      <c r="F146" s="341" t="n">
        <v>96.81999999999999</v>
      </c>
      <c r="G146" s="355" t="inlineStr">
        <is>
          <t>395.14</t>
        </is>
      </c>
      <c r="H146" s="356" t="inlineStr">
        <is>
          <t>398.31</t>
        </is>
      </c>
      <c r="I146" s="354" t="inlineStr">
        <is>
          <t>전남대</t>
        </is>
      </c>
      <c r="J146" s="340" t="inlineStr">
        <is>
          <t>치의학과(학·석사통합과정)(지역)</t>
        </is>
      </c>
      <c r="K146" s="339" t="inlineStr">
        <is>
          <t>자연</t>
        </is>
      </c>
      <c r="L146" s="357" t="n">
        <v>9</v>
      </c>
      <c r="M146" s="358" t="inlineStr">
        <is>
          <t xml:space="preserve">970.866 / </t>
        </is>
      </c>
      <c r="N146" s="359" t="n">
        <v>800</v>
      </c>
      <c r="O146" s="360" t="inlineStr">
        <is>
          <t>표점/만점</t>
        </is>
      </c>
      <c r="P146" s="343" t="inlineStr">
        <is>
          <t>표점/만점</t>
        </is>
      </c>
      <c r="Q146" s="342" t="inlineStr">
        <is>
          <t>2과목</t>
        </is>
      </c>
      <c r="R146" s="344" t="n">
        <v>30</v>
      </c>
      <c r="S146" s="345" t="n">
        <v>40</v>
      </c>
      <c r="T146" s="362" t="n">
        <v>30</v>
      </c>
      <c r="U146" s="361" t="n">
        <v>96.81999999999999</v>
      </c>
      <c r="V146" s="346" t="n">
        <v>131.5751389467032</v>
      </c>
      <c r="W146" s="348" t="n">
        <v>131.0195833911476</v>
      </c>
      <c r="X146" s="347" t="inlineStr">
        <is>
          <t>65.71/67.91</t>
        </is>
      </c>
      <c r="Y146" s="357" t="inlineStr"/>
      <c r="Z146" s="365" t="inlineStr">
        <is>
          <t>1등급</t>
        </is>
      </c>
      <c r="AA146" s="350" t="n">
        <v>200</v>
      </c>
      <c r="AB146" s="349" t="inlineStr">
        <is>
          <t>만점</t>
        </is>
      </c>
      <c r="AC146" s="350" t="n">
        <v>10</v>
      </c>
      <c r="AD146" s="349" t="inlineStr">
        <is>
          <t>만점</t>
        </is>
      </c>
      <c r="AE146" s="364" t="n">
        <v>0</v>
      </c>
      <c r="AF146" s="366" t="n">
        <v>0</v>
      </c>
      <c r="AG146" s="363" t="n">
        <v>0</v>
      </c>
      <c r="AH146" s="635" t="inlineStr"/>
      <c r="AI146" s="324" t="n"/>
      <c r="AL146" s="487" t="inlineStr">
        <is>
          <t>전남대 치의학과(학·석사통합과정)(지역)</t>
        </is>
      </c>
      <c r="AM146" s="477" t="inlineStr">
        <is>
          <t>자연</t>
        </is>
      </c>
      <c r="AN146" s="637" t="inlineStr">
        <is>
          <t>50%</t>
        </is>
      </c>
      <c r="AO146" s="478" t="n">
        <v>-305</v>
      </c>
      <c r="AP146" s="463" t="n">
        <v>-305</v>
      </c>
      <c r="AQ146" s="479" t="n">
        <v>0</v>
      </c>
      <c r="AR146" s="476" t="inlineStr">
        <is>
          <t>2.40 → 2.25</t>
        </is>
      </c>
      <c r="BA146" s="313" t="inlineStr">
        <is>
          <t>통합인문14</t>
        </is>
      </c>
    </row>
    <row r="147" ht="16.5" customHeight="1" s="671">
      <c r="B147" s="367" t="inlineStr">
        <is>
          <t>2.39</t>
        </is>
      </c>
      <c r="C147" s="351" t="inlineStr">
        <is>
          <t>5,186</t>
        </is>
      </c>
      <c r="D147" s="727" t="n">
        <v>-573</v>
      </c>
      <c r="E147" s="352" t="inlineStr">
        <is>
          <t>395.77</t>
        </is>
      </c>
      <c r="F147" s="341" t="n">
        <v>96.81</v>
      </c>
      <c r="G147" s="355" t="inlineStr">
        <is>
          <t>395.10</t>
        </is>
      </c>
      <c r="H147" s="356" t="inlineStr">
        <is>
          <t>398.89</t>
        </is>
      </c>
      <c r="I147" s="354" t="inlineStr">
        <is>
          <t>서울대</t>
        </is>
      </c>
      <c r="J147" s="340" t="inlineStr">
        <is>
          <t>조경·지역시스템공학부</t>
        </is>
      </c>
      <c r="K147" s="339" t="inlineStr">
        <is>
          <t>자연</t>
        </is>
      </c>
      <c r="L147" s="357" t="n">
        <v>16</v>
      </c>
      <c r="M147" s="358" t="inlineStr">
        <is>
          <t xml:space="preserve">397.8 / </t>
        </is>
      </c>
      <c r="N147" s="359" t="n">
        <v>600</v>
      </c>
      <c r="O147" s="360" t="inlineStr">
        <is>
          <t>표점</t>
        </is>
      </c>
      <c r="P147" s="343" t="inlineStr">
        <is>
          <t>표점</t>
        </is>
      </c>
      <c r="Q147" s="342" t="inlineStr">
        <is>
          <t>2과목</t>
        </is>
      </c>
      <c r="R147" s="344" t="n">
        <v>33</v>
      </c>
      <c r="S147" s="345" t="n">
        <v>40</v>
      </c>
      <c r="T147" s="362" t="n">
        <v>27</v>
      </c>
      <c r="U147" s="361" t="n">
        <v>96.81</v>
      </c>
      <c r="V147" s="346" t="n">
        <v>131.5648080235448</v>
      </c>
      <c r="W147" s="348" t="n">
        <v>131.0092524679893</v>
      </c>
      <c r="X147" s="347" t="n">
        <v>66.26000000000001</v>
      </c>
      <c r="Y147" s="357" t="inlineStr"/>
      <c r="Z147" s="365" t="inlineStr">
        <is>
          <t>1등급</t>
        </is>
      </c>
      <c r="AA147" s="350" t="n">
        <v>0</v>
      </c>
      <c r="AB147" s="349" t="inlineStr">
        <is>
          <t>만점</t>
        </is>
      </c>
      <c r="AC147" s="350" t="n">
        <v>0</v>
      </c>
      <c r="AD147" s="349" t="inlineStr">
        <is>
          <t>만점</t>
        </is>
      </c>
      <c r="AE147" s="364" t="n">
        <v>0</v>
      </c>
      <c r="AF147" s="366" t="n">
        <v>3</v>
      </c>
      <c r="AG147" s="363" t="n">
        <v>0</v>
      </c>
      <c r="AH147" s="635" t="inlineStr">
        <is>
          <t xml:space="preserve"> 물리/화학 필수, 과탐Ⅱ3점 가산</t>
        </is>
      </c>
      <c r="AI147" s="324" t="n"/>
      <c r="AL147" s="487" t="inlineStr">
        <is>
          <t>서울대 조경·지역시스템공학부</t>
        </is>
      </c>
      <c r="AM147" s="480" t="inlineStr">
        <is>
          <t>자연</t>
        </is>
      </c>
      <c r="AN147" s="637" t="inlineStr">
        <is>
          <t>90%</t>
        </is>
      </c>
      <c r="AO147" s="478" t="n">
        <v>-573</v>
      </c>
      <c r="AP147" s="463" t="n">
        <v>-573</v>
      </c>
      <c r="AQ147" s="479" t="n">
        <v>0</v>
      </c>
      <c r="AR147" s="476" t="inlineStr">
        <is>
          <t>2.40 → 2.13</t>
        </is>
      </c>
      <c r="BA147" s="313" t="inlineStr">
        <is>
          <t>자연120</t>
        </is>
      </c>
    </row>
    <row r="148" ht="16.5" customHeight="1" s="671">
      <c r="B148" s="367" t="inlineStr">
        <is>
          <t>2.39</t>
        </is>
      </c>
      <c r="C148" s="351" t="inlineStr">
        <is>
          <t>5,186</t>
        </is>
      </c>
      <c r="D148" s="727" t="n">
        <v>-637</v>
      </c>
      <c r="E148" s="352" t="inlineStr">
        <is>
          <t>395.77</t>
        </is>
      </c>
      <c r="F148" s="341" t="n">
        <v>96.79000000000001</v>
      </c>
      <c r="G148" s="355" t="inlineStr">
        <is>
          <t>395.04</t>
        </is>
      </c>
      <c r="H148" s="356" t="inlineStr">
        <is>
          <t>399.00</t>
        </is>
      </c>
      <c r="I148" s="354" t="inlineStr">
        <is>
          <t>한양대</t>
        </is>
      </c>
      <c r="J148" s="340" t="inlineStr">
        <is>
          <t>융합전자공학부</t>
        </is>
      </c>
      <c r="K148" s="339" t="inlineStr">
        <is>
          <t>자연</t>
        </is>
      </c>
      <c r="L148" s="357" t="n">
        <v>63</v>
      </c>
      <c r="M148" s="358" t="inlineStr">
        <is>
          <t xml:space="preserve">954.22 / </t>
        </is>
      </c>
      <c r="N148" s="359" t="n">
        <v>1000</v>
      </c>
      <c r="O148" s="360" t="inlineStr">
        <is>
          <t>표점/만점</t>
        </is>
      </c>
      <c r="P148" s="343" t="inlineStr">
        <is>
          <t>변표/만점</t>
        </is>
      </c>
      <c r="Q148" s="342" t="inlineStr">
        <is>
          <t>2과목</t>
        </is>
      </c>
      <c r="R148" s="344" t="n">
        <v>25</v>
      </c>
      <c r="S148" s="345" t="n">
        <v>40</v>
      </c>
      <c r="T148" s="362" t="n">
        <v>25</v>
      </c>
      <c r="U148" s="361" t="n">
        <v>96.79000000000001</v>
      </c>
      <c r="V148" s="346" t="n">
        <v>131.5448294516598</v>
      </c>
      <c r="W148" s="348" t="n">
        <v>130.9879331331172</v>
      </c>
      <c r="X148" s="347" t="n">
        <v>66.25</v>
      </c>
      <c r="Y148" s="357" t="n">
        <v>68.15000000000001</v>
      </c>
      <c r="Z148" s="365" t="inlineStr">
        <is>
          <t>1등급</t>
        </is>
      </c>
      <c r="AA148" s="350" t="n">
        <v>100</v>
      </c>
      <c r="AB148" s="349" t="inlineStr">
        <is>
          <t>만점</t>
        </is>
      </c>
      <c r="AC148" s="350" t="n">
        <v>0</v>
      </c>
      <c r="AD148" s="349" t="inlineStr">
        <is>
          <t>만점</t>
        </is>
      </c>
      <c r="AE148" s="364" t="n">
        <v>0</v>
      </c>
      <c r="AF148" s="366" t="n">
        <v>0</v>
      </c>
      <c r="AG148" s="363" t="n">
        <v>0</v>
      </c>
      <c r="AH148" s="635" t="inlineStr"/>
      <c r="AI148" s="324" t="n"/>
      <c r="AL148" s="487" t="inlineStr">
        <is>
          <t>한양대 융합전자공학부</t>
        </is>
      </c>
      <c r="AM148" s="477" t="inlineStr">
        <is>
          <t>자연</t>
        </is>
      </c>
      <c r="AN148" s="637" t="n">
        <v>100</v>
      </c>
      <c r="AO148" s="478" t="n">
        <v>-637</v>
      </c>
      <c r="AP148" s="463" t="n">
        <v>-637</v>
      </c>
      <c r="AQ148" s="479" t="n">
        <v>0</v>
      </c>
      <c r="AR148" s="476" t="inlineStr">
        <is>
          <t>2.40 → 2.11</t>
        </is>
      </c>
      <c r="BA148" s="313" t="inlineStr">
        <is>
          <t>통합인문15</t>
        </is>
      </c>
    </row>
    <row r="149" ht="16.5" customHeight="1" s="671">
      <c r="B149" s="367" t="inlineStr">
        <is>
          <t>2.40</t>
        </is>
      </c>
      <c r="C149" s="351" t="inlineStr">
        <is>
          <t>5,208</t>
        </is>
      </c>
      <c r="D149" s="727" t="n">
        <v>-637</v>
      </c>
      <c r="E149" s="352" t="inlineStr"/>
      <c r="F149" s="341" t="n">
        <v>96.78</v>
      </c>
      <c r="G149" s="355" t="inlineStr">
        <is>
          <t>395.00</t>
        </is>
      </c>
      <c r="H149" s="356" t="inlineStr">
        <is>
          <t>398.98</t>
        </is>
      </c>
      <c r="I149" s="354" t="inlineStr">
        <is>
          <t>원광대</t>
        </is>
      </c>
      <c r="J149" s="340" t="inlineStr">
        <is>
          <t>한의예(자연)</t>
        </is>
      </c>
      <c r="K149" s="339" t="inlineStr">
        <is>
          <t>자연</t>
        </is>
      </c>
      <c r="L149" s="357" t="n">
        <v>38</v>
      </c>
      <c r="M149" s="358" t="inlineStr">
        <is>
          <t xml:space="preserve">500 / </t>
        </is>
      </c>
      <c r="N149" s="359" t="n">
        <v>600</v>
      </c>
      <c r="O149" s="360" t="inlineStr">
        <is>
          <t>표점</t>
        </is>
      </c>
      <c r="P149" s="343" t="inlineStr">
        <is>
          <t>표점</t>
        </is>
      </c>
      <c r="Q149" s="342" t="inlineStr">
        <is>
          <t>2과목</t>
        </is>
      </c>
      <c r="R149" s="344" t="n">
        <v>33</v>
      </c>
      <c r="S149" s="345" t="n">
        <v>33</v>
      </c>
      <c r="T149" s="362" t="n">
        <v>33</v>
      </c>
      <c r="U149" s="361" t="n">
        <v>96.78</v>
      </c>
      <c r="V149" s="346" t="n">
        <v>131.5366199439742</v>
      </c>
      <c r="W149" s="348" t="n">
        <v>130.978697436971</v>
      </c>
      <c r="X149" s="347" t="n">
        <v>66.23999999999999</v>
      </c>
      <c r="Y149" s="357" t="inlineStr"/>
      <c r="Z149" s="365" t="inlineStr">
        <is>
          <t>1등급</t>
        </is>
      </c>
      <c r="AA149" s="350" t="n">
        <v>100</v>
      </c>
      <c r="AB149" s="349" t="inlineStr">
        <is>
          <t>만점</t>
        </is>
      </c>
      <c r="AC149" s="350" t="n">
        <v>5</v>
      </c>
      <c r="AD149" s="349" t="inlineStr">
        <is>
          <t>만점</t>
        </is>
      </c>
      <c r="AE149" s="364" t="n">
        <v>0</v>
      </c>
      <c r="AF149" s="366" t="n">
        <v>0</v>
      </c>
      <c r="AG149" s="363" t="n">
        <v>0</v>
      </c>
      <c r="AH149" s="635" t="inlineStr"/>
      <c r="AI149" s="324" t="n"/>
      <c r="AL149" s="487" t="inlineStr">
        <is>
          <t>원광대 한의예(자연)</t>
        </is>
      </c>
      <c r="AM149" s="477" t="inlineStr">
        <is>
          <t>자연</t>
        </is>
      </c>
      <c r="AN149" s="637" t="n">
        <v>100</v>
      </c>
      <c r="AO149" s="478" t="n">
        <v>-637</v>
      </c>
      <c r="AP149" s="463" t="n">
        <v>-637</v>
      </c>
      <c r="AQ149" s="479" t="n">
        <v>0</v>
      </c>
      <c r="AR149" s="476" t="inlineStr">
        <is>
          <t>2.41 → 2.11</t>
        </is>
      </c>
      <c r="BA149" s="313" t="inlineStr">
        <is>
          <t>자연121</t>
        </is>
      </c>
    </row>
    <row r="150" ht="16.5" customHeight="1" s="671">
      <c r="B150" s="367" t="inlineStr">
        <is>
          <t>2.40</t>
        </is>
      </c>
      <c r="C150" s="351" t="inlineStr">
        <is>
          <t>5,208</t>
        </is>
      </c>
      <c r="D150" s="727" t="n">
        <v>-637</v>
      </c>
      <c r="E150" s="352" t="inlineStr"/>
      <c r="F150" s="341" t="n">
        <v>96.78</v>
      </c>
      <c r="G150" s="355" t="inlineStr">
        <is>
          <t>395.00</t>
        </is>
      </c>
      <c r="H150" s="356" t="inlineStr">
        <is>
          <t>398.98</t>
        </is>
      </c>
      <c r="I150" s="354" t="inlineStr">
        <is>
          <t>원광대</t>
        </is>
      </c>
      <c r="J150" s="340" t="inlineStr">
        <is>
          <t>약학</t>
        </is>
      </c>
      <c r="K150" s="339" t="inlineStr">
        <is>
          <t>자연</t>
        </is>
      </c>
      <c r="L150" s="357" t="n">
        <v>7</v>
      </c>
      <c r="M150" s="358" t="inlineStr">
        <is>
          <t xml:space="preserve">500 / </t>
        </is>
      </c>
      <c r="N150" s="359" t="n">
        <v>600</v>
      </c>
      <c r="O150" s="360" t="inlineStr">
        <is>
          <t>표점</t>
        </is>
      </c>
      <c r="P150" s="343" t="inlineStr">
        <is>
          <t>표점</t>
        </is>
      </c>
      <c r="Q150" s="342" t="inlineStr">
        <is>
          <t>2과목</t>
        </is>
      </c>
      <c r="R150" s="344" t="n">
        <v>33</v>
      </c>
      <c r="S150" s="345" t="n">
        <v>33</v>
      </c>
      <c r="T150" s="362" t="n">
        <v>33</v>
      </c>
      <c r="U150" s="361" t="n">
        <v>96.78</v>
      </c>
      <c r="V150" s="346" t="n">
        <v>131.5366199439742</v>
      </c>
      <c r="W150" s="348" t="n">
        <v>130.978697436971</v>
      </c>
      <c r="X150" s="347" t="n">
        <v>66.23999999999999</v>
      </c>
      <c r="Y150" s="357" t="inlineStr"/>
      <c r="Z150" s="365" t="inlineStr">
        <is>
          <t>1등급</t>
        </is>
      </c>
      <c r="AA150" s="350" t="n">
        <v>100</v>
      </c>
      <c r="AB150" s="349" t="inlineStr">
        <is>
          <t>만점</t>
        </is>
      </c>
      <c r="AC150" s="350" t="n">
        <v>5</v>
      </c>
      <c r="AD150" s="349" t="inlineStr">
        <is>
          <t>만점</t>
        </is>
      </c>
      <c r="AE150" s="364" t="n">
        <v>0</v>
      </c>
      <c r="AF150" s="366" t="n">
        <v>0</v>
      </c>
      <c r="AG150" s="363" t="n">
        <v>0</v>
      </c>
      <c r="AH150" s="635" t="inlineStr"/>
      <c r="AI150" s="324" t="n"/>
      <c r="AL150" s="487" t="inlineStr">
        <is>
          <t>원광대 약학</t>
        </is>
      </c>
      <c r="AM150" s="477" t="inlineStr">
        <is>
          <t>자연</t>
        </is>
      </c>
      <c r="AN150" s="637" t="n">
        <v>100</v>
      </c>
      <c r="AO150" s="478" t="n">
        <v>-637</v>
      </c>
      <c r="AP150" s="463" t="n">
        <v>-637</v>
      </c>
      <c r="AQ150" s="479" t="n">
        <v>0</v>
      </c>
      <c r="AR150" s="476" t="inlineStr">
        <is>
          <t>2.41 → 2.11</t>
        </is>
      </c>
      <c r="BA150" s="313" t="inlineStr">
        <is>
          <t>자연122</t>
        </is>
      </c>
    </row>
    <row r="151" ht="16.5" customHeight="1" s="671">
      <c r="B151" s="367" t="inlineStr">
        <is>
          <t>2.40</t>
        </is>
      </c>
      <c r="C151" s="351" t="inlineStr">
        <is>
          <t>5,208</t>
        </is>
      </c>
      <c r="D151" s="727" t="n">
        <v>-581</v>
      </c>
      <c r="E151" s="352" t="inlineStr"/>
      <c r="F151" s="341" t="n">
        <v>96.78</v>
      </c>
      <c r="G151" s="355" t="inlineStr">
        <is>
          <t>395.01</t>
        </is>
      </c>
      <c r="H151" s="356" t="inlineStr">
        <is>
          <t>398.89</t>
        </is>
      </c>
      <c r="I151" s="354" t="inlineStr">
        <is>
          <t>서울대</t>
        </is>
      </c>
      <c r="J151" s="340" t="inlineStr">
        <is>
          <t>응용생물화학부</t>
        </is>
      </c>
      <c r="K151" s="339" t="inlineStr">
        <is>
          <t>자연</t>
        </is>
      </c>
      <c r="L151" s="357" t="n">
        <v>16</v>
      </c>
      <c r="M151" s="358" t="inlineStr">
        <is>
          <t xml:space="preserve">397.7 / </t>
        </is>
      </c>
      <c r="N151" s="359" t="n">
        <v>600</v>
      </c>
      <c r="O151" s="360" t="inlineStr">
        <is>
          <t>표점</t>
        </is>
      </c>
      <c r="P151" s="343" t="inlineStr">
        <is>
          <t>표점</t>
        </is>
      </c>
      <c r="Q151" s="342" t="inlineStr">
        <is>
          <t>2과목</t>
        </is>
      </c>
      <c r="R151" s="344" t="n">
        <v>33</v>
      </c>
      <c r="S151" s="345" t="n">
        <v>40</v>
      </c>
      <c r="T151" s="362" t="n">
        <v>27</v>
      </c>
      <c r="U151" s="361" t="n">
        <v>96.78</v>
      </c>
      <c r="V151" s="346" t="n">
        <v>131.5369488632946</v>
      </c>
      <c r="W151" s="348" t="n">
        <v>130.9790674712064</v>
      </c>
      <c r="X151" s="347" t="n">
        <v>66.25</v>
      </c>
      <c r="Y151" s="357" t="inlineStr"/>
      <c r="Z151" s="365" t="inlineStr">
        <is>
          <t>1등급</t>
        </is>
      </c>
      <c r="AA151" s="350" t="n">
        <v>0</v>
      </c>
      <c r="AB151" s="349" t="inlineStr">
        <is>
          <t>만점</t>
        </is>
      </c>
      <c r="AC151" s="350" t="n">
        <v>0</v>
      </c>
      <c r="AD151" s="349" t="inlineStr">
        <is>
          <t>만점</t>
        </is>
      </c>
      <c r="AE151" s="364" t="n">
        <v>0</v>
      </c>
      <c r="AF151" s="366" t="n">
        <v>3</v>
      </c>
      <c r="AG151" s="363" t="n">
        <v>0</v>
      </c>
      <c r="AH151" s="635" t="inlineStr">
        <is>
          <t xml:space="preserve"> 과탐Ⅱ3점 가산</t>
        </is>
      </c>
      <c r="AI151" s="324" t="n"/>
      <c r="AL151" s="487" t="inlineStr">
        <is>
          <t>서울대 응용생물화학부</t>
        </is>
      </c>
      <c r="AM151" s="477" t="inlineStr">
        <is>
          <t>자연</t>
        </is>
      </c>
      <c r="AN151" s="637" t="inlineStr">
        <is>
          <t>90%</t>
        </is>
      </c>
      <c r="AO151" s="478" t="n">
        <v>-581</v>
      </c>
      <c r="AP151" s="463" t="n">
        <v>-581</v>
      </c>
      <c r="AQ151" s="479" t="n">
        <v>0</v>
      </c>
      <c r="AR151" s="476" t="inlineStr">
        <is>
          <t>2.40 → 2.13</t>
        </is>
      </c>
      <c r="BA151" s="313" t="inlineStr">
        <is>
          <t>자연123</t>
        </is>
      </c>
    </row>
    <row r="152" ht="16.5" customHeight="1" s="671">
      <c r="B152" s="367" t="inlineStr">
        <is>
          <t>2.40</t>
        </is>
      </c>
      <c r="C152" s="351" t="inlineStr">
        <is>
          <t>5,208</t>
        </is>
      </c>
      <c r="D152" s="727" t="n">
        <v>-576</v>
      </c>
      <c r="E152" s="352" t="inlineStr"/>
      <c r="F152" s="341" t="n">
        <v>96.78</v>
      </c>
      <c r="G152" s="355" t="inlineStr">
        <is>
          <t>395.01</t>
        </is>
      </c>
      <c r="H152" s="356" t="inlineStr">
        <is>
          <t>398.88</t>
        </is>
      </c>
      <c r="I152" s="354" t="inlineStr">
        <is>
          <t>서울대</t>
        </is>
      </c>
      <c r="J152" s="340" t="inlineStr">
        <is>
          <t>식품·동물생명공학부</t>
        </is>
      </c>
      <c r="K152" s="339" t="inlineStr">
        <is>
          <t>자연</t>
        </is>
      </c>
      <c r="L152" s="357" t="n">
        <v>20</v>
      </c>
      <c r="M152" s="358" t="inlineStr">
        <is>
          <t xml:space="preserve">397.7 / </t>
        </is>
      </c>
      <c r="N152" s="359" t="n">
        <v>600</v>
      </c>
      <c r="O152" s="360" t="inlineStr">
        <is>
          <t>표점</t>
        </is>
      </c>
      <c r="P152" s="343" t="inlineStr">
        <is>
          <t>표점</t>
        </is>
      </c>
      <c r="Q152" s="342" t="inlineStr">
        <is>
          <t>2과목</t>
        </is>
      </c>
      <c r="R152" s="344" t="n">
        <v>33</v>
      </c>
      <c r="S152" s="345" t="n">
        <v>40</v>
      </c>
      <c r="T152" s="362" t="n">
        <v>27</v>
      </c>
      <c r="U152" s="361" t="n">
        <v>96.78</v>
      </c>
      <c r="V152" s="346" t="n">
        <v>131.5369488632946</v>
      </c>
      <c r="W152" s="348" t="n">
        <v>130.9790674712064</v>
      </c>
      <c r="X152" s="347" t="n">
        <v>66.25</v>
      </c>
      <c r="Y152" s="357" t="inlineStr"/>
      <c r="Z152" s="365" t="inlineStr">
        <is>
          <t>1등급</t>
        </is>
      </c>
      <c r="AA152" s="350" t="n">
        <v>0</v>
      </c>
      <c r="AB152" s="349" t="inlineStr">
        <is>
          <t>만점</t>
        </is>
      </c>
      <c r="AC152" s="350" t="n">
        <v>0</v>
      </c>
      <c r="AD152" s="349" t="inlineStr">
        <is>
          <t>만점</t>
        </is>
      </c>
      <c r="AE152" s="364" t="n">
        <v>0</v>
      </c>
      <c r="AF152" s="366" t="n">
        <v>3</v>
      </c>
      <c r="AG152" s="363" t="n">
        <v>0</v>
      </c>
      <c r="AH152" s="635" t="inlineStr">
        <is>
          <t xml:space="preserve"> 물리/화학 필수, 과탐Ⅱ3점 가산</t>
        </is>
      </c>
      <c r="AI152" s="324" t="n"/>
      <c r="AL152" s="487" t="inlineStr">
        <is>
          <t>서울대 식품·동물생명공학부</t>
        </is>
      </c>
      <c r="AM152" s="477" t="inlineStr">
        <is>
          <t>자연</t>
        </is>
      </c>
      <c r="AN152" s="637" t="inlineStr">
        <is>
          <t>90%</t>
        </is>
      </c>
      <c r="AO152" s="478" t="n">
        <v>-576</v>
      </c>
      <c r="AP152" s="463" t="n">
        <v>-576</v>
      </c>
      <c r="AQ152" s="479" t="n">
        <v>0</v>
      </c>
      <c r="AR152" s="476" t="inlineStr">
        <is>
          <t>2.40 → 2.14</t>
        </is>
      </c>
      <c r="BA152" s="313" t="inlineStr">
        <is>
          <t>자연124</t>
        </is>
      </c>
    </row>
    <row r="153" ht="16.5" customHeight="1" s="671">
      <c r="B153" s="367" t="inlineStr">
        <is>
          <t>2.35</t>
        </is>
      </c>
      <c r="C153" s="351" t="inlineStr">
        <is>
          <t>5,100</t>
        </is>
      </c>
      <c r="D153" s="727" t="n">
        <v>-320</v>
      </c>
      <c r="E153" s="352" t="inlineStr"/>
      <c r="F153" s="341" t="n">
        <v>96.77</v>
      </c>
      <c r="G153" s="355" t="inlineStr">
        <is>
          <t>395.88</t>
        </is>
      </c>
      <c r="H153" s="356" t="inlineStr">
        <is>
          <t>398.90</t>
        </is>
      </c>
      <c r="I153" s="354" t="inlineStr">
        <is>
          <t>서울대</t>
        </is>
      </c>
      <c r="J153" s="340" t="inlineStr">
        <is>
          <t>심리학과</t>
        </is>
      </c>
      <c r="K153" s="339" t="inlineStr">
        <is>
          <t>통합</t>
        </is>
      </c>
      <c r="L153" s="357" t="n">
        <v>9</v>
      </c>
      <c r="M153" s="358" t="inlineStr">
        <is>
          <t xml:space="preserve">395.4 / </t>
        </is>
      </c>
      <c r="N153" s="359" t="n">
        <v>600</v>
      </c>
      <c r="O153" s="360" t="inlineStr">
        <is>
          <t>표점</t>
        </is>
      </c>
      <c r="P153" s="343" t="inlineStr">
        <is>
          <t>표점</t>
        </is>
      </c>
      <c r="Q153" s="342" t="inlineStr">
        <is>
          <t>2과목</t>
        </is>
      </c>
      <c r="R153" s="344" t="n">
        <v>33</v>
      </c>
      <c r="S153" s="345" t="n">
        <v>40</v>
      </c>
      <c r="T153" s="362" t="n">
        <v>27</v>
      </c>
      <c r="U153" s="361" t="n">
        <v>96.77</v>
      </c>
      <c r="V153" s="346" t="n">
        <v>131.5273532330706</v>
      </c>
      <c r="W153" s="348" t="n">
        <v>130.9682723872045</v>
      </c>
      <c r="X153" s="347" t="n">
        <v>66.69</v>
      </c>
      <c r="Y153" s="357" t="inlineStr"/>
      <c r="Z153" s="365" t="inlineStr">
        <is>
          <t>1등급</t>
        </is>
      </c>
      <c r="AA153" s="350" t="n">
        <v>0</v>
      </c>
      <c r="AB153" s="349" t="inlineStr">
        <is>
          <t>만점</t>
        </is>
      </c>
      <c r="AC153" s="350" t="n">
        <v>0</v>
      </c>
      <c r="AD153" s="349" t="inlineStr">
        <is>
          <t>만점</t>
        </is>
      </c>
      <c r="AE153" s="364" t="n">
        <v>0</v>
      </c>
      <c r="AF153" s="366" t="n">
        <v>0</v>
      </c>
      <c r="AG153" s="363" t="n">
        <v>0</v>
      </c>
      <c r="AH153" s="635" t="inlineStr"/>
      <c r="AI153" s="324" t="n"/>
      <c r="AL153" s="487" t="inlineStr">
        <is>
          <t>서울대 심리학과</t>
        </is>
      </c>
      <c r="AM153" s="477" t="inlineStr">
        <is>
          <t>통합</t>
        </is>
      </c>
      <c r="AN153" s="637" t="inlineStr">
        <is>
          <t>50%</t>
        </is>
      </c>
      <c r="AO153" s="478" t="n">
        <v>-320</v>
      </c>
      <c r="AP153" s="463" t="n">
        <v>-268</v>
      </c>
      <c r="AQ153" s="479" t="n">
        <v>-52</v>
      </c>
      <c r="AR153" s="476" t="inlineStr">
        <is>
          <t>2.41 → 2.29</t>
        </is>
      </c>
      <c r="BA153" s="313" t="inlineStr">
        <is>
          <t>자연125</t>
        </is>
      </c>
    </row>
    <row r="154" ht="16.5" customHeight="1" s="671">
      <c r="B154" s="367" t="inlineStr">
        <is>
          <t>2.35</t>
        </is>
      </c>
      <c r="C154" s="351" t="inlineStr">
        <is>
          <t>5,100</t>
        </is>
      </c>
      <c r="D154" s="727" t="n">
        <v>-321</v>
      </c>
      <c r="E154" s="352" t="inlineStr">
        <is>
          <t>395.46</t>
        </is>
      </c>
      <c r="F154" s="341" t="n">
        <v>96.77</v>
      </c>
      <c r="G154" s="355" t="inlineStr">
        <is>
          <t>395.88</t>
        </is>
      </c>
      <c r="H154" s="356" t="inlineStr">
        <is>
          <t>398.90</t>
        </is>
      </c>
      <c r="I154" s="354" t="inlineStr">
        <is>
          <t>서울대</t>
        </is>
      </c>
      <c r="J154" s="340" t="inlineStr">
        <is>
          <t>영어교육과</t>
        </is>
      </c>
      <c r="K154" s="339" t="inlineStr">
        <is>
          <t>통합</t>
        </is>
      </c>
      <c r="L154" s="357" t="n">
        <v>8</v>
      </c>
      <c r="M154" s="358" t="inlineStr">
        <is>
          <t xml:space="preserve">395.4 / </t>
        </is>
      </c>
      <c r="N154" s="359" t="n">
        <v>600</v>
      </c>
      <c r="O154" s="360" t="inlineStr">
        <is>
          <t>표점</t>
        </is>
      </c>
      <c r="P154" s="343" t="inlineStr">
        <is>
          <t>표점</t>
        </is>
      </c>
      <c r="Q154" s="342" t="inlineStr">
        <is>
          <t>2과목</t>
        </is>
      </c>
      <c r="R154" s="344" t="n">
        <v>33</v>
      </c>
      <c r="S154" s="345" t="n">
        <v>40</v>
      </c>
      <c r="T154" s="362" t="n">
        <v>27</v>
      </c>
      <c r="U154" s="361" t="n">
        <v>96.77</v>
      </c>
      <c r="V154" s="346" t="n">
        <v>131.5273532330706</v>
      </c>
      <c r="W154" s="348" t="n">
        <v>130.9682723872045</v>
      </c>
      <c r="X154" s="347" t="n">
        <v>66.69</v>
      </c>
      <c r="Y154" s="357" t="inlineStr"/>
      <c r="Z154" s="365" t="inlineStr">
        <is>
          <t>1등급</t>
        </is>
      </c>
      <c r="AA154" s="350" t="n">
        <v>0</v>
      </c>
      <c r="AB154" s="349" t="inlineStr">
        <is>
          <t>만점</t>
        </is>
      </c>
      <c r="AC154" s="350" t="n">
        <v>0</v>
      </c>
      <c r="AD154" s="349" t="inlineStr">
        <is>
          <t>만점</t>
        </is>
      </c>
      <c r="AE154" s="364" t="n">
        <v>0</v>
      </c>
      <c r="AF154" s="366" t="n">
        <v>0</v>
      </c>
      <c r="AG154" s="363" t="n">
        <v>0</v>
      </c>
      <c r="AH154" s="635" t="inlineStr"/>
      <c r="AI154" s="324" t="n"/>
      <c r="AL154" s="487" t="inlineStr">
        <is>
          <t>서울대 영어교육과</t>
        </is>
      </c>
      <c r="AM154" s="477" t="inlineStr">
        <is>
          <t>통합</t>
        </is>
      </c>
      <c r="AN154" s="637" t="inlineStr">
        <is>
          <t>50%</t>
        </is>
      </c>
      <c r="AO154" s="478" t="n">
        <v>-321</v>
      </c>
      <c r="AP154" s="463" t="n">
        <v>-269</v>
      </c>
      <c r="AQ154" s="479" t="n">
        <v>-52</v>
      </c>
      <c r="AR154" s="476" t="inlineStr">
        <is>
          <t>2.41 → 2.29</t>
        </is>
      </c>
      <c r="BA154" s="313" t="inlineStr">
        <is>
          <t>통합인문16</t>
        </is>
      </c>
    </row>
    <row r="155" ht="16.5" customHeight="1" s="671">
      <c r="B155" s="367" t="inlineStr">
        <is>
          <t>2.35</t>
        </is>
      </c>
      <c r="C155" s="351" t="inlineStr">
        <is>
          <t>5,100</t>
        </is>
      </c>
      <c r="D155" s="727" t="n">
        <v>-321</v>
      </c>
      <c r="E155" s="352" t="inlineStr"/>
      <c r="F155" s="341" t="n">
        <v>96.77</v>
      </c>
      <c r="G155" s="355" t="inlineStr">
        <is>
          <t>395.88</t>
        </is>
      </c>
      <c r="H155" s="356" t="inlineStr">
        <is>
          <t>398.90</t>
        </is>
      </c>
      <c r="I155" s="354" t="inlineStr">
        <is>
          <t>서울대</t>
        </is>
      </c>
      <c r="J155" s="340" t="inlineStr">
        <is>
          <t>사회학과</t>
        </is>
      </c>
      <c r="K155" s="339" t="inlineStr">
        <is>
          <t>통합</t>
        </is>
      </c>
      <c r="L155" s="357" t="n">
        <v>10</v>
      </c>
      <c r="M155" s="358" t="inlineStr">
        <is>
          <t xml:space="preserve">395.4 / </t>
        </is>
      </c>
      <c r="N155" s="359" t="n">
        <v>600</v>
      </c>
      <c r="O155" s="360" t="inlineStr">
        <is>
          <t>표점</t>
        </is>
      </c>
      <c r="P155" s="343" t="inlineStr">
        <is>
          <t>표점</t>
        </is>
      </c>
      <c r="Q155" s="342" t="inlineStr">
        <is>
          <t>2과목</t>
        </is>
      </c>
      <c r="R155" s="344" t="n">
        <v>33</v>
      </c>
      <c r="S155" s="345" t="n">
        <v>40</v>
      </c>
      <c r="T155" s="362" t="n">
        <v>27</v>
      </c>
      <c r="U155" s="361" t="n">
        <v>96.77</v>
      </c>
      <c r="V155" s="346" t="n">
        <v>131.5273532330706</v>
      </c>
      <c r="W155" s="348" t="n">
        <v>130.9682723872045</v>
      </c>
      <c r="X155" s="347" t="n">
        <v>66.69</v>
      </c>
      <c r="Y155" s="357" t="inlineStr"/>
      <c r="Z155" s="365" t="inlineStr">
        <is>
          <t>1등급</t>
        </is>
      </c>
      <c r="AA155" s="350" t="n">
        <v>0</v>
      </c>
      <c r="AB155" s="349" t="inlineStr">
        <is>
          <t>만점</t>
        </is>
      </c>
      <c r="AC155" s="350" t="n">
        <v>0</v>
      </c>
      <c r="AD155" s="349" t="inlineStr">
        <is>
          <t>만점</t>
        </is>
      </c>
      <c r="AE155" s="364" t="n">
        <v>0</v>
      </c>
      <c r="AF155" s="366" t="n">
        <v>0</v>
      </c>
      <c r="AG155" s="363" t="n">
        <v>0</v>
      </c>
      <c r="AH155" s="635" t="inlineStr"/>
      <c r="AI155" s="324" t="n"/>
      <c r="AL155" s="487" t="inlineStr">
        <is>
          <t>서울대 사회학과</t>
        </is>
      </c>
      <c r="AM155" s="477" t="inlineStr">
        <is>
          <t>통합</t>
        </is>
      </c>
      <c r="AN155" s="637" t="inlineStr">
        <is>
          <t>50%</t>
        </is>
      </c>
      <c r="AO155" s="478" t="n">
        <v>-321</v>
      </c>
      <c r="AP155" s="463" t="n">
        <v>-269</v>
      </c>
      <c r="AQ155" s="479" t="n">
        <v>-52</v>
      </c>
      <c r="AR155" s="476" t="inlineStr">
        <is>
          <t>2.41 → 2.29</t>
        </is>
      </c>
      <c r="BA155" s="313" t="inlineStr">
        <is>
          <t>통합인문17</t>
        </is>
      </c>
    </row>
    <row r="156" ht="16.5" customHeight="1" s="671">
      <c r="B156" s="367" t="inlineStr">
        <is>
          <t>2.42</t>
        </is>
      </c>
      <c r="C156" s="351" t="inlineStr">
        <is>
          <t>5,251</t>
        </is>
      </c>
      <c r="D156" s="727" t="n">
        <v>-546</v>
      </c>
      <c r="E156" s="352" t="inlineStr"/>
      <c r="F156" s="341" t="n">
        <v>96.76000000000001</v>
      </c>
      <c r="G156" s="355" t="inlineStr">
        <is>
          <t>394.89</t>
        </is>
      </c>
      <c r="H156" s="356" t="inlineStr">
        <is>
          <t>398.73</t>
        </is>
      </c>
      <c r="I156" s="354" t="inlineStr">
        <is>
          <t>충남대</t>
        </is>
      </c>
      <c r="J156" s="340" t="inlineStr">
        <is>
          <t>수의예과(지역)</t>
        </is>
      </c>
      <c r="K156" s="339" t="inlineStr">
        <is>
          <t>자연</t>
        </is>
      </c>
      <c r="L156" s="357" t="n">
        <v>4</v>
      </c>
      <c r="M156" s="358" t="inlineStr">
        <is>
          <t xml:space="preserve">197.3 / </t>
        </is>
      </c>
      <c r="N156" s="359" t="n">
        <v>300</v>
      </c>
      <c r="O156" s="360" t="inlineStr">
        <is>
          <t>표점</t>
        </is>
      </c>
      <c r="P156" s="343" t="inlineStr">
        <is>
          <t>표점</t>
        </is>
      </c>
      <c r="Q156" s="342" t="inlineStr">
        <is>
          <t>2과목</t>
        </is>
      </c>
      <c r="R156" s="344" t="n">
        <v>25</v>
      </c>
      <c r="S156" s="345" t="n">
        <v>45</v>
      </c>
      <c r="T156" s="362" t="n">
        <v>30</v>
      </c>
      <c r="U156" s="361" t="n">
        <v>96.76000000000001</v>
      </c>
      <c r="V156" s="346" t="n">
        <v>131.5070650795329</v>
      </c>
      <c r="W156" s="348" t="n">
        <v>130.9454482144745</v>
      </c>
      <c r="X156" s="347" t="n">
        <v>66.22</v>
      </c>
      <c r="Y156" s="357" t="inlineStr"/>
      <c r="Z156" s="365" t="inlineStr">
        <is>
          <t>1등급</t>
        </is>
      </c>
      <c r="AA156" s="350" t="n">
        <v>0</v>
      </c>
      <c r="AB156" s="349" t="inlineStr">
        <is>
          <t>만점</t>
        </is>
      </c>
      <c r="AC156" s="350" t="n">
        <v>0</v>
      </c>
      <c r="AD156" s="349" t="inlineStr">
        <is>
          <t>만점</t>
        </is>
      </c>
      <c r="AE156" s="364" t="n">
        <v>0</v>
      </c>
      <c r="AF156" s="366" t="n">
        <v>0</v>
      </c>
      <c r="AG156" s="363" t="n">
        <v>0</v>
      </c>
      <c r="AH156" s="635" t="inlineStr"/>
      <c r="AI156" s="324" t="n"/>
      <c r="AL156" s="487" t="inlineStr">
        <is>
          <t>충남대 수의예과(지역)</t>
        </is>
      </c>
      <c r="AM156" s="477" t="inlineStr">
        <is>
          <t>자연</t>
        </is>
      </c>
      <c r="AN156" s="637" t="inlineStr">
        <is>
          <t>85%</t>
        </is>
      </c>
      <c r="AO156" s="478" t="n">
        <v>-546</v>
      </c>
      <c r="AP156" s="463" t="n">
        <v>-546</v>
      </c>
      <c r="AQ156" s="479" t="n">
        <v>0</v>
      </c>
      <c r="AR156" s="476" t="inlineStr">
        <is>
          <t>2.42 → 2.17</t>
        </is>
      </c>
      <c r="BA156" s="313" t="inlineStr">
        <is>
          <t>통합인문18</t>
        </is>
      </c>
    </row>
    <row r="157" ht="16.5" customHeight="1" s="671">
      <c r="B157" s="367" t="inlineStr">
        <is>
          <t>2.42</t>
        </is>
      </c>
      <c r="C157" s="351" t="inlineStr">
        <is>
          <t>5,251</t>
        </is>
      </c>
      <c r="D157" s="727" t="n">
        <v>-641</v>
      </c>
      <c r="E157" s="352" t="inlineStr"/>
      <c r="F157" s="341" t="n">
        <v>96.75</v>
      </c>
      <c r="G157" s="355" t="inlineStr">
        <is>
          <t>394.87</t>
        </is>
      </c>
      <c r="H157" s="356" t="inlineStr">
        <is>
          <t>398.92</t>
        </is>
      </c>
      <c r="I157" s="354" t="inlineStr">
        <is>
          <t>동국(WISE)</t>
        </is>
      </c>
      <c r="J157" s="340" t="inlineStr">
        <is>
          <t>한의예(유형Ⅰ)</t>
        </is>
      </c>
      <c r="K157" s="339" t="inlineStr">
        <is>
          <t>자연</t>
        </is>
      </c>
      <c r="L157" s="357" t="n">
        <v>10</v>
      </c>
      <c r="M157" s="358" t="inlineStr">
        <is>
          <t xml:space="preserve">984 / </t>
        </is>
      </c>
      <c r="N157" s="359" t="n">
        <v>1000</v>
      </c>
      <c r="O157" s="360" t="inlineStr">
        <is>
          <t>백분위</t>
        </is>
      </c>
      <c r="P157" s="343" t="inlineStr">
        <is>
          <t>백분위</t>
        </is>
      </c>
      <c r="Q157" s="342" t="inlineStr">
        <is>
          <t>2과목</t>
        </is>
      </c>
      <c r="R157" s="344" t="n">
        <v>25</v>
      </c>
      <c r="S157" s="345" t="n">
        <v>35</v>
      </c>
      <c r="T157" s="362" t="n">
        <v>20</v>
      </c>
      <c r="U157" s="361" t="n">
        <v>96.75</v>
      </c>
      <c r="V157" s="346" t="n">
        <v>131.5</v>
      </c>
      <c r="W157" s="348" t="n">
        <v>130.9375</v>
      </c>
      <c r="X157" s="347" t="n">
        <v>66.22</v>
      </c>
      <c r="Y157" s="357" t="inlineStr"/>
      <c r="Z157" s="365" t="inlineStr">
        <is>
          <t>1등급</t>
        </is>
      </c>
      <c r="AA157" s="350" t="n">
        <v>200</v>
      </c>
      <c r="AB157" s="349" t="inlineStr">
        <is>
          <t>만점</t>
        </is>
      </c>
      <c r="AC157" s="350" t="n">
        <v>10</v>
      </c>
      <c r="AD157" s="349" t="inlineStr">
        <is>
          <t>만점</t>
        </is>
      </c>
      <c r="AE157" s="364" t="n">
        <v>0</v>
      </c>
      <c r="AF157" s="366" t="n">
        <v>0</v>
      </c>
      <c r="AG157" s="363" t="n">
        <v>0</v>
      </c>
      <c r="AH157" s="635" t="inlineStr"/>
      <c r="AI157" s="324" t="n"/>
      <c r="AL157" s="487" t="inlineStr">
        <is>
          <t>동국(WISE) 한의예(유형Ⅰ)</t>
        </is>
      </c>
      <c r="AM157" s="477" t="inlineStr">
        <is>
          <t>자연</t>
        </is>
      </c>
      <c r="AN157" s="637" t="n">
        <v>100</v>
      </c>
      <c r="AO157" s="478" t="n">
        <v>-641</v>
      </c>
      <c r="AP157" s="463" t="n">
        <v>-641</v>
      </c>
      <c r="AQ157" s="479" t="n">
        <v>0</v>
      </c>
      <c r="AR157" s="476" t="inlineStr">
        <is>
          <t>2.42 → 2.13</t>
        </is>
      </c>
      <c r="BA157" s="313" t="inlineStr">
        <is>
          <t>자연126</t>
        </is>
      </c>
    </row>
    <row r="158" ht="16.5" customHeight="1" s="671">
      <c r="B158" s="367" t="inlineStr">
        <is>
          <t>2.43</t>
        </is>
      </c>
      <c r="C158" s="351" t="inlineStr">
        <is>
          <t>5,273</t>
        </is>
      </c>
      <c r="D158" s="727" t="n">
        <v>-333</v>
      </c>
      <c r="E158" s="352" t="inlineStr"/>
      <c r="F158" s="341" t="n">
        <v>96.73</v>
      </c>
      <c r="G158" s="355" t="inlineStr">
        <is>
          <t>394.80</t>
        </is>
      </c>
      <c r="H158" s="356" t="inlineStr">
        <is>
          <t>398.24</t>
        </is>
      </c>
      <c r="I158" s="354" t="inlineStr">
        <is>
          <t>조선대</t>
        </is>
      </c>
      <c r="J158" s="340" t="inlineStr">
        <is>
          <t>약학(지역)</t>
        </is>
      </c>
      <c r="K158" s="339" t="inlineStr">
        <is>
          <t>자연</t>
        </is>
      </c>
      <c r="L158" s="357" t="n">
        <v>13</v>
      </c>
      <c r="M158" s="358" t="inlineStr">
        <is>
          <t xml:space="preserve">790.4 / </t>
        </is>
      </c>
      <c r="N158" s="359" t="n">
        <v>800</v>
      </c>
      <c r="O158" s="360" t="inlineStr">
        <is>
          <t>백분위</t>
        </is>
      </c>
      <c r="P158" s="343" t="inlineStr">
        <is>
          <t>백분위</t>
        </is>
      </c>
      <c r="Q158" s="342" t="inlineStr">
        <is>
          <t>1과목</t>
        </is>
      </c>
      <c r="R158" s="344" t="n">
        <v>25</v>
      </c>
      <c r="S158" s="345" t="n">
        <v>35</v>
      </c>
      <c r="T158" s="362" t="n">
        <v>15</v>
      </c>
      <c r="U158" s="361" t="n">
        <v>96.73</v>
      </c>
      <c r="V158" s="346" t="n">
        <v>131.4814814814815</v>
      </c>
      <c r="W158" s="348" t="n">
        <v>130.9166666666667</v>
      </c>
      <c r="X158" s="347" t="n">
        <v>66.2</v>
      </c>
      <c r="Y158" s="357" t="inlineStr"/>
      <c r="Z158" s="365" t="inlineStr">
        <is>
          <t>1등급</t>
        </is>
      </c>
      <c r="AA158" s="350" t="n">
        <v>200</v>
      </c>
      <c r="AB158" s="349" t="inlineStr">
        <is>
          <t>만점</t>
        </is>
      </c>
      <c r="AC158" s="350" t="n">
        <v>10</v>
      </c>
      <c r="AD158" s="349" t="inlineStr">
        <is>
          <t>만점</t>
        </is>
      </c>
      <c r="AE158" s="364" t="n">
        <v>0</v>
      </c>
      <c r="AF158" s="366" t="n">
        <v>0</v>
      </c>
      <c r="AG158" s="363" t="n">
        <v>0</v>
      </c>
      <c r="AH158" s="635" t="inlineStr"/>
      <c r="AI158" s="324" t="n"/>
      <c r="AL158" s="487" t="inlineStr">
        <is>
          <t>조선대 약학(지역)</t>
        </is>
      </c>
      <c r="AM158" s="477" t="inlineStr">
        <is>
          <t>자연</t>
        </is>
      </c>
      <c r="AN158" s="637" t="inlineStr">
        <is>
          <t>50%</t>
        </is>
      </c>
      <c r="AO158" s="478" t="n">
        <v>-333</v>
      </c>
      <c r="AP158" s="463" t="n">
        <v>-333</v>
      </c>
      <c r="AQ158" s="479" t="n">
        <v>0</v>
      </c>
      <c r="AR158" s="476" t="inlineStr">
        <is>
          <t>2.43 → 2.28</t>
        </is>
      </c>
      <c r="BA158" s="313" t="inlineStr">
        <is>
          <t>자연127</t>
        </is>
      </c>
    </row>
    <row r="159" ht="16.5" customHeight="1" s="671">
      <c r="B159" s="367" t="inlineStr">
        <is>
          <t>2.44</t>
        </is>
      </c>
      <c r="C159" s="351" t="inlineStr">
        <is>
          <t>5,295</t>
        </is>
      </c>
      <c r="D159" s="727" t="n">
        <v>-513</v>
      </c>
      <c r="E159" s="352" t="inlineStr"/>
      <c r="F159" s="341" t="n">
        <v>96.72</v>
      </c>
      <c r="G159" s="355" t="inlineStr">
        <is>
          <t>394.74</t>
        </is>
      </c>
      <c r="H159" s="356" t="inlineStr">
        <is>
          <t>398.57</t>
        </is>
      </c>
      <c r="I159" s="354" t="inlineStr">
        <is>
          <t>충북대</t>
        </is>
      </c>
      <c r="J159" s="340" t="inlineStr">
        <is>
          <t>수의예과</t>
        </is>
      </c>
      <c r="K159" s="339" t="inlineStr">
        <is>
          <t>자연</t>
        </is>
      </c>
      <c r="L159" s="357" t="n">
        <v>15</v>
      </c>
      <c r="M159" s="358" t="inlineStr">
        <is>
          <t xml:space="preserve">992.41 / </t>
        </is>
      </c>
      <c r="N159" s="359" t="n">
        <v>200</v>
      </c>
      <c r="O159" s="360" t="inlineStr">
        <is>
          <t>표점/만점</t>
        </is>
      </c>
      <c r="P159" s="343" t="inlineStr">
        <is>
          <t>표점/만점</t>
        </is>
      </c>
      <c r="Q159" s="342" t="inlineStr">
        <is>
          <t>2과목</t>
        </is>
      </c>
      <c r="R159" s="344" t="n">
        <v>20</v>
      </c>
      <c r="S159" s="345" t="n">
        <v>30</v>
      </c>
      <c r="T159" s="362" t="n">
        <v>30</v>
      </c>
      <c r="U159" s="361" t="n">
        <v>96.72</v>
      </c>
      <c r="V159" s="346" t="n">
        <v>131.4679822467867</v>
      </c>
      <c r="W159" s="348" t="n">
        <v>130.901480027635</v>
      </c>
      <c r="X159" s="347" t="inlineStr">
        <is>
          <t>65.64/67.91</t>
        </is>
      </c>
      <c r="Y159" s="357" t="inlineStr"/>
      <c r="Z159" s="365" t="inlineStr">
        <is>
          <t>1등급</t>
        </is>
      </c>
      <c r="AA159" s="350" t="n">
        <v>40</v>
      </c>
      <c r="AB159" s="349" t="inlineStr">
        <is>
          <t>만점</t>
        </is>
      </c>
      <c r="AC159" s="350" t="n">
        <v>0</v>
      </c>
      <c r="AD159" s="349" t="inlineStr">
        <is>
          <t>만점</t>
        </is>
      </c>
      <c r="AE159" s="364" t="n">
        <v>0</v>
      </c>
      <c r="AF159" s="366" t="n">
        <v>0</v>
      </c>
      <c r="AG159" s="363" t="n">
        <v>0</v>
      </c>
      <c r="AH159" s="635" t="inlineStr"/>
      <c r="AI159" s="324" t="n"/>
      <c r="AL159" s="487" t="inlineStr">
        <is>
          <t>충북대 수의예과</t>
        </is>
      </c>
      <c r="AM159" s="477" t="inlineStr">
        <is>
          <t>자연</t>
        </is>
      </c>
      <c r="AN159" s="637" t="inlineStr">
        <is>
          <t>85%</t>
        </is>
      </c>
      <c r="AO159" s="478" t="n">
        <v>-513</v>
      </c>
      <c r="AP159" s="463" t="n">
        <v>-513</v>
      </c>
      <c r="AQ159" s="479" t="n">
        <v>0</v>
      </c>
      <c r="AR159" s="476" t="inlineStr">
        <is>
          <t>2.44 → 2.20</t>
        </is>
      </c>
      <c r="BA159" s="313" t="inlineStr">
        <is>
          <t>자연128</t>
        </is>
      </c>
    </row>
    <row r="160" ht="16.5" customHeight="1" s="671">
      <c r="B160" s="367" t="inlineStr">
        <is>
          <t>2.44</t>
        </is>
      </c>
      <c r="C160" s="351" t="inlineStr">
        <is>
          <t>5,295</t>
        </is>
      </c>
      <c r="D160" s="727" t="n">
        <v>-665</v>
      </c>
      <c r="E160" s="352" t="inlineStr"/>
      <c r="F160" s="341" t="n">
        <v>96.70999999999999</v>
      </c>
      <c r="G160" s="355" t="inlineStr">
        <is>
          <t>394.70</t>
        </is>
      </c>
      <c r="H160" s="356" t="inlineStr">
        <is>
          <t>398.86</t>
        </is>
      </c>
      <c r="I160" s="354" t="inlineStr">
        <is>
          <t>연세대</t>
        </is>
      </c>
      <c r="J160" s="340" t="inlineStr">
        <is>
          <t>시스템반도체공학과</t>
        </is>
      </c>
      <c r="K160" s="339" t="inlineStr">
        <is>
          <t>자연</t>
        </is>
      </c>
      <c r="L160" s="357" t="n">
        <v>25</v>
      </c>
      <c r="M160" s="358" t="inlineStr">
        <is>
          <t xml:space="preserve">705.922 / </t>
        </is>
      </c>
      <c r="N160" s="359" t="n">
        <v>1000</v>
      </c>
      <c r="O160" s="360" t="inlineStr">
        <is>
          <t>표점</t>
        </is>
      </c>
      <c r="P160" s="343" t="inlineStr">
        <is>
          <t>변표</t>
        </is>
      </c>
      <c r="Q160" s="342" t="inlineStr">
        <is>
          <t>2과목</t>
        </is>
      </c>
      <c r="R160" s="344" t="n">
        <v>22</v>
      </c>
      <c r="S160" s="345" t="n">
        <v>33</v>
      </c>
      <c r="T160" s="362" t="n">
        <v>33</v>
      </c>
      <c r="U160" s="361" t="n">
        <v>96.70999999999999</v>
      </c>
      <c r="V160" s="346" t="n">
        <v>131.4558898823716</v>
      </c>
      <c r="W160" s="348" t="n">
        <v>130.887876117668</v>
      </c>
      <c r="X160" s="347" t="n">
        <v>66.18000000000001</v>
      </c>
      <c r="Y160" s="357" t="n">
        <v>67.17</v>
      </c>
      <c r="Z160" s="365" t="inlineStr">
        <is>
          <t>1등급</t>
        </is>
      </c>
      <c r="AA160" s="350" t="n">
        <v>111.11</v>
      </c>
      <c r="AB160" s="349" t="inlineStr">
        <is>
          <t>만점</t>
        </is>
      </c>
      <c r="AC160" s="350" t="n">
        <v>0</v>
      </c>
      <c r="AD160" s="349" t="inlineStr">
        <is>
          <t>만점</t>
        </is>
      </c>
      <c r="AE160" s="364" t="n">
        <v>0</v>
      </c>
      <c r="AF160" s="366" t="n">
        <v>6.717</v>
      </c>
      <c r="AG160" s="363" t="n">
        <v>0</v>
      </c>
      <c r="AH160" s="635" t="inlineStr">
        <is>
          <t xml:space="preserve"> 과탐3%가산</t>
        </is>
      </c>
      <c r="AI160" s="324" t="n"/>
      <c r="AL160" s="487" t="inlineStr">
        <is>
          <t>연세대 시스템반도체공학과</t>
        </is>
      </c>
      <c r="AM160" s="477" t="inlineStr">
        <is>
          <t>자연</t>
        </is>
      </c>
      <c r="AN160" s="637" t="n">
        <v>100</v>
      </c>
      <c r="AO160" s="478" t="n">
        <v>-665</v>
      </c>
      <c r="AP160" s="463" t="n">
        <v>-665</v>
      </c>
      <c r="AQ160" s="479" t="n">
        <v>0</v>
      </c>
      <c r="AR160" s="476" t="inlineStr">
        <is>
          <t>2.45 → 2.14</t>
        </is>
      </c>
      <c r="BA160" s="313" t="inlineStr">
        <is>
          <t>자연129</t>
        </is>
      </c>
    </row>
    <row r="161" ht="16.5" customHeight="1" s="671">
      <c r="B161" s="367" t="inlineStr">
        <is>
          <t>2.36</t>
        </is>
      </c>
      <c r="C161" s="351" t="inlineStr">
        <is>
          <t>5,121</t>
        </is>
      </c>
      <c r="D161" s="727" t="n">
        <v>-333</v>
      </c>
      <c r="E161" s="352" t="inlineStr"/>
      <c r="F161" s="341" t="n">
        <v>96.7</v>
      </c>
      <c r="G161" s="355" t="inlineStr">
        <is>
          <t>395.58</t>
        </is>
      </c>
      <c r="H161" s="356" t="inlineStr">
        <is>
          <t>398.75</t>
        </is>
      </c>
      <c r="I161" s="354" t="inlineStr">
        <is>
          <t>서울대</t>
        </is>
      </c>
      <c r="J161" s="340" t="inlineStr">
        <is>
          <t>역사교육과</t>
        </is>
      </c>
      <c r="K161" s="339" t="inlineStr">
        <is>
          <t>통합</t>
        </is>
      </c>
      <c r="L161" s="357" t="n">
        <v>8</v>
      </c>
      <c r="M161" s="358" t="inlineStr">
        <is>
          <t xml:space="preserve">395.1 / </t>
        </is>
      </c>
      <c r="N161" s="359" t="n">
        <v>600</v>
      </c>
      <c r="O161" s="360" t="inlineStr">
        <is>
          <t>표점</t>
        </is>
      </c>
      <c r="P161" s="343" t="inlineStr">
        <is>
          <t>표점</t>
        </is>
      </c>
      <c r="Q161" s="342" t="inlineStr">
        <is>
          <t>2과목</t>
        </is>
      </c>
      <c r="R161" s="344" t="n">
        <v>33</v>
      </c>
      <c r="S161" s="345" t="n">
        <v>40</v>
      </c>
      <c r="T161" s="362" t="n">
        <v>27</v>
      </c>
      <c r="U161" s="361" t="n">
        <v>96.7</v>
      </c>
      <c r="V161" s="346" t="n">
        <v>131.4405518937104</v>
      </c>
      <c r="W161" s="348" t="n">
        <v>130.8706208804242</v>
      </c>
      <c r="X161" s="347" t="n">
        <v>66.63</v>
      </c>
      <c r="Y161" s="357" t="inlineStr"/>
      <c r="Z161" s="365" t="inlineStr">
        <is>
          <t>1등급</t>
        </is>
      </c>
      <c r="AA161" s="350" t="n">
        <v>0</v>
      </c>
      <c r="AB161" s="349" t="inlineStr">
        <is>
          <t>만점</t>
        </is>
      </c>
      <c r="AC161" s="350" t="n">
        <v>0</v>
      </c>
      <c r="AD161" s="349" t="inlineStr">
        <is>
          <t>만점</t>
        </is>
      </c>
      <c r="AE161" s="364" t="n">
        <v>0</v>
      </c>
      <c r="AF161" s="366" t="n">
        <v>0</v>
      </c>
      <c r="AG161" s="363" t="n">
        <v>0</v>
      </c>
      <c r="AH161" s="635" t="inlineStr"/>
      <c r="AI161" s="324" t="n"/>
      <c r="AL161" s="487" t="inlineStr">
        <is>
          <t>서울대 역사교육과</t>
        </is>
      </c>
      <c r="AM161" s="477" t="inlineStr">
        <is>
          <t>통합</t>
        </is>
      </c>
      <c r="AN161" s="637" t="inlineStr">
        <is>
          <t>50%</t>
        </is>
      </c>
      <c r="AO161" s="478" t="n">
        <v>-333</v>
      </c>
      <c r="AP161" s="463" t="n">
        <v>-278</v>
      </c>
      <c r="AQ161" s="479" t="n">
        <v>-55</v>
      </c>
      <c r="AR161" s="476" t="inlineStr">
        <is>
          <t>2.46 → 2.33</t>
        </is>
      </c>
      <c r="BA161" s="313" t="inlineStr">
        <is>
          <t>통합인문19</t>
        </is>
      </c>
    </row>
    <row r="162" ht="16.5" customHeight="1" s="671">
      <c r="B162" s="367" t="inlineStr">
        <is>
          <t>2.48</t>
        </is>
      </c>
      <c r="C162" s="351" t="inlineStr">
        <is>
          <t>5,382</t>
        </is>
      </c>
      <c r="D162" s="727" t="n">
        <v>-665</v>
      </c>
      <c r="E162" s="352" t="inlineStr"/>
      <c r="F162" s="341" t="n">
        <v>96.68000000000001</v>
      </c>
      <c r="G162" s="355" t="inlineStr">
        <is>
          <t>394.56</t>
        </is>
      </c>
      <c r="H162" s="356" t="inlineStr">
        <is>
          <t>398.71</t>
        </is>
      </c>
      <c r="I162" s="354" t="inlineStr">
        <is>
          <t>고려대(세종)</t>
        </is>
      </c>
      <c r="J162" s="340" t="inlineStr">
        <is>
          <t>약학과</t>
        </is>
      </c>
      <c r="K162" s="339" t="inlineStr">
        <is>
          <t>자연</t>
        </is>
      </c>
      <c r="L162" s="357" t="n">
        <v>6</v>
      </c>
      <c r="M162" s="358" t="inlineStr">
        <is>
          <t xml:space="preserve">956.9 / </t>
        </is>
      </c>
      <c r="N162" s="359" t="n">
        <v>1000</v>
      </c>
      <c r="O162" s="360" t="inlineStr">
        <is>
          <t>표점/만점</t>
        </is>
      </c>
      <c r="P162" s="343" t="inlineStr">
        <is>
          <t>변표/만점</t>
        </is>
      </c>
      <c r="Q162" s="342" t="inlineStr">
        <is>
          <t>2과목</t>
        </is>
      </c>
      <c r="R162" s="344" t="n">
        <v>20</v>
      </c>
      <c r="S162" s="345" t="n">
        <v>35</v>
      </c>
      <c r="T162" s="362" t="n">
        <v>25</v>
      </c>
      <c r="U162" s="361" t="n">
        <v>96.68000000000001</v>
      </c>
      <c r="V162" s="346" t="n">
        <v>131.419434302036</v>
      </c>
      <c r="W162" s="348" t="n">
        <v>130.8468635897904</v>
      </c>
      <c r="X162" s="347" t="n">
        <v>66.15000000000001</v>
      </c>
      <c r="Y162" s="357" t="n">
        <v>67.52000000000001</v>
      </c>
      <c r="Z162" s="365" t="inlineStr">
        <is>
          <t>1등급</t>
        </is>
      </c>
      <c r="AA162" s="350" t="n">
        <v>200</v>
      </c>
      <c r="AB162" s="349" t="inlineStr">
        <is>
          <t>만점</t>
        </is>
      </c>
      <c r="AC162" s="350" t="n">
        <v>0</v>
      </c>
      <c r="AD162" s="349" t="inlineStr">
        <is>
          <t>만점</t>
        </is>
      </c>
      <c r="AE162" s="364" t="n">
        <v>0</v>
      </c>
      <c r="AF162" s="366" t="n">
        <v>0</v>
      </c>
      <c r="AG162" s="363" t="n">
        <v>0</v>
      </c>
      <c r="AH162" s="635" t="inlineStr"/>
      <c r="AI162" s="324" t="n"/>
      <c r="AL162" s="487" t="inlineStr">
        <is>
          <t>고려대(세종) 약학과</t>
        </is>
      </c>
      <c r="AM162" s="477" t="inlineStr">
        <is>
          <t>자연</t>
        </is>
      </c>
      <c r="AN162" s="637" t="n">
        <v>100</v>
      </c>
      <c r="AO162" s="478" t="n">
        <v>-665</v>
      </c>
      <c r="AP162" s="463" t="n">
        <v>-665</v>
      </c>
      <c r="AQ162" s="479" t="n">
        <v>0</v>
      </c>
      <c r="AR162" s="476" t="inlineStr">
        <is>
          <t>2.48 → 2.17</t>
        </is>
      </c>
      <c r="BA162" s="313" t="inlineStr">
        <is>
          <t>통합인문20</t>
        </is>
      </c>
    </row>
    <row r="163" ht="16.5" customHeight="1" s="671">
      <c r="B163" s="367" t="inlineStr">
        <is>
          <t>2.37</t>
        </is>
      </c>
      <c r="C163" s="351" t="inlineStr">
        <is>
          <t>5,143</t>
        </is>
      </c>
      <c r="D163" s="727" t="n">
        <v>-323</v>
      </c>
      <c r="E163" s="352" t="inlineStr">
        <is>
          <t>395.15</t>
        </is>
      </c>
      <c r="F163" s="341" t="n">
        <v>96.67</v>
      </c>
      <c r="G163" s="355" t="inlineStr">
        <is>
          <t>395.46</t>
        </is>
      </c>
      <c r="H163" s="356" t="inlineStr">
        <is>
          <t>398.32</t>
        </is>
      </c>
      <c r="I163" s="354" t="inlineStr">
        <is>
          <t>대구한의대</t>
        </is>
      </c>
      <c r="J163" s="340" t="inlineStr">
        <is>
          <t>한의예(인문)</t>
        </is>
      </c>
      <c r="K163" s="339" t="inlineStr">
        <is>
          <t>인문</t>
        </is>
      </c>
      <c r="L163" s="357" t="n">
        <v>9</v>
      </c>
      <c r="M163" s="358" t="inlineStr">
        <is>
          <t xml:space="preserve">1000 / </t>
        </is>
      </c>
      <c r="N163" s="359" t="n">
        <v>400</v>
      </c>
      <c r="O163" s="360" t="inlineStr">
        <is>
          <t>백분위</t>
        </is>
      </c>
      <c r="P163" s="343" t="inlineStr">
        <is>
          <t>백분위</t>
        </is>
      </c>
      <c r="Q163" s="342" t="inlineStr">
        <is>
          <t>2과목</t>
        </is>
      </c>
      <c r="R163" s="344" t="n">
        <v>25</v>
      </c>
      <c r="S163" s="345" t="n">
        <v>25</v>
      </c>
      <c r="T163" s="362" t="n">
        <v>0</v>
      </c>
      <c r="U163" s="361" t="n">
        <v>96.67</v>
      </c>
      <c r="V163" s="346" t="n">
        <v>131.4074074074074</v>
      </c>
      <c r="W163" s="348" t="n">
        <v>130.8333333333333</v>
      </c>
      <c r="X163" s="347" t="n">
        <v>66.61</v>
      </c>
      <c r="Y163" s="357" t="inlineStr"/>
      <c r="Z163" s="365" t="inlineStr">
        <is>
          <t>1등급</t>
        </is>
      </c>
      <c r="AA163" s="350" t="n">
        <v>100</v>
      </c>
      <c r="AB163" s="349" t="inlineStr">
        <is>
          <t>만점</t>
        </is>
      </c>
      <c r="AC163" s="350" t="n">
        <v>10</v>
      </c>
      <c r="AD163" s="349" t="inlineStr">
        <is>
          <t>만점</t>
        </is>
      </c>
      <c r="AE163" s="364" t="n">
        <v>0</v>
      </c>
      <c r="AF163" s="366" t="n">
        <v>0</v>
      </c>
      <c r="AG163" s="363" t="n">
        <v>0</v>
      </c>
      <c r="AH163" s="635" t="inlineStr"/>
      <c r="AI163" s="324" t="n"/>
      <c r="AL163" s="487" t="inlineStr">
        <is>
          <t>대구한의대 한의예(인문)</t>
        </is>
      </c>
      <c r="AM163" s="480" t="inlineStr">
        <is>
          <t>인문</t>
        </is>
      </c>
      <c r="AN163" s="637" t="inlineStr">
        <is>
          <t>50%</t>
        </is>
      </c>
      <c r="AO163" s="478" t="n">
        <v>-323</v>
      </c>
      <c r="AP163" s="463" t="n">
        <v>-269</v>
      </c>
      <c r="AQ163" s="479" t="n">
        <v>-54</v>
      </c>
      <c r="AR163" s="476" t="inlineStr">
        <is>
          <t>2.50 → 2.37</t>
        </is>
      </c>
      <c r="BA163" s="313" t="inlineStr">
        <is>
          <t>자연130</t>
        </is>
      </c>
    </row>
    <row r="164" ht="16.5" customHeight="1" s="671">
      <c r="B164" s="367" t="inlineStr">
        <is>
          <t>2.38</t>
        </is>
      </c>
      <c r="C164" s="351" t="inlineStr">
        <is>
          <t>5,165</t>
        </is>
      </c>
      <c r="D164" s="727" t="n">
        <v>-484</v>
      </c>
      <c r="E164" s="352" t="inlineStr"/>
      <c r="F164" s="341" t="n">
        <v>96.62</v>
      </c>
      <c r="G164" s="355" t="inlineStr">
        <is>
          <t>395.27</t>
        </is>
      </c>
      <c r="H164" s="356" t="inlineStr">
        <is>
          <t>398.23</t>
        </is>
      </c>
      <c r="I164" s="354" t="inlineStr">
        <is>
          <t>서울대</t>
        </is>
      </c>
      <c r="J164" s="340" t="inlineStr">
        <is>
          <t>간호대학</t>
        </is>
      </c>
      <c r="K164" s="339" t="inlineStr">
        <is>
          <t>통합</t>
        </is>
      </c>
      <c r="L164" s="357" t="n">
        <v>23</v>
      </c>
      <c r="M164" s="358" t="inlineStr">
        <is>
          <t xml:space="preserve">394.8 / </t>
        </is>
      </c>
      <c r="N164" s="359" t="n">
        <v>600</v>
      </c>
      <c r="O164" s="360" t="inlineStr">
        <is>
          <t>표점</t>
        </is>
      </c>
      <c r="P164" s="343" t="inlineStr">
        <is>
          <t>표점</t>
        </is>
      </c>
      <c r="Q164" s="342" t="inlineStr">
        <is>
          <t>2과목</t>
        </is>
      </c>
      <c r="R164" s="344" t="n">
        <v>33</v>
      </c>
      <c r="S164" s="345" t="n">
        <v>40</v>
      </c>
      <c r="T164" s="362" t="n">
        <v>27</v>
      </c>
      <c r="U164" s="361" t="n">
        <v>96.62</v>
      </c>
      <c r="V164" s="346" t="n">
        <v>131.3539125853677</v>
      </c>
      <c r="W164" s="348" t="n">
        <v>130.7731516585386</v>
      </c>
      <c r="X164" s="347" t="n">
        <v>66.56999999999999</v>
      </c>
      <c r="Y164" s="357" t="inlineStr"/>
      <c r="Z164" s="365" t="inlineStr">
        <is>
          <t>1등급</t>
        </is>
      </c>
      <c r="AA164" s="350" t="n">
        <v>0</v>
      </c>
      <c r="AB164" s="349" t="inlineStr">
        <is>
          <t>만점</t>
        </is>
      </c>
      <c r="AC164" s="350" t="n">
        <v>0</v>
      </c>
      <c r="AD164" s="349" t="inlineStr">
        <is>
          <t>만점</t>
        </is>
      </c>
      <c r="AE164" s="364" t="n">
        <v>0</v>
      </c>
      <c r="AF164" s="366" t="n">
        <v>0</v>
      </c>
      <c r="AG164" s="363" t="n">
        <v>0</v>
      </c>
      <c r="AH164" s="635" t="inlineStr"/>
      <c r="AI164" s="324" t="n"/>
      <c r="AL164" s="487" t="inlineStr">
        <is>
          <t>서울대 간호대학</t>
        </is>
      </c>
      <c r="AM164" s="480" t="inlineStr">
        <is>
          <t>통합</t>
        </is>
      </c>
      <c r="AN164" s="637" t="inlineStr">
        <is>
          <t>75%</t>
        </is>
      </c>
      <c r="AO164" s="478" t="n">
        <v>-484</v>
      </c>
      <c r="AP164" s="463" t="n">
        <v>-400</v>
      </c>
      <c r="AQ164" s="479" t="n">
        <v>-84</v>
      </c>
      <c r="AR164" s="476" t="inlineStr">
        <is>
          <t>2.56 → 2.38</t>
        </is>
      </c>
      <c r="BA164" s="313" t="inlineStr">
        <is>
          <t>자연131</t>
        </is>
      </c>
    </row>
    <row r="165" ht="16.5" customHeight="1" s="671">
      <c r="B165" s="367" t="inlineStr">
        <is>
          <t>2.58</t>
        </is>
      </c>
      <c r="C165" s="351" t="inlineStr">
        <is>
          <t>5,599</t>
        </is>
      </c>
      <c r="D165" s="727" t="n">
        <v>-549</v>
      </c>
      <c r="E165" s="352" t="inlineStr"/>
      <c r="F165" s="341" t="n">
        <v>96.59999999999999</v>
      </c>
      <c r="G165" s="355" t="inlineStr">
        <is>
          <t>394.22</t>
        </is>
      </c>
      <c r="H165" s="356" t="inlineStr">
        <is>
          <t>398.06</t>
        </is>
      </c>
      <c r="I165" s="354" t="inlineStr">
        <is>
          <t>전북대</t>
        </is>
      </c>
      <c r="J165" s="340" t="inlineStr">
        <is>
          <t>수의예과</t>
        </is>
      </c>
      <c r="K165" s="339" t="inlineStr">
        <is>
          <t>자연</t>
        </is>
      </c>
      <c r="L165" s="357" t="n">
        <v>15</v>
      </c>
      <c r="M165" s="358" t="inlineStr">
        <is>
          <t xml:space="preserve">365.41 / </t>
        </is>
      </c>
      <c r="N165" s="359" t="n">
        <v>500</v>
      </c>
      <c r="O165" s="360" t="inlineStr">
        <is>
          <t>표점</t>
        </is>
      </c>
      <c r="P165" s="343" t="inlineStr">
        <is>
          <t>변표</t>
        </is>
      </c>
      <c r="Q165" s="342" t="inlineStr">
        <is>
          <t>2과목</t>
        </is>
      </c>
      <c r="R165" s="344" t="n">
        <v>30</v>
      </c>
      <c r="S165" s="345" t="n">
        <v>40</v>
      </c>
      <c r="T165" s="362" t="n">
        <v>30</v>
      </c>
      <c r="U165" s="361" t="n">
        <v>96.59999999999999</v>
      </c>
      <c r="V165" s="346" t="n">
        <v>131.3281603949015</v>
      </c>
      <c r="W165" s="348" t="n">
        <v>130.7441804442641</v>
      </c>
      <c r="X165" s="347" t="n">
        <v>66.06999999999999</v>
      </c>
      <c r="Y165" s="357" t="n">
        <v>67.46000000000001</v>
      </c>
      <c r="Z165" s="365" t="inlineStr">
        <is>
          <t>1등급</t>
        </is>
      </c>
      <c r="AA165" s="350" t="n">
        <v>30</v>
      </c>
      <c r="AB165" s="349" t="inlineStr">
        <is>
          <t>만점</t>
        </is>
      </c>
      <c r="AC165" s="350" t="n">
        <v>5</v>
      </c>
      <c r="AD165" s="349" t="inlineStr">
        <is>
          <t>만점</t>
        </is>
      </c>
      <c r="AE165" s="364" t="n">
        <v>0</v>
      </c>
      <c r="AF165" s="366" t="n">
        <v>0</v>
      </c>
      <c r="AG165" s="363" t="n">
        <v>0</v>
      </c>
      <c r="AH165" s="635" t="inlineStr"/>
      <c r="AI165" s="324" t="n"/>
      <c r="AL165" s="487" t="inlineStr">
        <is>
          <t>전북대 수의예과</t>
        </is>
      </c>
      <c r="AM165" s="477" t="inlineStr">
        <is>
          <t>자연</t>
        </is>
      </c>
      <c r="AN165" s="637" t="inlineStr">
        <is>
          <t>85%</t>
        </is>
      </c>
      <c r="AO165" s="478" t="n">
        <v>-549</v>
      </c>
      <c r="AP165" s="463" t="n">
        <v>-549</v>
      </c>
      <c r="AQ165" s="479" t="n">
        <v>0</v>
      </c>
      <c r="AR165" s="476" t="inlineStr">
        <is>
          <t>2.59 → 2.33</t>
        </is>
      </c>
      <c r="BA165" s="313" t="inlineStr">
        <is>
          <t>자연132</t>
        </is>
      </c>
    </row>
    <row r="166" ht="16.5" customHeight="1" s="671">
      <c r="B166" s="367" t="inlineStr">
        <is>
          <t>2.59</t>
        </is>
      </c>
      <c r="C166" s="351" t="inlineStr">
        <is>
          <t>5,620</t>
        </is>
      </c>
      <c r="D166" s="727" t="n">
        <v>-582</v>
      </c>
      <c r="E166" s="352" t="inlineStr"/>
      <c r="F166" s="341" t="n">
        <v>96.59</v>
      </c>
      <c r="G166" s="355" t="inlineStr">
        <is>
          <t>394.18</t>
        </is>
      </c>
      <c r="H166" s="356" t="inlineStr">
        <is>
          <t>398.08</t>
        </is>
      </c>
      <c r="I166" s="354" t="inlineStr">
        <is>
          <t>서울대</t>
        </is>
      </c>
      <c r="J166" s="340" t="inlineStr">
        <is>
          <t>식물생산과학부</t>
        </is>
      </c>
      <c r="K166" s="339" t="inlineStr">
        <is>
          <t>자연</t>
        </is>
      </c>
      <c r="L166" s="357" t="n">
        <v>25</v>
      </c>
      <c r="M166" s="358" t="inlineStr">
        <is>
          <t xml:space="preserve">396.9 / </t>
        </is>
      </c>
      <c r="N166" s="359" t="n">
        <v>600</v>
      </c>
      <c r="O166" s="360" t="inlineStr">
        <is>
          <t>표점</t>
        </is>
      </c>
      <c r="P166" s="343" t="inlineStr">
        <is>
          <t>표점</t>
        </is>
      </c>
      <c r="Q166" s="342" t="inlineStr">
        <is>
          <t>2과목</t>
        </is>
      </c>
      <c r="R166" s="344" t="n">
        <v>33</v>
      </c>
      <c r="S166" s="345" t="n">
        <v>40</v>
      </c>
      <c r="T166" s="362" t="n">
        <v>27</v>
      </c>
      <c r="U166" s="361" t="n">
        <v>96.59</v>
      </c>
      <c r="V166" s="346" t="n">
        <v>131.3174667664313</v>
      </c>
      <c r="W166" s="348" t="n">
        <v>130.7321501122352</v>
      </c>
      <c r="X166" s="347" t="n">
        <v>66.06999999999999</v>
      </c>
      <c r="Y166" s="357" t="inlineStr"/>
      <c r="Z166" s="365" t="inlineStr">
        <is>
          <t>1등급</t>
        </is>
      </c>
      <c r="AA166" s="350" t="n">
        <v>0</v>
      </c>
      <c r="AB166" s="349" t="inlineStr">
        <is>
          <t>만점</t>
        </is>
      </c>
      <c r="AC166" s="350" t="n">
        <v>0</v>
      </c>
      <c r="AD166" s="349" t="inlineStr">
        <is>
          <t>만점</t>
        </is>
      </c>
      <c r="AE166" s="364" t="n">
        <v>0</v>
      </c>
      <c r="AF166" s="366" t="n">
        <v>3</v>
      </c>
      <c r="AG166" s="363" t="n">
        <v>0</v>
      </c>
      <c r="AH166" s="635" t="inlineStr">
        <is>
          <t xml:space="preserve"> 물리/화학 필수, 과탐Ⅱ3점 가산</t>
        </is>
      </c>
      <c r="AI166" s="324" t="n"/>
      <c r="AL166" s="487" t="inlineStr">
        <is>
          <t>서울대 식물생산과학부</t>
        </is>
      </c>
      <c r="AM166" s="477" t="inlineStr">
        <is>
          <t>자연</t>
        </is>
      </c>
      <c r="AN166" s="637" t="inlineStr">
        <is>
          <t>90%</t>
        </is>
      </c>
      <c r="AO166" s="478" t="n">
        <v>-582</v>
      </c>
      <c r="AP166" s="463" t="n">
        <v>-582</v>
      </c>
      <c r="AQ166" s="479" t="n">
        <v>0</v>
      </c>
      <c r="AR166" s="476" t="inlineStr">
        <is>
          <t>2.60 → 2.33</t>
        </is>
      </c>
      <c r="BA166" s="313" t="inlineStr">
        <is>
          <t>자연133</t>
        </is>
      </c>
    </row>
    <row r="167" ht="16.5" customHeight="1" s="671">
      <c r="B167" s="367" t="inlineStr">
        <is>
          <t>2.59</t>
        </is>
      </c>
      <c r="C167" s="351" t="inlineStr">
        <is>
          <t>5,620</t>
        </is>
      </c>
      <c r="D167" s="727" t="n">
        <v>-582</v>
      </c>
      <c r="E167" s="352" t="inlineStr">
        <is>
          <t>394.84</t>
        </is>
      </c>
      <c r="F167" s="341" t="n">
        <v>96.59</v>
      </c>
      <c r="G167" s="355" t="inlineStr">
        <is>
          <t>394.18</t>
        </is>
      </c>
      <c r="H167" s="356" t="inlineStr">
        <is>
          <t>398.08</t>
        </is>
      </c>
      <c r="I167" s="354" t="inlineStr">
        <is>
          <t>서울대</t>
        </is>
      </c>
      <c r="J167" s="340" t="inlineStr">
        <is>
          <t>산림과학부</t>
        </is>
      </c>
      <c r="K167" s="339" t="inlineStr">
        <is>
          <t>자연</t>
        </is>
      </c>
      <c r="L167" s="357" t="n">
        <v>18</v>
      </c>
      <c r="M167" s="358" t="inlineStr">
        <is>
          <t xml:space="preserve">396.9 / </t>
        </is>
      </c>
      <c r="N167" s="359" t="n">
        <v>600</v>
      </c>
      <c r="O167" s="360" t="inlineStr">
        <is>
          <t>표점</t>
        </is>
      </c>
      <c r="P167" s="343" t="inlineStr">
        <is>
          <t>표점</t>
        </is>
      </c>
      <c r="Q167" s="342" t="inlineStr">
        <is>
          <t>2과목</t>
        </is>
      </c>
      <c r="R167" s="344" t="n">
        <v>33</v>
      </c>
      <c r="S167" s="345" t="n">
        <v>40</v>
      </c>
      <c r="T167" s="362" t="n">
        <v>27</v>
      </c>
      <c r="U167" s="361" t="n">
        <v>96.59</v>
      </c>
      <c r="V167" s="346" t="n">
        <v>131.3174667664313</v>
      </c>
      <c r="W167" s="348" t="n">
        <v>130.7321501122352</v>
      </c>
      <c r="X167" s="347" t="n">
        <v>66.06999999999999</v>
      </c>
      <c r="Y167" s="357" t="inlineStr"/>
      <c r="Z167" s="365" t="inlineStr">
        <is>
          <t>1등급</t>
        </is>
      </c>
      <c r="AA167" s="350" t="n">
        <v>0</v>
      </c>
      <c r="AB167" s="349" t="inlineStr">
        <is>
          <t>만점</t>
        </is>
      </c>
      <c r="AC167" s="350" t="n">
        <v>0</v>
      </c>
      <c r="AD167" s="349" t="inlineStr">
        <is>
          <t>만점</t>
        </is>
      </c>
      <c r="AE167" s="364" t="n">
        <v>0</v>
      </c>
      <c r="AF167" s="366" t="n">
        <v>3</v>
      </c>
      <c r="AG167" s="363" t="n">
        <v>0</v>
      </c>
      <c r="AH167" s="635" t="inlineStr">
        <is>
          <t xml:space="preserve"> 과탐Ⅱ3점 가산</t>
        </is>
      </c>
      <c r="AI167" s="324" t="n"/>
      <c r="AL167" s="487" t="inlineStr">
        <is>
          <t>서울대 산림과학부</t>
        </is>
      </c>
      <c r="AM167" s="480" t="inlineStr">
        <is>
          <t>자연</t>
        </is>
      </c>
      <c r="AN167" s="637" t="inlineStr">
        <is>
          <t>90%</t>
        </is>
      </c>
      <c r="AO167" s="478" t="n">
        <v>-582</v>
      </c>
      <c r="AP167" s="463" t="n">
        <v>-582</v>
      </c>
      <c r="AQ167" s="479" t="n">
        <v>0</v>
      </c>
      <c r="AR167" s="476" t="inlineStr">
        <is>
          <t>2.60 → 2.33</t>
        </is>
      </c>
      <c r="BA167" s="313" t="inlineStr">
        <is>
          <t>자연134</t>
        </is>
      </c>
    </row>
    <row r="168" ht="16.5" customHeight="1" s="671">
      <c r="B168" s="367" t="inlineStr">
        <is>
          <t>2.59</t>
        </is>
      </c>
      <c r="C168" s="351" t="inlineStr">
        <is>
          <t>5,620</t>
        </is>
      </c>
      <c r="D168" s="727" t="n">
        <v>-608</v>
      </c>
      <c r="E168" s="352" t="inlineStr"/>
      <c r="F168" s="341" t="n">
        <v>96.59</v>
      </c>
      <c r="G168" s="355" t="inlineStr">
        <is>
          <t>394.18</t>
        </is>
      </c>
      <c r="H168" s="356" t="inlineStr">
        <is>
          <t>398.12</t>
        </is>
      </c>
      <c r="I168" s="354" t="inlineStr">
        <is>
          <t>서울대</t>
        </is>
      </c>
      <c r="J168" s="340" t="inlineStr">
        <is>
          <t>수학교육과</t>
        </is>
      </c>
      <c r="K168" s="339" t="inlineStr">
        <is>
          <t>자연</t>
        </is>
      </c>
      <c r="L168" s="357" t="n">
        <v>10</v>
      </c>
      <c r="M168" s="358" t="inlineStr">
        <is>
          <t xml:space="preserve">396.9 / </t>
        </is>
      </c>
      <c r="N168" s="359" t="n">
        <v>600</v>
      </c>
      <c r="O168" s="360" t="inlineStr">
        <is>
          <t>표점</t>
        </is>
      </c>
      <c r="P168" s="343" t="inlineStr">
        <is>
          <t>표점</t>
        </is>
      </c>
      <c r="Q168" s="342" t="inlineStr">
        <is>
          <t>2과목</t>
        </is>
      </c>
      <c r="R168" s="344" t="n">
        <v>33</v>
      </c>
      <c r="S168" s="345" t="n">
        <v>40</v>
      </c>
      <c r="T168" s="362" t="n">
        <v>27</v>
      </c>
      <c r="U168" s="361" t="n">
        <v>96.59</v>
      </c>
      <c r="V168" s="346" t="n">
        <v>131.3174667664313</v>
      </c>
      <c r="W168" s="348" t="n">
        <v>130.7321501122352</v>
      </c>
      <c r="X168" s="347" t="n">
        <v>66.06999999999999</v>
      </c>
      <c r="Y168" s="357" t="inlineStr"/>
      <c r="Z168" s="365" t="inlineStr">
        <is>
          <t>1등급</t>
        </is>
      </c>
      <c r="AA168" s="350" t="n">
        <v>0</v>
      </c>
      <c r="AB168" s="349" t="inlineStr">
        <is>
          <t>만점</t>
        </is>
      </c>
      <c r="AC168" s="350" t="n">
        <v>0</v>
      </c>
      <c r="AD168" s="349" t="inlineStr">
        <is>
          <t>만점</t>
        </is>
      </c>
      <c r="AE168" s="364" t="n">
        <v>0</v>
      </c>
      <c r="AF168" s="366" t="n">
        <v>3</v>
      </c>
      <c r="AG168" s="363" t="n">
        <v>0</v>
      </c>
      <c r="AH168" s="635" t="inlineStr">
        <is>
          <t xml:space="preserve"> 과탐Ⅱ3점 가산</t>
        </is>
      </c>
      <c r="AI168" s="324" t="n"/>
      <c r="AL168" s="487" t="inlineStr">
        <is>
          <t>서울대 수학교육과</t>
        </is>
      </c>
      <c r="AM168" s="477" t="inlineStr">
        <is>
          <t>자연</t>
        </is>
      </c>
      <c r="AN168" s="637" t="inlineStr">
        <is>
          <t>90%</t>
        </is>
      </c>
      <c r="AO168" s="478" t="n">
        <v>-608</v>
      </c>
      <c r="AP168" s="463" t="n">
        <v>-608</v>
      </c>
      <c r="AQ168" s="479" t="n">
        <v>0</v>
      </c>
      <c r="AR168" s="476" t="inlineStr">
        <is>
          <t>2.60 → 2.32</t>
        </is>
      </c>
      <c r="BA168" s="313" t="inlineStr">
        <is>
          <t>자연135</t>
        </is>
      </c>
    </row>
    <row r="169" ht="16.5" customHeight="1" s="671">
      <c r="B169" s="367" t="inlineStr">
        <is>
          <t>2.61</t>
        </is>
      </c>
      <c r="C169" s="351" t="inlineStr">
        <is>
          <t>5,664</t>
        </is>
      </c>
      <c r="D169" s="727" t="n">
        <v>-576</v>
      </c>
      <c r="E169" s="352" t="inlineStr">
        <is>
          <t>394.74</t>
        </is>
      </c>
      <c r="F169" s="341" t="n">
        <v>96.56999999999999</v>
      </c>
      <c r="G169" s="355" t="inlineStr">
        <is>
          <t>394.12</t>
        </is>
      </c>
      <c r="H169" s="356" t="inlineStr">
        <is>
          <t>398.02</t>
        </is>
      </c>
      <c r="I169" s="354" t="inlineStr">
        <is>
          <t>전북대</t>
        </is>
      </c>
      <c r="J169" s="340" t="inlineStr">
        <is>
          <t>약학과</t>
        </is>
      </c>
      <c r="K169" s="339" t="inlineStr">
        <is>
          <t>자연</t>
        </is>
      </c>
      <c r="L169" s="357" t="n">
        <v>9</v>
      </c>
      <c r="M169" s="358" t="inlineStr">
        <is>
          <t xml:space="preserve">365.33 / </t>
        </is>
      </c>
      <c r="N169" s="359" t="n">
        <v>500</v>
      </c>
      <c r="O169" s="360" t="inlineStr">
        <is>
          <t>표점</t>
        </is>
      </c>
      <c r="P169" s="343" t="inlineStr">
        <is>
          <t>변표</t>
        </is>
      </c>
      <c r="Q169" s="342" t="inlineStr">
        <is>
          <t>2과목</t>
        </is>
      </c>
      <c r="R169" s="344" t="n">
        <v>30</v>
      </c>
      <c r="S169" s="345" t="n">
        <v>40</v>
      </c>
      <c r="T169" s="362" t="n">
        <v>30</v>
      </c>
      <c r="U169" s="361" t="n">
        <v>96.56999999999999</v>
      </c>
      <c r="V169" s="346" t="n">
        <v>131.3011123508131</v>
      </c>
      <c r="W169" s="348" t="n">
        <v>130.7137513946648</v>
      </c>
      <c r="X169" s="347" t="n">
        <v>66.05</v>
      </c>
      <c r="Y169" s="357" t="n">
        <v>67.43000000000001</v>
      </c>
      <c r="Z169" s="365" t="inlineStr">
        <is>
          <t>1등급</t>
        </is>
      </c>
      <c r="AA169" s="350" t="n">
        <v>30</v>
      </c>
      <c r="AB169" s="349" t="inlineStr">
        <is>
          <t>만점</t>
        </is>
      </c>
      <c r="AC169" s="350" t="n">
        <v>5</v>
      </c>
      <c r="AD169" s="349" t="inlineStr">
        <is>
          <t>만점</t>
        </is>
      </c>
      <c r="AE169" s="364" t="n">
        <v>0</v>
      </c>
      <c r="AF169" s="366" t="n">
        <v>0</v>
      </c>
      <c r="AG169" s="363" t="n">
        <v>0</v>
      </c>
      <c r="AH169" s="635" t="inlineStr"/>
      <c r="AI169" s="324" t="n"/>
      <c r="AL169" s="487" t="inlineStr">
        <is>
          <t>전북대 약학과</t>
        </is>
      </c>
      <c r="AM169" s="477" t="inlineStr">
        <is>
          <t>자연</t>
        </is>
      </c>
      <c r="AN169" s="637" t="inlineStr">
        <is>
          <t>85%</t>
        </is>
      </c>
      <c r="AO169" s="478" t="n">
        <v>-576</v>
      </c>
      <c r="AP169" s="463" t="n">
        <v>-576</v>
      </c>
      <c r="AQ169" s="479" t="n">
        <v>0</v>
      </c>
      <c r="AR169" s="476" t="inlineStr">
        <is>
          <t>2.61 → 2.35</t>
        </is>
      </c>
      <c r="BA169" s="313" t="inlineStr">
        <is>
          <t>통합인문21</t>
        </is>
      </c>
    </row>
    <row r="170" ht="16.5" customHeight="1" s="671">
      <c r="B170" s="367" t="inlineStr">
        <is>
          <t>2.61</t>
        </is>
      </c>
      <c r="C170" s="351" t="inlineStr">
        <is>
          <t>5,664</t>
        </is>
      </c>
      <c r="D170" s="727" t="n">
        <v>-678</v>
      </c>
      <c r="E170" s="352" t="inlineStr"/>
      <c r="F170" s="341" t="n">
        <v>96.56999999999999</v>
      </c>
      <c r="G170" s="355" t="inlineStr">
        <is>
          <t>394.10</t>
        </is>
      </c>
      <c r="H170" s="356" t="inlineStr">
        <is>
          <t>398.16</t>
        </is>
      </c>
      <c r="I170" s="354" t="inlineStr">
        <is>
          <t>부산대</t>
        </is>
      </c>
      <c r="J170" s="340" t="inlineStr">
        <is>
          <t>약학(지역)</t>
        </is>
      </c>
      <c r="K170" s="339" t="inlineStr">
        <is>
          <t>자연</t>
        </is>
      </c>
      <c r="L170" s="357" t="n">
        <v>22</v>
      </c>
      <c r="M170" s="358" t="inlineStr">
        <is>
          <t xml:space="preserve">735.5 / </t>
        </is>
      </c>
      <c r="N170" s="359" t="n">
        <v>1000</v>
      </c>
      <c r="O170" s="360" t="inlineStr">
        <is>
          <t>표점</t>
        </is>
      </c>
      <c r="P170" s="343" t="inlineStr">
        <is>
          <t>표점</t>
        </is>
      </c>
      <c r="Q170" s="342" t="inlineStr">
        <is>
          <t>2과목</t>
        </is>
      </c>
      <c r="R170" s="344" t="n">
        <v>20</v>
      </c>
      <c r="S170" s="345" t="n">
        <v>30</v>
      </c>
      <c r="T170" s="362" t="n">
        <v>30</v>
      </c>
      <c r="U170" s="361" t="n">
        <v>96.56999999999999</v>
      </c>
      <c r="V170" s="346" t="n">
        <v>131.2960036054598</v>
      </c>
      <c r="W170" s="348" t="n">
        <v>130.7080040561423</v>
      </c>
      <c r="X170" s="347" t="n">
        <v>66.05</v>
      </c>
      <c r="Y170" s="357" t="inlineStr"/>
      <c r="Z170" s="365" t="inlineStr">
        <is>
          <t>1등급</t>
        </is>
      </c>
      <c r="AA170" s="350" t="n">
        <v>200</v>
      </c>
      <c r="AB170" s="349" t="inlineStr">
        <is>
          <t>만점</t>
        </is>
      </c>
      <c r="AC170" s="350" t="n">
        <v>10</v>
      </c>
      <c r="AD170" s="349" t="inlineStr">
        <is>
          <t>만점</t>
        </is>
      </c>
      <c r="AE170" s="364" t="n">
        <v>0</v>
      </c>
      <c r="AF170" s="366" t="n">
        <v>0</v>
      </c>
      <c r="AG170" s="363" t="n">
        <v>0</v>
      </c>
      <c r="AH170" s="635" t="inlineStr"/>
      <c r="AI170" s="324" t="n"/>
      <c r="AL170" s="487" t="inlineStr">
        <is>
          <t>부산대 약학(지역)</t>
        </is>
      </c>
      <c r="AM170" s="477" t="inlineStr">
        <is>
          <t>자연</t>
        </is>
      </c>
      <c r="AN170" s="637" t="n">
        <v>100</v>
      </c>
      <c r="AO170" s="478" t="n">
        <v>-678</v>
      </c>
      <c r="AP170" s="463" t="n">
        <v>-678</v>
      </c>
      <c r="AQ170" s="479" t="n">
        <v>0</v>
      </c>
      <c r="AR170" s="476" t="inlineStr">
        <is>
          <t>2.62 → 2.30</t>
        </is>
      </c>
      <c r="BA170" s="313" t="inlineStr">
        <is>
          <t>자연136</t>
        </is>
      </c>
    </row>
    <row r="171" ht="16.5" customHeight="1" s="671">
      <c r="B171" s="367" t="inlineStr">
        <is>
          <t>2.62</t>
        </is>
      </c>
      <c r="C171" s="351" t="inlineStr">
        <is>
          <t>5,685</t>
        </is>
      </c>
      <c r="D171" s="727" t="n">
        <v>-540</v>
      </c>
      <c r="E171" s="352" t="inlineStr"/>
      <c r="F171" s="341" t="n">
        <v>96.56</v>
      </c>
      <c r="G171" s="355" t="inlineStr">
        <is>
          <t>394.06</t>
        </is>
      </c>
      <c r="H171" s="356" t="inlineStr">
        <is>
          <t>397.60</t>
        </is>
      </c>
      <c r="I171" s="354" t="inlineStr">
        <is>
          <t>전남대</t>
        </is>
      </c>
      <c r="J171" s="340" t="inlineStr">
        <is>
          <t>약학부</t>
        </is>
      </c>
      <c r="K171" s="339" t="inlineStr">
        <is>
          <t>자연</t>
        </is>
      </c>
      <c r="L171" s="357" t="n">
        <v>11</v>
      </c>
      <c r="M171" s="358" t="inlineStr">
        <is>
          <t xml:space="preserve">968.791 / </t>
        </is>
      </c>
      <c r="N171" s="359" t="n">
        <v>800</v>
      </c>
      <c r="O171" s="360" t="inlineStr">
        <is>
          <t>표점/만점</t>
        </is>
      </c>
      <c r="P171" s="343" t="inlineStr">
        <is>
          <t>표점/만점</t>
        </is>
      </c>
      <c r="Q171" s="342" t="inlineStr">
        <is>
          <t>2과목</t>
        </is>
      </c>
      <c r="R171" s="344" t="n">
        <v>30</v>
      </c>
      <c r="S171" s="345" t="n">
        <v>40</v>
      </c>
      <c r="T171" s="362" t="n">
        <v>30</v>
      </c>
      <c r="U171" s="361" t="n">
        <v>96.56</v>
      </c>
      <c r="V171" s="346" t="n">
        <v>131.2846207873975</v>
      </c>
      <c r="W171" s="348" t="n">
        <v>130.6951983858222</v>
      </c>
      <c r="X171" s="347" t="inlineStr">
        <is>
          <t>65.56/67.91</t>
        </is>
      </c>
      <c r="Y171" s="357" t="inlineStr"/>
      <c r="Z171" s="365" t="inlineStr">
        <is>
          <t>1등급</t>
        </is>
      </c>
      <c r="AA171" s="350" t="n">
        <v>200</v>
      </c>
      <c r="AB171" s="349" t="inlineStr">
        <is>
          <t>만점</t>
        </is>
      </c>
      <c r="AC171" s="350" t="n">
        <v>10</v>
      </c>
      <c r="AD171" s="349" t="inlineStr">
        <is>
          <t>만점</t>
        </is>
      </c>
      <c r="AE171" s="364" t="n">
        <v>0</v>
      </c>
      <c r="AF171" s="366" t="n">
        <v>0</v>
      </c>
      <c r="AG171" s="363" t="n">
        <v>0</v>
      </c>
      <c r="AH171" s="635" t="inlineStr"/>
      <c r="AI171" s="324" t="n"/>
      <c r="AL171" s="487" t="inlineStr">
        <is>
          <t>전남대 약학부</t>
        </is>
      </c>
      <c r="AM171" s="477" t="inlineStr">
        <is>
          <t>자연</t>
        </is>
      </c>
      <c r="AN171" s="637" t="inlineStr">
        <is>
          <t>85%</t>
        </is>
      </c>
      <c r="AO171" s="478" t="n">
        <v>-540</v>
      </c>
      <c r="AP171" s="463" t="n">
        <v>-540</v>
      </c>
      <c r="AQ171" s="479" t="n">
        <v>0</v>
      </c>
      <c r="AR171" s="476" t="inlineStr">
        <is>
          <t>2.63 → 2.38</t>
        </is>
      </c>
      <c r="BA171" s="313" t="inlineStr">
        <is>
          <t>통합인문22</t>
        </is>
      </c>
    </row>
    <row r="172" ht="16.5" customHeight="1" s="671">
      <c r="B172" s="367" t="inlineStr">
        <is>
          <t>2.40</t>
        </is>
      </c>
      <c r="C172" s="351" t="inlineStr">
        <is>
          <t>5,208</t>
        </is>
      </c>
      <c r="D172" s="727" t="n">
        <v>-340</v>
      </c>
      <c r="E172" s="352" t="inlineStr">
        <is>
          <t>394.54</t>
        </is>
      </c>
      <c r="F172" s="341" t="n">
        <v>96.54000000000001</v>
      </c>
      <c r="G172" s="355" t="inlineStr">
        <is>
          <t>394.97</t>
        </is>
      </c>
      <c r="H172" s="356" t="inlineStr">
        <is>
          <t>397.38</t>
        </is>
      </c>
      <c r="I172" s="354" t="inlineStr">
        <is>
          <t>서울대</t>
        </is>
      </c>
      <c r="J172" s="340" t="inlineStr">
        <is>
          <t>아동가족학전공</t>
        </is>
      </c>
      <c r="K172" s="339" t="inlineStr">
        <is>
          <t>통합</t>
        </is>
      </c>
      <c r="L172" s="357" t="n">
        <v>8</v>
      </c>
      <c r="M172" s="358" t="inlineStr">
        <is>
          <t xml:space="preserve">394.5 / </t>
        </is>
      </c>
      <c r="N172" s="359" t="n">
        <v>600</v>
      </c>
      <c r="O172" s="360" t="inlineStr">
        <is>
          <t>표점</t>
        </is>
      </c>
      <c r="P172" s="343" t="inlineStr">
        <is>
          <t>표점</t>
        </is>
      </c>
      <c r="Q172" s="342" t="inlineStr">
        <is>
          <t>2과목</t>
        </is>
      </c>
      <c r="R172" s="344" t="n">
        <v>33</v>
      </c>
      <c r="S172" s="345" t="n">
        <v>40</v>
      </c>
      <c r="T172" s="362" t="n">
        <v>27</v>
      </c>
      <c r="U172" s="361" t="n">
        <v>96.54000000000001</v>
      </c>
      <c r="V172" s="346" t="n">
        <v>131.2674847009743</v>
      </c>
      <c r="W172" s="348" t="n">
        <v>130.6759202885961</v>
      </c>
      <c r="X172" s="347" t="n">
        <v>66.51000000000001</v>
      </c>
      <c r="Y172" s="357" t="inlineStr"/>
      <c r="Z172" s="365" t="inlineStr">
        <is>
          <t>1등급</t>
        </is>
      </c>
      <c r="AA172" s="350" t="n">
        <v>0</v>
      </c>
      <c r="AB172" s="349" t="inlineStr">
        <is>
          <t>만점</t>
        </is>
      </c>
      <c r="AC172" s="350" t="n">
        <v>0</v>
      </c>
      <c r="AD172" s="349" t="inlineStr">
        <is>
          <t>만점</t>
        </is>
      </c>
      <c r="AE172" s="364" t="n">
        <v>0</v>
      </c>
      <c r="AF172" s="366" t="n">
        <v>0</v>
      </c>
      <c r="AG172" s="363" t="n">
        <v>0</v>
      </c>
      <c r="AH172" s="635" t="inlineStr"/>
      <c r="AI172" s="324" t="n"/>
      <c r="AL172" s="487" t="inlineStr">
        <is>
          <t>서울대 아동가족학전공</t>
        </is>
      </c>
      <c r="AM172" s="477" t="inlineStr">
        <is>
          <t>통합</t>
        </is>
      </c>
      <c r="AN172" s="637" t="inlineStr">
        <is>
          <t>50%</t>
        </is>
      </c>
      <c r="AO172" s="478" t="n">
        <v>-340</v>
      </c>
      <c r="AP172" s="463" t="n">
        <v>-282</v>
      </c>
      <c r="AQ172" s="479" t="n">
        <v>-58</v>
      </c>
      <c r="AR172" s="476" t="inlineStr">
        <is>
          <t>2.64 → 2.51</t>
        </is>
      </c>
      <c r="BA172" s="313" t="inlineStr">
        <is>
          <t>자연137</t>
        </is>
      </c>
    </row>
    <row r="173" ht="16.5" customHeight="1" s="671">
      <c r="B173" s="367" t="inlineStr">
        <is>
          <t>2.65</t>
        </is>
      </c>
      <c r="C173" s="351" t="inlineStr">
        <is>
          <t>5,751</t>
        </is>
      </c>
      <c r="D173" s="727" t="n">
        <v>-681</v>
      </c>
      <c r="E173" s="352" t="inlineStr"/>
      <c r="F173" s="341" t="n">
        <v>96.53</v>
      </c>
      <c r="G173" s="355" t="inlineStr">
        <is>
          <t>394.92</t>
        </is>
      </c>
      <c r="H173" s="356" t="inlineStr">
        <is>
          <t>397.85</t>
        </is>
      </c>
      <c r="I173" s="354" t="inlineStr">
        <is>
          <t>성균관대</t>
        </is>
      </c>
      <c r="J173" s="340" t="inlineStr">
        <is>
          <t>글로벌경영학과</t>
        </is>
      </c>
      <c r="K173" s="339" t="inlineStr">
        <is>
          <t>통합</t>
        </is>
      </c>
      <c r="L173" s="357" t="n">
        <v>44</v>
      </c>
      <c r="M173" s="358" t="inlineStr">
        <is>
          <t xml:space="preserve">657.17 / </t>
        </is>
      </c>
      <c r="N173" s="359" t="n">
        <v>1000</v>
      </c>
      <c r="O173" s="360" t="inlineStr">
        <is>
          <t>표점</t>
        </is>
      </c>
      <c r="P173" s="343" t="inlineStr">
        <is>
          <t>변표</t>
        </is>
      </c>
      <c r="Q173" s="342" t="inlineStr">
        <is>
          <t>1과목</t>
        </is>
      </c>
      <c r="R173" s="344" t="n">
        <v>35</v>
      </c>
      <c r="S173" s="345" t="n">
        <v>25</v>
      </c>
      <c r="T173" s="362" t="n">
        <v>30</v>
      </c>
      <c r="U173" s="361" t="n">
        <v>96.53</v>
      </c>
      <c r="V173" s="346" t="n">
        <v>131.2536358021225</v>
      </c>
      <c r="W173" s="348" t="n">
        <v>130.6603402773878</v>
      </c>
      <c r="X173" s="347" t="n">
        <v>66.5</v>
      </c>
      <c r="Y173" s="357" t="n">
        <v>66.89</v>
      </c>
      <c r="Z173" s="365" t="inlineStr">
        <is>
          <t>1등급</t>
        </is>
      </c>
      <c r="AA173" s="350" t="n">
        <v>63.5</v>
      </c>
      <c r="AB173" s="349" t="inlineStr">
        <is>
          <t>만점</t>
        </is>
      </c>
      <c r="AC173" s="350" t="n">
        <v>0</v>
      </c>
      <c r="AD173" s="349" t="inlineStr">
        <is>
          <t>만점</t>
        </is>
      </c>
      <c r="AE173" s="364" t="n">
        <v>0</v>
      </c>
      <c r="AF173" s="366" t="n">
        <v>0</v>
      </c>
      <c r="AG173" s="363" t="n">
        <v>0</v>
      </c>
      <c r="AH173" s="635" t="inlineStr"/>
      <c r="AI173" s="324" t="n"/>
      <c r="AL173" s="487" t="inlineStr">
        <is>
          <t>성균관대 글로벌경영학과</t>
        </is>
      </c>
      <c r="AM173" s="477" t="inlineStr">
        <is>
          <t>통합</t>
        </is>
      </c>
      <c r="AN173" s="637" t="n">
        <v>100</v>
      </c>
      <c r="AO173" s="478" t="n">
        <v>-681</v>
      </c>
      <c r="AP173" s="463" t="n">
        <v>-556</v>
      </c>
      <c r="AQ173" s="479" t="n">
        <v>-125</v>
      </c>
      <c r="AR173" s="476" t="inlineStr">
        <is>
          <t>2.66 → 2.40</t>
        </is>
      </c>
      <c r="BA173" s="313" t="inlineStr">
        <is>
          <t>자연138</t>
        </is>
      </c>
    </row>
    <row r="174" ht="16.5" customHeight="1" s="671">
      <c r="B174" s="367" t="inlineStr">
        <is>
          <t>2.42</t>
        </is>
      </c>
      <c r="C174" s="351" t="inlineStr">
        <is>
          <t>5,251</t>
        </is>
      </c>
      <c r="D174" s="727" t="n">
        <v>-326</v>
      </c>
      <c r="E174" s="352" t="inlineStr"/>
      <c r="F174" s="341" t="n">
        <v>96.51000000000001</v>
      </c>
      <c r="G174" s="355" t="inlineStr">
        <is>
          <t>394.87</t>
        </is>
      </c>
      <c r="H174" s="356" t="inlineStr">
        <is>
          <t>397.27</t>
        </is>
      </c>
      <c r="I174" s="354" t="inlineStr">
        <is>
          <t>서울대</t>
        </is>
      </c>
      <c r="J174" s="340" t="inlineStr">
        <is>
          <t>사회교육과</t>
        </is>
      </c>
      <c r="K174" s="339" t="inlineStr">
        <is>
          <t>통합</t>
        </is>
      </c>
      <c r="L174" s="357" t="n">
        <v>6</v>
      </c>
      <c r="M174" s="358" t="inlineStr">
        <is>
          <t xml:space="preserve">394.4 / </t>
        </is>
      </c>
      <c r="N174" s="359" t="n">
        <v>600</v>
      </c>
      <c r="O174" s="360" t="inlineStr">
        <is>
          <t>표점</t>
        </is>
      </c>
      <c r="P174" s="343" t="inlineStr">
        <is>
          <t>표점</t>
        </is>
      </c>
      <c r="Q174" s="342" t="inlineStr">
        <is>
          <t>2과목</t>
        </is>
      </c>
      <c r="R174" s="344" t="n">
        <v>33</v>
      </c>
      <c r="S174" s="345" t="n">
        <v>40</v>
      </c>
      <c r="T174" s="362" t="n">
        <v>27</v>
      </c>
      <c r="U174" s="361" t="n">
        <v>96.51000000000001</v>
      </c>
      <c r="V174" s="346" t="n">
        <v>131.2386973606776</v>
      </c>
      <c r="W174" s="348" t="n">
        <v>130.6435345307623</v>
      </c>
      <c r="X174" s="347" t="n">
        <v>66.48999999999999</v>
      </c>
      <c r="Y174" s="357" t="inlineStr"/>
      <c r="Z174" s="365" t="inlineStr">
        <is>
          <t>1등급</t>
        </is>
      </c>
      <c r="AA174" s="350" t="n">
        <v>0</v>
      </c>
      <c r="AB174" s="349" t="inlineStr">
        <is>
          <t>만점</t>
        </is>
      </c>
      <c r="AC174" s="350" t="n">
        <v>0</v>
      </c>
      <c r="AD174" s="349" t="inlineStr">
        <is>
          <t>만점</t>
        </is>
      </c>
      <c r="AE174" s="364" t="n">
        <v>0</v>
      </c>
      <c r="AF174" s="366" t="n">
        <v>0</v>
      </c>
      <c r="AG174" s="363" t="n">
        <v>0</v>
      </c>
      <c r="AH174" s="635" t="inlineStr"/>
      <c r="AI174" s="324" t="n"/>
      <c r="AL174" s="487" t="inlineStr">
        <is>
          <t>서울대 사회교육과</t>
        </is>
      </c>
      <c r="AM174" s="477" t="inlineStr">
        <is>
          <t>통합</t>
        </is>
      </c>
      <c r="AN174" s="637" t="inlineStr">
        <is>
          <t>50%</t>
        </is>
      </c>
      <c r="AO174" s="478" t="n">
        <v>-326</v>
      </c>
      <c r="AP174" s="463" t="n">
        <v>-271</v>
      </c>
      <c r="AQ174" s="479" t="n">
        <v>-55</v>
      </c>
      <c r="AR174" s="476" t="inlineStr">
        <is>
          <t>2.67 → 2.55</t>
        </is>
      </c>
      <c r="BA174" s="313" t="inlineStr">
        <is>
          <t>통합인문23</t>
        </is>
      </c>
    </row>
    <row r="175" ht="16.5" customHeight="1" s="671">
      <c r="B175" s="367" t="inlineStr">
        <is>
          <t>2.68</t>
        </is>
      </c>
      <c r="C175" s="351" t="inlineStr">
        <is>
          <t>5,816</t>
        </is>
      </c>
      <c r="D175" s="727" t="n">
        <v>-488</v>
      </c>
      <c r="E175" s="352" t="inlineStr"/>
      <c r="F175" s="341" t="n">
        <v>96.5</v>
      </c>
      <c r="G175" s="355" t="inlineStr">
        <is>
          <t>393.83</t>
        </is>
      </c>
      <c r="H175" s="356" t="inlineStr">
        <is>
          <t>396.88</t>
        </is>
      </c>
      <c r="I175" s="354" t="inlineStr">
        <is>
          <t>가천대</t>
        </is>
      </c>
      <c r="J175" s="340" t="inlineStr">
        <is>
          <t>약학과</t>
        </is>
      </c>
      <c r="K175" s="339" t="inlineStr">
        <is>
          <t>자연</t>
        </is>
      </c>
      <c r="L175" s="357" t="n">
        <v>15</v>
      </c>
      <c r="M175" s="358" t="inlineStr">
        <is>
          <t xml:space="preserve">96.8 / </t>
        </is>
      </c>
      <c r="N175" s="359" t="n">
        <v>100</v>
      </c>
      <c r="O175" s="360" t="inlineStr">
        <is>
          <t>백분위</t>
        </is>
      </c>
      <c r="P175" s="343" t="inlineStr">
        <is>
          <t>백분위</t>
        </is>
      </c>
      <c r="Q175" s="342" t="inlineStr">
        <is>
          <t>2과목</t>
        </is>
      </c>
      <c r="R175" s="344" t="n">
        <v>25</v>
      </c>
      <c r="S175" s="345" t="n">
        <v>30</v>
      </c>
      <c r="T175" s="362" t="n">
        <v>25</v>
      </c>
      <c r="U175" s="361" t="n">
        <v>96.5</v>
      </c>
      <c r="V175" s="346" t="n">
        <v>131.2222222222222</v>
      </c>
      <c r="W175" s="348" t="n">
        <v>130.625</v>
      </c>
      <c r="X175" s="347" t="n">
        <v>65.98999999999999</v>
      </c>
      <c r="Y175" s="357" t="inlineStr"/>
      <c r="Z175" s="365" t="inlineStr">
        <is>
          <t>1등급</t>
        </is>
      </c>
      <c r="AA175" s="350" t="n">
        <v>19.6</v>
      </c>
      <c r="AB175" s="349" t="inlineStr">
        <is>
          <t>만점</t>
        </is>
      </c>
      <c r="AC175" s="350" t="n">
        <v>0</v>
      </c>
      <c r="AD175" s="349" t="inlineStr">
        <is>
          <t>만점</t>
        </is>
      </c>
      <c r="AE175" s="364" t="n">
        <v>0</v>
      </c>
      <c r="AF175" s="366" t="n">
        <v>0</v>
      </c>
      <c r="AG175" s="363" t="n">
        <v>0</v>
      </c>
      <c r="AH175" s="635" t="inlineStr"/>
      <c r="AI175" s="324" t="n"/>
      <c r="AL175" s="487" t="inlineStr">
        <is>
          <t>가천대 약학과</t>
        </is>
      </c>
      <c r="AM175" s="477" t="inlineStr">
        <is>
          <t>자연</t>
        </is>
      </c>
      <c r="AN175" s="637" t="inlineStr">
        <is>
          <t>75%</t>
        </is>
      </c>
      <c r="AO175" s="478" t="n">
        <v>-488</v>
      </c>
      <c r="AP175" s="463" t="n">
        <v>-488</v>
      </c>
      <c r="AQ175" s="479" t="n">
        <v>0</v>
      </c>
      <c r="AR175" s="476" t="inlineStr">
        <is>
          <t>2.69 → 2.46</t>
        </is>
      </c>
      <c r="BA175" s="313" t="inlineStr">
        <is>
          <t>통합인문24</t>
        </is>
      </c>
    </row>
    <row r="176" ht="16.5" customHeight="1" s="671">
      <c r="B176" s="367" t="inlineStr">
        <is>
          <t>2.70</t>
        </is>
      </c>
      <c r="C176" s="351" t="inlineStr">
        <is>
          <t>5,859</t>
        </is>
      </c>
      <c r="D176" s="727" t="n">
        <v>-592</v>
      </c>
      <c r="E176" s="352" t="inlineStr"/>
      <c r="F176" s="341" t="n">
        <v>96.48999999999999</v>
      </c>
      <c r="G176" s="355" t="inlineStr">
        <is>
          <t>393.77</t>
        </is>
      </c>
      <c r="H176" s="356" t="inlineStr">
        <is>
          <t>397.06</t>
        </is>
      </c>
      <c r="I176" s="354" t="inlineStr">
        <is>
          <t>서울대</t>
        </is>
      </c>
      <c r="J176" s="340" t="inlineStr">
        <is>
          <t>지구과학교육과</t>
        </is>
      </c>
      <c r="K176" s="339" t="inlineStr">
        <is>
          <t>자연</t>
        </is>
      </c>
      <c r="L176" s="357" t="n">
        <v>8</v>
      </c>
      <c r="M176" s="358" t="inlineStr">
        <is>
          <t xml:space="preserve">396.5 / </t>
        </is>
      </c>
      <c r="N176" s="359" t="n">
        <v>600</v>
      </c>
      <c r="O176" s="360" t="inlineStr">
        <is>
          <t>표점</t>
        </is>
      </c>
      <c r="P176" s="343" t="inlineStr">
        <is>
          <t>표점</t>
        </is>
      </c>
      <c r="Q176" s="342" t="inlineStr">
        <is>
          <t>2과목</t>
        </is>
      </c>
      <c r="R176" s="344" t="n">
        <v>33</v>
      </c>
      <c r="S176" s="345" t="n">
        <v>40</v>
      </c>
      <c r="T176" s="362" t="n">
        <v>27</v>
      </c>
      <c r="U176" s="361" t="n">
        <v>96.48999999999999</v>
      </c>
      <c r="V176" s="346" t="n">
        <v>131.208762444819</v>
      </c>
      <c r="W176" s="348" t="n">
        <v>130.6098577504214</v>
      </c>
      <c r="X176" s="347" t="n">
        <v>65.98</v>
      </c>
      <c r="Y176" s="357" t="inlineStr"/>
      <c r="Z176" s="365" t="inlineStr">
        <is>
          <t>1등급</t>
        </is>
      </c>
      <c r="AA176" s="350" t="n">
        <v>0</v>
      </c>
      <c r="AB176" s="349" t="inlineStr">
        <is>
          <t>만점</t>
        </is>
      </c>
      <c r="AC176" s="350" t="n">
        <v>0</v>
      </c>
      <c r="AD176" s="349" t="inlineStr">
        <is>
          <t>만점</t>
        </is>
      </c>
      <c r="AE176" s="364" t="n">
        <v>0</v>
      </c>
      <c r="AF176" s="366" t="n">
        <v>3</v>
      </c>
      <c r="AG176" s="363" t="n">
        <v>0</v>
      </c>
      <c r="AH176" s="635" t="inlineStr">
        <is>
          <t xml:space="preserve"> 과탐Ⅱ3점 가산</t>
        </is>
      </c>
      <c r="AI176" s="324" t="n"/>
      <c r="AL176" s="487" t="inlineStr">
        <is>
          <t>서울대 지구과학교육과</t>
        </is>
      </c>
      <c r="AM176" s="477" t="inlineStr">
        <is>
          <t>자연</t>
        </is>
      </c>
      <c r="AN176" s="637" t="inlineStr">
        <is>
          <t>90%</t>
        </is>
      </c>
      <c r="AO176" s="478" t="n">
        <v>-592</v>
      </c>
      <c r="AP176" s="463" t="n">
        <v>-592</v>
      </c>
      <c r="AQ176" s="479" t="n">
        <v>0</v>
      </c>
      <c r="AR176" s="476" t="inlineStr">
        <is>
          <t>2.70 → 2.43</t>
        </is>
      </c>
      <c r="BA176" s="313" t="inlineStr">
        <is>
          <t>통합인문25</t>
        </is>
      </c>
    </row>
    <row r="177" ht="16.5" customHeight="1" s="671">
      <c r="B177" s="367" t="inlineStr">
        <is>
          <t>2.70</t>
        </is>
      </c>
      <c r="C177" s="351" t="inlineStr">
        <is>
          <t>5,859</t>
        </is>
      </c>
      <c r="D177" s="727" t="n">
        <v>-592</v>
      </c>
      <c r="E177" s="352" t="inlineStr"/>
      <c r="F177" s="341" t="n">
        <v>96.48999999999999</v>
      </c>
      <c r="G177" s="355" t="inlineStr">
        <is>
          <t>393.77</t>
        </is>
      </c>
      <c r="H177" s="356" t="inlineStr">
        <is>
          <t>397.06</t>
        </is>
      </c>
      <c r="I177" s="354" t="inlineStr">
        <is>
          <t>서울대</t>
        </is>
      </c>
      <c r="J177" s="340" t="inlineStr">
        <is>
          <t>식품영양학과</t>
        </is>
      </c>
      <c r="K177" s="339" t="inlineStr">
        <is>
          <t>자연</t>
        </is>
      </c>
      <c r="L177" s="357" t="n">
        <v>14</v>
      </c>
      <c r="M177" s="358" t="inlineStr">
        <is>
          <t xml:space="preserve">396.5 / </t>
        </is>
      </c>
      <c r="N177" s="359" t="n">
        <v>600</v>
      </c>
      <c r="O177" s="360" t="inlineStr">
        <is>
          <t>표점</t>
        </is>
      </c>
      <c r="P177" s="343" t="inlineStr">
        <is>
          <t>표점</t>
        </is>
      </c>
      <c r="Q177" s="342" t="inlineStr">
        <is>
          <t>2과목</t>
        </is>
      </c>
      <c r="R177" s="344" t="n">
        <v>33</v>
      </c>
      <c r="S177" s="345" t="n">
        <v>40</v>
      </c>
      <c r="T177" s="362" t="n">
        <v>27</v>
      </c>
      <c r="U177" s="361" t="n">
        <v>96.48999999999999</v>
      </c>
      <c r="V177" s="346" t="n">
        <v>131.208762444819</v>
      </c>
      <c r="W177" s="348" t="n">
        <v>130.6098577504214</v>
      </c>
      <c r="X177" s="347" t="n">
        <v>65.98</v>
      </c>
      <c r="Y177" s="357" t="inlineStr"/>
      <c r="Z177" s="365" t="inlineStr">
        <is>
          <t>1등급</t>
        </is>
      </c>
      <c r="AA177" s="350" t="n">
        <v>0</v>
      </c>
      <c r="AB177" s="349" t="inlineStr">
        <is>
          <t>만점</t>
        </is>
      </c>
      <c r="AC177" s="350" t="n">
        <v>0</v>
      </c>
      <c r="AD177" s="349" t="inlineStr">
        <is>
          <t>만점</t>
        </is>
      </c>
      <c r="AE177" s="364" t="n">
        <v>0</v>
      </c>
      <c r="AF177" s="366" t="n">
        <v>3</v>
      </c>
      <c r="AG177" s="363" t="n">
        <v>0</v>
      </c>
      <c r="AH177" s="635" t="inlineStr">
        <is>
          <t xml:space="preserve"> 과탐Ⅱ3점 가산</t>
        </is>
      </c>
      <c r="AI177" s="324" t="n"/>
      <c r="AL177" s="487" t="inlineStr">
        <is>
          <t>서울대 식품영양학과</t>
        </is>
      </c>
      <c r="AM177" s="477" t="inlineStr">
        <is>
          <t>자연</t>
        </is>
      </c>
      <c r="AN177" s="637" t="inlineStr">
        <is>
          <t>90%</t>
        </is>
      </c>
      <c r="AO177" s="478" t="n">
        <v>-592</v>
      </c>
      <c r="AP177" s="463" t="n">
        <v>-592</v>
      </c>
      <c r="AQ177" s="479" t="n">
        <v>0</v>
      </c>
      <c r="AR177" s="476" t="inlineStr">
        <is>
          <t>2.70 → 2.43</t>
        </is>
      </c>
      <c r="BA177" s="313" t="inlineStr">
        <is>
          <t>자연139</t>
        </is>
      </c>
    </row>
    <row r="178" ht="16.5" customHeight="1" s="671">
      <c r="B178" s="367" t="inlineStr">
        <is>
          <t>2.74</t>
        </is>
      </c>
      <c r="C178" s="351" t="inlineStr">
        <is>
          <t>5,946</t>
        </is>
      </c>
      <c r="D178" s="727" t="n">
        <v>-658</v>
      </c>
      <c r="E178" s="352" t="inlineStr"/>
      <c r="F178" s="341" t="n">
        <v>96.45999999999999</v>
      </c>
      <c r="G178" s="355" t="inlineStr">
        <is>
          <t>393.66</t>
        </is>
      </c>
      <c r="H178" s="356" t="inlineStr">
        <is>
          <t>396.96</t>
        </is>
      </c>
      <c r="I178" s="354" t="inlineStr">
        <is>
          <t>대전대</t>
        </is>
      </c>
      <c r="J178" s="340" t="inlineStr">
        <is>
          <t>한의예</t>
        </is>
      </c>
      <c r="K178" s="339" t="inlineStr">
        <is>
          <t>자연</t>
        </is>
      </c>
      <c r="L178" s="357" t="n">
        <v>9</v>
      </c>
      <c r="M178" s="358" t="inlineStr">
        <is>
          <t xml:space="preserve">982.7 / </t>
        </is>
      </c>
      <c r="N178" s="359" t="n">
        <v>1000</v>
      </c>
      <c r="O178" s="360" t="inlineStr">
        <is>
          <t>백분위</t>
        </is>
      </c>
      <c r="P178" s="343" t="inlineStr">
        <is>
          <t>백분위</t>
        </is>
      </c>
      <c r="Q178" s="342" t="inlineStr">
        <is>
          <t>2과목</t>
        </is>
      </c>
      <c r="R178" s="344" t="n">
        <v>27</v>
      </c>
      <c r="S178" s="345" t="n">
        <v>28</v>
      </c>
      <c r="T178" s="362" t="n">
        <v>25</v>
      </c>
      <c r="U178" s="361" t="n">
        <v>96.45999999999999</v>
      </c>
      <c r="V178" s="346" t="n">
        <v>131.1805555555556</v>
      </c>
      <c r="W178" s="348" t="n">
        <v>130.578125</v>
      </c>
      <c r="X178" s="347" t="n">
        <v>65.95</v>
      </c>
      <c r="Y178" s="357" t="inlineStr"/>
      <c r="Z178" s="365" t="inlineStr">
        <is>
          <t>1등급</t>
        </is>
      </c>
      <c r="AA178" s="350" t="n">
        <v>200</v>
      </c>
      <c r="AB178" s="349" t="inlineStr">
        <is>
          <t>만점</t>
        </is>
      </c>
      <c r="AC178" s="350" t="n">
        <v>5</v>
      </c>
      <c r="AD178" s="349" t="inlineStr">
        <is>
          <t>만점</t>
        </is>
      </c>
      <c r="AE178" s="364" t="n">
        <v>0</v>
      </c>
      <c r="AF178" s="366" t="n">
        <v>6</v>
      </c>
      <c r="AG178" s="363" t="n">
        <v>0</v>
      </c>
      <c r="AH178" s="635" t="inlineStr">
        <is>
          <t xml:space="preserve"> 미적3점 기하3점 과탐3점 가산</t>
        </is>
      </c>
      <c r="AI178" s="324" t="n"/>
      <c r="AL178" s="487" t="inlineStr">
        <is>
          <t>대전대 한의예</t>
        </is>
      </c>
      <c r="AM178" s="477" t="inlineStr">
        <is>
          <t>자연</t>
        </is>
      </c>
      <c r="AN178" s="637" t="n">
        <v>100</v>
      </c>
      <c r="AO178" s="478" t="n">
        <v>-658</v>
      </c>
      <c r="AP178" s="463" t="n">
        <v>-658</v>
      </c>
      <c r="AQ178" s="479" t="n">
        <v>0</v>
      </c>
      <c r="AR178" s="476" t="inlineStr">
        <is>
          <t>2.75 → 2.44</t>
        </is>
      </c>
      <c r="BA178" s="313" t="inlineStr">
        <is>
          <t>자연140</t>
        </is>
      </c>
    </row>
    <row r="179" ht="16.5" customHeight="1" s="671">
      <c r="B179" s="367" t="inlineStr">
        <is>
          <t>2.45</t>
        </is>
      </c>
      <c r="C179" s="351" t="inlineStr">
        <is>
          <t>5,317</t>
        </is>
      </c>
      <c r="D179" s="727" t="n">
        <v>-334</v>
      </c>
      <c r="E179" s="352" t="inlineStr">
        <is>
          <t>394.33</t>
        </is>
      </c>
      <c r="F179" s="341" t="n">
        <v>96.45999999999999</v>
      </c>
      <c r="G179" s="355" t="inlineStr">
        <is>
          <t>394.67</t>
        </is>
      </c>
      <c r="H179" s="356" t="inlineStr">
        <is>
          <t>397.03</t>
        </is>
      </c>
      <c r="I179" s="354" t="inlineStr">
        <is>
          <t>서울대</t>
        </is>
      </c>
      <c r="J179" s="340" t="inlineStr">
        <is>
          <t>언론정보학과</t>
        </is>
      </c>
      <c r="K179" s="339" t="inlineStr">
        <is>
          <t>통합</t>
        </is>
      </c>
      <c r="L179" s="357" t="n">
        <v>7</v>
      </c>
      <c r="M179" s="358" t="inlineStr">
        <is>
          <t xml:space="preserve">394.2 / </t>
        </is>
      </c>
      <c r="N179" s="359" t="n">
        <v>600</v>
      </c>
      <c r="O179" s="360" t="inlineStr">
        <is>
          <t>표점</t>
        </is>
      </c>
      <c r="P179" s="343" t="inlineStr">
        <is>
          <t>표점</t>
        </is>
      </c>
      <c r="Q179" s="342" t="inlineStr">
        <is>
          <t>2과목</t>
        </is>
      </c>
      <c r="R179" s="344" t="n">
        <v>33</v>
      </c>
      <c r="S179" s="345" t="n">
        <v>40</v>
      </c>
      <c r="T179" s="362" t="n">
        <v>27</v>
      </c>
      <c r="U179" s="361" t="n">
        <v>96.45999999999999</v>
      </c>
      <c r="V179" s="346" t="n">
        <v>131.1817236030761</v>
      </c>
      <c r="W179" s="348" t="n">
        <v>130.5794390534606</v>
      </c>
      <c r="X179" s="347" t="n">
        <v>66.45</v>
      </c>
      <c r="Y179" s="357" t="inlineStr"/>
      <c r="Z179" s="365" t="inlineStr">
        <is>
          <t>1등급</t>
        </is>
      </c>
      <c r="AA179" s="350" t="n">
        <v>0</v>
      </c>
      <c r="AB179" s="349" t="inlineStr">
        <is>
          <t>만점</t>
        </is>
      </c>
      <c r="AC179" s="350" t="n">
        <v>0</v>
      </c>
      <c r="AD179" s="349" t="inlineStr">
        <is>
          <t>만점</t>
        </is>
      </c>
      <c r="AE179" s="364" t="n">
        <v>0</v>
      </c>
      <c r="AF179" s="366" t="n">
        <v>0</v>
      </c>
      <c r="AG179" s="363" t="n">
        <v>0</v>
      </c>
      <c r="AH179" s="635" t="inlineStr"/>
      <c r="AI179" s="324" t="n"/>
      <c r="AL179" s="487" t="inlineStr">
        <is>
          <t>서울대 언론정보학과</t>
        </is>
      </c>
      <c r="AM179" s="480" t="inlineStr">
        <is>
          <t>통합</t>
        </is>
      </c>
      <c r="AN179" s="637" t="inlineStr">
        <is>
          <t>50%</t>
        </is>
      </c>
      <c r="AO179" s="478" t="n">
        <v>-334</v>
      </c>
      <c r="AP179" s="463" t="n">
        <v>-277</v>
      </c>
      <c r="AQ179" s="479" t="n">
        <v>-57</v>
      </c>
      <c r="AR179" s="476" t="inlineStr">
        <is>
          <t>2.74 → 2.61</t>
        </is>
      </c>
      <c r="BA179" s="313" t="inlineStr">
        <is>
          <t>자연141</t>
        </is>
      </c>
    </row>
    <row r="180" ht="16.5" customHeight="1" s="671">
      <c r="B180" s="367" t="inlineStr">
        <is>
          <t>2.82</t>
        </is>
      </c>
      <c r="C180" s="351" t="inlineStr">
        <is>
          <t>6,119</t>
        </is>
      </c>
      <c r="D180" s="727" t="n">
        <v>-608</v>
      </c>
      <c r="E180" s="352" t="inlineStr">
        <is>
          <t>393.96</t>
        </is>
      </c>
      <c r="F180" s="341" t="n">
        <v>96.42</v>
      </c>
      <c r="G180" s="355" t="inlineStr">
        <is>
          <t>393.46</t>
        </is>
      </c>
      <c r="H180" s="356" t="inlineStr">
        <is>
          <t>396.61</t>
        </is>
      </c>
      <c r="I180" s="354" t="inlineStr">
        <is>
          <t>서울대</t>
        </is>
      </c>
      <c r="J180" s="340" t="inlineStr">
        <is>
          <t>생물교육과</t>
        </is>
      </c>
      <c r="K180" s="339" t="inlineStr">
        <is>
          <t>자연</t>
        </is>
      </c>
      <c r="L180" s="357" t="n">
        <v>10</v>
      </c>
      <c r="M180" s="358" t="inlineStr">
        <is>
          <t xml:space="preserve">396.2 / </t>
        </is>
      </c>
      <c r="N180" s="359" t="n">
        <v>600</v>
      </c>
      <c r="O180" s="360" t="inlineStr">
        <is>
          <t>표점</t>
        </is>
      </c>
      <c r="P180" s="343" t="inlineStr">
        <is>
          <t>표점</t>
        </is>
      </c>
      <c r="Q180" s="342" t="inlineStr">
        <is>
          <t>2과목</t>
        </is>
      </c>
      <c r="R180" s="344" t="n">
        <v>33</v>
      </c>
      <c r="S180" s="345" t="n">
        <v>40</v>
      </c>
      <c r="T180" s="362" t="n">
        <v>27</v>
      </c>
      <c r="U180" s="361" t="n">
        <v>96.42</v>
      </c>
      <c r="V180" s="346" t="n">
        <v>131.1294704523752</v>
      </c>
      <c r="W180" s="348" t="n">
        <v>130.5206542589221</v>
      </c>
      <c r="X180" s="347" t="n">
        <v>65.90000000000001</v>
      </c>
      <c r="Y180" s="357" t="inlineStr"/>
      <c r="Z180" s="365" t="inlineStr">
        <is>
          <t>1등급</t>
        </is>
      </c>
      <c r="AA180" s="350" t="n">
        <v>0</v>
      </c>
      <c r="AB180" s="349" t="inlineStr">
        <is>
          <t>만점</t>
        </is>
      </c>
      <c r="AC180" s="350" t="n">
        <v>0</v>
      </c>
      <c r="AD180" s="349" t="inlineStr">
        <is>
          <t>만점</t>
        </is>
      </c>
      <c r="AE180" s="364" t="n">
        <v>0</v>
      </c>
      <c r="AF180" s="366" t="n">
        <v>3</v>
      </c>
      <c r="AG180" s="363" t="n">
        <v>0</v>
      </c>
      <c r="AH180" s="635" t="inlineStr">
        <is>
          <t xml:space="preserve"> 물리/화학 필수, 과탐Ⅱ3점 가산</t>
        </is>
      </c>
      <c r="AI180" s="324" t="n"/>
      <c r="AL180" s="487" t="inlineStr">
        <is>
          <t>서울대 생물교육과</t>
        </is>
      </c>
      <c r="AM180" s="477" t="inlineStr">
        <is>
          <t>자연</t>
        </is>
      </c>
      <c r="AN180" s="637" t="inlineStr">
        <is>
          <t>90%</t>
        </is>
      </c>
      <c r="AO180" s="478" t="n">
        <v>-608</v>
      </c>
      <c r="AP180" s="463" t="n">
        <v>-608</v>
      </c>
      <c r="AQ180" s="479" t="n">
        <v>0</v>
      </c>
      <c r="AR180" s="476" t="inlineStr">
        <is>
          <t>2.83 → 2.55</t>
        </is>
      </c>
      <c r="BA180" s="313" t="inlineStr">
        <is>
          <t>통합인문26</t>
        </is>
      </c>
    </row>
    <row r="181" ht="16.5" customHeight="1" s="671">
      <c r="B181" s="367" t="inlineStr">
        <is>
          <t>2.51</t>
        </is>
      </c>
      <c r="C181" s="351" t="inlineStr">
        <is>
          <t>5,447</t>
        </is>
      </c>
      <c r="D181" s="727" t="n">
        <v>-338</v>
      </c>
      <c r="E181" s="352" t="inlineStr"/>
      <c r="F181" s="341" t="n">
        <v>96.41</v>
      </c>
      <c r="G181" s="355" t="inlineStr">
        <is>
          <t>394.46</t>
        </is>
      </c>
      <c r="H181" s="356" t="inlineStr">
        <is>
          <t>396.68</t>
        </is>
      </c>
      <c r="I181" s="354" t="inlineStr">
        <is>
          <t>서울대</t>
        </is>
      </c>
      <c r="J181" s="340" t="inlineStr">
        <is>
          <t>정치외교학부</t>
        </is>
      </c>
      <c r="K181" s="339" t="inlineStr">
        <is>
          <t>통합</t>
        </is>
      </c>
      <c r="L181" s="357" t="n">
        <v>15</v>
      </c>
      <c r="M181" s="358" t="inlineStr">
        <is>
          <t xml:space="preserve">394 / </t>
        </is>
      </c>
      <c r="N181" s="359" t="n">
        <v>600</v>
      </c>
      <c r="O181" s="360" t="inlineStr">
        <is>
          <t>표점</t>
        </is>
      </c>
      <c r="P181" s="343" t="inlineStr">
        <is>
          <t>표점</t>
        </is>
      </c>
      <c r="Q181" s="342" t="inlineStr">
        <is>
          <t>2과목</t>
        </is>
      </c>
      <c r="R181" s="344" t="n">
        <v>33</v>
      </c>
      <c r="S181" s="345" t="n">
        <v>40</v>
      </c>
      <c r="T181" s="362" t="n">
        <v>27</v>
      </c>
      <c r="U181" s="361" t="n">
        <v>96.41</v>
      </c>
      <c r="V181" s="346" t="n">
        <v>131.1249907311141</v>
      </c>
      <c r="W181" s="348" t="n">
        <v>130.5156145725033</v>
      </c>
      <c r="X181" s="347" t="n">
        <v>66.41</v>
      </c>
      <c r="Y181" s="357" t="inlineStr"/>
      <c r="Z181" s="365" t="inlineStr">
        <is>
          <t>1등급</t>
        </is>
      </c>
      <c r="AA181" s="350" t="n">
        <v>0</v>
      </c>
      <c r="AB181" s="349" t="inlineStr">
        <is>
          <t>만점</t>
        </is>
      </c>
      <c r="AC181" s="350" t="n">
        <v>0</v>
      </c>
      <c r="AD181" s="349" t="inlineStr">
        <is>
          <t>만점</t>
        </is>
      </c>
      <c r="AE181" s="364" t="n">
        <v>0</v>
      </c>
      <c r="AF181" s="366" t="n">
        <v>0</v>
      </c>
      <c r="AG181" s="363" t="n">
        <v>0</v>
      </c>
      <c r="AH181" s="635" t="inlineStr"/>
      <c r="AI181" s="324" t="n"/>
      <c r="AL181" s="487" t="inlineStr">
        <is>
          <t>서울대 정치외교학부</t>
        </is>
      </c>
      <c r="AM181" s="480" t="inlineStr">
        <is>
          <t>통합</t>
        </is>
      </c>
      <c r="AN181" s="637" t="inlineStr">
        <is>
          <t>50%</t>
        </is>
      </c>
      <c r="AO181" s="478" t="n">
        <v>-338</v>
      </c>
      <c r="AP181" s="463" t="n">
        <v>-279</v>
      </c>
      <c r="AQ181" s="479" t="n">
        <v>-59</v>
      </c>
      <c r="AR181" s="476" t="inlineStr">
        <is>
          <t>2.83 → 2.70</t>
        </is>
      </c>
      <c r="BA181" s="313" t="inlineStr">
        <is>
          <t>자연142</t>
        </is>
      </c>
    </row>
    <row r="182" ht="16.5" customHeight="1" s="671">
      <c r="B182" s="367" t="inlineStr">
        <is>
          <t>2.89</t>
        </is>
      </c>
      <c r="C182" s="351" t="inlineStr">
        <is>
          <t>6,271</t>
        </is>
      </c>
      <c r="D182" s="727" t="n">
        <v>-321</v>
      </c>
      <c r="E182" s="352" t="inlineStr">
        <is>
          <t>394.13</t>
        </is>
      </c>
      <c r="F182" s="341" t="n">
        <v>96.37</v>
      </c>
      <c r="G182" s="355" t="inlineStr">
        <is>
          <t>393.27</t>
        </is>
      </c>
      <c r="H182" s="356" t="inlineStr">
        <is>
          <t>395.96</t>
        </is>
      </c>
      <c r="I182" s="354" t="inlineStr">
        <is>
          <t>전남대</t>
        </is>
      </c>
      <c r="J182" s="340" t="inlineStr">
        <is>
          <t>약학부(지역)</t>
        </is>
      </c>
      <c r="K182" s="339" t="inlineStr">
        <is>
          <t>자연</t>
        </is>
      </c>
      <c r="L182" s="357" t="n">
        <v>9</v>
      </c>
      <c r="M182" s="358" t="inlineStr">
        <is>
          <t xml:space="preserve">967.283 / </t>
        </is>
      </c>
      <c r="N182" s="359" t="n">
        <v>800</v>
      </c>
      <c r="O182" s="360" t="inlineStr">
        <is>
          <t>표점/만점</t>
        </is>
      </c>
      <c r="P182" s="343" t="inlineStr">
        <is>
          <t>표점/만점</t>
        </is>
      </c>
      <c r="Q182" s="342" t="inlineStr">
        <is>
          <t>2과목</t>
        </is>
      </c>
      <c r="R182" s="344" t="n">
        <v>30</v>
      </c>
      <c r="S182" s="345" t="n">
        <v>40</v>
      </c>
      <c r="T182" s="362" t="n">
        <v>30</v>
      </c>
      <c r="U182" s="361" t="n">
        <v>96.37</v>
      </c>
      <c r="V182" s="346" t="n">
        <v>131.0792829712388</v>
      </c>
      <c r="W182" s="348" t="n">
        <v>130.4641933426437</v>
      </c>
      <c r="X182" s="347" t="inlineStr">
        <is>
          <t>65.4/67.91</t>
        </is>
      </c>
      <c r="Y182" s="357" t="inlineStr"/>
      <c r="Z182" s="365" t="inlineStr">
        <is>
          <t>1등급</t>
        </is>
      </c>
      <c r="AA182" s="350" t="n">
        <v>200</v>
      </c>
      <c r="AB182" s="349" t="inlineStr">
        <is>
          <t>만점</t>
        </is>
      </c>
      <c r="AC182" s="350" t="n">
        <v>10</v>
      </c>
      <c r="AD182" s="349" t="inlineStr">
        <is>
          <t>만점</t>
        </is>
      </c>
      <c r="AE182" s="364" t="n">
        <v>0</v>
      </c>
      <c r="AF182" s="366" t="n">
        <v>0</v>
      </c>
      <c r="AG182" s="363" t="n">
        <v>0</v>
      </c>
      <c r="AH182" s="635" t="inlineStr"/>
      <c r="AI182" s="324" t="n"/>
      <c r="AL182" s="487" t="inlineStr">
        <is>
          <t>전남대 약학부(지역)</t>
        </is>
      </c>
      <c r="AM182" s="480" t="inlineStr">
        <is>
          <t>자연</t>
        </is>
      </c>
      <c r="AN182" s="637" t="inlineStr">
        <is>
          <t>50%</t>
        </is>
      </c>
      <c r="AO182" s="478" t="n">
        <v>-321</v>
      </c>
      <c r="AP182" s="463" t="n">
        <v>-321</v>
      </c>
      <c r="AQ182" s="479" t="n">
        <v>0</v>
      </c>
      <c r="AR182" s="476" t="inlineStr">
        <is>
          <t>2.90 → 2.75</t>
        </is>
      </c>
      <c r="BA182" s="313" t="inlineStr">
        <is>
          <t>자연143</t>
        </is>
      </c>
    </row>
    <row r="183" ht="16.5" customHeight="1" s="671">
      <c r="B183" s="367" t="inlineStr">
        <is>
          <t>2.90</t>
        </is>
      </c>
      <c r="C183" s="351" t="inlineStr">
        <is>
          <t>6,293</t>
        </is>
      </c>
      <c r="D183" s="727" t="n">
        <v>-510</v>
      </c>
      <c r="E183" s="352" t="inlineStr"/>
      <c r="F183" s="341" t="n">
        <v>96.37</v>
      </c>
      <c r="G183" s="355" t="inlineStr">
        <is>
          <t>393.25</t>
        </is>
      </c>
      <c r="H183" s="356" t="inlineStr">
        <is>
          <t>396.21</t>
        </is>
      </c>
      <c r="I183" s="354" t="inlineStr">
        <is>
          <t>서울대</t>
        </is>
      </c>
      <c r="J183" s="340" t="inlineStr">
        <is>
          <t>에너지자원공학과</t>
        </is>
      </c>
      <c r="K183" s="339" t="inlineStr">
        <is>
          <t>자연</t>
        </is>
      </c>
      <c r="L183" s="357" t="n">
        <v>4</v>
      </c>
      <c r="M183" s="358" t="inlineStr">
        <is>
          <t xml:space="preserve">396 / </t>
        </is>
      </c>
      <c r="N183" s="359" t="n">
        <v>600</v>
      </c>
      <c r="O183" s="360" t="inlineStr">
        <is>
          <t>표점</t>
        </is>
      </c>
      <c r="P183" s="343" t="inlineStr">
        <is>
          <t>표점</t>
        </is>
      </c>
      <c r="Q183" s="342" t="inlineStr">
        <is>
          <t>2과목</t>
        </is>
      </c>
      <c r="R183" s="344" t="n">
        <v>33</v>
      </c>
      <c r="S183" s="345" t="n">
        <v>40</v>
      </c>
      <c r="T183" s="362" t="n">
        <v>27</v>
      </c>
      <c r="U183" s="361" t="n">
        <v>96.37</v>
      </c>
      <c r="V183" s="346" t="n">
        <v>131.0754875181474</v>
      </c>
      <c r="W183" s="348" t="n">
        <v>130.4599234579159</v>
      </c>
      <c r="X183" s="347" t="n">
        <v>65.86</v>
      </c>
      <c r="Y183" s="357" t="inlineStr"/>
      <c r="Z183" s="365" t="inlineStr">
        <is>
          <t>1등급</t>
        </is>
      </c>
      <c r="AA183" s="350" t="n">
        <v>0</v>
      </c>
      <c r="AB183" s="349" t="inlineStr">
        <is>
          <t>만점</t>
        </is>
      </c>
      <c r="AC183" s="350" t="n">
        <v>0</v>
      </c>
      <c r="AD183" s="349" t="inlineStr">
        <is>
          <t>만점</t>
        </is>
      </c>
      <c r="AE183" s="364" t="n">
        <v>0</v>
      </c>
      <c r="AF183" s="366" t="n">
        <v>3</v>
      </c>
      <c r="AG183" s="363" t="n">
        <v>0</v>
      </c>
      <c r="AH183" s="635" t="inlineStr">
        <is>
          <t xml:space="preserve"> 물리/화학 필수, 과탐Ⅱ3점 가산</t>
        </is>
      </c>
      <c r="AI183" s="324" t="n"/>
      <c r="AL183" s="487" t="inlineStr">
        <is>
          <t>서울대 에너지자원공학과</t>
        </is>
      </c>
      <c r="AM183" s="477" t="inlineStr">
        <is>
          <t>자연</t>
        </is>
      </c>
      <c r="AN183" s="637" t="inlineStr">
        <is>
          <t>75%</t>
        </is>
      </c>
      <c r="AO183" s="478" t="n">
        <v>-510</v>
      </c>
      <c r="AP183" s="463" t="n">
        <v>-510</v>
      </c>
      <c r="AQ183" s="479" t="n">
        <v>0</v>
      </c>
      <c r="AR183" s="476" t="inlineStr">
        <is>
          <t>2.90 → 2.67</t>
        </is>
      </c>
      <c r="BA183" s="313" t="inlineStr">
        <is>
          <t>자연144</t>
        </is>
      </c>
    </row>
    <row r="184" ht="16.5" customHeight="1" s="671">
      <c r="B184" s="367" t="inlineStr">
        <is>
          <t>2.57</t>
        </is>
      </c>
      <c r="C184" s="351" t="inlineStr">
        <is>
          <t>5,577</t>
        </is>
      </c>
      <c r="D184" s="727" t="n">
        <v>-340</v>
      </c>
      <c r="E184" s="352" t="inlineStr"/>
      <c r="F184" s="341" t="n">
        <v>96.36</v>
      </c>
      <c r="G184" s="355" t="inlineStr">
        <is>
          <t>394.26</t>
        </is>
      </c>
      <c r="H184" s="356" t="inlineStr">
        <is>
          <t>396.46</t>
        </is>
      </c>
      <c r="I184" s="354" t="inlineStr">
        <is>
          <t>서울대</t>
        </is>
      </c>
      <c r="J184" s="340" t="inlineStr">
        <is>
          <t>역사학부</t>
        </is>
      </c>
      <c r="K184" s="339" t="inlineStr">
        <is>
          <t>통합</t>
        </is>
      </c>
      <c r="L184" s="357" t="n">
        <v>10</v>
      </c>
      <c r="M184" s="358" t="inlineStr">
        <is>
          <t xml:space="preserve">393.8 / </t>
        </is>
      </c>
      <c r="N184" s="359" t="n">
        <v>600</v>
      </c>
      <c r="O184" s="360" t="inlineStr">
        <is>
          <t>표점</t>
        </is>
      </c>
      <c r="P184" s="343" t="inlineStr">
        <is>
          <t>표점</t>
        </is>
      </c>
      <c r="Q184" s="342" t="inlineStr">
        <is>
          <t>2과목</t>
        </is>
      </c>
      <c r="R184" s="344" t="n">
        <v>33</v>
      </c>
      <c r="S184" s="345" t="n">
        <v>40</v>
      </c>
      <c r="T184" s="362" t="n">
        <v>27</v>
      </c>
      <c r="U184" s="361" t="n">
        <v>96.36</v>
      </c>
      <c r="V184" s="346" t="n">
        <v>131.0676182963639</v>
      </c>
      <c r="W184" s="348" t="n">
        <v>130.4510705834094</v>
      </c>
      <c r="X184" s="347" t="n">
        <v>66.37</v>
      </c>
      <c r="Y184" s="357" t="inlineStr"/>
      <c r="Z184" s="365" t="inlineStr">
        <is>
          <t>1등급</t>
        </is>
      </c>
      <c r="AA184" s="350" t="n">
        <v>0</v>
      </c>
      <c r="AB184" s="349" t="inlineStr">
        <is>
          <t>만점</t>
        </is>
      </c>
      <c r="AC184" s="350" t="n">
        <v>0</v>
      </c>
      <c r="AD184" s="349" t="inlineStr">
        <is>
          <t>만점</t>
        </is>
      </c>
      <c r="AE184" s="364" t="n">
        <v>0</v>
      </c>
      <c r="AF184" s="366" t="n">
        <v>0</v>
      </c>
      <c r="AG184" s="363" t="n">
        <v>0</v>
      </c>
      <c r="AH184" s="635" t="inlineStr"/>
      <c r="AI184" s="324" t="n"/>
      <c r="AL184" s="487" t="inlineStr">
        <is>
          <t>서울대 역사학부</t>
        </is>
      </c>
      <c r="AM184" s="480" t="inlineStr">
        <is>
          <t>통합</t>
        </is>
      </c>
      <c r="AN184" s="637" t="inlineStr">
        <is>
          <t>50%</t>
        </is>
      </c>
      <c r="AO184" s="478" t="n">
        <v>-340</v>
      </c>
      <c r="AP184" s="463" t="n">
        <v>-280</v>
      </c>
      <c r="AQ184" s="479" t="n">
        <v>-60</v>
      </c>
      <c r="AR184" s="476" t="inlineStr">
        <is>
          <t>2.91 → 2.78</t>
        </is>
      </c>
      <c r="BA184" s="313" t="inlineStr">
        <is>
          <t>자연145</t>
        </is>
      </c>
    </row>
    <row r="185" ht="16.5" customHeight="1" s="671">
      <c r="B185" s="367" t="inlineStr">
        <is>
          <t>2.93</t>
        </is>
      </c>
      <c r="C185" s="351" t="inlineStr">
        <is>
          <t>6,358</t>
        </is>
      </c>
      <c r="D185" s="727" t="n">
        <v>-676</v>
      </c>
      <c r="E185" s="352" t="inlineStr">
        <is>
          <t>394.03</t>
        </is>
      </c>
      <c r="F185" s="341" t="n">
        <v>96.34999999999999</v>
      </c>
      <c r="G185" s="355" t="inlineStr">
        <is>
          <t>393.17</t>
        </is>
      </c>
      <c r="H185" s="356" t="inlineStr">
        <is>
          <t>396.37</t>
        </is>
      </c>
      <c r="I185" s="354" t="inlineStr">
        <is>
          <t>고려대</t>
        </is>
      </c>
      <c r="J185" s="340" t="inlineStr">
        <is>
          <t>차세대통신학과</t>
        </is>
      </c>
      <c r="K185" s="339" t="inlineStr">
        <is>
          <t>자연</t>
        </is>
      </c>
      <c r="L185" s="357" t="n">
        <v>10</v>
      </c>
      <c r="M185" s="358" t="inlineStr">
        <is>
          <t xml:space="preserve">669.47 / </t>
        </is>
      </c>
      <c r="N185" s="359" t="n">
        <v>1000</v>
      </c>
      <c r="O185" s="360" t="inlineStr">
        <is>
          <t>표점</t>
        </is>
      </c>
      <c r="P185" s="343" t="inlineStr">
        <is>
          <t>변표</t>
        </is>
      </c>
      <c r="Q185" s="342" t="inlineStr">
        <is>
          <t>2과목</t>
        </is>
      </c>
      <c r="R185" s="344" t="n">
        <v>31</v>
      </c>
      <c r="S185" s="345" t="n">
        <v>38</v>
      </c>
      <c r="T185" s="362" t="n">
        <v>31</v>
      </c>
      <c r="U185" s="361" t="n">
        <v>96.34999999999999</v>
      </c>
      <c r="V185" s="346" t="n">
        <v>131.053781512605</v>
      </c>
      <c r="W185" s="348" t="n">
        <v>130.4355042016807</v>
      </c>
      <c r="X185" s="347" t="n">
        <v>65.84</v>
      </c>
      <c r="Y185" s="357" t="n">
        <v>67.25</v>
      </c>
      <c r="Z185" s="365" t="inlineStr">
        <is>
          <t>1등급</t>
        </is>
      </c>
      <c r="AA185" s="350" t="n">
        <v>0</v>
      </c>
      <c r="AB185" s="349" t="inlineStr">
        <is>
          <t>만점</t>
        </is>
      </c>
      <c r="AC185" s="350" t="n">
        <v>10</v>
      </c>
      <c r="AD185" s="349" t="inlineStr">
        <is>
          <t>만점</t>
        </is>
      </c>
      <c r="AE185" s="364" t="n">
        <v>0</v>
      </c>
      <c r="AF185" s="366" t="n">
        <v>0</v>
      </c>
      <c r="AG185" s="363" t="n">
        <v>0</v>
      </c>
      <c r="AH185" s="635" t="inlineStr"/>
      <c r="AI185" s="324" t="n"/>
      <c r="AL185" s="487" t="inlineStr">
        <is>
          <t>고려대 차세대통신학과</t>
        </is>
      </c>
      <c r="AM185" s="477" t="inlineStr">
        <is>
          <t>자연</t>
        </is>
      </c>
      <c r="AN185" s="637" t="n">
        <v>100</v>
      </c>
      <c r="AO185" s="478" t="n">
        <v>-676</v>
      </c>
      <c r="AP185" s="463" t="n">
        <v>-676</v>
      </c>
      <c r="AQ185" s="479" t="n">
        <v>0</v>
      </c>
      <c r="AR185" s="476" t="inlineStr">
        <is>
          <t>2.93 → 2.62</t>
        </is>
      </c>
      <c r="BA185" s="313" t="inlineStr">
        <is>
          <t>자연146</t>
        </is>
      </c>
    </row>
    <row r="186" ht="16.5" customHeight="1" s="671">
      <c r="B186" s="367" t="inlineStr">
        <is>
          <t>2.93</t>
        </is>
      </c>
      <c r="C186" s="351" t="inlineStr">
        <is>
          <t>6,358</t>
        </is>
      </c>
      <c r="D186" s="727" t="n">
        <v>-680</v>
      </c>
      <c r="E186" s="352" t="inlineStr"/>
      <c r="F186" s="341" t="n">
        <v>96.34</v>
      </c>
      <c r="G186" s="355" t="inlineStr">
        <is>
          <t>393.15</t>
        </is>
      </c>
      <c r="H186" s="356" t="inlineStr">
        <is>
          <t>396.35</t>
        </is>
      </c>
      <c r="I186" s="354" t="inlineStr">
        <is>
          <t>대구가톨릭대</t>
        </is>
      </c>
      <c r="J186" s="340" t="inlineStr">
        <is>
          <t>약학부</t>
        </is>
      </c>
      <c r="K186" s="339" t="inlineStr">
        <is>
          <t>자연</t>
        </is>
      </c>
      <c r="L186" s="357" t="n">
        <v>10</v>
      </c>
      <c r="M186" s="358" t="inlineStr">
        <is>
          <t xml:space="preserve">516.11 / </t>
        </is>
      </c>
      <c r="N186" s="359" t="n">
        <v>800</v>
      </c>
      <c r="O186" s="360" t="inlineStr">
        <is>
          <t>표점</t>
        </is>
      </c>
      <c r="P186" s="343" t="inlineStr">
        <is>
          <t>표점/만점</t>
        </is>
      </c>
      <c r="Q186" s="342" t="inlineStr">
        <is>
          <t>2과목</t>
        </is>
      </c>
      <c r="R186" s="344" t="n">
        <v>30</v>
      </c>
      <c r="S186" s="345" t="n">
        <v>30</v>
      </c>
      <c r="T186" s="362" t="n">
        <v>15</v>
      </c>
      <c r="U186" s="361" t="n">
        <v>96.34</v>
      </c>
      <c r="V186" s="346" t="n">
        <v>131.0493532698949</v>
      </c>
      <c r="W186" s="348" t="n">
        <v>130.4305224286317</v>
      </c>
      <c r="X186" s="347" t="inlineStr">
        <is>
          <t>65.34/67.91</t>
        </is>
      </c>
      <c r="Y186" s="357" t="inlineStr"/>
      <c r="Z186" s="365" t="inlineStr">
        <is>
          <t>1등급</t>
        </is>
      </c>
      <c r="AA186" s="350" t="n">
        <v>80</v>
      </c>
      <c r="AB186" s="349" t="inlineStr">
        <is>
          <t>만점</t>
        </is>
      </c>
      <c r="AC186" s="350" t="n">
        <v>6</v>
      </c>
      <c r="AD186" s="349" t="inlineStr">
        <is>
          <t>만점</t>
        </is>
      </c>
      <c r="AE186" s="364" t="n">
        <v>0</v>
      </c>
      <c r="AF186" s="366" t="n">
        <v>0</v>
      </c>
      <c r="AG186" s="363" t="n">
        <v>0</v>
      </c>
      <c r="AH186" s="635" t="inlineStr">
        <is>
          <t xml:space="preserve">★26반영비 </t>
        </is>
      </c>
      <c r="AI186" s="324" t="n"/>
      <c r="AL186" s="487" t="inlineStr">
        <is>
          <t>대구가톨릭대 약학부</t>
        </is>
      </c>
      <c r="AM186" s="477" t="inlineStr">
        <is>
          <t>자연</t>
        </is>
      </c>
      <c r="AN186" s="637" t="n">
        <v>100</v>
      </c>
      <c r="AO186" s="478" t="n">
        <v>-680</v>
      </c>
      <c r="AP186" s="463" t="n">
        <v>-680</v>
      </c>
      <c r="AQ186" s="479" t="n">
        <v>0</v>
      </c>
      <c r="AR186" s="476" t="inlineStr">
        <is>
          <t>2.94 → 2.62</t>
        </is>
      </c>
      <c r="BA186" s="313" t="inlineStr">
        <is>
          <t>자연147</t>
        </is>
      </c>
    </row>
    <row r="187" ht="16.5" customHeight="1" s="671">
      <c r="B187" s="367" t="inlineStr">
        <is>
          <t>2.95</t>
        </is>
      </c>
      <c r="C187" s="351" t="inlineStr">
        <is>
          <t>6,402</t>
        </is>
      </c>
      <c r="D187" s="727" t="n">
        <v>-680</v>
      </c>
      <c r="E187" s="352" t="inlineStr"/>
      <c r="F187" s="341" t="n">
        <v>96.33</v>
      </c>
      <c r="G187" s="355" t="inlineStr">
        <is>
          <t>393.11</t>
        </is>
      </c>
      <c r="H187" s="356" t="inlineStr">
        <is>
          <t>396.30</t>
        </is>
      </c>
      <c r="I187" s="354" t="inlineStr">
        <is>
          <t>대구한의대</t>
        </is>
      </c>
      <c r="J187" s="340" t="inlineStr">
        <is>
          <t>한의예(자연)</t>
        </is>
      </c>
      <c r="K187" s="339" t="inlineStr">
        <is>
          <t>자연</t>
        </is>
      </c>
      <c r="L187" s="357" t="n">
        <v>12</v>
      </c>
      <c r="M187" s="358" t="inlineStr">
        <is>
          <t xml:space="preserve">999 / </t>
        </is>
      </c>
      <c r="N187" s="359" t="n">
        <v>400</v>
      </c>
      <c r="O187" s="360" t="inlineStr">
        <is>
          <t>백분위</t>
        </is>
      </c>
      <c r="P187" s="343" t="inlineStr">
        <is>
          <t>백분위</t>
        </is>
      </c>
      <c r="Q187" s="342" t="inlineStr">
        <is>
          <t>2과목</t>
        </is>
      </c>
      <c r="R187" s="344" t="n">
        <v>25</v>
      </c>
      <c r="S187" s="345" t="n">
        <v>25</v>
      </c>
      <c r="T187" s="362" t="n">
        <v>25</v>
      </c>
      <c r="U187" s="361" t="n">
        <v>96.33</v>
      </c>
      <c r="V187" s="346" t="n">
        <v>131.037037037037</v>
      </c>
      <c r="W187" s="348" t="n">
        <v>130.4166666666667</v>
      </c>
      <c r="X187" s="347" t="n">
        <v>65.83</v>
      </c>
      <c r="Y187" s="357" t="inlineStr"/>
      <c r="Z187" s="365" t="inlineStr">
        <is>
          <t>1등급</t>
        </is>
      </c>
      <c r="AA187" s="350" t="n">
        <v>100</v>
      </c>
      <c r="AB187" s="349" t="inlineStr">
        <is>
          <t>만점</t>
        </is>
      </c>
      <c r="AC187" s="350" t="n">
        <v>10</v>
      </c>
      <c r="AD187" s="349" t="inlineStr">
        <is>
          <t>만점</t>
        </is>
      </c>
      <c r="AE187" s="364" t="n">
        <v>0</v>
      </c>
      <c r="AF187" s="366" t="n">
        <v>0</v>
      </c>
      <c r="AG187" s="363" t="n">
        <v>0</v>
      </c>
      <c r="AH187" s="635" t="inlineStr"/>
      <c r="AI187" s="324" t="n"/>
      <c r="AL187" s="487" t="inlineStr">
        <is>
          <t>대구한의대 한의예(자연)</t>
        </is>
      </c>
      <c r="AM187" s="477" t="inlineStr">
        <is>
          <t>자연</t>
        </is>
      </c>
      <c r="AN187" s="637" t="n">
        <v>100</v>
      </c>
      <c r="AO187" s="478" t="n">
        <v>-680</v>
      </c>
      <c r="AP187" s="463" t="n">
        <v>-680</v>
      </c>
      <c r="AQ187" s="479" t="n">
        <v>0</v>
      </c>
      <c r="AR187" s="476" t="inlineStr">
        <is>
          <t>2.95 → 2.64</t>
        </is>
      </c>
      <c r="BA187" s="313" t="inlineStr">
        <is>
          <t>통합인문27</t>
        </is>
      </c>
    </row>
    <row r="188" ht="16.5" customHeight="1" s="671">
      <c r="B188" s="367" t="inlineStr">
        <is>
          <t>2.60</t>
        </is>
      </c>
      <c r="C188" s="351" t="inlineStr">
        <is>
          <t>5,642</t>
        </is>
      </c>
      <c r="D188" s="727" t="n">
        <v>-346</v>
      </c>
      <c r="E188" s="352" t="inlineStr">
        <is>
          <t>393.72</t>
        </is>
      </c>
      <c r="F188" s="341" t="n">
        <v>96.33</v>
      </c>
      <c r="G188" s="355" t="inlineStr">
        <is>
          <t>394.16</t>
        </is>
      </c>
      <c r="H188" s="356" t="inlineStr">
        <is>
          <t>396.35</t>
        </is>
      </c>
      <c r="I188" s="354" t="inlineStr">
        <is>
          <t>서울대</t>
        </is>
      </c>
      <c r="J188" s="340" t="inlineStr">
        <is>
          <t>지리교육과</t>
        </is>
      </c>
      <c r="K188" s="339" t="inlineStr">
        <is>
          <t>통합</t>
        </is>
      </c>
      <c r="L188" s="357" t="n">
        <v>7</v>
      </c>
      <c r="M188" s="358" t="inlineStr">
        <is>
          <t xml:space="preserve">393.7 / </t>
        </is>
      </c>
      <c r="N188" s="359" t="n">
        <v>600</v>
      </c>
      <c r="O188" s="360" t="inlineStr">
        <is>
          <t>표점</t>
        </is>
      </c>
      <c r="P188" s="343" t="inlineStr">
        <is>
          <t>표점</t>
        </is>
      </c>
      <c r="Q188" s="342" t="inlineStr">
        <is>
          <t>2과목</t>
        </is>
      </c>
      <c r="R188" s="344" t="n">
        <v>33</v>
      </c>
      <c r="S188" s="345" t="n">
        <v>40</v>
      </c>
      <c r="T188" s="362" t="n">
        <v>27</v>
      </c>
      <c r="U188" s="361" t="n">
        <v>96.33</v>
      </c>
      <c r="V188" s="346" t="n">
        <v>131.0388285058869</v>
      </c>
      <c r="W188" s="348" t="n">
        <v>130.4186820691227</v>
      </c>
      <c r="X188" s="347" t="n">
        <v>66.34999999999999</v>
      </c>
      <c r="Y188" s="357" t="inlineStr"/>
      <c r="Z188" s="365" t="inlineStr">
        <is>
          <t>1등급</t>
        </is>
      </c>
      <c r="AA188" s="350" t="n">
        <v>0</v>
      </c>
      <c r="AB188" s="349" t="inlineStr">
        <is>
          <t>만점</t>
        </is>
      </c>
      <c r="AC188" s="350" t="n">
        <v>0</v>
      </c>
      <c r="AD188" s="349" t="inlineStr">
        <is>
          <t>만점</t>
        </is>
      </c>
      <c r="AE188" s="364" t="n">
        <v>0</v>
      </c>
      <c r="AF188" s="366" t="n">
        <v>0</v>
      </c>
      <c r="AG188" s="363" t="n">
        <v>0</v>
      </c>
      <c r="AH188" s="635" t="inlineStr"/>
      <c r="AI188" s="324" t="n"/>
      <c r="AL188" s="487" t="inlineStr">
        <is>
          <t>서울대 지리교육과</t>
        </is>
      </c>
      <c r="AM188" s="477" t="inlineStr">
        <is>
          <t>통합</t>
        </is>
      </c>
      <c r="AN188" s="637" t="inlineStr">
        <is>
          <t>50%</t>
        </is>
      </c>
      <c r="AO188" s="478" t="n">
        <v>-346</v>
      </c>
      <c r="AP188" s="463" t="n">
        <v>-284</v>
      </c>
      <c r="AQ188" s="479" t="n">
        <v>-62</v>
      </c>
      <c r="AR188" s="476" t="inlineStr">
        <is>
          <t>2.95 → 2.82</t>
        </is>
      </c>
      <c r="BA188" s="313" t="inlineStr">
        <is>
          <t>통합인문28</t>
        </is>
      </c>
    </row>
    <row r="189" ht="16.5" customHeight="1" s="671">
      <c r="B189" s="367" t="inlineStr">
        <is>
          <t>2.99</t>
        </is>
      </c>
      <c r="C189" s="351" t="inlineStr">
        <is>
          <t>6,488</t>
        </is>
      </c>
      <c r="D189" s="727" t="n">
        <v>-692</v>
      </c>
      <c r="E189" s="352" t="inlineStr"/>
      <c r="F189" s="341" t="n">
        <v>96.31</v>
      </c>
      <c r="G189" s="355" t="inlineStr">
        <is>
          <t>393.00</t>
        </is>
      </c>
      <c r="H189" s="356" t="inlineStr">
        <is>
          <t>396.19</t>
        </is>
      </c>
      <c r="I189" s="354" t="inlineStr">
        <is>
          <t>인제대</t>
        </is>
      </c>
      <c r="J189" s="340" t="inlineStr">
        <is>
          <t>약학(지역)</t>
        </is>
      </c>
      <c r="K189" s="339" t="inlineStr">
        <is>
          <t>자연</t>
        </is>
      </c>
      <c r="L189" s="357" t="n">
        <v>6</v>
      </c>
      <c r="M189" s="358" t="inlineStr">
        <is>
          <t xml:space="preserve">528 / </t>
        </is>
      </c>
      <c r="N189" s="359" t="n">
        <v>800</v>
      </c>
      <c r="O189" s="360" t="inlineStr">
        <is>
          <t>표점</t>
        </is>
      </c>
      <c r="P189" s="343" t="inlineStr">
        <is>
          <t>표점</t>
        </is>
      </c>
      <c r="Q189" s="342" t="inlineStr">
        <is>
          <t>2과목</t>
        </is>
      </c>
      <c r="R189" s="344" t="n">
        <v>25</v>
      </c>
      <c r="S189" s="345" t="n">
        <v>25</v>
      </c>
      <c r="T189" s="362" t="n">
        <v>25</v>
      </c>
      <c r="U189" s="361" t="n">
        <v>96.31</v>
      </c>
      <c r="V189" s="346" t="n">
        <v>131.0088289195645</v>
      </c>
      <c r="W189" s="348" t="n">
        <v>130.3849325345101</v>
      </c>
      <c r="X189" s="347" t="n">
        <v>65.8</v>
      </c>
      <c r="Y189" s="357" t="inlineStr"/>
      <c r="Z189" s="365" t="inlineStr">
        <is>
          <t>1등급</t>
        </is>
      </c>
      <c r="AA189" s="350" t="n">
        <v>135</v>
      </c>
      <c r="AB189" s="349" t="inlineStr">
        <is>
          <t>만점</t>
        </is>
      </c>
      <c r="AC189" s="350" t="n">
        <v>0</v>
      </c>
      <c r="AD189" s="349" t="inlineStr">
        <is>
          <t>만점</t>
        </is>
      </c>
      <c r="AE189" s="364" t="n">
        <v>0</v>
      </c>
      <c r="AF189" s="366" t="n">
        <v>0</v>
      </c>
      <c r="AG189" s="363" t="n">
        <v>0</v>
      </c>
      <c r="AH189" s="635" t="inlineStr"/>
      <c r="AI189" s="324" t="n"/>
      <c r="AL189" s="487" t="inlineStr">
        <is>
          <t>인제대 약학(지역)</t>
        </is>
      </c>
      <c r="AM189" s="477" t="inlineStr">
        <is>
          <t>자연</t>
        </is>
      </c>
      <c r="AN189" s="637" t="n">
        <v>100</v>
      </c>
      <c r="AO189" s="478" t="n">
        <v>-692</v>
      </c>
      <c r="AP189" s="463" t="n">
        <v>-692</v>
      </c>
      <c r="AQ189" s="479" t="n">
        <v>0</v>
      </c>
      <c r="AR189" s="476" t="inlineStr">
        <is>
          <t>2.99 → 2.67</t>
        </is>
      </c>
      <c r="BA189" s="313" t="inlineStr">
        <is>
          <t>통합인문29</t>
        </is>
      </c>
    </row>
    <row r="190" ht="16.5" customHeight="1" s="671">
      <c r="B190" s="367" t="inlineStr">
        <is>
          <t>2.67</t>
        </is>
      </c>
      <c r="C190" s="351" t="inlineStr">
        <is>
          <t>5,794</t>
        </is>
      </c>
      <c r="D190" s="727" t="n">
        <v>-371</v>
      </c>
      <c r="E190" s="352" t="inlineStr"/>
      <c r="F190" s="341" t="n">
        <v>96.26000000000001</v>
      </c>
      <c r="G190" s="355" t="inlineStr">
        <is>
          <t>393.85</t>
        </is>
      </c>
      <c r="H190" s="356" t="inlineStr">
        <is>
          <t>396.11</t>
        </is>
      </c>
      <c r="I190" s="354" t="inlineStr">
        <is>
          <t>서울대</t>
        </is>
      </c>
      <c r="J190" s="340" t="inlineStr">
        <is>
          <t>소비자학전공</t>
        </is>
      </c>
      <c r="K190" s="339" t="inlineStr">
        <is>
          <t>통합</t>
        </is>
      </c>
      <c r="L190" s="357" t="n">
        <v>8</v>
      </c>
      <c r="M190" s="358" t="inlineStr">
        <is>
          <t xml:space="preserve">393.4 / </t>
        </is>
      </c>
      <c r="N190" s="359" t="n">
        <v>600</v>
      </c>
      <c r="O190" s="360" t="inlineStr">
        <is>
          <t>표점</t>
        </is>
      </c>
      <c r="P190" s="343" t="inlineStr">
        <is>
          <t>표점</t>
        </is>
      </c>
      <c r="Q190" s="342" t="inlineStr">
        <is>
          <t>2과목</t>
        </is>
      </c>
      <c r="R190" s="344" t="n">
        <v>33</v>
      </c>
      <c r="S190" s="345" t="n">
        <v>40</v>
      </c>
      <c r="T190" s="362" t="n">
        <v>27</v>
      </c>
      <c r="U190" s="361" t="n">
        <v>96.26000000000001</v>
      </c>
      <c r="V190" s="346" t="n">
        <v>130.9524591344558</v>
      </c>
      <c r="W190" s="348" t="n">
        <v>130.3215165262628</v>
      </c>
      <c r="X190" s="347" t="n">
        <v>66.29000000000001</v>
      </c>
      <c r="Y190" s="357" t="inlineStr"/>
      <c r="Z190" s="365" t="inlineStr">
        <is>
          <t>1등급</t>
        </is>
      </c>
      <c r="AA190" s="350" t="n">
        <v>0</v>
      </c>
      <c r="AB190" s="349" t="inlineStr">
        <is>
          <t>만점</t>
        </is>
      </c>
      <c r="AC190" s="350" t="n">
        <v>0</v>
      </c>
      <c r="AD190" s="349" t="inlineStr">
        <is>
          <t>만점</t>
        </is>
      </c>
      <c r="AE190" s="364" t="n">
        <v>0</v>
      </c>
      <c r="AF190" s="366" t="n">
        <v>0</v>
      </c>
      <c r="AG190" s="363" t="n">
        <v>0</v>
      </c>
      <c r="AH190" s="635" t="inlineStr"/>
      <c r="AI190" s="324" t="n"/>
      <c r="AL190" s="487" t="inlineStr">
        <is>
          <t>서울대 소비자학전공</t>
        </is>
      </c>
      <c r="AM190" s="477" t="inlineStr">
        <is>
          <t>통합</t>
        </is>
      </c>
      <c r="AN190" s="637" t="inlineStr">
        <is>
          <t>50%</t>
        </is>
      </c>
      <c r="AO190" s="478" t="n">
        <v>-371</v>
      </c>
      <c r="AP190" s="463" t="n">
        <v>-304</v>
      </c>
      <c r="AQ190" s="479" t="n">
        <v>-67</v>
      </c>
      <c r="AR190" s="476" t="inlineStr">
        <is>
          <t>3.06 → 2.92</t>
        </is>
      </c>
      <c r="BA190" s="313" t="inlineStr">
        <is>
          <t>자연148</t>
        </is>
      </c>
    </row>
    <row r="191" ht="16.5" customHeight="1" s="671">
      <c r="B191" s="367" t="inlineStr">
        <is>
          <t>3.05</t>
        </is>
      </c>
      <c r="C191" s="351" t="inlineStr">
        <is>
          <t>6,619</t>
        </is>
      </c>
      <c r="D191" s="727" t="n">
        <v>-740</v>
      </c>
      <c r="E191" s="352" t="inlineStr"/>
      <c r="F191" s="341" t="n">
        <v>96.25</v>
      </c>
      <c r="G191" s="355" t="inlineStr">
        <is>
          <t>392.78</t>
        </is>
      </c>
      <c r="H191" s="356" t="inlineStr">
        <is>
          <t>396.05</t>
        </is>
      </c>
      <c r="I191" s="354" t="inlineStr">
        <is>
          <t>고려대</t>
        </is>
      </c>
      <c r="J191" s="340" t="inlineStr">
        <is>
          <t>스마트모빌리티학부</t>
        </is>
      </c>
      <c r="K191" s="339" t="inlineStr">
        <is>
          <t>자연</t>
        </is>
      </c>
      <c r="L191" s="357" t="n">
        <v>20</v>
      </c>
      <c r="M191" s="358" t="inlineStr">
        <is>
          <t xml:space="preserve">668.85 / </t>
        </is>
      </c>
      <c r="N191" s="359" t="n">
        <v>1000</v>
      </c>
      <c r="O191" s="360" t="inlineStr">
        <is>
          <t>표점</t>
        </is>
      </c>
      <c r="P191" s="343" t="inlineStr">
        <is>
          <t>변표</t>
        </is>
      </c>
      <c r="Q191" s="342" t="inlineStr">
        <is>
          <t>2과목</t>
        </is>
      </c>
      <c r="R191" s="344" t="n">
        <v>31</v>
      </c>
      <c r="S191" s="345" t="n">
        <v>38</v>
      </c>
      <c r="T191" s="362" t="n">
        <v>31</v>
      </c>
      <c r="U191" s="361" t="n">
        <v>96.25</v>
      </c>
      <c r="V191" s="346" t="n">
        <v>130.9495798319328</v>
      </c>
      <c r="W191" s="348" t="n">
        <v>130.3182773109244</v>
      </c>
      <c r="X191" s="347" t="n">
        <v>65.76000000000001</v>
      </c>
      <c r="Y191" s="357" t="n">
        <v>67.17</v>
      </c>
      <c r="Z191" s="365" t="inlineStr">
        <is>
          <t>1등급</t>
        </is>
      </c>
      <c r="AA191" s="350" t="n">
        <v>0</v>
      </c>
      <c r="AB191" s="349" t="inlineStr">
        <is>
          <t>만점</t>
        </is>
      </c>
      <c r="AC191" s="350" t="n">
        <v>10</v>
      </c>
      <c r="AD191" s="349" t="inlineStr">
        <is>
          <t>만점</t>
        </is>
      </c>
      <c r="AE191" s="364" t="n">
        <v>0</v>
      </c>
      <c r="AF191" s="366" t="n">
        <v>0</v>
      </c>
      <c r="AG191" s="363" t="n">
        <v>0</v>
      </c>
      <c r="AH191" s="635" t="inlineStr"/>
      <c r="AI191" s="324" t="n"/>
      <c r="AL191" s="487" t="inlineStr">
        <is>
          <t>고려대 스마트모빌리티학부</t>
        </is>
      </c>
      <c r="AM191" s="477" t="inlineStr">
        <is>
          <t>자연</t>
        </is>
      </c>
      <c r="AN191" s="637" t="n">
        <v>100</v>
      </c>
      <c r="AO191" s="478" t="n">
        <v>-740</v>
      </c>
      <c r="AP191" s="463" t="n">
        <v>-740</v>
      </c>
      <c r="AQ191" s="479" t="n">
        <v>0</v>
      </c>
      <c r="AR191" s="476" t="inlineStr">
        <is>
          <t>3.06 → 2.71</t>
        </is>
      </c>
      <c r="BA191" s="313" t="inlineStr">
        <is>
          <t>통합인문30</t>
        </is>
      </c>
    </row>
    <row r="192" ht="16.5" customHeight="1" s="671">
      <c r="B192" s="367" t="inlineStr">
        <is>
          <t>3.23</t>
        </is>
      </c>
      <c r="C192" s="351" t="inlineStr">
        <is>
          <t>7,009</t>
        </is>
      </c>
      <c r="D192" s="727" t="n">
        <v>-741</v>
      </c>
      <c r="E192" s="352" t="inlineStr"/>
      <c r="F192" s="341" t="n">
        <v>96.23</v>
      </c>
      <c r="G192" s="355" t="inlineStr">
        <is>
          <t>393.74</t>
        </is>
      </c>
      <c r="H192" s="356" t="inlineStr">
        <is>
          <t>396.36</t>
        </is>
      </c>
      <c r="I192" s="354" t="inlineStr">
        <is>
          <t>고려대</t>
        </is>
      </c>
      <c r="J192" s="340" t="inlineStr">
        <is>
          <t>학부대학</t>
        </is>
      </c>
      <c r="K192" s="339" t="inlineStr">
        <is>
          <t>통합</t>
        </is>
      </c>
      <c r="L192" s="357" t="n">
        <v>18</v>
      </c>
      <c r="M192" s="358" t="inlineStr">
        <is>
          <t xml:space="preserve">667.42 / </t>
        </is>
      </c>
      <c r="N192" s="359" t="n">
        <v>1000</v>
      </c>
      <c r="O192" s="360" t="inlineStr">
        <is>
          <t>표점</t>
        </is>
      </c>
      <c r="P192" s="343" t="inlineStr">
        <is>
          <t>변표</t>
        </is>
      </c>
      <c r="Q192" s="342" t="inlineStr">
        <is>
          <t>2과목</t>
        </is>
      </c>
      <c r="R192" s="344" t="n">
        <v>36</v>
      </c>
      <c r="S192" s="345" t="n">
        <v>36</v>
      </c>
      <c r="T192" s="362" t="n">
        <v>29</v>
      </c>
      <c r="U192" s="361" t="n">
        <v>96.23</v>
      </c>
      <c r="V192" s="346" t="n">
        <v>130.9205773836494</v>
      </c>
      <c r="W192" s="348" t="n">
        <v>130.2856495566056</v>
      </c>
      <c r="X192" s="347" t="n">
        <v>66.27</v>
      </c>
      <c r="Y192" s="357" t="n">
        <v>66.85000000000001</v>
      </c>
      <c r="Z192" s="365" t="inlineStr">
        <is>
          <t>1등급</t>
        </is>
      </c>
      <c r="AA192" s="350" t="n">
        <v>0</v>
      </c>
      <c r="AB192" s="349" t="inlineStr">
        <is>
          <t>만점</t>
        </is>
      </c>
      <c r="AC192" s="350" t="n">
        <v>10</v>
      </c>
      <c r="AD192" s="349" t="inlineStr">
        <is>
          <t>만점</t>
        </is>
      </c>
      <c r="AE192" s="364" t="n">
        <v>0</v>
      </c>
      <c r="AF192" s="366" t="n">
        <v>0</v>
      </c>
      <c r="AG192" s="363" t="n">
        <v>0</v>
      </c>
      <c r="AH192" s="635" t="inlineStr"/>
      <c r="AI192" s="324" t="n"/>
      <c r="AL192" s="487" t="inlineStr">
        <is>
          <t>고려대 학부대학</t>
        </is>
      </c>
      <c r="AM192" s="477" t="inlineStr">
        <is>
          <t>통합</t>
        </is>
      </c>
      <c r="AN192" s="637" t="n">
        <v>100</v>
      </c>
      <c r="AO192" s="478" t="n">
        <v>-741</v>
      </c>
      <c r="AP192" s="463" t="n">
        <v>-594</v>
      </c>
      <c r="AQ192" s="479" t="n">
        <v>-147</v>
      </c>
      <c r="AR192" s="476" t="inlineStr">
        <is>
          <t>3.09 → 2.82</t>
        </is>
      </c>
      <c r="BA192" s="313" t="inlineStr">
        <is>
          <t>자연149</t>
        </is>
      </c>
    </row>
    <row r="193" ht="16.5" customHeight="1" s="671">
      <c r="B193" s="367" t="inlineStr">
        <is>
          <t>3.09</t>
        </is>
      </c>
      <c r="C193" s="351" t="inlineStr">
        <is>
          <t>6,705</t>
        </is>
      </c>
      <c r="D193" s="727" t="n">
        <v>-741</v>
      </c>
      <c r="E193" s="352" t="inlineStr"/>
      <c r="F193" s="341" t="n">
        <v>96.22</v>
      </c>
      <c r="G193" s="355" t="inlineStr">
        <is>
          <t>392.64</t>
        </is>
      </c>
      <c r="H193" s="356" t="inlineStr">
        <is>
          <t>395.94</t>
        </is>
      </c>
      <c r="I193" s="354" t="inlineStr">
        <is>
          <t>목포대</t>
        </is>
      </c>
      <c r="J193" s="340" t="inlineStr">
        <is>
          <t>약학과</t>
        </is>
      </c>
      <c r="K193" s="339" t="inlineStr">
        <is>
          <t>자연</t>
        </is>
      </c>
      <c r="L193" s="357" t="n">
        <v>11</v>
      </c>
      <c r="M193" s="358" t="inlineStr">
        <is>
          <t xml:space="preserve">1026.48 / </t>
        </is>
      </c>
      <c r="N193" s="359" t="n">
        <v>1000</v>
      </c>
      <c r="O193" s="360" t="inlineStr">
        <is>
          <t>백분위</t>
        </is>
      </c>
      <c r="P193" s="343" t="inlineStr">
        <is>
          <t>백분위</t>
        </is>
      </c>
      <c r="Q193" s="342" t="inlineStr">
        <is>
          <t>2과목</t>
        </is>
      </c>
      <c r="R193" s="344" t="n">
        <v>0</v>
      </c>
      <c r="S193" s="345" t="n">
        <v>40</v>
      </c>
      <c r="T193" s="362" t="n">
        <v>30</v>
      </c>
      <c r="U193" s="361" t="n">
        <v>96.22</v>
      </c>
      <c r="V193" s="346" t="n">
        <v>130.9139072847682</v>
      </c>
      <c r="W193" s="348" t="n">
        <v>130.2781456953642</v>
      </c>
      <c r="X193" s="347" t="n">
        <v>65.72</v>
      </c>
      <c r="Y193" s="357" t="inlineStr"/>
      <c r="Z193" s="365" t="inlineStr">
        <is>
          <t>1등급</t>
        </is>
      </c>
      <c r="AA193" s="350" t="n">
        <v>300</v>
      </c>
      <c r="AB193" s="349" t="inlineStr">
        <is>
          <t>만점</t>
        </is>
      </c>
      <c r="AC193" s="350" t="n">
        <v>0</v>
      </c>
      <c r="AD193" s="349" t="inlineStr">
        <is>
          <t>만점</t>
        </is>
      </c>
      <c r="AE193" s="364" t="n">
        <v>0</v>
      </c>
      <c r="AF193" s="366" t="n">
        <v>52.921</v>
      </c>
      <c r="AG193" s="363" t="n">
        <v>0</v>
      </c>
      <c r="AH193" s="635" t="inlineStr">
        <is>
          <t>국/영 택1 미/기10%, 과탐5%가산</t>
        </is>
      </c>
      <c r="AI193" s="324" t="n"/>
      <c r="AL193" s="487" t="inlineStr">
        <is>
          <t>목포대 약학과</t>
        </is>
      </c>
      <c r="AM193" s="477" t="inlineStr">
        <is>
          <t>자연</t>
        </is>
      </c>
      <c r="AN193" s="637" t="n">
        <v>100</v>
      </c>
      <c r="AO193" s="478" t="n">
        <v>-741</v>
      </c>
      <c r="AP193" s="463" t="n">
        <v>-741</v>
      </c>
      <c r="AQ193" s="479" t="n">
        <v>0</v>
      </c>
      <c r="AR193" s="476" t="inlineStr">
        <is>
          <t>3.10 → 2.75</t>
        </is>
      </c>
      <c r="BA193" s="313" t="inlineStr">
        <is>
          <t>자연150</t>
        </is>
      </c>
    </row>
    <row r="194" ht="16.5" customHeight="1" s="671">
      <c r="B194" s="367" t="inlineStr">
        <is>
          <t>3.11</t>
        </is>
      </c>
      <c r="C194" s="351" t="inlineStr">
        <is>
          <t>6,749</t>
        </is>
      </c>
      <c r="D194" s="727" t="n">
        <v>-385</v>
      </c>
      <c r="E194" s="352" t="inlineStr">
        <is>
          <t>393.31</t>
        </is>
      </c>
      <c r="F194" s="341" t="n">
        <v>96.20999999999999</v>
      </c>
      <c r="G194" s="355" t="inlineStr">
        <is>
          <t>392.58</t>
        </is>
      </c>
      <c r="H194" s="356" t="inlineStr">
        <is>
          <t>395.46</t>
        </is>
      </c>
      <c r="I194" s="354" t="inlineStr">
        <is>
          <t>단국(천안)</t>
        </is>
      </c>
      <c r="J194" s="340" t="inlineStr">
        <is>
          <t>치의예과</t>
        </is>
      </c>
      <c r="K194" s="339" t="inlineStr">
        <is>
          <t>자연</t>
        </is>
      </c>
      <c r="L194" s="357" t="n">
        <v>55</v>
      </c>
      <c r="M194" s="358" t="inlineStr">
        <is>
          <t xml:space="preserve">962.6 / </t>
        </is>
      </c>
      <c r="N194" s="359" t="n">
        <v>1000</v>
      </c>
      <c r="O194" s="360" t="inlineStr">
        <is>
          <t>표점/만점</t>
        </is>
      </c>
      <c r="P194" s="343" t="inlineStr">
        <is>
          <t>백분위</t>
        </is>
      </c>
      <c r="Q194" s="342" t="inlineStr">
        <is>
          <t>2과목</t>
        </is>
      </c>
      <c r="R194" s="344" t="n">
        <v>25</v>
      </c>
      <c r="S194" s="345" t="n">
        <v>35</v>
      </c>
      <c r="T194" s="362" t="n">
        <v>25</v>
      </c>
      <c r="U194" s="361" t="n">
        <v>96.20999999999999</v>
      </c>
      <c r="V194" s="346" t="n">
        <v>130.8962370239403</v>
      </c>
      <c r="W194" s="348" t="n">
        <v>130.2582666519329</v>
      </c>
      <c r="X194" s="347" t="n">
        <v>65.70999999999999</v>
      </c>
      <c r="Y194" s="357" t="inlineStr"/>
      <c r="Z194" s="365" t="inlineStr">
        <is>
          <t>1등급</t>
        </is>
      </c>
      <c r="AA194" s="350" t="n">
        <v>150</v>
      </c>
      <c r="AB194" s="349" t="inlineStr">
        <is>
          <t>만점</t>
        </is>
      </c>
      <c r="AC194" s="350" t="n">
        <v>5</v>
      </c>
      <c r="AD194" s="349" t="inlineStr">
        <is>
          <t>만점</t>
        </is>
      </c>
      <c r="AE194" s="364" t="n">
        <v>0</v>
      </c>
      <c r="AF194" s="366" t="n">
        <v>6.013</v>
      </c>
      <c r="AG194" s="363" t="n">
        <v>0</v>
      </c>
      <c r="AH194" s="635" t="inlineStr">
        <is>
          <t xml:space="preserve"> 과II5%</t>
        </is>
      </c>
      <c r="AI194" s="324" t="n"/>
      <c r="AL194" s="487" t="inlineStr">
        <is>
          <t>단국(천안) 치의예과</t>
        </is>
      </c>
      <c r="AM194" s="477" t="inlineStr">
        <is>
          <t>자연</t>
        </is>
      </c>
      <c r="AN194" s="637" t="inlineStr">
        <is>
          <t>50%</t>
        </is>
      </c>
      <c r="AO194" s="478" t="n">
        <v>-385</v>
      </c>
      <c r="AP194" s="463" t="n">
        <v>-385</v>
      </c>
      <c r="AQ194" s="479" t="n">
        <v>0</v>
      </c>
      <c r="AR194" s="476" t="inlineStr">
        <is>
          <t>3.12 → 2.94</t>
        </is>
      </c>
      <c r="BA194" s="313" t="inlineStr">
        <is>
          <t>자연151</t>
        </is>
      </c>
    </row>
    <row r="195" ht="16.5" customHeight="1" s="671">
      <c r="B195" s="367" t="inlineStr">
        <is>
          <t>2.82</t>
        </is>
      </c>
      <c r="C195" s="351" t="inlineStr">
        <is>
          <t>6,119</t>
        </is>
      </c>
      <c r="D195" s="727" t="n">
        <v>-374</v>
      </c>
      <c r="E195" s="352" t="inlineStr"/>
      <c r="F195" s="341" t="n">
        <v>96.15000000000001</v>
      </c>
      <c r="G195" s="355" t="inlineStr">
        <is>
          <t>393.45</t>
        </is>
      </c>
      <c r="H195" s="356" t="inlineStr">
        <is>
          <t>395.80</t>
        </is>
      </c>
      <c r="I195" s="354" t="inlineStr">
        <is>
          <t>서울대</t>
        </is>
      </c>
      <c r="J195" s="340" t="inlineStr">
        <is>
          <t>윤리교육과</t>
        </is>
      </c>
      <c r="K195" s="339" t="inlineStr">
        <is>
          <t>통합</t>
        </is>
      </c>
      <c r="L195" s="357" t="n">
        <v>6</v>
      </c>
      <c r="M195" s="358" t="inlineStr">
        <is>
          <t xml:space="preserve">393 / </t>
        </is>
      </c>
      <c r="N195" s="359" t="n">
        <v>600</v>
      </c>
      <c r="O195" s="360" t="inlineStr">
        <is>
          <t>표점</t>
        </is>
      </c>
      <c r="P195" s="343" t="inlineStr">
        <is>
          <t>표점</t>
        </is>
      </c>
      <c r="Q195" s="342" t="inlineStr">
        <is>
          <t>2과목</t>
        </is>
      </c>
      <c r="R195" s="344" t="n">
        <v>33</v>
      </c>
      <c r="S195" s="345" t="n">
        <v>40</v>
      </c>
      <c r="T195" s="362" t="n">
        <v>27</v>
      </c>
      <c r="U195" s="361" t="n">
        <v>96.15000000000001</v>
      </c>
      <c r="V195" s="346" t="n">
        <v>130.8344243291044</v>
      </c>
      <c r="W195" s="348" t="n">
        <v>130.1887273702424</v>
      </c>
      <c r="X195" s="347" t="n">
        <v>66.20999999999999</v>
      </c>
      <c r="Y195" s="357" t="inlineStr"/>
      <c r="Z195" s="365" t="inlineStr">
        <is>
          <t>1등급</t>
        </is>
      </c>
      <c r="AA195" s="350" t="n">
        <v>0</v>
      </c>
      <c r="AB195" s="349" t="inlineStr">
        <is>
          <t>만점</t>
        </is>
      </c>
      <c r="AC195" s="350" t="n">
        <v>0</v>
      </c>
      <c r="AD195" s="349" t="inlineStr">
        <is>
          <t>만점</t>
        </is>
      </c>
      <c r="AE195" s="364" t="n">
        <v>0</v>
      </c>
      <c r="AF195" s="366" t="n">
        <v>0</v>
      </c>
      <c r="AG195" s="363" t="n">
        <v>0</v>
      </c>
      <c r="AH195" s="635" t="inlineStr"/>
      <c r="AI195" s="324" t="n"/>
      <c r="AL195" s="487" t="inlineStr">
        <is>
          <t>서울대 윤리교육과</t>
        </is>
      </c>
      <c r="AM195" s="477" t="inlineStr">
        <is>
          <t>통합</t>
        </is>
      </c>
      <c r="AN195" s="637" t="inlineStr">
        <is>
          <t>50%</t>
        </is>
      </c>
      <c r="AO195" s="478" t="n">
        <v>-374</v>
      </c>
      <c r="AP195" s="463" t="n">
        <v>-304</v>
      </c>
      <c r="AQ195" s="479" t="n">
        <v>-70</v>
      </c>
      <c r="AR195" s="476" t="inlineStr">
        <is>
          <t>3.18 → 3.04</t>
        </is>
      </c>
      <c r="BA195" s="313" t="inlineStr">
        <is>
          <t>자연152</t>
        </is>
      </c>
    </row>
    <row r="196" ht="16.5" customHeight="1" s="671">
      <c r="B196" s="367" t="inlineStr">
        <is>
          <t>3.26</t>
        </is>
      </c>
      <c r="C196" s="351" t="inlineStr">
        <is>
          <t>7,074</t>
        </is>
      </c>
      <c r="D196" s="727" t="n">
        <v>-638</v>
      </c>
      <c r="E196" s="352" t="inlineStr"/>
      <c r="F196" s="341" t="n">
        <v>96.06999999999999</v>
      </c>
      <c r="G196" s="355" t="inlineStr">
        <is>
          <t>392.09</t>
        </is>
      </c>
      <c r="H196" s="356" t="inlineStr">
        <is>
          <t>395.39</t>
        </is>
      </c>
      <c r="I196" s="354" t="inlineStr">
        <is>
          <t>강원대</t>
        </is>
      </c>
      <c r="J196" s="340" t="inlineStr">
        <is>
          <t>수의예과</t>
        </is>
      </c>
      <c r="K196" s="339" t="inlineStr">
        <is>
          <t>자연</t>
        </is>
      </c>
      <c r="L196" s="357" t="n">
        <v>10</v>
      </c>
      <c r="M196" s="358" t="inlineStr">
        <is>
          <t xml:space="preserve">500.2 / </t>
        </is>
      </c>
      <c r="N196" s="359" t="n">
        <v>500</v>
      </c>
      <c r="O196" s="360" t="inlineStr">
        <is>
          <t>백분위</t>
        </is>
      </c>
      <c r="P196" s="343" t="inlineStr">
        <is>
          <t>백분위</t>
        </is>
      </c>
      <c r="Q196" s="342" t="inlineStr">
        <is>
          <t>2과목</t>
        </is>
      </c>
      <c r="R196" s="344" t="n">
        <v>20</v>
      </c>
      <c r="S196" s="345" t="n">
        <v>30</v>
      </c>
      <c r="T196" s="362" t="n">
        <v>30</v>
      </c>
      <c r="U196" s="361" t="n">
        <v>96.06999999999999</v>
      </c>
      <c r="V196" s="346" t="n">
        <v>130.7469879518072</v>
      </c>
      <c r="W196" s="348" t="n">
        <v>130.0903614457831</v>
      </c>
      <c r="X196" s="347" t="n">
        <v>65.63</v>
      </c>
      <c r="Y196" s="357" t="inlineStr"/>
      <c r="Z196" s="365" t="inlineStr">
        <is>
          <t>1등급</t>
        </is>
      </c>
      <c r="AA196" s="350" t="n">
        <v>100</v>
      </c>
      <c r="AB196" s="349" t="inlineStr">
        <is>
          <t>만점</t>
        </is>
      </c>
      <c r="AC196" s="350" t="n">
        <v>1.5</v>
      </c>
      <c r="AD196" s="349" t="inlineStr">
        <is>
          <t>만점</t>
        </is>
      </c>
      <c r="AE196" s="364" t="n">
        <v>0</v>
      </c>
      <c r="AF196" s="366" t="n">
        <v>14.411</v>
      </c>
      <c r="AG196" s="363" t="n">
        <v>0</v>
      </c>
      <c r="AH196" s="635" t="inlineStr">
        <is>
          <t xml:space="preserve"> 미/기10%</t>
        </is>
      </c>
      <c r="AI196" s="324" t="n"/>
      <c r="AL196" s="487" t="inlineStr">
        <is>
          <t>강원대 수의예과</t>
        </is>
      </c>
      <c r="AM196" s="477" t="inlineStr">
        <is>
          <t>자연</t>
        </is>
      </c>
      <c r="AN196" s="637" t="inlineStr">
        <is>
          <t>85%</t>
        </is>
      </c>
      <c r="AO196" s="478" t="n">
        <v>-638</v>
      </c>
      <c r="AP196" s="463" t="n">
        <v>-638</v>
      </c>
      <c r="AQ196" s="479" t="n">
        <v>0</v>
      </c>
      <c r="AR196" s="476" t="inlineStr">
        <is>
          <t>3.27 → 2.97</t>
        </is>
      </c>
      <c r="BA196" s="313" t="inlineStr">
        <is>
          <t>자연153</t>
        </is>
      </c>
    </row>
    <row r="197" ht="16.5" customHeight="1" s="671">
      <c r="B197" s="367" t="inlineStr">
        <is>
          <t>3.29</t>
        </is>
      </c>
      <c r="C197" s="351" t="inlineStr">
        <is>
          <t>7,139</t>
        </is>
      </c>
      <c r="D197" s="727" t="n">
        <v>-748</v>
      </c>
      <c r="E197" s="352" t="inlineStr"/>
      <c r="F197" s="341" t="n">
        <v>96.05</v>
      </c>
      <c r="G197" s="355" t="inlineStr">
        <is>
          <t>392.00</t>
        </is>
      </c>
      <c r="H197" s="356" t="inlineStr">
        <is>
          <t>395.44</t>
        </is>
      </c>
      <c r="I197" s="354" t="inlineStr">
        <is>
          <t>인제대</t>
        </is>
      </c>
      <c r="J197" s="340" t="inlineStr">
        <is>
          <t>약학</t>
        </is>
      </c>
      <c r="K197" s="339" t="inlineStr">
        <is>
          <t>자연</t>
        </is>
      </c>
      <c r="L197" s="357" t="n">
        <v>6</v>
      </c>
      <c r="M197" s="358" t="inlineStr">
        <is>
          <t xml:space="preserve">527 / </t>
        </is>
      </c>
      <c r="N197" s="359" t="n">
        <v>800</v>
      </c>
      <c r="O197" s="360" t="inlineStr">
        <is>
          <t>표점</t>
        </is>
      </c>
      <c r="P197" s="343" t="inlineStr">
        <is>
          <t>표점</t>
        </is>
      </c>
      <c r="Q197" s="342" t="inlineStr">
        <is>
          <t>2과목</t>
        </is>
      </c>
      <c r="R197" s="344" t="n">
        <v>25</v>
      </c>
      <c r="S197" s="345" t="n">
        <v>25</v>
      </c>
      <c r="T197" s="362" t="n">
        <v>25</v>
      </c>
      <c r="U197" s="361" t="n">
        <v>96.05</v>
      </c>
      <c r="V197" s="346" t="n">
        <v>130.7201133609121</v>
      </c>
      <c r="W197" s="348" t="n">
        <v>130.0601275310261</v>
      </c>
      <c r="X197" s="347" t="n">
        <v>65.61</v>
      </c>
      <c r="Y197" s="357" t="inlineStr"/>
      <c r="Z197" s="365" t="inlineStr">
        <is>
          <t>1등급</t>
        </is>
      </c>
      <c r="AA197" s="350" t="n">
        <v>135</v>
      </c>
      <c r="AB197" s="349" t="inlineStr">
        <is>
          <t>만점</t>
        </is>
      </c>
      <c r="AC197" s="350" t="n">
        <v>0</v>
      </c>
      <c r="AD197" s="349" t="inlineStr">
        <is>
          <t>만점</t>
        </is>
      </c>
      <c r="AE197" s="364" t="n">
        <v>0</v>
      </c>
      <c r="AF197" s="366" t="n">
        <v>0</v>
      </c>
      <c r="AG197" s="363" t="n">
        <v>0</v>
      </c>
      <c r="AH197" s="635" t="inlineStr"/>
      <c r="AI197" s="324" t="n"/>
      <c r="AL197" s="487" t="inlineStr">
        <is>
          <t>인제대 약학</t>
        </is>
      </c>
      <c r="AM197" s="477" t="inlineStr">
        <is>
          <t>자연</t>
        </is>
      </c>
      <c r="AN197" s="637" t="n">
        <v>100</v>
      </c>
      <c r="AO197" s="478" t="n">
        <v>-748</v>
      </c>
      <c r="AP197" s="463" t="n">
        <v>-748</v>
      </c>
      <c r="AQ197" s="479" t="n">
        <v>0</v>
      </c>
      <c r="AR197" s="476" t="inlineStr">
        <is>
          <t>3.30 → 2.95</t>
        </is>
      </c>
      <c r="BA197" s="313" t="inlineStr">
        <is>
          <t>자연154</t>
        </is>
      </c>
    </row>
    <row r="198" ht="16.5" customHeight="1" s="671">
      <c r="B198" s="367" t="inlineStr">
        <is>
          <t>3.31</t>
        </is>
      </c>
      <c r="C198" s="351" t="inlineStr">
        <is>
          <t>7,183</t>
        </is>
      </c>
      <c r="D198" s="727" t="n">
        <v>-750</v>
      </c>
      <c r="E198" s="352" t="inlineStr">
        <is>
          <t>392.18</t>
        </is>
      </c>
      <c r="F198" s="341" t="n">
        <v>96.04000000000001</v>
      </c>
      <c r="G198" s="355" t="inlineStr">
        <is>
          <t>391.95</t>
        </is>
      </c>
      <c r="H198" s="356" t="inlineStr">
        <is>
          <t>395.40</t>
        </is>
      </c>
      <c r="I198" s="354" t="inlineStr">
        <is>
          <t>전북대</t>
        </is>
      </c>
      <c r="J198" s="340" t="inlineStr">
        <is>
          <t>의예과(지역)</t>
        </is>
      </c>
      <c r="K198" s="339" t="inlineStr">
        <is>
          <t>자연</t>
        </is>
      </c>
      <c r="L198" s="357" t="n">
        <v>38</v>
      </c>
      <c r="M198" s="358" t="inlineStr">
        <is>
          <t xml:space="preserve">363.57 / </t>
        </is>
      </c>
      <c r="N198" s="359" t="n">
        <v>500</v>
      </c>
      <c r="O198" s="360" t="inlineStr">
        <is>
          <t>표점</t>
        </is>
      </c>
      <c r="P198" s="343" t="inlineStr">
        <is>
          <t>변표</t>
        </is>
      </c>
      <c r="Q198" s="342" t="inlineStr">
        <is>
          <t>2과목</t>
        </is>
      </c>
      <c r="R198" s="344" t="n">
        <v>30</v>
      </c>
      <c r="S198" s="345" t="n">
        <v>40</v>
      </c>
      <c r="T198" s="362" t="n">
        <v>30</v>
      </c>
      <c r="U198" s="361" t="n">
        <v>96.04000000000001</v>
      </c>
      <c r="V198" s="346" t="n">
        <v>130.7060553808703</v>
      </c>
      <c r="W198" s="348" t="n">
        <v>130.0443123034791</v>
      </c>
      <c r="X198" s="347" t="n">
        <v>65.59999999999999</v>
      </c>
      <c r="Y198" s="357" t="n">
        <v>67.01000000000001</v>
      </c>
      <c r="Z198" s="365" t="inlineStr">
        <is>
          <t>1등급</t>
        </is>
      </c>
      <c r="AA198" s="350" t="n">
        <v>30</v>
      </c>
      <c r="AB198" s="349" t="inlineStr">
        <is>
          <t>만점</t>
        </is>
      </c>
      <c r="AC198" s="350" t="n">
        <v>5</v>
      </c>
      <c r="AD198" s="349" t="inlineStr">
        <is>
          <t>만점</t>
        </is>
      </c>
      <c r="AE198" s="364" t="n">
        <v>0</v>
      </c>
      <c r="AF198" s="366" t="n">
        <v>0</v>
      </c>
      <c r="AG198" s="363" t="n">
        <v>0</v>
      </c>
      <c r="AH198" s="635" t="inlineStr"/>
      <c r="AI198" s="324" t="n"/>
      <c r="AL198" s="487" t="inlineStr">
        <is>
          <t>전북대 의예과(지역)</t>
        </is>
      </c>
      <c r="AM198" s="477" t="inlineStr">
        <is>
          <t>자연</t>
        </is>
      </c>
      <c r="AN198" s="637" t="n">
        <v>100</v>
      </c>
      <c r="AO198" s="478" t="n">
        <v>-750</v>
      </c>
      <c r="AP198" s="463" t="n">
        <v>-750</v>
      </c>
      <c r="AQ198" s="479" t="n">
        <v>0</v>
      </c>
      <c r="AR198" s="476" t="inlineStr">
        <is>
          <t>3.31 → 2.96</t>
        </is>
      </c>
      <c r="BA198" s="313" t="inlineStr">
        <is>
          <t>통합인문31</t>
        </is>
      </c>
    </row>
    <row r="199" ht="16.5" customHeight="1" s="671">
      <c r="B199" s="367" t="inlineStr">
        <is>
          <t>3.32</t>
        </is>
      </c>
      <c r="C199" s="351" t="inlineStr">
        <is>
          <t>7,204</t>
        </is>
      </c>
      <c r="D199" s="727" t="n">
        <v>-750</v>
      </c>
      <c r="E199" s="352" t="inlineStr"/>
      <c r="F199" s="341" t="n">
        <v>96.03</v>
      </c>
      <c r="G199" s="355" t="inlineStr">
        <is>
          <t>391.93</t>
        </is>
      </c>
      <c r="H199" s="356" t="inlineStr">
        <is>
          <t>395.38</t>
        </is>
      </c>
      <c r="I199" s="354" t="inlineStr">
        <is>
          <t>영남대</t>
        </is>
      </c>
      <c r="J199" s="340" t="inlineStr">
        <is>
          <t>약학(지역)</t>
        </is>
      </c>
      <c r="K199" s="339" t="inlineStr">
        <is>
          <t>자연</t>
        </is>
      </c>
      <c r="L199" s="357" t="n">
        <v>15</v>
      </c>
      <c r="M199" s="358" t="inlineStr">
        <is>
          <t xml:space="preserve">781.4 / </t>
        </is>
      </c>
      <c r="N199" s="359" t="n">
        <v>800</v>
      </c>
      <c r="O199" s="360" t="inlineStr">
        <is>
          <t>백분위</t>
        </is>
      </c>
      <c r="P199" s="343" t="inlineStr">
        <is>
          <t>백분위</t>
        </is>
      </c>
      <c r="Q199" s="342" t="inlineStr">
        <is>
          <t>2과목</t>
        </is>
      </c>
      <c r="R199" s="344" t="n">
        <v>25</v>
      </c>
      <c r="S199" s="345" t="n">
        <v>35</v>
      </c>
      <c r="T199" s="362" t="n">
        <v>30</v>
      </c>
      <c r="U199" s="361" t="n">
        <v>96.03</v>
      </c>
      <c r="V199" s="346" t="n">
        <v>130.6975308641975</v>
      </c>
      <c r="W199" s="348" t="n">
        <v>130.0347222222222</v>
      </c>
      <c r="X199" s="347" t="n">
        <v>65.59999999999999</v>
      </c>
      <c r="Y199" s="357" t="inlineStr"/>
      <c r="Z199" s="365" t="inlineStr">
        <is>
          <t>1등급</t>
        </is>
      </c>
      <c r="AA199" s="350" t="n">
        <v>80</v>
      </c>
      <c r="AB199" s="349" t="inlineStr">
        <is>
          <t>만점</t>
        </is>
      </c>
      <c r="AC199" s="350" t="n">
        <v>10</v>
      </c>
      <c r="AD199" s="349" t="inlineStr">
        <is>
          <t>만점</t>
        </is>
      </c>
      <c r="AE199" s="364" t="n">
        <v>0</v>
      </c>
      <c r="AF199" s="366" t="n">
        <v>0</v>
      </c>
      <c r="AG199" s="363" t="n">
        <v>0</v>
      </c>
      <c r="AH199" s="635" t="inlineStr"/>
      <c r="AI199" s="324" t="n"/>
      <c r="AL199" s="487" t="inlineStr">
        <is>
          <t>영남대 약학(지역)</t>
        </is>
      </c>
      <c r="AM199" s="477" t="inlineStr">
        <is>
          <t>자연</t>
        </is>
      </c>
      <c r="AN199" s="637" t="n">
        <v>100</v>
      </c>
      <c r="AO199" s="478" t="n">
        <v>-750</v>
      </c>
      <c r="AP199" s="463" t="n">
        <v>-750</v>
      </c>
      <c r="AQ199" s="479" t="n">
        <v>0</v>
      </c>
      <c r="AR199" s="476" t="inlineStr">
        <is>
          <t>3.32 → 2.97</t>
        </is>
      </c>
      <c r="BA199" s="313" t="inlineStr">
        <is>
          <t>자연155</t>
        </is>
      </c>
    </row>
    <row r="200" ht="16.5" customHeight="1" s="671">
      <c r="B200" s="367" t="inlineStr">
        <is>
          <t>3.33</t>
        </is>
      </c>
      <c r="C200" s="351" t="inlineStr">
        <is>
          <t>7,226</t>
        </is>
      </c>
      <c r="D200" s="727" t="n">
        <v>-751</v>
      </c>
      <c r="E200" s="352" t="inlineStr"/>
      <c r="F200" s="341" t="n">
        <v>96.02</v>
      </c>
      <c r="G200" s="355" t="inlineStr">
        <is>
          <t>391.90</t>
        </is>
      </c>
      <c r="H200" s="356" t="inlineStr">
        <is>
          <t>395.36</t>
        </is>
      </c>
      <c r="I200" s="354" t="inlineStr">
        <is>
          <t>세명대</t>
        </is>
      </c>
      <c r="J200" s="340" t="inlineStr">
        <is>
          <t>한의예</t>
        </is>
      </c>
      <c r="K200" s="339" t="inlineStr">
        <is>
          <t>자연</t>
        </is>
      </c>
      <c r="L200" s="357" t="n">
        <v>17</v>
      </c>
      <c r="M200" s="358" t="inlineStr">
        <is>
          <t xml:space="preserve">993 / </t>
        </is>
      </c>
      <c r="N200" s="359" t="n">
        <v>1000</v>
      </c>
      <c r="O200" s="360" t="inlineStr">
        <is>
          <t>백분위</t>
        </is>
      </c>
      <c r="P200" s="343" t="inlineStr">
        <is>
          <t>백분위</t>
        </is>
      </c>
      <c r="Q200" s="342" t="inlineStr">
        <is>
          <t>2과목</t>
        </is>
      </c>
      <c r="R200" s="344" t="n">
        <v>30</v>
      </c>
      <c r="S200" s="345" t="n">
        <v>30</v>
      </c>
      <c r="T200" s="362" t="n">
        <v>30</v>
      </c>
      <c r="U200" s="361" t="n">
        <v>96.02</v>
      </c>
      <c r="V200" s="346" t="n">
        <v>130.6905615292712</v>
      </c>
      <c r="W200" s="348" t="n">
        <v>130.0268817204301</v>
      </c>
      <c r="X200" s="347" t="n">
        <v>65.59</v>
      </c>
      <c r="Y200" s="357" t="inlineStr"/>
      <c r="Z200" s="365" t="inlineStr">
        <is>
          <t>1등급</t>
        </is>
      </c>
      <c r="AA200" s="350" t="n">
        <v>100</v>
      </c>
      <c r="AB200" s="349" t="inlineStr">
        <is>
          <t>만점</t>
        </is>
      </c>
      <c r="AC200" s="350" t="n">
        <v>0</v>
      </c>
      <c r="AD200" s="349" t="inlineStr">
        <is>
          <t>만점</t>
        </is>
      </c>
      <c r="AE200" s="364" t="n">
        <v>0</v>
      </c>
      <c r="AF200" s="366" t="n">
        <v>28.806</v>
      </c>
      <c r="AG200" s="363" t="n">
        <v>0</v>
      </c>
      <c r="AH200" s="635" t="inlineStr">
        <is>
          <t>80%컷992.7 미/기/과탐(Ⅰ,Ⅱ)/과탐(Ⅱ,Ⅱ) 5%가산</t>
        </is>
      </c>
      <c r="AI200" s="324" t="n"/>
      <c r="AL200" s="487" t="inlineStr">
        <is>
          <t>세명대 한의예</t>
        </is>
      </c>
      <c r="AM200" s="477" t="inlineStr">
        <is>
          <t>자연</t>
        </is>
      </c>
      <c r="AN200" s="637" t="n">
        <v>100</v>
      </c>
      <c r="AO200" s="478" t="n">
        <v>-751</v>
      </c>
      <c r="AP200" s="463" t="n">
        <v>-751</v>
      </c>
      <c r="AQ200" s="479" t="n">
        <v>0</v>
      </c>
      <c r="AR200" s="476" t="inlineStr">
        <is>
          <t>3.33 → 2.98</t>
        </is>
      </c>
      <c r="BA200" s="313" t="inlineStr">
        <is>
          <t>자연156</t>
        </is>
      </c>
    </row>
    <row r="201" ht="16.5" customHeight="1" s="671">
      <c r="B201" s="367" t="inlineStr">
        <is>
          <t>3.35</t>
        </is>
      </c>
      <c r="C201" s="351" t="inlineStr">
        <is>
          <t>7,270</t>
        </is>
      </c>
      <c r="D201" s="727" t="n">
        <v>-379</v>
      </c>
      <c r="E201" s="352" t="inlineStr"/>
      <c r="F201" s="341" t="n">
        <v>96</v>
      </c>
      <c r="G201" s="355" t="inlineStr">
        <is>
          <t>391.83</t>
        </is>
      </c>
      <c r="H201" s="356" t="inlineStr">
        <is>
          <t>395.27</t>
        </is>
      </c>
      <c r="I201" s="354" t="inlineStr">
        <is>
          <t>상지대</t>
        </is>
      </c>
      <c r="J201" s="340" t="inlineStr">
        <is>
          <t>한의예B</t>
        </is>
      </c>
      <c r="K201" s="339" t="inlineStr">
        <is>
          <t>통합</t>
        </is>
      </c>
      <c r="L201" s="357" t="n">
        <v>15</v>
      </c>
      <c r="M201" s="358" t="inlineStr">
        <is>
          <t xml:space="preserve">971 / </t>
        </is>
      </c>
      <c r="N201" s="359" t="n">
        <v>1000</v>
      </c>
      <c r="O201" s="360" t="inlineStr">
        <is>
          <t>백분위</t>
        </is>
      </c>
      <c r="P201" s="343" t="inlineStr">
        <is>
          <t>백분위</t>
        </is>
      </c>
      <c r="Q201" s="342" t="inlineStr">
        <is>
          <t>2과목</t>
        </is>
      </c>
      <c r="R201" s="344" t="n">
        <v>20</v>
      </c>
      <c r="S201" s="345" t="n">
        <v>40</v>
      </c>
      <c r="T201" s="362" t="n">
        <v>20</v>
      </c>
      <c r="U201" s="361" t="n">
        <v>96</v>
      </c>
      <c r="V201" s="346" t="n">
        <v>130.6666666666667</v>
      </c>
      <c r="W201" s="348" t="n">
        <v>130</v>
      </c>
      <c r="X201" s="347" t="n">
        <v>65.58</v>
      </c>
      <c r="Y201" s="357" t="inlineStr"/>
      <c r="Z201" s="365" t="inlineStr">
        <is>
          <t>1등급</t>
        </is>
      </c>
      <c r="AA201" s="350" t="n">
        <v>200</v>
      </c>
      <c r="AB201" s="349" t="inlineStr">
        <is>
          <t>만점</t>
        </is>
      </c>
      <c r="AC201" s="350" t="n">
        <v>3</v>
      </c>
      <c r="AD201" s="349" t="inlineStr">
        <is>
          <t>만점</t>
        </is>
      </c>
      <c r="AE201" s="364" t="n">
        <v>0</v>
      </c>
      <c r="AF201" s="366" t="n">
        <v>0</v>
      </c>
      <c r="AG201" s="363" t="n">
        <v>0</v>
      </c>
      <c r="AH201" s="635" t="inlineStr"/>
      <c r="AI201" s="324" t="n"/>
      <c r="AL201" s="487" t="inlineStr">
        <is>
          <t>상지대 한의예B</t>
        </is>
      </c>
      <c r="AM201" s="480" t="inlineStr">
        <is>
          <t>통합</t>
        </is>
      </c>
      <c r="AN201" s="637" t="inlineStr">
        <is>
          <t>50%</t>
        </is>
      </c>
      <c r="AO201" s="478" t="n">
        <v>-379</v>
      </c>
      <c r="AP201" s="463" t="n">
        <v>-306</v>
      </c>
      <c r="AQ201" s="479" t="n">
        <v>-73</v>
      </c>
      <c r="AR201" s="476" t="inlineStr">
        <is>
          <t>3.35 → 3.21</t>
        </is>
      </c>
      <c r="BA201" s="313" t="inlineStr">
        <is>
          <t>통합인문32</t>
        </is>
      </c>
    </row>
    <row r="202" ht="16.5" customHeight="1" s="671">
      <c r="B202" s="367" t="inlineStr">
        <is>
          <t>3.35</t>
        </is>
      </c>
      <c r="C202" s="351" t="inlineStr">
        <is>
          <t>7,270</t>
        </is>
      </c>
      <c r="D202" s="727" t="n">
        <v>-754</v>
      </c>
      <c r="E202" s="352" t="inlineStr"/>
      <c r="F202" s="341" t="n">
        <v>96</v>
      </c>
      <c r="G202" s="355" t="inlineStr">
        <is>
          <t>391.83</t>
        </is>
      </c>
      <c r="H202" s="356" t="inlineStr">
        <is>
          <t>395.31</t>
        </is>
      </c>
      <c r="I202" s="354" t="inlineStr">
        <is>
          <t>영남대</t>
        </is>
      </c>
      <c r="J202" s="340" t="inlineStr">
        <is>
          <t>약학</t>
        </is>
      </c>
      <c r="K202" s="339" t="inlineStr">
        <is>
          <t>자연</t>
        </is>
      </c>
      <c r="L202" s="357" t="n">
        <v>16</v>
      </c>
      <c r="M202" s="358" t="inlineStr">
        <is>
          <t xml:space="preserve">781.2 / </t>
        </is>
      </c>
      <c r="N202" s="359" t="n">
        <v>800</v>
      </c>
      <c r="O202" s="360" t="inlineStr">
        <is>
          <t>백분위</t>
        </is>
      </c>
      <c r="P202" s="343" t="inlineStr">
        <is>
          <t>백분위</t>
        </is>
      </c>
      <c r="Q202" s="342" t="inlineStr">
        <is>
          <t>2과목</t>
        </is>
      </c>
      <c r="R202" s="344" t="n">
        <v>25</v>
      </c>
      <c r="S202" s="345" t="n">
        <v>35</v>
      </c>
      <c r="T202" s="362" t="n">
        <v>30</v>
      </c>
      <c r="U202" s="361" t="n">
        <v>96</v>
      </c>
      <c r="V202" s="346" t="n">
        <v>130.6666666666667</v>
      </c>
      <c r="W202" s="348" t="n">
        <v>130</v>
      </c>
      <c r="X202" s="347" t="n">
        <v>65.58</v>
      </c>
      <c r="Y202" s="357" t="inlineStr"/>
      <c r="Z202" s="365" t="inlineStr">
        <is>
          <t>1등급</t>
        </is>
      </c>
      <c r="AA202" s="350" t="n">
        <v>80</v>
      </c>
      <c r="AB202" s="349" t="inlineStr">
        <is>
          <t>만점</t>
        </is>
      </c>
      <c r="AC202" s="350" t="n">
        <v>10</v>
      </c>
      <c r="AD202" s="349" t="inlineStr">
        <is>
          <t>만점</t>
        </is>
      </c>
      <c r="AE202" s="364" t="n">
        <v>0</v>
      </c>
      <c r="AF202" s="366" t="n">
        <v>0</v>
      </c>
      <c r="AG202" s="363" t="n">
        <v>0</v>
      </c>
      <c r="AH202" s="635" t="inlineStr"/>
      <c r="AI202" s="324" t="n"/>
      <c r="AL202" s="487" t="inlineStr">
        <is>
          <t>영남대 약학</t>
        </is>
      </c>
      <c r="AM202" s="477" t="inlineStr">
        <is>
          <t>자연</t>
        </is>
      </c>
      <c r="AN202" s="637" t="n">
        <v>100</v>
      </c>
      <c r="AO202" s="478" t="n">
        <v>-754</v>
      </c>
      <c r="AP202" s="463" t="n">
        <v>-754</v>
      </c>
      <c r="AQ202" s="479" t="n">
        <v>0</v>
      </c>
      <c r="AR202" s="476" t="inlineStr">
        <is>
          <t>3.35 → 3.00</t>
        </is>
      </c>
      <c r="BA202" s="313" t="inlineStr">
        <is>
          <t>자연157</t>
        </is>
      </c>
    </row>
    <row r="203" ht="16.5" customHeight="1" s="671">
      <c r="B203" s="367" t="inlineStr">
        <is>
          <t>3.35</t>
        </is>
      </c>
      <c r="C203" s="351" t="inlineStr">
        <is>
          <t>7,270</t>
        </is>
      </c>
      <c r="D203" s="727" t="n">
        <v>-754</v>
      </c>
      <c r="E203" s="352" t="inlineStr"/>
      <c r="F203" s="341" t="n">
        <v>96</v>
      </c>
      <c r="G203" s="355" t="inlineStr">
        <is>
          <t>391.81</t>
        </is>
      </c>
      <c r="H203" s="356" t="inlineStr">
        <is>
          <t>395.30</t>
        </is>
      </c>
      <c r="I203" s="354" t="inlineStr">
        <is>
          <t>고려대</t>
        </is>
      </c>
      <c r="J203" s="340" t="inlineStr">
        <is>
          <t>신소재공학부</t>
        </is>
      </c>
      <c r="K203" s="339" t="inlineStr">
        <is>
          <t>자연</t>
        </is>
      </c>
      <c r="L203" s="357" t="n">
        <v>32</v>
      </c>
      <c r="M203" s="358" t="inlineStr">
        <is>
          <t xml:space="preserve">667.13 / </t>
        </is>
      </c>
      <c r="N203" s="359" t="n">
        <v>1000</v>
      </c>
      <c r="O203" s="360" t="inlineStr">
        <is>
          <t>표점</t>
        </is>
      </c>
      <c r="P203" s="343" t="inlineStr">
        <is>
          <t>변표</t>
        </is>
      </c>
      <c r="Q203" s="342" t="inlineStr">
        <is>
          <t>2과목</t>
        </is>
      </c>
      <c r="R203" s="344" t="n">
        <v>31</v>
      </c>
      <c r="S203" s="345" t="n">
        <v>38</v>
      </c>
      <c r="T203" s="362" t="n">
        <v>31</v>
      </c>
      <c r="U203" s="361" t="n">
        <v>96</v>
      </c>
      <c r="V203" s="346" t="n">
        <v>130.6636103151862</v>
      </c>
      <c r="W203" s="348" t="n">
        <v>129.9862464183381</v>
      </c>
      <c r="X203" s="347" t="n">
        <v>65.58</v>
      </c>
      <c r="Y203" s="357" t="n">
        <v>66.95999999999999</v>
      </c>
      <c r="Z203" s="365" t="inlineStr">
        <is>
          <t>1등급</t>
        </is>
      </c>
      <c r="AA203" s="350" t="n">
        <v>0</v>
      </c>
      <c r="AB203" s="349" t="inlineStr">
        <is>
          <t>만점</t>
        </is>
      </c>
      <c r="AC203" s="350" t="n">
        <v>10</v>
      </c>
      <c r="AD203" s="349" t="inlineStr">
        <is>
          <t>만점</t>
        </is>
      </c>
      <c r="AE203" s="364" t="n">
        <v>0</v>
      </c>
      <c r="AF203" s="366" t="n">
        <v>0</v>
      </c>
      <c r="AG203" s="363" t="n">
        <v>0</v>
      </c>
      <c r="AH203" s="635" t="inlineStr"/>
      <c r="AI203" s="324" t="n"/>
      <c r="AL203" s="487" t="inlineStr">
        <is>
          <t>고려대 신소재공학부</t>
        </is>
      </c>
      <c r="AM203" s="477" t="inlineStr">
        <is>
          <t>자연</t>
        </is>
      </c>
      <c r="AN203" s="637" t="n">
        <v>100</v>
      </c>
      <c r="AO203" s="478" t="n">
        <v>-754</v>
      </c>
      <c r="AP203" s="463" t="n">
        <v>-754</v>
      </c>
      <c r="AQ203" s="479" t="n">
        <v>0</v>
      </c>
      <c r="AR203" s="476" t="inlineStr">
        <is>
          <t>3.36 → 3.01</t>
        </is>
      </c>
      <c r="BA203" s="313" t="inlineStr">
        <is>
          <t>자연158</t>
        </is>
      </c>
    </row>
    <row r="204" ht="16.5" customHeight="1" s="671">
      <c r="B204" s="367" t="inlineStr">
        <is>
          <t>3.40</t>
        </is>
      </c>
      <c r="C204" s="351" t="inlineStr">
        <is>
          <t>7,378</t>
        </is>
      </c>
      <c r="D204" s="727" t="n">
        <v>-565</v>
      </c>
      <c r="E204" s="352" t="inlineStr"/>
      <c r="F204" s="341" t="n">
        <v>95.98</v>
      </c>
      <c r="G204" s="355" t="inlineStr">
        <is>
          <t>391.66</t>
        </is>
      </c>
      <c r="H204" s="356" t="inlineStr">
        <is>
          <t>394.91</t>
        </is>
      </c>
      <c r="I204" s="354" t="inlineStr">
        <is>
          <t>전남대</t>
        </is>
      </c>
      <c r="J204" s="340" t="inlineStr">
        <is>
          <t>수의예과</t>
        </is>
      </c>
      <c r="K204" s="339" t="inlineStr">
        <is>
          <t>자연</t>
        </is>
      </c>
      <c r="L204" s="357" t="n">
        <v>16</v>
      </c>
      <c r="M204" s="358" t="inlineStr">
        <is>
          <t xml:space="preserve">964.167 / </t>
        </is>
      </c>
      <c r="N204" s="359" t="n">
        <v>800</v>
      </c>
      <c r="O204" s="360" t="inlineStr">
        <is>
          <t>표점/만점</t>
        </is>
      </c>
      <c r="P204" s="343" t="inlineStr">
        <is>
          <t>표점/만점</t>
        </is>
      </c>
      <c r="Q204" s="342" t="inlineStr">
        <is>
          <t>2과목</t>
        </is>
      </c>
      <c r="R204" s="344" t="n">
        <v>30</v>
      </c>
      <c r="S204" s="345" t="n">
        <v>40</v>
      </c>
      <c r="T204" s="362" t="n">
        <v>30</v>
      </c>
      <c r="U204" s="361" t="n">
        <v>95.98</v>
      </c>
      <c r="V204" s="346" t="n">
        <v>130.6417221908012</v>
      </c>
      <c r="W204" s="348" t="n">
        <v>129.8877498586056</v>
      </c>
      <c r="X204" s="347" t="inlineStr">
        <is>
          <t>65.18/67.91</t>
        </is>
      </c>
      <c r="Y204" s="357" t="inlineStr"/>
      <c r="Z204" s="365" t="inlineStr">
        <is>
          <t>1등급</t>
        </is>
      </c>
      <c r="AA204" s="350" t="n">
        <v>200</v>
      </c>
      <c r="AB204" s="349" t="inlineStr">
        <is>
          <t>만점</t>
        </is>
      </c>
      <c r="AC204" s="350" t="n">
        <v>10</v>
      </c>
      <c r="AD204" s="349" t="inlineStr">
        <is>
          <t>만점</t>
        </is>
      </c>
      <c r="AE204" s="364" t="n">
        <v>0</v>
      </c>
      <c r="AF204" s="366" t="n">
        <v>0</v>
      </c>
      <c r="AG204" s="363" t="n">
        <v>0</v>
      </c>
      <c r="AH204" s="635" t="inlineStr"/>
      <c r="AI204" s="324" t="n"/>
      <c r="AL204" s="487" t="inlineStr">
        <is>
          <t>전남대 수의예과</t>
        </is>
      </c>
      <c r="AM204" s="477" t="inlineStr">
        <is>
          <t>자연</t>
        </is>
      </c>
      <c r="AN204" s="637" t="inlineStr">
        <is>
          <t>85%</t>
        </is>
      </c>
      <c r="AO204" s="478" t="n">
        <v>-565</v>
      </c>
      <c r="AP204" s="463" t="n">
        <v>-565</v>
      </c>
      <c r="AQ204" s="479" t="n">
        <v>0</v>
      </c>
      <c r="AR204" s="476" t="inlineStr">
        <is>
          <t>3.40 → 3.14</t>
        </is>
      </c>
      <c r="BA204" s="313" t="inlineStr">
        <is>
          <t>자연159</t>
        </is>
      </c>
    </row>
    <row r="205" ht="16.5" customHeight="1" s="671">
      <c r="B205" s="367" t="inlineStr">
        <is>
          <t>3.41</t>
        </is>
      </c>
      <c r="C205" s="351" t="inlineStr">
        <is>
          <t>7,400</t>
        </is>
      </c>
      <c r="D205" s="727" t="n">
        <v>-758</v>
      </c>
      <c r="E205" s="352" t="inlineStr"/>
      <c r="F205" s="341" t="n">
        <v>95.97</v>
      </c>
      <c r="G205" s="355" t="inlineStr">
        <is>
          <t>391.60</t>
        </is>
      </c>
      <c r="H205" s="356" t="inlineStr">
        <is>
          <t>395.13</t>
        </is>
      </c>
      <c r="I205" s="354" t="inlineStr">
        <is>
          <t>고려대</t>
        </is>
      </c>
      <c r="J205" s="340" t="inlineStr">
        <is>
          <t>전기전자공학부</t>
        </is>
      </c>
      <c r="K205" s="339" t="inlineStr">
        <is>
          <t>자연</t>
        </is>
      </c>
      <c r="L205" s="357" t="n">
        <v>65</v>
      </c>
      <c r="M205" s="358" t="inlineStr">
        <is>
          <t xml:space="preserve">666.76 / </t>
        </is>
      </c>
      <c r="N205" s="359" t="n">
        <v>1000</v>
      </c>
      <c r="O205" s="360" t="inlineStr">
        <is>
          <t>표점</t>
        </is>
      </c>
      <c r="P205" s="343" t="inlineStr">
        <is>
          <t>변표</t>
        </is>
      </c>
      <c r="Q205" s="342" t="inlineStr">
        <is>
          <t>2과목</t>
        </is>
      </c>
      <c r="R205" s="344" t="n">
        <v>31</v>
      </c>
      <c r="S205" s="345" t="n">
        <v>38</v>
      </c>
      <c r="T205" s="362" t="n">
        <v>31</v>
      </c>
      <c r="U205" s="361" t="n">
        <v>95.97</v>
      </c>
      <c r="V205" s="346" t="n">
        <v>130.6327689502475</v>
      </c>
      <c r="W205" s="348" t="n">
        <v>129.8474602761136</v>
      </c>
      <c r="X205" s="347" t="n">
        <v>65.56</v>
      </c>
      <c r="Y205" s="357" t="n">
        <v>66.94000000000001</v>
      </c>
      <c r="Z205" s="365" t="inlineStr">
        <is>
          <t>1등급</t>
        </is>
      </c>
      <c r="AA205" s="350" t="n">
        <v>0</v>
      </c>
      <c r="AB205" s="349" t="inlineStr">
        <is>
          <t>만점</t>
        </is>
      </c>
      <c r="AC205" s="350" t="n">
        <v>10</v>
      </c>
      <c r="AD205" s="349" t="inlineStr">
        <is>
          <t>만점</t>
        </is>
      </c>
      <c r="AE205" s="364" t="n">
        <v>0</v>
      </c>
      <c r="AF205" s="366" t="n">
        <v>0</v>
      </c>
      <c r="AG205" s="363" t="n">
        <v>0</v>
      </c>
      <c r="AH205" s="635" t="inlineStr"/>
      <c r="AI205" s="324" t="n"/>
      <c r="AL205" s="487" t="inlineStr">
        <is>
          <t>고려대 전기전자공학부</t>
        </is>
      </c>
      <c r="AM205" s="477" t="inlineStr">
        <is>
          <t>자연</t>
        </is>
      </c>
      <c r="AN205" s="637" t="n">
        <v>100</v>
      </c>
      <c r="AO205" s="478" t="n">
        <v>-758</v>
      </c>
      <c r="AP205" s="463" t="n">
        <v>-758</v>
      </c>
      <c r="AQ205" s="479" t="n">
        <v>0</v>
      </c>
      <c r="AR205" s="476" t="inlineStr">
        <is>
          <t>3.42 → 3.07</t>
        </is>
      </c>
      <c r="BA205" s="313" t="inlineStr">
        <is>
          <t>통합인문33</t>
        </is>
      </c>
    </row>
    <row r="206" ht="16.5" customHeight="1" s="671">
      <c r="B206" s="367" t="inlineStr">
        <is>
          <t>3.46</t>
        </is>
      </c>
      <c r="C206" s="351" t="inlineStr">
        <is>
          <t>7,508</t>
        </is>
      </c>
      <c r="D206" s="727" t="n">
        <v>-762</v>
      </c>
      <c r="E206" s="352" t="inlineStr"/>
      <c r="F206" s="341" t="n">
        <v>95.95</v>
      </c>
      <c r="G206" s="355" t="inlineStr">
        <is>
          <t>391.44</t>
        </is>
      </c>
      <c r="H206" s="356" t="inlineStr">
        <is>
          <t>395.02</t>
        </is>
      </c>
      <c r="I206" s="354" t="inlineStr">
        <is>
          <t>한양대</t>
        </is>
      </c>
      <c r="J206" s="340" t="inlineStr">
        <is>
          <t>산업공학과</t>
        </is>
      </c>
      <c r="K206" s="339" t="inlineStr">
        <is>
          <t>자연</t>
        </is>
      </c>
      <c r="L206" s="357" t="n">
        <v>21</v>
      </c>
      <c r="M206" s="358" t="inlineStr">
        <is>
          <t xml:space="preserve">947.62 / </t>
        </is>
      </c>
      <c r="N206" s="359" t="n">
        <v>1000</v>
      </c>
      <c r="O206" s="360" t="inlineStr">
        <is>
          <t>표점/만점</t>
        </is>
      </c>
      <c r="P206" s="343" t="inlineStr">
        <is>
          <t>변표/만점</t>
        </is>
      </c>
      <c r="Q206" s="342" t="inlineStr">
        <is>
          <t>2과목</t>
        </is>
      </c>
      <c r="R206" s="344" t="n">
        <v>25</v>
      </c>
      <c r="S206" s="345" t="n">
        <v>40</v>
      </c>
      <c r="T206" s="362" t="n">
        <v>25</v>
      </c>
      <c r="U206" s="361" t="n">
        <v>95.95</v>
      </c>
      <c r="V206" s="346" t="n">
        <v>130.6087057864135</v>
      </c>
      <c r="W206" s="348" t="n">
        <v>129.7391760388608</v>
      </c>
      <c r="X206" s="347" t="n">
        <v>65.55</v>
      </c>
      <c r="Y206" s="357" t="n">
        <v>67.77000000000001</v>
      </c>
      <c r="Z206" s="365" t="inlineStr">
        <is>
          <t>1등급</t>
        </is>
      </c>
      <c r="AA206" s="350" t="n">
        <v>100</v>
      </c>
      <c r="AB206" s="349" t="inlineStr">
        <is>
          <t>만점</t>
        </is>
      </c>
      <c r="AC206" s="350" t="n">
        <v>0</v>
      </c>
      <c r="AD206" s="349" t="inlineStr">
        <is>
          <t>만점</t>
        </is>
      </c>
      <c r="AE206" s="364" t="n">
        <v>0</v>
      </c>
      <c r="AF206" s="366" t="n">
        <v>0</v>
      </c>
      <c r="AG206" s="363" t="n">
        <v>0</v>
      </c>
      <c r="AH206" s="635" t="inlineStr"/>
      <c r="AI206" s="324" t="n"/>
      <c r="AL206" s="487" t="inlineStr">
        <is>
          <t>한양대 산업공학과</t>
        </is>
      </c>
      <c r="AM206" s="477" t="inlineStr">
        <is>
          <t>자연</t>
        </is>
      </c>
      <c r="AN206" s="637" t="n">
        <v>100</v>
      </c>
      <c r="AO206" s="478" t="n">
        <v>-762</v>
      </c>
      <c r="AP206" s="463" t="n">
        <v>-762</v>
      </c>
      <c r="AQ206" s="479" t="n">
        <v>0</v>
      </c>
      <c r="AR206" s="476" t="inlineStr">
        <is>
          <t>3.46 → 3.10</t>
        </is>
      </c>
      <c r="BA206" s="313" t="inlineStr">
        <is>
          <t>통합인문34</t>
        </is>
      </c>
    </row>
    <row r="207" ht="16.5" customHeight="1" s="671">
      <c r="B207" s="367" t="inlineStr">
        <is>
          <t>3.46</t>
        </is>
      </c>
      <c r="C207" s="351" t="inlineStr">
        <is>
          <t>7,508</t>
        </is>
      </c>
      <c r="D207" s="727" t="n">
        <v>-763</v>
      </c>
      <c r="E207" s="352" t="inlineStr"/>
      <c r="F207" s="341" t="n">
        <v>95.94</v>
      </c>
      <c r="G207" s="355" t="inlineStr">
        <is>
          <t>391.41</t>
        </is>
      </c>
      <c r="H207" s="356" t="inlineStr">
        <is>
          <t>394.99</t>
        </is>
      </c>
      <c r="I207" s="354" t="inlineStr">
        <is>
          <t>한양대</t>
        </is>
      </c>
      <c r="J207" s="340" t="inlineStr">
        <is>
          <t>데이터사이언스학부</t>
        </is>
      </c>
      <c r="K207" s="339" t="inlineStr">
        <is>
          <t>자연</t>
        </is>
      </c>
      <c r="L207" s="357" t="n">
        <v>22</v>
      </c>
      <c r="M207" s="358" t="inlineStr">
        <is>
          <t xml:space="preserve">947.54 / </t>
        </is>
      </c>
      <c r="N207" s="359" t="n">
        <v>1000</v>
      </c>
      <c r="O207" s="360" t="inlineStr">
        <is>
          <t>표점/만점</t>
        </is>
      </c>
      <c r="P207" s="343" t="inlineStr">
        <is>
          <t>변표/만점</t>
        </is>
      </c>
      <c r="Q207" s="342" t="inlineStr">
        <is>
          <t>2과목</t>
        </is>
      </c>
      <c r="R207" s="344" t="n">
        <v>25</v>
      </c>
      <c r="S207" s="345" t="n">
        <v>40</v>
      </c>
      <c r="T207" s="362" t="n">
        <v>25</v>
      </c>
      <c r="U207" s="361" t="n">
        <v>95.94</v>
      </c>
      <c r="V207" s="346" t="n">
        <v>130.6037075682808</v>
      </c>
      <c r="W207" s="348" t="n">
        <v>129.7166840572638</v>
      </c>
      <c r="X207" s="347" t="n">
        <v>65.54000000000001</v>
      </c>
      <c r="Y207" s="357" t="n">
        <v>67.77000000000001</v>
      </c>
      <c r="Z207" s="365" t="inlineStr">
        <is>
          <t>1등급</t>
        </is>
      </c>
      <c r="AA207" s="350" t="n">
        <v>100</v>
      </c>
      <c r="AB207" s="349" t="inlineStr">
        <is>
          <t>만점</t>
        </is>
      </c>
      <c r="AC207" s="350" t="n">
        <v>0</v>
      </c>
      <c r="AD207" s="349" t="inlineStr">
        <is>
          <t>만점</t>
        </is>
      </c>
      <c r="AE207" s="364" t="n">
        <v>0</v>
      </c>
      <c r="AF207" s="366" t="n">
        <v>0</v>
      </c>
      <c r="AG207" s="363" t="n">
        <v>0</v>
      </c>
      <c r="AH207" s="635" t="inlineStr"/>
      <c r="AI207" s="324" t="n"/>
      <c r="AL207" s="487" t="inlineStr">
        <is>
          <t>한양대 데이터사이언스학부</t>
        </is>
      </c>
      <c r="AM207" s="477" t="inlineStr">
        <is>
          <t>자연</t>
        </is>
      </c>
      <c r="AN207" s="637" t="n">
        <v>100</v>
      </c>
      <c r="AO207" s="478" t="n">
        <v>-763</v>
      </c>
      <c r="AP207" s="463" t="n">
        <v>-763</v>
      </c>
      <c r="AQ207" s="479" t="n">
        <v>0</v>
      </c>
      <c r="AR207" s="476" t="inlineStr">
        <is>
          <t>3.47 → 3.11</t>
        </is>
      </c>
      <c r="BA207" s="313" t="inlineStr">
        <is>
          <t>자연160</t>
        </is>
      </c>
    </row>
    <row r="208" ht="16.5" customHeight="1" s="671">
      <c r="B208" s="367" t="inlineStr">
        <is>
          <t>3.48</t>
        </is>
      </c>
      <c r="C208" s="351" t="inlineStr">
        <is>
          <t>7,552</t>
        </is>
      </c>
      <c r="D208" s="727" t="n">
        <v>-763</v>
      </c>
      <c r="E208" s="352" t="inlineStr"/>
      <c r="F208" s="341" t="n">
        <v>95.94</v>
      </c>
      <c r="G208" s="355" t="inlineStr">
        <is>
          <t>391.36</t>
        </is>
      </c>
      <c r="H208" s="356" t="inlineStr">
        <is>
          <t>394.95</t>
        </is>
      </c>
      <c r="I208" s="354" t="inlineStr">
        <is>
          <t>한양대</t>
        </is>
      </c>
      <c r="J208" s="340" t="inlineStr">
        <is>
          <t>기계공학부</t>
        </is>
      </c>
      <c r="K208" s="339" t="inlineStr">
        <is>
          <t>자연</t>
        </is>
      </c>
      <c r="L208" s="357" t="n">
        <v>65</v>
      </c>
      <c r="M208" s="358" t="inlineStr">
        <is>
          <t xml:space="preserve">947.41 / </t>
        </is>
      </c>
      <c r="N208" s="359" t="n">
        <v>1000</v>
      </c>
      <c r="O208" s="360" t="inlineStr">
        <is>
          <t>표점/만점</t>
        </is>
      </c>
      <c r="P208" s="343" t="inlineStr">
        <is>
          <t>변표/만점</t>
        </is>
      </c>
      <c r="Q208" s="342" t="inlineStr">
        <is>
          <t>2과목</t>
        </is>
      </c>
      <c r="R208" s="344" t="n">
        <v>25</v>
      </c>
      <c r="S208" s="345" t="n">
        <v>40</v>
      </c>
      <c r="T208" s="362" t="n">
        <v>25</v>
      </c>
      <c r="U208" s="361" t="n">
        <v>95.94</v>
      </c>
      <c r="V208" s="346" t="n">
        <v>130.5955854638152</v>
      </c>
      <c r="W208" s="348" t="n">
        <v>129.6801345871686</v>
      </c>
      <c r="X208" s="347" t="n">
        <v>65.54000000000001</v>
      </c>
      <c r="Y208" s="357" t="n">
        <v>67.77000000000001</v>
      </c>
      <c r="Z208" s="365" t="inlineStr">
        <is>
          <t>1등급</t>
        </is>
      </c>
      <c r="AA208" s="350" t="n">
        <v>100</v>
      </c>
      <c r="AB208" s="349" t="inlineStr">
        <is>
          <t>만점</t>
        </is>
      </c>
      <c r="AC208" s="350" t="n">
        <v>0</v>
      </c>
      <c r="AD208" s="349" t="inlineStr">
        <is>
          <t>만점</t>
        </is>
      </c>
      <c r="AE208" s="364" t="n">
        <v>0</v>
      </c>
      <c r="AF208" s="366" t="n">
        <v>0</v>
      </c>
      <c r="AG208" s="363" t="n">
        <v>0</v>
      </c>
      <c r="AH208" s="635" t="inlineStr"/>
      <c r="AI208" s="324" t="n"/>
      <c r="AL208" s="487" t="inlineStr">
        <is>
          <t>한양대 기계공학부</t>
        </is>
      </c>
      <c r="AM208" s="477" t="inlineStr">
        <is>
          <t>자연</t>
        </is>
      </c>
      <c r="AN208" s="637" t="n">
        <v>100</v>
      </c>
      <c r="AO208" s="478" t="n">
        <v>-763</v>
      </c>
      <c r="AP208" s="463" t="n">
        <v>-763</v>
      </c>
      <c r="AQ208" s="479" t="n">
        <v>0</v>
      </c>
      <c r="AR208" s="476" t="inlineStr">
        <is>
          <t>3.48 → 3.13</t>
        </is>
      </c>
      <c r="BA208" s="313" t="inlineStr">
        <is>
          <t>통합인문35</t>
        </is>
      </c>
    </row>
    <row r="209" ht="16.5" customHeight="1" s="671">
      <c r="B209" s="367" t="inlineStr">
        <is>
          <t>3.46</t>
        </is>
      </c>
      <c r="C209" s="351" t="inlineStr">
        <is>
          <t>7,508</t>
        </is>
      </c>
      <c r="D209" s="727" t="n">
        <v>-763</v>
      </c>
      <c r="E209" s="352" t="inlineStr"/>
      <c r="F209" s="341" t="n">
        <v>95.94</v>
      </c>
      <c r="G209" s="355" t="inlineStr">
        <is>
          <t>391.41</t>
        </is>
      </c>
      <c r="H209" s="356" t="inlineStr">
        <is>
          <t>394.47</t>
        </is>
      </c>
      <c r="I209" s="354" t="inlineStr">
        <is>
          <t>연세대</t>
        </is>
      </c>
      <c r="J209" s="340" t="inlineStr">
        <is>
          <t>식품영양학과</t>
        </is>
      </c>
      <c r="K209" s="339" t="inlineStr">
        <is>
          <t>통합</t>
        </is>
      </c>
      <c r="L209" s="357" t="n">
        <v>11</v>
      </c>
      <c r="M209" s="358" t="inlineStr">
        <is>
          <t xml:space="preserve">711.625 / </t>
        </is>
      </c>
      <c r="N209" s="359" t="n">
        <v>1000</v>
      </c>
      <c r="O209" s="360" t="inlineStr">
        <is>
          <t>표점</t>
        </is>
      </c>
      <c r="P209" s="343" t="inlineStr">
        <is>
          <t>변표</t>
        </is>
      </c>
      <c r="Q209" s="342" t="inlineStr">
        <is>
          <t>2과목</t>
        </is>
      </c>
      <c r="R209" s="344" t="n">
        <v>33</v>
      </c>
      <c r="S209" s="345" t="n">
        <v>33</v>
      </c>
      <c r="T209" s="362" t="n">
        <v>17</v>
      </c>
      <c r="U209" s="361" t="n">
        <v>95.94</v>
      </c>
      <c r="V209" s="346" t="n">
        <v>130.6038512179065</v>
      </c>
      <c r="W209" s="348" t="n">
        <v>129.7173304805793</v>
      </c>
      <c r="X209" s="347" t="n">
        <v>65.54000000000001</v>
      </c>
      <c r="Y209" s="357" t="n">
        <v>66.66000000000001</v>
      </c>
      <c r="Z209" s="365" t="inlineStr">
        <is>
          <t>1등급</t>
        </is>
      </c>
      <c r="AA209" s="350" t="n">
        <v>166.67</v>
      </c>
      <c r="AB209" s="349" t="inlineStr">
        <is>
          <t>만점</t>
        </is>
      </c>
      <c r="AC209" s="350" t="n">
        <v>0</v>
      </c>
      <c r="AD209" s="349" t="inlineStr">
        <is>
          <t>만점</t>
        </is>
      </c>
      <c r="AE209" s="364" t="n">
        <v>0</v>
      </c>
      <c r="AF209" s="366" t="n">
        <v>0</v>
      </c>
      <c r="AG209" s="363" t="n">
        <v>0</v>
      </c>
      <c r="AH209" s="635" t="inlineStr"/>
      <c r="AI209" s="324" t="n"/>
      <c r="AL209" s="487" t="inlineStr">
        <is>
          <t>연세대 식품영양학과</t>
        </is>
      </c>
      <c r="AM209" s="477" t="inlineStr">
        <is>
          <t>통합</t>
        </is>
      </c>
      <c r="AN209" s="637" t="n">
        <v>100</v>
      </c>
      <c r="AO209" s="478" t="n">
        <v>-763</v>
      </c>
      <c r="AP209" s="463" t="n">
        <v>-593</v>
      </c>
      <c r="AQ209" s="479" t="n">
        <v>-170</v>
      </c>
      <c r="AR209" s="476" t="inlineStr">
        <is>
          <t>3.78 → 3.51</t>
        </is>
      </c>
      <c r="BA209" s="313" t="inlineStr">
        <is>
          <t>자연161</t>
        </is>
      </c>
    </row>
    <row r="210" ht="16.5" customHeight="1" s="671">
      <c r="B210" s="367" t="inlineStr">
        <is>
          <t>3.49</t>
        </is>
      </c>
      <c r="C210" s="351" t="inlineStr">
        <is>
          <t>7,573</t>
        </is>
      </c>
      <c r="D210" s="727" t="n">
        <v>-565</v>
      </c>
      <c r="E210" s="352" t="inlineStr"/>
      <c r="F210" s="341" t="n">
        <v>95.93000000000001</v>
      </c>
      <c r="G210" s="355" t="inlineStr">
        <is>
          <t>391.30</t>
        </is>
      </c>
      <c r="H210" s="356" t="inlineStr">
        <is>
          <t>394.62</t>
        </is>
      </c>
      <c r="I210" s="354" t="inlineStr">
        <is>
          <t>경상국립대</t>
        </is>
      </c>
      <c r="J210" s="340" t="inlineStr">
        <is>
          <t>약학과</t>
        </is>
      </c>
      <c r="K210" s="339" t="inlineStr">
        <is>
          <t>자연</t>
        </is>
      </c>
      <c r="L210" s="357" t="n">
        <v>6</v>
      </c>
      <c r="M210" s="358" t="inlineStr">
        <is>
          <t xml:space="preserve">966.91 / </t>
        </is>
      </c>
      <c r="N210" s="359" t="n">
        <v>1000</v>
      </c>
      <c r="O210" s="360" t="inlineStr">
        <is>
          <t>표점/만점</t>
        </is>
      </c>
      <c r="P210" s="343" t="inlineStr">
        <is>
          <t>표점/만점</t>
        </is>
      </c>
      <c r="Q210" s="342" t="inlineStr">
        <is>
          <t>2과목</t>
        </is>
      </c>
      <c r="R210" s="344" t="n">
        <v>25</v>
      </c>
      <c r="S210" s="345" t="n">
        <v>30</v>
      </c>
      <c r="T210" s="362" t="n">
        <v>25</v>
      </c>
      <c r="U210" s="361" t="n">
        <v>95.93000000000001</v>
      </c>
      <c r="V210" s="346" t="n">
        <v>130.5873032268705</v>
      </c>
      <c r="W210" s="348" t="n">
        <v>129.6428645209173</v>
      </c>
      <c r="X210" s="347" t="inlineStr">
        <is>
          <t>65.14/67.91</t>
        </is>
      </c>
      <c r="Y210" s="357" t="inlineStr"/>
      <c r="Z210" s="365" t="inlineStr">
        <is>
          <t>1등급</t>
        </is>
      </c>
      <c r="AA210" s="350" t="n">
        <v>200</v>
      </c>
      <c r="AB210" s="349" t="inlineStr">
        <is>
          <t>만점</t>
        </is>
      </c>
      <c r="AC210" s="350" t="n">
        <v>0</v>
      </c>
      <c r="AD210" s="349" t="inlineStr">
        <is>
          <t>만점</t>
        </is>
      </c>
      <c r="AE210" s="364" t="n">
        <v>0</v>
      </c>
      <c r="AF210" s="366" t="n">
        <v>11.994</v>
      </c>
      <c r="AG210" s="363" t="n">
        <v>0</v>
      </c>
      <c r="AH210" s="635" t="inlineStr">
        <is>
          <t xml:space="preserve"> 과탐(Ⅰ,Ⅱ)/ 과탐(Ⅱ,Ⅱ) 5%가산</t>
        </is>
      </c>
      <c r="AI210" s="324" t="n"/>
      <c r="AL210" s="487" t="inlineStr">
        <is>
          <t>경상국립대 약학과</t>
        </is>
      </c>
      <c r="AM210" s="477" t="inlineStr">
        <is>
          <t>자연</t>
        </is>
      </c>
      <c r="AN210" s="637" t="inlineStr">
        <is>
          <t>85%</t>
        </is>
      </c>
      <c r="AO210" s="478" t="n">
        <v>-565</v>
      </c>
      <c r="AP210" s="463" t="n">
        <v>-565</v>
      </c>
      <c r="AQ210" s="479" t="n">
        <v>0</v>
      </c>
      <c r="AR210" s="476" t="inlineStr">
        <is>
          <t>3.50 → 3.24</t>
        </is>
      </c>
      <c r="BA210" s="313" t="inlineStr">
        <is>
          <t>자연162</t>
        </is>
      </c>
    </row>
    <row r="211" ht="16.5" customHeight="1" s="671">
      <c r="B211" s="367" t="inlineStr">
        <is>
          <t>3.48</t>
        </is>
      </c>
      <c r="C211" s="351" t="inlineStr">
        <is>
          <t>7,552</t>
        </is>
      </c>
      <c r="D211" s="727" t="n">
        <v>-768</v>
      </c>
      <c r="E211" s="352" t="inlineStr"/>
      <c r="F211" s="341" t="n">
        <v>95.93000000000001</v>
      </c>
      <c r="G211" s="355" t="inlineStr">
        <is>
          <t>391.35</t>
        </is>
      </c>
      <c r="H211" s="356" t="inlineStr">
        <is>
          <t>394.95</t>
        </is>
      </c>
      <c r="I211" s="354" t="inlineStr">
        <is>
          <t>충북대</t>
        </is>
      </c>
      <c r="J211" s="340" t="inlineStr">
        <is>
          <t>의예과(지역)</t>
        </is>
      </c>
      <c r="K211" s="339" t="inlineStr">
        <is>
          <t>자연</t>
        </is>
      </c>
      <c r="L211" s="357" t="n">
        <v>41</v>
      </c>
      <c r="M211" s="358" t="inlineStr">
        <is>
          <t xml:space="preserve">991.06 / </t>
        </is>
      </c>
      <c r="N211" s="359" t="n">
        <v>200</v>
      </c>
      <c r="O211" s="360" t="inlineStr">
        <is>
          <t>표점/만점</t>
        </is>
      </c>
      <c r="P211" s="343" t="inlineStr">
        <is>
          <t>표점/만점</t>
        </is>
      </c>
      <c r="Q211" s="342" t="inlineStr">
        <is>
          <t>2과목</t>
        </is>
      </c>
      <c r="R211" s="344" t="n">
        <v>20</v>
      </c>
      <c r="S211" s="345" t="n">
        <v>30</v>
      </c>
      <c r="T211" s="362" t="n">
        <v>30</v>
      </c>
      <c r="U211" s="361" t="n">
        <v>95.93000000000001</v>
      </c>
      <c r="V211" s="346" t="n">
        <v>130.5941630193646</v>
      </c>
      <c r="W211" s="348" t="n">
        <v>129.6737335871409</v>
      </c>
      <c r="X211" s="347" t="inlineStr">
        <is>
          <t>65.14/67.91</t>
        </is>
      </c>
      <c r="Y211" s="357" t="inlineStr"/>
      <c r="Z211" s="365" t="inlineStr">
        <is>
          <t>1등급</t>
        </is>
      </c>
      <c r="AA211" s="350" t="n">
        <v>40</v>
      </c>
      <c r="AB211" s="349" t="inlineStr">
        <is>
          <t>만점</t>
        </is>
      </c>
      <c r="AC211" s="350" t="n">
        <v>0</v>
      </c>
      <c r="AD211" s="349" t="inlineStr">
        <is>
          <t>만점</t>
        </is>
      </c>
      <c r="AE211" s="364" t="n">
        <v>0</v>
      </c>
      <c r="AF211" s="366" t="n">
        <v>0</v>
      </c>
      <c r="AG211" s="363" t="n">
        <v>0</v>
      </c>
      <c r="AH211" s="635" t="inlineStr"/>
      <c r="AI211" s="324" t="n"/>
      <c r="AL211" s="487" t="inlineStr">
        <is>
          <t>충북대 의예과(지역)</t>
        </is>
      </c>
      <c r="AM211" s="477" t="inlineStr">
        <is>
          <t>자연</t>
        </is>
      </c>
      <c r="AN211" s="637" t="n">
        <v>100</v>
      </c>
      <c r="AO211" s="478" t="n">
        <v>-768</v>
      </c>
      <c r="AP211" s="463" t="n">
        <v>-768</v>
      </c>
      <c r="AQ211" s="479" t="n">
        <v>0</v>
      </c>
      <c r="AR211" s="476" t="inlineStr">
        <is>
          <t>3.48 → 3.13</t>
        </is>
      </c>
      <c r="BA211" s="313" t="inlineStr">
        <is>
          <t>자연163</t>
        </is>
      </c>
    </row>
    <row r="212" ht="16.5" customHeight="1" s="671">
      <c r="B212" s="367" t="inlineStr">
        <is>
          <t>3.49</t>
        </is>
      </c>
      <c r="C212" s="351" t="inlineStr">
        <is>
          <t>7,573</t>
        </is>
      </c>
      <c r="D212" s="727" t="n">
        <v>-770</v>
      </c>
      <c r="E212" s="352" t="inlineStr"/>
      <c r="F212" s="341" t="n">
        <v>95.93000000000001</v>
      </c>
      <c r="G212" s="355" t="inlineStr">
        <is>
          <t>391.31</t>
        </is>
      </c>
      <c r="H212" s="356" t="inlineStr">
        <is>
          <t>394.91</t>
        </is>
      </c>
      <c r="I212" s="354" t="inlineStr">
        <is>
          <t>연세대</t>
        </is>
      </c>
      <c r="J212" s="340" t="inlineStr">
        <is>
          <t>전기전자공학부</t>
        </is>
      </c>
      <c r="K212" s="339" t="inlineStr">
        <is>
          <t>자연</t>
        </is>
      </c>
      <c r="L212" s="357" t="n">
        <v>86</v>
      </c>
      <c r="M212" s="358" t="inlineStr">
        <is>
          <t xml:space="preserve">701.103 / </t>
        </is>
      </c>
      <c r="N212" s="359" t="n">
        <v>1000</v>
      </c>
      <c r="O212" s="360" t="inlineStr">
        <is>
          <t>표점</t>
        </is>
      </c>
      <c r="P212" s="343" t="inlineStr">
        <is>
          <t>변표</t>
        </is>
      </c>
      <c r="Q212" s="342" t="inlineStr">
        <is>
          <t>2과목</t>
        </is>
      </c>
      <c r="R212" s="344" t="n">
        <v>22</v>
      </c>
      <c r="S212" s="345" t="n">
        <v>33</v>
      </c>
      <c r="T212" s="362" t="n">
        <v>33</v>
      </c>
      <c r="U212" s="361" t="n">
        <v>95.93000000000001</v>
      </c>
      <c r="V212" s="346" t="n">
        <v>130.5884642344467</v>
      </c>
      <c r="W212" s="348" t="n">
        <v>129.6480890550104</v>
      </c>
      <c r="X212" s="347" t="n">
        <v>65.54000000000001</v>
      </c>
      <c r="Y212" s="357" t="n">
        <v>66.65000000000001</v>
      </c>
      <c r="Z212" s="365" t="inlineStr">
        <is>
          <t>1등급</t>
        </is>
      </c>
      <c r="AA212" s="350" t="n">
        <v>111.11</v>
      </c>
      <c r="AB212" s="349" t="inlineStr">
        <is>
          <t>만점</t>
        </is>
      </c>
      <c r="AC212" s="350" t="n">
        <v>0</v>
      </c>
      <c r="AD212" s="349" t="inlineStr">
        <is>
          <t>만점</t>
        </is>
      </c>
      <c r="AE212" s="364" t="n">
        <v>0</v>
      </c>
      <c r="AF212" s="366" t="n">
        <v>6.665</v>
      </c>
      <c r="AG212" s="363" t="n">
        <v>0</v>
      </c>
      <c r="AH212" s="635" t="inlineStr">
        <is>
          <t xml:space="preserve"> 과탐3%가산</t>
        </is>
      </c>
      <c r="AI212" s="324" t="n"/>
      <c r="AL212" s="487" t="inlineStr">
        <is>
          <t>연세대 전기전자공학부</t>
        </is>
      </c>
      <c r="AM212" s="477" t="inlineStr">
        <is>
          <t>자연</t>
        </is>
      </c>
      <c r="AN212" s="637" t="n">
        <v>100</v>
      </c>
      <c r="AO212" s="478" t="n">
        <v>-770</v>
      </c>
      <c r="AP212" s="463" t="n">
        <v>-770</v>
      </c>
      <c r="AQ212" s="479" t="n">
        <v>0</v>
      </c>
      <c r="AR212" s="476" t="inlineStr">
        <is>
          <t>3.50 → 3.14</t>
        </is>
      </c>
      <c r="BA212" s="313" t="inlineStr">
        <is>
          <t>자연164</t>
        </is>
      </c>
    </row>
    <row r="213" ht="16.5" customHeight="1" s="671">
      <c r="B213" s="367" t="inlineStr">
        <is>
          <t>3.51</t>
        </is>
      </c>
      <c r="C213" s="351" t="inlineStr">
        <is>
          <t>7,617</t>
        </is>
      </c>
      <c r="D213" s="727" t="n">
        <v>-770</v>
      </c>
      <c r="E213" s="352" t="inlineStr"/>
      <c r="F213" s="341" t="n">
        <v>95.92</v>
      </c>
      <c r="G213" s="355" t="inlineStr">
        <is>
          <t>391.24</t>
        </is>
      </c>
      <c r="H213" s="356" t="inlineStr">
        <is>
          <t>394.86</t>
        </is>
      </c>
      <c r="I213" s="354" t="inlineStr">
        <is>
          <t>고려대</t>
        </is>
      </c>
      <c r="J213" s="340" t="inlineStr">
        <is>
          <t>인공지능학과</t>
        </is>
      </c>
      <c r="K213" s="339" t="inlineStr">
        <is>
          <t>자연</t>
        </is>
      </c>
      <c r="L213" s="357" t="n">
        <v>28</v>
      </c>
      <c r="M213" s="358" t="inlineStr">
        <is>
          <t xml:space="preserve">666.1 / </t>
        </is>
      </c>
      <c r="N213" s="359" t="n">
        <v>1000</v>
      </c>
      <c r="O213" s="360" t="inlineStr">
        <is>
          <t>표점</t>
        </is>
      </c>
      <c r="P213" s="343" t="inlineStr">
        <is>
          <t>변표</t>
        </is>
      </c>
      <c r="Q213" s="342" t="inlineStr">
        <is>
          <t>2과목</t>
        </is>
      </c>
      <c r="R213" s="344" t="n">
        <v>31</v>
      </c>
      <c r="S213" s="345" t="n">
        <v>38</v>
      </c>
      <c r="T213" s="362" t="n">
        <v>31</v>
      </c>
      <c r="U213" s="361" t="n">
        <v>95.92</v>
      </c>
      <c r="V213" s="346" t="n">
        <v>130.5777546235999</v>
      </c>
      <c r="W213" s="348" t="n">
        <v>129.5998958061995</v>
      </c>
      <c r="X213" s="347" t="n">
        <v>65.53</v>
      </c>
      <c r="Y213" s="357" t="n">
        <v>66.91000000000001</v>
      </c>
      <c r="Z213" s="365" t="inlineStr">
        <is>
          <t>1등급</t>
        </is>
      </c>
      <c r="AA213" s="350" t="n">
        <v>0</v>
      </c>
      <c r="AB213" s="349" t="inlineStr">
        <is>
          <t>만점</t>
        </is>
      </c>
      <c r="AC213" s="350" t="n">
        <v>10</v>
      </c>
      <c r="AD213" s="349" t="inlineStr">
        <is>
          <t>만점</t>
        </is>
      </c>
      <c r="AE213" s="364" t="n">
        <v>0</v>
      </c>
      <c r="AF213" s="366" t="n">
        <v>0</v>
      </c>
      <c r="AG213" s="363" t="n">
        <v>0</v>
      </c>
      <c r="AH213" s="635" t="inlineStr"/>
      <c r="AI213" s="324" t="n"/>
      <c r="AL213" s="487" t="inlineStr">
        <is>
          <t>고려대 인공지능학과</t>
        </is>
      </c>
      <c r="AM213" s="480" t="inlineStr">
        <is>
          <t>자연</t>
        </is>
      </c>
      <c r="AN213" s="637" t="n">
        <v>100</v>
      </c>
      <c r="AO213" s="478" t="n">
        <v>-770</v>
      </c>
      <c r="AP213" s="463" t="n">
        <v>-770</v>
      </c>
      <c r="AQ213" s="479" t="n">
        <v>0</v>
      </c>
      <c r="AR213" s="476" t="inlineStr">
        <is>
          <t>3.51 → 3.16</t>
        </is>
      </c>
      <c r="BA213" s="313" t="inlineStr">
        <is>
          <t>통합인문36</t>
        </is>
      </c>
    </row>
    <row r="214" ht="16.5" customHeight="1" s="671">
      <c r="B214" s="367" t="inlineStr">
        <is>
          <t>3.54</t>
        </is>
      </c>
      <c r="C214" s="351" t="inlineStr">
        <is>
          <t>7,682</t>
        </is>
      </c>
      <c r="D214" s="727" t="n">
        <v>-771</v>
      </c>
      <c r="E214" s="352" t="inlineStr"/>
      <c r="F214" s="341" t="n">
        <v>95.91</v>
      </c>
      <c r="G214" s="355" t="inlineStr">
        <is>
          <t>391.14</t>
        </is>
      </c>
      <c r="H214" s="356" t="inlineStr">
        <is>
          <t>394.77</t>
        </is>
      </c>
      <c r="I214" s="354" t="inlineStr">
        <is>
          <t>한양대</t>
        </is>
      </c>
      <c r="J214" s="340" t="inlineStr">
        <is>
          <t>에너지공학과</t>
        </is>
      </c>
      <c r="K214" s="339" t="inlineStr">
        <is>
          <t>자연</t>
        </is>
      </c>
      <c r="L214" s="357" t="n">
        <v>14</v>
      </c>
      <c r="M214" s="358" t="inlineStr">
        <is>
          <t xml:space="preserve">946.89 / </t>
        </is>
      </c>
      <c r="N214" s="359" t="n">
        <v>1000</v>
      </c>
      <c r="O214" s="360" t="inlineStr">
        <is>
          <t>표점/만점</t>
        </is>
      </c>
      <c r="P214" s="343" t="inlineStr">
        <is>
          <t>변표/만점</t>
        </is>
      </c>
      <c r="Q214" s="342" t="inlineStr">
        <is>
          <t>2과목</t>
        </is>
      </c>
      <c r="R214" s="344" t="n">
        <v>25</v>
      </c>
      <c r="S214" s="345" t="n">
        <v>40</v>
      </c>
      <c r="T214" s="362" t="n">
        <v>25</v>
      </c>
      <c r="U214" s="361" t="n">
        <v>95.91</v>
      </c>
      <c r="V214" s="346" t="n">
        <v>130.5630970459529</v>
      </c>
      <c r="W214" s="348" t="n">
        <v>129.5339367067881</v>
      </c>
      <c r="X214" s="347" t="n">
        <v>65.52</v>
      </c>
      <c r="Y214" s="357" t="n">
        <v>67.76000000000001</v>
      </c>
      <c r="Z214" s="365" t="inlineStr">
        <is>
          <t>1등급</t>
        </is>
      </c>
      <c r="AA214" s="350" t="n">
        <v>100</v>
      </c>
      <c r="AB214" s="349" t="inlineStr">
        <is>
          <t>만점</t>
        </is>
      </c>
      <c r="AC214" s="350" t="n">
        <v>0</v>
      </c>
      <c r="AD214" s="349" t="inlineStr">
        <is>
          <t>만점</t>
        </is>
      </c>
      <c r="AE214" s="364" t="n">
        <v>0</v>
      </c>
      <c r="AF214" s="366" t="n">
        <v>0</v>
      </c>
      <c r="AG214" s="363" t="n">
        <v>0</v>
      </c>
      <c r="AH214" s="635" t="inlineStr"/>
      <c r="AI214" s="324" t="n"/>
      <c r="AL214" s="487" t="inlineStr">
        <is>
          <t>한양대 에너지공학과</t>
        </is>
      </c>
      <c r="AM214" s="477" t="inlineStr">
        <is>
          <t>자연</t>
        </is>
      </c>
      <c r="AN214" s="637" t="n">
        <v>100</v>
      </c>
      <c r="AO214" s="478" t="n">
        <v>-771</v>
      </c>
      <c r="AP214" s="463" t="n">
        <v>-771</v>
      </c>
      <c r="AQ214" s="479" t="n">
        <v>0</v>
      </c>
      <c r="AR214" s="476" t="inlineStr">
        <is>
          <t>3.54 → 3.19</t>
        </is>
      </c>
      <c r="BA214" s="313" t="inlineStr">
        <is>
          <t>자연165</t>
        </is>
      </c>
    </row>
    <row r="215" ht="16.5" customHeight="1" s="671">
      <c r="B215" s="367" t="inlineStr">
        <is>
          <t>3.53</t>
        </is>
      </c>
      <c r="C215" s="351" t="inlineStr">
        <is>
          <t>7,660</t>
        </is>
      </c>
      <c r="D215" s="727" t="n">
        <v>-774</v>
      </c>
      <c r="E215" s="352" t="inlineStr"/>
      <c r="F215" s="341" t="n">
        <v>95.91</v>
      </c>
      <c r="G215" s="355" t="inlineStr">
        <is>
          <t>391.15</t>
        </is>
      </c>
      <c r="H215" s="356" t="inlineStr">
        <is>
          <t>394.79</t>
        </is>
      </c>
      <c r="I215" s="354" t="inlineStr">
        <is>
          <t>한양대</t>
        </is>
      </c>
      <c r="J215" s="340" t="inlineStr">
        <is>
          <t>화학공학과</t>
        </is>
      </c>
      <c r="K215" s="339" t="inlineStr">
        <is>
          <t>자연</t>
        </is>
      </c>
      <c r="L215" s="357" t="n">
        <v>25</v>
      </c>
      <c r="M215" s="358" t="inlineStr">
        <is>
          <t xml:space="preserve">946.92 / </t>
        </is>
      </c>
      <c r="N215" s="359" t="n">
        <v>1000</v>
      </c>
      <c r="O215" s="360" t="inlineStr">
        <is>
          <t>표점/만점</t>
        </is>
      </c>
      <c r="P215" s="343" t="inlineStr">
        <is>
          <t>변표/만점</t>
        </is>
      </c>
      <c r="Q215" s="342" t="inlineStr">
        <is>
          <t>2과목</t>
        </is>
      </c>
      <c r="R215" s="344" t="n">
        <v>25</v>
      </c>
      <c r="S215" s="345" t="n">
        <v>40</v>
      </c>
      <c r="T215" s="362" t="n">
        <v>25</v>
      </c>
      <c r="U215" s="361" t="n">
        <v>95.91</v>
      </c>
      <c r="V215" s="346" t="n">
        <v>130.5649713777526</v>
      </c>
      <c r="W215" s="348" t="n">
        <v>129.542371199887</v>
      </c>
      <c r="X215" s="347" t="n">
        <v>65.52</v>
      </c>
      <c r="Y215" s="357" t="n">
        <v>67.76000000000001</v>
      </c>
      <c r="Z215" s="365" t="inlineStr">
        <is>
          <t>1등급</t>
        </is>
      </c>
      <c r="AA215" s="350" t="n">
        <v>100</v>
      </c>
      <c r="AB215" s="349" t="inlineStr">
        <is>
          <t>만점</t>
        </is>
      </c>
      <c r="AC215" s="350" t="n">
        <v>0</v>
      </c>
      <c r="AD215" s="349" t="inlineStr">
        <is>
          <t>만점</t>
        </is>
      </c>
      <c r="AE215" s="364" t="n">
        <v>0</v>
      </c>
      <c r="AF215" s="366" t="n">
        <v>0</v>
      </c>
      <c r="AG215" s="363" t="n">
        <v>0</v>
      </c>
      <c r="AH215" s="635" t="inlineStr"/>
      <c r="AI215" s="324" t="n"/>
      <c r="AL215" s="487" t="inlineStr">
        <is>
          <t>한양대 화학공학과</t>
        </is>
      </c>
      <c r="AM215" s="480" t="inlineStr">
        <is>
          <t>자연</t>
        </is>
      </c>
      <c r="AN215" s="637" t="n">
        <v>100</v>
      </c>
      <c r="AO215" s="478" t="n">
        <v>-774</v>
      </c>
      <c r="AP215" s="463" t="n">
        <v>-774</v>
      </c>
      <c r="AQ215" s="479" t="n">
        <v>0</v>
      </c>
      <c r="AR215" s="476" t="inlineStr">
        <is>
          <t>3.54 → 3.18</t>
        </is>
      </c>
      <c r="BA215" s="313" t="inlineStr">
        <is>
          <t>통합인문37</t>
        </is>
      </c>
    </row>
    <row r="216" ht="16.5" customHeight="1" s="671">
      <c r="B216" s="367" t="inlineStr">
        <is>
          <t>3.54</t>
        </is>
      </c>
      <c r="C216" s="351" t="inlineStr">
        <is>
          <t>7,682</t>
        </is>
      </c>
      <c r="D216" s="727" t="n">
        <v>-775</v>
      </c>
      <c r="E216" s="352" t="inlineStr"/>
      <c r="F216" s="341" t="n">
        <v>95.90000000000001</v>
      </c>
      <c r="G216" s="355" t="inlineStr">
        <is>
          <t>391.12</t>
        </is>
      </c>
      <c r="H216" s="356" t="inlineStr">
        <is>
          <t>394.76</t>
        </is>
      </c>
      <c r="I216" s="354" t="inlineStr">
        <is>
          <t>경성대</t>
        </is>
      </c>
      <c r="J216" s="340" t="inlineStr">
        <is>
          <t>약학</t>
        </is>
      </c>
      <c r="K216" s="339" t="inlineStr">
        <is>
          <t>자연</t>
        </is>
      </c>
      <c r="L216" s="357" t="n">
        <v>21</v>
      </c>
      <c r="M216" s="358" t="inlineStr">
        <is>
          <t xml:space="preserve">581.8 / </t>
        </is>
      </c>
      <c r="N216" s="359" t="n">
        <v>800</v>
      </c>
      <c r="O216" s="360" t="inlineStr">
        <is>
          <t>표점</t>
        </is>
      </c>
      <c r="P216" s="343" t="inlineStr">
        <is>
          <t>표점</t>
        </is>
      </c>
      <c r="Q216" s="342" t="inlineStr">
        <is>
          <t>2과목</t>
        </is>
      </c>
      <c r="R216" s="344" t="n">
        <v>25</v>
      </c>
      <c r="S216" s="345" t="n">
        <v>30</v>
      </c>
      <c r="T216" s="362" t="n">
        <v>25</v>
      </c>
      <c r="U216" s="361" t="n">
        <v>95.90000000000001</v>
      </c>
      <c r="V216" s="346" t="n">
        <v>130.5595667728961</v>
      </c>
      <c r="W216" s="348" t="n">
        <v>129.5180504780324</v>
      </c>
      <c r="X216" s="347" t="n">
        <v>65.52</v>
      </c>
      <c r="Y216" s="357" t="inlineStr"/>
      <c r="Z216" s="365" t="inlineStr">
        <is>
          <t>1등급</t>
        </is>
      </c>
      <c r="AA216" s="350" t="n">
        <v>160</v>
      </c>
      <c r="AB216" s="349" t="inlineStr">
        <is>
          <t>만점</t>
        </is>
      </c>
      <c r="AC216" s="350" t="n">
        <v>0</v>
      </c>
      <c r="AD216" s="349" t="inlineStr">
        <is>
          <t>만점</t>
        </is>
      </c>
      <c r="AE216" s="364" t="n">
        <v>0</v>
      </c>
      <c r="AF216" s="366" t="n">
        <v>2</v>
      </c>
      <c r="AG216" s="363" t="n">
        <v>0</v>
      </c>
      <c r="AH216" s="635" t="inlineStr">
        <is>
          <t>800만점 과탐Ⅱ2점 가산</t>
        </is>
      </c>
      <c r="AI216" s="324" t="n"/>
      <c r="AL216" s="487" t="inlineStr">
        <is>
          <t>경성대 약학</t>
        </is>
      </c>
      <c r="AM216" s="477" t="inlineStr">
        <is>
          <t>자연</t>
        </is>
      </c>
      <c r="AN216" s="637" t="n">
        <v>100</v>
      </c>
      <c r="AO216" s="478" t="n">
        <v>-775</v>
      </c>
      <c r="AP216" s="463" t="n">
        <v>-775</v>
      </c>
      <c r="AQ216" s="479" t="n">
        <v>0</v>
      </c>
      <c r="AR216" s="476" t="inlineStr">
        <is>
          <t>3.55 → 3.19</t>
        </is>
      </c>
      <c r="BA216" s="313" t="inlineStr">
        <is>
          <t>통합인문38</t>
        </is>
      </c>
    </row>
    <row r="217" ht="16.5" customHeight="1" s="671">
      <c r="B217" s="367" t="inlineStr">
        <is>
          <t>3.54</t>
        </is>
      </c>
      <c r="C217" s="351" t="inlineStr">
        <is>
          <t>7,682</t>
        </is>
      </c>
      <c r="D217" s="727" t="n">
        <v>-665</v>
      </c>
      <c r="E217" s="352" t="inlineStr"/>
      <c r="F217" s="341" t="n">
        <v>95.90000000000001</v>
      </c>
      <c r="G217" s="355" t="inlineStr">
        <is>
          <t>391.12</t>
        </is>
      </c>
      <c r="H217" s="356" t="inlineStr">
        <is>
          <t>394.61</t>
        </is>
      </c>
      <c r="I217" s="354" t="inlineStr">
        <is>
          <t>강원대</t>
        </is>
      </c>
      <c r="J217" s="340" t="inlineStr">
        <is>
          <t>약학과</t>
        </is>
      </c>
      <c r="K217" s="339" t="inlineStr">
        <is>
          <t>자연</t>
        </is>
      </c>
      <c r="L217" s="357" t="n">
        <v>12</v>
      </c>
      <c r="M217" s="358" t="inlineStr">
        <is>
          <t xml:space="preserve">499.5 / </t>
        </is>
      </c>
      <c r="N217" s="359" t="n">
        <v>500</v>
      </c>
      <c r="O217" s="360" t="inlineStr">
        <is>
          <t>백분위</t>
        </is>
      </c>
      <c r="P217" s="343" t="inlineStr">
        <is>
          <t>백분위</t>
        </is>
      </c>
      <c r="Q217" s="342" t="inlineStr">
        <is>
          <t>2과목</t>
        </is>
      </c>
      <c r="R217" s="344" t="n">
        <v>20</v>
      </c>
      <c r="S217" s="345" t="n">
        <v>30</v>
      </c>
      <c r="T217" s="362" t="n">
        <v>30</v>
      </c>
      <c r="U217" s="361" t="n">
        <v>95.90000000000001</v>
      </c>
      <c r="V217" s="346" t="n">
        <v>130.5595716198126</v>
      </c>
      <c r="W217" s="348" t="n">
        <v>129.5180722891566</v>
      </c>
      <c r="X217" s="347" t="n">
        <v>65.52</v>
      </c>
      <c r="Y217" s="357" t="inlineStr"/>
      <c r="Z217" s="365" t="inlineStr">
        <is>
          <t>1등급</t>
        </is>
      </c>
      <c r="AA217" s="350" t="n">
        <v>100</v>
      </c>
      <c r="AB217" s="349" t="inlineStr">
        <is>
          <t>만점</t>
        </is>
      </c>
      <c r="AC217" s="350" t="n">
        <v>1.5</v>
      </c>
      <c r="AD217" s="349" t="inlineStr">
        <is>
          <t>만점</t>
        </is>
      </c>
      <c r="AE217" s="364" t="n">
        <v>0</v>
      </c>
      <c r="AF217" s="366" t="n">
        <v>14.385</v>
      </c>
      <c r="AG217" s="363" t="n">
        <v>0</v>
      </c>
      <c r="AH217" s="635" t="inlineStr">
        <is>
          <t xml:space="preserve"> 미/기10%</t>
        </is>
      </c>
      <c r="AI217" s="324" t="n"/>
      <c r="AL217" s="487" t="inlineStr">
        <is>
          <t>강원대 약학과</t>
        </is>
      </c>
      <c r="AM217" s="477" t="inlineStr">
        <is>
          <t>자연</t>
        </is>
      </c>
      <c r="AN217" s="637" t="inlineStr">
        <is>
          <t>85%</t>
        </is>
      </c>
      <c r="AO217" s="478" t="n">
        <v>-665</v>
      </c>
      <c r="AP217" s="463" t="n">
        <v>-665</v>
      </c>
      <c r="AQ217" s="479" t="n">
        <v>0</v>
      </c>
      <c r="AR217" s="476" t="inlineStr">
        <is>
          <t>3.55 → 3.24</t>
        </is>
      </c>
      <c r="BA217" s="313" t="inlineStr">
        <is>
          <t>자연166</t>
        </is>
      </c>
    </row>
    <row r="218" ht="16.5" customHeight="1" s="671">
      <c r="B218" s="367" t="inlineStr">
        <is>
          <t>3.57</t>
        </is>
      </c>
      <c r="C218" s="351" t="inlineStr">
        <is>
          <t>7,747</t>
        </is>
      </c>
      <c r="D218" s="727" t="n">
        <v>-776</v>
      </c>
      <c r="E218" s="352" t="inlineStr"/>
      <c r="F218" s="341" t="n">
        <v>95.89</v>
      </c>
      <c r="G218" s="355" t="inlineStr">
        <is>
          <t>391.02</t>
        </is>
      </c>
      <c r="H218" s="356" t="inlineStr">
        <is>
          <t>394.67</t>
        </is>
      </c>
      <c r="I218" s="354" t="inlineStr">
        <is>
          <t>고려대</t>
        </is>
      </c>
      <c r="J218" s="340" t="inlineStr">
        <is>
          <t>컴퓨터학과</t>
        </is>
      </c>
      <c r="K218" s="339" t="inlineStr">
        <is>
          <t>자연</t>
        </is>
      </c>
      <c r="L218" s="357" t="n">
        <v>32</v>
      </c>
      <c r="M218" s="358" t="inlineStr">
        <is>
          <t xml:space="preserve">665.7 / </t>
        </is>
      </c>
      <c r="N218" s="359" t="n">
        <v>1000</v>
      </c>
      <c r="O218" s="360" t="inlineStr">
        <is>
          <t>표점</t>
        </is>
      </c>
      <c r="P218" s="343" t="inlineStr">
        <is>
          <t>변표</t>
        </is>
      </c>
      <c r="Q218" s="342" t="inlineStr">
        <is>
          <t>2과목</t>
        </is>
      </c>
      <c r="R218" s="344" t="n">
        <v>31</v>
      </c>
      <c r="S218" s="345" t="n">
        <v>38</v>
      </c>
      <c r="T218" s="362" t="n">
        <v>31</v>
      </c>
      <c r="U218" s="361" t="n">
        <v>95.89</v>
      </c>
      <c r="V218" s="346" t="n">
        <v>130.5444126074499</v>
      </c>
      <c r="W218" s="348" t="n">
        <v>129.4498567335244</v>
      </c>
      <c r="X218" s="347" t="n">
        <v>65.51000000000001</v>
      </c>
      <c r="Y218" s="357" t="n">
        <v>66.89</v>
      </c>
      <c r="Z218" s="365" t="inlineStr">
        <is>
          <t>1등급</t>
        </is>
      </c>
      <c r="AA218" s="350" t="n">
        <v>0</v>
      </c>
      <c r="AB218" s="349" t="inlineStr">
        <is>
          <t>만점</t>
        </is>
      </c>
      <c r="AC218" s="350" t="n">
        <v>10</v>
      </c>
      <c r="AD218" s="349" t="inlineStr">
        <is>
          <t>만점</t>
        </is>
      </c>
      <c r="AE218" s="364" t="n">
        <v>0</v>
      </c>
      <c r="AF218" s="366" t="n">
        <v>0</v>
      </c>
      <c r="AG218" s="363" t="n">
        <v>0</v>
      </c>
      <c r="AH218" s="635" t="inlineStr"/>
      <c r="AI218" s="324" t="n"/>
      <c r="AL218" s="487" t="inlineStr">
        <is>
          <t>고려대 컴퓨터학과</t>
        </is>
      </c>
      <c r="AM218" s="477" t="inlineStr">
        <is>
          <t>자연</t>
        </is>
      </c>
      <c r="AN218" s="637" t="n">
        <v>100</v>
      </c>
      <c r="AO218" s="478" t="n">
        <v>-776</v>
      </c>
      <c r="AP218" s="463" t="n">
        <v>-776</v>
      </c>
      <c r="AQ218" s="479" t="n">
        <v>0</v>
      </c>
      <c r="AR218" s="476" t="inlineStr">
        <is>
          <t>3.58 → 3.22</t>
        </is>
      </c>
      <c r="BA218" s="313" t="inlineStr">
        <is>
          <t>통합인문39</t>
        </is>
      </c>
    </row>
    <row r="219" ht="16.5" customHeight="1" s="671">
      <c r="B219" s="367" t="inlineStr">
        <is>
          <t>3.58</t>
        </is>
      </c>
      <c r="C219" s="351" t="inlineStr">
        <is>
          <t>7,769</t>
        </is>
      </c>
      <c r="D219" s="727" t="n">
        <v>-779</v>
      </c>
      <c r="E219" s="352" t="inlineStr"/>
      <c r="F219" s="341" t="n">
        <v>95.89</v>
      </c>
      <c r="G219" s="355" t="inlineStr">
        <is>
          <t>390.99</t>
        </is>
      </c>
      <c r="H219" s="356" t="inlineStr">
        <is>
          <t>394.65</t>
        </is>
      </c>
      <c r="I219" s="354" t="inlineStr">
        <is>
          <t>연세대</t>
        </is>
      </c>
      <c r="J219" s="340" t="inlineStr">
        <is>
          <t>산업공학과</t>
        </is>
      </c>
      <c r="K219" s="339" t="inlineStr">
        <is>
          <t>자연</t>
        </is>
      </c>
      <c r="L219" s="357" t="n">
        <v>16</v>
      </c>
      <c r="M219" s="358" t="inlineStr">
        <is>
          <t xml:space="preserve">700.583 / </t>
        </is>
      </c>
      <c r="N219" s="359" t="n">
        <v>1000</v>
      </c>
      <c r="O219" s="360" t="inlineStr">
        <is>
          <t>표점</t>
        </is>
      </c>
      <c r="P219" s="343" t="inlineStr">
        <is>
          <t>변표</t>
        </is>
      </c>
      <c r="Q219" s="342" t="inlineStr">
        <is>
          <t>2과목</t>
        </is>
      </c>
      <c r="R219" s="344" t="n">
        <v>22</v>
      </c>
      <c r="S219" s="345" t="n">
        <v>33</v>
      </c>
      <c r="T219" s="362" t="n">
        <v>33</v>
      </c>
      <c r="U219" s="361" t="n">
        <v>95.89</v>
      </c>
      <c r="V219" s="346" t="n">
        <v>130.5393553302049</v>
      </c>
      <c r="W219" s="348" t="n">
        <v>129.4270989859221</v>
      </c>
      <c r="X219" s="347" t="n">
        <v>65.51000000000001</v>
      </c>
      <c r="Y219" s="357" t="n">
        <v>66.62</v>
      </c>
      <c r="Z219" s="365" t="inlineStr">
        <is>
          <t>1등급</t>
        </is>
      </c>
      <c r="AA219" s="350" t="n">
        <v>111.11</v>
      </c>
      <c r="AB219" s="349" t="inlineStr">
        <is>
          <t>만점</t>
        </is>
      </c>
      <c r="AC219" s="350" t="n">
        <v>0</v>
      </c>
      <c r="AD219" s="349" t="inlineStr">
        <is>
          <t>만점</t>
        </is>
      </c>
      <c r="AE219" s="364" t="n">
        <v>0</v>
      </c>
      <c r="AF219" s="366" t="n">
        <v>6.662</v>
      </c>
      <c r="AG219" s="363" t="n">
        <v>0</v>
      </c>
      <c r="AH219" s="635" t="inlineStr">
        <is>
          <t xml:space="preserve"> 과탐3%가산</t>
        </is>
      </c>
      <c r="AI219" s="324" t="n"/>
      <c r="AL219" s="487" t="inlineStr">
        <is>
          <t>연세대 산업공학과</t>
        </is>
      </c>
      <c r="AM219" s="477" t="inlineStr">
        <is>
          <t>자연</t>
        </is>
      </c>
      <c r="AN219" s="637" t="n">
        <v>100</v>
      </c>
      <c r="AO219" s="478" t="n">
        <v>-779</v>
      </c>
      <c r="AP219" s="463" t="n">
        <v>-779</v>
      </c>
      <c r="AQ219" s="479" t="n">
        <v>0</v>
      </c>
      <c r="AR219" s="476" t="inlineStr">
        <is>
          <t>3.59 → 3.23</t>
        </is>
      </c>
      <c r="BA219" s="313" t="inlineStr">
        <is>
          <t>자연167</t>
        </is>
      </c>
    </row>
    <row r="220" ht="16.5" customHeight="1" s="671">
      <c r="B220" s="367" t="inlineStr">
        <is>
          <t>3.61</t>
        </is>
      </c>
      <c r="C220" s="351" t="inlineStr">
        <is>
          <t>7,834</t>
        </is>
      </c>
      <c r="D220" s="727" t="n">
        <v>-780</v>
      </c>
      <c r="E220" s="352" t="inlineStr">
        <is>
          <t>391.65</t>
        </is>
      </c>
      <c r="F220" s="341" t="n">
        <v>95.88</v>
      </c>
      <c r="G220" s="355" t="inlineStr">
        <is>
          <t>390.91</t>
        </is>
      </c>
      <c r="H220" s="356" t="inlineStr">
        <is>
          <t>394.57</t>
        </is>
      </c>
      <c r="I220" s="354" t="inlineStr">
        <is>
          <t>상지대</t>
        </is>
      </c>
      <c r="J220" s="340" t="inlineStr">
        <is>
          <t>한의예A</t>
        </is>
      </c>
      <c r="K220" s="339" t="inlineStr">
        <is>
          <t>자연</t>
        </is>
      </c>
      <c r="L220" s="357" t="n">
        <v>21</v>
      </c>
      <c r="M220" s="358" t="inlineStr">
        <is>
          <t xml:space="preserve">970 / </t>
        </is>
      </c>
      <c r="N220" s="359" t="n">
        <v>1000</v>
      </c>
      <c r="O220" s="360" t="inlineStr">
        <is>
          <t>백분위</t>
        </is>
      </c>
      <c r="P220" s="343" t="inlineStr">
        <is>
          <t>백분위</t>
        </is>
      </c>
      <c r="Q220" s="342" t="inlineStr">
        <is>
          <t>2과목</t>
        </is>
      </c>
      <c r="R220" s="344" t="n">
        <v>20</v>
      </c>
      <c r="S220" s="345" t="n">
        <v>40</v>
      </c>
      <c r="T220" s="362" t="n">
        <v>20</v>
      </c>
      <c r="U220" s="361" t="n">
        <v>95.88</v>
      </c>
      <c r="V220" s="346" t="n">
        <v>130.5277777777778</v>
      </c>
      <c r="W220" s="348" t="n">
        <v>129.375</v>
      </c>
      <c r="X220" s="347" t="n">
        <v>65.5</v>
      </c>
      <c r="Y220" s="357" t="inlineStr"/>
      <c r="Z220" s="365" t="inlineStr">
        <is>
          <t>1등급</t>
        </is>
      </c>
      <c r="AA220" s="350" t="n">
        <v>200</v>
      </c>
      <c r="AB220" s="349" t="inlineStr">
        <is>
          <t>만점</t>
        </is>
      </c>
      <c r="AC220" s="350" t="n">
        <v>3</v>
      </c>
      <c r="AD220" s="349" t="inlineStr">
        <is>
          <t>만점</t>
        </is>
      </c>
      <c r="AE220" s="364" t="n">
        <v>0</v>
      </c>
      <c r="AF220" s="366" t="n">
        <v>0</v>
      </c>
      <c r="AG220" s="363" t="n">
        <v>0</v>
      </c>
      <c r="AH220" s="635" t="inlineStr"/>
      <c r="AI220" s="324" t="n"/>
      <c r="AL220" s="487" t="inlineStr">
        <is>
          <t>상지대 한의예A</t>
        </is>
      </c>
      <c r="AM220" s="477" t="inlineStr">
        <is>
          <t>자연</t>
        </is>
      </c>
      <c r="AN220" s="637" t="n">
        <v>100</v>
      </c>
      <c r="AO220" s="478" t="n">
        <v>-780</v>
      </c>
      <c r="AP220" s="463" t="n">
        <v>-780</v>
      </c>
      <c r="AQ220" s="479" t="n">
        <v>0</v>
      </c>
      <c r="AR220" s="476" t="inlineStr">
        <is>
          <t>3.61 → 3.25</t>
        </is>
      </c>
      <c r="BA220" s="313" t="inlineStr">
        <is>
          <t>자연168</t>
        </is>
      </c>
    </row>
    <row r="221" ht="16.5" customHeight="1" s="671">
      <c r="B221" s="367" t="inlineStr">
        <is>
          <t>3.59</t>
        </is>
      </c>
      <c r="C221" s="351" t="inlineStr">
        <is>
          <t>7,790</t>
        </is>
      </c>
      <c r="D221" s="727" t="n">
        <v>-782</v>
      </c>
      <c r="E221" s="352" t="inlineStr"/>
      <c r="F221" s="341" t="n">
        <v>95.88</v>
      </c>
      <c r="G221" s="355" t="inlineStr">
        <is>
          <t>390.95</t>
        </is>
      </c>
      <c r="H221" s="356" t="inlineStr">
        <is>
          <t>394.62</t>
        </is>
      </c>
      <c r="I221" s="354" t="inlineStr">
        <is>
          <t>한양대</t>
        </is>
      </c>
      <c r="J221" s="340" t="inlineStr">
        <is>
          <t>신소재공학부</t>
        </is>
      </c>
      <c r="K221" s="339" t="inlineStr">
        <is>
          <t>자연</t>
        </is>
      </c>
      <c r="L221" s="357" t="n">
        <v>41</v>
      </c>
      <c r="M221" s="358" t="inlineStr">
        <is>
          <t xml:space="preserve">946.43 / </t>
        </is>
      </c>
      <c r="N221" s="359" t="n">
        <v>1000</v>
      </c>
      <c r="O221" s="360" t="inlineStr">
        <is>
          <t>표점/만점</t>
        </is>
      </c>
      <c r="P221" s="343" t="inlineStr">
        <is>
          <t>변표/만점</t>
        </is>
      </c>
      <c r="Q221" s="342" t="inlineStr">
        <is>
          <t>2과목</t>
        </is>
      </c>
      <c r="R221" s="344" t="n">
        <v>25</v>
      </c>
      <c r="S221" s="345" t="n">
        <v>40</v>
      </c>
      <c r="T221" s="362" t="n">
        <v>25</v>
      </c>
      <c r="U221" s="361" t="n">
        <v>95.88</v>
      </c>
      <c r="V221" s="346" t="n">
        <v>130.5343572916901</v>
      </c>
      <c r="W221" s="348" t="n">
        <v>129.4046078126053</v>
      </c>
      <c r="X221" s="347" t="n">
        <v>65.51000000000001</v>
      </c>
      <c r="Y221" s="357" t="n">
        <v>67.74000000000001</v>
      </c>
      <c r="Z221" s="365" t="inlineStr">
        <is>
          <t>1등급</t>
        </is>
      </c>
      <c r="AA221" s="350" t="n">
        <v>100</v>
      </c>
      <c r="AB221" s="349" t="inlineStr">
        <is>
          <t>만점</t>
        </is>
      </c>
      <c r="AC221" s="350" t="n">
        <v>0</v>
      </c>
      <c r="AD221" s="349" t="inlineStr">
        <is>
          <t>만점</t>
        </is>
      </c>
      <c r="AE221" s="364" t="n">
        <v>0</v>
      </c>
      <c r="AF221" s="366" t="n">
        <v>0</v>
      </c>
      <c r="AG221" s="363" t="n">
        <v>0</v>
      </c>
      <c r="AH221" s="635" t="inlineStr"/>
      <c r="AI221" s="324" t="n"/>
      <c r="AL221" s="487" t="inlineStr">
        <is>
          <t>한양대 신소재공학부</t>
        </is>
      </c>
      <c r="AM221" s="477" t="inlineStr">
        <is>
          <t>자연</t>
        </is>
      </c>
      <c r="AN221" s="637" t="n">
        <v>100</v>
      </c>
      <c r="AO221" s="478" t="n">
        <v>-782</v>
      </c>
      <c r="AP221" s="463" t="n">
        <v>-782</v>
      </c>
      <c r="AQ221" s="479" t="n">
        <v>0</v>
      </c>
      <c r="AR221" s="476" t="inlineStr">
        <is>
          <t>3.60 → 3.24</t>
        </is>
      </c>
      <c r="BA221" s="313" t="inlineStr">
        <is>
          <t>자연169</t>
        </is>
      </c>
    </row>
    <row r="222" ht="16.5" customHeight="1" s="671">
      <c r="B222" s="367" t="inlineStr">
        <is>
          <t>3.63</t>
        </is>
      </c>
      <c r="C222" s="351" t="inlineStr">
        <is>
          <t>7,877</t>
        </is>
      </c>
      <c r="D222" s="727" t="n">
        <v>-782</v>
      </c>
      <c r="E222" s="352" t="inlineStr"/>
      <c r="F222" s="341" t="n">
        <v>95.87</v>
      </c>
      <c r="G222" s="355" t="inlineStr">
        <is>
          <t>390.85</t>
        </is>
      </c>
      <c r="H222" s="356" t="inlineStr">
        <is>
          <t>394.53</t>
        </is>
      </c>
      <c r="I222" s="354" t="inlineStr">
        <is>
          <t>한양대</t>
        </is>
      </c>
      <c r="J222" s="340" t="inlineStr">
        <is>
          <t>컴퓨터소프트웨어학부</t>
        </is>
      </c>
      <c r="K222" s="339" t="inlineStr">
        <is>
          <t>자연</t>
        </is>
      </c>
      <c r="L222" s="357" t="n">
        <v>65</v>
      </c>
      <c r="M222" s="358" t="inlineStr">
        <is>
          <t xml:space="preserve">946.18 / </t>
        </is>
      </c>
      <c r="N222" s="359" t="n">
        <v>1000</v>
      </c>
      <c r="O222" s="360" t="inlineStr">
        <is>
          <t>표점/만점</t>
        </is>
      </c>
      <c r="P222" s="343" t="inlineStr">
        <is>
          <t>변표/만점</t>
        </is>
      </c>
      <c r="Q222" s="342" t="inlineStr">
        <is>
          <t>2과목</t>
        </is>
      </c>
      <c r="R222" s="344" t="n">
        <v>25</v>
      </c>
      <c r="S222" s="345" t="n">
        <v>40</v>
      </c>
      <c r="T222" s="362" t="n">
        <v>25</v>
      </c>
      <c r="U222" s="361" t="n">
        <v>95.87</v>
      </c>
      <c r="V222" s="346" t="n">
        <v>130.5187378600255</v>
      </c>
      <c r="W222" s="348" t="n">
        <v>129.3343203701147</v>
      </c>
      <c r="X222" s="347" t="n">
        <v>65.5</v>
      </c>
      <c r="Y222" s="357" t="n">
        <v>67.74000000000001</v>
      </c>
      <c r="Z222" s="365" t="inlineStr">
        <is>
          <t>1등급</t>
        </is>
      </c>
      <c r="AA222" s="350" t="n">
        <v>100</v>
      </c>
      <c r="AB222" s="349" t="inlineStr">
        <is>
          <t>만점</t>
        </is>
      </c>
      <c r="AC222" s="350" t="n">
        <v>0</v>
      </c>
      <c r="AD222" s="349" t="inlineStr">
        <is>
          <t>만점</t>
        </is>
      </c>
      <c r="AE222" s="364" t="n">
        <v>0</v>
      </c>
      <c r="AF222" s="366" t="n">
        <v>0</v>
      </c>
      <c r="AG222" s="363" t="n">
        <v>0</v>
      </c>
      <c r="AH222" s="635" t="inlineStr"/>
      <c r="AI222" s="324" t="n"/>
      <c r="AL222" s="487" t="inlineStr">
        <is>
          <t>한양대 컴퓨터소프트웨어학부</t>
        </is>
      </c>
      <c r="AM222" s="477" t="inlineStr">
        <is>
          <t>자연</t>
        </is>
      </c>
      <c r="AN222" s="637" t="n">
        <v>100</v>
      </c>
      <c r="AO222" s="478" t="n">
        <v>-782</v>
      </c>
      <c r="AP222" s="463" t="n">
        <v>-782</v>
      </c>
      <c r="AQ222" s="479" t="n">
        <v>0</v>
      </c>
      <c r="AR222" s="476" t="inlineStr">
        <is>
          <t>3.63 → 3.27</t>
        </is>
      </c>
      <c r="BA222" s="313" t="inlineStr">
        <is>
          <t>자연170</t>
        </is>
      </c>
    </row>
    <row r="223" ht="16.5" customHeight="1" s="671">
      <c r="B223" s="367" t="inlineStr">
        <is>
          <t>3.63</t>
        </is>
      </c>
      <c r="C223" s="351" t="inlineStr">
        <is>
          <t>7,877</t>
        </is>
      </c>
      <c r="D223" s="727" t="n">
        <v>-749</v>
      </c>
      <c r="E223" s="352" t="inlineStr"/>
      <c r="F223" s="341" t="n">
        <v>95.87</v>
      </c>
      <c r="G223" s="355" t="inlineStr">
        <is>
          <t>390.84</t>
        </is>
      </c>
      <c r="H223" s="356" t="inlineStr">
        <is>
          <t>394.48</t>
        </is>
      </c>
      <c r="I223" s="354" t="inlineStr">
        <is>
          <t>연세대</t>
        </is>
      </c>
      <c r="J223" s="340" t="inlineStr">
        <is>
          <t>생명공학과</t>
        </is>
      </c>
      <c r="K223" s="339" t="inlineStr">
        <is>
          <t>자연</t>
        </is>
      </c>
      <c r="L223" s="357" t="n">
        <v>20</v>
      </c>
      <c r="M223" s="358" t="inlineStr">
        <is>
          <t xml:space="preserve">700.348 / </t>
        </is>
      </c>
      <c r="N223" s="359" t="n">
        <v>1000</v>
      </c>
      <c r="O223" s="360" t="inlineStr">
        <is>
          <t>표점</t>
        </is>
      </c>
      <c r="P223" s="343" t="inlineStr">
        <is>
          <t>변표</t>
        </is>
      </c>
      <c r="Q223" s="342" t="inlineStr">
        <is>
          <t>2과목</t>
        </is>
      </c>
      <c r="R223" s="344" t="n">
        <v>22</v>
      </c>
      <c r="S223" s="345" t="n">
        <v>33</v>
      </c>
      <c r="T223" s="362" t="n">
        <v>33</v>
      </c>
      <c r="U223" s="361" t="n">
        <v>95.87</v>
      </c>
      <c r="V223" s="346" t="n">
        <v>130.5171052189753</v>
      </c>
      <c r="W223" s="348" t="n">
        <v>129.3269734853891</v>
      </c>
      <c r="X223" s="347" t="n">
        <v>65.5</v>
      </c>
      <c r="Y223" s="357" t="n">
        <v>66.61</v>
      </c>
      <c r="Z223" s="365" t="inlineStr">
        <is>
          <t>1등급</t>
        </is>
      </c>
      <c r="AA223" s="350" t="n">
        <v>111.11</v>
      </c>
      <c r="AB223" s="349" t="inlineStr">
        <is>
          <t>만점</t>
        </is>
      </c>
      <c r="AC223" s="350" t="n">
        <v>0</v>
      </c>
      <c r="AD223" s="349" t="inlineStr">
        <is>
          <t>만점</t>
        </is>
      </c>
      <c r="AE223" s="364" t="n">
        <v>0</v>
      </c>
      <c r="AF223" s="366" t="n">
        <v>6.661</v>
      </c>
      <c r="AG223" s="363" t="n">
        <v>0</v>
      </c>
      <c r="AH223" s="635" t="inlineStr">
        <is>
          <t xml:space="preserve"> 과탐3%가산</t>
        </is>
      </c>
      <c r="AI223" s="324" t="n"/>
      <c r="AL223" s="487" t="inlineStr">
        <is>
          <t>연세대 생명공학과</t>
        </is>
      </c>
      <c r="AM223" s="477" t="inlineStr">
        <is>
          <t>자연</t>
        </is>
      </c>
      <c r="AN223" s="637" t="n">
        <v>100</v>
      </c>
      <c r="AO223" s="478" t="n">
        <v>-749</v>
      </c>
      <c r="AP223" s="463" t="n">
        <v>-749</v>
      </c>
      <c r="AQ223" s="479" t="n">
        <v>0</v>
      </c>
      <c r="AR223" s="476" t="inlineStr">
        <is>
          <t>3.63 → 3.29</t>
        </is>
      </c>
      <c r="BA223" s="313" t="inlineStr">
        <is>
          <t>자연171</t>
        </is>
      </c>
    </row>
    <row r="224" ht="16.5" customHeight="1" s="671">
      <c r="B224" s="367" t="inlineStr">
        <is>
          <t>3.64</t>
        </is>
      </c>
      <c r="C224" s="351" t="inlineStr">
        <is>
          <t>7,899</t>
        </is>
      </c>
      <c r="D224" s="727" t="n">
        <v>-794</v>
      </c>
      <c r="E224" s="352" t="inlineStr"/>
      <c r="F224" s="341" t="n">
        <v>95.86</v>
      </c>
      <c r="G224" s="355" t="inlineStr">
        <is>
          <t>390.79</t>
        </is>
      </c>
      <c r="H224" s="356" t="inlineStr">
        <is>
          <t>394.49</t>
        </is>
      </c>
      <c r="I224" s="354" t="inlineStr">
        <is>
          <t>충남대</t>
        </is>
      </c>
      <c r="J224" s="340" t="inlineStr">
        <is>
          <t>약학과(지역)</t>
        </is>
      </c>
      <c r="K224" s="339" t="inlineStr">
        <is>
          <t>자연</t>
        </is>
      </c>
      <c r="L224" s="357" t="n">
        <v>13</v>
      </c>
      <c r="M224" s="358" t="inlineStr">
        <is>
          <t xml:space="preserve">195.16 / </t>
        </is>
      </c>
      <c r="N224" s="359" t="n">
        <v>300</v>
      </c>
      <c r="O224" s="360" t="inlineStr">
        <is>
          <t>표점</t>
        </is>
      </c>
      <c r="P224" s="343" t="inlineStr">
        <is>
          <t>표점</t>
        </is>
      </c>
      <c r="Q224" s="342" t="inlineStr">
        <is>
          <t>2과목</t>
        </is>
      </c>
      <c r="R224" s="344" t="n">
        <v>25</v>
      </c>
      <c r="S224" s="345" t="n">
        <v>45</v>
      </c>
      <c r="T224" s="362" t="n">
        <v>30</v>
      </c>
      <c r="U224" s="361" t="n">
        <v>95.86</v>
      </c>
      <c r="V224" s="346" t="n">
        <v>130.510472719576</v>
      </c>
      <c r="W224" s="348" t="n">
        <v>129.2971272380919</v>
      </c>
      <c r="X224" s="347" t="n">
        <v>65.48999999999999</v>
      </c>
      <c r="Y224" s="357" t="inlineStr"/>
      <c r="Z224" s="365" t="inlineStr">
        <is>
          <t>1등급</t>
        </is>
      </c>
      <c r="AA224" s="350" t="n">
        <v>0</v>
      </c>
      <c r="AB224" s="349" t="inlineStr">
        <is>
          <t>만점</t>
        </is>
      </c>
      <c r="AC224" s="350" t="n">
        <v>0</v>
      </c>
      <c r="AD224" s="349" t="inlineStr">
        <is>
          <t>만점</t>
        </is>
      </c>
      <c r="AE224" s="364" t="n">
        <v>0</v>
      </c>
      <c r="AF224" s="366" t="n">
        <v>0</v>
      </c>
      <c r="AG224" s="363" t="n">
        <v>0</v>
      </c>
      <c r="AH224" s="635" t="inlineStr"/>
      <c r="AI224" s="324" t="n"/>
      <c r="AL224" s="487" t="inlineStr">
        <is>
          <t>충남대 약학과(지역)</t>
        </is>
      </c>
      <c r="AM224" s="477" t="inlineStr">
        <is>
          <t>자연</t>
        </is>
      </c>
      <c r="AN224" s="637" t="inlineStr">
        <is>
          <t>100%</t>
        </is>
      </c>
      <c r="AO224" s="478" t="n">
        <v>-794</v>
      </c>
      <c r="AP224" s="463" t="n">
        <v>-794</v>
      </c>
      <c r="AQ224" s="479" t="n">
        <v>0</v>
      </c>
      <c r="AR224" s="476" t="inlineStr">
        <is>
          <t>3.65 → 3.28</t>
        </is>
      </c>
      <c r="BA224" s="313" t="inlineStr">
        <is>
          <t>자연172</t>
        </is>
      </c>
    </row>
    <row r="225" ht="16.5" customHeight="1" s="671">
      <c r="B225" s="367" t="inlineStr">
        <is>
          <t>3.64</t>
        </is>
      </c>
      <c r="C225" s="351" t="inlineStr">
        <is>
          <t>7,899</t>
        </is>
      </c>
      <c r="D225" s="727" t="n">
        <v>-753</v>
      </c>
      <c r="E225" s="352" t="inlineStr"/>
      <c r="F225" s="341" t="n">
        <v>95.86</v>
      </c>
      <c r="G225" s="355" t="inlineStr">
        <is>
          <t>390.79</t>
        </is>
      </c>
      <c r="H225" s="356" t="inlineStr">
        <is>
          <t>394.44</t>
        </is>
      </c>
      <c r="I225" s="354" t="inlineStr">
        <is>
          <t>한양대</t>
        </is>
      </c>
      <c r="J225" s="340" t="inlineStr">
        <is>
          <t>원자력공학과</t>
        </is>
      </c>
      <c r="K225" s="339" t="inlineStr">
        <is>
          <t>자연</t>
        </is>
      </c>
      <c r="L225" s="357" t="n">
        <v>17</v>
      </c>
      <c r="M225" s="358" t="inlineStr">
        <is>
          <t xml:space="preserve">946.04 / </t>
        </is>
      </c>
      <c r="N225" s="359" t="n">
        <v>1000</v>
      </c>
      <c r="O225" s="360" t="inlineStr">
        <is>
          <t>표점/만점</t>
        </is>
      </c>
      <c r="P225" s="343" t="inlineStr">
        <is>
          <t>변표/만점</t>
        </is>
      </c>
      <c r="Q225" s="342" t="inlineStr">
        <is>
          <t>2과목</t>
        </is>
      </c>
      <c r="R225" s="344" t="n">
        <v>25</v>
      </c>
      <c r="S225" s="345" t="n">
        <v>40</v>
      </c>
      <c r="T225" s="362" t="n">
        <v>25</v>
      </c>
      <c r="U225" s="361" t="n">
        <v>95.86</v>
      </c>
      <c r="V225" s="346" t="n">
        <v>130.5099909782933</v>
      </c>
      <c r="W225" s="348" t="n">
        <v>129.29495940232</v>
      </c>
      <c r="X225" s="347" t="n">
        <v>65.48999999999999</v>
      </c>
      <c r="Y225" s="357" t="n">
        <v>67.74000000000001</v>
      </c>
      <c r="Z225" s="365" t="inlineStr">
        <is>
          <t>1등급</t>
        </is>
      </c>
      <c r="AA225" s="350" t="n">
        <v>100</v>
      </c>
      <c r="AB225" s="349" t="inlineStr">
        <is>
          <t>만점</t>
        </is>
      </c>
      <c r="AC225" s="350" t="n">
        <v>0</v>
      </c>
      <c r="AD225" s="349" t="inlineStr">
        <is>
          <t>만점</t>
        </is>
      </c>
      <c r="AE225" s="364" t="n">
        <v>0</v>
      </c>
      <c r="AF225" s="366" t="n">
        <v>0</v>
      </c>
      <c r="AG225" s="363" t="n">
        <v>0</v>
      </c>
      <c r="AH225" s="635" t="inlineStr"/>
      <c r="AI225" s="324" t="n"/>
      <c r="AL225" s="487" t="inlineStr">
        <is>
          <t>한양대 원자력공학과</t>
        </is>
      </c>
      <c r="AM225" s="477" t="inlineStr">
        <is>
          <t>자연</t>
        </is>
      </c>
      <c r="AN225" s="637" t="n">
        <v>100</v>
      </c>
      <c r="AO225" s="478" t="n">
        <v>-753</v>
      </c>
      <c r="AP225" s="463" t="n">
        <v>-753</v>
      </c>
      <c r="AQ225" s="479" t="n">
        <v>0</v>
      </c>
      <c r="AR225" s="476" t="inlineStr">
        <is>
          <t>3.65 → 3.30</t>
        </is>
      </c>
      <c r="BA225" s="313" t="inlineStr">
        <is>
          <t>자연173</t>
        </is>
      </c>
    </row>
    <row r="226" ht="16.5" customHeight="1" s="671">
      <c r="B226" s="367" t="inlineStr">
        <is>
          <t>3.64</t>
        </is>
      </c>
      <c r="C226" s="351" t="inlineStr">
        <is>
          <t>7,899</t>
        </is>
      </c>
      <c r="D226" s="727" t="n">
        <v>-753</v>
      </c>
      <c r="E226" s="352" t="inlineStr"/>
      <c r="F226" s="341" t="n">
        <v>95.86</v>
      </c>
      <c r="G226" s="355" t="inlineStr">
        <is>
          <t>390.80</t>
        </is>
      </c>
      <c r="H226" s="356" t="inlineStr">
        <is>
          <t>394.44</t>
        </is>
      </c>
      <c r="I226" s="354" t="inlineStr">
        <is>
          <t>고려대</t>
        </is>
      </c>
      <c r="J226" s="340" t="inlineStr">
        <is>
          <t>바이오시스템의과학부</t>
        </is>
      </c>
      <c r="K226" s="339" t="inlineStr">
        <is>
          <t>자연</t>
        </is>
      </c>
      <c r="L226" s="357" t="n">
        <v>17</v>
      </c>
      <c r="M226" s="358" t="inlineStr">
        <is>
          <t xml:space="preserve">665.3 / </t>
        </is>
      </c>
      <c r="N226" s="359" t="n">
        <v>1000</v>
      </c>
      <c r="O226" s="360" t="inlineStr">
        <is>
          <t>표점</t>
        </is>
      </c>
      <c r="P226" s="343" t="inlineStr">
        <is>
          <t>변표</t>
        </is>
      </c>
      <c r="Q226" s="342" t="inlineStr">
        <is>
          <t>2과목</t>
        </is>
      </c>
      <c r="R226" s="344" t="n">
        <v>31</v>
      </c>
      <c r="S226" s="345" t="n">
        <v>38</v>
      </c>
      <c r="T226" s="362" t="n">
        <v>31</v>
      </c>
      <c r="U226" s="361" t="n">
        <v>95.86</v>
      </c>
      <c r="V226" s="346" t="n">
        <v>130.5110705912998</v>
      </c>
      <c r="W226" s="348" t="n">
        <v>129.2998176608492</v>
      </c>
      <c r="X226" s="347" t="n">
        <v>65.48999999999999</v>
      </c>
      <c r="Y226" s="357" t="n">
        <v>66.87</v>
      </c>
      <c r="Z226" s="365" t="inlineStr">
        <is>
          <t>1등급</t>
        </is>
      </c>
      <c r="AA226" s="350" t="n">
        <v>0</v>
      </c>
      <c r="AB226" s="349" t="inlineStr">
        <is>
          <t>만점</t>
        </is>
      </c>
      <c r="AC226" s="350" t="n">
        <v>10</v>
      </c>
      <c r="AD226" s="349" t="inlineStr">
        <is>
          <t>만점</t>
        </is>
      </c>
      <c r="AE226" s="364" t="n">
        <v>0</v>
      </c>
      <c r="AF226" s="366" t="n">
        <v>0</v>
      </c>
      <c r="AG226" s="363" t="n">
        <v>0</v>
      </c>
      <c r="AH226" s="635" t="inlineStr"/>
      <c r="AI226" s="324" t="n"/>
      <c r="AL226" s="487" t="inlineStr">
        <is>
          <t>고려대 바이오시스템의과학부</t>
        </is>
      </c>
      <c r="AM226" s="477" t="inlineStr">
        <is>
          <t>자연</t>
        </is>
      </c>
      <c r="AN226" s="637" t="n">
        <v>100</v>
      </c>
      <c r="AO226" s="478" t="n">
        <v>-753</v>
      </c>
      <c r="AP226" s="463" t="n">
        <v>-753</v>
      </c>
      <c r="AQ226" s="479" t="n">
        <v>0</v>
      </c>
      <c r="AR226" s="476" t="inlineStr">
        <is>
          <t>3.65 → 3.30</t>
        </is>
      </c>
      <c r="BA226" s="313" t="inlineStr">
        <is>
          <t>자연174</t>
        </is>
      </c>
    </row>
    <row r="227" ht="16.5" customHeight="1" s="671">
      <c r="B227" s="367" t="inlineStr">
        <is>
          <t>3.34</t>
        </is>
      </c>
      <c r="C227" s="351" t="inlineStr">
        <is>
          <t>7,248</t>
        </is>
      </c>
      <c r="D227" s="727" t="n">
        <v>-400</v>
      </c>
      <c r="E227" s="352" t="inlineStr"/>
      <c r="F227" s="341" t="n">
        <v>95.86</v>
      </c>
      <c r="G227" s="355" t="inlineStr">
        <is>
          <t>391.85</t>
        </is>
      </c>
      <c r="H227" s="356" t="inlineStr">
        <is>
          <t>394.51</t>
        </is>
      </c>
      <c r="I227" s="354" t="inlineStr">
        <is>
          <t>서울대</t>
        </is>
      </c>
      <c r="J227" s="340" t="inlineStr">
        <is>
          <t>사회복지학과</t>
        </is>
      </c>
      <c r="K227" s="339" t="inlineStr">
        <is>
          <t>통합</t>
        </is>
      </c>
      <c r="L227" s="357" t="n">
        <v>6</v>
      </c>
      <c r="M227" s="358" t="inlineStr">
        <is>
          <t xml:space="preserve">391.3 / </t>
        </is>
      </c>
      <c r="N227" s="359" t="n">
        <v>600</v>
      </c>
      <c r="O227" s="360" t="inlineStr">
        <is>
          <t>표점</t>
        </is>
      </c>
      <c r="P227" s="343" t="inlineStr">
        <is>
          <t>표점</t>
        </is>
      </c>
      <c r="Q227" s="342" t="inlineStr">
        <is>
          <t>2과목</t>
        </is>
      </c>
      <c r="R227" s="344" t="n">
        <v>33</v>
      </c>
      <c r="S227" s="345" t="n">
        <v>40</v>
      </c>
      <c r="T227" s="362" t="n">
        <v>27</v>
      </c>
      <c r="U227" s="361" t="n">
        <v>95.86</v>
      </c>
      <c r="V227" s="346" t="n">
        <v>130.5117689817325</v>
      </c>
      <c r="W227" s="348" t="n">
        <v>129.3029604177961</v>
      </c>
      <c r="X227" s="347" t="n">
        <v>66.02</v>
      </c>
      <c r="Y227" s="357" t="inlineStr"/>
      <c r="Z227" s="365" t="inlineStr">
        <is>
          <t>1등급</t>
        </is>
      </c>
      <c r="AA227" s="350" t="n">
        <v>0</v>
      </c>
      <c r="AB227" s="349" t="inlineStr">
        <is>
          <t>만점</t>
        </is>
      </c>
      <c r="AC227" s="350" t="n">
        <v>0</v>
      </c>
      <c r="AD227" s="349" t="inlineStr">
        <is>
          <t>만점</t>
        </is>
      </c>
      <c r="AE227" s="364" t="n">
        <v>0</v>
      </c>
      <c r="AF227" s="366" t="n">
        <v>0</v>
      </c>
      <c r="AG227" s="363" t="n">
        <v>0</v>
      </c>
      <c r="AH227" s="635" t="inlineStr"/>
      <c r="AI227" s="324" t="n"/>
      <c r="AL227" s="487" t="inlineStr">
        <is>
          <t>서울대 사회복지학과</t>
        </is>
      </c>
      <c r="AM227" s="477" t="inlineStr">
        <is>
          <t>통합</t>
        </is>
      </c>
      <c r="AN227" s="637" t="inlineStr">
        <is>
          <t>50%</t>
        </is>
      </c>
      <c r="AO227" s="478" t="n">
        <v>-400</v>
      </c>
      <c r="AP227" s="463" t="n">
        <v>-318</v>
      </c>
      <c r="AQ227" s="479" t="n">
        <v>-82</v>
      </c>
      <c r="AR227" s="476" t="inlineStr">
        <is>
          <t>3.64 → 3.49</t>
        </is>
      </c>
      <c r="BA227" s="313" t="inlineStr">
        <is>
          <t>자연175</t>
        </is>
      </c>
    </row>
    <row r="228" ht="16.5" customHeight="1" s="671">
      <c r="B228" s="367" t="inlineStr">
        <is>
          <t>3.67</t>
        </is>
      </c>
      <c r="C228" s="351" t="inlineStr">
        <is>
          <t>7,964</t>
        </is>
      </c>
      <c r="D228" s="727" t="n">
        <v>-794</v>
      </c>
      <c r="E228" s="352" t="inlineStr"/>
      <c r="F228" s="341" t="n">
        <v>95.84999999999999</v>
      </c>
      <c r="G228" s="355" t="inlineStr">
        <is>
          <t>390.72</t>
        </is>
      </c>
      <c r="H228" s="356" t="inlineStr">
        <is>
          <t>394.42</t>
        </is>
      </c>
      <c r="I228" s="354" t="inlineStr">
        <is>
          <t>연세대</t>
        </is>
      </c>
      <c r="J228" s="340" t="inlineStr">
        <is>
          <t>기계공학부</t>
        </is>
      </c>
      <c r="K228" s="339" t="inlineStr">
        <is>
          <t>자연</t>
        </is>
      </c>
      <c r="L228" s="357" t="n">
        <v>48</v>
      </c>
      <c r="M228" s="358" t="inlineStr">
        <is>
          <t xml:space="preserve">700.153 / </t>
        </is>
      </c>
      <c r="N228" s="359" t="n">
        <v>1000</v>
      </c>
      <c r="O228" s="360" t="inlineStr">
        <is>
          <t>표점</t>
        </is>
      </c>
      <c r="P228" s="343" t="inlineStr">
        <is>
          <t>변표</t>
        </is>
      </c>
      <c r="Q228" s="342" t="inlineStr">
        <is>
          <t>2과목</t>
        </is>
      </c>
      <c r="R228" s="344" t="n">
        <v>22</v>
      </c>
      <c r="S228" s="345" t="n">
        <v>33</v>
      </c>
      <c r="T228" s="362" t="n">
        <v>33</v>
      </c>
      <c r="U228" s="361" t="n">
        <v>95.84999999999999</v>
      </c>
      <c r="V228" s="346" t="n">
        <v>130.4986893798846</v>
      </c>
      <c r="W228" s="348" t="n">
        <v>129.244102209481</v>
      </c>
      <c r="X228" s="347" t="n">
        <v>65.48999999999999</v>
      </c>
      <c r="Y228" s="357" t="n">
        <v>66.60000000000001</v>
      </c>
      <c r="Z228" s="365" t="inlineStr">
        <is>
          <t>1등급</t>
        </is>
      </c>
      <c r="AA228" s="350" t="n">
        <v>111.11</v>
      </c>
      <c r="AB228" s="349" t="inlineStr">
        <is>
          <t>만점</t>
        </is>
      </c>
      <c r="AC228" s="350" t="n">
        <v>0</v>
      </c>
      <c r="AD228" s="349" t="inlineStr">
        <is>
          <t>만점</t>
        </is>
      </c>
      <c r="AE228" s="364" t="n">
        <v>0</v>
      </c>
      <c r="AF228" s="366" t="n">
        <v>6.66</v>
      </c>
      <c r="AG228" s="363" t="n">
        <v>0</v>
      </c>
      <c r="AH228" s="635" t="inlineStr">
        <is>
          <t xml:space="preserve"> 과탐3%가산</t>
        </is>
      </c>
      <c r="AI228" s="324" t="n"/>
      <c r="AL228" s="487" t="inlineStr">
        <is>
          <t>연세대 기계공학부</t>
        </is>
      </c>
      <c r="AM228" s="477" t="inlineStr">
        <is>
          <t>자연</t>
        </is>
      </c>
      <c r="AN228" s="637" t="n">
        <v>100</v>
      </c>
      <c r="AO228" s="478" t="n">
        <v>-794</v>
      </c>
      <c r="AP228" s="463" t="n">
        <v>-794</v>
      </c>
      <c r="AQ228" s="479" t="n">
        <v>0</v>
      </c>
      <c r="AR228" s="476" t="inlineStr">
        <is>
          <t>3.67 → 3.30</t>
        </is>
      </c>
      <c r="BA228" s="313" t="inlineStr">
        <is>
          <t>통합인문40</t>
        </is>
      </c>
    </row>
    <row r="229" ht="16.5" customHeight="1" s="671">
      <c r="B229" s="367" t="inlineStr">
        <is>
          <t>3.69</t>
        </is>
      </c>
      <c r="C229" s="351" t="inlineStr">
        <is>
          <t>8,007</t>
        </is>
      </c>
      <c r="D229" s="727" t="n">
        <v>-795</v>
      </c>
      <c r="E229" s="352" t="inlineStr"/>
      <c r="F229" s="341" t="n">
        <v>95.84</v>
      </c>
      <c r="G229" s="355" t="inlineStr">
        <is>
          <t>391.70</t>
        </is>
      </c>
      <c r="H229" s="356" t="inlineStr">
        <is>
          <t>394.73</t>
        </is>
      </c>
      <c r="I229" s="354" t="inlineStr">
        <is>
          <t>연세대</t>
        </is>
      </c>
      <c r="J229" s="340" t="inlineStr">
        <is>
          <t>융합과학공학부</t>
        </is>
      </c>
      <c r="K229" s="339" t="inlineStr">
        <is>
          <t>통합</t>
        </is>
      </c>
      <c r="L229" s="357" t="n">
        <v>23</v>
      </c>
      <c r="M229" s="358" t="inlineStr">
        <is>
          <t xml:space="preserve">639.42 / </t>
        </is>
      </c>
      <c r="N229" s="359" t="n">
        <v>900</v>
      </c>
      <c r="O229" s="360" t="inlineStr">
        <is>
          <t>표점</t>
        </is>
      </c>
      <c r="P229" s="343" t="inlineStr">
        <is>
          <t>변표</t>
        </is>
      </c>
      <c r="Q229" s="342" t="inlineStr">
        <is>
          <t>2과목</t>
        </is>
      </c>
      <c r="R229" s="344" t="n">
        <v>33</v>
      </c>
      <c r="S229" s="345" t="n">
        <v>33</v>
      </c>
      <c r="T229" s="362" t="n">
        <v>17</v>
      </c>
      <c r="U229" s="361" t="n">
        <v>95.84</v>
      </c>
      <c r="V229" s="346" t="n">
        <v>130.4894667544437</v>
      </c>
      <c r="W229" s="348" t="n">
        <v>129.2026003949967</v>
      </c>
      <c r="X229" s="347" t="n">
        <v>66</v>
      </c>
      <c r="Y229" s="357" t="n">
        <v>66.59</v>
      </c>
      <c r="Z229" s="365" t="inlineStr">
        <is>
          <t>1등급</t>
        </is>
      </c>
      <c r="AA229" s="350" t="n">
        <v>150</v>
      </c>
      <c r="AB229" s="349" t="inlineStr">
        <is>
          <t>만점</t>
        </is>
      </c>
      <c r="AC229" s="350" t="n">
        <v>0</v>
      </c>
      <c r="AD229" s="349" t="inlineStr">
        <is>
          <t>만점</t>
        </is>
      </c>
      <c r="AE229" s="364" t="n">
        <v>0</v>
      </c>
      <c r="AF229" s="366" t="n">
        <v>0</v>
      </c>
      <c r="AG229" s="363" t="n">
        <v>0</v>
      </c>
      <c r="AH229" s="635" t="inlineStr"/>
      <c r="AI229" s="324" t="n"/>
      <c r="AL229" s="487" t="inlineStr">
        <is>
          <t>연세대 융합과학공학부</t>
        </is>
      </c>
      <c r="AM229" s="477" t="inlineStr">
        <is>
          <t>통합</t>
        </is>
      </c>
      <c r="AN229" s="637" t="n">
        <v>100</v>
      </c>
      <c r="AO229" s="478" t="n">
        <v>-795</v>
      </c>
      <c r="AP229" s="463" t="n">
        <v>-621</v>
      </c>
      <c r="AQ229" s="479" t="n">
        <v>-174</v>
      </c>
      <c r="AR229" s="476" t="inlineStr">
        <is>
          <t>3.69 → 3.40</t>
        </is>
      </c>
      <c r="BA229" s="313" t="inlineStr">
        <is>
          <t>자연176</t>
        </is>
      </c>
    </row>
    <row r="230" ht="16.5" customHeight="1" s="671">
      <c r="B230" s="367" t="inlineStr">
        <is>
          <t>3.72</t>
        </is>
      </c>
      <c r="C230" s="351" t="inlineStr">
        <is>
          <t>8,072</t>
        </is>
      </c>
      <c r="D230" s="727" t="n">
        <v>-797</v>
      </c>
      <c r="E230" s="352" t="inlineStr"/>
      <c r="F230" s="341" t="n">
        <v>95.83</v>
      </c>
      <c r="G230" s="355" t="inlineStr">
        <is>
          <t>390.54</t>
        </is>
      </c>
      <c r="H230" s="356" t="inlineStr">
        <is>
          <t>394.27</t>
        </is>
      </c>
      <c r="I230" s="354" t="inlineStr">
        <is>
          <t>경북대</t>
        </is>
      </c>
      <c r="J230" s="340" t="inlineStr">
        <is>
          <t>전자공학부 모바일공학전공</t>
        </is>
      </c>
      <c r="K230" s="339" t="inlineStr">
        <is>
          <t>자연</t>
        </is>
      </c>
      <c r="L230" s="357" t="n">
        <v>12</v>
      </c>
      <c r="M230" s="358" t="inlineStr">
        <is>
          <t xml:space="preserve">703.56 / </t>
        </is>
      </c>
      <c r="N230" s="359" t="n">
        <v>1000</v>
      </c>
      <c r="O230" s="360" t="inlineStr">
        <is>
          <t>표점</t>
        </is>
      </c>
      <c r="P230" s="343" t="inlineStr">
        <is>
          <t>변표</t>
        </is>
      </c>
      <c r="Q230" s="342" t="inlineStr">
        <is>
          <t>2과목</t>
        </is>
      </c>
      <c r="R230" s="344" t="n">
        <v>25</v>
      </c>
      <c r="S230" s="345" t="n">
        <v>38</v>
      </c>
      <c r="T230" s="362" t="n">
        <v>25</v>
      </c>
      <c r="U230" s="361" t="n">
        <v>95.83</v>
      </c>
      <c r="V230" s="346" t="n">
        <v>130.4722529294716</v>
      </c>
      <c r="W230" s="348" t="n">
        <v>129.1251381826222</v>
      </c>
      <c r="X230" s="347" t="n">
        <v>65.47</v>
      </c>
      <c r="Y230" s="357" t="n">
        <v>66.85000000000001</v>
      </c>
      <c r="Z230" s="365" t="inlineStr">
        <is>
          <t>2등급</t>
        </is>
      </c>
      <c r="AA230" s="350" t="n">
        <v>121.25</v>
      </c>
      <c r="AB230" s="349" t="inlineStr">
        <is>
          <t>만점</t>
        </is>
      </c>
      <c r="AC230" s="350" t="n">
        <v>10</v>
      </c>
      <c r="AD230" s="349" t="inlineStr">
        <is>
          <t>만점</t>
        </is>
      </c>
      <c r="AE230" s="364" t="n">
        <v>0</v>
      </c>
      <c r="AF230" s="366" t="n">
        <v>0</v>
      </c>
      <c r="AG230" s="363" t="n">
        <v>0</v>
      </c>
      <c r="AH230" s="635" t="inlineStr"/>
      <c r="AI230" s="324" t="n"/>
      <c r="AL230" s="487" t="inlineStr">
        <is>
          <t>경북대 전자공학부 모바일공학전공</t>
        </is>
      </c>
      <c r="AM230" s="477" t="inlineStr">
        <is>
          <t>자연</t>
        </is>
      </c>
      <c r="AN230" s="637" t="n">
        <v>100</v>
      </c>
      <c r="AO230" s="478" t="n">
        <v>-797</v>
      </c>
      <c r="AP230" s="463" t="n">
        <v>-797</v>
      </c>
      <c r="AQ230" s="479" t="n">
        <v>0</v>
      </c>
      <c r="AR230" s="476" t="inlineStr">
        <is>
          <t>3.73 → 3.36</t>
        </is>
      </c>
      <c r="BA230" s="313" t="inlineStr">
        <is>
          <t>통합인문41</t>
        </is>
      </c>
    </row>
    <row r="231" ht="16.5" customHeight="1" s="671">
      <c r="B231" s="367" t="inlineStr">
        <is>
          <t>3.76</t>
        </is>
      </c>
      <c r="C231" s="351" t="inlineStr">
        <is>
          <t>8,159</t>
        </is>
      </c>
      <c r="D231" s="727" t="n">
        <v>-800</v>
      </c>
      <c r="E231" s="352" t="inlineStr"/>
      <c r="F231" s="341" t="n">
        <v>95.81</v>
      </c>
      <c r="G231" s="355" t="inlineStr">
        <is>
          <t>390.43</t>
        </is>
      </c>
      <c r="H231" s="356" t="inlineStr">
        <is>
          <t>394.19</t>
        </is>
      </c>
      <c r="I231" s="354" t="inlineStr">
        <is>
          <t>차의과대</t>
        </is>
      </c>
      <c r="J231" s="340" t="inlineStr">
        <is>
          <t>약학</t>
        </is>
      </c>
      <c r="K231" s="339" t="inlineStr">
        <is>
          <t>자연</t>
        </is>
      </c>
      <c r="L231" s="357" t="n">
        <v>15</v>
      </c>
      <c r="M231" s="358" t="inlineStr">
        <is>
          <t xml:space="preserve">95.73 / </t>
        </is>
      </c>
      <c r="N231" s="359" t="n">
        <v>100</v>
      </c>
      <c r="O231" s="360" t="inlineStr">
        <is>
          <t>표점/만점</t>
        </is>
      </c>
      <c r="P231" s="343" t="inlineStr">
        <is>
          <t>변표/만점</t>
        </is>
      </c>
      <c r="Q231" s="342" t="inlineStr">
        <is>
          <t>2과목</t>
        </is>
      </c>
      <c r="R231" s="344" t="n">
        <v>20</v>
      </c>
      <c r="S231" s="345" t="n">
        <v>30</v>
      </c>
      <c r="T231" s="362" t="n">
        <v>30</v>
      </c>
      <c r="U231" s="361" t="n">
        <v>95.81</v>
      </c>
      <c r="V231" s="346" t="n">
        <v>130.4561105300454</v>
      </c>
      <c r="W231" s="348" t="n">
        <v>129.0524973852043</v>
      </c>
      <c r="X231" s="347" t="n">
        <v>65.45999999999999</v>
      </c>
      <c r="Y231" s="357" t="n">
        <v>66.83</v>
      </c>
      <c r="Z231" s="365" t="inlineStr">
        <is>
          <t>1등급</t>
        </is>
      </c>
      <c r="AA231" s="350" t="n">
        <v>20</v>
      </c>
      <c r="AB231" s="349" t="inlineStr">
        <is>
          <t>만점</t>
        </is>
      </c>
      <c r="AC231" s="350" t="n">
        <v>0</v>
      </c>
      <c r="AD231" s="349" t="inlineStr">
        <is>
          <t>만점</t>
        </is>
      </c>
      <c r="AE231" s="364" t="n">
        <v>0</v>
      </c>
      <c r="AF231" s="366" t="n">
        <v>0.715</v>
      </c>
      <c r="AG231" s="363" t="n">
        <v>0</v>
      </c>
      <c r="AH231" s="635" t="inlineStr">
        <is>
          <t xml:space="preserve"> 과II 5%가산</t>
        </is>
      </c>
      <c r="AI231" s="324" t="n"/>
      <c r="AL231" s="487" t="inlineStr">
        <is>
          <t>차의과대 약학</t>
        </is>
      </c>
      <c r="AM231" s="477" t="inlineStr">
        <is>
          <t>자연</t>
        </is>
      </c>
      <c r="AN231" s="637" t="n">
        <v>100</v>
      </c>
      <c r="AO231" s="478" t="n">
        <v>-800</v>
      </c>
      <c r="AP231" s="463" t="n">
        <v>-800</v>
      </c>
      <c r="AQ231" s="479" t="n">
        <v>0</v>
      </c>
      <c r="AR231" s="476" t="inlineStr">
        <is>
          <t>3.76 → 3.39</t>
        </is>
      </c>
      <c r="BA231" s="313" t="inlineStr">
        <is>
          <t>자연177</t>
        </is>
      </c>
    </row>
    <row r="232" ht="16.5" customHeight="1" s="671">
      <c r="B232" s="367" t="inlineStr">
        <is>
          <t>3.77</t>
        </is>
      </c>
      <c r="C232" s="351" t="inlineStr">
        <is>
          <t>8,181</t>
        </is>
      </c>
      <c r="D232" s="727" t="n">
        <v>-800</v>
      </c>
      <c r="E232" s="352" t="inlineStr"/>
      <c r="F232" s="341" t="n">
        <v>95.81</v>
      </c>
      <c r="G232" s="355" t="inlineStr">
        <is>
          <t>390.40</t>
        </is>
      </c>
      <c r="H232" s="356" t="inlineStr">
        <is>
          <t>394.17</t>
        </is>
      </c>
      <c r="I232" s="354" t="inlineStr">
        <is>
          <t>한양대</t>
        </is>
      </c>
      <c r="J232" s="340" t="inlineStr">
        <is>
          <t>바이오메디컬공학전공</t>
        </is>
      </c>
      <c r="K232" s="339" t="inlineStr">
        <is>
          <t>자연</t>
        </is>
      </c>
      <c r="L232" s="357" t="n">
        <v>12</v>
      </c>
      <c r="M232" s="358" t="inlineStr">
        <is>
          <t xml:space="preserve">945.11 / </t>
        </is>
      </c>
      <c r="N232" s="359" t="n">
        <v>1000</v>
      </c>
      <c r="O232" s="360" t="inlineStr">
        <is>
          <t>표점/만점</t>
        </is>
      </c>
      <c r="P232" s="343" t="inlineStr">
        <is>
          <t>변표/만점</t>
        </is>
      </c>
      <c r="Q232" s="342" t="inlineStr">
        <is>
          <t>2과목</t>
        </is>
      </c>
      <c r="R232" s="344" t="n">
        <v>25</v>
      </c>
      <c r="S232" s="345" t="n">
        <v>40</v>
      </c>
      <c r="T232" s="362" t="n">
        <v>25</v>
      </c>
      <c r="U232" s="361" t="n">
        <v>95.81</v>
      </c>
      <c r="V232" s="346" t="n">
        <v>130.4518866925011</v>
      </c>
      <c r="W232" s="348" t="n">
        <v>129.0334901162548</v>
      </c>
      <c r="X232" s="347" t="n">
        <v>65.45999999999999</v>
      </c>
      <c r="Y232" s="357" t="n">
        <v>67.72</v>
      </c>
      <c r="Z232" s="365" t="inlineStr">
        <is>
          <t>1등급</t>
        </is>
      </c>
      <c r="AA232" s="350" t="n">
        <v>100</v>
      </c>
      <c r="AB232" s="349" t="inlineStr">
        <is>
          <t>만점</t>
        </is>
      </c>
      <c r="AC232" s="350" t="n">
        <v>0</v>
      </c>
      <c r="AD232" s="349" t="inlineStr">
        <is>
          <t>만점</t>
        </is>
      </c>
      <c r="AE232" s="364" t="n">
        <v>0</v>
      </c>
      <c r="AF232" s="366" t="n">
        <v>0</v>
      </c>
      <c r="AG232" s="363" t="n">
        <v>0</v>
      </c>
      <c r="AH232" s="635" t="inlineStr"/>
      <c r="AI232" s="324" t="n"/>
      <c r="AL232" s="487" t="inlineStr">
        <is>
          <t>한양대 바이오메디컬공학전공</t>
        </is>
      </c>
      <c r="AM232" s="477" t="inlineStr">
        <is>
          <t>자연</t>
        </is>
      </c>
      <c r="AN232" s="637" t="n">
        <v>100</v>
      </c>
      <c r="AO232" s="478" t="n">
        <v>-800</v>
      </c>
      <c r="AP232" s="463" t="n">
        <v>-800</v>
      </c>
      <c r="AQ232" s="479" t="n">
        <v>0</v>
      </c>
      <c r="AR232" s="476" t="inlineStr">
        <is>
          <t>3.77 → 3.40</t>
        </is>
      </c>
      <c r="BA232" s="313" t="inlineStr">
        <is>
          <t>자연178</t>
        </is>
      </c>
    </row>
    <row r="233" ht="16.5" customHeight="1" s="671">
      <c r="B233" s="367" t="inlineStr">
        <is>
          <t>3.78</t>
        </is>
      </c>
      <c r="C233" s="351" t="inlineStr">
        <is>
          <t>8,203</t>
        </is>
      </c>
      <c r="D233" s="727" t="n">
        <v>-802</v>
      </c>
      <c r="E233" s="352" t="inlineStr"/>
      <c r="F233" s="341" t="n">
        <v>95.8</v>
      </c>
      <c r="G233" s="355" t="inlineStr">
        <is>
          <t>390.35</t>
        </is>
      </c>
      <c r="H233" s="356" t="inlineStr">
        <is>
          <t>393.98</t>
        </is>
      </c>
      <c r="I233" s="354" t="inlineStr">
        <is>
          <t>연세대</t>
        </is>
      </c>
      <c r="J233" s="340" t="inlineStr">
        <is>
          <t>실내건축학과</t>
        </is>
      </c>
      <c r="K233" s="339" t="inlineStr">
        <is>
          <t>통합</t>
        </is>
      </c>
      <c r="L233" s="357" t="n">
        <v>10</v>
      </c>
      <c r="M233" s="358" t="inlineStr">
        <is>
          <t xml:space="preserve">710 / </t>
        </is>
      </c>
      <c r="N233" s="359" t="n">
        <v>1000</v>
      </c>
      <c r="O233" s="360" t="inlineStr">
        <is>
          <t>표점</t>
        </is>
      </c>
      <c r="P233" s="343" t="inlineStr">
        <is>
          <t>변표</t>
        </is>
      </c>
      <c r="Q233" s="342" t="inlineStr">
        <is>
          <t>2과목</t>
        </is>
      </c>
      <c r="R233" s="344" t="n">
        <v>33</v>
      </c>
      <c r="S233" s="345" t="n">
        <v>33</v>
      </c>
      <c r="T233" s="362" t="n">
        <v>17</v>
      </c>
      <c r="U233" s="361" t="n">
        <v>95.8</v>
      </c>
      <c r="V233" s="346" t="n">
        <v>130.4418416801292</v>
      </c>
      <c r="W233" s="348" t="n">
        <v>128.9976575121163</v>
      </c>
      <c r="X233" s="347" t="n">
        <v>65.45999999999999</v>
      </c>
      <c r="Y233" s="357" t="n">
        <v>66.57000000000001</v>
      </c>
      <c r="Z233" s="365" t="inlineStr">
        <is>
          <t>1등급</t>
        </is>
      </c>
      <c r="AA233" s="350" t="n">
        <v>166.67</v>
      </c>
      <c r="AB233" s="349" t="inlineStr">
        <is>
          <t>만점</t>
        </is>
      </c>
      <c r="AC233" s="350" t="n">
        <v>0</v>
      </c>
      <c r="AD233" s="349" t="inlineStr">
        <is>
          <t>만점</t>
        </is>
      </c>
      <c r="AE233" s="364" t="n">
        <v>0</v>
      </c>
      <c r="AF233" s="366" t="n">
        <v>0</v>
      </c>
      <c r="AG233" s="363" t="n">
        <v>0</v>
      </c>
      <c r="AH233" s="635" t="inlineStr"/>
      <c r="AI233" s="324" t="n"/>
      <c r="AL233" s="487" t="inlineStr">
        <is>
          <t>연세대 실내건축학과</t>
        </is>
      </c>
      <c r="AM233" s="477" t="inlineStr">
        <is>
          <t>통합</t>
        </is>
      </c>
      <c r="AN233" s="637" t="n">
        <v>100</v>
      </c>
      <c r="AO233" s="478" t="n">
        <v>-802</v>
      </c>
      <c r="AP233" s="463" t="n">
        <v>-611</v>
      </c>
      <c r="AQ233" s="479" t="n">
        <v>-191</v>
      </c>
      <c r="AR233" s="476" t="inlineStr">
        <is>
          <t>4.13 → 3.85</t>
        </is>
      </c>
      <c r="BA233" s="313" t="inlineStr">
        <is>
          <t>자연179</t>
        </is>
      </c>
    </row>
    <row r="234" ht="16.5" customHeight="1" s="671">
      <c r="B234" s="367" t="inlineStr">
        <is>
          <t>3.81</t>
        </is>
      </c>
      <c r="C234" s="351" t="inlineStr">
        <is>
          <t>8,268</t>
        </is>
      </c>
      <c r="D234" s="727" t="n">
        <v>-807</v>
      </c>
      <c r="E234" s="352" t="inlineStr"/>
      <c r="F234" s="341" t="n">
        <v>95.78</v>
      </c>
      <c r="G234" s="355" t="inlineStr">
        <is>
          <t>390.28</t>
        </is>
      </c>
      <c r="H234" s="356" t="inlineStr">
        <is>
          <t>394.07</t>
        </is>
      </c>
      <c r="I234" s="354" t="inlineStr">
        <is>
          <t>고려대</t>
        </is>
      </c>
      <c r="J234" s="340" t="inlineStr">
        <is>
          <t>생명공학부</t>
        </is>
      </c>
      <c r="K234" s="339" t="inlineStr">
        <is>
          <t>자연</t>
        </is>
      </c>
      <c r="L234" s="357" t="n">
        <v>31</v>
      </c>
      <c r="M234" s="358" t="inlineStr">
        <is>
          <t xml:space="preserve">664.37 / </t>
        </is>
      </c>
      <c r="N234" s="359" t="n">
        <v>1000</v>
      </c>
      <c r="O234" s="360" t="inlineStr">
        <is>
          <t>표점</t>
        </is>
      </c>
      <c r="P234" s="343" t="inlineStr">
        <is>
          <t>변표</t>
        </is>
      </c>
      <c r="Q234" s="342" t="inlineStr">
        <is>
          <t>2과목</t>
        </is>
      </c>
      <c r="R234" s="344" t="n">
        <v>31</v>
      </c>
      <c r="S234" s="345" t="n">
        <v>38</v>
      </c>
      <c r="T234" s="362" t="n">
        <v>31</v>
      </c>
      <c r="U234" s="361" t="n">
        <v>95.78</v>
      </c>
      <c r="V234" s="346" t="n">
        <v>130.4195354377606</v>
      </c>
      <c r="W234" s="348" t="n">
        <v>128.9775818939845</v>
      </c>
      <c r="X234" s="347" t="n">
        <v>65.44</v>
      </c>
      <c r="Y234" s="357" t="n">
        <v>66.81</v>
      </c>
      <c r="Z234" s="365" t="inlineStr">
        <is>
          <t>1등급</t>
        </is>
      </c>
      <c r="AA234" s="350" t="n">
        <v>0</v>
      </c>
      <c r="AB234" s="349" t="inlineStr">
        <is>
          <t>만점</t>
        </is>
      </c>
      <c r="AC234" s="350" t="n">
        <v>10</v>
      </c>
      <c r="AD234" s="349" t="inlineStr">
        <is>
          <t>만점</t>
        </is>
      </c>
      <c r="AE234" s="364" t="n">
        <v>0</v>
      </c>
      <c r="AF234" s="366" t="n">
        <v>0</v>
      </c>
      <c r="AG234" s="363" t="n">
        <v>0</v>
      </c>
      <c r="AH234" s="635" t="inlineStr"/>
      <c r="AI234" s="324" t="n"/>
      <c r="AL234" s="487" t="inlineStr">
        <is>
          <t>고려대 생명공학부</t>
        </is>
      </c>
      <c r="AM234" s="477" t="inlineStr">
        <is>
          <t>자연</t>
        </is>
      </c>
      <c r="AN234" s="637" t="n">
        <v>100</v>
      </c>
      <c r="AO234" s="478" t="n">
        <v>-807</v>
      </c>
      <c r="AP234" s="463" t="n">
        <v>-807</v>
      </c>
      <c r="AQ234" s="479" t="n">
        <v>0</v>
      </c>
      <c r="AR234" s="476" t="inlineStr">
        <is>
          <t>3.81 → 3.44</t>
        </is>
      </c>
      <c r="BA234" s="313" t="inlineStr">
        <is>
          <t>자연180</t>
        </is>
      </c>
    </row>
    <row r="235" ht="16.5" customHeight="1" s="671">
      <c r="B235" s="367" t="inlineStr">
        <is>
          <t>3.81</t>
        </is>
      </c>
      <c r="C235" s="351" t="inlineStr">
        <is>
          <t>8,268</t>
        </is>
      </c>
      <c r="D235" s="727" t="n">
        <v>-810</v>
      </c>
      <c r="E235" s="352" t="inlineStr"/>
      <c r="F235" s="341" t="n">
        <v>95.78</v>
      </c>
      <c r="G235" s="355" t="inlineStr">
        <is>
          <t>390.28</t>
        </is>
      </c>
      <c r="H235" s="356" t="inlineStr">
        <is>
          <t>394.08</t>
        </is>
      </c>
      <c r="I235" s="354" t="inlineStr">
        <is>
          <t>고려대</t>
        </is>
      </c>
      <c r="J235" s="340" t="inlineStr">
        <is>
          <t>화공생명공학과</t>
        </is>
      </c>
      <c r="K235" s="339" t="inlineStr">
        <is>
          <t>자연</t>
        </is>
      </c>
      <c r="L235" s="357" t="n">
        <v>24</v>
      </c>
      <c r="M235" s="358" t="inlineStr">
        <is>
          <t xml:space="preserve">664.37 / </t>
        </is>
      </c>
      <c r="N235" s="359" t="n">
        <v>1000</v>
      </c>
      <c r="O235" s="360" t="inlineStr">
        <is>
          <t>표점</t>
        </is>
      </c>
      <c r="P235" s="343" t="inlineStr">
        <is>
          <t>변표</t>
        </is>
      </c>
      <c r="Q235" s="342" t="inlineStr">
        <is>
          <t>2과목</t>
        </is>
      </c>
      <c r="R235" s="344" t="n">
        <v>31</v>
      </c>
      <c r="S235" s="345" t="n">
        <v>38</v>
      </c>
      <c r="T235" s="362" t="n">
        <v>31</v>
      </c>
      <c r="U235" s="361" t="n">
        <v>95.78</v>
      </c>
      <c r="V235" s="346" t="n">
        <v>130.4195354377606</v>
      </c>
      <c r="W235" s="348" t="n">
        <v>128.9775818939845</v>
      </c>
      <c r="X235" s="347" t="n">
        <v>65.44</v>
      </c>
      <c r="Y235" s="357" t="n">
        <v>66.81</v>
      </c>
      <c r="Z235" s="365" t="inlineStr">
        <is>
          <t>1등급</t>
        </is>
      </c>
      <c r="AA235" s="350" t="n">
        <v>0</v>
      </c>
      <c r="AB235" s="349" t="inlineStr">
        <is>
          <t>만점</t>
        </is>
      </c>
      <c r="AC235" s="350" t="n">
        <v>10</v>
      </c>
      <c r="AD235" s="349" t="inlineStr">
        <is>
          <t>만점</t>
        </is>
      </c>
      <c r="AE235" s="364" t="n">
        <v>0</v>
      </c>
      <c r="AF235" s="366" t="n">
        <v>0</v>
      </c>
      <c r="AG235" s="363" t="n">
        <v>0</v>
      </c>
      <c r="AH235" s="635" t="inlineStr"/>
      <c r="AI235" s="324" t="n"/>
      <c r="AL235" s="487" t="inlineStr">
        <is>
          <t>고려대 화공생명공학과</t>
        </is>
      </c>
      <c r="AM235" s="477" t="inlineStr">
        <is>
          <t>자연</t>
        </is>
      </c>
      <c r="AN235" s="637" t="n">
        <v>100</v>
      </c>
      <c r="AO235" s="478" t="n">
        <v>-810</v>
      </c>
      <c r="AP235" s="463" t="n">
        <v>-810</v>
      </c>
      <c r="AQ235" s="479" t="n">
        <v>0</v>
      </c>
      <c r="AR235" s="476" t="inlineStr">
        <is>
          <t>3.81 → 3.44</t>
        </is>
      </c>
      <c r="BA235" s="313" t="inlineStr">
        <is>
          <t>자연181</t>
        </is>
      </c>
    </row>
    <row r="236" ht="16.5" customHeight="1" s="671">
      <c r="B236" s="367" t="inlineStr">
        <is>
          <t>3.82</t>
        </is>
      </c>
      <c r="C236" s="351" t="inlineStr">
        <is>
          <t>8,289</t>
        </is>
      </c>
      <c r="D236" s="727" t="n">
        <v>-809</v>
      </c>
      <c r="E236" s="352" t="inlineStr">
        <is>
          <t>390.65</t>
        </is>
      </c>
      <c r="F236" s="341" t="n">
        <v>95.76000000000001</v>
      </c>
      <c r="G236" s="355" t="inlineStr">
        <is>
          <t>390.24</t>
        </is>
      </c>
      <c r="H236" s="356" t="inlineStr">
        <is>
          <t>394.04</t>
        </is>
      </c>
      <c r="I236" s="354" t="inlineStr">
        <is>
          <t>고려대</t>
        </is>
      </c>
      <c r="J236" s="340" t="inlineStr">
        <is>
          <t>융합에너지공학과</t>
        </is>
      </c>
      <c r="K236" s="339" t="inlineStr">
        <is>
          <t>자연</t>
        </is>
      </c>
      <c r="L236" s="357" t="n">
        <v>8</v>
      </c>
      <c r="M236" s="358" t="inlineStr">
        <is>
          <t xml:space="preserve">664.29 / </t>
        </is>
      </c>
      <c r="N236" s="359" t="n">
        <v>1000</v>
      </c>
      <c r="O236" s="360" t="inlineStr">
        <is>
          <t>표점</t>
        </is>
      </c>
      <c r="P236" s="343" t="inlineStr">
        <is>
          <t>변표</t>
        </is>
      </c>
      <c r="Q236" s="342" t="inlineStr">
        <is>
          <t>2과목</t>
        </is>
      </c>
      <c r="R236" s="344" t="n">
        <v>31</v>
      </c>
      <c r="S236" s="345" t="n">
        <v>38</v>
      </c>
      <c r="T236" s="362" t="n">
        <v>31</v>
      </c>
      <c r="U236" s="361" t="n">
        <v>95.76000000000001</v>
      </c>
      <c r="V236" s="346" t="n">
        <v>130.4042882668255</v>
      </c>
      <c r="W236" s="348" t="n">
        <v>128.963859440143</v>
      </c>
      <c r="X236" s="347" t="n">
        <v>65.44</v>
      </c>
      <c r="Y236" s="357" t="n">
        <v>66.79000000000001</v>
      </c>
      <c r="Z236" s="365" t="inlineStr">
        <is>
          <t>1등급</t>
        </is>
      </c>
      <c r="AA236" s="350" t="n">
        <v>0</v>
      </c>
      <c r="AB236" s="349" t="inlineStr">
        <is>
          <t>만점</t>
        </is>
      </c>
      <c r="AC236" s="350" t="n">
        <v>10</v>
      </c>
      <c r="AD236" s="349" t="inlineStr">
        <is>
          <t>만점</t>
        </is>
      </c>
      <c r="AE236" s="364" t="n">
        <v>0</v>
      </c>
      <c r="AF236" s="366" t="n">
        <v>0</v>
      </c>
      <c r="AG236" s="363" t="n">
        <v>0</v>
      </c>
      <c r="AH236" s="635" t="inlineStr"/>
      <c r="AI236" s="324" t="n"/>
      <c r="AL236" s="487" t="inlineStr">
        <is>
          <t>고려대 융합에너지공학과</t>
        </is>
      </c>
      <c r="AM236" s="477" t="inlineStr">
        <is>
          <t>자연</t>
        </is>
      </c>
      <c r="AN236" s="637" t="n">
        <v>100</v>
      </c>
      <c r="AO236" s="478" t="n">
        <v>-809</v>
      </c>
      <c r="AP236" s="463" t="n">
        <v>-809</v>
      </c>
      <c r="AQ236" s="479" t="n">
        <v>0</v>
      </c>
      <c r="AR236" s="476" t="inlineStr">
        <is>
          <t>3.83 → 3.45</t>
        </is>
      </c>
      <c r="BA236" s="313" t="inlineStr">
        <is>
          <t>자연182</t>
        </is>
      </c>
    </row>
    <row r="237" ht="16.5" customHeight="1" s="671">
      <c r="B237" s="367" t="inlineStr">
        <is>
          <t>3.87</t>
        </is>
      </c>
      <c r="C237" s="351" t="inlineStr">
        <is>
          <t>8,398</t>
        </is>
      </c>
      <c r="D237" s="727" t="n">
        <v>-809</v>
      </c>
      <c r="E237" s="352" t="inlineStr"/>
      <c r="F237" s="341" t="n">
        <v>95.72</v>
      </c>
      <c r="G237" s="355" t="inlineStr">
        <is>
          <t>390.09</t>
        </is>
      </c>
      <c r="H237" s="356" t="inlineStr">
        <is>
          <t>393.92</t>
        </is>
      </c>
      <c r="I237" s="354" t="inlineStr">
        <is>
          <t>삼육대</t>
        </is>
      </c>
      <c r="J237" s="340" t="inlineStr">
        <is>
          <t>약학</t>
        </is>
      </c>
      <c r="K237" s="339" t="inlineStr">
        <is>
          <t>자연</t>
        </is>
      </c>
      <c r="L237" s="357" t="n">
        <v>21</v>
      </c>
      <c r="M237" s="358" t="inlineStr">
        <is>
          <t xml:space="preserve">983 / </t>
        </is>
      </c>
      <c r="N237" s="359" t="n">
        <v>1000</v>
      </c>
      <c r="O237" s="360" t="inlineStr">
        <is>
          <t>백분위</t>
        </is>
      </c>
      <c r="P237" s="343" t="inlineStr">
        <is>
          <t>백분위</t>
        </is>
      </c>
      <c r="Q237" s="342" t="inlineStr">
        <is>
          <t>2과목</t>
        </is>
      </c>
      <c r="R237" s="344" t="n">
        <v>25</v>
      </c>
      <c r="S237" s="345" t="n">
        <v>30</v>
      </c>
      <c r="T237" s="362" t="n">
        <v>20</v>
      </c>
      <c r="U237" s="361" t="n">
        <v>95.72</v>
      </c>
      <c r="V237" s="346" t="n">
        <v>130.3553826199741</v>
      </c>
      <c r="W237" s="348" t="n">
        <v>128.9198443579767</v>
      </c>
      <c r="X237" s="347" t="n">
        <v>65.41</v>
      </c>
      <c r="Y237" s="357" t="inlineStr"/>
      <c r="Z237" s="365" t="inlineStr">
        <is>
          <t>1등급</t>
        </is>
      </c>
      <c r="AA237" s="350" t="n">
        <v>245</v>
      </c>
      <c r="AB237" s="349" t="inlineStr">
        <is>
          <t>만점</t>
        </is>
      </c>
      <c r="AC237" s="350" t="n">
        <v>0</v>
      </c>
      <c r="AD237" s="349" t="inlineStr">
        <is>
          <t>만점</t>
        </is>
      </c>
      <c r="AE237" s="364" t="n">
        <v>0</v>
      </c>
      <c r="AF237" s="366" t="n">
        <v>20.101</v>
      </c>
      <c r="AG237" s="363" t="n">
        <v>0</v>
      </c>
      <c r="AH237" s="635" t="inlineStr">
        <is>
          <t xml:space="preserve"> 미/기5%, 과탐3%가산</t>
        </is>
      </c>
      <c r="AI237" s="324" t="n"/>
      <c r="AL237" s="487" t="inlineStr">
        <is>
          <t>삼육대 약학</t>
        </is>
      </c>
      <c r="AM237" s="477" t="inlineStr">
        <is>
          <t>자연</t>
        </is>
      </c>
      <c r="AN237" s="637" t="n">
        <v>100</v>
      </c>
      <c r="AO237" s="478" t="n">
        <v>-809</v>
      </c>
      <c r="AP237" s="463" t="n">
        <v>-809</v>
      </c>
      <c r="AQ237" s="479" t="n">
        <v>0</v>
      </c>
      <c r="AR237" s="476" t="inlineStr">
        <is>
          <t>3.88 → 3.50</t>
        </is>
      </c>
      <c r="BA237" s="313" t="inlineStr">
        <is>
          <t>자연183</t>
        </is>
      </c>
    </row>
    <row r="238" ht="16.5" customHeight="1" s="671">
      <c r="B238" s="367" t="inlineStr">
        <is>
          <t>3.90</t>
        </is>
      </c>
      <c r="C238" s="351" t="inlineStr">
        <is>
          <t>8,463</t>
        </is>
      </c>
      <c r="D238" s="727" t="n">
        <v>-812</v>
      </c>
      <c r="E238" s="352" t="inlineStr"/>
      <c r="F238" s="341" t="n">
        <v>95.7</v>
      </c>
      <c r="G238" s="355" t="inlineStr">
        <is>
          <t>390.03</t>
        </is>
      </c>
      <c r="H238" s="356" t="inlineStr">
        <is>
          <t>393.86</t>
        </is>
      </c>
      <c r="I238" s="354" t="inlineStr">
        <is>
          <t>성균관대</t>
        </is>
      </c>
      <c r="J238" s="340" t="inlineStr">
        <is>
          <t>소프트웨어학과</t>
        </is>
      </c>
      <c r="K238" s="339" t="inlineStr">
        <is>
          <t>자연</t>
        </is>
      </c>
      <c r="L238" s="357" t="n">
        <v>28</v>
      </c>
      <c r="M238" s="358" t="inlineStr">
        <is>
          <t xml:space="preserve">660.95 / </t>
        </is>
      </c>
      <c r="N238" s="359" t="n">
        <v>1000</v>
      </c>
      <c r="O238" s="360" t="inlineStr">
        <is>
          <t>표점</t>
        </is>
      </c>
      <c r="P238" s="343" t="inlineStr">
        <is>
          <t>변표</t>
        </is>
      </c>
      <c r="Q238" s="342" t="inlineStr">
        <is>
          <t>2과목</t>
        </is>
      </c>
      <c r="R238" s="344" t="n">
        <v>20</v>
      </c>
      <c r="S238" s="345" t="n">
        <v>40</v>
      </c>
      <c r="T238" s="362" t="n">
        <v>30</v>
      </c>
      <c r="U238" s="361" t="n">
        <v>95.7</v>
      </c>
      <c r="V238" s="346" t="n">
        <v>130.3352357402276</v>
      </c>
      <c r="W238" s="348" t="n">
        <v>128.9017121662049</v>
      </c>
      <c r="X238" s="347" t="n">
        <v>65.40000000000001</v>
      </c>
      <c r="Y238" s="357" t="n">
        <v>66.45</v>
      </c>
      <c r="Z238" s="365" t="inlineStr">
        <is>
          <t>1등급</t>
        </is>
      </c>
      <c r="AA238" s="350" t="n">
        <v>63.5</v>
      </c>
      <c r="AB238" s="349" t="inlineStr">
        <is>
          <t>만점</t>
        </is>
      </c>
      <c r="AC238" s="350" t="n">
        <v>0</v>
      </c>
      <c r="AD238" s="349" t="inlineStr">
        <is>
          <t>만점</t>
        </is>
      </c>
      <c r="AE238" s="364" t="n">
        <v>0</v>
      </c>
      <c r="AF238" s="366" t="n">
        <v>9.968</v>
      </c>
      <c r="AG238" s="363" t="n">
        <v>0</v>
      </c>
      <c r="AH238" s="635" t="inlineStr">
        <is>
          <t xml:space="preserve"> 과탐5%가산</t>
        </is>
      </c>
      <c r="AI238" s="324" t="n"/>
      <c r="AL238" s="487" t="inlineStr">
        <is>
          <t>성균관대 소프트웨어학과</t>
        </is>
      </c>
      <c r="AM238" s="477" t="inlineStr">
        <is>
          <t>자연</t>
        </is>
      </c>
      <c r="AN238" s="637" t="n">
        <v>100</v>
      </c>
      <c r="AO238" s="478" t="n">
        <v>-812</v>
      </c>
      <c r="AP238" s="463" t="n">
        <v>-812</v>
      </c>
      <c r="AQ238" s="479" t="n">
        <v>0</v>
      </c>
      <c r="AR238" s="476" t="inlineStr">
        <is>
          <t>3.90 → 3.53</t>
        </is>
      </c>
      <c r="BA238" s="313" t="inlineStr">
        <is>
          <t>통합인문42</t>
        </is>
      </c>
    </row>
    <row r="239" ht="16.5" customHeight="1" s="671">
      <c r="B239" s="367" t="inlineStr">
        <is>
          <t>3.90</t>
        </is>
      </c>
      <c r="C239" s="351" t="inlineStr">
        <is>
          <t>8,463</t>
        </is>
      </c>
      <c r="D239" s="727" t="n">
        <v>-812</v>
      </c>
      <c r="E239" s="352" t="inlineStr"/>
      <c r="F239" s="341" t="n">
        <v>95.7</v>
      </c>
      <c r="G239" s="355" t="inlineStr">
        <is>
          <t>390.02</t>
        </is>
      </c>
      <c r="H239" s="356" t="inlineStr">
        <is>
          <t>393.86</t>
        </is>
      </c>
      <c r="I239" s="354" t="inlineStr">
        <is>
          <t>고려대</t>
        </is>
      </c>
      <c r="J239" s="340" t="inlineStr">
        <is>
          <t>수학과</t>
        </is>
      </c>
      <c r="K239" s="339" t="inlineStr">
        <is>
          <t>자연</t>
        </is>
      </c>
      <c r="L239" s="357" t="n">
        <v>15</v>
      </c>
      <c r="M239" s="358" t="inlineStr">
        <is>
          <t xml:space="preserve">663.91 / </t>
        </is>
      </c>
      <c r="N239" s="359" t="n">
        <v>1000</v>
      </c>
      <c r="O239" s="360" t="inlineStr">
        <is>
          <t>표점</t>
        </is>
      </c>
      <c r="P239" s="343" t="inlineStr">
        <is>
          <t>변표</t>
        </is>
      </c>
      <c r="Q239" s="342" t="inlineStr">
        <is>
          <t>2과목</t>
        </is>
      </c>
      <c r="R239" s="344" t="n">
        <v>31</v>
      </c>
      <c r="S239" s="345" t="n">
        <v>38</v>
      </c>
      <c r="T239" s="362" t="n">
        <v>31</v>
      </c>
      <c r="U239" s="361" t="n">
        <v>95.7</v>
      </c>
      <c r="V239" s="346" t="n">
        <v>130.3318642048839</v>
      </c>
      <c r="W239" s="348" t="n">
        <v>128.8986777843955</v>
      </c>
      <c r="X239" s="347" t="n">
        <v>65.39</v>
      </c>
      <c r="Y239" s="357" t="n">
        <v>66.75</v>
      </c>
      <c r="Z239" s="365" t="inlineStr">
        <is>
          <t>1등급</t>
        </is>
      </c>
      <c r="AA239" s="350" t="n">
        <v>0</v>
      </c>
      <c r="AB239" s="349" t="inlineStr">
        <is>
          <t>만점</t>
        </is>
      </c>
      <c r="AC239" s="350" t="n">
        <v>10</v>
      </c>
      <c r="AD239" s="349" t="inlineStr">
        <is>
          <t>만점</t>
        </is>
      </c>
      <c r="AE239" s="364" t="n">
        <v>0</v>
      </c>
      <c r="AF239" s="366" t="n">
        <v>0</v>
      </c>
      <c r="AG239" s="363" t="n">
        <v>0</v>
      </c>
      <c r="AH239" s="635" t="inlineStr"/>
      <c r="AI239" s="324" t="n"/>
      <c r="AL239" s="487" t="inlineStr">
        <is>
          <t>고려대 수학과</t>
        </is>
      </c>
      <c r="AM239" s="477" t="inlineStr">
        <is>
          <t>자연</t>
        </is>
      </c>
      <c r="AN239" s="637" t="n">
        <v>100</v>
      </c>
      <c r="AO239" s="478" t="n">
        <v>-812</v>
      </c>
      <c r="AP239" s="463" t="n">
        <v>-812</v>
      </c>
      <c r="AQ239" s="479" t="n">
        <v>0</v>
      </c>
      <c r="AR239" s="476" t="inlineStr">
        <is>
          <t>3.90 → 3.53</t>
        </is>
      </c>
      <c r="BA239" s="313" t="inlineStr">
        <is>
          <t>자연184</t>
        </is>
      </c>
    </row>
    <row r="240" ht="16.5" customHeight="1" s="671">
      <c r="B240" s="367" t="inlineStr">
        <is>
          <t>3.89</t>
        </is>
      </c>
      <c r="C240" s="351" t="inlineStr">
        <is>
          <t>8,441</t>
        </is>
      </c>
      <c r="D240" s="727" t="n">
        <v>-813</v>
      </c>
      <c r="E240" s="352" t="inlineStr"/>
      <c r="F240" s="341" t="n">
        <v>95.7</v>
      </c>
      <c r="G240" s="355" t="inlineStr">
        <is>
          <t>390.04</t>
        </is>
      </c>
      <c r="H240" s="356" t="inlineStr">
        <is>
          <t>393.87</t>
        </is>
      </c>
      <c r="I240" s="354" t="inlineStr">
        <is>
          <t>연세대</t>
        </is>
      </c>
      <c r="J240" s="340" t="inlineStr">
        <is>
          <t>화공생명공학부</t>
        </is>
      </c>
      <c r="K240" s="339" t="inlineStr">
        <is>
          <t>자연</t>
        </is>
      </c>
      <c r="L240" s="357" t="n">
        <v>33</v>
      </c>
      <c r="M240" s="358" t="inlineStr">
        <is>
          <t xml:space="preserve">699.092 / </t>
        </is>
      </c>
      <c r="N240" s="359" t="n">
        <v>1000</v>
      </c>
      <c r="O240" s="360" t="inlineStr">
        <is>
          <t>표점</t>
        </is>
      </c>
      <c r="P240" s="343" t="inlineStr">
        <is>
          <t>변표</t>
        </is>
      </c>
      <c r="Q240" s="342" t="inlineStr">
        <is>
          <t>2과목</t>
        </is>
      </c>
      <c r="R240" s="344" t="n">
        <v>22</v>
      </c>
      <c r="S240" s="345" t="n">
        <v>33</v>
      </c>
      <c r="T240" s="362" t="n">
        <v>33</v>
      </c>
      <c r="U240" s="361" t="n">
        <v>95.7</v>
      </c>
      <c r="V240" s="346" t="n">
        <v>130.3384198903589</v>
      </c>
      <c r="W240" s="348" t="n">
        <v>128.9045779013231</v>
      </c>
      <c r="X240" s="347" t="n">
        <v>65.40000000000001</v>
      </c>
      <c r="Y240" s="357" t="n">
        <v>66.5</v>
      </c>
      <c r="Z240" s="365" t="inlineStr">
        <is>
          <t>1등급</t>
        </is>
      </c>
      <c r="AA240" s="350" t="n">
        <v>111.11</v>
      </c>
      <c r="AB240" s="349" t="inlineStr">
        <is>
          <t>만점</t>
        </is>
      </c>
      <c r="AC240" s="350" t="n">
        <v>0</v>
      </c>
      <c r="AD240" s="349" t="inlineStr">
        <is>
          <t>만점</t>
        </is>
      </c>
      <c r="AE240" s="364" t="n">
        <v>0</v>
      </c>
      <c r="AF240" s="366" t="n">
        <v>6.65</v>
      </c>
      <c r="AG240" s="363" t="n">
        <v>0</v>
      </c>
      <c r="AH240" s="635" t="inlineStr">
        <is>
          <t xml:space="preserve"> 과탐3%가산</t>
        </is>
      </c>
      <c r="AI240" s="324" t="n"/>
      <c r="AL240" s="487" t="inlineStr">
        <is>
          <t>연세대 화공생명공학부</t>
        </is>
      </c>
      <c r="AM240" s="477" t="inlineStr">
        <is>
          <t>자연</t>
        </is>
      </c>
      <c r="AN240" s="637" t="n">
        <v>100</v>
      </c>
      <c r="AO240" s="478" t="n">
        <v>-813</v>
      </c>
      <c r="AP240" s="463" t="n">
        <v>-813</v>
      </c>
      <c r="AQ240" s="479" t="n">
        <v>0</v>
      </c>
      <c r="AR240" s="476" t="inlineStr">
        <is>
          <t>3.90 → 3.52</t>
        </is>
      </c>
      <c r="BA240" s="313" t="inlineStr">
        <is>
          <t>자연185</t>
        </is>
      </c>
    </row>
    <row r="241" ht="16.5" customHeight="1" s="671">
      <c r="B241" s="367" t="inlineStr">
        <is>
          <t>3.93</t>
        </is>
      </c>
      <c r="C241" s="351" t="inlineStr">
        <is>
          <t>8,528</t>
        </is>
      </c>
      <c r="D241" s="727" t="n">
        <v>-813</v>
      </c>
      <c r="E241" s="352" t="inlineStr"/>
      <c r="F241" s="341" t="n">
        <v>95.67</v>
      </c>
      <c r="G241" s="355" t="inlineStr">
        <is>
          <t>389.91</t>
        </is>
      </c>
      <c r="H241" s="356" t="inlineStr">
        <is>
          <t>393.80</t>
        </is>
      </c>
      <c r="I241" s="354" t="inlineStr">
        <is>
          <t>계명대</t>
        </is>
      </c>
      <c r="J241" s="340" t="inlineStr">
        <is>
          <t>약학</t>
        </is>
      </c>
      <c r="K241" s="339" t="inlineStr">
        <is>
          <t>자연</t>
        </is>
      </c>
      <c r="L241" s="357" t="n">
        <v>7</v>
      </c>
      <c r="M241" s="358" t="inlineStr">
        <is>
          <t xml:space="preserve">392 / </t>
        </is>
      </c>
      <c r="N241" s="359" t="n">
        <v>400</v>
      </c>
      <c r="O241" s="360" t="inlineStr">
        <is>
          <t>백분위</t>
        </is>
      </c>
      <c r="P241" s="343" t="inlineStr">
        <is>
          <t>백분위</t>
        </is>
      </c>
      <c r="Q241" s="342" t="inlineStr">
        <is>
          <t>2과목</t>
        </is>
      </c>
      <c r="R241" s="344" t="n">
        <v>25</v>
      </c>
      <c r="S241" s="345" t="n">
        <v>25</v>
      </c>
      <c r="T241" s="362" t="n">
        <v>25</v>
      </c>
      <c r="U241" s="361" t="n">
        <v>95.67</v>
      </c>
      <c r="V241" s="346" t="n">
        <v>130.2962962962963</v>
      </c>
      <c r="W241" s="348" t="n">
        <v>128.8666666666667</v>
      </c>
      <c r="X241" s="347" t="n">
        <v>65.37</v>
      </c>
      <c r="Y241" s="357" t="inlineStr"/>
      <c r="Z241" s="365" t="inlineStr">
        <is>
          <t>1등급</t>
        </is>
      </c>
      <c r="AA241" s="350" t="n">
        <v>100</v>
      </c>
      <c r="AB241" s="349" t="inlineStr">
        <is>
          <t>만점</t>
        </is>
      </c>
      <c r="AC241" s="350" t="n">
        <v>5</v>
      </c>
      <c r="AD241" s="349" t="inlineStr">
        <is>
          <t>만점</t>
        </is>
      </c>
      <c r="AE241" s="364" t="n">
        <v>0</v>
      </c>
      <c r="AF241" s="366" t="n">
        <v>0</v>
      </c>
      <c r="AG241" s="363" t="n">
        <v>0</v>
      </c>
      <c r="AH241" s="635" t="inlineStr">
        <is>
          <t xml:space="preserve">70%컷 98점/100만점 </t>
        </is>
      </c>
      <c r="AI241" s="324" t="n"/>
      <c r="AL241" s="487" t="inlineStr">
        <is>
          <t>계명대 약학</t>
        </is>
      </c>
      <c r="AM241" s="477" t="inlineStr">
        <is>
          <t>자연</t>
        </is>
      </c>
      <c r="AN241" s="637" t="n">
        <v>100</v>
      </c>
      <c r="AO241" s="478" t="n">
        <v>-813</v>
      </c>
      <c r="AP241" s="463" t="n">
        <v>-813</v>
      </c>
      <c r="AQ241" s="479" t="n">
        <v>0</v>
      </c>
      <c r="AR241" s="476" t="inlineStr">
        <is>
          <t>3.93 → 3.56</t>
        </is>
      </c>
      <c r="BA241" s="313" t="inlineStr">
        <is>
          <t>자연186</t>
        </is>
      </c>
    </row>
    <row r="242" ht="16.5" customHeight="1" s="671">
      <c r="B242" s="367" t="inlineStr">
        <is>
          <t>3.92</t>
        </is>
      </c>
      <c r="C242" s="351" t="inlineStr">
        <is>
          <t>8,506</t>
        </is>
      </c>
      <c r="D242" s="727" t="n">
        <v>-634</v>
      </c>
      <c r="E242" s="352" t="inlineStr"/>
      <c r="F242" s="341" t="n">
        <v>95.67</v>
      </c>
      <c r="G242" s="355" t="inlineStr">
        <is>
          <t>389.93</t>
        </is>
      </c>
      <c r="H242" s="356" t="inlineStr">
        <is>
          <t>393.76</t>
        </is>
      </c>
      <c r="I242" s="354" t="inlineStr">
        <is>
          <t>충북대</t>
        </is>
      </c>
      <c r="J242" s="340" t="inlineStr">
        <is>
          <t>제약학과</t>
        </is>
      </c>
      <c r="K242" s="339" t="inlineStr">
        <is>
          <t>자연</t>
        </is>
      </c>
      <c r="L242" s="357" t="n">
        <v>3</v>
      </c>
      <c r="M242" s="358" t="inlineStr">
        <is>
          <t xml:space="preserve">990.49 / </t>
        </is>
      </c>
      <c r="N242" s="359" t="n">
        <v>200</v>
      </c>
      <c r="O242" s="360" t="inlineStr">
        <is>
          <t>표점/만점</t>
        </is>
      </c>
      <c r="P242" s="343" t="inlineStr">
        <is>
          <t>표점/만점</t>
        </is>
      </c>
      <c r="Q242" s="342" t="inlineStr">
        <is>
          <t>2과목</t>
        </is>
      </c>
      <c r="R242" s="344" t="n">
        <v>20</v>
      </c>
      <c r="S242" s="345" t="n">
        <v>30</v>
      </c>
      <c r="T242" s="362" t="n">
        <v>30</v>
      </c>
      <c r="U242" s="361" t="n">
        <v>95.67</v>
      </c>
      <c r="V242" s="346" t="n">
        <v>130.30403722085</v>
      </c>
      <c r="W242" s="348" t="n">
        <v>128.873633498765</v>
      </c>
      <c r="X242" s="347" t="inlineStr">
        <is>
          <t>65.04/67.91</t>
        </is>
      </c>
      <c r="Y242" s="357" t="inlineStr"/>
      <c r="Z242" s="365" t="inlineStr">
        <is>
          <t>1등급</t>
        </is>
      </c>
      <c r="AA242" s="350" t="n">
        <v>40</v>
      </c>
      <c r="AB242" s="349" t="inlineStr">
        <is>
          <t>만점</t>
        </is>
      </c>
      <c r="AC242" s="350" t="n">
        <v>0</v>
      </c>
      <c r="AD242" s="349" t="inlineStr">
        <is>
          <t>만점</t>
        </is>
      </c>
      <c r="AE242" s="364" t="n">
        <v>0</v>
      </c>
      <c r="AF242" s="366" t="n">
        <v>0</v>
      </c>
      <c r="AG242" s="363" t="n">
        <v>0</v>
      </c>
      <c r="AH242" s="635" t="inlineStr">
        <is>
          <t xml:space="preserve">추정점수(미발표) </t>
        </is>
      </c>
      <c r="AI242" s="324" t="n"/>
      <c r="AL242" s="487" t="inlineStr">
        <is>
          <t>충북대 제약학과</t>
        </is>
      </c>
      <c r="AM242" s="477" t="inlineStr">
        <is>
          <t>자연</t>
        </is>
      </c>
      <c r="AN242" s="637" t="inlineStr">
        <is>
          <t>85%</t>
        </is>
      </c>
      <c r="AO242" s="478" t="n">
        <v>-634</v>
      </c>
      <c r="AP242" s="463" t="n">
        <v>-634</v>
      </c>
      <c r="AQ242" s="479" t="n">
        <v>0</v>
      </c>
      <c r="AR242" s="476" t="inlineStr">
        <is>
          <t>3.93 → 3.63</t>
        </is>
      </c>
      <c r="BA242" s="313" t="inlineStr">
        <is>
          <t>자연187</t>
        </is>
      </c>
    </row>
    <row r="243" ht="16.5" customHeight="1" s="671">
      <c r="B243" s="367" t="inlineStr">
        <is>
          <t>3.92</t>
        </is>
      </c>
      <c r="C243" s="351" t="inlineStr">
        <is>
          <t>8,506</t>
        </is>
      </c>
      <c r="D243" s="727" t="n">
        <v>-635</v>
      </c>
      <c r="E243" s="352" t="inlineStr"/>
      <c r="F243" s="341" t="n">
        <v>95.67</v>
      </c>
      <c r="G243" s="355" t="inlineStr">
        <is>
          <t>389.93</t>
        </is>
      </c>
      <c r="H243" s="356" t="inlineStr">
        <is>
          <t>393.76</t>
        </is>
      </c>
      <c r="I243" s="354" t="inlineStr">
        <is>
          <t>충북대</t>
        </is>
      </c>
      <c r="J243" s="340" t="inlineStr">
        <is>
          <t>약학과</t>
        </is>
      </c>
      <c r="K243" s="339" t="inlineStr">
        <is>
          <t>자연</t>
        </is>
      </c>
      <c r="L243" s="357" t="n">
        <v>3</v>
      </c>
      <c r="M243" s="358" t="inlineStr">
        <is>
          <t xml:space="preserve">990.49 / </t>
        </is>
      </c>
      <c r="N243" s="359" t="n">
        <v>200</v>
      </c>
      <c r="O243" s="360" t="inlineStr">
        <is>
          <t>표점/만점</t>
        </is>
      </c>
      <c r="P243" s="343" t="inlineStr">
        <is>
          <t>표점/만점</t>
        </is>
      </c>
      <c r="Q243" s="342" t="inlineStr">
        <is>
          <t>2과목</t>
        </is>
      </c>
      <c r="R243" s="344" t="n">
        <v>20</v>
      </c>
      <c r="S243" s="345" t="n">
        <v>30</v>
      </c>
      <c r="T243" s="362" t="n">
        <v>30</v>
      </c>
      <c r="U243" s="361" t="n">
        <v>95.67</v>
      </c>
      <c r="V243" s="346" t="n">
        <v>130.30403722085</v>
      </c>
      <c r="W243" s="348" t="n">
        <v>128.873633498765</v>
      </c>
      <c r="X243" s="347" t="inlineStr">
        <is>
          <t>65.04/67.91</t>
        </is>
      </c>
      <c r="Y243" s="357" t="inlineStr"/>
      <c r="Z243" s="365" t="inlineStr">
        <is>
          <t>1등급</t>
        </is>
      </c>
      <c r="AA243" s="350" t="n">
        <v>40</v>
      </c>
      <c r="AB243" s="349" t="inlineStr">
        <is>
          <t>만점</t>
        </is>
      </c>
      <c r="AC243" s="350" t="n">
        <v>0</v>
      </c>
      <c r="AD243" s="349" t="inlineStr">
        <is>
          <t>만점</t>
        </is>
      </c>
      <c r="AE243" s="364" t="n">
        <v>0</v>
      </c>
      <c r="AF243" s="366" t="n">
        <v>0</v>
      </c>
      <c r="AG243" s="363" t="n">
        <v>0</v>
      </c>
      <c r="AH243" s="635" t="inlineStr">
        <is>
          <t xml:space="preserve">추정점수(미발표) </t>
        </is>
      </c>
      <c r="AI243" s="324" t="n"/>
      <c r="AL243" s="487" t="inlineStr">
        <is>
          <t>충북대 약학과</t>
        </is>
      </c>
      <c r="AM243" s="477" t="inlineStr">
        <is>
          <t>자연</t>
        </is>
      </c>
      <c r="AN243" s="637" t="inlineStr">
        <is>
          <t>85%</t>
        </is>
      </c>
      <c r="AO243" s="478" t="n">
        <v>-635</v>
      </c>
      <c r="AP243" s="463" t="n">
        <v>-635</v>
      </c>
      <c r="AQ243" s="479" t="n">
        <v>0</v>
      </c>
      <c r="AR243" s="476" t="inlineStr">
        <is>
          <t>3.93 → 3.63</t>
        </is>
      </c>
      <c r="BA243" s="313" t="inlineStr">
        <is>
          <t>자연188</t>
        </is>
      </c>
    </row>
    <row r="244" ht="16.5" customHeight="1" s="671">
      <c r="B244" s="367" t="inlineStr">
        <is>
          <t>3.93</t>
        </is>
      </c>
      <c r="C244" s="351" t="inlineStr">
        <is>
          <t>8,528</t>
        </is>
      </c>
      <c r="D244" s="727" t="n">
        <v>-819</v>
      </c>
      <c r="E244" s="352" t="inlineStr"/>
      <c r="F244" s="341" t="n">
        <v>95.66</v>
      </c>
      <c r="G244" s="355" t="inlineStr">
        <is>
          <t>389.89</t>
        </is>
      </c>
      <c r="H244" s="356" t="inlineStr">
        <is>
          <t>393.80</t>
        </is>
      </c>
      <c r="I244" s="354" t="inlineStr">
        <is>
          <t>한양대</t>
        </is>
      </c>
      <c r="J244" s="340" t="inlineStr">
        <is>
          <t>미래자동차공학과</t>
        </is>
      </c>
      <c r="K244" s="339" t="inlineStr">
        <is>
          <t>자연</t>
        </is>
      </c>
      <c r="L244" s="357" t="n">
        <v>21</v>
      </c>
      <c r="M244" s="358" t="inlineStr">
        <is>
          <t xml:space="preserve">944.1 / </t>
        </is>
      </c>
      <c r="N244" s="359" t="n">
        <v>1000</v>
      </c>
      <c r="O244" s="360" t="inlineStr">
        <is>
          <t>표점/만점</t>
        </is>
      </c>
      <c r="P244" s="343" t="inlineStr">
        <is>
          <t>변표/만점</t>
        </is>
      </c>
      <c r="Q244" s="342" t="inlineStr">
        <is>
          <t>2과목</t>
        </is>
      </c>
      <c r="R244" s="344" t="n">
        <v>25</v>
      </c>
      <c r="S244" s="345" t="n">
        <v>40</v>
      </c>
      <c r="T244" s="362" t="n">
        <v>25</v>
      </c>
      <c r="U244" s="361" t="n">
        <v>95.66</v>
      </c>
      <c r="V244" s="346" t="n">
        <v>130.2886956365498</v>
      </c>
      <c r="W244" s="348" t="n">
        <v>128.8598260728949</v>
      </c>
      <c r="X244" s="347" t="n">
        <v>65.37</v>
      </c>
      <c r="Y244" s="357" t="n">
        <v>67.65000000000001</v>
      </c>
      <c r="Z244" s="365" t="inlineStr">
        <is>
          <t>1등급</t>
        </is>
      </c>
      <c r="AA244" s="350" t="n">
        <v>100</v>
      </c>
      <c r="AB244" s="349" t="inlineStr">
        <is>
          <t>만점</t>
        </is>
      </c>
      <c r="AC244" s="350" t="n">
        <v>0</v>
      </c>
      <c r="AD244" s="349" t="inlineStr">
        <is>
          <t>만점</t>
        </is>
      </c>
      <c r="AE244" s="364" t="n">
        <v>0</v>
      </c>
      <c r="AF244" s="366" t="n">
        <v>0</v>
      </c>
      <c r="AG244" s="363" t="n">
        <v>0</v>
      </c>
      <c r="AH244" s="635" t="inlineStr"/>
      <c r="AI244" s="324" t="n"/>
      <c r="AL244" s="487" t="inlineStr">
        <is>
          <t>한양대 미래자동차공학과</t>
        </is>
      </c>
      <c r="AM244" s="477" t="inlineStr">
        <is>
          <t>자연</t>
        </is>
      </c>
      <c r="AN244" s="637" t="n">
        <v>100</v>
      </c>
      <c r="AO244" s="478" t="n">
        <v>-819</v>
      </c>
      <c r="AP244" s="463" t="n">
        <v>-819</v>
      </c>
      <c r="AQ244" s="479" t="n">
        <v>0</v>
      </c>
      <c r="AR244" s="476" t="inlineStr">
        <is>
          <t>3.94 → 3.56</t>
        </is>
      </c>
      <c r="BA244" s="313" t="inlineStr">
        <is>
          <t>자연189</t>
        </is>
      </c>
    </row>
    <row r="245" ht="16.5" customHeight="1" s="671">
      <c r="B245" s="367" t="inlineStr">
        <is>
          <t>3.93</t>
        </is>
      </c>
      <c r="C245" s="351" t="inlineStr">
        <is>
          <t>8,528</t>
        </is>
      </c>
      <c r="D245" s="727" t="n">
        <v>-790</v>
      </c>
      <c r="E245" s="352" t="inlineStr"/>
      <c r="F245" s="341" t="n">
        <v>95.66</v>
      </c>
      <c r="G245" s="355" t="inlineStr">
        <is>
          <t>389.88</t>
        </is>
      </c>
      <c r="H245" s="356" t="inlineStr">
        <is>
          <t>393.79</t>
        </is>
      </c>
      <c r="I245" s="354" t="inlineStr">
        <is>
          <t>고려대</t>
        </is>
      </c>
      <c r="J245" s="340" t="inlineStr">
        <is>
          <t>스마트보안학부</t>
        </is>
      </c>
      <c r="K245" s="339" t="inlineStr">
        <is>
          <t>자연</t>
        </is>
      </c>
      <c r="L245" s="357" t="n">
        <v>13</v>
      </c>
      <c r="M245" s="358" t="inlineStr">
        <is>
          <t xml:space="preserve">663.67 / </t>
        </is>
      </c>
      <c r="N245" s="359" t="n">
        <v>1000</v>
      </c>
      <c r="O245" s="360" t="inlineStr">
        <is>
          <t>표점</t>
        </is>
      </c>
      <c r="P245" s="343" t="inlineStr">
        <is>
          <t>변표</t>
        </is>
      </c>
      <c r="Q245" s="342" t="inlineStr">
        <is>
          <t>2과목</t>
        </is>
      </c>
      <c r="R245" s="344" t="n">
        <v>31</v>
      </c>
      <c r="S245" s="345" t="n">
        <v>38</v>
      </c>
      <c r="T245" s="362" t="n">
        <v>31</v>
      </c>
      <c r="U245" s="361" t="n">
        <v>95.66</v>
      </c>
      <c r="V245" s="346" t="n">
        <v>130.2861226920786</v>
      </c>
      <c r="W245" s="348" t="n">
        <v>128.8575104228707</v>
      </c>
      <c r="X245" s="347" t="n">
        <v>65.37</v>
      </c>
      <c r="Y245" s="357" t="n">
        <v>66.72</v>
      </c>
      <c r="Z245" s="365" t="inlineStr">
        <is>
          <t>1등급</t>
        </is>
      </c>
      <c r="AA245" s="350" t="n">
        <v>0</v>
      </c>
      <c r="AB245" s="349" t="inlineStr">
        <is>
          <t>만점</t>
        </is>
      </c>
      <c r="AC245" s="350" t="n">
        <v>10</v>
      </c>
      <c r="AD245" s="349" t="inlineStr">
        <is>
          <t>만점</t>
        </is>
      </c>
      <c r="AE245" s="364" t="n">
        <v>0</v>
      </c>
      <c r="AF245" s="366" t="n">
        <v>0</v>
      </c>
      <c r="AG245" s="363" t="n">
        <v>0</v>
      </c>
      <c r="AH245" s="635" t="inlineStr"/>
      <c r="AI245" s="324" t="n"/>
      <c r="AL245" s="487" t="inlineStr">
        <is>
          <t>고려대 스마트보안학부</t>
        </is>
      </c>
      <c r="AM245" s="477" t="inlineStr">
        <is>
          <t>자연</t>
        </is>
      </c>
      <c r="AN245" s="637" t="n">
        <v>100</v>
      </c>
      <c r="AO245" s="478" t="n">
        <v>-790</v>
      </c>
      <c r="AP245" s="463" t="n">
        <v>-790</v>
      </c>
      <c r="AQ245" s="479" t="n">
        <v>0</v>
      </c>
      <c r="AR245" s="476" t="inlineStr">
        <is>
          <t>3.94 → 3.57</t>
        </is>
      </c>
      <c r="BA245" s="313" t="inlineStr">
        <is>
          <t>자연190</t>
        </is>
      </c>
    </row>
    <row r="246" ht="16.5" customHeight="1" s="671">
      <c r="B246" s="367" t="inlineStr">
        <is>
          <t>3.95</t>
        </is>
      </c>
      <c r="C246" s="351" t="inlineStr">
        <is>
          <t>8,572</t>
        </is>
      </c>
      <c r="D246" s="727" t="n">
        <v>-790</v>
      </c>
      <c r="E246" s="352" t="inlineStr"/>
      <c r="F246" s="341" t="n">
        <v>95.64</v>
      </c>
      <c r="G246" s="355" t="inlineStr">
        <is>
          <t>389.82</t>
        </is>
      </c>
      <c r="H246" s="356" t="inlineStr">
        <is>
          <t>393.78</t>
        </is>
      </c>
      <c r="I246" s="354" t="inlineStr">
        <is>
          <t>한양대</t>
        </is>
      </c>
      <c r="J246" s="340" t="inlineStr">
        <is>
          <t>생명공학과</t>
        </is>
      </c>
      <c r="K246" s="339" t="inlineStr">
        <is>
          <t>자연</t>
        </is>
      </c>
      <c r="L246" s="357" t="n">
        <v>13</v>
      </c>
      <c r="M246" s="358" t="inlineStr">
        <is>
          <t xml:space="preserve">943.98 / </t>
        </is>
      </c>
      <c r="N246" s="359" t="n">
        <v>1000</v>
      </c>
      <c r="O246" s="360" t="inlineStr">
        <is>
          <t>표점/만점</t>
        </is>
      </c>
      <c r="P246" s="343" t="inlineStr">
        <is>
          <t>변표/만점</t>
        </is>
      </c>
      <c r="Q246" s="342" t="inlineStr">
        <is>
          <t>2과목</t>
        </is>
      </c>
      <c r="R246" s="344" t="n">
        <v>25</v>
      </c>
      <c r="S246" s="345" t="n">
        <v>40</v>
      </c>
      <c r="T246" s="362" t="n">
        <v>25</v>
      </c>
      <c r="U246" s="361" t="n">
        <v>95.64</v>
      </c>
      <c r="V246" s="346" t="n">
        <v>130.2677165778764</v>
      </c>
      <c r="W246" s="348" t="n">
        <v>128.8409449200888</v>
      </c>
      <c r="X246" s="347" t="n">
        <v>65.36</v>
      </c>
      <c r="Y246" s="357" t="n">
        <v>67.64</v>
      </c>
      <c r="Z246" s="365" t="inlineStr">
        <is>
          <t>1등급</t>
        </is>
      </c>
      <c r="AA246" s="350" t="n">
        <v>100</v>
      </c>
      <c r="AB246" s="349" t="inlineStr">
        <is>
          <t>만점</t>
        </is>
      </c>
      <c r="AC246" s="350" t="n">
        <v>0</v>
      </c>
      <c r="AD246" s="349" t="inlineStr">
        <is>
          <t>만점</t>
        </is>
      </c>
      <c r="AE246" s="364" t="n">
        <v>0</v>
      </c>
      <c r="AF246" s="366" t="n">
        <v>0</v>
      </c>
      <c r="AG246" s="363" t="n">
        <v>0</v>
      </c>
      <c r="AH246" s="635" t="inlineStr"/>
      <c r="AI246" s="324" t="n"/>
      <c r="AL246" s="487" t="inlineStr">
        <is>
          <t>한양대 생명공학과</t>
        </is>
      </c>
      <c r="AM246" s="477" t="inlineStr">
        <is>
          <t>자연</t>
        </is>
      </c>
      <c r="AN246" s="637" t="n">
        <v>100</v>
      </c>
      <c r="AO246" s="478" t="n">
        <v>-790</v>
      </c>
      <c r="AP246" s="463" t="n">
        <v>-790</v>
      </c>
      <c r="AQ246" s="479" t="n">
        <v>0</v>
      </c>
      <c r="AR246" s="476" t="inlineStr">
        <is>
          <t>3.95 → 3.59</t>
        </is>
      </c>
      <c r="BA246" s="313" t="inlineStr">
        <is>
          <t>자연191</t>
        </is>
      </c>
    </row>
    <row r="247" ht="16.5" customHeight="1" s="671">
      <c r="B247" s="367" t="inlineStr">
        <is>
          <t>3.96</t>
        </is>
      </c>
      <c r="C247" s="351" t="inlineStr">
        <is>
          <t>8,593</t>
        </is>
      </c>
      <c r="D247" s="727" t="n">
        <v>-794</v>
      </c>
      <c r="E247" s="352" t="inlineStr"/>
      <c r="F247" s="341" t="n">
        <v>95.62</v>
      </c>
      <c r="G247" s="355" t="inlineStr">
        <is>
          <t>389.75</t>
        </is>
      </c>
      <c r="H247" s="356" t="inlineStr">
        <is>
          <t>393.78</t>
        </is>
      </c>
      <c r="I247" s="354" t="inlineStr">
        <is>
          <t>경상국립대</t>
        </is>
      </c>
      <c r="J247" s="340" t="inlineStr">
        <is>
          <t>의예과(지역)</t>
        </is>
      </c>
      <c r="K247" s="339" t="inlineStr">
        <is>
          <t>자연</t>
        </is>
      </c>
      <c r="L247" s="357" t="n">
        <v>36</v>
      </c>
      <c r="M247" s="358" t="inlineStr">
        <is>
          <t xml:space="preserve">963.7 / </t>
        </is>
      </c>
      <c r="N247" s="359" t="n">
        <v>1000</v>
      </c>
      <c r="O247" s="360" t="inlineStr">
        <is>
          <t>표점/만점</t>
        </is>
      </c>
      <c r="P247" s="343" t="inlineStr">
        <is>
          <t>표점/만점</t>
        </is>
      </c>
      <c r="Q247" s="342" t="inlineStr">
        <is>
          <t>2과목</t>
        </is>
      </c>
      <c r="R247" s="344" t="n">
        <v>25</v>
      </c>
      <c r="S247" s="345" t="n">
        <v>30</v>
      </c>
      <c r="T247" s="362" t="n">
        <v>25</v>
      </c>
      <c r="U247" s="361" t="n">
        <v>95.62</v>
      </c>
      <c r="V247" s="346" t="n">
        <v>130.24385888069</v>
      </c>
      <c r="W247" s="348" t="n">
        <v>128.819472992621</v>
      </c>
      <c r="X247" s="347" t="inlineStr">
        <is>
          <t>64.99/67.91</t>
        </is>
      </c>
      <c r="Y247" s="357" t="inlineStr"/>
      <c r="Z247" s="365" t="inlineStr">
        <is>
          <t>1등급</t>
        </is>
      </c>
      <c r="AA247" s="350" t="n">
        <v>200</v>
      </c>
      <c r="AB247" s="349" t="inlineStr">
        <is>
          <t>만점</t>
        </is>
      </c>
      <c r="AC247" s="350" t="n">
        <v>0</v>
      </c>
      <c r="AD247" s="349" t="inlineStr">
        <is>
          <t>만점</t>
        </is>
      </c>
      <c r="AE247" s="364" t="n">
        <v>0</v>
      </c>
      <c r="AF247" s="366" t="n">
        <v>11.968</v>
      </c>
      <c r="AG247" s="363" t="n">
        <v>0</v>
      </c>
      <c r="AH247" s="635" t="inlineStr">
        <is>
          <t xml:space="preserve"> 과탐(Ⅰ,Ⅱ)/ 과탐(Ⅱ,Ⅱ) 5%가산</t>
        </is>
      </c>
      <c r="AI247" s="324" t="n"/>
      <c r="AL247" s="487" t="inlineStr">
        <is>
          <t>경상국립대 의예과(지역)</t>
        </is>
      </c>
      <c r="AM247" s="477" t="inlineStr">
        <is>
          <t>자연</t>
        </is>
      </c>
      <c r="AN247" s="637" t="n">
        <v>100</v>
      </c>
      <c r="AO247" s="478" t="n">
        <v>-794</v>
      </c>
      <c r="AP247" s="463" t="n">
        <v>-794</v>
      </c>
      <c r="AQ247" s="479" t="n">
        <v>0</v>
      </c>
      <c r="AR247" s="476" t="inlineStr">
        <is>
          <t>3.97 → 3.60</t>
        </is>
      </c>
      <c r="BA247" s="313" t="inlineStr">
        <is>
          <t>자연192</t>
        </is>
      </c>
    </row>
    <row r="248" ht="16.5" customHeight="1" s="671">
      <c r="B248" s="367" t="inlineStr">
        <is>
          <t>3.97</t>
        </is>
      </c>
      <c r="C248" s="351" t="inlineStr">
        <is>
          <t>8,615</t>
        </is>
      </c>
      <c r="D248" s="727" t="n">
        <v>-794</v>
      </c>
      <c r="E248" s="352" t="inlineStr"/>
      <c r="F248" s="341" t="n">
        <v>95.61</v>
      </c>
      <c r="G248" s="355" t="inlineStr">
        <is>
          <t>389.71</t>
        </is>
      </c>
      <c r="H248" s="356" t="inlineStr">
        <is>
          <t>393.77</t>
        </is>
      </c>
      <c r="I248" s="354" t="inlineStr">
        <is>
          <t>한양대</t>
        </is>
      </c>
      <c r="J248" s="340" t="inlineStr">
        <is>
          <t>물리학과</t>
        </is>
      </c>
      <c r="K248" s="339" t="inlineStr">
        <is>
          <t>자연</t>
        </is>
      </c>
      <c r="L248" s="357" t="n">
        <v>15</v>
      </c>
      <c r="M248" s="358" t="inlineStr">
        <is>
          <t xml:space="preserve">943.77 / </t>
        </is>
      </c>
      <c r="N248" s="359" t="n">
        <v>1000</v>
      </c>
      <c r="O248" s="360" t="inlineStr">
        <is>
          <t>표점/만점</t>
        </is>
      </c>
      <c r="P248" s="343" t="inlineStr">
        <is>
          <t>변표/만점</t>
        </is>
      </c>
      <c r="Q248" s="342" t="inlineStr">
        <is>
          <t>2과목</t>
        </is>
      </c>
      <c r="R248" s="344" t="n">
        <v>25</v>
      </c>
      <c r="S248" s="345" t="n">
        <v>40</v>
      </c>
      <c r="T248" s="362" t="n">
        <v>25</v>
      </c>
      <c r="U248" s="361" t="n">
        <v>95.61</v>
      </c>
      <c r="V248" s="346" t="n">
        <v>130.2310032251979</v>
      </c>
      <c r="W248" s="348" t="n">
        <v>128.8079029026781</v>
      </c>
      <c r="X248" s="347" t="n">
        <v>65.34</v>
      </c>
      <c r="Y248" s="357" t="n">
        <v>67.63000000000001</v>
      </c>
      <c r="Z248" s="365" t="inlineStr">
        <is>
          <t>1등급</t>
        </is>
      </c>
      <c r="AA248" s="350" t="n">
        <v>100</v>
      </c>
      <c r="AB248" s="349" t="inlineStr">
        <is>
          <t>만점</t>
        </is>
      </c>
      <c r="AC248" s="350" t="n">
        <v>0</v>
      </c>
      <c r="AD248" s="349" t="inlineStr">
        <is>
          <t>만점</t>
        </is>
      </c>
      <c r="AE248" s="364" t="n">
        <v>0</v>
      </c>
      <c r="AF248" s="366" t="n">
        <v>0</v>
      </c>
      <c r="AG248" s="363" t="n">
        <v>0</v>
      </c>
      <c r="AH248" s="635" t="inlineStr"/>
      <c r="AI248" s="324" t="n"/>
      <c r="AL248" s="487" t="inlineStr">
        <is>
          <t>한양대 물리학과</t>
        </is>
      </c>
      <c r="AM248" s="477" t="inlineStr">
        <is>
          <t>자연</t>
        </is>
      </c>
      <c r="AN248" s="637" t="n">
        <v>100</v>
      </c>
      <c r="AO248" s="478" t="n">
        <v>-794</v>
      </c>
      <c r="AP248" s="463" t="n">
        <v>-794</v>
      </c>
      <c r="AQ248" s="479" t="n">
        <v>0</v>
      </c>
      <c r="AR248" s="476" t="inlineStr">
        <is>
          <t>3.98 → 3.61</t>
        </is>
      </c>
      <c r="BA248" s="313" t="inlineStr">
        <is>
          <t>통합인문43</t>
        </is>
      </c>
    </row>
    <row r="249" ht="16.5" customHeight="1" s="671">
      <c r="B249" s="367" t="inlineStr">
        <is>
          <t>3.98</t>
        </is>
      </c>
      <c r="C249" s="351" t="inlineStr">
        <is>
          <t>8,637</t>
        </is>
      </c>
      <c r="D249" s="727" t="n">
        <v>-797</v>
      </c>
      <c r="E249" s="352" t="inlineStr"/>
      <c r="F249" s="341" t="n">
        <v>95.59999999999999</v>
      </c>
      <c r="G249" s="355" t="inlineStr">
        <is>
          <t>389.69</t>
        </is>
      </c>
      <c r="H249" s="356" t="inlineStr">
        <is>
          <t>393.77</t>
        </is>
      </c>
      <c r="I249" s="354" t="inlineStr">
        <is>
          <t>덕성여대</t>
        </is>
      </c>
      <c r="J249" s="340" t="inlineStr">
        <is>
          <t>약학</t>
        </is>
      </c>
      <c r="K249" s="339" t="inlineStr">
        <is>
          <t>자연</t>
        </is>
      </c>
      <c r="L249" s="357" t="n">
        <v>35</v>
      </c>
      <c r="M249" s="358" t="inlineStr">
        <is>
          <t xml:space="preserve">977 / </t>
        </is>
      </c>
      <c r="N249" s="359" t="n">
        <v>1000</v>
      </c>
      <c r="O249" s="360" t="inlineStr">
        <is>
          <t>백분위</t>
        </is>
      </c>
      <c r="P249" s="343" t="inlineStr">
        <is>
          <t>백분위</t>
        </is>
      </c>
      <c r="Q249" s="342" t="inlineStr">
        <is>
          <t>2과목</t>
        </is>
      </c>
      <c r="R249" s="344" t="n">
        <v>20</v>
      </c>
      <c r="S249" s="345" t="n">
        <v>30</v>
      </c>
      <c r="T249" s="362" t="n">
        <v>25</v>
      </c>
      <c r="U249" s="361" t="n">
        <v>95.59999999999999</v>
      </c>
      <c r="V249" s="346" t="n">
        <v>130.2222222222222</v>
      </c>
      <c r="W249" s="348" t="n">
        <v>128.8</v>
      </c>
      <c r="X249" s="347" t="n">
        <v>65.33</v>
      </c>
      <c r="Y249" s="357" t="inlineStr"/>
      <c r="Z249" s="365" t="inlineStr">
        <is>
          <t>1등급</t>
        </is>
      </c>
      <c r="AA249" s="350" t="n">
        <v>250</v>
      </c>
      <c r="AB249" s="349" t="inlineStr">
        <is>
          <t>만점</t>
        </is>
      </c>
      <c r="AC249" s="350" t="n">
        <v>10</v>
      </c>
      <c r="AD249" s="349" t="inlineStr">
        <is>
          <t>만점</t>
        </is>
      </c>
      <c r="AE249" s="364" t="n">
        <v>0</v>
      </c>
      <c r="AF249" s="366" t="n">
        <v>0</v>
      </c>
      <c r="AG249" s="363" t="n">
        <v>0</v>
      </c>
      <c r="AH249" s="635" t="inlineStr"/>
      <c r="AI249" s="324" t="n"/>
      <c r="AL249" s="487" t="inlineStr">
        <is>
          <t>덕성여대 약학</t>
        </is>
      </c>
      <c r="AM249" s="477" t="inlineStr">
        <is>
          <t>자연</t>
        </is>
      </c>
      <c r="AN249" s="637" t="n">
        <v>100</v>
      </c>
      <c r="AO249" s="478" t="n">
        <v>-797</v>
      </c>
      <c r="AP249" s="463" t="n">
        <v>-797</v>
      </c>
      <c r="AQ249" s="479" t="n">
        <v>0</v>
      </c>
      <c r="AR249" s="476" t="inlineStr">
        <is>
          <t>3.99 → 3.62</t>
        </is>
      </c>
      <c r="BA249" s="313" t="inlineStr">
        <is>
          <t>자연193</t>
        </is>
      </c>
    </row>
    <row r="250" ht="16.5" customHeight="1" s="671">
      <c r="B250" s="367" t="inlineStr">
        <is>
          <t>4.00</t>
        </is>
      </c>
      <c r="C250" s="351" t="inlineStr">
        <is>
          <t>8,680</t>
        </is>
      </c>
      <c r="D250" s="727" t="n">
        <v>-642</v>
      </c>
      <c r="E250" s="352" t="inlineStr"/>
      <c r="F250" s="341" t="n">
        <v>95.59</v>
      </c>
      <c r="G250" s="355" t="inlineStr">
        <is>
          <t>389.64</t>
        </is>
      </c>
      <c r="H250" s="356" t="inlineStr">
        <is>
          <t>393.73</t>
        </is>
      </c>
      <c r="I250" s="354" t="inlineStr">
        <is>
          <t>경상국립대</t>
        </is>
      </c>
      <c r="J250" s="340" t="inlineStr">
        <is>
          <t>수의예과</t>
        </is>
      </c>
      <c r="K250" s="339" t="inlineStr">
        <is>
          <t>자연</t>
        </is>
      </c>
      <c r="L250" s="357" t="n">
        <v>7</v>
      </c>
      <c r="M250" s="358" t="inlineStr">
        <is>
          <t xml:space="preserve">963.48 / </t>
        </is>
      </c>
      <c r="N250" s="359" t="n">
        <v>1000</v>
      </c>
      <c r="O250" s="360" t="inlineStr">
        <is>
          <t>표점/만점</t>
        </is>
      </c>
      <c r="P250" s="343" t="inlineStr">
        <is>
          <t>표점/만점</t>
        </is>
      </c>
      <c r="Q250" s="342" t="inlineStr">
        <is>
          <t>2과목</t>
        </is>
      </c>
      <c r="R250" s="344" t="n">
        <v>25</v>
      </c>
      <c r="S250" s="345" t="n">
        <v>30</v>
      </c>
      <c r="T250" s="362" t="n">
        <v>25</v>
      </c>
      <c r="U250" s="361" t="n">
        <v>95.59</v>
      </c>
      <c r="V250" s="346" t="n">
        <v>130.2081545533729</v>
      </c>
      <c r="W250" s="348" t="n">
        <v>128.7873390980356</v>
      </c>
      <c r="X250" s="347" t="inlineStr">
        <is>
          <t>64.99/67.91</t>
        </is>
      </c>
      <c r="Y250" s="357" t="inlineStr"/>
      <c r="Z250" s="365" t="inlineStr">
        <is>
          <t>1등급</t>
        </is>
      </c>
      <c r="AA250" s="350" t="n">
        <v>200</v>
      </c>
      <c r="AB250" s="349" t="inlineStr">
        <is>
          <t>만점</t>
        </is>
      </c>
      <c r="AC250" s="350" t="n">
        <v>0</v>
      </c>
      <c r="AD250" s="349" t="inlineStr">
        <is>
          <t>만점</t>
        </is>
      </c>
      <c r="AE250" s="364" t="n">
        <v>0</v>
      </c>
      <c r="AF250" s="366" t="n">
        <v>11.968</v>
      </c>
      <c r="AG250" s="363" t="n">
        <v>0</v>
      </c>
      <c r="AH250" s="635" t="inlineStr">
        <is>
          <t xml:space="preserve"> 과탐(Ⅰ,Ⅱ)/ 과탐(Ⅱ,Ⅱ) 5%가산</t>
        </is>
      </c>
      <c r="AI250" s="324" t="n"/>
      <c r="AL250" s="487" t="inlineStr">
        <is>
          <t>경상국립대 수의예과</t>
        </is>
      </c>
      <c r="AM250" s="477" t="inlineStr">
        <is>
          <t>자연</t>
        </is>
      </c>
      <c r="AN250" s="637" t="inlineStr">
        <is>
          <t>85%</t>
        </is>
      </c>
      <c r="AO250" s="478" t="n">
        <v>-642</v>
      </c>
      <c r="AP250" s="463" t="n">
        <v>-642</v>
      </c>
      <c r="AQ250" s="479" t="n">
        <v>0</v>
      </c>
      <c r="AR250" s="476" t="inlineStr">
        <is>
          <t>4.00 → 3.70</t>
        </is>
      </c>
      <c r="BA250" s="313" t="inlineStr">
        <is>
          <t>자연194</t>
        </is>
      </c>
    </row>
    <row r="251" ht="16.5" customHeight="1" s="671">
      <c r="B251" s="367" t="inlineStr">
        <is>
          <t>4.02</t>
        </is>
      </c>
      <c r="C251" s="351" t="inlineStr">
        <is>
          <t>8,723</t>
        </is>
      </c>
      <c r="D251" s="727" t="n">
        <v>-837</v>
      </c>
      <c r="E251" s="352" t="inlineStr"/>
      <c r="F251" s="341" t="n">
        <v>95.56999999999999</v>
      </c>
      <c r="G251" s="355" t="inlineStr">
        <is>
          <t>389.60</t>
        </is>
      </c>
      <c r="H251" s="356" t="inlineStr">
        <is>
          <t>393.76</t>
        </is>
      </c>
      <c r="I251" s="354" t="inlineStr">
        <is>
          <t>고려대</t>
        </is>
      </c>
      <c r="J251" s="340" t="inlineStr">
        <is>
          <t>생명과학부</t>
        </is>
      </c>
      <c r="K251" s="339" t="inlineStr">
        <is>
          <t>자연</t>
        </is>
      </c>
      <c r="L251" s="357" t="n">
        <v>25</v>
      </c>
      <c r="M251" s="358" t="inlineStr">
        <is>
          <t xml:space="preserve">663.18 / </t>
        </is>
      </c>
      <c r="N251" s="359" t="n">
        <v>1000</v>
      </c>
      <c r="O251" s="360" t="inlineStr">
        <is>
          <t>표점</t>
        </is>
      </c>
      <c r="P251" s="343" t="inlineStr">
        <is>
          <t>변표</t>
        </is>
      </c>
      <c r="Q251" s="342" t="inlineStr">
        <is>
          <t>2과목</t>
        </is>
      </c>
      <c r="R251" s="344" t="n">
        <v>31</v>
      </c>
      <c r="S251" s="345" t="n">
        <v>38</v>
      </c>
      <c r="T251" s="362" t="n">
        <v>31</v>
      </c>
      <c r="U251" s="361" t="n">
        <v>95.56999999999999</v>
      </c>
      <c r="V251" s="346" t="n">
        <v>130.1927337701012</v>
      </c>
      <c r="W251" s="348" t="n">
        <v>128.7734603930911</v>
      </c>
      <c r="X251" s="347" t="n">
        <v>65.31999999999999</v>
      </c>
      <c r="Y251" s="357" t="n">
        <v>66.66000000000001</v>
      </c>
      <c r="Z251" s="365" t="inlineStr">
        <is>
          <t>1등급</t>
        </is>
      </c>
      <c r="AA251" s="350" t="n">
        <v>0</v>
      </c>
      <c r="AB251" s="349" t="inlineStr">
        <is>
          <t>만점</t>
        </is>
      </c>
      <c r="AC251" s="350" t="n">
        <v>10</v>
      </c>
      <c r="AD251" s="349" t="inlineStr">
        <is>
          <t>만점</t>
        </is>
      </c>
      <c r="AE251" s="364" t="n">
        <v>0</v>
      </c>
      <c r="AF251" s="366" t="n">
        <v>0</v>
      </c>
      <c r="AG251" s="363" t="n">
        <v>0</v>
      </c>
      <c r="AH251" s="635" t="inlineStr"/>
      <c r="AI251" s="324" t="n"/>
      <c r="AL251" s="487" t="inlineStr">
        <is>
          <t>고려대 생명과학부</t>
        </is>
      </c>
      <c r="AM251" s="477" t="inlineStr">
        <is>
          <t>자연</t>
        </is>
      </c>
      <c r="AN251" s="637" t="n">
        <v>100</v>
      </c>
      <c r="AO251" s="478" t="n">
        <v>-837</v>
      </c>
      <c r="AP251" s="463" t="n">
        <v>-837</v>
      </c>
      <c r="AQ251" s="479" t="n">
        <v>0</v>
      </c>
      <c r="AR251" s="476" t="inlineStr">
        <is>
          <t>4.02 → 3.63</t>
        </is>
      </c>
      <c r="BA251" s="313" t="inlineStr">
        <is>
          <t>자연195</t>
        </is>
      </c>
    </row>
    <row r="252" ht="16.5" customHeight="1" s="671">
      <c r="B252" s="367" t="inlineStr">
        <is>
          <t>4.04</t>
        </is>
      </c>
      <c r="C252" s="351" t="inlineStr">
        <is>
          <t>8,767</t>
        </is>
      </c>
      <c r="D252" s="727" t="n">
        <v>-838</v>
      </c>
      <c r="E252" s="352" t="inlineStr"/>
      <c r="F252" s="341" t="n">
        <v>95.55</v>
      </c>
      <c r="G252" s="355" t="inlineStr">
        <is>
          <t>390.54</t>
        </is>
      </c>
      <c r="H252" s="356" t="inlineStr">
        <is>
          <t>394.27</t>
        </is>
      </c>
      <c r="I252" s="354" t="inlineStr">
        <is>
          <t>한양대</t>
        </is>
      </c>
      <c r="J252" s="340" t="inlineStr">
        <is>
          <t>한양인터칼리지학부</t>
        </is>
      </c>
      <c r="K252" s="339" t="inlineStr">
        <is>
          <t>통합</t>
        </is>
      </c>
      <c r="L252" s="357" t="n">
        <v>62</v>
      </c>
      <c r="M252" s="358" t="inlineStr">
        <is>
          <t xml:space="preserve">942.81 / </t>
        </is>
      </c>
      <c r="N252" s="359" t="n">
        <v>1000</v>
      </c>
      <c r="O252" s="360" t="inlineStr">
        <is>
          <t>표점/만점</t>
        </is>
      </c>
      <c r="P252" s="343" t="inlineStr">
        <is>
          <t>변표/만점</t>
        </is>
      </c>
      <c r="Q252" s="342" t="inlineStr">
        <is>
          <t>2과목</t>
        </is>
      </c>
      <c r="R252" s="344" t="n">
        <v>35</v>
      </c>
      <c r="S252" s="345" t="n">
        <v>35</v>
      </c>
      <c r="T252" s="362" t="n">
        <v>20</v>
      </c>
      <c r="U252" s="361" t="n">
        <v>95.55</v>
      </c>
      <c r="V252" s="346" t="n">
        <v>130.1720517601655</v>
      </c>
      <c r="W252" s="348" t="n">
        <v>128.7548465841489</v>
      </c>
      <c r="X252" s="347" t="n">
        <v>65.81</v>
      </c>
      <c r="Y252" s="357" t="n">
        <v>67.61</v>
      </c>
      <c r="Z252" s="365" t="inlineStr">
        <is>
          <t>1등급</t>
        </is>
      </c>
      <c r="AA252" s="350" t="n">
        <v>100</v>
      </c>
      <c r="AB252" s="349" t="inlineStr">
        <is>
          <t>만점</t>
        </is>
      </c>
      <c r="AC252" s="350" t="n">
        <v>0</v>
      </c>
      <c r="AD252" s="349" t="inlineStr">
        <is>
          <t>만점</t>
        </is>
      </c>
      <c r="AE252" s="364" t="n">
        <v>0</v>
      </c>
      <c r="AF252" s="366" t="n">
        <v>0</v>
      </c>
      <c r="AG252" s="363" t="n">
        <v>0</v>
      </c>
      <c r="AH252" s="635" t="inlineStr"/>
      <c r="AI252" s="324" t="n"/>
      <c r="AL252" s="487" t="inlineStr">
        <is>
          <t>한양대 한양인터칼리지학부</t>
        </is>
      </c>
      <c r="AM252" s="477" t="inlineStr">
        <is>
          <t>통합</t>
        </is>
      </c>
      <c r="AN252" s="637" t="n">
        <v>100</v>
      </c>
      <c r="AO252" s="478" t="n">
        <v>-838</v>
      </c>
      <c r="AP252" s="463" t="n">
        <v>-642</v>
      </c>
      <c r="AQ252" s="479" t="n">
        <v>-196</v>
      </c>
      <c r="AR252" s="476" t="inlineStr">
        <is>
          <t>4.05 → 3.75</t>
        </is>
      </c>
      <c r="BA252" s="313" t="inlineStr">
        <is>
          <t>통합인문44</t>
        </is>
      </c>
    </row>
    <row r="253" ht="16.5" customHeight="1" s="671">
      <c r="B253" s="367" t="inlineStr">
        <is>
          <t>4.07</t>
        </is>
      </c>
      <c r="C253" s="351" t="inlineStr">
        <is>
          <t>8,832</t>
        </is>
      </c>
      <c r="D253" s="727" t="n">
        <v>-840</v>
      </c>
      <c r="E253" s="352" t="inlineStr"/>
      <c r="F253" s="341" t="n">
        <v>95.54000000000001</v>
      </c>
      <c r="G253" s="355" t="inlineStr">
        <is>
          <t>389.48</t>
        </is>
      </c>
      <c r="H253" s="356" t="inlineStr">
        <is>
          <t>393.74</t>
        </is>
      </c>
      <c r="I253" s="354" t="inlineStr">
        <is>
          <t>고려대</t>
        </is>
      </c>
      <c r="J253" s="340" t="inlineStr">
        <is>
          <t>데이터과학과</t>
        </is>
      </c>
      <c r="K253" s="339" t="inlineStr">
        <is>
          <t>자연</t>
        </is>
      </c>
      <c r="L253" s="357" t="n">
        <v>11</v>
      </c>
      <c r="M253" s="358" t="inlineStr">
        <is>
          <t xml:space="preserve">662.97 / </t>
        </is>
      </c>
      <c r="N253" s="359" t="n">
        <v>1000</v>
      </c>
      <c r="O253" s="360" t="inlineStr">
        <is>
          <t>표점</t>
        </is>
      </c>
      <c r="P253" s="343" t="inlineStr">
        <is>
          <t>변표</t>
        </is>
      </c>
      <c r="Q253" s="342" t="inlineStr">
        <is>
          <t>2과목</t>
        </is>
      </c>
      <c r="R253" s="344" t="n">
        <v>31</v>
      </c>
      <c r="S253" s="345" t="n">
        <v>38</v>
      </c>
      <c r="T253" s="362" t="n">
        <v>31</v>
      </c>
      <c r="U253" s="361" t="n">
        <v>95.54000000000001</v>
      </c>
      <c r="V253" s="346" t="n">
        <v>130.1527099463967</v>
      </c>
      <c r="W253" s="348" t="n">
        <v>128.737438951757</v>
      </c>
      <c r="X253" s="347" t="n">
        <v>65.29000000000001</v>
      </c>
      <c r="Y253" s="357" t="n">
        <v>66.64</v>
      </c>
      <c r="Z253" s="365" t="inlineStr">
        <is>
          <t>1등급</t>
        </is>
      </c>
      <c r="AA253" s="350" t="n">
        <v>0</v>
      </c>
      <c r="AB253" s="349" t="inlineStr">
        <is>
          <t>만점</t>
        </is>
      </c>
      <c r="AC253" s="350" t="n">
        <v>10</v>
      </c>
      <c r="AD253" s="349" t="inlineStr">
        <is>
          <t>만점</t>
        </is>
      </c>
      <c r="AE253" s="364" t="n">
        <v>0</v>
      </c>
      <c r="AF253" s="366" t="n">
        <v>0</v>
      </c>
      <c r="AG253" s="363" t="n">
        <v>0</v>
      </c>
      <c r="AH253" s="635" t="inlineStr"/>
      <c r="AI253" s="324" t="n"/>
      <c r="AL253" s="487" t="inlineStr">
        <is>
          <t>고려대 데이터과학과</t>
        </is>
      </c>
      <c r="AM253" s="477" t="inlineStr">
        <is>
          <t>자연</t>
        </is>
      </c>
      <c r="AN253" s="637" t="n">
        <v>100</v>
      </c>
      <c r="AO253" s="478" t="n">
        <v>-840</v>
      </c>
      <c r="AP253" s="463" t="n">
        <v>-840</v>
      </c>
      <c r="AQ253" s="479" t="n">
        <v>0</v>
      </c>
      <c r="AR253" s="476" t="inlineStr">
        <is>
          <t>4.08 → 3.69</t>
        </is>
      </c>
      <c r="BA253" s="313" t="inlineStr">
        <is>
          <t>자연196</t>
        </is>
      </c>
    </row>
    <row r="254" ht="16.5" customHeight="1" s="671">
      <c r="B254" s="367" t="inlineStr">
        <is>
          <t>4.24</t>
        </is>
      </c>
      <c r="C254" s="351" t="inlineStr">
        <is>
          <t>9,201</t>
        </is>
      </c>
      <c r="D254" s="727" t="n">
        <v>-844</v>
      </c>
      <c r="E254" s="352" t="inlineStr"/>
      <c r="F254" s="341" t="n">
        <v>95.52</v>
      </c>
      <c r="G254" s="355" t="inlineStr">
        <is>
          <t>390.43</t>
        </is>
      </c>
      <c r="H254" s="356" t="inlineStr">
        <is>
          <t>394.16</t>
        </is>
      </c>
      <c r="I254" s="354" t="inlineStr">
        <is>
          <t>고려대</t>
        </is>
      </c>
      <c r="J254" s="340" t="inlineStr">
        <is>
          <t>통계학과</t>
        </is>
      </c>
      <c r="K254" s="339" t="inlineStr">
        <is>
          <t>통합</t>
        </is>
      </c>
      <c r="L254" s="357" t="n">
        <v>19</v>
      </c>
      <c r="M254" s="358" t="inlineStr">
        <is>
          <t xml:space="preserve">661.91 / </t>
        </is>
      </c>
      <c r="N254" s="359" t="n">
        <v>1000</v>
      </c>
      <c r="O254" s="360" t="inlineStr">
        <is>
          <t>표점</t>
        </is>
      </c>
      <c r="P254" s="343" t="inlineStr">
        <is>
          <t>변표</t>
        </is>
      </c>
      <c r="Q254" s="342" t="inlineStr">
        <is>
          <t>2과목</t>
        </is>
      </c>
      <c r="R254" s="344" t="n">
        <v>36</v>
      </c>
      <c r="S254" s="345" t="n">
        <v>36</v>
      </c>
      <c r="T254" s="362" t="n">
        <v>29</v>
      </c>
      <c r="U254" s="361" t="n">
        <v>95.52</v>
      </c>
      <c r="V254" s="346" t="n">
        <v>130.1373765867419</v>
      </c>
      <c r="W254" s="348" t="n">
        <v>128.7236389280677</v>
      </c>
      <c r="X254" s="347" t="n">
        <v>65.78</v>
      </c>
      <c r="Y254" s="357" t="n">
        <v>66.38000000000001</v>
      </c>
      <c r="Z254" s="365" t="inlineStr">
        <is>
          <t>1등급</t>
        </is>
      </c>
      <c r="AA254" s="350" t="n">
        <v>0</v>
      </c>
      <c r="AB254" s="349" t="inlineStr">
        <is>
          <t>만점</t>
        </is>
      </c>
      <c r="AC254" s="350" t="n">
        <v>10</v>
      </c>
      <c r="AD254" s="349" t="inlineStr">
        <is>
          <t>만점</t>
        </is>
      </c>
      <c r="AE254" s="364" t="n">
        <v>0</v>
      </c>
      <c r="AF254" s="366" t="n">
        <v>0</v>
      </c>
      <c r="AG254" s="363" t="n">
        <v>0</v>
      </c>
      <c r="AH254" s="635" t="inlineStr"/>
      <c r="AI254" s="324" t="n"/>
      <c r="AL254" s="487" t="inlineStr">
        <is>
          <t>고려대 통계학과</t>
        </is>
      </c>
      <c r="AM254" s="477" t="inlineStr">
        <is>
          <t>통합</t>
        </is>
      </c>
      <c r="AN254" s="637" t="n">
        <v>100</v>
      </c>
      <c r="AO254" s="478" t="n">
        <v>-844</v>
      </c>
      <c r="AP254" s="463" t="n">
        <v>-642</v>
      </c>
      <c r="AQ254" s="479" t="n">
        <v>-202</v>
      </c>
      <c r="AR254" s="476" t="inlineStr">
        <is>
          <t>4.10 → 3.80</t>
        </is>
      </c>
      <c r="BA254" s="313" t="inlineStr">
        <is>
          <t>자연197</t>
        </is>
      </c>
    </row>
    <row r="255" ht="16.5" customHeight="1" s="671">
      <c r="B255" s="367" t="inlineStr">
        <is>
          <t>4.26</t>
        </is>
      </c>
      <c r="C255" s="351" t="inlineStr">
        <is>
          <t>9,244</t>
        </is>
      </c>
      <c r="D255" s="727" t="n">
        <v>-848</v>
      </c>
      <c r="E255" s="352" t="inlineStr"/>
      <c r="F255" s="341" t="n">
        <v>95.5</v>
      </c>
      <c r="G255" s="355" t="inlineStr">
        <is>
          <t>390.35</t>
        </is>
      </c>
      <c r="H255" s="356" t="inlineStr">
        <is>
          <t>394.04</t>
        </is>
      </c>
      <c r="I255" s="354" t="inlineStr">
        <is>
          <t>고려대</t>
        </is>
      </c>
      <c r="J255" s="340" t="inlineStr">
        <is>
          <t>정치외교학과</t>
        </is>
      </c>
      <c r="K255" s="339" t="inlineStr">
        <is>
          <t>통합</t>
        </is>
      </c>
      <c r="L255" s="357" t="n">
        <v>23</v>
      </c>
      <c r="M255" s="358" t="inlineStr">
        <is>
          <t xml:space="preserve">661.78 / </t>
        </is>
      </c>
      <c r="N255" s="359" t="n">
        <v>1000</v>
      </c>
      <c r="O255" s="360" t="inlineStr">
        <is>
          <t>표점</t>
        </is>
      </c>
      <c r="P255" s="343" t="inlineStr">
        <is>
          <t>변표</t>
        </is>
      </c>
      <c r="Q255" s="342" t="inlineStr">
        <is>
          <t>2과목</t>
        </is>
      </c>
      <c r="R255" s="344" t="n">
        <v>36</v>
      </c>
      <c r="S255" s="345" t="n">
        <v>36</v>
      </c>
      <c r="T255" s="362" t="n">
        <v>29</v>
      </c>
      <c r="U255" s="361" t="n">
        <v>95.5</v>
      </c>
      <c r="V255" s="346" t="n">
        <v>130.111706629055</v>
      </c>
      <c r="W255" s="348" t="n">
        <v>128.7005359661495</v>
      </c>
      <c r="X255" s="347" t="n">
        <v>65.77</v>
      </c>
      <c r="Y255" s="357" t="n">
        <v>66.37</v>
      </c>
      <c r="Z255" s="365" t="inlineStr">
        <is>
          <t>1등급</t>
        </is>
      </c>
      <c r="AA255" s="350" t="n">
        <v>0</v>
      </c>
      <c r="AB255" s="349" t="inlineStr">
        <is>
          <t>만점</t>
        </is>
      </c>
      <c r="AC255" s="350" t="n">
        <v>10</v>
      </c>
      <c r="AD255" s="349" t="inlineStr">
        <is>
          <t>만점</t>
        </is>
      </c>
      <c r="AE255" s="364" t="n">
        <v>0</v>
      </c>
      <c r="AF255" s="366" t="n">
        <v>0</v>
      </c>
      <c r="AG255" s="363" t="n">
        <v>0</v>
      </c>
      <c r="AH255" s="635" t="inlineStr"/>
      <c r="AI255" s="324" t="n"/>
      <c r="AL255" s="487" t="inlineStr">
        <is>
          <t>고려대 정치외교학과</t>
        </is>
      </c>
      <c r="AM255" s="477" t="inlineStr">
        <is>
          <t>통합</t>
        </is>
      </c>
      <c r="AN255" s="637" t="n">
        <v>100</v>
      </c>
      <c r="AO255" s="478" t="n">
        <v>-848</v>
      </c>
      <c r="AP255" s="463" t="n">
        <v>-645</v>
      </c>
      <c r="AQ255" s="479" t="n">
        <v>-203</v>
      </c>
      <c r="AR255" s="476" t="inlineStr">
        <is>
          <t>4.13 → 3.83</t>
        </is>
      </c>
      <c r="BA255" s="313" t="inlineStr">
        <is>
          <t>자연198</t>
        </is>
      </c>
    </row>
    <row r="256" ht="16.5" customHeight="1" s="671">
      <c r="B256" s="367" t="inlineStr">
        <is>
          <t>4.15</t>
        </is>
      </c>
      <c r="C256" s="351" t="inlineStr">
        <is>
          <t>9,006</t>
        </is>
      </c>
      <c r="D256" s="727" t="n">
        <v>-849</v>
      </c>
      <c r="E256" s="352" t="inlineStr">
        <is>
          <t>389.55</t>
        </is>
      </c>
      <c r="F256" s="341" t="n">
        <v>95.48</v>
      </c>
      <c r="G256" s="355" t="inlineStr">
        <is>
          <t>389.29</t>
        </is>
      </c>
      <c r="H256" s="356" t="inlineStr">
        <is>
          <t>393.69</t>
        </is>
      </c>
      <c r="I256" s="354" t="inlineStr">
        <is>
          <t>한양대</t>
        </is>
      </c>
      <c r="J256" s="340" t="inlineStr">
        <is>
          <t>생명과학과</t>
        </is>
      </c>
      <c r="K256" s="339" t="inlineStr">
        <is>
          <t>자연</t>
        </is>
      </c>
      <c r="L256" s="357" t="n">
        <v>19</v>
      </c>
      <c r="M256" s="358" t="inlineStr">
        <is>
          <t xml:space="preserve">942.96 / </t>
        </is>
      </c>
      <c r="N256" s="359" t="n">
        <v>1000</v>
      </c>
      <c r="O256" s="360" t="inlineStr">
        <is>
          <t>표점/만점</t>
        </is>
      </c>
      <c r="P256" s="343" t="inlineStr">
        <is>
          <t>변표/만점</t>
        </is>
      </c>
      <c r="Q256" s="342" t="inlineStr">
        <is>
          <t>2과목</t>
        </is>
      </c>
      <c r="R256" s="344" t="n">
        <v>25</v>
      </c>
      <c r="S256" s="345" t="n">
        <v>40</v>
      </c>
      <c r="T256" s="362" t="n">
        <v>25</v>
      </c>
      <c r="U256" s="361" t="n">
        <v>95.48</v>
      </c>
      <c r="V256" s="346" t="n">
        <v>130.0893945791521</v>
      </c>
      <c r="W256" s="348" t="n">
        <v>128.6804551212369</v>
      </c>
      <c r="X256" s="347" t="n">
        <v>65.26000000000001</v>
      </c>
      <c r="Y256" s="357" t="n">
        <v>67.58</v>
      </c>
      <c r="Z256" s="365" t="inlineStr">
        <is>
          <t>1등급</t>
        </is>
      </c>
      <c r="AA256" s="350" t="n">
        <v>100</v>
      </c>
      <c r="AB256" s="349" t="inlineStr">
        <is>
          <t>만점</t>
        </is>
      </c>
      <c r="AC256" s="350" t="n">
        <v>0</v>
      </c>
      <c r="AD256" s="349" t="inlineStr">
        <is>
          <t>만점</t>
        </is>
      </c>
      <c r="AE256" s="364" t="n">
        <v>0</v>
      </c>
      <c r="AF256" s="366" t="n">
        <v>0</v>
      </c>
      <c r="AG256" s="363" t="n">
        <v>0</v>
      </c>
      <c r="AH256" s="635" t="inlineStr"/>
      <c r="AI256" s="324" t="n"/>
      <c r="AL256" s="487" t="inlineStr">
        <is>
          <t>한양대 생명과학과</t>
        </is>
      </c>
      <c r="AM256" s="477" t="inlineStr">
        <is>
          <t>자연</t>
        </is>
      </c>
      <c r="AN256" s="637" t="n">
        <v>100</v>
      </c>
      <c r="AO256" s="478" t="n">
        <v>-849</v>
      </c>
      <c r="AP256" s="463" t="n">
        <v>-849</v>
      </c>
      <c r="AQ256" s="479" t="n">
        <v>0</v>
      </c>
      <c r="AR256" s="476" t="inlineStr">
        <is>
          <t>4.16 → 3.76</t>
        </is>
      </c>
      <c r="BA256" s="313" t="inlineStr">
        <is>
          <t>자연199</t>
        </is>
      </c>
    </row>
    <row r="257" ht="16.5" customHeight="1" s="671">
      <c r="B257" s="367" t="inlineStr">
        <is>
          <t>4.15</t>
        </is>
      </c>
      <c r="C257" s="351" t="inlineStr">
        <is>
          <t>9,006</t>
        </is>
      </c>
      <c r="D257" s="727" t="n">
        <v>-849</v>
      </c>
      <c r="E257" s="352" t="inlineStr"/>
      <c r="F257" s="341" t="n">
        <v>95.48</v>
      </c>
      <c r="G257" s="355" t="inlineStr">
        <is>
          <t>389.29</t>
        </is>
      </c>
      <c r="H257" s="356" t="inlineStr">
        <is>
          <t>393.69</t>
        </is>
      </c>
      <c r="I257" s="354" t="inlineStr">
        <is>
          <t>고려대</t>
        </is>
      </c>
      <c r="J257" s="340" t="inlineStr">
        <is>
          <t>건축사회환경공학부</t>
        </is>
      </c>
      <c r="K257" s="339" t="inlineStr">
        <is>
          <t>자연</t>
        </is>
      </c>
      <c r="L257" s="357" t="n">
        <v>21</v>
      </c>
      <c r="M257" s="358" t="inlineStr">
        <is>
          <t xml:space="preserve">662.64 / </t>
        </is>
      </c>
      <c r="N257" s="359" t="n">
        <v>1000</v>
      </c>
      <c r="O257" s="360" t="inlineStr">
        <is>
          <t>표점</t>
        </is>
      </c>
      <c r="P257" s="343" t="inlineStr">
        <is>
          <t>변표</t>
        </is>
      </c>
      <c r="Q257" s="342" t="inlineStr">
        <is>
          <t>2과목</t>
        </is>
      </c>
      <c r="R257" s="344" t="n">
        <v>31</v>
      </c>
      <c r="S257" s="345" t="n">
        <v>38</v>
      </c>
      <c r="T257" s="362" t="n">
        <v>31</v>
      </c>
      <c r="U257" s="361" t="n">
        <v>95.48</v>
      </c>
      <c r="V257" s="346" t="n">
        <v>130.0898153662895</v>
      </c>
      <c r="W257" s="348" t="n">
        <v>128.6808338296605</v>
      </c>
      <c r="X257" s="347" t="n">
        <v>65.26000000000001</v>
      </c>
      <c r="Y257" s="357" t="n">
        <v>66.60000000000001</v>
      </c>
      <c r="Z257" s="365" t="inlineStr">
        <is>
          <t>1등급</t>
        </is>
      </c>
      <c r="AA257" s="350" t="n">
        <v>0</v>
      </c>
      <c r="AB257" s="349" t="inlineStr">
        <is>
          <t>만점</t>
        </is>
      </c>
      <c r="AC257" s="350" t="n">
        <v>10</v>
      </c>
      <c r="AD257" s="349" t="inlineStr">
        <is>
          <t>만점</t>
        </is>
      </c>
      <c r="AE257" s="364" t="n">
        <v>0</v>
      </c>
      <c r="AF257" s="366" t="n">
        <v>0</v>
      </c>
      <c r="AG257" s="363" t="n">
        <v>0</v>
      </c>
      <c r="AH257" s="635" t="inlineStr"/>
      <c r="AI257" s="324" t="n"/>
      <c r="AL257" s="487" t="inlineStr">
        <is>
          <t>고려대 건축사회환경공학부</t>
        </is>
      </c>
      <c r="AM257" s="477" t="inlineStr">
        <is>
          <t>자연</t>
        </is>
      </c>
      <c r="AN257" s="637" t="n">
        <v>100</v>
      </c>
      <c r="AO257" s="478" t="n">
        <v>-849</v>
      </c>
      <c r="AP257" s="463" t="n">
        <v>-849</v>
      </c>
      <c r="AQ257" s="479" t="n">
        <v>0</v>
      </c>
      <c r="AR257" s="476" t="inlineStr">
        <is>
          <t>4.16 → 3.76</t>
        </is>
      </c>
      <c r="BA257" s="313" t="inlineStr">
        <is>
          <t>자연200</t>
        </is>
      </c>
    </row>
    <row r="258" ht="16.5" customHeight="1" s="671">
      <c r="B258" s="367" t="inlineStr">
        <is>
          <t>4.16</t>
        </is>
      </c>
      <c r="C258" s="351" t="inlineStr">
        <is>
          <t>9,027</t>
        </is>
      </c>
      <c r="D258" s="727" t="n">
        <v>-849</v>
      </c>
      <c r="E258" s="352" t="inlineStr">
        <is>
          <t>389.07</t>
        </is>
      </c>
      <c r="F258" s="341" t="n">
        <v>95.47</v>
      </c>
      <c r="G258" s="355" t="inlineStr">
        <is>
          <t>389.27</t>
        </is>
      </c>
      <c r="H258" s="356" t="inlineStr">
        <is>
          <t>393.68</t>
        </is>
      </c>
      <c r="I258" s="354" t="inlineStr">
        <is>
          <t>한양대</t>
        </is>
      </c>
      <c r="J258" s="340" t="inlineStr">
        <is>
          <t>수학과</t>
        </is>
      </c>
      <c r="K258" s="339" t="inlineStr">
        <is>
          <t>자연</t>
        </is>
      </c>
      <c r="L258" s="357" t="n">
        <v>17</v>
      </c>
      <c r="M258" s="358" t="inlineStr">
        <is>
          <t xml:space="preserve">942.92 / </t>
        </is>
      </c>
      <c r="N258" s="359" t="n">
        <v>1000</v>
      </c>
      <c r="O258" s="360" t="inlineStr">
        <is>
          <t>표점/만점</t>
        </is>
      </c>
      <c r="P258" s="343" t="inlineStr">
        <is>
          <t>변표/만점</t>
        </is>
      </c>
      <c r="Q258" s="342" t="inlineStr">
        <is>
          <t>2과목</t>
        </is>
      </c>
      <c r="R258" s="344" t="n">
        <v>25</v>
      </c>
      <c r="S258" s="345" t="n">
        <v>40</v>
      </c>
      <c r="T258" s="362" t="n">
        <v>25</v>
      </c>
      <c r="U258" s="361" t="n">
        <v>95.47</v>
      </c>
      <c r="V258" s="346" t="n">
        <v>130.0824015595943</v>
      </c>
      <c r="W258" s="348" t="n">
        <v>128.6741614036348</v>
      </c>
      <c r="X258" s="347" t="n">
        <v>65.26000000000001</v>
      </c>
      <c r="Y258" s="357" t="n">
        <v>67.57000000000001</v>
      </c>
      <c r="Z258" s="365" t="inlineStr">
        <is>
          <t>1등급</t>
        </is>
      </c>
      <c r="AA258" s="350" t="n">
        <v>100</v>
      </c>
      <c r="AB258" s="349" t="inlineStr">
        <is>
          <t>만점</t>
        </is>
      </c>
      <c r="AC258" s="350" t="n">
        <v>0</v>
      </c>
      <c r="AD258" s="349" t="inlineStr">
        <is>
          <t>만점</t>
        </is>
      </c>
      <c r="AE258" s="364" t="n">
        <v>0</v>
      </c>
      <c r="AF258" s="366" t="n">
        <v>0</v>
      </c>
      <c r="AG258" s="363" t="n">
        <v>0</v>
      </c>
      <c r="AH258" s="635" t="inlineStr"/>
      <c r="AI258" s="324" t="n"/>
      <c r="AL258" s="487" t="inlineStr">
        <is>
          <t>한양대 수학과</t>
        </is>
      </c>
      <c r="AM258" s="477" t="inlineStr">
        <is>
          <t>자연</t>
        </is>
      </c>
      <c r="AN258" s="637" t="n">
        <v>100</v>
      </c>
      <c r="AO258" s="478" t="n">
        <v>-849</v>
      </c>
      <c r="AP258" s="463" t="n">
        <v>-849</v>
      </c>
      <c r="AQ258" s="479" t="n">
        <v>0</v>
      </c>
      <c r="AR258" s="476" t="inlineStr">
        <is>
          <t>4.16 → 3.77</t>
        </is>
      </c>
      <c r="BA258" s="313" t="inlineStr">
        <is>
          <t>자연201</t>
        </is>
      </c>
    </row>
    <row r="259" ht="16.5" customHeight="1" s="671">
      <c r="B259" s="367" t="inlineStr">
        <is>
          <t>4.18</t>
        </is>
      </c>
      <c r="C259" s="351" t="inlineStr">
        <is>
          <t>9,071</t>
        </is>
      </c>
      <c r="D259" s="727" t="n">
        <v>-850</v>
      </c>
      <c r="E259" s="352" t="inlineStr">
        <is>
          <t>389.02</t>
        </is>
      </c>
      <c r="F259" s="341" t="n">
        <v>95.45999999999999</v>
      </c>
      <c r="G259" s="355" t="inlineStr">
        <is>
          <t>389.23</t>
        </is>
      </c>
      <c r="H259" s="356" t="inlineStr">
        <is>
          <t>393.66</t>
        </is>
      </c>
      <c r="I259" s="354" t="inlineStr">
        <is>
          <t>연세대</t>
        </is>
      </c>
      <c r="J259" s="340" t="inlineStr">
        <is>
          <t>신소재공학부</t>
        </is>
      </c>
      <c r="K259" s="339" t="inlineStr">
        <is>
          <t>자연</t>
        </is>
      </c>
      <c r="L259" s="357" t="n">
        <v>41</v>
      </c>
      <c r="M259" s="358" t="inlineStr">
        <is>
          <t xml:space="preserve">697.857 / </t>
        </is>
      </c>
      <c r="N259" s="359" t="n">
        <v>1000</v>
      </c>
      <c r="O259" s="360" t="inlineStr">
        <is>
          <t>표점</t>
        </is>
      </c>
      <c r="P259" s="343" t="inlineStr">
        <is>
          <t>변표</t>
        </is>
      </c>
      <c r="Q259" s="342" t="inlineStr">
        <is>
          <t>2과목</t>
        </is>
      </c>
      <c r="R259" s="344" t="n">
        <v>22</v>
      </c>
      <c r="S259" s="345" t="n">
        <v>33</v>
      </c>
      <c r="T259" s="362" t="n">
        <v>33</v>
      </c>
      <c r="U259" s="361" t="n">
        <v>95.45999999999999</v>
      </c>
      <c r="V259" s="346" t="n">
        <v>130.0693900974372</v>
      </c>
      <c r="W259" s="348" t="n">
        <v>128.6624510876935</v>
      </c>
      <c r="X259" s="347" t="n">
        <v>65.25</v>
      </c>
      <c r="Y259" s="357" t="n">
        <v>66.35000000000001</v>
      </c>
      <c r="Z259" s="365" t="inlineStr">
        <is>
          <t>1등급</t>
        </is>
      </c>
      <c r="AA259" s="350" t="n">
        <v>111.11</v>
      </c>
      <c r="AB259" s="349" t="inlineStr">
        <is>
          <t>만점</t>
        </is>
      </c>
      <c r="AC259" s="350" t="n">
        <v>0</v>
      </c>
      <c r="AD259" s="349" t="inlineStr">
        <is>
          <t>만점</t>
        </is>
      </c>
      <c r="AE259" s="364" t="n">
        <v>0</v>
      </c>
      <c r="AF259" s="366" t="n">
        <v>6.635</v>
      </c>
      <c r="AG259" s="363" t="n">
        <v>0</v>
      </c>
      <c r="AH259" s="635" t="inlineStr">
        <is>
          <t xml:space="preserve"> 과탐3%가산</t>
        </is>
      </c>
      <c r="AI259" s="324" t="n"/>
      <c r="AL259" s="487" t="inlineStr">
        <is>
          <t>연세대 신소재공학부</t>
        </is>
      </c>
      <c r="AM259" s="477" t="inlineStr">
        <is>
          <t>자연</t>
        </is>
      </c>
      <c r="AN259" s="637" t="n">
        <v>100</v>
      </c>
      <c r="AO259" s="478" t="n">
        <v>-850</v>
      </c>
      <c r="AP259" s="463" t="n">
        <v>-850</v>
      </c>
      <c r="AQ259" s="479" t="n">
        <v>0</v>
      </c>
      <c r="AR259" s="476" t="inlineStr">
        <is>
          <t>4.18 → 3.78</t>
        </is>
      </c>
      <c r="BA259" s="313" t="inlineStr">
        <is>
          <t>통합인문45</t>
        </is>
      </c>
    </row>
    <row r="260" ht="16.5" customHeight="1" s="671">
      <c r="B260" s="367" t="inlineStr">
        <is>
          <t>4.19</t>
        </is>
      </c>
      <c r="C260" s="351" t="inlineStr">
        <is>
          <t>9,092</t>
        </is>
      </c>
      <c r="D260" s="727" t="n">
        <v>-814</v>
      </c>
      <c r="E260" s="352" t="inlineStr"/>
      <c r="F260" s="341" t="n">
        <v>95.45</v>
      </c>
      <c r="G260" s="355" t="inlineStr">
        <is>
          <t>389.20</t>
        </is>
      </c>
      <c r="H260" s="356" t="inlineStr">
        <is>
          <t>393.57</t>
        </is>
      </c>
      <c r="I260" s="354" t="inlineStr">
        <is>
          <t>건국(글로컬)</t>
        </is>
      </c>
      <c r="J260" s="340" t="inlineStr">
        <is>
          <t>의예(지역)</t>
        </is>
      </c>
      <c r="K260" s="339" t="inlineStr">
        <is>
          <t>자연</t>
        </is>
      </c>
      <c r="L260" s="357" t="n">
        <v>28</v>
      </c>
      <c r="M260" s="358" t="inlineStr">
        <is>
          <t xml:space="preserve">951.04 / </t>
        </is>
      </c>
      <c r="N260" s="359" t="n">
        <v>1000</v>
      </c>
      <c r="O260" s="360" t="inlineStr">
        <is>
          <t>표점/만점</t>
        </is>
      </c>
      <c r="P260" s="343" t="inlineStr">
        <is>
          <t>표점/만점</t>
        </is>
      </c>
      <c r="Q260" s="342" t="inlineStr">
        <is>
          <t>2과목</t>
        </is>
      </c>
      <c r="R260" s="344" t="n">
        <v>20</v>
      </c>
      <c r="S260" s="345" t="n">
        <v>30</v>
      </c>
      <c r="T260" s="362" t="n">
        <v>30</v>
      </c>
      <c r="U260" s="361" t="n">
        <v>95.45</v>
      </c>
      <c r="V260" s="346" t="n">
        <v>130.0585874563956</v>
      </c>
      <c r="W260" s="348" t="n">
        <v>128.6527287107561</v>
      </c>
      <c r="X260" s="347" t="inlineStr">
        <is>
          <t>64.9/67.91</t>
        </is>
      </c>
      <c r="Y260" s="357" t="inlineStr"/>
      <c r="Z260" s="365" t="inlineStr">
        <is>
          <t>1등급</t>
        </is>
      </c>
      <c r="AA260" s="350" t="n">
        <v>200</v>
      </c>
      <c r="AB260" s="349" t="inlineStr">
        <is>
          <t>만점</t>
        </is>
      </c>
      <c r="AC260" s="350" t="n">
        <v>0</v>
      </c>
      <c r="AD260" s="349" t="inlineStr">
        <is>
          <t>만점</t>
        </is>
      </c>
      <c r="AE260" s="364" t="n">
        <v>0</v>
      </c>
      <c r="AF260" s="366" t="n">
        <v>0</v>
      </c>
      <c r="AG260" s="363" t="n">
        <v>0</v>
      </c>
      <c r="AH260" s="635" t="inlineStr"/>
      <c r="AI260" s="324" t="n"/>
      <c r="AL260" s="487" t="inlineStr">
        <is>
          <t>건국(글로컬) 의예(지역)</t>
        </is>
      </c>
      <c r="AM260" s="477" t="inlineStr">
        <is>
          <t>자연</t>
        </is>
      </c>
      <c r="AN260" s="637" t="n">
        <v>100</v>
      </c>
      <c r="AO260" s="478" t="n">
        <v>-814</v>
      </c>
      <c r="AP260" s="463" t="n">
        <v>-814</v>
      </c>
      <c r="AQ260" s="479" t="n">
        <v>0</v>
      </c>
      <c r="AR260" s="476" t="inlineStr">
        <is>
          <t>4.19 → 3.82</t>
        </is>
      </c>
      <c r="BA260" s="313" t="inlineStr">
        <is>
          <t>통합인문46</t>
        </is>
      </c>
    </row>
    <row r="261" ht="16.5" customHeight="1" s="671">
      <c r="B261" s="367" t="inlineStr">
        <is>
          <t>4.21</t>
        </is>
      </c>
      <c r="C261" s="351" t="inlineStr">
        <is>
          <t>9,136</t>
        </is>
      </c>
      <c r="D261" s="727" t="n">
        <v>-814</v>
      </c>
      <c r="E261" s="352" t="inlineStr"/>
      <c r="F261" s="341" t="n">
        <v>95.44</v>
      </c>
      <c r="G261" s="355" t="inlineStr">
        <is>
          <t>389.15</t>
        </is>
      </c>
      <c r="H261" s="356" t="inlineStr">
        <is>
          <t>393.50</t>
        </is>
      </c>
      <c r="I261" s="354" t="inlineStr">
        <is>
          <t>충북대</t>
        </is>
      </c>
      <c r="J261" s="340" t="inlineStr">
        <is>
          <t>약학과(지역)</t>
        </is>
      </c>
      <c r="K261" s="339" t="inlineStr">
        <is>
          <t>자연</t>
        </is>
      </c>
      <c r="L261" s="357" t="n">
        <v>4</v>
      </c>
      <c r="M261" s="358" t="inlineStr">
        <is>
          <t xml:space="preserve">990.19 / </t>
        </is>
      </c>
      <c r="N261" s="359" t="n">
        <v>200</v>
      </c>
      <c r="O261" s="360" t="inlineStr">
        <is>
          <t>표점/만점</t>
        </is>
      </c>
      <c r="P261" s="343" t="inlineStr">
        <is>
          <t>표점/만점</t>
        </is>
      </c>
      <c r="Q261" s="342" t="inlineStr">
        <is>
          <t>2과목</t>
        </is>
      </c>
      <c r="R261" s="344" t="n">
        <v>20</v>
      </c>
      <c r="S261" s="345" t="n">
        <v>30</v>
      </c>
      <c r="T261" s="362" t="n">
        <v>30</v>
      </c>
      <c r="U261" s="361" t="n">
        <v>95.44</v>
      </c>
      <c r="V261" s="346" t="n">
        <v>130.0418426635433</v>
      </c>
      <c r="W261" s="348" t="n">
        <v>128.6376583971889</v>
      </c>
      <c r="X261" s="347" t="inlineStr">
        <is>
          <t>64.9/67.91</t>
        </is>
      </c>
      <c r="Y261" s="357" t="inlineStr"/>
      <c r="Z261" s="365" t="inlineStr">
        <is>
          <t>1등급</t>
        </is>
      </c>
      <c r="AA261" s="350" t="n">
        <v>40</v>
      </c>
      <c r="AB261" s="349" t="inlineStr">
        <is>
          <t>만점</t>
        </is>
      </c>
      <c r="AC261" s="350" t="n">
        <v>0</v>
      </c>
      <c r="AD261" s="349" t="inlineStr">
        <is>
          <t>만점</t>
        </is>
      </c>
      <c r="AE261" s="364" t="n">
        <v>0</v>
      </c>
      <c r="AF261" s="366" t="n">
        <v>0</v>
      </c>
      <c r="AG261" s="363" t="n">
        <v>0</v>
      </c>
      <c r="AH261" s="635" t="inlineStr">
        <is>
          <t xml:space="preserve">추정점수(미발표) </t>
        </is>
      </c>
      <c r="AI261" s="324" t="n"/>
      <c r="AL261" s="487" t="inlineStr">
        <is>
          <t>충북대 약학과(지역)</t>
        </is>
      </c>
      <c r="AM261" s="477" t="inlineStr">
        <is>
          <t>자연</t>
        </is>
      </c>
      <c r="AN261" s="637" t="n">
        <v>100</v>
      </c>
      <c r="AO261" s="478" t="n">
        <v>-814</v>
      </c>
      <c r="AP261" s="463" t="n">
        <v>-814</v>
      </c>
      <c r="AQ261" s="479" t="n">
        <v>0</v>
      </c>
      <c r="AR261" s="476" t="inlineStr">
        <is>
          <t>4.21 → 3.84</t>
        </is>
      </c>
      <c r="BA261" s="313" t="inlineStr">
        <is>
          <t>자연202</t>
        </is>
      </c>
    </row>
    <row r="262" ht="16.5" customHeight="1" s="671">
      <c r="B262" s="367" t="inlineStr">
        <is>
          <t>4.21</t>
        </is>
      </c>
      <c r="C262" s="351" t="inlineStr">
        <is>
          <t>9,136</t>
        </is>
      </c>
      <c r="D262" s="727" t="n">
        <v>-851</v>
      </c>
      <c r="E262" s="352" t="inlineStr"/>
      <c r="F262" s="341" t="n">
        <v>95.44</v>
      </c>
      <c r="G262" s="355" t="inlineStr">
        <is>
          <t>389.15</t>
        </is>
      </c>
      <c r="H262" s="356" t="inlineStr">
        <is>
          <t>393.56</t>
        </is>
      </c>
      <c r="I262" s="354" t="inlineStr">
        <is>
          <t>충북대</t>
        </is>
      </c>
      <c r="J262" s="340" t="inlineStr">
        <is>
          <t>제약학과(지역)</t>
        </is>
      </c>
      <c r="K262" s="339" t="inlineStr">
        <is>
          <t>자연</t>
        </is>
      </c>
      <c r="L262" s="357" t="n">
        <v>4</v>
      </c>
      <c r="M262" s="358" t="inlineStr">
        <is>
          <t xml:space="preserve">990.19 / </t>
        </is>
      </c>
      <c r="N262" s="359" t="n">
        <v>200</v>
      </c>
      <c r="O262" s="360" t="inlineStr">
        <is>
          <t>표점/만점</t>
        </is>
      </c>
      <c r="P262" s="343" t="inlineStr">
        <is>
          <t>표점/만점</t>
        </is>
      </c>
      <c r="Q262" s="342" t="inlineStr">
        <is>
          <t>2과목</t>
        </is>
      </c>
      <c r="R262" s="344" t="n">
        <v>20</v>
      </c>
      <c r="S262" s="345" t="n">
        <v>30</v>
      </c>
      <c r="T262" s="362" t="n">
        <v>30</v>
      </c>
      <c r="U262" s="361" t="n">
        <v>95.44</v>
      </c>
      <c r="V262" s="346" t="n">
        <v>130.0418426635433</v>
      </c>
      <c r="W262" s="348" t="n">
        <v>128.6376583971889</v>
      </c>
      <c r="X262" s="347" t="inlineStr">
        <is>
          <t>64.9/67.91</t>
        </is>
      </c>
      <c r="Y262" s="357" t="inlineStr"/>
      <c r="Z262" s="365" t="inlineStr">
        <is>
          <t>1등급</t>
        </is>
      </c>
      <c r="AA262" s="350" t="n">
        <v>40</v>
      </c>
      <c r="AB262" s="349" t="inlineStr">
        <is>
          <t>만점</t>
        </is>
      </c>
      <c r="AC262" s="350" t="n">
        <v>0</v>
      </c>
      <c r="AD262" s="349" t="inlineStr">
        <is>
          <t>만점</t>
        </is>
      </c>
      <c r="AE262" s="364" t="n">
        <v>0</v>
      </c>
      <c r="AF262" s="366" t="n">
        <v>0</v>
      </c>
      <c r="AG262" s="363" t="n">
        <v>0</v>
      </c>
      <c r="AH262" s="635" t="inlineStr"/>
      <c r="AI262" s="324" t="n"/>
      <c r="AL262" s="487" t="inlineStr">
        <is>
          <t>충북대 제약학과(지역)</t>
        </is>
      </c>
      <c r="AM262" s="477" t="inlineStr">
        <is>
          <t>자연</t>
        </is>
      </c>
      <c r="AN262" s="637" t="n">
        <v>100</v>
      </c>
      <c r="AO262" s="478" t="n">
        <v>-851</v>
      </c>
      <c r="AP262" s="463" t="n">
        <v>-851</v>
      </c>
      <c r="AQ262" s="479" t="n">
        <v>0</v>
      </c>
      <c r="AR262" s="476" t="inlineStr">
        <is>
          <t>4.21 → 3.82</t>
        </is>
      </c>
      <c r="BA262" s="313" t="inlineStr">
        <is>
          <t>자연203</t>
        </is>
      </c>
    </row>
    <row r="263" ht="16.5" customHeight="1" s="671">
      <c r="B263" s="367" t="inlineStr">
        <is>
          <t>4.21</t>
        </is>
      </c>
      <c r="C263" s="351" t="inlineStr">
        <is>
          <t>9,136</t>
        </is>
      </c>
      <c r="D263" s="727" t="n">
        <v>-814</v>
      </c>
      <c r="E263" s="352" t="inlineStr"/>
      <c r="F263" s="341" t="n">
        <v>95.43000000000001</v>
      </c>
      <c r="G263" s="355" t="inlineStr">
        <is>
          <t>389.13</t>
        </is>
      </c>
      <c r="H263" s="356" t="inlineStr">
        <is>
          <t>393.48</t>
        </is>
      </c>
      <c r="I263" s="354" t="inlineStr">
        <is>
          <t>연세대</t>
        </is>
      </c>
      <c r="J263" s="340" t="inlineStr">
        <is>
          <t>첨단컴퓨팅학부</t>
        </is>
      </c>
      <c r="K263" s="339" t="inlineStr">
        <is>
          <t>자연</t>
        </is>
      </c>
      <c r="L263" s="357" t="n">
        <v>59</v>
      </c>
      <c r="M263" s="358" t="inlineStr">
        <is>
          <t xml:space="preserve">697.692 / </t>
        </is>
      </c>
      <c r="N263" s="359" t="n">
        <v>1000</v>
      </c>
      <c r="O263" s="360" t="inlineStr">
        <is>
          <t>표점</t>
        </is>
      </c>
      <c r="P263" s="343" t="inlineStr">
        <is>
          <t>변표</t>
        </is>
      </c>
      <c r="Q263" s="342" t="inlineStr">
        <is>
          <t>2과목</t>
        </is>
      </c>
      <c r="R263" s="344" t="n">
        <v>22</v>
      </c>
      <c r="S263" s="345" t="n">
        <v>33</v>
      </c>
      <c r="T263" s="362" t="n">
        <v>33</v>
      </c>
      <c r="U263" s="361" t="n">
        <v>95.43000000000001</v>
      </c>
      <c r="V263" s="346" t="n">
        <v>130.0333233248746</v>
      </c>
      <c r="W263" s="348" t="n">
        <v>128.6299909923871</v>
      </c>
      <c r="X263" s="347" t="n">
        <v>65.23</v>
      </c>
      <c r="Y263" s="357" t="n">
        <v>66.33</v>
      </c>
      <c r="Z263" s="365" t="inlineStr">
        <is>
          <t>1등급</t>
        </is>
      </c>
      <c r="AA263" s="350" t="n">
        <v>111.11</v>
      </c>
      <c r="AB263" s="349" t="inlineStr">
        <is>
          <t>만점</t>
        </is>
      </c>
      <c r="AC263" s="350" t="n">
        <v>0</v>
      </c>
      <c r="AD263" s="349" t="inlineStr">
        <is>
          <t>만점</t>
        </is>
      </c>
      <c r="AE263" s="364" t="n">
        <v>0</v>
      </c>
      <c r="AF263" s="366" t="n">
        <v>6.633</v>
      </c>
      <c r="AG263" s="363" t="n">
        <v>0</v>
      </c>
      <c r="AH263" s="635" t="inlineStr">
        <is>
          <t xml:space="preserve"> 과탐3%가산</t>
        </is>
      </c>
      <c r="AI263" s="324" t="n"/>
      <c r="AL263" s="487" t="inlineStr">
        <is>
          <t>연세대 첨단컴퓨팅학부</t>
        </is>
      </c>
      <c r="AM263" s="477" t="inlineStr">
        <is>
          <t>자연</t>
        </is>
      </c>
      <c r="AN263" s="637" t="n">
        <v>100</v>
      </c>
      <c r="AO263" s="478" t="n">
        <v>-814</v>
      </c>
      <c r="AP263" s="463" t="n">
        <v>-814</v>
      </c>
      <c r="AQ263" s="479" t="n">
        <v>0</v>
      </c>
      <c r="AR263" s="476" t="inlineStr">
        <is>
          <t>4.22 → 3.84</t>
        </is>
      </c>
      <c r="BA263" s="313" t="inlineStr">
        <is>
          <t>자연204</t>
        </is>
      </c>
    </row>
    <row r="264" ht="16.5" customHeight="1" s="671">
      <c r="B264" s="367" t="inlineStr">
        <is>
          <t>4.25</t>
        </is>
      </c>
      <c r="C264" s="351" t="inlineStr">
        <is>
          <t>9,223</t>
        </is>
      </c>
      <c r="D264" s="727" t="n">
        <v>-814</v>
      </c>
      <c r="E264" s="352" t="inlineStr"/>
      <c r="F264" s="341" t="n">
        <v>95.40000000000001</v>
      </c>
      <c r="G264" s="355" t="inlineStr">
        <is>
          <t>389.02</t>
        </is>
      </c>
      <c r="H264" s="356" t="inlineStr">
        <is>
          <t>393.33</t>
        </is>
      </c>
      <c r="I264" s="354" t="inlineStr">
        <is>
          <t>연세대</t>
        </is>
      </c>
      <c r="J264" s="340" t="inlineStr">
        <is>
          <t>화학과</t>
        </is>
      </c>
      <c r="K264" s="339" t="inlineStr">
        <is>
          <t>자연</t>
        </is>
      </c>
      <c r="L264" s="357" t="n">
        <v>18</v>
      </c>
      <c r="M264" s="358" t="inlineStr">
        <is>
          <t xml:space="preserve">697.516 / </t>
        </is>
      </c>
      <c r="N264" s="359" t="n">
        <v>1000</v>
      </c>
      <c r="O264" s="360" t="inlineStr">
        <is>
          <t>표점</t>
        </is>
      </c>
      <c r="P264" s="343" t="inlineStr">
        <is>
          <t>변표</t>
        </is>
      </c>
      <c r="Q264" s="342" t="inlineStr">
        <is>
          <t>2과목</t>
        </is>
      </c>
      <c r="R264" s="344" t="n">
        <v>22</v>
      </c>
      <c r="S264" s="345" t="n">
        <v>33</v>
      </c>
      <c r="T264" s="362" t="n">
        <v>33</v>
      </c>
      <c r="U264" s="361" t="n">
        <v>95.40000000000001</v>
      </c>
      <c r="V264" s="346" t="n">
        <v>129.9957681913889</v>
      </c>
      <c r="W264" s="348" t="n">
        <v>128.5953450105277</v>
      </c>
      <c r="X264" s="347" t="n">
        <v>65.20999999999999</v>
      </c>
      <c r="Y264" s="357" t="n">
        <v>66.31</v>
      </c>
      <c r="Z264" s="365" t="inlineStr">
        <is>
          <t>1등급</t>
        </is>
      </c>
      <c r="AA264" s="350" t="n">
        <v>111.11</v>
      </c>
      <c r="AB264" s="349" t="inlineStr">
        <is>
          <t>만점</t>
        </is>
      </c>
      <c r="AC264" s="350" t="n">
        <v>0</v>
      </c>
      <c r="AD264" s="349" t="inlineStr">
        <is>
          <t>만점</t>
        </is>
      </c>
      <c r="AE264" s="364" t="n">
        <v>0</v>
      </c>
      <c r="AF264" s="366" t="n">
        <v>6.631</v>
      </c>
      <c r="AG264" s="363" t="n">
        <v>0</v>
      </c>
      <c r="AH264" s="635" t="inlineStr">
        <is>
          <t xml:space="preserve"> 과탐3%가산</t>
        </is>
      </c>
      <c r="AI264" s="324" t="n"/>
      <c r="AL264" s="487" t="inlineStr">
        <is>
          <t>연세대 화학과</t>
        </is>
      </c>
      <c r="AM264" s="477" t="inlineStr">
        <is>
          <t>자연</t>
        </is>
      </c>
      <c r="AN264" s="637" t="n">
        <v>100</v>
      </c>
      <c r="AO264" s="478" t="n">
        <v>-814</v>
      </c>
      <c r="AP264" s="463" t="n">
        <v>-814</v>
      </c>
      <c r="AQ264" s="479" t="n">
        <v>0</v>
      </c>
      <c r="AR264" s="476" t="inlineStr">
        <is>
          <t>4.26 → 3.88</t>
        </is>
      </c>
      <c r="BA264" s="313" t="inlineStr">
        <is>
          <t>통합인문47</t>
        </is>
      </c>
    </row>
    <row r="265" ht="16.5" customHeight="1" s="671">
      <c r="B265" s="367" t="inlineStr">
        <is>
          <t>4.26</t>
        </is>
      </c>
      <c r="C265" s="351" t="inlineStr">
        <is>
          <t>9,244</t>
        </is>
      </c>
      <c r="D265" s="727" t="n">
        <v>-853</v>
      </c>
      <c r="E265" s="352" t="inlineStr"/>
      <c r="F265" s="341" t="n">
        <v>95.39</v>
      </c>
      <c r="G265" s="355" t="inlineStr">
        <is>
          <t>389.00</t>
        </is>
      </c>
      <c r="H265" s="356" t="inlineStr">
        <is>
          <t>393.38</t>
        </is>
      </c>
      <c r="I265" s="354" t="inlineStr">
        <is>
          <t>연세대</t>
        </is>
      </c>
      <c r="J265" s="340" t="inlineStr">
        <is>
          <t>대기과학과</t>
        </is>
      </c>
      <c r="K265" s="339" t="inlineStr">
        <is>
          <t>자연</t>
        </is>
      </c>
      <c r="L265" s="357" t="n">
        <v>10</v>
      </c>
      <c r="M265" s="358" t="inlineStr">
        <is>
          <t xml:space="preserve">697.477 / </t>
        </is>
      </c>
      <c r="N265" s="359" t="n">
        <v>1000</v>
      </c>
      <c r="O265" s="360" t="inlineStr">
        <is>
          <t>표점</t>
        </is>
      </c>
      <c r="P265" s="343" t="inlineStr">
        <is>
          <t>변표</t>
        </is>
      </c>
      <c r="Q265" s="342" t="inlineStr">
        <is>
          <t>2과목</t>
        </is>
      </c>
      <c r="R265" s="344" t="n">
        <v>22</v>
      </c>
      <c r="S265" s="345" t="n">
        <v>33</v>
      </c>
      <c r="T265" s="362" t="n">
        <v>33</v>
      </c>
      <c r="U265" s="361" t="n">
        <v>95.39</v>
      </c>
      <c r="V265" s="346" t="n">
        <v>129.9883449110533</v>
      </c>
      <c r="W265" s="348" t="n">
        <v>128.5871794021586</v>
      </c>
      <c r="X265" s="347" t="n">
        <v>65.20999999999999</v>
      </c>
      <c r="Y265" s="357" t="n">
        <v>66.30000000000001</v>
      </c>
      <c r="Z265" s="365" t="inlineStr">
        <is>
          <t>1등급</t>
        </is>
      </c>
      <c r="AA265" s="350" t="n">
        <v>111.11</v>
      </c>
      <c r="AB265" s="349" t="inlineStr">
        <is>
          <t>만점</t>
        </is>
      </c>
      <c r="AC265" s="350" t="n">
        <v>0</v>
      </c>
      <c r="AD265" s="349" t="inlineStr">
        <is>
          <t>만점</t>
        </is>
      </c>
      <c r="AE265" s="364" t="n">
        <v>0</v>
      </c>
      <c r="AF265" s="366" t="n">
        <v>6.63</v>
      </c>
      <c r="AG265" s="363" t="n">
        <v>0</v>
      </c>
      <c r="AH265" s="635" t="inlineStr">
        <is>
          <t xml:space="preserve"> 과탐3%가산</t>
        </is>
      </c>
      <c r="AI265" s="324" t="n"/>
      <c r="AL265" s="487" t="inlineStr">
        <is>
          <t>연세대 대기과학과</t>
        </is>
      </c>
      <c r="AM265" s="477" t="inlineStr">
        <is>
          <t>자연</t>
        </is>
      </c>
      <c r="AN265" s="637" t="n">
        <v>100</v>
      </c>
      <c r="AO265" s="478" t="n">
        <v>-853</v>
      </c>
      <c r="AP265" s="463" t="n">
        <v>-853</v>
      </c>
      <c r="AQ265" s="479" t="n">
        <v>0</v>
      </c>
      <c r="AR265" s="476" t="inlineStr">
        <is>
          <t>4.26 → 3.87</t>
        </is>
      </c>
      <c r="BA265" s="313" t="inlineStr">
        <is>
          <t>자연205</t>
        </is>
      </c>
    </row>
    <row r="266" ht="16.5" customHeight="1" s="671">
      <c r="B266" s="367" t="inlineStr">
        <is>
          <t>4.26</t>
        </is>
      </c>
      <c r="C266" s="351" t="inlineStr">
        <is>
          <t>9,244</t>
        </is>
      </c>
      <c r="D266" s="727" t="n">
        <v>-855</v>
      </c>
      <c r="E266" s="352" t="inlineStr"/>
      <c r="F266" s="341" t="n">
        <v>95.39</v>
      </c>
      <c r="G266" s="355" t="inlineStr">
        <is>
          <t>389.01</t>
        </is>
      </c>
      <c r="H266" s="356" t="inlineStr">
        <is>
          <t>393.39</t>
        </is>
      </c>
      <c r="I266" s="354" t="inlineStr">
        <is>
          <t>연세대</t>
        </is>
      </c>
      <c r="J266" s="340" t="inlineStr">
        <is>
          <t>지능형반도체전공</t>
        </is>
      </c>
      <c r="K266" s="339" t="inlineStr">
        <is>
          <t>자연</t>
        </is>
      </c>
      <c r="L266" s="357" t="n">
        <v>15</v>
      </c>
      <c r="M266" s="358" t="inlineStr">
        <is>
          <t xml:space="preserve">697.5 / </t>
        </is>
      </c>
      <c r="N266" s="359" t="n">
        <v>1000</v>
      </c>
      <c r="O266" s="360" t="inlineStr">
        <is>
          <t>표점</t>
        </is>
      </c>
      <c r="P266" s="343" t="inlineStr">
        <is>
          <t>변표</t>
        </is>
      </c>
      <c r="Q266" s="342" t="inlineStr">
        <is>
          <t>2과목</t>
        </is>
      </c>
      <c r="R266" s="344" t="n">
        <v>22</v>
      </c>
      <c r="S266" s="345" t="n">
        <v>33</v>
      </c>
      <c r="T266" s="362" t="n">
        <v>33</v>
      </c>
      <c r="U266" s="361" t="n">
        <v>95.39</v>
      </c>
      <c r="V266" s="346" t="n">
        <v>129.9927466551719</v>
      </c>
      <c r="W266" s="348" t="n">
        <v>128.592021320689</v>
      </c>
      <c r="X266" s="347" t="n">
        <v>65.20999999999999</v>
      </c>
      <c r="Y266" s="357" t="n">
        <v>66.30000000000001</v>
      </c>
      <c r="Z266" s="365" t="inlineStr">
        <is>
          <t>1등급</t>
        </is>
      </c>
      <c r="AA266" s="350" t="n">
        <v>111.11</v>
      </c>
      <c r="AB266" s="349" t="inlineStr">
        <is>
          <t>만점</t>
        </is>
      </c>
      <c r="AC266" s="350" t="n">
        <v>0</v>
      </c>
      <c r="AD266" s="349" t="inlineStr">
        <is>
          <t>만점</t>
        </is>
      </c>
      <c r="AE266" s="364" t="n">
        <v>0</v>
      </c>
      <c r="AF266" s="366" t="n">
        <v>6.63</v>
      </c>
      <c r="AG266" s="363" t="n">
        <v>0</v>
      </c>
      <c r="AH266" s="635" t="inlineStr">
        <is>
          <t xml:space="preserve"> 과탐3%가산</t>
        </is>
      </c>
      <c r="AI266" s="324" t="n"/>
      <c r="AL266" s="487" t="inlineStr">
        <is>
          <t>연세대 지능형반도체전공</t>
        </is>
      </c>
      <c r="AM266" s="477" t="inlineStr">
        <is>
          <t>자연</t>
        </is>
      </c>
      <c r="AN266" s="637" t="n">
        <v>100</v>
      </c>
      <c r="AO266" s="478" t="n">
        <v>-855</v>
      </c>
      <c r="AP266" s="463" t="n">
        <v>-855</v>
      </c>
      <c r="AQ266" s="479" t="n">
        <v>0</v>
      </c>
      <c r="AR266" s="476" t="inlineStr">
        <is>
          <t>4.26 → 3.87</t>
        </is>
      </c>
      <c r="BA266" s="313" t="inlineStr">
        <is>
          <t>자연206</t>
        </is>
      </c>
    </row>
    <row r="267" ht="16.5" customHeight="1" s="671">
      <c r="B267" s="367" t="inlineStr">
        <is>
          <t>4.26</t>
        </is>
      </c>
      <c r="C267" s="351" t="inlineStr">
        <is>
          <t>9,244</t>
        </is>
      </c>
      <c r="D267" s="727" t="n">
        <v>-856</v>
      </c>
      <c r="E267" s="352" t="inlineStr"/>
      <c r="F267" s="341" t="n">
        <v>95.38</v>
      </c>
      <c r="G267" s="355" t="inlineStr">
        <is>
          <t>388.99</t>
        </is>
      </c>
      <c r="H267" s="356" t="inlineStr">
        <is>
          <t>393.37</t>
        </is>
      </c>
      <c r="I267" s="354" t="inlineStr">
        <is>
          <t>한양대</t>
        </is>
      </c>
      <c r="J267" s="340" t="inlineStr">
        <is>
          <t>건축공학부</t>
        </is>
      </c>
      <c r="K267" s="339" t="inlineStr">
        <is>
          <t>자연</t>
        </is>
      </c>
      <c r="L267" s="357" t="n">
        <v>17</v>
      </c>
      <c r="M267" s="358" t="inlineStr">
        <is>
          <t xml:space="preserve">942.35 / </t>
        </is>
      </c>
      <c r="N267" s="359" t="n">
        <v>1000</v>
      </c>
      <c r="O267" s="360" t="inlineStr">
        <is>
          <t>표점/만점</t>
        </is>
      </c>
      <c r="P267" s="343" t="inlineStr">
        <is>
          <t>변표/만점</t>
        </is>
      </c>
      <c r="Q267" s="342" t="inlineStr">
        <is>
          <t>2과목</t>
        </is>
      </c>
      <c r="R267" s="344" t="n">
        <v>25</v>
      </c>
      <c r="S267" s="345" t="n">
        <v>40</v>
      </c>
      <c r="T267" s="362" t="n">
        <v>25</v>
      </c>
      <c r="U267" s="361" t="n">
        <v>95.38</v>
      </c>
      <c r="V267" s="346" t="n">
        <v>129.9850314573279</v>
      </c>
      <c r="W267" s="348" t="n">
        <v>128.5835346030607</v>
      </c>
      <c r="X267" s="347" t="n">
        <v>65.20999999999999</v>
      </c>
      <c r="Y267" s="357" t="n">
        <v>67.53</v>
      </c>
      <c r="Z267" s="365" t="inlineStr">
        <is>
          <t>1등급</t>
        </is>
      </c>
      <c r="AA267" s="350" t="n">
        <v>100</v>
      </c>
      <c r="AB267" s="349" t="inlineStr">
        <is>
          <t>만점</t>
        </is>
      </c>
      <c r="AC267" s="350" t="n">
        <v>0</v>
      </c>
      <c r="AD267" s="349" t="inlineStr">
        <is>
          <t>만점</t>
        </is>
      </c>
      <c r="AE267" s="364" t="n">
        <v>0</v>
      </c>
      <c r="AF267" s="366" t="n">
        <v>0</v>
      </c>
      <c r="AG267" s="363" t="n">
        <v>0</v>
      </c>
      <c r="AH267" s="635" t="inlineStr"/>
      <c r="AI267" s="324" t="n"/>
      <c r="AL267" s="487" t="inlineStr">
        <is>
          <t>한양대 건축공학부</t>
        </is>
      </c>
      <c r="AM267" s="477" t="inlineStr">
        <is>
          <t>자연</t>
        </is>
      </c>
      <c r="AN267" s="637" t="n">
        <v>100</v>
      </c>
      <c r="AO267" s="478" t="n">
        <v>-856</v>
      </c>
      <c r="AP267" s="463" t="n">
        <v>-856</v>
      </c>
      <c r="AQ267" s="479" t="n">
        <v>0</v>
      </c>
      <c r="AR267" s="476" t="inlineStr">
        <is>
          <t>4.27 → 3.87</t>
        </is>
      </c>
      <c r="BA267" s="313" t="inlineStr">
        <is>
          <t>자연207</t>
        </is>
      </c>
    </row>
    <row r="268" ht="16.5" customHeight="1" s="671">
      <c r="B268" s="367" t="inlineStr">
        <is>
          <t>4.27</t>
        </is>
      </c>
      <c r="C268" s="351" t="inlineStr">
        <is>
          <t>9,266</t>
        </is>
      </c>
      <c r="D268" s="727" t="n">
        <v>-856</v>
      </c>
      <c r="E268" s="352" t="inlineStr"/>
      <c r="F268" s="341" t="n">
        <v>95.38</v>
      </c>
      <c r="G268" s="355" t="inlineStr">
        <is>
          <t>388.97</t>
        </is>
      </c>
      <c r="H268" s="356" t="inlineStr">
        <is>
          <t>392.51</t>
        </is>
      </c>
      <c r="I268" s="354" t="inlineStr">
        <is>
          <t>연세대</t>
        </is>
      </c>
      <c r="J268" s="340" t="inlineStr">
        <is>
          <t>통합디자인학과</t>
        </is>
      </c>
      <c r="K268" s="339" t="inlineStr">
        <is>
          <t>통합</t>
        </is>
      </c>
      <c r="L268" s="357" t="n">
        <v>10</v>
      </c>
      <c r="M268" s="358" t="inlineStr">
        <is>
          <t xml:space="preserve">708.083 / </t>
        </is>
      </c>
      <c r="N268" s="359" t="n">
        <v>1000</v>
      </c>
      <c r="O268" s="360" t="inlineStr">
        <is>
          <t>표점</t>
        </is>
      </c>
      <c r="P268" s="343" t="inlineStr">
        <is>
          <t>변표</t>
        </is>
      </c>
      <c r="Q268" s="342" t="inlineStr">
        <is>
          <t>2과목</t>
        </is>
      </c>
      <c r="R268" s="344" t="n">
        <v>33</v>
      </c>
      <c r="S268" s="345" t="n">
        <v>33</v>
      </c>
      <c r="T268" s="362" t="n">
        <v>17</v>
      </c>
      <c r="U268" s="361" t="n">
        <v>95.38</v>
      </c>
      <c r="V268" s="346" t="n">
        <v>129.9800213980028</v>
      </c>
      <c r="W268" s="348" t="n">
        <v>128.5780235378031</v>
      </c>
      <c r="X268" s="347" t="n">
        <v>65.20999999999999</v>
      </c>
      <c r="Y268" s="357" t="n">
        <v>66.30000000000001</v>
      </c>
      <c r="Z268" s="365" t="inlineStr">
        <is>
          <t>1등급</t>
        </is>
      </c>
      <c r="AA268" s="350" t="n">
        <v>166.67</v>
      </c>
      <c r="AB268" s="349" t="inlineStr">
        <is>
          <t>만점</t>
        </is>
      </c>
      <c r="AC268" s="350" t="n">
        <v>0</v>
      </c>
      <c r="AD268" s="349" t="inlineStr">
        <is>
          <t>만점</t>
        </is>
      </c>
      <c r="AE268" s="364" t="n">
        <v>0</v>
      </c>
      <c r="AF268" s="366" t="n">
        <v>0</v>
      </c>
      <c r="AG268" s="363" t="n">
        <v>0</v>
      </c>
      <c r="AH268" s="635" t="inlineStr"/>
      <c r="AI268" s="324" t="n"/>
      <c r="AL268" s="487" t="inlineStr">
        <is>
          <t>연세대 통합디자인학과</t>
        </is>
      </c>
      <c r="AM268" s="477" t="inlineStr">
        <is>
          <t>통합</t>
        </is>
      </c>
      <c r="AN268" s="637" t="n">
        <v>100</v>
      </c>
      <c r="AO268" s="478" t="n">
        <v>-856</v>
      </c>
      <c r="AP268" s="463" t="n">
        <v>-635</v>
      </c>
      <c r="AQ268" s="479" t="n">
        <v>-221</v>
      </c>
      <c r="AR268" s="476" t="inlineStr">
        <is>
          <t>4.55 → 4.26</t>
        </is>
      </c>
      <c r="BA268" s="313" t="inlineStr">
        <is>
          <t>통합인문48</t>
        </is>
      </c>
    </row>
    <row r="269" ht="16.5" customHeight="1" s="671">
      <c r="B269" s="367" t="inlineStr">
        <is>
          <t>4.27</t>
        </is>
      </c>
      <c r="C269" s="351" t="inlineStr">
        <is>
          <t>9,266</t>
        </is>
      </c>
      <c r="D269" s="727" t="n">
        <v>-821</v>
      </c>
      <c r="E269" s="352" t="inlineStr"/>
      <c r="F269" s="341" t="n">
        <v>95.37</v>
      </c>
      <c r="G269" s="355" t="inlineStr">
        <is>
          <t>389.90</t>
        </is>
      </c>
      <c r="H269" s="356" t="inlineStr">
        <is>
          <t>393.24</t>
        </is>
      </c>
      <c r="I269" s="354" t="inlineStr">
        <is>
          <t>한양대</t>
        </is>
      </c>
      <c r="J269" s="340" t="inlineStr">
        <is>
          <t>정보시스템학과(상경)</t>
        </is>
      </c>
      <c r="K269" s="339" t="inlineStr">
        <is>
          <t>통합</t>
        </is>
      </c>
      <c r="L269" s="357" t="n">
        <v>17</v>
      </c>
      <c r="M269" s="358" t="inlineStr">
        <is>
          <t xml:space="preserve">941.6 / </t>
        </is>
      </c>
      <c r="N269" s="359" t="n">
        <v>1000</v>
      </c>
      <c r="O269" s="360" t="inlineStr">
        <is>
          <t>표점/만점</t>
        </is>
      </c>
      <c r="P269" s="343" t="inlineStr">
        <is>
          <t>변표/만점</t>
        </is>
      </c>
      <c r="Q269" s="342" t="inlineStr">
        <is>
          <t>2과목</t>
        </is>
      </c>
      <c r="R269" s="344" t="n">
        <v>35</v>
      </c>
      <c r="S269" s="345" t="n">
        <v>35</v>
      </c>
      <c r="T269" s="362" t="n">
        <v>20</v>
      </c>
      <c r="U269" s="361" t="n">
        <v>95.37</v>
      </c>
      <c r="V269" s="346" t="n">
        <v>129.9690582532905</v>
      </c>
      <c r="W269" s="348" t="n">
        <v>128.5659640786195</v>
      </c>
      <c r="X269" s="347" t="n">
        <v>65.68000000000001</v>
      </c>
      <c r="Y269" s="357" t="n">
        <v>67.53</v>
      </c>
      <c r="Z269" s="365" t="inlineStr">
        <is>
          <t>1등급</t>
        </is>
      </c>
      <c r="AA269" s="350" t="n">
        <v>100</v>
      </c>
      <c r="AB269" s="349" t="inlineStr">
        <is>
          <t>만점</t>
        </is>
      </c>
      <c r="AC269" s="350" t="n">
        <v>0</v>
      </c>
      <c r="AD269" s="349" t="inlineStr">
        <is>
          <t>만점</t>
        </is>
      </c>
      <c r="AE269" s="364" t="n">
        <v>0</v>
      </c>
      <c r="AF269" s="366" t="n">
        <v>0</v>
      </c>
      <c r="AG269" s="363" t="n">
        <v>0</v>
      </c>
      <c r="AH269" s="635" t="inlineStr"/>
      <c r="AI269" s="324" t="n"/>
      <c r="AL269" s="487" t="inlineStr">
        <is>
          <t>한양대 정보시스템학과(상경)</t>
        </is>
      </c>
      <c r="AM269" s="477" t="inlineStr">
        <is>
          <t>통합</t>
        </is>
      </c>
      <c r="AN269" s="637" t="n">
        <v>100</v>
      </c>
      <c r="AO269" s="478" t="n">
        <v>-821</v>
      </c>
      <c r="AP269" s="463" t="n">
        <v>-619</v>
      </c>
      <c r="AQ269" s="479" t="n">
        <v>-202</v>
      </c>
      <c r="AR269" s="476" t="inlineStr">
        <is>
          <t>4.28 → 4.00</t>
        </is>
      </c>
      <c r="BA269" s="313" t="inlineStr">
        <is>
          <t>자연208</t>
        </is>
      </c>
    </row>
    <row r="270" ht="16.5" customHeight="1" s="671">
      <c r="B270" s="367" t="inlineStr">
        <is>
          <t>4.27</t>
        </is>
      </c>
      <c r="C270" s="351" t="inlineStr">
        <is>
          <t>9,266</t>
        </is>
      </c>
      <c r="D270" s="727" t="n">
        <v>-821</v>
      </c>
      <c r="E270" s="352" t="inlineStr">
        <is>
          <t>388.95</t>
        </is>
      </c>
      <c r="F270" s="341" t="n">
        <v>95.37</v>
      </c>
      <c r="G270" s="355" t="inlineStr">
        <is>
          <t>388.96</t>
        </is>
      </c>
      <c r="H270" s="356" t="inlineStr">
        <is>
          <t>392.45</t>
        </is>
      </c>
      <c r="I270" s="354" t="inlineStr">
        <is>
          <t>서강대</t>
        </is>
      </c>
      <c r="J270" s="340" t="inlineStr">
        <is>
          <t>인문학기반자유전공학부</t>
        </is>
      </c>
      <c r="K270" s="339" t="inlineStr">
        <is>
          <t>통합</t>
        </is>
      </c>
      <c r="L270" s="357" t="n">
        <v>47</v>
      </c>
      <c r="M270" s="358" t="inlineStr">
        <is>
          <t xml:space="preserve">502.41 / </t>
        </is>
      </c>
      <c r="N270" s="359" t="n">
        <v>600</v>
      </c>
      <c r="O270" s="360" t="inlineStr">
        <is>
          <t>표점</t>
        </is>
      </c>
      <c r="P270" s="343" t="inlineStr">
        <is>
          <t>변표</t>
        </is>
      </c>
      <c r="Q270" s="342" t="inlineStr">
        <is>
          <t>2과목</t>
        </is>
      </c>
      <c r="R270" s="344" t="n">
        <v>37</v>
      </c>
      <c r="S270" s="345" t="n">
        <v>43</v>
      </c>
      <c r="T270" s="362" t="n">
        <v>20</v>
      </c>
      <c r="U270" s="361" t="n">
        <v>95.37</v>
      </c>
      <c r="V270" s="346" t="n">
        <v>129.9759118127382</v>
      </c>
      <c r="W270" s="348" t="n">
        <v>128.573502994012</v>
      </c>
      <c r="X270" s="347" t="n">
        <v>65.20999999999999</v>
      </c>
      <c r="Y270" s="357" t="n">
        <v>68.58</v>
      </c>
      <c r="Z270" s="365" t="inlineStr">
        <is>
          <t>1등급</t>
        </is>
      </c>
      <c r="AA270" s="350" t="n">
        <v>100</v>
      </c>
      <c r="AB270" s="349" t="inlineStr">
        <is>
          <t>만점</t>
        </is>
      </c>
      <c r="AC270" s="350" t="n">
        <v>10</v>
      </c>
      <c r="AD270" s="349" t="inlineStr">
        <is>
          <t>만점</t>
        </is>
      </c>
      <c r="AE270" s="364" t="n">
        <v>0</v>
      </c>
      <c r="AF270" s="366" t="n">
        <v>0</v>
      </c>
      <c r="AG270" s="363" t="n">
        <v>0</v>
      </c>
      <c r="AH270" s="635" t="inlineStr"/>
      <c r="AI270" s="324" t="n"/>
      <c r="AL270" s="487" t="inlineStr">
        <is>
          <t>서강대 인문학기반자유전공학부</t>
        </is>
      </c>
      <c r="AM270" s="477" t="inlineStr">
        <is>
          <t>통합</t>
        </is>
      </c>
      <c r="AN270" s="637" t="n">
        <v>100</v>
      </c>
      <c r="AO270" s="478" t="n">
        <v>-821</v>
      </c>
      <c r="AP270" s="463" t="n">
        <v>-609</v>
      </c>
      <c r="AQ270" s="479" t="n">
        <v>-212</v>
      </c>
      <c r="AR270" s="476" t="inlineStr">
        <is>
          <t>4.56 → 4.27</t>
        </is>
      </c>
      <c r="BA270" s="313" t="inlineStr">
        <is>
          <t>자연209</t>
        </is>
      </c>
    </row>
    <row r="271" ht="16.5" customHeight="1" s="671">
      <c r="B271" s="367" t="inlineStr">
        <is>
          <t>4.28</t>
        </is>
      </c>
      <c r="C271" s="351" t="inlineStr">
        <is>
          <t>9,288</t>
        </is>
      </c>
      <c r="D271" s="727" t="n">
        <v>-857</v>
      </c>
      <c r="E271" s="352" t="inlineStr"/>
      <c r="F271" s="341" t="n">
        <v>95.36</v>
      </c>
      <c r="G271" s="355" t="inlineStr">
        <is>
          <t>388.91</t>
        </is>
      </c>
      <c r="H271" s="356" t="inlineStr">
        <is>
          <t>393.30</t>
        </is>
      </c>
      <c r="I271" s="354" t="inlineStr">
        <is>
          <t>제주대</t>
        </is>
      </c>
      <c r="J271" s="340" t="inlineStr">
        <is>
          <t>의예과(지역)</t>
        </is>
      </c>
      <c r="K271" s="339" t="inlineStr">
        <is>
          <t>자연</t>
        </is>
      </c>
      <c r="L271" s="357" t="n">
        <v>14</v>
      </c>
      <c r="M271" s="358" t="inlineStr">
        <is>
          <t xml:space="preserve">972.85 / </t>
        </is>
      </c>
      <c r="N271" s="359" t="n">
        <v>1000</v>
      </c>
      <c r="O271" s="360" t="inlineStr">
        <is>
          <t>백분위</t>
        </is>
      </c>
      <c r="P271" s="343" t="inlineStr">
        <is>
          <t>백분위</t>
        </is>
      </c>
      <c r="Q271" s="342" t="inlineStr">
        <is>
          <t>2과목</t>
        </is>
      </c>
      <c r="R271" s="344" t="n">
        <v>20</v>
      </c>
      <c r="S271" s="345" t="n">
        <v>30</v>
      </c>
      <c r="T271" s="362" t="n">
        <v>30</v>
      </c>
      <c r="U271" s="361" t="n">
        <v>95.36</v>
      </c>
      <c r="V271" s="346" t="n">
        <v>129.9602272727273</v>
      </c>
      <c r="W271" s="348" t="n">
        <v>128.55625</v>
      </c>
      <c r="X271" s="347" t="n">
        <v>65.2</v>
      </c>
      <c r="Y271" s="357" t="inlineStr"/>
      <c r="Z271" s="365" t="inlineStr">
        <is>
          <t>1등급</t>
        </is>
      </c>
      <c r="AA271" s="350" t="n">
        <v>200</v>
      </c>
      <c r="AB271" s="349" t="inlineStr">
        <is>
          <t>만점</t>
        </is>
      </c>
      <c r="AC271" s="350" t="n">
        <v>10</v>
      </c>
      <c r="AD271" s="349" t="inlineStr">
        <is>
          <t>만점</t>
        </is>
      </c>
      <c r="AE271" s="364" t="n">
        <v>0</v>
      </c>
      <c r="AF271" s="366" t="n">
        <v>0</v>
      </c>
      <c r="AG271" s="363" t="n">
        <v>0</v>
      </c>
      <c r="AH271" s="635" t="inlineStr"/>
      <c r="AI271" s="324" t="n"/>
      <c r="AL271" s="487" t="inlineStr">
        <is>
          <t>제주대 의예과(지역)</t>
        </is>
      </c>
      <c r="AM271" s="477" t="inlineStr">
        <is>
          <t>자연</t>
        </is>
      </c>
      <c r="AN271" s="637" t="n">
        <v>100</v>
      </c>
      <c r="AO271" s="478" t="n">
        <v>-857</v>
      </c>
      <c r="AP271" s="463" t="n">
        <v>-857</v>
      </c>
      <c r="AQ271" s="479" t="n">
        <v>0</v>
      </c>
      <c r="AR271" s="476" t="inlineStr">
        <is>
          <t>4.29 → 3.89</t>
        </is>
      </c>
      <c r="BA271" s="313" t="inlineStr">
        <is>
          <t>자연210</t>
        </is>
      </c>
    </row>
    <row r="272" ht="16.5" customHeight="1" s="671">
      <c r="B272" s="367" t="inlineStr">
        <is>
          <t>4.28</t>
        </is>
      </c>
      <c r="C272" s="351" t="inlineStr">
        <is>
          <t>9,288</t>
        </is>
      </c>
      <c r="D272" s="727" t="n">
        <v>-858</v>
      </c>
      <c r="E272" s="352" t="inlineStr"/>
      <c r="F272" s="341" t="n">
        <v>95.36</v>
      </c>
      <c r="G272" s="355" t="inlineStr">
        <is>
          <t>389.88</t>
        </is>
      </c>
      <c r="H272" s="356" t="inlineStr">
        <is>
          <t>393.27</t>
        </is>
      </c>
      <c r="I272" s="354" t="inlineStr">
        <is>
          <t>성균관대</t>
        </is>
      </c>
      <c r="J272" s="340" t="inlineStr">
        <is>
          <t>글로벌융합학부</t>
        </is>
      </c>
      <c r="K272" s="339" t="inlineStr">
        <is>
          <t>통합</t>
        </is>
      </c>
      <c r="L272" s="357" t="n">
        <v>11</v>
      </c>
      <c r="M272" s="358" t="inlineStr">
        <is>
          <t xml:space="preserve">650.35 / </t>
        </is>
      </c>
      <c r="N272" s="359" t="n">
        <v>1000</v>
      </c>
      <c r="O272" s="360" t="inlineStr">
        <is>
          <t>표점</t>
        </is>
      </c>
      <c r="P272" s="343" t="inlineStr">
        <is>
          <t>변표</t>
        </is>
      </c>
      <c r="Q272" s="342" t="inlineStr">
        <is>
          <t>2과목</t>
        </is>
      </c>
      <c r="R272" s="344" t="n">
        <v>35</v>
      </c>
      <c r="S272" s="345" t="n">
        <v>25</v>
      </c>
      <c r="T272" s="362" t="n">
        <v>30</v>
      </c>
      <c r="U272" s="361" t="n">
        <v>95.36</v>
      </c>
      <c r="V272" s="346" t="n">
        <v>129.9626313740755</v>
      </c>
      <c r="W272" s="348" t="n">
        <v>128.5588945114831</v>
      </c>
      <c r="X272" s="347" t="n">
        <v>65.68000000000001</v>
      </c>
      <c r="Y272" s="357" t="n">
        <v>66.24000000000001</v>
      </c>
      <c r="Z272" s="365" t="inlineStr">
        <is>
          <t>1등급</t>
        </is>
      </c>
      <c r="AA272" s="350" t="n">
        <v>63.5</v>
      </c>
      <c r="AB272" s="349" t="inlineStr">
        <is>
          <t>만점</t>
        </is>
      </c>
      <c r="AC272" s="350" t="n">
        <v>0</v>
      </c>
      <c r="AD272" s="349" t="inlineStr">
        <is>
          <t>만점</t>
        </is>
      </c>
      <c r="AE272" s="364" t="n">
        <v>0</v>
      </c>
      <c r="AF272" s="366" t="n">
        <v>0</v>
      </c>
      <c r="AG272" s="363" t="n">
        <v>0</v>
      </c>
      <c r="AH272" s="635" t="inlineStr"/>
      <c r="AI272" s="324" t="n"/>
      <c r="AL272" s="487" t="inlineStr">
        <is>
          <t>성균관대 글로벌융합학부</t>
        </is>
      </c>
      <c r="AM272" s="477" t="inlineStr">
        <is>
          <t>통합</t>
        </is>
      </c>
      <c r="AN272" s="637" t="n">
        <v>100</v>
      </c>
      <c r="AO272" s="478" t="n">
        <v>-858</v>
      </c>
      <c r="AP272" s="463" t="n">
        <v>-645</v>
      </c>
      <c r="AQ272" s="479" t="n">
        <v>-213</v>
      </c>
      <c r="AR272" s="476" t="inlineStr">
        <is>
          <t>4.29 → 3.99</t>
        </is>
      </c>
      <c r="BA272" s="313" t="inlineStr">
        <is>
          <t>통합인문49</t>
        </is>
      </c>
    </row>
    <row r="273" ht="16.5" customHeight="1" s="671">
      <c r="B273" s="367" t="inlineStr">
        <is>
          <t>4.29</t>
        </is>
      </c>
      <c r="C273" s="351" t="inlineStr">
        <is>
          <t>9,309</t>
        </is>
      </c>
      <c r="D273" s="727" t="n">
        <v>-859</v>
      </c>
      <c r="E273" s="352" t="inlineStr">
        <is>
          <t>388.92</t>
        </is>
      </c>
      <c r="F273" s="341" t="n">
        <v>95.34999999999999</v>
      </c>
      <c r="G273" s="355" t="inlineStr">
        <is>
          <t>388.89</t>
        </is>
      </c>
      <c r="H273" s="356" t="inlineStr">
        <is>
          <t>393.28</t>
        </is>
      </c>
      <c r="I273" s="354" t="inlineStr">
        <is>
          <t>고려대</t>
        </is>
      </c>
      <c r="J273" s="340" t="inlineStr">
        <is>
          <t>수학교육과</t>
        </is>
      </c>
      <c r="K273" s="339" t="inlineStr">
        <is>
          <t>자연</t>
        </is>
      </c>
      <c r="L273" s="357" t="n">
        <v>11</v>
      </c>
      <c r="M273" s="358" t="inlineStr">
        <is>
          <t xml:space="preserve">661.89 / </t>
        </is>
      </c>
      <c r="N273" s="359" t="n">
        <v>1000</v>
      </c>
      <c r="O273" s="360" t="inlineStr">
        <is>
          <t>표점</t>
        </is>
      </c>
      <c r="P273" s="343" t="inlineStr">
        <is>
          <t>변표</t>
        </is>
      </c>
      <c r="Q273" s="342" t="inlineStr">
        <is>
          <t>2과목</t>
        </is>
      </c>
      <c r="R273" s="344" t="n">
        <v>31</v>
      </c>
      <c r="S273" s="345" t="n">
        <v>38</v>
      </c>
      <c r="T273" s="362" t="n">
        <v>31</v>
      </c>
      <c r="U273" s="361" t="n">
        <v>95.34999999999999</v>
      </c>
      <c r="V273" s="346" t="n">
        <v>129.9540443070582</v>
      </c>
      <c r="W273" s="348" t="n">
        <v>128.549448737764</v>
      </c>
      <c r="X273" s="347" t="n">
        <v>65.19</v>
      </c>
      <c r="Y273" s="357" t="n">
        <v>66.5</v>
      </c>
      <c r="Z273" s="365" t="inlineStr">
        <is>
          <t>1등급</t>
        </is>
      </c>
      <c r="AA273" s="350" t="n">
        <v>0</v>
      </c>
      <c r="AB273" s="349" t="inlineStr">
        <is>
          <t>만점</t>
        </is>
      </c>
      <c r="AC273" s="350" t="n">
        <v>10</v>
      </c>
      <c r="AD273" s="349" t="inlineStr">
        <is>
          <t>만점</t>
        </is>
      </c>
      <c r="AE273" s="364" t="n">
        <v>0</v>
      </c>
      <c r="AF273" s="366" t="n">
        <v>0</v>
      </c>
      <c r="AG273" s="363" t="n">
        <v>0</v>
      </c>
      <c r="AH273" s="635" t="inlineStr"/>
      <c r="AI273" s="324" t="n"/>
      <c r="AL273" s="487" t="inlineStr">
        <is>
          <t>고려대 수학교육과</t>
        </is>
      </c>
      <c r="AM273" s="477" t="inlineStr">
        <is>
          <t>자연</t>
        </is>
      </c>
      <c r="AN273" s="637" t="n">
        <v>100</v>
      </c>
      <c r="AO273" s="478" t="n">
        <v>-859</v>
      </c>
      <c r="AP273" s="463" t="n">
        <v>-859</v>
      </c>
      <c r="AQ273" s="479" t="n">
        <v>0</v>
      </c>
      <c r="AR273" s="476" t="inlineStr">
        <is>
          <t>4.29 → 3.89</t>
        </is>
      </c>
      <c r="BA273" s="313" t="inlineStr">
        <is>
          <t>통합인문50</t>
        </is>
      </c>
    </row>
    <row r="274" ht="16.5" customHeight="1" s="671">
      <c r="B274" s="367" t="inlineStr">
        <is>
          <t>4.30</t>
        </is>
      </c>
      <c r="C274" s="351" t="inlineStr">
        <is>
          <t>9,331</t>
        </is>
      </c>
      <c r="D274" s="727" t="n">
        <v>-859</v>
      </c>
      <c r="E274" s="352" t="inlineStr"/>
      <c r="F274" s="341" t="n">
        <v>95.33</v>
      </c>
      <c r="G274" s="355" t="inlineStr">
        <is>
          <t>388.84</t>
        </is>
      </c>
      <c r="H274" s="356" t="inlineStr">
        <is>
          <t>393.21</t>
        </is>
      </c>
      <c r="I274" s="354" t="inlineStr">
        <is>
          <t>고려대</t>
        </is>
      </c>
      <c r="J274" s="340" t="inlineStr">
        <is>
          <t>보건환경융합과학부</t>
        </is>
      </c>
      <c r="K274" s="339" t="inlineStr">
        <is>
          <t>자연</t>
        </is>
      </c>
      <c r="L274" s="357" t="n">
        <v>30</v>
      </c>
      <c r="M274" s="358" t="inlineStr">
        <is>
          <t xml:space="preserve">661.8 / </t>
        </is>
      </c>
      <c r="N274" s="359" t="n">
        <v>1000</v>
      </c>
      <c r="O274" s="360" t="inlineStr">
        <is>
          <t>표점</t>
        </is>
      </c>
      <c r="P274" s="343" t="inlineStr">
        <is>
          <t>변표</t>
        </is>
      </c>
      <c r="Q274" s="342" t="inlineStr">
        <is>
          <t>2과목</t>
        </is>
      </c>
      <c r="R274" s="344" t="n">
        <v>31</v>
      </c>
      <c r="S274" s="345" t="n">
        <v>38</v>
      </c>
      <c r="T274" s="362" t="n">
        <v>31</v>
      </c>
      <c r="U274" s="361" t="n">
        <v>95.33</v>
      </c>
      <c r="V274" s="346" t="n">
        <v>129.9392065945389</v>
      </c>
      <c r="W274" s="348" t="n">
        <v>128.5331272539928</v>
      </c>
      <c r="X274" s="347" t="n">
        <v>65.18000000000001</v>
      </c>
      <c r="Y274" s="357" t="n">
        <v>66.49000000000001</v>
      </c>
      <c r="Z274" s="365" t="inlineStr">
        <is>
          <t>1등급</t>
        </is>
      </c>
      <c r="AA274" s="350" t="n">
        <v>0</v>
      </c>
      <c r="AB274" s="349" t="inlineStr">
        <is>
          <t>만점</t>
        </is>
      </c>
      <c r="AC274" s="350" t="n">
        <v>10</v>
      </c>
      <c r="AD274" s="349" t="inlineStr">
        <is>
          <t>만점</t>
        </is>
      </c>
      <c r="AE274" s="364" t="n">
        <v>0</v>
      </c>
      <c r="AF274" s="366" t="n">
        <v>0</v>
      </c>
      <c r="AG274" s="363" t="n">
        <v>0</v>
      </c>
      <c r="AH274" s="635" t="inlineStr"/>
      <c r="AI274" s="324" t="n"/>
      <c r="AL274" s="487" t="inlineStr">
        <is>
          <t>고려대 보건환경융합과학부</t>
        </is>
      </c>
      <c r="AM274" s="477" t="inlineStr">
        <is>
          <t>자연</t>
        </is>
      </c>
      <c r="AN274" s="637" t="n">
        <v>100</v>
      </c>
      <c r="AO274" s="478" t="n">
        <v>-859</v>
      </c>
      <c r="AP274" s="463" t="n">
        <v>-859</v>
      </c>
      <c r="AQ274" s="479" t="n">
        <v>0</v>
      </c>
      <c r="AR274" s="476" t="inlineStr">
        <is>
          <t>4.31 → 3.91</t>
        </is>
      </c>
      <c r="BA274" s="313" t="inlineStr">
        <is>
          <t>자연211</t>
        </is>
      </c>
    </row>
    <row r="275" ht="16.5" customHeight="1" s="671">
      <c r="B275" s="367" t="inlineStr">
        <is>
          <t>4.31</t>
        </is>
      </c>
      <c r="C275" s="351" t="inlineStr">
        <is>
          <t>9,353</t>
        </is>
      </c>
      <c r="D275" s="727" t="n">
        <v>-859</v>
      </c>
      <c r="E275" s="352" t="inlineStr"/>
      <c r="F275" s="341" t="n">
        <v>95.31999999999999</v>
      </c>
      <c r="G275" s="355" t="inlineStr">
        <is>
          <t>388.81</t>
        </is>
      </c>
      <c r="H275" s="356" t="inlineStr">
        <is>
          <t>393.18</t>
        </is>
      </c>
      <c r="I275" s="354" t="inlineStr">
        <is>
          <t>한양대</t>
        </is>
      </c>
      <c r="J275" s="340" t="inlineStr">
        <is>
          <t>건축학부</t>
        </is>
      </c>
      <c r="K275" s="339" t="inlineStr">
        <is>
          <t>자연</t>
        </is>
      </c>
      <c r="L275" s="357" t="n">
        <v>18</v>
      </c>
      <c r="M275" s="358" t="inlineStr">
        <is>
          <t xml:space="preserve">941.99 / </t>
        </is>
      </c>
      <c r="N275" s="359" t="n">
        <v>1000</v>
      </c>
      <c r="O275" s="360" t="inlineStr">
        <is>
          <t>표점/만점</t>
        </is>
      </c>
      <c r="P275" s="343" t="inlineStr">
        <is>
          <t>변표/만점</t>
        </is>
      </c>
      <c r="Q275" s="342" t="inlineStr">
        <is>
          <t>2과목</t>
        </is>
      </c>
      <c r="R275" s="344" t="n">
        <v>25</v>
      </c>
      <c r="S275" s="345" t="n">
        <v>40</v>
      </c>
      <c r="T275" s="362" t="n">
        <v>25</v>
      </c>
      <c r="U275" s="361" t="n">
        <v>95.31999999999999</v>
      </c>
      <c r="V275" s="346" t="n">
        <v>129.9304149872533</v>
      </c>
      <c r="W275" s="348" t="n">
        <v>128.5234564859787</v>
      </c>
      <c r="X275" s="347" t="n">
        <v>65.18000000000001</v>
      </c>
      <c r="Y275" s="357" t="n">
        <v>67.51000000000001</v>
      </c>
      <c r="Z275" s="365" t="inlineStr">
        <is>
          <t>1등급</t>
        </is>
      </c>
      <c r="AA275" s="350" t="n">
        <v>100</v>
      </c>
      <c r="AB275" s="349" t="inlineStr">
        <is>
          <t>만점</t>
        </is>
      </c>
      <c r="AC275" s="350" t="n">
        <v>0</v>
      </c>
      <c r="AD275" s="349" t="inlineStr">
        <is>
          <t>만점</t>
        </is>
      </c>
      <c r="AE275" s="364" t="n">
        <v>0</v>
      </c>
      <c r="AF275" s="366" t="n">
        <v>0</v>
      </c>
      <c r="AG275" s="363" t="n">
        <v>0</v>
      </c>
      <c r="AH275" s="635" t="inlineStr"/>
      <c r="AI275" s="324" t="n"/>
      <c r="AL275" s="487" t="inlineStr">
        <is>
          <t>한양대 건축학부</t>
        </is>
      </c>
      <c r="AM275" s="477" t="inlineStr">
        <is>
          <t>자연</t>
        </is>
      </c>
      <c r="AN275" s="637" t="n">
        <v>100</v>
      </c>
      <c r="AO275" s="478" t="n">
        <v>-859</v>
      </c>
      <c r="AP275" s="463" t="n">
        <v>-859</v>
      </c>
      <c r="AQ275" s="479" t="n">
        <v>0</v>
      </c>
      <c r="AR275" s="476" t="inlineStr">
        <is>
          <t>4.31 → 3.91</t>
        </is>
      </c>
      <c r="BA275" s="313" t="inlineStr">
        <is>
          <t>자연212</t>
        </is>
      </c>
    </row>
    <row r="276" ht="16.5" customHeight="1" s="671">
      <c r="B276" s="367" t="inlineStr">
        <is>
          <t>4.32</t>
        </is>
      </c>
      <c r="C276" s="351" t="inlineStr">
        <is>
          <t>9,374</t>
        </is>
      </c>
      <c r="D276" s="727" t="n">
        <v>-829</v>
      </c>
      <c r="E276" s="352" t="inlineStr"/>
      <c r="F276" s="341" t="n">
        <v>95.31999999999999</v>
      </c>
      <c r="G276" s="355" t="inlineStr">
        <is>
          <t>388.79</t>
        </is>
      </c>
      <c r="H276" s="356" t="inlineStr">
        <is>
          <t>393.11</t>
        </is>
      </c>
      <c r="I276" s="354" t="inlineStr">
        <is>
          <t>성균관대</t>
        </is>
      </c>
      <c r="J276" s="340" t="inlineStr">
        <is>
          <t>자유전공계열</t>
        </is>
      </c>
      <c r="K276" s="339" t="inlineStr">
        <is>
          <t>자연</t>
        </is>
      </c>
      <c r="L276" s="357" t="n">
        <v>112</v>
      </c>
      <c r="M276" s="358" t="inlineStr">
        <is>
          <t xml:space="preserve">659.03 / </t>
        </is>
      </c>
      <c r="N276" s="359" t="n">
        <v>1000</v>
      </c>
      <c r="O276" s="360" t="inlineStr">
        <is>
          <t>표점</t>
        </is>
      </c>
      <c r="P276" s="343" t="inlineStr">
        <is>
          <t>변표</t>
        </is>
      </c>
      <c r="Q276" s="342" t="inlineStr">
        <is>
          <t>2과목</t>
        </is>
      </c>
      <c r="R276" s="344" t="n">
        <v>20</v>
      </c>
      <c r="S276" s="345" t="n">
        <v>40</v>
      </c>
      <c r="T276" s="362" t="n">
        <v>30</v>
      </c>
      <c r="U276" s="361" t="n">
        <v>95.31999999999999</v>
      </c>
      <c r="V276" s="346" t="n">
        <v>129.9244210664986</v>
      </c>
      <c r="W276" s="348" t="n">
        <v>128.5168631731484</v>
      </c>
      <c r="X276" s="347" t="n">
        <v>65.17</v>
      </c>
      <c r="Y276" s="357" t="n">
        <v>66.22</v>
      </c>
      <c r="Z276" s="365" t="inlineStr">
        <is>
          <t>1등급</t>
        </is>
      </c>
      <c r="AA276" s="350" t="n">
        <v>63.5</v>
      </c>
      <c r="AB276" s="349" t="inlineStr">
        <is>
          <t>만점</t>
        </is>
      </c>
      <c r="AC276" s="350" t="n">
        <v>0</v>
      </c>
      <c r="AD276" s="349" t="inlineStr">
        <is>
          <t>만점</t>
        </is>
      </c>
      <c r="AE276" s="364" t="n">
        <v>0</v>
      </c>
      <c r="AF276" s="366" t="n">
        <v>9.933</v>
      </c>
      <c r="AG276" s="363" t="n">
        <v>0</v>
      </c>
      <c r="AH276" s="635" t="inlineStr">
        <is>
          <t xml:space="preserve"> 과탐5%가산</t>
        </is>
      </c>
      <c r="AI276" s="324" t="n"/>
      <c r="AL276" s="487" t="inlineStr">
        <is>
          <t>성균관대 자유전공계열</t>
        </is>
      </c>
      <c r="AM276" s="477" t="inlineStr">
        <is>
          <t>자연</t>
        </is>
      </c>
      <c r="AN276" s="637" t="n">
        <v>100</v>
      </c>
      <c r="AO276" s="478" t="n">
        <v>-829</v>
      </c>
      <c r="AP276" s="463" t="n">
        <v>-829</v>
      </c>
      <c r="AQ276" s="479" t="n">
        <v>0</v>
      </c>
      <c r="AR276" s="476" t="inlineStr">
        <is>
          <t>4.31 → 3.93</t>
        </is>
      </c>
      <c r="BA276" s="313" t="inlineStr">
        <is>
          <t>자연213</t>
        </is>
      </c>
    </row>
    <row r="277" ht="16.5" customHeight="1" s="671">
      <c r="B277" s="367" t="inlineStr">
        <is>
          <t>4.32</t>
        </is>
      </c>
      <c r="C277" s="351" t="inlineStr">
        <is>
          <t>9,374</t>
        </is>
      </c>
      <c r="D277" s="727" t="n">
        <v>-829</v>
      </c>
      <c r="E277" s="352" t="inlineStr"/>
      <c r="F277" s="341" t="n">
        <v>95.31</v>
      </c>
      <c r="G277" s="355" t="inlineStr">
        <is>
          <t>388.78</t>
        </is>
      </c>
      <c r="H277" s="356" t="inlineStr">
        <is>
          <t>393.11</t>
        </is>
      </c>
      <c r="I277" s="354" t="inlineStr">
        <is>
          <t>고려대</t>
        </is>
      </c>
      <c r="J277" s="340" t="inlineStr">
        <is>
          <t>환경생태공학부</t>
        </is>
      </c>
      <c r="K277" s="339" t="inlineStr">
        <is>
          <t>자연</t>
        </is>
      </c>
      <c r="L277" s="357" t="n">
        <v>17</v>
      </c>
      <c r="M277" s="358" t="inlineStr">
        <is>
          <t xml:space="preserve">661.68 / </t>
        </is>
      </c>
      <c r="N277" s="359" t="n">
        <v>1000</v>
      </c>
      <c r="O277" s="360" t="inlineStr">
        <is>
          <t>표점</t>
        </is>
      </c>
      <c r="P277" s="343" t="inlineStr">
        <is>
          <t>변표</t>
        </is>
      </c>
      <c r="Q277" s="342" t="inlineStr">
        <is>
          <t>2과목</t>
        </is>
      </c>
      <c r="R277" s="344" t="n">
        <v>31</v>
      </c>
      <c r="S277" s="345" t="n">
        <v>38</v>
      </c>
      <c r="T277" s="362" t="n">
        <v>31</v>
      </c>
      <c r="U277" s="361" t="n">
        <v>95.31</v>
      </c>
      <c r="V277" s="346" t="n">
        <v>129.9194229778465</v>
      </c>
      <c r="W277" s="348" t="n">
        <v>128.5113652756311</v>
      </c>
      <c r="X277" s="347" t="n">
        <v>65.17</v>
      </c>
      <c r="Y277" s="357" t="n">
        <v>66.48</v>
      </c>
      <c r="Z277" s="365" t="inlineStr">
        <is>
          <t>1등급</t>
        </is>
      </c>
      <c r="AA277" s="350" t="n">
        <v>0</v>
      </c>
      <c r="AB277" s="349" t="inlineStr">
        <is>
          <t>만점</t>
        </is>
      </c>
      <c r="AC277" s="350" t="n">
        <v>10</v>
      </c>
      <c r="AD277" s="349" t="inlineStr">
        <is>
          <t>만점</t>
        </is>
      </c>
      <c r="AE277" s="364" t="n">
        <v>0</v>
      </c>
      <c r="AF277" s="366" t="n">
        <v>0</v>
      </c>
      <c r="AG277" s="363" t="n">
        <v>0</v>
      </c>
      <c r="AH277" s="635" t="inlineStr"/>
      <c r="AI277" s="324" t="n"/>
      <c r="AL277" s="487" t="inlineStr">
        <is>
          <t>고려대 환경생태공학부</t>
        </is>
      </c>
      <c r="AM277" s="477" t="inlineStr">
        <is>
          <t>자연</t>
        </is>
      </c>
      <c r="AN277" s="637" t="n">
        <v>100</v>
      </c>
      <c r="AO277" s="478" t="n">
        <v>-829</v>
      </c>
      <c r="AP277" s="463" t="n">
        <v>-829</v>
      </c>
      <c r="AQ277" s="479" t="n">
        <v>0</v>
      </c>
      <c r="AR277" s="476" t="inlineStr">
        <is>
          <t>4.31 → 3.93</t>
        </is>
      </c>
      <c r="BA277" s="313" t="inlineStr">
        <is>
          <t>통합인문51</t>
        </is>
      </c>
    </row>
    <row r="278" ht="16.5" customHeight="1" s="671">
      <c r="B278" s="367" t="inlineStr">
        <is>
          <t>4.37</t>
        </is>
      </c>
      <c r="C278" s="351" t="inlineStr">
        <is>
          <t>9,483</t>
        </is>
      </c>
      <c r="D278" s="727" t="n">
        <v>-860</v>
      </c>
      <c r="E278" s="352" t="inlineStr"/>
      <c r="F278" s="341" t="n">
        <v>95.3</v>
      </c>
      <c r="G278" s="355" t="inlineStr">
        <is>
          <t>389.70</t>
        </is>
      </c>
      <c r="H278" s="356" t="inlineStr">
        <is>
          <t>393.16</t>
        </is>
      </c>
      <c r="I278" s="354" t="inlineStr">
        <is>
          <t>고려대</t>
        </is>
      </c>
      <c r="J278" s="340" t="inlineStr">
        <is>
          <t>보건정책관리학부</t>
        </is>
      </c>
      <c r="K278" s="339" t="inlineStr">
        <is>
          <t>통합</t>
        </is>
      </c>
      <c r="L278" s="357" t="n">
        <v>19</v>
      </c>
      <c r="M278" s="358" t="inlineStr">
        <is>
          <t xml:space="preserve">660.69 / </t>
        </is>
      </c>
      <c r="N278" s="359" t="n">
        <v>1000</v>
      </c>
      <c r="O278" s="360" t="inlineStr">
        <is>
          <t>표점</t>
        </is>
      </c>
      <c r="P278" s="343" t="inlineStr">
        <is>
          <t>변표</t>
        </is>
      </c>
      <c r="Q278" s="342" t="inlineStr">
        <is>
          <t>2과목</t>
        </is>
      </c>
      <c r="R278" s="344" t="n">
        <v>36</v>
      </c>
      <c r="S278" s="345" t="n">
        <v>36</v>
      </c>
      <c r="T278" s="362" t="n">
        <v>29</v>
      </c>
      <c r="U278" s="361" t="n">
        <v>95.3</v>
      </c>
      <c r="V278" s="346" t="n">
        <v>129.9094944512947</v>
      </c>
      <c r="W278" s="348" t="n">
        <v>128.5004438964242</v>
      </c>
      <c r="X278" s="347" t="n">
        <v>65.65000000000001</v>
      </c>
      <c r="Y278" s="357" t="n">
        <v>66.24000000000001</v>
      </c>
      <c r="Z278" s="365" t="inlineStr">
        <is>
          <t>1등급</t>
        </is>
      </c>
      <c r="AA278" s="350" t="n">
        <v>0</v>
      </c>
      <c r="AB278" s="349" t="inlineStr">
        <is>
          <t>만점</t>
        </is>
      </c>
      <c r="AC278" s="350" t="n">
        <v>10</v>
      </c>
      <c r="AD278" s="349" t="inlineStr">
        <is>
          <t>만점</t>
        </is>
      </c>
      <c r="AE278" s="364" t="n">
        <v>0</v>
      </c>
      <c r="AF278" s="366" t="n">
        <v>0</v>
      </c>
      <c r="AG278" s="363" t="n">
        <v>0</v>
      </c>
      <c r="AH278" s="635" t="inlineStr"/>
      <c r="AI278" s="324" t="n"/>
      <c r="AL278" s="487" t="inlineStr">
        <is>
          <t>고려대 보건정책관리학부</t>
        </is>
      </c>
      <c r="AM278" s="477" t="inlineStr">
        <is>
          <t>통합</t>
        </is>
      </c>
      <c r="AN278" s="637" t="n">
        <v>100</v>
      </c>
      <c r="AO278" s="478" t="n">
        <v>-860</v>
      </c>
      <c r="AP278" s="463" t="n">
        <v>-646</v>
      </c>
      <c r="AQ278" s="479" t="n">
        <v>-214</v>
      </c>
      <c r="AR278" s="476" t="inlineStr">
        <is>
          <t>4.32 → 4.02</t>
        </is>
      </c>
      <c r="BA278" s="313" t="inlineStr">
        <is>
          <t>자연214</t>
        </is>
      </c>
    </row>
    <row r="279" ht="16.5" customHeight="1" s="671">
      <c r="B279" s="367" t="inlineStr">
        <is>
          <t>4.33</t>
        </is>
      </c>
      <c r="C279" s="351" t="inlineStr">
        <is>
          <t>9,396</t>
        </is>
      </c>
      <c r="D279" s="727" t="n">
        <v>-861</v>
      </c>
      <c r="E279" s="352" t="inlineStr">
        <is>
          <t>388.42</t>
        </is>
      </c>
      <c r="F279" s="341" t="n">
        <v>95.29000000000001</v>
      </c>
      <c r="G279" s="355" t="inlineStr">
        <is>
          <t>388.72</t>
        </is>
      </c>
      <c r="H279" s="356" t="inlineStr">
        <is>
          <t>393.13</t>
        </is>
      </c>
      <c r="I279" s="354" t="inlineStr">
        <is>
          <t>한양대</t>
        </is>
      </c>
      <c r="J279" s="340" t="inlineStr">
        <is>
          <t>유기나노공학과</t>
        </is>
      </c>
      <c r="K279" s="339" t="inlineStr">
        <is>
          <t>자연</t>
        </is>
      </c>
      <c r="L279" s="357" t="n">
        <v>14</v>
      </c>
      <c r="M279" s="358" t="inlineStr">
        <is>
          <t xml:space="preserve">941.81 / </t>
        </is>
      </c>
      <c r="N279" s="359" t="n">
        <v>1000</v>
      </c>
      <c r="O279" s="360" t="inlineStr">
        <is>
          <t>표점/만점</t>
        </is>
      </c>
      <c r="P279" s="343" t="inlineStr">
        <is>
          <t>변표/만점</t>
        </is>
      </c>
      <c r="Q279" s="342" t="inlineStr">
        <is>
          <t>2과목</t>
        </is>
      </c>
      <c r="R279" s="344" t="n">
        <v>25</v>
      </c>
      <c r="S279" s="345" t="n">
        <v>40</v>
      </c>
      <c r="T279" s="362" t="n">
        <v>25</v>
      </c>
      <c r="U279" s="361" t="n">
        <v>95.29000000000001</v>
      </c>
      <c r="V279" s="346" t="n">
        <v>129.903106752216</v>
      </c>
      <c r="W279" s="348" t="n">
        <v>128.4934174274376</v>
      </c>
      <c r="X279" s="347" t="n">
        <v>65.16</v>
      </c>
      <c r="Y279" s="357" t="n">
        <v>67.5</v>
      </c>
      <c r="Z279" s="365" t="inlineStr">
        <is>
          <t>1등급</t>
        </is>
      </c>
      <c r="AA279" s="350" t="n">
        <v>100</v>
      </c>
      <c r="AB279" s="349" t="inlineStr">
        <is>
          <t>만점</t>
        </is>
      </c>
      <c r="AC279" s="350" t="n">
        <v>0</v>
      </c>
      <c r="AD279" s="349" t="inlineStr">
        <is>
          <t>만점</t>
        </is>
      </c>
      <c r="AE279" s="364" t="n">
        <v>0</v>
      </c>
      <c r="AF279" s="366" t="n">
        <v>0</v>
      </c>
      <c r="AG279" s="363" t="n">
        <v>0</v>
      </c>
      <c r="AH279" s="635" t="inlineStr"/>
      <c r="AI279" s="324" t="n"/>
      <c r="AL279" s="487" t="inlineStr">
        <is>
          <t>한양대 유기나노공학과</t>
        </is>
      </c>
      <c r="AM279" s="477" t="inlineStr">
        <is>
          <t>자연</t>
        </is>
      </c>
      <c r="AN279" s="637" t="n">
        <v>100</v>
      </c>
      <c r="AO279" s="478" t="n">
        <v>-861</v>
      </c>
      <c r="AP279" s="463" t="n">
        <v>-861</v>
      </c>
      <c r="AQ279" s="479" t="n">
        <v>0</v>
      </c>
      <c r="AR279" s="476" t="inlineStr">
        <is>
          <t>4.32 → 3.92</t>
        </is>
      </c>
      <c r="BA279" s="313" t="inlineStr">
        <is>
          <t>자연215</t>
        </is>
      </c>
    </row>
    <row r="280" ht="16.5" customHeight="1" s="671">
      <c r="B280" s="367" t="inlineStr">
        <is>
          <t>4.33</t>
        </is>
      </c>
      <c r="C280" s="351" t="inlineStr">
        <is>
          <t>9,396</t>
        </is>
      </c>
      <c r="D280" s="727" t="n">
        <v>-862</v>
      </c>
      <c r="E280" s="352" t="inlineStr"/>
      <c r="F280" s="341" t="n">
        <v>95.28</v>
      </c>
      <c r="G280" s="355" t="inlineStr">
        <is>
          <t>388.68</t>
        </is>
      </c>
      <c r="H280" s="356" t="inlineStr">
        <is>
          <t>393.11</t>
        </is>
      </c>
      <c r="I280" s="354" t="inlineStr">
        <is>
          <t>고려대</t>
        </is>
      </c>
      <c r="J280" s="340" t="inlineStr">
        <is>
          <t>건축학과</t>
        </is>
      </c>
      <c r="K280" s="339" t="inlineStr">
        <is>
          <t>자연</t>
        </is>
      </c>
      <c r="L280" s="357" t="n">
        <v>10</v>
      </c>
      <c r="M280" s="358" t="inlineStr">
        <is>
          <t xml:space="preserve">661.5 / </t>
        </is>
      </c>
      <c r="N280" s="359" t="n">
        <v>1000</v>
      </c>
      <c r="O280" s="360" t="inlineStr">
        <is>
          <t>표점</t>
        </is>
      </c>
      <c r="P280" s="343" t="inlineStr">
        <is>
          <t>변표</t>
        </is>
      </c>
      <c r="Q280" s="342" t="inlineStr">
        <is>
          <t>2과목</t>
        </is>
      </c>
      <c r="R280" s="344" t="n">
        <v>31</v>
      </c>
      <c r="S280" s="345" t="n">
        <v>38</v>
      </c>
      <c r="T280" s="362" t="n">
        <v>31</v>
      </c>
      <c r="U280" s="361" t="n">
        <v>95.28</v>
      </c>
      <c r="V280" s="346" t="n">
        <v>129.8897475528078</v>
      </c>
      <c r="W280" s="348" t="n">
        <v>128.4787223080886</v>
      </c>
      <c r="X280" s="347" t="n">
        <v>65.16</v>
      </c>
      <c r="Y280" s="357" t="n">
        <v>66.45</v>
      </c>
      <c r="Z280" s="365" t="inlineStr">
        <is>
          <t>1등급</t>
        </is>
      </c>
      <c r="AA280" s="350" t="n">
        <v>0</v>
      </c>
      <c r="AB280" s="349" t="inlineStr">
        <is>
          <t>만점</t>
        </is>
      </c>
      <c r="AC280" s="350" t="n">
        <v>10</v>
      </c>
      <c r="AD280" s="349" t="inlineStr">
        <is>
          <t>만점</t>
        </is>
      </c>
      <c r="AE280" s="364" t="n">
        <v>0</v>
      </c>
      <c r="AF280" s="366" t="n">
        <v>0</v>
      </c>
      <c r="AG280" s="363" t="n">
        <v>0</v>
      </c>
      <c r="AH280" s="635" t="inlineStr"/>
      <c r="AI280" s="324" t="n"/>
      <c r="AL280" s="487" t="inlineStr">
        <is>
          <t>고려대 건축학과</t>
        </is>
      </c>
      <c r="AM280" s="477" t="inlineStr">
        <is>
          <t>자연</t>
        </is>
      </c>
      <c r="AN280" s="637" t="n">
        <v>100</v>
      </c>
      <c r="AO280" s="478" t="n">
        <v>-862</v>
      </c>
      <c r="AP280" s="463" t="n">
        <v>-862</v>
      </c>
      <c r="AQ280" s="479" t="n">
        <v>0</v>
      </c>
      <c r="AR280" s="476" t="inlineStr">
        <is>
          <t>4.33 → 3.93</t>
        </is>
      </c>
      <c r="BA280" s="313" t="inlineStr">
        <is>
          <t>통합인문52</t>
        </is>
      </c>
    </row>
    <row r="281" ht="16.5" customHeight="1" s="671">
      <c r="B281" s="367" t="inlineStr">
        <is>
          <t>4.34</t>
        </is>
      </c>
      <c r="C281" s="351" t="inlineStr">
        <is>
          <t>9,418</t>
        </is>
      </c>
      <c r="D281" s="727" t="n">
        <v>-863</v>
      </c>
      <c r="E281" s="352" t="inlineStr"/>
      <c r="F281" s="341" t="n">
        <v>95.27</v>
      </c>
      <c r="G281" s="355" t="inlineStr">
        <is>
          <t>388.65</t>
        </is>
      </c>
      <c r="H281" s="356" t="inlineStr">
        <is>
          <t>393.08</t>
        </is>
      </c>
      <c r="I281" s="354" t="inlineStr">
        <is>
          <t>동덕여대</t>
        </is>
      </c>
      <c r="J281" s="340" t="inlineStr">
        <is>
          <t>약학</t>
        </is>
      </c>
      <c r="K281" s="339" t="inlineStr">
        <is>
          <t>자연</t>
        </is>
      </c>
      <c r="L281" s="357" t="n">
        <v>25</v>
      </c>
      <c r="M281" s="358" t="inlineStr">
        <is>
          <t xml:space="preserve">967.5 / </t>
        </is>
      </c>
      <c r="N281" s="359" t="n">
        <v>1000</v>
      </c>
      <c r="O281" s="360" t="inlineStr">
        <is>
          <t>백분위</t>
        </is>
      </c>
      <c r="P281" s="343" t="inlineStr">
        <is>
          <t>백분위</t>
        </is>
      </c>
      <c r="Q281" s="342" t="inlineStr">
        <is>
          <t>2과목</t>
        </is>
      </c>
      <c r="R281" s="344" t="n">
        <v>25</v>
      </c>
      <c r="S281" s="345" t="n">
        <v>30</v>
      </c>
      <c r="T281" s="362" t="n">
        <v>20</v>
      </c>
      <c r="U281" s="361" t="n">
        <v>95.27</v>
      </c>
      <c r="V281" s="346" t="n">
        <v>129.8787878787879</v>
      </c>
      <c r="W281" s="348" t="n">
        <v>128.4666666666667</v>
      </c>
      <c r="X281" s="347" t="n">
        <v>65.15000000000001</v>
      </c>
      <c r="Y281" s="357" t="inlineStr"/>
      <c r="Z281" s="365" t="inlineStr">
        <is>
          <t>1등급</t>
        </is>
      </c>
      <c r="AA281" s="350" t="n">
        <v>250</v>
      </c>
      <c r="AB281" s="349" t="inlineStr">
        <is>
          <t>만점</t>
        </is>
      </c>
      <c r="AC281" s="350" t="n">
        <v>3</v>
      </c>
      <c r="AD281" s="349" t="inlineStr">
        <is>
          <t>만점</t>
        </is>
      </c>
      <c r="AE281" s="364" t="n">
        <v>0</v>
      </c>
      <c r="AF281" s="366" t="n">
        <v>0</v>
      </c>
      <c r="AG281" s="363" t="n">
        <v>0</v>
      </c>
      <c r="AH281" s="635" t="inlineStr"/>
      <c r="AI281" s="324" t="n"/>
      <c r="AL281" s="487" t="inlineStr">
        <is>
          <t>동덕여대 약학</t>
        </is>
      </c>
      <c r="AM281" s="477" t="inlineStr">
        <is>
          <t>자연</t>
        </is>
      </c>
      <c r="AN281" s="637" t="n">
        <v>100</v>
      </c>
      <c r="AO281" s="478" t="n">
        <v>-863</v>
      </c>
      <c r="AP281" s="463" t="n">
        <v>-863</v>
      </c>
      <c r="AQ281" s="479" t="n">
        <v>0</v>
      </c>
      <c r="AR281" s="476" t="inlineStr">
        <is>
          <t>4.33 → 3.93</t>
        </is>
      </c>
      <c r="BA281" s="313" t="inlineStr">
        <is>
          <t>자연216</t>
        </is>
      </c>
    </row>
    <row r="282" ht="16.5" customHeight="1" s="671">
      <c r="B282" s="367" t="inlineStr">
        <is>
          <t>4.34</t>
        </is>
      </c>
      <c r="C282" s="351" t="inlineStr">
        <is>
          <t>9,418</t>
        </is>
      </c>
      <c r="D282" s="727" t="n">
        <v>-863</v>
      </c>
      <c r="E282" s="352" t="inlineStr"/>
      <c r="F282" s="341" t="n">
        <v>95.26000000000001</v>
      </c>
      <c r="G282" s="355" t="inlineStr">
        <is>
          <t>388.63</t>
        </is>
      </c>
      <c r="H282" s="356" t="inlineStr">
        <is>
          <t>393.08</t>
        </is>
      </c>
      <c r="I282" s="354" t="inlineStr">
        <is>
          <t>전북대</t>
        </is>
      </c>
      <c r="J282" s="340" t="inlineStr">
        <is>
          <t>치의예과(지역)</t>
        </is>
      </c>
      <c r="K282" s="339" t="inlineStr">
        <is>
          <t>자연</t>
        </is>
      </c>
      <c r="L282" s="357" t="n">
        <v>5</v>
      </c>
      <c r="M282" s="358" t="inlineStr">
        <is>
          <t xml:space="preserve">360.52 / </t>
        </is>
      </c>
      <c r="N282" s="359" t="n">
        <v>500</v>
      </c>
      <c r="O282" s="360" t="inlineStr">
        <is>
          <t>표점</t>
        </is>
      </c>
      <c r="P282" s="343" t="inlineStr">
        <is>
          <t>변표</t>
        </is>
      </c>
      <c r="Q282" s="342" t="inlineStr">
        <is>
          <t>2과목</t>
        </is>
      </c>
      <c r="R282" s="344" t="n">
        <v>30</v>
      </c>
      <c r="S282" s="345" t="n">
        <v>40</v>
      </c>
      <c r="T282" s="362" t="n">
        <v>30</v>
      </c>
      <c r="U282" s="361" t="n">
        <v>95.26000000000001</v>
      </c>
      <c r="V282" s="346" t="n">
        <v>129.8727419434518</v>
      </c>
      <c r="W282" s="348" t="n">
        <v>128.460016137797</v>
      </c>
      <c r="X282" s="347" t="n">
        <v>65.15000000000001</v>
      </c>
      <c r="Y282" s="357" t="n">
        <v>66.44000000000001</v>
      </c>
      <c r="Z282" s="365" t="inlineStr">
        <is>
          <t>1등급</t>
        </is>
      </c>
      <c r="AA282" s="350" t="n">
        <v>30</v>
      </c>
      <c r="AB282" s="349" t="inlineStr">
        <is>
          <t>만점</t>
        </is>
      </c>
      <c r="AC282" s="350" t="n">
        <v>5</v>
      </c>
      <c r="AD282" s="349" t="inlineStr">
        <is>
          <t>만점</t>
        </is>
      </c>
      <c r="AE282" s="364" t="n">
        <v>0</v>
      </c>
      <c r="AF282" s="366" t="n">
        <v>0</v>
      </c>
      <c r="AG282" s="363" t="n">
        <v>0</v>
      </c>
      <c r="AH282" s="635" t="inlineStr"/>
      <c r="AI282" s="324" t="n"/>
      <c r="AL282" s="487" t="inlineStr">
        <is>
          <t>전북대 치의예과(지역)</t>
        </is>
      </c>
      <c r="AM282" s="477" t="inlineStr">
        <is>
          <t>자연</t>
        </is>
      </c>
      <c r="AN282" s="637" t="inlineStr">
        <is>
          <t>100%</t>
        </is>
      </c>
      <c r="AO282" s="478" t="n">
        <v>-863</v>
      </c>
      <c r="AP282" s="463" t="n">
        <v>-863</v>
      </c>
      <c r="AQ282" s="479" t="n">
        <v>0</v>
      </c>
      <c r="AR282" s="476" t="inlineStr">
        <is>
          <t>4.33 → 3.93</t>
        </is>
      </c>
      <c r="BA282" s="313" t="inlineStr">
        <is>
          <t>통합인문53</t>
        </is>
      </c>
    </row>
    <row r="283" ht="16.5" customHeight="1" s="671">
      <c r="B283" s="367" t="inlineStr">
        <is>
          <t>4.34</t>
        </is>
      </c>
      <c r="C283" s="351" t="inlineStr">
        <is>
          <t>9,418</t>
        </is>
      </c>
      <c r="D283" s="727" t="n">
        <v>-867</v>
      </c>
      <c r="E283" s="352" t="inlineStr"/>
      <c r="F283" s="341" t="n">
        <v>95.26000000000001</v>
      </c>
      <c r="G283" s="355" t="inlineStr">
        <is>
          <t>388.64</t>
        </is>
      </c>
      <c r="H283" s="356" t="inlineStr">
        <is>
          <t>393.10</t>
        </is>
      </c>
      <c r="I283" s="354" t="inlineStr">
        <is>
          <t>한양대</t>
        </is>
      </c>
      <c r="J283" s="340" t="inlineStr">
        <is>
          <t>전기공학전공</t>
        </is>
      </c>
      <c r="K283" s="339" t="inlineStr">
        <is>
          <t>자연</t>
        </is>
      </c>
      <c r="L283" s="357" t="n">
        <v>27</v>
      </c>
      <c r="M283" s="358" t="inlineStr">
        <is>
          <t xml:space="preserve">941.63 / </t>
        </is>
      </c>
      <c r="N283" s="359" t="n">
        <v>1000</v>
      </c>
      <c r="O283" s="360" t="inlineStr">
        <is>
          <t>표점/만점</t>
        </is>
      </c>
      <c r="P283" s="343" t="inlineStr">
        <is>
          <t>변표/만점</t>
        </is>
      </c>
      <c r="Q283" s="342" t="inlineStr">
        <is>
          <t>2과목</t>
        </is>
      </c>
      <c r="R283" s="344" t="n">
        <v>25</v>
      </c>
      <c r="S283" s="345" t="n">
        <v>40</v>
      </c>
      <c r="T283" s="362" t="n">
        <v>25</v>
      </c>
      <c r="U283" s="361" t="n">
        <v>95.26000000000001</v>
      </c>
      <c r="V283" s="346" t="n">
        <v>129.8757985171787</v>
      </c>
      <c r="W283" s="348" t="n">
        <v>128.4633783688966</v>
      </c>
      <c r="X283" s="347" t="n">
        <v>65.15000000000001</v>
      </c>
      <c r="Y283" s="357" t="n">
        <v>67.48</v>
      </c>
      <c r="Z283" s="365" t="inlineStr">
        <is>
          <t>1등급</t>
        </is>
      </c>
      <c r="AA283" s="350" t="n">
        <v>100</v>
      </c>
      <c r="AB283" s="349" t="inlineStr">
        <is>
          <t>만점</t>
        </is>
      </c>
      <c r="AC283" s="350" t="n">
        <v>0</v>
      </c>
      <c r="AD283" s="349" t="inlineStr">
        <is>
          <t>만점</t>
        </is>
      </c>
      <c r="AE283" s="364" t="n">
        <v>0</v>
      </c>
      <c r="AF283" s="366" t="n">
        <v>0</v>
      </c>
      <c r="AG283" s="363" t="n">
        <v>0</v>
      </c>
      <c r="AH283" s="635" t="inlineStr"/>
      <c r="AI283" s="324" t="n"/>
      <c r="AL283" s="487" t="inlineStr">
        <is>
          <t>한양대 전기공학전공</t>
        </is>
      </c>
      <c r="AM283" s="477" t="inlineStr">
        <is>
          <t>자연</t>
        </is>
      </c>
      <c r="AN283" s="637" t="n">
        <v>100</v>
      </c>
      <c r="AO283" s="478" t="n">
        <v>-867</v>
      </c>
      <c r="AP283" s="463" t="n">
        <v>-867</v>
      </c>
      <c r="AQ283" s="479" t="n">
        <v>0</v>
      </c>
      <c r="AR283" s="476" t="inlineStr">
        <is>
          <t>4.33 → 3.93</t>
        </is>
      </c>
      <c r="BA283" s="313" t="inlineStr">
        <is>
          <t>자연217</t>
        </is>
      </c>
    </row>
    <row r="284" ht="16.5" customHeight="1" s="671">
      <c r="B284" s="367" t="inlineStr">
        <is>
          <t>4.34</t>
        </is>
      </c>
      <c r="C284" s="351" t="inlineStr">
        <is>
          <t>9,418</t>
        </is>
      </c>
      <c r="D284" s="727" t="n">
        <v>-737</v>
      </c>
      <c r="E284" s="352" t="inlineStr"/>
      <c r="F284" s="341" t="n">
        <v>95.25</v>
      </c>
      <c r="G284" s="355" t="inlineStr">
        <is>
          <t>388.60</t>
        </is>
      </c>
      <c r="H284" s="356" t="inlineStr">
        <is>
          <t>392.78</t>
        </is>
      </c>
      <c r="I284" s="354" t="inlineStr">
        <is>
          <t>제주대</t>
        </is>
      </c>
      <c r="J284" s="340" t="inlineStr">
        <is>
          <t>수의예과</t>
        </is>
      </c>
      <c r="K284" s="339" t="inlineStr">
        <is>
          <t>자연</t>
        </is>
      </c>
      <c r="L284" s="357" t="n">
        <v>17</v>
      </c>
      <c r="M284" s="358" t="inlineStr">
        <is>
          <t xml:space="preserve">972 / </t>
        </is>
      </c>
      <c r="N284" s="359" t="n">
        <v>1000</v>
      </c>
      <c r="O284" s="360" t="inlineStr">
        <is>
          <t>백분위</t>
        </is>
      </c>
      <c r="P284" s="343" t="inlineStr">
        <is>
          <t>백분위</t>
        </is>
      </c>
      <c r="Q284" s="342" t="inlineStr">
        <is>
          <t>2과목</t>
        </is>
      </c>
      <c r="R284" s="344" t="n">
        <v>20</v>
      </c>
      <c r="S284" s="345" t="n">
        <v>30</v>
      </c>
      <c r="T284" s="362" t="n">
        <v>30</v>
      </c>
      <c r="U284" s="361" t="n">
        <v>95.25</v>
      </c>
      <c r="V284" s="346" t="n">
        <v>129.8636363636364</v>
      </c>
      <c r="W284" s="348" t="n">
        <v>128.45</v>
      </c>
      <c r="X284" s="347" t="n">
        <v>65.14</v>
      </c>
      <c r="Y284" s="357" t="inlineStr"/>
      <c r="Z284" s="365" t="inlineStr">
        <is>
          <t>1등급</t>
        </is>
      </c>
      <c r="AA284" s="350" t="n">
        <v>200</v>
      </c>
      <c r="AB284" s="349" t="inlineStr">
        <is>
          <t>만점</t>
        </is>
      </c>
      <c r="AC284" s="350" t="n">
        <v>10</v>
      </c>
      <c r="AD284" s="349" t="inlineStr">
        <is>
          <t>만점</t>
        </is>
      </c>
      <c r="AE284" s="364" t="n">
        <v>0</v>
      </c>
      <c r="AF284" s="366" t="n">
        <v>0</v>
      </c>
      <c r="AG284" s="363" t="n">
        <v>0</v>
      </c>
      <c r="AH284" s="635" t="inlineStr"/>
      <c r="AI284" s="324" t="n"/>
      <c r="AL284" s="487" t="inlineStr">
        <is>
          <t>제주대 수의예과</t>
        </is>
      </c>
      <c r="AM284" s="477" t="inlineStr">
        <is>
          <t>자연</t>
        </is>
      </c>
      <c r="AN284" s="637" t="inlineStr">
        <is>
          <t>85%</t>
        </is>
      </c>
      <c r="AO284" s="478" t="n">
        <v>-737</v>
      </c>
      <c r="AP284" s="463" t="n">
        <v>-737</v>
      </c>
      <c r="AQ284" s="479" t="n">
        <v>0</v>
      </c>
      <c r="AR284" s="476" t="inlineStr">
        <is>
          <t>4.34 → 4.00</t>
        </is>
      </c>
      <c r="BA284" s="313" t="inlineStr">
        <is>
          <t>통합인문54</t>
        </is>
      </c>
    </row>
    <row r="285" ht="16.5" customHeight="1" s="671">
      <c r="B285" s="367" t="inlineStr">
        <is>
          <t>4.44</t>
        </is>
      </c>
      <c r="C285" s="351" t="inlineStr">
        <is>
          <t>9,635</t>
        </is>
      </c>
      <c r="D285" s="727" t="n">
        <v>-871</v>
      </c>
      <c r="E285" s="352" t="inlineStr"/>
      <c r="F285" s="341" t="n">
        <v>95.25</v>
      </c>
      <c r="G285" s="355" t="inlineStr">
        <is>
          <t>389.54</t>
        </is>
      </c>
      <c r="H285" s="356" t="inlineStr">
        <is>
          <t>393.11</t>
        </is>
      </c>
      <c r="I285" s="354" t="inlineStr">
        <is>
          <t>고려대</t>
        </is>
      </c>
      <c r="J285" s="340" t="inlineStr">
        <is>
          <t>국어국문학과</t>
        </is>
      </c>
      <c r="K285" s="339" t="inlineStr">
        <is>
          <t>통합</t>
        </is>
      </c>
      <c r="L285" s="357" t="n">
        <v>16</v>
      </c>
      <c r="M285" s="358" t="inlineStr">
        <is>
          <t xml:space="preserve">660.42 / </t>
        </is>
      </c>
      <c r="N285" s="359" t="n">
        <v>1000</v>
      </c>
      <c r="O285" s="360" t="inlineStr">
        <is>
          <t>표점</t>
        </is>
      </c>
      <c r="P285" s="343" t="inlineStr">
        <is>
          <t>변표</t>
        </is>
      </c>
      <c r="Q285" s="342" t="inlineStr">
        <is>
          <t>2과목</t>
        </is>
      </c>
      <c r="R285" s="344" t="n">
        <v>36</v>
      </c>
      <c r="S285" s="345" t="n">
        <v>36</v>
      </c>
      <c r="T285" s="362" t="n">
        <v>29</v>
      </c>
      <c r="U285" s="361" t="n">
        <v>95.25</v>
      </c>
      <c r="V285" s="346" t="n">
        <v>129.8628853267571</v>
      </c>
      <c r="W285" s="348" t="n">
        <v>128.4491738594328</v>
      </c>
      <c r="X285" s="347" t="n">
        <v>65.61</v>
      </c>
      <c r="Y285" s="357" t="n">
        <v>66.21000000000001</v>
      </c>
      <c r="Z285" s="365" t="inlineStr">
        <is>
          <t>1등급</t>
        </is>
      </c>
      <c r="AA285" s="350" t="n">
        <v>0</v>
      </c>
      <c r="AB285" s="349" t="inlineStr">
        <is>
          <t>만점</t>
        </is>
      </c>
      <c r="AC285" s="350" t="n">
        <v>10</v>
      </c>
      <c r="AD285" s="349" t="inlineStr">
        <is>
          <t>만점</t>
        </is>
      </c>
      <c r="AE285" s="364" t="n">
        <v>0</v>
      </c>
      <c r="AF285" s="366" t="n">
        <v>0</v>
      </c>
      <c r="AG285" s="363" t="n">
        <v>0</v>
      </c>
      <c r="AH285" s="635" t="inlineStr"/>
      <c r="AI285" s="324" t="n"/>
      <c r="AL285" s="487" t="inlineStr">
        <is>
          <t>고려대 국어국문학과</t>
        </is>
      </c>
      <c r="AM285" s="477" t="inlineStr">
        <is>
          <t>통합</t>
        </is>
      </c>
      <c r="AN285" s="637" t="n">
        <v>100</v>
      </c>
      <c r="AO285" s="478" t="n">
        <v>-871</v>
      </c>
      <c r="AP285" s="463" t="n">
        <v>-654</v>
      </c>
      <c r="AQ285" s="479" t="n">
        <v>-217</v>
      </c>
      <c r="AR285" s="476" t="inlineStr">
        <is>
          <t>4.34 → 4.03</t>
        </is>
      </c>
      <c r="BA285" s="313" t="inlineStr">
        <is>
          <t>자연218</t>
        </is>
      </c>
    </row>
    <row r="286" ht="16.5" customHeight="1" s="671">
      <c r="B286" s="367" t="inlineStr">
        <is>
          <t>4.34</t>
        </is>
      </c>
      <c r="C286" s="351" t="inlineStr">
        <is>
          <t>9,418</t>
        </is>
      </c>
      <c r="D286" s="727" t="n">
        <v>-845</v>
      </c>
      <c r="E286" s="352" t="inlineStr">
        <is>
          <t>388.27</t>
        </is>
      </c>
      <c r="F286" s="341" t="n">
        <v>95.23999999999999</v>
      </c>
      <c r="G286" s="355" t="inlineStr">
        <is>
          <t>388.58</t>
        </is>
      </c>
      <c r="H286" s="356" t="inlineStr">
        <is>
          <t>393.01</t>
        </is>
      </c>
      <c r="I286" s="354" t="inlineStr">
        <is>
          <t>우석대</t>
        </is>
      </c>
      <c r="J286" s="340" t="inlineStr">
        <is>
          <t>한의예</t>
        </is>
      </c>
      <c r="K286" s="339" t="inlineStr">
        <is>
          <t>자연</t>
        </is>
      </c>
      <c r="L286" s="357" t="n">
        <v>6</v>
      </c>
      <c r="M286" s="358" t="inlineStr">
        <is>
          <t xml:space="preserve">399.3 / </t>
        </is>
      </c>
      <c r="N286" s="359" t="n">
        <v>400</v>
      </c>
      <c r="O286" s="360" t="inlineStr">
        <is>
          <t>백분위</t>
        </is>
      </c>
      <c r="P286" s="343" t="inlineStr">
        <is>
          <t>백분위</t>
        </is>
      </c>
      <c r="Q286" s="342" t="inlineStr">
        <is>
          <t>2과목</t>
        </is>
      </c>
      <c r="R286" s="344" t="n">
        <v>20</v>
      </c>
      <c r="S286" s="345" t="n">
        <v>30</v>
      </c>
      <c r="T286" s="362" t="n">
        <v>30</v>
      </c>
      <c r="U286" s="361" t="n">
        <v>95.23999999999999</v>
      </c>
      <c r="V286" s="346" t="n">
        <v>129.8567493112948</v>
      </c>
      <c r="W286" s="348" t="n">
        <v>128.4424242424243</v>
      </c>
      <c r="X286" s="347" t="n">
        <v>65.14</v>
      </c>
      <c r="Y286" s="357" t="inlineStr"/>
      <c r="Z286" s="365" t="inlineStr">
        <is>
          <t>1등급</t>
        </is>
      </c>
      <c r="AA286" s="350" t="n">
        <v>80</v>
      </c>
      <c r="AB286" s="349" t="inlineStr">
        <is>
          <t>만점</t>
        </is>
      </c>
      <c r="AC286" s="350" t="n">
        <v>5</v>
      </c>
      <c r="AD286" s="349" t="inlineStr">
        <is>
          <t>만점</t>
        </is>
      </c>
      <c r="AE286" s="364" t="n">
        <v>0</v>
      </c>
      <c r="AF286" s="366" t="n">
        <v>9.523999999999999</v>
      </c>
      <c r="AG286" s="363" t="n">
        <v>0</v>
      </c>
      <c r="AH286" s="635" t="inlineStr">
        <is>
          <t xml:space="preserve"> 미/기 10%</t>
        </is>
      </c>
      <c r="AI286" s="324" t="n"/>
      <c r="AL286" s="487" t="inlineStr">
        <is>
          <t>우석대 한의예</t>
        </is>
      </c>
      <c r="AM286" s="477" t="inlineStr">
        <is>
          <t>자연</t>
        </is>
      </c>
      <c r="AN286" s="637" t="n">
        <v>100</v>
      </c>
      <c r="AO286" s="478" t="n">
        <v>-845</v>
      </c>
      <c r="AP286" s="463" t="n">
        <v>-845</v>
      </c>
      <c r="AQ286" s="479" t="n">
        <v>0</v>
      </c>
      <c r="AR286" s="476" t="inlineStr">
        <is>
          <t>4.34 → 3.95</t>
        </is>
      </c>
      <c r="BA286" s="313" t="inlineStr">
        <is>
          <t>자연219</t>
        </is>
      </c>
    </row>
    <row r="287" ht="16.5" customHeight="1" s="671">
      <c r="B287" s="367" t="inlineStr">
        <is>
          <t>4.34</t>
        </is>
      </c>
      <c r="C287" s="351" t="inlineStr">
        <is>
          <t>9,418</t>
        </is>
      </c>
      <c r="D287" s="727" t="n">
        <v>-845</v>
      </c>
      <c r="E287" s="352" t="inlineStr"/>
      <c r="F287" s="341" t="n">
        <v>95.23</v>
      </c>
      <c r="G287" s="355" t="inlineStr">
        <is>
          <t>388.55</t>
        </is>
      </c>
      <c r="H287" s="356" t="inlineStr">
        <is>
          <t>392.98</t>
        </is>
      </c>
      <c r="I287" s="354" t="inlineStr">
        <is>
          <t>한양대</t>
        </is>
      </c>
      <c r="J287" s="340" t="inlineStr">
        <is>
          <t>건설환경공학과</t>
        </is>
      </c>
      <c r="K287" s="339" t="inlineStr">
        <is>
          <t>자연</t>
        </is>
      </c>
      <c r="L287" s="357" t="n">
        <v>23</v>
      </c>
      <c r="M287" s="358" t="inlineStr">
        <is>
          <t xml:space="preserve">941.45 / </t>
        </is>
      </c>
      <c r="N287" s="359" t="n">
        <v>1000</v>
      </c>
      <c r="O287" s="360" t="inlineStr">
        <is>
          <t>표점/만점</t>
        </is>
      </c>
      <c r="P287" s="343" t="inlineStr">
        <is>
          <t>변표/만점</t>
        </is>
      </c>
      <c r="Q287" s="342" t="inlineStr">
        <is>
          <t>2과목</t>
        </is>
      </c>
      <c r="R287" s="344" t="n">
        <v>25</v>
      </c>
      <c r="S287" s="345" t="n">
        <v>40</v>
      </c>
      <c r="T287" s="362" t="n">
        <v>25</v>
      </c>
      <c r="U287" s="361" t="n">
        <v>95.23</v>
      </c>
      <c r="V287" s="346" t="n">
        <v>129.8484902821414</v>
      </c>
      <c r="W287" s="348" t="n">
        <v>128.4333393103556</v>
      </c>
      <c r="X287" s="347" t="n">
        <v>65.13</v>
      </c>
      <c r="Y287" s="357" t="n">
        <v>67.47</v>
      </c>
      <c r="Z287" s="365" t="inlineStr">
        <is>
          <t>1등급</t>
        </is>
      </c>
      <c r="AA287" s="350" t="n">
        <v>100</v>
      </c>
      <c r="AB287" s="349" t="inlineStr">
        <is>
          <t>만점</t>
        </is>
      </c>
      <c r="AC287" s="350" t="n">
        <v>0</v>
      </c>
      <c r="AD287" s="349" t="inlineStr">
        <is>
          <t>만점</t>
        </is>
      </c>
      <c r="AE287" s="364" t="n">
        <v>0</v>
      </c>
      <c r="AF287" s="366" t="n">
        <v>0</v>
      </c>
      <c r="AG287" s="363" t="n">
        <v>0</v>
      </c>
      <c r="AH287" s="635" t="inlineStr"/>
      <c r="AI287" s="324" t="n"/>
      <c r="AL287" s="487" t="inlineStr">
        <is>
          <t>한양대 건설환경공학과</t>
        </is>
      </c>
      <c r="AM287" s="477" t="inlineStr">
        <is>
          <t>자연</t>
        </is>
      </c>
      <c r="AN287" s="637" t="n">
        <v>100</v>
      </c>
      <c r="AO287" s="478" t="n">
        <v>-845</v>
      </c>
      <c r="AP287" s="463" t="n">
        <v>-845</v>
      </c>
      <c r="AQ287" s="479" t="n">
        <v>0</v>
      </c>
      <c r="AR287" s="476" t="inlineStr">
        <is>
          <t>4.34 → 3.95</t>
        </is>
      </c>
      <c r="BA287" s="313" t="inlineStr">
        <is>
          <t>통합인문55</t>
        </is>
      </c>
    </row>
    <row r="288" ht="16.5" customHeight="1" s="671">
      <c r="B288" s="367" t="inlineStr">
        <is>
          <t>4.35</t>
        </is>
      </c>
      <c r="C288" s="351" t="inlineStr">
        <is>
          <t>9,440</t>
        </is>
      </c>
      <c r="D288" s="727" t="n">
        <v>-850</v>
      </c>
      <c r="E288" s="352" t="inlineStr"/>
      <c r="F288" s="341" t="n">
        <v>95.23</v>
      </c>
      <c r="G288" s="355" t="inlineStr">
        <is>
          <t>388.52</t>
        </is>
      </c>
      <c r="H288" s="356" t="inlineStr">
        <is>
          <t>391.78</t>
        </is>
      </c>
      <c r="I288" s="354" t="inlineStr">
        <is>
          <t>연세대</t>
        </is>
      </c>
      <c r="J288" s="340" t="inlineStr">
        <is>
          <t>의류환경학과</t>
        </is>
      </c>
      <c r="K288" s="339" t="inlineStr">
        <is>
          <t>통합</t>
        </is>
      </c>
      <c r="L288" s="357" t="n">
        <v>11</v>
      </c>
      <c r="M288" s="358" t="inlineStr">
        <is>
          <t xml:space="preserve">707.433 / </t>
        </is>
      </c>
      <c r="N288" s="359" t="n">
        <v>1000</v>
      </c>
      <c r="O288" s="360" t="inlineStr">
        <is>
          <t>표점</t>
        </is>
      </c>
      <c r="P288" s="343" t="inlineStr">
        <is>
          <t>변표</t>
        </is>
      </c>
      <c r="Q288" s="342" t="inlineStr">
        <is>
          <t>2과목</t>
        </is>
      </c>
      <c r="R288" s="344" t="n">
        <v>33</v>
      </c>
      <c r="S288" s="345" t="n">
        <v>33</v>
      </c>
      <c r="T288" s="362" t="n">
        <v>17</v>
      </c>
      <c r="U288" s="361" t="n">
        <v>95.23</v>
      </c>
      <c r="V288" s="346" t="n">
        <v>129.8409343794579</v>
      </c>
      <c r="W288" s="348" t="n">
        <v>128.4250278174037</v>
      </c>
      <c r="X288" s="347" t="n">
        <v>65.13</v>
      </c>
      <c r="Y288" s="357" t="n">
        <v>66.2</v>
      </c>
      <c r="Z288" s="365" t="inlineStr">
        <is>
          <t>1등급</t>
        </is>
      </c>
      <c r="AA288" s="350" t="n">
        <v>166.67</v>
      </c>
      <c r="AB288" s="349" t="inlineStr">
        <is>
          <t>만점</t>
        </is>
      </c>
      <c r="AC288" s="350" t="n">
        <v>0</v>
      </c>
      <c r="AD288" s="349" t="inlineStr">
        <is>
          <t>만점</t>
        </is>
      </c>
      <c r="AE288" s="364" t="n">
        <v>0</v>
      </c>
      <c r="AF288" s="366" t="n">
        <v>0</v>
      </c>
      <c r="AG288" s="363" t="n">
        <v>0</v>
      </c>
      <c r="AH288" s="635" t="inlineStr"/>
      <c r="AI288" s="324" t="n"/>
      <c r="AL288" s="487" t="inlineStr">
        <is>
          <t>연세대 의류환경학과</t>
        </is>
      </c>
      <c r="AM288" s="477" t="inlineStr">
        <is>
          <t>통합</t>
        </is>
      </c>
      <c r="AN288" s="637" t="n">
        <v>100</v>
      </c>
      <c r="AO288" s="478" t="n">
        <v>-850</v>
      </c>
      <c r="AP288" s="463" t="n">
        <v>-622</v>
      </c>
      <c r="AQ288" s="479" t="n">
        <v>-228</v>
      </c>
      <c r="AR288" s="476" t="inlineStr">
        <is>
          <t>4.74 → 4.45</t>
        </is>
      </c>
      <c r="BA288" s="313" t="inlineStr">
        <is>
          <t>자연220</t>
        </is>
      </c>
    </row>
    <row r="289" ht="16.5" customHeight="1" s="671">
      <c r="B289" s="367" t="inlineStr">
        <is>
          <t>4.35</t>
        </is>
      </c>
      <c r="C289" s="351" t="inlineStr">
        <is>
          <t>9,440</t>
        </is>
      </c>
      <c r="D289" s="727" t="n">
        <v>-849</v>
      </c>
      <c r="E289" s="352" t="inlineStr"/>
      <c r="F289" s="341" t="n">
        <v>95.2</v>
      </c>
      <c r="G289" s="355" t="inlineStr">
        <is>
          <t>388.46</t>
        </is>
      </c>
      <c r="H289" s="356" t="inlineStr">
        <is>
          <t>392.94</t>
        </is>
      </c>
      <c r="I289" s="354" t="inlineStr">
        <is>
          <t>연세대</t>
        </is>
      </c>
      <c r="J289" s="340" t="inlineStr">
        <is>
          <t>IT융합공학전공</t>
        </is>
      </c>
      <c r="K289" s="339" t="inlineStr">
        <is>
          <t>자연</t>
        </is>
      </c>
      <c r="L289" s="357" t="n">
        <v>5</v>
      </c>
      <c r="M289" s="358" t="inlineStr">
        <is>
          <t xml:space="preserve">696.581 / </t>
        </is>
      </c>
      <c r="N289" s="359" t="n">
        <v>1000</v>
      </c>
      <c r="O289" s="360" t="inlineStr">
        <is>
          <t>표점</t>
        </is>
      </c>
      <c r="P289" s="343" t="inlineStr">
        <is>
          <t>변표</t>
        </is>
      </c>
      <c r="Q289" s="342" t="inlineStr">
        <is>
          <t>2과목</t>
        </is>
      </c>
      <c r="R289" s="344" t="n">
        <v>22</v>
      </c>
      <c r="S289" s="345" t="n">
        <v>33</v>
      </c>
      <c r="T289" s="362" t="n">
        <v>33</v>
      </c>
      <c r="U289" s="361" t="n">
        <v>95.2</v>
      </c>
      <c r="V289" s="346" t="n">
        <v>129.8212838005869</v>
      </c>
      <c r="W289" s="348" t="n">
        <v>128.4034121806456</v>
      </c>
      <c r="X289" s="347" t="n">
        <v>65.12</v>
      </c>
      <c r="Y289" s="357" t="n">
        <v>66.18000000000001</v>
      </c>
      <c r="Z289" s="365" t="inlineStr">
        <is>
          <t>1등급</t>
        </is>
      </c>
      <c r="AA289" s="350" t="n">
        <v>111.11</v>
      </c>
      <c r="AB289" s="349" t="inlineStr">
        <is>
          <t>만점</t>
        </is>
      </c>
      <c r="AC289" s="350" t="n">
        <v>0</v>
      </c>
      <c r="AD289" s="349" t="inlineStr">
        <is>
          <t>만점</t>
        </is>
      </c>
      <c r="AE289" s="364" t="n">
        <v>0</v>
      </c>
      <c r="AF289" s="366" t="n">
        <v>6.618</v>
      </c>
      <c r="AG289" s="363" t="n">
        <v>0</v>
      </c>
      <c r="AH289" s="635" t="inlineStr">
        <is>
          <t xml:space="preserve"> 과탐3%가산</t>
        </is>
      </c>
      <c r="AI289" s="324" t="n"/>
      <c r="AL289" s="487" t="inlineStr">
        <is>
          <t>연세대 IT융합공학전공</t>
        </is>
      </c>
      <c r="AM289" s="477" t="inlineStr">
        <is>
          <t>자연</t>
        </is>
      </c>
      <c r="AN289" s="637" t="n">
        <v>100</v>
      </c>
      <c r="AO289" s="478" t="n">
        <v>-849</v>
      </c>
      <c r="AP289" s="463" t="n">
        <v>-849</v>
      </c>
      <c r="AQ289" s="479" t="n">
        <v>0</v>
      </c>
      <c r="AR289" s="476" t="inlineStr">
        <is>
          <t>4.35 → 3.96</t>
        </is>
      </c>
      <c r="BA289" s="313" t="inlineStr">
        <is>
          <t>자연221</t>
        </is>
      </c>
    </row>
    <row r="290" ht="16.5" customHeight="1" s="671">
      <c r="B290" s="367" t="inlineStr">
        <is>
          <t>4.38</t>
        </is>
      </c>
      <c r="C290" s="351" t="inlineStr">
        <is>
          <t>9,505</t>
        </is>
      </c>
      <c r="D290" s="727" t="n">
        <v>-849</v>
      </c>
      <c r="E290" s="352" t="inlineStr"/>
      <c r="F290" s="341" t="n">
        <v>95.18000000000001</v>
      </c>
      <c r="G290" s="355" t="inlineStr">
        <is>
          <t>388.39</t>
        </is>
      </c>
      <c r="H290" s="356" t="inlineStr">
        <is>
          <t>392.78</t>
        </is>
      </c>
      <c r="I290" s="354" t="inlineStr">
        <is>
          <t>고려대</t>
        </is>
      </c>
      <c r="J290" s="340" t="inlineStr">
        <is>
          <t>기계공학부</t>
        </is>
      </c>
      <c r="K290" s="339" t="inlineStr">
        <is>
          <t>자연</t>
        </is>
      </c>
      <c r="L290" s="357" t="n">
        <v>37</v>
      </c>
      <c r="M290" s="358" t="inlineStr">
        <is>
          <t xml:space="preserve">660.96 / </t>
        </is>
      </c>
      <c r="N290" s="359" t="n">
        <v>1000</v>
      </c>
      <c r="O290" s="360" t="inlineStr">
        <is>
          <t>표점</t>
        </is>
      </c>
      <c r="P290" s="343" t="inlineStr">
        <is>
          <t>변표</t>
        </is>
      </c>
      <c r="Q290" s="342" t="inlineStr">
        <is>
          <t>2과목</t>
        </is>
      </c>
      <c r="R290" s="344" t="n">
        <v>31</v>
      </c>
      <c r="S290" s="345" t="n">
        <v>38</v>
      </c>
      <c r="T290" s="362" t="n">
        <v>31</v>
      </c>
      <c r="U290" s="361" t="n">
        <v>95.18000000000001</v>
      </c>
      <c r="V290" s="346" t="n">
        <v>129.8007212776919</v>
      </c>
      <c r="W290" s="348" t="n">
        <v>128.3807934054611</v>
      </c>
      <c r="X290" s="347" t="n">
        <v>65.09999999999999</v>
      </c>
      <c r="Y290" s="357" t="n">
        <v>66.38000000000001</v>
      </c>
      <c r="Z290" s="365" t="inlineStr">
        <is>
          <t>1등급</t>
        </is>
      </c>
      <c r="AA290" s="350" t="n">
        <v>0</v>
      </c>
      <c r="AB290" s="349" t="inlineStr">
        <is>
          <t>만점</t>
        </is>
      </c>
      <c r="AC290" s="350" t="n">
        <v>10</v>
      </c>
      <c r="AD290" s="349" t="inlineStr">
        <is>
          <t>만점</t>
        </is>
      </c>
      <c r="AE290" s="364" t="n">
        <v>0</v>
      </c>
      <c r="AF290" s="366" t="n">
        <v>0</v>
      </c>
      <c r="AG290" s="363" t="n">
        <v>0</v>
      </c>
      <c r="AH290" s="635" t="inlineStr"/>
      <c r="AI290" s="324" t="n"/>
      <c r="AL290" s="487" t="inlineStr">
        <is>
          <t>고려대 기계공학부</t>
        </is>
      </c>
      <c r="AM290" s="477" t="inlineStr">
        <is>
          <t>자연</t>
        </is>
      </c>
      <c r="AN290" s="637" t="n">
        <v>100</v>
      </c>
      <c r="AO290" s="478" t="n">
        <v>-849</v>
      </c>
      <c r="AP290" s="463" t="n">
        <v>-849</v>
      </c>
      <c r="AQ290" s="479" t="n">
        <v>0</v>
      </c>
      <c r="AR290" s="476" t="inlineStr">
        <is>
          <t>4.39 → 3.99</t>
        </is>
      </c>
      <c r="BA290" s="313" t="inlineStr">
        <is>
          <t>자연222</t>
        </is>
      </c>
    </row>
    <row r="291" ht="16.5" customHeight="1" s="671">
      <c r="B291" s="367" t="inlineStr">
        <is>
          <t>4.38</t>
        </is>
      </c>
      <c r="C291" s="351" t="inlineStr">
        <is>
          <t>9,505</t>
        </is>
      </c>
      <c r="D291" s="727" t="n">
        <v>-882</v>
      </c>
      <c r="E291" s="352" t="inlineStr"/>
      <c r="F291" s="341" t="n">
        <v>95.18000000000001</v>
      </c>
      <c r="G291" s="355" t="inlineStr">
        <is>
          <t>388.39</t>
        </is>
      </c>
      <c r="H291" s="356" t="inlineStr">
        <is>
          <t>392.85</t>
        </is>
      </c>
      <c r="I291" s="354" t="inlineStr">
        <is>
          <t>연세대</t>
        </is>
      </c>
      <c r="J291" s="340" t="inlineStr">
        <is>
          <t>간호학과</t>
        </is>
      </c>
      <c r="K291" s="339" t="inlineStr">
        <is>
          <t>자연</t>
        </is>
      </c>
      <c r="L291" s="357" t="n">
        <v>37</v>
      </c>
      <c r="M291" s="358" t="inlineStr">
        <is>
          <t xml:space="preserve">707.241 / </t>
        </is>
      </c>
      <c r="N291" s="359" t="n">
        <v>1000</v>
      </c>
      <c r="O291" s="360" t="inlineStr">
        <is>
          <t>표점</t>
        </is>
      </c>
      <c r="P291" s="343" t="inlineStr">
        <is>
          <t>변표</t>
        </is>
      </c>
      <c r="Q291" s="342" t="inlineStr">
        <is>
          <t>2과목</t>
        </is>
      </c>
      <c r="R291" s="344" t="n">
        <v>33</v>
      </c>
      <c r="S291" s="345" t="n">
        <v>33</v>
      </c>
      <c r="T291" s="362" t="n">
        <v>17</v>
      </c>
      <c r="U291" s="361" t="n">
        <v>95.18000000000001</v>
      </c>
      <c r="V291" s="346" t="n">
        <v>129.7999358059914</v>
      </c>
      <c r="W291" s="348" t="n">
        <v>128.3799293865906</v>
      </c>
      <c r="X291" s="347" t="n">
        <v>65.11</v>
      </c>
      <c r="Y291" s="357" t="n">
        <v>66.17</v>
      </c>
      <c r="Z291" s="365" t="inlineStr">
        <is>
          <t>1등급</t>
        </is>
      </c>
      <c r="AA291" s="350" t="n">
        <v>166.67</v>
      </c>
      <c r="AB291" s="349" t="inlineStr">
        <is>
          <t>만점</t>
        </is>
      </c>
      <c r="AC291" s="350" t="n">
        <v>0</v>
      </c>
      <c r="AD291" s="349" t="inlineStr">
        <is>
          <t>만점</t>
        </is>
      </c>
      <c r="AE291" s="364" t="n">
        <v>0</v>
      </c>
      <c r="AF291" s="366" t="n">
        <v>0</v>
      </c>
      <c r="AG291" s="363" t="n">
        <v>0</v>
      </c>
      <c r="AH291" s="635" t="inlineStr"/>
      <c r="AI291" s="324" t="n"/>
      <c r="AL291" s="487" t="inlineStr">
        <is>
          <t>연세대 간호학과</t>
        </is>
      </c>
      <c r="AM291" s="477" t="inlineStr">
        <is>
          <t>자연</t>
        </is>
      </c>
      <c r="AN291" s="637" t="n">
        <v>100</v>
      </c>
      <c r="AO291" s="478" t="n">
        <v>-882</v>
      </c>
      <c r="AP291" s="463" t="n">
        <v>-882</v>
      </c>
      <c r="AQ291" s="479" t="n">
        <v>0</v>
      </c>
      <c r="AR291" s="476" t="inlineStr">
        <is>
          <t>4.39 → 3.98</t>
        </is>
      </c>
      <c r="BA291" s="313" t="inlineStr">
        <is>
          <t>자연223</t>
        </is>
      </c>
    </row>
    <row r="292" ht="16.5" customHeight="1" s="671">
      <c r="B292" s="367" t="inlineStr">
        <is>
          <t>4.41</t>
        </is>
      </c>
      <c r="C292" s="351" t="inlineStr">
        <is>
          <t>9,570</t>
        </is>
      </c>
      <c r="D292" s="727" t="n">
        <v>-884</v>
      </c>
      <c r="E292" s="352" t="inlineStr"/>
      <c r="F292" s="341" t="n">
        <v>95.16</v>
      </c>
      <c r="G292" s="355" t="inlineStr">
        <is>
          <t>388.33</t>
        </is>
      </c>
      <c r="H292" s="356" t="inlineStr">
        <is>
          <t>392.73</t>
        </is>
      </c>
      <c r="I292" s="354" t="inlineStr">
        <is>
          <t>한양대</t>
        </is>
      </c>
      <c r="J292" s="340" t="inlineStr">
        <is>
          <t>식품영양학과</t>
        </is>
      </c>
      <c r="K292" s="339" t="inlineStr">
        <is>
          <t>자연</t>
        </is>
      </c>
      <c r="L292" s="357" t="n">
        <v>8</v>
      </c>
      <c r="M292" s="358" t="inlineStr">
        <is>
          <t xml:space="preserve">941 / </t>
        </is>
      </c>
      <c r="N292" s="359" t="n">
        <v>1000</v>
      </c>
      <c r="O292" s="360" t="inlineStr">
        <is>
          <t>표점/만점</t>
        </is>
      </c>
      <c r="P292" s="343" t="inlineStr">
        <is>
          <t>변표/만점</t>
        </is>
      </c>
      <c r="Q292" s="342" t="inlineStr">
        <is>
          <t>2과목</t>
        </is>
      </c>
      <c r="R292" s="344" t="n">
        <v>25</v>
      </c>
      <c r="S292" s="345" t="n">
        <v>40</v>
      </c>
      <c r="T292" s="362" t="n">
        <v>25</v>
      </c>
      <c r="U292" s="361" t="n">
        <v>95.16</v>
      </c>
      <c r="V292" s="346" t="n">
        <v>129.7802196945482</v>
      </c>
      <c r="W292" s="348" t="n">
        <v>128.358241664003</v>
      </c>
      <c r="X292" s="347" t="n">
        <v>65.09999999999999</v>
      </c>
      <c r="Y292" s="357" t="n">
        <v>67.44000000000001</v>
      </c>
      <c r="Z292" s="365" t="inlineStr">
        <is>
          <t>1등급</t>
        </is>
      </c>
      <c r="AA292" s="350" t="n">
        <v>100</v>
      </c>
      <c r="AB292" s="349" t="inlineStr">
        <is>
          <t>만점</t>
        </is>
      </c>
      <c r="AC292" s="350" t="n">
        <v>0</v>
      </c>
      <c r="AD292" s="349" t="inlineStr">
        <is>
          <t>만점</t>
        </is>
      </c>
      <c r="AE292" s="364" t="n">
        <v>0</v>
      </c>
      <c r="AF292" s="366" t="n">
        <v>0</v>
      </c>
      <c r="AG292" s="363" t="n">
        <v>0</v>
      </c>
      <c r="AH292" s="635" t="inlineStr"/>
      <c r="AI292" s="324" t="n"/>
      <c r="AL292" s="487" t="inlineStr">
        <is>
          <t>한양대 식품영양학과</t>
        </is>
      </c>
      <c r="AM292" s="477" t="inlineStr">
        <is>
          <t>자연</t>
        </is>
      </c>
      <c r="AN292" s="637" t="n">
        <v>100</v>
      </c>
      <c r="AO292" s="478" t="n">
        <v>-884</v>
      </c>
      <c r="AP292" s="463" t="n">
        <v>-884</v>
      </c>
      <c r="AQ292" s="479" t="n">
        <v>0</v>
      </c>
      <c r="AR292" s="476" t="inlineStr">
        <is>
          <t>4.42 → 4.01</t>
        </is>
      </c>
      <c r="BA292" s="313" t="inlineStr">
        <is>
          <t>통합인문56</t>
        </is>
      </c>
    </row>
    <row r="293" ht="16.5" customHeight="1" s="671">
      <c r="B293" s="367" t="inlineStr">
        <is>
          <t>4.42</t>
        </is>
      </c>
      <c r="C293" s="351" t="inlineStr">
        <is>
          <t>9,591</t>
        </is>
      </c>
      <c r="D293" s="727" t="n">
        <v>-885</v>
      </c>
      <c r="E293" s="352" t="inlineStr"/>
      <c r="F293" s="341" t="n">
        <v>95.16</v>
      </c>
      <c r="G293" s="355" t="inlineStr">
        <is>
          <t>388.32</t>
        </is>
      </c>
      <c r="H293" s="356" t="inlineStr">
        <is>
          <t>392.71</t>
        </is>
      </c>
      <c r="I293" s="354" t="inlineStr">
        <is>
          <t>연세대</t>
        </is>
      </c>
      <c r="J293" s="340" t="inlineStr">
        <is>
          <t>도시공학과</t>
        </is>
      </c>
      <c r="K293" s="339" t="inlineStr">
        <is>
          <t>자연</t>
        </is>
      </c>
      <c r="L293" s="357" t="n">
        <v>14</v>
      </c>
      <c r="M293" s="358" t="inlineStr">
        <is>
          <t xml:space="preserve">696.348 / </t>
        </is>
      </c>
      <c r="N293" s="359" t="n">
        <v>1000</v>
      </c>
      <c r="O293" s="360" t="inlineStr">
        <is>
          <t>표점</t>
        </is>
      </c>
      <c r="P293" s="343" t="inlineStr">
        <is>
          <t>변표</t>
        </is>
      </c>
      <c r="Q293" s="342" t="inlineStr">
        <is>
          <t>2과목</t>
        </is>
      </c>
      <c r="R293" s="344" t="n">
        <v>22</v>
      </c>
      <c r="S293" s="345" t="n">
        <v>33</v>
      </c>
      <c r="T293" s="362" t="n">
        <v>33</v>
      </c>
      <c r="U293" s="361" t="n">
        <v>95.16</v>
      </c>
      <c r="V293" s="346" t="n">
        <v>129.7778632060613</v>
      </c>
      <c r="W293" s="348" t="n">
        <v>128.3556495266675</v>
      </c>
      <c r="X293" s="347" t="n">
        <v>65.09</v>
      </c>
      <c r="Y293" s="357" t="n">
        <v>66.16000000000001</v>
      </c>
      <c r="Z293" s="365" t="inlineStr">
        <is>
          <t>1등급</t>
        </is>
      </c>
      <c r="AA293" s="350" t="n">
        <v>111.11</v>
      </c>
      <c r="AB293" s="349" t="inlineStr">
        <is>
          <t>만점</t>
        </is>
      </c>
      <c r="AC293" s="350" t="n">
        <v>0</v>
      </c>
      <c r="AD293" s="349" t="inlineStr">
        <is>
          <t>만점</t>
        </is>
      </c>
      <c r="AE293" s="364" t="n">
        <v>0</v>
      </c>
      <c r="AF293" s="366" t="n">
        <v>6.616</v>
      </c>
      <c r="AG293" s="363" t="n">
        <v>0</v>
      </c>
      <c r="AH293" s="635" t="inlineStr">
        <is>
          <t xml:space="preserve"> 과탐3%가산</t>
        </is>
      </c>
      <c r="AI293" s="324" t="n"/>
      <c r="AL293" s="487" t="inlineStr">
        <is>
          <t>연세대 도시공학과</t>
        </is>
      </c>
      <c r="AM293" s="477" t="inlineStr">
        <is>
          <t>자연</t>
        </is>
      </c>
      <c r="AN293" s="637" t="n">
        <v>100</v>
      </c>
      <c r="AO293" s="478" t="n">
        <v>-885</v>
      </c>
      <c r="AP293" s="463" t="n">
        <v>-885</v>
      </c>
      <c r="AQ293" s="479" t="n">
        <v>0</v>
      </c>
      <c r="AR293" s="476" t="inlineStr">
        <is>
          <t>4.42 → 4.01</t>
        </is>
      </c>
      <c r="BA293" s="313" t="inlineStr">
        <is>
          <t>자연224</t>
        </is>
      </c>
    </row>
    <row r="294" ht="16.5" customHeight="1" s="671">
      <c r="B294" s="367" t="inlineStr">
        <is>
          <t>4.42</t>
        </is>
      </c>
      <c r="C294" s="351" t="inlineStr">
        <is>
          <t>9,591</t>
        </is>
      </c>
      <c r="D294" s="727" t="n">
        <v>-888</v>
      </c>
      <c r="E294" s="352" t="inlineStr"/>
      <c r="F294" s="341" t="n">
        <v>95.15000000000001</v>
      </c>
      <c r="G294" s="355" t="inlineStr">
        <is>
          <t>388.31</t>
        </is>
      </c>
      <c r="H294" s="356" t="inlineStr">
        <is>
          <t>392.70</t>
        </is>
      </c>
      <c r="I294" s="354" t="inlineStr">
        <is>
          <t>제주대</t>
        </is>
      </c>
      <c r="J294" s="340" t="inlineStr">
        <is>
          <t>약학과</t>
        </is>
      </c>
      <c r="K294" s="339" t="inlineStr">
        <is>
          <t>자연</t>
        </is>
      </c>
      <c r="L294" s="357" t="n">
        <v>9</v>
      </c>
      <c r="M294" s="358" t="inlineStr">
        <is>
          <t xml:space="preserve">971.2 / </t>
        </is>
      </c>
      <c r="N294" s="359" t="n">
        <v>1000</v>
      </c>
      <c r="O294" s="360" t="inlineStr">
        <is>
          <t>백분위</t>
        </is>
      </c>
      <c r="P294" s="343" t="inlineStr">
        <is>
          <t>백분위</t>
        </is>
      </c>
      <c r="Q294" s="342" t="inlineStr">
        <is>
          <t>2과목</t>
        </is>
      </c>
      <c r="R294" s="344" t="n">
        <v>20</v>
      </c>
      <c r="S294" s="345" t="n">
        <v>30</v>
      </c>
      <c r="T294" s="362" t="n">
        <v>30</v>
      </c>
      <c r="U294" s="361" t="n">
        <v>95.15000000000001</v>
      </c>
      <c r="V294" s="346" t="n">
        <v>129.7727272727273</v>
      </c>
      <c r="W294" s="348" t="n">
        <v>128.35</v>
      </c>
      <c r="X294" s="347" t="n">
        <v>65.09</v>
      </c>
      <c r="Y294" s="357" t="inlineStr"/>
      <c r="Z294" s="365" t="inlineStr">
        <is>
          <t>1등급</t>
        </is>
      </c>
      <c r="AA294" s="350" t="n">
        <v>200</v>
      </c>
      <c r="AB294" s="349" t="inlineStr">
        <is>
          <t>만점</t>
        </is>
      </c>
      <c r="AC294" s="350" t="n">
        <v>10</v>
      </c>
      <c r="AD294" s="349" t="inlineStr">
        <is>
          <t>만점</t>
        </is>
      </c>
      <c r="AE294" s="364" t="n">
        <v>0</v>
      </c>
      <c r="AF294" s="366" t="n">
        <v>0</v>
      </c>
      <c r="AG294" s="363" t="n">
        <v>0</v>
      </c>
      <c r="AH294" s="635" t="inlineStr"/>
      <c r="AI294" s="324" t="n"/>
      <c r="AL294" s="487" t="inlineStr">
        <is>
          <t>제주대 약학과</t>
        </is>
      </c>
      <c r="AM294" s="477" t="inlineStr">
        <is>
          <t>자연</t>
        </is>
      </c>
      <c r="AN294" s="637" t="n">
        <v>100</v>
      </c>
      <c r="AO294" s="478" t="n">
        <v>-888</v>
      </c>
      <c r="AP294" s="463" t="n">
        <v>-888</v>
      </c>
      <c r="AQ294" s="479" t="n">
        <v>0</v>
      </c>
      <c r="AR294" s="476" t="inlineStr">
        <is>
          <t>4.43 → 4.02</t>
        </is>
      </c>
      <c r="BA294" s="313" t="inlineStr">
        <is>
          <t>자연225</t>
        </is>
      </c>
    </row>
    <row r="295" ht="16.5" customHeight="1" s="671">
      <c r="B295" s="367" t="inlineStr">
        <is>
          <t>4.43</t>
        </is>
      </c>
      <c r="C295" s="351" t="inlineStr">
        <is>
          <t>9,613</t>
        </is>
      </c>
      <c r="D295" s="727" t="n">
        <v>-888</v>
      </c>
      <c r="E295" s="352" t="inlineStr"/>
      <c r="F295" s="341" t="n">
        <v>95.14</v>
      </c>
      <c r="G295" s="355" t="inlineStr">
        <is>
          <t>389.22</t>
        </is>
      </c>
      <c r="H295" s="356" t="inlineStr">
        <is>
          <t>392.83</t>
        </is>
      </c>
      <c r="I295" s="354" t="inlineStr">
        <is>
          <t>성균관대</t>
        </is>
      </c>
      <c r="J295" s="340" t="inlineStr">
        <is>
          <t>글로벌리더학부</t>
        </is>
      </c>
      <c r="K295" s="339" t="inlineStr">
        <is>
          <t>통합</t>
        </is>
      </c>
      <c r="L295" s="357" t="n">
        <v>24</v>
      </c>
      <c r="M295" s="358" t="inlineStr">
        <is>
          <t xml:space="preserve">649.35 / </t>
        </is>
      </c>
      <c r="N295" s="359" t="n">
        <v>1000</v>
      </c>
      <c r="O295" s="360" t="inlineStr">
        <is>
          <t>표점</t>
        </is>
      </c>
      <c r="P295" s="343" t="inlineStr">
        <is>
          <t>변표</t>
        </is>
      </c>
      <c r="Q295" s="342" t="inlineStr">
        <is>
          <t>2과목</t>
        </is>
      </c>
      <c r="R295" s="344" t="n">
        <v>35</v>
      </c>
      <c r="S295" s="345" t="n">
        <v>25</v>
      </c>
      <c r="T295" s="362" t="n">
        <v>30</v>
      </c>
      <c r="U295" s="361" t="n">
        <v>95.14</v>
      </c>
      <c r="V295" s="346" t="n">
        <v>129.7680031140522</v>
      </c>
      <c r="W295" s="348" t="n">
        <v>128.3448034254574</v>
      </c>
      <c r="X295" s="347" t="n">
        <v>65.55</v>
      </c>
      <c r="Y295" s="357" t="n">
        <v>66.11</v>
      </c>
      <c r="Z295" s="365" t="inlineStr">
        <is>
          <t>1등급</t>
        </is>
      </c>
      <c r="AA295" s="350" t="n">
        <v>63.5</v>
      </c>
      <c r="AB295" s="349" t="inlineStr">
        <is>
          <t>만점</t>
        </is>
      </c>
      <c r="AC295" s="350" t="n">
        <v>0</v>
      </c>
      <c r="AD295" s="349" t="inlineStr">
        <is>
          <t>만점</t>
        </is>
      </c>
      <c r="AE295" s="364" t="n">
        <v>0</v>
      </c>
      <c r="AF295" s="366" t="n">
        <v>0</v>
      </c>
      <c r="AG295" s="363" t="n">
        <v>0</v>
      </c>
      <c r="AH295" s="635" t="inlineStr"/>
      <c r="AI295" s="324" t="n"/>
      <c r="AL295" s="487" t="inlineStr">
        <is>
          <t>성균관대 글로벌리더학부</t>
        </is>
      </c>
      <c r="AM295" s="477" t="inlineStr">
        <is>
          <t>통합</t>
        </is>
      </c>
      <c r="AN295" s="637" t="n">
        <v>100</v>
      </c>
      <c r="AO295" s="478" t="n">
        <v>-888</v>
      </c>
      <c r="AP295" s="463" t="n">
        <v>-662</v>
      </c>
      <c r="AQ295" s="479" t="n">
        <v>-226</v>
      </c>
      <c r="AR295" s="476" t="inlineStr">
        <is>
          <t>4.44 → 4.13</t>
        </is>
      </c>
      <c r="BA295" s="313" t="inlineStr">
        <is>
          <t>통합인문57</t>
        </is>
      </c>
    </row>
    <row r="296" ht="16.5" customHeight="1" s="671">
      <c r="B296" s="367" t="inlineStr">
        <is>
          <t>4.45</t>
        </is>
      </c>
      <c r="C296" s="351" t="inlineStr">
        <is>
          <t>9,657</t>
        </is>
      </c>
      <c r="D296" s="727" t="n">
        <v>-890</v>
      </c>
      <c r="E296" s="352" t="inlineStr">
        <is>
          <t>388.30</t>
        </is>
      </c>
      <c r="F296" s="341" t="n">
        <v>95.13</v>
      </c>
      <c r="G296" s="355" t="inlineStr">
        <is>
          <t>388.25</t>
        </is>
      </c>
      <c r="H296" s="356" t="inlineStr">
        <is>
          <t>392.61</t>
        </is>
      </c>
      <c r="I296" s="354" t="inlineStr">
        <is>
          <t>연세대</t>
        </is>
      </c>
      <c r="J296" s="340" t="inlineStr">
        <is>
          <t>지구시스템과학과</t>
        </is>
      </c>
      <c r="K296" s="339" t="inlineStr">
        <is>
          <t>자연</t>
        </is>
      </c>
      <c r="L296" s="357" t="n">
        <v>14</v>
      </c>
      <c r="M296" s="358" t="inlineStr">
        <is>
          <t xml:space="preserve">696.23 / </t>
        </is>
      </c>
      <c r="N296" s="359" t="n">
        <v>1000</v>
      </c>
      <c r="O296" s="360" t="inlineStr">
        <is>
          <t>표점</t>
        </is>
      </c>
      <c r="P296" s="343" t="inlineStr">
        <is>
          <t>변표</t>
        </is>
      </c>
      <c r="Q296" s="342" t="inlineStr">
        <is>
          <t>2과목</t>
        </is>
      </c>
      <c r="R296" s="344" t="n">
        <v>22</v>
      </c>
      <c r="S296" s="345" t="n">
        <v>33</v>
      </c>
      <c r="T296" s="362" t="n">
        <v>33</v>
      </c>
      <c r="U296" s="361" t="n">
        <v>95.13</v>
      </c>
      <c r="V296" s="346" t="n">
        <v>129.7558171825522</v>
      </c>
      <c r="W296" s="348" t="n">
        <v>128.3313989008074</v>
      </c>
      <c r="X296" s="347" t="n">
        <v>65.08</v>
      </c>
      <c r="Y296" s="357" t="n">
        <v>66.14</v>
      </c>
      <c r="Z296" s="365" t="inlineStr">
        <is>
          <t>1등급</t>
        </is>
      </c>
      <c r="AA296" s="350" t="n">
        <v>111.11</v>
      </c>
      <c r="AB296" s="349" t="inlineStr">
        <is>
          <t>만점</t>
        </is>
      </c>
      <c r="AC296" s="350" t="n">
        <v>0</v>
      </c>
      <c r="AD296" s="349" t="inlineStr">
        <is>
          <t>만점</t>
        </is>
      </c>
      <c r="AE296" s="364" t="n">
        <v>0</v>
      </c>
      <c r="AF296" s="366" t="n">
        <v>6.614</v>
      </c>
      <c r="AG296" s="363" t="n">
        <v>0</v>
      </c>
      <c r="AH296" s="635" t="inlineStr">
        <is>
          <t xml:space="preserve"> 과탐3%가산</t>
        </is>
      </c>
      <c r="AI296" s="324" t="n"/>
      <c r="AL296" s="487" t="inlineStr">
        <is>
          <t>연세대 지구시스템과학과</t>
        </is>
      </c>
      <c r="AM296" s="477" t="inlineStr">
        <is>
          <t>자연</t>
        </is>
      </c>
      <c r="AN296" s="637" t="n">
        <v>100</v>
      </c>
      <c r="AO296" s="478" t="n">
        <v>-890</v>
      </c>
      <c r="AP296" s="463" t="n">
        <v>-890</v>
      </c>
      <c r="AQ296" s="479" t="n">
        <v>0</v>
      </c>
      <c r="AR296" s="476" t="inlineStr">
        <is>
          <t>4.46 → 4.05</t>
        </is>
      </c>
      <c r="BA296" s="313" t="inlineStr">
        <is>
          <t>통합인문58</t>
        </is>
      </c>
    </row>
    <row r="297" ht="16.5" customHeight="1" s="671">
      <c r="B297" s="367" t="inlineStr">
        <is>
          <t>4.64</t>
        </is>
      </c>
      <c r="C297" s="351" t="inlineStr">
        <is>
          <t>10,069</t>
        </is>
      </c>
      <c r="D297" s="727" t="n">
        <v>-889</v>
      </c>
      <c r="E297" s="352" t="inlineStr"/>
      <c r="F297" s="341" t="n">
        <v>95.11</v>
      </c>
      <c r="G297" s="355" t="inlineStr">
        <is>
          <t>389.11</t>
        </is>
      </c>
      <c r="H297" s="356" t="inlineStr">
        <is>
          <t>392.69</t>
        </is>
      </c>
      <c r="I297" s="354" t="inlineStr">
        <is>
          <t>고려대</t>
        </is>
      </c>
      <c r="J297" s="340" t="inlineStr">
        <is>
          <t>영어영문학과</t>
        </is>
      </c>
      <c r="K297" s="339" t="inlineStr">
        <is>
          <t>통합</t>
        </is>
      </c>
      <c r="L297" s="357" t="n">
        <v>27</v>
      </c>
      <c r="M297" s="358" t="inlineStr">
        <is>
          <t xml:space="preserve">659.68 / </t>
        </is>
      </c>
      <c r="N297" s="359" t="n">
        <v>1000</v>
      </c>
      <c r="O297" s="360" t="inlineStr">
        <is>
          <t>표점</t>
        </is>
      </c>
      <c r="P297" s="343" t="inlineStr">
        <is>
          <t>변표</t>
        </is>
      </c>
      <c r="Q297" s="342" t="inlineStr">
        <is>
          <t>2과목</t>
        </is>
      </c>
      <c r="R297" s="344" t="n">
        <v>36</v>
      </c>
      <c r="S297" s="345" t="n">
        <v>36</v>
      </c>
      <c r="T297" s="362" t="n">
        <v>29</v>
      </c>
      <c r="U297" s="361" t="n">
        <v>95.11</v>
      </c>
      <c r="V297" s="346" t="n">
        <v>129.7351418002466</v>
      </c>
      <c r="W297" s="348" t="n">
        <v>128.3086559802713</v>
      </c>
      <c r="X297" s="347" t="n">
        <v>65.53</v>
      </c>
      <c r="Y297" s="357" t="n">
        <v>66.12</v>
      </c>
      <c r="Z297" s="365" t="inlineStr">
        <is>
          <t>1등급</t>
        </is>
      </c>
      <c r="AA297" s="350" t="n">
        <v>0</v>
      </c>
      <c r="AB297" s="349" t="inlineStr">
        <is>
          <t>만점</t>
        </is>
      </c>
      <c r="AC297" s="350" t="n">
        <v>10</v>
      </c>
      <c r="AD297" s="349" t="inlineStr">
        <is>
          <t>만점</t>
        </is>
      </c>
      <c r="AE297" s="364" t="n">
        <v>0</v>
      </c>
      <c r="AF297" s="366" t="n">
        <v>0</v>
      </c>
      <c r="AG297" s="363" t="n">
        <v>0</v>
      </c>
      <c r="AH297" s="635" t="inlineStr"/>
      <c r="AI297" s="324" t="n"/>
      <c r="AL297" s="487" t="inlineStr">
        <is>
          <t>고려대 영어영문학과</t>
        </is>
      </c>
      <c r="AM297" s="477" t="inlineStr">
        <is>
          <t>통합</t>
        </is>
      </c>
      <c r="AN297" s="637" t="n">
        <v>100</v>
      </c>
      <c r="AO297" s="478" t="n">
        <v>-889</v>
      </c>
      <c r="AP297" s="463" t="n">
        <v>-659</v>
      </c>
      <c r="AQ297" s="479" t="n">
        <v>-230</v>
      </c>
      <c r="AR297" s="476" t="inlineStr">
        <is>
          <t>4.49 → 4.19</t>
        </is>
      </c>
      <c r="BA297" s="313" t="inlineStr">
        <is>
          <t>통합인문59</t>
        </is>
      </c>
    </row>
    <row r="298" ht="16.5" customHeight="1" s="671">
      <c r="B298" s="367" t="inlineStr">
        <is>
          <t>4.63</t>
        </is>
      </c>
      <c r="C298" s="351" t="inlineStr">
        <is>
          <t>10,047</t>
        </is>
      </c>
      <c r="D298" s="727" t="n">
        <v>-889</v>
      </c>
      <c r="E298" s="352" t="inlineStr">
        <is>
          <t>387.85</t>
        </is>
      </c>
      <c r="F298" s="341" t="n">
        <v>95.11</v>
      </c>
      <c r="G298" s="355" t="inlineStr">
        <is>
          <t>389.13</t>
        </is>
      </c>
      <c r="H298" s="356" t="inlineStr">
        <is>
          <t>392.71</t>
        </is>
      </c>
      <c r="I298" s="354" t="inlineStr">
        <is>
          <t>고려대</t>
        </is>
      </c>
      <c r="J298" s="340" t="inlineStr">
        <is>
          <t>경제학과</t>
        </is>
      </c>
      <c r="K298" s="339" t="inlineStr">
        <is>
          <t>통합</t>
        </is>
      </c>
      <c r="L298" s="357" t="n">
        <v>34</v>
      </c>
      <c r="M298" s="358" t="inlineStr">
        <is>
          <t xml:space="preserve">659.71 / </t>
        </is>
      </c>
      <c r="N298" s="359" t="n">
        <v>1000</v>
      </c>
      <c r="O298" s="360" t="inlineStr">
        <is>
          <t>표점</t>
        </is>
      </c>
      <c r="P298" s="343" t="inlineStr">
        <is>
          <t>변표</t>
        </is>
      </c>
      <c r="Q298" s="342" t="inlineStr">
        <is>
          <t>2과목</t>
        </is>
      </c>
      <c r="R298" s="344" t="n">
        <v>36</v>
      </c>
      <c r="S298" s="345" t="n">
        <v>36</v>
      </c>
      <c r="T298" s="362" t="n">
        <v>29</v>
      </c>
      <c r="U298" s="361" t="n">
        <v>95.11</v>
      </c>
      <c r="V298" s="346" t="n">
        <v>129.7403205918619</v>
      </c>
      <c r="W298" s="348" t="n">
        <v>128.3143526510481</v>
      </c>
      <c r="X298" s="347" t="n">
        <v>65.54000000000001</v>
      </c>
      <c r="Y298" s="357" t="n">
        <v>66.12</v>
      </c>
      <c r="Z298" s="365" t="inlineStr">
        <is>
          <t>1등급</t>
        </is>
      </c>
      <c r="AA298" s="350" t="n">
        <v>0</v>
      </c>
      <c r="AB298" s="349" t="inlineStr">
        <is>
          <t>만점</t>
        </is>
      </c>
      <c r="AC298" s="350" t="n">
        <v>10</v>
      </c>
      <c r="AD298" s="349" t="inlineStr">
        <is>
          <t>만점</t>
        </is>
      </c>
      <c r="AE298" s="364" t="n">
        <v>0</v>
      </c>
      <c r="AF298" s="366" t="n">
        <v>0</v>
      </c>
      <c r="AG298" s="363" t="n">
        <v>0</v>
      </c>
      <c r="AH298" s="635" t="inlineStr"/>
      <c r="AI298" s="324" t="n"/>
      <c r="AL298" s="487" t="inlineStr">
        <is>
          <t>고려대 경제학과</t>
        </is>
      </c>
      <c r="AM298" s="477" t="inlineStr">
        <is>
          <t>통합</t>
        </is>
      </c>
      <c r="AN298" s="637" t="n">
        <v>100</v>
      </c>
      <c r="AO298" s="478" t="n">
        <v>-889</v>
      </c>
      <c r="AP298" s="463" t="n">
        <v>-660</v>
      </c>
      <c r="AQ298" s="479" t="n">
        <v>-229</v>
      </c>
      <c r="AR298" s="476" t="inlineStr">
        <is>
          <t>4.48 → 4.18</t>
        </is>
      </c>
      <c r="BA298" s="313" t="inlineStr">
        <is>
          <t>자연226</t>
        </is>
      </c>
    </row>
    <row r="299" ht="16.5" customHeight="1" s="671">
      <c r="B299" s="367" t="inlineStr">
        <is>
          <t>4.51</t>
        </is>
      </c>
      <c r="C299" s="351" t="inlineStr">
        <is>
          <t>9,787</t>
        </is>
      </c>
      <c r="D299" s="727" t="n">
        <v>-860</v>
      </c>
      <c r="E299" s="352" t="inlineStr">
        <is>
          <t>387.86</t>
        </is>
      </c>
      <c r="F299" s="341" t="n">
        <v>95.09</v>
      </c>
      <c r="G299" s="355" t="inlineStr">
        <is>
          <t>388.13</t>
        </is>
      </c>
      <c r="H299" s="356" t="inlineStr">
        <is>
          <t>392.37</t>
        </is>
      </c>
      <c r="I299" s="354" t="inlineStr">
        <is>
          <t>연세대</t>
        </is>
      </c>
      <c r="J299" s="340" t="inlineStr">
        <is>
          <t>디스플레이융합공학과</t>
        </is>
      </c>
      <c r="K299" s="339" t="inlineStr">
        <is>
          <t>자연</t>
        </is>
      </c>
      <c r="L299" s="357" t="n">
        <v>7</v>
      </c>
      <c r="M299" s="358" t="inlineStr">
        <is>
          <t xml:space="preserve">696.025 / </t>
        </is>
      </c>
      <c r="N299" s="359" t="n">
        <v>1000</v>
      </c>
      <c r="O299" s="360" t="inlineStr">
        <is>
          <t>표점</t>
        </is>
      </c>
      <c r="P299" s="343" t="inlineStr">
        <is>
          <t>변표</t>
        </is>
      </c>
      <c r="Q299" s="342" t="inlineStr">
        <is>
          <t>2과목</t>
        </is>
      </c>
      <c r="R299" s="344" t="n">
        <v>22</v>
      </c>
      <c r="S299" s="345" t="n">
        <v>33</v>
      </c>
      <c r="T299" s="362" t="n">
        <v>33</v>
      </c>
      <c r="U299" s="361" t="n">
        <v>95.09</v>
      </c>
      <c r="V299" s="346" t="n">
        <v>129.7176749506773</v>
      </c>
      <c r="W299" s="348" t="n">
        <v>128.289442445745</v>
      </c>
      <c r="X299" s="347" t="n">
        <v>65.06</v>
      </c>
      <c r="Y299" s="357" t="n">
        <v>66.11</v>
      </c>
      <c r="Z299" s="365" t="inlineStr">
        <is>
          <t>1등급</t>
        </is>
      </c>
      <c r="AA299" s="350" t="n">
        <v>111.11</v>
      </c>
      <c r="AB299" s="349" t="inlineStr">
        <is>
          <t>만점</t>
        </is>
      </c>
      <c r="AC299" s="350" t="n">
        <v>0</v>
      </c>
      <c r="AD299" s="349" t="inlineStr">
        <is>
          <t>만점</t>
        </is>
      </c>
      <c r="AE299" s="364" t="n">
        <v>0</v>
      </c>
      <c r="AF299" s="366" t="n">
        <v>6.611</v>
      </c>
      <c r="AG299" s="363" t="n">
        <v>0</v>
      </c>
      <c r="AH299" s="635" t="inlineStr">
        <is>
          <t xml:space="preserve"> 과탐3%가산</t>
        </is>
      </c>
      <c r="AI299" s="324" t="n"/>
      <c r="AL299" s="487" t="inlineStr">
        <is>
          <t>연세대 디스플레이융합공학과</t>
        </is>
      </c>
      <c r="AM299" s="477" t="inlineStr">
        <is>
          <t>자연</t>
        </is>
      </c>
      <c r="AN299" s="637" t="n">
        <v>100</v>
      </c>
      <c r="AO299" s="478" t="n">
        <v>-860</v>
      </c>
      <c r="AP299" s="463" t="n">
        <v>-860</v>
      </c>
      <c r="AQ299" s="479" t="n">
        <v>0</v>
      </c>
      <c r="AR299" s="476" t="inlineStr">
        <is>
          <t>4.52 → 4.12</t>
        </is>
      </c>
      <c r="BA299" s="313" t="inlineStr">
        <is>
          <t>통합인문60</t>
        </is>
      </c>
    </row>
    <row r="300" ht="16.5" customHeight="1" s="671">
      <c r="B300" s="367" t="inlineStr">
        <is>
          <t>4.53</t>
        </is>
      </c>
      <c r="C300" s="351" t="inlineStr">
        <is>
          <t>9,830</t>
        </is>
      </c>
      <c r="D300" s="727" t="n">
        <v>-860</v>
      </c>
      <c r="E300" s="352" t="inlineStr"/>
      <c r="F300" s="341" t="n">
        <v>95.08</v>
      </c>
      <c r="G300" s="355" t="inlineStr">
        <is>
          <t>388.10</t>
        </is>
      </c>
      <c r="H300" s="356" t="inlineStr">
        <is>
          <t>392.33</t>
        </is>
      </c>
      <c r="I300" s="354" t="inlineStr">
        <is>
          <t>고려대</t>
        </is>
      </c>
      <c r="J300" s="340" t="inlineStr">
        <is>
          <t>식품공학과</t>
        </is>
      </c>
      <c r="K300" s="339" t="inlineStr">
        <is>
          <t>자연</t>
        </is>
      </c>
      <c r="L300" s="357" t="n">
        <v>12</v>
      </c>
      <c r="M300" s="358" t="inlineStr">
        <is>
          <t xml:space="preserve">660.41 / </t>
        </is>
      </c>
      <c r="N300" s="359" t="n">
        <v>1000</v>
      </c>
      <c r="O300" s="360" t="inlineStr">
        <is>
          <t>표점</t>
        </is>
      </c>
      <c r="P300" s="343" t="inlineStr">
        <is>
          <t>변표</t>
        </is>
      </c>
      <c r="Q300" s="342" t="inlineStr">
        <is>
          <t>2과목</t>
        </is>
      </c>
      <c r="R300" s="344" t="n">
        <v>31</v>
      </c>
      <c r="S300" s="345" t="n">
        <v>38</v>
      </c>
      <c r="T300" s="362" t="n">
        <v>31</v>
      </c>
      <c r="U300" s="361" t="n">
        <v>95.08</v>
      </c>
      <c r="V300" s="346" t="n">
        <v>129.7100463678516</v>
      </c>
      <c r="W300" s="348" t="n">
        <v>128.2810510046368</v>
      </c>
      <c r="X300" s="347" t="n">
        <v>65.05</v>
      </c>
      <c r="Y300" s="357" t="n">
        <v>66.31</v>
      </c>
      <c r="Z300" s="365" t="inlineStr">
        <is>
          <t>1등급</t>
        </is>
      </c>
      <c r="AA300" s="350" t="n">
        <v>0</v>
      </c>
      <c r="AB300" s="349" t="inlineStr">
        <is>
          <t>만점</t>
        </is>
      </c>
      <c r="AC300" s="350" t="n">
        <v>10</v>
      </c>
      <c r="AD300" s="349" t="inlineStr">
        <is>
          <t>만점</t>
        </is>
      </c>
      <c r="AE300" s="364" t="n">
        <v>0</v>
      </c>
      <c r="AF300" s="366" t="n">
        <v>0</v>
      </c>
      <c r="AG300" s="363" t="n">
        <v>0</v>
      </c>
      <c r="AH300" s="635" t="inlineStr"/>
      <c r="AI300" s="324" t="n"/>
      <c r="AL300" s="487" t="inlineStr">
        <is>
          <t>고려대 식품공학과</t>
        </is>
      </c>
      <c r="AM300" s="477" t="inlineStr">
        <is>
          <t>자연</t>
        </is>
      </c>
      <c r="AN300" s="637" t="n">
        <v>100</v>
      </c>
      <c r="AO300" s="478" t="n">
        <v>-860</v>
      </c>
      <c r="AP300" s="463" t="n">
        <v>-860</v>
      </c>
      <c r="AQ300" s="479" t="n">
        <v>0</v>
      </c>
      <c r="AR300" s="476" t="inlineStr">
        <is>
          <t>4.53 → 4.13</t>
        </is>
      </c>
      <c r="BA300" s="313" t="inlineStr">
        <is>
          <t>통합인문61</t>
        </is>
      </c>
    </row>
    <row r="301" ht="16.5" customHeight="1" s="671">
      <c r="B301" s="367" t="inlineStr">
        <is>
          <t>4.54</t>
        </is>
      </c>
      <c r="C301" s="351" t="inlineStr">
        <is>
          <t>9,852</t>
        </is>
      </c>
      <c r="D301" s="727" t="n">
        <v>-861</v>
      </c>
      <c r="E301" s="352" t="inlineStr"/>
      <c r="F301" s="341" t="n">
        <v>95.06999999999999</v>
      </c>
      <c r="G301" s="355" t="inlineStr">
        <is>
          <t>388.07</t>
        </is>
      </c>
      <c r="H301" s="356" t="inlineStr">
        <is>
          <t>392.30</t>
        </is>
      </c>
      <c r="I301" s="354" t="inlineStr">
        <is>
          <t>연세대</t>
        </is>
      </c>
      <c r="J301" s="340" t="inlineStr">
        <is>
          <t>물리학과</t>
        </is>
      </c>
      <c r="K301" s="339" t="inlineStr">
        <is>
          <t>자연</t>
        </is>
      </c>
      <c r="L301" s="357" t="n">
        <v>13</v>
      </c>
      <c r="M301" s="358" t="inlineStr">
        <is>
          <t xml:space="preserve">695.926 / </t>
        </is>
      </c>
      <c r="N301" s="359" t="n">
        <v>1000</v>
      </c>
      <c r="O301" s="360" t="inlineStr">
        <is>
          <t>표점</t>
        </is>
      </c>
      <c r="P301" s="343" t="inlineStr">
        <is>
          <t>변표</t>
        </is>
      </c>
      <c r="Q301" s="342" t="inlineStr">
        <is>
          <t>2과목</t>
        </is>
      </c>
      <c r="R301" s="344" t="n">
        <v>22</v>
      </c>
      <c r="S301" s="345" t="n">
        <v>33</v>
      </c>
      <c r="T301" s="362" t="n">
        <v>33</v>
      </c>
      <c r="U301" s="361" t="n">
        <v>95.06999999999999</v>
      </c>
      <c r="V301" s="346" t="n">
        <v>129.699060795464</v>
      </c>
      <c r="W301" s="348" t="n">
        <v>128.2689668750104</v>
      </c>
      <c r="X301" s="347" t="n">
        <v>65.05</v>
      </c>
      <c r="Y301" s="357" t="n">
        <v>66.10000000000001</v>
      </c>
      <c r="Z301" s="365" t="inlineStr">
        <is>
          <t>1등급</t>
        </is>
      </c>
      <c r="AA301" s="350" t="n">
        <v>111.11</v>
      </c>
      <c r="AB301" s="349" t="inlineStr">
        <is>
          <t>만점</t>
        </is>
      </c>
      <c r="AC301" s="350" t="n">
        <v>0</v>
      </c>
      <c r="AD301" s="349" t="inlineStr">
        <is>
          <t>만점</t>
        </is>
      </c>
      <c r="AE301" s="364" t="n">
        <v>0</v>
      </c>
      <c r="AF301" s="366" t="n">
        <v>6.61</v>
      </c>
      <c r="AG301" s="363" t="n">
        <v>0</v>
      </c>
      <c r="AH301" s="635" t="inlineStr">
        <is>
          <t xml:space="preserve"> 과탐3%가산</t>
        </is>
      </c>
      <c r="AI301" s="324" t="n"/>
      <c r="AL301" s="487" t="inlineStr">
        <is>
          <t>연세대 물리학과</t>
        </is>
      </c>
      <c r="AM301" s="477" t="inlineStr">
        <is>
          <t>자연</t>
        </is>
      </c>
      <c r="AN301" s="637" t="n">
        <v>100</v>
      </c>
      <c r="AO301" s="478" t="n">
        <v>-861</v>
      </c>
      <c r="AP301" s="463" t="n">
        <v>-861</v>
      </c>
      <c r="AQ301" s="479" t="n">
        <v>0</v>
      </c>
      <c r="AR301" s="476" t="inlineStr">
        <is>
          <t>4.54 → 4.14</t>
        </is>
      </c>
      <c r="BA301" s="313" t="inlineStr">
        <is>
          <t>통합인문62</t>
        </is>
      </c>
    </row>
    <row r="302" ht="16.5" customHeight="1" s="671">
      <c r="B302" s="367" t="inlineStr">
        <is>
          <t>4.57</t>
        </is>
      </c>
      <c r="C302" s="351" t="inlineStr">
        <is>
          <t>9,917</t>
        </is>
      </c>
      <c r="D302" s="727" t="n">
        <v>-861</v>
      </c>
      <c r="E302" s="352" t="inlineStr"/>
      <c r="F302" s="341" t="n">
        <v>95.05</v>
      </c>
      <c r="G302" s="355" t="inlineStr">
        <is>
          <t>388.01</t>
        </is>
      </c>
      <c r="H302" s="356" t="inlineStr">
        <is>
          <t>392.22</t>
        </is>
      </c>
      <c r="I302" s="354" t="inlineStr">
        <is>
          <t>한양대</t>
        </is>
      </c>
      <c r="J302" s="340" t="inlineStr">
        <is>
          <t>자원환경공학과</t>
        </is>
      </c>
      <c r="K302" s="339" t="inlineStr">
        <is>
          <t>자연</t>
        </is>
      </c>
      <c r="L302" s="357" t="n">
        <v>13</v>
      </c>
      <c r="M302" s="358" t="inlineStr">
        <is>
          <t xml:space="preserve">940.35 / </t>
        </is>
      </c>
      <c r="N302" s="359" t="n">
        <v>1000</v>
      </c>
      <c r="O302" s="360" t="inlineStr">
        <is>
          <t>표점/만점</t>
        </is>
      </c>
      <c r="P302" s="343" t="inlineStr">
        <is>
          <t>변표/만점</t>
        </is>
      </c>
      <c r="Q302" s="342" t="inlineStr">
        <is>
          <t>2과목</t>
        </is>
      </c>
      <c r="R302" s="344" t="n">
        <v>25</v>
      </c>
      <c r="S302" s="345" t="n">
        <v>40</v>
      </c>
      <c r="T302" s="362" t="n">
        <v>25</v>
      </c>
      <c r="U302" s="361" t="n">
        <v>95.05</v>
      </c>
      <c r="V302" s="346" t="n">
        <v>129.6816066235801</v>
      </c>
      <c r="W302" s="348" t="n">
        <v>128.2497672859382</v>
      </c>
      <c r="X302" s="347" t="n">
        <v>65.04000000000001</v>
      </c>
      <c r="Y302" s="357" t="n">
        <v>67.40000000000001</v>
      </c>
      <c r="Z302" s="365" t="inlineStr">
        <is>
          <t>1등급</t>
        </is>
      </c>
      <c r="AA302" s="350" t="n">
        <v>100</v>
      </c>
      <c r="AB302" s="349" t="inlineStr">
        <is>
          <t>만점</t>
        </is>
      </c>
      <c r="AC302" s="350" t="n">
        <v>0</v>
      </c>
      <c r="AD302" s="349" t="inlineStr">
        <is>
          <t>만점</t>
        </is>
      </c>
      <c r="AE302" s="364" t="n">
        <v>0</v>
      </c>
      <c r="AF302" s="366" t="n">
        <v>0</v>
      </c>
      <c r="AG302" s="363" t="n">
        <v>0</v>
      </c>
      <c r="AH302" s="635" t="inlineStr"/>
      <c r="AI302" s="324" t="n"/>
      <c r="AL302" s="487" t="inlineStr">
        <is>
          <t>한양대 자원환경공학과</t>
        </is>
      </c>
      <c r="AM302" s="477" t="inlineStr">
        <is>
          <t>자연</t>
        </is>
      </c>
      <c r="AN302" s="637" t="n">
        <v>100</v>
      </c>
      <c r="AO302" s="478" t="n">
        <v>-861</v>
      </c>
      <c r="AP302" s="463" t="n">
        <v>-861</v>
      </c>
      <c r="AQ302" s="479" t="n">
        <v>0</v>
      </c>
      <c r="AR302" s="476" t="inlineStr">
        <is>
          <t>4.57 → 4.17</t>
        </is>
      </c>
      <c r="BA302" s="313" t="inlineStr">
        <is>
          <t>자연227</t>
        </is>
      </c>
    </row>
    <row r="303" ht="16.5" customHeight="1" s="671">
      <c r="B303" s="367" t="inlineStr">
        <is>
          <t>4.57</t>
        </is>
      </c>
      <c r="C303" s="351" t="inlineStr">
        <is>
          <t>9,917</t>
        </is>
      </c>
      <c r="D303" s="727" t="n">
        <v>-899</v>
      </c>
      <c r="E303" s="352" t="inlineStr"/>
      <c r="F303" s="341" t="n">
        <v>95.05</v>
      </c>
      <c r="G303" s="355" t="inlineStr">
        <is>
          <t>388.01</t>
        </is>
      </c>
      <c r="H303" s="356" t="inlineStr">
        <is>
          <t>392.26</t>
        </is>
      </c>
      <c r="I303" s="354" t="inlineStr">
        <is>
          <t>서강대</t>
        </is>
      </c>
      <c r="J303" s="340" t="inlineStr">
        <is>
          <t>생명과학과</t>
        </is>
      </c>
      <c r="K303" s="339" t="inlineStr">
        <is>
          <t>자연</t>
        </is>
      </c>
      <c r="L303" s="357" t="n">
        <v>19</v>
      </c>
      <c r="M303" s="358" t="inlineStr">
        <is>
          <t xml:space="preserve">501.75 / </t>
        </is>
      </c>
      <c r="N303" s="359" t="n">
        <v>600</v>
      </c>
      <c r="O303" s="360" t="inlineStr">
        <is>
          <t>표점</t>
        </is>
      </c>
      <c r="P303" s="343" t="inlineStr">
        <is>
          <t>변표</t>
        </is>
      </c>
      <c r="Q303" s="342" t="inlineStr">
        <is>
          <t>2과목</t>
        </is>
      </c>
      <c r="R303" s="344" t="n">
        <v>37</v>
      </c>
      <c r="S303" s="345" t="n">
        <v>43</v>
      </c>
      <c r="T303" s="362" t="n">
        <v>20</v>
      </c>
      <c r="U303" s="361" t="n">
        <v>95.05</v>
      </c>
      <c r="V303" s="346" t="n">
        <v>129.6815484219045</v>
      </c>
      <c r="W303" s="348" t="n">
        <v>128.249703264095</v>
      </c>
      <c r="X303" s="347" t="n">
        <v>65.04000000000001</v>
      </c>
      <c r="Y303" s="357" t="n">
        <v>68.40000000000001</v>
      </c>
      <c r="Z303" s="365" t="inlineStr">
        <is>
          <t>1등급</t>
        </is>
      </c>
      <c r="AA303" s="350" t="n">
        <v>100</v>
      </c>
      <c r="AB303" s="349" t="inlineStr">
        <is>
          <t>만점</t>
        </is>
      </c>
      <c r="AC303" s="350" t="n">
        <v>10</v>
      </c>
      <c r="AD303" s="349" t="inlineStr">
        <is>
          <t>만점</t>
        </is>
      </c>
      <c r="AE303" s="364" t="n">
        <v>0</v>
      </c>
      <c r="AF303" s="366" t="n">
        <v>0.3</v>
      </c>
      <c r="AG303" s="363" t="n">
        <v>0</v>
      </c>
      <c r="AH303" s="635" t="inlineStr">
        <is>
          <t xml:space="preserve"> 과탐Ⅱ0.3점 가산</t>
        </is>
      </c>
      <c r="AI303" s="324" t="n"/>
      <c r="AL303" s="487" t="inlineStr">
        <is>
          <t>서강대 생명과학과</t>
        </is>
      </c>
      <c r="AM303" s="477" t="inlineStr">
        <is>
          <t>자연</t>
        </is>
      </c>
      <c r="AN303" s="637" t="n">
        <v>100</v>
      </c>
      <c r="AO303" s="478" t="n">
        <v>-899</v>
      </c>
      <c r="AP303" s="463" t="n">
        <v>-899</v>
      </c>
      <c r="AQ303" s="479" t="n">
        <v>0</v>
      </c>
      <c r="AR303" s="476" t="inlineStr">
        <is>
          <t>4.57 → 4.16</t>
        </is>
      </c>
      <c r="BA303" s="313" t="inlineStr">
        <is>
          <t>통합인문63</t>
        </is>
      </c>
    </row>
    <row r="304" ht="16.5" customHeight="1" s="671">
      <c r="B304" s="367" t="inlineStr">
        <is>
          <t>4.60</t>
        </is>
      </c>
      <c r="C304" s="351" t="inlineStr">
        <is>
          <t>9,982</t>
        </is>
      </c>
      <c r="D304" s="727" t="n">
        <v>-902</v>
      </c>
      <c r="E304" s="352" t="inlineStr"/>
      <c r="F304" s="341" t="n">
        <v>95.03</v>
      </c>
      <c r="G304" s="355" t="inlineStr">
        <is>
          <t>387.94</t>
        </is>
      </c>
      <c r="H304" s="356" t="inlineStr">
        <is>
          <t>392.20</t>
        </is>
      </c>
      <c r="I304" s="354" t="inlineStr">
        <is>
          <t>대전대</t>
        </is>
      </c>
      <c r="J304" s="340" t="inlineStr">
        <is>
          <t>한의예(지역)</t>
        </is>
      </c>
      <c r="K304" s="339" t="inlineStr">
        <is>
          <t>자연</t>
        </is>
      </c>
      <c r="L304" s="357" t="n">
        <v>5</v>
      </c>
      <c r="M304" s="358" t="inlineStr">
        <is>
          <t xml:space="preserve">971.2 / </t>
        </is>
      </c>
      <c r="N304" s="359" t="n">
        <v>1000</v>
      </c>
      <c r="O304" s="360" t="inlineStr">
        <is>
          <t>백분위</t>
        </is>
      </c>
      <c r="P304" s="343" t="inlineStr">
        <is>
          <t>백분위</t>
        </is>
      </c>
      <c r="Q304" s="342" t="inlineStr">
        <is>
          <t>2과목</t>
        </is>
      </c>
      <c r="R304" s="344" t="n">
        <v>27</v>
      </c>
      <c r="S304" s="345" t="n">
        <v>28</v>
      </c>
      <c r="T304" s="362" t="n">
        <v>25</v>
      </c>
      <c r="U304" s="361" t="n">
        <v>95.03</v>
      </c>
      <c r="V304" s="346" t="n">
        <v>129.6590909090909</v>
      </c>
      <c r="W304" s="348" t="n">
        <v>128.225</v>
      </c>
      <c r="X304" s="347" t="n">
        <v>65.03</v>
      </c>
      <c r="Y304" s="357" t="inlineStr"/>
      <c r="Z304" s="365" t="inlineStr">
        <is>
          <t>1등급</t>
        </is>
      </c>
      <c r="AA304" s="350" t="n">
        <v>200</v>
      </c>
      <c r="AB304" s="349" t="inlineStr">
        <is>
          <t>만점</t>
        </is>
      </c>
      <c r="AC304" s="350" t="n">
        <v>5</v>
      </c>
      <c r="AD304" s="349" t="inlineStr">
        <is>
          <t>만점</t>
        </is>
      </c>
      <c r="AE304" s="364" t="n">
        <v>0</v>
      </c>
      <c r="AF304" s="366" t="n">
        <v>6</v>
      </c>
      <c r="AG304" s="363" t="n">
        <v>0</v>
      </c>
      <c r="AH304" s="635" t="inlineStr">
        <is>
          <t xml:space="preserve"> 미적3점 기하3점 과탐3점 가산</t>
        </is>
      </c>
      <c r="AI304" s="324" t="n"/>
      <c r="AL304" s="487" t="inlineStr">
        <is>
          <t>대전대 한의예(지역)</t>
        </is>
      </c>
      <c r="AM304" s="477" t="inlineStr">
        <is>
          <t>자연</t>
        </is>
      </c>
      <c r="AN304" s="637" t="n">
        <v>100</v>
      </c>
      <c r="AO304" s="478" t="n">
        <v>-902</v>
      </c>
      <c r="AP304" s="463" t="n">
        <v>-902</v>
      </c>
      <c r="AQ304" s="479" t="n">
        <v>0</v>
      </c>
      <c r="AR304" s="476" t="inlineStr">
        <is>
          <t>4.60 → 4.18</t>
        </is>
      </c>
      <c r="BA304" s="313" t="inlineStr">
        <is>
          <t>자연228</t>
        </is>
      </c>
    </row>
    <row r="305" ht="16.5" customHeight="1" s="671">
      <c r="B305" s="367" t="inlineStr">
        <is>
          <t>4.59</t>
        </is>
      </c>
      <c r="C305" s="351" t="inlineStr">
        <is>
          <t>9,960</t>
        </is>
      </c>
      <c r="D305" s="727" t="n">
        <v>-863</v>
      </c>
      <c r="E305" s="352" t="inlineStr"/>
      <c r="F305" s="341" t="n">
        <v>95.03</v>
      </c>
      <c r="G305" s="355" t="inlineStr">
        <is>
          <t>387.95</t>
        </is>
      </c>
      <c r="H305" s="356" t="inlineStr">
        <is>
          <t>392.17</t>
        </is>
      </c>
      <c r="I305" s="354" t="inlineStr">
        <is>
          <t>고려대</t>
        </is>
      </c>
      <c r="J305" s="340" t="inlineStr">
        <is>
          <t>반도체공학과</t>
        </is>
      </c>
      <c r="K305" s="339" t="inlineStr">
        <is>
          <t>자연</t>
        </is>
      </c>
      <c r="L305" s="357" t="n">
        <v>10</v>
      </c>
      <c r="M305" s="358" t="inlineStr">
        <is>
          <t xml:space="preserve">660.11 / </t>
        </is>
      </c>
      <c r="N305" s="359" t="n">
        <v>1000</v>
      </c>
      <c r="O305" s="360" t="inlineStr">
        <is>
          <t>표점</t>
        </is>
      </c>
      <c r="P305" s="343" t="inlineStr">
        <is>
          <t>변표</t>
        </is>
      </c>
      <c r="Q305" s="342" t="inlineStr">
        <is>
          <t>2과목</t>
        </is>
      </c>
      <c r="R305" s="344" t="n">
        <v>31</v>
      </c>
      <c r="S305" s="345" t="n">
        <v>38</v>
      </c>
      <c r="T305" s="362" t="n">
        <v>31</v>
      </c>
      <c r="U305" s="361" t="n">
        <v>95.03</v>
      </c>
      <c r="V305" s="346" t="n">
        <v>129.6605873261205</v>
      </c>
      <c r="W305" s="348" t="n">
        <v>128.2266460587326</v>
      </c>
      <c r="X305" s="347" t="n">
        <v>65.03</v>
      </c>
      <c r="Y305" s="357" t="n">
        <v>66.28</v>
      </c>
      <c r="Z305" s="365" t="inlineStr">
        <is>
          <t>1등급</t>
        </is>
      </c>
      <c r="AA305" s="350" t="n">
        <v>0</v>
      </c>
      <c r="AB305" s="349" t="inlineStr">
        <is>
          <t>만점</t>
        </is>
      </c>
      <c r="AC305" s="350" t="n">
        <v>10</v>
      </c>
      <c r="AD305" s="349" t="inlineStr">
        <is>
          <t>만점</t>
        </is>
      </c>
      <c r="AE305" s="364" t="n">
        <v>0</v>
      </c>
      <c r="AF305" s="366" t="n">
        <v>0</v>
      </c>
      <c r="AG305" s="363" t="n">
        <v>0</v>
      </c>
      <c r="AH305" s="635" t="inlineStr"/>
      <c r="AI305" s="324" t="n"/>
      <c r="AL305" s="487" t="inlineStr">
        <is>
          <t>고려대 반도체공학과</t>
        </is>
      </c>
      <c r="AM305" s="477" t="inlineStr">
        <is>
          <t>자연</t>
        </is>
      </c>
      <c r="AN305" s="637" t="n">
        <v>100</v>
      </c>
      <c r="AO305" s="478" t="n">
        <v>-863</v>
      </c>
      <c r="AP305" s="463" t="n">
        <v>-863</v>
      </c>
      <c r="AQ305" s="479" t="n">
        <v>0</v>
      </c>
      <c r="AR305" s="476" t="inlineStr">
        <is>
          <t>4.60 → 4.20</t>
        </is>
      </c>
      <c r="BA305" s="313" t="inlineStr">
        <is>
          <t>자연229</t>
        </is>
      </c>
    </row>
    <row r="306" ht="16.5" customHeight="1" s="671">
      <c r="B306" s="367" t="inlineStr">
        <is>
          <t>4.58</t>
        </is>
      </c>
      <c r="C306" s="351" t="inlineStr">
        <is>
          <t>9,939</t>
        </is>
      </c>
      <c r="D306" s="727" t="n">
        <v>-863</v>
      </c>
      <c r="E306" s="352" t="inlineStr"/>
      <c r="F306" s="341" t="n">
        <v>95.03</v>
      </c>
      <c r="G306" s="355" t="inlineStr">
        <is>
          <t>387.97</t>
        </is>
      </c>
      <c r="H306" s="356" t="inlineStr">
        <is>
          <t>392.19</t>
        </is>
      </c>
      <c r="I306" s="354" t="inlineStr">
        <is>
          <t>연세대</t>
        </is>
      </c>
      <c r="J306" s="340" t="inlineStr">
        <is>
          <t>사회환경시스템공학부</t>
        </is>
      </c>
      <c r="K306" s="339" t="inlineStr">
        <is>
          <t>자연</t>
        </is>
      </c>
      <c r="L306" s="357" t="n">
        <v>28</v>
      </c>
      <c r="M306" s="358" t="inlineStr">
        <is>
          <t xml:space="preserve">695.759 / </t>
        </is>
      </c>
      <c r="N306" s="359" t="n">
        <v>1000</v>
      </c>
      <c r="O306" s="360" t="inlineStr">
        <is>
          <t>표점</t>
        </is>
      </c>
      <c r="P306" s="343" t="inlineStr">
        <is>
          <t>변표</t>
        </is>
      </c>
      <c r="Q306" s="342" t="inlineStr">
        <is>
          <t>2과목</t>
        </is>
      </c>
      <c r="R306" s="344" t="n">
        <v>22</v>
      </c>
      <c r="S306" s="345" t="n">
        <v>33</v>
      </c>
      <c r="T306" s="362" t="n">
        <v>33</v>
      </c>
      <c r="U306" s="361" t="n">
        <v>95.03</v>
      </c>
      <c r="V306" s="346" t="n">
        <v>129.6679315118458</v>
      </c>
      <c r="W306" s="348" t="n">
        <v>128.2347246630303</v>
      </c>
      <c r="X306" s="347" t="n">
        <v>65.03</v>
      </c>
      <c r="Y306" s="357" t="n">
        <v>66.07000000000001</v>
      </c>
      <c r="Z306" s="365" t="inlineStr">
        <is>
          <t>1등급</t>
        </is>
      </c>
      <c r="AA306" s="350" t="n">
        <v>111.11</v>
      </c>
      <c r="AB306" s="349" t="inlineStr">
        <is>
          <t>만점</t>
        </is>
      </c>
      <c r="AC306" s="350" t="n">
        <v>0</v>
      </c>
      <c r="AD306" s="349" t="inlineStr">
        <is>
          <t>만점</t>
        </is>
      </c>
      <c r="AE306" s="364" t="n">
        <v>0</v>
      </c>
      <c r="AF306" s="366" t="n">
        <v>6.607</v>
      </c>
      <c r="AG306" s="363" t="n">
        <v>0</v>
      </c>
      <c r="AH306" s="635" t="inlineStr">
        <is>
          <t xml:space="preserve"> 과탐3%가산</t>
        </is>
      </c>
      <c r="AI306" s="324" t="n"/>
      <c r="AL306" s="487" t="inlineStr">
        <is>
          <t>연세대 사회환경시스템공학부</t>
        </is>
      </c>
      <c r="AM306" s="477" t="inlineStr">
        <is>
          <t>자연</t>
        </is>
      </c>
      <c r="AN306" s="637" t="n">
        <v>100</v>
      </c>
      <c r="AO306" s="478" t="n">
        <v>-863</v>
      </c>
      <c r="AP306" s="463" t="n">
        <v>-863</v>
      </c>
      <c r="AQ306" s="479" t="n">
        <v>0</v>
      </c>
      <c r="AR306" s="476" t="inlineStr">
        <is>
          <t>4.59 → 4.19</t>
        </is>
      </c>
      <c r="BA306" s="313" t="inlineStr">
        <is>
          <t>자연230</t>
        </is>
      </c>
    </row>
    <row r="307" ht="16.5" customHeight="1" s="671">
      <c r="B307" s="367" t="inlineStr">
        <is>
          <t>4.63</t>
        </is>
      </c>
      <c r="C307" s="351" t="inlineStr">
        <is>
          <t>10,047</t>
        </is>
      </c>
      <c r="D307" s="727" t="n">
        <v>-864</v>
      </c>
      <c r="E307" s="352" t="inlineStr"/>
      <c r="F307" s="341" t="n">
        <v>95</v>
      </c>
      <c r="G307" s="355" t="inlineStr">
        <is>
          <t>387.87</t>
        </is>
      </c>
      <c r="H307" s="356" t="inlineStr">
        <is>
          <t>392.08</t>
        </is>
      </c>
      <c r="I307" s="354" t="inlineStr">
        <is>
          <t>우석대</t>
        </is>
      </c>
      <c r="J307" s="340" t="inlineStr">
        <is>
          <t>약학</t>
        </is>
      </c>
      <c r="K307" s="339" t="inlineStr">
        <is>
          <t>자연</t>
        </is>
      </c>
      <c r="L307" s="357" t="n">
        <v>21</v>
      </c>
      <c r="M307" s="358" t="inlineStr">
        <is>
          <t xml:space="preserve">398.5 / </t>
        </is>
      </c>
      <c r="N307" s="359" t="n">
        <v>400</v>
      </c>
      <c r="O307" s="360" t="inlineStr">
        <is>
          <t>백분위</t>
        </is>
      </c>
      <c r="P307" s="343" t="inlineStr">
        <is>
          <t>백분위</t>
        </is>
      </c>
      <c r="Q307" s="342" t="inlineStr">
        <is>
          <t>2과목</t>
        </is>
      </c>
      <c r="R307" s="344" t="n">
        <v>20</v>
      </c>
      <c r="S307" s="345" t="n">
        <v>30</v>
      </c>
      <c r="T307" s="362" t="n">
        <v>30</v>
      </c>
      <c r="U307" s="361" t="n">
        <v>95</v>
      </c>
      <c r="V307" s="346" t="n">
        <v>129.6363636363636</v>
      </c>
      <c r="W307" s="348" t="n">
        <v>128.2</v>
      </c>
      <c r="X307" s="347" t="n">
        <v>65.02</v>
      </c>
      <c r="Y307" s="357" t="inlineStr"/>
      <c r="Z307" s="365" t="inlineStr">
        <is>
          <t>1등급</t>
        </is>
      </c>
      <c r="AA307" s="350" t="n">
        <v>80</v>
      </c>
      <c r="AB307" s="349" t="inlineStr">
        <is>
          <t>만점</t>
        </is>
      </c>
      <c r="AC307" s="350" t="n">
        <v>5</v>
      </c>
      <c r="AD307" s="349" t="inlineStr">
        <is>
          <t>만점</t>
        </is>
      </c>
      <c r="AE307" s="364" t="n">
        <v>0</v>
      </c>
      <c r="AF307" s="366" t="n">
        <v>9.5</v>
      </c>
      <c r="AG307" s="363" t="n">
        <v>0</v>
      </c>
      <c r="AH307" s="635" t="inlineStr">
        <is>
          <t xml:space="preserve"> 미/기 10%</t>
        </is>
      </c>
      <c r="AI307" s="324" t="n"/>
      <c r="AL307" s="487" t="inlineStr">
        <is>
          <t>우석대 약학</t>
        </is>
      </c>
      <c r="AM307" s="477" t="inlineStr">
        <is>
          <t>자연</t>
        </is>
      </c>
      <c r="AN307" s="637" t="n">
        <v>100</v>
      </c>
      <c r="AO307" s="478" t="n">
        <v>-864</v>
      </c>
      <c r="AP307" s="463" t="n">
        <v>-864</v>
      </c>
      <c r="AQ307" s="479" t="n">
        <v>0</v>
      </c>
      <c r="AR307" s="476" t="inlineStr">
        <is>
          <t>4.63 → 4.23</t>
        </is>
      </c>
      <c r="BA307" s="313" t="inlineStr">
        <is>
          <t>통합인문64</t>
        </is>
      </c>
    </row>
    <row r="308" ht="16.5" customHeight="1" s="671">
      <c r="B308" s="367" t="inlineStr">
        <is>
          <t>4.64</t>
        </is>
      </c>
      <c r="C308" s="351" t="inlineStr">
        <is>
          <t>10,069</t>
        </is>
      </c>
      <c r="D308" s="727" t="n">
        <v>-910</v>
      </c>
      <c r="E308" s="352" t="inlineStr"/>
      <c r="F308" s="341" t="n">
        <v>94.98999999999999</v>
      </c>
      <c r="G308" s="355" t="inlineStr">
        <is>
          <t>388.75</t>
        </is>
      </c>
      <c r="H308" s="356" t="inlineStr">
        <is>
          <t>392.09</t>
        </is>
      </c>
      <c r="I308" s="354" t="inlineStr">
        <is>
          <t>연세대</t>
        </is>
      </c>
      <c r="J308" s="340" t="inlineStr">
        <is>
          <t>경영학과</t>
        </is>
      </c>
      <c r="K308" s="339" t="inlineStr">
        <is>
          <t>통합</t>
        </is>
      </c>
      <c r="L308" s="357" t="n">
        <v>166</v>
      </c>
      <c r="M308" s="358" t="inlineStr">
        <is>
          <t xml:space="preserve">698.345 / </t>
        </is>
      </c>
      <c r="N308" s="359" t="n">
        <v>1000</v>
      </c>
      <c r="O308" s="360" t="inlineStr">
        <is>
          <t>표점</t>
        </is>
      </c>
      <c r="P308" s="343" t="inlineStr">
        <is>
          <t>변표</t>
        </is>
      </c>
      <c r="Q308" s="342" t="inlineStr">
        <is>
          <t>2과목</t>
        </is>
      </c>
      <c r="R308" s="344" t="n">
        <v>38</v>
      </c>
      <c r="S308" s="345" t="n">
        <v>25</v>
      </c>
      <c r="T308" s="362" t="n">
        <v>25</v>
      </c>
      <c r="U308" s="361" t="n">
        <v>94.98999999999999</v>
      </c>
      <c r="V308" s="346" t="n">
        <v>129.6255176296639</v>
      </c>
      <c r="W308" s="348" t="n">
        <v>128.1880693926303</v>
      </c>
      <c r="X308" s="347" t="n">
        <v>65.47</v>
      </c>
      <c r="Y308" s="357" t="n">
        <v>66.05000000000001</v>
      </c>
      <c r="Z308" s="365" t="inlineStr">
        <is>
          <t>1등급</t>
        </is>
      </c>
      <c r="AA308" s="350" t="n">
        <v>125</v>
      </c>
      <c r="AB308" s="349" t="inlineStr">
        <is>
          <t>만점</t>
        </is>
      </c>
      <c r="AC308" s="350" t="n">
        <v>0</v>
      </c>
      <c r="AD308" s="349" t="inlineStr">
        <is>
          <t>만점</t>
        </is>
      </c>
      <c r="AE308" s="364" t="n">
        <v>0</v>
      </c>
      <c r="AF308" s="366" t="n">
        <v>4.954</v>
      </c>
      <c r="AG308" s="363" t="n">
        <v>0</v>
      </c>
      <c r="AH308" s="635" t="inlineStr">
        <is>
          <t xml:space="preserve"> 사탐3%가산</t>
        </is>
      </c>
      <c r="AI308" s="324" t="n"/>
      <c r="AL308" s="487" t="inlineStr">
        <is>
          <t>연세대 경영학과</t>
        </is>
      </c>
      <c r="AM308" s="477" t="inlineStr">
        <is>
          <t>통합</t>
        </is>
      </c>
      <c r="AN308" s="637" t="n">
        <v>100</v>
      </c>
      <c r="AO308" s="478" t="n">
        <v>-910</v>
      </c>
      <c r="AP308" s="463" t="n">
        <v>-668</v>
      </c>
      <c r="AQ308" s="479" t="n">
        <v>-242</v>
      </c>
      <c r="AR308" s="476" t="inlineStr">
        <is>
          <t>4.65 → 4.34</t>
        </is>
      </c>
      <c r="BA308" s="313" t="inlineStr">
        <is>
          <t>자연231</t>
        </is>
      </c>
    </row>
    <row r="309" ht="16.5" customHeight="1" s="671">
      <c r="B309" s="367" t="inlineStr">
        <is>
          <t>4.65</t>
        </is>
      </c>
      <c r="C309" s="351" t="inlineStr">
        <is>
          <t>10,091</t>
        </is>
      </c>
      <c r="D309" s="727" t="n">
        <v>-871</v>
      </c>
      <c r="E309" s="352" t="inlineStr">
        <is>
          <t>387.85</t>
        </is>
      </c>
      <c r="F309" s="341" t="n">
        <v>94.98</v>
      </c>
      <c r="G309" s="355" t="inlineStr">
        <is>
          <t>387.82</t>
        </is>
      </c>
      <c r="H309" s="356" t="inlineStr">
        <is>
          <t>392.04</t>
        </is>
      </c>
      <c r="I309" s="354" t="inlineStr">
        <is>
          <t>서강대</t>
        </is>
      </c>
      <c r="J309" s="340" t="inlineStr">
        <is>
          <t>AI기반자유전공학부</t>
        </is>
      </c>
      <c r="K309" s="339" t="inlineStr">
        <is>
          <t>자연</t>
        </is>
      </c>
      <c r="L309" s="357" t="n">
        <v>36</v>
      </c>
      <c r="M309" s="358" t="inlineStr">
        <is>
          <t xml:space="preserve">501.67 / </t>
        </is>
      </c>
      <c r="N309" s="359" t="n">
        <v>600</v>
      </c>
      <c r="O309" s="360" t="inlineStr">
        <is>
          <t>표점</t>
        </is>
      </c>
      <c r="P309" s="343" t="inlineStr">
        <is>
          <t>변표</t>
        </is>
      </c>
      <c r="Q309" s="342" t="inlineStr">
        <is>
          <t>2과목</t>
        </is>
      </c>
      <c r="R309" s="344" t="n">
        <v>37</v>
      </c>
      <c r="S309" s="345" t="n">
        <v>43</v>
      </c>
      <c r="T309" s="362" t="n">
        <v>20</v>
      </c>
      <c r="U309" s="361" t="n">
        <v>94.98</v>
      </c>
      <c r="V309" s="346" t="n">
        <v>129.6216783216783</v>
      </c>
      <c r="W309" s="348" t="n">
        <v>128.1838461538462</v>
      </c>
      <c r="X309" s="347" t="n">
        <v>65.01000000000001</v>
      </c>
      <c r="Y309" s="357" t="n">
        <v>68.46000000000001</v>
      </c>
      <c r="Z309" s="365" t="inlineStr">
        <is>
          <t>1등급</t>
        </is>
      </c>
      <c r="AA309" s="350" t="n">
        <v>100</v>
      </c>
      <c r="AB309" s="349" t="inlineStr">
        <is>
          <t>만점</t>
        </is>
      </c>
      <c r="AC309" s="350" t="n">
        <v>10</v>
      </c>
      <c r="AD309" s="349" t="inlineStr">
        <is>
          <t>만점</t>
        </is>
      </c>
      <c r="AE309" s="364" t="n">
        <v>0</v>
      </c>
      <c r="AF309" s="366" t="n">
        <v>0.3</v>
      </c>
      <c r="AG309" s="363" t="n">
        <v>0</v>
      </c>
      <c r="AH309" s="635" t="inlineStr">
        <is>
          <t xml:space="preserve"> 과탐Ⅱ0.3점 가산</t>
        </is>
      </c>
      <c r="AI309" s="324" t="n"/>
      <c r="AL309" s="487" t="inlineStr">
        <is>
          <t>서강대 AI기반자유전공학부</t>
        </is>
      </c>
      <c r="AM309" s="477" t="inlineStr">
        <is>
          <t>자연</t>
        </is>
      </c>
      <c r="AN309" s="637" t="n">
        <v>100</v>
      </c>
      <c r="AO309" s="478" t="n">
        <v>-871</v>
      </c>
      <c r="AP309" s="463" t="n">
        <v>-871</v>
      </c>
      <c r="AQ309" s="479" t="n">
        <v>0</v>
      </c>
      <c r="AR309" s="476" t="inlineStr">
        <is>
          <t>4.65 → 4.25</t>
        </is>
      </c>
      <c r="BA309" s="313" t="inlineStr">
        <is>
          <t>자연232</t>
        </is>
      </c>
    </row>
    <row r="310" ht="16.5" customHeight="1" s="671">
      <c r="B310" s="367" t="inlineStr">
        <is>
          <t>4.79</t>
        </is>
      </c>
      <c r="C310" s="351" t="inlineStr">
        <is>
          <t>10,394</t>
        </is>
      </c>
      <c r="D310" s="727" t="n">
        <v>-871</v>
      </c>
      <c r="E310" s="352" t="inlineStr"/>
      <c r="F310" s="341" t="n">
        <v>94.97</v>
      </c>
      <c r="G310" s="355" t="inlineStr">
        <is>
          <t>388.69</t>
        </is>
      </c>
      <c r="H310" s="356" t="inlineStr">
        <is>
          <t>391.93</t>
        </is>
      </c>
      <c r="I310" s="354" t="inlineStr">
        <is>
          <t>고려대</t>
        </is>
      </c>
      <c r="J310" s="340" t="inlineStr">
        <is>
          <t>자유전공학부</t>
        </is>
      </c>
      <c r="K310" s="339" t="inlineStr">
        <is>
          <t>통합</t>
        </is>
      </c>
      <c r="L310" s="357" t="n">
        <v>25</v>
      </c>
      <c r="M310" s="358" t="inlineStr">
        <is>
          <t xml:space="preserve">658.94 / </t>
        </is>
      </c>
      <c r="N310" s="359" t="n">
        <v>1000</v>
      </c>
      <c r="O310" s="360" t="inlineStr">
        <is>
          <t>표점</t>
        </is>
      </c>
      <c r="P310" s="343" t="inlineStr">
        <is>
          <t>변표</t>
        </is>
      </c>
      <c r="Q310" s="342" t="inlineStr">
        <is>
          <t>2과목</t>
        </is>
      </c>
      <c r="R310" s="344" t="n">
        <v>36</v>
      </c>
      <c r="S310" s="345" t="n">
        <v>36</v>
      </c>
      <c r="T310" s="362" t="n">
        <v>29</v>
      </c>
      <c r="U310" s="361" t="n">
        <v>94.97</v>
      </c>
      <c r="V310" s="346" t="n">
        <v>129.6053811659193</v>
      </c>
      <c r="W310" s="348" t="n">
        <v>128.1659192825112</v>
      </c>
      <c r="X310" s="347" t="n">
        <v>65.45999999999999</v>
      </c>
      <c r="Y310" s="357" t="n">
        <v>66.03</v>
      </c>
      <c r="Z310" s="365" t="inlineStr">
        <is>
          <t>1등급</t>
        </is>
      </c>
      <c r="AA310" s="350" t="n">
        <v>0</v>
      </c>
      <c r="AB310" s="349" t="inlineStr">
        <is>
          <t>만점</t>
        </is>
      </c>
      <c r="AC310" s="350" t="n">
        <v>10</v>
      </c>
      <c r="AD310" s="349" t="inlineStr">
        <is>
          <t>만점</t>
        </is>
      </c>
      <c r="AE310" s="364" t="n">
        <v>0</v>
      </c>
      <c r="AF310" s="366" t="n">
        <v>0</v>
      </c>
      <c r="AG310" s="363" t="n">
        <v>0</v>
      </c>
      <c r="AH310" s="635" t="inlineStr"/>
      <c r="AI310" s="324" t="n"/>
      <c r="AL310" s="487" t="inlineStr">
        <is>
          <t>고려대 자유전공학부</t>
        </is>
      </c>
      <c r="AM310" s="477" t="inlineStr">
        <is>
          <t>통합</t>
        </is>
      </c>
      <c r="AN310" s="637" t="n">
        <v>100</v>
      </c>
      <c r="AO310" s="478" t="n">
        <v>-871</v>
      </c>
      <c r="AP310" s="463" t="n">
        <v>-639</v>
      </c>
      <c r="AQ310" s="479" t="n">
        <v>-232</v>
      </c>
      <c r="AR310" s="476" t="inlineStr">
        <is>
          <t>4.67 → 4.38</t>
        </is>
      </c>
      <c r="BA310" s="313" t="inlineStr">
        <is>
          <t>자연233</t>
        </is>
      </c>
    </row>
    <row r="311" ht="16.5" customHeight="1" s="671">
      <c r="B311" s="367" t="inlineStr">
        <is>
          <t>4.67</t>
        </is>
      </c>
      <c r="C311" s="351" t="inlineStr">
        <is>
          <t>10,134</t>
        </is>
      </c>
      <c r="D311" s="727" t="n">
        <v>-873</v>
      </c>
      <c r="E311" s="352" t="inlineStr">
        <is>
          <t>387.43</t>
        </is>
      </c>
      <c r="F311" s="341" t="n">
        <v>94.95999999999999</v>
      </c>
      <c r="G311" s="355" t="inlineStr">
        <is>
          <t>387.76</t>
        </is>
      </c>
      <c r="H311" s="356" t="inlineStr">
        <is>
          <t>391.95</t>
        </is>
      </c>
      <c r="I311" s="354" t="inlineStr">
        <is>
          <t>고려대</t>
        </is>
      </c>
      <c r="J311" s="340" t="inlineStr">
        <is>
          <t>바이오의공학부</t>
        </is>
      </c>
      <c r="K311" s="339" t="inlineStr">
        <is>
          <t>자연</t>
        </is>
      </c>
      <c r="L311" s="357" t="n">
        <v>21</v>
      </c>
      <c r="M311" s="358" t="inlineStr">
        <is>
          <t xml:space="preserve">659.77 / </t>
        </is>
      </c>
      <c r="N311" s="359" t="n">
        <v>1000</v>
      </c>
      <c r="O311" s="360" t="inlineStr">
        <is>
          <t>표점</t>
        </is>
      </c>
      <c r="P311" s="343" t="inlineStr">
        <is>
          <t>변표</t>
        </is>
      </c>
      <c r="Q311" s="342" t="inlineStr">
        <is>
          <t>2과목</t>
        </is>
      </c>
      <c r="R311" s="344" t="n">
        <v>31</v>
      </c>
      <c r="S311" s="345" t="n">
        <v>38</v>
      </c>
      <c r="T311" s="362" t="n">
        <v>31</v>
      </c>
      <c r="U311" s="361" t="n">
        <v>94.95999999999999</v>
      </c>
      <c r="V311" s="346" t="n">
        <v>129.6024175824176</v>
      </c>
      <c r="W311" s="348" t="n">
        <v>128.1626593406593</v>
      </c>
      <c r="X311" s="347" t="n">
        <v>65</v>
      </c>
      <c r="Y311" s="357" t="n">
        <v>66.23</v>
      </c>
      <c r="Z311" s="365" t="inlineStr">
        <is>
          <t>1등급</t>
        </is>
      </c>
      <c r="AA311" s="350" t="n">
        <v>0</v>
      </c>
      <c r="AB311" s="349" t="inlineStr">
        <is>
          <t>만점</t>
        </is>
      </c>
      <c r="AC311" s="350" t="n">
        <v>10</v>
      </c>
      <c r="AD311" s="349" t="inlineStr">
        <is>
          <t>만점</t>
        </is>
      </c>
      <c r="AE311" s="364" t="n">
        <v>0</v>
      </c>
      <c r="AF311" s="366" t="n">
        <v>0</v>
      </c>
      <c r="AG311" s="363" t="n">
        <v>0</v>
      </c>
      <c r="AH311" s="635" t="inlineStr"/>
      <c r="AI311" s="324" t="n"/>
      <c r="AL311" s="487" t="inlineStr">
        <is>
          <t>고려대 바이오의공학부</t>
        </is>
      </c>
      <c r="AM311" s="477" t="inlineStr">
        <is>
          <t>자연</t>
        </is>
      </c>
      <c r="AN311" s="637" t="n">
        <v>100</v>
      </c>
      <c r="AO311" s="478" t="n">
        <v>-873</v>
      </c>
      <c r="AP311" s="463" t="n">
        <v>-873</v>
      </c>
      <c r="AQ311" s="479" t="n">
        <v>0</v>
      </c>
      <c r="AR311" s="476" t="inlineStr">
        <is>
          <t>4.68 → 4.27</t>
        </is>
      </c>
      <c r="BA311" s="313" t="inlineStr">
        <is>
          <t>통합인문65</t>
        </is>
      </c>
    </row>
    <row r="312" ht="16.5" customHeight="1" s="671">
      <c r="B312" s="367" t="inlineStr">
        <is>
          <t>4.69</t>
        </is>
      </c>
      <c r="C312" s="351" t="inlineStr">
        <is>
          <t>10,177</t>
        </is>
      </c>
      <c r="D312" s="727" t="n">
        <v>-914</v>
      </c>
      <c r="E312" s="352" t="inlineStr"/>
      <c r="F312" s="341" t="n">
        <v>94.95</v>
      </c>
      <c r="G312" s="355" t="inlineStr">
        <is>
          <t>387.73</t>
        </is>
      </c>
      <c r="H312" s="356" t="inlineStr">
        <is>
          <t>391.97</t>
        </is>
      </c>
      <c r="I312" s="354" t="inlineStr">
        <is>
          <t>경희대</t>
        </is>
      </c>
      <c r="J312" s="340" t="inlineStr">
        <is>
          <t>한약학과</t>
        </is>
      </c>
      <c r="K312" s="339" t="inlineStr">
        <is>
          <t>자연</t>
        </is>
      </c>
      <c r="L312" s="357" t="n">
        <v>19</v>
      </c>
      <c r="M312" s="358" t="inlineStr">
        <is>
          <t xml:space="preserve">568.75 / </t>
        </is>
      </c>
      <c r="N312" s="359" t="n">
        <v>800</v>
      </c>
      <c r="O312" s="360" t="inlineStr">
        <is>
          <t>표점</t>
        </is>
      </c>
      <c r="P312" s="343" t="inlineStr">
        <is>
          <t>변표</t>
        </is>
      </c>
      <c r="Q312" s="342" t="inlineStr">
        <is>
          <t>2과목</t>
        </is>
      </c>
      <c r="R312" s="344" t="n">
        <v>20</v>
      </c>
      <c r="S312" s="345" t="n">
        <v>35</v>
      </c>
      <c r="T312" s="362" t="n">
        <v>30</v>
      </c>
      <c r="U312" s="361" t="n">
        <v>94.95</v>
      </c>
      <c r="V312" s="346" t="n">
        <v>129.5941151476524</v>
      </c>
      <c r="W312" s="348" t="n">
        <v>128.1535266624177</v>
      </c>
      <c r="X312" s="347" t="n">
        <v>64.98999999999999</v>
      </c>
      <c r="Y312" s="357" t="n">
        <v>66.03</v>
      </c>
      <c r="Z312" s="365" t="inlineStr">
        <is>
          <t>2등급</t>
        </is>
      </c>
      <c r="AA312" s="350" t="n">
        <v>117.6</v>
      </c>
      <c r="AB312" s="349" t="inlineStr">
        <is>
          <t>만점</t>
        </is>
      </c>
      <c r="AC312" s="350" t="n">
        <v>0</v>
      </c>
      <c r="AD312" s="349" t="inlineStr">
        <is>
          <t>만점</t>
        </is>
      </c>
      <c r="AE312" s="364" t="n">
        <v>0</v>
      </c>
      <c r="AF312" s="366" t="n">
        <v>9.6</v>
      </c>
      <c r="AG312" s="363" t="n">
        <v>0</v>
      </c>
      <c r="AH312" s="635" t="inlineStr">
        <is>
          <t xml:space="preserve"> 과탐9.6점 가산</t>
        </is>
      </c>
      <c r="AI312" s="324" t="n"/>
      <c r="AL312" s="487" t="inlineStr">
        <is>
          <t>경희대 한약학과</t>
        </is>
      </c>
      <c r="AM312" s="477" t="inlineStr">
        <is>
          <t>자연</t>
        </is>
      </c>
      <c r="AN312" s="637" t="n">
        <v>100</v>
      </c>
      <c r="AO312" s="478" t="n">
        <v>-914</v>
      </c>
      <c r="AP312" s="463" t="n">
        <v>-914</v>
      </c>
      <c r="AQ312" s="479" t="n">
        <v>0</v>
      </c>
      <c r="AR312" s="476" t="inlineStr">
        <is>
          <t>4.69 → 4.27</t>
        </is>
      </c>
      <c r="BA312" s="313" t="inlineStr">
        <is>
          <t>자연234</t>
        </is>
      </c>
    </row>
    <row r="313" ht="16.5" customHeight="1" s="671">
      <c r="B313" s="367" t="inlineStr">
        <is>
          <t>4.70</t>
        </is>
      </c>
      <c r="C313" s="351" t="inlineStr">
        <is>
          <t>10,199</t>
        </is>
      </c>
      <c r="D313" s="727" t="n">
        <v>-878</v>
      </c>
      <c r="E313" s="352" t="inlineStr"/>
      <c r="F313" s="341" t="n">
        <v>94.94</v>
      </c>
      <c r="G313" s="355" t="inlineStr">
        <is>
          <t>387.70</t>
        </is>
      </c>
      <c r="H313" s="356" t="inlineStr">
        <is>
          <t>391.87</t>
        </is>
      </c>
      <c r="I313" s="354" t="inlineStr">
        <is>
          <t>경상국립대</t>
        </is>
      </c>
      <c r="J313" s="340" t="inlineStr">
        <is>
          <t>약학과(지역)</t>
        </is>
      </c>
      <c r="K313" s="339" t="inlineStr">
        <is>
          <t>자연</t>
        </is>
      </c>
      <c r="L313" s="357" t="n">
        <v>6</v>
      </c>
      <c r="M313" s="358" t="inlineStr">
        <is>
          <t xml:space="preserve">959.34 / </t>
        </is>
      </c>
      <c r="N313" s="359" t="n">
        <v>1000</v>
      </c>
      <c r="O313" s="360" t="inlineStr">
        <is>
          <t>표점/만점</t>
        </is>
      </c>
      <c r="P313" s="343" t="inlineStr">
        <is>
          <t>표점/만점</t>
        </is>
      </c>
      <c r="Q313" s="342" t="inlineStr">
        <is>
          <t>2과목</t>
        </is>
      </c>
      <c r="R313" s="344" t="n">
        <v>25</v>
      </c>
      <c r="S313" s="345" t="n">
        <v>30</v>
      </c>
      <c r="T313" s="362" t="n">
        <v>25</v>
      </c>
      <c r="U313" s="361" t="n">
        <v>94.94</v>
      </c>
      <c r="V313" s="346" t="n">
        <v>129.5848696470561</v>
      </c>
      <c r="W313" s="348" t="n">
        <v>128.1433566117617</v>
      </c>
      <c r="X313" s="347" t="inlineStr">
        <is>
          <t>64.69/67.91</t>
        </is>
      </c>
      <c r="Y313" s="357" t="inlineStr"/>
      <c r="Z313" s="365" t="inlineStr">
        <is>
          <t>1등급</t>
        </is>
      </c>
      <c r="AA313" s="350" t="n">
        <v>200</v>
      </c>
      <c r="AB313" s="349" t="inlineStr">
        <is>
          <t>만점</t>
        </is>
      </c>
      <c r="AC313" s="350" t="n">
        <v>0</v>
      </c>
      <c r="AD313" s="349" t="inlineStr">
        <is>
          <t>만점</t>
        </is>
      </c>
      <c r="AE313" s="364" t="n">
        <v>0</v>
      </c>
      <c r="AF313" s="366" t="n">
        <v>11.913</v>
      </c>
      <c r="AG313" s="363" t="n">
        <v>0</v>
      </c>
      <c r="AH313" s="635" t="inlineStr">
        <is>
          <t xml:space="preserve"> 과탐(Ⅰ,Ⅱ)/ 과탐(Ⅱ,Ⅱ) 5%가산</t>
        </is>
      </c>
      <c r="AI313" s="324" t="n"/>
      <c r="AL313" s="487" t="inlineStr">
        <is>
          <t>경상국립대 약학과(지역)</t>
        </is>
      </c>
      <c r="AM313" s="477" t="inlineStr">
        <is>
          <t>자연</t>
        </is>
      </c>
      <c r="AN313" s="637" t="n">
        <v>100</v>
      </c>
      <c r="AO313" s="478" t="n">
        <v>-878</v>
      </c>
      <c r="AP313" s="463" t="n">
        <v>-878</v>
      </c>
      <c r="AQ313" s="479" t="n">
        <v>0</v>
      </c>
      <c r="AR313" s="476" t="inlineStr">
        <is>
          <t>4.70 → 4.30</t>
        </is>
      </c>
      <c r="BA313" s="313" t="inlineStr">
        <is>
          <t>통합인문66</t>
        </is>
      </c>
    </row>
    <row r="314" ht="16.5" customHeight="1" s="671">
      <c r="B314" s="367" t="inlineStr">
        <is>
          <t>4.71</t>
        </is>
      </c>
      <c r="C314" s="351" t="inlineStr">
        <is>
          <t>10,221</t>
        </is>
      </c>
      <c r="D314" s="727" t="n">
        <v>-878</v>
      </c>
      <c r="E314" s="352" t="inlineStr"/>
      <c r="F314" s="341" t="n">
        <v>94.94</v>
      </c>
      <c r="G314" s="355" t="inlineStr">
        <is>
          <t>387.68</t>
        </is>
      </c>
      <c r="H314" s="356" t="inlineStr">
        <is>
          <t>391.81</t>
        </is>
      </c>
      <c r="I314" s="354" t="inlineStr">
        <is>
          <t>성균관대</t>
        </is>
      </c>
      <c r="J314" s="340" t="inlineStr">
        <is>
          <t>공학계열</t>
        </is>
      </c>
      <c r="K314" s="339" t="inlineStr">
        <is>
          <t>자연</t>
        </is>
      </c>
      <c r="L314" s="357" t="n">
        <v>300</v>
      </c>
      <c r="M314" s="358" t="inlineStr">
        <is>
          <t xml:space="preserve">657.27 / </t>
        </is>
      </c>
      <c r="N314" s="359" t="n">
        <v>1000</v>
      </c>
      <c r="O314" s="360" t="inlineStr">
        <is>
          <t>표점</t>
        </is>
      </c>
      <c r="P314" s="343" t="inlineStr">
        <is>
          <t>변표</t>
        </is>
      </c>
      <c r="Q314" s="342" t="inlineStr">
        <is>
          <t>2과목</t>
        </is>
      </c>
      <c r="R314" s="344" t="n">
        <v>20</v>
      </c>
      <c r="S314" s="345" t="n">
        <v>40</v>
      </c>
      <c r="T314" s="362" t="n">
        <v>30</v>
      </c>
      <c r="U314" s="361" t="n">
        <v>94.94</v>
      </c>
      <c r="V314" s="346" t="n">
        <v>129.5789789714657</v>
      </c>
      <c r="W314" s="348" t="n">
        <v>128.1368768686123</v>
      </c>
      <c r="X314" s="347" t="n">
        <v>64.98</v>
      </c>
      <c r="Y314" s="357" t="n">
        <v>66.01000000000001</v>
      </c>
      <c r="Z314" s="365" t="inlineStr">
        <is>
          <t>1등급</t>
        </is>
      </c>
      <c r="AA314" s="350" t="n">
        <v>63.5</v>
      </c>
      <c r="AB314" s="349" t="inlineStr">
        <is>
          <t>만점</t>
        </is>
      </c>
      <c r="AC314" s="350" t="n">
        <v>0</v>
      </c>
      <c r="AD314" s="349" t="inlineStr">
        <is>
          <t>만점</t>
        </is>
      </c>
      <c r="AE314" s="364" t="n">
        <v>0</v>
      </c>
      <c r="AF314" s="366" t="n">
        <v>9.901999999999999</v>
      </c>
      <c r="AG314" s="363" t="n">
        <v>0</v>
      </c>
      <c r="AH314" s="635" t="inlineStr">
        <is>
          <t xml:space="preserve"> 과탐5%가산</t>
        </is>
      </c>
      <c r="AI314" s="324" t="n"/>
      <c r="AL314" s="487" t="inlineStr">
        <is>
          <t>성균관대 공학계열</t>
        </is>
      </c>
      <c r="AM314" s="477" t="inlineStr">
        <is>
          <t>자연</t>
        </is>
      </c>
      <c r="AN314" s="637" t="n">
        <v>100</v>
      </c>
      <c r="AO314" s="478" t="n">
        <v>-878</v>
      </c>
      <c r="AP314" s="463" t="n">
        <v>-878</v>
      </c>
      <c r="AQ314" s="479" t="n">
        <v>0</v>
      </c>
      <c r="AR314" s="476" t="inlineStr">
        <is>
          <t>4.71 → 4.31</t>
        </is>
      </c>
      <c r="BA314" s="313" t="inlineStr">
        <is>
          <t>통합인문67</t>
        </is>
      </c>
    </row>
    <row r="315" ht="16.5" customHeight="1" s="671">
      <c r="B315" s="367" t="inlineStr">
        <is>
          <t>4.70</t>
        </is>
      </c>
      <c r="C315" s="351" t="inlineStr">
        <is>
          <t>10,199</t>
        </is>
      </c>
      <c r="D315" s="727" t="n">
        <v>-879</v>
      </c>
      <c r="E315" s="352" t="inlineStr"/>
      <c r="F315" s="341" t="n">
        <v>94.94</v>
      </c>
      <c r="G315" s="355" t="inlineStr">
        <is>
          <t>387.70</t>
        </is>
      </c>
      <c r="H315" s="356" t="inlineStr">
        <is>
          <t>391.87</t>
        </is>
      </c>
      <c r="I315" s="354" t="inlineStr">
        <is>
          <t>서강대</t>
        </is>
      </c>
      <c r="J315" s="340" t="inlineStr">
        <is>
          <t>물리학과</t>
        </is>
      </c>
      <c r="K315" s="339" t="inlineStr">
        <is>
          <t>자연</t>
        </is>
      </c>
      <c r="L315" s="357" t="n">
        <v>16</v>
      </c>
      <c r="M315" s="358" t="inlineStr">
        <is>
          <t xml:space="preserve">501.47 / </t>
        </is>
      </c>
      <c r="N315" s="359" t="n">
        <v>600</v>
      </c>
      <c r="O315" s="360" t="inlineStr">
        <is>
          <t>표점</t>
        </is>
      </c>
      <c r="P315" s="343" t="inlineStr">
        <is>
          <t>변표</t>
        </is>
      </c>
      <c r="Q315" s="342" t="inlineStr">
        <is>
          <t>2과목</t>
        </is>
      </c>
      <c r="R315" s="344" t="n">
        <v>37</v>
      </c>
      <c r="S315" s="345" t="n">
        <v>43</v>
      </c>
      <c r="T315" s="362" t="n">
        <v>20</v>
      </c>
      <c r="U315" s="361" t="n">
        <v>94.94</v>
      </c>
      <c r="V315" s="346" t="n">
        <v>129.5855492134206</v>
      </c>
      <c r="W315" s="348" t="n">
        <v>128.1441041347626</v>
      </c>
      <c r="X315" s="347" t="n">
        <v>64.98999999999999</v>
      </c>
      <c r="Y315" s="357" t="n">
        <v>68.37</v>
      </c>
      <c r="Z315" s="365" t="inlineStr">
        <is>
          <t>1등급</t>
        </is>
      </c>
      <c r="AA315" s="350" t="n">
        <v>100</v>
      </c>
      <c r="AB315" s="349" t="inlineStr">
        <is>
          <t>만점</t>
        </is>
      </c>
      <c r="AC315" s="350" t="n">
        <v>10</v>
      </c>
      <c r="AD315" s="349" t="inlineStr">
        <is>
          <t>만점</t>
        </is>
      </c>
      <c r="AE315" s="364" t="n">
        <v>0</v>
      </c>
      <c r="AF315" s="366" t="n">
        <v>0.3</v>
      </c>
      <c r="AG315" s="363" t="n">
        <v>0</v>
      </c>
      <c r="AH315" s="635" t="inlineStr">
        <is>
          <t xml:space="preserve"> 과탐Ⅱ0.3점 가산</t>
        </is>
      </c>
      <c r="AI315" s="324" t="n"/>
      <c r="AL315" s="487" t="inlineStr">
        <is>
          <t>서강대 물리학과</t>
        </is>
      </c>
      <c r="AM315" s="477" t="inlineStr">
        <is>
          <t>자연</t>
        </is>
      </c>
      <c r="AN315" s="637" t="n">
        <v>100</v>
      </c>
      <c r="AO315" s="478" t="n">
        <v>-879</v>
      </c>
      <c r="AP315" s="463" t="n">
        <v>-879</v>
      </c>
      <c r="AQ315" s="479" t="n">
        <v>0</v>
      </c>
      <c r="AR315" s="476" t="inlineStr">
        <is>
          <t>4.70 → 4.30</t>
        </is>
      </c>
      <c r="BA315" s="313" t="inlineStr">
        <is>
          <t>자연235</t>
        </is>
      </c>
    </row>
    <row r="316" ht="16.5" customHeight="1" s="671">
      <c r="B316" s="367" t="inlineStr">
        <is>
          <t>4.83</t>
        </is>
      </c>
      <c r="C316" s="351" t="inlineStr">
        <is>
          <t>10,481</t>
        </is>
      </c>
      <c r="D316" s="727" t="n">
        <v>-881</v>
      </c>
      <c r="E316" s="352" t="inlineStr">
        <is>
          <t>387.30</t>
        </is>
      </c>
      <c r="F316" s="341" t="n">
        <v>94.92</v>
      </c>
      <c r="G316" s="355" t="inlineStr">
        <is>
          <t>388.56</t>
        </is>
      </c>
      <c r="H316" s="356" t="inlineStr">
        <is>
          <t>391.83</t>
        </is>
      </c>
      <c r="I316" s="354" t="inlineStr">
        <is>
          <t>고려대</t>
        </is>
      </c>
      <c r="J316" s="340" t="inlineStr">
        <is>
          <t>행정학과</t>
        </is>
      </c>
      <c r="K316" s="339" t="inlineStr">
        <is>
          <t>통합</t>
        </is>
      </c>
      <c r="L316" s="357" t="n">
        <v>21</v>
      </c>
      <c r="M316" s="358" t="inlineStr">
        <is>
          <t xml:space="preserve">658.73 / </t>
        </is>
      </c>
      <c r="N316" s="359" t="n">
        <v>1000</v>
      </c>
      <c r="O316" s="360" t="inlineStr">
        <is>
          <t>표점</t>
        </is>
      </c>
      <c r="P316" s="343" t="inlineStr">
        <is>
          <t>변표</t>
        </is>
      </c>
      <c r="Q316" s="342" t="inlineStr">
        <is>
          <t>2과목</t>
        </is>
      </c>
      <c r="R316" s="344" t="n">
        <v>36</v>
      </c>
      <c r="S316" s="345" t="n">
        <v>36</v>
      </c>
      <c r="T316" s="362" t="n">
        <v>29</v>
      </c>
      <c r="U316" s="361" t="n">
        <v>94.92</v>
      </c>
      <c r="V316" s="346" t="n">
        <v>129.5666051173833</v>
      </c>
      <c r="W316" s="348" t="n">
        <v>128.1232656291216</v>
      </c>
      <c r="X316" s="347" t="n">
        <v>65.44</v>
      </c>
      <c r="Y316" s="357" t="n">
        <v>66</v>
      </c>
      <c r="Z316" s="365" t="inlineStr">
        <is>
          <t>1등급</t>
        </is>
      </c>
      <c r="AA316" s="350" t="n">
        <v>0</v>
      </c>
      <c r="AB316" s="349" t="inlineStr">
        <is>
          <t>만점</t>
        </is>
      </c>
      <c r="AC316" s="350" t="n">
        <v>10</v>
      </c>
      <c r="AD316" s="349" t="inlineStr">
        <is>
          <t>만점</t>
        </is>
      </c>
      <c r="AE316" s="364" t="n">
        <v>0</v>
      </c>
      <c r="AF316" s="366" t="n">
        <v>0</v>
      </c>
      <c r="AG316" s="363" t="n">
        <v>0</v>
      </c>
      <c r="AH316" s="635" t="inlineStr"/>
      <c r="AI316" s="324" t="n"/>
      <c r="AL316" s="487" t="inlineStr">
        <is>
          <t>고려대 행정학과</t>
        </is>
      </c>
      <c r="AM316" s="477" t="inlineStr">
        <is>
          <t>통합</t>
        </is>
      </c>
      <c r="AN316" s="637" t="n">
        <v>100</v>
      </c>
      <c r="AO316" s="478" t="n">
        <v>-881</v>
      </c>
      <c r="AP316" s="463" t="n">
        <v>-643</v>
      </c>
      <c r="AQ316" s="479" t="n">
        <v>-238</v>
      </c>
      <c r="AR316" s="476" t="inlineStr">
        <is>
          <t>4.73 → 4.43</t>
        </is>
      </c>
      <c r="BA316" s="313" t="inlineStr">
        <is>
          <t>통합인문68</t>
        </is>
      </c>
    </row>
    <row r="317" ht="16.5" customHeight="1" s="671">
      <c r="B317" s="367" t="inlineStr">
        <is>
          <t>4.83</t>
        </is>
      </c>
      <c r="C317" s="351" t="inlineStr">
        <is>
          <t>10,481</t>
        </is>
      </c>
      <c r="D317" s="727" t="n">
        <v>-881</v>
      </c>
      <c r="E317" s="352" t="inlineStr">
        <is>
          <t>387.23</t>
        </is>
      </c>
      <c r="F317" s="341" t="n">
        <v>94.89</v>
      </c>
      <c r="G317" s="355" t="inlineStr">
        <is>
          <t>388.46</t>
        </is>
      </c>
      <c r="H317" s="356" t="inlineStr">
        <is>
          <t>391.76</t>
        </is>
      </c>
      <c r="I317" s="354" t="inlineStr">
        <is>
          <t>고려대</t>
        </is>
      </c>
      <c r="J317" s="340" t="inlineStr">
        <is>
          <t>사회학과</t>
        </is>
      </c>
      <c r="K317" s="339" t="inlineStr">
        <is>
          <t>통합</t>
        </is>
      </c>
      <c r="L317" s="357" t="n">
        <v>21</v>
      </c>
      <c r="M317" s="358" t="inlineStr">
        <is>
          <t xml:space="preserve">658.57 / </t>
        </is>
      </c>
      <c r="N317" s="359" t="n">
        <v>1000</v>
      </c>
      <c r="O317" s="360" t="inlineStr">
        <is>
          <t>표점</t>
        </is>
      </c>
      <c r="P317" s="343" t="inlineStr">
        <is>
          <t>변표</t>
        </is>
      </c>
      <c r="Q317" s="342" t="inlineStr">
        <is>
          <t>2과목</t>
        </is>
      </c>
      <c r="R317" s="344" t="n">
        <v>36</v>
      </c>
      <c r="S317" s="345" t="n">
        <v>36</v>
      </c>
      <c r="T317" s="362" t="n">
        <v>29</v>
      </c>
      <c r="U317" s="361" t="n">
        <v>94.89</v>
      </c>
      <c r="V317" s="346" t="n">
        <v>129.5370614613559</v>
      </c>
      <c r="W317" s="348" t="n">
        <v>128.0907676074914</v>
      </c>
      <c r="X317" s="347" t="n">
        <v>65.42</v>
      </c>
      <c r="Y317" s="357" t="n">
        <v>65.99000000000001</v>
      </c>
      <c r="Z317" s="365" t="inlineStr">
        <is>
          <t>1등급</t>
        </is>
      </c>
      <c r="AA317" s="350" t="n">
        <v>0</v>
      </c>
      <c r="AB317" s="349" t="inlineStr">
        <is>
          <t>만점</t>
        </is>
      </c>
      <c r="AC317" s="350" t="n">
        <v>10</v>
      </c>
      <c r="AD317" s="349" t="inlineStr">
        <is>
          <t>만점</t>
        </is>
      </c>
      <c r="AE317" s="364" t="n">
        <v>0</v>
      </c>
      <c r="AF317" s="366" t="n">
        <v>0</v>
      </c>
      <c r="AG317" s="363" t="n">
        <v>0</v>
      </c>
      <c r="AH317" s="635" t="inlineStr"/>
      <c r="AI317" s="324" t="n"/>
      <c r="AL317" s="487" t="inlineStr">
        <is>
          <t>고려대 사회학과</t>
        </is>
      </c>
      <c r="AM317" s="477" t="inlineStr">
        <is>
          <t>통합</t>
        </is>
      </c>
      <c r="AN317" s="637" t="n">
        <v>100</v>
      </c>
      <c r="AO317" s="478" t="n">
        <v>-881</v>
      </c>
      <c r="AP317" s="463" t="n">
        <v>-642</v>
      </c>
      <c r="AQ317" s="479" t="n">
        <v>-239</v>
      </c>
      <c r="AR317" s="476" t="inlineStr">
        <is>
          <t>4.76 → 4.46</t>
        </is>
      </c>
      <c r="BA317" s="313" t="inlineStr">
        <is>
          <t>통합인문69</t>
        </is>
      </c>
    </row>
    <row r="318" ht="16.5" customHeight="1" s="671">
      <c r="B318" s="367" t="inlineStr">
        <is>
          <t>4.77</t>
        </is>
      </c>
      <c r="C318" s="351" t="inlineStr">
        <is>
          <t>10,351</t>
        </is>
      </c>
      <c r="D318" s="727" t="n">
        <v>-915</v>
      </c>
      <c r="E318" s="352" t="inlineStr"/>
      <c r="F318" s="341" t="n">
        <v>94.88</v>
      </c>
      <c r="G318" s="355" t="inlineStr">
        <is>
          <t>387.52</t>
        </is>
      </c>
      <c r="H318" s="356" t="inlineStr">
        <is>
          <t>391.47</t>
        </is>
      </c>
      <c r="I318" s="354" t="inlineStr">
        <is>
          <t>단국(천안)</t>
        </is>
      </c>
      <c r="J318" s="340" t="inlineStr">
        <is>
          <t>약학과</t>
        </is>
      </c>
      <c r="K318" s="339" t="inlineStr">
        <is>
          <t>자연</t>
        </is>
      </c>
      <c r="L318" s="357" t="n">
        <v>22</v>
      </c>
      <c r="M318" s="358" t="inlineStr">
        <is>
          <t xml:space="preserve">951.3 / </t>
        </is>
      </c>
      <c r="N318" s="359" t="n">
        <v>1000</v>
      </c>
      <c r="O318" s="360" t="inlineStr">
        <is>
          <t>표점/만점</t>
        </is>
      </c>
      <c r="P318" s="343" t="inlineStr">
        <is>
          <t>백분위</t>
        </is>
      </c>
      <c r="Q318" s="342" t="inlineStr">
        <is>
          <t>2과목</t>
        </is>
      </c>
      <c r="R318" s="344" t="n">
        <v>25</v>
      </c>
      <c r="S318" s="345" t="n">
        <v>35</v>
      </c>
      <c r="T318" s="362" t="n">
        <v>25</v>
      </c>
      <c r="U318" s="361" t="n">
        <v>94.88</v>
      </c>
      <c r="V318" s="346" t="n">
        <v>129.5282607766908</v>
      </c>
      <c r="W318" s="348" t="n">
        <v>128.0810868543598</v>
      </c>
      <c r="X318" s="347" t="n">
        <v>64.95999999999999</v>
      </c>
      <c r="Y318" s="357" t="inlineStr"/>
      <c r="Z318" s="365" t="inlineStr">
        <is>
          <t>1등급</t>
        </is>
      </c>
      <c r="AA318" s="350" t="n">
        <v>150</v>
      </c>
      <c r="AB318" s="349" t="inlineStr">
        <is>
          <t>만점</t>
        </is>
      </c>
      <c r="AC318" s="350" t="n">
        <v>5</v>
      </c>
      <c r="AD318" s="349" t="inlineStr">
        <is>
          <t>만점</t>
        </is>
      </c>
      <c r="AE318" s="364" t="n">
        <v>0</v>
      </c>
      <c r="AF318" s="366" t="n">
        <v>5.93</v>
      </c>
      <c r="AG318" s="363" t="n">
        <v>0</v>
      </c>
      <c r="AH318" s="635" t="inlineStr">
        <is>
          <t xml:space="preserve"> 과II5%</t>
        </is>
      </c>
      <c r="AI318" s="324" t="n"/>
      <c r="AL318" s="487" t="inlineStr">
        <is>
          <t>단국(천안) 약학과</t>
        </is>
      </c>
      <c r="AM318" s="477" t="inlineStr">
        <is>
          <t>자연</t>
        </is>
      </c>
      <c r="AN318" s="637" t="n">
        <v>100</v>
      </c>
      <c r="AO318" s="478" t="n">
        <v>-915</v>
      </c>
      <c r="AP318" s="463" t="n">
        <v>-915</v>
      </c>
      <c r="AQ318" s="479" t="n">
        <v>0</v>
      </c>
      <c r="AR318" s="476" t="inlineStr">
        <is>
          <t>4.77 → 4.35</t>
        </is>
      </c>
      <c r="BA318" s="313" t="inlineStr">
        <is>
          <t>자연236</t>
        </is>
      </c>
    </row>
    <row r="319" ht="16.5" customHeight="1" s="671">
      <c r="B319" s="367" t="inlineStr">
        <is>
          <t>4.77</t>
        </is>
      </c>
      <c r="C319" s="351" t="inlineStr">
        <is>
          <t>10,351</t>
        </is>
      </c>
      <c r="D319" s="727" t="n">
        <v>-915</v>
      </c>
      <c r="E319" s="352" t="inlineStr"/>
      <c r="F319" s="341" t="n">
        <v>94.88</v>
      </c>
      <c r="G319" s="355" t="inlineStr">
        <is>
          <t>387.52</t>
        </is>
      </c>
      <c r="H319" s="356" t="inlineStr">
        <is>
          <t>391.47</t>
        </is>
      </c>
      <c r="I319" s="354" t="inlineStr">
        <is>
          <t>성균관대</t>
        </is>
      </c>
      <c r="J319" s="340" t="inlineStr">
        <is>
          <t>수학교육과</t>
        </is>
      </c>
      <c r="K319" s="339" t="inlineStr">
        <is>
          <t>자연</t>
        </is>
      </c>
      <c r="L319" s="357" t="n">
        <v>15</v>
      </c>
      <c r="M319" s="358" t="inlineStr">
        <is>
          <t xml:space="preserve">657.07 / </t>
        </is>
      </c>
      <c r="N319" s="359" t="n">
        <v>1000</v>
      </c>
      <c r="O319" s="360" t="inlineStr">
        <is>
          <t>표점</t>
        </is>
      </c>
      <c r="P319" s="343" t="inlineStr">
        <is>
          <t>변표</t>
        </is>
      </c>
      <c r="Q319" s="342" t="inlineStr">
        <is>
          <t>2과목</t>
        </is>
      </c>
      <c r="R319" s="344" t="n">
        <v>20</v>
      </c>
      <c r="S319" s="345" t="n">
        <v>40</v>
      </c>
      <c r="T319" s="362" t="n">
        <v>30</v>
      </c>
      <c r="U319" s="361" t="n">
        <v>94.88</v>
      </c>
      <c r="V319" s="346" t="n">
        <v>129.5289408173733</v>
      </c>
      <c r="W319" s="348" t="n">
        <v>128.0818348991106</v>
      </c>
      <c r="X319" s="347" t="n">
        <v>64.95</v>
      </c>
      <c r="Y319" s="357" t="n">
        <v>66</v>
      </c>
      <c r="Z319" s="365" t="inlineStr">
        <is>
          <t>1등급</t>
        </is>
      </c>
      <c r="AA319" s="350" t="n">
        <v>63.5</v>
      </c>
      <c r="AB319" s="349" t="inlineStr">
        <is>
          <t>만점</t>
        </is>
      </c>
      <c r="AC319" s="350" t="n">
        <v>0</v>
      </c>
      <c r="AD319" s="349" t="inlineStr">
        <is>
          <t>만점</t>
        </is>
      </c>
      <c r="AE319" s="364" t="n">
        <v>0</v>
      </c>
      <c r="AF319" s="366" t="n">
        <v>9.9</v>
      </c>
      <c r="AG319" s="363" t="n">
        <v>0</v>
      </c>
      <c r="AH319" s="635" t="inlineStr">
        <is>
          <t xml:space="preserve"> 과탐5%가산</t>
        </is>
      </c>
      <c r="AI319" s="324" t="n"/>
      <c r="AL319" s="487" t="inlineStr">
        <is>
          <t>성균관대 수학교육과</t>
        </is>
      </c>
      <c r="AM319" s="477" t="inlineStr">
        <is>
          <t>자연</t>
        </is>
      </c>
      <c r="AN319" s="637" t="n">
        <v>100</v>
      </c>
      <c r="AO319" s="478" t="n">
        <v>-915</v>
      </c>
      <c r="AP319" s="463" t="n">
        <v>-915</v>
      </c>
      <c r="AQ319" s="479" t="n">
        <v>0</v>
      </c>
      <c r="AR319" s="476" t="inlineStr">
        <is>
          <t>4.77 → 4.35</t>
        </is>
      </c>
      <c r="BA319" s="313" t="inlineStr">
        <is>
          <t>통합인문70</t>
        </is>
      </c>
    </row>
    <row r="320" ht="16.5" customHeight="1" s="671">
      <c r="B320" s="367" t="inlineStr">
        <is>
          <t>4.77</t>
        </is>
      </c>
      <c r="C320" s="351" t="inlineStr">
        <is>
          <t>10,351</t>
        </is>
      </c>
      <c r="D320" s="727" t="n">
        <v>-888</v>
      </c>
      <c r="E320" s="352" t="inlineStr"/>
      <c r="F320" s="341" t="n">
        <v>94.88</v>
      </c>
      <c r="G320" s="355" t="inlineStr">
        <is>
          <t>387.52</t>
        </is>
      </c>
      <c r="H320" s="356" t="inlineStr">
        <is>
          <t>391.43</t>
        </is>
      </c>
      <c r="I320" s="354" t="inlineStr">
        <is>
          <t>서강대</t>
        </is>
      </c>
      <c r="J320" s="340" t="inlineStr">
        <is>
          <t>수학과</t>
        </is>
      </c>
      <c r="K320" s="339" t="inlineStr">
        <is>
          <t>자연</t>
        </is>
      </c>
      <c r="L320" s="357" t="n">
        <v>15</v>
      </c>
      <c r="M320" s="358" t="inlineStr">
        <is>
          <t xml:space="preserve">501.31 / </t>
        </is>
      </c>
      <c r="N320" s="359" t="n">
        <v>600</v>
      </c>
      <c r="O320" s="360" t="inlineStr">
        <is>
          <t>표점</t>
        </is>
      </c>
      <c r="P320" s="343" t="inlineStr">
        <is>
          <t>변표</t>
        </is>
      </c>
      <c r="Q320" s="342" t="inlineStr">
        <is>
          <t>2과목</t>
        </is>
      </c>
      <c r="R320" s="344" t="n">
        <v>37</v>
      </c>
      <c r="S320" s="345" t="n">
        <v>43</v>
      </c>
      <c r="T320" s="362" t="n">
        <v>20</v>
      </c>
      <c r="U320" s="361" t="n">
        <v>94.88</v>
      </c>
      <c r="V320" s="346" t="n">
        <v>129.5298621745789</v>
      </c>
      <c r="W320" s="348" t="n">
        <v>128.0828483920367</v>
      </c>
      <c r="X320" s="347" t="n">
        <v>64.95</v>
      </c>
      <c r="Y320" s="357" t="n">
        <v>68.35000000000001</v>
      </c>
      <c r="Z320" s="365" t="inlineStr">
        <is>
          <t>1등급</t>
        </is>
      </c>
      <c r="AA320" s="350" t="n">
        <v>100</v>
      </c>
      <c r="AB320" s="349" t="inlineStr">
        <is>
          <t>만점</t>
        </is>
      </c>
      <c r="AC320" s="350" t="n">
        <v>10</v>
      </c>
      <c r="AD320" s="349" t="inlineStr">
        <is>
          <t>만점</t>
        </is>
      </c>
      <c r="AE320" s="364" t="n">
        <v>0</v>
      </c>
      <c r="AF320" s="366" t="n">
        <v>0.3</v>
      </c>
      <c r="AG320" s="363" t="n">
        <v>0</v>
      </c>
      <c r="AH320" s="635" t="inlineStr">
        <is>
          <t xml:space="preserve"> 과탐Ⅱ0.3점 가산</t>
        </is>
      </c>
      <c r="AI320" s="324" t="n"/>
      <c r="AL320" s="487" t="inlineStr">
        <is>
          <t>서강대 수학과</t>
        </is>
      </c>
      <c r="AM320" s="477" t="inlineStr">
        <is>
          <t>자연</t>
        </is>
      </c>
      <c r="AN320" s="637" t="n">
        <v>100</v>
      </c>
      <c r="AO320" s="478" t="n">
        <v>-888</v>
      </c>
      <c r="AP320" s="463" t="n">
        <v>-888</v>
      </c>
      <c r="AQ320" s="479" t="n">
        <v>0</v>
      </c>
      <c r="AR320" s="476" t="inlineStr">
        <is>
          <t>4.77 → 4.36</t>
        </is>
      </c>
      <c r="BA320" s="313" t="inlineStr">
        <is>
          <t>자연237</t>
        </is>
      </c>
    </row>
    <row r="321" ht="16.5" customHeight="1" s="671">
      <c r="B321" s="367" t="inlineStr">
        <is>
          <t>4.84</t>
        </is>
      </c>
      <c r="C321" s="351" t="inlineStr">
        <is>
          <t>10,503</t>
        </is>
      </c>
      <c r="D321" s="727" t="n">
        <v>-888</v>
      </c>
      <c r="E321" s="352" t="inlineStr">
        <is>
          <t>387.10</t>
        </is>
      </c>
      <c r="F321" s="341" t="n">
        <v>94.84999999999999</v>
      </c>
      <c r="G321" s="355" t="inlineStr">
        <is>
          <t>388.33</t>
        </is>
      </c>
      <c r="H321" s="356" t="inlineStr">
        <is>
          <t>391.69</t>
        </is>
      </c>
      <c r="I321" s="354" t="inlineStr">
        <is>
          <t>고려대</t>
        </is>
      </c>
      <c r="J321" s="340" t="inlineStr">
        <is>
          <t>간호대학</t>
        </is>
      </c>
      <c r="K321" s="339" t="inlineStr">
        <is>
          <t>통합</t>
        </is>
      </c>
      <c r="L321" s="357" t="n">
        <v>22</v>
      </c>
      <c r="M321" s="358" t="inlineStr">
        <is>
          <t xml:space="preserve">658.35 / </t>
        </is>
      </c>
      <c r="N321" s="359" t="n">
        <v>1000</v>
      </c>
      <c r="O321" s="360" t="inlineStr">
        <is>
          <t>표점</t>
        </is>
      </c>
      <c r="P321" s="343" t="inlineStr">
        <is>
          <t>변표</t>
        </is>
      </c>
      <c r="Q321" s="342" t="inlineStr">
        <is>
          <t>2과목</t>
        </is>
      </c>
      <c r="R321" s="344" t="n">
        <v>36</v>
      </c>
      <c r="S321" s="345" t="n">
        <v>36</v>
      </c>
      <c r="T321" s="362" t="n">
        <v>29</v>
      </c>
      <c r="U321" s="361" t="n">
        <v>94.84999999999999</v>
      </c>
      <c r="V321" s="346" t="n">
        <v>129.4964389343181</v>
      </c>
      <c r="W321" s="348" t="n">
        <v>128.0460828277499</v>
      </c>
      <c r="X321" s="347" t="n">
        <v>65.39</v>
      </c>
      <c r="Y321" s="357" t="n">
        <v>65.97</v>
      </c>
      <c r="Z321" s="365" t="inlineStr">
        <is>
          <t>1등급</t>
        </is>
      </c>
      <c r="AA321" s="350" t="n">
        <v>0</v>
      </c>
      <c r="AB321" s="349" t="inlineStr">
        <is>
          <t>만점</t>
        </is>
      </c>
      <c r="AC321" s="350" t="n">
        <v>10</v>
      </c>
      <c r="AD321" s="349" t="inlineStr">
        <is>
          <t>만점</t>
        </is>
      </c>
      <c r="AE321" s="364" t="n">
        <v>0</v>
      </c>
      <c r="AF321" s="366" t="n">
        <v>0</v>
      </c>
      <c r="AG321" s="363" t="n">
        <v>0</v>
      </c>
      <c r="AH321" s="635" t="inlineStr"/>
      <c r="AI321" s="324" t="n"/>
      <c r="AL321" s="487" t="inlineStr">
        <is>
          <t>고려대 간호대학</t>
        </is>
      </c>
      <c r="AM321" s="477" t="inlineStr">
        <is>
          <t>통합</t>
        </is>
      </c>
      <c r="AN321" s="637" t="n">
        <v>100</v>
      </c>
      <c r="AO321" s="478" t="n">
        <v>-888</v>
      </c>
      <c r="AP321" s="463" t="n">
        <v>-644</v>
      </c>
      <c r="AQ321" s="479" t="n">
        <v>-244</v>
      </c>
      <c r="AR321" s="476" t="inlineStr">
        <is>
          <t>4.80 → 4.50</t>
        </is>
      </c>
      <c r="BA321" s="313" t="inlineStr">
        <is>
          <t>통합인문71</t>
        </is>
      </c>
    </row>
    <row r="322" ht="16.5" customHeight="1" s="671">
      <c r="B322" s="367" t="inlineStr">
        <is>
          <t>4.85</t>
        </is>
      </c>
      <c r="C322" s="351" t="inlineStr">
        <is>
          <t>10,525</t>
        </is>
      </c>
      <c r="D322" s="727" t="n">
        <v>-889</v>
      </c>
      <c r="E322" s="352" t="inlineStr">
        <is>
          <t>387.05</t>
        </is>
      </c>
      <c r="F322" s="341" t="n">
        <v>94.83</v>
      </c>
      <c r="G322" s="355" t="inlineStr">
        <is>
          <t>388.30</t>
        </is>
      </c>
      <c r="H322" s="356" t="inlineStr">
        <is>
          <t>391.67</t>
        </is>
      </c>
      <c r="I322" s="354" t="inlineStr">
        <is>
          <t>고려대</t>
        </is>
      </c>
      <c r="J322" s="340" t="inlineStr">
        <is>
          <t>가정교육과</t>
        </is>
      </c>
      <c r="K322" s="339" t="inlineStr">
        <is>
          <t>통합</t>
        </is>
      </c>
      <c r="L322" s="357" t="n">
        <v>11</v>
      </c>
      <c r="M322" s="358" t="inlineStr">
        <is>
          <t xml:space="preserve">658.29 / </t>
        </is>
      </c>
      <c r="N322" s="359" t="n">
        <v>1000</v>
      </c>
      <c r="O322" s="360" t="inlineStr">
        <is>
          <t>표점</t>
        </is>
      </c>
      <c r="P322" s="343" t="inlineStr">
        <is>
          <t>변표</t>
        </is>
      </c>
      <c r="Q322" s="342" t="inlineStr">
        <is>
          <t>2과목</t>
        </is>
      </c>
      <c r="R322" s="344" t="n">
        <v>36</v>
      </c>
      <c r="S322" s="345" t="n">
        <v>36</v>
      </c>
      <c r="T322" s="362" t="n">
        <v>29</v>
      </c>
      <c r="U322" s="361" t="n">
        <v>94.83</v>
      </c>
      <c r="V322" s="346" t="n">
        <v>129.4853600633078</v>
      </c>
      <c r="W322" s="348" t="n">
        <v>128.0338960696386</v>
      </c>
      <c r="X322" s="347" t="n">
        <v>65.39</v>
      </c>
      <c r="Y322" s="357" t="n">
        <v>65.95</v>
      </c>
      <c r="Z322" s="365" t="inlineStr">
        <is>
          <t>1등급</t>
        </is>
      </c>
      <c r="AA322" s="350" t="n">
        <v>0</v>
      </c>
      <c r="AB322" s="349" t="inlineStr">
        <is>
          <t>만점</t>
        </is>
      </c>
      <c r="AC322" s="350" t="n">
        <v>10</v>
      </c>
      <c r="AD322" s="349" t="inlineStr">
        <is>
          <t>만점</t>
        </is>
      </c>
      <c r="AE322" s="364" t="n">
        <v>0</v>
      </c>
      <c r="AF322" s="366" t="n">
        <v>0</v>
      </c>
      <c r="AG322" s="363" t="n">
        <v>0</v>
      </c>
      <c r="AH322" s="635" t="inlineStr"/>
      <c r="AI322" s="324" t="n"/>
      <c r="AL322" s="487" t="inlineStr">
        <is>
          <t>고려대 가정교육과</t>
        </is>
      </c>
      <c r="AM322" s="477" t="inlineStr">
        <is>
          <t>통합</t>
        </is>
      </c>
      <c r="AN322" s="637" t="n">
        <v>100</v>
      </c>
      <c r="AO322" s="478" t="n">
        <v>-889</v>
      </c>
      <c r="AP322" s="463" t="n">
        <v>-644</v>
      </c>
      <c r="AQ322" s="479" t="n">
        <v>-245</v>
      </c>
      <c r="AR322" s="476" t="inlineStr">
        <is>
          <t>4.81 → 4.51</t>
        </is>
      </c>
      <c r="BA322" s="313" t="inlineStr">
        <is>
          <t>통합인문72</t>
        </is>
      </c>
    </row>
    <row r="323" ht="16.5" customHeight="1" s="671">
      <c r="B323" s="367" t="inlineStr">
        <is>
          <t>4.81</t>
        </is>
      </c>
      <c r="C323" s="351" t="inlineStr">
        <is>
          <t>10,438</t>
        </is>
      </c>
      <c r="D323" s="727" t="n">
        <v>-894</v>
      </c>
      <c r="E323" s="352" t="inlineStr"/>
      <c r="F323" s="341" t="n">
        <v>94.83</v>
      </c>
      <c r="G323" s="355" t="inlineStr">
        <is>
          <t>387.37</t>
        </is>
      </c>
      <c r="H323" s="356" t="inlineStr">
        <is>
          <t>391.37</t>
        </is>
      </c>
      <c r="I323" s="354" t="inlineStr">
        <is>
          <t>연세대</t>
        </is>
      </c>
      <c r="J323" s="340" t="inlineStr">
        <is>
          <t>건축공학과</t>
        </is>
      </c>
      <c r="K323" s="339" t="inlineStr">
        <is>
          <t>자연</t>
        </is>
      </c>
      <c r="L323" s="357" t="n">
        <v>28</v>
      </c>
      <c r="M323" s="358" t="inlineStr">
        <is>
          <t xml:space="preserve">694.818 / </t>
        </is>
      </c>
      <c r="N323" s="359" t="n">
        <v>1000</v>
      </c>
      <c r="O323" s="360" t="inlineStr">
        <is>
          <t>표점</t>
        </is>
      </c>
      <c r="P323" s="343" t="inlineStr">
        <is>
          <t>변표</t>
        </is>
      </c>
      <c r="Q323" s="342" t="inlineStr">
        <is>
          <t>2과목</t>
        </is>
      </c>
      <c r="R323" s="344" t="n">
        <v>22</v>
      </c>
      <c r="S323" s="345" t="n">
        <v>33</v>
      </c>
      <c r="T323" s="362" t="n">
        <v>33</v>
      </c>
      <c r="U323" s="361" t="n">
        <v>94.83</v>
      </c>
      <c r="V323" s="346" t="n">
        <v>129.4803312164296</v>
      </c>
      <c r="W323" s="348" t="n">
        <v>128.0283643380726</v>
      </c>
      <c r="X323" s="347" t="n">
        <v>64.93000000000001</v>
      </c>
      <c r="Y323" s="357" t="n">
        <v>65.96000000000001</v>
      </c>
      <c r="Z323" s="365" t="inlineStr">
        <is>
          <t>1등급</t>
        </is>
      </c>
      <c r="AA323" s="350" t="n">
        <v>111.11</v>
      </c>
      <c r="AB323" s="349" t="inlineStr">
        <is>
          <t>만점</t>
        </is>
      </c>
      <c r="AC323" s="350" t="n">
        <v>0</v>
      </c>
      <c r="AD323" s="349" t="inlineStr">
        <is>
          <t>만점</t>
        </is>
      </c>
      <c r="AE323" s="364" t="n">
        <v>0</v>
      </c>
      <c r="AF323" s="366" t="n">
        <v>6.596</v>
      </c>
      <c r="AG323" s="363" t="n">
        <v>0</v>
      </c>
      <c r="AH323" s="635" t="inlineStr">
        <is>
          <t xml:space="preserve"> 과탐3%가산</t>
        </is>
      </c>
      <c r="AI323" s="324" t="n"/>
      <c r="AL323" s="487" t="inlineStr">
        <is>
          <t>연세대 건축공학과</t>
        </is>
      </c>
      <c r="AM323" s="477" t="inlineStr">
        <is>
          <t>자연</t>
        </is>
      </c>
      <c r="AN323" s="637" t="n">
        <v>100</v>
      </c>
      <c r="AO323" s="478" t="n">
        <v>-894</v>
      </c>
      <c r="AP323" s="463" t="n">
        <v>-894</v>
      </c>
      <c r="AQ323" s="479" t="n">
        <v>0</v>
      </c>
      <c r="AR323" s="476" t="inlineStr">
        <is>
          <t>4.81 → 4.39</t>
        </is>
      </c>
      <c r="BA323" s="313" t="inlineStr">
        <is>
          <t>통합인문73</t>
        </is>
      </c>
    </row>
    <row r="324" ht="16.5" customHeight="1" s="671">
      <c r="B324" s="367" t="inlineStr">
        <is>
          <t>4.82</t>
        </is>
      </c>
      <c r="C324" s="351" t="inlineStr">
        <is>
          <t>10,459</t>
        </is>
      </c>
      <c r="D324" s="727" t="n">
        <v>-895</v>
      </c>
      <c r="E324" s="352" t="inlineStr"/>
      <c r="F324" s="341" t="n">
        <v>94.81</v>
      </c>
      <c r="G324" s="355" t="inlineStr">
        <is>
          <t>387.31</t>
        </is>
      </c>
      <c r="H324" s="356" t="inlineStr">
        <is>
          <t>391.37</t>
        </is>
      </c>
      <c r="I324" s="354" t="inlineStr">
        <is>
          <t>고려대</t>
        </is>
      </c>
      <c r="J324" s="340" t="inlineStr">
        <is>
          <t>물리학과</t>
        </is>
      </c>
      <c r="K324" s="339" t="inlineStr">
        <is>
          <t>자연</t>
        </is>
      </c>
      <c r="L324" s="357" t="n">
        <v>16</v>
      </c>
      <c r="M324" s="358" t="inlineStr">
        <is>
          <t xml:space="preserve">658.98 / </t>
        </is>
      </c>
      <c r="N324" s="359" t="n">
        <v>1000</v>
      </c>
      <c r="O324" s="360" t="inlineStr">
        <is>
          <t>표점</t>
        </is>
      </c>
      <c r="P324" s="343" t="inlineStr">
        <is>
          <t>변표</t>
        </is>
      </c>
      <c r="Q324" s="342" t="inlineStr">
        <is>
          <t>2과목</t>
        </is>
      </c>
      <c r="R324" s="344" t="n">
        <v>31</v>
      </c>
      <c r="S324" s="345" t="n">
        <v>38</v>
      </c>
      <c r="T324" s="362" t="n">
        <v>31</v>
      </c>
      <c r="U324" s="361" t="n">
        <v>94.81</v>
      </c>
      <c r="V324" s="346" t="n">
        <v>129.4635164835165</v>
      </c>
      <c r="W324" s="348" t="n">
        <v>128.0098681318681</v>
      </c>
      <c r="X324" s="347" t="n">
        <v>64.92</v>
      </c>
      <c r="Y324" s="357" t="n">
        <v>66.14</v>
      </c>
      <c r="Z324" s="365" t="inlineStr">
        <is>
          <t>1등급</t>
        </is>
      </c>
      <c r="AA324" s="350" t="n">
        <v>0</v>
      </c>
      <c r="AB324" s="349" t="inlineStr">
        <is>
          <t>만점</t>
        </is>
      </c>
      <c r="AC324" s="350" t="n">
        <v>10</v>
      </c>
      <c r="AD324" s="349" t="inlineStr">
        <is>
          <t>만점</t>
        </is>
      </c>
      <c r="AE324" s="364" t="n">
        <v>0</v>
      </c>
      <c r="AF324" s="366" t="n">
        <v>0</v>
      </c>
      <c r="AG324" s="363" t="n">
        <v>0</v>
      </c>
      <c r="AH324" s="635" t="inlineStr"/>
      <c r="AI324" s="324" t="n"/>
      <c r="AL324" s="487" t="inlineStr">
        <is>
          <t>고려대 물리학과</t>
        </is>
      </c>
      <c r="AM324" s="477" t="inlineStr">
        <is>
          <t>자연</t>
        </is>
      </c>
      <c r="AN324" s="637" t="n">
        <v>100</v>
      </c>
      <c r="AO324" s="478" t="n">
        <v>-895</v>
      </c>
      <c r="AP324" s="463" t="n">
        <v>-895</v>
      </c>
      <c r="AQ324" s="479" t="n">
        <v>0</v>
      </c>
      <c r="AR324" s="476" t="inlineStr">
        <is>
          <t>4.81 → 4.39</t>
        </is>
      </c>
      <c r="BA324" s="313" t="inlineStr">
        <is>
          <t>자연238</t>
        </is>
      </c>
    </row>
    <row r="325" ht="16.5" customHeight="1" s="671">
      <c r="B325" s="367" t="inlineStr">
        <is>
          <t>4.85</t>
        </is>
      </c>
      <c r="C325" s="351" t="inlineStr">
        <is>
          <t>10,525</t>
        </is>
      </c>
      <c r="D325" s="727" t="n">
        <v>-895</v>
      </c>
      <c r="E325" s="352" t="inlineStr">
        <is>
          <t>386.97</t>
        </is>
      </c>
      <c r="F325" s="341" t="n">
        <v>94.8</v>
      </c>
      <c r="G325" s="355" t="inlineStr">
        <is>
          <t>388.21</t>
        </is>
      </c>
      <c r="H325" s="356" t="inlineStr">
        <is>
          <t>391.68</t>
        </is>
      </c>
      <c r="I325" s="354" t="inlineStr">
        <is>
          <t>고려대</t>
        </is>
      </c>
      <c r="J325" s="340" t="inlineStr">
        <is>
          <t>독어독문학과</t>
        </is>
      </c>
      <c r="K325" s="339" t="inlineStr">
        <is>
          <t>통합</t>
        </is>
      </c>
      <c r="L325" s="357" t="n">
        <v>9</v>
      </c>
      <c r="M325" s="358" t="inlineStr">
        <is>
          <t xml:space="preserve">658.14 / </t>
        </is>
      </c>
      <c r="N325" s="359" t="n">
        <v>1000</v>
      </c>
      <c r="O325" s="360" t="inlineStr">
        <is>
          <t>표점</t>
        </is>
      </c>
      <c r="P325" s="343" t="inlineStr">
        <is>
          <t>변표</t>
        </is>
      </c>
      <c r="Q325" s="342" t="inlineStr">
        <is>
          <t>2과목</t>
        </is>
      </c>
      <c r="R325" s="344" t="n">
        <v>36</v>
      </c>
      <c r="S325" s="345" t="n">
        <v>36</v>
      </c>
      <c r="T325" s="362" t="n">
        <v>29</v>
      </c>
      <c r="U325" s="361" t="n">
        <v>94.8</v>
      </c>
      <c r="V325" s="346" t="n">
        <v>129.4576628857821</v>
      </c>
      <c r="W325" s="348" t="n">
        <v>128.0034291743603</v>
      </c>
      <c r="X325" s="347" t="n">
        <v>65.37</v>
      </c>
      <c r="Y325" s="357" t="n">
        <v>65.94000000000001</v>
      </c>
      <c r="Z325" s="365" t="inlineStr">
        <is>
          <t>1등급</t>
        </is>
      </c>
      <c r="AA325" s="350" t="n">
        <v>0</v>
      </c>
      <c r="AB325" s="349" t="inlineStr">
        <is>
          <t>만점</t>
        </is>
      </c>
      <c r="AC325" s="350" t="n">
        <v>10</v>
      </c>
      <c r="AD325" s="349" t="inlineStr">
        <is>
          <t>만점</t>
        </is>
      </c>
      <c r="AE325" s="364" t="n">
        <v>0</v>
      </c>
      <c r="AF325" s="366" t="n">
        <v>0</v>
      </c>
      <c r="AG325" s="363" t="n">
        <v>0</v>
      </c>
      <c r="AH325" s="635" t="inlineStr"/>
      <c r="AI325" s="324" t="n"/>
      <c r="AL325" s="487" t="inlineStr">
        <is>
          <t>고려대 독어독문학과</t>
        </is>
      </c>
      <c r="AM325" s="477" t="inlineStr">
        <is>
          <t>통합</t>
        </is>
      </c>
      <c r="AN325" s="637" t="n">
        <v>100</v>
      </c>
      <c r="AO325" s="478" t="n">
        <v>-895</v>
      </c>
      <c r="AP325" s="463" t="n">
        <v>-648</v>
      </c>
      <c r="AQ325" s="479" t="n">
        <v>-247</v>
      </c>
      <c r="AR325" s="476" t="inlineStr">
        <is>
          <t>4.81 → 4.51</t>
        </is>
      </c>
      <c r="BA325" s="313" t="inlineStr">
        <is>
          <t>자연239</t>
        </is>
      </c>
    </row>
    <row r="326" ht="16.5" customHeight="1" s="671">
      <c r="B326" s="367" t="inlineStr">
        <is>
          <t>4.83</t>
        </is>
      </c>
      <c r="C326" s="351" t="inlineStr">
        <is>
          <t>10,481</t>
        </is>
      </c>
      <c r="D326" s="727" t="n">
        <v>-896</v>
      </c>
      <c r="E326" s="352" t="inlineStr">
        <is>
          <t>387.29</t>
        </is>
      </c>
      <c r="F326" s="341" t="n">
        <v>94.8</v>
      </c>
      <c r="G326" s="355" t="inlineStr">
        <is>
          <t>388.20</t>
        </is>
      </c>
      <c r="H326" s="356" t="inlineStr">
        <is>
          <t>391.68</t>
        </is>
      </c>
      <c r="I326" s="354" t="inlineStr">
        <is>
          <t>연세대</t>
        </is>
      </c>
      <c r="J326" s="340" t="inlineStr">
        <is>
          <t>영어영문학과</t>
        </is>
      </c>
      <c r="K326" s="339" t="inlineStr">
        <is>
          <t>통합</t>
        </is>
      </c>
      <c r="L326" s="357" t="n">
        <v>39</v>
      </c>
      <c r="M326" s="358" t="inlineStr">
        <is>
          <t xml:space="preserve">697.527 / </t>
        </is>
      </c>
      <c r="N326" s="359" t="n">
        <v>1000</v>
      </c>
      <c r="O326" s="360" t="inlineStr">
        <is>
          <t>표점</t>
        </is>
      </c>
      <c r="P326" s="343" t="inlineStr">
        <is>
          <t>변표</t>
        </is>
      </c>
      <c r="Q326" s="342" t="inlineStr">
        <is>
          <t>2과목</t>
        </is>
      </c>
      <c r="R326" s="344" t="n">
        <v>38</v>
      </c>
      <c r="S326" s="345" t="n">
        <v>25</v>
      </c>
      <c r="T326" s="362" t="n">
        <v>25</v>
      </c>
      <c r="U326" s="361" t="n">
        <v>94.8</v>
      </c>
      <c r="V326" s="346" t="n">
        <v>129.4532688838232</v>
      </c>
      <c r="W326" s="348" t="n">
        <v>127.9988298101712</v>
      </c>
      <c r="X326" s="347" t="n">
        <v>65.37</v>
      </c>
      <c r="Y326" s="357" t="n">
        <v>65.95</v>
      </c>
      <c r="Z326" s="365" t="inlineStr">
        <is>
          <t>1등급</t>
        </is>
      </c>
      <c r="AA326" s="350" t="n">
        <v>125</v>
      </c>
      <c r="AB326" s="349" t="inlineStr">
        <is>
          <t>만점</t>
        </is>
      </c>
      <c r="AC326" s="350" t="n">
        <v>0</v>
      </c>
      <c r="AD326" s="349" t="inlineStr">
        <is>
          <t>만점</t>
        </is>
      </c>
      <c r="AE326" s="364" t="n">
        <v>0</v>
      </c>
      <c r="AF326" s="366" t="n">
        <v>4.946</v>
      </c>
      <c r="AG326" s="363" t="n">
        <v>0</v>
      </c>
      <c r="AH326" s="635" t="inlineStr">
        <is>
          <t xml:space="preserve"> 사탐3%가산</t>
        </is>
      </c>
      <c r="AI326" s="324" t="n"/>
      <c r="AL326" s="487" t="inlineStr">
        <is>
          <t>연세대 영어영문학과</t>
        </is>
      </c>
      <c r="AM326" s="477" t="inlineStr">
        <is>
          <t>통합</t>
        </is>
      </c>
      <c r="AN326" s="637" t="n">
        <v>100</v>
      </c>
      <c r="AO326" s="478" t="n">
        <v>-896</v>
      </c>
      <c r="AP326" s="463" t="n">
        <v>-649</v>
      </c>
      <c r="AQ326" s="479" t="n">
        <v>-247</v>
      </c>
      <c r="AR326" s="476" t="inlineStr">
        <is>
          <t>4.81 → 4.51</t>
        </is>
      </c>
      <c r="BA326" s="313" t="inlineStr">
        <is>
          <t>자연240</t>
        </is>
      </c>
    </row>
    <row r="327" ht="16.5" customHeight="1" s="671">
      <c r="B327" s="367" t="inlineStr">
        <is>
          <t>4.83</t>
        </is>
      </c>
      <c r="C327" s="351" t="inlineStr">
        <is>
          <t>10,481</t>
        </is>
      </c>
      <c r="D327" s="727" t="n">
        <v>-901</v>
      </c>
      <c r="E327" s="352" t="inlineStr"/>
      <c r="F327" s="341" t="n">
        <v>94.79000000000001</v>
      </c>
      <c r="G327" s="355" t="inlineStr">
        <is>
          <t>387.25</t>
        </is>
      </c>
      <c r="H327" s="356" t="inlineStr">
        <is>
          <t>391.36</t>
        </is>
      </c>
      <c r="I327" s="354" t="inlineStr">
        <is>
          <t>고려대</t>
        </is>
      </c>
      <c r="J327" s="340" t="inlineStr">
        <is>
          <t>화학과</t>
        </is>
      </c>
      <c r="K327" s="339" t="inlineStr">
        <is>
          <t>자연</t>
        </is>
      </c>
      <c r="L327" s="357" t="n">
        <v>12</v>
      </c>
      <c r="M327" s="358" t="inlineStr">
        <is>
          <t xml:space="preserve">658.86 / </t>
        </is>
      </c>
      <c r="N327" s="359" t="n">
        <v>1000</v>
      </c>
      <c r="O327" s="360" t="inlineStr">
        <is>
          <t>표점</t>
        </is>
      </c>
      <c r="P327" s="343" t="inlineStr">
        <is>
          <t>변표</t>
        </is>
      </c>
      <c r="Q327" s="342" t="inlineStr">
        <is>
          <t>2과목</t>
        </is>
      </c>
      <c r="R327" s="344" t="n">
        <v>31</v>
      </c>
      <c r="S327" s="345" t="n">
        <v>38</v>
      </c>
      <c r="T327" s="362" t="n">
        <v>31</v>
      </c>
      <c r="U327" s="361" t="n">
        <v>94.79000000000001</v>
      </c>
      <c r="V327" s="346" t="n">
        <v>129.4416374269006</v>
      </c>
      <c r="W327" s="348" t="n">
        <v>127.9881676413255</v>
      </c>
      <c r="X327" s="347" t="n">
        <v>64.91</v>
      </c>
      <c r="Y327" s="357" t="n">
        <v>66.13000000000001</v>
      </c>
      <c r="Z327" s="365" t="inlineStr">
        <is>
          <t>1등급</t>
        </is>
      </c>
      <c r="AA327" s="350" t="n">
        <v>0</v>
      </c>
      <c r="AB327" s="349" t="inlineStr">
        <is>
          <t>만점</t>
        </is>
      </c>
      <c r="AC327" s="350" t="n">
        <v>10</v>
      </c>
      <c r="AD327" s="349" t="inlineStr">
        <is>
          <t>만점</t>
        </is>
      </c>
      <c r="AE327" s="364" t="n">
        <v>0</v>
      </c>
      <c r="AF327" s="366" t="n">
        <v>0</v>
      </c>
      <c r="AG327" s="363" t="n">
        <v>0</v>
      </c>
      <c r="AH327" s="635" t="inlineStr"/>
      <c r="AI327" s="324" t="n"/>
      <c r="AL327" s="487" t="inlineStr">
        <is>
          <t>고려대 화학과</t>
        </is>
      </c>
      <c r="AM327" s="477" t="inlineStr">
        <is>
          <t>자연</t>
        </is>
      </c>
      <c r="AN327" s="637" t="n">
        <v>100</v>
      </c>
      <c r="AO327" s="478" t="n">
        <v>-901</v>
      </c>
      <c r="AP327" s="463" t="n">
        <v>-901</v>
      </c>
      <c r="AQ327" s="479" t="n">
        <v>0</v>
      </c>
      <c r="AR327" s="476" t="inlineStr">
        <is>
          <t>4.81 → 4.40</t>
        </is>
      </c>
      <c r="BA327" s="313" t="inlineStr">
        <is>
          <t>통합인문74</t>
        </is>
      </c>
    </row>
    <row r="328" ht="16.5" customHeight="1" s="671">
      <c r="B328" s="367" t="inlineStr">
        <is>
          <t>4.85</t>
        </is>
      </c>
      <c r="C328" s="351" t="inlineStr">
        <is>
          <t>10,525</t>
        </is>
      </c>
      <c r="D328" s="727" t="n">
        <v>-901</v>
      </c>
      <c r="E328" s="352" t="inlineStr">
        <is>
          <t>386.92</t>
        </is>
      </c>
      <c r="F328" s="341" t="n">
        <v>94.78</v>
      </c>
      <c r="G328" s="355" t="inlineStr">
        <is>
          <t>388.16</t>
        </is>
      </c>
      <c r="H328" s="356" t="inlineStr">
        <is>
          <t>391.67</t>
        </is>
      </c>
      <c r="I328" s="354" t="inlineStr">
        <is>
          <t>고려대</t>
        </is>
      </c>
      <c r="J328" s="340" t="inlineStr">
        <is>
          <t>중어중문학과</t>
        </is>
      </c>
      <c r="K328" s="339" t="inlineStr">
        <is>
          <t>통합</t>
        </is>
      </c>
      <c r="L328" s="357" t="n">
        <v>13</v>
      </c>
      <c r="M328" s="358" t="inlineStr">
        <is>
          <t xml:space="preserve">658.05 / </t>
        </is>
      </c>
      <c r="N328" s="359" t="n">
        <v>1000</v>
      </c>
      <c r="O328" s="360" t="inlineStr">
        <is>
          <t>표점</t>
        </is>
      </c>
      <c r="P328" s="343" t="inlineStr">
        <is>
          <t>변표</t>
        </is>
      </c>
      <c r="Q328" s="342" t="inlineStr">
        <is>
          <t>2과목</t>
        </is>
      </c>
      <c r="R328" s="344" t="n">
        <v>36</v>
      </c>
      <c r="S328" s="345" t="n">
        <v>36</v>
      </c>
      <c r="T328" s="362" t="n">
        <v>29</v>
      </c>
      <c r="U328" s="361" t="n">
        <v>94.78</v>
      </c>
      <c r="V328" s="346" t="n">
        <v>129.440175939357</v>
      </c>
      <c r="W328" s="348" t="n">
        <v>127.9868279444106</v>
      </c>
      <c r="X328" s="347" t="n">
        <v>65.37</v>
      </c>
      <c r="Y328" s="357" t="n">
        <v>65.93000000000001</v>
      </c>
      <c r="Z328" s="365" t="inlineStr">
        <is>
          <t>1등급</t>
        </is>
      </c>
      <c r="AA328" s="350" t="n">
        <v>0</v>
      </c>
      <c r="AB328" s="349" t="inlineStr">
        <is>
          <t>만점</t>
        </is>
      </c>
      <c r="AC328" s="350" t="n">
        <v>10</v>
      </c>
      <c r="AD328" s="349" t="inlineStr">
        <is>
          <t>만점</t>
        </is>
      </c>
      <c r="AE328" s="364" t="n">
        <v>0</v>
      </c>
      <c r="AF328" s="366" t="n">
        <v>0</v>
      </c>
      <c r="AG328" s="363" t="n">
        <v>0</v>
      </c>
      <c r="AH328" s="635" t="inlineStr"/>
      <c r="AI328" s="324" t="n"/>
      <c r="AL328" s="487" t="inlineStr">
        <is>
          <t>고려대 중어중문학과</t>
        </is>
      </c>
      <c r="AM328" s="477" t="inlineStr">
        <is>
          <t>통합</t>
        </is>
      </c>
      <c r="AN328" s="637" t="n">
        <v>100</v>
      </c>
      <c r="AO328" s="478" t="n">
        <v>-901</v>
      </c>
      <c r="AP328" s="463" t="n">
        <v>-652</v>
      </c>
      <c r="AQ328" s="479" t="n">
        <v>-249</v>
      </c>
      <c r="AR328" s="476" t="inlineStr">
        <is>
          <t>4.81 → 4.51</t>
        </is>
      </c>
      <c r="BA328" s="313" t="inlineStr">
        <is>
          <t>통합인문75</t>
        </is>
      </c>
    </row>
    <row r="329" ht="16.5" customHeight="1" s="671">
      <c r="B329" s="367" t="inlineStr">
        <is>
          <t>4.84</t>
        </is>
      </c>
      <c r="C329" s="351" t="inlineStr">
        <is>
          <t>10,503</t>
        </is>
      </c>
      <c r="D329" s="727" t="n">
        <v>-903</v>
      </c>
      <c r="E329" s="352" t="inlineStr"/>
      <c r="F329" s="341" t="n">
        <v>94.76000000000001</v>
      </c>
      <c r="G329" s="355" t="inlineStr">
        <is>
          <t>387.18</t>
        </is>
      </c>
      <c r="H329" s="356" t="inlineStr">
        <is>
          <t>391.36</t>
        </is>
      </c>
      <c r="I329" s="354" t="inlineStr">
        <is>
          <t>성균관대</t>
        </is>
      </c>
      <c r="J329" s="340" t="inlineStr">
        <is>
          <t>건설환경공학부</t>
        </is>
      </c>
      <c r="K329" s="339" t="inlineStr">
        <is>
          <t>자연</t>
        </is>
      </c>
      <c r="L329" s="357" t="n">
        <v>10</v>
      </c>
      <c r="M329" s="358" t="inlineStr">
        <is>
          <t xml:space="preserve">656.65 / </t>
        </is>
      </c>
      <c r="N329" s="359" t="n">
        <v>1000</v>
      </c>
      <c r="O329" s="360" t="inlineStr">
        <is>
          <t>표점</t>
        </is>
      </c>
      <c r="P329" s="343" t="inlineStr">
        <is>
          <t>변표</t>
        </is>
      </c>
      <c r="Q329" s="342" t="inlineStr">
        <is>
          <t>2과목</t>
        </is>
      </c>
      <c r="R329" s="344" t="n">
        <v>20</v>
      </c>
      <c r="S329" s="345" t="n">
        <v>40</v>
      </c>
      <c r="T329" s="362" t="n">
        <v>30</v>
      </c>
      <c r="U329" s="361" t="n">
        <v>94.76000000000001</v>
      </c>
      <c r="V329" s="346" t="n">
        <v>129.4207614648994</v>
      </c>
      <c r="W329" s="348" t="n">
        <v>127.9690313428245</v>
      </c>
      <c r="X329" s="347" t="n">
        <v>64.90000000000001</v>
      </c>
      <c r="Y329" s="357" t="n">
        <v>65.97</v>
      </c>
      <c r="Z329" s="365" t="inlineStr">
        <is>
          <t>1등급</t>
        </is>
      </c>
      <c r="AA329" s="350" t="n">
        <v>63.5</v>
      </c>
      <c r="AB329" s="349" t="inlineStr">
        <is>
          <t>만점</t>
        </is>
      </c>
      <c r="AC329" s="350" t="n">
        <v>0</v>
      </c>
      <c r="AD329" s="349" t="inlineStr">
        <is>
          <t>만점</t>
        </is>
      </c>
      <c r="AE329" s="364" t="n">
        <v>0</v>
      </c>
      <c r="AF329" s="366" t="n">
        <v>9.896000000000001</v>
      </c>
      <c r="AG329" s="363" t="n">
        <v>0</v>
      </c>
      <c r="AH329" s="635" t="inlineStr">
        <is>
          <t xml:space="preserve"> 과탐5%가산</t>
        </is>
      </c>
      <c r="AI329" s="324" t="n"/>
      <c r="AL329" s="487" t="inlineStr">
        <is>
          <t>성균관대 건설환경공학부</t>
        </is>
      </c>
      <c r="AM329" s="477" t="inlineStr">
        <is>
          <t>자연</t>
        </is>
      </c>
      <c r="AN329" s="637" t="n">
        <v>100</v>
      </c>
      <c r="AO329" s="478" t="n">
        <v>-903</v>
      </c>
      <c r="AP329" s="463" t="n">
        <v>-903</v>
      </c>
      <c r="AQ329" s="479" t="n">
        <v>0</v>
      </c>
      <c r="AR329" s="476" t="inlineStr">
        <is>
          <t>4.81 → 4.39</t>
        </is>
      </c>
      <c r="BA329" s="313" t="inlineStr">
        <is>
          <t>자연241</t>
        </is>
      </c>
    </row>
    <row r="330" ht="16.5" customHeight="1" s="671">
      <c r="B330" s="367" t="inlineStr">
        <is>
          <t>4.84</t>
        </is>
      </c>
      <c r="C330" s="351" t="inlineStr">
        <is>
          <t>10,503</t>
        </is>
      </c>
      <c r="D330" s="727" t="n">
        <v>-903</v>
      </c>
      <c r="E330" s="352" t="inlineStr"/>
      <c r="F330" s="341" t="n">
        <v>94.76000000000001</v>
      </c>
      <c r="G330" s="355" t="inlineStr">
        <is>
          <t>387.18</t>
        </is>
      </c>
      <c r="H330" s="356" t="inlineStr">
        <is>
          <t>391.36</t>
        </is>
      </c>
      <c r="I330" s="354" t="inlineStr">
        <is>
          <t>서강대</t>
        </is>
      </c>
      <c r="J330" s="340" t="inlineStr">
        <is>
          <t>기계공학과</t>
        </is>
      </c>
      <c r="K330" s="339" t="inlineStr">
        <is>
          <t>자연</t>
        </is>
      </c>
      <c r="L330" s="357" t="n">
        <v>30</v>
      </c>
      <c r="M330" s="358" t="inlineStr">
        <is>
          <t xml:space="preserve">501 / </t>
        </is>
      </c>
      <c r="N330" s="359" t="n">
        <v>600</v>
      </c>
      <c r="O330" s="360" t="inlineStr">
        <is>
          <t>표점</t>
        </is>
      </c>
      <c r="P330" s="343" t="inlineStr">
        <is>
          <t>변표</t>
        </is>
      </c>
      <c r="Q330" s="342" t="inlineStr">
        <is>
          <t>2과목</t>
        </is>
      </c>
      <c r="R330" s="344" t="n">
        <v>37</v>
      </c>
      <c r="S330" s="345" t="n">
        <v>43</v>
      </c>
      <c r="T330" s="362" t="n">
        <v>20</v>
      </c>
      <c r="U330" s="361" t="n">
        <v>94.76000000000001</v>
      </c>
      <c r="V330" s="346" t="n">
        <v>129.419021835387</v>
      </c>
      <c r="W330" s="348" t="n">
        <v>127.967436682438</v>
      </c>
      <c r="X330" s="347" t="n">
        <v>64.90000000000001</v>
      </c>
      <c r="Y330" s="357" t="n">
        <v>68.32000000000001</v>
      </c>
      <c r="Z330" s="365" t="inlineStr">
        <is>
          <t>1등급</t>
        </is>
      </c>
      <c r="AA330" s="350" t="n">
        <v>100</v>
      </c>
      <c r="AB330" s="349" t="inlineStr">
        <is>
          <t>만점</t>
        </is>
      </c>
      <c r="AC330" s="350" t="n">
        <v>10</v>
      </c>
      <c r="AD330" s="349" t="inlineStr">
        <is>
          <t>만점</t>
        </is>
      </c>
      <c r="AE330" s="364" t="n">
        <v>0</v>
      </c>
      <c r="AF330" s="366" t="n">
        <v>0.3</v>
      </c>
      <c r="AG330" s="363" t="n">
        <v>0</v>
      </c>
      <c r="AH330" s="635" t="inlineStr">
        <is>
          <t xml:space="preserve"> 과탐Ⅱ0.3점 가산</t>
        </is>
      </c>
      <c r="AI330" s="324" t="n"/>
      <c r="AL330" s="487" t="inlineStr">
        <is>
          <t>서강대 기계공학과</t>
        </is>
      </c>
      <c r="AM330" s="477" t="inlineStr">
        <is>
          <t>자연</t>
        </is>
      </c>
      <c r="AN330" s="637" t="n">
        <v>100</v>
      </c>
      <c r="AO330" s="478" t="n">
        <v>-903</v>
      </c>
      <c r="AP330" s="463" t="n">
        <v>-903</v>
      </c>
      <c r="AQ330" s="479" t="n">
        <v>0</v>
      </c>
      <c r="AR330" s="476" t="inlineStr">
        <is>
          <t>4.81 → 4.39</t>
        </is>
      </c>
      <c r="BA330" s="313" t="inlineStr">
        <is>
          <t>자연242</t>
        </is>
      </c>
    </row>
    <row r="331" ht="16.5" customHeight="1" s="671">
      <c r="B331" s="367" t="inlineStr">
        <is>
          <t>4.84</t>
        </is>
      </c>
      <c r="C331" s="351" t="inlineStr">
        <is>
          <t>10,503</t>
        </is>
      </c>
      <c r="D331" s="727" t="n">
        <v>-906</v>
      </c>
      <c r="E331" s="352" t="inlineStr"/>
      <c r="F331" s="341" t="n">
        <v>94.75</v>
      </c>
      <c r="G331" s="355" t="inlineStr">
        <is>
          <t>387.14</t>
        </is>
      </c>
      <c r="H331" s="356" t="inlineStr">
        <is>
          <t>391.36</t>
        </is>
      </c>
      <c r="I331" s="354" t="inlineStr">
        <is>
          <t>서강대</t>
        </is>
      </c>
      <c r="J331" s="340" t="inlineStr">
        <is>
          <t>화공생명공학과</t>
        </is>
      </c>
      <c r="K331" s="339" t="inlineStr">
        <is>
          <t>자연</t>
        </is>
      </c>
      <c r="L331" s="357" t="n">
        <v>36</v>
      </c>
      <c r="M331" s="358" t="inlineStr">
        <is>
          <t xml:space="preserve">500.97 / </t>
        </is>
      </c>
      <c r="N331" s="359" t="n">
        <v>600</v>
      </c>
      <c r="O331" s="360" t="inlineStr">
        <is>
          <t>표점</t>
        </is>
      </c>
      <c r="P331" s="343" t="inlineStr">
        <is>
          <t>변표</t>
        </is>
      </c>
      <c r="Q331" s="342" t="inlineStr">
        <is>
          <t>2과목</t>
        </is>
      </c>
      <c r="R331" s="344" t="n">
        <v>37</v>
      </c>
      <c r="S331" s="345" t="n">
        <v>43</v>
      </c>
      <c r="T331" s="362" t="n">
        <v>20</v>
      </c>
      <c r="U331" s="361" t="n">
        <v>94.75</v>
      </c>
      <c r="V331" s="346" t="n">
        <v>129.4076360600157</v>
      </c>
      <c r="W331" s="348" t="n">
        <v>127.956999721681</v>
      </c>
      <c r="X331" s="347" t="n">
        <v>64.89</v>
      </c>
      <c r="Y331" s="357" t="n">
        <v>68.32000000000001</v>
      </c>
      <c r="Z331" s="365" t="inlineStr">
        <is>
          <t>1등급</t>
        </is>
      </c>
      <c r="AA331" s="350" t="n">
        <v>100</v>
      </c>
      <c r="AB331" s="349" t="inlineStr">
        <is>
          <t>만점</t>
        </is>
      </c>
      <c r="AC331" s="350" t="n">
        <v>10</v>
      </c>
      <c r="AD331" s="349" t="inlineStr">
        <is>
          <t>만점</t>
        </is>
      </c>
      <c r="AE331" s="364" t="n">
        <v>0</v>
      </c>
      <c r="AF331" s="366" t="n">
        <v>0.3</v>
      </c>
      <c r="AG331" s="363" t="n">
        <v>0</v>
      </c>
      <c r="AH331" s="635" t="inlineStr">
        <is>
          <t xml:space="preserve"> 과탐Ⅱ0.3점 가산</t>
        </is>
      </c>
      <c r="AI331" s="324" t="n"/>
      <c r="AL331" s="487" t="inlineStr">
        <is>
          <t>서강대 화공생명공학과</t>
        </is>
      </c>
      <c r="AM331" s="477" t="inlineStr">
        <is>
          <t>자연</t>
        </is>
      </c>
      <c r="AN331" s="637" t="n">
        <v>100</v>
      </c>
      <c r="AO331" s="478" t="n">
        <v>-906</v>
      </c>
      <c r="AP331" s="463" t="n">
        <v>-906</v>
      </c>
      <c r="AQ331" s="479" t="n">
        <v>0</v>
      </c>
      <c r="AR331" s="476" t="inlineStr">
        <is>
          <t>4.82 → 4.40</t>
        </is>
      </c>
      <c r="BA331" s="313" t="inlineStr">
        <is>
          <t>통합인문76</t>
        </is>
      </c>
    </row>
    <row r="332" ht="16.5" customHeight="1" s="671">
      <c r="B332" s="367" t="inlineStr">
        <is>
          <t>4.85</t>
        </is>
      </c>
      <c r="C332" s="351" t="inlineStr">
        <is>
          <t>10,525</t>
        </is>
      </c>
      <c r="D332" s="727" t="n">
        <v>-909</v>
      </c>
      <c r="E332" s="352" t="inlineStr">
        <is>
          <t>386.81</t>
        </is>
      </c>
      <c r="F332" s="341" t="n">
        <v>94.73999999999999</v>
      </c>
      <c r="G332" s="355" t="inlineStr">
        <is>
          <t>388.04</t>
        </is>
      </c>
      <c r="H332" s="356" t="inlineStr">
        <is>
          <t>391.66</t>
        </is>
      </c>
      <c r="I332" s="354" t="inlineStr">
        <is>
          <t>고려대</t>
        </is>
      </c>
      <c r="J332" s="340" t="inlineStr">
        <is>
          <t>영어교육과</t>
        </is>
      </c>
      <c r="K332" s="339" t="inlineStr">
        <is>
          <t>통합</t>
        </is>
      </c>
      <c r="L332" s="357" t="n">
        <v>15</v>
      </c>
      <c r="M332" s="358" t="inlineStr">
        <is>
          <t xml:space="preserve">657.86 / </t>
        </is>
      </c>
      <c r="N332" s="359" t="n">
        <v>1000</v>
      </c>
      <c r="O332" s="360" t="inlineStr">
        <is>
          <t>표점</t>
        </is>
      </c>
      <c r="P332" s="343" t="inlineStr">
        <is>
          <t>변표</t>
        </is>
      </c>
      <c r="Q332" s="342" t="inlineStr">
        <is>
          <t>2과목</t>
        </is>
      </c>
      <c r="R332" s="344" t="n">
        <v>36</v>
      </c>
      <c r="S332" s="345" t="n">
        <v>36</v>
      </c>
      <c r="T332" s="362" t="n">
        <v>29</v>
      </c>
      <c r="U332" s="361" t="n">
        <v>94.73999999999999</v>
      </c>
      <c r="V332" s="346" t="n">
        <v>129.4028356183613</v>
      </c>
      <c r="W332" s="348" t="n">
        <v>127.9525993168312</v>
      </c>
      <c r="X332" s="347" t="n">
        <v>65.34</v>
      </c>
      <c r="Y332" s="357" t="n">
        <v>65.91000000000001</v>
      </c>
      <c r="Z332" s="365" t="inlineStr">
        <is>
          <t>1등급</t>
        </is>
      </c>
      <c r="AA332" s="350" t="n">
        <v>0</v>
      </c>
      <c r="AB332" s="349" t="inlineStr">
        <is>
          <t>만점</t>
        </is>
      </c>
      <c r="AC332" s="350" t="n">
        <v>10</v>
      </c>
      <c r="AD332" s="349" t="inlineStr">
        <is>
          <t>만점</t>
        </is>
      </c>
      <c r="AE332" s="364" t="n">
        <v>0</v>
      </c>
      <c r="AF332" s="366" t="n">
        <v>0</v>
      </c>
      <c r="AG332" s="363" t="n">
        <v>0</v>
      </c>
      <c r="AH332" s="635" t="inlineStr"/>
      <c r="AI332" s="324" t="n"/>
      <c r="AL332" s="487" t="inlineStr">
        <is>
          <t>고려대 영어교육과</t>
        </is>
      </c>
      <c r="AM332" s="477" t="inlineStr">
        <is>
          <t>통합</t>
        </is>
      </c>
      <c r="AN332" s="637" t="n">
        <v>100</v>
      </c>
      <c r="AO332" s="478" t="n">
        <v>-909</v>
      </c>
      <c r="AP332" s="463" t="n">
        <v>-658</v>
      </c>
      <c r="AQ332" s="479" t="n">
        <v>-251</v>
      </c>
      <c r="AR332" s="476" t="inlineStr">
        <is>
          <t>4.82 → 4.51</t>
        </is>
      </c>
      <c r="BA332" s="313" t="inlineStr">
        <is>
          <t>자연243</t>
        </is>
      </c>
    </row>
    <row r="333" ht="16.5" customHeight="1" s="671">
      <c r="B333" s="367" t="inlineStr">
        <is>
          <t>4.84</t>
        </is>
      </c>
      <c r="C333" s="351" t="inlineStr">
        <is>
          <t>10,503</t>
        </is>
      </c>
      <c r="D333" s="727" t="n">
        <v>-910</v>
      </c>
      <c r="E333" s="352" t="inlineStr">
        <is>
          <t>387.12</t>
        </is>
      </c>
      <c r="F333" s="341" t="n">
        <v>94.73999999999999</v>
      </c>
      <c r="G333" s="355" t="inlineStr">
        <is>
          <t>388.03</t>
        </is>
      </c>
      <c r="H333" s="356" t="inlineStr">
        <is>
          <t>391.67</t>
        </is>
      </c>
      <c r="I333" s="354" t="inlineStr">
        <is>
          <t>연세대</t>
        </is>
      </c>
      <c r="J333" s="340" t="inlineStr">
        <is>
          <t>상경계열</t>
        </is>
      </c>
      <c r="K333" s="339" t="inlineStr">
        <is>
          <t>통합</t>
        </is>
      </c>
      <c r="L333" s="357" t="n">
        <v>70</v>
      </c>
      <c r="M333" s="358" t="inlineStr">
        <is>
          <t xml:space="preserve">697.275 / </t>
        </is>
      </c>
      <c r="N333" s="359" t="n">
        <v>1000</v>
      </c>
      <c r="O333" s="360" t="inlineStr">
        <is>
          <t>표점</t>
        </is>
      </c>
      <c r="P333" s="343" t="inlineStr">
        <is>
          <t>변표</t>
        </is>
      </c>
      <c r="Q333" s="342" t="inlineStr">
        <is>
          <t>2과목</t>
        </is>
      </c>
      <c r="R333" s="344" t="n">
        <v>38</v>
      </c>
      <c r="S333" s="345" t="n">
        <v>25</v>
      </c>
      <c r="T333" s="362" t="n">
        <v>25</v>
      </c>
      <c r="U333" s="361" t="n">
        <v>94.73999999999999</v>
      </c>
      <c r="V333" s="346" t="n">
        <v>129.3974757070434</v>
      </c>
      <c r="W333" s="348" t="n">
        <v>127.9476860647898</v>
      </c>
      <c r="X333" s="347" t="n">
        <v>65.34</v>
      </c>
      <c r="Y333" s="357" t="n">
        <v>65.92</v>
      </c>
      <c r="Z333" s="365" t="inlineStr">
        <is>
          <t>1등급</t>
        </is>
      </c>
      <c r="AA333" s="350" t="n">
        <v>125</v>
      </c>
      <c r="AB333" s="349" t="inlineStr">
        <is>
          <t>만점</t>
        </is>
      </c>
      <c r="AC333" s="350" t="n">
        <v>0</v>
      </c>
      <c r="AD333" s="349" t="inlineStr">
        <is>
          <t>만점</t>
        </is>
      </c>
      <c r="AE333" s="364" t="n">
        <v>0</v>
      </c>
      <c r="AF333" s="366" t="n">
        <v>4.944</v>
      </c>
      <c r="AG333" s="363" t="n">
        <v>0</v>
      </c>
      <c r="AH333" s="635" t="inlineStr">
        <is>
          <t xml:space="preserve"> 사탐3%가산</t>
        </is>
      </c>
      <c r="AI333" s="324" t="n"/>
      <c r="AL333" s="487" t="inlineStr">
        <is>
          <t>연세대 상경계열</t>
        </is>
      </c>
      <c r="AM333" s="477" t="inlineStr">
        <is>
          <t>통합</t>
        </is>
      </c>
      <c r="AN333" s="637" t="n">
        <v>100</v>
      </c>
      <c r="AO333" s="478" t="n">
        <v>-910</v>
      </c>
      <c r="AP333" s="463" t="n">
        <v>-659</v>
      </c>
      <c r="AQ333" s="479" t="n">
        <v>-251</v>
      </c>
      <c r="AR333" s="476" t="inlineStr">
        <is>
          <t>4.82 → 4.51</t>
        </is>
      </c>
      <c r="BA333" s="313" t="inlineStr">
        <is>
          <t>통합인문77</t>
        </is>
      </c>
    </row>
    <row r="334" ht="16.5" customHeight="1" s="671">
      <c r="B334" s="367" t="inlineStr">
        <is>
          <t>4.85</t>
        </is>
      </c>
      <c r="C334" s="351" t="inlineStr">
        <is>
          <t>10,525</t>
        </is>
      </c>
      <c r="D334" s="727" t="n">
        <v>-912</v>
      </c>
      <c r="E334" s="352" t="inlineStr">
        <is>
          <t>386.71</t>
        </is>
      </c>
      <c r="F334" s="341" t="n">
        <v>94.7</v>
      </c>
      <c r="G334" s="355" t="inlineStr">
        <is>
          <t>387.93</t>
        </is>
      </c>
      <c r="H334" s="356" t="inlineStr">
        <is>
          <t>391.65</t>
        </is>
      </c>
      <c r="I334" s="354" t="inlineStr">
        <is>
          <t>고려대</t>
        </is>
      </c>
      <c r="J334" s="340" t="inlineStr">
        <is>
          <t>한국사학과</t>
        </is>
      </c>
      <c r="K334" s="339" t="inlineStr">
        <is>
          <t>통합</t>
        </is>
      </c>
      <c r="L334" s="357" t="n">
        <v>6</v>
      </c>
      <c r="M334" s="358" t="inlineStr">
        <is>
          <t xml:space="preserve">657.67 / </t>
        </is>
      </c>
      <c r="N334" s="359" t="n">
        <v>1000</v>
      </c>
      <c r="O334" s="360" t="inlineStr">
        <is>
          <t>표점</t>
        </is>
      </c>
      <c r="P334" s="343" t="inlineStr">
        <is>
          <t>변표</t>
        </is>
      </c>
      <c r="Q334" s="342" t="inlineStr">
        <is>
          <t>2과목</t>
        </is>
      </c>
      <c r="R334" s="344" t="n">
        <v>36</v>
      </c>
      <c r="S334" s="345" t="n">
        <v>36</v>
      </c>
      <c r="T334" s="362" t="n">
        <v>29</v>
      </c>
      <c r="U334" s="361" t="n">
        <v>94.7</v>
      </c>
      <c r="V334" s="346" t="n">
        <v>129.3654952973656</v>
      </c>
      <c r="W334" s="348" t="n">
        <v>127.9183706892518</v>
      </c>
      <c r="X334" s="347" t="n">
        <v>65.31999999999999</v>
      </c>
      <c r="Y334" s="357" t="n">
        <v>65.89</v>
      </c>
      <c r="Z334" s="365" t="inlineStr">
        <is>
          <t>1등급</t>
        </is>
      </c>
      <c r="AA334" s="350" t="n">
        <v>0</v>
      </c>
      <c r="AB334" s="349" t="inlineStr">
        <is>
          <t>만점</t>
        </is>
      </c>
      <c r="AC334" s="350" t="n">
        <v>10</v>
      </c>
      <c r="AD334" s="349" t="inlineStr">
        <is>
          <t>만점</t>
        </is>
      </c>
      <c r="AE334" s="364" t="n">
        <v>0</v>
      </c>
      <c r="AF334" s="366" t="n">
        <v>0</v>
      </c>
      <c r="AG334" s="363" t="n">
        <v>0</v>
      </c>
      <c r="AH334" s="635" t="inlineStr"/>
      <c r="AI334" s="324" t="n"/>
      <c r="AL334" s="487" t="inlineStr">
        <is>
          <t>고려대 한국사학과</t>
        </is>
      </c>
      <c r="AM334" s="477" t="inlineStr">
        <is>
          <t>통합</t>
        </is>
      </c>
      <c r="AN334" s="637" t="n">
        <v>100</v>
      </c>
      <c r="AO334" s="478" t="n">
        <v>-912</v>
      </c>
      <c r="AP334" s="463" t="n">
        <v>-660</v>
      </c>
      <c r="AQ334" s="479" t="n">
        <v>-252</v>
      </c>
      <c r="AR334" s="476" t="inlineStr">
        <is>
          <t>4.82 → 4.52</t>
        </is>
      </c>
      <c r="BA334" s="313" t="inlineStr">
        <is>
          <t>통합인문78</t>
        </is>
      </c>
    </row>
    <row r="335" ht="16.5" customHeight="1" s="671">
      <c r="B335" s="367" t="inlineStr">
        <is>
          <t>4.85</t>
        </is>
      </c>
      <c r="C335" s="351" t="inlineStr">
        <is>
          <t>10,525</t>
        </is>
      </c>
      <c r="D335" s="727" t="n">
        <v>-912</v>
      </c>
      <c r="E335" s="352" t="inlineStr"/>
      <c r="F335" s="341" t="n">
        <v>94.7</v>
      </c>
      <c r="G335" s="355" t="inlineStr">
        <is>
          <t>387.00</t>
        </is>
      </c>
      <c r="H335" s="356" t="inlineStr">
        <is>
          <t>391.42</t>
        </is>
      </c>
      <c r="I335" s="354" t="inlineStr">
        <is>
          <t>연세대</t>
        </is>
      </c>
      <c r="J335" s="340" t="inlineStr">
        <is>
          <t>아동·가족학과</t>
        </is>
      </c>
      <c r="K335" s="339" t="inlineStr">
        <is>
          <t>통합</t>
        </is>
      </c>
      <c r="L335" s="357" t="n">
        <v>11</v>
      </c>
      <c r="M335" s="358" t="inlineStr">
        <is>
          <t xml:space="preserve">705.266 / </t>
        </is>
      </c>
      <c r="N335" s="359" t="n">
        <v>1000</v>
      </c>
      <c r="O335" s="360" t="inlineStr">
        <is>
          <t>표점</t>
        </is>
      </c>
      <c r="P335" s="343" t="inlineStr">
        <is>
          <t>변표</t>
        </is>
      </c>
      <c r="Q335" s="342" t="inlineStr">
        <is>
          <t>2과목</t>
        </is>
      </c>
      <c r="R335" s="344" t="n">
        <v>33</v>
      </c>
      <c r="S335" s="345" t="n">
        <v>33</v>
      </c>
      <c r="T335" s="362" t="n">
        <v>17</v>
      </c>
      <c r="U335" s="361" t="n">
        <v>94.7</v>
      </c>
      <c r="V335" s="346" t="n">
        <v>129.3591225496733</v>
      </c>
      <c r="W335" s="348" t="n">
        <v>127.9125290038672</v>
      </c>
      <c r="X335" s="347" t="n">
        <v>64.86</v>
      </c>
      <c r="Y335" s="357" t="n">
        <v>65.90000000000001</v>
      </c>
      <c r="Z335" s="365" t="inlineStr">
        <is>
          <t>1등급</t>
        </is>
      </c>
      <c r="AA335" s="350" t="n">
        <v>166.67</v>
      </c>
      <c r="AB335" s="349" t="inlineStr">
        <is>
          <t>만점</t>
        </is>
      </c>
      <c r="AC335" s="350" t="n">
        <v>0</v>
      </c>
      <c r="AD335" s="349" t="inlineStr">
        <is>
          <t>만점</t>
        </is>
      </c>
      <c r="AE335" s="364" t="n">
        <v>0</v>
      </c>
      <c r="AF335" s="366" t="n">
        <v>0</v>
      </c>
      <c r="AG335" s="363" t="n">
        <v>0</v>
      </c>
      <c r="AH335" s="635" t="inlineStr"/>
      <c r="AI335" s="324" t="n"/>
      <c r="AL335" s="487" t="inlineStr">
        <is>
          <t>연세대 아동·가족학과</t>
        </is>
      </c>
      <c r="AM335" s="477" t="inlineStr">
        <is>
          <t>통합</t>
        </is>
      </c>
      <c r="AN335" s="637" t="n">
        <v>100</v>
      </c>
      <c r="AO335" s="478" t="n">
        <v>-912</v>
      </c>
      <c r="AP335" s="463" t="n">
        <v>-655</v>
      </c>
      <c r="AQ335" s="479" t="n">
        <v>-257</v>
      </c>
      <c r="AR335" s="476" t="inlineStr">
        <is>
          <t>4.92 → 4.62</t>
        </is>
      </c>
      <c r="BA335" s="313" t="inlineStr">
        <is>
          <t>자연244</t>
        </is>
      </c>
    </row>
    <row r="336" ht="16.5" customHeight="1" s="671">
      <c r="B336" s="367" t="inlineStr">
        <is>
          <t>4.85</t>
        </is>
      </c>
      <c r="C336" s="351" t="inlineStr">
        <is>
          <t>10,525</t>
        </is>
      </c>
      <c r="D336" s="727" t="n">
        <v>-912</v>
      </c>
      <c r="E336" s="352" t="inlineStr">
        <is>
          <t>386.68</t>
        </is>
      </c>
      <c r="F336" s="341" t="n">
        <v>94.69</v>
      </c>
      <c r="G336" s="355" t="inlineStr">
        <is>
          <t>387.91</t>
        </is>
      </c>
      <c r="H336" s="356" t="inlineStr">
        <is>
          <t>391.65</t>
        </is>
      </c>
      <c r="I336" s="354" t="inlineStr">
        <is>
          <t>고려대</t>
        </is>
      </c>
      <c r="J336" s="340" t="inlineStr">
        <is>
          <t>교육학과</t>
        </is>
      </c>
      <c r="K336" s="339" t="inlineStr">
        <is>
          <t>통합</t>
        </is>
      </c>
      <c r="L336" s="357" t="n">
        <v>13</v>
      </c>
      <c r="M336" s="358" t="inlineStr">
        <is>
          <t xml:space="preserve">657.63 / </t>
        </is>
      </c>
      <c r="N336" s="359" t="n">
        <v>1000</v>
      </c>
      <c r="O336" s="360" t="inlineStr">
        <is>
          <t>표점</t>
        </is>
      </c>
      <c r="P336" s="343" t="inlineStr">
        <is>
          <t>변표</t>
        </is>
      </c>
      <c r="Q336" s="342" t="inlineStr">
        <is>
          <t>2과목</t>
        </is>
      </c>
      <c r="R336" s="344" t="n">
        <v>36</v>
      </c>
      <c r="S336" s="345" t="n">
        <v>36</v>
      </c>
      <c r="T336" s="362" t="n">
        <v>29</v>
      </c>
      <c r="U336" s="361" t="n">
        <v>94.69</v>
      </c>
      <c r="V336" s="346" t="n">
        <v>129.357634177156</v>
      </c>
      <c r="W336" s="348" t="n">
        <v>127.911164662393</v>
      </c>
      <c r="X336" s="347" t="n">
        <v>65.31999999999999</v>
      </c>
      <c r="Y336" s="357" t="n">
        <v>65.88000000000001</v>
      </c>
      <c r="Z336" s="365" t="inlineStr">
        <is>
          <t>1등급</t>
        </is>
      </c>
      <c r="AA336" s="350" t="n">
        <v>0</v>
      </c>
      <c r="AB336" s="349" t="inlineStr">
        <is>
          <t>만점</t>
        </is>
      </c>
      <c r="AC336" s="350" t="n">
        <v>10</v>
      </c>
      <c r="AD336" s="349" t="inlineStr">
        <is>
          <t>만점</t>
        </is>
      </c>
      <c r="AE336" s="364" t="n">
        <v>0</v>
      </c>
      <c r="AF336" s="366" t="n">
        <v>0</v>
      </c>
      <c r="AG336" s="363" t="n">
        <v>0</v>
      </c>
      <c r="AH336" s="635" t="inlineStr"/>
      <c r="AI336" s="324" t="n"/>
      <c r="AL336" s="487" t="inlineStr">
        <is>
          <t>고려대 교육학과</t>
        </is>
      </c>
      <c r="AM336" s="477" t="inlineStr">
        <is>
          <t>통합</t>
        </is>
      </c>
      <c r="AN336" s="637" t="n">
        <v>100</v>
      </c>
      <c r="AO336" s="478" t="n">
        <v>-912</v>
      </c>
      <c r="AP336" s="463" t="n">
        <v>-660</v>
      </c>
      <c r="AQ336" s="479" t="n">
        <v>-252</v>
      </c>
      <c r="AR336" s="476" t="inlineStr">
        <is>
          <t>4.82 → 4.52</t>
        </is>
      </c>
      <c r="BA336" s="313" t="inlineStr">
        <is>
          <t>자연245</t>
        </is>
      </c>
    </row>
    <row r="337" ht="16.5" customHeight="1" s="671">
      <c r="B337" s="367" t="inlineStr">
        <is>
          <t>4.85</t>
        </is>
      </c>
      <c r="C337" s="351" t="inlineStr">
        <is>
          <t>10,525</t>
        </is>
      </c>
      <c r="D337" s="727" t="n">
        <v>-919</v>
      </c>
      <c r="E337" s="352" t="inlineStr">
        <is>
          <t>386.99</t>
        </is>
      </c>
      <c r="F337" s="341" t="n">
        <v>94.69</v>
      </c>
      <c r="G337" s="355" t="inlineStr">
        <is>
          <t>387.90</t>
        </is>
      </c>
      <c r="H337" s="356" t="inlineStr">
        <is>
          <t>391.66</t>
        </is>
      </c>
      <c r="I337" s="354" t="inlineStr">
        <is>
          <t>연세대</t>
        </is>
      </c>
      <c r="J337" s="340" t="inlineStr">
        <is>
          <t>응용통계학과</t>
        </is>
      </c>
      <c r="K337" s="339" t="inlineStr">
        <is>
          <t>통합</t>
        </is>
      </c>
      <c r="L337" s="357" t="n">
        <v>19</v>
      </c>
      <c r="M337" s="358" t="inlineStr">
        <is>
          <t xml:space="preserve">697.087 / </t>
        </is>
      </c>
      <c r="N337" s="359" t="n">
        <v>1000</v>
      </c>
      <c r="O337" s="360" t="inlineStr">
        <is>
          <t>표점</t>
        </is>
      </c>
      <c r="P337" s="343" t="inlineStr">
        <is>
          <t>변표</t>
        </is>
      </c>
      <c r="Q337" s="342" t="inlineStr">
        <is>
          <t>2과목</t>
        </is>
      </c>
      <c r="R337" s="344" t="n">
        <v>38</v>
      </c>
      <c r="S337" s="345" t="n">
        <v>25</v>
      </c>
      <c r="T337" s="362" t="n">
        <v>25</v>
      </c>
      <c r="U337" s="361" t="n">
        <v>94.69</v>
      </c>
      <c r="V337" s="346" t="n">
        <v>129.3560122879146</v>
      </c>
      <c r="W337" s="348" t="n">
        <v>127.9096779305884</v>
      </c>
      <c r="X337" s="347" t="n">
        <v>65.31999999999999</v>
      </c>
      <c r="Y337" s="357" t="n">
        <v>65.89</v>
      </c>
      <c r="Z337" s="365" t="inlineStr">
        <is>
          <t>1등급</t>
        </is>
      </c>
      <c r="AA337" s="350" t="n">
        <v>125</v>
      </c>
      <c r="AB337" s="349" t="inlineStr">
        <is>
          <t>만점</t>
        </is>
      </c>
      <c r="AC337" s="350" t="n">
        <v>0</v>
      </c>
      <c r="AD337" s="349" t="inlineStr">
        <is>
          <t>만점</t>
        </is>
      </c>
      <c r="AE337" s="364" t="n">
        <v>0</v>
      </c>
      <c r="AF337" s="366" t="n">
        <v>4.942</v>
      </c>
      <c r="AG337" s="363" t="n">
        <v>0</v>
      </c>
      <c r="AH337" s="635" t="inlineStr">
        <is>
          <t xml:space="preserve"> 사탐3%가산</t>
        </is>
      </c>
      <c r="AI337" s="324" t="n"/>
      <c r="AL337" s="487" t="inlineStr">
        <is>
          <t>연세대 응용통계학과</t>
        </is>
      </c>
      <c r="AM337" s="477" t="inlineStr">
        <is>
          <t>통합</t>
        </is>
      </c>
      <c r="AN337" s="637" t="n">
        <v>100</v>
      </c>
      <c r="AO337" s="478" t="n">
        <v>-919</v>
      </c>
      <c r="AP337" s="463" t="n">
        <v>-665</v>
      </c>
      <c r="AQ337" s="479" t="n">
        <v>-254</v>
      </c>
      <c r="AR337" s="476" t="inlineStr">
        <is>
          <t>4.82 → 4.51</t>
        </is>
      </c>
      <c r="BA337" s="313" t="inlineStr">
        <is>
          <t>통합인문79</t>
        </is>
      </c>
    </row>
    <row r="338" ht="16.5" customHeight="1" s="671">
      <c r="B338" s="367" t="inlineStr">
        <is>
          <t>4.85</t>
        </is>
      </c>
      <c r="C338" s="351" t="inlineStr">
        <is>
          <t>10,525</t>
        </is>
      </c>
      <c r="D338" s="727" t="n">
        <v>-917</v>
      </c>
      <c r="E338" s="352" t="inlineStr"/>
      <c r="F338" s="341" t="n">
        <v>94.67</v>
      </c>
      <c r="G338" s="355" t="inlineStr">
        <is>
          <t>386.93</t>
        </is>
      </c>
      <c r="H338" s="356" t="inlineStr">
        <is>
          <t>391.36</t>
        </is>
      </c>
      <c r="I338" s="354" t="inlineStr">
        <is>
          <t>고려대</t>
        </is>
      </c>
      <c r="J338" s="340" t="inlineStr">
        <is>
          <t>지구환경과학과</t>
        </is>
      </c>
      <c r="K338" s="339" t="inlineStr">
        <is>
          <t>자연</t>
        </is>
      </c>
      <c r="L338" s="357" t="n">
        <v>9</v>
      </c>
      <c r="M338" s="358" t="inlineStr">
        <is>
          <t xml:space="preserve">658.29 / </t>
        </is>
      </c>
      <c r="N338" s="359" t="n">
        <v>1000</v>
      </c>
      <c r="O338" s="360" t="inlineStr">
        <is>
          <t>표점</t>
        </is>
      </c>
      <c r="P338" s="343" t="inlineStr">
        <is>
          <t>변표</t>
        </is>
      </c>
      <c r="Q338" s="342" t="inlineStr">
        <is>
          <t>2과목</t>
        </is>
      </c>
      <c r="R338" s="344" t="n">
        <v>31</v>
      </c>
      <c r="S338" s="345" t="n">
        <v>38</v>
      </c>
      <c r="T338" s="362" t="n">
        <v>31</v>
      </c>
      <c r="U338" s="361" t="n">
        <v>94.67</v>
      </c>
      <c r="V338" s="346" t="n">
        <v>129.3349707602339</v>
      </c>
      <c r="W338" s="348" t="n">
        <v>127.8903898635478</v>
      </c>
      <c r="X338" s="347" t="n">
        <v>64.84999999999999</v>
      </c>
      <c r="Y338" s="357" t="n">
        <v>66.06</v>
      </c>
      <c r="Z338" s="365" t="inlineStr">
        <is>
          <t>1등급</t>
        </is>
      </c>
      <c r="AA338" s="350" t="n">
        <v>0</v>
      </c>
      <c r="AB338" s="349" t="inlineStr">
        <is>
          <t>만점</t>
        </is>
      </c>
      <c r="AC338" s="350" t="n">
        <v>10</v>
      </c>
      <c r="AD338" s="349" t="inlineStr">
        <is>
          <t>만점</t>
        </is>
      </c>
      <c r="AE338" s="364" t="n">
        <v>0</v>
      </c>
      <c r="AF338" s="366" t="n">
        <v>0</v>
      </c>
      <c r="AG338" s="363" t="n">
        <v>0</v>
      </c>
      <c r="AH338" s="635" t="inlineStr"/>
      <c r="AI338" s="324" t="n"/>
      <c r="AL338" s="487" t="inlineStr">
        <is>
          <t>고려대 지구환경과학과</t>
        </is>
      </c>
      <c r="AM338" s="477" t="inlineStr">
        <is>
          <t>자연</t>
        </is>
      </c>
      <c r="AN338" s="637" t="n">
        <v>100</v>
      </c>
      <c r="AO338" s="478" t="n">
        <v>-917</v>
      </c>
      <c r="AP338" s="463" t="n">
        <v>-917</v>
      </c>
      <c r="AQ338" s="479" t="n">
        <v>0</v>
      </c>
      <c r="AR338" s="476" t="inlineStr">
        <is>
          <t>4.82 → 4.40</t>
        </is>
      </c>
      <c r="BA338" s="313" t="inlineStr">
        <is>
          <t>자연246</t>
        </is>
      </c>
    </row>
    <row r="339" ht="16.5" customHeight="1" s="671">
      <c r="B339" s="367" t="inlineStr">
        <is>
          <t>4.85</t>
        </is>
      </c>
      <c r="C339" s="351" t="inlineStr">
        <is>
          <t>10,525</t>
        </is>
      </c>
      <c r="D339" s="727" t="n">
        <v>-917</v>
      </c>
      <c r="E339" s="352" t="inlineStr">
        <is>
          <t>386.89</t>
        </is>
      </c>
      <c r="F339" s="341" t="n">
        <v>94.65000000000001</v>
      </c>
      <c r="G339" s="355" t="inlineStr">
        <is>
          <t>387.79</t>
        </is>
      </c>
      <c r="H339" s="356" t="inlineStr">
        <is>
          <t>391.65</t>
        </is>
      </c>
      <c r="I339" s="354" t="inlineStr">
        <is>
          <t>서강대</t>
        </is>
      </c>
      <c r="J339" s="340" t="inlineStr">
        <is>
          <t>경제학과</t>
        </is>
      </c>
      <c r="K339" s="339" t="inlineStr">
        <is>
          <t>통합</t>
        </is>
      </c>
      <c r="L339" s="357" t="n">
        <v>59</v>
      </c>
      <c r="M339" s="358" t="inlineStr">
        <is>
          <t xml:space="preserve">500.1 / </t>
        </is>
      </c>
      <c r="N339" s="359" t="n">
        <v>600</v>
      </c>
      <c r="O339" s="360" t="inlineStr">
        <is>
          <t>표점</t>
        </is>
      </c>
      <c r="P339" s="343" t="inlineStr">
        <is>
          <t>변표</t>
        </is>
      </c>
      <c r="Q339" s="342" t="inlineStr">
        <is>
          <t>2과목</t>
        </is>
      </c>
      <c r="R339" s="344" t="n">
        <v>37</v>
      </c>
      <c r="S339" s="345" t="n">
        <v>43</v>
      </c>
      <c r="T339" s="362" t="n">
        <v>20</v>
      </c>
      <c r="U339" s="361" t="n">
        <v>94.65000000000001</v>
      </c>
      <c r="V339" s="346" t="n">
        <v>129.3200114187839</v>
      </c>
      <c r="W339" s="348" t="n">
        <v>127.8766771338853</v>
      </c>
      <c r="X339" s="347" t="n">
        <v>65.3</v>
      </c>
      <c r="Y339" s="357" t="n">
        <v>68.01000000000001</v>
      </c>
      <c r="Z339" s="365" t="inlineStr">
        <is>
          <t>1등급</t>
        </is>
      </c>
      <c r="AA339" s="350" t="n">
        <v>100</v>
      </c>
      <c r="AB339" s="349" t="inlineStr">
        <is>
          <t>만점</t>
        </is>
      </c>
      <c r="AC339" s="350" t="n">
        <v>10</v>
      </c>
      <c r="AD339" s="349" t="inlineStr">
        <is>
          <t>만점</t>
        </is>
      </c>
      <c r="AE339" s="364" t="n">
        <v>0</v>
      </c>
      <c r="AF339" s="366" t="n">
        <v>0</v>
      </c>
      <c r="AG339" s="363" t="n">
        <v>0</v>
      </c>
      <c r="AH339" s="635" t="inlineStr"/>
      <c r="AI339" s="324" t="n"/>
      <c r="AL339" s="487" t="inlineStr">
        <is>
          <t>서강대 경제학과</t>
        </is>
      </c>
      <c r="AM339" s="477" t="inlineStr">
        <is>
          <t>통합</t>
        </is>
      </c>
      <c r="AN339" s="637" t="n">
        <v>100</v>
      </c>
      <c r="AO339" s="478" t="n">
        <v>-917</v>
      </c>
      <c r="AP339" s="463" t="n">
        <v>-664</v>
      </c>
      <c r="AQ339" s="479" t="n">
        <v>-253</v>
      </c>
      <c r="AR339" s="476" t="inlineStr">
        <is>
          <t>4.83 → 4.52</t>
        </is>
      </c>
      <c r="BA339" s="313" t="inlineStr">
        <is>
          <t>통합인문80</t>
        </is>
      </c>
    </row>
    <row r="340" ht="16.5" customHeight="1" s="671">
      <c r="B340" s="367" t="inlineStr">
        <is>
          <t>4.85</t>
        </is>
      </c>
      <c r="C340" s="351" t="inlineStr">
        <is>
          <t>10,525</t>
        </is>
      </c>
      <c r="D340" s="727" t="n">
        <v>-917</v>
      </c>
      <c r="E340" s="352" t="inlineStr"/>
      <c r="F340" s="341" t="n">
        <v>94.65000000000001</v>
      </c>
      <c r="G340" s="355" t="inlineStr">
        <is>
          <t>386.88</t>
        </is>
      </c>
      <c r="H340" s="356" t="inlineStr">
        <is>
          <t>391.22</t>
        </is>
      </c>
      <c r="I340" s="354" t="inlineStr">
        <is>
          <t>고려대</t>
        </is>
      </c>
      <c r="J340" s="340" t="inlineStr">
        <is>
          <t>사이버국방학과</t>
        </is>
      </c>
      <c r="K340" s="339" t="inlineStr">
        <is>
          <t>사국</t>
        </is>
      </c>
      <c r="L340" s="357" t="n">
        <v>16</v>
      </c>
      <c r="M340" s="358" t="inlineStr">
        <is>
          <t xml:space="preserve">528.57 / </t>
        </is>
      </c>
      <c r="N340" s="359" t="n">
        <v>800</v>
      </c>
      <c r="O340" s="360" t="inlineStr">
        <is>
          <t>표점</t>
        </is>
      </c>
      <c r="P340" s="343" t="inlineStr">
        <is>
          <t>변표</t>
        </is>
      </c>
      <c r="Q340" s="342" t="inlineStr">
        <is>
          <t>2과목</t>
        </is>
      </c>
      <c r="R340" s="344" t="n">
        <v>31</v>
      </c>
      <c r="S340" s="345" t="n">
        <v>38</v>
      </c>
      <c r="T340" s="362" t="n">
        <v>31</v>
      </c>
      <c r="U340" s="361" t="n">
        <v>94.65000000000001</v>
      </c>
      <c r="V340" s="346" t="n">
        <v>129.3204678362573</v>
      </c>
      <c r="W340" s="348" t="n">
        <v>127.8770955165692</v>
      </c>
      <c r="X340" s="347" t="n">
        <v>64.84</v>
      </c>
      <c r="Y340" s="357" t="n">
        <v>66.04000000000001</v>
      </c>
      <c r="Z340" s="365" t="inlineStr">
        <is>
          <t>1등급</t>
        </is>
      </c>
      <c r="AA340" s="350" t="n">
        <v>0</v>
      </c>
      <c r="AB340" s="349" t="inlineStr">
        <is>
          <t>만점</t>
        </is>
      </c>
      <c r="AC340" s="350" t="n">
        <v>10</v>
      </c>
      <c r="AD340" s="349" t="inlineStr">
        <is>
          <t>만점</t>
        </is>
      </c>
      <c r="AE340" s="364" t="n">
        <v>0</v>
      </c>
      <c r="AF340" s="366" t="n">
        <v>0</v>
      </c>
      <c r="AG340" s="363" t="n">
        <v>0</v>
      </c>
      <c r="AH340" s="635" t="inlineStr"/>
      <c r="AI340" s="324" t="n"/>
      <c r="AL340" s="487" t="inlineStr">
        <is>
          <t>고려대 사이버국방학과</t>
        </is>
      </c>
      <c r="AM340" s="477" t="inlineStr">
        <is>
          <t>사국</t>
        </is>
      </c>
      <c r="AN340" s="637" t="n">
        <v>100</v>
      </c>
      <c r="AO340" s="478" t="n">
        <v>-917</v>
      </c>
      <c r="AP340" s="463" t="n">
        <v>-657</v>
      </c>
      <c r="AQ340" s="479" t="n">
        <v>-260</v>
      </c>
      <c r="AR340" s="476" t="inlineStr">
        <is>
          <t>5.01 → 4.70</t>
        </is>
      </c>
      <c r="BA340" s="313" t="inlineStr">
        <is>
          <t>통합인문81</t>
        </is>
      </c>
    </row>
    <row r="341" ht="16.5" customHeight="1" s="671">
      <c r="B341" s="367" t="inlineStr">
        <is>
          <t>4.85</t>
        </is>
      </c>
      <c r="C341" s="351" t="inlineStr">
        <is>
          <t>10,525</t>
        </is>
      </c>
      <c r="D341" s="727" t="n">
        <v>-917</v>
      </c>
      <c r="E341" s="352" t="inlineStr">
        <is>
          <t>386.83</t>
        </is>
      </c>
      <c r="F341" s="341" t="n">
        <v>94.63</v>
      </c>
      <c r="G341" s="355" t="inlineStr">
        <is>
          <t>387.73</t>
        </is>
      </c>
      <c r="H341" s="356" t="inlineStr">
        <is>
          <t>391.65</t>
        </is>
      </c>
      <c r="I341" s="354" t="inlineStr">
        <is>
          <t>연세대</t>
        </is>
      </c>
      <c r="J341" s="340" t="inlineStr">
        <is>
          <t>교육학부</t>
        </is>
      </c>
      <c r="K341" s="339" t="inlineStr">
        <is>
          <t>통합</t>
        </is>
      </c>
      <c r="L341" s="357" t="n">
        <v>31</v>
      </c>
      <c r="M341" s="358" t="inlineStr">
        <is>
          <t xml:space="preserve">696.832 / </t>
        </is>
      </c>
      <c r="N341" s="359" t="n">
        <v>1000</v>
      </c>
      <c r="O341" s="360" t="inlineStr">
        <is>
          <t>표점</t>
        </is>
      </c>
      <c r="P341" s="343" t="inlineStr">
        <is>
          <t>변표</t>
        </is>
      </c>
      <c r="Q341" s="342" t="inlineStr">
        <is>
          <t>2과목</t>
        </is>
      </c>
      <c r="R341" s="344" t="n">
        <v>38</v>
      </c>
      <c r="S341" s="345" t="n">
        <v>25</v>
      </c>
      <c r="T341" s="362" t="n">
        <v>25</v>
      </c>
      <c r="U341" s="361" t="n">
        <v>94.63</v>
      </c>
      <c r="V341" s="346" t="n">
        <v>129.2995114687817</v>
      </c>
      <c r="W341" s="348" t="n">
        <v>127.8578855130499</v>
      </c>
      <c r="X341" s="347" t="n">
        <v>65.29000000000001</v>
      </c>
      <c r="Y341" s="357" t="n">
        <v>65.86</v>
      </c>
      <c r="Z341" s="365" t="inlineStr">
        <is>
          <t>1등급</t>
        </is>
      </c>
      <c r="AA341" s="350" t="n">
        <v>125</v>
      </c>
      <c r="AB341" s="349" t="inlineStr">
        <is>
          <t>만점</t>
        </is>
      </c>
      <c r="AC341" s="350" t="n">
        <v>0</v>
      </c>
      <c r="AD341" s="349" t="inlineStr">
        <is>
          <t>만점</t>
        </is>
      </c>
      <c r="AE341" s="364" t="n">
        <v>0</v>
      </c>
      <c r="AF341" s="366" t="n">
        <v>4.94</v>
      </c>
      <c r="AG341" s="363" t="n">
        <v>0</v>
      </c>
      <c r="AH341" s="635" t="inlineStr">
        <is>
          <t xml:space="preserve"> 사탐3%가산</t>
        </is>
      </c>
      <c r="AI341" s="324" t="n"/>
      <c r="AL341" s="487" t="inlineStr">
        <is>
          <t>연세대 교육학부</t>
        </is>
      </c>
      <c r="AM341" s="477" t="inlineStr">
        <is>
          <t>통합</t>
        </is>
      </c>
      <c r="AN341" s="637" t="n">
        <v>100</v>
      </c>
      <c r="AO341" s="478" t="n">
        <v>-917</v>
      </c>
      <c r="AP341" s="463" t="n">
        <v>-664</v>
      </c>
      <c r="AQ341" s="479" t="n">
        <v>-253</v>
      </c>
      <c r="AR341" s="476" t="inlineStr">
        <is>
          <t>4.83 → 4.52</t>
        </is>
      </c>
      <c r="BA341" s="313" t="inlineStr">
        <is>
          <t>통합인문82</t>
        </is>
      </c>
    </row>
    <row r="342" ht="16.5" customHeight="1" s="671">
      <c r="B342" s="367" t="inlineStr">
        <is>
          <t>4.85</t>
        </is>
      </c>
      <c r="C342" s="351" t="inlineStr">
        <is>
          <t>10,525</t>
        </is>
      </c>
      <c r="D342" s="727" t="n">
        <v>-917</v>
      </c>
      <c r="E342" s="352" t="inlineStr">
        <is>
          <t>386.73</t>
        </is>
      </c>
      <c r="F342" s="341" t="n">
        <v>94.59999999999999</v>
      </c>
      <c r="G342" s="355" t="inlineStr">
        <is>
          <t>387.65</t>
        </is>
      </c>
      <c r="H342" s="356" t="inlineStr">
        <is>
          <t>391.64</t>
        </is>
      </c>
      <c r="I342" s="354" t="inlineStr">
        <is>
          <t>연세대</t>
        </is>
      </c>
      <c r="J342" s="340" t="inlineStr">
        <is>
          <t>언더우드학부(인문사회)</t>
        </is>
      </c>
      <c r="K342" s="339" t="inlineStr">
        <is>
          <t>통합</t>
        </is>
      </c>
      <c r="L342" s="357" t="n">
        <v>16</v>
      </c>
      <c r="M342" s="358" t="inlineStr">
        <is>
          <t xml:space="preserve">634.41 / </t>
        </is>
      </c>
      <c r="N342" s="359" t="n">
        <v>900</v>
      </c>
      <c r="O342" s="360" t="inlineStr">
        <is>
          <t>표점</t>
        </is>
      </c>
      <c r="P342" s="343" t="inlineStr">
        <is>
          <t>변표</t>
        </is>
      </c>
      <c r="Q342" s="342" t="inlineStr">
        <is>
          <t>2과목</t>
        </is>
      </c>
      <c r="R342" s="344" t="n">
        <v>33</v>
      </c>
      <c r="S342" s="345" t="n">
        <v>33</v>
      </c>
      <c r="T342" s="362" t="n">
        <v>17</v>
      </c>
      <c r="U342" s="361" t="n">
        <v>94.59999999999999</v>
      </c>
      <c r="V342" s="346" t="n">
        <v>129.2711028137085</v>
      </c>
      <c r="W342" s="348" t="n">
        <v>127.8318442458994</v>
      </c>
      <c r="X342" s="347" t="n">
        <v>65.27</v>
      </c>
      <c r="Y342" s="357" t="n">
        <v>65.84</v>
      </c>
      <c r="Z342" s="365" t="inlineStr">
        <is>
          <t>1등급</t>
        </is>
      </c>
      <c r="AA342" s="350" t="n">
        <v>150</v>
      </c>
      <c r="AB342" s="349" t="inlineStr">
        <is>
          <t>만점</t>
        </is>
      </c>
      <c r="AC342" s="350" t="n">
        <v>0</v>
      </c>
      <c r="AD342" s="349" t="inlineStr">
        <is>
          <t>만점</t>
        </is>
      </c>
      <c r="AE342" s="364" t="n">
        <v>0</v>
      </c>
      <c r="AF342" s="366" t="n">
        <v>0</v>
      </c>
      <c r="AG342" s="363" t="n">
        <v>0</v>
      </c>
      <c r="AH342" s="635" t="inlineStr"/>
      <c r="AI342" s="324" t="n"/>
      <c r="AL342" s="487" t="inlineStr">
        <is>
          <t>연세대 언더우드학부(인문사회)</t>
        </is>
      </c>
      <c r="AM342" s="477" t="inlineStr">
        <is>
          <t>통합</t>
        </is>
      </c>
      <c r="AN342" s="637" t="n">
        <v>100</v>
      </c>
      <c r="AO342" s="478" t="n">
        <v>-917</v>
      </c>
      <c r="AP342" s="463" t="n">
        <v>-664</v>
      </c>
      <c r="AQ342" s="479" t="n">
        <v>-253</v>
      </c>
      <c r="AR342" s="476" t="inlineStr">
        <is>
          <t>4.83 → 4.52</t>
        </is>
      </c>
      <c r="BA342" s="313" t="inlineStr">
        <is>
          <t>통합인문83</t>
        </is>
      </c>
    </row>
    <row r="343" ht="16.5" customHeight="1" s="671">
      <c r="B343" s="367" t="inlineStr">
        <is>
          <t>4.85</t>
        </is>
      </c>
      <c r="C343" s="351" t="inlineStr">
        <is>
          <t>10,525</t>
        </is>
      </c>
      <c r="D343" s="727" t="n">
        <v>-917</v>
      </c>
      <c r="E343" s="352" t="inlineStr">
        <is>
          <t>386.72</t>
        </is>
      </c>
      <c r="F343" s="341" t="n">
        <v>94.58</v>
      </c>
      <c r="G343" s="355" t="inlineStr">
        <is>
          <t>387.60</t>
        </is>
      </c>
      <c r="H343" s="356" t="inlineStr">
        <is>
          <t>391.64</t>
        </is>
      </c>
      <c r="I343" s="354" t="inlineStr">
        <is>
          <t>서강대</t>
        </is>
      </c>
      <c r="J343" s="340" t="inlineStr">
        <is>
          <t>경영학부</t>
        </is>
      </c>
      <c r="K343" s="339" t="inlineStr">
        <is>
          <t>통합</t>
        </is>
      </c>
      <c r="L343" s="357" t="n">
        <v>83</v>
      </c>
      <c r="M343" s="358" t="inlineStr">
        <is>
          <t xml:space="preserve">499.94 / </t>
        </is>
      </c>
      <c r="N343" s="359" t="n">
        <v>600</v>
      </c>
      <c r="O343" s="360" t="inlineStr">
        <is>
          <t>표점</t>
        </is>
      </c>
      <c r="P343" s="343" t="inlineStr">
        <is>
          <t>변표</t>
        </is>
      </c>
      <c r="Q343" s="342" t="inlineStr">
        <is>
          <t>2과목</t>
        </is>
      </c>
      <c r="R343" s="344" t="n">
        <v>37</v>
      </c>
      <c r="S343" s="345" t="n">
        <v>43</v>
      </c>
      <c r="T343" s="362" t="n">
        <v>20</v>
      </c>
      <c r="U343" s="361" t="n">
        <v>94.58</v>
      </c>
      <c r="V343" s="346" t="n">
        <v>129.2577271429684</v>
      </c>
      <c r="W343" s="348" t="n">
        <v>127.8195832143877</v>
      </c>
      <c r="X343" s="347" t="n">
        <v>65.26000000000001</v>
      </c>
      <c r="Y343" s="357" t="n">
        <v>68</v>
      </c>
      <c r="Z343" s="365" t="inlineStr">
        <is>
          <t>1등급</t>
        </is>
      </c>
      <c r="AA343" s="350" t="n">
        <v>100</v>
      </c>
      <c r="AB343" s="349" t="inlineStr">
        <is>
          <t>만점</t>
        </is>
      </c>
      <c r="AC343" s="350" t="n">
        <v>10</v>
      </c>
      <c r="AD343" s="349" t="inlineStr">
        <is>
          <t>만점</t>
        </is>
      </c>
      <c r="AE343" s="364" t="n">
        <v>0</v>
      </c>
      <c r="AF343" s="366" t="n">
        <v>0</v>
      </c>
      <c r="AG343" s="363" t="n">
        <v>0</v>
      </c>
      <c r="AH343" s="635" t="inlineStr"/>
      <c r="AI343" s="324" t="n"/>
      <c r="AL343" s="487" t="inlineStr">
        <is>
          <t>서강대 경영학부</t>
        </is>
      </c>
      <c r="AM343" s="477" t="inlineStr">
        <is>
          <t>통합</t>
        </is>
      </c>
      <c r="AN343" s="637" t="n">
        <v>100</v>
      </c>
      <c r="AO343" s="478" t="n">
        <v>-917</v>
      </c>
      <c r="AP343" s="463" t="n">
        <v>-664</v>
      </c>
      <c r="AQ343" s="479" t="n">
        <v>-253</v>
      </c>
      <c r="AR343" s="476" t="inlineStr">
        <is>
          <t>4.83 → 4.52</t>
        </is>
      </c>
      <c r="BA343" s="313" t="inlineStr">
        <is>
          <t>통합인문84</t>
        </is>
      </c>
    </row>
    <row r="344" ht="16.5" customHeight="1" s="671">
      <c r="B344" s="367" t="inlineStr">
        <is>
          <t>4.85</t>
        </is>
      </c>
      <c r="C344" s="351" t="inlineStr">
        <is>
          <t>10,525</t>
        </is>
      </c>
      <c r="D344" s="727" t="n">
        <v>-921</v>
      </c>
      <c r="E344" s="352" t="inlineStr">
        <is>
          <t>386.67</t>
        </is>
      </c>
      <c r="F344" s="341" t="n">
        <v>94.58</v>
      </c>
      <c r="G344" s="355" t="inlineStr">
        <is>
          <t>387.58</t>
        </is>
      </c>
      <c r="H344" s="356" t="inlineStr">
        <is>
          <t>391.63</t>
        </is>
      </c>
      <c r="I344" s="354" t="inlineStr">
        <is>
          <t>연세대</t>
        </is>
      </c>
      <c r="J344" s="340" t="inlineStr">
        <is>
          <t>국어국문학과</t>
        </is>
      </c>
      <c r="K344" s="339" t="inlineStr">
        <is>
          <t>통합</t>
        </is>
      </c>
      <c r="L344" s="357" t="n">
        <v>21</v>
      </c>
      <c r="M344" s="358" t="inlineStr">
        <is>
          <t xml:space="preserve">696.613 / </t>
        </is>
      </c>
      <c r="N344" s="359" t="n">
        <v>1000</v>
      </c>
      <c r="O344" s="360" t="inlineStr">
        <is>
          <t>표점</t>
        </is>
      </c>
      <c r="P344" s="343" t="inlineStr">
        <is>
          <t>변표</t>
        </is>
      </c>
      <c r="Q344" s="342" t="inlineStr">
        <is>
          <t>2과목</t>
        </is>
      </c>
      <c r="R344" s="344" t="n">
        <v>38</v>
      </c>
      <c r="S344" s="345" t="n">
        <v>25</v>
      </c>
      <c r="T344" s="362" t="n">
        <v>25</v>
      </c>
      <c r="U344" s="361" t="n">
        <v>94.58</v>
      </c>
      <c r="V344" s="346" t="n">
        <v>129.2511706505334</v>
      </c>
      <c r="W344" s="348" t="n">
        <v>127.8135730963223</v>
      </c>
      <c r="X344" s="347" t="n">
        <v>65.26000000000001</v>
      </c>
      <c r="Y344" s="357" t="n">
        <v>65.83</v>
      </c>
      <c r="Z344" s="365" t="inlineStr">
        <is>
          <t>1등급</t>
        </is>
      </c>
      <c r="AA344" s="350" t="n">
        <v>125</v>
      </c>
      <c r="AB344" s="349" t="inlineStr">
        <is>
          <t>만점</t>
        </is>
      </c>
      <c r="AC344" s="350" t="n">
        <v>0</v>
      </c>
      <c r="AD344" s="349" t="inlineStr">
        <is>
          <t>만점</t>
        </is>
      </c>
      <c r="AE344" s="364" t="n">
        <v>0</v>
      </c>
      <c r="AF344" s="366" t="n">
        <v>4.937</v>
      </c>
      <c r="AG344" s="363" t="n">
        <v>0</v>
      </c>
      <c r="AH344" s="635" t="inlineStr">
        <is>
          <t xml:space="preserve"> 사탐3%가산</t>
        </is>
      </c>
      <c r="AI344" s="324" t="n"/>
      <c r="AL344" s="487" t="inlineStr">
        <is>
          <t>연세대 국어국문학과</t>
        </is>
      </c>
      <c r="AM344" s="477" t="inlineStr">
        <is>
          <t>통합</t>
        </is>
      </c>
      <c r="AN344" s="637" t="n">
        <v>100</v>
      </c>
      <c r="AO344" s="478" t="n">
        <v>-921</v>
      </c>
      <c r="AP344" s="463" t="n">
        <v>-666</v>
      </c>
      <c r="AQ344" s="479" t="n">
        <v>-255</v>
      </c>
      <c r="AR344" s="476" t="inlineStr">
        <is>
          <t>4.84 → 4.53</t>
        </is>
      </c>
      <c r="BA344" s="313" t="inlineStr">
        <is>
          <t>통합인문85</t>
        </is>
      </c>
    </row>
    <row r="345" ht="16.5" customHeight="1" s="671">
      <c r="B345" s="367" t="inlineStr">
        <is>
          <t>4.85</t>
        </is>
      </c>
      <c r="C345" s="351" t="inlineStr">
        <is>
          <t>10,525</t>
        </is>
      </c>
      <c r="D345" s="727" t="n">
        <v>-922</v>
      </c>
      <c r="E345" s="352" t="inlineStr">
        <is>
          <t>386.31</t>
        </is>
      </c>
      <c r="F345" s="341" t="n">
        <v>94.55</v>
      </c>
      <c r="G345" s="355" t="inlineStr">
        <is>
          <t>387.51</t>
        </is>
      </c>
      <c r="H345" s="356" t="inlineStr">
        <is>
          <t>391.63</t>
        </is>
      </c>
      <c r="I345" s="354" t="inlineStr">
        <is>
          <t>고려대</t>
        </is>
      </c>
      <c r="J345" s="340" t="inlineStr">
        <is>
          <t>국제학부</t>
        </is>
      </c>
      <c r="K345" s="339" t="inlineStr">
        <is>
          <t>통합</t>
        </is>
      </c>
      <c r="L345" s="357" t="n">
        <v>9</v>
      </c>
      <c r="M345" s="358" t="inlineStr">
        <is>
          <t xml:space="preserve">656.96 / </t>
        </is>
      </c>
      <c r="N345" s="359" t="n">
        <v>1000</v>
      </c>
      <c r="O345" s="360" t="inlineStr">
        <is>
          <t>표점</t>
        </is>
      </c>
      <c r="P345" s="343" t="inlineStr">
        <is>
          <t>변표</t>
        </is>
      </c>
      <c r="Q345" s="342" t="inlineStr">
        <is>
          <t>2과목</t>
        </is>
      </c>
      <c r="R345" s="344" t="n">
        <v>36</v>
      </c>
      <c r="S345" s="345" t="n">
        <v>36</v>
      </c>
      <c r="T345" s="362" t="n">
        <v>29</v>
      </c>
      <c r="U345" s="361" t="n">
        <v>94.55</v>
      </c>
      <c r="V345" s="346" t="n">
        <v>129.2259604136447</v>
      </c>
      <c r="W345" s="348" t="n">
        <v>127.7904637125076</v>
      </c>
      <c r="X345" s="347" t="n">
        <v>65.25</v>
      </c>
      <c r="Y345" s="357" t="n">
        <v>65.81</v>
      </c>
      <c r="Z345" s="365" t="inlineStr">
        <is>
          <t>1등급</t>
        </is>
      </c>
      <c r="AA345" s="350" t="n">
        <v>0</v>
      </c>
      <c r="AB345" s="349" t="inlineStr">
        <is>
          <t>만점</t>
        </is>
      </c>
      <c r="AC345" s="350" t="n">
        <v>10</v>
      </c>
      <c r="AD345" s="349" t="inlineStr">
        <is>
          <t>만점</t>
        </is>
      </c>
      <c r="AE345" s="364" t="n">
        <v>0</v>
      </c>
      <c r="AF345" s="366" t="n">
        <v>0</v>
      </c>
      <c r="AG345" s="363" t="n">
        <v>0</v>
      </c>
      <c r="AH345" s="635" t="inlineStr"/>
      <c r="AI345" s="324" t="n"/>
      <c r="AL345" s="487" t="inlineStr">
        <is>
          <t>고려대 국제학부</t>
        </is>
      </c>
      <c r="AM345" s="477" t="inlineStr">
        <is>
          <t>통합</t>
        </is>
      </c>
      <c r="AN345" s="637" t="n">
        <v>100</v>
      </c>
      <c r="AO345" s="478" t="n">
        <v>-922</v>
      </c>
      <c r="AP345" s="463" t="n">
        <v>-667</v>
      </c>
      <c r="AQ345" s="479" t="n">
        <v>-255</v>
      </c>
      <c r="AR345" s="476" t="inlineStr">
        <is>
          <t>4.84 → 4.53</t>
        </is>
      </c>
      <c r="BA345" s="313" t="inlineStr">
        <is>
          <t>통합인문86</t>
        </is>
      </c>
    </row>
    <row r="346" ht="16.5" customHeight="1" s="671">
      <c r="B346" s="367" t="inlineStr">
        <is>
          <t>4.85</t>
        </is>
      </c>
      <c r="C346" s="351" t="inlineStr">
        <is>
          <t>10,525</t>
        </is>
      </c>
      <c r="D346" s="727" t="n">
        <v>-923</v>
      </c>
      <c r="E346" s="352" t="inlineStr">
        <is>
          <t>386.31</t>
        </is>
      </c>
      <c r="F346" s="341" t="n">
        <v>94.55</v>
      </c>
      <c r="G346" s="355" t="inlineStr">
        <is>
          <t>387.51</t>
        </is>
      </c>
      <c r="H346" s="356" t="inlineStr">
        <is>
          <t>391.63</t>
        </is>
      </c>
      <c r="I346" s="354" t="inlineStr">
        <is>
          <t>고려대</t>
        </is>
      </c>
      <c r="J346" s="340" t="inlineStr">
        <is>
          <t>노어노문학과</t>
        </is>
      </c>
      <c r="K346" s="339" t="inlineStr">
        <is>
          <t>통합</t>
        </is>
      </c>
      <c r="L346" s="357" t="n">
        <v>9</v>
      </c>
      <c r="M346" s="358" t="inlineStr">
        <is>
          <t xml:space="preserve">656.96 / </t>
        </is>
      </c>
      <c r="N346" s="359" t="n">
        <v>1000</v>
      </c>
      <c r="O346" s="360" t="inlineStr">
        <is>
          <t>표점</t>
        </is>
      </c>
      <c r="P346" s="343" t="inlineStr">
        <is>
          <t>변표</t>
        </is>
      </c>
      <c r="Q346" s="342" t="inlineStr">
        <is>
          <t>2과목</t>
        </is>
      </c>
      <c r="R346" s="344" t="n">
        <v>36</v>
      </c>
      <c r="S346" s="345" t="n">
        <v>36</v>
      </c>
      <c r="T346" s="362" t="n">
        <v>29</v>
      </c>
      <c r="U346" s="361" t="n">
        <v>94.55</v>
      </c>
      <c r="V346" s="346" t="n">
        <v>129.2259604136447</v>
      </c>
      <c r="W346" s="348" t="n">
        <v>127.7904637125076</v>
      </c>
      <c r="X346" s="347" t="n">
        <v>65.25</v>
      </c>
      <c r="Y346" s="357" t="n">
        <v>65.81</v>
      </c>
      <c r="Z346" s="365" t="inlineStr">
        <is>
          <t>1등급</t>
        </is>
      </c>
      <c r="AA346" s="350" t="n">
        <v>0</v>
      </c>
      <c r="AB346" s="349" t="inlineStr">
        <is>
          <t>만점</t>
        </is>
      </c>
      <c r="AC346" s="350" t="n">
        <v>10</v>
      </c>
      <c r="AD346" s="349" t="inlineStr">
        <is>
          <t>만점</t>
        </is>
      </c>
      <c r="AE346" s="364" t="n">
        <v>0</v>
      </c>
      <c r="AF346" s="366" t="n">
        <v>0</v>
      </c>
      <c r="AG346" s="363" t="n">
        <v>0</v>
      </c>
      <c r="AH346" s="635" t="inlineStr"/>
      <c r="AI346" s="324" t="n"/>
      <c r="AL346" s="487" t="inlineStr">
        <is>
          <t>고려대 노어노문학과</t>
        </is>
      </c>
      <c r="AM346" s="477" t="inlineStr">
        <is>
          <t>통합</t>
        </is>
      </c>
      <c r="AN346" s="637" t="n">
        <v>100</v>
      </c>
      <c r="AO346" s="478" t="n">
        <v>-923</v>
      </c>
      <c r="AP346" s="463" t="n">
        <v>-668</v>
      </c>
      <c r="AQ346" s="479" t="n">
        <v>-255</v>
      </c>
      <c r="AR346" s="476" t="inlineStr">
        <is>
          <t>4.84 → 4.53</t>
        </is>
      </c>
      <c r="BA346" s="313" t="inlineStr">
        <is>
          <t>자연247</t>
        </is>
      </c>
    </row>
    <row r="347" ht="16.5" customHeight="1" s="671">
      <c r="B347" s="367" t="inlineStr">
        <is>
          <t>4.85</t>
        </is>
      </c>
      <c r="C347" s="351" t="inlineStr">
        <is>
          <t>10,525</t>
        </is>
      </c>
      <c r="D347" s="727" t="n">
        <v>-924</v>
      </c>
      <c r="E347" s="352" t="inlineStr"/>
      <c r="F347" s="341" t="n">
        <v>94.53</v>
      </c>
      <c r="G347" s="355" t="inlineStr">
        <is>
          <t>386.55</t>
        </is>
      </c>
      <c r="H347" s="356" t="inlineStr">
        <is>
          <t>391.34</t>
        </is>
      </c>
      <c r="I347" s="354" t="inlineStr">
        <is>
          <t>한양대</t>
        </is>
      </c>
      <c r="J347" s="340" t="inlineStr">
        <is>
          <t>도시공학과</t>
        </is>
      </c>
      <c r="K347" s="339" t="inlineStr">
        <is>
          <t>자연</t>
        </is>
      </c>
      <c r="L347" s="357" t="n">
        <v>16</v>
      </c>
      <c r="M347" s="358" t="inlineStr">
        <is>
          <t xml:space="preserve">937.48 / </t>
        </is>
      </c>
      <c r="N347" s="359" t="n">
        <v>1000</v>
      </c>
      <c r="O347" s="360" t="inlineStr">
        <is>
          <t>표점/만점</t>
        </is>
      </c>
      <c r="P347" s="343" t="inlineStr">
        <is>
          <t>변표/만점</t>
        </is>
      </c>
      <c r="Q347" s="342" t="inlineStr">
        <is>
          <t>2과목</t>
        </is>
      </c>
      <c r="R347" s="344" t="n">
        <v>25</v>
      </c>
      <c r="S347" s="345" t="n">
        <v>40</v>
      </c>
      <c r="T347" s="362" t="n">
        <v>25</v>
      </c>
      <c r="U347" s="361" t="n">
        <v>94.53</v>
      </c>
      <c r="V347" s="346" t="n">
        <v>129.2117080707031</v>
      </c>
      <c r="W347" s="348" t="n">
        <v>127.7773990648112</v>
      </c>
      <c r="X347" s="347" t="n">
        <v>64.78</v>
      </c>
      <c r="Y347" s="357" t="n">
        <v>67.21000000000001</v>
      </c>
      <c r="Z347" s="365" t="inlineStr">
        <is>
          <t>1등급</t>
        </is>
      </c>
      <c r="AA347" s="350" t="n">
        <v>100</v>
      </c>
      <c r="AB347" s="349" t="inlineStr">
        <is>
          <t>만점</t>
        </is>
      </c>
      <c r="AC347" s="350" t="n">
        <v>0</v>
      </c>
      <c r="AD347" s="349" t="inlineStr">
        <is>
          <t>만점</t>
        </is>
      </c>
      <c r="AE347" s="364" t="n">
        <v>0</v>
      </c>
      <c r="AF347" s="366" t="n">
        <v>0</v>
      </c>
      <c r="AG347" s="363" t="n">
        <v>0</v>
      </c>
      <c r="AH347" s="635" t="inlineStr"/>
      <c r="AI347" s="324" t="n"/>
      <c r="AL347" s="487" t="inlineStr">
        <is>
          <t>한양대 도시공학과</t>
        </is>
      </c>
      <c r="AM347" s="477" t="inlineStr">
        <is>
          <t>자연</t>
        </is>
      </c>
      <c r="AN347" s="637" t="n">
        <v>100</v>
      </c>
      <c r="AO347" s="478" t="n">
        <v>-924</v>
      </c>
      <c r="AP347" s="463" t="n">
        <v>-924</v>
      </c>
      <c r="AQ347" s="479" t="n">
        <v>0</v>
      </c>
      <c r="AR347" s="476" t="inlineStr">
        <is>
          <t>4.84 → 4.41</t>
        </is>
      </c>
      <c r="BA347" s="313" t="inlineStr">
        <is>
          <t>통합인문87</t>
        </is>
      </c>
    </row>
    <row r="348" ht="16.5" customHeight="1" s="671">
      <c r="B348" s="367" t="inlineStr">
        <is>
          <t>4.85</t>
        </is>
      </c>
      <c r="C348" s="351" t="inlineStr">
        <is>
          <t>10,525</t>
        </is>
      </c>
      <c r="D348" s="727" t="n">
        <v>-925</v>
      </c>
      <c r="E348" s="352" t="inlineStr"/>
      <c r="F348" s="341" t="n">
        <v>94.5</v>
      </c>
      <c r="G348" s="355" t="inlineStr">
        <is>
          <t>386.45</t>
        </is>
      </c>
      <c r="H348" s="356" t="inlineStr">
        <is>
          <t>391.33</t>
        </is>
      </c>
      <c r="I348" s="354" t="inlineStr">
        <is>
          <t>한양대</t>
        </is>
      </c>
      <c r="J348" s="340" t="inlineStr">
        <is>
          <t>화학과</t>
        </is>
      </c>
      <c r="K348" s="339" t="inlineStr">
        <is>
          <t>자연</t>
        </is>
      </c>
      <c r="L348" s="357" t="n">
        <v>20</v>
      </c>
      <c r="M348" s="358" t="inlineStr">
        <is>
          <t xml:space="preserve">937.29 / </t>
        </is>
      </c>
      <c r="N348" s="359" t="n">
        <v>1000</v>
      </c>
      <c r="O348" s="360" t="inlineStr">
        <is>
          <t>표점/만점</t>
        </is>
      </c>
      <c r="P348" s="343" t="inlineStr">
        <is>
          <t>변표/만점</t>
        </is>
      </c>
      <c r="Q348" s="342" t="inlineStr">
        <is>
          <t>2과목</t>
        </is>
      </c>
      <c r="R348" s="344" t="n">
        <v>25</v>
      </c>
      <c r="S348" s="345" t="n">
        <v>40</v>
      </c>
      <c r="T348" s="362" t="n">
        <v>25</v>
      </c>
      <c r="U348" s="361" t="n">
        <v>94.5</v>
      </c>
      <c r="V348" s="346" t="n">
        <v>129.1791286060869</v>
      </c>
      <c r="W348" s="348" t="n">
        <v>127.7475345555797</v>
      </c>
      <c r="X348" s="347" t="n">
        <v>64.76000000000001</v>
      </c>
      <c r="Y348" s="357" t="n">
        <v>67.19</v>
      </c>
      <c r="Z348" s="365" t="inlineStr">
        <is>
          <t>1등급</t>
        </is>
      </c>
      <c r="AA348" s="350" t="n">
        <v>100</v>
      </c>
      <c r="AB348" s="349" t="inlineStr">
        <is>
          <t>만점</t>
        </is>
      </c>
      <c r="AC348" s="350" t="n">
        <v>0</v>
      </c>
      <c r="AD348" s="349" t="inlineStr">
        <is>
          <t>만점</t>
        </is>
      </c>
      <c r="AE348" s="364" t="n">
        <v>0</v>
      </c>
      <c r="AF348" s="366" t="n">
        <v>0</v>
      </c>
      <c r="AG348" s="363" t="n">
        <v>0</v>
      </c>
      <c r="AH348" s="635" t="inlineStr"/>
      <c r="AI348" s="324" t="n"/>
      <c r="AL348" s="487" t="inlineStr">
        <is>
          <t>한양대 화학과</t>
        </is>
      </c>
      <c r="AM348" s="477" t="inlineStr">
        <is>
          <t>자연</t>
        </is>
      </c>
      <c r="AN348" s="637" t="n">
        <v>100</v>
      </c>
      <c r="AO348" s="478" t="n">
        <v>-925</v>
      </c>
      <c r="AP348" s="463" t="n">
        <v>-925</v>
      </c>
      <c r="AQ348" s="479" t="n">
        <v>0</v>
      </c>
      <c r="AR348" s="476" t="inlineStr">
        <is>
          <t>4.84 → 4.41</t>
        </is>
      </c>
      <c r="BA348" s="313" t="inlineStr">
        <is>
          <t>자연248</t>
        </is>
      </c>
    </row>
    <row r="349" ht="16.5" customHeight="1" s="671">
      <c r="B349" s="367" t="inlineStr">
        <is>
          <t>4.94</t>
        </is>
      </c>
      <c r="C349" s="351" t="inlineStr">
        <is>
          <t>10,720</t>
        </is>
      </c>
      <c r="D349" s="727" t="n">
        <v>-926</v>
      </c>
      <c r="E349" s="352" t="inlineStr">
        <is>
          <t>386.07</t>
        </is>
      </c>
      <c r="F349" s="341" t="n">
        <v>94.45999999999999</v>
      </c>
      <c r="G349" s="355" t="inlineStr">
        <is>
          <t>387.26</t>
        </is>
      </c>
      <c r="H349" s="356" t="inlineStr">
        <is>
          <t>391.61</t>
        </is>
      </c>
      <c r="I349" s="354" t="inlineStr">
        <is>
          <t>고려대</t>
        </is>
      </c>
      <c r="J349" s="340" t="inlineStr">
        <is>
          <t>일어일문학과</t>
        </is>
      </c>
      <c r="K349" s="339" t="inlineStr">
        <is>
          <t>통합</t>
        </is>
      </c>
      <c r="L349" s="357" t="n">
        <v>11</v>
      </c>
      <c r="M349" s="358" t="inlineStr">
        <is>
          <t xml:space="preserve">656.54 / </t>
        </is>
      </c>
      <c r="N349" s="359" t="n">
        <v>1000</v>
      </c>
      <c r="O349" s="360" t="inlineStr">
        <is>
          <t>표점</t>
        </is>
      </c>
      <c r="P349" s="343" t="inlineStr">
        <is>
          <t>변표</t>
        </is>
      </c>
      <c r="Q349" s="342" t="inlineStr">
        <is>
          <t>2과목</t>
        </is>
      </c>
      <c r="R349" s="344" t="n">
        <v>36</v>
      </c>
      <c r="S349" s="345" t="n">
        <v>36</v>
      </c>
      <c r="T349" s="362" t="n">
        <v>29</v>
      </c>
      <c r="U349" s="361" t="n">
        <v>94.45999999999999</v>
      </c>
      <c r="V349" s="346" t="n">
        <v>129.1434186514435</v>
      </c>
      <c r="W349" s="348" t="n">
        <v>127.7148004304899</v>
      </c>
      <c r="X349" s="347" t="n">
        <v>65.2</v>
      </c>
      <c r="Y349" s="357" t="n">
        <v>65.76000000000001</v>
      </c>
      <c r="Z349" s="365" t="inlineStr">
        <is>
          <t>1등급</t>
        </is>
      </c>
      <c r="AA349" s="350" t="n">
        <v>0</v>
      </c>
      <c r="AB349" s="349" t="inlineStr">
        <is>
          <t>만점</t>
        </is>
      </c>
      <c r="AC349" s="350" t="n">
        <v>10</v>
      </c>
      <c r="AD349" s="349" t="inlineStr">
        <is>
          <t>만점</t>
        </is>
      </c>
      <c r="AE349" s="364" t="n">
        <v>0</v>
      </c>
      <c r="AF349" s="366" t="n">
        <v>0</v>
      </c>
      <c r="AG349" s="363" t="n">
        <v>0</v>
      </c>
      <c r="AH349" s="635" t="inlineStr"/>
      <c r="AI349" s="324" t="n"/>
      <c r="AL349" s="487" t="inlineStr">
        <is>
          <t>고려대 일어일문학과</t>
        </is>
      </c>
      <c r="AM349" s="477" t="inlineStr">
        <is>
          <t>통합</t>
        </is>
      </c>
      <c r="AN349" s="637" t="n">
        <v>100</v>
      </c>
      <c r="AO349" s="478" t="n">
        <v>-926</v>
      </c>
      <c r="AP349" s="463" t="n">
        <v>-670</v>
      </c>
      <c r="AQ349" s="479" t="n">
        <v>-256</v>
      </c>
      <c r="AR349" s="476" t="inlineStr">
        <is>
          <t>4.85 → 4.54</t>
        </is>
      </c>
      <c r="BA349" s="313" t="inlineStr">
        <is>
          <t>통합인문88</t>
        </is>
      </c>
    </row>
    <row r="350" ht="16.5" customHeight="1" s="671">
      <c r="B350" s="367" t="inlineStr">
        <is>
          <t>4.96</t>
        </is>
      </c>
      <c r="C350" s="351" t="inlineStr">
        <is>
          <t>10,763</t>
        </is>
      </c>
      <c r="D350" s="727" t="n">
        <v>-927</v>
      </c>
      <c r="E350" s="352" t="inlineStr">
        <is>
          <t>386.04</t>
        </is>
      </c>
      <c r="F350" s="341" t="n">
        <v>94.45</v>
      </c>
      <c r="G350" s="355" t="inlineStr">
        <is>
          <t>387.23</t>
        </is>
      </c>
      <c r="H350" s="356" t="inlineStr">
        <is>
          <t>391.61</t>
        </is>
      </c>
      <c r="I350" s="354" t="inlineStr">
        <is>
          <t>고려대</t>
        </is>
      </c>
      <c r="J350" s="340" t="inlineStr">
        <is>
          <t>역사교육과</t>
        </is>
      </c>
      <c r="K350" s="339" t="inlineStr">
        <is>
          <t>통합</t>
        </is>
      </c>
      <c r="L350" s="357" t="n">
        <v>8</v>
      </c>
      <c r="M350" s="358" t="inlineStr">
        <is>
          <t xml:space="preserve">656.49 / </t>
        </is>
      </c>
      <c r="N350" s="359" t="n">
        <v>1000</v>
      </c>
      <c r="O350" s="360" t="inlineStr">
        <is>
          <t>표점</t>
        </is>
      </c>
      <c r="P350" s="343" t="inlineStr">
        <is>
          <t>변표</t>
        </is>
      </c>
      <c r="Q350" s="342" t="inlineStr">
        <is>
          <t>2과목</t>
        </is>
      </c>
      <c r="R350" s="344" t="n">
        <v>36</v>
      </c>
      <c r="S350" s="345" t="n">
        <v>36</v>
      </c>
      <c r="T350" s="362" t="n">
        <v>29</v>
      </c>
      <c r="U350" s="361" t="n">
        <v>94.45</v>
      </c>
      <c r="V350" s="346" t="n">
        <v>129.1335922511815</v>
      </c>
      <c r="W350" s="348" t="n">
        <v>127.7057928969164</v>
      </c>
      <c r="X350" s="347" t="n">
        <v>65.2</v>
      </c>
      <c r="Y350" s="357" t="n">
        <v>65.75</v>
      </c>
      <c r="Z350" s="365" t="inlineStr">
        <is>
          <t>1등급</t>
        </is>
      </c>
      <c r="AA350" s="350" t="n">
        <v>0</v>
      </c>
      <c r="AB350" s="349" t="inlineStr">
        <is>
          <t>만점</t>
        </is>
      </c>
      <c r="AC350" s="350" t="n">
        <v>10</v>
      </c>
      <c r="AD350" s="349" t="inlineStr">
        <is>
          <t>만점</t>
        </is>
      </c>
      <c r="AE350" s="364" t="n">
        <v>0</v>
      </c>
      <c r="AF350" s="366" t="n">
        <v>0</v>
      </c>
      <c r="AG350" s="363" t="n">
        <v>0</v>
      </c>
      <c r="AH350" s="635" t="inlineStr"/>
      <c r="AI350" s="324" t="n"/>
      <c r="AL350" s="487" t="inlineStr">
        <is>
          <t>고려대 역사교육과</t>
        </is>
      </c>
      <c r="AM350" s="477" t="inlineStr">
        <is>
          <t>통합</t>
        </is>
      </c>
      <c r="AN350" s="637" t="n">
        <v>100</v>
      </c>
      <c r="AO350" s="478" t="n">
        <v>-927</v>
      </c>
      <c r="AP350" s="463" t="n">
        <v>-671</v>
      </c>
      <c r="AQ350" s="479" t="n">
        <v>-256</v>
      </c>
      <c r="AR350" s="476" t="inlineStr">
        <is>
          <t>4.85 → 4.54</t>
        </is>
      </c>
      <c r="BA350" s="313" t="inlineStr">
        <is>
          <t>통합인문89</t>
        </is>
      </c>
    </row>
    <row r="351" ht="16.5" customHeight="1" s="671">
      <c r="B351" s="367" t="inlineStr">
        <is>
          <t>4.96</t>
        </is>
      </c>
      <c r="C351" s="351" t="inlineStr">
        <is>
          <t>10,763</t>
        </is>
      </c>
      <c r="D351" s="727" t="n">
        <v>-928</v>
      </c>
      <c r="E351" s="352" t="inlineStr">
        <is>
          <t>386.04</t>
        </is>
      </c>
      <c r="F351" s="341" t="n">
        <v>94.45</v>
      </c>
      <c r="G351" s="355" t="inlineStr">
        <is>
          <t>387.23</t>
        </is>
      </c>
      <c r="H351" s="356" t="inlineStr">
        <is>
          <t>391.61</t>
        </is>
      </c>
      <c r="I351" s="354" t="inlineStr">
        <is>
          <t>고려대</t>
        </is>
      </c>
      <c r="J351" s="340" t="inlineStr">
        <is>
          <t>지리교육과</t>
        </is>
      </c>
      <c r="K351" s="339" t="inlineStr">
        <is>
          <t>통합</t>
        </is>
      </c>
      <c r="L351" s="357" t="n">
        <v>9</v>
      </c>
      <c r="M351" s="358" t="inlineStr">
        <is>
          <t xml:space="preserve">656.49 / </t>
        </is>
      </c>
      <c r="N351" s="359" t="n">
        <v>1000</v>
      </c>
      <c r="O351" s="360" t="inlineStr">
        <is>
          <t>표점</t>
        </is>
      </c>
      <c r="P351" s="343" t="inlineStr">
        <is>
          <t>변표</t>
        </is>
      </c>
      <c r="Q351" s="342" t="inlineStr">
        <is>
          <t>2과목</t>
        </is>
      </c>
      <c r="R351" s="344" t="n">
        <v>36</v>
      </c>
      <c r="S351" s="345" t="n">
        <v>36</v>
      </c>
      <c r="T351" s="362" t="n">
        <v>29</v>
      </c>
      <c r="U351" s="361" t="n">
        <v>94.45</v>
      </c>
      <c r="V351" s="346" t="n">
        <v>129.1335922511815</v>
      </c>
      <c r="W351" s="348" t="n">
        <v>127.7057928969164</v>
      </c>
      <c r="X351" s="347" t="n">
        <v>65.2</v>
      </c>
      <c r="Y351" s="357" t="n">
        <v>65.75</v>
      </c>
      <c r="Z351" s="365" t="inlineStr">
        <is>
          <t>1등급</t>
        </is>
      </c>
      <c r="AA351" s="350" t="n">
        <v>0</v>
      </c>
      <c r="AB351" s="349" t="inlineStr">
        <is>
          <t>만점</t>
        </is>
      </c>
      <c r="AC351" s="350" t="n">
        <v>10</v>
      </c>
      <c r="AD351" s="349" t="inlineStr">
        <is>
          <t>만점</t>
        </is>
      </c>
      <c r="AE351" s="364" t="n">
        <v>0</v>
      </c>
      <c r="AF351" s="366" t="n">
        <v>0</v>
      </c>
      <c r="AG351" s="363" t="n">
        <v>0</v>
      </c>
      <c r="AH351" s="635" t="inlineStr"/>
      <c r="AI351" s="324" t="n"/>
      <c r="AL351" s="487" t="inlineStr">
        <is>
          <t>고려대 지리교육과</t>
        </is>
      </c>
      <c r="AM351" s="477" t="inlineStr">
        <is>
          <t>통합</t>
        </is>
      </c>
      <c r="AN351" s="637" t="n">
        <v>100</v>
      </c>
      <c r="AO351" s="478" t="n">
        <v>-928</v>
      </c>
      <c r="AP351" s="463" t="n">
        <v>-671</v>
      </c>
      <c r="AQ351" s="479" t="n">
        <v>-257</v>
      </c>
      <c r="AR351" s="476" t="inlineStr">
        <is>
          <t>4.85 → 4.54</t>
        </is>
      </c>
      <c r="BA351" s="313" t="inlineStr">
        <is>
          <t>통합인문90</t>
        </is>
      </c>
    </row>
    <row r="352" ht="16.5" customHeight="1" s="671">
      <c r="B352" s="367" t="inlineStr">
        <is>
          <t>4.96</t>
        </is>
      </c>
      <c r="C352" s="351" t="inlineStr">
        <is>
          <t>10,763</t>
        </is>
      </c>
      <c r="D352" s="727" t="n">
        <v>-929</v>
      </c>
      <c r="E352" s="352" t="inlineStr">
        <is>
          <t>386.04</t>
        </is>
      </c>
      <c r="F352" s="341" t="n">
        <v>94.45</v>
      </c>
      <c r="G352" s="355" t="inlineStr">
        <is>
          <t>387.23</t>
        </is>
      </c>
      <c r="H352" s="356" t="inlineStr">
        <is>
          <t>391.61</t>
        </is>
      </c>
      <c r="I352" s="354" t="inlineStr">
        <is>
          <t>고려대</t>
        </is>
      </c>
      <c r="J352" s="340" t="inlineStr">
        <is>
          <t>국어교육과</t>
        </is>
      </c>
      <c r="K352" s="339" t="inlineStr">
        <is>
          <t>통합</t>
        </is>
      </c>
      <c r="L352" s="357" t="n">
        <v>12</v>
      </c>
      <c r="M352" s="358" t="inlineStr">
        <is>
          <t xml:space="preserve">656.49 / </t>
        </is>
      </c>
      <c r="N352" s="359" t="n">
        <v>1000</v>
      </c>
      <c r="O352" s="360" t="inlineStr">
        <is>
          <t>표점</t>
        </is>
      </c>
      <c r="P352" s="343" t="inlineStr">
        <is>
          <t>변표</t>
        </is>
      </c>
      <c r="Q352" s="342" t="inlineStr">
        <is>
          <t>2과목</t>
        </is>
      </c>
      <c r="R352" s="344" t="n">
        <v>36</v>
      </c>
      <c r="S352" s="345" t="n">
        <v>36</v>
      </c>
      <c r="T352" s="362" t="n">
        <v>29</v>
      </c>
      <c r="U352" s="361" t="n">
        <v>94.45</v>
      </c>
      <c r="V352" s="346" t="n">
        <v>129.1335922511815</v>
      </c>
      <c r="W352" s="348" t="n">
        <v>127.7057928969164</v>
      </c>
      <c r="X352" s="347" t="n">
        <v>65.2</v>
      </c>
      <c r="Y352" s="357" t="n">
        <v>65.75</v>
      </c>
      <c r="Z352" s="365" t="inlineStr">
        <is>
          <t>1등급</t>
        </is>
      </c>
      <c r="AA352" s="350" t="n">
        <v>0</v>
      </c>
      <c r="AB352" s="349" t="inlineStr">
        <is>
          <t>만점</t>
        </is>
      </c>
      <c r="AC352" s="350" t="n">
        <v>10</v>
      </c>
      <c r="AD352" s="349" t="inlineStr">
        <is>
          <t>만점</t>
        </is>
      </c>
      <c r="AE352" s="364" t="n">
        <v>0</v>
      </c>
      <c r="AF352" s="366" t="n">
        <v>0</v>
      </c>
      <c r="AG352" s="363" t="n">
        <v>0</v>
      </c>
      <c r="AH352" s="635" t="inlineStr"/>
      <c r="AI352" s="324" t="n"/>
      <c r="AL352" s="487" t="inlineStr">
        <is>
          <t>고려대 국어교육과</t>
        </is>
      </c>
      <c r="AM352" s="477" t="inlineStr">
        <is>
          <t>통합</t>
        </is>
      </c>
      <c r="AN352" s="637" t="n">
        <v>100</v>
      </c>
      <c r="AO352" s="478" t="n">
        <v>-929</v>
      </c>
      <c r="AP352" s="463" t="n">
        <v>-672</v>
      </c>
      <c r="AQ352" s="479" t="n">
        <v>-257</v>
      </c>
      <c r="AR352" s="476" t="inlineStr">
        <is>
          <t>4.85 → 4.54</t>
        </is>
      </c>
      <c r="BA352" s="313" t="inlineStr">
        <is>
          <t>통합인문91</t>
        </is>
      </c>
    </row>
    <row r="353" ht="16.5" customHeight="1" s="671">
      <c r="B353" s="367" t="inlineStr">
        <is>
          <t>4.85</t>
        </is>
      </c>
      <c r="C353" s="351" t="inlineStr">
        <is>
          <t>10,525</t>
        </is>
      </c>
      <c r="D353" s="727" t="n">
        <v>-930</v>
      </c>
      <c r="E353" s="352" t="inlineStr">
        <is>
          <t>386.33</t>
        </is>
      </c>
      <c r="F353" s="341" t="n">
        <v>94.44</v>
      </c>
      <c r="G353" s="355" t="inlineStr">
        <is>
          <t>387.21</t>
        </is>
      </c>
      <c r="H353" s="356" t="inlineStr">
        <is>
          <t>391.60</t>
        </is>
      </c>
      <c r="I353" s="354" t="inlineStr">
        <is>
          <t>성균관대</t>
        </is>
      </c>
      <c r="J353" s="340" t="inlineStr">
        <is>
          <t>경영학과</t>
        </is>
      </c>
      <c r="K353" s="339" t="inlineStr">
        <is>
          <t>통합</t>
        </is>
      </c>
      <c r="L353" s="357" t="n">
        <v>91</v>
      </c>
      <c r="M353" s="358" t="inlineStr">
        <is>
          <t xml:space="preserve">646.77 / </t>
        </is>
      </c>
      <c r="N353" s="359" t="n">
        <v>1000</v>
      </c>
      <c r="O353" s="360" t="inlineStr">
        <is>
          <t>표점</t>
        </is>
      </c>
      <c r="P353" s="343" t="inlineStr">
        <is>
          <t>변표</t>
        </is>
      </c>
      <c r="Q353" s="342" t="inlineStr">
        <is>
          <t>2과목</t>
        </is>
      </c>
      <c r="R353" s="344" t="n">
        <v>35</v>
      </c>
      <c r="S353" s="345" t="n">
        <v>25</v>
      </c>
      <c r="T353" s="362" t="n">
        <v>30</v>
      </c>
      <c r="U353" s="361" t="n">
        <v>94.44</v>
      </c>
      <c r="V353" s="346" t="n">
        <v>129.1269095717999</v>
      </c>
      <c r="W353" s="348" t="n">
        <v>127.6996671074832</v>
      </c>
      <c r="X353" s="347" t="n">
        <v>65.19</v>
      </c>
      <c r="Y353" s="357" t="n">
        <v>65.90000000000001</v>
      </c>
      <c r="Z353" s="365" t="inlineStr">
        <is>
          <t>1등급</t>
        </is>
      </c>
      <c r="AA353" s="350" t="n">
        <v>63.5</v>
      </c>
      <c r="AB353" s="349" t="inlineStr">
        <is>
          <t>만점</t>
        </is>
      </c>
      <c r="AC353" s="350" t="n">
        <v>0</v>
      </c>
      <c r="AD353" s="349" t="inlineStr">
        <is>
          <t>만점</t>
        </is>
      </c>
      <c r="AE353" s="364" t="n">
        <v>0</v>
      </c>
      <c r="AF353" s="366" t="n">
        <v>0</v>
      </c>
      <c r="AG353" s="363" t="n">
        <v>0</v>
      </c>
      <c r="AH353" s="635" t="inlineStr"/>
      <c r="AI353" s="324" t="n"/>
      <c r="AL353" s="487" t="inlineStr">
        <is>
          <t>성균관대 경영학과</t>
        </is>
      </c>
      <c r="AM353" s="477" t="inlineStr">
        <is>
          <t>통합</t>
        </is>
      </c>
      <c r="AN353" s="637" t="n">
        <v>100</v>
      </c>
      <c r="AO353" s="478" t="n">
        <v>-930</v>
      </c>
      <c r="AP353" s="463" t="n">
        <v>-673</v>
      </c>
      <c r="AQ353" s="479" t="n">
        <v>-257</v>
      </c>
      <c r="AR353" s="476" t="inlineStr">
        <is>
          <t>4.85 → 4.54</t>
        </is>
      </c>
      <c r="BA353" s="313" t="inlineStr">
        <is>
          <t>통합인문92</t>
        </is>
      </c>
    </row>
    <row r="354" ht="16.5" customHeight="1" s="671">
      <c r="B354" s="367" t="inlineStr">
        <is>
          <t>4.85</t>
        </is>
      </c>
      <c r="C354" s="351" t="inlineStr">
        <is>
          <t>10,525</t>
        </is>
      </c>
      <c r="D354" s="727" t="n">
        <v>-931</v>
      </c>
      <c r="E354" s="352" t="inlineStr"/>
      <c r="F354" s="341" t="n">
        <v>94.42</v>
      </c>
      <c r="G354" s="355" t="inlineStr">
        <is>
          <t>386.23</t>
        </is>
      </c>
      <c r="H354" s="356" t="inlineStr">
        <is>
          <t>391.31</t>
        </is>
      </c>
      <c r="I354" s="354" t="inlineStr">
        <is>
          <t>연세대</t>
        </is>
      </c>
      <c r="J354" s="340" t="inlineStr">
        <is>
          <t>천문우주학과</t>
        </is>
      </c>
      <c r="K354" s="339" t="inlineStr">
        <is>
          <t>자연</t>
        </is>
      </c>
      <c r="L354" s="357" t="n">
        <v>10</v>
      </c>
      <c r="M354" s="358" t="inlineStr">
        <is>
          <t xml:space="preserve">693.071 / </t>
        </is>
      </c>
      <c r="N354" s="359" t="n">
        <v>1000</v>
      </c>
      <c r="O354" s="360" t="inlineStr">
        <is>
          <t>표점</t>
        </is>
      </c>
      <c r="P354" s="343" t="inlineStr">
        <is>
          <t>변표</t>
        </is>
      </c>
      <c r="Q354" s="342" t="inlineStr">
        <is>
          <t>2과목</t>
        </is>
      </c>
      <c r="R354" s="344" t="n">
        <v>22</v>
      </c>
      <c r="S354" s="345" t="n">
        <v>33</v>
      </c>
      <c r="T354" s="362" t="n">
        <v>33</v>
      </c>
      <c r="U354" s="361" t="n">
        <v>94.42</v>
      </c>
      <c r="V354" s="346" t="n">
        <v>129.1056705782635</v>
      </c>
      <c r="W354" s="348" t="n">
        <v>127.6801980300749</v>
      </c>
      <c r="X354" s="347" t="n">
        <v>64.72</v>
      </c>
      <c r="Y354" s="357" t="n">
        <v>65.75</v>
      </c>
      <c r="Z354" s="365" t="inlineStr">
        <is>
          <t>1등급</t>
        </is>
      </c>
      <c r="AA354" s="350" t="n">
        <v>111.11</v>
      </c>
      <c r="AB354" s="349" t="inlineStr">
        <is>
          <t>만점</t>
        </is>
      </c>
      <c r="AC354" s="350" t="n">
        <v>0</v>
      </c>
      <c r="AD354" s="349" t="inlineStr">
        <is>
          <t>만점</t>
        </is>
      </c>
      <c r="AE354" s="364" t="n">
        <v>0</v>
      </c>
      <c r="AF354" s="366" t="n">
        <v>6.575</v>
      </c>
      <c r="AG354" s="363" t="n">
        <v>0</v>
      </c>
      <c r="AH354" s="635" t="inlineStr">
        <is>
          <t xml:space="preserve"> 과탐3%가산</t>
        </is>
      </c>
      <c r="AI354" s="324" t="n"/>
      <c r="AL354" s="487" t="inlineStr">
        <is>
          <t>연세대 천문우주학과</t>
        </is>
      </c>
      <c r="AM354" s="477" t="inlineStr">
        <is>
          <t>자연</t>
        </is>
      </c>
      <c r="AN354" s="637" t="n">
        <v>100</v>
      </c>
      <c r="AO354" s="478" t="n">
        <v>-931</v>
      </c>
      <c r="AP354" s="463" t="n">
        <v>-931</v>
      </c>
      <c r="AQ354" s="479" t="n">
        <v>0</v>
      </c>
      <c r="AR354" s="476" t="inlineStr">
        <is>
          <t>4.85 → 4.42</t>
        </is>
      </c>
      <c r="BA354" s="313" t="inlineStr">
        <is>
          <t>자연249</t>
        </is>
      </c>
    </row>
    <row r="355" ht="16.5" customHeight="1" s="671">
      <c r="B355" s="367" t="inlineStr">
        <is>
          <t>4.85</t>
        </is>
      </c>
      <c r="C355" s="351" t="inlineStr">
        <is>
          <t>10,525</t>
        </is>
      </c>
      <c r="D355" s="727" t="n">
        <v>-932</v>
      </c>
      <c r="E355" s="352" t="inlineStr"/>
      <c r="F355" s="341" t="n">
        <v>94.40000000000001</v>
      </c>
      <c r="G355" s="355" t="inlineStr">
        <is>
          <t>386.19</t>
        </is>
      </c>
      <c r="H355" s="356" t="inlineStr">
        <is>
          <t>391.31</t>
        </is>
      </c>
      <c r="I355" s="354" t="inlineStr">
        <is>
          <t>서강대</t>
        </is>
      </c>
      <c r="J355" s="340" t="inlineStr">
        <is>
          <t>SCIENCE기반자유전공학부</t>
        </is>
      </c>
      <c r="K355" s="339" t="inlineStr">
        <is>
          <t>자연</t>
        </is>
      </c>
      <c r="L355" s="357" t="n">
        <v>35</v>
      </c>
      <c r="M355" s="358" t="inlineStr">
        <is>
          <t xml:space="preserve">500.24 / </t>
        </is>
      </c>
      <c r="N355" s="359" t="n">
        <v>600</v>
      </c>
      <c r="O355" s="360" t="inlineStr">
        <is>
          <t>표점</t>
        </is>
      </c>
      <c r="P355" s="343" t="inlineStr">
        <is>
          <t>변표</t>
        </is>
      </c>
      <c r="Q355" s="342" t="inlineStr">
        <is>
          <t>2과목</t>
        </is>
      </c>
      <c r="R355" s="344" t="n">
        <v>37</v>
      </c>
      <c r="S355" s="345" t="n">
        <v>43</v>
      </c>
      <c r="T355" s="362" t="n">
        <v>20</v>
      </c>
      <c r="U355" s="361" t="n">
        <v>94.40000000000001</v>
      </c>
      <c r="V355" s="346" t="n">
        <v>129.0914176732359</v>
      </c>
      <c r="W355" s="348" t="n">
        <v>127.6671328671328</v>
      </c>
      <c r="X355" s="347" t="n">
        <v>64.72</v>
      </c>
      <c r="Y355" s="357" t="n">
        <v>68.31</v>
      </c>
      <c r="Z355" s="365" t="inlineStr">
        <is>
          <t>1등급</t>
        </is>
      </c>
      <c r="AA355" s="350" t="n">
        <v>100</v>
      </c>
      <c r="AB355" s="349" t="inlineStr">
        <is>
          <t>만점</t>
        </is>
      </c>
      <c r="AC355" s="350" t="n">
        <v>10</v>
      </c>
      <c r="AD355" s="349" t="inlineStr">
        <is>
          <t>만점</t>
        </is>
      </c>
      <c r="AE355" s="364" t="n">
        <v>0</v>
      </c>
      <c r="AF355" s="366" t="n">
        <v>0.3</v>
      </c>
      <c r="AG355" s="363" t="n">
        <v>0</v>
      </c>
      <c r="AH355" s="635" t="inlineStr">
        <is>
          <t xml:space="preserve"> 과탐Ⅱ0.3점 가산</t>
        </is>
      </c>
      <c r="AI355" s="324" t="n"/>
      <c r="AL355" s="487" t="inlineStr">
        <is>
          <t>서강대 SCIENCE기반자유전공학부</t>
        </is>
      </c>
      <c r="AM355" s="477" t="inlineStr">
        <is>
          <t>자연</t>
        </is>
      </c>
      <c r="AN355" s="637" t="n">
        <v>100</v>
      </c>
      <c r="AO355" s="478" t="n">
        <v>-932</v>
      </c>
      <c r="AP355" s="463" t="n">
        <v>-932</v>
      </c>
      <c r="AQ355" s="479" t="n">
        <v>0</v>
      </c>
      <c r="AR355" s="476" t="inlineStr">
        <is>
          <t>4.85 → 4.42</t>
        </is>
      </c>
      <c r="BA355" s="313" t="inlineStr">
        <is>
          <t>자연250</t>
        </is>
      </c>
    </row>
    <row r="356" ht="16.5" customHeight="1" s="671">
      <c r="B356" s="367" t="inlineStr">
        <is>
          <t>5.07</t>
        </is>
      </c>
      <c r="C356" s="351" t="inlineStr">
        <is>
          <t>11,002</t>
        </is>
      </c>
      <c r="D356" s="727" t="n">
        <v>-933</v>
      </c>
      <c r="E356" s="352" t="inlineStr">
        <is>
          <t>385.87</t>
        </is>
      </c>
      <c r="F356" s="341" t="n">
        <v>94.38</v>
      </c>
      <c r="G356" s="355" t="inlineStr">
        <is>
          <t>387.05</t>
        </is>
      </c>
      <c r="H356" s="356" t="inlineStr">
        <is>
          <t>391.52</t>
        </is>
      </c>
      <c r="I356" s="354" t="inlineStr">
        <is>
          <t>고려대</t>
        </is>
      </c>
      <c r="J356" s="340" t="inlineStr">
        <is>
          <t>언어학과</t>
        </is>
      </c>
      <c r="K356" s="339" t="inlineStr">
        <is>
          <t>통합</t>
        </is>
      </c>
      <c r="L356" s="357" t="n">
        <v>7</v>
      </c>
      <c r="M356" s="358" t="inlineStr">
        <is>
          <t xml:space="preserve">656.19 / </t>
        </is>
      </c>
      <c r="N356" s="359" t="n">
        <v>1000</v>
      </c>
      <c r="O356" s="360" t="inlineStr">
        <is>
          <t>표점</t>
        </is>
      </c>
      <c r="P356" s="343" t="inlineStr">
        <is>
          <t>변표</t>
        </is>
      </c>
      <c r="Q356" s="342" t="inlineStr">
        <is>
          <t>2과목</t>
        </is>
      </c>
      <c r="R356" s="344" t="n">
        <v>36</v>
      </c>
      <c r="S356" s="345" t="n">
        <v>36</v>
      </c>
      <c r="T356" s="362" t="n">
        <v>29</v>
      </c>
      <c r="U356" s="361" t="n">
        <v>94.38</v>
      </c>
      <c r="V356" s="346" t="n">
        <v>129.0746338496093</v>
      </c>
      <c r="W356" s="348" t="n">
        <v>127.6517476954752</v>
      </c>
      <c r="X356" s="347" t="n">
        <v>65.16</v>
      </c>
      <c r="Y356" s="357" t="n">
        <v>65.72</v>
      </c>
      <c r="Z356" s="365" t="inlineStr">
        <is>
          <t>1등급</t>
        </is>
      </c>
      <c r="AA356" s="350" t="n">
        <v>0</v>
      </c>
      <c r="AB356" s="349" t="inlineStr">
        <is>
          <t>만점</t>
        </is>
      </c>
      <c r="AC356" s="350" t="n">
        <v>10</v>
      </c>
      <c r="AD356" s="349" t="inlineStr">
        <is>
          <t>만점</t>
        </is>
      </c>
      <c r="AE356" s="364" t="n">
        <v>0</v>
      </c>
      <c r="AF356" s="366" t="n">
        <v>0</v>
      </c>
      <c r="AG356" s="363" t="n">
        <v>0</v>
      </c>
      <c r="AH356" s="635" t="inlineStr"/>
      <c r="AI356" s="324" t="n"/>
      <c r="AL356" s="487" t="inlineStr">
        <is>
          <t>고려대 언어학과</t>
        </is>
      </c>
      <c r="AM356" s="477" t="inlineStr">
        <is>
          <t>통합</t>
        </is>
      </c>
      <c r="AN356" s="637" t="n">
        <v>100</v>
      </c>
      <c r="AO356" s="478" t="n">
        <v>-933</v>
      </c>
      <c r="AP356" s="463" t="n">
        <v>-671</v>
      </c>
      <c r="AQ356" s="479" t="n">
        <v>-262</v>
      </c>
      <c r="AR356" s="476" t="inlineStr">
        <is>
          <t>4.89 → 4.58</t>
        </is>
      </c>
      <c r="BA356" s="313" t="inlineStr">
        <is>
          <t>자연251</t>
        </is>
      </c>
    </row>
    <row r="357" ht="16.5" customHeight="1" s="671">
      <c r="B357" s="367" t="inlineStr">
        <is>
          <t>4.87</t>
        </is>
      </c>
      <c r="C357" s="351" t="inlineStr">
        <is>
          <t>10,568</t>
        </is>
      </c>
      <c r="D357" s="727" t="n">
        <v>-934</v>
      </c>
      <c r="E357" s="352" t="inlineStr">
        <is>
          <t>386.16</t>
        </is>
      </c>
      <c r="F357" s="341" t="n">
        <v>94.38</v>
      </c>
      <c r="G357" s="355" t="inlineStr">
        <is>
          <t>387.05</t>
        </is>
      </c>
      <c r="H357" s="356" t="inlineStr">
        <is>
          <t>391.52</t>
        </is>
      </c>
      <c r="I357" s="354" t="inlineStr">
        <is>
          <t>연세대</t>
        </is>
      </c>
      <c r="J357" s="340" t="inlineStr">
        <is>
          <t>중어중문학과</t>
        </is>
      </c>
      <c r="K357" s="339" t="inlineStr">
        <is>
          <t>통합</t>
        </is>
      </c>
      <c r="L357" s="357" t="n">
        <v>17</v>
      </c>
      <c r="M357" s="358" t="inlineStr">
        <is>
          <t xml:space="preserve">695.82 / </t>
        </is>
      </c>
      <c r="N357" s="359" t="n">
        <v>1000</v>
      </c>
      <c r="O357" s="360" t="inlineStr">
        <is>
          <t>표점</t>
        </is>
      </c>
      <c r="P357" s="343" t="inlineStr">
        <is>
          <t>변표</t>
        </is>
      </c>
      <c r="Q357" s="342" t="inlineStr">
        <is>
          <t>2과목</t>
        </is>
      </c>
      <c r="R357" s="344" t="n">
        <v>38</v>
      </c>
      <c r="S357" s="345" t="n">
        <v>25</v>
      </c>
      <c r="T357" s="362" t="n">
        <v>25</v>
      </c>
      <c r="U357" s="361" t="n">
        <v>94.38</v>
      </c>
      <c r="V357" s="346" t="n">
        <v>129.0758301437214</v>
      </c>
      <c r="W357" s="348" t="n">
        <v>127.6528442984113</v>
      </c>
      <c r="X357" s="347" t="n">
        <v>65.16</v>
      </c>
      <c r="Y357" s="357" t="n">
        <v>65.73</v>
      </c>
      <c r="Z357" s="365" t="inlineStr">
        <is>
          <t>1등급</t>
        </is>
      </c>
      <c r="AA357" s="350" t="n">
        <v>125</v>
      </c>
      <c r="AB357" s="349" t="inlineStr">
        <is>
          <t>만점</t>
        </is>
      </c>
      <c r="AC357" s="350" t="n">
        <v>0</v>
      </c>
      <c r="AD357" s="349" t="inlineStr">
        <is>
          <t>만점</t>
        </is>
      </c>
      <c r="AE357" s="364" t="n">
        <v>0</v>
      </c>
      <c r="AF357" s="366" t="n">
        <v>4.93</v>
      </c>
      <c r="AG357" s="363" t="n">
        <v>0</v>
      </c>
      <c r="AH357" s="635" t="inlineStr">
        <is>
          <t xml:space="preserve"> 사탐3%가산</t>
        </is>
      </c>
      <c r="AI357" s="324" t="n"/>
      <c r="AL357" s="487" t="inlineStr">
        <is>
          <t>연세대 중어중문학과</t>
        </is>
      </c>
      <c r="AM357" s="477" t="inlineStr">
        <is>
          <t>통합</t>
        </is>
      </c>
      <c r="AN357" s="637" t="n">
        <v>100</v>
      </c>
      <c r="AO357" s="478" t="n">
        <v>-934</v>
      </c>
      <c r="AP357" s="463" t="n">
        <v>-672</v>
      </c>
      <c r="AQ357" s="479" t="n">
        <v>-262</v>
      </c>
      <c r="AR357" s="476" t="inlineStr">
        <is>
          <t>4.89 → 4.58</t>
        </is>
      </c>
      <c r="BA357" s="313" t="inlineStr">
        <is>
          <t>자연252</t>
        </is>
      </c>
    </row>
    <row r="358" ht="16.5" customHeight="1" s="671">
      <c r="B358" s="367" t="inlineStr">
        <is>
          <t>5.11</t>
        </is>
      </c>
      <c r="C358" s="351" t="inlineStr">
        <is>
          <t>11,089</t>
        </is>
      </c>
      <c r="D358" s="727" t="n">
        <v>-935</v>
      </c>
      <c r="E358" s="352" t="inlineStr">
        <is>
          <t>385.77</t>
        </is>
      </c>
      <c r="F358" s="341" t="n">
        <v>94.34999999999999</v>
      </c>
      <c r="G358" s="355" t="inlineStr">
        <is>
          <t>386.95</t>
        </is>
      </c>
      <c r="H358" s="356" t="inlineStr">
        <is>
          <t>391.36</t>
        </is>
      </c>
      <c r="I358" s="354" t="inlineStr">
        <is>
          <t>고려대</t>
        </is>
      </c>
      <c r="J358" s="340" t="inlineStr">
        <is>
          <t>서어서문학과</t>
        </is>
      </c>
      <c r="K358" s="339" t="inlineStr">
        <is>
          <t>통합</t>
        </is>
      </c>
      <c r="L358" s="357" t="n">
        <v>12</v>
      </c>
      <c r="M358" s="358" t="inlineStr">
        <is>
          <t xml:space="preserve">656.03 / </t>
        </is>
      </c>
      <c r="N358" s="359" t="n">
        <v>1000</v>
      </c>
      <c r="O358" s="360" t="inlineStr">
        <is>
          <t>표점</t>
        </is>
      </c>
      <c r="P358" s="343" t="inlineStr">
        <is>
          <t>변표</t>
        </is>
      </c>
      <c r="Q358" s="342" t="inlineStr">
        <is>
          <t>2과목</t>
        </is>
      </c>
      <c r="R358" s="344" t="n">
        <v>36</v>
      </c>
      <c r="S358" s="345" t="n">
        <v>36</v>
      </c>
      <c r="T358" s="362" t="n">
        <v>29</v>
      </c>
      <c r="U358" s="361" t="n">
        <v>94.34999999999999</v>
      </c>
      <c r="V358" s="346" t="n">
        <v>129.0431893687708</v>
      </c>
      <c r="W358" s="348" t="n">
        <v>127.6229235880399</v>
      </c>
      <c r="X358" s="347" t="n">
        <v>65.14</v>
      </c>
      <c r="Y358" s="357" t="n">
        <v>65.7</v>
      </c>
      <c r="Z358" s="365" t="inlineStr">
        <is>
          <t>1등급</t>
        </is>
      </c>
      <c r="AA358" s="350" t="n">
        <v>0</v>
      </c>
      <c r="AB358" s="349" t="inlineStr">
        <is>
          <t>만점</t>
        </is>
      </c>
      <c r="AC358" s="350" t="n">
        <v>10</v>
      </c>
      <c r="AD358" s="349" t="inlineStr">
        <is>
          <t>만점</t>
        </is>
      </c>
      <c r="AE358" s="364" t="n">
        <v>0</v>
      </c>
      <c r="AF358" s="366" t="n">
        <v>0</v>
      </c>
      <c r="AG358" s="363" t="n">
        <v>0</v>
      </c>
      <c r="AH358" s="635" t="inlineStr"/>
      <c r="AI358" s="324" t="n"/>
      <c r="AL358" s="487" t="inlineStr">
        <is>
          <t>고려대 서어서문학과</t>
        </is>
      </c>
      <c r="AM358" s="477" t="inlineStr">
        <is>
          <t>통합</t>
        </is>
      </c>
      <c r="AN358" s="637" t="n">
        <v>100</v>
      </c>
      <c r="AO358" s="478" t="n">
        <v>-935</v>
      </c>
      <c r="AP358" s="463" t="n">
        <v>-670</v>
      </c>
      <c r="AQ358" s="479" t="n">
        <v>-265</v>
      </c>
      <c r="AR358" s="476" t="inlineStr">
        <is>
          <t>4.96 → 4.65</t>
        </is>
      </c>
      <c r="BA358" s="313" t="inlineStr">
        <is>
          <t>자연253</t>
        </is>
      </c>
    </row>
    <row r="359" ht="16.5" customHeight="1" s="671">
      <c r="B359" s="367" t="inlineStr">
        <is>
          <t>4.98</t>
        </is>
      </c>
      <c r="C359" s="351" t="inlineStr">
        <is>
          <t>10,807</t>
        </is>
      </c>
      <c r="D359" s="727" t="n">
        <v>-936</v>
      </c>
      <c r="E359" s="352" t="inlineStr">
        <is>
          <t>386.00</t>
        </is>
      </c>
      <c r="F359" s="341" t="n">
        <v>94.33</v>
      </c>
      <c r="G359" s="355" t="inlineStr">
        <is>
          <t>386.90</t>
        </is>
      </c>
      <c r="H359" s="356" t="inlineStr">
        <is>
          <t>391.26</t>
        </is>
      </c>
      <c r="I359" s="354" t="inlineStr">
        <is>
          <t>연세대</t>
        </is>
      </c>
      <c r="J359" s="340" t="inlineStr">
        <is>
          <t>불어불문학과</t>
        </is>
      </c>
      <c r="K359" s="339" t="inlineStr">
        <is>
          <t>통합</t>
        </is>
      </c>
      <c r="L359" s="357" t="n">
        <v>17</v>
      </c>
      <c r="M359" s="358" t="inlineStr">
        <is>
          <t xml:space="preserve">695.601 / </t>
        </is>
      </c>
      <c r="N359" s="359" t="n">
        <v>1000</v>
      </c>
      <c r="O359" s="360" t="inlineStr">
        <is>
          <t>표점</t>
        </is>
      </c>
      <c r="P359" s="343" t="inlineStr">
        <is>
          <t>변표</t>
        </is>
      </c>
      <c r="Q359" s="342" t="inlineStr">
        <is>
          <t>2과목</t>
        </is>
      </c>
      <c r="R359" s="344" t="n">
        <v>38</v>
      </c>
      <c r="S359" s="345" t="n">
        <v>25</v>
      </c>
      <c r="T359" s="362" t="n">
        <v>25</v>
      </c>
      <c r="U359" s="361" t="n">
        <v>94.33</v>
      </c>
      <c r="V359" s="346" t="n">
        <v>129.0272903010613</v>
      </c>
      <c r="W359" s="348" t="n">
        <v>127.6083494426395</v>
      </c>
      <c r="X359" s="347" t="n">
        <v>65.13</v>
      </c>
      <c r="Y359" s="357" t="n">
        <v>65.7</v>
      </c>
      <c r="Z359" s="365" t="inlineStr">
        <is>
          <t>1등급</t>
        </is>
      </c>
      <c r="AA359" s="350" t="n">
        <v>125</v>
      </c>
      <c r="AB359" s="349" t="inlineStr">
        <is>
          <t>만점</t>
        </is>
      </c>
      <c r="AC359" s="350" t="n">
        <v>0</v>
      </c>
      <c r="AD359" s="349" t="inlineStr">
        <is>
          <t>만점</t>
        </is>
      </c>
      <c r="AE359" s="364" t="n">
        <v>0</v>
      </c>
      <c r="AF359" s="366" t="n">
        <v>4.928</v>
      </c>
      <c r="AG359" s="363" t="n">
        <v>0</v>
      </c>
      <c r="AH359" s="635" t="inlineStr">
        <is>
          <t xml:space="preserve"> 사탐3%가산</t>
        </is>
      </c>
      <c r="AI359" s="324" t="n"/>
      <c r="AL359" s="487" t="inlineStr">
        <is>
          <t>연세대 불어불문학과</t>
        </is>
      </c>
      <c r="AM359" s="477" t="inlineStr">
        <is>
          <t>통합</t>
        </is>
      </c>
      <c r="AN359" s="637" t="n">
        <v>100</v>
      </c>
      <c r="AO359" s="478" t="n">
        <v>-936</v>
      </c>
      <c r="AP359" s="463" t="n">
        <v>-671</v>
      </c>
      <c r="AQ359" s="479" t="n">
        <v>-265</v>
      </c>
      <c r="AR359" s="476" t="inlineStr">
        <is>
          <t>5.00 → 4.69</t>
        </is>
      </c>
      <c r="BA359" s="313" t="inlineStr">
        <is>
          <t>자연254</t>
        </is>
      </c>
    </row>
    <row r="360" ht="16.5" customHeight="1" s="671">
      <c r="B360" s="367" t="inlineStr">
        <is>
          <t>5.04</t>
        </is>
      </c>
      <c r="C360" s="351" t="inlineStr">
        <is>
          <t>10,937</t>
        </is>
      </c>
      <c r="D360" s="727" t="n">
        <v>-937</v>
      </c>
      <c r="E360" s="352" t="inlineStr"/>
      <c r="F360" s="341" t="n">
        <v>94.3</v>
      </c>
      <c r="G360" s="355" t="inlineStr">
        <is>
          <t>385.92</t>
        </is>
      </c>
      <c r="H360" s="356" t="inlineStr">
        <is>
          <t>390.91</t>
        </is>
      </c>
      <c r="I360" s="354" t="inlineStr">
        <is>
          <t>서강대</t>
        </is>
      </c>
      <c r="J360" s="340" t="inlineStr">
        <is>
          <t>컴퓨터공학과</t>
        </is>
      </c>
      <c r="K360" s="339" t="inlineStr">
        <is>
          <t>자연</t>
        </is>
      </c>
      <c r="L360" s="357" t="n">
        <v>36</v>
      </c>
      <c r="M360" s="358" t="inlineStr">
        <is>
          <t xml:space="preserve">499.9 / </t>
        </is>
      </c>
      <c r="N360" s="359" t="n">
        <v>600</v>
      </c>
      <c r="O360" s="360" t="inlineStr">
        <is>
          <t>표점</t>
        </is>
      </c>
      <c r="P360" s="343" t="inlineStr">
        <is>
          <t>변표</t>
        </is>
      </c>
      <c r="Q360" s="342" t="inlineStr">
        <is>
          <t>2과목</t>
        </is>
      </c>
      <c r="R360" s="344" t="n">
        <v>37</v>
      </c>
      <c r="S360" s="345" t="n">
        <v>43</v>
      </c>
      <c r="T360" s="362" t="n">
        <v>20</v>
      </c>
      <c r="U360" s="361" t="n">
        <v>94.3</v>
      </c>
      <c r="V360" s="346" t="n">
        <v>129.0015434051059</v>
      </c>
      <c r="W360" s="348" t="n">
        <v>127.584748121347</v>
      </c>
      <c r="X360" s="347" t="n">
        <v>64.67</v>
      </c>
      <c r="Y360" s="357" t="n">
        <v>68.2</v>
      </c>
      <c r="Z360" s="365" t="inlineStr">
        <is>
          <t>1등급</t>
        </is>
      </c>
      <c r="AA360" s="350" t="n">
        <v>100</v>
      </c>
      <c r="AB360" s="349" t="inlineStr">
        <is>
          <t>만점</t>
        </is>
      </c>
      <c r="AC360" s="350" t="n">
        <v>10</v>
      </c>
      <c r="AD360" s="349" t="inlineStr">
        <is>
          <t>만점</t>
        </is>
      </c>
      <c r="AE360" s="364" t="n">
        <v>0</v>
      </c>
      <c r="AF360" s="366" t="n">
        <v>0.3</v>
      </c>
      <c r="AG360" s="363" t="n">
        <v>0</v>
      </c>
      <c r="AH360" s="635" t="inlineStr">
        <is>
          <t xml:space="preserve"> 과탐Ⅱ0.3점 가산</t>
        </is>
      </c>
      <c r="AI360" s="324" t="n"/>
      <c r="AL360" s="487" t="inlineStr">
        <is>
          <t>서강대 컴퓨터공학과</t>
        </is>
      </c>
      <c r="AM360" s="477" t="inlineStr">
        <is>
          <t>자연</t>
        </is>
      </c>
      <c r="AN360" s="637" t="n">
        <v>100</v>
      </c>
      <c r="AO360" s="478" t="n">
        <v>-937</v>
      </c>
      <c r="AP360" s="463" t="n">
        <v>-937</v>
      </c>
      <c r="AQ360" s="479" t="n">
        <v>0</v>
      </c>
      <c r="AR360" s="476" t="inlineStr">
        <is>
          <t>5.05 → 4.61</t>
        </is>
      </c>
      <c r="BA360" s="313" t="inlineStr">
        <is>
          <t>통합인문93</t>
        </is>
      </c>
    </row>
    <row r="361" ht="16.5" customHeight="1" s="671">
      <c r="B361" s="367" t="inlineStr">
        <is>
          <t>5.05</t>
        </is>
      </c>
      <c r="C361" s="351" t="inlineStr">
        <is>
          <t>10,959</t>
        </is>
      </c>
      <c r="D361" s="727" t="n">
        <v>-938</v>
      </c>
      <c r="E361" s="352" t="inlineStr">
        <is>
          <t>385.91</t>
        </is>
      </c>
      <c r="F361" s="341" t="n">
        <v>94.3</v>
      </c>
      <c r="G361" s="355" t="inlineStr">
        <is>
          <t>386.82</t>
        </is>
      </c>
      <c r="H361" s="356" t="inlineStr">
        <is>
          <t>391.12</t>
        </is>
      </c>
      <c r="I361" s="354" t="inlineStr">
        <is>
          <t>연세대</t>
        </is>
      </c>
      <c r="J361" s="340" t="inlineStr">
        <is>
          <t>노어노문학과</t>
        </is>
      </c>
      <c r="K361" s="339" t="inlineStr">
        <is>
          <t>통합</t>
        </is>
      </c>
      <c r="L361" s="357" t="n">
        <v>14</v>
      </c>
      <c r="M361" s="358" t="inlineStr">
        <is>
          <t xml:space="preserve">695.468 / </t>
        </is>
      </c>
      <c r="N361" s="359" t="n">
        <v>1000</v>
      </c>
      <c r="O361" s="360" t="inlineStr">
        <is>
          <t>표점</t>
        </is>
      </c>
      <c r="P361" s="343" t="inlineStr">
        <is>
          <t>변표</t>
        </is>
      </c>
      <c r="Q361" s="342" t="inlineStr">
        <is>
          <t>2과목</t>
        </is>
      </c>
      <c r="R361" s="344" t="n">
        <v>38</v>
      </c>
      <c r="S361" s="345" t="n">
        <v>25</v>
      </c>
      <c r="T361" s="362" t="n">
        <v>25</v>
      </c>
      <c r="U361" s="361" t="n">
        <v>94.3</v>
      </c>
      <c r="V361" s="346" t="n">
        <v>128.9980115987005</v>
      </c>
      <c r="W361" s="348" t="n">
        <v>127.5815106321421</v>
      </c>
      <c r="X361" s="347" t="n">
        <v>65.12</v>
      </c>
      <c r="Y361" s="357" t="n">
        <v>65.68000000000001</v>
      </c>
      <c r="Z361" s="365" t="inlineStr">
        <is>
          <t>1등급</t>
        </is>
      </c>
      <c r="AA361" s="350" t="n">
        <v>125</v>
      </c>
      <c r="AB361" s="349" t="inlineStr">
        <is>
          <t>만점</t>
        </is>
      </c>
      <c r="AC361" s="350" t="n">
        <v>0</v>
      </c>
      <c r="AD361" s="349" t="inlineStr">
        <is>
          <t>만점</t>
        </is>
      </c>
      <c r="AE361" s="364" t="n">
        <v>0</v>
      </c>
      <c r="AF361" s="366" t="n">
        <v>4.926</v>
      </c>
      <c r="AG361" s="363" t="n">
        <v>0</v>
      </c>
      <c r="AH361" s="635" t="inlineStr">
        <is>
          <t xml:space="preserve"> 사탐3%가산</t>
        </is>
      </c>
      <c r="AI361" s="324" t="n"/>
      <c r="AL361" s="487" t="inlineStr">
        <is>
          <t>연세대 노어노문학과</t>
        </is>
      </c>
      <c r="AM361" s="477" t="inlineStr">
        <is>
          <t>통합</t>
        </is>
      </c>
      <c r="AN361" s="637" t="n">
        <v>100</v>
      </c>
      <c r="AO361" s="478" t="n">
        <v>-938</v>
      </c>
      <c r="AP361" s="463" t="n">
        <v>-667</v>
      </c>
      <c r="AQ361" s="479" t="n">
        <v>-271</v>
      </c>
      <c r="AR361" s="476" t="inlineStr">
        <is>
          <t>5.05 → 4.74</t>
        </is>
      </c>
      <c r="BA361" s="313" t="inlineStr">
        <is>
          <t>통합인문94</t>
        </is>
      </c>
    </row>
    <row r="362" ht="16.5" customHeight="1" s="671">
      <c r="B362" s="367" t="inlineStr">
        <is>
          <t>5.05</t>
        </is>
      </c>
      <c r="C362" s="351" t="inlineStr">
        <is>
          <t>10,959</t>
        </is>
      </c>
      <c r="D362" s="727" t="n">
        <v>-939</v>
      </c>
      <c r="E362" s="352" t="inlineStr">
        <is>
          <t>385.91</t>
        </is>
      </c>
      <c r="F362" s="341" t="n">
        <v>94.3</v>
      </c>
      <c r="G362" s="355" t="inlineStr">
        <is>
          <t>386.82</t>
        </is>
      </c>
      <c r="H362" s="356" t="inlineStr">
        <is>
          <t>391.12</t>
        </is>
      </c>
      <c r="I362" s="354" t="inlineStr">
        <is>
          <t>연세대</t>
        </is>
      </c>
      <c r="J362" s="340" t="inlineStr">
        <is>
          <t>행정학과</t>
        </is>
      </c>
      <c r="K362" s="339" t="inlineStr">
        <is>
          <t>통합</t>
        </is>
      </c>
      <c r="L362" s="357" t="n">
        <v>37</v>
      </c>
      <c r="M362" s="358" t="inlineStr">
        <is>
          <t xml:space="preserve">695.477 / </t>
        </is>
      </c>
      <c r="N362" s="359" t="n">
        <v>1000</v>
      </c>
      <c r="O362" s="360" t="inlineStr">
        <is>
          <t>표점</t>
        </is>
      </c>
      <c r="P362" s="343" t="inlineStr">
        <is>
          <t>변표</t>
        </is>
      </c>
      <c r="Q362" s="342" t="inlineStr">
        <is>
          <t>2과목</t>
        </is>
      </c>
      <c r="R362" s="344" t="n">
        <v>38</v>
      </c>
      <c r="S362" s="345" t="n">
        <v>25</v>
      </c>
      <c r="T362" s="362" t="n">
        <v>25</v>
      </c>
      <c r="U362" s="361" t="n">
        <v>94.3</v>
      </c>
      <c r="V362" s="346" t="n">
        <v>129.0000018428186</v>
      </c>
      <c r="W362" s="348" t="n">
        <v>127.5833350225838</v>
      </c>
      <c r="X362" s="347" t="n">
        <v>65.12</v>
      </c>
      <c r="Y362" s="357" t="n">
        <v>65.68000000000001</v>
      </c>
      <c r="Z362" s="365" t="inlineStr">
        <is>
          <t>1등급</t>
        </is>
      </c>
      <c r="AA362" s="350" t="n">
        <v>125</v>
      </c>
      <c r="AB362" s="349" t="inlineStr">
        <is>
          <t>만점</t>
        </is>
      </c>
      <c r="AC362" s="350" t="n">
        <v>0</v>
      </c>
      <c r="AD362" s="349" t="inlineStr">
        <is>
          <t>만점</t>
        </is>
      </c>
      <c r="AE362" s="364" t="n">
        <v>0</v>
      </c>
      <c r="AF362" s="366" t="n">
        <v>4.926</v>
      </c>
      <c r="AG362" s="363" t="n">
        <v>0</v>
      </c>
      <c r="AH362" s="635" t="inlineStr">
        <is>
          <t xml:space="preserve"> 사탐3%가산</t>
        </is>
      </c>
      <c r="AI362" s="324" t="n"/>
      <c r="AL362" s="487" t="inlineStr">
        <is>
          <t>연세대 행정학과</t>
        </is>
      </c>
      <c r="AM362" s="477" t="inlineStr">
        <is>
          <t>통합</t>
        </is>
      </c>
      <c r="AN362" s="637" t="n">
        <v>100</v>
      </c>
      <c r="AO362" s="478" t="n">
        <v>-939</v>
      </c>
      <c r="AP362" s="463" t="n">
        <v>-667</v>
      </c>
      <c r="AQ362" s="479" t="n">
        <v>-272</v>
      </c>
      <c r="AR362" s="476" t="inlineStr">
        <is>
          <t>5.05 → 4.74</t>
        </is>
      </c>
      <c r="BA362" s="313" t="inlineStr">
        <is>
          <t>자연255</t>
        </is>
      </c>
    </row>
    <row r="363" ht="16.5" customHeight="1" s="671">
      <c r="B363" s="367" t="inlineStr">
        <is>
          <t>5.06</t>
        </is>
      </c>
      <c r="C363" s="351" t="inlineStr">
        <is>
          <t>10,980</t>
        </is>
      </c>
      <c r="D363" s="727" t="n">
        <v>-940</v>
      </c>
      <c r="E363" s="352" t="inlineStr">
        <is>
          <t>385.89</t>
        </is>
      </c>
      <c r="F363" s="341" t="n">
        <v>94.29000000000001</v>
      </c>
      <c r="G363" s="355" t="inlineStr">
        <is>
          <t>386.78</t>
        </is>
      </c>
      <c r="H363" s="356" t="inlineStr">
        <is>
          <t>391.06</t>
        </is>
      </c>
      <c r="I363" s="354" t="inlineStr">
        <is>
          <t>연세대</t>
        </is>
      </c>
      <c r="J363" s="340" t="inlineStr">
        <is>
          <t>사회복지학과</t>
        </is>
      </c>
      <c r="K363" s="339" t="inlineStr">
        <is>
          <t>통합</t>
        </is>
      </c>
      <c r="L363" s="357" t="n">
        <v>14</v>
      </c>
      <c r="M363" s="358" t="inlineStr">
        <is>
          <t xml:space="preserve">695.42 / </t>
        </is>
      </c>
      <c r="N363" s="359" t="n">
        <v>1000</v>
      </c>
      <c r="O363" s="360" t="inlineStr">
        <is>
          <t>표점</t>
        </is>
      </c>
      <c r="P363" s="343" t="inlineStr">
        <is>
          <t>변표</t>
        </is>
      </c>
      <c r="Q363" s="342" t="inlineStr">
        <is>
          <t>2과목</t>
        </is>
      </c>
      <c r="R363" s="344" t="n">
        <v>38</v>
      </c>
      <c r="S363" s="345" t="n">
        <v>25</v>
      </c>
      <c r="T363" s="362" t="n">
        <v>25</v>
      </c>
      <c r="U363" s="361" t="n">
        <v>94.29000000000001</v>
      </c>
      <c r="V363" s="346" t="n">
        <v>128.9873748495799</v>
      </c>
      <c r="W363" s="348" t="n">
        <v>127.5717602787816</v>
      </c>
      <c r="X363" s="347" t="n">
        <v>65.11</v>
      </c>
      <c r="Y363" s="357" t="n">
        <v>65.68000000000001</v>
      </c>
      <c r="Z363" s="365" t="inlineStr">
        <is>
          <t>1등급</t>
        </is>
      </c>
      <c r="AA363" s="350" t="n">
        <v>125</v>
      </c>
      <c r="AB363" s="349" t="inlineStr">
        <is>
          <t>만점</t>
        </is>
      </c>
      <c r="AC363" s="350" t="n">
        <v>0</v>
      </c>
      <c r="AD363" s="349" t="inlineStr">
        <is>
          <t>만점</t>
        </is>
      </c>
      <c r="AE363" s="364" t="n">
        <v>0</v>
      </c>
      <c r="AF363" s="366" t="n">
        <v>4.926</v>
      </c>
      <c r="AG363" s="363" t="n">
        <v>0</v>
      </c>
      <c r="AH363" s="635" t="inlineStr">
        <is>
          <t xml:space="preserve"> 사탐3%가산</t>
        </is>
      </c>
      <c r="AI363" s="324" t="n"/>
      <c r="AL363" s="487" t="inlineStr">
        <is>
          <t>연세대 사회복지학과</t>
        </is>
      </c>
      <c r="AM363" s="477" t="inlineStr">
        <is>
          <t>통합</t>
        </is>
      </c>
      <c r="AN363" s="637" t="n">
        <v>100</v>
      </c>
      <c r="AO363" s="478" t="n">
        <v>-940</v>
      </c>
      <c r="AP363" s="463" t="n">
        <v>-668</v>
      </c>
      <c r="AQ363" s="479" t="n">
        <v>-272</v>
      </c>
      <c r="AR363" s="476" t="inlineStr">
        <is>
          <t>5.07 → 4.76</t>
        </is>
      </c>
      <c r="BA363" s="313" t="inlineStr">
        <is>
          <t>통합인문95</t>
        </is>
      </c>
    </row>
    <row r="364" ht="16.5" customHeight="1" s="671">
      <c r="B364" s="367" t="inlineStr">
        <is>
          <t>5.16</t>
        </is>
      </c>
      <c r="C364" s="351" t="inlineStr">
        <is>
          <t>11,197</t>
        </is>
      </c>
      <c r="D364" s="727" t="n">
        <v>-941</v>
      </c>
      <c r="E364" s="352" t="inlineStr"/>
      <c r="F364" s="341" t="n">
        <v>94.22</v>
      </c>
      <c r="G364" s="355" t="inlineStr">
        <is>
          <t>385.69</t>
        </is>
      </c>
      <c r="H364" s="356" t="inlineStr">
        <is>
          <t>390.66</t>
        </is>
      </c>
      <c r="I364" s="354" t="inlineStr">
        <is>
          <t>서강대</t>
        </is>
      </c>
      <c r="J364" s="340" t="inlineStr">
        <is>
          <t>화학과</t>
        </is>
      </c>
      <c r="K364" s="339" t="inlineStr">
        <is>
          <t>자연</t>
        </is>
      </c>
      <c r="L364" s="357" t="n">
        <v>15</v>
      </c>
      <c r="M364" s="358" t="inlineStr">
        <is>
          <t xml:space="preserve">499.7 / </t>
        </is>
      </c>
      <c r="N364" s="359" t="n">
        <v>600</v>
      </c>
      <c r="O364" s="360" t="inlineStr">
        <is>
          <t>표점</t>
        </is>
      </c>
      <c r="P364" s="343" t="inlineStr">
        <is>
          <t>변표</t>
        </is>
      </c>
      <c r="Q364" s="342" t="inlineStr">
        <is>
          <t>2과목</t>
        </is>
      </c>
      <c r="R364" s="344" t="n">
        <v>37</v>
      </c>
      <c r="S364" s="345" t="n">
        <v>43</v>
      </c>
      <c r="T364" s="362" t="n">
        <v>20</v>
      </c>
      <c r="U364" s="361" t="n">
        <v>94.22</v>
      </c>
      <c r="V364" s="346" t="n">
        <v>128.9256382359638</v>
      </c>
      <c r="W364" s="348" t="n">
        <v>127.5151683829669</v>
      </c>
      <c r="X364" s="347" t="n">
        <v>64.62</v>
      </c>
      <c r="Y364" s="357" t="n">
        <v>68.18000000000001</v>
      </c>
      <c r="Z364" s="365" t="inlineStr">
        <is>
          <t>1등급</t>
        </is>
      </c>
      <c r="AA364" s="350" t="n">
        <v>100</v>
      </c>
      <c r="AB364" s="349" t="inlineStr">
        <is>
          <t>만점</t>
        </is>
      </c>
      <c r="AC364" s="350" t="n">
        <v>10</v>
      </c>
      <c r="AD364" s="349" t="inlineStr">
        <is>
          <t>만점</t>
        </is>
      </c>
      <c r="AE364" s="364" t="n">
        <v>0</v>
      </c>
      <c r="AF364" s="366" t="n">
        <v>0.3</v>
      </c>
      <c r="AG364" s="363" t="n">
        <v>0</v>
      </c>
      <c r="AH364" s="635" t="inlineStr">
        <is>
          <t xml:space="preserve"> 과탐Ⅱ0.3점 가산</t>
        </is>
      </c>
      <c r="AI364" s="324" t="n"/>
      <c r="AL364" s="487" t="inlineStr">
        <is>
          <t>서강대 화학과</t>
        </is>
      </c>
      <c r="AM364" s="477" t="inlineStr">
        <is>
          <t>자연</t>
        </is>
      </c>
      <c r="AN364" s="637" t="n">
        <v>100</v>
      </c>
      <c r="AO364" s="478" t="n">
        <v>-941</v>
      </c>
      <c r="AP364" s="463" t="n">
        <v>-941</v>
      </c>
      <c r="AQ364" s="479" t="n">
        <v>0</v>
      </c>
      <c r="AR364" s="476" t="inlineStr">
        <is>
          <t>5.16 → 4.72</t>
        </is>
      </c>
      <c r="BA364" s="313" t="inlineStr">
        <is>
          <t>통합인문96</t>
        </is>
      </c>
    </row>
    <row r="365" ht="16.5" customHeight="1" s="671">
      <c r="B365" s="367" t="inlineStr">
        <is>
          <t>5.16</t>
        </is>
      </c>
      <c r="C365" s="351" t="inlineStr">
        <is>
          <t>11,197</t>
        </is>
      </c>
      <c r="D365" s="727" t="n">
        <v>-942</v>
      </c>
      <c r="E365" s="352" t="inlineStr"/>
      <c r="F365" s="341" t="n">
        <v>94.20999999999999</v>
      </c>
      <c r="G365" s="355" t="inlineStr">
        <is>
          <t>385.68</t>
        </is>
      </c>
      <c r="H365" s="356" t="inlineStr">
        <is>
          <t>390.64</t>
        </is>
      </c>
      <c r="I365" s="354" t="inlineStr">
        <is>
          <t>서강대</t>
        </is>
      </c>
      <c r="J365" s="340" t="inlineStr">
        <is>
          <t>인공지능학과</t>
        </is>
      </c>
      <c r="K365" s="339" t="inlineStr">
        <is>
          <t>자연</t>
        </is>
      </c>
      <c r="L365" s="357" t="n">
        <v>10</v>
      </c>
      <c r="M365" s="358" t="inlineStr">
        <is>
          <t xml:space="preserve">499.69 / </t>
        </is>
      </c>
      <c r="N365" s="359" t="n">
        <v>600</v>
      </c>
      <c r="O365" s="360" t="inlineStr">
        <is>
          <t>표점</t>
        </is>
      </c>
      <c r="P365" s="343" t="inlineStr">
        <is>
          <t>변표</t>
        </is>
      </c>
      <c r="Q365" s="342" t="inlineStr">
        <is>
          <t>2과목</t>
        </is>
      </c>
      <c r="R365" s="344" t="n">
        <v>37</v>
      </c>
      <c r="S365" s="345" t="n">
        <v>43</v>
      </c>
      <c r="T365" s="362" t="n">
        <v>20</v>
      </c>
      <c r="U365" s="361" t="n">
        <v>94.20999999999999</v>
      </c>
      <c r="V365" s="346" t="n">
        <v>128.9218429775068</v>
      </c>
      <c r="W365" s="348" t="n">
        <v>127.5116893960479</v>
      </c>
      <c r="X365" s="347" t="n">
        <v>64.62</v>
      </c>
      <c r="Y365" s="357" t="n">
        <v>68.18000000000001</v>
      </c>
      <c r="Z365" s="365" t="inlineStr">
        <is>
          <t>1등급</t>
        </is>
      </c>
      <c r="AA365" s="350" t="n">
        <v>100</v>
      </c>
      <c r="AB365" s="349" t="inlineStr">
        <is>
          <t>만점</t>
        </is>
      </c>
      <c r="AC365" s="350" t="n">
        <v>10</v>
      </c>
      <c r="AD365" s="349" t="inlineStr">
        <is>
          <t>만점</t>
        </is>
      </c>
      <c r="AE365" s="364" t="n">
        <v>0</v>
      </c>
      <c r="AF365" s="366" t="n">
        <v>0.3</v>
      </c>
      <c r="AG365" s="363" t="n">
        <v>0</v>
      </c>
      <c r="AH365" s="635" t="inlineStr">
        <is>
          <t xml:space="preserve"> 과탐Ⅱ0.3점 가산</t>
        </is>
      </c>
      <c r="AI365" s="324" t="n"/>
      <c r="AL365" s="487" t="inlineStr">
        <is>
          <t>서강대 인공지능학과</t>
        </is>
      </c>
      <c r="AM365" s="477" t="inlineStr">
        <is>
          <t>자연</t>
        </is>
      </c>
      <c r="AN365" s="637" t="n">
        <v>100</v>
      </c>
      <c r="AO365" s="478" t="n">
        <v>-942</v>
      </c>
      <c r="AP365" s="463" t="n">
        <v>-942</v>
      </c>
      <c r="AQ365" s="479" t="n">
        <v>0</v>
      </c>
      <c r="AR365" s="476" t="inlineStr">
        <is>
          <t>5.16 → 4.73</t>
        </is>
      </c>
      <c r="BA365" s="313" t="inlineStr">
        <is>
          <t>통합인문97</t>
        </is>
      </c>
    </row>
    <row r="366" ht="16.5" customHeight="1" s="671">
      <c r="B366" s="367" t="inlineStr">
        <is>
          <t>5.17</t>
        </is>
      </c>
      <c r="C366" s="351" t="inlineStr">
        <is>
          <t>11,219</t>
        </is>
      </c>
      <c r="D366" s="727" t="n">
        <v>-943</v>
      </c>
      <c r="E366" s="352" t="inlineStr"/>
      <c r="F366" s="341" t="n">
        <v>94.20999999999999</v>
      </c>
      <c r="G366" s="355" t="inlineStr">
        <is>
          <t>385.66</t>
        </is>
      </c>
      <c r="H366" s="356" t="inlineStr">
        <is>
          <t>390.64</t>
        </is>
      </c>
      <c r="I366" s="354" t="inlineStr">
        <is>
          <t>서강대</t>
        </is>
      </c>
      <c r="J366" s="340" t="inlineStr">
        <is>
          <t>전자공학과</t>
        </is>
      </c>
      <c r="K366" s="339" t="inlineStr">
        <is>
          <t>자연</t>
        </is>
      </c>
      <c r="L366" s="357" t="n">
        <v>34</v>
      </c>
      <c r="M366" s="358" t="inlineStr">
        <is>
          <t xml:space="preserve">499.68 / </t>
        </is>
      </c>
      <c r="N366" s="359" t="n">
        <v>600</v>
      </c>
      <c r="O366" s="360" t="inlineStr">
        <is>
          <t>표점</t>
        </is>
      </c>
      <c r="P366" s="343" t="inlineStr">
        <is>
          <t>변표</t>
        </is>
      </c>
      <c r="Q366" s="342" t="inlineStr">
        <is>
          <t>2과목</t>
        </is>
      </c>
      <c r="R366" s="344" t="n">
        <v>37</v>
      </c>
      <c r="S366" s="345" t="n">
        <v>43</v>
      </c>
      <c r="T366" s="362" t="n">
        <v>20</v>
      </c>
      <c r="U366" s="361" t="n">
        <v>94.20999999999999</v>
      </c>
      <c r="V366" s="346" t="n">
        <v>128.9180477190497</v>
      </c>
      <c r="W366" s="348" t="n">
        <v>127.5082104091289</v>
      </c>
      <c r="X366" s="347" t="n">
        <v>64.62</v>
      </c>
      <c r="Y366" s="357" t="n">
        <v>68.18000000000001</v>
      </c>
      <c r="Z366" s="365" t="inlineStr">
        <is>
          <t>1등급</t>
        </is>
      </c>
      <c r="AA366" s="350" t="n">
        <v>100</v>
      </c>
      <c r="AB366" s="349" t="inlineStr">
        <is>
          <t>만점</t>
        </is>
      </c>
      <c r="AC366" s="350" t="n">
        <v>10</v>
      </c>
      <c r="AD366" s="349" t="inlineStr">
        <is>
          <t>만점</t>
        </is>
      </c>
      <c r="AE366" s="364" t="n">
        <v>0</v>
      </c>
      <c r="AF366" s="366" t="n">
        <v>0.3</v>
      </c>
      <c r="AG366" s="363" t="n">
        <v>0</v>
      </c>
      <c r="AH366" s="635" t="inlineStr">
        <is>
          <t xml:space="preserve"> 과탐Ⅱ0.3점 가산</t>
        </is>
      </c>
      <c r="AI366" s="324" t="n"/>
      <c r="AL366" s="487" t="inlineStr">
        <is>
          <t>서강대 전자공학과</t>
        </is>
      </c>
      <c r="AM366" s="477" t="inlineStr">
        <is>
          <t>자연</t>
        </is>
      </c>
      <c r="AN366" s="637" t="n">
        <v>100</v>
      </c>
      <c r="AO366" s="478" t="n">
        <v>-943</v>
      </c>
      <c r="AP366" s="463" t="n">
        <v>-943</v>
      </c>
      <c r="AQ366" s="479" t="n">
        <v>0</v>
      </c>
      <c r="AR366" s="476" t="inlineStr">
        <is>
          <t>5.17 → 4.73</t>
        </is>
      </c>
      <c r="BA366" s="313" t="inlineStr">
        <is>
          <t>자연256</t>
        </is>
      </c>
    </row>
    <row r="367" ht="16.5" customHeight="1" s="671">
      <c r="B367" s="367" t="inlineStr">
        <is>
          <t>5.16</t>
        </is>
      </c>
      <c r="C367" s="351" t="inlineStr">
        <is>
          <t>11,197</t>
        </is>
      </c>
      <c r="D367" s="727" t="n">
        <v>-944</v>
      </c>
      <c r="E367" s="352" t="inlineStr"/>
      <c r="F367" s="341" t="n">
        <v>94.20999999999999</v>
      </c>
      <c r="G367" s="355" t="inlineStr">
        <is>
          <t>385.67</t>
        </is>
      </c>
      <c r="H367" s="356" t="inlineStr">
        <is>
          <t>390.64</t>
        </is>
      </c>
      <c r="I367" s="354" t="inlineStr">
        <is>
          <t>연세대</t>
        </is>
      </c>
      <c r="J367" s="340" t="inlineStr">
        <is>
          <t>수학과</t>
        </is>
      </c>
      <c r="K367" s="339" t="inlineStr">
        <is>
          <t>자연</t>
        </is>
      </c>
      <c r="L367" s="357" t="n">
        <v>16</v>
      </c>
      <c r="M367" s="358" t="inlineStr">
        <is>
          <t xml:space="preserve">692.215 / </t>
        </is>
      </c>
      <c r="N367" s="359" t="n">
        <v>1000</v>
      </c>
      <c r="O367" s="360" t="inlineStr">
        <is>
          <t>표점</t>
        </is>
      </c>
      <c r="P367" s="343" t="inlineStr">
        <is>
          <t>변표</t>
        </is>
      </c>
      <c r="Q367" s="342" t="inlineStr">
        <is>
          <t>2과목</t>
        </is>
      </c>
      <c r="R367" s="344" t="n">
        <v>22</v>
      </c>
      <c r="S367" s="345" t="n">
        <v>33</v>
      </c>
      <c r="T367" s="362" t="n">
        <v>33</v>
      </c>
      <c r="U367" s="361" t="n">
        <v>94.20999999999999</v>
      </c>
      <c r="V367" s="346" t="n">
        <v>128.9210792846591</v>
      </c>
      <c r="W367" s="348" t="n">
        <v>127.5109893442708</v>
      </c>
      <c r="X367" s="347" t="n">
        <v>64.62</v>
      </c>
      <c r="Y367" s="357" t="n">
        <v>65.64</v>
      </c>
      <c r="Z367" s="365" t="inlineStr">
        <is>
          <t>1등급</t>
        </is>
      </c>
      <c r="AA367" s="350" t="n">
        <v>111.11</v>
      </c>
      <c r="AB367" s="349" t="inlineStr">
        <is>
          <t>만점</t>
        </is>
      </c>
      <c r="AC367" s="350" t="n">
        <v>0</v>
      </c>
      <c r="AD367" s="349" t="inlineStr">
        <is>
          <t>만점</t>
        </is>
      </c>
      <c r="AE367" s="364" t="n">
        <v>0</v>
      </c>
      <c r="AF367" s="366" t="n">
        <v>6.564</v>
      </c>
      <c r="AG367" s="363" t="n">
        <v>0</v>
      </c>
      <c r="AH367" s="635" t="inlineStr">
        <is>
          <t xml:space="preserve"> 과탐3%가산</t>
        </is>
      </c>
      <c r="AI367" s="324" t="n"/>
      <c r="AL367" s="487" t="inlineStr">
        <is>
          <t>연세대 수학과</t>
        </is>
      </c>
      <c r="AM367" s="477" t="inlineStr">
        <is>
          <t>자연</t>
        </is>
      </c>
      <c r="AN367" s="637" t="n">
        <v>100</v>
      </c>
      <c r="AO367" s="478" t="n">
        <v>-944</v>
      </c>
      <c r="AP367" s="463" t="n">
        <v>-944</v>
      </c>
      <c r="AQ367" s="479" t="n">
        <v>0</v>
      </c>
      <c r="AR367" s="476" t="inlineStr">
        <is>
          <t>5.17 → 4.73</t>
        </is>
      </c>
      <c r="BA367" s="313" t="inlineStr">
        <is>
          <t>자연257</t>
        </is>
      </c>
    </row>
    <row r="368" ht="16.5" customHeight="1" s="671">
      <c r="B368" s="367" t="inlineStr">
        <is>
          <t>5.24</t>
        </is>
      </c>
      <c r="C368" s="351" t="inlineStr">
        <is>
          <t>11,371</t>
        </is>
      </c>
      <c r="D368" s="727" t="n">
        <v>-945</v>
      </c>
      <c r="E368" s="352" t="inlineStr">
        <is>
          <t>385.40</t>
        </is>
      </c>
      <c r="F368" s="341" t="n">
        <v>94.2</v>
      </c>
      <c r="G368" s="355" t="inlineStr">
        <is>
          <t>386.55</t>
        </is>
      </c>
      <c r="H368" s="356" t="inlineStr">
        <is>
          <t>389.70</t>
        </is>
      </c>
      <c r="I368" s="354" t="inlineStr">
        <is>
          <t>고려대</t>
        </is>
      </c>
      <c r="J368" s="340" t="inlineStr">
        <is>
          <t>사학과</t>
        </is>
      </c>
      <c r="K368" s="339" t="inlineStr">
        <is>
          <t>통합</t>
        </is>
      </c>
      <c r="L368" s="357" t="n">
        <v>11</v>
      </c>
      <c r="M368" s="358" t="inlineStr">
        <is>
          <t xml:space="preserve">655.37 / </t>
        </is>
      </c>
      <c r="N368" s="359" t="n">
        <v>1000</v>
      </c>
      <c r="O368" s="360" t="inlineStr">
        <is>
          <t>표점</t>
        </is>
      </c>
      <c r="P368" s="343" t="inlineStr">
        <is>
          <t>변표</t>
        </is>
      </c>
      <c r="Q368" s="342" t="inlineStr">
        <is>
          <t>2과목</t>
        </is>
      </c>
      <c r="R368" s="344" t="n">
        <v>36</v>
      </c>
      <c r="S368" s="345" t="n">
        <v>36</v>
      </c>
      <c r="T368" s="362" t="n">
        <v>29</v>
      </c>
      <c r="U368" s="361" t="n">
        <v>94.2</v>
      </c>
      <c r="V368" s="346" t="n">
        <v>128.9134808853119</v>
      </c>
      <c r="W368" s="348" t="n">
        <v>127.5040241448692</v>
      </c>
      <c r="X368" s="347" t="n">
        <v>65.06999999999999</v>
      </c>
      <c r="Y368" s="357" t="n">
        <v>65.62</v>
      </c>
      <c r="Z368" s="365" t="inlineStr">
        <is>
          <t>1등급</t>
        </is>
      </c>
      <c r="AA368" s="350" t="n">
        <v>0</v>
      </c>
      <c r="AB368" s="349" t="inlineStr">
        <is>
          <t>만점</t>
        </is>
      </c>
      <c r="AC368" s="350" t="n">
        <v>10</v>
      </c>
      <c r="AD368" s="349" t="inlineStr">
        <is>
          <t>만점</t>
        </is>
      </c>
      <c r="AE368" s="364" t="n">
        <v>0</v>
      </c>
      <c r="AF368" s="366" t="n">
        <v>0</v>
      </c>
      <c r="AG368" s="363" t="n">
        <v>0</v>
      </c>
      <c r="AH368" s="635" t="inlineStr"/>
      <c r="AI368" s="324" t="n"/>
      <c r="AL368" s="487" t="inlineStr">
        <is>
          <t>고려대 사학과</t>
        </is>
      </c>
      <c r="AM368" s="477" t="inlineStr">
        <is>
          <t>통합</t>
        </is>
      </c>
      <c r="AN368" s="637" t="n">
        <v>100</v>
      </c>
      <c r="AO368" s="478" t="n">
        <v>-945</v>
      </c>
      <c r="AP368" s="463" t="n">
        <v>-667</v>
      </c>
      <c r="AQ368" s="479" t="n">
        <v>-278</v>
      </c>
      <c r="AR368" s="476" t="inlineStr">
        <is>
          <t>5.17 → 4.86</t>
        </is>
      </c>
      <c r="BA368" s="313" t="inlineStr">
        <is>
          <t>통합인문98</t>
        </is>
      </c>
    </row>
    <row r="369" ht="16.5" customHeight="1" s="671">
      <c r="B369" s="367" t="inlineStr">
        <is>
          <t>5.18</t>
        </is>
      </c>
      <c r="C369" s="351" t="inlineStr">
        <is>
          <t>11,241</t>
        </is>
      </c>
      <c r="D369" s="727" t="n">
        <v>-946</v>
      </c>
      <c r="E369" s="352" t="inlineStr">
        <is>
          <t>385.64</t>
        </is>
      </c>
      <c r="F369" s="341" t="n">
        <v>94.2</v>
      </c>
      <c r="G369" s="355" t="inlineStr">
        <is>
          <t>386.54</t>
        </is>
      </c>
      <c r="H369" s="356" t="inlineStr">
        <is>
          <t>389.69</t>
        </is>
      </c>
      <c r="I369" s="354" t="inlineStr">
        <is>
          <t>연세대</t>
        </is>
      </c>
      <c r="J369" s="340" t="inlineStr">
        <is>
          <t>사학과</t>
        </is>
      </c>
      <c r="K369" s="339" t="inlineStr">
        <is>
          <t>통합</t>
        </is>
      </c>
      <c r="L369" s="357" t="n">
        <v>22</v>
      </c>
      <c r="M369" s="358" t="inlineStr">
        <is>
          <t xml:space="preserve">695.055 / </t>
        </is>
      </c>
      <c r="N369" s="359" t="n">
        <v>1000</v>
      </c>
      <c r="O369" s="360" t="inlineStr">
        <is>
          <t>표점</t>
        </is>
      </c>
      <c r="P369" s="343" t="inlineStr">
        <is>
          <t>변표</t>
        </is>
      </c>
      <c r="Q369" s="342" t="inlineStr">
        <is>
          <t>2과목</t>
        </is>
      </c>
      <c r="R369" s="344" t="n">
        <v>38</v>
      </c>
      <c r="S369" s="345" t="n">
        <v>25</v>
      </c>
      <c r="T369" s="362" t="n">
        <v>25</v>
      </c>
      <c r="U369" s="361" t="n">
        <v>94.2</v>
      </c>
      <c r="V369" s="346" t="n">
        <v>128.9066151660287</v>
      </c>
      <c r="W369" s="348" t="n">
        <v>127.4977305688597</v>
      </c>
      <c r="X369" s="347" t="n">
        <v>65.06999999999999</v>
      </c>
      <c r="Y369" s="357" t="n">
        <v>65.63000000000001</v>
      </c>
      <c r="Z369" s="365" t="inlineStr">
        <is>
          <t>1등급</t>
        </is>
      </c>
      <c r="AA369" s="350" t="n">
        <v>125</v>
      </c>
      <c r="AB369" s="349" t="inlineStr">
        <is>
          <t>만점</t>
        </is>
      </c>
      <c r="AC369" s="350" t="n">
        <v>0</v>
      </c>
      <c r="AD369" s="349" t="inlineStr">
        <is>
          <t>만점</t>
        </is>
      </c>
      <c r="AE369" s="364" t="n">
        <v>0</v>
      </c>
      <c r="AF369" s="366" t="n">
        <v>4.922</v>
      </c>
      <c r="AG369" s="363" t="n">
        <v>0</v>
      </c>
      <c r="AH369" s="635" t="inlineStr">
        <is>
          <t xml:space="preserve"> 사탐3%가산</t>
        </is>
      </c>
      <c r="AI369" s="324" t="n"/>
      <c r="AL369" s="487" t="inlineStr">
        <is>
          <t>연세대 사학과</t>
        </is>
      </c>
      <c r="AM369" s="477" t="inlineStr">
        <is>
          <t>통합</t>
        </is>
      </c>
      <c r="AN369" s="637" t="n">
        <v>100</v>
      </c>
      <c r="AO369" s="478" t="n">
        <v>-946</v>
      </c>
      <c r="AP369" s="463" t="n">
        <v>-667</v>
      </c>
      <c r="AQ369" s="479" t="n">
        <v>-279</v>
      </c>
      <c r="AR369" s="476" t="inlineStr">
        <is>
          <t>5.18 → 4.87</t>
        </is>
      </c>
      <c r="BA369" s="313" t="inlineStr">
        <is>
          <t>자연258</t>
        </is>
      </c>
    </row>
    <row r="370" ht="16.5" customHeight="1" s="671">
      <c r="B370" s="367" t="inlineStr">
        <is>
          <t>5.20</t>
        </is>
      </c>
      <c r="C370" s="351" t="inlineStr">
        <is>
          <t>11,284</t>
        </is>
      </c>
      <c r="D370" s="727" t="n">
        <v>-947</v>
      </c>
      <c r="E370" s="352" t="inlineStr"/>
      <c r="F370" s="341" t="n">
        <v>94.18000000000001</v>
      </c>
      <c r="G370" s="355" t="inlineStr">
        <is>
          <t>385.57</t>
        </is>
      </c>
      <c r="H370" s="356" t="inlineStr">
        <is>
          <t>390.55</t>
        </is>
      </c>
      <c r="I370" s="354" t="inlineStr">
        <is>
          <t>성균관대</t>
        </is>
      </c>
      <c r="J370" s="340" t="inlineStr">
        <is>
          <t>컴퓨터교육과</t>
        </is>
      </c>
      <c r="K370" s="339" t="inlineStr">
        <is>
          <t>자연</t>
        </is>
      </c>
      <c r="L370" s="357" t="n">
        <v>15</v>
      </c>
      <c r="M370" s="358" t="inlineStr">
        <is>
          <t xml:space="preserve">654.71 / </t>
        </is>
      </c>
      <c r="N370" s="359" t="n">
        <v>1000</v>
      </c>
      <c r="O370" s="360" t="inlineStr">
        <is>
          <t>표점</t>
        </is>
      </c>
      <c r="P370" s="343" t="inlineStr">
        <is>
          <t>변표</t>
        </is>
      </c>
      <c r="Q370" s="342" t="inlineStr">
        <is>
          <t>2과목</t>
        </is>
      </c>
      <c r="R370" s="344" t="n">
        <v>20</v>
      </c>
      <c r="S370" s="345" t="n">
        <v>40</v>
      </c>
      <c r="T370" s="362" t="n">
        <v>30</v>
      </c>
      <c r="U370" s="361" t="n">
        <v>94.18000000000001</v>
      </c>
      <c r="V370" s="346" t="n">
        <v>128.8863679143501</v>
      </c>
      <c r="W370" s="348" t="n">
        <v>127.4791705881543</v>
      </c>
      <c r="X370" s="347" t="n">
        <v>64.59999999999999</v>
      </c>
      <c r="Y370" s="357" t="n">
        <v>65.84</v>
      </c>
      <c r="Z370" s="365" t="inlineStr">
        <is>
          <t>1등급</t>
        </is>
      </c>
      <c r="AA370" s="350" t="n">
        <v>63.5</v>
      </c>
      <c r="AB370" s="349" t="inlineStr">
        <is>
          <t>만점</t>
        </is>
      </c>
      <c r="AC370" s="350" t="n">
        <v>0</v>
      </c>
      <c r="AD370" s="349" t="inlineStr">
        <is>
          <t>만점</t>
        </is>
      </c>
      <c r="AE370" s="364" t="n">
        <v>0</v>
      </c>
      <c r="AF370" s="366" t="n">
        <v>9.875999999999999</v>
      </c>
      <c r="AG370" s="363" t="n">
        <v>0</v>
      </c>
      <c r="AH370" s="635" t="inlineStr">
        <is>
          <t xml:space="preserve"> 과탐5%가산</t>
        </is>
      </c>
      <c r="AI370" s="324" t="n"/>
      <c r="AL370" s="487" t="inlineStr">
        <is>
          <t>성균관대 컴퓨터교육과</t>
        </is>
      </c>
      <c r="AM370" s="477" t="inlineStr">
        <is>
          <t>자연</t>
        </is>
      </c>
      <c r="AN370" s="637" t="n">
        <v>100</v>
      </c>
      <c r="AO370" s="478" t="n">
        <v>-947</v>
      </c>
      <c r="AP370" s="463" t="n">
        <v>-947</v>
      </c>
      <c r="AQ370" s="479" t="n">
        <v>0</v>
      </c>
      <c r="AR370" s="476" t="inlineStr">
        <is>
          <t>5.20 → 4.76</t>
        </is>
      </c>
      <c r="BA370" s="313" t="inlineStr">
        <is>
          <t>통합인문99</t>
        </is>
      </c>
    </row>
    <row r="371" ht="16.5" customHeight="1" s="671">
      <c r="B371" s="367" t="inlineStr">
        <is>
          <t>5.23</t>
        </is>
      </c>
      <c r="C371" s="351" t="inlineStr">
        <is>
          <t>11,349</t>
        </is>
      </c>
      <c r="D371" s="727" t="n">
        <v>-948</v>
      </c>
      <c r="E371" s="352" t="inlineStr">
        <is>
          <t>385.45</t>
        </is>
      </c>
      <c r="F371" s="341" t="n">
        <v>94.13</v>
      </c>
      <c r="G371" s="355" t="inlineStr">
        <is>
          <t>386.34</t>
        </is>
      </c>
      <c r="H371" s="356" t="inlineStr">
        <is>
          <t>389.61</t>
        </is>
      </c>
      <c r="I371" s="354" t="inlineStr">
        <is>
          <t>서강대</t>
        </is>
      </c>
      <c r="J371" s="340" t="inlineStr">
        <is>
          <t>지식융합미디어학부</t>
        </is>
      </c>
      <c r="K371" s="339" t="inlineStr">
        <is>
          <t>통합</t>
        </is>
      </c>
      <c r="L371" s="357" t="n">
        <v>23</v>
      </c>
      <c r="M371" s="358" t="inlineStr">
        <is>
          <t xml:space="preserve">498.87 / </t>
        </is>
      </c>
      <c r="N371" s="359" t="n">
        <v>600</v>
      </c>
      <c r="O371" s="360" t="inlineStr">
        <is>
          <t>표점</t>
        </is>
      </c>
      <c r="P371" s="343" t="inlineStr">
        <is>
          <t>변표</t>
        </is>
      </c>
      <c r="Q371" s="342" t="inlineStr">
        <is>
          <t>2과목</t>
        </is>
      </c>
      <c r="R371" s="344" t="n">
        <v>37</v>
      </c>
      <c r="S371" s="345" t="n">
        <v>43</v>
      </c>
      <c r="T371" s="362" t="n">
        <v>20</v>
      </c>
      <c r="U371" s="361" t="n">
        <v>94.13</v>
      </c>
      <c r="V371" s="346" t="n">
        <v>128.841201048452</v>
      </c>
      <c r="W371" s="348" t="n">
        <v>127.4377676277476</v>
      </c>
      <c r="X371" s="347" t="n">
        <v>65.03</v>
      </c>
      <c r="Y371" s="357" t="n">
        <v>67.90000000000001</v>
      </c>
      <c r="Z371" s="365" t="inlineStr">
        <is>
          <t>1등급</t>
        </is>
      </c>
      <c r="AA371" s="350" t="n">
        <v>100</v>
      </c>
      <c r="AB371" s="349" t="inlineStr">
        <is>
          <t>만점</t>
        </is>
      </c>
      <c r="AC371" s="350" t="n">
        <v>10</v>
      </c>
      <c r="AD371" s="349" t="inlineStr">
        <is>
          <t>만점</t>
        </is>
      </c>
      <c r="AE371" s="364" t="n">
        <v>0</v>
      </c>
      <c r="AF371" s="366" t="n">
        <v>0</v>
      </c>
      <c r="AG371" s="363" t="n">
        <v>0</v>
      </c>
      <c r="AH371" s="635" t="inlineStr"/>
      <c r="AI371" s="324" t="n"/>
      <c r="AL371" s="487" t="inlineStr">
        <is>
          <t>서강대 지식융합미디어학부</t>
        </is>
      </c>
      <c r="AM371" s="477" t="inlineStr">
        <is>
          <t>통합</t>
        </is>
      </c>
      <c r="AN371" s="637" t="n">
        <v>100</v>
      </c>
      <c r="AO371" s="478" t="n">
        <v>-948</v>
      </c>
      <c r="AP371" s="463" t="n">
        <v>-665</v>
      </c>
      <c r="AQ371" s="479" t="n">
        <v>-283</v>
      </c>
      <c r="AR371" s="476" t="inlineStr">
        <is>
          <t>5.24 → 4.93</t>
        </is>
      </c>
      <c r="BA371" s="313" t="inlineStr">
        <is>
          <t>통합인문100</t>
        </is>
      </c>
    </row>
    <row r="372" ht="16.5" customHeight="1" s="671">
      <c r="B372" s="367" t="inlineStr">
        <is>
          <t>5.29</t>
        </is>
      </c>
      <c r="C372" s="351" t="inlineStr">
        <is>
          <t>11,479</t>
        </is>
      </c>
      <c r="D372" s="727" t="n">
        <v>-949</v>
      </c>
      <c r="E372" s="352" t="inlineStr">
        <is>
          <t>385.15</t>
        </is>
      </c>
      <c r="F372" s="341" t="n">
        <v>94.11</v>
      </c>
      <c r="G372" s="355" t="inlineStr">
        <is>
          <t>386.30</t>
        </is>
      </c>
      <c r="H372" s="356" t="inlineStr">
        <is>
          <t>389.60</t>
        </is>
      </c>
      <c r="I372" s="354" t="inlineStr">
        <is>
          <t>고려대</t>
        </is>
      </c>
      <c r="J372" s="340" t="inlineStr">
        <is>
          <t>식품자원경제학과</t>
        </is>
      </c>
      <c r="K372" s="339" t="inlineStr">
        <is>
          <t>통합</t>
        </is>
      </c>
      <c r="L372" s="357" t="n">
        <v>15</v>
      </c>
      <c r="M372" s="358" t="inlineStr">
        <is>
          <t xml:space="preserve">654.95 / </t>
        </is>
      </c>
      <c r="N372" s="359" t="n">
        <v>1000</v>
      </c>
      <c r="O372" s="360" t="inlineStr">
        <is>
          <t>표점</t>
        </is>
      </c>
      <c r="P372" s="343" t="inlineStr">
        <is>
          <t>변표</t>
        </is>
      </c>
      <c r="Q372" s="342" t="inlineStr">
        <is>
          <t>2과목</t>
        </is>
      </c>
      <c r="R372" s="344" t="n">
        <v>36</v>
      </c>
      <c r="S372" s="345" t="n">
        <v>36</v>
      </c>
      <c r="T372" s="362" t="n">
        <v>29</v>
      </c>
      <c r="U372" s="361" t="n">
        <v>94.11</v>
      </c>
      <c r="V372" s="346" t="n">
        <v>128.8309391231107</v>
      </c>
      <c r="W372" s="348" t="n">
        <v>127.4283608628515</v>
      </c>
      <c r="X372" s="347" t="n">
        <v>65.02</v>
      </c>
      <c r="Y372" s="357" t="n">
        <v>65.57000000000001</v>
      </c>
      <c r="Z372" s="365" t="inlineStr">
        <is>
          <t>1등급</t>
        </is>
      </c>
      <c r="AA372" s="350" t="n">
        <v>0</v>
      </c>
      <c r="AB372" s="349" t="inlineStr">
        <is>
          <t>만점</t>
        </is>
      </c>
      <c r="AC372" s="350" t="n">
        <v>10</v>
      </c>
      <c r="AD372" s="349" t="inlineStr">
        <is>
          <t>만점</t>
        </is>
      </c>
      <c r="AE372" s="364" t="n">
        <v>0</v>
      </c>
      <c r="AF372" s="366" t="n">
        <v>0</v>
      </c>
      <c r="AG372" s="363" t="n">
        <v>0</v>
      </c>
      <c r="AH372" s="635" t="inlineStr"/>
      <c r="AI372" s="324" t="n"/>
      <c r="AL372" s="487" t="inlineStr">
        <is>
          <t>고려대 식품자원경제학과</t>
        </is>
      </c>
      <c r="AM372" s="477" t="inlineStr">
        <is>
          <t>통합</t>
        </is>
      </c>
      <c r="AN372" s="637" t="n">
        <v>100</v>
      </c>
      <c r="AO372" s="478" t="n">
        <v>-949</v>
      </c>
      <c r="AP372" s="463" t="n">
        <v>-665</v>
      </c>
      <c r="AQ372" s="479" t="n">
        <v>-284</v>
      </c>
      <c r="AR372" s="476" t="inlineStr">
        <is>
          <t>5.25 → 4.94</t>
        </is>
      </c>
      <c r="BA372" s="313" t="inlineStr">
        <is>
          <t>통합인문101</t>
        </is>
      </c>
    </row>
    <row r="373" ht="16.5" customHeight="1" s="671">
      <c r="B373" s="367" t="inlineStr">
        <is>
          <t>5.25</t>
        </is>
      </c>
      <c r="C373" s="351" t="inlineStr">
        <is>
          <t>11,393</t>
        </is>
      </c>
      <c r="D373" s="727" t="n">
        <v>-950</v>
      </c>
      <c r="E373" s="352" t="inlineStr">
        <is>
          <t>385.37</t>
        </is>
      </c>
      <c r="F373" s="341" t="n">
        <v>94.09999999999999</v>
      </c>
      <c r="G373" s="355" t="inlineStr">
        <is>
          <t>386.26</t>
        </is>
      </c>
      <c r="H373" s="356" t="inlineStr">
        <is>
          <t>389.58</t>
        </is>
      </c>
      <c r="I373" s="354" t="inlineStr">
        <is>
          <t>연세대</t>
        </is>
      </c>
      <c r="J373" s="340" t="inlineStr">
        <is>
          <t>독어독문학과</t>
        </is>
      </c>
      <c r="K373" s="339" t="inlineStr">
        <is>
          <t>통합</t>
        </is>
      </c>
      <c r="L373" s="357" t="n">
        <v>18</v>
      </c>
      <c r="M373" s="358" t="inlineStr">
        <is>
          <t xml:space="preserve">694.641 / </t>
        </is>
      </c>
      <c r="N373" s="359" t="n">
        <v>1000</v>
      </c>
      <c r="O373" s="360" t="inlineStr">
        <is>
          <t>표점</t>
        </is>
      </c>
      <c r="P373" s="343" t="inlineStr">
        <is>
          <t>변표</t>
        </is>
      </c>
      <c r="Q373" s="342" t="inlineStr">
        <is>
          <t>2과목</t>
        </is>
      </c>
      <c r="R373" s="344" t="n">
        <v>38</v>
      </c>
      <c r="S373" s="345" t="n">
        <v>25</v>
      </c>
      <c r="T373" s="362" t="n">
        <v>25</v>
      </c>
      <c r="U373" s="361" t="n">
        <v>94.09999999999999</v>
      </c>
      <c r="V373" s="346" t="n">
        <v>128.8149975951217</v>
      </c>
      <c r="W373" s="348" t="n">
        <v>127.4137477955282</v>
      </c>
      <c r="X373" s="347" t="n">
        <v>65.02</v>
      </c>
      <c r="Y373" s="357" t="n">
        <v>65.58</v>
      </c>
      <c r="Z373" s="365" t="inlineStr">
        <is>
          <t>1등급</t>
        </is>
      </c>
      <c r="AA373" s="350" t="n">
        <v>125</v>
      </c>
      <c r="AB373" s="349" t="inlineStr">
        <is>
          <t>만점</t>
        </is>
      </c>
      <c r="AC373" s="350" t="n">
        <v>0</v>
      </c>
      <c r="AD373" s="349" t="inlineStr">
        <is>
          <t>만점</t>
        </is>
      </c>
      <c r="AE373" s="364" t="n">
        <v>0</v>
      </c>
      <c r="AF373" s="366" t="n">
        <v>4.919</v>
      </c>
      <c r="AG373" s="363" t="n">
        <v>0</v>
      </c>
      <c r="AH373" s="635" t="inlineStr">
        <is>
          <t xml:space="preserve"> 사탐3%가산</t>
        </is>
      </c>
      <c r="AI373" s="324" t="n"/>
      <c r="AL373" s="487" t="inlineStr">
        <is>
          <t>연세대 독어독문학과</t>
        </is>
      </c>
      <c r="AM373" s="477" t="inlineStr">
        <is>
          <t>통합</t>
        </is>
      </c>
      <c r="AN373" s="637" t="n">
        <v>100</v>
      </c>
      <c r="AO373" s="478" t="n">
        <v>-950</v>
      </c>
      <c r="AP373" s="463" t="n">
        <v>-665</v>
      </c>
      <c r="AQ373" s="479" t="n">
        <v>-285</v>
      </c>
      <c r="AR373" s="476" t="inlineStr">
        <is>
          <t>5.26 → 4.95</t>
        </is>
      </c>
      <c r="BA373" s="313" t="inlineStr">
        <is>
          <t>통합인문102</t>
        </is>
      </c>
    </row>
    <row r="374" ht="16.5" customHeight="1" s="671">
      <c r="B374" s="367" t="inlineStr">
        <is>
          <t>5.25</t>
        </is>
      </c>
      <c r="C374" s="351" t="inlineStr">
        <is>
          <t>11,393</t>
        </is>
      </c>
      <c r="D374" s="727" t="n">
        <v>-951</v>
      </c>
      <c r="E374" s="352" t="inlineStr">
        <is>
          <t>385.37</t>
        </is>
      </c>
      <c r="F374" s="341" t="n">
        <v>94.09999999999999</v>
      </c>
      <c r="G374" s="355" t="inlineStr">
        <is>
          <t>386.27</t>
        </is>
      </c>
      <c r="H374" s="356" t="inlineStr">
        <is>
          <t>389.59</t>
        </is>
      </c>
      <c r="I374" s="354" t="inlineStr">
        <is>
          <t>연세대</t>
        </is>
      </c>
      <c r="J374" s="340" t="inlineStr">
        <is>
          <t>정치외교학과</t>
        </is>
      </c>
      <c r="K374" s="339" t="inlineStr">
        <is>
          <t>통합</t>
        </is>
      </c>
      <c r="L374" s="357" t="n">
        <v>43</v>
      </c>
      <c r="M374" s="358" t="inlineStr">
        <is>
          <t xml:space="preserve">694.655 / </t>
        </is>
      </c>
      <c r="N374" s="359" t="n">
        <v>1000</v>
      </c>
      <c r="O374" s="360" t="inlineStr">
        <is>
          <t>표점</t>
        </is>
      </c>
      <c r="P374" s="343" t="inlineStr">
        <is>
          <t>변표</t>
        </is>
      </c>
      <c r="Q374" s="342" t="inlineStr">
        <is>
          <t>2과목</t>
        </is>
      </c>
      <c r="R374" s="344" t="n">
        <v>38</v>
      </c>
      <c r="S374" s="345" t="n">
        <v>25</v>
      </c>
      <c r="T374" s="362" t="n">
        <v>25</v>
      </c>
      <c r="U374" s="361" t="n">
        <v>94.09999999999999</v>
      </c>
      <c r="V374" s="346" t="n">
        <v>128.8181598718872</v>
      </c>
      <c r="W374" s="348" t="n">
        <v>127.41664654923</v>
      </c>
      <c r="X374" s="347" t="n">
        <v>65.02</v>
      </c>
      <c r="Y374" s="357" t="n">
        <v>65.58</v>
      </c>
      <c r="Z374" s="365" t="inlineStr">
        <is>
          <t>1등급</t>
        </is>
      </c>
      <c r="AA374" s="350" t="n">
        <v>125</v>
      </c>
      <c r="AB374" s="349" t="inlineStr">
        <is>
          <t>만점</t>
        </is>
      </c>
      <c r="AC374" s="350" t="n">
        <v>0</v>
      </c>
      <c r="AD374" s="349" t="inlineStr">
        <is>
          <t>만점</t>
        </is>
      </c>
      <c r="AE374" s="364" t="n">
        <v>0</v>
      </c>
      <c r="AF374" s="366" t="n">
        <v>4.919</v>
      </c>
      <c r="AG374" s="363" t="n">
        <v>0</v>
      </c>
      <c r="AH374" s="635" t="inlineStr">
        <is>
          <t xml:space="preserve"> 사탐3%가산</t>
        </is>
      </c>
      <c r="AI374" s="324" t="n"/>
      <c r="AL374" s="487" t="inlineStr">
        <is>
          <t>연세대 정치외교학과</t>
        </is>
      </c>
      <c r="AM374" s="477" t="inlineStr">
        <is>
          <t>통합</t>
        </is>
      </c>
      <c r="AN374" s="637" t="n">
        <v>100</v>
      </c>
      <c r="AO374" s="478" t="n">
        <v>-951</v>
      </c>
      <c r="AP374" s="463" t="n">
        <v>-666</v>
      </c>
      <c r="AQ374" s="479" t="n">
        <v>-285</v>
      </c>
      <c r="AR374" s="476" t="inlineStr">
        <is>
          <t>5.25 → 4.94</t>
        </is>
      </c>
      <c r="BA374" s="313" t="inlineStr">
        <is>
          <t>통합인문103</t>
        </is>
      </c>
    </row>
    <row r="375" ht="16.5" customHeight="1" s="671">
      <c r="B375" s="367" t="inlineStr">
        <is>
          <t>5.25</t>
        </is>
      </c>
      <c r="C375" s="351" t="inlineStr">
        <is>
          <t>11,393</t>
        </is>
      </c>
      <c r="D375" s="727" t="n">
        <v>-952</v>
      </c>
      <c r="E375" s="352" t="inlineStr"/>
      <c r="F375" s="341" t="n">
        <v>94.09999999999999</v>
      </c>
      <c r="G375" s="355" t="inlineStr">
        <is>
          <t>385.36</t>
        </is>
      </c>
      <c r="H375" s="356" t="inlineStr">
        <is>
          <t>390.10</t>
        </is>
      </c>
      <c r="I375" s="354" t="inlineStr">
        <is>
          <t>연세대</t>
        </is>
      </c>
      <c r="J375" s="340" t="inlineStr">
        <is>
          <t>생명과학부</t>
        </is>
      </c>
      <c r="K375" s="339" t="inlineStr">
        <is>
          <t>자연</t>
        </is>
      </c>
      <c r="L375" s="357" t="n">
        <v>20</v>
      </c>
      <c r="M375" s="358" t="inlineStr">
        <is>
          <t xml:space="preserve">691.734 / </t>
        </is>
      </c>
      <c r="N375" s="359" t="n">
        <v>1000</v>
      </c>
      <c r="O375" s="360" t="inlineStr">
        <is>
          <t>표점</t>
        </is>
      </c>
      <c r="P375" s="343" t="inlineStr">
        <is>
          <t>변표</t>
        </is>
      </c>
      <c r="Q375" s="342" t="inlineStr">
        <is>
          <t>2과목</t>
        </is>
      </c>
      <c r="R375" s="344" t="n">
        <v>22</v>
      </c>
      <c r="S375" s="345" t="n">
        <v>33</v>
      </c>
      <c r="T375" s="362" t="n">
        <v>33</v>
      </c>
      <c r="U375" s="361" t="n">
        <v>94.09999999999999</v>
      </c>
      <c r="V375" s="346" t="n">
        <v>128.8174487066829</v>
      </c>
      <c r="W375" s="348" t="n">
        <v>127.4159946477927</v>
      </c>
      <c r="X375" s="347" t="n">
        <v>64.56</v>
      </c>
      <c r="Y375" s="357" t="n">
        <v>65.58</v>
      </c>
      <c r="Z375" s="365" t="inlineStr">
        <is>
          <t>1등급</t>
        </is>
      </c>
      <c r="AA375" s="350" t="n">
        <v>111.11</v>
      </c>
      <c r="AB375" s="349" t="inlineStr">
        <is>
          <t>만점</t>
        </is>
      </c>
      <c r="AC375" s="350" t="n">
        <v>0</v>
      </c>
      <c r="AD375" s="349" t="inlineStr">
        <is>
          <t>만점</t>
        </is>
      </c>
      <c r="AE375" s="364" t="n">
        <v>0</v>
      </c>
      <c r="AF375" s="366" t="n">
        <v>6.558</v>
      </c>
      <c r="AG375" s="363" t="n">
        <v>0</v>
      </c>
      <c r="AH375" s="635" t="inlineStr">
        <is>
          <t xml:space="preserve"> 과탐3%가산</t>
        </is>
      </c>
      <c r="AI375" s="324" t="n"/>
      <c r="AL375" s="487" t="inlineStr">
        <is>
          <t>연세대 생명과학부</t>
        </is>
      </c>
      <c r="AM375" s="477" t="inlineStr">
        <is>
          <t>자연</t>
        </is>
      </c>
      <c r="AN375" s="637" t="n">
        <v>100</v>
      </c>
      <c r="AO375" s="478" t="n">
        <v>-952</v>
      </c>
      <c r="AP375" s="463" t="n">
        <v>-952</v>
      </c>
      <c r="AQ375" s="479" t="n">
        <v>0</v>
      </c>
      <c r="AR375" s="476" t="inlineStr">
        <is>
          <t>5.26 → 4.82</t>
        </is>
      </c>
      <c r="BA375" s="313" t="inlineStr">
        <is>
          <t>자연259</t>
        </is>
      </c>
    </row>
    <row r="376" ht="16.5" customHeight="1" s="671">
      <c r="B376" s="367" t="inlineStr">
        <is>
          <t>5.30</t>
        </is>
      </c>
      <c r="C376" s="351" t="inlineStr">
        <is>
          <t>11,501</t>
        </is>
      </c>
      <c r="D376" s="727" t="n">
        <v>-953</v>
      </c>
      <c r="E376" s="352" t="inlineStr">
        <is>
          <t>385.09</t>
        </is>
      </c>
      <c r="F376" s="341" t="n">
        <v>94.09</v>
      </c>
      <c r="G376" s="355" t="inlineStr">
        <is>
          <t>386.24</t>
        </is>
      </c>
      <c r="H376" s="356" t="inlineStr">
        <is>
          <t>389.58</t>
        </is>
      </c>
      <c r="I376" s="354" t="inlineStr">
        <is>
          <t>고려대</t>
        </is>
      </c>
      <c r="J376" s="340" t="inlineStr">
        <is>
          <t>철학과</t>
        </is>
      </c>
      <c r="K376" s="339" t="inlineStr">
        <is>
          <t>통합</t>
        </is>
      </c>
      <c r="L376" s="357" t="n">
        <v>11</v>
      </c>
      <c r="M376" s="358" t="inlineStr">
        <is>
          <t xml:space="preserve">654.84 / </t>
        </is>
      </c>
      <c r="N376" s="359" t="n">
        <v>1000</v>
      </c>
      <c r="O376" s="360" t="inlineStr">
        <is>
          <t>표점</t>
        </is>
      </c>
      <c r="P376" s="343" t="inlineStr">
        <is>
          <t>변표</t>
        </is>
      </c>
      <c r="Q376" s="342" t="inlineStr">
        <is>
          <t>2과목</t>
        </is>
      </c>
      <c r="R376" s="344" t="n">
        <v>36</v>
      </c>
      <c r="S376" s="345" t="n">
        <v>36</v>
      </c>
      <c r="T376" s="362" t="n">
        <v>29</v>
      </c>
      <c r="U376" s="361" t="n">
        <v>94.09</v>
      </c>
      <c r="V376" s="346" t="n">
        <v>128.8093210425343</v>
      </c>
      <c r="W376" s="348" t="n">
        <v>127.4085442889897</v>
      </c>
      <c r="X376" s="347" t="n">
        <v>65.01000000000001</v>
      </c>
      <c r="Y376" s="357" t="n">
        <v>65.56</v>
      </c>
      <c r="Z376" s="365" t="inlineStr">
        <is>
          <t>1등급</t>
        </is>
      </c>
      <c r="AA376" s="350" t="n">
        <v>0</v>
      </c>
      <c r="AB376" s="349" t="inlineStr">
        <is>
          <t>만점</t>
        </is>
      </c>
      <c r="AC376" s="350" t="n">
        <v>10</v>
      </c>
      <c r="AD376" s="349" t="inlineStr">
        <is>
          <t>만점</t>
        </is>
      </c>
      <c r="AE376" s="364" t="n">
        <v>0</v>
      </c>
      <c r="AF376" s="366" t="n">
        <v>0</v>
      </c>
      <c r="AG376" s="363" t="n">
        <v>0</v>
      </c>
      <c r="AH376" s="635" t="inlineStr"/>
      <c r="AI376" s="324" t="n"/>
      <c r="AL376" s="487" t="inlineStr">
        <is>
          <t>고려대 철학과</t>
        </is>
      </c>
      <c r="AM376" s="477" t="inlineStr">
        <is>
          <t>통합</t>
        </is>
      </c>
      <c r="AN376" s="637" t="n">
        <v>100</v>
      </c>
      <c r="AO376" s="478" t="n">
        <v>-953</v>
      </c>
      <c r="AP376" s="463" t="n">
        <v>-667</v>
      </c>
      <c r="AQ376" s="479" t="n">
        <v>-286</v>
      </c>
      <c r="AR376" s="476" t="inlineStr">
        <is>
          <t>5.26 → 4.95</t>
        </is>
      </c>
      <c r="BA376" s="313" t="inlineStr">
        <is>
          <t>자연260</t>
        </is>
      </c>
    </row>
    <row r="377" ht="16.5" customHeight="1" s="671">
      <c r="B377" s="367" t="inlineStr">
        <is>
          <t>5.26</t>
        </is>
      </c>
      <c r="C377" s="351" t="inlineStr">
        <is>
          <t>11,414</t>
        </is>
      </c>
      <c r="D377" s="727" t="n">
        <v>-954</v>
      </c>
      <c r="E377" s="352" t="inlineStr">
        <is>
          <t>385.29</t>
        </is>
      </c>
      <c r="F377" s="341" t="n">
        <v>94.06999999999999</v>
      </c>
      <c r="G377" s="355" t="inlineStr">
        <is>
          <t>386.17</t>
        </is>
      </c>
      <c r="H377" s="356" t="inlineStr">
        <is>
          <t>389.56</t>
        </is>
      </c>
      <c r="I377" s="354" t="inlineStr">
        <is>
          <t>성균관대</t>
        </is>
      </c>
      <c r="J377" s="340" t="inlineStr">
        <is>
          <t>글로벌경제학과</t>
        </is>
      </c>
      <c r="K377" s="339" t="inlineStr">
        <is>
          <t>통합</t>
        </is>
      </c>
      <c r="L377" s="357" t="n">
        <v>30</v>
      </c>
      <c r="M377" s="358" t="inlineStr">
        <is>
          <t xml:space="preserve">645.53 / </t>
        </is>
      </c>
      <c r="N377" s="359" t="n">
        <v>1000</v>
      </c>
      <c r="O377" s="360" t="inlineStr">
        <is>
          <t>표점</t>
        </is>
      </c>
      <c r="P377" s="343" t="inlineStr">
        <is>
          <t>변표</t>
        </is>
      </c>
      <c r="Q377" s="342" t="inlineStr">
        <is>
          <t>2과목</t>
        </is>
      </c>
      <c r="R377" s="344" t="n">
        <v>35</v>
      </c>
      <c r="S377" s="345" t="n">
        <v>25</v>
      </c>
      <c r="T377" s="362" t="n">
        <v>30</v>
      </c>
      <c r="U377" s="361" t="n">
        <v>94.06999999999999</v>
      </c>
      <c r="V377" s="346" t="n">
        <v>128.7876328149938</v>
      </c>
      <c r="W377" s="348" t="n">
        <v>127.3886634137443</v>
      </c>
      <c r="X377" s="347" t="n">
        <v>65</v>
      </c>
      <c r="Y377" s="357" t="n">
        <v>65.81</v>
      </c>
      <c r="Z377" s="365" t="inlineStr">
        <is>
          <t>1등급</t>
        </is>
      </c>
      <c r="AA377" s="350" t="n">
        <v>63.5</v>
      </c>
      <c r="AB377" s="349" t="inlineStr">
        <is>
          <t>만점</t>
        </is>
      </c>
      <c r="AC377" s="350" t="n">
        <v>0</v>
      </c>
      <c r="AD377" s="349" t="inlineStr">
        <is>
          <t>만점</t>
        </is>
      </c>
      <c r="AE377" s="364" t="n">
        <v>0</v>
      </c>
      <c r="AF377" s="366" t="n">
        <v>0</v>
      </c>
      <c r="AG377" s="363" t="n">
        <v>0</v>
      </c>
      <c r="AH377" s="635" t="inlineStr"/>
      <c r="AI377" s="324" t="n"/>
      <c r="AL377" s="487" t="inlineStr">
        <is>
          <t>성균관대 글로벌경제학과</t>
        </is>
      </c>
      <c r="AM377" s="477" t="inlineStr">
        <is>
          <t>통합</t>
        </is>
      </c>
      <c r="AN377" s="637" t="n">
        <v>100</v>
      </c>
      <c r="AO377" s="478" t="n">
        <v>-954</v>
      </c>
      <c r="AP377" s="463" t="n">
        <v>-668</v>
      </c>
      <c r="AQ377" s="479" t="n">
        <v>-286</v>
      </c>
      <c r="AR377" s="476" t="inlineStr">
        <is>
          <t>5.27 → 4.96</t>
        </is>
      </c>
      <c r="BA377" s="313" t="inlineStr">
        <is>
          <t>자연261</t>
        </is>
      </c>
    </row>
    <row r="378" ht="16.5" customHeight="1" s="671">
      <c r="B378" s="367" t="inlineStr">
        <is>
          <t>5.26</t>
        </is>
      </c>
      <c r="C378" s="351" t="inlineStr">
        <is>
          <t>11,414</t>
        </is>
      </c>
      <c r="D378" s="727" t="n">
        <v>-955</v>
      </c>
      <c r="E378" s="352" t="inlineStr">
        <is>
          <t>385.29</t>
        </is>
      </c>
      <c r="F378" s="341" t="n">
        <v>94.06</v>
      </c>
      <c r="G378" s="355" t="inlineStr">
        <is>
          <t>386.15</t>
        </is>
      </c>
      <c r="H378" s="356" t="inlineStr">
        <is>
          <t>389.56</t>
        </is>
      </c>
      <c r="I378" s="354" t="inlineStr">
        <is>
          <t>서강대</t>
        </is>
      </c>
      <c r="J378" s="340" t="inlineStr">
        <is>
          <t>중국문화학과</t>
        </is>
      </c>
      <c r="K378" s="339" t="inlineStr">
        <is>
          <t>통합</t>
        </is>
      </c>
      <c r="L378" s="357" t="n">
        <v>12</v>
      </c>
      <c r="M378" s="358" t="inlineStr">
        <is>
          <t xml:space="preserve">498.71 / </t>
        </is>
      </c>
      <c r="N378" s="359" t="n">
        <v>600</v>
      </c>
      <c r="O378" s="360" t="inlineStr">
        <is>
          <t>표점</t>
        </is>
      </c>
      <c r="P378" s="343" t="inlineStr">
        <is>
          <t>변표</t>
        </is>
      </c>
      <c r="Q378" s="342" t="inlineStr">
        <is>
          <t>2과목</t>
        </is>
      </c>
      <c r="R378" s="344" t="n">
        <v>37</v>
      </c>
      <c r="S378" s="345" t="n">
        <v>43</v>
      </c>
      <c r="T378" s="362" t="n">
        <v>20</v>
      </c>
      <c r="U378" s="361" t="n">
        <v>94.06</v>
      </c>
      <c r="V378" s="346" t="n">
        <v>128.7789167726364</v>
      </c>
      <c r="W378" s="348" t="n">
        <v>127.38067370825</v>
      </c>
      <c r="X378" s="347" t="n">
        <v>65</v>
      </c>
      <c r="Y378" s="357" t="n">
        <v>67.89</v>
      </c>
      <c r="Z378" s="365" t="inlineStr">
        <is>
          <t>1등급</t>
        </is>
      </c>
      <c r="AA378" s="350" t="n">
        <v>100</v>
      </c>
      <c r="AB378" s="349" t="inlineStr">
        <is>
          <t>만점</t>
        </is>
      </c>
      <c r="AC378" s="350" t="n">
        <v>10</v>
      </c>
      <c r="AD378" s="349" t="inlineStr">
        <is>
          <t>만점</t>
        </is>
      </c>
      <c r="AE378" s="364" t="n">
        <v>0</v>
      </c>
      <c r="AF378" s="366" t="n">
        <v>0</v>
      </c>
      <c r="AG378" s="363" t="n">
        <v>0</v>
      </c>
      <c r="AH378" s="635" t="inlineStr"/>
      <c r="AI378" s="324" t="n"/>
      <c r="AL378" s="487" t="inlineStr">
        <is>
          <t>서강대 중국문화학과</t>
        </is>
      </c>
      <c r="AM378" s="477" t="inlineStr">
        <is>
          <t>통합</t>
        </is>
      </c>
      <c r="AN378" s="637" t="n">
        <v>100</v>
      </c>
      <c r="AO378" s="478" t="n">
        <v>-955</v>
      </c>
      <c r="AP378" s="463" t="n">
        <v>-668</v>
      </c>
      <c r="AQ378" s="479" t="n">
        <v>-287</v>
      </c>
      <c r="AR378" s="476" t="inlineStr">
        <is>
          <t>5.28 → 4.97</t>
        </is>
      </c>
      <c r="BA378" s="313" t="inlineStr">
        <is>
          <t>통합인문104</t>
        </is>
      </c>
    </row>
    <row r="379" ht="16.5" customHeight="1" s="671">
      <c r="B379" s="367" t="inlineStr">
        <is>
          <t>5.28</t>
        </is>
      </c>
      <c r="C379" s="351" t="inlineStr">
        <is>
          <t>11,458</t>
        </is>
      </c>
      <c r="D379" s="727" t="n">
        <v>-956</v>
      </c>
      <c r="E379" s="352" t="inlineStr"/>
      <c r="F379" s="341" t="n">
        <v>94.05</v>
      </c>
      <c r="G379" s="355" t="inlineStr">
        <is>
          <t>385.22</t>
        </is>
      </c>
      <c r="H379" s="356" t="inlineStr">
        <is>
          <t>389.57</t>
        </is>
      </c>
      <c r="I379" s="354" t="inlineStr">
        <is>
          <t>강원대</t>
        </is>
      </c>
      <c r="J379" s="340" t="inlineStr">
        <is>
          <t>의예과(지역인재)</t>
        </is>
      </c>
      <c r="K379" s="339" t="inlineStr">
        <is>
          <t>자연</t>
        </is>
      </c>
      <c r="L379" s="357" t="n">
        <v>10</v>
      </c>
      <c r="M379" s="358" t="inlineStr">
        <is>
          <t xml:space="preserve">491.8 / </t>
        </is>
      </c>
      <c r="N379" s="359" t="n">
        <v>500</v>
      </c>
      <c r="O379" s="360" t="inlineStr">
        <is>
          <t>백분위</t>
        </is>
      </c>
      <c r="P379" s="343" t="inlineStr">
        <is>
          <t>백분위</t>
        </is>
      </c>
      <c r="Q379" s="342" t="inlineStr">
        <is>
          <t>2과목</t>
        </is>
      </c>
      <c r="R379" s="344" t="n">
        <v>20</v>
      </c>
      <c r="S379" s="345" t="n">
        <v>30</v>
      </c>
      <c r="T379" s="362" t="n">
        <v>30</v>
      </c>
      <c r="U379" s="361" t="n">
        <v>94.05</v>
      </c>
      <c r="V379" s="346" t="n">
        <v>128.7710843373494</v>
      </c>
      <c r="W379" s="348" t="n">
        <v>127.3734939759036</v>
      </c>
      <c r="X379" s="347" t="n">
        <v>64.54000000000001</v>
      </c>
      <c r="Y379" s="357" t="inlineStr"/>
      <c r="Z379" s="365" t="inlineStr">
        <is>
          <t>1등급</t>
        </is>
      </c>
      <c r="AA379" s="350" t="n">
        <v>100</v>
      </c>
      <c r="AB379" s="349" t="inlineStr">
        <is>
          <t>만점</t>
        </is>
      </c>
      <c r="AC379" s="350" t="n">
        <v>1.5</v>
      </c>
      <c r="AD379" s="349" t="inlineStr">
        <is>
          <t>만점</t>
        </is>
      </c>
      <c r="AE379" s="364" t="n">
        <v>0</v>
      </c>
      <c r="AF379" s="366" t="n">
        <v>14.108</v>
      </c>
      <c r="AG379" s="363" t="n">
        <v>0</v>
      </c>
      <c r="AH379" s="635" t="inlineStr">
        <is>
          <t xml:space="preserve"> 미/기10%</t>
        </is>
      </c>
      <c r="AI379" s="324" t="n"/>
      <c r="AL379" s="487" t="inlineStr">
        <is>
          <t>강원대 의예과(지역인재)</t>
        </is>
      </c>
      <c r="AM379" s="477" t="inlineStr">
        <is>
          <t>자연</t>
        </is>
      </c>
      <c r="AN379" s="637" t="n">
        <v>100</v>
      </c>
      <c r="AO379" s="478" t="n">
        <v>-956</v>
      </c>
      <c r="AP379" s="463" t="n">
        <v>-956</v>
      </c>
      <c r="AQ379" s="479" t="n">
        <v>0</v>
      </c>
      <c r="AR379" s="476" t="inlineStr">
        <is>
          <t>5.28 → 4.84</t>
        </is>
      </c>
      <c r="BA379" s="313" t="inlineStr">
        <is>
          <t>통합인문105</t>
        </is>
      </c>
    </row>
    <row r="380" ht="16.5" customHeight="1" s="671">
      <c r="B380" s="367" t="inlineStr">
        <is>
          <t>5.29</t>
        </is>
      </c>
      <c r="C380" s="351" t="inlineStr">
        <is>
          <t>11,479</t>
        </is>
      </c>
      <c r="D380" s="727" t="n">
        <v>-957</v>
      </c>
      <c r="E380" s="352" t="inlineStr"/>
      <c r="F380" s="341" t="n">
        <v>94.02</v>
      </c>
      <c r="G380" s="355" t="inlineStr">
        <is>
          <t>385.15</t>
        </is>
      </c>
      <c r="H380" s="356" t="inlineStr">
        <is>
          <t>389.34</t>
        </is>
      </c>
      <c r="I380" s="354" t="inlineStr">
        <is>
          <t>성균관대</t>
        </is>
      </c>
      <c r="J380" s="340" t="inlineStr">
        <is>
          <t>자연과학계열</t>
        </is>
      </c>
      <c r="K380" s="339" t="inlineStr">
        <is>
          <t>자연</t>
        </is>
      </c>
      <c r="L380" s="357" t="n">
        <v>162</v>
      </c>
      <c r="M380" s="358" t="inlineStr">
        <is>
          <t xml:space="preserve">654.21 / </t>
        </is>
      </c>
      <c r="N380" s="359" t="n">
        <v>1000</v>
      </c>
      <c r="O380" s="360" t="inlineStr">
        <is>
          <t>표점</t>
        </is>
      </c>
      <c r="P380" s="343" t="inlineStr">
        <is>
          <t>변표</t>
        </is>
      </c>
      <c r="Q380" s="342" t="inlineStr">
        <is>
          <t>2과목</t>
        </is>
      </c>
      <c r="R380" s="344" t="n">
        <v>20</v>
      </c>
      <c r="S380" s="345" t="n">
        <v>40</v>
      </c>
      <c r="T380" s="362" t="n">
        <v>30</v>
      </c>
      <c r="U380" s="361" t="n">
        <v>94.02</v>
      </c>
      <c r="V380" s="346" t="n">
        <v>128.7486376178168</v>
      </c>
      <c r="W380" s="348" t="n">
        <v>127.3529178163321</v>
      </c>
      <c r="X380" s="347" t="n">
        <v>64.52</v>
      </c>
      <c r="Y380" s="357" t="n">
        <v>65.80000000000001</v>
      </c>
      <c r="Z380" s="365" t="inlineStr">
        <is>
          <t>1등급</t>
        </is>
      </c>
      <c r="AA380" s="350" t="n">
        <v>63.5</v>
      </c>
      <c r="AB380" s="349" t="inlineStr">
        <is>
          <t>만점</t>
        </is>
      </c>
      <c r="AC380" s="350" t="n">
        <v>0</v>
      </c>
      <c r="AD380" s="349" t="inlineStr">
        <is>
          <t>만점</t>
        </is>
      </c>
      <c r="AE380" s="364" t="n">
        <v>0</v>
      </c>
      <c r="AF380" s="366" t="n">
        <v>9.869999999999999</v>
      </c>
      <c r="AG380" s="363" t="n">
        <v>0</v>
      </c>
      <c r="AH380" s="635" t="inlineStr">
        <is>
          <t xml:space="preserve"> 과탐5%가산</t>
        </is>
      </c>
      <c r="AI380" s="324" t="n"/>
      <c r="AL380" s="487" t="inlineStr">
        <is>
          <t>성균관대 자연과학계열</t>
        </is>
      </c>
      <c r="AM380" s="477" t="inlineStr">
        <is>
          <t>자연</t>
        </is>
      </c>
      <c r="AN380" s="637" t="n">
        <v>100</v>
      </c>
      <c r="AO380" s="478" t="n">
        <v>-957</v>
      </c>
      <c r="AP380" s="463" t="n">
        <v>-957</v>
      </c>
      <c r="AQ380" s="479" t="n">
        <v>0</v>
      </c>
      <c r="AR380" s="476" t="inlineStr">
        <is>
          <t>5.29 → 4.85</t>
        </is>
      </c>
      <c r="BA380" s="313" t="inlineStr">
        <is>
          <t>자연262</t>
        </is>
      </c>
    </row>
    <row r="381" ht="16.5" customHeight="1" s="671">
      <c r="B381" s="367" t="inlineStr">
        <is>
          <t>5.30</t>
        </is>
      </c>
      <c r="C381" s="351" t="inlineStr">
        <is>
          <t>11,501</t>
        </is>
      </c>
      <c r="D381" s="727" t="n">
        <v>-958</v>
      </c>
      <c r="E381" s="352" t="inlineStr">
        <is>
          <t>385.09</t>
        </is>
      </c>
      <c r="F381" s="341" t="n">
        <v>94</v>
      </c>
      <c r="G381" s="355" t="inlineStr">
        <is>
          <t>385.99</t>
        </is>
      </c>
      <c r="H381" s="356" t="inlineStr">
        <is>
          <t>389.52</t>
        </is>
      </c>
      <c r="I381" s="354" t="inlineStr">
        <is>
          <t>한양대</t>
        </is>
      </c>
      <c r="J381" s="340" t="inlineStr">
        <is>
          <t>파이낸스경영학과</t>
        </is>
      </c>
      <c r="K381" s="339" t="inlineStr">
        <is>
          <t>통합</t>
        </is>
      </c>
      <c r="L381" s="357" t="n">
        <v>21</v>
      </c>
      <c r="M381" s="358" t="inlineStr">
        <is>
          <t xml:space="preserve">933.92 / </t>
        </is>
      </c>
      <c r="N381" s="359" t="n">
        <v>1000</v>
      </c>
      <c r="O381" s="360" t="inlineStr">
        <is>
          <t>표점/만점</t>
        </is>
      </c>
      <c r="P381" s="343" t="inlineStr">
        <is>
          <t>변표/만점</t>
        </is>
      </c>
      <c r="Q381" s="342" t="inlineStr">
        <is>
          <t>2과목</t>
        </is>
      </c>
      <c r="R381" s="344" t="n">
        <v>35</v>
      </c>
      <c r="S381" s="345" t="n">
        <v>35</v>
      </c>
      <c r="T381" s="362" t="n">
        <v>20</v>
      </c>
      <c r="U381" s="361" t="n">
        <v>94</v>
      </c>
      <c r="V381" s="346" t="n">
        <v>128.7265953312896</v>
      </c>
      <c r="W381" s="348" t="n">
        <v>127.3327123870155</v>
      </c>
      <c r="X381" s="347" t="n">
        <v>64.97</v>
      </c>
      <c r="Y381" s="357" t="n">
        <v>67.01000000000001</v>
      </c>
      <c r="Z381" s="365" t="inlineStr">
        <is>
          <t>1등급</t>
        </is>
      </c>
      <c r="AA381" s="350" t="n">
        <v>100</v>
      </c>
      <c r="AB381" s="349" t="inlineStr">
        <is>
          <t>만점</t>
        </is>
      </c>
      <c r="AC381" s="350" t="n">
        <v>0</v>
      </c>
      <c r="AD381" s="349" t="inlineStr">
        <is>
          <t>만점</t>
        </is>
      </c>
      <c r="AE381" s="364" t="n">
        <v>0</v>
      </c>
      <c r="AF381" s="366" t="n">
        <v>0</v>
      </c>
      <c r="AG381" s="363" t="n">
        <v>0</v>
      </c>
      <c r="AH381" s="635" t="inlineStr"/>
      <c r="AI381" s="324" t="n"/>
      <c r="AL381" s="487" t="inlineStr">
        <is>
          <t>한양대 파이낸스경영학과</t>
        </is>
      </c>
      <c r="AM381" s="477" t="inlineStr">
        <is>
          <t>통합</t>
        </is>
      </c>
      <c r="AN381" s="637" t="n">
        <v>100</v>
      </c>
      <c r="AO381" s="478" t="n">
        <v>-958</v>
      </c>
      <c r="AP381" s="463" t="n">
        <v>-671</v>
      </c>
      <c r="AQ381" s="479" t="n">
        <v>-287</v>
      </c>
      <c r="AR381" s="476" t="inlineStr">
        <is>
          <t>5.30 → 4.99</t>
        </is>
      </c>
      <c r="BA381" s="313" t="inlineStr">
        <is>
          <t>통합인문106</t>
        </is>
      </c>
    </row>
    <row r="382" ht="16.5" customHeight="1" s="671">
      <c r="B382" s="367" t="inlineStr">
        <is>
          <t>5.30</t>
        </is>
      </c>
      <c r="C382" s="351" t="inlineStr">
        <is>
          <t>11,501</t>
        </is>
      </c>
      <c r="D382" s="727" t="n">
        <v>-959</v>
      </c>
      <c r="E382" s="352" t="inlineStr">
        <is>
          <t>385.09</t>
        </is>
      </c>
      <c r="F382" s="341" t="n">
        <v>94</v>
      </c>
      <c r="G382" s="355" t="inlineStr">
        <is>
          <t>385.99</t>
        </is>
      </c>
      <c r="H382" s="356" t="inlineStr">
        <is>
          <t>389.52</t>
        </is>
      </c>
      <c r="I382" s="354" t="inlineStr">
        <is>
          <t>서강대</t>
        </is>
      </c>
      <c r="J382" s="340" t="inlineStr">
        <is>
          <t>글로벌한국학부</t>
        </is>
      </c>
      <c r="K382" s="339" t="inlineStr">
        <is>
          <t>통합</t>
        </is>
      </c>
      <c r="L382" s="357" t="n">
        <v>6</v>
      </c>
      <c r="M382" s="358" t="inlineStr">
        <is>
          <t xml:space="preserve">498.58 / </t>
        </is>
      </c>
      <c r="N382" s="359" t="n">
        <v>600</v>
      </c>
      <c r="O382" s="360" t="inlineStr">
        <is>
          <t>표점</t>
        </is>
      </c>
      <c r="P382" s="343" t="inlineStr">
        <is>
          <t>변표</t>
        </is>
      </c>
      <c r="Q382" s="342" t="inlineStr">
        <is>
          <t>2과목</t>
        </is>
      </c>
      <c r="R382" s="344" t="n">
        <v>37</v>
      </c>
      <c r="S382" s="345" t="n">
        <v>43</v>
      </c>
      <c r="T382" s="362" t="n">
        <v>20</v>
      </c>
      <c r="U382" s="361" t="n">
        <v>94</v>
      </c>
      <c r="V382" s="346" t="n">
        <v>128.7283107985363</v>
      </c>
      <c r="W382" s="348" t="n">
        <v>127.3342848986583</v>
      </c>
      <c r="X382" s="347" t="n">
        <v>64.95999999999999</v>
      </c>
      <c r="Y382" s="357" t="n">
        <v>67.87</v>
      </c>
      <c r="Z382" s="365" t="inlineStr">
        <is>
          <t>1등급</t>
        </is>
      </c>
      <c r="AA382" s="350" t="n">
        <v>100</v>
      </c>
      <c r="AB382" s="349" t="inlineStr">
        <is>
          <t>만점</t>
        </is>
      </c>
      <c r="AC382" s="350" t="n">
        <v>10</v>
      </c>
      <c r="AD382" s="349" t="inlineStr">
        <is>
          <t>만점</t>
        </is>
      </c>
      <c r="AE382" s="364" t="n">
        <v>0</v>
      </c>
      <c r="AF382" s="366" t="n">
        <v>0</v>
      </c>
      <c r="AG382" s="363" t="n">
        <v>0</v>
      </c>
      <c r="AH382" s="635" t="inlineStr"/>
      <c r="AI382" s="324" t="n"/>
      <c r="AL382" s="487" t="inlineStr">
        <is>
          <t>서강대 글로벌한국학부</t>
        </is>
      </c>
      <c r="AM382" s="477" t="inlineStr">
        <is>
          <t>통합</t>
        </is>
      </c>
      <c r="AN382" s="637" t="n">
        <v>100</v>
      </c>
      <c r="AO382" s="478" t="n">
        <v>-959</v>
      </c>
      <c r="AP382" s="463" t="n">
        <v>-671</v>
      </c>
      <c r="AQ382" s="479" t="n">
        <v>-288</v>
      </c>
      <c r="AR382" s="476" t="inlineStr">
        <is>
          <t>5.30 → 4.99</t>
        </is>
      </c>
      <c r="BA382" s="313" t="inlineStr">
        <is>
          <t>통합인문107</t>
        </is>
      </c>
    </row>
    <row r="383" ht="16.5" customHeight="1" s="671">
      <c r="B383" s="367" t="inlineStr">
        <is>
          <t>5.32</t>
        </is>
      </c>
      <c r="C383" s="351" t="inlineStr">
        <is>
          <t>11,544</t>
        </is>
      </c>
      <c r="D383" s="727" t="n">
        <v>-960</v>
      </c>
      <c r="E383" s="352" t="inlineStr">
        <is>
          <t>385.06</t>
        </is>
      </c>
      <c r="F383" s="341" t="n">
        <v>93.98</v>
      </c>
      <c r="G383" s="355" t="inlineStr">
        <is>
          <t>385.94</t>
        </is>
      </c>
      <c r="H383" s="356" t="inlineStr">
        <is>
          <t>389.47</t>
        </is>
      </c>
      <c r="I383" s="354" t="inlineStr">
        <is>
          <t>서강대</t>
        </is>
      </c>
      <c r="J383" s="340" t="inlineStr">
        <is>
          <t>인문학부</t>
        </is>
      </c>
      <c r="K383" s="339" t="inlineStr">
        <is>
          <t>통합</t>
        </is>
      </c>
      <c r="L383" s="357" t="n">
        <v>47</v>
      </c>
      <c r="M383" s="358" t="inlineStr">
        <is>
          <t xml:space="preserve">498.53 / </t>
        </is>
      </c>
      <c r="N383" s="359" t="n">
        <v>600</v>
      </c>
      <c r="O383" s="360" t="inlineStr">
        <is>
          <t>표점</t>
        </is>
      </c>
      <c r="P383" s="343" t="inlineStr">
        <is>
          <t>변표</t>
        </is>
      </c>
      <c r="Q383" s="342" t="inlineStr">
        <is>
          <t>2과목</t>
        </is>
      </c>
      <c r="R383" s="344" t="n">
        <v>37</v>
      </c>
      <c r="S383" s="345" t="n">
        <v>43</v>
      </c>
      <c r="T383" s="362" t="n">
        <v>20</v>
      </c>
      <c r="U383" s="361" t="n">
        <v>93.98</v>
      </c>
      <c r="V383" s="346" t="n">
        <v>128.7100007298027</v>
      </c>
      <c r="W383" s="348" t="n">
        <v>127.3175006689858</v>
      </c>
      <c r="X383" s="347" t="n">
        <v>64.95999999999999</v>
      </c>
      <c r="Y383" s="357" t="n">
        <v>67.87</v>
      </c>
      <c r="Z383" s="365" t="inlineStr">
        <is>
          <t>1등급</t>
        </is>
      </c>
      <c r="AA383" s="350" t="n">
        <v>100</v>
      </c>
      <c r="AB383" s="349" t="inlineStr">
        <is>
          <t>만점</t>
        </is>
      </c>
      <c r="AC383" s="350" t="n">
        <v>10</v>
      </c>
      <c r="AD383" s="349" t="inlineStr">
        <is>
          <t>만점</t>
        </is>
      </c>
      <c r="AE383" s="364" t="n">
        <v>0</v>
      </c>
      <c r="AF383" s="366" t="n">
        <v>0</v>
      </c>
      <c r="AG383" s="363" t="n">
        <v>0</v>
      </c>
      <c r="AH383" s="635" t="inlineStr"/>
      <c r="AI383" s="324" t="n"/>
      <c r="AL383" s="487" t="inlineStr">
        <is>
          <t>서강대 인문학부</t>
        </is>
      </c>
      <c r="AM383" s="477" t="inlineStr">
        <is>
          <t>통합</t>
        </is>
      </c>
      <c r="AN383" s="637" t="n">
        <v>100</v>
      </c>
      <c r="AO383" s="478" t="n">
        <v>-960</v>
      </c>
      <c r="AP383" s="463" t="n">
        <v>-668</v>
      </c>
      <c r="AQ383" s="479" t="n">
        <v>-292</v>
      </c>
      <c r="AR383" s="476" t="inlineStr">
        <is>
          <t>5.34 → 5.03</t>
        </is>
      </c>
      <c r="BA383" s="313" t="inlineStr">
        <is>
          <t>자연263</t>
        </is>
      </c>
    </row>
    <row r="384" ht="16.5" customHeight="1" s="671">
      <c r="B384" s="367" t="inlineStr">
        <is>
          <t>5.39</t>
        </is>
      </c>
      <c r="C384" s="351" t="inlineStr">
        <is>
          <t>11,696</t>
        </is>
      </c>
      <c r="D384" s="727" t="n">
        <v>-961</v>
      </c>
      <c r="E384" s="352" t="inlineStr">
        <is>
          <t>384.96</t>
        </is>
      </c>
      <c r="F384" s="341" t="n">
        <v>93.94</v>
      </c>
      <c r="G384" s="355" t="inlineStr">
        <is>
          <t>385.84</t>
        </is>
      </c>
      <c r="H384" s="356" t="inlineStr">
        <is>
          <t>389.35</t>
        </is>
      </c>
      <c r="I384" s="354" t="inlineStr">
        <is>
          <t>연세대</t>
        </is>
      </c>
      <c r="J384" s="340" t="inlineStr">
        <is>
          <t>융합인문사회과학부</t>
        </is>
      </c>
      <c r="K384" s="339" t="inlineStr">
        <is>
          <t>통합</t>
        </is>
      </c>
      <c r="L384" s="357" t="n">
        <v>74</v>
      </c>
      <c r="M384" s="358" t="inlineStr">
        <is>
          <t xml:space="preserve">632.19 / </t>
        </is>
      </c>
      <c r="N384" s="359" t="n">
        <v>900</v>
      </c>
      <c r="O384" s="360" t="inlineStr">
        <is>
          <t>표점</t>
        </is>
      </c>
      <c r="P384" s="343" t="inlineStr">
        <is>
          <t>변표</t>
        </is>
      </c>
      <c r="Q384" s="342" t="inlineStr">
        <is>
          <t>2과목</t>
        </is>
      </c>
      <c r="R384" s="344" t="n">
        <v>33</v>
      </c>
      <c r="S384" s="345" t="n">
        <v>33</v>
      </c>
      <c r="T384" s="362" t="n">
        <v>17</v>
      </c>
      <c r="U384" s="361" t="n">
        <v>93.94</v>
      </c>
      <c r="V384" s="346" t="n">
        <v>128.6772633033863</v>
      </c>
      <c r="W384" s="348" t="n">
        <v>127.2874913614375</v>
      </c>
      <c r="X384" s="347" t="n">
        <v>64.94</v>
      </c>
      <c r="Y384" s="357" t="n">
        <v>65.5</v>
      </c>
      <c r="Z384" s="365" t="inlineStr">
        <is>
          <t>1등급</t>
        </is>
      </c>
      <c r="AA384" s="350" t="n">
        <v>150</v>
      </c>
      <c r="AB384" s="349" t="inlineStr">
        <is>
          <t>만점</t>
        </is>
      </c>
      <c r="AC384" s="350" t="n">
        <v>0</v>
      </c>
      <c r="AD384" s="349" t="inlineStr">
        <is>
          <t>만점</t>
        </is>
      </c>
      <c r="AE384" s="364" t="n">
        <v>0</v>
      </c>
      <c r="AF384" s="366" t="n">
        <v>0</v>
      </c>
      <c r="AG384" s="363" t="n">
        <v>0</v>
      </c>
      <c r="AH384" s="635" t="inlineStr"/>
      <c r="AI384" s="324" t="n"/>
      <c r="AL384" s="487" t="inlineStr">
        <is>
          <t>연세대 융합인문사회과학부</t>
        </is>
      </c>
      <c r="AM384" s="477" t="inlineStr">
        <is>
          <t>통합</t>
        </is>
      </c>
      <c r="AN384" s="637" t="n">
        <v>100</v>
      </c>
      <c r="AO384" s="478" t="n">
        <v>-961</v>
      </c>
      <c r="AP384" s="463" t="n">
        <v>-668</v>
      </c>
      <c r="AQ384" s="479" t="n">
        <v>-293</v>
      </c>
      <c r="AR384" s="476" t="inlineStr">
        <is>
          <t>5.40 → 5.09</t>
        </is>
      </c>
      <c r="BA384" s="313" t="inlineStr">
        <is>
          <t>자연264</t>
        </is>
      </c>
    </row>
    <row r="385" ht="16.5" customHeight="1" s="671">
      <c r="B385" s="367" t="inlineStr">
        <is>
          <t>5.52</t>
        </is>
      </c>
      <c r="C385" s="351" t="inlineStr">
        <is>
          <t>11,978</t>
        </is>
      </c>
      <c r="D385" s="727" t="n">
        <v>-962</v>
      </c>
      <c r="E385" s="352" t="inlineStr">
        <is>
          <t>384.69</t>
        </is>
      </c>
      <c r="F385" s="341" t="n">
        <v>93.93000000000001</v>
      </c>
      <c r="G385" s="355" t="inlineStr">
        <is>
          <t>385.81</t>
        </is>
      </c>
      <c r="H385" s="356" t="inlineStr">
        <is>
          <t>389.31</t>
        </is>
      </c>
      <c r="I385" s="354" t="inlineStr">
        <is>
          <t>고려대</t>
        </is>
      </c>
      <c r="J385" s="340" t="inlineStr">
        <is>
          <t>경영대학</t>
        </is>
      </c>
      <c r="K385" s="339" t="inlineStr">
        <is>
          <t>통합</t>
        </is>
      </c>
      <c r="L385" s="357" t="n">
        <v>84</v>
      </c>
      <c r="M385" s="358" t="inlineStr">
        <is>
          <t xml:space="preserve">654.12 / </t>
        </is>
      </c>
      <c r="N385" s="359" t="n">
        <v>1000</v>
      </c>
      <c r="O385" s="360" t="inlineStr">
        <is>
          <t>표점</t>
        </is>
      </c>
      <c r="P385" s="343" t="inlineStr">
        <is>
          <t>변표</t>
        </is>
      </c>
      <c r="Q385" s="342" t="inlineStr">
        <is>
          <t>2과목</t>
        </is>
      </c>
      <c r="R385" s="344" t="n">
        <v>36</v>
      </c>
      <c r="S385" s="345" t="n">
        <v>36</v>
      </c>
      <c r="T385" s="362" t="n">
        <v>29</v>
      </c>
      <c r="U385" s="361" t="n">
        <v>93.93000000000001</v>
      </c>
      <c r="V385" s="346" t="n">
        <v>128.6647304947083</v>
      </c>
      <c r="W385" s="348" t="n">
        <v>127.2760029534826</v>
      </c>
      <c r="X385" s="347" t="n">
        <v>64.93000000000001</v>
      </c>
      <c r="Y385" s="357" t="n">
        <v>65.48</v>
      </c>
      <c r="Z385" s="365" t="inlineStr">
        <is>
          <t>1등급</t>
        </is>
      </c>
      <c r="AA385" s="350" t="n">
        <v>0</v>
      </c>
      <c r="AB385" s="349" t="inlineStr">
        <is>
          <t>만점</t>
        </is>
      </c>
      <c r="AC385" s="350" t="n">
        <v>10</v>
      </c>
      <c r="AD385" s="349" t="inlineStr">
        <is>
          <t>만점</t>
        </is>
      </c>
      <c r="AE385" s="364" t="n">
        <v>0</v>
      </c>
      <c r="AF385" s="366" t="n">
        <v>0</v>
      </c>
      <c r="AG385" s="363" t="n">
        <v>0</v>
      </c>
      <c r="AH385" s="635" t="inlineStr"/>
      <c r="AI385" s="324" t="n"/>
      <c r="AL385" s="487" t="inlineStr">
        <is>
          <t>고려대 경영대학</t>
        </is>
      </c>
      <c r="AM385" s="477" t="inlineStr">
        <is>
          <t>통합</t>
        </is>
      </c>
      <c r="AN385" s="637" t="n">
        <v>100</v>
      </c>
      <c r="AO385" s="478" t="n">
        <v>-962</v>
      </c>
      <c r="AP385" s="463" t="n">
        <v>-666</v>
      </c>
      <c r="AQ385" s="479" t="n">
        <v>-296</v>
      </c>
      <c r="AR385" s="476" t="inlineStr">
        <is>
          <t>5.42 → 5.11</t>
        </is>
      </c>
      <c r="BA385" s="313" t="inlineStr">
        <is>
          <t>통합인문108</t>
        </is>
      </c>
    </row>
    <row r="386" ht="16.5" customHeight="1" s="671">
      <c r="B386" s="367" t="inlineStr">
        <is>
          <t>5.48</t>
        </is>
      </c>
      <c r="C386" s="351" t="inlineStr">
        <is>
          <t>11,892</t>
        </is>
      </c>
      <c r="D386" s="727" t="n">
        <v>-963</v>
      </c>
      <c r="E386" s="352" t="inlineStr">
        <is>
          <t>384.84</t>
        </is>
      </c>
      <c r="F386" s="341" t="n">
        <v>93.90000000000001</v>
      </c>
      <c r="G386" s="355" t="inlineStr">
        <is>
          <t>385.71</t>
        </is>
      </c>
      <c r="H386" s="356" t="inlineStr">
        <is>
          <t>389.20</t>
        </is>
      </c>
      <c r="I386" s="354" t="inlineStr">
        <is>
          <t>서강대</t>
        </is>
      </c>
      <c r="J386" s="340" t="inlineStr">
        <is>
          <t>유럽문화학과</t>
        </is>
      </c>
      <c r="K386" s="339" t="inlineStr">
        <is>
          <t>통합</t>
        </is>
      </c>
      <c r="L386" s="357" t="n">
        <v>17</v>
      </c>
      <c r="M386" s="358" t="inlineStr">
        <is>
          <t xml:space="preserve">498.32 / </t>
        </is>
      </c>
      <c r="N386" s="359" t="n">
        <v>600</v>
      </c>
      <c r="O386" s="360" t="inlineStr">
        <is>
          <t>표점</t>
        </is>
      </c>
      <c r="P386" s="343" t="inlineStr">
        <is>
          <t>변표</t>
        </is>
      </c>
      <c r="Q386" s="342" t="inlineStr">
        <is>
          <t>2과목</t>
        </is>
      </c>
      <c r="R386" s="344" t="n">
        <v>37</v>
      </c>
      <c r="S386" s="345" t="n">
        <v>43</v>
      </c>
      <c r="T386" s="362" t="n">
        <v>20</v>
      </c>
      <c r="U386" s="361" t="n">
        <v>93.90000000000001</v>
      </c>
      <c r="V386" s="346" t="n">
        <v>128.6333714452526</v>
      </c>
      <c r="W386" s="348" t="n">
        <v>127.2472571581482</v>
      </c>
      <c r="X386" s="347" t="n">
        <v>64.91</v>
      </c>
      <c r="Y386" s="357" t="n">
        <v>67.84</v>
      </c>
      <c r="Z386" s="365" t="inlineStr">
        <is>
          <t>1등급</t>
        </is>
      </c>
      <c r="AA386" s="350" t="n">
        <v>100</v>
      </c>
      <c r="AB386" s="349" t="inlineStr">
        <is>
          <t>만점</t>
        </is>
      </c>
      <c r="AC386" s="350" t="n">
        <v>10</v>
      </c>
      <c r="AD386" s="349" t="inlineStr">
        <is>
          <t>만점</t>
        </is>
      </c>
      <c r="AE386" s="364" t="n">
        <v>0</v>
      </c>
      <c r="AF386" s="366" t="n">
        <v>0</v>
      </c>
      <c r="AG386" s="363" t="n">
        <v>0</v>
      </c>
      <c r="AH386" s="635" t="inlineStr"/>
      <c r="AI386" s="324" t="n"/>
      <c r="AL386" s="487" t="inlineStr">
        <is>
          <t>서강대 유럽문화학과</t>
        </is>
      </c>
      <c r="AM386" s="477" t="inlineStr">
        <is>
          <t>통합</t>
        </is>
      </c>
      <c r="AN386" s="637" t="n">
        <v>100</v>
      </c>
      <c r="AO386" s="478" t="n">
        <v>-963</v>
      </c>
      <c r="AP386" s="463" t="n">
        <v>-664</v>
      </c>
      <c r="AQ386" s="479" t="n">
        <v>-299</v>
      </c>
      <c r="AR386" s="476" t="inlineStr">
        <is>
          <t>5.48 → 5.17</t>
        </is>
      </c>
      <c r="BA386" s="313" t="inlineStr">
        <is>
          <t>자연265</t>
        </is>
      </c>
    </row>
    <row r="387" ht="16.5" customHeight="1" s="671">
      <c r="B387" s="367" t="inlineStr">
        <is>
          <t>5.50</t>
        </is>
      </c>
      <c r="C387" s="351" t="inlineStr">
        <is>
          <t>11,935</t>
        </is>
      </c>
      <c r="D387" s="727" t="n">
        <v>-964</v>
      </c>
      <c r="E387" s="352" t="inlineStr"/>
      <c r="F387" s="341" t="n">
        <v>93.87</v>
      </c>
      <c r="G387" s="355" t="inlineStr">
        <is>
          <t>384.76</t>
        </is>
      </c>
      <c r="H387" s="356" t="inlineStr">
        <is>
          <t>389.02</t>
        </is>
      </c>
      <c r="I387" s="354" t="inlineStr">
        <is>
          <t>성균관대</t>
        </is>
      </c>
      <c r="J387" s="340" t="inlineStr">
        <is>
          <t>전자전기공학부</t>
        </is>
      </c>
      <c r="K387" s="339" t="inlineStr">
        <is>
          <t>자연</t>
        </is>
      </c>
      <c r="L387" s="357" t="n">
        <v>83</v>
      </c>
      <c r="M387" s="358" t="inlineStr">
        <is>
          <t xml:space="preserve">653.68 / </t>
        </is>
      </c>
      <c r="N387" s="359" t="n">
        <v>1000</v>
      </c>
      <c r="O387" s="360" t="inlineStr">
        <is>
          <t>표점</t>
        </is>
      </c>
      <c r="P387" s="343" t="inlineStr">
        <is>
          <t>변표</t>
        </is>
      </c>
      <c r="Q387" s="342" t="inlineStr">
        <is>
          <t>2과목</t>
        </is>
      </c>
      <c r="R387" s="344" t="n">
        <v>20</v>
      </c>
      <c r="S387" s="345" t="n">
        <v>40</v>
      </c>
      <c r="T387" s="362" t="n">
        <v>30</v>
      </c>
      <c r="U387" s="361" t="n">
        <v>93.87</v>
      </c>
      <c r="V387" s="346" t="n">
        <v>128.6072267205582</v>
      </c>
      <c r="W387" s="348" t="n">
        <v>127.2232911605117</v>
      </c>
      <c r="X387" s="347" t="n">
        <v>64.45999999999999</v>
      </c>
      <c r="Y387" s="357" t="n">
        <v>65.76000000000001</v>
      </c>
      <c r="Z387" s="365" t="inlineStr">
        <is>
          <t>1등급</t>
        </is>
      </c>
      <c r="AA387" s="350" t="n">
        <v>63.5</v>
      </c>
      <c r="AB387" s="349" t="inlineStr">
        <is>
          <t>만점</t>
        </is>
      </c>
      <c r="AC387" s="350" t="n">
        <v>0</v>
      </c>
      <c r="AD387" s="349" t="inlineStr">
        <is>
          <t>만점</t>
        </is>
      </c>
      <c r="AE387" s="364" t="n">
        <v>0</v>
      </c>
      <c r="AF387" s="366" t="n">
        <v>9.864000000000001</v>
      </c>
      <c r="AG387" s="363" t="n">
        <v>0</v>
      </c>
      <c r="AH387" s="635" t="inlineStr">
        <is>
          <t xml:space="preserve"> 과탐5%가산</t>
        </is>
      </c>
      <c r="AI387" s="324" t="n"/>
      <c r="AL387" s="487" t="inlineStr">
        <is>
          <t>성균관대 전자전기공학부</t>
        </is>
      </c>
      <c r="AM387" s="477" t="inlineStr">
        <is>
          <t>자연</t>
        </is>
      </c>
      <c r="AN387" s="637" t="n">
        <v>100</v>
      </c>
      <c r="AO387" s="478" t="n">
        <v>-964</v>
      </c>
      <c r="AP387" s="463" t="n">
        <v>-964</v>
      </c>
      <c r="AQ387" s="479" t="n">
        <v>0</v>
      </c>
      <c r="AR387" s="476" t="inlineStr">
        <is>
          <t>5.51 → 5.06</t>
        </is>
      </c>
      <c r="BA387" s="313" t="inlineStr">
        <is>
          <t>통합인문109</t>
        </is>
      </c>
    </row>
    <row r="388" ht="16.5" customHeight="1" s="671">
      <c r="B388" s="367" t="inlineStr">
        <is>
          <t>5.53</t>
        </is>
      </c>
      <c r="C388" s="351" t="inlineStr">
        <is>
          <t>12,000</t>
        </is>
      </c>
      <c r="D388" s="727" t="n">
        <v>-965</v>
      </c>
      <c r="E388" s="352" t="inlineStr">
        <is>
          <t>384.66</t>
        </is>
      </c>
      <c r="F388" s="341" t="n">
        <v>93.83</v>
      </c>
      <c r="G388" s="355" t="inlineStr">
        <is>
          <t>385.53</t>
        </is>
      </c>
      <c r="H388" s="356" t="inlineStr">
        <is>
          <t>389.10</t>
        </is>
      </c>
      <c r="I388" s="354" t="inlineStr">
        <is>
          <t>한양대</t>
        </is>
      </c>
      <c r="J388" s="340" t="inlineStr">
        <is>
          <t>경제금융학부</t>
        </is>
      </c>
      <c r="K388" s="339" t="inlineStr">
        <is>
          <t>통합</t>
        </is>
      </c>
      <c r="L388" s="357" t="n">
        <v>55</v>
      </c>
      <c r="M388" s="358" t="inlineStr">
        <is>
          <t xml:space="preserve">933.03 / </t>
        </is>
      </c>
      <c r="N388" s="359" t="n">
        <v>1000</v>
      </c>
      <c r="O388" s="360" t="inlineStr">
        <is>
          <t>표점/만점</t>
        </is>
      </c>
      <c r="P388" s="343" t="inlineStr">
        <is>
          <t>변표/만점</t>
        </is>
      </c>
      <c r="Q388" s="342" t="inlineStr">
        <is>
          <t>2과목</t>
        </is>
      </c>
      <c r="R388" s="344" t="n">
        <v>35</v>
      </c>
      <c r="S388" s="345" t="n">
        <v>35</v>
      </c>
      <c r="T388" s="362" t="n">
        <v>20</v>
      </c>
      <c r="U388" s="361" t="n">
        <v>93.83</v>
      </c>
      <c r="V388" s="346" t="n">
        <v>128.571880243515</v>
      </c>
      <c r="W388" s="348" t="n">
        <v>127.1908902232221</v>
      </c>
      <c r="X388" s="347" t="n">
        <v>64.88</v>
      </c>
      <c r="Y388" s="357" t="n">
        <v>66.96000000000001</v>
      </c>
      <c r="Z388" s="365" t="inlineStr">
        <is>
          <t>1등급</t>
        </is>
      </c>
      <c r="AA388" s="350" t="n">
        <v>100</v>
      </c>
      <c r="AB388" s="349" t="inlineStr">
        <is>
          <t>만점</t>
        </is>
      </c>
      <c r="AC388" s="350" t="n">
        <v>0</v>
      </c>
      <c r="AD388" s="349" t="inlineStr">
        <is>
          <t>만점</t>
        </is>
      </c>
      <c r="AE388" s="364" t="n">
        <v>0</v>
      </c>
      <c r="AF388" s="366" t="n">
        <v>0</v>
      </c>
      <c r="AG388" s="363" t="n">
        <v>0</v>
      </c>
      <c r="AH388" s="635" t="inlineStr"/>
      <c r="AI388" s="324" t="n"/>
      <c r="AL388" s="487" t="inlineStr">
        <is>
          <t>한양대 경제금융학부</t>
        </is>
      </c>
      <c r="AM388" s="477" t="inlineStr">
        <is>
          <t>통합</t>
        </is>
      </c>
      <c r="AN388" s="637" t="n">
        <v>100</v>
      </c>
      <c r="AO388" s="478" t="n">
        <v>-965</v>
      </c>
      <c r="AP388" s="463" t="n">
        <v>-662</v>
      </c>
      <c r="AQ388" s="479" t="n">
        <v>-303</v>
      </c>
      <c r="AR388" s="476" t="inlineStr">
        <is>
          <t>5.53 → 5.23</t>
        </is>
      </c>
      <c r="BA388" s="313" t="inlineStr">
        <is>
          <t>통합인문110</t>
        </is>
      </c>
    </row>
    <row r="389" ht="16.5" customHeight="1" s="671">
      <c r="B389" s="367" t="inlineStr">
        <is>
          <t>5.54</t>
        </is>
      </c>
      <c r="C389" s="351" t="inlineStr">
        <is>
          <t>12,022</t>
        </is>
      </c>
      <c r="D389" s="727" t="n">
        <v>-966</v>
      </c>
      <c r="E389" s="352" t="inlineStr">
        <is>
          <t>384.62</t>
        </is>
      </c>
      <c r="F389" s="341" t="n">
        <v>93.81999999999999</v>
      </c>
      <c r="G389" s="355" t="inlineStr">
        <is>
          <t>385.49</t>
        </is>
      </c>
      <c r="H389" s="356" t="inlineStr">
        <is>
          <t>389.09</t>
        </is>
      </c>
      <c r="I389" s="354" t="inlineStr">
        <is>
          <t>연세대</t>
        </is>
      </c>
      <c r="J389" s="340" t="inlineStr">
        <is>
          <t>신학과</t>
        </is>
      </c>
      <c r="K389" s="339" t="inlineStr">
        <is>
          <t>통합</t>
        </is>
      </c>
      <c r="L389" s="357" t="n">
        <v>23</v>
      </c>
      <c r="M389" s="358" t="inlineStr">
        <is>
          <t xml:space="preserve">693.523 / </t>
        </is>
      </c>
      <c r="N389" s="359" t="n">
        <v>1000</v>
      </c>
      <c r="O389" s="360" t="inlineStr">
        <is>
          <t>표점</t>
        </is>
      </c>
      <c r="P389" s="343" t="inlineStr">
        <is>
          <t>변표</t>
        </is>
      </c>
      <c r="Q389" s="342" t="inlineStr">
        <is>
          <t>2과목</t>
        </is>
      </c>
      <c r="R389" s="344" t="n">
        <v>38</v>
      </c>
      <c r="S389" s="345" t="n">
        <v>25</v>
      </c>
      <c r="T389" s="362" t="n">
        <v>25</v>
      </c>
      <c r="U389" s="361" t="n">
        <v>93.81999999999999</v>
      </c>
      <c r="V389" s="346" t="n">
        <v>128.559373757166</v>
      </c>
      <c r="W389" s="348" t="n">
        <v>127.1794259440688</v>
      </c>
      <c r="X389" s="347" t="n">
        <v>64.88</v>
      </c>
      <c r="Y389" s="357" t="n">
        <v>65.44000000000001</v>
      </c>
      <c r="Z389" s="365" t="inlineStr">
        <is>
          <t>1등급</t>
        </is>
      </c>
      <c r="AA389" s="350" t="n">
        <v>125</v>
      </c>
      <c r="AB389" s="349" t="inlineStr">
        <is>
          <t>만점</t>
        </is>
      </c>
      <c r="AC389" s="350" t="n">
        <v>0</v>
      </c>
      <c r="AD389" s="349" t="inlineStr">
        <is>
          <t>만점</t>
        </is>
      </c>
      <c r="AE389" s="364" t="n">
        <v>0</v>
      </c>
      <c r="AF389" s="366" t="n">
        <v>4.908</v>
      </c>
      <c r="AG389" s="363" t="n">
        <v>0</v>
      </c>
      <c r="AH389" s="635" t="inlineStr">
        <is>
          <t xml:space="preserve"> 사탐3%가산</t>
        </is>
      </c>
      <c r="AI389" s="324" t="n"/>
      <c r="AL389" s="487" t="inlineStr">
        <is>
          <t>연세대 신학과</t>
        </is>
      </c>
      <c r="AM389" s="477" t="inlineStr">
        <is>
          <t>통합</t>
        </is>
      </c>
      <c r="AN389" s="637" t="n">
        <v>100</v>
      </c>
      <c r="AO389" s="478" t="n">
        <v>-966</v>
      </c>
      <c r="AP389" s="463" t="n">
        <v>-662</v>
      </c>
      <c r="AQ389" s="479" t="n">
        <v>-304</v>
      </c>
      <c r="AR389" s="476" t="inlineStr">
        <is>
          <t>5.54 → 5.24</t>
        </is>
      </c>
      <c r="BA389" s="313" t="inlineStr">
        <is>
          <t>자연266</t>
        </is>
      </c>
    </row>
    <row r="390" ht="16.5" customHeight="1" s="671">
      <c r="B390" s="367" t="inlineStr">
        <is>
          <t>5.68</t>
        </is>
      </c>
      <c r="C390" s="351" t="inlineStr">
        <is>
          <t>12,326</t>
        </is>
      </c>
      <c r="D390" s="727" t="n">
        <v>-967</v>
      </c>
      <c r="E390" s="352" t="inlineStr">
        <is>
          <t>384.33</t>
        </is>
      </c>
      <c r="F390" s="341" t="n">
        <v>93.79000000000001</v>
      </c>
      <c r="G390" s="355" t="inlineStr">
        <is>
          <t>385.41</t>
        </is>
      </c>
      <c r="H390" s="356" t="inlineStr">
        <is>
          <t>388.99</t>
        </is>
      </c>
      <c r="I390" s="354" t="inlineStr">
        <is>
          <t>고려대</t>
        </is>
      </c>
      <c r="J390" s="340" t="inlineStr">
        <is>
          <t>한문학과</t>
        </is>
      </c>
      <c r="K390" s="339" t="inlineStr">
        <is>
          <t>통합</t>
        </is>
      </c>
      <c r="L390" s="357" t="n">
        <v>6</v>
      </c>
      <c r="M390" s="358" t="inlineStr">
        <is>
          <t xml:space="preserve">653.48 / </t>
        </is>
      </c>
      <c r="N390" s="359" t="n">
        <v>1000</v>
      </c>
      <c r="O390" s="360" t="inlineStr">
        <is>
          <t>표점</t>
        </is>
      </c>
      <c r="P390" s="343" t="inlineStr">
        <is>
          <t>변표</t>
        </is>
      </c>
      <c r="Q390" s="342" t="inlineStr">
        <is>
          <t>2과목</t>
        </is>
      </c>
      <c r="R390" s="344" t="n">
        <v>36</v>
      </c>
      <c r="S390" s="345" t="n">
        <v>36</v>
      </c>
      <c r="T390" s="362" t="n">
        <v>29</v>
      </c>
      <c r="U390" s="361" t="n">
        <v>93.79000000000001</v>
      </c>
      <c r="V390" s="346" t="n">
        <v>128.532414472065</v>
      </c>
      <c r="W390" s="348" t="n">
        <v>127.1547132660596</v>
      </c>
      <c r="X390" s="347" t="n">
        <v>64.86</v>
      </c>
      <c r="Y390" s="357" t="n">
        <v>65.42</v>
      </c>
      <c r="Z390" s="365" t="inlineStr">
        <is>
          <t>1등급</t>
        </is>
      </c>
      <c r="AA390" s="350" t="n">
        <v>0</v>
      </c>
      <c r="AB390" s="349" t="inlineStr">
        <is>
          <t>만점</t>
        </is>
      </c>
      <c r="AC390" s="350" t="n">
        <v>10</v>
      </c>
      <c r="AD390" s="349" t="inlineStr">
        <is>
          <t>만점</t>
        </is>
      </c>
      <c r="AE390" s="364" t="n">
        <v>0</v>
      </c>
      <c r="AF390" s="366" t="n">
        <v>0</v>
      </c>
      <c r="AG390" s="363" t="n">
        <v>0</v>
      </c>
      <c r="AH390" s="635" t="inlineStr"/>
      <c r="AI390" s="324" t="n"/>
      <c r="AL390" s="487" t="inlineStr">
        <is>
          <t>고려대 한문학과</t>
        </is>
      </c>
      <c r="AM390" s="477" t="inlineStr">
        <is>
          <t>통합</t>
        </is>
      </c>
      <c r="AN390" s="637" t="n">
        <v>100</v>
      </c>
      <c r="AO390" s="478" t="n">
        <v>-967</v>
      </c>
      <c r="AP390" s="463" t="n">
        <v>-661</v>
      </c>
      <c r="AQ390" s="479" t="n">
        <v>-306</v>
      </c>
      <c r="AR390" s="476" t="inlineStr">
        <is>
          <t>5.57 → 5.27</t>
        </is>
      </c>
      <c r="BA390" s="313" t="inlineStr">
        <is>
          <t>자연267</t>
        </is>
      </c>
    </row>
    <row r="391" ht="16.5" customHeight="1" s="671">
      <c r="B391" s="367" t="inlineStr">
        <is>
          <t>5.77</t>
        </is>
      </c>
      <c r="C391" s="351" t="inlineStr">
        <is>
          <t>12,521</t>
        </is>
      </c>
      <c r="D391" s="727" t="n">
        <v>-968</v>
      </c>
      <c r="E391" s="352" t="inlineStr">
        <is>
          <t>384.12</t>
        </is>
      </c>
      <c r="F391" s="341" t="n">
        <v>93.70999999999999</v>
      </c>
      <c r="G391" s="355" t="inlineStr">
        <is>
          <t>385.20</t>
        </is>
      </c>
      <c r="H391" s="356" t="inlineStr">
        <is>
          <t>388.69</t>
        </is>
      </c>
      <c r="I391" s="354" t="inlineStr">
        <is>
          <t>고려대</t>
        </is>
      </c>
      <c r="J391" s="340" t="inlineStr">
        <is>
          <t>미디어학부</t>
        </is>
      </c>
      <c r="K391" s="339" t="inlineStr">
        <is>
          <t>통합</t>
        </is>
      </c>
      <c r="L391" s="357" t="n">
        <v>10</v>
      </c>
      <c r="M391" s="358" t="inlineStr">
        <is>
          <t xml:space="preserve">653.13 / </t>
        </is>
      </c>
      <c r="N391" s="359" t="n">
        <v>1000</v>
      </c>
      <c r="O391" s="360" t="inlineStr">
        <is>
          <t>표점</t>
        </is>
      </c>
      <c r="P391" s="343" t="inlineStr">
        <is>
          <t>변표</t>
        </is>
      </c>
      <c r="Q391" s="342" t="inlineStr">
        <is>
          <t>2과목</t>
        </is>
      </c>
      <c r="R391" s="344" t="n">
        <v>36</v>
      </c>
      <c r="S391" s="345" t="n">
        <v>36</v>
      </c>
      <c r="T391" s="362" t="n">
        <v>29</v>
      </c>
      <c r="U391" s="361" t="n">
        <v>93.70999999999999</v>
      </c>
      <c r="V391" s="346" t="n">
        <v>128.4600541471819</v>
      </c>
      <c r="W391" s="348" t="n">
        <v>127.0883829682501</v>
      </c>
      <c r="X391" s="347" t="n">
        <v>64.83</v>
      </c>
      <c r="Y391" s="357" t="n">
        <v>65.38000000000001</v>
      </c>
      <c r="Z391" s="365" t="inlineStr">
        <is>
          <t>1등급</t>
        </is>
      </c>
      <c r="AA391" s="350" t="n">
        <v>0</v>
      </c>
      <c r="AB391" s="349" t="inlineStr">
        <is>
          <t>만점</t>
        </is>
      </c>
      <c r="AC391" s="350" t="n">
        <v>10</v>
      </c>
      <c r="AD391" s="349" t="inlineStr">
        <is>
          <t>만점</t>
        </is>
      </c>
      <c r="AE391" s="364" t="n">
        <v>0</v>
      </c>
      <c r="AF391" s="366" t="n">
        <v>0</v>
      </c>
      <c r="AG391" s="363" t="n">
        <v>0</v>
      </c>
      <c r="AH391" s="635" t="inlineStr"/>
      <c r="AI391" s="324" t="n"/>
      <c r="AL391" s="487" t="inlineStr">
        <is>
          <t>고려대 미디어학부</t>
        </is>
      </c>
      <c r="AM391" s="477" t="inlineStr">
        <is>
          <t>통합</t>
        </is>
      </c>
      <c r="AN391" s="637" t="n">
        <v>100</v>
      </c>
      <c r="AO391" s="478" t="n">
        <v>-968</v>
      </c>
      <c r="AP391" s="463" t="n">
        <v>-656</v>
      </c>
      <c r="AQ391" s="479" t="n">
        <v>-312</v>
      </c>
      <c r="AR391" s="476" t="inlineStr">
        <is>
          <t>5.68 → 5.37</t>
        </is>
      </c>
      <c r="BA391" s="313" t="inlineStr">
        <is>
          <t>통합인문111</t>
        </is>
      </c>
    </row>
    <row r="392" ht="16.5" customHeight="1" s="671">
      <c r="B392" s="367" t="inlineStr">
        <is>
          <t>5.68</t>
        </is>
      </c>
      <c r="C392" s="351" t="inlineStr">
        <is>
          <t>12,326</t>
        </is>
      </c>
      <c r="D392" s="727" t="n">
        <v>-969</v>
      </c>
      <c r="E392" s="352" t="inlineStr">
        <is>
          <t>384.32</t>
        </is>
      </c>
      <c r="F392" s="341" t="n">
        <v>93.67</v>
      </c>
      <c r="G392" s="355" t="inlineStr">
        <is>
          <t>385.09</t>
        </is>
      </c>
      <c r="H392" s="356" t="inlineStr">
        <is>
          <t>388.62</t>
        </is>
      </c>
      <c r="I392" s="354" t="inlineStr">
        <is>
          <t>서울시립대</t>
        </is>
      </c>
      <c r="J392" s="340" t="inlineStr">
        <is>
          <t>자유전공학부(인문)</t>
        </is>
      </c>
      <c r="K392" s="339" t="inlineStr">
        <is>
          <t>통합</t>
        </is>
      </c>
      <c r="L392" s="357" t="n">
        <v>16</v>
      </c>
      <c r="M392" s="358" t="inlineStr">
        <is>
          <t xml:space="preserve">930.04 / </t>
        </is>
      </c>
      <c r="N392" s="359" t="n">
        <v>1000</v>
      </c>
      <c r="O392" s="360" t="inlineStr">
        <is>
          <t>표점/만점</t>
        </is>
      </c>
      <c r="P392" s="343" t="inlineStr">
        <is>
          <t>변표/만점</t>
        </is>
      </c>
      <c r="Q392" s="342" t="inlineStr">
        <is>
          <t>2과목</t>
        </is>
      </c>
      <c r="R392" s="344" t="n">
        <v>35</v>
      </c>
      <c r="S392" s="345" t="n">
        <v>40</v>
      </c>
      <c r="T392" s="362" t="n">
        <v>10</v>
      </c>
      <c r="U392" s="361" t="n">
        <v>93.67</v>
      </c>
      <c r="V392" s="346" t="n">
        <v>128.4230357660476</v>
      </c>
      <c r="W392" s="348" t="n">
        <v>127.0544494522103</v>
      </c>
      <c r="X392" s="347" t="n">
        <v>64.81</v>
      </c>
      <c r="Y392" s="357" t="n">
        <v>64.92</v>
      </c>
      <c r="Z392" s="365" t="inlineStr">
        <is>
          <t>2등급</t>
        </is>
      </c>
      <c r="AA392" s="350" t="n">
        <v>148</v>
      </c>
      <c r="AB392" s="349" t="inlineStr">
        <is>
          <t>만점</t>
        </is>
      </c>
      <c r="AC392" s="350" t="n">
        <v>0</v>
      </c>
      <c r="AD392" s="349" t="inlineStr">
        <is>
          <t>만점</t>
        </is>
      </c>
      <c r="AE392" s="364" t="n">
        <v>0</v>
      </c>
      <c r="AF392" s="366" t="n">
        <v>2.787</v>
      </c>
      <c r="AG392" s="363" t="n">
        <v>0</v>
      </c>
      <c r="AH392" s="635" t="inlineStr">
        <is>
          <t xml:space="preserve"> 사탐3%가산</t>
        </is>
      </c>
      <c r="AI392" s="324" t="n"/>
      <c r="AL392" s="487" t="inlineStr">
        <is>
          <t>서울시립대 자유전공학부(인문)</t>
        </is>
      </c>
      <c r="AM392" s="477" t="inlineStr">
        <is>
          <t>통합</t>
        </is>
      </c>
      <c r="AN392" s="637" t="n">
        <v>100</v>
      </c>
      <c r="AO392" s="478" t="n">
        <v>-969</v>
      </c>
      <c r="AP392" s="463" t="n">
        <v>-656</v>
      </c>
      <c r="AQ392" s="479" t="n">
        <v>-313</v>
      </c>
      <c r="AR392" s="476" t="inlineStr">
        <is>
          <t>5.73 → 5.42</t>
        </is>
      </c>
      <c r="BA392" s="313" t="inlineStr">
        <is>
          <t>통합인문112</t>
        </is>
      </c>
    </row>
    <row r="393" ht="16.5" customHeight="1" s="671">
      <c r="B393" s="367" t="inlineStr">
        <is>
          <t>5.72</t>
        </is>
      </c>
      <c r="C393" s="351" t="inlineStr">
        <is>
          <t>12,412</t>
        </is>
      </c>
      <c r="D393" s="727" t="n">
        <v>-970</v>
      </c>
      <c r="E393" s="352" t="inlineStr">
        <is>
          <t>384.24</t>
        </is>
      </c>
      <c r="F393" s="341" t="n">
        <v>93.66</v>
      </c>
      <c r="G393" s="355" t="inlineStr">
        <is>
          <t>385.09</t>
        </is>
      </c>
      <c r="H393" s="356" t="inlineStr">
        <is>
          <t>388.62</t>
        </is>
      </c>
      <c r="I393" s="354" t="inlineStr">
        <is>
          <t>성균관대</t>
        </is>
      </c>
      <c r="J393" s="340" t="inlineStr">
        <is>
          <t>교육학과</t>
        </is>
      </c>
      <c r="K393" s="339" t="inlineStr">
        <is>
          <t>통합</t>
        </is>
      </c>
      <c r="L393" s="357" t="n">
        <v>15</v>
      </c>
      <c r="M393" s="358" t="inlineStr">
        <is>
          <t xml:space="preserve">644.15 / </t>
        </is>
      </c>
      <c r="N393" s="359" t="n">
        <v>1000</v>
      </c>
      <c r="O393" s="360" t="inlineStr">
        <is>
          <t>표점</t>
        </is>
      </c>
      <c r="P393" s="343" t="inlineStr">
        <is>
          <t>변표</t>
        </is>
      </c>
      <c r="Q393" s="342" t="inlineStr">
        <is>
          <t>2과목</t>
        </is>
      </c>
      <c r="R393" s="344" t="n">
        <v>35</v>
      </c>
      <c r="S393" s="345" t="n">
        <v>25</v>
      </c>
      <c r="T393" s="362" t="n">
        <v>30</v>
      </c>
      <c r="U393" s="361" t="n">
        <v>93.66</v>
      </c>
      <c r="V393" s="346" t="n">
        <v>128.4211082258703</v>
      </c>
      <c r="W393" s="348" t="n">
        <v>127.0526825403811</v>
      </c>
      <c r="X393" s="347" t="n">
        <v>64.81</v>
      </c>
      <c r="Y393" s="357" t="n">
        <v>65.7</v>
      </c>
      <c r="Z393" s="365" t="inlineStr">
        <is>
          <t>1등급</t>
        </is>
      </c>
      <c r="AA393" s="350" t="n">
        <v>63.5</v>
      </c>
      <c r="AB393" s="349" t="inlineStr">
        <is>
          <t>만점</t>
        </is>
      </c>
      <c r="AC393" s="350" t="n">
        <v>0</v>
      </c>
      <c r="AD393" s="349" t="inlineStr">
        <is>
          <t>만점</t>
        </is>
      </c>
      <c r="AE393" s="364" t="n">
        <v>0</v>
      </c>
      <c r="AF393" s="366" t="n">
        <v>0</v>
      </c>
      <c r="AG393" s="363" t="n">
        <v>0</v>
      </c>
      <c r="AH393" s="635" t="inlineStr"/>
      <c r="AI393" s="324" t="n"/>
      <c r="AL393" s="487" t="inlineStr">
        <is>
          <t>성균관대 교육학과</t>
        </is>
      </c>
      <c r="AM393" s="477" t="inlineStr">
        <is>
          <t>통합</t>
        </is>
      </c>
      <c r="AN393" s="637" t="n">
        <v>100</v>
      </c>
      <c r="AO393" s="478" t="n">
        <v>-970</v>
      </c>
      <c r="AP393" s="463" t="n">
        <v>-657</v>
      </c>
      <c r="AQ393" s="479" t="n">
        <v>-313</v>
      </c>
      <c r="AR393" s="476" t="inlineStr">
        <is>
          <t>5.73 → 5.42</t>
        </is>
      </c>
      <c r="BA393" s="313" t="inlineStr">
        <is>
          <t>통합인문113</t>
        </is>
      </c>
    </row>
    <row r="394" ht="16.5" customHeight="1" s="671">
      <c r="B394" s="367" t="inlineStr">
        <is>
          <t>5.79</t>
        </is>
      </c>
      <c r="C394" s="351" t="inlineStr">
        <is>
          <t>12,564</t>
        </is>
      </c>
      <c r="D394" s="727" t="n">
        <v>-971</v>
      </c>
      <c r="E394" s="352" t="inlineStr">
        <is>
          <t>384.09</t>
        </is>
      </c>
      <c r="F394" s="341" t="n">
        <v>93.59999999999999</v>
      </c>
      <c r="G394" s="355" t="inlineStr">
        <is>
          <t>384.93</t>
        </is>
      </c>
      <c r="H394" s="356" t="inlineStr">
        <is>
          <t>388.47</t>
        </is>
      </c>
      <c r="I394" s="354" t="inlineStr">
        <is>
          <t>서강대</t>
        </is>
      </c>
      <c r="J394" s="340" t="inlineStr">
        <is>
          <t>영문학부</t>
        </is>
      </c>
      <c r="K394" s="339" t="inlineStr">
        <is>
          <t>통합</t>
        </is>
      </c>
      <c r="L394" s="357" t="n">
        <v>28</v>
      </c>
      <c r="M394" s="358" t="inlineStr">
        <is>
          <t xml:space="preserve">497.59 / </t>
        </is>
      </c>
      <c r="N394" s="359" t="n">
        <v>600</v>
      </c>
      <c r="O394" s="360" t="inlineStr">
        <is>
          <t>표점</t>
        </is>
      </c>
      <c r="P394" s="343" t="inlineStr">
        <is>
          <t>변표</t>
        </is>
      </c>
      <c r="Q394" s="342" t="inlineStr">
        <is>
          <t>2과목</t>
        </is>
      </c>
      <c r="R394" s="344" t="n">
        <v>37</v>
      </c>
      <c r="S394" s="345" t="n">
        <v>43</v>
      </c>
      <c r="T394" s="362" t="n">
        <v>20</v>
      </c>
      <c r="U394" s="361" t="n">
        <v>93.59999999999999</v>
      </c>
      <c r="V394" s="346" t="n">
        <v>128.3669934561024</v>
      </c>
      <c r="W394" s="348" t="n">
        <v>127.0030773347605</v>
      </c>
      <c r="X394" s="347" t="n">
        <v>64.78</v>
      </c>
      <c r="Y394" s="357" t="n">
        <v>67.74000000000001</v>
      </c>
      <c r="Z394" s="365" t="inlineStr">
        <is>
          <t>1등급</t>
        </is>
      </c>
      <c r="AA394" s="350" t="n">
        <v>100</v>
      </c>
      <c r="AB394" s="349" t="inlineStr">
        <is>
          <t>만점</t>
        </is>
      </c>
      <c r="AC394" s="350" t="n">
        <v>10</v>
      </c>
      <c r="AD394" s="349" t="inlineStr">
        <is>
          <t>만점</t>
        </is>
      </c>
      <c r="AE394" s="364" t="n">
        <v>0</v>
      </c>
      <c r="AF394" s="366" t="n">
        <v>0</v>
      </c>
      <c r="AG394" s="363" t="n">
        <v>0</v>
      </c>
      <c r="AH394" s="635" t="inlineStr"/>
      <c r="AI394" s="324" t="n"/>
      <c r="AL394" s="487" t="inlineStr">
        <is>
          <t>서강대 영문학부</t>
        </is>
      </c>
      <c r="AM394" s="477" t="inlineStr">
        <is>
          <t>통합</t>
        </is>
      </c>
      <c r="AN394" s="637" t="n">
        <v>100</v>
      </c>
      <c r="AO394" s="478" t="n">
        <v>-971</v>
      </c>
      <c r="AP394" s="463" t="n">
        <v>-653</v>
      </c>
      <c r="AQ394" s="479" t="n">
        <v>-318</v>
      </c>
      <c r="AR394" s="476" t="inlineStr">
        <is>
          <t>5.80 → 5.49</t>
        </is>
      </c>
      <c r="BA394" s="313" t="inlineStr">
        <is>
          <t>통합인문114</t>
        </is>
      </c>
    </row>
    <row r="395" ht="16.5" customHeight="1" s="671">
      <c r="B395" s="367" t="inlineStr">
        <is>
          <t>5.82</t>
        </is>
      </c>
      <c r="C395" s="351" t="inlineStr">
        <is>
          <t>12,629</t>
        </is>
      </c>
      <c r="D395" s="727" t="n">
        <v>-972</v>
      </c>
      <c r="E395" s="352" t="inlineStr">
        <is>
          <t>384.01</t>
        </is>
      </c>
      <c r="F395" s="341" t="n">
        <v>93.58</v>
      </c>
      <c r="G395" s="355" t="inlineStr">
        <is>
          <t>384.84</t>
        </is>
      </c>
      <c r="H395" s="356" t="inlineStr">
        <is>
          <t>388.37</t>
        </is>
      </c>
      <c r="I395" s="354" t="inlineStr">
        <is>
          <t>연세대</t>
        </is>
      </c>
      <c r="J395" s="340" t="inlineStr">
        <is>
          <t>문헌정보학과</t>
        </is>
      </c>
      <c r="K395" s="339" t="inlineStr">
        <is>
          <t>통합</t>
        </is>
      </c>
      <c r="L395" s="357" t="n">
        <v>14</v>
      </c>
      <c r="M395" s="358" t="inlineStr">
        <is>
          <t xml:space="preserve">692.567 / </t>
        </is>
      </c>
      <c r="N395" s="359" t="n">
        <v>1000</v>
      </c>
      <c r="O395" s="360" t="inlineStr">
        <is>
          <t>표점</t>
        </is>
      </c>
      <c r="P395" s="343" t="inlineStr">
        <is>
          <t>변표</t>
        </is>
      </c>
      <c r="Q395" s="342" t="inlineStr">
        <is>
          <t>2과목</t>
        </is>
      </c>
      <c r="R395" s="344" t="n">
        <v>38</v>
      </c>
      <c r="S395" s="345" t="n">
        <v>25</v>
      </c>
      <c r="T395" s="362" t="n">
        <v>25</v>
      </c>
      <c r="U395" s="361" t="n">
        <v>93.58</v>
      </c>
      <c r="V395" s="346" t="n">
        <v>128.3410864623453</v>
      </c>
      <c r="W395" s="348" t="n">
        <v>126.9645644408284</v>
      </c>
      <c r="X395" s="347" t="n">
        <v>64.77</v>
      </c>
      <c r="Y395" s="357" t="n">
        <v>65.34</v>
      </c>
      <c r="Z395" s="365" t="inlineStr">
        <is>
          <t>1등급</t>
        </is>
      </c>
      <c r="AA395" s="350" t="n">
        <v>125</v>
      </c>
      <c r="AB395" s="349" t="inlineStr">
        <is>
          <t>만점</t>
        </is>
      </c>
      <c r="AC395" s="350" t="n">
        <v>0</v>
      </c>
      <c r="AD395" s="349" t="inlineStr">
        <is>
          <t>만점</t>
        </is>
      </c>
      <c r="AE395" s="364" t="n">
        <v>0</v>
      </c>
      <c r="AF395" s="366" t="n">
        <v>4.901</v>
      </c>
      <c r="AG395" s="363" t="n">
        <v>0</v>
      </c>
      <c r="AH395" s="635" t="inlineStr">
        <is>
          <t xml:space="preserve"> 사탐3%가산</t>
        </is>
      </c>
      <c r="AI395" s="324" t="n"/>
      <c r="AL395" s="487" t="inlineStr">
        <is>
          <t>연세대 문헌정보학과</t>
        </is>
      </c>
      <c r="AM395" s="477" t="inlineStr">
        <is>
          <t>통합</t>
        </is>
      </c>
      <c r="AN395" s="637" t="n">
        <v>100</v>
      </c>
      <c r="AO395" s="478" t="n">
        <v>-972</v>
      </c>
      <c r="AP395" s="463" t="n">
        <v>-653</v>
      </c>
      <c r="AQ395" s="479" t="n">
        <v>-319</v>
      </c>
      <c r="AR395" s="476" t="inlineStr">
        <is>
          <t>5.83 → 5.52</t>
        </is>
      </c>
      <c r="BA395" s="313" t="inlineStr">
        <is>
          <t>통합인문115</t>
        </is>
      </c>
    </row>
    <row r="396" ht="16.5" customHeight="1" s="671">
      <c r="B396" s="367" t="inlineStr">
        <is>
          <t>5.81</t>
        </is>
      </c>
      <c r="C396" s="351" t="inlineStr">
        <is>
          <t>12,608</t>
        </is>
      </c>
      <c r="D396" s="727" t="n">
        <v>-973</v>
      </c>
      <c r="E396" s="352" t="inlineStr">
        <is>
          <t>384.03</t>
        </is>
      </c>
      <c r="F396" s="341" t="n">
        <v>93.56</v>
      </c>
      <c r="G396" s="355" t="inlineStr">
        <is>
          <t>384.79</t>
        </is>
      </c>
      <c r="H396" s="356" t="inlineStr">
        <is>
          <t>388.31</t>
        </is>
      </c>
      <c r="I396" s="354" t="inlineStr">
        <is>
          <t>서울시립대</t>
        </is>
      </c>
      <c r="J396" s="340" t="inlineStr">
        <is>
          <t>세무학과</t>
        </is>
      </c>
      <c r="K396" s="339" t="inlineStr">
        <is>
          <t>통합</t>
        </is>
      </c>
      <c r="L396" s="357" t="n">
        <v>29</v>
      </c>
      <c r="M396" s="358" t="inlineStr">
        <is>
          <t xml:space="preserve">929.42 / </t>
        </is>
      </c>
      <c r="N396" s="359" t="n">
        <v>1000</v>
      </c>
      <c r="O396" s="360" t="inlineStr">
        <is>
          <t>표점/만점</t>
        </is>
      </c>
      <c r="P396" s="343" t="inlineStr">
        <is>
          <t>변표/만점</t>
        </is>
      </c>
      <c r="Q396" s="342" t="inlineStr">
        <is>
          <t>2과목</t>
        </is>
      </c>
      <c r="R396" s="344" t="n">
        <v>35</v>
      </c>
      <c r="S396" s="345" t="n">
        <v>40</v>
      </c>
      <c r="T396" s="362" t="n">
        <v>10</v>
      </c>
      <c r="U396" s="361" t="n">
        <v>93.56</v>
      </c>
      <c r="V396" s="346" t="n">
        <v>128.3279447954072</v>
      </c>
      <c r="W396" s="348" t="n">
        <v>126.9439132499256</v>
      </c>
      <c r="X396" s="347" t="n">
        <v>64.76000000000001</v>
      </c>
      <c r="Y396" s="357" t="n">
        <v>64.87</v>
      </c>
      <c r="Z396" s="365" t="inlineStr">
        <is>
          <t>2등급</t>
        </is>
      </c>
      <c r="AA396" s="350" t="n">
        <v>148</v>
      </c>
      <c r="AB396" s="349" t="inlineStr">
        <is>
          <t>만점</t>
        </is>
      </c>
      <c r="AC396" s="350" t="n">
        <v>0</v>
      </c>
      <c r="AD396" s="349" t="inlineStr">
        <is>
          <t>만점</t>
        </is>
      </c>
      <c r="AE396" s="364" t="n">
        <v>0</v>
      </c>
      <c r="AF396" s="366" t="n">
        <v>2.785</v>
      </c>
      <c r="AG396" s="363" t="n">
        <v>0</v>
      </c>
      <c r="AH396" s="635" t="inlineStr">
        <is>
          <t xml:space="preserve"> 사탐3%가산</t>
        </is>
      </c>
      <c r="AI396" s="324" t="n"/>
      <c r="AL396" s="487" t="inlineStr">
        <is>
          <t>서울시립대 세무학과</t>
        </is>
      </c>
      <c r="AM396" s="477" t="inlineStr">
        <is>
          <t>통합</t>
        </is>
      </c>
      <c r="AN396" s="637" t="n">
        <v>100</v>
      </c>
      <c r="AO396" s="478" t="n">
        <v>-973</v>
      </c>
      <c r="AP396" s="463" t="n">
        <v>-654</v>
      </c>
      <c r="AQ396" s="479" t="n">
        <v>-319</v>
      </c>
      <c r="AR396" s="476" t="inlineStr">
        <is>
          <t>5.84 → 5.54</t>
        </is>
      </c>
      <c r="BA396" s="313" t="inlineStr">
        <is>
          <t>자연268</t>
        </is>
      </c>
    </row>
    <row r="397" ht="16.5" customHeight="1" s="671">
      <c r="B397" s="367" t="inlineStr">
        <is>
          <t>5.85</t>
        </is>
      </c>
      <c r="C397" s="351" t="inlineStr">
        <is>
          <t>12,695</t>
        </is>
      </c>
      <c r="D397" s="727" t="n">
        <v>-974</v>
      </c>
      <c r="E397" s="352" t="inlineStr">
        <is>
          <t>383.90</t>
        </is>
      </c>
      <c r="F397" s="341" t="n">
        <v>93.54000000000001</v>
      </c>
      <c r="G397" s="355" t="inlineStr">
        <is>
          <t>384.73</t>
        </is>
      </c>
      <c r="H397" s="356" t="inlineStr">
        <is>
          <t>388.25</t>
        </is>
      </c>
      <c r="I397" s="354" t="inlineStr">
        <is>
          <t>성균관대</t>
        </is>
      </c>
      <c r="J397" s="340" t="inlineStr">
        <is>
          <t>사회과학계열</t>
        </is>
      </c>
      <c r="K397" s="339" t="inlineStr">
        <is>
          <t>통합</t>
        </is>
      </c>
      <c r="L397" s="357" t="n">
        <v>217</v>
      </c>
      <c r="M397" s="358" t="inlineStr">
        <is>
          <t xml:space="preserve">643.69 / </t>
        </is>
      </c>
      <c r="N397" s="359" t="n">
        <v>1000</v>
      </c>
      <c r="O397" s="360" t="inlineStr">
        <is>
          <t>표점</t>
        </is>
      </c>
      <c r="P397" s="343" t="inlineStr">
        <is>
          <t>변표</t>
        </is>
      </c>
      <c r="Q397" s="342" t="inlineStr">
        <is>
          <t>2과목</t>
        </is>
      </c>
      <c r="R397" s="344" t="n">
        <v>35</v>
      </c>
      <c r="S397" s="345" t="n">
        <v>25</v>
      </c>
      <c r="T397" s="362" t="n">
        <v>30</v>
      </c>
      <c r="U397" s="361" t="n">
        <v>93.54000000000001</v>
      </c>
      <c r="V397" s="346" t="n">
        <v>128.3110090889351</v>
      </c>
      <c r="W397" s="348" t="n">
        <v>126.917299996898</v>
      </c>
      <c r="X397" s="347" t="n">
        <v>64.75</v>
      </c>
      <c r="Y397" s="357" t="n">
        <v>65.67</v>
      </c>
      <c r="Z397" s="365" t="inlineStr">
        <is>
          <t>1등급</t>
        </is>
      </c>
      <c r="AA397" s="350" t="n">
        <v>63.5</v>
      </c>
      <c r="AB397" s="349" t="inlineStr">
        <is>
          <t>만점</t>
        </is>
      </c>
      <c r="AC397" s="350" t="n">
        <v>0</v>
      </c>
      <c r="AD397" s="349" t="inlineStr">
        <is>
          <t>만점</t>
        </is>
      </c>
      <c r="AE397" s="364" t="n">
        <v>0</v>
      </c>
      <c r="AF397" s="366" t="n">
        <v>0</v>
      </c>
      <c r="AG397" s="363" t="n">
        <v>0</v>
      </c>
      <c r="AH397" s="635" t="inlineStr"/>
      <c r="AI397" s="324" t="n"/>
      <c r="AL397" s="487" t="inlineStr">
        <is>
          <t>성균관대 사회과학계열</t>
        </is>
      </c>
      <c r="AM397" s="477" t="inlineStr">
        <is>
          <t>통합</t>
        </is>
      </c>
      <c r="AN397" s="637" t="n">
        <v>100</v>
      </c>
      <c r="AO397" s="478" t="n">
        <v>-974</v>
      </c>
      <c r="AP397" s="463" t="n">
        <v>-654</v>
      </c>
      <c r="AQ397" s="479" t="n">
        <v>-320</v>
      </c>
      <c r="AR397" s="476" t="inlineStr">
        <is>
          <t>5.86 → 5.56</t>
        </is>
      </c>
      <c r="BA397" s="313" t="inlineStr">
        <is>
          <t>통합인문116</t>
        </is>
      </c>
    </row>
    <row r="398" ht="16.5" customHeight="1" s="671">
      <c r="B398" s="367" t="inlineStr">
        <is>
          <t>5.88</t>
        </is>
      </c>
      <c r="C398" s="351" t="inlineStr">
        <is>
          <t>12,760</t>
        </is>
      </c>
      <c r="D398" s="727" t="n">
        <v>-975</v>
      </c>
      <c r="E398" s="352" t="inlineStr">
        <is>
          <t>383.80</t>
        </is>
      </c>
      <c r="F398" s="341" t="n">
        <v>93.51000000000001</v>
      </c>
      <c r="G398" s="355" t="inlineStr">
        <is>
          <t>384.63</t>
        </is>
      </c>
      <c r="H398" s="356" t="inlineStr">
        <is>
          <t>388.19</t>
        </is>
      </c>
      <c r="I398" s="354" t="inlineStr">
        <is>
          <t>성균관대</t>
        </is>
      </c>
      <c r="J398" s="340" t="inlineStr">
        <is>
          <t>영상학과</t>
        </is>
      </c>
      <c r="K398" s="339" t="inlineStr">
        <is>
          <t>통합</t>
        </is>
      </c>
      <c r="L398" s="357" t="n">
        <v>15</v>
      </c>
      <c r="M398" s="358" t="inlineStr">
        <is>
          <t xml:space="preserve">643.57 / </t>
        </is>
      </c>
      <c r="N398" s="359" t="n">
        <v>1000</v>
      </c>
      <c r="O398" s="360" t="inlineStr">
        <is>
          <t>표점</t>
        </is>
      </c>
      <c r="P398" s="343" t="inlineStr">
        <is>
          <t>변표</t>
        </is>
      </c>
      <c r="Q398" s="342" t="inlineStr">
        <is>
          <t>2과목</t>
        </is>
      </c>
      <c r="R398" s="344" t="n">
        <v>35</v>
      </c>
      <c r="S398" s="345" t="n">
        <v>25</v>
      </c>
      <c r="T398" s="362" t="n">
        <v>30</v>
      </c>
      <c r="U398" s="361" t="n">
        <v>93.51000000000001</v>
      </c>
      <c r="V398" s="346" t="n">
        <v>128.2849520737041</v>
      </c>
      <c r="W398" s="348" t="n">
        <v>126.8763532586779</v>
      </c>
      <c r="X398" s="347" t="n">
        <v>64.73</v>
      </c>
      <c r="Y398" s="357" t="n">
        <v>65.66000000000001</v>
      </c>
      <c r="Z398" s="365" t="inlineStr">
        <is>
          <t>1등급</t>
        </is>
      </c>
      <c r="AA398" s="350" t="n">
        <v>63.5</v>
      </c>
      <c r="AB398" s="349" t="inlineStr">
        <is>
          <t>만점</t>
        </is>
      </c>
      <c r="AC398" s="350" t="n">
        <v>0</v>
      </c>
      <c r="AD398" s="349" t="inlineStr">
        <is>
          <t>만점</t>
        </is>
      </c>
      <c r="AE398" s="364" t="n">
        <v>0</v>
      </c>
      <c r="AF398" s="366" t="n">
        <v>0</v>
      </c>
      <c r="AG398" s="363" t="n">
        <v>0</v>
      </c>
      <c r="AH398" s="635" t="inlineStr"/>
      <c r="AI398" s="324" t="n"/>
      <c r="AL398" s="487" t="inlineStr">
        <is>
          <t>성균관대 영상학과</t>
        </is>
      </c>
      <c r="AM398" s="477" t="inlineStr">
        <is>
          <t>통합</t>
        </is>
      </c>
      <c r="AN398" s="637" t="n">
        <v>100</v>
      </c>
      <c r="AO398" s="478" t="n">
        <v>-975</v>
      </c>
      <c r="AP398" s="463" t="n">
        <v>-651</v>
      </c>
      <c r="AQ398" s="479" t="n">
        <v>-324</v>
      </c>
      <c r="AR398" s="476" t="inlineStr">
        <is>
          <t>5.89 → 5.59</t>
        </is>
      </c>
      <c r="BA398" s="313" t="inlineStr">
        <is>
          <t>통합인문117</t>
        </is>
      </c>
    </row>
    <row r="399" ht="16.5" customHeight="1" s="671">
      <c r="B399" s="367" t="inlineStr">
        <is>
          <t>5.90</t>
        </is>
      </c>
      <c r="C399" s="351" t="inlineStr">
        <is>
          <t>12,803</t>
        </is>
      </c>
      <c r="D399" s="727" t="n">
        <v>-976</v>
      </c>
      <c r="E399" s="352" t="inlineStr">
        <is>
          <t>383.76</t>
        </is>
      </c>
      <c r="F399" s="341" t="n">
        <v>93.5</v>
      </c>
      <c r="G399" s="355" t="inlineStr">
        <is>
          <t>384.60</t>
        </is>
      </c>
      <c r="H399" s="356" t="inlineStr">
        <is>
          <t>388.17</t>
        </is>
      </c>
      <c r="I399" s="354" t="inlineStr">
        <is>
          <t>한양대</t>
        </is>
      </c>
      <c r="J399" s="340" t="inlineStr">
        <is>
          <t>간호학과</t>
        </is>
      </c>
      <c r="K399" s="339" t="inlineStr">
        <is>
          <t>통합</t>
        </is>
      </c>
      <c r="L399" s="357" t="n">
        <v>13</v>
      </c>
      <c r="M399" s="358" t="inlineStr">
        <is>
          <t xml:space="preserve">933.63 / </t>
        </is>
      </c>
      <c r="N399" s="359" t="n">
        <v>1000</v>
      </c>
      <c r="O399" s="360" t="inlineStr">
        <is>
          <t>표점/만점</t>
        </is>
      </c>
      <c r="P399" s="343" t="inlineStr">
        <is>
          <t>변표/만점</t>
        </is>
      </c>
      <c r="Q399" s="342" t="inlineStr">
        <is>
          <t>2과목</t>
        </is>
      </c>
      <c r="R399" s="344" t="n">
        <v>35</v>
      </c>
      <c r="S399" s="345" t="n">
        <v>30</v>
      </c>
      <c r="T399" s="362" t="n">
        <v>25</v>
      </c>
      <c r="U399" s="361" t="n">
        <v>93.5</v>
      </c>
      <c r="V399" s="346" t="n">
        <v>128.2753702019756</v>
      </c>
      <c r="W399" s="348" t="n">
        <v>126.8612960316759</v>
      </c>
      <c r="X399" s="347" t="n">
        <v>64.73</v>
      </c>
      <c r="Y399" s="357" t="n">
        <v>66.86</v>
      </c>
      <c r="Z399" s="365" t="inlineStr">
        <is>
          <t>1등급</t>
        </is>
      </c>
      <c r="AA399" s="350" t="n">
        <v>100</v>
      </c>
      <c r="AB399" s="349" t="inlineStr">
        <is>
          <t>만점</t>
        </is>
      </c>
      <c r="AC399" s="350" t="n">
        <v>0</v>
      </c>
      <c r="AD399" s="349" t="inlineStr">
        <is>
          <t>만점</t>
        </is>
      </c>
      <c r="AE399" s="364" t="n">
        <v>0</v>
      </c>
      <c r="AF399" s="366" t="n">
        <v>0</v>
      </c>
      <c r="AG399" s="363" t="n">
        <v>0</v>
      </c>
      <c r="AH399" s="635" t="inlineStr"/>
      <c r="AI399" s="324" t="n"/>
      <c r="AL399" s="487" t="inlineStr">
        <is>
          <t>한양대 간호학과</t>
        </is>
      </c>
      <c r="AM399" s="477" t="inlineStr">
        <is>
          <t>통합</t>
        </is>
      </c>
      <c r="AN399" s="637" t="n">
        <v>100</v>
      </c>
      <c r="AO399" s="478" t="n">
        <v>-976</v>
      </c>
      <c r="AP399" s="463" t="n">
        <v>-651</v>
      </c>
      <c r="AQ399" s="479" t="n">
        <v>-325</v>
      </c>
      <c r="AR399" s="476" t="inlineStr">
        <is>
          <t>5.90 → 5.60</t>
        </is>
      </c>
      <c r="BA399" s="313" t="inlineStr">
        <is>
          <t>통합인문118</t>
        </is>
      </c>
    </row>
    <row r="400" ht="16.5" customHeight="1" s="671">
      <c r="B400" s="367" t="inlineStr">
        <is>
          <t>5.90</t>
        </is>
      </c>
      <c r="C400" s="351" t="inlineStr">
        <is>
          <t>12,803</t>
        </is>
      </c>
      <c r="D400" s="727" t="n">
        <v>-977</v>
      </c>
      <c r="E400" s="352" t="inlineStr">
        <is>
          <t>383.75</t>
        </is>
      </c>
      <c r="F400" s="341" t="n">
        <v>93.48999999999999</v>
      </c>
      <c r="G400" s="355" t="inlineStr">
        <is>
          <t>384.56</t>
        </is>
      </c>
      <c r="H400" s="356" t="inlineStr">
        <is>
          <t>388.14</t>
        </is>
      </c>
      <c r="I400" s="354" t="inlineStr">
        <is>
          <t>성균관대</t>
        </is>
      </c>
      <c r="J400" s="340" t="inlineStr">
        <is>
          <t>한문교육과</t>
        </is>
      </c>
      <c r="K400" s="339" t="inlineStr">
        <is>
          <t>통합</t>
        </is>
      </c>
      <c r="L400" s="357" t="n">
        <v>16</v>
      </c>
      <c r="M400" s="358" t="inlineStr">
        <is>
          <t xml:space="preserve">643.47 / </t>
        </is>
      </c>
      <c r="N400" s="359" t="n">
        <v>1000</v>
      </c>
      <c r="O400" s="360" t="inlineStr">
        <is>
          <t>표점</t>
        </is>
      </c>
      <c r="P400" s="343" t="inlineStr">
        <is>
          <t>변표</t>
        </is>
      </c>
      <c r="Q400" s="342" t="inlineStr">
        <is>
          <t>2과목</t>
        </is>
      </c>
      <c r="R400" s="344" t="n">
        <v>35</v>
      </c>
      <c r="S400" s="345" t="n">
        <v>25</v>
      </c>
      <c r="T400" s="362" t="n">
        <v>30</v>
      </c>
      <c r="U400" s="361" t="n">
        <v>93.48999999999999</v>
      </c>
      <c r="V400" s="346" t="n">
        <v>128.263237894345</v>
      </c>
      <c r="W400" s="348" t="n">
        <v>126.8422309768279</v>
      </c>
      <c r="X400" s="347" t="n">
        <v>64.73</v>
      </c>
      <c r="Y400" s="357" t="n">
        <v>65.66000000000001</v>
      </c>
      <c r="Z400" s="365" t="inlineStr">
        <is>
          <t>1등급</t>
        </is>
      </c>
      <c r="AA400" s="350" t="n">
        <v>63.5</v>
      </c>
      <c r="AB400" s="349" t="inlineStr">
        <is>
          <t>만점</t>
        </is>
      </c>
      <c r="AC400" s="350" t="n">
        <v>0</v>
      </c>
      <c r="AD400" s="349" t="inlineStr">
        <is>
          <t>만점</t>
        </is>
      </c>
      <c r="AE400" s="364" t="n">
        <v>0</v>
      </c>
      <c r="AF400" s="366" t="n">
        <v>0</v>
      </c>
      <c r="AG400" s="363" t="n">
        <v>0</v>
      </c>
      <c r="AH400" s="635" t="inlineStr"/>
      <c r="AI400" s="324" t="n"/>
      <c r="AL400" s="487" t="inlineStr">
        <is>
          <t>성균관대 한문교육과</t>
        </is>
      </c>
      <c r="AM400" s="477" t="inlineStr">
        <is>
          <t>통합</t>
        </is>
      </c>
      <c r="AN400" s="637" t="n">
        <v>100</v>
      </c>
      <c r="AO400" s="478" t="n">
        <v>-977</v>
      </c>
      <c r="AP400" s="463" t="n">
        <v>-652</v>
      </c>
      <c r="AQ400" s="479" t="n">
        <v>-325</v>
      </c>
      <c r="AR400" s="476" t="inlineStr">
        <is>
          <t>5.92 → 5.62</t>
        </is>
      </c>
      <c r="BA400" s="313" t="inlineStr">
        <is>
          <t>자연269</t>
        </is>
      </c>
    </row>
    <row r="401" ht="16.5" customHeight="1" s="671">
      <c r="B401" s="367" t="inlineStr">
        <is>
          <t>5.94</t>
        </is>
      </c>
      <c r="C401" s="351" t="inlineStr">
        <is>
          <t>12,890</t>
        </is>
      </c>
      <c r="D401" s="727" t="n">
        <v>-978</v>
      </c>
      <c r="E401" s="352" t="inlineStr">
        <is>
          <t>383.67</t>
        </is>
      </c>
      <c r="F401" s="341" t="n">
        <v>93.47</v>
      </c>
      <c r="G401" s="355" t="inlineStr">
        <is>
          <t>384.50</t>
        </is>
      </c>
      <c r="H401" s="356" t="inlineStr">
        <is>
          <t>388.08</t>
        </is>
      </c>
      <c r="I401" s="354" t="inlineStr">
        <is>
          <t>성균관대</t>
        </is>
      </c>
      <c r="J401" s="340" t="inlineStr">
        <is>
          <t>인문과학계열</t>
        </is>
      </c>
      <c r="K401" s="339" t="inlineStr">
        <is>
          <t>통합</t>
        </is>
      </c>
      <c r="L401" s="357" t="n">
        <v>198</v>
      </c>
      <c r="M401" s="358" t="inlineStr">
        <is>
          <t xml:space="preserve">643.39 / </t>
        </is>
      </c>
      <c r="N401" s="359" t="n">
        <v>1000</v>
      </c>
      <c r="O401" s="360" t="inlineStr">
        <is>
          <t>표점</t>
        </is>
      </c>
      <c r="P401" s="343" t="inlineStr">
        <is>
          <t>변표</t>
        </is>
      </c>
      <c r="Q401" s="342" t="inlineStr">
        <is>
          <t>2과목</t>
        </is>
      </c>
      <c r="R401" s="344" t="n">
        <v>35</v>
      </c>
      <c r="S401" s="345" t="n">
        <v>25</v>
      </c>
      <c r="T401" s="362" t="n">
        <v>30</v>
      </c>
      <c r="U401" s="361" t="n">
        <v>93.47</v>
      </c>
      <c r="V401" s="346" t="n">
        <v>128.2458665508577</v>
      </c>
      <c r="W401" s="348" t="n">
        <v>126.8149331513478</v>
      </c>
      <c r="X401" s="347" t="n">
        <v>64.72</v>
      </c>
      <c r="Y401" s="357" t="n">
        <v>65.65000000000001</v>
      </c>
      <c r="Z401" s="365" t="inlineStr">
        <is>
          <t>1등급</t>
        </is>
      </c>
      <c r="AA401" s="350" t="n">
        <v>63.5</v>
      </c>
      <c r="AB401" s="349" t="inlineStr">
        <is>
          <t>만점</t>
        </is>
      </c>
      <c r="AC401" s="350" t="n">
        <v>0</v>
      </c>
      <c r="AD401" s="349" t="inlineStr">
        <is>
          <t>만점</t>
        </is>
      </c>
      <c r="AE401" s="364" t="n">
        <v>0</v>
      </c>
      <c r="AF401" s="366" t="n">
        <v>0</v>
      </c>
      <c r="AG401" s="363" t="n">
        <v>0</v>
      </c>
      <c r="AH401" s="635" t="inlineStr"/>
      <c r="AI401" s="324" t="n"/>
      <c r="AL401" s="487" t="inlineStr">
        <is>
          <t>성균관대 인문과학계열</t>
        </is>
      </c>
      <c r="AM401" s="477" t="inlineStr">
        <is>
          <t>통합</t>
        </is>
      </c>
      <c r="AN401" s="637" t="n">
        <v>100</v>
      </c>
      <c r="AO401" s="478" t="n">
        <v>-978</v>
      </c>
      <c r="AP401" s="463" t="n">
        <v>-653</v>
      </c>
      <c r="AQ401" s="479" t="n">
        <v>-325</v>
      </c>
      <c r="AR401" s="476" t="inlineStr">
        <is>
          <t>5.95 → 5.64</t>
        </is>
      </c>
      <c r="BA401" s="313" t="inlineStr">
        <is>
          <t>자연270</t>
        </is>
      </c>
    </row>
    <row r="402" ht="16.5" customHeight="1" s="671">
      <c r="B402" s="367" t="inlineStr">
        <is>
          <t>5.97</t>
        </is>
      </c>
      <c r="C402" s="351" t="inlineStr">
        <is>
          <t>12,955</t>
        </is>
      </c>
      <c r="D402" s="727" t="n">
        <v>-979</v>
      </c>
      <c r="E402" s="352" t="inlineStr">
        <is>
          <t>383.60</t>
        </is>
      </c>
      <c r="F402" s="341" t="n">
        <v>93.45</v>
      </c>
      <c r="G402" s="355" t="inlineStr">
        <is>
          <t>384.42</t>
        </is>
      </c>
      <c r="H402" s="356" t="inlineStr">
        <is>
          <t>388.01</t>
        </is>
      </c>
      <c r="I402" s="354" t="inlineStr">
        <is>
          <t>한양대</t>
        </is>
      </c>
      <c r="J402" s="340" t="inlineStr">
        <is>
          <t>국어교육과</t>
        </is>
      </c>
      <c r="K402" s="339" t="inlineStr">
        <is>
          <t>통합</t>
        </is>
      </c>
      <c r="L402" s="357" t="n">
        <v>10</v>
      </c>
      <c r="M402" s="358" t="inlineStr">
        <is>
          <t xml:space="preserve">933.27 / </t>
        </is>
      </c>
      <c r="N402" s="359" t="n">
        <v>1000</v>
      </c>
      <c r="O402" s="360" t="inlineStr">
        <is>
          <t>표점/만점</t>
        </is>
      </c>
      <c r="P402" s="343" t="inlineStr">
        <is>
          <t>변표/만점</t>
        </is>
      </c>
      <c r="Q402" s="342" t="inlineStr">
        <is>
          <t>2과목</t>
        </is>
      </c>
      <c r="R402" s="344" t="n">
        <v>35</v>
      </c>
      <c r="S402" s="345" t="n">
        <v>30</v>
      </c>
      <c r="T402" s="362" t="n">
        <v>25</v>
      </c>
      <c r="U402" s="361" t="n">
        <v>93.45</v>
      </c>
      <c r="V402" s="346" t="n">
        <v>128.2244068818232</v>
      </c>
      <c r="W402" s="348" t="n">
        <v>126.7812108142936</v>
      </c>
      <c r="X402" s="347" t="n">
        <v>64.70999999999999</v>
      </c>
      <c r="Y402" s="357" t="n">
        <v>66.85000000000001</v>
      </c>
      <c r="Z402" s="365" t="inlineStr">
        <is>
          <t>1등급</t>
        </is>
      </c>
      <c r="AA402" s="350" t="n">
        <v>100</v>
      </c>
      <c r="AB402" s="349" t="inlineStr">
        <is>
          <t>만점</t>
        </is>
      </c>
      <c r="AC402" s="350" t="n">
        <v>0</v>
      </c>
      <c r="AD402" s="349" t="inlineStr">
        <is>
          <t>만점</t>
        </is>
      </c>
      <c r="AE402" s="364" t="n">
        <v>0</v>
      </c>
      <c r="AF402" s="366" t="n">
        <v>0</v>
      </c>
      <c r="AG402" s="363" t="n">
        <v>0</v>
      </c>
      <c r="AH402" s="635" t="inlineStr"/>
      <c r="AI402" s="324" t="n"/>
      <c r="AL402" s="487" t="inlineStr">
        <is>
          <t>한양대 국어교육과</t>
        </is>
      </c>
      <c r="AM402" s="477" t="inlineStr">
        <is>
          <t>통합</t>
        </is>
      </c>
      <c r="AN402" s="637" t="n">
        <v>100</v>
      </c>
      <c r="AO402" s="478" t="n">
        <v>-979</v>
      </c>
      <c r="AP402" s="463" t="n">
        <v>-650</v>
      </c>
      <c r="AQ402" s="479" t="n">
        <v>-329</v>
      </c>
      <c r="AR402" s="476" t="inlineStr">
        <is>
          <t>5.98 → 5.68</t>
        </is>
      </c>
      <c r="BA402" s="313" t="inlineStr">
        <is>
          <t>통합인문119</t>
        </is>
      </c>
    </row>
    <row r="403" ht="16.5" customHeight="1" s="671">
      <c r="B403" s="367" t="inlineStr">
        <is>
          <t>6.02</t>
        </is>
      </c>
      <c r="C403" s="351" t="inlineStr">
        <is>
          <t>13,063</t>
        </is>
      </c>
      <c r="D403" s="727" t="n">
        <v>-980</v>
      </c>
      <c r="E403" s="352" t="inlineStr"/>
      <c r="F403" s="341" t="n">
        <v>93.42</v>
      </c>
      <c r="G403" s="355" t="inlineStr">
        <is>
          <t>383.51</t>
        </is>
      </c>
      <c r="H403" s="356" t="inlineStr">
        <is>
          <t>387.88</t>
        </is>
      </c>
      <c r="I403" s="354" t="inlineStr">
        <is>
          <t>숭실대</t>
        </is>
      </c>
      <c r="J403" s="340" t="inlineStr">
        <is>
          <t>정보보호학과</t>
        </is>
      </c>
      <c r="K403" s="339" t="inlineStr">
        <is>
          <t>자연</t>
        </is>
      </c>
      <c r="L403" s="357" t="n">
        <v>8</v>
      </c>
      <c r="M403" s="358" t="inlineStr">
        <is>
          <t xml:space="preserve">943.4 / </t>
        </is>
      </c>
      <c r="N403" s="359" t="n">
        <v>1000</v>
      </c>
      <c r="O403" s="360" t="inlineStr">
        <is>
          <t>표점/만점</t>
        </is>
      </c>
      <c r="P403" s="343" t="inlineStr">
        <is>
          <t>변표/만점</t>
        </is>
      </c>
      <c r="Q403" s="342" t="inlineStr">
        <is>
          <t>2과목</t>
        </is>
      </c>
      <c r="R403" s="344" t="n">
        <v>20</v>
      </c>
      <c r="S403" s="345" t="n">
        <v>35</v>
      </c>
      <c r="T403" s="362" t="n">
        <v>25</v>
      </c>
      <c r="U403" s="361" t="n">
        <v>93.42</v>
      </c>
      <c r="V403" s="346" t="n">
        <v>128.2008839760258</v>
      </c>
      <c r="W403" s="348" t="n">
        <v>126.7442462480405</v>
      </c>
      <c r="X403" s="347" t="n">
        <v>64.28</v>
      </c>
      <c r="Y403" s="357" t="n">
        <v>65.26000000000001</v>
      </c>
      <c r="Z403" s="365" t="inlineStr">
        <is>
          <t>2등급</t>
        </is>
      </c>
      <c r="AA403" s="350" t="n">
        <v>194</v>
      </c>
      <c r="AB403" s="349" t="inlineStr">
        <is>
          <t>만점</t>
        </is>
      </c>
      <c r="AC403" s="350" t="n">
        <v>4</v>
      </c>
      <c r="AD403" s="349" t="inlineStr">
        <is>
          <t>만점</t>
        </is>
      </c>
      <c r="AE403" s="364" t="n">
        <v>0</v>
      </c>
      <c r="AF403" s="366" t="n">
        <v>11.008</v>
      </c>
      <c r="AG403" s="363" t="n">
        <v>0</v>
      </c>
      <c r="AH403" s="635" t="inlineStr">
        <is>
          <t xml:space="preserve"> 미/기 표점의5%, 과탐 백분위의5%를 환산점수에 단순가산</t>
        </is>
      </c>
      <c r="AI403" s="324" t="n"/>
      <c r="AL403" s="487" t="inlineStr">
        <is>
          <t>숭실대 정보보호학과</t>
        </is>
      </c>
      <c r="AM403" s="477" t="inlineStr">
        <is>
          <t>자연</t>
        </is>
      </c>
      <c r="AN403" s="637" t="n">
        <v>100</v>
      </c>
      <c r="AO403" s="478" t="n">
        <v>-980</v>
      </c>
      <c r="AP403" s="463" t="n">
        <v>-980</v>
      </c>
      <c r="AQ403" s="479" t="n">
        <v>0</v>
      </c>
      <c r="AR403" s="476" t="inlineStr">
        <is>
          <t>6.02 → 5.57</t>
        </is>
      </c>
      <c r="BA403" s="313" t="inlineStr">
        <is>
          <t>통합인문120</t>
        </is>
      </c>
    </row>
    <row r="404" ht="16.5" customHeight="1" s="671">
      <c r="B404" s="367" t="inlineStr">
        <is>
          <t>6.05</t>
        </is>
      </c>
      <c r="C404" s="351" t="inlineStr">
        <is>
          <t>13,129</t>
        </is>
      </c>
      <c r="D404" s="727" t="n">
        <v>-981</v>
      </c>
      <c r="E404" s="352" t="inlineStr">
        <is>
          <t>383.42</t>
        </is>
      </c>
      <c r="F404" s="341" t="n">
        <v>93.39</v>
      </c>
      <c r="G404" s="355" t="inlineStr">
        <is>
          <t>384.25</t>
        </is>
      </c>
      <c r="H404" s="356" t="inlineStr">
        <is>
          <t>387.85</t>
        </is>
      </c>
      <c r="I404" s="354" t="inlineStr">
        <is>
          <t>한양대</t>
        </is>
      </c>
      <c r="J404" s="340" t="inlineStr">
        <is>
          <t>경영학부</t>
        </is>
      </c>
      <c r="K404" s="339" t="inlineStr">
        <is>
          <t>통합</t>
        </is>
      </c>
      <c r="L404" s="357" t="n">
        <v>72</v>
      </c>
      <c r="M404" s="358" t="inlineStr">
        <is>
          <t xml:space="preserve">930.45 / </t>
        </is>
      </c>
      <c r="N404" s="359" t="n">
        <v>1000</v>
      </c>
      <c r="O404" s="360" t="inlineStr">
        <is>
          <t>표점/만점</t>
        </is>
      </c>
      <c r="P404" s="343" t="inlineStr">
        <is>
          <t>변표/만점</t>
        </is>
      </c>
      <c r="Q404" s="342" t="inlineStr">
        <is>
          <t>2과목</t>
        </is>
      </c>
      <c r="R404" s="344" t="n">
        <v>35</v>
      </c>
      <c r="S404" s="345" t="n">
        <v>35</v>
      </c>
      <c r="T404" s="362" t="n">
        <v>20</v>
      </c>
      <c r="U404" s="361" t="n">
        <v>93.39</v>
      </c>
      <c r="V404" s="346" t="n">
        <v>128.1766018998873</v>
      </c>
      <c r="W404" s="348" t="n">
        <v>126.706088699823</v>
      </c>
      <c r="X404" s="347" t="n">
        <v>64.68000000000001</v>
      </c>
      <c r="Y404" s="357" t="n">
        <v>66.83</v>
      </c>
      <c r="Z404" s="365" t="inlineStr">
        <is>
          <t>1등급</t>
        </is>
      </c>
      <c r="AA404" s="350" t="n">
        <v>100</v>
      </c>
      <c r="AB404" s="349" t="inlineStr">
        <is>
          <t>만점</t>
        </is>
      </c>
      <c r="AC404" s="350" t="n">
        <v>0</v>
      </c>
      <c r="AD404" s="349" t="inlineStr">
        <is>
          <t>만점</t>
        </is>
      </c>
      <c r="AE404" s="364" t="n">
        <v>0</v>
      </c>
      <c r="AF404" s="366" t="n">
        <v>0</v>
      </c>
      <c r="AG404" s="363" t="n">
        <v>0</v>
      </c>
      <c r="AH404" s="635" t="inlineStr"/>
      <c r="AI404" s="324" t="n"/>
      <c r="AL404" s="487" t="inlineStr">
        <is>
          <t>한양대 경영학부</t>
        </is>
      </c>
      <c r="AM404" s="477" t="inlineStr">
        <is>
          <t>통합</t>
        </is>
      </c>
      <c r="AN404" s="637" t="n">
        <v>100</v>
      </c>
      <c r="AO404" s="478" t="n">
        <v>-981</v>
      </c>
      <c r="AP404" s="463" t="n">
        <v>-649</v>
      </c>
      <c r="AQ404" s="479" t="n">
        <v>-332</v>
      </c>
      <c r="AR404" s="476" t="inlineStr">
        <is>
          <t>6.06 → 5.76</t>
        </is>
      </c>
      <c r="BA404" s="313" t="inlineStr">
        <is>
          <t>통합인문121</t>
        </is>
      </c>
    </row>
    <row r="405" ht="16.5" customHeight="1" s="671">
      <c r="B405" s="367" t="inlineStr">
        <is>
          <t>6.06</t>
        </is>
      </c>
      <c r="C405" s="351" t="inlineStr">
        <is>
          <t>13,150</t>
        </is>
      </c>
      <c r="D405" s="727" t="n">
        <v>-982</v>
      </c>
      <c r="E405" s="352" t="inlineStr">
        <is>
          <t>383.40</t>
        </is>
      </c>
      <c r="F405" s="341" t="n">
        <v>93.38</v>
      </c>
      <c r="G405" s="355" t="inlineStr">
        <is>
          <t>384.21</t>
        </is>
      </c>
      <c r="H405" s="356" t="inlineStr">
        <is>
          <t>387.82</t>
        </is>
      </c>
      <c r="I405" s="354" t="inlineStr">
        <is>
          <t>한양대</t>
        </is>
      </c>
      <c r="J405" s="340" t="inlineStr">
        <is>
          <t>관광학부</t>
        </is>
      </c>
      <c r="K405" s="339" t="inlineStr">
        <is>
          <t>통합</t>
        </is>
      </c>
      <c r="L405" s="357" t="n">
        <v>14</v>
      </c>
      <c r="M405" s="358" t="inlineStr">
        <is>
          <t xml:space="preserve">932.86 / </t>
        </is>
      </c>
      <c r="N405" s="359" t="n">
        <v>1000</v>
      </c>
      <c r="O405" s="360" t="inlineStr">
        <is>
          <t>표점/만점</t>
        </is>
      </c>
      <c r="P405" s="343" t="inlineStr">
        <is>
          <t>변표/만점</t>
        </is>
      </c>
      <c r="Q405" s="342" t="inlineStr">
        <is>
          <t>2과목</t>
        </is>
      </c>
      <c r="R405" s="344" t="n">
        <v>35</v>
      </c>
      <c r="S405" s="345" t="n">
        <v>30</v>
      </c>
      <c r="T405" s="362" t="n">
        <v>25</v>
      </c>
      <c r="U405" s="361" t="n">
        <v>93.38</v>
      </c>
      <c r="V405" s="346" t="n">
        <v>128.1663653227608</v>
      </c>
      <c r="W405" s="348" t="n">
        <v>126.6900026500527</v>
      </c>
      <c r="X405" s="347" t="n">
        <v>64.68000000000001</v>
      </c>
      <c r="Y405" s="357" t="n">
        <v>66.83</v>
      </c>
      <c r="Z405" s="365" t="inlineStr">
        <is>
          <t>1등급</t>
        </is>
      </c>
      <c r="AA405" s="350" t="n">
        <v>100</v>
      </c>
      <c r="AB405" s="349" t="inlineStr">
        <is>
          <t>만점</t>
        </is>
      </c>
      <c r="AC405" s="350" t="n">
        <v>0</v>
      </c>
      <c r="AD405" s="349" t="inlineStr">
        <is>
          <t>만점</t>
        </is>
      </c>
      <c r="AE405" s="364" t="n">
        <v>0</v>
      </c>
      <c r="AF405" s="366" t="n">
        <v>0</v>
      </c>
      <c r="AG405" s="363" t="n">
        <v>0</v>
      </c>
      <c r="AH405" s="635" t="inlineStr"/>
      <c r="AI405" s="324" t="n"/>
      <c r="AL405" s="487" t="inlineStr">
        <is>
          <t>한양대 관광학부</t>
        </is>
      </c>
      <c r="AM405" s="477" t="inlineStr">
        <is>
          <t>통합</t>
        </is>
      </c>
      <c r="AN405" s="637" t="n">
        <v>100</v>
      </c>
      <c r="AO405" s="478" t="n">
        <v>-982</v>
      </c>
      <c r="AP405" s="463" t="n">
        <v>-648</v>
      </c>
      <c r="AQ405" s="479" t="n">
        <v>-334</v>
      </c>
      <c r="AR405" s="476" t="inlineStr">
        <is>
          <t>6.07 → 5.77</t>
        </is>
      </c>
      <c r="BA405" s="313" t="inlineStr">
        <is>
          <t>자연271</t>
        </is>
      </c>
    </row>
    <row r="406" ht="16.5" customHeight="1" s="671">
      <c r="B406" s="367" t="inlineStr">
        <is>
          <t>6.07</t>
        </is>
      </c>
      <c r="C406" s="351" t="inlineStr">
        <is>
          <t>13,172</t>
        </is>
      </c>
      <c r="D406" s="727" t="n">
        <v>-983</v>
      </c>
      <c r="E406" s="352" t="inlineStr">
        <is>
          <t>383.37</t>
        </is>
      </c>
      <c r="F406" s="341" t="n">
        <v>93.38</v>
      </c>
      <c r="G406" s="355" t="inlineStr">
        <is>
          <t>384.20</t>
        </is>
      </c>
      <c r="H406" s="356" t="inlineStr">
        <is>
          <t>387.82</t>
        </is>
      </c>
      <c r="I406" s="354" t="inlineStr">
        <is>
          <t>서강대</t>
        </is>
      </c>
      <c r="J406" s="340" t="inlineStr">
        <is>
          <t>사회과학부</t>
        </is>
      </c>
      <c r="K406" s="339" t="inlineStr">
        <is>
          <t>통합</t>
        </is>
      </c>
      <c r="L406" s="357" t="n">
        <v>30</v>
      </c>
      <c r="M406" s="358" t="inlineStr">
        <is>
          <t xml:space="preserve">496.86 / </t>
        </is>
      </c>
      <c r="N406" s="359" t="n">
        <v>600</v>
      </c>
      <c r="O406" s="360" t="inlineStr">
        <is>
          <t>표점</t>
        </is>
      </c>
      <c r="P406" s="343" t="inlineStr">
        <is>
          <t>변표</t>
        </is>
      </c>
      <c r="Q406" s="342" t="inlineStr">
        <is>
          <t>2과목</t>
        </is>
      </c>
      <c r="R406" s="344" t="n">
        <v>37</v>
      </c>
      <c r="S406" s="345" t="n">
        <v>43</v>
      </c>
      <c r="T406" s="362" t="n">
        <v>20</v>
      </c>
      <c r="U406" s="361" t="n">
        <v>93.38</v>
      </c>
      <c r="V406" s="346" t="n">
        <v>128.1629490565437</v>
      </c>
      <c r="W406" s="348" t="n">
        <v>126.6846342317116</v>
      </c>
      <c r="X406" s="347" t="n">
        <v>64.68000000000001</v>
      </c>
      <c r="Y406" s="357" t="n">
        <v>67.66000000000001</v>
      </c>
      <c r="Z406" s="365" t="inlineStr">
        <is>
          <t>1등급</t>
        </is>
      </c>
      <c r="AA406" s="350" t="n">
        <v>100</v>
      </c>
      <c r="AB406" s="349" t="inlineStr">
        <is>
          <t>만점</t>
        </is>
      </c>
      <c r="AC406" s="350" t="n">
        <v>10</v>
      </c>
      <c r="AD406" s="349" t="inlineStr">
        <is>
          <t>만점</t>
        </is>
      </c>
      <c r="AE406" s="364" t="n">
        <v>0</v>
      </c>
      <c r="AF406" s="366" t="n">
        <v>0</v>
      </c>
      <c r="AG406" s="363" t="n">
        <v>0</v>
      </c>
      <c r="AH406" s="635" t="inlineStr"/>
      <c r="AI406" s="324" t="n"/>
      <c r="AL406" s="487" t="inlineStr">
        <is>
          <t>서강대 사회과학부</t>
        </is>
      </c>
      <c r="AM406" s="477" t="inlineStr">
        <is>
          <t>통합</t>
        </is>
      </c>
      <c r="AN406" s="637" t="n">
        <v>100</v>
      </c>
      <c r="AO406" s="478" t="n">
        <v>-983</v>
      </c>
      <c r="AP406" s="463" t="n">
        <v>-649</v>
      </c>
      <c r="AQ406" s="479" t="n">
        <v>-334</v>
      </c>
      <c r="AR406" s="476" t="inlineStr">
        <is>
          <t>6.07 → 5.77</t>
        </is>
      </c>
      <c r="BA406" s="313" t="inlineStr">
        <is>
          <t>통합인문122</t>
        </is>
      </c>
    </row>
    <row r="407" ht="16.5" customHeight="1" s="671">
      <c r="B407" s="367" t="inlineStr">
        <is>
          <t>6.10</t>
        </is>
      </c>
      <c r="C407" s="351" t="inlineStr">
        <is>
          <t>13,237</t>
        </is>
      </c>
      <c r="D407" s="727" t="n">
        <v>-984</v>
      </c>
      <c r="E407" s="352" t="inlineStr">
        <is>
          <t>383.28</t>
        </is>
      </c>
      <c r="F407" s="341" t="n">
        <v>93.34</v>
      </c>
      <c r="G407" s="355" t="inlineStr">
        <is>
          <t>384.08</t>
        </is>
      </c>
      <c r="H407" s="356" t="inlineStr">
        <is>
          <t>387.73</t>
        </is>
      </c>
      <c r="I407" s="354" t="inlineStr">
        <is>
          <t>한양대</t>
        </is>
      </c>
      <c r="J407" s="340" t="inlineStr">
        <is>
          <t>정치외교학과</t>
        </is>
      </c>
      <c r="K407" s="339" t="inlineStr">
        <is>
          <t>통합</t>
        </is>
      </c>
      <c r="L407" s="357" t="n">
        <v>14</v>
      </c>
      <c r="M407" s="358" t="inlineStr">
        <is>
          <t xml:space="preserve">932.61 / </t>
        </is>
      </c>
      <c r="N407" s="359" t="n">
        <v>1000</v>
      </c>
      <c r="O407" s="360" t="inlineStr">
        <is>
          <t>표점/만점</t>
        </is>
      </c>
      <c r="P407" s="343" t="inlineStr">
        <is>
          <t>변표/만점</t>
        </is>
      </c>
      <c r="Q407" s="342" t="inlineStr">
        <is>
          <t>2과목</t>
        </is>
      </c>
      <c r="R407" s="344" t="n">
        <v>35</v>
      </c>
      <c r="S407" s="345" t="n">
        <v>30</v>
      </c>
      <c r="T407" s="362" t="n">
        <v>25</v>
      </c>
      <c r="U407" s="361" t="n">
        <v>93.34</v>
      </c>
      <c r="V407" s="346" t="n">
        <v>128.1309741282106</v>
      </c>
      <c r="W407" s="348" t="n">
        <v>126.6343879157595</v>
      </c>
      <c r="X407" s="347" t="n">
        <v>64.66</v>
      </c>
      <c r="Y407" s="357" t="n">
        <v>66.82000000000001</v>
      </c>
      <c r="Z407" s="365" t="inlineStr">
        <is>
          <t>1등급</t>
        </is>
      </c>
      <c r="AA407" s="350" t="n">
        <v>100</v>
      </c>
      <c r="AB407" s="349" t="inlineStr">
        <is>
          <t>만점</t>
        </is>
      </c>
      <c r="AC407" s="350" t="n">
        <v>0</v>
      </c>
      <c r="AD407" s="349" t="inlineStr">
        <is>
          <t>만점</t>
        </is>
      </c>
      <c r="AE407" s="364" t="n">
        <v>0</v>
      </c>
      <c r="AF407" s="366" t="n">
        <v>0</v>
      </c>
      <c r="AG407" s="363" t="n">
        <v>0</v>
      </c>
      <c r="AH407" s="635" t="inlineStr"/>
      <c r="AI407" s="324" t="n"/>
      <c r="AL407" s="487" t="inlineStr">
        <is>
          <t>한양대 정치외교학과</t>
        </is>
      </c>
      <c r="AM407" s="477" t="inlineStr">
        <is>
          <t>통합</t>
        </is>
      </c>
      <c r="AN407" s="637" t="n">
        <v>100</v>
      </c>
      <c r="AO407" s="478" t="n">
        <v>-984</v>
      </c>
      <c r="AP407" s="463" t="n">
        <v>-647</v>
      </c>
      <c r="AQ407" s="479" t="n">
        <v>-337</v>
      </c>
      <c r="AR407" s="476" t="inlineStr">
        <is>
          <t>6.11 → 5.81</t>
        </is>
      </c>
      <c r="BA407" s="313" t="inlineStr">
        <is>
          <t>통합인문123</t>
        </is>
      </c>
    </row>
    <row r="408" ht="16.5" customHeight="1" s="671">
      <c r="B408" s="367" t="inlineStr">
        <is>
          <t>6.18</t>
        </is>
      </c>
      <c r="C408" s="351" t="inlineStr">
        <is>
          <t>13,411</t>
        </is>
      </c>
      <c r="D408" s="727" t="n">
        <v>-985</v>
      </c>
      <c r="E408" s="352" t="inlineStr">
        <is>
          <t>383.07</t>
        </is>
      </c>
      <c r="F408" s="341" t="n">
        <v>93.28</v>
      </c>
      <c r="G408" s="355" t="inlineStr">
        <is>
          <t>383.86</t>
        </is>
      </c>
      <c r="H408" s="356" t="inlineStr">
        <is>
          <t>387.57</t>
        </is>
      </c>
      <c r="I408" s="354" t="inlineStr">
        <is>
          <t>한양대</t>
        </is>
      </c>
      <c r="J408" s="340" t="inlineStr">
        <is>
          <t>철학과</t>
        </is>
      </c>
      <c r="K408" s="339" t="inlineStr">
        <is>
          <t>통합</t>
        </is>
      </c>
      <c r="L408" s="357" t="n">
        <v>7</v>
      </c>
      <c r="M408" s="358" t="inlineStr">
        <is>
          <t xml:space="preserve">932.18 / </t>
        </is>
      </c>
      <c r="N408" s="359" t="n">
        <v>1000</v>
      </c>
      <c r="O408" s="360" t="inlineStr">
        <is>
          <t>표점/만점</t>
        </is>
      </c>
      <c r="P408" s="343" t="inlineStr">
        <is>
          <t>변표/만점</t>
        </is>
      </c>
      <c r="Q408" s="342" t="inlineStr">
        <is>
          <t>2과목</t>
        </is>
      </c>
      <c r="R408" s="344" t="n">
        <v>35</v>
      </c>
      <c r="S408" s="345" t="n">
        <v>30</v>
      </c>
      <c r="T408" s="362" t="n">
        <v>25</v>
      </c>
      <c r="U408" s="361" t="n">
        <v>93.28</v>
      </c>
      <c r="V408" s="346" t="n">
        <v>128.0701012735842</v>
      </c>
      <c r="W408" s="348" t="n">
        <v>126.5387305727751</v>
      </c>
      <c r="X408" s="347" t="n">
        <v>64.63</v>
      </c>
      <c r="Y408" s="357" t="n">
        <v>66.80000000000001</v>
      </c>
      <c r="Z408" s="365" t="inlineStr">
        <is>
          <t>1등급</t>
        </is>
      </c>
      <c r="AA408" s="350" t="n">
        <v>100</v>
      </c>
      <c r="AB408" s="349" t="inlineStr">
        <is>
          <t>만점</t>
        </is>
      </c>
      <c r="AC408" s="350" t="n">
        <v>0</v>
      </c>
      <c r="AD408" s="349" t="inlineStr">
        <is>
          <t>만점</t>
        </is>
      </c>
      <c r="AE408" s="364" t="n">
        <v>0</v>
      </c>
      <c r="AF408" s="366" t="n">
        <v>0</v>
      </c>
      <c r="AG408" s="363" t="n">
        <v>0</v>
      </c>
      <c r="AH408" s="635" t="inlineStr"/>
      <c r="AI408" s="324" t="n"/>
      <c r="AL408" s="487" t="inlineStr">
        <is>
          <t>한양대 철학과</t>
        </is>
      </c>
      <c r="AM408" s="477" t="inlineStr">
        <is>
          <t>통합</t>
        </is>
      </c>
      <c r="AN408" s="637" t="n">
        <v>100</v>
      </c>
      <c r="AO408" s="478" t="n">
        <v>-985</v>
      </c>
      <c r="AP408" s="463" t="n">
        <v>-644</v>
      </c>
      <c r="AQ408" s="479" t="n">
        <v>-341</v>
      </c>
      <c r="AR408" s="476" t="inlineStr">
        <is>
          <t>6.19 → 5.89</t>
        </is>
      </c>
      <c r="BA408" s="313" t="inlineStr">
        <is>
          <t>자연272</t>
        </is>
      </c>
    </row>
    <row r="409" ht="16.5" customHeight="1" s="671">
      <c r="B409" s="367" t="inlineStr">
        <is>
          <t>6.30</t>
        </is>
      </c>
      <c r="C409" s="351" t="inlineStr">
        <is>
          <t>13,671</t>
        </is>
      </c>
      <c r="D409" s="727" t="n">
        <v>-986</v>
      </c>
      <c r="E409" s="352" t="inlineStr">
        <is>
          <t>382.80</t>
        </is>
      </c>
      <c r="F409" s="341" t="n">
        <v>93.2</v>
      </c>
      <c r="G409" s="355" t="inlineStr">
        <is>
          <t>383.60</t>
        </is>
      </c>
      <c r="H409" s="356" t="inlineStr">
        <is>
          <t>387.33</t>
        </is>
      </c>
      <c r="I409" s="354" t="inlineStr">
        <is>
          <t>한양대</t>
        </is>
      </c>
      <c r="J409" s="340" t="inlineStr">
        <is>
          <t>교육공학과</t>
        </is>
      </c>
      <c r="K409" s="339" t="inlineStr">
        <is>
          <t>통합</t>
        </is>
      </c>
      <c r="L409" s="357" t="n">
        <v>9</v>
      </c>
      <c r="M409" s="358" t="inlineStr">
        <is>
          <t xml:space="preserve">931.66 / </t>
        </is>
      </c>
      <c r="N409" s="359" t="n">
        <v>1000</v>
      </c>
      <c r="O409" s="360" t="inlineStr">
        <is>
          <t>표점/만점</t>
        </is>
      </c>
      <c r="P409" s="343" t="inlineStr">
        <is>
          <t>변표/만점</t>
        </is>
      </c>
      <c r="Q409" s="342" t="inlineStr">
        <is>
          <t>2과목</t>
        </is>
      </c>
      <c r="R409" s="344" t="n">
        <v>35</v>
      </c>
      <c r="S409" s="345" t="n">
        <v>30</v>
      </c>
      <c r="T409" s="362" t="n">
        <v>25</v>
      </c>
      <c r="U409" s="361" t="n">
        <v>93.2</v>
      </c>
      <c r="V409" s="346" t="n">
        <v>127.9966817208946</v>
      </c>
      <c r="W409" s="348" t="n">
        <v>126.4228829501051</v>
      </c>
      <c r="X409" s="347" t="n">
        <v>64.59</v>
      </c>
      <c r="Y409" s="357" t="n">
        <v>66.77</v>
      </c>
      <c r="Z409" s="365" t="inlineStr">
        <is>
          <t>1등급</t>
        </is>
      </c>
      <c r="AA409" s="350" t="n">
        <v>100</v>
      </c>
      <c r="AB409" s="349" t="inlineStr">
        <is>
          <t>만점</t>
        </is>
      </c>
      <c r="AC409" s="350" t="n">
        <v>0</v>
      </c>
      <c r="AD409" s="349" t="inlineStr">
        <is>
          <t>만점</t>
        </is>
      </c>
      <c r="AE409" s="364" t="n">
        <v>0</v>
      </c>
      <c r="AF409" s="366" t="n">
        <v>0</v>
      </c>
      <c r="AG409" s="363" t="n">
        <v>0</v>
      </c>
      <c r="AH409" s="635" t="inlineStr"/>
      <c r="AI409" s="324" t="n"/>
      <c r="AL409" s="487" t="inlineStr">
        <is>
          <t>한양대 교육공학과</t>
        </is>
      </c>
      <c r="AM409" s="477" t="inlineStr">
        <is>
          <t>통합</t>
        </is>
      </c>
      <c r="AN409" s="637" t="n">
        <v>100</v>
      </c>
      <c r="AO409" s="478" t="n">
        <v>-986</v>
      </c>
      <c r="AP409" s="463" t="n">
        <v>-639</v>
      </c>
      <c r="AQ409" s="479" t="n">
        <v>-347</v>
      </c>
      <c r="AR409" s="476" t="inlineStr">
        <is>
          <t>6.31 → 6.01</t>
        </is>
      </c>
      <c r="BA409" s="313" t="inlineStr">
        <is>
          <t>자연273</t>
        </is>
      </c>
    </row>
    <row r="410" ht="16.5" customHeight="1" s="671">
      <c r="B410" s="367" t="inlineStr">
        <is>
          <t>6.40</t>
        </is>
      </c>
      <c r="C410" s="351" t="inlineStr">
        <is>
          <t>13,888</t>
        </is>
      </c>
      <c r="D410" s="727" t="n">
        <v>-987</v>
      </c>
      <c r="E410" s="352" t="inlineStr">
        <is>
          <t>382.58</t>
        </is>
      </c>
      <c r="F410" s="341" t="n">
        <v>93.19</v>
      </c>
      <c r="G410" s="355" t="inlineStr">
        <is>
          <t>383.56</t>
        </is>
      </c>
      <c r="H410" s="356" t="inlineStr">
        <is>
          <t>387.29</t>
        </is>
      </c>
      <c r="I410" s="354" t="inlineStr">
        <is>
          <t>고려대</t>
        </is>
      </c>
      <c r="J410" s="340" t="inlineStr">
        <is>
          <t>불어불문학과</t>
        </is>
      </c>
      <c r="K410" s="339" t="inlineStr">
        <is>
          <t>통합</t>
        </is>
      </c>
      <c r="L410" s="357" t="n">
        <v>10</v>
      </c>
      <c r="M410" s="358" t="inlineStr">
        <is>
          <t xml:space="preserve">650.4 / </t>
        </is>
      </c>
      <c r="N410" s="359" t="n">
        <v>1000</v>
      </c>
      <c r="O410" s="360" t="inlineStr">
        <is>
          <t>표점</t>
        </is>
      </c>
      <c r="P410" s="343" t="inlineStr">
        <is>
          <t>변표</t>
        </is>
      </c>
      <c r="Q410" s="342" t="inlineStr">
        <is>
          <t>2과목</t>
        </is>
      </c>
      <c r="R410" s="344" t="n">
        <v>36</v>
      </c>
      <c r="S410" s="345" t="n">
        <v>36</v>
      </c>
      <c r="T410" s="362" t="n">
        <v>29</v>
      </c>
      <c r="U410" s="361" t="n">
        <v>93.19</v>
      </c>
      <c r="V410" s="346" t="n">
        <v>127.9875439156819</v>
      </c>
      <c r="W410" s="348" t="n">
        <v>126.407218141169</v>
      </c>
      <c r="X410" s="347" t="n">
        <v>64.58</v>
      </c>
      <c r="Y410" s="357" t="n">
        <v>65.15000000000001</v>
      </c>
      <c r="Z410" s="365" t="inlineStr">
        <is>
          <t>1등급</t>
        </is>
      </c>
      <c r="AA410" s="350" t="n">
        <v>0</v>
      </c>
      <c r="AB410" s="349" t="inlineStr">
        <is>
          <t>만점</t>
        </is>
      </c>
      <c r="AC410" s="350" t="n">
        <v>10</v>
      </c>
      <c r="AD410" s="349" t="inlineStr">
        <is>
          <t>만점</t>
        </is>
      </c>
      <c r="AE410" s="364" t="n">
        <v>0</v>
      </c>
      <c r="AF410" s="366" t="n">
        <v>0</v>
      </c>
      <c r="AG410" s="363" t="n">
        <v>0</v>
      </c>
      <c r="AH410" s="635" t="inlineStr"/>
      <c r="AI410" s="324" t="n"/>
      <c r="AL410" s="487" t="inlineStr">
        <is>
          <t>고려대 불어불문학과</t>
        </is>
      </c>
      <c r="AM410" s="477" t="inlineStr">
        <is>
          <t>통합</t>
        </is>
      </c>
      <c r="AN410" s="637" t="n">
        <v>100</v>
      </c>
      <c r="AO410" s="478" t="n">
        <v>-987</v>
      </c>
      <c r="AP410" s="463" t="n">
        <v>-640</v>
      </c>
      <c r="AQ410" s="479" t="n">
        <v>-347</v>
      </c>
      <c r="AR410" s="476" t="inlineStr">
        <is>
          <t>6.33 → 6.03</t>
        </is>
      </c>
      <c r="BA410" s="313" t="inlineStr">
        <is>
          <t>통합인문124</t>
        </is>
      </c>
    </row>
    <row r="411" ht="16.5" customHeight="1" s="671">
      <c r="B411" s="367" t="inlineStr">
        <is>
          <t>6.36</t>
        </is>
      </c>
      <c r="C411" s="351" t="inlineStr">
        <is>
          <t>13,801</t>
        </is>
      </c>
      <c r="D411" s="727" t="n">
        <v>-988</v>
      </c>
      <c r="E411" s="352" t="inlineStr">
        <is>
          <t>382.66</t>
        </is>
      </c>
      <c r="F411" s="341" t="n">
        <v>93.15000000000001</v>
      </c>
      <c r="G411" s="355" t="inlineStr">
        <is>
          <t>383.44</t>
        </is>
      </c>
      <c r="H411" s="356" t="inlineStr">
        <is>
          <t>387.18</t>
        </is>
      </c>
      <c r="I411" s="354" t="inlineStr">
        <is>
          <t>한양대</t>
        </is>
      </c>
      <c r="J411" s="340" t="inlineStr">
        <is>
          <t>실내건축디자인학과(인문)</t>
        </is>
      </c>
      <c r="K411" s="339" t="inlineStr">
        <is>
          <t>통합</t>
        </is>
      </c>
      <c r="L411" s="357" t="n">
        <v>8</v>
      </c>
      <c r="M411" s="358" t="inlineStr">
        <is>
          <t xml:space="preserve">931.35 / </t>
        </is>
      </c>
      <c r="N411" s="359" t="n">
        <v>1000</v>
      </c>
      <c r="O411" s="360" t="inlineStr">
        <is>
          <t>표점/만점</t>
        </is>
      </c>
      <c r="P411" s="343" t="inlineStr">
        <is>
          <t>변표/만점</t>
        </is>
      </c>
      <c r="Q411" s="342" t="inlineStr">
        <is>
          <t>2과목</t>
        </is>
      </c>
      <c r="R411" s="344" t="n">
        <v>35</v>
      </c>
      <c r="S411" s="345" t="n">
        <v>30</v>
      </c>
      <c r="T411" s="362" t="n">
        <v>25</v>
      </c>
      <c r="U411" s="361" t="n">
        <v>93.15000000000001</v>
      </c>
      <c r="V411" s="346" t="n">
        <v>127.9552221807686</v>
      </c>
      <c r="W411" s="348" t="n">
        <v>126.3518094527461</v>
      </c>
      <c r="X411" s="347" t="n">
        <v>64.56999999999999</v>
      </c>
      <c r="Y411" s="357" t="n">
        <v>66.76000000000001</v>
      </c>
      <c r="Z411" s="365" t="inlineStr">
        <is>
          <t>1등급</t>
        </is>
      </c>
      <c r="AA411" s="350" t="n">
        <v>100</v>
      </c>
      <c r="AB411" s="349" t="inlineStr">
        <is>
          <t>만점</t>
        </is>
      </c>
      <c r="AC411" s="350" t="n">
        <v>0</v>
      </c>
      <c r="AD411" s="349" t="inlineStr">
        <is>
          <t>만점</t>
        </is>
      </c>
      <c r="AE411" s="364" t="n">
        <v>0</v>
      </c>
      <c r="AF411" s="366" t="n">
        <v>0</v>
      </c>
      <c r="AG411" s="363" t="n">
        <v>0</v>
      </c>
      <c r="AH411" s="635" t="inlineStr"/>
      <c r="AI411" s="324" t="n"/>
      <c r="AL411" s="487" t="inlineStr">
        <is>
          <t>한양대 실내건축디자인학과(인문)</t>
        </is>
      </c>
      <c r="AM411" s="477" t="inlineStr">
        <is>
          <t>통합</t>
        </is>
      </c>
      <c r="AN411" s="637" t="n">
        <v>100</v>
      </c>
      <c r="AO411" s="478" t="n">
        <v>-988</v>
      </c>
      <c r="AP411" s="463" t="n">
        <v>-639</v>
      </c>
      <c r="AQ411" s="479" t="n">
        <v>-349</v>
      </c>
      <c r="AR411" s="476" t="inlineStr">
        <is>
          <t>6.37 → 6.08</t>
        </is>
      </c>
      <c r="BA411" s="313" t="inlineStr">
        <is>
          <t>통합인문125</t>
        </is>
      </c>
    </row>
    <row r="412" ht="16.5" customHeight="1" s="671">
      <c r="B412" s="367" t="inlineStr">
        <is>
          <t>6.39</t>
        </is>
      </c>
      <c r="C412" s="351" t="inlineStr">
        <is>
          <t>13,866</t>
        </is>
      </c>
      <c r="D412" s="727" t="n">
        <v>-989</v>
      </c>
      <c r="E412" s="352" t="inlineStr"/>
      <c r="F412" s="341" t="n">
        <v>93.13</v>
      </c>
      <c r="G412" s="355" t="inlineStr">
        <is>
          <t>382.59</t>
        </is>
      </c>
      <c r="H412" s="356" t="inlineStr">
        <is>
          <t>387.11</t>
        </is>
      </c>
      <c r="I412" s="354" t="inlineStr">
        <is>
          <t>서울시립대</t>
        </is>
      </c>
      <c r="J412" s="340" t="inlineStr">
        <is>
          <t>첨단융합학부 첨단인공지능전공</t>
        </is>
      </c>
      <c r="K412" s="339" t="inlineStr">
        <is>
          <t>자연</t>
        </is>
      </c>
      <c r="L412" s="357" t="n">
        <v>5</v>
      </c>
      <c r="M412" s="358" t="inlineStr">
        <is>
          <t xml:space="preserve">938.81 / </t>
        </is>
      </c>
      <c r="N412" s="359" t="n">
        <v>1000</v>
      </c>
      <c r="O412" s="360" t="inlineStr">
        <is>
          <t>표점/만점</t>
        </is>
      </c>
      <c r="P412" s="343" t="inlineStr">
        <is>
          <t>변표/만점</t>
        </is>
      </c>
      <c r="Q412" s="342" t="inlineStr">
        <is>
          <t>2과목</t>
        </is>
      </c>
      <c r="R412" s="344" t="n">
        <v>20</v>
      </c>
      <c r="S412" s="345" t="n">
        <v>40</v>
      </c>
      <c r="T412" s="362" t="n">
        <v>30</v>
      </c>
      <c r="U412" s="361" t="n">
        <v>93.13</v>
      </c>
      <c r="V412" s="346" t="n">
        <v>127.9414321254524</v>
      </c>
      <c r="W412" s="348" t="n">
        <v>126.3281693579184</v>
      </c>
      <c r="X412" s="347" t="n">
        <v>64.16</v>
      </c>
      <c r="Y412" s="357" t="n">
        <v>64.63000000000001</v>
      </c>
      <c r="Z412" s="365" t="inlineStr">
        <is>
          <t>2등급</t>
        </is>
      </c>
      <c r="AA412" s="350" t="n">
        <v>98</v>
      </c>
      <c r="AB412" s="349" t="inlineStr">
        <is>
          <t>만점</t>
        </is>
      </c>
      <c r="AC412" s="350" t="n">
        <v>0</v>
      </c>
      <c r="AD412" s="349" t="inlineStr">
        <is>
          <t>만점</t>
        </is>
      </c>
      <c r="AE412" s="364" t="n">
        <v>0</v>
      </c>
      <c r="AF412" s="366" t="n">
        <v>19.353</v>
      </c>
      <c r="AG412" s="363" t="n">
        <v>0</v>
      </c>
      <c r="AH412" s="635" t="inlineStr">
        <is>
          <t xml:space="preserve"> 과탐3%가산</t>
        </is>
      </c>
      <c r="AI412" s="324" t="n"/>
      <c r="AL412" s="487" t="inlineStr">
        <is>
          <t>서울시립대 첨단융합학부 첨단인공지능전공</t>
        </is>
      </c>
      <c r="AM412" s="477" t="inlineStr">
        <is>
          <t>자연</t>
        </is>
      </c>
      <c r="AN412" s="637" t="n">
        <v>100</v>
      </c>
      <c r="AO412" s="478" t="n">
        <v>-989</v>
      </c>
      <c r="AP412" s="463" t="n">
        <v>-989</v>
      </c>
      <c r="AQ412" s="479" t="n">
        <v>0</v>
      </c>
      <c r="AR412" s="476" t="inlineStr">
        <is>
          <t>6.40 → 5.94</t>
        </is>
      </c>
      <c r="BA412" s="313" t="inlineStr">
        <is>
          <t>자연274</t>
        </is>
      </c>
    </row>
    <row r="413" ht="16.5" customHeight="1" s="671">
      <c r="B413" s="367" t="inlineStr">
        <is>
          <t>6.41</t>
        </is>
      </c>
      <c r="C413" s="351" t="inlineStr">
        <is>
          <t>13,910</t>
        </is>
      </c>
      <c r="D413" s="727" t="n">
        <v>-990</v>
      </c>
      <c r="E413" s="352" t="inlineStr"/>
      <c r="F413" s="341" t="n">
        <v>93.11</v>
      </c>
      <c r="G413" s="355" t="inlineStr">
        <is>
          <t>382.55</t>
        </is>
      </c>
      <c r="H413" s="356" t="inlineStr">
        <is>
          <t>387.07</t>
        </is>
      </c>
      <c r="I413" s="354" t="inlineStr">
        <is>
          <t>서울시립대</t>
        </is>
      </c>
      <c r="J413" s="340" t="inlineStr">
        <is>
          <t>인공지능학과</t>
        </is>
      </c>
      <c r="K413" s="339" t="inlineStr">
        <is>
          <t>자연</t>
        </is>
      </c>
      <c r="L413" s="357" t="n">
        <v>8</v>
      </c>
      <c r="M413" s="358" t="inlineStr">
        <is>
          <t xml:space="preserve">938.7 / </t>
        </is>
      </c>
      <c r="N413" s="359" t="n">
        <v>1000</v>
      </c>
      <c r="O413" s="360" t="inlineStr">
        <is>
          <t>표점/만점</t>
        </is>
      </c>
      <c r="P413" s="343" t="inlineStr">
        <is>
          <t>변표/만점</t>
        </is>
      </c>
      <c r="Q413" s="342" t="inlineStr">
        <is>
          <t>2과목</t>
        </is>
      </c>
      <c r="R413" s="344" t="n">
        <v>20</v>
      </c>
      <c r="S413" s="345" t="n">
        <v>40</v>
      </c>
      <c r="T413" s="362" t="n">
        <v>30</v>
      </c>
      <c r="U413" s="361" t="n">
        <v>93.11</v>
      </c>
      <c r="V413" s="346" t="n">
        <v>127.9290980145587</v>
      </c>
      <c r="W413" s="348" t="n">
        <v>126.3070251678149</v>
      </c>
      <c r="X413" s="347" t="n">
        <v>64.16</v>
      </c>
      <c r="Y413" s="357" t="n">
        <v>64.62</v>
      </c>
      <c r="Z413" s="365" t="inlineStr">
        <is>
          <t>2등급</t>
        </is>
      </c>
      <c r="AA413" s="350" t="n">
        <v>98</v>
      </c>
      <c r="AB413" s="349" t="inlineStr">
        <is>
          <t>만점</t>
        </is>
      </c>
      <c r="AC413" s="350" t="n">
        <v>0</v>
      </c>
      <c r="AD413" s="349" t="inlineStr">
        <is>
          <t>만점</t>
        </is>
      </c>
      <c r="AE413" s="364" t="n">
        <v>0</v>
      </c>
      <c r="AF413" s="366" t="n">
        <v>19.35</v>
      </c>
      <c r="AG413" s="363" t="n">
        <v>0</v>
      </c>
      <c r="AH413" s="635" t="inlineStr">
        <is>
          <t xml:space="preserve"> 과탐3%가산</t>
        </is>
      </c>
      <c r="AI413" s="324" t="n"/>
      <c r="AL413" s="487" t="inlineStr">
        <is>
          <t>서울시립대 인공지능학과</t>
        </is>
      </c>
      <c r="AM413" s="477" t="inlineStr">
        <is>
          <t>자연</t>
        </is>
      </c>
      <c r="AN413" s="637" t="n">
        <v>100</v>
      </c>
      <c r="AO413" s="478" t="n">
        <v>-990</v>
      </c>
      <c r="AP413" s="463" t="n">
        <v>-990</v>
      </c>
      <c r="AQ413" s="479" t="n">
        <v>0</v>
      </c>
      <c r="AR413" s="476" t="inlineStr">
        <is>
          <t>6.41 → 5.95</t>
        </is>
      </c>
      <c r="BA413" s="313" t="inlineStr">
        <is>
          <t>통합인문126</t>
        </is>
      </c>
    </row>
    <row r="414" ht="16.5" customHeight="1" s="671">
      <c r="B414" s="367" t="inlineStr">
        <is>
          <t>6.46</t>
        </is>
      </c>
      <c r="C414" s="351" t="inlineStr">
        <is>
          <t>14,018</t>
        </is>
      </c>
      <c r="D414" s="727" t="n">
        <v>-991</v>
      </c>
      <c r="E414" s="352" t="inlineStr"/>
      <c r="F414" s="341" t="n">
        <v>93.08</v>
      </c>
      <c r="G414" s="355" t="inlineStr">
        <is>
          <t>382.44</t>
        </is>
      </c>
      <c r="H414" s="356" t="inlineStr">
        <is>
          <t>386.95</t>
        </is>
      </c>
      <c r="I414" s="354" t="inlineStr">
        <is>
          <t>서울시립대</t>
        </is>
      </c>
      <c r="J414" s="340" t="inlineStr">
        <is>
          <t>전자전기컴퓨터공학부</t>
        </is>
      </c>
      <c r="K414" s="339" t="inlineStr">
        <is>
          <t>자연</t>
        </is>
      </c>
      <c r="L414" s="357" t="n">
        <v>58</v>
      </c>
      <c r="M414" s="358" t="inlineStr">
        <is>
          <t xml:space="preserve">938.43 / </t>
        </is>
      </c>
      <c r="N414" s="359" t="n">
        <v>1000</v>
      </c>
      <c r="O414" s="360" t="inlineStr">
        <is>
          <t>표점/만점</t>
        </is>
      </c>
      <c r="P414" s="343" t="inlineStr">
        <is>
          <t>변표/만점</t>
        </is>
      </c>
      <c r="Q414" s="342" t="inlineStr">
        <is>
          <t>2과목</t>
        </is>
      </c>
      <c r="R414" s="344" t="n">
        <v>20</v>
      </c>
      <c r="S414" s="345" t="n">
        <v>40</v>
      </c>
      <c r="T414" s="362" t="n">
        <v>30</v>
      </c>
      <c r="U414" s="361" t="n">
        <v>93.08</v>
      </c>
      <c r="V414" s="346" t="n">
        <v>127.8988233787286</v>
      </c>
      <c r="W414" s="348" t="n">
        <v>126.2551257921062</v>
      </c>
      <c r="X414" s="347" t="n">
        <v>64.14</v>
      </c>
      <c r="Y414" s="357" t="n">
        <v>64.60000000000001</v>
      </c>
      <c r="Z414" s="365" t="inlineStr">
        <is>
          <t>2등급</t>
        </is>
      </c>
      <c r="AA414" s="350" t="n">
        <v>98</v>
      </c>
      <c r="AB414" s="349" t="inlineStr">
        <is>
          <t>만점</t>
        </is>
      </c>
      <c r="AC414" s="350" t="n">
        <v>0</v>
      </c>
      <c r="AD414" s="349" t="inlineStr">
        <is>
          <t>만점</t>
        </is>
      </c>
      <c r="AE414" s="364" t="n">
        <v>0</v>
      </c>
      <c r="AF414" s="366" t="n">
        <v>19.344</v>
      </c>
      <c r="AG414" s="363" t="n">
        <v>0</v>
      </c>
      <c r="AH414" s="635" t="inlineStr">
        <is>
          <t xml:space="preserve"> 과탐3%가산</t>
        </is>
      </c>
      <c r="AI414" s="324" t="n"/>
      <c r="AL414" s="487" t="inlineStr">
        <is>
          <t>서울시립대 전자전기컴퓨터공학부</t>
        </is>
      </c>
      <c r="AM414" s="477" t="inlineStr">
        <is>
          <t>자연</t>
        </is>
      </c>
      <c r="AN414" s="637" t="n">
        <v>100</v>
      </c>
      <c r="AO414" s="478" t="n">
        <v>-991</v>
      </c>
      <c r="AP414" s="463" t="n">
        <v>-991</v>
      </c>
      <c r="AQ414" s="479" t="n">
        <v>0</v>
      </c>
      <c r="AR414" s="476" t="inlineStr">
        <is>
          <t>6.47 → 6.01</t>
        </is>
      </c>
      <c r="BA414" s="313" t="inlineStr">
        <is>
          <t>자연275</t>
        </is>
      </c>
    </row>
    <row r="415" ht="16.5" customHeight="1" s="671">
      <c r="B415" s="367" t="inlineStr">
        <is>
          <t>6.47</t>
        </is>
      </c>
      <c r="C415" s="351" t="inlineStr">
        <is>
          <t>14,040</t>
        </is>
      </c>
      <c r="D415" s="727" t="n">
        <v>-992</v>
      </c>
      <c r="E415" s="352" t="inlineStr">
        <is>
          <t>382.43</t>
        </is>
      </c>
      <c r="F415" s="341" t="n">
        <v>93.06999999999999</v>
      </c>
      <c r="G415" s="355" t="inlineStr">
        <is>
          <t>383.19</t>
        </is>
      </c>
      <c r="H415" s="356" t="inlineStr">
        <is>
          <t>386.90</t>
        </is>
      </c>
      <c r="I415" s="354" t="inlineStr">
        <is>
          <t>한양대</t>
        </is>
      </c>
      <c r="J415" s="340" t="inlineStr">
        <is>
          <t>영어교육과</t>
        </is>
      </c>
      <c r="K415" s="339" t="inlineStr">
        <is>
          <t>통합</t>
        </is>
      </c>
      <c r="L415" s="357" t="n">
        <v>11</v>
      </c>
      <c r="M415" s="358" t="inlineStr">
        <is>
          <t xml:space="preserve">930.86 / </t>
        </is>
      </c>
      <c r="N415" s="359" t="n">
        <v>1000</v>
      </c>
      <c r="O415" s="360" t="inlineStr">
        <is>
          <t>표점/만점</t>
        </is>
      </c>
      <c r="P415" s="343" t="inlineStr">
        <is>
          <t>변표/만점</t>
        </is>
      </c>
      <c r="Q415" s="342" t="inlineStr">
        <is>
          <t>2과목</t>
        </is>
      </c>
      <c r="R415" s="344" t="n">
        <v>35</v>
      </c>
      <c r="S415" s="345" t="n">
        <v>30</v>
      </c>
      <c r="T415" s="362" t="n">
        <v>25</v>
      </c>
      <c r="U415" s="361" t="n">
        <v>93.06999999999999</v>
      </c>
      <c r="V415" s="346" t="n">
        <v>127.889689359279</v>
      </c>
      <c r="W415" s="348" t="n">
        <v>126.2394674730497</v>
      </c>
      <c r="X415" s="347" t="n">
        <v>64.53</v>
      </c>
      <c r="Y415" s="357" t="n">
        <v>66.74000000000001</v>
      </c>
      <c r="Z415" s="365" t="inlineStr">
        <is>
          <t>1등급</t>
        </is>
      </c>
      <c r="AA415" s="350" t="n">
        <v>100</v>
      </c>
      <c r="AB415" s="349" t="inlineStr">
        <is>
          <t>만점</t>
        </is>
      </c>
      <c r="AC415" s="350" t="n">
        <v>0</v>
      </c>
      <c r="AD415" s="349" t="inlineStr">
        <is>
          <t>만점</t>
        </is>
      </c>
      <c r="AE415" s="364" t="n">
        <v>0</v>
      </c>
      <c r="AF415" s="366" t="n">
        <v>0</v>
      </c>
      <c r="AG415" s="363" t="n">
        <v>0</v>
      </c>
      <c r="AH415" s="635" t="inlineStr"/>
      <c r="AI415" s="324" t="n"/>
      <c r="AL415" s="487" t="inlineStr">
        <is>
          <t>한양대 영어교육과</t>
        </is>
      </c>
      <c r="AM415" s="477" t="inlineStr">
        <is>
          <t>통합</t>
        </is>
      </c>
      <c r="AN415" s="637" t="n">
        <v>100</v>
      </c>
      <c r="AO415" s="478" t="n">
        <v>-992</v>
      </c>
      <c r="AP415" s="463" t="n">
        <v>-636</v>
      </c>
      <c r="AQ415" s="479" t="n">
        <v>-356</v>
      </c>
      <c r="AR415" s="476" t="inlineStr">
        <is>
          <t>6.49 → 6.19</t>
        </is>
      </c>
      <c r="BA415" s="313" t="inlineStr">
        <is>
          <t>자연276</t>
        </is>
      </c>
    </row>
    <row r="416" ht="16.5" customHeight="1" s="671">
      <c r="B416" s="367" t="inlineStr">
        <is>
          <t>6.46</t>
        </is>
      </c>
      <c r="C416" s="351" t="inlineStr">
        <is>
          <t>14,018</t>
        </is>
      </c>
      <c r="D416" s="727" t="n">
        <v>-993</v>
      </c>
      <c r="E416" s="352" t="inlineStr">
        <is>
          <t>382.44</t>
        </is>
      </c>
      <c r="F416" s="341" t="n">
        <v>93.06999999999999</v>
      </c>
      <c r="G416" s="355" t="inlineStr">
        <is>
          <t>383.20</t>
        </is>
      </c>
      <c r="H416" s="356" t="inlineStr">
        <is>
          <t>386.91</t>
        </is>
      </c>
      <c r="I416" s="354" t="inlineStr">
        <is>
          <t>한양대</t>
        </is>
      </c>
      <c r="J416" s="340" t="inlineStr">
        <is>
          <t>영어영문학과</t>
        </is>
      </c>
      <c r="K416" s="339" t="inlineStr">
        <is>
          <t>통합</t>
        </is>
      </c>
      <c r="L416" s="357" t="n">
        <v>24</v>
      </c>
      <c r="M416" s="358" t="inlineStr">
        <is>
          <t xml:space="preserve">930.89 / </t>
        </is>
      </c>
      <c r="N416" s="359" t="n">
        <v>1000</v>
      </c>
      <c r="O416" s="360" t="inlineStr">
        <is>
          <t>표점/만점</t>
        </is>
      </c>
      <c r="P416" s="343" t="inlineStr">
        <is>
          <t>변표/만점</t>
        </is>
      </c>
      <c r="Q416" s="342" t="inlineStr">
        <is>
          <t>2과목</t>
        </is>
      </c>
      <c r="R416" s="344" t="n">
        <v>35</v>
      </c>
      <c r="S416" s="345" t="n">
        <v>30</v>
      </c>
      <c r="T416" s="362" t="n">
        <v>25</v>
      </c>
      <c r="U416" s="361" t="n">
        <v>93.06999999999999</v>
      </c>
      <c r="V416" s="346" t="n">
        <v>127.8937015728396</v>
      </c>
      <c r="W416" s="348" t="n">
        <v>126.2463455534393</v>
      </c>
      <c r="X416" s="347" t="n">
        <v>64.53</v>
      </c>
      <c r="Y416" s="357" t="n">
        <v>66.74000000000001</v>
      </c>
      <c r="Z416" s="365" t="inlineStr">
        <is>
          <t>1등급</t>
        </is>
      </c>
      <c r="AA416" s="350" t="n">
        <v>100</v>
      </c>
      <c r="AB416" s="349" t="inlineStr">
        <is>
          <t>만점</t>
        </is>
      </c>
      <c r="AC416" s="350" t="n">
        <v>0</v>
      </c>
      <c r="AD416" s="349" t="inlineStr">
        <is>
          <t>만점</t>
        </is>
      </c>
      <c r="AE416" s="364" t="n">
        <v>0</v>
      </c>
      <c r="AF416" s="366" t="n">
        <v>0</v>
      </c>
      <c r="AG416" s="363" t="n">
        <v>0</v>
      </c>
      <c r="AH416" s="635" t="inlineStr"/>
      <c r="AI416" s="324" t="n"/>
      <c r="AL416" s="487" t="inlineStr">
        <is>
          <t>한양대 영어영문학과</t>
        </is>
      </c>
      <c r="AM416" s="477" t="inlineStr">
        <is>
          <t>통합</t>
        </is>
      </c>
      <c r="AN416" s="637" t="n">
        <v>100</v>
      </c>
      <c r="AO416" s="478" t="n">
        <v>-993</v>
      </c>
      <c r="AP416" s="463" t="n">
        <v>-637</v>
      </c>
      <c r="AQ416" s="479" t="n">
        <v>-356</v>
      </c>
      <c r="AR416" s="476" t="inlineStr">
        <is>
          <t>6.48 → 6.19</t>
        </is>
      </c>
      <c r="BA416" s="313" t="inlineStr">
        <is>
          <t>통합인문127</t>
        </is>
      </c>
    </row>
    <row r="417" ht="16.5" customHeight="1" s="671">
      <c r="B417" s="367" t="inlineStr">
        <is>
          <t>6.46</t>
        </is>
      </c>
      <c r="C417" s="351" t="inlineStr">
        <is>
          <t>14,018</t>
        </is>
      </c>
      <c r="D417" s="727" t="n">
        <v>-994</v>
      </c>
      <c r="E417" s="352" t="inlineStr">
        <is>
          <t>382.44</t>
        </is>
      </c>
      <c r="F417" s="341" t="n">
        <v>93.06999999999999</v>
      </c>
      <c r="G417" s="355" t="inlineStr">
        <is>
          <t>383.20</t>
        </is>
      </c>
      <c r="H417" s="356" t="inlineStr">
        <is>
          <t>386.91</t>
        </is>
      </c>
      <c r="I417" s="354" t="inlineStr">
        <is>
          <t>한양대</t>
        </is>
      </c>
      <c r="J417" s="340" t="inlineStr">
        <is>
          <t>국제학부</t>
        </is>
      </c>
      <c r="K417" s="339" t="inlineStr">
        <is>
          <t>통합</t>
        </is>
      </c>
      <c r="L417" s="357" t="n">
        <v>9</v>
      </c>
      <c r="M417" s="358" t="inlineStr">
        <is>
          <t xml:space="preserve">930.89 / </t>
        </is>
      </c>
      <c r="N417" s="359" t="n">
        <v>1000</v>
      </c>
      <c r="O417" s="360" t="inlineStr">
        <is>
          <t>표점/만점</t>
        </is>
      </c>
      <c r="P417" s="343" t="inlineStr">
        <is>
          <t>변표/만점</t>
        </is>
      </c>
      <c r="Q417" s="342" t="inlineStr">
        <is>
          <t>2과목</t>
        </is>
      </c>
      <c r="R417" s="344" t="n">
        <v>35</v>
      </c>
      <c r="S417" s="345" t="n">
        <v>30</v>
      </c>
      <c r="T417" s="362" t="n">
        <v>25</v>
      </c>
      <c r="U417" s="361" t="n">
        <v>93.06999999999999</v>
      </c>
      <c r="V417" s="346" t="n">
        <v>127.8937015728396</v>
      </c>
      <c r="W417" s="348" t="n">
        <v>126.2463455534393</v>
      </c>
      <c r="X417" s="347" t="n">
        <v>64.53</v>
      </c>
      <c r="Y417" s="357" t="n">
        <v>66.74000000000001</v>
      </c>
      <c r="Z417" s="365" t="inlineStr">
        <is>
          <t>1등급</t>
        </is>
      </c>
      <c r="AA417" s="350" t="n">
        <v>100</v>
      </c>
      <c r="AB417" s="349" t="inlineStr">
        <is>
          <t>만점</t>
        </is>
      </c>
      <c r="AC417" s="350" t="n">
        <v>0</v>
      </c>
      <c r="AD417" s="349" t="inlineStr">
        <is>
          <t>만점</t>
        </is>
      </c>
      <c r="AE417" s="364" t="n">
        <v>0</v>
      </c>
      <c r="AF417" s="366" t="n">
        <v>0</v>
      </c>
      <c r="AG417" s="363" t="n">
        <v>0</v>
      </c>
      <c r="AH417" s="635" t="inlineStr"/>
      <c r="AI417" s="324" t="n"/>
      <c r="AL417" s="487" t="inlineStr">
        <is>
          <t>한양대 국제학부</t>
        </is>
      </c>
      <c r="AM417" s="477" t="inlineStr">
        <is>
          <t>통합</t>
        </is>
      </c>
      <c r="AN417" s="637" t="n">
        <v>100</v>
      </c>
      <c r="AO417" s="478" t="n">
        <v>-994</v>
      </c>
      <c r="AP417" s="463" t="n">
        <v>-637</v>
      </c>
      <c r="AQ417" s="479" t="n">
        <v>-357</v>
      </c>
      <c r="AR417" s="476" t="inlineStr">
        <is>
          <t>6.48 → 6.19</t>
        </is>
      </c>
      <c r="BA417" s="313" t="inlineStr">
        <is>
          <t>통합인문128</t>
        </is>
      </c>
    </row>
    <row r="418" ht="16.5" customHeight="1" s="671">
      <c r="B418" s="367" t="inlineStr">
        <is>
          <t>6.60</t>
        </is>
      </c>
      <c r="C418" s="351" t="inlineStr">
        <is>
          <t>14,322</t>
        </is>
      </c>
      <c r="D418" s="727" t="n">
        <v>-995</v>
      </c>
      <c r="E418" s="352" t="inlineStr">
        <is>
          <t>382.19</t>
        </is>
      </c>
      <c r="F418" s="341" t="n">
        <v>93.06</v>
      </c>
      <c r="G418" s="355" t="inlineStr">
        <is>
          <t>383.17</t>
        </is>
      </c>
      <c r="H418" s="356" t="inlineStr">
        <is>
          <t>386.89</t>
        </is>
      </c>
      <c r="I418" s="354" t="inlineStr">
        <is>
          <t>고려대</t>
        </is>
      </c>
      <c r="J418" s="340" t="inlineStr">
        <is>
          <t>심리학부</t>
        </is>
      </c>
      <c r="K418" s="339" t="inlineStr">
        <is>
          <t>통합</t>
        </is>
      </c>
      <c r="L418" s="357" t="n">
        <v>5</v>
      </c>
      <c r="M418" s="358" t="inlineStr">
        <is>
          <t xml:space="preserve">649.75 / </t>
        </is>
      </c>
      <c r="N418" s="359" t="n">
        <v>1000</v>
      </c>
      <c r="O418" s="360" t="inlineStr">
        <is>
          <t>표점</t>
        </is>
      </c>
      <c r="P418" s="343" t="inlineStr">
        <is>
          <t>변표</t>
        </is>
      </c>
      <c r="Q418" s="342" t="inlineStr">
        <is>
          <t>2과목</t>
        </is>
      </c>
      <c r="R418" s="344" t="n">
        <v>36</v>
      </c>
      <c r="S418" s="345" t="n">
        <v>36</v>
      </c>
      <c r="T418" s="362" t="n">
        <v>29</v>
      </c>
      <c r="U418" s="361" t="n">
        <v>93.06</v>
      </c>
      <c r="V418" s="346" t="n">
        <v>127.885819227084</v>
      </c>
      <c r="W418" s="348" t="n">
        <v>126.2328329607154</v>
      </c>
      <c r="X418" s="347" t="n">
        <v>64.53</v>
      </c>
      <c r="Y418" s="357" t="n">
        <v>65.09</v>
      </c>
      <c r="Z418" s="365" t="inlineStr">
        <is>
          <t>1등급</t>
        </is>
      </c>
      <c r="AA418" s="350" t="n">
        <v>0</v>
      </c>
      <c r="AB418" s="349" t="inlineStr">
        <is>
          <t>만점</t>
        </is>
      </c>
      <c r="AC418" s="350" t="n">
        <v>10</v>
      </c>
      <c r="AD418" s="349" t="inlineStr">
        <is>
          <t>만점</t>
        </is>
      </c>
      <c r="AE418" s="364" t="n">
        <v>0</v>
      </c>
      <c r="AF418" s="366" t="n">
        <v>0</v>
      </c>
      <c r="AG418" s="363" t="n">
        <v>0</v>
      </c>
      <c r="AH418" s="635" t="inlineStr"/>
      <c r="AI418" s="324" t="n"/>
      <c r="AL418" s="487" t="inlineStr">
        <is>
          <t>고려대 심리학부</t>
        </is>
      </c>
      <c r="AM418" s="477" t="inlineStr">
        <is>
          <t>통합</t>
        </is>
      </c>
      <c r="AN418" s="637" t="n">
        <v>100</v>
      </c>
      <c r="AO418" s="478" t="n">
        <v>-995</v>
      </c>
      <c r="AP418" s="463" t="n">
        <v>-637</v>
      </c>
      <c r="AQ418" s="479" t="n">
        <v>-358</v>
      </c>
      <c r="AR418" s="476" t="inlineStr">
        <is>
          <t>6.50 → 6.20</t>
        </is>
      </c>
      <c r="BA418" s="313" t="inlineStr">
        <is>
          <t>자연277</t>
        </is>
      </c>
    </row>
    <row r="419" ht="16.5" customHeight="1" s="671">
      <c r="B419" s="367" t="inlineStr">
        <is>
          <t>6.51</t>
        </is>
      </c>
      <c r="C419" s="351" t="inlineStr">
        <is>
          <t>14,127</t>
        </is>
      </c>
      <c r="D419" s="727" t="n">
        <v>-996</v>
      </c>
      <c r="E419" s="352" t="inlineStr">
        <is>
          <t>382.36</t>
        </is>
      </c>
      <c r="F419" s="341" t="n">
        <v>93.05</v>
      </c>
      <c r="G419" s="355" t="inlineStr">
        <is>
          <t>383.12</t>
        </is>
      </c>
      <c r="H419" s="356" t="inlineStr">
        <is>
          <t>386.84</t>
        </is>
      </c>
      <c r="I419" s="354" t="inlineStr">
        <is>
          <t>연세대</t>
        </is>
      </c>
      <c r="J419" s="340" t="inlineStr">
        <is>
          <t>심리학과</t>
        </is>
      </c>
      <c r="K419" s="339" t="inlineStr">
        <is>
          <t>통합</t>
        </is>
      </c>
      <c r="L419" s="357" t="n">
        <v>17</v>
      </c>
      <c r="M419" s="358" t="inlineStr">
        <is>
          <t xml:space="preserve">690.134 / </t>
        </is>
      </c>
      <c r="N419" s="359" t="n">
        <v>1000</v>
      </c>
      <c r="O419" s="360" t="inlineStr">
        <is>
          <t>표점</t>
        </is>
      </c>
      <c r="P419" s="343" t="inlineStr">
        <is>
          <t>변표</t>
        </is>
      </c>
      <c r="Q419" s="342" t="inlineStr">
        <is>
          <t>2과목</t>
        </is>
      </c>
      <c r="R419" s="344" t="n">
        <v>38</v>
      </c>
      <c r="S419" s="345" t="n">
        <v>25</v>
      </c>
      <c r="T419" s="362" t="n">
        <v>25</v>
      </c>
      <c r="U419" s="361" t="n">
        <v>93.05</v>
      </c>
      <c r="V419" s="346" t="n">
        <v>127.8728053145265</v>
      </c>
      <c r="W419" s="348" t="n">
        <v>126.2105233963311</v>
      </c>
      <c r="X419" s="347" t="n">
        <v>64.52</v>
      </c>
      <c r="Y419" s="357" t="n">
        <v>65.10000000000001</v>
      </c>
      <c r="Z419" s="365" t="inlineStr">
        <is>
          <t>1등급</t>
        </is>
      </c>
      <c r="AA419" s="350" t="n">
        <v>125</v>
      </c>
      <c r="AB419" s="349" t="inlineStr">
        <is>
          <t>만점</t>
        </is>
      </c>
      <c r="AC419" s="350" t="n">
        <v>0</v>
      </c>
      <c r="AD419" s="349" t="inlineStr">
        <is>
          <t>만점</t>
        </is>
      </c>
      <c r="AE419" s="364" t="n">
        <v>0</v>
      </c>
      <c r="AF419" s="366" t="n">
        <v>4.883</v>
      </c>
      <c r="AG419" s="363" t="n">
        <v>0</v>
      </c>
      <c r="AH419" s="635" t="inlineStr">
        <is>
          <t xml:space="preserve"> 사탐3%가산</t>
        </is>
      </c>
      <c r="AI419" s="324" t="n"/>
      <c r="AL419" s="487" t="inlineStr">
        <is>
          <t>연세대 심리학과</t>
        </is>
      </c>
      <c r="AM419" s="477" t="inlineStr">
        <is>
          <t>통합</t>
        </is>
      </c>
      <c r="AN419" s="637" t="n">
        <v>100</v>
      </c>
      <c r="AO419" s="478" t="n">
        <v>-996</v>
      </c>
      <c r="AP419" s="463" t="n">
        <v>-637</v>
      </c>
      <c r="AQ419" s="479" t="n">
        <v>-359</v>
      </c>
      <c r="AR419" s="476" t="inlineStr">
        <is>
          <t>6.52 → 6.23</t>
        </is>
      </c>
      <c r="BA419" s="313" t="inlineStr">
        <is>
          <t>통합인문129</t>
        </is>
      </c>
    </row>
    <row r="420" ht="16.5" customHeight="1" s="671">
      <c r="B420" s="367" t="inlineStr">
        <is>
          <t>6.57</t>
        </is>
      </c>
      <c r="C420" s="351" t="inlineStr">
        <is>
          <t>14,257</t>
        </is>
      </c>
      <c r="D420" s="727" t="n">
        <v>-997</v>
      </c>
      <c r="E420" s="352" t="inlineStr">
        <is>
          <t>382.24</t>
        </is>
      </c>
      <c r="F420" s="341" t="n">
        <v>93.01000000000001</v>
      </c>
      <c r="G420" s="355" t="inlineStr">
        <is>
          <t>383.01</t>
        </is>
      </c>
      <c r="H420" s="356" t="inlineStr">
        <is>
          <t>386.73</t>
        </is>
      </c>
      <c r="I420" s="354" t="inlineStr">
        <is>
          <t>중앙대</t>
        </is>
      </c>
      <c r="J420" s="340" t="inlineStr">
        <is>
          <t>응용통계학과</t>
        </is>
      </c>
      <c r="K420" s="339" t="inlineStr">
        <is>
          <t>통합</t>
        </is>
      </c>
      <c r="L420" s="357" t="n">
        <v>18</v>
      </c>
      <c r="M420" s="358" t="inlineStr">
        <is>
          <t xml:space="preserve">753.6 / </t>
        </is>
      </c>
      <c r="N420" s="359" t="n">
        <v>1000</v>
      </c>
      <c r="O420" s="360" t="inlineStr">
        <is>
          <t>표점</t>
        </is>
      </c>
      <c r="P420" s="343" t="inlineStr">
        <is>
          <t>변표</t>
        </is>
      </c>
      <c r="Q420" s="342" t="inlineStr">
        <is>
          <t>2과목</t>
        </is>
      </c>
      <c r="R420" s="344" t="n">
        <v>30</v>
      </c>
      <c r="S420" s="345" t="n">
        <v>40</v>
      </c>
      <c r="T420" s="362" t="n">
        <v>30</v>
      </c>
      <c r="U420" s="361" t="n">
        <v>93.01000000000001</v>
      </c>
      <c r="V420" s="346" t="n">
        <v>127.8434275459847</v>
      </c>
      <c r="W420" s="348" t="n">
        <v>126.1601615074024</v>
      </c>
      <c r="X420" s="347" t="n">
        <v>64.5</v>
      </c>
      <c r="Y420" s="357" t="n">
        <v>66.51000000000001</v>
      </c>
      <c r="Z420" s="365" t="inlineStr">
        <is>
          <t>1등급</t>
        </is>
      </c>
      <c r="AA420" s="350" t="n">
        <v>100</v>
      </c>
      <c r="AB420" s="349" t="inlineStr">
        <is>
          <t>만점</t>
        </is>
      </c>
      <c r="AC420" s="350" t="n">
        <v>10</v>
      </c>
      <c r="AD420" s="349" t="inlineStr">
        <is>
          <t>만점</t>
        </is>
      </c>
      <c r="AE420" s="364" t="n">
        <v>0</v>
      </c>
      <c r="AF420" s="366" t="n">
        <v>0</v>
      </c>
      <c r="AG420" s="363" t="n">
        <v>0</v>
      </c>
      <c r="AH420" s="635" t="inlineStr"/>
      <c r="AI420" s="324" t="n"/>
      <c r="AL420" s="487" t="inlineStr">
        <is>
          <t>중앙대 응용통계학과</t>
        </is>
      </c>
      <c r="AM420" s="477" t="inlineStr">
        <is>
          <t>통합</t>
        </is>
      </c>
      <c r="AN420" s="637" t="n">
        <v>100</v>
      </c>
      <c r="AO420" s="478" t="n">
        <v>-997</v>
      </c>
      <c r="AP420" s="463" t="n">
        <v>-635</v>
      </c>
      <c r="AQ420" s="479" t="n">
        <v>-362</v>
      </c>
      <c r="AR420" s="476" t="inlineStr">
        <is>
          <t>6.58 → 6.29</t>
        </is>
      </c>
      <c r="BA420" s="313" t="inlineStr">
        <is>
          <t>통합인문130</t>
        </is>
      </c>
    </row>
    <row r="421" ht="16.5" customHeight="1" s="671">
      <c r="B421" s="367" t="inlineStr">
        <is>
          <t>6.63</t>
        </is>
      </c>
      <c r="C421" s="351" t="inlineStr">
        <is>
          <t>14,387</t>
        </is>
      </c>
      <c r="D421" s="727" t="n">
        <v>-998</v>
      </c>
      <c r="E421" s="352" t="inlineStr">
        <is>
          <t>382.10</t>
        </is>
      </c>
      <c r="F421" s="341" t="n">
        <v>92.97</v>
      </c>
      <c r="G421" s="355" t="inlineStr">
        <is>
          <t>382.87</t>
        </is>
      </c>
      <c r="H421" s="356" t="inlineStr">
        <is>
          <t>386.62</t>
        </is>
      </c>
      <c r="I421" s="354" t="inlineStr">
        <is>
          <t>한양대</t>
        </is>
      </c>
      <c r="J421" s="340" t="inlineStr">
        <is>
          <t>의류학과(인문)</t>
        </is>
      </c>
      <c r="K421" s="339" t="inlineStr">
        <is>
          <t>통합</t>
        </is>
      </c>
      <c r="L421" s="357" t="n">
        <v>8</v>
      </c>
      <c r="M421" s="358" t="inlineStr">
        <is>
          <t xml:space="preserve">930.25 / </t>
        </is>
      </c>
      <c r="N421" s="359" t="n">
        <v>1000</v>
      </c>
      <c r="O421" s="360" t="inlineStr">
        <is>
          <t>표점/만점</t>
        </is>
      </c>
      <c r="P421" s="343" t="inlineStr">
        <is>
          <t>변표/만점</t>
        </is>
      </c>
      <c r="Q421" s="342" t="inlineStr">
        <is>
          <t>2과목</t>
        </is>
      </c>
      <c r="R421" s="344" t="n">
        <v>35</v>
      </c>
      <c r="S421" s="345" t="n">
        <v>30</v>
      </c>
      <c r="T421" s="362" t="n">
        <v>25</v>
      </c>
      <c r="U421" s="361" t="n">
        <v>92.97</v>
      </c>
      <c r="V421" s="346" t="n">
        <v>127.8088104759814</v>
      </c>
      <c r="W421" s="348" t="n">
        <v>126.1008179588253</v>
      </c>
      <c r="X421" s="347" t="n">
        <v>64.48</v>
      </c>
      <c r="Y421" s="357" t="n">
        <v>66.7</v>
      </c>
      <c r="Z421" s="365" t="inlineStr">
        <is>
          <t>1등급</t>
        </is>
      </c>
      <c r="AA421" s="350" t="n">
        <v>100</v>
      </c>
      <c r="AB421" s="349" t="inlineStr">
        <is>
          <t>만점</t>
        </is>
      </c>
      <c r="AC421" s="350" t="n">
        <v>0</v>
      </c>
      <c r="AD421" s="349" t="inlineStr">
        <is>
          <t>만점</t>
        </is>
      </c>
      <c r="AE421" s="364" t="n">
        <v>0</v>
      </c>
      <c r="AF421" s="366" t="n">
        <v>0</v>
      </c>
      <c r="AG421" s="363" t="n">
        <v>0</v>
      </c>
      <c r="AH421" s="635" t="inlineStr"/>
      <c r="AI421" s="324" t="n"/>
      <c r="AL421" s="487" t="inlineStr">
        <is>
          <t>한양대 의류학과(인문)</t>
        </is>
      </c>
      <c r="AM421" s="477" t="inlineStr">
        <is>
          <t>통합</t>
        </is>
      </c>
      <c r="AN421" s="637" t="n">
        <v>100</v>
      </c>
      <c r="AO421" s="478" t="n">
        <v>-998</v>
      </c>
      <c r="AP421" s="463" t="n">
        <v>-634</v>
      </c>
      <c r="AQ421" s="479" t="n">
        <v>-364</v>
      </c>
      <c r="AR421" s="476" t="inlineStr">
        <is>
          <t>6.64 → 6.34</t>
        </is>
      </c>
      <c r="BA421" s="313" t="inlineStr">
        <is>
          <t>자연278</t>
        </is>
      </c>
    </row>
    <row r="422" ht="16.5" customHeight="1" s="671">
      <c r="B422" s="367" t="inlineStr">
        <is>
          <t>6.63</t>
        </is>
      </c>
      <c r="C422" s="351" t="inlineStr">
        <is>
          <t>14,387</t>
        </is>
      </c>
      <c r="D422" s="727" t="n">
        <v>-999</v>
      </c>
      <c r="E422" s="352" t="inlineStr">
        <is>
          <t>382.11</t>
        </is>
      </c>
      <c r="F422" s="341" t="n">
        <v>92.97</v>
      </c>
      <c r="G422" s="355" t="inlineStr">
        <is>
          <t>382.88</t>
        </is>
      </c>
      <c r="H422" s="356" t="inlineStr">
        <is>
          <t>386.64</t>
        </is>
      </c>
      <c r="I422" s="354" t="inlineStr">
        <is>
          <t>연세대</t>
        </is>
      </c>
      <c r="J422" s="340" t="inlineStr">
        <is>
          <t>정치외교(농어촌)</t>
        </is>
      </c>
      <c r="K422" s="339" t="inlineStr">
        <is>
          <t>통합</t>
        </is>
      </c>
      <c r="L422" s="357" t="inlineStr"/>
      <c r="M422" s="358" t="inlineStr">
        <is>
          <t xml:space="preserve">689.789 / </t>
        </is>
      </c>
      <c r="N422" s="359" t="n">
        <v>1000</v>
      </c>
      <c r="O422" s="360" t="inlineStr">
        <is>
          <t>표점</t>
        </is>
      </c>
      <c r="P422" s="343" t="inlineStr">
        <is>
          <t>변표</t>
        </is>
      </c>
      <c r="Q422" s="342" t="inlineStr">
        <is>
          <t>2과목</t>
        </is>
      </c>
      <c r="R422" s="344" t="n">
        <v>38</v>
      </c>
      <c r="S422" s="345" t="n">
        <v>25</v>
      </c>
      <c r="T422" s="362" t="n">
        <v>25</v>
      </c>
      <c r="U422" s="361" t="n">
        <v>92.97</v>
      </c>
      <c r="V422" s="346" t="n">
        <v>127.8100073505452</v>
      </c>
      <c r="W422" s="348" t="n">
        <v>126.1028697437918</v>
      </c>
      <c r="X422" s="347" t="n">
        <v>64.48</v>
      </c>
      <c r="Y422" s="357" t="n">
        <v>65.06</v>
      </c>
      <c r="Z422" s="365" t="inlineStr">
        <is>
          <t>1등급</t>
        </is>
      </c>
      <c r="AA422" s="350" t="n">
        <v>125</v>
      </c>
      <c r="AB422" s="349" t="inlineStr">
        <is>
          <t>만점</t>
        </is>
      </c>
      <c r="AC422" s="350" t="n">
        <v>0</v>
      </c>
      <c r="AD422" s="349" t="inlineStr">
        <is>
          <t>만점</t>
        </is>
      </c>
      <c r="AE422" s="364" t="n">
        <v>0</v>
      </c>
      <c r="AF422" s="366" t="n">
        <v>4.88</v>
      </c>
      <c r="AG422" s="363" t="n">
        <v>0</v>
      </c>
      <c r="AH422" s="635" t="inlineStr">
        <is>
          <t xml:space="preserve"> 사탐3%가산</t>
        </is>
      </c>
      <c r="AI422" s="324" t="n"/>
      <c r="AL422" s="487" t="inlineStr">
        <is>
          <t>연세대 정치외교(농어촌)</t>
        </is>
      </c>
      <c r="AM422" s="477" t="inlineStr">
        <is>
          <t>통합</t>
        </is>
      </c>
      <c r="AN422" s="637" t="n">
        <v>100</v>
      </c>
      <c r="AO422" s="478" t="n">
        <v>-999</v>
      </c>
      <c r="AP422" s="463" t="n">
        <v>-635</v>
      </c>
      <c r="AQ422" s="479" t="n">
        <v>-364</v>
      </c>
      <c r="AR422" s="476" t="inlineStr">
        <is>
          <t>6.63 → 6.34</t>
        </is>
      </c>
      <c r="BA422" s="313" t="inlineStr">
        <is>
          <t>자연279</t>
        </is>
      </c>
    </row>
    <row r="423" ht="16.5" customHeight="1" s="671">
      <c r="B423" s="367" t="inlineStr">
        <is>
          <t>6.66</t>
        </is>
      </c>
      <c r="C423" s="351" t="inlineStr">
        <is>
          <t>14,452</t>
        </is>
      </c>
      <c r="D423" s="727" t="n">
        <v>-1000</v>
      </c>
      <c r="E423" s="352" t="inlineStr">
        <is>
          <t>382.01</t>
        </is>
      </c>
      <c r="F423" s="341" t="n">
        <v>92.94</v>
      </c>
      <c r="G423" s="355" t="inlineStr">
        <is>
          <t>382.78</t>
        </is>
      </c>
      <c r="H423" s="356" t="inlineStr">
        <is>
          <t>386.58</t>
        </is>
      </c>
      <c r="I423" s="354" t="inlineStr">
        <is>
          <t>연세대</t>
        </is>
      </c>
      <c r="J423" s="340" t="inlineStr">
        <is>
          <t>철학과</t>
        </is>
      </c>
      <c r="K423" s="339" t="inlineStr">
        <is>
          <t>통합</t>
        </is>
      </c>
      <c r="L423" s="357" t="n">
        <v>17</v>
      </c>
      <c r="M423" s="358" t="inlineStr">
        <is>
          <t xml:space="preserve">689.636 / </t>
        </is>
      </c>
      <c r="N423" s="359" t="n">
        <v>1000</v>
      </c>
      <c r="O423" s="360" t="inlineStr">
        <is>
          <t>표점</t>
        </is>
      </c>
      <c r="P423" s="343" t="inlineStr">
        <is>
          <t>변표</t>
        </is>
      </c>
      <c r="Q423" s="342" t="inlineStr">
        <is>
          <t>2과목</t>
        </is>
      </c>
      <c r="R423" s="344" t="n">
        <v>38</v>
      </c>
      <c r="S423" s="345" t="n">
        <v>25</v>
      </c>
      <c r="T423" s="362" t="n">
        <v>25</v>
      </c>
      <c r="U423" s="361" t="n">
        <v>92.94</v>
      </c>
      <c r="V423" s="346" t="n">
        <v>127.7829366312274</v>
      </c>
      <c r="W423" s="348" t="n">
        <v>126.0564627963899</v>
      </c>
      <c r="X423" s="347" t="n">
        <v>64.47</v>
      </c>
      <c r="Y423" s="357" t="n">
        <v>65.04000000000001</v>
      </c>
      <c r="Z423" s="365" t="inlineStr">
        <is>
          <t>1등급</t>
        </is>
      </c>
      <c r="AA423" s="350" t="n">
        <v>125</v>
      </c>
      <c r="AB423" s="349" t="inlineStr">
        <is>
          <t>만점</t>
        </is>
      </c>
      <c r="AC423" s="350" t="n">
        <v>0</v>
      </c>
      <c r="AD423" s="349" t="inlineStr">
        <is>
          <t>만점</t>
        </is>
      </c>
      <c r="AE423" s="364" t="n">
        <v>0</v>
      </c>
      <c r="AF423" s="366" t="n">
        <v>4.878</v>
      </c>
      <c r="AG423" s="363" t="n">
        <v>0</v>
      </c>
      <c r="AH423" s="635" t="inlineStr">
        <is>
          <t xml:space="preserve"> 사탐3%가산</t>
        </is>
      </c>
      <c r="AI423" s="324" t="n"/>
      <c r="AL423" s="487" t="inlineStr">
        <is>
          <t>연세대 철학과</t>
        </is>
      </c>
      <c r="AM423" s="477" t="inlineStr">
        <is>
          <t>통합</t>
        </is>
      </c>
      <c r="AN423" s="637" t="n">
        <v>100</v>
      </c>
      <c r="AO423" s="478" t="n">
        <v>-1000</v>
      </c>
      <c r="AP423" s="463" t="n">
        <v>-635</v>
      </c>
      <c r="AQ423" s="479" t="n">
        <v>-365</v>
      </c>
      <c r="AR423" s="476" t="inlineStr">
        <is>
          <t>6.66 → 6.37</t>
        </is>
      </c>
      <c r="BA423" s="313" t="inlineStr">
        <is>
          <t>자연280</t>
        </is>
      </c>
    </row>
    <row r="424" ht="16.5" customHeight="1" s="671">
      <c r="B424" s="367" t="inlineStr">
        <is>
          <t>6.69</t>
        </is>
      </c>
      <c r="C424" s="351" t="inlineStr">
        <is>
          <t>14,517</t>
        </is>
      </c>
      <c r="D424" s="727" t="n">
        <v>-1001</v>
      </c>
      <c r="E424" s="352" t="inlineStr"/>
      <c r="F424" s="341" t="n">
        <v>92.91</v>
      </c>
      <c r="G424" s="355" t="inlineStr">
        <is>
          <t>381.90</t>
        </is>
      </c>
      <c r="H424" s="356" t="inlineStr">
        <is>
          <t>386.45</t>
        </is>
      </c>
      <c r="I424" s="354" t="inlineStr">
        <is>
          <t>중앙대</t>
        </is>
      </c>
      <c r="J424" s="340" t="inlineStr">
        <is>
          <t>창의ICT공과대학</t>
        </is>
      </c>
      <c r="K424" s="339" t="inlineStr">
        <is>
          <t>자연</t>
        </is>
      </c>
      <c r="L424" s="357" t="n">
        <v>152</v>
      </c>
      <c r="M424" s="358" t="inlineStr">
        <is>
          <t xml:space="preserve">766.4 / </t>
        </is>
      </c>
      <c r="N424" s="359" t="n">
        <v>1000</v>
      </c>
      <c r="O424" s="360" t="inlineStr">
        <is>
          <t>표점</t>
        </is>
      </c>
      <c r="P424" s="343" t="inlineStr">
        <is>
          <t>변표</t>
        </is>
      </c>
      <c r="Q424" s="342" t="inlineStr">
        <is>
          <t>2과목</t>
        </is>
      </c>
      <c r="R424" s="344" t="n">
        <v>30</v>
      </c>
      <c r="S424" s="345" t="n">
        <v>35</v>
      </c>
      <c r="T424" s="362" t="n">
        <v>35</v>
      </c>
      <c r="U424" s="361" t="n">
        <v>92.91</v>
      </c>
      <c r="V424" s="346" t="n">
        <v>127.7543961915865</v>
      </c>
      <c r="W424" s="348" t="n">
        <v>126.007536328434</v>
      </c>
      <c r="X424" s="347" t="n">
        <v>64.06999999999999</v>
      </c>
      <c r="Y424" s="357" t="n">
        <v>66.47</v>
      </c>
      <c r="Z424" s="365" t="inlineStr">
        <is>
          <t>1등급</t>
        </is>
      </c>
      <c r="AA424" s="350" t="n">
        <v>100</v>
      </c>
      <c r="AB424" s="349" t="inlineStr">
        <is>
          <t>만점</t>
        </is>
      </c>
      <c r="AC424" s="350" t="n">
        <v>10</v>
      </c>
      <c r="AD424" s="349" t="inlineStr">
        <is>
          <t>만점</t>
        </is>
      </c>
      <c r="AE424" s="364" t="n">
        <v>0</v>
      </c>
      <c r="AF424" s="366" t="n">
        <v>11.632</v>
      </c>
      <c r="AG424" s="363" t="n">
        <v>0</v>
      </c>
      <c r="AH424" s="635" t="inlineStr">
        <is>
          <t xml:space="preserve"> 과탐5%가산</t>
        </is>
      </c>
      <c r="AI424" s="324" t="n"/>
      <c r="AL424" s="487" t="inlineStr">
        <is>
          <t>중앙대 창의ICT공과대학</t>
        </is>
      </c>
      <c r="AM424" s="477" t="inlineStr">
        <is>
          <t>자연</t>
        </is>
      </c>
      <c r="AN424" s="637" t="n">
        <v>100</v>
      </c>
      <c r="AO424" s="478" t="n">
        <v>-1001</v>
      </c>
      <c r="AP424" s="463" t="n">
        <v>-1001</v>
      </c>
      <c r="AQ424" s="479" t="n">
        <v>0</v>
      </c>
      <c r="AR424" s="476" t="inlineStr">
        <is>
          <t>6.70 → 6.23</t>
        </is>
      </c>
      <c r="BA424" s="313" t="inlineStr">
        <is>
          <t>통합인문131</t>
        </is>
      </c>
    </row>
    <row r="425" ht="16.5" customHeight="1" s="671">
      <c r="B425" s="367" t="inlineStr">
        <is>
          <t>6.72</t>
        </is>
      </c>
      <c r="C425" s="351" t="inlineStr">
        <is>
          <t>14,582</t>
        </is>
      </c>
      <c r="D425" s="727" t="n">
        <v>-1002</v>
      </c>
      <c r="E425" s="352" t="inlineStr"/>
      <c r="F425" s="341" t="n">
        <v>92.88</v>
      </c>
      <c r="G425" s="355" t="inlineStr">
        <is>
          <t>381.84</t>
        </is>
      </c>
      <c r="H425" s="356" t="inlineStr">
        <is>
          <t>386.41</t>
        </is>
      </c>
      <c r="I425" s="354" t="inlineStr">
        <is>
          <t>서울시립대</t>
        </is>
      </c>
      <c r="J425" s="340" t="inlineStr">
        <is>
          <t>신소재공학과</t>
        </is>
      </c>
      <c r="K425" s="339" t="inlineStr">
        <is>
          <t>자연</t>
        </is>
      </c>
      <c r="L425" s="357" t="n">
        <v>17</v>
      </c>
      <c r="M425" s="358" t="inlineStr">
        <is>
          <t xml:space="preserve">937 / </t>
        </is>
      </c>
      <c r="N425" s="359" t="n">
        <v>1000</v>
      </c>
      <c r="O425" s="360" t="inlineStr">
        <is>
          <t>표점/만점</t>
        </is>
      </c>
      <c r="P425" s="343" t="inlineStr">
        <is>
          <t>변표/만점</t>
        </is>
      </c>
      <c r="Q425" s="342" t="inlineStr">
        <is>
          <t>2과목</t>
        </is>
      </c>
      <c r="R425" s="344" t="n">
        <v>20</v>
      </c>
      <c r="S425" s="345" t="n">
        <v>40</v>
      </c>
      <c r="T425" s="362" t="n">
        <v>30</v>
      </c>
      <c r="U425" s="361" t="n">
        <v>92.88</v>
      </c>
      <c r="V425" s="346" t="n">
        <v>127.7350615155092</v>
      </c>
      <c r="W425" s="348" t="n">
        <v>125.9850615155092</v>
      </c>
      <c r="X425" s="347" t="n">
        <v>64.06</v>
      </c>
      <c r="Y425" s="357" t="n">
        <v>64.51000000000001</v>
      </c>
      <c r="Z425" s="365" t="inlineStr">
        <is>
          <t>2등급</t>
        </is>
      </c>
      <c r="AA425" s="350" t="n">
        <v>98</v>
      </c>
      <c r="AB425" s="349" t="inlineStr">
        <is>
          <t>만점</t>
        </is>
      </c>
      <c r="AC425" s="350" t="n">
        <v>0</v>
      </c>
      <c r="AD425" s="349" t="inlineStr">
        <is>
          <t>만점</t>
        </is>
      </c>
      <c r="AE425" s="364" t="n">
        <v>0</v>
      </c>
      <c r="AF425" s="366" t="n">
        <v>19.317</v>
      </c>
      <c r="AG425" s="363" t="n">
        <v>0</v>
      </c>
      <c r="AH425" s="635" t="inlineStr">
        <is>
          <t xml:space="preserve"> 과탐3%가산</t>
        </is>
      </c>
      <c r="AI425" s="324" t="n"/>
      <c r="AL425" s="487" t="inlineStr">
        <is>
          <t>서울시립대 신소재공학과</t>
        </is>
      </c>
      <c r="AM425" s="477" t="inlineStr">
        <is>
          <t>자연</t>
        </is>
      </c>
      <c r="AN425" s="637" t="n">
        <v>100</v>
      </c>
      <c r="AO425" s="478" t="n">
        <v>-1002</v>
      </c>
      <c r="AP425" s="463" t="n">
        <v>-1002</v>
      </c>
      <c r="AQ425" s="479" t="n">
        <v>0</v>
      </c>
      <c r="AR425" s="476" t="inlineStr">
        <is>
          <t>6.72 → 6.26</t>
        </is>
      </c>
      <c r="BA425" s="313" t="inlineStr">
        <is>
          <t>자연281</t>
        </is>
      </c>
    </row>
    <row r="426" ht="16.5" customHeight="1" s="671">
      <c r="B426" s="367" t="inlineStr">
        <is>
          <t>6.72</t>
        </is>
      </c>
      <c r="C426" s="351" t="inlineStr">
        <is>
          <t>14,582</t>
        </is>
      </c>
      <c r="D426" s="727" t="n">
        <v>-1003</v>
      </c>
      <c r="E426" s="352" t="inlineStr">
        <is>
          <t>381.83</t>
        </is>
      </c>
      <c r="F426" s="341" t="n">
        <v>92.87</v>
      </c>
      <c r="G426" s="355" t="inlineStr">
        <is>
          <t>382.58</t>
        </is>
      </c>
      <c r="H426" s="356" t="inlineStr">
        <is>
          <t>386.44</t>
        </is>
      </c>
      <c r="I426" s="354" t="inlineStr">
        <is>
          <t>한양대</t>
        </is>
      </c>
      <c r="J426" s="340" t="inlineStr">
        <is>
          <t>정책학과</t>
        </is>
      </c>
      <c r="K426" s="339" t="inlineStr">
        <is>
          <t>통합</t>
        </is>
      </c>
      <c r="L426" s="357" t="n">
        <v>34</v>
      </c>
      <c r="M426" s="358" t="inlineStr">
        <is>
          <t xml:space="preserve">929.66 / </t>
        </is>
      </c>
      <c r="N426" s="359" t="n">
        <v>1000</v>
      </c>
      <c r="O426" s="360" t="inlineStr">
        <is>
          <t>표점/만점</t>
        </is>
      </c>
      <c r="P426" s="343" t="inlineStr">
        <is>
          <t>변표/만점</t>
        </is>
      </c>
      <c r="Q426" s="342" t="inlineStr">
        <is>
          <t>2과목</t>
        </is>
      </c>
      <c r="R426" s="344" t="n">
        <v>35</v>
      </c>
      <c r="S426" s="345" t="n">
        <v>30</v>
      </c>
      <c r="T426" s="362" t="n">
        <v>25</v>
      </c>
      <c r="U426" s="361" t="n">
        <v>92.87</v>
      </c>
      <c r="V426" s="346" t="n">
        <v>127.7276553507382</v>
      </c>
      <c r="W426" s="348" t="n">
        <v>125.9776553507382</v>
      </c>
      <c r="X426" s="347" t="n">
        <v>64.44</v>
      </c>
      <c r="Y426" s="357" t="n">
        <v>66.67</v>
      </c>
      <c r="Z426" s="365" t="inlineStr">
        <is>
          <t>1등급</t>
        </is>
      </c>
      <c r="AA426" s="350" t="n">
        <v>100</v>
      </c>
      <c r="AB426" s="349" t="inlineStr">
        <is>
          <t>만점</t>
        </is>
      </c>
      <c r="AC426" s="350" t="n">
        <v>0</v>
      </c>
      <c r="AD426" s="349" t="inlineStr">
        <is>
          <t>만점</t>
        </is>
      </c>
      <c r="AE426" s="364" t="n">
        <v>0</v>
      </c>
      <c r="AF426" s="366" t="n">
        <v>0</v>
      </c>
      <c r="AG426" s="363" t="n">
        <v>0</v>
      </c>
      <c r="AH426" s="635" t="inlineStr"/>
      <c r="AI426" s="324" t="n"/>
      <c r="AL426" s="487" t="inlineStr">
        <is>
          <t>한양대 정책학과</t>
        </is>
      </c>
      <c r="AM426" s="477" t="inlineStr">
        <is>
          <t>통합</t>
        </is>
      </c>
      <c r="AN426" s="637" t="n">
        <v>100</v>
      </c>
      <c r="AO426" s="478" t="n">
        <v>-1003</v>
      </c>
      <c r="AP426" s="463" t="n">
        <v>-632</v>
      </c>
      <c r="AQ426" s="479" t="n">
        <v>-371</v>
      </c>
      <c r="AR426" s="476" t="inlineStr">
        <is>
          <t>6.73 → 6.44</t>
        </is>
      </c>
      <c r="BA426" s="313" t="inlineStr">
        <is>
          <t>자연282</t>
        </is>
      </c>
    </row>
    <row r="427" ht="16.5" customHeight="1" s="671">
      <c r="B427" s="367" t="inlineStr">
        <is>
          <t>6.72</t>
        </is>
      </c>
      <c r="C427" s="351" t="inlineStr">
        <is>
          <t>14,582</t>
        </is>
      </c>
      <c r="D427" s="727" t="n">
        <v>-1004</v>
      </c>
      <c r="E427" s="352" t="inlineStr">
        <is>
          <t>381.82</t>
        </is>
      </c>
      <c r="F427" s="341" t="n">
        <v>92.87</v>
      </c>
      <c r="G427" s="355" t="inlineStr">
        <is>
          <t>382.57</t>
        </is>
      </c>
      <c r="H427" s="356" t="inlineStr">
        <is>
          <t>386.44</t>
        </is>
      </c>
      <c r="I427" s="354" t="inlineStr">
        <is>
          <t>한양대</t>
        </is>
      </c>
      <c r="J427" s="340" t="inlineStr">
        <is>
          <t>국어국문학과</t>
        </is>
      </c>
      <c r="K427" s="339" t="inlineStr">
        <is>
          <t>통합</t>
        </is>
      </c>
      <c r="L427" s="357" t="n">
        <v>12</v>
      </c>
      <c r="M427" s="358" t="inlineStr">
        <is>
          <t xml:space="preserve">929.64 / </t>
        </is>
      </c>
      <c r="N427" s="359" t="n">
        <v>1000</v>
      </c>
      <c r="O427" s="360" t="inlineStr">
        <is>
          <t>표점/만점</t>
        </is>
      </c>
      <c r="P427" s="343" t="inlineStr">
        <is>
          <t>변표/만점</t>
        </is>
      </c>
      <c r="Q427" s="342" t="inlineStr">
        <is>
          <t>2과목</t>
        </is>
      </c>
      <c r="R427" s="344" t="n">
        <v>35</v>
      </c>
      <c r="S427" s="345" t="n">
        <v>30</v>
      </c>
      <c r="T427" s="362" t="n">
        <v>25</v>
      </c>
      <c r="U427" s="361" t="n">
        <v>92.87</v>
      </c>
      <c r="V427" s="346" t="n">
        <v>127.7244090416215</v>
      </c>
      <c r="W427" s="348" t="n">
        <v>125.9744090416215</v>
      </c>
      <c r="X427" s="347" t="n">
        <v>64.44</v>
      </c>
      <c r="Y427" s="357" t="n">
        <v>66.67</v>
      </c>
      <c r="Z427" s="365" t="inlineStr">
        <is>
          <t>1등급</t>
        </is>
      </c>
      <c r="AA427" s="350" t="n">
        <v>100</v>
      </c>
      <c r="AB427" s="349" t="inlineStr">
        <is>
          <t>만점</t>
        </is>
      </c>
      <c r="AC427" s="350" t="n">
        <v>0</v>
      </c>
      <c r="AD427" s="349" t="inlineStr">
        <is>
          <t>만점</t>
        </is>
      </c>
      <c r="AE427" s="364" t="n">
        <v>0</v>
      </c>
      <c r="AF427" s="366" t="n">
        <v>0</v>
      </c>
      <c r="AG427" s="363" t="n">
        <v>0</v>
      </c>
      <c r="AH427" s="635" t="inlineStr"/>
      <c r="AI427" s="324" t="n"/>
      <c r="AL427" s="487" t="inlineStr">
        <is>
          <t>한양대 국어국문학과</t>
        </is>
      </c>
      <c r="AM427" s="477" t="inlineStr">
        <is>
          <t>통합</t>
        </is>
      </c>
      <c r="AN427" s="637" t="n">
        <v>100</v>
      </c>
      <c r="AO427" s="478" t="n">
        <v>-1004</v>
      </c>
      <c r="AP427" s="463" t="n">
        <v>-633</v>
      </c>
      <c r="AQ427" s="479" t="n">
        <v>-371</v>
      </c>
      <c r="AR427" s="476" t="inlineStr">
        <is>
          <t>6.73 → 6.44</t>
        </is>
      </c>
      <c r="BA427" s="313" t="inlineStr">
        <is>
          <t>자연283</t>
        </is>
      </c>
    </row>
    <row r="428" ht="16.5" customHeight="1" s="671">
      <c r="B428" s="367" t="inlineStr">
        <is>
          <t>6.73</t>
        </is>
      </c>
      <c r="C428" s="351" t="inlineStr">
        <is>
          <t>14,604</t>
        </is>
      </c>
      <c r="D428" s="727" t="n">
        <v>-1005</v>
      </c>
      <c r="E428" s="352" t="inlineStr">
        <is>
          <t>381.80</t>
        </is>
      </c>
      <c r="F428" s="341" t="n">
        <v>92.86</v>
      </c>
      <c r="G428" s="355" t="inlineStr">
        <is>
          <t>382.53</t>
        </is>
      </c>
      <c r="H428" s="356" t="inlineStr">
        <is>
          <t>386.40</t>
        </is>
      </c>
      <c r="I428" s="354" t="inlineStr">
        <is>
          <t>한양대</t>
        </is>
      </c>
      <c r="J428" s="340" t="inlineStr">
        <is>
          <t>중어중문학과</t>
        </is>
      </c>
      <c r="K428" s="339" t="inlineStr">
        <is>
          <t>통합</t>
        </is>
      </c>
      <c r="L428" s="357" t="n">
        <v>19</v>
      </c>
      <c r="M428" s="358" t="inlineStr">
        <is>
          <t xml:space="preserve">929.57 / </t>
        </is>
      </c>
      <c r="N428" s="359" t="n">
        <v>1000</v>
      </c>
      <c r="O428" s="360" t="inlineStr">
        <is>
          <t>표점/만점</t>
        </is>
      </c>
      <c r="P428" s="343" t="inlineStr">
        <is>
          <t>변표/만점</t>
        </is>
      </c>
      <c r="Q428" s="342" t="inlineStr">
        <is>
          <t>2과목</t>
        </is>
      </c>
      <c r="R428" s="344" t="n">
        <v>35</v>
      </c>
      <c r="S428" s="345" t="n">
        <v>30</v>
      </c>
      <c r="T428" s="362" t="n">
        <v>25</v>
      </c>
      <c r="U428" s="361" t="n">
        <v>92.86</v>
      </c>
      <c r="V428" s="346" t="n">
        <v>127.7130469597131</v>
      </c>
      <c r="W428" s="348" t="n">
        <v>125.9630469597131</v>
      </c>
      <c r="X428" s="347" t="n">
        <v>64.43000000000001</v>
      </c>
      <c r="Y428" s="357" t="n">
        <v>66.67</v>
      </c>
      <c r="Z428" s="365" t="inlineStr">
        <is>
          <t>1등급</t>
        </is>
      </c>
      <c r="AA428" s="350" t="n">
        <v>100</v>
      </c>
      <c r="AB428" s="349" t="inlineStr">
        <is>
          <t>만점</t>
        </is>
      </c>
      <c r="AC428" s="350" t="n">
        <v>0</v>
      </c>
      <c r="AD428" s="349" t="inlineStr">
        <is>
          <t>만점</t>
        </is>
      </c>
      <c r="AE428" s="364" t="n">
        <v>0</v>
      </c>
      <c r="AF428" s="366" t="n">
        <v>0</v>
      </c>
      <c r="AG428" s="363" t="n">
        <v>0</v>
      </c>
      <c r="AH428" s="635" t="inlineStr"/>
      <c r="AI428" s="324" t="n"/>
      <c r="AL428" s="487" t="inlineStr">
        <is>
          <t>한양대 중어중문학과</t>
        </is>
      </c>
      <c r="AM428" s="477" t="inlineStr">
        <is>
          <t>통합</t>
        </is>
      </c>
      <c r="AN428" s="637" t="n">
        <v>100</v>
      </c>
      <c r="AO428" s="478" t="n">
        <v>-1005</v>
      </c>
      <c r="AP428" s="463" t="n">
        <v>-632</v>
      </c>
      <c r="AQ428" s="479" t="n">
        <v>-373</v>
      </c>
      <c r="AR428" s="476" t="inlineStr">
        <is>
          <t>6.75 → 6.46</t>
        </is>
      </c>
      <c r="BA428" s="313" t="inlineStr">
        <is>
          <t>통합인문132</t>
        </is>
      </c>
    </row>
    <row r="429" ht="16.5" customHeight="1" s="671">
      <c r="B429" s="367" t="inlineStr">
        <is>
          <t>6.73</t>
        </is>
      </c>
      <c r="C429" s="351" t="inlineStr">
        <is>
          <t>14,604</t>
        </is>
      </c>
      <c r="D429" s="727" t="n">
        <v>-1006</v>
      </c>
      <c r="E429" s="352" t="inlineStr">
        <is>
          <t>381.80</t>
        </is>
      </c>
      <c r="F429" s="341" t="n">
        <v>92.86</v>
      </c>
      <c r="G429" s="355" t="inlineStr">
        <is>
          <t>382.55</t>
        </is>
      </c>
      <c r="H429" s="356" t="inlineStr">
        <is>
          <t>386.42</t>
        </is>
      </c>
      <c r="I429" s="354" t="inlineStr">
        <is>
          <t>연세대</t>
        </is>
      </c>
      <c r="J429" s="340" t="inlineStr">
        <is>
          <t>언론홍보영상학부</t>
        </is>
      </c>
      <c r="K429" s="339" t="inlineStr">
        <is>
          <t>통합</t>
        </is>
      </c>
      <c r="L429" s="357" t="n">
        <v>21</v>
      </c>
      <c r="M429" s="358" t="inlineStr">
        <is>
          <t xml:space="preserve">689.304 / </t>
        </is>
      </c>
      <c r="N429" s="359" t="n">
        <v>1000</v>
      </c>
      <c r="O429" s="360" t="inlineStr">
        <is>
          <t>표점</t>
        </is>
      </c>
      <c r="P429" s="343" t="inlineStr">
        <is>
          <t>변표</t>
        </is>
      </c>
      <c r="Q429" s="342" t="inlineStr">
        <is>
          <t>2과목</t>
        </is>
      </c>
      <c r="R429" s="344" t="n">
        <v>38</v>
      </c>
      <c r="S429" s="345" t="n">
        <v>25</v>
      </c>
      <c r="T429" s="362" t="n">
        <v>25</v>
      </c>
      <c r="U429" s="361" t="n">
        <v>92.86</v>
      </c>
      <c r="V429" s="346" t="n">
        <v>127.7194028597224</v>
      </c>
      <c r="W429" s="348" t="n">
        <v>125.9694028597224</v>
      </c>
      <c r="X429" s="347" t="n">
        <v>64.43000000000001</v>
      </c>
      <c r="Y429" s="357" t="n">
        <v>65</v>
      </c>
      <c r="Z429" s="365" t="inlineStr">
        <is>
          <t>1등급</t>
        </is>
      </c>
      <c r="AA429" s="350" t="n">
        <v>125</v>
      </c>
      <c r="AB429" s="349" t="inlineStr">
        <is>
          <t>만점</t>
        </is>
      </c>
      <c r="AC429" s="350" t="n">
        <v>0</v>
      </c>
      <c r="AD429" s="349" t="inlineStr">
        <is>
          <t>만점</t>
        </is>
      </c>
      <c r="AE429" s="364" t="n">
        <v>0</v>
      </c>
      <c r="AF429" s="366" t="n">
        <v>4.875</v>
      </c>
      <c r="AG429" s="363" t="n">
        <v>0</v>
      </c>
      <c r="AH429" s="635" t="inlineStr">
        <is>
          <t xml:space="preserve"> 사탐3%가산</t>
        </is>
      </c>
      <c r="AI429" s="324" t="n"/>
      <c r="AL429" s="487" t="inlineStr">
        <is>
          <t>연세대 언론홍보영상학부</t>
        </is>
      </c>
      <c r="AM429" s="477" t="inlineStr">
        <is>
          <t>통합</t>
        </is>
      </c>
      <c r="AN429" s="637" t="n">
        <v>100</v>
      </c>
      <c r="AO429" s="478" t="n">
        <v>-1006</v>
      </c>
      <c r="AP429" s="463" t="n">
        <v>-633</v>
      </c>
      <c r="AQ429" s="479" t="n">
        <v>-373</v>
      </c>
      <c r="AR429" s="476" t="inlineStr">
        <is>
          <t>6.74 → 6.45</t>
        </is>
      </c>
      <c r="BA429" s="313" t="inlineStr">
        <is>
          <t>자연284</t>
        </is>
      </c>
    </row>
    <row r="430" ht="16.5" customHeight="1" s="671">
      <c r="B430" s="367" t="inlineStr">
        <is>
          <t>6.77</t>
        </is>
      </c>
      <c r="C430" s="351" t="inlineStr">
        <is>
          <t>14,691</t>
        </is>
      </c>
      <c r="D430" s="727" t="n">
        <v>-1007</v>
      </c>
      <c r="E430" s="352" t="inlineStr"/>
      <c r="F430" s="341" t="n">
        <v>92.83</v>
      </c>
      <c r="G430" s="355" t="inlineStr">
        <is>
          <t>381.71</t>
        </is>
      </c>
      <c r="H430" s="356" t="inlineStr">
        <is>
          <t>386.33</t>
        </is>
      </c>
      <c r="I430" s="354" t="inlineStr">
        <is>
          <t>서울시립대</t>
        </is>
      </c>
      <c r="J430" s="340" t="inlineStr">
        <is>
          <t>첨단융합학부 지능형반도체전공</t>
        </is>
      </c>
      <c r="K430" s="339" t="inlineStr">
        <is>
          <t>자연</t>
        </is>
      </c>
      <c r="L430" s="357" t="n">
        <v>10</v>
      </c>
      <c r="M430" s="358" t="inlineStr">
        <is>
          <t xml:space="preserve">936.7 / </t>
        </is>
      </c>
      <c r="N430" s="359" t="n">
        <v>1000</v>
      </c>
      <c r="O430" s="360" t="inlineStr">
        <is>
          <t>표점/만점</t>
        </is>
      </c>
      <c r="P430" s="343" t="inlineStr">
        <is>
          <t>변표/만점</t>
        </is>
      </c>
      <c r="Q430" s="342" t="inlineStr">
        <is>
          <t>2과목</t>
        </is>
      </c>
      <c r="R430" s="344" t="n">
        <v>20</v>
      </c>
      <c r="S430" s="345" t="n">
        <v>40</v>
      </c>
      <c r="T430" s="362" t="n">
        <v>30</v>
      </c>
      <c r="U430" s="361" t="n">
        <v>92.83</v>
      </c>
      <c r="V430" s="346" t="n">
        <v>127.6914412696691</v>
      </c>
      <c r="W430" s="348" t="n">
        <v>125.9414412696691</v>
      </c>
      <c r="X430" s="347" t="n">
        <v>64.04000000000001</v>
      </c>
      <c r="Y430" s="357" t="n">
        <v>64.49000000000001</v>
      </c>
      <c r="Z430" s="365" t="inlineStr">
        <is>
          <t>2등급</t>
        </is>
      </c>
      <c r="AA430" s="350" t="n">
        <v>98</v>
      </c>
      <c r="AB430" s="349" t="inlineStr">
        <is>
          <t>만점</t>
        </is>
      </c>
      <c r="AC430" s="350" t="n">
        <v>0</v>
      </c>
      <c r="AD430" s="349" t="inlineStr">
        <is>
          <t>만점</t>
        </is>
      </c>
      <c r="AE430" s="364" t="n">
        <v>0</v>
      </c>
      <c r="AF430" s="366" t="n">
        <v>19.311</v>
      </c>
      <c r="AG430" s="363" t="n">
        <v>0</v>
      </c>
      <c r="AH430" s="635" t="inlineStr">
        <is>
          <t xml:space="preserve"> 과탐3%가산</t>
        </is>
      </c>
      <c r="AI430" s="324" t="n"/>
      <c r="AL430" s="487" t="inlineStr">
        <is>
          <t>서울시립대 첨단융합학부 지능형반도체전공</t>
        </is>
      </c>
      <c r="AM430" s="477" t="inlineStr">
        <is>
          <t>자연</t>
        </is>
      </c>
      <c r="AN430" s="637" t="n">
        <v>100</v>
      </c>
      <c r="AO430" s="478" t="n">
        <v>-1007</v>
      </c>
      <c r="AP430" s="463" t="n">
        <v>-1007</v>
      </c>
      <c r="AQ430" s="479" t="n">
        <v>0</v>
      </c>
      <c r="AR430" s="476" t="inlineStr">
        <is>
          <t>6.77 → 6.31</t>
        </is>
      </c>
      <c r="BA430" s="313" t="inlineStr">
        <is>
          <t>자연285</t>
        </is>
      </c>
    </row>
    <row r="431" ht="16.5" customHeight="1" s="671">
      <c r="B431" s="367" t="inlineStr">
        <is>
          <t>6.80</t>
        </is>
      </c>
      <c r="C431" s="351" t="inlineStr">
        <is>
          <t>14,756</t>
        </is>
      </c>
      <c r="D431" s="727" t="n">
        <v>-1008</v>
      </c>
      <c r="E431" s="352" t="inlineStr">
        <is>
          <t>381.64</t>
        </is>
      </c>
      <c r="F431" s="341" t="n">
        <v>92.8</v>
      </c>
      <c r="G431" s="355" t="inlineStr">
        <is>
          <t>382.40</t>
        </is>
      </c>
      <c r="H431" s="356" t="inlineStr">
        <is>
          <t>386.33</t>
        </is>
      </c>
      <c r="I431" s="354" t="inlineStr">
        <is>
          <t>한양대</t>
        </is>
      </c>
      <c r="J431" s="340" t="inlineStr">
        <is>
          <t>사학과</t>
        </is>
      </c>
      <c r="K431" s="339" t="inlineStr">
        <is>
          <t>통합</t>
        </is>
      </c>
      <c r="L431" s="357" t="n">
        <v>9</v>
      </c>
      <c r="M431" s="358" t="inlineStr">
        <is>
          <t xml:space="preserve">929.3 / </t>
        </is>
      </c>
      <c r="N431" s="359" t="n">
        <v>1000</v>
      </c>
      <c r="O431" s="360" t="inlineStr">
        <is>
          <t>표점/만점</t>
        </is>
      </c>
      <c r="P431" s="343" t="inlineStr">
        <is>
          <t>변표/만점</t>
        </is>
      </c>
      <c r="Q431" s="342" t="inlineStr">
        <is>
          <t>2과목</t>
        </is>
      </c>
      <c r="R431" s="344" t="n">
        <v>35</v>
      </c>
      <c r="S431" s="345" t="n">
        <v>30</v>
      </c>
      <c r="T431" s="362" t="n">
        <v>25</v>
      </c>
      <c r="U431" s="361" t="n">
        <v>92.8</v>
      </c>
      <c r="V431" s="346" t="n">
        <v>127.6692217866377</v>
      </c>
      <c r="W431" s="348" t="n">
        <v>125.9192217866377</v>
      </c>
      <c r="X431" s="347" t="n">
        <v>64.41</v>
      </c>
      <c r="Y431" s="357" t="n">
        <v>66.64</v>
      </c>
      <c r="Z431" s="365" t="inlineStr">
        <is>
          <t>1등급</t>
        </is>
      </c>
      <c r="AA431" s="350" t="n">
        <v>100</v>
      </c>
      <c r="AB431" s="349" t="inlineStr">
        <is>
          <t>만점</t>
        </is>
      </c>
      <c r="AC431" s="350" t="n">
        <v>0</v>
      </c>
      <c r="AD431" s="349" t="inlineStr">
        <is>
          <t>만점</t>
        </is>
      </c>
      <c r="AE431" s="364" t="n">
        <v>0</v>
      </c>
      <c r="AF431" s="366" t="n">
        <v>0</v>
      </c>
      <c r="AG431" s="363" t="n">
        <v>0</v>
      </c>
      <c r="AH431" s="635" t="inlineStr"/>
      <c r="AI431" s="324" t="n"/>
      <c r="AL431" s="487" t="inlineStr">
        <is>
          <t>한양대 사학과</t>
        </is>
      </c>
      <c r="AM431" s="477" t="inlineStr">
        <is>
          <t>통합</t>
        </is>
      </c>
      <c r="AN431" s="637" t="n">
        <v>100</v>
      </c>
      <c r="AO431" s="478" t="n">
        <v>-1008</v>
      </c>
      <c r="AP431" s="463" t="n">
        <v>-634</v>
      </c>
      <c r="AQ431" s="479" t="n">
        <v>-374</v>
      </c>
      <c r="AR431" s="476" t="inlineStr">
        <is>
          <t>6.80 → 6.50</t>
        </is>
      </c>
      <c r="BA431" s="313" t="inlineStr">
        <is>
          <t>통합인문133</t>
        </is>
      </c>
    </row>
    <row r="432" ht="16.5" customHeight="1" s="671">
      <c r="B432" s="367" t="inlineStr">
        <is>
          <t>6.81</t>
        </is>
      </c>
      <c r="C432" s="351" t="inlineStr">
        <is>
          <t>14,778</t>
        </is>
      </c>
      <c r="D432" s="727" t="n">
        <v>-1009</v>
      </c>
      <c r="E432" s="352" t="inlineStr">
        <is>
          <t>381.61</t>
        </is>
      </c>
      <c r="F432" s="341" t="n">
        <v>92.79000000000001</v>
      </c>
      <c r="G432" s="355" t="inlineStr">
        <is>
          <t>382.36</t>
        </is>
      </c>
      <c r="H432" s="356" t="inlineStr">
        <is>
          <t>386.31</t>
        </is>
      </c>
      <c r="I432" s="354" t="inlineStr">
        <is>
          <t>연세대</t>
        </is>
      </c>
      <c r="J432" s="340" t="inlineStr">
        <is>
          <t>사회학과</t>
        </is>
      </c>
      <c r="K432" s="339" t="inlineStr">
        <is>
          <t>통합</t>
        </is>
      </c>
      <c r="L432" s="357" t="n">
        <v>17</v>
      </c>
      <c r="M432" s="358" t="inlineStr">
        <is>
          <t xml:space="preserve">689.014 / </t>
        </is>
      </c>
      <c r="N432" s="359" t="n">
        <v>1000</v>
      </c>
      <c r="O432" s="360" t="inlineStr">
        <is>
          <t>표점</t>
        </is>
      </c>
      <c r="P432" s="343" t="inlineStr">
        <is>
          <t>변표</t>
        </is>
      </c>
      <c r="Q432" s="342" t="inlineStr">
        <is>
          <t>2과목</t>
        </is>
      </c>
      <c r="R432" s="344" t="n">
        <v>38</v>
      </c>
      <c r="S432" s="345" t="n">
        <v>25</v>
      </c>
      <c r="T432" s="362" t="n">
        <v>25</v>
      </c>
      <c r="U432" s="361" t="n">
        <v>92.79000000000001</v>
      </c>
      <c r="V432" s="346" t="n">
        <v>127.658576017805</v>
      </c>
      <c r="W432" s="348" t="n">
        <v>125.908576017805</v>
      </c>
      <c r="X432" s="347" t="n">
        <v>64.40000000000001</v>
      </c>
      <c r="Y432" s="357" t="n">
        <v>64.96000000000001</v>
      </c>
      <c r="Z432" s="365" t="inlineStr">
        <is>
          <t>1등급</t>
        </is>
      </c>
      <c r="AA432" s="350" t="n">
        <v>125</v>
      </c>
      <c r="AB432" s="349" t="inlineStr">
        <is>
          <t>만점</t>
        </is>
      </c>
      <c r="AC432" s="350" t="n">
        <v>0</v>
      </c>
      <c r="AD432" s="349" t="inlineStr">
        <is>
          <t>만점</t>
        </is>
      </c>
      <c r="AE432" s="364" t="n">
        <v>0</v>
      </c>
      <c r="AF432" s="366" t="n">
        <v>4.872</v>
      </c>
      <c r="AG432" s="363" t="n">
        <v>0</v>
      </c>
      <c r="AH432" s="635" t="inlineStr">
        <is>
          <t xml:space="preserve"> 사탐3%가산</t>
        </is>
      </c>
      <c r="AI432" s="324" t="n"/>
      <c r="AL432" s="487" t="inlineStr">
        <is>
          <t>연세대 사회학과</t>
        </is>
      </c>
      <c r="AM432" s="477" t="inlineStr">
        <is>
          <t>통합</t>
        </is>
      </c>
      <c r="AN432" s="637" t="n">
        <v>100</v>
      </c>
      <c r="AO432" s="478" t="n">
        <v>-1009</v>
      </c>
      <c r="AP432" s="463" t="n">
        <v>-634</v>
      </c>
      <c r="AQ432" s="479" t="n">
        <v>-375</v>
      </c>
      <c r="AR432" s="476" t="inlineStr">
        <is>
          <t>6.81 → 6.52</t>
        </is>
      </c>
      <c r="BA432" s="313" t="inlineStr">
        <is>
          <t>자연286</t>
        </is>
      </c>
    </row>
    <row r="433" ht="16.5" customHeight="1" s="671">
      <c r="B433" s="367" t="inlineStr">
        <is>
          <t>6.81</t>
        </is>
      </c>
      <c r="C433" s="351" t="inlineStr">
        <is>
          <t>14,778</t>
        </is>
      </c>
      <c r="D433" s="727" t="n">
        <v>-1010</v>
      </c>
      <c r="E433" s="352" t="inlineStr"/>
      <c r="F433" s="341" t="n">
        <v>92.78</v>
      </c>
      <c r="G433" s="355" t="inlineStr">
        <is>
          <t>381.60</t>
        </is>
      </c>
      <c r="H433" s="356" t="inlineStr">
        <is>
          <t>386.24</t>
        </is>
      </c>
      <c r="I433" s="354" t="inlineStr">
        <is>
          <t>중앙대</t>
        </is>
      </c>
      <c r="J433" s="340" t="inlineStr">
        <is>
          <t>소프트웨어학부</t>
        </is>
      </c>
      <c r="K433" s="339" t="inlineStr">
        <is>
          <t>자연</t>
        </is>
      </c>
      <c r="L433" s="357" t="n">
        <v>84</v>
      </c>
      <c r="M433" s="358" t="inlineStr">
        <is>
          <t xml:space="preserve">765.9 / </t>
        </is>
      </c>
      <c r="N433" s="359" t="n">
        <v>1000</v>
      </c>
      <c r="O433" s="360" t="inlineStr">
        <is>
          <t>표점</t>
        </is>
      </c>
      <c r="P433" s="343" t="inlineStr">
        <is>
          <t>변표</t>
        </is>
      </c>
      <c r="Q433" s="342" t="inlineStr">
        <is>
          <t>2과목</t>
        </is>
      </c>
      <c r="R433" s="344" t="n">
        <v>30</v>
      </c>
      <c r="S433" s="345" t="n">
        <v>35</v>
      </c>
      <c r="T433" s="362" t="n">
        <v>35</v>
      </c>
      <c r="U433" s="361" t="n">
        <v>92.78</v>
      </c>
      <c r="V433" s="346" t="n">
        <v>127.6540054407406</v>
      </c>
      <c r="W433" s="348" t="n">
        <v>125.9040054407406</v>
      </c>
      <c r="X433" s="347" t="n">
        <v>64.02</v>
      </c>
      <c r="Y433" s="357" t="n">
        <v>66.42</v>
      </c>
      <c r="Z433" s="365" t="inlineStr">
        <is>
          <t>1등급</t>
        </is>
      </c>
      <c r="AA433" s="350" t="n">
        <v>100</v>
      </c>
      <c r="AB433" s="349" t="inlineStr">
        <is>
          <t>만점</t>
        </is>
      </c>
      <c r="AC433" s="350" t="n">
        <v>10</v>
      </c>
      <c r="AD433" s="349" t="inlineStr">
        <is>
          <t>만점</t>
        </is>
      </c>
      <c r="AE433" s="364" t="n">
        <v>0</v>
      </c>
      <c r="AF433" s="366" t="n">
        <v>11.624</v>
      </c>
      <c r="AG433" s="363" t="n">
        <v>0</v>
      </c>
      <c r="AH433" s="635" t="inlineStr">
        <is>
          <t xml:space="preserve"> 과탐5%가산</t>
        </is>
      </c>
      <c r="AI433" s="324" t="n"/>
      <c r="AL433" s="487" t="inlineStr">
        <is>
          <t>중앙대 소프트웨어학부</t>
        </is>
      </c>
      <c r="AM433" s="477" t="inlineStr">
        <is>
          <t>자연</t>
        </is>
      </c>
      <c r="AN433" s="637" t="n">
        <v>100</v>
      </c>
      <c r="AO433" s="478" t="n">
        <v>-1010</v>
      </c>
      <c r="AP433" s="463" t="n">
        <v>-1010</v>
      </c>
      <c r="AQ433" s="479" t="n">
        <v>0</v>
      </c>
      <c r="AR433" s="476" t="inlineStr">
        <is>
          <t>6.82 → 6.35</t>
        </is>
      </c>
      <c r="BA433" s="313" t="inlineStr">
        <is>
          <t>자연287</t>
        </is>
      </c>
    </row>
    <row r="434" ht="16.5" customHeight="1" s="671">
      <c r="B434" s="367" t="inlineStr">
        <is>
          <t>6.83</t>
        </is>
      </c>
      <c r="C434" s="351" t="inlineStr">
        <is>
          <t>14,821</t>
        </is>
      </c>
      <c r="D434" s="727" t="n">
        <v>-1011</v>
      </c>
      <c r="E434" s="352" t="inlineStr"/>
      <c r="F434" s="341" t="n">
        <v>92.77</v>
      </c>
      <c r="G434" s="355" t="inlineStr">
        <is>
          <t>381.55</t>
        </is>
      </c>
      <c r="H434" s="356" t="inlineStr">
        <is>
          <t>386.21</t>
        </is>
      </c>
      <c r="I434" s="354" t="inlineStr">
        <is>
          <t>서울시립대</t>
        </is>
      </c>
      <c r="J434" s="340" t="inlineStr">
        <is>
          <t>화학공학과</t>
        </is>
      </c>
      <c r="K434" s="339" t="inlineStr">
        <is>
          <t>자연</t>
        </is>
      </c>
      <c r="L434" s="357" t="n">
        <v>18</v>
      </c>
      <c r="M434" s="358" t="inlineStr">
        <is>
          <t xml:space="preserve">936.33 / </t>
        </is>
      </c>
      <c r="N434" s="359" t="n">
        <v>1000</v>
      </c>
      <c r="O434" s="360" t="inlineStr">
        <is>
          <t>표점/만점</t>
        </is>
      </c>
      <c r="P434" s="343" t="inlineStr">
        <is>
          <t>변표/만점</t>
        </is>
      </c>
      <c r="Q434" s="342" t="inlineStr">
        <is>
          <t>2과목</t>
        </is>
      </c>
      <c r="R434" s="344" t="n">
        <v>20</v>
      </c>
      <c r="S434" s="345" t="n">
        <v>40</v>
      </c>
      <c r="T434" s="362" t="n">
        <v>30</v>
      </c>
      <c r="U434" s="361" t="n">
        <v>92.77</v>
      </c>
      <c r="V434" s="346" t="n">
        <v>127.6376429664664</v>
      </c>
      <c r="W434" s="348" t="n">
        <v>125.8876429664664</v>
      </c>
      <c r="X434" s="347" t="n">
        <v>64.01000000000001</v>
      </c>
      <c r="Y434" s="357" t="n">
        <v>64.46000000000001</v>
      </c>
      <c r="Z434" s="365" t="inlineStr">
        <is>
          <t>2등급</t>
        </is>
      </c>
      <c r="AA434" s="350" t="n">
        <v>98</v>
      </c>
      <c r="AB434" s="349" t="inlineStr">
        <is>
          <t>만점</t>
        </is>
      </c>
      <c r="AC434" s="350" t="n">
        <v>0</v>
      </c>
      <c r="AD434" s="349" t="inlineStr">
        <is>
          <t>만점</t>
        </is>
      </c>
      <c r="AE434" s="364" t="n">
        <v>0</v>
      </c>
      <c r="AF434" s="366" t="n">
        <v>19.302</v>
      </c>
      <c r="AG434" s="363" t="n">
        <v>0</v>
      </c>
      <c r="AH434" s="635" t="inlineStr">
        <is>
          <t xml:space="preserve"> 과탐3%가산</t>
        </is>
      </c>
      <c r="AI434" s="324" t="n"/>
      <c r="AL434" s="487" t="inlineStr">
        <is>
          <t>서울시립대 화학공학과</t>
        </is>
      </c>
      <c r="AM434" s="477" t="inlineStr">
        <is>
          <t>자연</t>
        </is>
      </c>
      <c r="AN434" s="637" t="n">
        <v>100</v>
      </c>
      <c r="AO434" s="478" t="n">
        <v>-1011</v>
      </c>
      <c r="AP434" s="463" t="n">
        <v>-1011</v>
      </c>
      <c r="AQ434" s="479" t="n">
        <v>0</v>
      </c>
      <c r="AR434" s="476" t="inlineStr">
        <is>
          <t>6.83 → 6.36</t>
        </is>
      </c>
      <c r="BA434" s="313" t="inlineStr">
        <is>
          <t>통합인문134</t>
        </is>
      </c>
    </row>
    <row r="435" ht="16.5" customHeight="1" s="671">
      <c r="B435" s="367" t="inlineStr">
        <is>
          <t>6.84</t>
        </is>
      </c>
      <c r="C435" s="351" t="inlineStr">
        <is>
          <t>14,843</t>
        </is>
      </c>
      <c r="D435" s="727" t="n">
        <v>-1012</v>
      </c>
      <c r="E435" s="352" t="inlineStr"/>
      <c r="F435" s="341" t="n">
        <v>92.75</v>
      </c>
      <c r="G435" s="355" t="inlineStr">
        <is>
          <t>381.52</t>
        </is>
      </c>
      <c r="H435" s="356" t="inlineStr">
        <is>
          <t>386.19</t>
        </is>
      </c>
      <c r="I435" s="354" t="inlineStr">
        <is>
          <t>서울시립대</t>
        </is>
      </c>
      <c r="J435" s="340" t="inlineStr">
        <is>
          <t>첨단융합학부 융합바이오헬스전공</t>
        </is>
      </c>
      <c r="K435" s="339" t="inlineStr">
        <is>
          <t>자연</t>
        </is>
      </c>
      <c r="L435" s="357" t="n">
        <v>2</v>
      </c>
      <c r="M435" s="358" t="inlineStr">
        <is>
          <t xml:space="preserve">936.27 / </t>
        </is>
      </c>
      <c r="N435" s="359" t="n">
        <v>1000</v>
      </c>
      <c r="O435" s="360" t="inlineStr">
        <is>
          <t>표점/만점</t>
        </is>
      </c>
      <c r="P435" s="343" t="inlineStr">
        <is>
          <t>변표/만점</t>
        </is>
      </c>
      <c r="Q435" s="342" t="inlineStr">
        <is>
          <t>2과목</t>
        </is>
      </c>
      <c r="R435" s="344" t="n">
        <v>20</v>
      </c>
      <c r="S435" s="345" t="n">
        <v>40</v>
      </c>
      <c r="T435" s="362" t="n">
        <v>30</v>
      </c>
      <c r="U435" s="361" t="n">
        <v>92.75</v>
      </c>
      <c r="V435" s="346" t="n">
        <v>127.6289189172983</v>
      </c>
      <c r="W435" s="348" t="n">
        <v>125.8789189172983</v>
      </c>
      <c r="X435" s="347" t="n">
        <v>64.01000000000001</v>
      </c>
      <c r="Y435" s="357" t="n">
        <v>64.45</v>
      </c>
      <c r="Z435" s="365" t="inlineStr">
        <is>
          <t>2등급</t>
        </is>
      </c>
      <c r="AA435" s="350" t="n">
        <v>98</v>
      </c>
      <c r="AB435" s="349" t="inlineStr">
        <is>
          <t>만점</t>
        </is>
      </c>
      <c r="AC435" s="350" t="n">
        <v>0</v>
      </c>
      <c r="AD435" s="349" t="inlineStr">
        <is>
          <t>만점</t>
        </is>
      </c>
      <c r="AE435" s="364" t="n">
        <v>0</v>
      </c>
      <c r="AF435" s="366" t="n">
        <v>19.299</v>
      </c>
      <c r="AG435" s="363" t="n">
        <v>0</v>
      </c>
      <c r="AH435" s="635" t="inlineStr">
        <is>
          <t xml:space="preserve"> 과탐3%가산</t>
        </is>
      </c>
      <c r="AI435" s="324" t="n"/>
      <c r="AL435" s="487" t="inlineStr">
        <is>
          <t>서울시립대 첨단융합학부 융합바이오헬스전공</t>
        </is>
      </c>
      <c r="AM435" s="477" t="inlineStr">
        <is>
          <t>자연</t>
        </is>
      </c>
      <c r="AN435" s="637" t="n">
        <v>100</v>
      </c>
      <c r="AO435" s="478" t="n">
        <v>-1012</v>
      </c>
      <c r="AP435" s="463" t="n">
        <v>-1012</v>
      </c>
      <c r="AQ435" s="479" t="n">
        <v>0</v>
      </c>
      <c r="AR435" s="476" t="inlineStr">
        <is>
          <t>6.84 → 6.37</t>
        </is>
      </c>
      <c r="BA435" s="313" t="inlineStr">
        <is>
          <t>통합인문135</t>
        </is>
      </c>
    </row>
    <row r="436" ht="16.5" customHeight="1" s="671">
      <c r="B436" s="367" t="inlineStr">
        <is>
          <t>6.84</t>
        </is>
      </c>
      <c r="C436" s="351" t="inlineStr">
        <is>
          <t>14,843</t>
        </is>
      </c>
      <c r="D436" s="727" t="n">
        <v>-1013</v>
      </c>
      <c r="E436" s="352" t="inlineStr"/>
      <c r="F436" s="341" t="n">
        <v>92.75</v>
      </c>
      <c r="G436" s="355" t="inlineStr">
        <is>
          <t>381.50</t>
        </is>
      </c>
      <c r="H436" s="356" t="inlineStr">
        <is>
          <t>386.18</t>
        </is>
      </c>
      <c r="I436" s="354" t="inlineStr">
        <is>
          <t>서울시립대</t>
        </is>
      </c>
      <c r="J436" s="340" t="inlineStr">
        <is>
          <t>자유전공학부(자연)</t>
        </is>
      </c>
      <c r="K436" s="339" t="inlineStr">
        <is>
          <t>자연</t>
        </is>
      </c>
      <c r="L436" s="357" t="n">
        <v>16</v>
      </c>
      <c r="M436" s="358" t="inlineStr">
        <is>
          <t xml:space="preserve">940.42 / </t>
        </is>
      </c>
      <c r="N436" s="359" t="n">
        <v>1000</v>
      </c>
      <c r="O436" s="360" t="inlineStr">
        <is>
          <t>표점/만점</t>
        </is>
      </c>
      <c r="P436" s="343" t="inlineStr">
        <is>
          <t>변표/만점</t>
        </is>
      </c>
      <c r="Q436" s="342" t="inlineStr">
        <is>
          <t>2과목</t>
        </is>
      </c>
      <c r="R436" s="344" t="n">
        <v>20</v>
      </c>
      <c r="S436" s="345" t="n">
        <v>35</v>
      </c>
      <c r="T436" s="362" t="n">
        <v>35</v>
      </c>
      <c r="U436" s="361" t="n">
        <v>92.75</v>
      </c>
      <c r="V436" s="346" t="n">
        <v>127.6208459819418</v>
      </c>
      <c r="W436" s="348" t="n">
        <v>125.8708459819418</v>
      </c>
      <c r="X436" s="347" t="n">
        <v>64</v>
      </c>
      <c r="Y436" s="357" t="n">
        <v>64.45</v>
      </c>
      <c r="Z436" s="365" t="inlineStr">
        <is>
          <t>2등급</t>
        </is>
      </c>
      <c r="AA436" s="350" t="n">
        <v>98</v>
      </c>
      <c r="AB436" s="349" t="inlineStr">
        <is>
          <t>만점</t>
        </is>
      </c>
      <c r="AC436" s="350" t="n">
        <v>0</v>
      </c>
      <c r="AD436" s="349" t="inlineStr">
        <is>
          <t>만점</t>
        </is>
      </c>
      <c r="AE436" s="364" t="n">
        <v>0</v>
      </c>
      <c r="AF436" s="366" t="n">
        <v>22.516</v>
      </c>
      <c r="AG436" s="363" t="n">
        <v>0</v>
      </c>
      <c r="AH436" s="635" t="inlineStr">
        <is>
          <t xml:space="preserve"> 과탐3%가산</t>
        </is>
      </c>
      <c r="AI436" s="324" t="n"/>
      <c r="AL436" s="487" t="inlineStr">
        <is>
          <t>서울시립대 자유전공학부(자연)</t>
        </is>
      </c>
      <c r="AM436" s="477" t="inlineStr">
        <is>
          <t>자연</t>
        </is>
      </c>
      <c r="AN436" s="637" t="n">
        <v>100</v>
      </c>
      <c r="AO436" s="478" t="n">
        <v>-1013</v>
      </c>
      <c r="AP436" s="463" t="n">
        <v>-1013</v>
      </c>
      <c r="AQ436" s="479" t="n">
        <v>0</v>
      </c>
      <c r="AR436" s="476" t="inlineStr">
        <is>
          <t>6.85 → 6.38</t>
        </is>
      </c>
      <c r="BA436" s="313" t="inlineStr">
        <is>
          <t>통합인문136</t>
        </is>
      </c>
    </row>
    <row r="437" ht="16.5" customHeight="1" s="671">
      <c r="B437" s="367" t="inlineStr">
        <is>
          <t>6.93</t>
        </is>
      </c>
      <c r="C437" s="351" t="inlineStr">
        <is>
          <t>15,038</t>
        </is>
      </c>
      <c r="D437" s="727" t="n">
        <v>-1014</v>
      </c>
      <c r="E437" s="352" t="inlineStr"/>
      <c r="F437" s="341" t="n">
        <v>92.66</v>
      </c>
      <c r="G437" s="355" t="inlineStr">
        <is>
          <t>381.28</t>
        </is>
      </c>
      <c r="H437" s="356" t="inlineStr">
        <is>
          <t>386.02</t>
        </is>
      </c>
      <c r="I437" s="354" t="inlineStr">
        <is>
          <t>서울시립대</t>
        </is>
      </c>
      <c r="J437" s="340" t="inlineStr">
        <is>
          <t>기계정보공학과</t>
        </is>
      </c>
      <c r="K437" s="339" t="inlineStr">
        <is>
          <t>자연</t>
        </is>
      </c>
      <c r="L437" s="357" t="n">
        <v>15</v>
      </c>
      <c r="M437" s="358" t="inlineStr">
        <is>
          <t xml:space="preserve">935.71 / </t>
        </is>
      </c>
      <c r="N437" s="359" t="n">
        <v>1000</v>
      </c>
      <c r="O437" s="360" t="inlineStr">
        <is>
          <t>표점/만점</t>
        </is>
      </c>
      <c r="P437" s="343" t="inlineStr">
        <is>
          <t>변표/만점</t>
        </is>
      </c>
      <c r="Q437" s="342" t="inlineStr">
        <is>
          <t>2과목</t>
        </is>
      </c>
      <c r="R437" s="344" t="n">
        <v>20</v>
      </c>
      <c r="S437" s="345" t="n">
        <v>40</v>
      </c>
      <c r="T437" s="362" t="n">
        <v>30</v>
      </c>
      <c r="U437" s="361" t="n">
        <v>92.66</v>
      </c>
      <c r="V437" s="346" t="n">
        <v>127.5474944583968</v>
      </c>
      <c r="W437" s="348" t="n">
        <v>125.7974944583968</v>
      </c>
      <c r="X437" s="347" t="n">
        <v>63.97</v>
      </c>
      <c r="Y437" s="357" t="n">
        <v>64.41000000000001</v>
      </c>
      <c r="Z437" s="365" t="inlineStr">
        <is>
          <t>2등급</t>
        </is>
      </c>
      <c r="AA437" s="350" t="n">
        <v>98</v>
      </c>
      <c r="AB437" s="349" t="inlineStr">
        <is>
          <t>만점</t>
        </is>
      </c>
      <c r="AC437" s="350" t="n">
        <v>0</v>
      </c>
      <c r="AD437" s="349" t="inlineStr">
        <is>
          <t>만점</t>
        </is>
      </c>
      <c r="AE437" s="364" t="n">
        <v>0</v>
      </c>
      <c r="AF437" s="366" t="n">
        <v>19.287</v>
      </c>
      <c r="AG437" s="363" t="n">
        <v>0</v>
      </c>
      <c r="AH437" s="635" t="inlineStr">
        <is>
          <t xml:space="preserve"> 과탐3%가산</t>
        </is>
      </c>
      <c r="AI437" s="324" t="n"/>
      <c r="AL437" s="487" t="inlineStr">
        <is>
          <t>서울시립대 기계정보공학과</t>
        </is>
      </c>
      <c r="AM437" s="477" t="inlineStr">
        <is>
          <t>자연</t>
        </is>
      </c>
      <c r="AN437" s="637" t="n">
        <v>100</v>
      </c>
      <c r="AO437" s="478" t="n">
        <v>-1014</v>
      </c>
      <c r="AP437" s="463" t="n">
        <v>-1014</v>
      </c>
      <c r="AQ437" s="479" t="n">
        <v>0</v>
      </c>
      <c r="AR437" s="476" t="inlineStr">
        <is>
          <t>6.94 → 6.47</t>
        </is>
      </c>
      <c r="BA437" s="313" t="inlineStr">
        <is>
          <t>통합인문137</t>
        </is>
      </c>
    </row>
    <row r="438" ht="16.5" customHeight="1" s="671">
      <c r="B438" s="367" t="inlineStr">
        <is>
          <t>6.93</t>
        </is>
      </c>
      <c r="C438" s="351" t="inlineStr">
        <is>
          <t>15,038</t>
        </is>
      </c>
      <c r="D438" s="727" t="n">
        <v>-1015</v>
      </c>
      <c r="E438" s="352" t="inlineStr"/>
      <c r="F438" s="341" t="n">
        <v>92.66</v>
      </c>
      <c r="G438" s="355" t="inlineStr">
        <is>
          <t>381.29</t>
        </is>
      </c>
      <c r="H438" s="356" t="inlineStr">
        <is>
          <t>386.03</t>
        </is>
      </c>
      <c r="I438" s="354" t="inlineStr">
        <is>
          <t>경희대</t>
        </is>
      </c>
      <c r="J438" s="340" t="inlineStr">
        <is>
          <t>약과학과</t>
        </is>
      </c>
      <c r="K438" s="339" t="inlineStr">
        <is>
          <t>자연</t>
        </is>
      </c>
      <c r="L438" s="357" t="n">
        <v>9</v>
      </c>
      <c r="M438" s="358" t="inlineStr">
        <is>
          <t xml:space="preserve">561.1 / </t>
        </is>
      </c>
      <c r="N438" s="359" t="n">
        <v>800</v>
      </c>
      <c r="O438" s="360" t="inlineStr">
        <is>
          <t>표점</t>
        </is>
      </c>
      <c r="P438" s="343" t="inlineStr">
        <is>
          <t>변표</t>
        </is>
      </c>
      <c r="Q438" s="342" t="inlineStr">
        <is>
          <t>2과목</t>
        </is>
      </c>
      <c r="R438" s="344" t="n">
        <v>20</v>
      </c>
      <c r="S438" s="345" t="n">
        <v>35</v>
      </c>
      <c r="T438" s="362" t="n">
        <v>30</v>
      </c>
      <c r="U438" s="361" t="n">
        <v>92.66</v>
      </c>
      <c r="V438" s="346" t="n">
        <v>127.5512022327179</v>
      </c>
      <c r="W438" s="348" t="n">
        <v>125.8012022327179</v>
      </c>
      <c r="X438" s="347" t="n">
        <v>63.97</v>
      </c>
      <c r="Y438" s="357" t="n">
        <v>64.89</v>
      </c>
      <c r="Z438" s="365" t="inlineStr">
        <is>
          <t>2등급</t>
        </is>
      </c>
      <c r="AA438" s="350" t="n">
        <v>117.6</v>
      </c>
      <c r="AB438" s="349" t="inlineStr">
        <is>
          <t>만점</t>
        </is>
      </c>
      <c r="AC438" s="350" t="n">
        <v>0</v>
      </c>
      <c r="AD438" s="349" t="inlineStr">
        <is>
          <t>만점</t>
        </is>
      </c>
      <c r="AE438" s="364" t="n">
        <v>0</v>
      </c>
      <c r="AF438" s="366" t="n">
        <v>9.6</v>
      </c>
      <c r="AG438" s="363" t="n">
        <v>0</v>
      </c>
      <c r="AH438" s="635" t="inlineStr">
        <is>
          <t xml:space="preserve"> 과탐9.6점 가산</t>
        </is>
      </c>
      <c r="AI438" s="324" t="n"/>
      <c r="AL438" s="487" t="inlineStr">
        <is>
          <t>경희대 약과학과</t>
        </is>
      </c>
      <c r="AM438" s="477" t="inlineStr">
        <is>
          <t>자연</t>
        </is>
      </c>
      <c r="AN438" s="637" t="n">
        <v>100</v>
      </c>
      <c r="AO438" s="478" t="n">
        <v>-1015</v>
      </c>
      <c r="AP438" s="463" t="n">
        <v>-1015</v>
      </c>
      <c r="AQ438" s="479" t="n">
        <v>0</v>
      </c>
      <c r="AR438" s="476" t="inlineStr">
        <is>
          <t>6.93 → 6.46</t>
        </is>
      </c>
      <c r="BA438" s="313" t="inlineStr">
        <is>
          <t>자연288</t>
        </is>
      </c>
    </row>
    <row r="439" ht="16.5" customHeight="1" s="671">
      <c r="B439" s="367" t="inlineStr">
        <is>
          <t>6.95</t>
        </is>
      </c>
      <c r="C439" s="351" t="inlineStr">
        <is>
          <t>15,082</t>
        </is>
      </c>
      <c r="D439" s="727" t="n">
        <v>-1016</v>
      </c>
      <c r="E439" s="352" t="inlineStr"/>
      <c r="F439" s="341" t="n">
        <v>92.64</v>
      </c>
      <c r="G439" s="355" t="inlineStr">
        <is>
          <t>381.23</t>
        </is>
      </c>
      <c r="H439" s="356" t="inlineStr">
        <is>
          <t>385.99</t>
        </is>
      </c>
      <c r="I439" s="354" t="inlineStr">
        <is>
          <t>경희대</t>
        </is>
      </c>
      <c r="J439" s="340" t="inlineStr">
        <is>
          <t>미래정보디스플레이학부</t>
        </is>
      </c>
      <c r="K439" s="339" t="inlineStr">
        <is>
          <t>자연</t>
        </is>
      </c>
      <c r="L439" s="357" t="n">
        <v>36</v>
      </c>
      <c r="M439" s="358" t="inlineStr">
        <is>
          <t xml:space="preserve">561.03 / </t>
        </is>
      </c>
      <c r="N439" s="359" t="n">
        <v>800</v>
      </c>
      <c r="O439" s="360" t="inlineStr">
        <is>
          <t>표점</t>
        </is>
      </c>
      <c r="P439" s="343" t="inlineStr">
        <is>
          <t>변표</t>
        </is>
      </c>
      <c r="Q439" s="342" t="inlineStr">
        <is>
          <t>2과목</t>
        </is>
      </c>
      <c r="R439" s="344" t="n">
        <v>20</v>
      </c>
      <c r="S439" s="345" t="n">
        <v>35</v>
      </c>
      <c r="T439" s="362" t="n">
        <v>30</v>
      </c>
      <c r="U439" s="361" t="n">
        <v>92.64</v>
      </c>
      <c r="V439" s="346" t="n">
        <v>127.5324173465006</v>
      </c>
      <c r="W439" s="348" t="n">
        <v>125.7824173465006</v>
      </c>
      <c r="X439" s="347" t="n">
        <v>63.96</v>
      </c>
      <c r="Y439" s="357" t="n">
        <v>64.88000000000001</v>
      </c>
      <c r="Z439" s="365" t="inlineStr">
        <is>
          <t>2등급</t>
        </is>
      </c>
      <c r="AA439" s="350" t="n">
        <v>117.6</v>
      </c>
      <c r="AB439" s="349" t="inlineStr">
        <is>
          <t>만점</t>
        </is>
      </c>
      <c r="AC439" s="350" t="n">
        <v>0</v>
      </c>
      <c r="AD439" s="349" t="inlineStr">
        <is>
          <t>만점</t>
        </is>
      </c>
      <c r="AE439" s="364" t="n">
        <v>0</v>
      </c>
      <c r="AF439" s="366" t="n">
        <v>9.6</v>
      </c>
      <c r="AG439" s="363" t="n">
        <v>0</v>
      </c>
      <c r="AH439" s="635" t="inlineStr">
        <is>
          <t xml:space="preserve"> 과탐9.6점 가산</t>
        </is>
      </c>
      <c r="AI439" s="324" t="n"/>
      <c r="AL439" s="487" t="inlineStr">
        <is>
          <t>경희대 미래정보디스플레이학부</t>
        </is>
      </c>
      <c r="AM439" s="477" t="inlineStr">
        <is>
          <t>자연</t>
        </is>
      </c>
      <c r="AN439" s="637" t="n">
        <v>100</v>
      </c>
      <c r="AO439" s="478" t="n">
        <v>-1016</v>
      </c>
      <c r="AP439" s="463" t="n">
        <v>-1016</v>
      </c>
      <c r="AQ439" s="479" t="n">
        <v>0</v>
      </c>
      <c r="AR439" s="476" t="inlineStr">
        <is>
          <t>6.96 → 6.49</t>
        </is>
      </c>
      <c r="BA439" s="313" t="inlineStr">
        <is>
          <t>통합인문138</t>
        </is>
      </c>
    </row>
    <row r="440" ht="16.5" customHeight="1" s="671">
      <c r="B440" s="367" t="inlineStr">
        <is>
          <t>6.97</t>
        </is>
      </c>
      <c r="C440" s="351" t="inlineStr">
        <is>
          <t>15,125</t>
        </is>
      </c>
      <c r="D440" s="727" t="n">
        <v>-1017</v>
      </c>
      <c r="E440" s="352" t="inlineStr"/>
      <c r="F440" s="341" t="n">
        <v>92.62</v>
      </c>
      <c r="G440" s="355" t="inlineStr">
        <is>
          <t>381.19</t>
        </is>
      </c>
      <c r="H440" s="356" t="inlineStr">
        <is>
          <t>385.27</t>
        </is>
      </c>
      <c r="I440" s="354" t="inlineStr">
        <is>
          <t>건국대</t>
        </is>
      </c>
      <c r="J440" s="340" t="inlineStr">
        <is>
          <t>KU자유전공학부</t>
        </is>
      </c>
      <c r="K440" s="339" t="inlineStr">
        <is>
          <t>통합</t>
        </is>
      </c>
      <c r="L440" s="357" t="n">
        <v>62</v>
      </c>
      <c r="M440" s="358" t="inlineStr">
        <is>
          <t xml:space="preserve">671.03 / </t>
        </is>
      </c>
      <c r="N440" s="359" t="n">
        <v>1000</v>
      </c>
      <c r="O440" s="360" t="inlineStr">
        <is>
          <t>표점</t>
        </is>
      </c>
      <c r="P440" s="343" t="inlineStr">
        <is>
          <t>변표</t>
        </is>
      </c>
      <c r="Q440" s="342" t="inlineStr">
        <is>
          <t>2과목</t>
        </is>
      </c>
      <c r="R440" s="344" t="n">
        <v>30</v>
      </c>
      <c r="S440" s="345" t="n">
        <v>40</v>
      </c>
      <c r="T440" s="362" t="n">
        <v>20</v>
      </c>
      <c r="U440" s="361" t="n">
        <v>92.62</v>
      </c>
      <c r="V440" s="346" t="n">
        <v>127.5176026823135</v>
      </c>
      <c r="W440" s="348" t="n">
        <v>125.7676026823135</v>
      </c>
      <c r="X440" s="347" t="n">
        <v>63.95</v>
      </c>
      <c r="Y440" s="357" t="n">
        <v>64.86</v>
      </c>
      <c r="Z440" s="365" t="inlineStr">
        <is>
          <t>2등급</t>
        </is>
      </c>
      <c r="AA440" s="350" t="n">
        <v>98.5</v>
      </c>
      <c r="AB440" s="349" t="inlineStr">
        <is>
          <t>만점</t>
        </is>
      </c>
      <c r="AC440" s="350" t="n">
        <v>0</v>
      </c>
      <c r="AD440" s="349" t="inlineStr">
        <is>
          <t>만점</t>
        </is>
      </c>
      <c r="AE440" s="364" t="n">
        <v>0</v>
      </c>
      <c r="AF440" s="366" t="n">
        <v>0</v>
      </c>
      <c r="AG440" s="363" t="n">
        <v>0</v>
      </c>
      <c r="AH440" s="635" t="inlineStr"/>
      <c r="AI440" s="324" t="n"/>
      <c r="AL440" s="487" t="inlineStr">
        <is>
          <t>건국대 KU자유전공학부</t>
        </is>
      </c>
      <c r="AM440" s="477" t="inlineStr">
        <is>
          <t>통합</t>
        </is>
      </c>
      <c r="AN440" s="637" t="n">
        <v>100</v>
      </c>
      <c r="AO440" s="478" t="n">
        <v>-1017</v>
      </c>
      <c r="AP440" s="463" t="n">
        <v>-623</v>
      </c>
      <c r="AQ440" s="479" t="n">
        <v>-394</v>
      </c>
      <c r="AR440" s="476" t="inlineStr">
        <is>
          <t>7.23 → 6.94</t>
        </is>
      </c>
      <c r="BA440" s="313" t="inlineStr">
        <is>
          <t>자연289</t>
        </is>
      </c>
    </row>
    <row r="441" ht="16.5" customHeight="1" s="671">
      <c r="B441" s="367" t="inlineStr">
        <is>
          <t>6.98</t>
        </is>
      </c>
      <c r="C441" s="351" t="inlineStr">
        <is>
          <t>15,147</t>
        </is>
      </c>
      <c r="D441" s="727" t="n">
        <v>-1018</v>
      </c>
      <c r="E441" s="352" t="inlineStr"/>
      <c r="F441" s="341" t="n">
        <v>92.61</v>
      </c>
      <c r="G441" s="355" t="inlineStr">
        <is>
          <t>381.17</t>
        </is>
      </c>
      <c r="H441" s="356" t="inlineStr">
        <is>
          <t>385.95</t>
        </is>
      </c>
      <c r="I441" s="354" t="inlineStr">
        <is>
          <t>서울시립대</t>
        </is>
      </c>
      <c r="J441" s="340" t="inlineStr">
        <is>
          <t>통계학과</t>
        </is>
      </c>
      <c r="K441" s="339" t="inlineStr">
        <is>
          <t>자연</t>
        </is>
      </c>
      <c r="L441" s="357" t="n">
        <v>10</v>
      </c>
      <c r="M441" s="358" t="inlineStr">
        <is>
          <t xml:space="preserve">935.46 / </t>
        </is>
      </c>
      <c r="N441" s="359" t="n">
        <v>1000</v>
      </c>
      <c r="O441" s="360" t="inlineStr">
        <is>
          <t>표점/만점</t>
        </is>
      </c>
      <c r="P441" s="343" t="inlineStr">
        <is>
          <t>변표/만점</t>
        </is>
      </c>
      <c r="Q441" s="342" t="inlineStr">
        <is>
          <t>2과목</t>
        </is>
      </c>
      <c r="R441" s="344" t="n">
        <v>20</v>
      </c>
      <c r="S441" s="345" t="n">
        <v>40</v>
      </c>
      <c r="T441" s="362" t="n">
        <v>30</v>
      </c>
      <c r="U441" s="361" t="n">
        <v>92.61</v>
      </c>
      <c r="V441" s="346" t="n">
        <v>127.5111442535301</v>
      </c>
      <c r="W441" s="348" t="n">
        <v>125.7611442535301</v>
      </c>
      <c r="X441" s="347" t="n">
        <v>63.95</v>
      </c>
      <c r="Y441" s="357" t="n">
        <v>64.38000000000001</v>
      </c>
      <c r="Z441" s="365" t="inlineStr">
        <is>
          <t>2등급</t>
        </is>
      </c>
      <c r="AA441" s="350" t="n">
        <v>98</v>
      </c>
      <c r="AB441" s="349" t="inlineStr">
        <is>
          <t>만점</t>
        </is>
      </c>
      <c r="AC441" s="350" t="n">
        <v>0</v>
      </c>
      <c r="AD441" s="349" t="inlineStr">
        <is>
          <t>만점</t>
        </is>
      </c>
      <c r="AE441" s="364" t="n">
        <v>0</v>
      </c>
      <c r="AF441" s="366" t="n">
        <v>19.278</v>
      </c>
      <c r="AG441" s="363" t="n">
        <v>0</v>
      </c>
      <c r="AH441" s="635" t="inlineStr">
        <is>
          <t xml:space="preserve"> 과탐3%가산</t>
        </is>
      </c>
      <c r="AI441" s="324" t="n"/>
      <c r="AL441" s="487" t="inlineStr">
        <is>
          <t>서울시립대 통계학과</t>
        </is>
      </c>
      <c r="AM441" s="477" t="inlineStr">
        <is>
          <t>자연</t>
        </is>
      </c>
      <c r="AN441" s="637" t="n">
        <v>100</v>
      </c>
      <c r="AO441" s="478" t="n">
        <v>-1018</v>
      </c>
      <c r="AP441" s="463" t="n">
        <v>-1018</v>
      </c>
      <c r="AQ441" s="479" t="n">
        <v>0</v>
      </c>
      <c r="AR441" s="476" t="inlineStr">
        <is>
          <t>6.99 → 6.52</t>
        </is>
      </c>
      <c r="BA441" s="313" t="inlineStr">
        <is>
          <t>자연290</t>
        </is>
      </c>
    </row>
    <row r="442" ht="16.5" customHeight="1" s="671">
      <c r="B442" s="367" t="inlineStr">
        <is>
          <t>7.00</t>
        </is>
      </c>
      <c r="C442" s="351" t="inlineStr">
        <is>
          <t>15,190</t>
        </is>
      </c>
      <c r="D442" s="727" t="n">
        <v>-1019</v>
      </c>
      <c r="E442" s="352" t="inlineStr"/>
      <c r="F442" s="341" t="n">
        <v>92.59</v>
      </c>
      <c r="G442" s="355" t="inlineStr">
        <is>
          <t>381.12</t>
        </is>
      </c>
      <c r="H442" s="356" t="inlineStr">
        <is>
          <t>385.92</t>
        </is>
      </c>
      <c r="I442" s="354" t="inlineStr">
        <is>
          <t>서울시립대</t>
        </is>
      </c>
      <c r="J442" s="340" t="inlineStr">
        <is>
          <t>컴퓨터과학부</t>
        </is>
      </c>
      <c r="K442" s="339" t="inlineStr">
        <is>
          <t>자연</t>
        </is>
      </c>
      <c r="L442" s="357" t="n">
        <v>23</v>
      </c>
      <c r="M442" s="358" t="inlineStr">
        <is>
          <t xml:space="preserve">935.34 / </t>
        </is>
      </c>
      <c r="N442" s="359" t="n">
        <v>1000</v>
      </c>
      <c r="O442" s="360" t="inlineStr">
        <is>
          <t>표점/만점</t>
        </is>
      </c>
      <c r="P442" s="343" t="inlineStr">
        <is>
          <t>변표/만점</t>
        </is>
      </c>
      <c r="Q442" s="342" t="inlineStr">
        <is>
          <t>2과목</t>
        </is>
      </c>
      <c r="R442" s="344" t="n">
        <v>20</v>
      </c>
      <c r="S442" s="345" t="n">
        <v>40</v>
      </c>
      <c r="T442" s="362" t="n">
        <v>30</v>
      </c>
      <c r="U442" s="361" t="n">
        <v>92.59</v>
      </c>
      <c r="V442" s="346" t="n">
        <v>127.4936961551941</v>
      </c>
      <c r="W442" s="348" t="n">
        <v>125.7436961551941</v>
      </c>
      <c r="X442" s="347" t="n">
        <v>63.94</v>
      </c>
      <c r="Y442" s="357" t="n">
        <v>64.37</v>
      </c>
      <c r="Z442" s="365" t="inlineStr">
        <is>
          <t>2등급</t>
        </is>
      </c>
      <c r="AA442" s="350" t="n">
        <v>98</v>
      </c>
      <c r="AB442" s="349" t="inlineStr">
        <is>
          <t>만점</t>
        </is>
      </c>
      <c r="AC442" s="350" t="n">
        <v>0</v>
      </c>
      <c r="AD442" s="349" t="inlineStr">
        <is>
          <t>만점</t>
        </is>
      </c>
      <c r="AE442" s="364" t="n">
        <v>0</v>
      </c>
      <c r="AF442" s="366" t="n">
        <v>19.275</v>
      </c>
      <c r="AG442" s="363" t="n">
        <v>0</v>
      </c>
      <c r="AH442" s="635" t="inlineStr">
        <is>
          <t xml:space="preserve"> 과탐3%가산</t>
        </is>
      </c>
      <c r="AI442" s="324" t="n"/>
      <c r="AL442" s="487" t="inlineStr">
        <is>
          <t>서울시립대 컴퓨터과학부</t>
        </is>
      </c>
      <c r="AM442" s="477" t="inlineStr">
        <is>
          <t>자연</t>
        </is>
      </c>
      <c r="AN442" s="637" t="n">
        <v>100</v>
      </c>
      <c r="AO442" s="478" t="n">
        <v>-1019</v>
      </c>
      <c r="AP442" s="463" t="n">
        <v>-1019</v>
      </c>
      <c r="AQ442" s="479" t="n">
        <v>0</v>
      </c>
      <c r="AR442" s="476" t="inlineStr">
        <is>
          <t>7.01 → 6.54</t>
        </is>
      </c>
      <c r="BA442" s="313" t="inlineStr">
        <is>
          <t>자연291</t>
        </is>
      </c>
    </row>
    <row r="443" ht="16.5" customHeight="1" s="671">
      <c r="B443" s="367" t="inlineStr">
        <is>
          <t>7.01</t>
        </is>
      </c>
      <c r="C443" s="351" t="inlineStr">
        <is>
          <t>15,212</t>
        </is>
      </c>
      <c r="D443" s="727" t="n">
        <v>-1020</v>
      </c>
      <c r="E443" s="352" t="inlineStr">
        <is>
          <t>381.10</t>
        </is>
      </c>
      <c r="F443" s="341" t="n">
        <v>92.58</v>
      </c>
      <c r="G443" s="355" t="inlineStr">
        <is>
          <t>381.82</t>
        </is>
      </c>
      <c r="H443" s="356" t="inlineStr">
        <is>
          <t>385.87</t>
        </is>
      </c>
      <c r="I443" s="354" t="inlineStr">
        <is>
          <t>경희대</t>
        </is>
      </c>
      <c r="J443" s="340" t="inlineStr">
        <is>
          <t>빅데이터응용학과</t>
        </is>
      </c>
      <c r="K443" s="339" t="inlineStr">
        <is>
          <t>통합</t>
        </is>
      </c>
      <c r="L443" s="357" t="n">
        <v>12</v>
      </c>
      <c r="M443" s="358" t="inlineStr">
        <is>
          <t xml:space="preserve">551.17 / </t>
        </is>
      </c>
      <c r="N443" s="359" t="n">
        <v>800</v>
      </c>
      <c r="O443" s="360" t="inlineStr">
        <is>
          <t>표점</t>
        </is>
      </c>
      <c r="P443" s="343" t="inlineStr">
        <is>
          <t>변표</t>
        </is>
      </c>
      <c r="Q443" s="342" t="inlineStr">
        <is>
          <t>2과목</t>
        </is>
      </c>
      <c r="R443" s="344" t="n">
        <v>30</v>
      </c>
      <c r="S443" s="345" t="n">
        <v>30</v>
      </c>
      <c r="T443" s="362" t="n">
        <v>25</v>
      </c>
      <c r="U443" s="361" t="n">
        <v>92.58</v>
      </c>
      <c r="V443" s="346" t="n">
        <v>127.4874727668845</v>
      </c>
      <c r="W443" s="348" t="n">
        <v>125.7374727668845</v>
      </c>
      <c r="X443" s="347" t="n">
        <v>64.3</v>
      </c>
      <c r="Y443" s="357" t="n">
        <v>64.85000000000001</v>
      </c>
      <c r="Z443" s="365" t="inlineStr">
        <is>
          <t>2등급</t>
        </is>
      </c>
      <c r="AA443" s="350" t="n">
        <v>117.6</v>
      </c>
      <c r="AB443" s="349" t="inlineStr">
        <is>
          <t>만점</t>
        </is>
      </c>
      <c r="AC443" s="350" t="n">
        <v>0</v>
      </c>
      <c r="AD443" s="349" t="inlineStr">
        <is>
          <t>만점</t>
        </is>
      </c>
      <c r="AE443" s="364" t="n">
        <v>0</v>
      </c>
      <c r="AF443" s="366" t="n">
        <v>0</v>
      </c>
      <c r="AG443" s="363" t="n">
        <v>0</v>
      </c>
      <c r="AH443" s="635" t="inlineStr"/>
      <c r="AI443" s="324" t="n"/>
      <c r="AL443" s="487" t="inlineStr">
        <is>
          <t>경희대 빅데이터응용학과</t>
        </is>
      </c>
      <c r="AM443" s="477" t="inlineStr">
        <is>
          <t>통합</t>
        </is>
      </c>
      <c r="AN443" s="637" t="n">
        <v>100</v>
      </c>
      <c r="AO443" s="478" t="n">
        <v>-1020</v>
      </c>
      <c r="AP443" s="463" t="n">
        <v>-632</v>
      </c>
      <c r="AQ443" s="479" t="n">
        <v>-388</v>
      </c>
      <c r="AR443" s="476" t="inlineStr">
        <is>
          <t>7.01 → 6.72</t>
        </is>
      </c>
      <c r="BA443" s="313" t="inlineStr">
        <is>
          <t>통합인문139</t>
        </is>
      </c>
    </row>
    <row r="444" ht="16.5" customHeight="1" s="671">
      <c r="B444" s="367" t="inlineStr">
        <is>
          <t>7.01</t>
        </is>
      </c>
      <c r="C444" s="351" t="inlineStr">
        <is>
          <t>15,212</t>
        </is>
      </c>
      <c r="D444" s="727" t="n">
        <v>-1021</v>
      </c>
      <c r="E444" s="352" t="inlineStr">
        <is>
          <t>381.10</t>
        </is>
      </c>
      <c r="F444" s="341" t="n">
        <v>92.58</v>
      </c>
      <c r="G444" s="355" t="inlineStr">
        <is>
          <t>381.81</t>
        </is>
      </c>
      <c r="H444" s="356" t="inlineStr">
        <is>
          <t>385.86</t>
        </is>
      </c>
      <c r="I444" s="354" t="inlineStr">
        <is>
          <t>한양대</t>
        </is>
      </c>
      <c r="J444" s="340" t="inlineStr">
        <is>
          <t>행정학과</t>
        </is>
      </c>
      <c r="K444" s="339" t="inlineStr">
        <is>
          <t>통합</t>
        </is>
      </c>
      <c r="L444" s="357" t="n">
        <v>16</v>
      </c>
      <c r="M444" s="358" t="inlineStr">
        <is>
          <t xml:space="preserve">928.16 / </t>
        </is>
      </c>
      <c r="N444" s="359" t="n">
        <v>1000</v>
      </c>
      <c r="O444" s="360" t="inlineStr">
        <is>
          <t>표점/만점</t>
        </is>
      </c>
      <c r="P444" s="343" t="inlineStr">
        <is>
          <t>변표/만점</t>
        </is>
      </c>
      <c r="Q444" s="342" t="inlineStr">
        <is>
          <t>2과목</t>
        </is>
      </c>
      <c r="R444" s="344" t="n">
        <v>35</v>
      </c>
      <c r="S444" s="345" t="n">
        <v>30</v>
      </c>
      <c r="T444" s="362" t="n">
        <v>25</v>
      </c>
      <c r="U444" s="361" t="n">
        <v>92.58</v>
      </c>
      <c r="V444" s="346" t="n">
        <v>127.4841821669864</v>
      </c>
      <c r="W444" s="348" t="n">
        <v>125.7341821669864</v>
      </c>
      <c r="X444" s="347" t="n">
        <v>64.3</v>
      </c>
      <c r="Y444" s="357" t="n">
        <v>66.57000000000001</v>
      </c>
      <c r="Z444" s="365" t="inlineStr">
        <is>
          <t>1등급</t>
        </is>
      </c>
      <c r="AA444" s="350" t="n">
        <v>100</v>
      </c>
      <c r="AB444" s="349" t="inlineStr">
        <is>
          <t>만점</t>
        </is>
      </c>
      <c r="AC444" s="350" t="n">
        <v>0</v>
      </c>
      <c r="AD444" s="349" t="inlineStr">
        <is>
          <t>만점</t>
        </is>
      </c>
      <c r="AE444" s="364" t="n">
        <v>0</v>
      </c>
      <c r="AF444" s="366" t="n">
        <v>0</v>
      </c>
      <c r="AG444" s="363" t="n">
        <v>0</v>
      </c>
      <c r="AH444" s="635" t="inlineStr"/>
      <c r="AI444" s="324" t="n"/>
      <c r="AL444" s="487" t="inlineStr">
        <is>
          <t>한양대 행정학과</t>
        </is>
      </c>
      <c r="AM444" s="477" t="inlineStr">
        <is>
          <t>통합</t>
        </is>
      </c>
      <c r="AN444" s="637" t="n">
        <v>100</v>
      </c>
      <c r="AO444" s="478" t="n">
        <v>-1021</v>
      </c>
      <c r="AP444" s="463" t="n">
        <v>-632</v>
      </c>
      <c r="AQ444" s="479" t="n">
        <v>-389</v>
      </c>
      <c r="AR444" s="476" t="inlineStr">
        <is>
          <t>7.02 → 6.72</t>
        </is>
      </c>
      <c r="BA444" s="313" t="inlineStr">
        <is>
          <t>자연292</t>
        </is>
      </c>
    </row>
    <row r="445" ht="16.5" customHeight="1" s="671">
      <c r="B445" s="367" t="inlineStr">
        <is>
          <t>7.02</t>
        </is>
      </c>
      <c r="C445" s="351" t="inlineStr">
        <is>
          <t>15,233</t>
        </is>
      </c>
      <c r="D445" s="727" t="n">
        <v>-1022</v>
      </c>
      <c r="E445" s="352" t="inlineStr"/>
      <c r="F445" s="341" t="n">
        <v>92.56999999999999</v>
      </c>
      <c r="G445" s="355" t="inlineStr">
        <is>
          <t>381.06</t>
        </is>
      </c>
      <c r="H445" s="356" t="inlineStr">
        <is>
          <t>385.90</t>
        </is>
      </c>
      <c r="I445" s="354" t="inlineStr">
        <is>
          <t>한양대</t>
        </is>
      </c>
      <c r="J445" s="340" t="inlineStr">
        <is>
          <t>수학교육과</t>
        </is>
      </c>
      <c r="K445" s="339" t="inlineStr">
        <is>
          <t>자연</t>
        </is>
      </c>
      <c r="L445" s="357" t="n">
        <v>8</v>
      </c>
      <c r="M445" s="358" t="inlineStr">
        <is>
          <t xml:space="preserve">926.2 / </t>
        </is>
      </c>
      <c r="N445" s="359" t="n">
        <v>1000</v>
      </c>
      <c r="O445" s="360" t="inlineStr">
        <is>
          <t>표점/만점</t>
        </is>
      </c>
      <c r="P445" s="343" t="inlineStr">
        <is>
          <t>변표/만점</t>
        </is>
      </c>
      <c r="Q445" s="342" t="inlineStr">
        <is>
          <t>2과목</t>
        </is>
      </c>
      <c r="R445" s="344" t="n">
        <v>25</v>
      </c>
      <c r="S445" s="345" t="n">
        <v>40</v>
      </c>
      <c r="T445" s="362" t="n">
        <v>25</v>
      </c>
      <c r="U445" s="361" t="n">
        <v>92.56999999999999</v>
      </c>
      <c r="V445" s="346" t="n">
        <v>127.4752650471659</v>
      </c>
      <c r="W445" s="348" t="n">
        <v>125.7252650471659</v>
      </c>
      <c r="X445" s="347" t="n">
        <v>63.93</v>
      </c>
      <c r="Y445" s="357" t="n">
        <v>66.56</v>
      </c>
      <c r="Z445" s="365" t="inlineStr">
        <is>
          <t>1등급</t>
        </is>
      </c>
      <c r="AA445" s="350" t="n">
        <v>100</v>
      </c>
      <c r="AB445" s="349" t="inlineStr">
        <is>
          <t>만점</t>
        </is>
      </c>
      <c r="AC445" s="350" t="n">
        <v>0</v>
      </c>
      <c r="AD445" s="349" t="inlineStr">
        <is>
          <t>만점</t>
        </is>
      </c>
      <c r="AE445" s="364" t="n">
        <v>0</v>
      </c>
      <c r="AF445" s="366" t="n">
        <v>0</v>
      </c>
      <c r="AG445" s="363" t="n">
        <v>0</v>
      </c>
      <c r="AH445" s="635" t="inlineStr"/>
      <c r="AI445" s="324" t="n"/>
      <c r="AL445" s="487" t="inlineStr">
        <is>
          <t>한양대 수학교육과</t>
        </is>
      </c>
      <c r="AM445" s="477" t="inlineStr">
        <is>
          <t>자연</t>
        </is>
      </c>
      <c r="AN445" s="637" t="n">
        <v>100</v>
      </c>
      <c r="AO445" s="478" t="n">
        <v>-1022</v>
      </c>
      <c r="AP445" s="463" t="n">
        <v>-1022</v>
      </c>
      <c r="AQ445" s="479" t="n">
        <v>0</v>
      </c>
      <c r="AR445" s="476" t="inlineStr">
        <is>
          <t>7.02 → 6.55</t>
        </is>
      </c>
      <c r="BA445" s="313" t="inlineStr">
        <is>
          <t>통합인문140</t>
        </is>
      </c>
    </row>
    <row r="446" ht="16.5" customHeight="1" s="671">
      <c r="B446" s="367" t="inlineStr">
        <is>
          <t>7.03</t>
        </is>
      </c>
      <c r="C446" s="351" t="inlineStr">
        <is>
          <t>15,255</t>
        </is>
      </c>
      <c r="D446" s="727" t="n">
        <v>-1023</v>
      </c>
      <c r="E446" s="352" t="inlineStr">
        <is>
          <t>380.97</t>
        </is>
      </c>
      <c r="F446" s="341" t="n">
        <v>92.53</v>
      </c>
      <c r="G446" s="355" t="inlineStr">
        <is>
          <t>381.69</t>
        </is>
      </c>
      <c r="H446" s="356" t="inlineStr">
        <is>
          <t>385.81</t>
        </is>
      </c>
      <c r="I446" s="354" t="inlineStr">
        <is>
          <t>한양대</t>
        </is>
      </c>
      <c r="J446" s="340" t="inlineStr">
        <is>
          <t>연극영화학과(영화전공)</t>
        </is>
      </c>
      <c r="K446" s="339" t="inlineStr">
        <is>
          <t>통합</t>
        </is>
      </c>
      <c r="L446" s="357" t="n">
        <v>10</v>
      </c>
      <c r="M446" s="358" t="inlineStr">
        <is>
          <t xml:space="preserve">927.91 / </t>
        </is>
      </c>
      <c r="N446" s="359" t="n">
        <v>1000</v>
      </c>
      <c r="O446" s="360" t="inlineStr">
        <is>
          <t>표점/만점</t>
        </is>
      </c>
      <c r="P446" s="343" t="inlineStr">
        <is>
          <t>변표/만점</t>
        </is>
      </c>
      <c r="Q446" s="342" t="inlineStr">
        <is>
          <t>2과목</t>
        </is>
      </c>
      <c r="R446" s="344" t="n">
        <v>35</v>
      </c>
      <c r="S446" s="345" t="n">
        <v>30</v>
      </c>
      <c r="T446" s="362" t="n">
        <v>25</v>
      </c>
      <c r="U446" s="361" t="n">
        <v>92.53</v>
      </c>
      <c r="V446" s="346" t="n">
        <v>127.4436033030278</v>
      </c>
      <c r="W446" s="348" t="n">
        <v>125.6936033030278</v>
      </c>
      <c r="X446" s="347" t="n">
        <v>64.28</v>
      </c>
      <c r="Y446" s="357" t="n">
        <v>66.55000000000001</v>
      </c>
      <c r="Z446" s="365" t="inlineStr">
        <is>
          <t>1등급</t>
        </is>
      </c>
      <c r="AA446" s="350" t="n">
        <v>100</v>
      </c>
      <c r="AB446" s="349" t="inlineStr">
        <is>
          <t>만점</t>
        </is>
      </c>
      <c r="AC446" s="350" t="n">
        <v>0</v>
      </c>
      <c r="AD446" s="349" t="inlineStr">
        <is>
          <t>만점</t>
        </is>
      </c>
      <c r="AE446" s="364" t="n">
        <v>0</v>
      </c>
      <c r="AF446" s="366" t="n">
        <v>0</v>
      </c>
      <c r="AG446" s="363" t="n">
        <v>0</v>
      </c>
      <c r="AH446" s="635" t="inlineStr"/>
      <c r="AI446" s="324" t="n"/>
      <c r="AL446" s="487" t="inlineStr">
        <is>
          <t>한양대 연극영화학과(영화전공)</t>
        </is>
      </c>
      <c r="AM446" s="477" t="inlineStr">
        <is>
          <t>통합</t>
        </is>
      </c>
      <c r="AN446" s="637" t="n">
        <v>100</v>
      </c>
      <c r="AO446" s="478" t="n">
        <v>-1023</v>
      </c>
      <c r="AP446" s="463" t="n">
        <v>-633</v>
      </c>
      <c r="AQ446" s="479" t="n">
        <v>-390</v>
      </c>
      <c r="AR446" s="476" t="inlineStr">
        <is>
          <t>7.04 → 6.74</t>
        </is>
      </c>
      <c r="BA446" s="313" t="inlineStr">
        <is>
          <t>자연293</t>
        </is>
      </c>
    </row>
    <row r="447" ht="16.5" customHeight="1" s="671">
      <c r="B447" s="367" t="inlineStr">
        <is>
          <t>7.04</t>
        </is>
      </c>
      <c r="C447" s="351" t="inlineStr">
        <is>
          <t>15,277</t>
        </is>
      </c>
      <c r="D447" s="727" t="n">
        <v>-1024</v>
      </c>
      <c r="E447" s="352" t="inlineStr">
        <is>
          <t>380.92</t>
        </is>
      </c>
      <c r="F447" s="341" t="n">
        <v>92.51000000000001</v>
      </c>
      <c r="G447" s="355" t="inlineStr">
        <is>
          <t>381.64</t>
        </is>
      </c>
      <c r="H447" s="356" t="inlineStr">
        <is>
          <t>385.78</t>
        </is>
      </c>
      <c r="I447" s="354" t="inlineStr">
        <is>
          <t>한양대</t>
        </is>
      </c>
      <c r="J447" s="340" t="inlineStr">
        <is>
          <t>미디어커뮤니케이션학과</t>
        </is>
      </c>
      <c r="K447" s="339" t="inlineStr">
        <is>
          <t>통합</t>
        </is>
      </c>
      <c r="L447" s="357" t="n">
        <v>16</v>
      </c>
      <c r="M447" s="358" t="inlineStr">
        <is>
          <t xml:space="preserve">927.82 / </t>
        </is>
      </c>
      <c r="N447" s="359" t="n">
        <v>1000</v>
      </c>
      <c r="O447" s="360" t="inlineStr">
        <is>
          <t>표점/만점</t>
        </is>
      </c>
      <c r="P447" s="343" t="inlineStr">
        <is>
          <t>변표/만점</t>
        </is>
      </c>
      <c r="Q447" s="342" t="inlineStr">
        <is>
          <t>2과목</t>
        </is>
      </c>
      <c r="R447" s="344" t="n">
        <v>35</v>
      </c>
      <c r="S447" s="345" t="n">
        <v>30</v>
      </c>
      <c r="T447" s="362" t="n">
        <v>25</v>
      </c>
      <c r="U447" s="361" t="n">
        <v>92.51000000000001</v>
      </c>
      <c r="V447" s="346" t="n">
        <v>127.4289949120027</v>
      </c>
      <c r="W447" s="348" t="n">
        <v>125.6789949120027</v>
      </c>
      <c r="X447" s="347" t="n">
        <v>64.27</v>
      </c>
      <c r="Y447" s="357" t="n">
        <v>66.54000000000001</v>
      </c>
      <c r="Z447" s="365" t="inlineStr">
        <is>
          <t>1등급</t>
        </is>
      </c>
      <c r="AA447" s="350" t="n">
        <v>100</v>
      </c>
      <c r="AB447" s="349" t="inlineStr">
        <is>
          <t>만점</t>
        </is>
      </c>
      <c r="AC447" s="350" t="n">
        <v>0</v>
      </c>
      <c r="AD447" s="349" t="inlineStr">
        <is>
          <t>만점</t>
        </is>
      </c>
      <c r="AE447" s="364" t="n">
        <v>0</v>
      </c>
      <c r="AF447" s="366" t="n">
        <v>0</v>
      </c>
      <c r="AG447" s="363" t="n">
        <v>0</v>
      </c>
      <c r="AH447" s="635" t="inlineStr"/>
      <c r="AI447" s="324" t="n"/>
      <c r="AL447" s="487" t="inlineStr">
        <is>
          <t>한양대 미디어커뮤니케이션학과</t>
        </is>
      </c>
      <c r="AM447" s="477" t="inlineStr">
        <is>
          <t>통합</t>
        </is>
      </c>
      <c r="AN447" s="637" t="n">
        <v>100</v>
      </c>
      <c r="AO447" s="478" t="n">
        <v>-1024</v>
      </c>
      <c r="AP447" s="463" t="n">
        <v>-634</v>
      </c>
      <c r="AQ447" s="479" t="n">
        <v>-390</v>
      </c>
      <c r="AR447" s="476" t="inlineStr">
        <is>
          <t>7.05 → 6.75</t>
        </is>
      </c>
      <c r="BA447" s="313" t="inlineStr">
        <is>
          <t>자연294</t>
        </is>
      </c>
    </row>
    <row r="448" ht="16.5" customHeight="1" s="671">
      <c r="B448" s="367" t="inlineStr">
        <is>
          <t>7.05</t>
        </is>
      </c>
      <c r="C448" s="351" t="inlineStr">
        <is>
          <t>15,299</t>
        </is>
      </c>
      <c r="D448" s="727" t="n">
        <v>-1025</v>
      </c>
      <c r="E448" s="352" t="inlineStr">
        <is>
          <t>380.90</t>
        </is>
      </c>
      <c r="F448" s="341" t="n">
        <v>92.48999999999999</v>
      </c>
      <c r="G448" s="355" t="inlineStr">
        <is>
          <t>381.59</t>
        </is>
      </c>
      <c r="H448" s="356" t="inlineStr">
        <is>
          <t>385.74</t>
        </is>
      </c>
      <c r="I448" s="354" t="inlineStr">
        <is>
          <t>서울시립대</t>
        </is>
      </c>
      <c r="J448" s="340" t="inlineStr">
        <is>
          <t>경영학부</t>
        </is>
      </c>
      <c r="K448" s="339" t="inlineStr">
        <is>
          <t>통합</t>
        </is>
      </c>
      <c r="L448" s="357" t="n">
        <v>79</v>
      </c>
      <c r="M448" s="358" t="inlineStr">
        <is>
          <t xml:space="preserve">922.67 / </t>
        </is>
      </c>
      <c r="N448" s="359" t="n">
        <v>1000</v>
      </c>
      <c r="O448" s="360" t="inlineStr">
        <is>
          <t>표점/만점</t>
        </is>
      </c>
      <c r="P448" s="343" t="inlineStr">
        <is>
          <t>변표/만점</t>
        </is>
      </c>
      <c r="Q448" s="342" t="inlineStr">
        <is>
          <t>2과목</t>
        </is>
      </c>
      <c r="R448" s="344" t="n">
        <v>35</v>
      </c>
      <c r="S448" s="345" t="n">
        <v>40</v>
      </c>
      <c r="T448" s="362" t="n">
        <v>10</v>
      </c>
      <c r="U448" s="361" t="n">
        <v>92.48999999999999</v>
      </c>
      <c r="V448" s="346" t="n">
        <v>127.4117187879141</v>
      </c>
      <c r="W448" s="348" t="n">
        <v>125.6617187879141</v>
      </c>
      <c r="X448" s="347" t="n">
        <v>64.26000000000001</v>
      </c>
      <c r="Y448" s="357" t="n">
        <v>64.34</v>
      </c>
      <c r="Z448" s="365" t="inlineStr">
        <is>
          <t>2등급</t>
        </is>
      </c>
      <c r="AA448" s="350" t="n">
        <v>148</v>
      </c>
      <c r="AB448" s="349" t="inlineStr">
        <is>
          <t>만점</t>
        </is>
      </c>
      <c r="AC448" s="350" t="n">
        <v>0</v>
      </c>
      <c r="AD448" s="349" t="inlineStr">
        <is>
          <t>만점</t>
        </is>
      </c>
      <c r="AE448" s="364" t="n">
        <v>0</v>
      </c>
      <c r="AF448" s="366" t="n">
        <v>2.762</v>
      </c>
      <c r="AG448" s="363" t="n">
        <v>0</v>
      </c>
      <c r="AH448" s="635" t="inlineStr">
        <is>
          <t xml:space="preserve"> 사탐3%가산</t>
        </is>
      </c>
      <c r="AI448" s="324" t="n"/>
      <c r="AL448" s="487" t="inlineStr">
        <is>
          <t>서울시립대 경영학부</t>
        </is>
      </c>
      <c r="AM448" s="477" t="inlineStr">
        <is>
          <t>통합</t>
        </is>
      </c>
      <c r="AN448" s="637" t="n">
        <v>100</v>
      </c>
      <c r="AO448" s="478" t="n">
        <v>-1025</v>
      </c>
      <c r="AP448" s="463" t="n">
        <v>-634</v>
      </c>
      <c r="AQ448" s="479" t="n">
        <v>-391</v>
      </c>
      <c r="AR448" s="476" t="inlineStr">
        <is>
          <t>7.06 → 6.77</t>
        </is>
      </c>
      <c r="BA448" s="313" t="inlineStr">
        <is>
          <t>자연295</t>
        </is>
      </c>
    </row>
    <row r="449" ht="16.5" customHeight="1" s="671">
      <c r="B449" s="367" t="inlineStr">
        <is>
          <t>7.06</t>
        </is>
      </c>
      <c r="C449" s="351" t="inlineStr">
        <is>
          <t>15,320</t>
        </is>
      </c>
      <c r="D449" s="727" t="n">
        <v>-1026</v>
      </c>
      <c r="E449" s="352" t="inlineStr">
        <is>
          <t>380.87</t>
        </is>
      </c>
      <c r="F449" s="341" t="n">
        <v>92.48999999999999</v>
      </c>
      <c r="G449" s="355" t="inlineStr">
        <is>
          <t>381.58</t>
        </is>
      </c>
      <c r="H449" s="356" t="inlineStr">
        <is>
          <t>385.73</t>
        </is>
      </c>
      <c r="I449" s="354" t="inlineStr">
        <is>
          <t>연세대</t>
        </is>
      </c>
      <c r="J449" s="340" t="inlineStr">
        <is>
          <t>경제학부</t>
        </is>
      </c>
      <c r="K449" s="339" t="inlineStr">
        <is>
          <t>통합</t>
        </is>
      </c>
      <c r="L449" s="357" t="n">
        <v>48</v>
      </c>
      <c r="M449" s="358" t="inlineStr">
        <is>
          <t xml:space="preserve">687.831 / </t>
        </is>
      </c>
      <c r="N449" s="359" t="n">
        <v>1000</v>
      </c>
      <c r="O449" s="360" t="inlineStr">
        <is>
          <t>표점</t>
        </is>
      </c>
      <c r="P449" s="343" t="inlineStr">
        <is>
          <t>변표</t>
        </is>
      </c>
      <c r="Q449" s="342" t="inlineStr">
        <is>
          <t>2과목</t>
        </is>
      </c>
      <c r="R449" s="344" t="n">
        <v>38</v>
      </c>
      <c r="S449" s="345" t="n">
        <v>25</v>
      </c>
      <c r="T449" s="362" t="n">
        <v>25</v>
      </c>
      <c r="U449" s="361" t="n">
        <v>92.48999999999999</v>
      </c>
      <c r="V449" s="346" t="n">
        <v>127.4101665021941</v>
      </c>
      <c r="W449" s="348" t="n">
        <v>125.6601665021941</v>
      </c>
      <c r="X449" s="347" t="n">
        <v>64.25</v>
      </c>
      <c r="Y449" s="357" t="n">
        <v>64.80000000000001</v>
      </c>
      <c r="Z449" s="365" t="inlineStr">
        <is>
          <t>1등급</t>
        </is>
      </c>
      <c r="AA449" s="350" t="n">
        <v>125</v>
      </c>
      <c r="AB449" s="349" t="inlineStr">
        <is>
          <t>만점</t>
        </is>
      </c>
      <c r="AC449" s="350" t="n">
        <v>0</v>
      </c>
      <c r="AD449" s="349" t="inlineStr">
        <is>
          <t>만점</t>
        </is>
      </c>
      <c r="AE449" s="364" t="n">
        <v>0</v>
      </c>
      <c r="AF449" s="366" t="n">
        <v>4.86</v>
      </c>
      <c r="AG449" s="363" t="n">
        <v>0</v>
      </c>
      <c r="AH449" s="635" t="inlineStr">
        <is>
          <t xml:space="preserve"> 사탐3%가산</t>
        </is>
      </c>
      <c r="AI449" s="324" t="n"/>
      <c r="AL449" s="487" t="inlineStr">
        <is>
          <t>연세대 경제학부</t>
        </is>
      </c>
      <c r="AM449" s="477" t="inlineStr">
        <is>
          <t>통합</t>
        </is>
      </c>
      <c r="AN449" s="637" t="n">
        <v>100</v>
      </c>
      <c r="AO449" s="478" t="n">
        <v>-1026</v>
      </c>
      <c r="AP449" s="463" t="n">
        <v>-635</v>
      </c>
      <c r="AQ449" s="479" t="n">
        <v>-391</v>
      </c>
      <c r="AR449" s="476" t="inlineStr">
        <is>
          <t>7.07 → 6.77</t>
        </is>
      </c>
      <c r="BA449" s="313" t="inlineStr">
        <is>
          <t>통합인문141</t>
        </is>
      </c>
    </row>
    <row r="450" ht="16.5" customHeight="1" s="671">
      <c r="B450" s="367" t="inlineStr">
        <is>
          <t>7.09</t>
        </is>
      </c>
      <c r="C450" s="351" t="inlineStr">
        <is>
          <t>15,385</t>
        </is>
      </c>
      <c r="D450" s="727" t="n">
        <v>-1027</v>
      </c>
      <c r="E450" s="352" t="inlineStr"/>
      <c r="F450" s="341" t="n">
        <v>92.47</v>
      </c>
      <c r="G450" s="355" t="inlineStr">
        <is>
          <t>380.82</t>
        </is>
      </c>
      <c r="H450" s="356" t="inlineStr">
        <is>
          <t>385.77</t>
        </is>
      </c>
      <c r="I450" s="354" t="inlineStr">
        <is>
          <t>서울시립대</t>
        </is>
      </c>
      <c r="J450" s="340" t="inlineStr">
        <is>
          <t>도시공학과</t>
        </is>
      </c>
      <c r="K450" s="339" t="inlineStr">
        <is>
          <t>자연</t>
        </is>
      </c>
      <c r="L450" s="357" t="n">
        <v>7</v>
      </c>
      <c r="M450" s="358" t="inlineStr">
        <is>
          <t xml:space="preserve">934.66 / </t>
        </is>
      </c>
      <c r="N450" s="359" t="n">
        <v>1000</v>
      </c>
      <c r="O450" s="360" t="inlineStr">
        <is>
          <t>표점/만점</t>
        </is>
      </c>
      <c r="P450" s="343" t="inlineStr">
        <is>
          <t>변표/만점</t>
        </is>
      </c>
      <c r="Q450" s="342" t="inlineStr">
        <is>
          <t>2과목</t>
        </is>
      </c>
      <c r="R450" s="344" t="n">
        <v>20</v>
      </c>
      <c r="S450" s="345" t="n">
        <v>40</v>
      </c>
      <c r="T450" s="362" t="n">
        <v>30</v>
      </c>
      <c r="U450" s="361" t="n">
        <v>92.47</v>
      </c>
      <c r="V450" s="346" t="n">
        <v>127.3948235979565</v>
      </c>
      <c r="W450" s="348" t="n">
        <v>125.6448235979565</v>
      </c>
      <c r="X450" s="347" t="n">
        <v>63.89</v>
      </c>
      <c r="Y450" s="357" t="n">
        <v>64.32000000000001</v>
      </c>
      <c r="Z450" s="365" t="inlineStr">
        <is>
          <t>2등급</t>
        </is>
      </c>
      <c r="AA450" s="350" t="n">
        <v>98</v>
      </c>
      <c r="AB450" s="349" t="inlineStr">
        <is>
          <t>만점</t>
        </is>
      </c>
      <c r="AC450" s="350" t="n">
        <v>0</v>
      </c>
      <c r="AD450" s="349" t="inlineStr">
        <is>
          <t>만점</t>
        </is>
      </c>
      <c r="AE450" s="364" t="n">
        <v>0</v>
      </c>
      <c r="AF450" s="366" t="n">
        <v>19.26</v>
      </c>
      <c r="AG450" s="363" t="n">
        <v>0</v>
      </c>
      <c r="AH450" s="635" t="inlineStr">
        <is>
          <t xml:space="preserve"> 과탐3%가산</t>
        </is>
      </c>
      <c r="AI450" s="324" t="n"/>
      <c r="AL450" s="487" t="inlineStr">
        <is>
          <t>서울시립대 도시공학과</t>
        </is>
      </c>
      <c r="AM450" s="477" t="inlineStr">
        <is>
          <t>자연</t>
        </is>
      </c>
      <c r="AN450" s="637" t="n">
        <v>100</v>
      </c>
      <c r="AO450" s="478" t="n">
        <v>-1027</v>
      </c>
      <c r="AP450" s="463" t="n">
        <v>-1027</v>
      </c>
      <c r="AQ450" s="479" t="n">
        <v>0</v>
      </c>
      <c r="AR450" s="476" t="inlineStr">
        <is>
          <t>7.09 → 6.62</t>
        </is>
      </c>
      <c r="BA450" s="313" t="inlineStr">
        <is>
          <t>통합인문142</t>
        </is>
      </c>
    </row>
    <row r="451" ht="16.5" customHeight="1" s="671">
      <c r="B451" s="367" t="inlineStr">
        <is>
          <t>7.30</t>
        </is>
      </c>
      <c r="C451" s="351" t="inlineStr">
        <is>
          <t>15,841</t>
        </is>
      </c>
      <c r="D451" s="727" t="n">
        <v>-1028</v>
      </c>
      <c r="E451" s="352" t="inlineStr">
        <is>
          <t>380.26</t>
        </is>
      </c>
      <c r="F451" s="341" t="n">
        <v>92.44</v>
      </c>
      <c r="G451" s="355" t="inlineStr">
        <is>
          <t>381.45</t>
        </is>
      </c>
      <c r="H451" s="356" t="inlineStr">
        <is>
          <t>385.53</t>
        </is>
      </c>
      <c r="I451" s="354" t="inlineStr">
        <is>
          <t>이화여대</t>
        </is>
      </c>
      <c r="J451" s="340" t="inlineStr">
        <is>
          <t>인공지능데이터(인문)</t>
        </is>
      </c>
      <c r="K451" s="339" t="inlineStr">
        <is>
          <t>통합</t>
        </is>
      </c>
      <c r="L451" s="357" t="n">
        <v>22</v>
      </c>
      <c r="M451" s="358" t="inlineStr">
        <is>
          <t xml:space="preserve">935.07 / </t>
        </is>
      </c>
      <c r="N451" s="359" t="n">
        <v>1000</v>
      </c>
      <c r="O451" s="360" t="inlineStr">
        <is>
          <t>표점/만점</t>
        </is>
      </c>
      <c r="P451" s="343" t="inlineStr">
        <is>
          <t>변표/만점</t>
        </is>
      </c>
      <c r="Q451" s="342" t="inlineStr">
        <is>
          <t>2과목</t>
        </is>
      </c>
      <c r="R451" s="344" t="n">
        <v>30</v>
      </c>
      <c r="S451" s="345" t="n">
        <v>30</v>
      </c>
      <c r="T451" s="362" t="n">
        <v>20</v>
      </c>
      <c r="U451" s="361" t="n">
        <v>92.44</v>
      </c>
      <c r="V451" s="346" t="n">
        <v>127.3679491165929</v>
      </c>
      <c r="W451" s="348" t="n">
        <v>125.6179491165929</v>
      </c>
      <c r="X451" s="347" t="n">
        <v>64.23</v>
      </c>
      <c r="Y451" s="357" t="n">
        <v>64.65000000000001</v>
      </c>
      <c r="Z451" s="365" t="inlineStr">
        <is>
          <t>2등급</t>
        </is>
      </c>
      <c r="AA451" s="350" t="n">
        <v>196</v>
      </c>
      <c r="AB451" s="349" t="inlineStr">
        <is>
          <t>만점</t>
        </is>
      </c>
      <c r="AC451" s="350" t="n">
        <v>10</v>
      </c>
      <c r="AD451" s="349" t="inlineStr">
        <is>
          <t>만점</t>
        </is>
      </c>
      <c r="AE451" s="364" t="n">
        <v>0</v>
      </c>
      <c r="AF451" s="366" t="n">
        <v>0</v>
      </c>
      <c r="AG451" s="363" t="n">
        <v>0</v>
      </c>
      <c r="AH451" s="635" t="inlineStr"/>
      <c r="AI451" s="324" t="n"/>
      <c r="AL451" s="487" t="inlineStr">
        <is>
          <t>이화여대 인공지능데이터(인문)</t>
        </is>
      </c>
      <c r="AM451" s="477" t="inlineStr">
        <is>
          <t>통합</t>
        </is>
      </c>
      <c r="AN451" s="637" t="n">
        <v>100</v>
      </c>
      <c r="AO451" s="478" t="n">
        <v>-1028</v>
      </c>
      <c r="AP451" s="463" t="n">
        <v>-632</v>
      </c>
      <c r="AQ451" s="479" t="n">
        <v>-396</v>
      </c>
      <c r="AR451" s="476" t="inlineStr">
        <is>
          <t>7.13 → 6.84</t>
        </is>
      </c>
      <c r="BA451" s="313" t="inlineStr">
        <is>
          <t>자연296</t>
        </is>
      </c>
    </row>
    <row r="452" ht="16.5" customHeight="1" s="671">
      <c r="B452" s="367" t="inlineStr">
        <is>
          <t>7.17</t>
        </is>
      </c>
      <c r="C452" s="351" t="inlineStr">
        <is>
          <t>15,559</t>
        </is>
      </c>
      <c r="D452" s="727" t="n">
        <v>-1029</v>
      </c>
      <c r="E452" s="352" t="inlineStr">
        <is>
          <t>380.66</t>
        </is>
      </c>
      <c r="F452" s="341" t="n">
        <v>92.40000000000001</v>
      </c>
      <c r="G452" s="355" t="inlineStr">
        <is>
          <t>381.35</t>
        </is>
      </c>
      <c r="H452" s="356" t="inlineStr">
        <is>
          <t>385.41</t>
        </is>
      </c>
      <c r="I452" s="354" t="inlineStr">
        <is>
          <t>경희대</t>
        </is>
      </c>
      <c r="J452" s="340" t="inlineStr">
        <is>
          <t>영어영문학과</t>
        </is>
      </c>
      <c r="K452" s="339" t="inlineStr">
        <is>
          <t>통합</t>
        </is>
      </c>
      <c r="L452" s="357" t="n">
        <v>19</v>
      </c>
      <c r="M452" s="358" t="inlineStr">
        <is>
          <t xml:space="preserve">561.35 / </t>
        </is>
      </c>
      <c r="N452" s="359" t="n">
        <v>800</v>
      </c>
      <c r="O452" s="360" t="inlineStr">
        <is>
          <t>표점</t>
        </is>
      </c>
      <c r="P452" s="343" t="inlineStr">
        <is>
          <t>변표</t>
        </is>
      </c>
      <c r="Q452" s="342" t="inlineStr">
        <is>
          <t>2과목</t>
        </is>
      </c>
      <c r="R452" s="344" t="n">
        <v>35</v>
      </c>
      <c r="S452" s="345" t="n">
        <v>20</v>
      </c>
      <c r="T452" s="362" t="n">
        <v>30</v>
      </c>
      <c r="U452" s="361" t="n">
        <v>92.40000000000001</v>
      </c>
      <c r="V452" s="346" t="n">
        <v>127.3365178188063</v>
      </c>
      <c r="W452" s="348" t="n">
        <v>125.5865178188063</v>
      </c>
      <c r="X452" s="347" t="n">
        <v>64.20999999999999</v>
      </c>
      <c r="Y452" s="357" t="n">
        <v>64.76000000000001</v>
      </c>
      <c r="Z452" s="365" t="inlineStr">
        <is>
          <t>2등급</t>
        </is>
      </c>
      <c r="AA452" s="350" t="n">
        <v>117.6</v>
      </c>
      <c r="AB452" s="349" t="inlineStr">
        <is>
          <t>만점</t>
        </is>
      </c>
      <c r="AC452" s="350" t="n">
        <v>0</v>
      </c>
      <c r="AD452" s="349" t="inlineStr">
        <is>
          <t>만점</t>
        </is>
      </c>
      <c r="AE452" s="364" t="n">
        <v>0</v>
      </c>
      <c r="AF452" s="366" t="n">
        <v>9.6</v>
      </c>
      <c r="AG452" s="363" t="n">
        <v>0</v>
      </c>
      <c r="AH452" s="635" t="inlineStr">
        <is>
          <t xml:space="preserve"> 사탐9.6점 가산</t>
        </is>
      </c>
      <c r="AI452" s="324" t="n"/>
      <c r="AL452" s="487" t="inlineStr">
        <is>
          <t>경희대 영어영문학과</t>
        </is>
      </c>
      <c r="AM452" s="477" t="inlineStr">
        <is>
          <t>통합</t>
        </is>
      </c>
      <c r="AN452" s="637" t="n">
        <v>100</v>
      </c>
      <c r="AO452" s="478" t="n">
        <v>-1029</v>
      </c>
      <c r="AP452" s="463" t="n">
        <v>-631</v>
      </c>
      <c r="AQ452" s="479" t="n">
        <v>-398</v>
      </c>
      <c r="AR452" s="476" t="inlineStr">
        <is>
          <t>7.17 → 6.88</t>
        </is>
      </c>
      <c r="BA452" s="313" t="inlineStr">
        <is>
          <t>통합인문143</t>
        </is>
      </c>
    </row>
    <row r="453" ht="16.5" customHeight="1" s="671">
      <c r="B453" s="367" t="inlineStr">
        <is>
          <t>7.19</t>
        </is>
      </c>
      <c r="C453" s="351" t="inlineStr">
        <is>
          <t>15,602</t>
        </is>
      </c>
      <c r="D453" s="727" t="n">
        <v>-1030</v>
      </c>
      <c r="E453" s="352" t="inlineStr"/>
      <c r="F453" s="341" t="n">
        <v>92.39</v>
      </c>
      <c r="G453" s="355" t="inlineStr">
        <is>
          <t>380.62</t>
        </is>
      </c>
      <c r="H453" s="356" t="inlineStr">
        <is>
          <t>385.54</t>
        </is>
      </c>
      <c r="I453" s="354" t="inlineStr">
        <is>
          <t>건국대</t>
        </is>
      </c>
      <c r="J453" s="340" t="inlineStr">
        <is>
          <t>전기전자공학부</t>
        </is>
      </c>
      <c r="K453" s="339" t="inlineStr">
        <is>
          <t>자연</t>
        </is>
      </c>
      <c r="L453" s="357" t="n">
        <v>66</v>
      </c>
      <c r="M453" s="358" t="inlineStr">
        <is>
          <t xml:space="preserve">670.11 / </t>
        </is>
      </c>
      <c r="N453" s="359" t="n">
        <v>1000</v>
      </c>
      <c r="O453" s="360" t="inlineStr">
        <is>
          <t>표점</t>
        </is>
      </c>
      <c r="P453" s="343" t="inlineStr">
        <is>
          <t>변표</t>
        </is>
      </c>
      <c r="Q453" s="342" t="inlineStr">
        <is>
          <t>2과목</t>
        </is>
      </c>
      <c r="R453" s="344" t="n">
        <v>30</v>
      </c>
      <c r="S453" s="345" t="n">
        <v>40</v>
      </c>
      <c r="T453" s="362" t="n">
        <v>20</v>
      </c>
      <c r="U453" s="361" t="n">
        <v>92.39</v>
      </c>
      <c r="V453" s="346" t="n">
        <v>127.3248113998324</v>
      </c>
      <c r="W453" s="348" t="n">
        <v>125.5748113998324</v>
      </c>
      <c r="X453" s="347" t="n">
        <v>63.86</v>
      </c>
      <c r="Y453" s="357" t="n">
        <v>64.74000000000001</v>
      </c>
      <c r="Z453" s="365" t="inlineStr">
        <is>
          <t>2등급</t>
        </is>
      </c>
      <c r="AA453" s="350" t="n">
        <v>98.5</v>
      </c>
      <c r="AB453" s="349" t="inlineStr">
        <is>
          <t>만점</t>
        </is>
      </c>
      <c r="AC453" s="350" t="n">
        <v>0</v>
      </c>
      <c r="AD453" s="349" t="inlineStr">
        <is>
          <t>만점</t>
        </is>
      </c>
      <c r="AE453" s="364" t="n">
        <v>0</v>
      </c>
      <c r="AF453" s="366" t="n">
        <v>0</v>
      </c>
      <c r="AG453" s="363" t="n">
        <v>0</v>
      </c>
      <c r="AH453" s="635" t="inlineStr"/>
      <c r="AI453" s="324" t="n"/>
      <c r="AL453" s="487" t="inlineStr">
        <is>
          <t>건국대 전기전자공학부</t>
        </is>
      </c>
      <c r="AM453" s="477" t="inlineStr">
        <is>
          <t>자연</t>
        </is>
      </c>
      <c r="AN453" s="637" t="n">
        <v>100</v>
      </c>
      <c r="AO453" s="478" t="n">
        <v>-1030</v>
      </c>
      <c r="AP453" s="463" t="n">
        <v>-1030</v>
      </c>
      <c r="AQ453" s="479" t="n">
        <v>0</v>
      </c>
      <c r="AR453" s="476" t="inlineStr">
        <is>
          <t>7.18 → 6.71</t>
        </is>
      </c>
      <c r="BA453" s="313" t="inlineStr">
        <is>
          <t>통합인문144</t>
        </is>
      </c>
    </row>
    <row r="454" ht="16.5" customHeight="1" s="671">
      <c r="B454" s="367" t="inlineStr">
        <is>
          <t>7.19</t>
        </is>
      </c>
      <c r="C454" s="351" t="inlineStr">
        <is>
          <t>15,602</t>
        </is>
      </c>
      <c r="D454" s="727" t="n">
        <v>-1031</v>
      </c>
      <c r="E454" s="352" t="inlineStr">
        <is>
          <t>380.61</t>
        </is>
      </c>
      <c r="F454" s="341" t="n">
        <v>92.38</v>
      </c>
      <c r="G454" s="355" t="inlineStr">
        <is>
          <t>381.30</t>
        </is>
      </c>
      <c r="H454" s="356" t="inlineStr">
        <is>
          <t>385.36</t>
        </is>
      </c>
      <c r="I454" s="354" t="inlineStr">
        <is>
          <t>서울시립대</t>
        </is>
      </c>
      <c r="J454" s="340" t="inlineStr">
        <is>
          <t>경제학부</t>
        </is>
      </c>
      <c r="K454" s="339" t="inlineStr">
        <is>
          <t>통합</t>
        </is>
      </c>
      <c r="L454" s="357" t="n">
        <v>32</v>
      </c>
      <c r="M454" s="358" t="inlineStr">
        <is>
          <t xml:space="preserve">922.08 / </t>
        </is>
      </c>
      <c r="N454" s="359" t="n">
        <v>1000</v>
      </c>
      <c r="O454" s="360" t="inlineStr">
        <is>
          <t>표점/만점</t>
        </is>
      </c>
      <c r="P454" s="343" t="inlineStr">
        <is>
          <t>변표/만점</t>
        </is>
      </c>
      <c r="Q454" s="342" t="inlineStr">
        <is>
          <t>2과목</t>
        </is>
      </c>
      <c r="R454" s="344" t="n">
        <v>35</v>
      </c>
      <c r="S454" s="345" t="n">
        <v>40</v>
      </c>
      <c r="T454" s="362" t="n">
        <v>10</v>
      </c>
      <c r="U454" s="361" t="n">
        <v>92.38</v>
      </c>
      <c r="V454" s="346" t="n">
        <v>127.3195435963228</v>
      </c>
      <c r="W454" s="348" t="n">
        <v>125.5695435963228</v>
      </c>
      <c r="X454" s="347" t="n">
        <v>64.20999999999999</v>
      </c>
      <c r="Y454" s="357" t="n">
        <v>64.28</v>
      </c>
      <c r="Z454" s="365" t="inlineStr">
        <is>
          <t>2등급</t>
        </is>
      </c>
      <c r="AA454" s="350" t="n">
        <v>148</v>
      </c>
      <c r="AB454" s="349" t="inlineStr">
        <is>
          <t>만점</t>
        </is>
      </c>
      <c r="AC454" s="350" t="n">
        <v>0</v>
      </c>
      <c r="AD454" s="349" t="inlineStr">
        <is>
          <t>만점</t>
        </is>
      </c>
      <c r="AE454" s="364" t="n">
        <v>0</v>
      </c>
      <c r="AF454" s="366" t="n">
        <v>2.759</v>
      </c>
      <c r="AG454" s="363" t="n">
        <v>0</v>
      </c>
      <c r="AH454" s="635" t="inlineStr">
        <is>
          <t xml:space="preserve"> 사탐3%가산</t>
        </is>
      </c>
      <c r="AI454" s="324" t="n"/>
      <c r="AL454" s="487" t="inlineStr">
        <is>
          <t>서울시립대 경제학부</t>
        </is>
      </c>
      <c r="AM454" s="477" t="inlineStr">
        <is>
          <t>통합</t>
        </is>
      </c>
      <c r="AN454" s="637" t="n">
        <v>100</v>
      </c>
      <c r="AO454" s="478" t="n">
        <v>-1031</v>
      </c>
      <c r="AP454" s="463" t="n">
        <v>-633</v>
      </c>
      <c r="AQ454" s="479" t="n">
        <v>-398</v>
      </c>
      <c r="AR454" s="476" t="inlineStr">
        <is>
          <t>7.19 → 6.90</t>
        </is>
      </c>
      <c r="BA454" s="313" t="inlineStr">
        <is>
          <t>통합인문145</t>
        </is>
      </c>
    </row>
    <row r="455" ht="16.5" customHeight="1" s="671">
      <c r="B455" s="367" t="inlineStr">
        <is>
          <t>7.19</t>
        </is>
      </c>
      <c r="C455" s="351" t="inlineStr">
        <is>
          <t>15,602</t>
        </is>
      </c>
      <c r="D455" s="727" t="n">
        <v>-1032</v>
      </c>
      <c r="E455" s="352" t="inlineStr"/>
      <c r="F455" s="341" t="n">
        <v>92.38</v>
      </c>
      <c r="G455" s="355" t="inlineStr">
        <is>
          <t>380.60</t>
        </is>
      </c>
      <c r="H455" s="356" t="inlineStr">
        <is>
          <t>385.52</t>
        </is>
      </c>
      <c r="I455" s="354" t="inlineStr">
        <is>
          <t>경희대</t>
        </is>
      </c>
      <c r="J455" s="340" t="inlineStr">
        <is>
          <t>자유전공학부</t>
        </is>
      </c>
      <c r="K455" s="339" t="inlineStr">
        <is>
          <t>자연</t>
        </is>
      </c>
      <c r="L455" s="357" t="n">
        <v>56</v>
      </c>
      <c r="M455" s="358" t="inlineStr">
        <is>
          <t xml:space="preserve">550.64 / </t>
        </is>
      </c>
      <c r="N455" s="359" t="n">
        <v>800</v>
      </c>
      <c r="O455" s="360" t="inlineStr">
        <is>
          <t>표점</t>
        </is>
      </c>
      <c r="P455" s="343" t="inlineStr">
        <is>
          <t>변표</t>
        </is>
      </c>
      <c r="Q455" s="342" t="inlineStr">
        <is>
          <t>2과목</t>
        </is>
      </c>
      <c r="R455" s="344" t="n">
        <v>20</v>
      </c>
      <c r="S455" s="345" t="n">
        <v>35</v>
      </c>
      <c r="T455" s="362" t="n">
        <v>30</v>
      </c>
      <c r="U455" s="361" t="n">
        <v>92.38</v>
      </c>
      <c r="V455" s="346" t="n">
        <v>127.320416487763</v>
      </c>
      <c r="W455" s="348" t="n">
        <v>125.570416487763</v>
      </c>
      <c r="X455" s="347" t="n">
        <v>63.85</v>
      </c>
      <c r="Y455" s="357" t="n">
        <v>64.75</v>
      </c>
      <c r="Z455" s="365" t="inlineStr">
        <is>
          <t>2등급</t>
        </is>
      </c>
      <c r="AA455" s="350" t="n">
        <v>117.6</v>
      </c>
      <c r="AB455" s="349" t="inlineStr">
        <is>
          <t>만점</t>
        </is>
      </c>
      <c r="AC455" s="350" t="n">
        <v>0</v>
      </c>
      <c r="AD455" s="349" t="inlineStr">
        <is>
          <t>만점</t>
        </is>
      </c>
      <c r="AE455" s="364" t="n">
        <v>0</v>
      </c>
      <c r="AF455" s="366" t="n">
        <v>0</v>
      </c>
      <c r="AG455" s="363" t="n">
        <v>0</v>
      </c>
      <c r="AH455" s="635" t="inlineStr"/>
      <c r="AI455" s="324" t="n"/>
      <c r="AL455" s="487" t="inlineStr">
        <is>
          <t>경희대 자유전공학부</t>
        </is>
      </c>
      <c r="AM455" s="477" t="inlineStr">
        <is>
          <t>자연</t>
        </is>
      </c>
      <c r="AN455" s="637" t="n">
        <v>100</v>
      </c>
      <c r="AO455" s="478" t="n">
        <v>-1032</v>
      </c>
      <c r="AP455" s="463" t="n">
        <v>-1032</v>
      </c>
      <c r="AQ455" s="479" t="n">
        <v>0</v>
      </c>
      <c r="AR455" s="476" t="inlineStr">
        <is>
          <t>7.19 → 6.71</t>
        </is>
      </c>
      <c r="BA455" s="313" t="inlineStr">
        <is>
          <t>자연297</t>
        </is>
      </c>
    </row>
    <row r="456" ht="16.5" customHeight="1" s="671">
      <c r="B456" s="367" t="inlineStr">
        <is>
          <t>7.22</t>
        </is>
      </c>
      <c r="C456" s="351" t="inlineStr">
        <is>
          <t>15,667</t>
        </is>
      </c>
      <c r="D456" s="727" t="n">
        <v>-1033</v>
      </c>
      <c r="E456" s="352" t="inlineStr"/>
      <c r="F456" s="341" t="n">
        <v>92.34999999999999</v>
      </c>
      <c r="G456" s="355" t="inlineStr">
        <is>
          <t>380.51</t>
        </is>
      </c>
      <c r="H456" s="356" t="inlineStr">
        <is>
          <t>385.44</t>
        </is>
      </c>
      <c r="I456" s="354" t="inlineStr">
        <is>
          <t>중앙대</t>
        </is>
      </c>
      <c r="J456" s="340" t="inlineStr">
        <is>
          <t>AI학과</t>
        </is>
      </c>
      <c r="K456" s="339" t="inlineStr">
        <is>
          <t>자연</t>
        </is>
      </c>
      <c r="L456" s="357" t="n">
        <v>18</v>
      </c>
      <c r="M456" s="358" t="inlineStr">
        <is>
          <t xml:space="preserve">764.1 / </t>
        </is>
      </c>
      <c r="N456" s="359" t="n">
        <v>1000</v>
      </c>
      <c r="O456" s="360" t="inlineStr">
        <is>
          <t>표점</t>
        </is>
      </c>
      <c r="P456" s="343" t="inlineStr">
        <is>
          <t>변표</t>
        </is>
      </c>
      <c r="Q456" s="342" t="inlineStr">
        <is>
          <t>2과목</t>
        </is>
      </c>
      <c r="R456" s="344" t="n">
        <v>30</v>
      </c>
      <c r="S456" s="345" t="n">
        <v>35</v>
      </c>
      <c r="T456" s="362" t="n">
        <v>35</v>
      </c>
      <c r="U456" s="361" t="n">
        <v>92.34999999999999</v>
      </c>
      <c r="V456" s="346" t="n">
        <v>127.2885825652686</v>
      </c>
      <c r="W456" s="348" t="n">
        <v>125.5385825652686</v>
      </c>
      <c r="X456" s="347" t="n">
        <v>63.84</v>
      </c>
      <c r="Y456" s="357" t="n">
        <v>66.26000000000001</v>
      </c>
      <c r="Z456" s="365" t="inlineStr">
        <is>
          <t>1등급</t>
        </is>
      </c>
      <c r="AA456" s="350" t="n">
        <v>100</v>
      </c>
      <c r="AB456" s="349" t="inlineStr">
        <is>
          <t>만점</t>
        </is>
      </c>
      <c r="AC456" s="350" t="n">
        <v>10</v>
      </c>
      <c r="AD456" s="349" t="inlineStr">
        <is>
          <t>만점</t>
        </is>
      </c>
      <c r="AE456" s="364" t="n">
        <v>0</v>
      </c>
      <c r="AF456" s="366" t="n">
        <v>11.596</v>
      </c>
      <c r="AG456" s="363" t="n">
        <v>0</v>
      </c>
      <c r="AH456" s="635" t="inlineStr">
        <is>
          <t xml:space="preserve"> 과탐5%가산</t>
        </is>
      </c>
      <c r="AI456" s="324" t="n"/>
      <c r="AL456" s="487" t="inlineStr">
        <is>
          <t>중앙대 AI학과</t>
        </is>
      </c>
      <c r="AM456" s="477" t="inlineStr">
        <is>
          <t>자연</t>
        </is>
      </c>
      <c r="AN456" s="637" t="n">
        <v>100</v>
      </c>
      <c r="AO456" s="478" t="n">
        <v>-1033</v>
      </c>
      <c r="AP456" s="463" t="n">
        <v>-1033</v>
      </c>
      <c r="AQ456" s="479" t="n">
        <v>0</v>
      </c>
      <c r="AR456" s="476" t="inlineStr">
        <is>
          <t>7.22 → 6.74</t>
        </is>
      </c>
      <c r="BA456" s="313" t="inlineStr">
        <is>
          <t>통합인문146</t>
        </is>
      </c>
    </row>
    <row r="457" ht="16.5" customHeight="1" s="671">
      <c r="B457" s="367" t="inlineStr">
        <is>
          <t>7.21</t>
        </is>
      </c>
      <c r="C457" s="351" t="inlineStr">
        <is>
          <t>15,646</t>
        </is>
      </c>
      <c r="D457" s="727" t="n">
        <v>-1034</v>
      </c>
      <c r="E457" s="352" t="inlineStr">
        <is>
          <t>380.53</t>
        </is>
      </c>
      <c r="F457" s="341" t="n">
        <v>92.34999999999999</v>
      </c>
      <c r="G457" s="355" t="inlineStr">
        <is>
          <t>381.20</t>
        </is>
      </c>
      <c r="H457" s="356" t="inlineStr">
        <is>
          <t>385.29</t>
        </is>
      </c>
      <c r="I457" s="354" t="inlineStr">
        <is>
          <t>한양대</t>
        </is>
      </c>
      <c r="J457" s="340" t="inlineStr">
        <is>
          <t>사회학과</t>
        </is>
      </c>
      <c r="K457" s="339" t="inlineStr">
        <is>
          <t>통합</t>
        </is>
      </c>
      <c r="L457" s="357" t="n">
        <v>13</v>
      </c>
      <c r="M457" s="358" t="inlineStr">
        <is>
          <t xml:space="preserve">926.96 / </t>
        </is>
      </c>
      <c r="N457" s="359" t="n">
        <v>1000</v>
      </c>
      <c r="O457" s="360" t="inlineStr">
        <is>
          <t>표점/만점</t>
        </is>
      </c>
      <c r="P457" s="343" t="inlineStr">
        <is>
          <t>변표/만점</t>
        </is>
      </c>
      <c r="Q457" s="342" t="inlineStr">
        <is>
          <t>2과목</t>
        </is>
      </c>
      <c r="R457" s="344" t="n">
        <v>35</v>
      </c>
      <c r="S457" s="345" t="n">
        <v>30</v>
      </c>
      <c r="T457" s="362" t="n">
        <v>25</v>
      </c>
      <c r="U457" s="361" t="n">
        <v>92.34999999999999</v>
      </c>
      <c r="V457" s="346" t="n">
        <v>127.289403619985</v>
      </c>
      <c r="W457" s="348" t="n">
        <v>125.539403619985</v>
      </c>
      <c r="X457" s="347" t="n">
        <v>64.19</v>
      </c>
      <c r="Y457" s="357" t="n">
        <v>66.49000000000001</v>
      </c>
      <c r="Z457" s="365" t="inlineStr">
        <is>
          <t>1등급</t>
        </is>
      </c>
      <c r="AA457" s="350" t="n">
        <v>100</v>
      </c>
      <c r="AB457" s="349" t="inlineStr">
        <is>
          <t>만점</t>
        </is>
      </c>
      <c r="AC457" s="350" t="n">
        <v>0</v>
      </c>
      <c r="AD457" s="349" t="inlineStr">
        <is>
          <t>만점</t>
        </is>
      </c>
      <c r="AE457" s="364" t="n">
        <v>0</v>
      </c>
      <c r="AF457" s="366" t="n">
        <v>0</v>
      </c>
      <c r="AG457" s="363" t="n">
        <v>0</v>
      </c>
      <c r="AH457" s="635" t="inlineStr"/>
      <c r="AI457" s="324" t="n"/>
      <c r="AL457" s="487" t="inlineStr">
        <is>
          <t>한양대 사회학과</t>
        </is>
      </c>
      <c r="AM457" s="477" t="inlineStr">
        <is>
          <t>통합</t>
        </is>
      </c>
      <c r="AN457" s="637" t="n">
        <v>100</v>
      </c>
      <c r="AO457" s="478" t="n">
        <v>-1034</v>
      </c>
      <c r="AP457" s="463" t="n">
        <v>-634</v>
      </c>
      <c r="AQ457" s="479" t="n">
        <v>-400</v>
      </c>
      <c r="AR457" s="476" t="inlineStr">
        <is>
          <t>7.22 → 6.93</t>
        </is>
      </c>
      <c r="BA457" s="313" t="inlineStr">
        <is>
          <t>통합인문147</t>
        </is>
      </c>
    </row>
    <row r="458" ht="16.5" customHeight="1" s="671">
      <c r="B458" s="367" t="inlineStr">
        <is>
          <t>7.25</t>
        </is>
      </c>
      <c r="C458" s="351" t="inlineStr">
        <is>
          <t>15,733</t>
        </is>
      </c>
      <c r="D458" s="727" t="n">
        <v>-1035</v>
      </c>
      <c r="E458" s="352" t="inlineStr"/>
      <c r="F458" s="341" t="n">
        <v>92.3</v>
      </c>
      <c r="G458" s="355" t="inlineStr">
        <is>
          <t>380.39</t>
        </is>
      </c>
      <c r="H458" s="356" t="inlineStr">
        <is>
          <t>385.35</t>
        </is>
      </c>
      <c r="I458" s="354" t="inlineStr">
        <is>
          <t>중앙대</t>
        </is>
      </c>
      <c r="J458" s="340" t="inlineStr">
        <is>
          <t>화학과</t>
        </is>
      </c>
      <c r="K458" s="339" t="inlineStr">
        <is>
          <t>자연</t>
        </is>
      </c>
      <c r="L458" s="357" t="n">
        <v>17</v>
      </c>
      <c r="M458" s="358" t="inlineStr">
        <is>
          <t xml:space="preserve">763.9 / </t>
        </is>
      </c>
      <c r="N458" s="359" t="n">
        <v>1000</v>
      </c>
      <c r="O458" s="360" t="inlineStr">
        <is>
          <t>표점</t>
        </is>
      </c>
      <c r="P458" s="343" t="inlineStr">
        <is>
          <t>변표</t>
        </is>
      </c>
      <c r="Q458" s="342" t="inlineStr">
        <is>
          <t>2과목</t>
        </is>
      </c>
      <c r="R458" s="344" t="n">
        <v>30</v>
      </c>
      <c r="S458" s="345" t="n">
        <v>35</v>
      </c>
      <c r="T458" s="362" t="n">
        <v>35</v>
      </c>
      <c r="U458" s="361" t="n">
        <v>92.3</v>
      </c>
      <c r="V458" s="346" t="n">
        <v>127.2479800235495</v>
      </c>
      <c r="W458" s="348" t="n">
        <v>125.4979800235495</v>
      </c>
      <c r="X458" s="347" t="n">
        <v>63.82</v>
      </c>
      <c r="Y458" s="357" t="n">
        <v>66.24000000000001</v>
      </c>
      <c r="Z458" s="365" t="inlineStr">
        <is>
          <t>1등급</t>
        </is>
      </c>
      <c r="AA458" s="350" t="n">
        <v>100</v>
      </c>
      <c r="AB458" s="349" t="inlineStr">
        <is>
          <t>만점</t>
        </is>
      </c>
      <c r="AC458" s="350" t="n">
        <v>10</v>
      </c>
      <c r="AD458" s="349" t="inlineStr">
        <is>
          <t>만점</t>
        </is>
      </c>
      <c r="AE458" s="364" t="n">
        <v>0</v>
      </c>
      <c r="AF458" s="366" t="n">
        <v>11.592</v>
      </c>
      <c r="AG458" s="363" t="n">
        <v>0</v>
      </c>
      <c r="AH458" s="635" t="inlineStr">
        <is>
          <t xml:space="preserve"> 과탐5%가산</t>
        </is>
      </c>
      <c r="AI458" s="324" t="n"/>
      <c r="AL458" s="487" t="inlineStr">
        <is>
          <t>중앙대 화학과</t>
        </is>
      </c>
      <c r="AM458" s="477" t="inlineStr">
        <is>
          <t>자연</t>
        </is>
      </c>
      <c r="AN458" s="637" t="n">
        <v>100</v>
      </c>
      <c r="AO458" s="478" t="n">
        <v>-1035</v>
      </c>
      <c r="AP458" s="463" t="n">
        <v>-1035</v>
      </c>
      <c r="AQ458" s="479" t="n">
        <v>0</v>
      </c>
      <c r="AR458" s="476" t="inlineStr">
        <is>
          <t>7.26 → 6.78</t>
        </is>
      </c>
      <c r="BA458" s="313" t="inlineStr">
        <is>
          <t>자연298</t>
        </is>
      </c>
    </row>
    <row r="459" ht="16.5" customHeight="1" s="671">
      <c r="B459" s="367" t="inlineStr">
        <is>
          <t>7.28</t>
        </is>
      </c>
      <c r="C459" s="351" t="inlineStr">
        <is>
          <t>15,798</t>
        </is>
      </c>
      <c r="D459" s="727" t="n">
        <v>-1036</v>
      </c>
      <c r="E459" s="352" t="inlineStr">
        <is>
          <t>380.33</t>
        </is>
      </c>
      <c r="F459" s="341" t="n">
        <v>92.27</v>
      </c>
      <c r="G459" s="355" t="inlineStr">
        <is>
          <t>381.01</t>
        </is>
      </c>
      <c r="H459" s="356" t="inlineStr">
        <is>
          <t>385.16</t>
        </is>
      </c>
      <c r="I459" s="354" t="inlineStr">
        <is>
          <t>경희대</t>
        </is>
      </c>
      <c r="J459" s="340" t="inlineStr">
        <is>
          <t>철학과</t>
        </is>
      </c>
      <c r="K459" s="339" t="inlineStr">
        <is>
          <t>통합</t>
        </is>
      </c>
      <c r="L459" s="357" t="n">
        <v>14</v>
      </c>
      <c r="M459" s="358" t="inlineStr">
        <is>
          <t xml:space="preserve">560.94 / </t>
        </is>
      </c>
      <c r="N459" s="359" t="n">
        <v>800</v>
      </c>
      <c r="O459" s="360" t="inlineStr">
        <is>
          <t>표점</t>
        </is>
      </c>
      <c r="P459" s="343" t="inlineStr">
        <is>
          <t>변표</t>
        </is>
      </c>
      <c r="Q459" s="342" t="inlineStr">
        <is>
          <t>2과목</t>
        </is>
      </c>
      <c r="R459" s="344" t="n">
        <v>35</v>
      </c>
      <c r="S459" s="345" t="n">
        <v>20</v>
      </c>
      <c r="T459" s="362" t="n">
        <v>30</v>
      </c>
      <c r="U459" s="361" t="n">
        <v>92.27</v>
      </c>
      <c r="V459" s="346" t="n">
        <v>127.2264920566767</v>
      </c>
      <c r="W459" s="348" t="n">
        <v>125.4764920566767</v>
      </c>
      <c r="X459" s="347" t="n">
        <v>64.15000000000001</v>
      </c>
      <c r="Y459" s="357" t="n">
        <v>64.69000000000001</v>
      </c>
      <c r="Z459" s="365" t="inlineStr">
        <is>
          <t>2등급</t>
        </is>
      </c>
      <c r="AA459" s="350" t="n">
        <v>117.6</v>
      </c>
      <c r="AB459" s="349" t="inlineStr">
        <is>
          <t>만점</t>
        </is>
      </c>
      <c r="AC459" s="350" t="n">
        <v>0</v>
      </c>
      <c r="AD459" s="349" t="inlineStr">
        <is>
          <t>만점</t>
        </is>
      </c>
      <c r="AE459" s="364" t="n">
        <v>0</v>
      </c>
      <c r="AF459" s="366" t="n">
        <v>9.6</v>
      </c>
      <c r="AG459" s="363" t="n">
        <v>0</v>
      </c>
      <c r="AH459" s="635" t="inlineStr">
        <is>
          <t xml:space="preserve"> 사탐9.6점 가산</t>
        </is>
      </c>
      <c r="AI459" s="324" t="n"/>
      <c r="AL459" s="487" t="inlineStr">
        <is>
          <t>경희대 철학과</t>
        </is>
      </c>
      <c r="AM459" s="477" t="inlineStr">
        <is>
          <t>통합</t>
        </is>
      </c>
      <c r="AN459" s="637" t="n">
        <v>100</v>
      </c>
      <c r="AO459" s="478" t="n">
        <v>-1036</v>
      </c>
      <c r="AP459" s="463" t="n">
        <v>-632</v>
      </c>
      <c r="AQ459" s="479" t="n">
        <v>-404</v>
      </c>
      <c r="AR459" s="476" t="inlineStr">
        <is>
          <t>7.28 → 6.99</t>
        </is>
      </c>
      <c r="BA459" s="313" t="inlineStr">
        <is>
          <t>통합인문148</t>
        </is>
      </c>
    </row>
    <row r="460" ht="16.5" customHeight="1" s="671">
      <c r="B460" s="367" t="inlineStr">
        <is>
          <t>7.31</t>
        </is>
      </c>
      <c r="C460" s="351" t="inlineStr">
        <is>
          <t>15,863</t>
        </is>
      </c>
      <c r="D460" s="727" t="n">
        <v>-1037</v>
      </c>
      <c r="E460" s="352" t="inlineStr"/>
      <c r="F460" s="341" t="n">
        <v>92.23999999999999</v>
      </c>
      <c r="G460" s="355" t="inlineStr">
        <is>
          <t>380.25</t>
        </is>
      </c>
      <c r="H460" s="356" t="inlineStr">
        <is>
          <t>385.19</t>
        </is>
      </c>
      <c r="I460" s="354" t="inlineStr">
        <is>
          <t>경희대</t>
        </is>
      </c>
      <c r="J460" s="340" t="inlineStr">
        <is>
          <t>화학과</t>
        </is>
      </c>
      <c r="K460" s="339" t="inlineStr">
        <is>
          <t>자연</t>
        </is>
      </c>
      <c r="L460" s="357" t="n">
        <v>19</v>
      </c>
      <c r="M460" s="358" t="inlineStr">
        <is>
          <t xml:space="preserve">559.8 / </t>
        </is>
      </c>
      <c r="N460" s="359" t="n">
        <v>800</v>
      </c>
      <c r="O460" s="360" t="inlineStr">
        <is>
          <t>표점</t>
        </is>
      </c>
      <c r="P460" s="343" t="inlineStr">
        <is>
          <t>변표</t>
        </is>
      </c>
      <c r="Q460" s="342" t="inlineStr">
        <is>
          <t>2과목</t>
        </is>
      </c>
      <c r="R460" s="344" t="n">
        <v>20</v>
      </c>
      <c r="S460" s="345" t="n">
        <v>35</v>
      </c>
      <c r="T460" s="362" t="n">
        <v>30</v>
      </c>
      <c r="U460" s="361" t="n">
        <v>92.23999999999999</v>
      </c>
      <c r="V460" s="346" t="n">
        <v>127.2023400601116</v>
      </c>
      <c r="W460" s="348" t="n">
        <v>125.4523400601116</v>
      </c>
      <c r="X460" s="347" t="n">
        <v>63.8</v>
      </c>
      <c r="Y460" s="357" t="n">
        <v>64.67</v>
      </c>
      <c r="Z460" s="365" t="inlineStr">
        <is>
          <t>2등급</t>
        </is>
      </c>
      <c r="AA460" s="350" t="n">
        <v>117.6</v>
      </c>
      <c r="AB460" s="349" t="inlineStr">
        <is>
          <t>만점</t>
        </is>
      </c>
      <c r="AC460" s="350" t="n">
        <v>0</v>
      </c>
      <c r="AD460" s="349" t="inlineStr">
        <is>
          <t>만점</t>
        </is>
      </c>
      <c r="AE460" s="364" t="n">
        <v>0</v>
      </c>
      <c r="AF460" s="366" t="n">
        <v>9.6</v>
      </c>
      <c r="AG460" s="363" t="n">
        <v>0</v>
      </c>
      <c r="AH460" s="635" t="inlineStr">
        <is>
          <t xml:space="preserve"> 과탐9.6점 가산</t>
        </is>
      </c>
      <c r="AI460" s="324" t="n"/>
      <c r="AL460" s="487" t="inlineStr">
        <is>
          <t>경희대 화학과</t>
        </is>
      </c>
      <c r="AM460" s="477" t="inlineStr">
        <is>
          <t>자연</t>
        </is>
      </c>
      <c r="AN460" s="637" t="n">
        <v>100</v>
      </c>
      <c r="AO460" s="478" t="n">
        <v>-1037</v>
      </c>
      <c r="AP460" s="463" t="n">
        <v>-1037</v>
      </c>
      <c r="AQ460" s="479" t="n">
        <v>0</v>
      </c>
      <c r="AR460" s="476" t="inlineStr">
        <is>
          <t>7.31 → 6.83</t>
        </is>
      </c>
      <c r="BA460" s="313" t="inlineStr">
        <is>
          <t>자연299</t>
        </is>
      </c>
    </row>
    <row r="461" ht="16.5" customHeight="1" s="671">
      <c r="B461" s="367" t="inlineStr">
        <is>
          <t>7.36</t>
        </is>
      </c>
      <c r="C461" s="351" t="inlineStr">
        <is>
          <t>15,971</t>
        </is>
      </c>
      <c r="D461" s="727" t="n">
        <v>-1038</v>
      </c>
      <c r="E461" s="352" t="inlineStr">
        <is>
          <t>380.38</t>
        </is>
      </c>
      <c r="F461" s="341" t="n">
        <v>92.19</v>
      </c>
      <c r="G461" s="355" t="inlineStr">
        <is>
          <t>380.13</t>
        </is>
      </c>
      <c r="H461" s="356" t="inlineStr">
        <is>
          <t>385.06</t>
        </is>
      </c>
      <c r="I461" s="354" t="inlineStr">
        <is>
          <t>서울시립대</t>
        </is>
      </c>
      <c r="J461" s="340" t="inlineStr">
        <is>
          <t>생명과학과</t>
        </is>
      </c>
      <c r="K461" s="339" t="inlineStr">
        <is>
          <t>자연</t>
        </is>
      </c>
      <c r="L461" s="357" t="n">
        <v>14</v>
      </c>
      <c r="M461" s="358" t="inlineStr">
        <is>
          <t xml:space="preserve">933.06 / </t>
        </is>
      </c>
      <c r="N461" s="359" t="n">
        <v>1000</v>
      </c>
      <c r="O461" s="360" t="inlineStr">
        <is>
          <t>표점/만점</t>
        </is>
      </c>
      <c r="P461" s="343" t="inlineStr">
        <is>
          <t>변표/만점</t>
        </is>
      </c>
      <c r="Q461" s="342" t="inlineStr">
        <is>
          <t>2과목</t>
        </is>
      </c>
      <c r="R461" s="344" t="n">
        <v>20</v>
      </c>
      <c r="S461" s="345" t="n">
        <v>40</v>
      </c>
      <c r="T461" s="362" t="n">
        <v>30</v>
      </c>
      <c r="U461" s="361" t="n">
        <v>92.19</v>
      </c>
      <c r="V461" s="346" t="n">
        <v>127.1621822868094</v>
      </c>
      <c r="W461" s="348" t="n">
        <v>125.4121822868094</v>
      </c>
      <c r="X461" s="347" t="n">
        <v>63.78</v>
      </c>
      <c r="Y461" s="357" t="n">
        <v>64.18000000000001</v>
      </c>
      <c r="Z461" s="365" t="inlineStr">
        <is>
          <t>2등급</t>
        </is>
      </c>
      <c r="AA461" s="350" t="n">
        <v>98</v>
      </c>
      <c r="AB461" s="349" t="inlineStr">
        <is>
          <t>만점</t>
        </is>
      </c>
      <c r="AC461" s="350" t="n">
        <v>0</v>
      </c>
      <c r="AD461" s="349" t="inlineStr">
        <is>
          <t>만점</t>
        </is>
      </c>
      <c r="AE461" s="364" t="n">
        <v>0</v>
      </c>
      <c r="AF461" s="366" t="n">
        <v>19.218</v>
      </c>
      <c r="AG461" s="363" t="n">
        <v>0</v>
      </c>
      <c r="AH461" s="635" t="inlineStr">
        <is>
          <t xml:space="preserve"> 과탐3%가산</t>
        </is>
      </c>
      <c r="AI461" s="324" t="n"/>
      <c r="AL461" s="487" t="inlineStr">
        <is>
          <t>서울시립대 생명과학과</t>
        </is>
      </c>
      <c r="AM461" s="477" t="inlineStr">
        <is>
          <t>자연</t>
        </is>
      </c>
      <c r="AN461" s="637" t="n">
        <v>100</v>
      </c>
      <c r="AO461" s="478" t="n">
        <v>-1038</v>
      </c>
      <c r="AP461" s="463" t="n">
        <v>-1038</v>
      </c>
      <c r="AQ461" s="479" t="n">
        <v>0</v>
      </c>
      <c r="AR461" s="476" t="inlineStr">
        <is>
          <t>7.36 → 6.88</t>
        </is>
      </c>
      <c r="BA461" s="313" t="inlineStr">
        <is>
          <t>통합인문149</t>
        </is>
      </c>
    </row>
    <row r="462" ht="16.5" customHeight="1" s="671">
      <c r="B462" s="367" t="inlineStr">
        <is>
          <t>7.36</t>
        </is>
      </c>
      <c r="C462" s="351" t="inlineStr">
        <is>
          <t>15,971</t>
        </is>
      </c>
      <c r="D462" s="727" t="n">
        <v>-1039</v>
      </c>
      <c r="E462" s="352" t="inlineStr"/>
      <c r="F462" s="341" t="n">
        <v>92.19</v>
      </c>
      <c r="G462" s="355" t="inlineStr">
        <is>
          <t>380.12</t>
        </is>
      </c>
      <c r="H462" s="356" t="inlineStr">
        <is>
          <t>385.05</t>
        </is>
      </c>
      <c r="I462" s="354" t="inlineStr">
        <is>
          <t>경희대</t>
        </is>
      </c>
      <c r="J462" s="340" t="inlineStr">
        <is>
          <t>전자정보공학부 전자공학과</t>
        </is>
      </c>
      <c r="K462" s="339" t="inlineStr">
        <is>
          <t>자연</t>
        </is>
      </c>
      <c r="L462" s="357" t="n">
        <v>64</v>
      </c>
      <c r="M462" s="358" t="inlineStr">
        <is>
          <t xml:space="preserve">559.64 / </t>
        </is>
      </c>
      <c r="N462" s="359" t="n">
        <v>800</v>
      </c>
      <c r="O462" s="360" t="inlineStr">
        <is>
          <t>표점</t>
        </is>
      </c>
      <c r="P462" s="343" t="inlineStr">
        <is>
          <t>변표</t>
        </is>
      </c>
      <c r="Q462" s="342" t="inlineStr">
        <is>
          <t>2과목</t>
        </is>
      </c>
      <c r="R462" s="344" t="n">
        <v>20</v>
      </c>
      <c r="S462" s="345" t="n">
        <v>35</v>
      </c>
      <c r="T462" s="362" t="n">
        <v>30</v>
      </c>
      <c r="U462" s="361" t="n">
        <v>92.19</v>
      </c>
      <c r="V462" s="346" t="n">
        <v>127.1594031773293</v>
      </c>
      <c r="W462" s="348" t="n">
        <v>125.4094031773293</v>
      </c>
      <c r="X462" s="347" t="n">
        <v>63.78</v>
      </c>
      <c r="Y462" s="357" t="n">
        <v>64.65000000000001</v>
      </c>
      <c r="Z462" s="365" t="inlineStr">
        <is>
          <t>2등급</t>
        </is>
      </c>
      <c r="AA462" s="350" t="n">
        <v>117.6</v>
      </c>
      <c r="AB462" s="349" t="inlineStr">
        <is>
          <t>만점</t>
        </is>
      </c>
      <c r="AC462" s="350" t="n">
        <v>0</v>
      </c>
      <c r="AD462" s="349" t="inlineStr">
        <is>
          <t>만점</t>
        </is>
      </c>
      <c r="AE462" s="364" t="n">
        <v>0</v>
      </c>
      <c r="AF462" s="366" t="n">
        <v>9.6</v>
      </c>
      <c r="AG462" s="363" t="n">
        <v>0</v>
      </c>
      <c r="AH462" s="635" t="inlineStr">
        <is>
          <t xml:space="preserve"> 과탐9.6점 가산</t>
        </is>
      </c>
      <c r="AI462" s="324" t="n"/>
      <c r="AL462" s="487" t="inlineStr">
        <is>
          <t>경희대 전자정보공학부 전자공학과</t>
        </is>
      </c>
      <c r="AM462" s="477" t="inlineStr">
        <is>
          <t>자연</t>
        </is>
      </c>
      <c r="AN462" s="637" t="n">
        <v>100</v>
      </c>
      <c r="AO462" s="478" t="n">
        <v>-1039</v>
      </c>
      <c r="AP462" s="463" t="n">
        <v>-1039</v>
      </c>
      <c r="AQ462" s="479" t="n">
        <v>0</v>
      </c>
      <c r="AR462" s="476" t="inlineStr">
        <is>
          <t>7.36 → 6.88</t>
        </is>
      </c>
      <c r="BA462" s="313" t="inlineStr">
        <is>
          <t>통합인문150</t>
        </is>
      </c>
    </row>
    <row r="463" ht="16.5" customHeight="1" s="671">
      <c r="B463" s="367" t="inlineStr">
        <is>
          <t>7.40</t>
        </is>
      </c>
      <c r="C463" s="351" t="inlineStr">
        <is>
          <t>16,058</t>
        </is>
      </c>
      <c r="D463" s="727" t="n">
        <v>-1040</v>
      </c>
      <c r="E463" s="352" t="inlineStr"/>
      <c r="F463" s="341" t="n">
        <v>92.15000000000001</v>
      </c>
      <c r="G463" s="355" t="inlineStr">
        <is>
          <t>380.01</t>
        </is>
      </c>
      <c r="H463" s="356" t="inlineStr">
        <is>
          <t>384.94</t>
        </is>
      </c>
      <c r="I463" s="354" t="inlineStr">
        <is>
          <t>건국대</t>
        </is>
      </c>
      <c r="J463" s="340" t="inlineStr">
        <is>
          <t>컴퓨터공학부</t>
        </is>
      </c>
      <c r="K463" s="339" t="inlineStr">
        <is>
          <t>자연</t>
        </is>
      </c>
      <c r="L463" s="357" t="n">
        <v>50</v>
      </c>
      <c r="M463" s="358" t="inlineStr">
        <is>
          <t xml:space="preserve">669.14 / </t>
        </is>
      </c>
      <c r="N463" s="359" t="n">
        <v>1000</v>
      </c>
      <c r="O463" s="360" t="inlineStr">
        <is>
          <t>표점</t>
        </is>
      </c>
      <c r="P463" s="343" t="inlineStr">
        <is>
          <t>변표</t>
        </is>
      </c>
      <c r="Q463" s="342" t="inlineStr">
        <is>
          <t>2과목</t>
        </is>
      </c>
      <c r="R463" s="344" t="n">
        <v>30</v>
      </c>
      <c r="S463" s="345" t="n">
        <v>40</v>
      </c>
      <c r="T463" s="362" t="n">
        <v>20</v>
      </c>
      <c r="U463" s="361" t="n">
        <v>92.15000000000001</v>
      </c>
      <c r="V463" s="346" t="n">
        <v>127.1215423302598</v>
      </c>
      <c r="W463" s="348" t="n">
        <v>125.3715423302598</v>
      </c>
      <c r="X463" s="347" t="n">
        <v>63.76</v>
      </c>
      <c r="Y463" s="357" t="n">
        <v>64.61</v>
      </c>
      <c r="Z463" s="365" t="inlineStr">
        <is>
          <t>2등급</t>
        </is>
      </c>
      <c r="AA463" s="350" t="n">
        <v>98.5</v>
      </c>
      <c r="AB463" s="349" t="inlineStr">
        <is>
          <t>만점</t>
        </is>
      </c>
      <c r="AC463" s="350" t="n">
        <v>0</v>
      </c>
      <c r="AD463" s="349" t="inlineStr">
        <is>
          <t>만점</t>
        </is>
      </c>
      <c r="AE463" s="364" t="n">
        <v>0</v>
      </c>
      <c r="AF463" s="366" t="n">
        <v>0</v>
      </c>
      <c r="AG463" s="363" t="n">
        <v>0</v>
      </c>
      <c r="AH463" s="635" t="inlineStr"/>
      <c r="AI463" s="324" t="n"/>
      <c r="AL463" s="487" t="inlineStr">
        <is>
          <t>건국대 컴퓨터공학부</t>
        </is>
      </c>
      <c r="AM463" s="477" t="inlineStr">
        <is>
          <t>자연</t>
        </is>
      </c>
      <c r="AN463" s="637" t="n">
        <v>100</v>
      </c>
      <c r="AO463" s="478" t="n">
        <v>-1040</v>
      </c>
      <c r="AP463" s="463" t="n">
        <v>-1040</v>
      </c>
      <c r="AQ463" s="479" t="n">
        <v>0</v>
      </c>
      <c r="AR463" s="476" t="inlineStr">
        <is>
          <t>7.41 → 6.93</t>
        </is>
      </c>
      <c r="BA463" s="313" t="inlineStr">
        <is>
          <t>자연300</t>
        </is>
      </c>
    </row>
    <row r="464" ht="16.5" customHeight="1" s="671">
      <c r="B464" s="367" t="inlineStr">
        <is>
          <t>7.42</t>
        </is>
      </c>
      <c r="C464" s="351" t="inlineStr">
        <is>
          <t>16,101</t>
        </is>
      </c>
      <c r="D464" s="727" t="n">
        <v>-1041</v>
      </c>
      <c r="E464" s="352" t="inlineStr"/>
      <c r="F464" s="341" t="n">
        <v>92.13</v>
      </c>
      <c r="G464" s="355" t="inlineStr">
        <is>
          <t>380.65</t>
        </is>
      </c>
      <c r="H464" s="356" t="inlineStr">
        <is>
          <t>384.86</t>
        </is>
      </c>
      <c r="I464" s="354" t="inlineStr">
        <is>
          <t>중앙대</t>
        </is>
      </c>
      <c r="J464" s="340" t="inlineStr">
        <is>
          <t>경영학부(경영학)</t>
        </is>
      </c>
      <c r="K464" s="339" t="inlineStr">
        <is>
          <t>통합</t>
        </is>
      </c>
      <c r="L464" s="357" t="n">
        <v>210</v>
      </c>
      <c r="M464" s="358" t="inlineStr">
        <is>
          <t xml:space="preserve">749.9 / </t>
        </is>
      </c>
      <c r="N464" s="359" t="n">
        <v>1000</v>
      </c>
      <c r="O464" s="360" t="inlineStr">
        <is>
          <t>표점</t>
        </is>
      </c>
      <c r="P464" s="343" t="inlineStr">
        <is>
          <t>변표</t>
        </is>
      </c>
      <c r="Q464" s="342" t="inlineStr">
        <is>
          <t>2과목</t>
        </is>
      </c>
      <c r="R464" s="344" t="n">
        <v>30</v>
      </c>
      <c r="S464" s="345" t="n">
        <v>40</v>
      </c>
      <c r="T464" s="362" t="n">
        <v>30</v>
      </c>
      <c r="U464" s="361" t="n">
        <v>92.13</v>
      </c>
      <c r="V464" s="346" t="n">
        <v>127.1109285127362</v>
      </c>
      <c r="W464" s="348" t="n">
        <v>125.3609285127362</v>
      </c>
      <c r="X464" s="347" t="n">
        <v>64.09</v>
      </c>
      <c r="Y464" s="357" t="n">
        <v>66.17</v>
      </c>
      <c r="Z464" s="365" t="inlineStr">
        <is>
          <t>1등급</t>
        </is>
      </c>
      <c r="AA464" s="350" t="n">
        <v>100</v>
      </c>
      <c r="AB464" s="349" t="inlineStr">
        <is>
          <t>만점</t>
        </is>
      </c>
      <c r="AC464" s="350" t="n">
        <v>10</v>
      </c>
      <c r="AD464" s="349" t="inlineStr">
        <is>
          <t>만점</t>
        </is>
      </c>
      <c r="AE464" s="364" t="n">
        <v>0</v>
      </c>
      <c r="AF464" s="366" t="n">
        <v>0</v>
      </c>
      <c r="AG464" s="363" t="n">
        <v>0</v>
      </c>
      <c r="AH464" s="635" t="inlineStr"/>
      <c r="AI464" s="324" t="n"/>
      <c r="AL464" s="487" t="inlineStr">
        <is>
          <t>중앙대 경영학부(경영학)</t>
        </is>
      </c>
      <c r="AM464" s="477" t="inlineStr">
        <is>
          <t>통합</t>
        </is>
      </c>
      <c r="AN464" s="637" t="n">
        <v>100</v>
      </c>
      <c r="AO464" s="478" t="n">
        <v>-1041</v>
      </c>
      <c r="AP464" s="463" t="n">
        <v>-631</v>
      </c>
      <c r="AQ464" s="479" t="n">
        <v>-410</v>
      </c>
      <c r="AR464" s="476" t="inlineStr">
        <is>
          <t>7.42 → 7.13</t>
        </is>
      </c>
      <c r="BA464" s="313" t="inlineStr">
        <is>
          <t>자연301</t>
        </is>
      </c>
    </row>
    <row r="465" ht="16.5" customHeight="1" s="671">
      <c r="B465" s="367" t="inlineStr">
        <is>
          <t>7.44</t>
        </is>
      </c>
      <c r="C465" s="351" t="inlineStr">
        <is>
          <t>16,145</t>
        </is>
      </c>
      <c r="D465" s="727" t="n">
        <v>-1042</v>
      </c>
      <c r="E465" s="352" t="inlineStr">
        <is>
          <t>379.97</t>
        </is>
      </c>
      <c r="F465" s="341" t="n">
        <v>92.12</v>
      </c>
      <c r="G465" s="355" t="inlineStr">
        <is>
          <t>379.93</t>
        </is>
      </c>
      <c r="H465" s="356" t="inlineStr">
        <is>
          <t>384.86</t>
        </is>
      </c>
      <c r="I465" s="354" t="inlineStr">
        <is>
          <t>건국대</t>
        </is>
      </c>
      <c r="J465" s="340" t="inlineStr">
        <is>
          <t>첨단바이오공학부</t>
        </is>
      </c>
      <c r="K465" s="339" t="inlineStr">
        <is>
          <t>자연</t>
        </is>
      </c>
      <c r="L465" s="357" t="n">
        <v>20</v>
      </c>
      <c r="M465" s="358" t="inlineStr">
        <is>
          <t xml:space="preserve">669.02 / </t>
        </is>
      </c>
      <c r="N465" s="359" t="n">
        <v>1000</v>
      </c>
      <c r="O465" s="360" t="inlineStr">
        <is>
          <t>표점</t>
        </is>
      </c>
      <c r="P465" s="343" t="inlineStr">
        <is>
          <t>변표</t>
        </is>
      </c>
      <c r="Q465" s="342" t="inlineStr">
        <is>
          <t>2과목</t>
        </is>
      </c>
      <c r="R465" s="344" t="n">
        <v>30</v>
      </c>
      <c r="S465" s="345" t="n">
        <v>40</v>
      </c>
      <c r="T465" s="362" t="n">
        <v>20</v>
      </c>
      <c r="U465" s="361" t="n">
        <v>92.12</v>
      </c>
      <c r="V465" s="346" t="n">
        <v>127.0963956412406</v>
      </c>
      <c r="W465" s="348" t="n">
        <v>125.3463956412406</v>
      </c>
      <c r="X465" s="347" t="n">
        <v>63.74</v>
      </c>
      <c r="Y465" s="357" t="n">
        <v>64.60000000000001</v>
      </c>
      <c r="Z465" s="365" t="inlineStr">
        <is>
          <t>2등급</t>
        </is>
      </c>
      <c r="AA465" s="350" t="n">
        <v>98.5</v>
      </c>
      <c r="AB465" s="349" t="inlineStr">
        <is>
          <t>만점</t>
        </is>
      </c>
      <c r="AC465" s="350" t="n">
        <v>0</v>
      </c>
      <c r="AD465" s="349" t="inlineStr">
        <is>
          <t>만점</t>
        </is>
      </c>
      <c r="AE465" s="364" t="n">
        <v>0</v>
      </c>
      <c r="AF465" s="366" t="n">
        <v>0</v>
      </c>
      <c r="AG465" s="363" t="n">
        <v>0</v>
      </c>
      <c r="AH465" s="635" t="inlineStr"/>
      <c r="AI465" s="324" t="n"/>
      <c r="AL465" s="487" t="inlineStr">
        <is>
          <t>건국대 첨단바이오공학부</t>
        </is>
      </c>
      <c r="AM465" s="477" t="inlineStr">
        <is>
          <t>자연</t>
        </is>
      </c>
      <c r="AN465" s="637" t="n">
        <v>100</v>
      </c>
      <c r="AO465" s="478" t="n">
        <v>-1042</v>
      </c>
      <c r="AP465" s="463" t="n">
        <v>-1042</v>
      </c>
      <c r="AQ465" s="479" t="n">
        <v>0</v>
      </c>
      <c r="AR465" s="476" t="inlineStr">
        <is>
          <t>7.44 → 6.96</t>
        </is>
      </c>
      <c r="BA465" s="313" t="inlineStr">
        <is>
          <t>통합인문151</t>
        </is>
      </c>
    </row>
    <row r="466" ht="16.5" customHeight="1" s="671">
      <c r="B466" s="367" t="inlineStr">
        <is>
          <t>7.44</t>
        </is>
      </c>
      <c r="C466" s="351" t="inlineStr">
        <is>
          <t>16,145</t>
        </is>
      </c>
      <c r="D466" s="727" t="n">
        <v>-1043</v>
      </c>
      <c r="E466" s="352" t="inlineStr"/>
      <c r="F466" s="341" t="n">
        <v>92.11</v>
      </c>
      <c r="G466" s="355" t="inlineStr">
        <is>
          <t>380.57</t>
        </is>
      </c>
      <c r="H466" s="356" t="inlineStr">
        <is>
          <t>384.81</t>
        </is>
      </c>
      <c r="I466" s="354" t="inlineStr">
        <is>
          <t>동국대</t>
        </is>
      </c>
      <c r="J466" s="340" t="inlineStr">
        <is>
          <t>컴퓨터·AI학부(인문)</t>
        </is>
      </c>
      <c r="K466" s="339" t="inlineStr">
        <is>
          <t>통합</t>
        </is>
      </c>
      <c r="L466" s="357" t="n">
        <v>7</v>
      </c>
      <c r="M466" s="358" t="inlineStr">
        <is>
          <t xml:space="preserve">689.816 / </t>
        </is>
      </c>
      <c r="N466" s="359" t="n">
        <v>1000</v>
      </c>
      <c r="O466" s="360" t="inlineStr">
        <is>
          <t>표점</t>
        </is>
      </c>
      <c r="P466" s="343" t="inlineStr">
        <is>
          <t>변표</t>
        </is>
      </c>
      <c r="Q466" s="342" t="inlineStr">
        <is>
          <t>2과목</t>
        </is>
      </c>
      <c r="R466" s="344" t="n">
        <v>35</v>
      </c>
      <c r="S466" s="345" t="n">
        <v>25</v>
      </c>
      <c r="T466" s="362" t="n">
        <v>25</v>
      </c>
      <c r="U466" s="361" t="n">
        <v>92.11</v>
      </c>
      <c r="V466" s="346" t="n">
        <v>127.087908496732</v>
      </c>
      <c r="W466" s="348" t="n">
        <v>125.337908496732</v>
      </c>
      <c r="X466" s="347" t="n">
        <v>64.06999999999999</v>
      </c>
      <c r="Y466" s="357" t="n">
        <v>64.60000000000001</v>
      </c>
      <c r="Z466" s="365" t="inlineStr">
        <is>
          <t>2등급</t>
        </is>
      </c>
      <c r="AA466" s="350" t="n">
        <v>149.25</v>
      </c>
      <c r="AB466" s="349" t="inlineStr">
        <is>
          <t>만점</t>
        </is>
      </c>
      <c r="AC466" s="350" t="n">
        <v>0</v>
      </c>
      <c r="AD466" s="349" t="inlineStr">
        <is>
          <t>만점</t>
        </is>
      </c>
      <c r="AE466" s="364" t="n">
        <v>0</v>
      </c>
      <c r="AF466" s="366" t="n">
        <v>0</v>
      </c>
      <c r="AG466" s="363" t="n">
        <v>0</v>
      </c>
      <c r="AH466" s="635" t="inlineStr"/>
      <c r="AI466" s="324" t="n"/>
      <c r="AL466" s="487" t="inlineStr">
        <is>
          <t>동국대 컴퓨터·AI학부(인문)</t>
        </is>
      </c>
      <c r="AM466" s="477" t="inlineStr">
        <is>
          <t>통합</t>
        </is>
      </c>
      <c r="AN466" s="637" t="n">
        <v>100</v>
      </c>
      <c r="AO466" s="478" t="n">
        <v>-1043</v>
      </c>
      <c r="AP466" s="463" t="n">
        <v>-631</v>
      </c>
      <c r="AQ466" s="479" t="n">
        <v>-412</v>
      </c>
      <c r="AR466" s="476" t="inlineStr">
        <is>
          <t>7.45 → 7.16</t>
        </is>
      </c>
      <c r="BA466" s="313" t="inlineStr">
        <is>
          <t>자연302</t>
        </is>
      </c>
    </row>
    <row r="467" ht="16.5" customHeight="1" s="671">
      <c r="B467" s="367" t="inlineStr">
        <is>
          <t>7.46</t>
        </is>
      </c>
      <c r="C467" s="351" t="inlineStr">
        <is>
          <t>16,188</t>
        </is>
      </c>
      <c r="D467" s="727" t="n">
        <v>-1044</v>
      </c>
      <c r="E467" s="352" t="inlineStr">
        <is>
          <t>379.91</t>
        </is>
      </c>
      <c r="F467" s="341" t="n">
        <v>92.09</v>
      </c>
      <c r="G467" s="355" t="inlineStr">
        <is>
          <t>379.87</t>
        </is>
      </c>
      <c r="H467" s="356" t="inlineStr">
        <is>
          <t>384.82</t>
        </is>
      </c>
      <c r="I467" s="354" t="inlineStr">
        <is>
          <t>경희대</t>
        </is>
      </c>
      <c r="J467" s="340" t="inlineStr">
        <is>
          <t>전자정보공학부 반도체공학과</t>
        </is>
      </c>
      <c r="K467" s="339" t="inlineStr">
        <is>
          <t>자연</t>
        </is>
      </c>
      <c r="L467" s="357" t="n">
        <v>16</v>
      </c>
      <c r="M467" s="358" t="inlineStr">
        <is>
          <t xml:space="preserve">559.33 / </t>
        </is>
      </c>
      <c r="N467" s="359" t="n">
        <v>800</v>
      </c>
      <c r="O467" s="360" t="inlineStr">
        <is>
          <t>표점</t>
        </is>
      </c>
      <c r="P467" s="343" t="inlineStr">
        <is>
          <t>변표</t>
        </is>
      </c>
      <c r="Q467" s="342" t="inlineStr">
        <is>
          <t>2과목</t>
        </is>
      </c>
      <c r="R467" s="344" t="n">
        <v>20</v>
      </c>
      <c r="S467" s="345" t="n">
        <v>35</v>
      </c>
      <c r="T467" s="362" t="n">
        <v>30</v>
      </c>
      <c r="U467" s="361" t="n">
        <v>92.09</v>
      </c>
      <c r="V467" s="346" t="n">
        <v>127.0762129669386</v>
      </c>
      <c r="W467" s="348" t="n">
        <v>125.3262129669386</v>
      </c>
      <c r="X467" s="347" t="n">
        <v>63.73</v>
      </c>
      <c r="Y467" s="357" t="n">
        <v>64.59</v>
      </c>
      <c r="Z467" s="365" t="inlineStr">
        <is>
          <t>2등급</t>
        </is>
      </c>
      <c r="AA467" s="350" t="n">
        <v>117.6</v>
      </c>
      <c r="AB467" s="349" t="inlineStr">
        <is>
          <t>만점</t>
        </is>
      </c>
      <c r="AC467" s="350" t="n">
        <v>0</v>
      </c>
      <c r="AD467" s="349" t="inlineStr">
        <is>
          <t>만점</t>
        </is>
      </c>
      <c r="AE467" s="364" t="n">
        <v>0</v>
      </c>
      <c r="AF467" s="366" t="n">
        <v>9.6</v>
      </c>
      <c r="AG467" s="363" t="n">
        <v>0</v>
      </c>
      <c r="AH467" s="635" t="inlineStr">
        <is>
          <t xml:space="preserve"> 과탐9.6점 가산</t>
        </is>
      </c>
      <c r="AI467" s="324" t="n"/>
      <c r="AL467" s="487" t="inlineStr">
        <is>
          <t>경희대 전자정보공학부 반도체공학과</t>
        </is>
      </c>
      <c r="AM467" s="477" t="inlineStr">
        <is>
          <t>자연</t>
        </is>
      </c>
      <c r="AN467" s="637" t="n">
        <v>100</v>
      </c>
      <c r="AO467" s="478" t="n">
        <v>-1044</v>
      </c>
      <c r="AP467" s="463" t="n">
        <v>-1044</v>
      </c>
      <c r="AQ467" s="479" t="n">
        <v>0</v>
      </c>
      <c r="AR467" s="476" t="inlineStr">
        <is>
          <t>7.46 → 6.98</t>
        </is>
      </c>
      <c r="BA467" s="313" t="inlineStr">
        <is>
          <t>통합인문152</t>
        </is>
      </c>
    </row>
    <row r="468" ht="16.5" customHeight="1" s="671">
      <c r="B468" s="367" t="inlineStr">
        <is>
          <t>7.50</t>
        </is>
      </c>
      <c r="C468" s="351" t="inlineStr">
        <is>
          <t>16,275</t>
        </is>
      </c>
      <c r="D468" s="727" t="n">
        <v>-1045</v>
      </c>
      <c r="E468" s="352" t="inlineStr"/>
      <c r="F468" s="341" t="n">
        <v>92.05</v>
      </c>
      <c r="G468" s="355" t="inlineStr">
        <is>
          <t>379.78</t>
        </is>
      </c>
      <c r="H468" s="356" t="inlineStr">
        <is>
          <t>384.72</t>
        </is>
      </c>
      <c r="I468" s="354" t="inlineStr">
        <is>
          <t>중앙대</t>
        </is>
      </c>
      <c r="J468" s="340" t="inlineStr">
        <is>
          <t>수학과</t>
        </is>
      </c>
      <c r="K468" s="339" t="inlineStr">
        <is>
          <t>자연</t>
        </is>
      </c>
      <c r="L468" s="357" t="n">
        <v>16</v>
      </c>
      <c r="M468" s="358" t="inlineStr">
        <is>
          <t xml:space="preserve">762.9 / </t>
        </is>
      </c>
      <c r="N468" s="359" t="n">
        <v>1000</v>
      </c>
      <c r="O468" s="360" t="inlineStr">
        <is>
          <t>표점</t>
        </is>
      </c>
      <c r="P468" s="343" t="inlineStr">
        <is>
          <t>변표</t>
        </is>
      </c>
      <c r="Q468" s="342" t="inlineStr">
        <is>
          <t>2과목</t>
        </is>
      </c>
      <c r="R468" s="344" t="n">
        <v>30</v>
      </c>
      <c r="S468" s="345" t="n">
        <v>35</v>
      </c>
      <c r="T468" s="362" t="n">
        <v>35</v>
      </c>
      <c r="U468" s="361" t="n">
        <v>92.05</v>
      </c>
      <c r="V468" s="346" t="n">
        <v>127.0449673149539</v>
      </c>
      <c r="W468" s="348" t="n">
        <v>125.2949673149539</v>
      </c>
      <c r="X468" s="347" t="n">
        <v>63.72</v>
      </c>
      <c r="Y468" s="357" t="n">
        <v>66.14</v>
      </c>
      <c r="Z468" s="365" t="inlineStr">
        <is>
          <t>1등급</t>
        </is>
      </c>
      <c r="AA468" s="350" t="n">
        <v>100</v>
      </c>
      <c r="AB468" s="349" t="inlineStr">
        <is>
          <t>만점</t>
        </is>
      </c>
      <c r="AC468" s="350" t="n">
        <v>10</v>
      </c>
      <c r="AD468" s="349" t="inlineStr">
        <is>
          <t>만점</t>
        </is>
      </c>
      <c r="AE468" s="364" t="n">
        <v>0</v>
      </c>
      <c r="AF468" s="366" t="n">
        <v>11.575</v>
      </c>
      <c r="AG468" s="363" t="n">
        <v>0</v>
      </c>
      <c r="AH468" s="635" t="inlineStr">
        <is>
          <t xml:space="preserve"> 과탐5%가산</t>
        </is>
      </c>
      <c r="AI468" s="324" t="n"/>
      <c r="AL468" s="487" t="inlineStr">
        <is>
          <t>중앙대 수학과</t>
        </is>
      </c>
      <c r="AM468" s="477" t="inlineStr">
        <is>
          <t>자연</t>
        </is>
      </c>
      <c r="AN468" s="637" t="n">
        <v>100</v>
      </c>
      <c r="AO468" s="478" t="n">
        <v>-1045</v>
      </c>
      <c r="AP468" s="463" t="n">
        <v>-1045</v>
      </c>
      <c r="AQ468" s="479" t="n">
        <v>0</v>
      </c>
      <c r="AR468" s="476" t="inlineStr">
        <is>
          <t>7.50 → 7.02</t>
        </is>
      </c>
      <c r="BA468" s="313" t="inlineStr">
        <is>
          <t>통합인문153</t>
        </is>
      </c>
    </row>
    <row r="469" ht="16.5" customHeight="1" s="671">
      <c r="B469" s="367" t="inlineStr">
        <is>
          <t>7.52</t>
        </is>
      </c>
      <c r="C469" s="351" t="inlineStr">
        <is>
          <t>16,318</t>
        </is>
      </c>
      <c r="D469" s="727" t="n">
        <v>-1046</v>
      </c>
      <c r="E469" s="352" t="inlineStr"/>
      <c r="F469" s="341" t="n">
        <v>92.03</v>
      </c>
      <c r="G469" s="355" t="inlineStr">
        <is>
          <t>379.72</t>
        </is>
      </c>
      <c r="H469" s="356" t="inlineStr">
        <is>
          <t>384.66</t>
        </is>
      </c>
      <c r="I469" s="354" t="inlineStr">
        <is>
          <t>중앙대</t>
        </is>
      </c>
      <c r="J469" s="340" t="inlineStr">
        <is>
          <t>기계공학부</t>
        </is>
      </c>
      <c r="K469" s="339" t="inlineStr">
        <is>
          <t>자연</t>
        </is>
      </c>
      <c r="L469" s="357" t="n">
        <v>69</v>
      </c>
      <c r="M469" s="358" t="inlineStr">
        <is>
          <t xml:space="preserve">762.8 / </t>
        </is>
      </c>
      <c r="N469" s="359" t="n">
        <v>1000</v>
      </c>
      <c r="O469" s="360" t="inlineStr">
        <is>
          <t>표점</t>
        </is>
      </c>
      <c r="P469" s="343" t="inlineStr">
        <is>
          <t>변표</t>
        </is>
      </c>
      <c r="Q469" s="342" t="inlineStr">
        <is>
          <t>2과목</t>
        </is>
      </c>
      <c r="R469" s="344" t="n">
        <v>30</v>
      </c>
      <c r="S469" s="345" t="n">
        <v>35</v>
      </c>
      <c r="T469" s="362" t="n">
        <v>35</v>
      </c>
      <c r="U469" s="361" t="n">
        <v>92.03</v>
      </c>
      <c r="V469" s="346" t="n">
        <v>127.0246660440943</v>
      </c>
      <c r="W469" s="348" t="n">
        <v>125.2746660440943</v>
      </c>
      <c r="X469" s="347" t="n">
        <v>63.71</v>
      </c>
      <c r="Y469" s="357" t="n">
        <v>66.14</v>
      </c>
      <c r="Z469" s="365" t="inlineStr">
        <is>
          <t>1등급</t>
        </is>
      </c>
      <c r="AA469" s="350" t="n">
        <v>100</v>
      </c>
      <c r="AB469" s="349" t="inlineStr">
        <is>
          <t>만점</t>
        </is>
      </c>
      <c r="AC469" s="350" t="n">
        <v>10</v>
      </c>
      <c r="AD469" s="349" t="inlineStr">
        <is>
          <t>만점</t>
        </is>
      </c>
      <c r="AE469" s="364" t="n">
        <v>0</v>
      </c>
      <c r="AF469" s="366" t="n">
        <v>11.575</v>
      </c>
      <c r="AG469" s="363" t="n">
        <v>0</v>
      </c>
      <c r="AH469" s="635" t="inlineStr">
        <is>
          <t xml:space="preserve"> 과탐5%가산</t>
        </is>
      </c>
      <c r="AI469" s="324" t="n"/>
      <c r="AL469" s="487" t="inlineStr">
        <is>
          <t>중앙대 기계공학부</t>
        </is>
      </c>
      <c r="AM469" s="477" t="inlineStr">
        <is>
          <t>자연</t>
        </is>
      </c>
      <c r="AN469" s="637" t="n">
        <v>100</v>
      </c>
      <c r="AO469" s="478" t="n">
        <v>-1046</v>
      </c>
      <c r="AP469" s="463" t="n">
        <v>-1046</v>
      </c>
      <c r="AQ469" s="479" t="n">
        <v>0</v>
      </c>
      <c r="AR469" s="476" t="inlineStr">
        <is>
          <t>7.52 → 7.04</t>
        </is>
      </c>
      <c r="BA469" s="313" t="inlineStr">
        <is>
          <t>자연303</t>
        </is>
      </c>
    </row>
    <row r="470" ht="16.5" customHeight="1" s="671">
      <c r="B470" s="367" t="inlineStr">
        <is>
          <t>7.52</t>
        </is>
      </c>
      <c r="C470" s="351" t="inlineStr">
        <is>
          <t>16,318</t>
        </is>
      </c>
      <c r="D470" s="727" t="n">
        <v>-1047</v>
      </c>
      <c r="E470" s="352" t="inlineStr"/>
      <c r="F470" s="341" t="n">
        <v>92.02</v>
      </c>
      <c r="G470" s="355" t="inlineStr">
        <is>
          <t>380.36</t>
        </is>
      </c>
      <c r="H470" s="356" t="inlineStr">
        <is>
          <t>384.57</t>
        </is>
      </c>
      <c r="I470" s="354" t="inlineStr">
        <is>
          <t>연세대</t>
        </is>
      </c>
      <c r="J470" s="340" t="inlineStr">
        <is>
          <t>문화인류학과</t>
        </is>
      </c>
      <c r="K470" s="339" t="inlineStr">
        <is>
          <t>통합</t>
        </is>
      </c>
      <c r="L470" s="357" t="n">
        <v>5</v>
      </c>
      <c r="M470" s="358" t="inlineStr">
        <is>
          <t xml:space="preserve">685.975 / </t>
        </is>
      </c>
      <c r="N470" s="359" t="n">
        <v>1000</v>
      </c>
      <c r="O470" s="360" t="inlineStr">
        <is>
          <t>표점</t>
        </is>
      </c>
      <c r="P470" s="343" t="inlineStr">
        <is>
          <t>변표</t>
        </is>
      </c>
      <c r="Q470" s="342" t="inlineStr">
        <is>
          <t>2과목</t>
        </is>
      </c>
      <c r="R470" s="344" t="n">
        <v>38</v>
      </c>
      <c r="S470" s="345" t="n">
        <v>25</v>
      </c>
      <c r="T470" s="362" t="n">
        <v>25</v>
      </c>
      <c r="U470" s="361" t="n">
        <v>92.02</v>
      </c>
      <c r="V470" s="346" t="n">
        <v>127.0204295882587</v>
      </c>
      <c r="W470" s="348" t="n">
        <v>125.2704295882587</v>
      </c>
      <c r="X470" s="347" t="n">
        <v>64.03</v>
      </c>
      <c r="Y470" s="357" t="n">
        <v>64.56</v>
      </c>
      <c r="Z470" s="365" t="inlineStr">
        <is>
          <t>1등급</t>
        </is>
      </c>
      <c r="AA470" s="350" t="n">
        <v>125</v>
      </c>
      <c r="AB470" s="349" t="inlineStr">
        <is>
          <t>만점</t>
        </is>
      </c>
      <c r="AC470" s="350" t="n">
        <v>0</v>
      </c>
      <c r="AD470" s="349" t="inlineStr">
        <is>
          <t>만점</t>
        </is>
      </c>
      <c r="AE470" s="364" t="n">
        <v>0</v>
      </c>
      <c r="AF470" s="366" t="n">
        <v>4.842</v>
      </c>
      <c r="AG470" s="363" t="n">
        <v>0</v>
      </c>
      <c r="AH470" s="635" t="inlineStr">
        <is>
          <t xml:space="preserve"> 사탐3%가산</t>
        </is>
      </c>
      <c r="AI470" s="324" t="n"/>
      <c r="AL470" s="487" t="inlineStr">
        <is>
          <t>연세대 문화인류학과</t>
        </is>
      </c>
      <c r="AM470" s="477" t="inlineStr">
        <is>
          <t>통합</t>
        </is>
      </c>
      <c r="AN470" s="637" t="n">
        <v>100</v>
      </c>
      <c r="AO470" s="478" t="n">
        <v>-1047</v>
      </c>
      <c r="AP470" s="463" t="n">
        <v>-630</v>
      </c>
      <c r="AQ470" s="479" t="n">
        <v>-417</v>
      </c>
      <c r="AR470" s="476" t="inlineStr">
        <is>
          <t>7.53 → 7.24</t>
        </is>
      </c>
      <c r="BA470" s="313" t="inlineStr">
        <is>
          <t>자연304</t>
        </is>
      </c>
    </row>
    <row r="471" ht="16.5" customHeight="1" s="671">
      <c r="B471" s="367" t="inlineStr">
        <is>
          <t>7.54</t>
        </is>
      </c>
      <c r="C471" s="351" t="inlineStr">
        <is>
          <t>16,362</t>
        </is>
      </c>
      <c r="D471" s="727" t="n">
        <v>-1048</v>
      </c>
      <c r="E471" s="352" t="inlineStr">
        <is>
          <t>379.72</t>
        </is>
      </c>
      <c r="F471" s="341" t="n">
        <v>92.01000000000001</v>
      </c>
      <c r="G471" s="355" t="inlineStr">
        <is>
          <t>379.68</t>
        </is>
      </c>
      <c r="H471" s="356" t="inlineStr">
        <is>
          <t>384.62</t>
        </is>
      </c>
      <c r="I471" s="354" t="inlineStr">
        <is>
          <t>서울시립대</t>
        </is>
      </c>
      <c r="J471" s="340" t="inlineStr">
        <is>
          <t>수학과</t>
        </is>
      </c>
      <c r="K471" s="339" t="inlineStr">
        <is>
          <t>자연</t>
        </is>
      </c>
      <c r="L471" s="357" t="n">
        <v>15</v>
      </c>
      <c r="M471" s="358" t="inlineStr">
        <is>
          <t xml:space="preserve">932.02 / </t>
        </is>
      </c>
      <c r="N471" s="359" t="n">
        <v>1000</v>
      </c>
      <c r="O471" s="360" t="inlineStr">
        <is>
          <t>표점/만점</t>
        </is>
      </c>
      <c r="P471" s="343" t="inlineStr">
        <is>
          <t>변표/만점</t>
        </is>
      </c>
      <c r="Q471" s="342" t="inlineStr">
        <is>
          <t>2과목</t>
        </is>
      </c>
      <c r="R471" s="344" t="n">
        <v>20</v>
      </c>
      <c r="S471" s="345" t="n">
        <v>40</v>
      </c>
      <c r="T471" s="362" t="n">
        <v>30</v>
      </c>
      <c r="U471" s="361" t="n">
        <v>92.01000000000001</v>
      </c>
      <c r="V471" s="346" t="n">
        <v>127.0109654345637</v>
      </c>
      <c r="W471" s="348" t="n">
        <v>125.2609654345637</v>
      </c>
      <c r="X471" s="347" t="n">
        <v>63.7</v>
      </c>
      <c r="Y471" s="357" t="n">
        <v>64.10000000000001</v>
      </c>
      <c r="Z471" s="365" t="inlineStr">
        <is>
          <t>2등급</t>
        </is>
      </c>
      <c r="AA471" s="350" t="n">
        <v>98</v>
      </c>
      <c r="AB471" s="349" t="inlineStr">
        <is>
          <t>만점</t>
        </is>
      </c>
      <c r="AC471" s="350" t="n">
        <v>0</v>
      </c>
      <c r="AD471" s="349" t="inlineStr">
        <is>
          <t>만점</t>
        </is>
      </c>
      <c r="AE471" s="364" t="n">
        <v>0</v>
      </c>
      <c r="AF471" s="366" t="n">
        <v>19.194</v>
      </c>
      <c r="AG471" s="363" t="n">
        <v>0</v>
      </c>
      <c r="AH471" s="635" t="inlineStr">
        <is>
          <t xml:space="preserve"> 과탐3%가산</t>
        </is>
      </c>
      <c r="AI471" s="324" t="n"/>
      <c r="AL471" s="487" t="inlineStr">
        <is>
          <t>서울시립대 수학과</t>
        </is>
      </c>
      <c r="AM471" s="477" t="inlineStr">
        <is>
          <t>자연</t>
        </is>
      </c>
      <c r="AN471" s="637" t="n">
        <v>100</v>
      </c>
      <c r="AO471" s="478" t="n">
        <v>-1048</v>
      </c>
      <c r="AP471" s="463" t="n">
        <v>-1048</v>
      </c>
      <c r="AQ471" s="479" t="n">
        <v>0</v>
      </c>
      <c r="AR471" s="476" t="inlineStr">
        <is>
          <t>7.54 → 7.06</t>
        </is>
      </c>
      <c r="BA471" s="313" t="inlineStr">
        <is>
          <t>자연305</t>
        </is>
      </c>
    </row>
    <row r="472" ht="16.5" customHeight="1" s="671">
      <c r="B472" s="367" t="inlineStr">
        <is>
          <t>7.54</t>
        </is>
      </c>
      <c r="C472" s="351" t="inlineStr">
        <is>
          <t>16,362</t>
        </is>
      </c>
      <c r="D472" s="727" t="n">
        <v>-1049</v>
      </c>
      <c r="E472" s="352" t="inlineStr"/>
      <c r="F472" s="341" t="n">
        <v>92.01000000000001</v>
      </c>
      <c r="G472" s="355" t="inlineStr">
        <is>
          <t>380.32</t>
        </is>
      </c>
      <c r="H472" s="356" t="inlineStr">
        <is>
          <t>384.52</t>
        </is>
      </c>
      <c r="I472" s="354" t="inlineStr">
        <is>
          <t>경희대</t>
        </is>
      </c>
      <c r="J472" s="340" t="inlineStr">
        <is>
          <t>응용영어통번역학과</t>
        </is>
      </c>
      <c r="K472" s="339" t="inlineStr">
        <is>
          <t>통합</t>
        </is>
      </c>
      <c r="L472" s="357" t="n">
        <v>17</v>
      </c>
      <c r="M472" s="358" t="inlineStr">
        <is>
          <t xml:space="preserve">560.12 / </t>
        </is>
      </c>
      <c r="N472" s="359" t="n">
        <v>800</v>
      </c>
      <c r="O472" s="360" t="inlineStr">
        <is>
          <t>표점</t>
        </is>
      </c>
      <c r="P472" s="343" t="inlineStr">
        <is>
          <t>변표</t>
        </is>
      </c>
      <c r="Q472" s="342" t="inlineStr">
        <is>
          <t>2과목</t>
        </is>
      </c>
      <c r="R472" s="344" t="n">
        <v>35</v>
      </c>
      <c r="S472" s="345" t="n">
        <v>20</v>
      </c>
      <c r="T472" s="362" t="n">
        <v>30</v>
      </c>
      <c r="U472" s="361" t="n">
        <v>92.01000000000001</v>
      </c>
      <c r="V472" s="346" t="n">
        <v>127.0064405324173</v>
      </c>
      <c r="W472" s="348" t="n">
        <v>125.2564405324173</v>
      </c>
      <c r="X472" s="347" t="n">
        <v>64.03</v>
      </c>
      <c r="Y472" s="357" t="n">
        <v>64.55000000000001</v>
      </c>
      <c r="Z472" s="365" t="inlineStr">
        <is>
          <t>2등급</t>
        </is>
      </c>
      <c r="AA472" s="350" t="n">
        <v>117.6</v>
      </c>
      <c r="AB472" s="349" t="inlineStr">
        <is>
          <t>만점</t>
        </is>
      </c>
      <c r="AC472" s="350" t="n">
        <v>0</v>
      </c>
      <c r="AD472" s="349" t="inlineStr">
        <is>
          <t>만점</t>
        </is>
      </c>
      <c r="AE472" s="364" t="n">
        <v>0</v>
      </c>
      <c r="AF472" s="366" t="n">
        <v>9.6</v>
      </c>
      <c r="AG472" s="363" t="n">
        <v>0</v>
      </c>
      <c r="AH472" s="635" t="inlineStr">
        <is>
          <t xml:space="preserve"> 사탐9.6점 가산</t>
        </is>
      </c>
      <c r="AI472" s="324" t="n"/>
      <c r="AL472" s="487" t="inlineStr">
        <is>
          <t>경희대 응용영어통번역학과</t>
        </is>
      </c>
      <c r="AM472" s="477" t="inlineStr">
        <is>
          <t>통합</t>
        </is>
      </c>
      <c r="AN472" s="637" t="n">
        <v>100</v>
      </c>
      <c r="AO472" s="478" t="n">
        <v>-1049</v>
      </c>
      <c r="AP472" s="463" t="n">
        <v>-632</v>
      </c>
      <c r="AQ472" s="479" t="n">
        <v>-417</v>
      </c>
      <c r="AR472" s="476" t="inlineStr">
        <is>
          <t>7.55 → 7.25</t>
        </is>
      </c>
      <c r="BA472" s="313" t="inlineStr">
        <is>
          <t>자연306</t>
        </is>
      </c>
    </row>
    <row r="473" ht="16.5" customHeight="1" s="671">
      <c r="B473" s="367" t="inlineStr">
        <is>
          <t>7.53</t>
        </is>
      </c>
      <c r="C473" s="351" t="inlineStr">
        <is>
          <t>16,340</t>
        </is>
      </c>
      <c r="D473" s="727" t="n">
        <v>-1050</v>
      </c>
      <c r="E473" s="352" t="inlineStr">
        <is>
          <t>379.67</t>
        </is>
      </c>
      <c r="F473" s="341" t="n">
        <v>92.01000000000001</v>
      </c>
      <c r="G473" s="355" t="inlineStr">
        <is>
          <t>380.34</t>
        </is>
      </c>
      <c r="H473" s="356" t="inlineStr">
        <is>
          <t>384.55</t>
        </is>
      </c>
      <c r="I473" s="354" t="inlineStr">
        <is>
          <t>경희대</t>
        </is>
      </c>
      <c r="J473" s="340" t="inlineStr">
        <is>
          <t>사학과</t>
        </is>
      </c>
      <c r="K473" s="339" t="inlineStr">
        <is>
          <t>통합</t>
        </is>
      </c>
      <c r="L473" s="357" t="n">
        <v>12</v>
      </c>
      <c r="M473" s="358" t="inlineStr">
        <is>
          <t xml:space="preserve">560.14 / </t>
        </is>
      </c>
      <c r="N473" s="359" t="n">
        <v>800</v>
      </c>
      <c r="O473" s="360" t="inlineStr">
        <is>
          <t>표점</t>
        </is>
      </c>
      <c r="P473" s="343" t="inlineStr">
        <is>
          <t>변표</t>
        </is>
      </c>
      <c r="Q473" s="342" t="inlineStr">
        <is>
          <t>2과목</t>
        </is>
      </c>
      <c r="R473" s="344" t="n">
        <v>35</v>
      </c>
      <c r="S473" s="345" t="n">
        <v>20</v>
      </c>
      <c r="T473" s="362" t="n">
        <v>30</v>
      </c>
      <c r="U473" s="361" t="n">
        <v>92.01000000000001</v>
      </c>
      <c r="V473" s="346" t="n">
        <v>127.0118076427651</v>
      </c>
      <c r="W473" s="348" t="n">
        <v>125.2618076427651</v>
      </c>
      <c r="X473" s="347" t="n">
        <v>64.03</v>
      </c>
      <c r="Y473" s="357" t="n">
        <v>64.55000000000001</v>
      </c>
      <c r="Z473" s="365" t="inlineStr">
        <is>
          <t>2등급</t>
        </is>
      </c>
      <c r="AA473" s="350" t="n">
        <v>117.6</v>
      </c>
      <c r="AB473" s="349" t="inlineStr">
        <is>
          <t>만점</t>
        </is>
      </c>
      <c r="AC473" s="350" t="n">
        <v>0</v>
      </c>
      <c r="AD473" s="349" t="inlineStr">
        <is>
          <t>만점</t>
        </is>
      </c>
      <c r="AE473" s="364" t="n">
        <v>0</v>
      </c>
      <c r="AF473" s="366" t="n">
        <v>9.6</v>
      </c>
      <c r="AG473" s="363" t="n">
        <v>0</v>
      </c>
      <c r="AH473" s="635" t="inlineStr">
        <is>
          <t xml:space="preserve"> 사탐9.6점 가산</t>
        </is>
      </c>
      <c r="AI473" s="324" t="n"/>
      <c r="AL473" s="487" t="inlineStr">
        <is>
          <t>경희대 사학과</t>
        </is>
      </c>
      <c r="AM473" s="477" t="inlineStr">
        <is>
          <t>통합</t>
        </is>
      </c>
      <c r="AN473" s="637" t="n">
        <v>100</v>
      </c>
      <c r="AO473" s="478" t="n">
        <v>-1050</v>
      </c>
      <c r="AP473" s="463" t="n">
        <v>-632</v>
      </c>
      <c r="AQ473" s="479" t="n">
        <v>-418</v>
      </c>
      <c r="AR473" s="476" t="inlineStr">
        <is>
          <t>7.54 → 7.24</t>
        </is>
      </c>
      <c r="BA473" s="313" t="inlineStr">
        <is>
          <t>자연307</t>
        </is>
      </c>
    </row>
    <row r="474" ht="16.5" customHeight="1" s="671">
      <c r="B474" s="367" t="inlineStr">
        <is>
          <t>7.54</t>
        </is>
      </c>
      <c r="C474" s="351" t="inlineStr">
        <is>
          <t>16,362</t>
        </is>
      </c>
      <c r="D474" s="727" t="n">
        <v>-1051</v>
      </c>
      <c r="E474" s="352" t="inlineStr">
        <is>
          <t>379.69</t>
        </is>
      </c>
      <c r="F474" s="341" t="n">
        <v>92.01000000000001</v>
      </c>
      <c r="G474" s="355" t="inlineStr">
        <is>
          <t>379.66</t>
        </is>
      </c>
      <c r="H474" s="356" t="inlineStr">
        <is>
          <t>384.61</t>
        </is>
      </c>
      <c r="I474" s="354" t="inlineStr">
        <is>
          <t>중앙대</t>
        </is>
      </c>
      <c r="J474" s="340" t="inlineStr">
        <is>
          <t>생명과학과</t>
        </is>
      </c>
      <c r="K474" s="339" t="inlineStr">
        <is>
          <t>자연</t>
        </is>
      </c>
      <c r="L474" s="357" t="n">
        <v>20</v>
      </c>
      <c r="M474" s="358" t="inlineStr">
        <is>
          <t xml:space="preserve">762.7 / </t>
        </is>
      </c>
      <c r="N474" s="359" t="n">
        <v>1000</v>
      </c>
      <c r="O474" s="360" t="inlineStr">
        <is>
          <t>표점</t>
        </is>
      </c>
      <c r="P474" s="343" t="inlineStr">
        <is>
          <t>변표</t>
        </is>
      </c>
      <c r="Q474" s="342" t="inlineStr">
        <is>
          <t>2과목</t>
        </is>
      </c>
      <c r="R474" s="344" t="n">
        <v>30</v>
      </c>
      <c r="S474" s="345" t="n">
        <v>35</v>
      </c>
      <c r="T474" s="362" t="n">
        <v>35</v>
      </c>
      <c r="U474" s="361" t="n">
        <v>92.01000000000001</v>
      </c>
      <c r="V474" s="346" t="n">
        <v>127.0043647732348</v>
      </c>
      <c r="W474" s="348" t="n">
        <v>125.2543647732348</v>
      </c>
      <c r="X474" s="347" t="n">
        <v>63.7</v>
      </c>
      <c r="Y474" s="357" t="n">
        <v>66.13000000000001</v>
      </c>
      <c r="Z474" s="365" t="inlineStr">
        <is>
          <t>1등급</t>
        </is>
      </c>
      <c r="AA474" s="350" t="n">
        <v>100</v>
      </c>
      <c r="AB474" s="349" t="inlineStr">
        <is>
          <t>만점</t>
        </is>
      </c>
      <c r="AC474" s="350" t="n">
        <v>10</v>
      </c>
      <c r="AD474" s="349" t="inlineStr">
        <is>
          <t>만점</t>
        </is>
      </c>
      <c r="AE474" s="364" t="n">
        <v>0</v>
      </c>
      <c r="AF474" s="366" t="n">
        <v>11.573</v>
      </c>
      <c r="AG474" s="363" t="n">
        <v>0</v>
      </c>
      <c r="AH474" s="635" t="inlineStr">
        <is>
          <t xml:space="preserve"> 과탐5%가산</t>
        </is>
      </c>
      <c r="AI474" s="324" t="n"/>
      <c r="AL474" s="487" t="inlineStr">
        <is>
          <t>중앙대 생명과학과</t>
        </is>
      </c>
      <c r="AM474" s="477" t="inlineStr">
        <is>
          <t>자연</t>
        </is>
      </c>
      <c r="AN474" s="637" t="n">
        <v>100</v>
      </c>
      <c r="AO474" s="478" t="n">
        <v>-1051</v>
      </c>
      <c r="AP474" s="463" t="n">
        <v>-1051</v>
      </c>
      <c r="AQ474" s="479" t="n">
        <v>0</v>
      </c>
      <c r="AR474" s="476" t="inlineStr">
        <is>
          <t>7.55 → 7.06</t>
        </is>
      </c>
      <c r="BA474" s="313" t="inlineStr">
        <is>
          <t>자연308</t>
        </is>
      </c>
    </row>
    <row r="475" ht="16.5" customHeight="1" s="671">
      <c r="B475" s="367" t="inlineStr">
        <is>
          <t>7.55</t>
        </is>
      </c>
      <c r="C475" s="351" t="inlineStr">
        <is>
          <t>16,384</t>
        </is>
      </c>
      <c r="D475" s="727" t="n">
        <v>-1052</v>
      </c>
      <c r="E475" s="352" t="inlineStr"/>
      <c r="F475" s="341" t="n">
        <v>92</v>
      </c>
      <c r="G475" s="355" t="inlineStr">
        <is>
          <t>380.31</t>
        </is>
      </c>
      <c r="H475" s="356" t="inlineStr">
        <is>
          <t>384.50</t>
        </is>
      </c>
      <c r="I475" s="354" t="inlineStr">
        <is>
          <t>건국대</t>
        </is>
      </c>
      <c r="J475" s="340" t="inlineStr">
        <is>
          <t>미디어커뮤니케이션학과</t>
        </is>
      </c>
      <c r="K475" s="339" t="inlineStr">
        <is>
          <t>통합</t>
        </is>
      </c>
      <c r="L475" s="357" t="n">
        <v>5</v>
      </c>
      <c r="M475" s="358" t="inlineStr">
        <is>
          <t xml:space="preserve">669.45 / </t>
        </is>
      </c>
      <c r="N475" s="359" t="n">
        <v>1000</v>
      </c>
      <c r="O475" s="360" t="inlineStr">
        <is>
          <t>표점</t>
        </is>
      </c>
      <c r="P475" s="343" t="inlineStr">
        <is>
          <t>변표</t>
        </is>
      </c>
      <c r="Q475" s="342" t="inlineStr">
        <is>
          <t>2과목</t>
        </is>
      </c>
      <c r="R475" s="344" t="n">
        <v>40</v>
      </c>
      <c r="S475" s="345" t="n">
        <v>30</v>
      </c>
      <c r="T475" s="362" t="n">
        <v>20</v>
      </c>
      <c r="U475" s="361" t="n">
        <v>92</v>
      </c>
      <c r="V475" s="346" t="n">
        <v>127.0031433361274</v>
      </c>
      <c r="W475" s="348" t="n">
        <v>125.2531433361274</v>
      </c>
      <c r="X475" s="347" t="n">
        <v>64.03</v>
      </c>
      <c r="Y475" s="357" t="n">
        <v>64.53</v>
      </c>
      <c r="Z475" s="365" t="inlineStr">
        <is>
          <t>2등급</t>
        </is>
      </c>
      <c r="AA475" s="350" t="n">
        <v>98.5</v>
      </c>
      <c r="AB475" s="349" t="inlineStr">
        <is>
          <t>만점</t>
        </is>
      </c>
      <c r="AC475" s="350" t="n">
        <v>0</v>
      </c>
      <c r="AD475" s="349" t="inlineStr">
        <is>
          <t>만점</t>
        </is>
      </c>
      <c r="AE475" s="364" t="n">
        <v>0</v>
      </c>
      <c r="AF475" s="366" t="n">
        <v>0</v>
      </c>
      <c r="AG475" s="363" t="n">
        <v>0</v>
      </c>
      <c r="AH475" s="635" t="inlineStr"/>
      <c r="AI475" s="324" t="n"/>
      <c r="AL475" s="487" t="inlineStr">
        <is>
          <t>건국대 미디어커뮤니케이션학과</t>
        </is>
      </c>
      <c r="AM475" s="477" t="inlineStr">
        <is>
          <t>통합</t>
        </is>
      </c>
      <c r="AN475" s="637" t="n">
        <v>100</v>
      </c>
      <c r="AO475" s="478" t="n">
        <v>-1052</v>
      </c>
      <c r="AP475" s="463" t="n">
        <v>-633</v>
      </c>
      <c r="AQ475" s="479" t="n">
        <v>-419</v>
      </c>
      <c r="AR475" s="476" t="inlineStr">
        <is>
          <t>7.55 → 7.26</t>
        </is>
      </c>
      <c r="BA475" s="313" t="inlineStr">
        <is>
          <t>자연309</t>
        </is>
      </c>
    </row>
    <row r="476" ht="16.5" customHeight="1" s="671">
      <c r="B476" s="367" t="inlineStr">
        <is>
          <t>7.56</t>
        </is>
      </c>
      <c r="C476" s="351" t="inlineStr">
        <is>
          <t>16,405</t>
        </is>
      </c>
      <c r="D476" s="727" t="n">
        <v>-1053</v>
      </c>
      <c r="E476" s="352" t="inlineStr">
        <is>
          <t>379.65</t>
        </is>
      </c>
      <c r="F476" s="341" t="n">
        <v>91.98999999999999</v>
      </c>
      <c r="G476" s="355" t="inlineStr">
        <is>
          <t>380.26</t>
        </is>
      </c>
      <c r="H476" s="356" t="inlineStr">
        <is>
          <t>384.46</t>
        </is>
      </c>
      <c r="I476" s="354" t="inlineStr">
        <is>
          <t>경희대</t>
        </is>
      </c>
      <c r="J476" s="340" t="inlineStr">
        <is>
          <t>주거환경학과</t>
        </is>
      </c>
      <c r="K476" s="339" t="inlineStr">
        <is>
          <t>통합</t>
        </is>
      </c>
      <c r="L476" s="357" t="n">
        <v>16</v>
      </c>
      <c r="M476" s="358" t="inlineStr">
        <is>
          <t xml:space="preserve">560.06 / </t>
        </is>
      </c>
      <c r="N476" s="359" t="n">
        <v>800</v>
      </c>
      <c r="O476" s="360" t="inlineStr">
        <is>
          <t>표점</t>
        </is>
      </c>
      <c r="P476" s="343" t="inlineStr">
        <is>
          <t>변표</t>
        </is>
      </c>
      <c r="Q476" s="342" t="inlineStr">
        <is>
          <t>2과목</t>
        </is>
      </c>
      <c r="R476" s="344" t="n">
        <v>35</v>
      </c>
      <c r="S476" s="345" t="n">
        <v>20</v>
      </c>
      <c r="T476" s="362" t="n">
        <v>30</v>
      </c>
      <c r="U476" s="361" t="n">
        <v>91.98999999999999</v>
      </c>
      <c r="V476" s="346" t="n">
        <v>126.9893801132788</v>
      </c>
      <c r="W476" s="348" t="n">
        <v>125.2384951227187</v>
      </c>
      <c r="X476" s="347" t="n">
        <v>64.02</v>
      </c>
      <c r="Y476" s="357" t="n">
        <v>64.54000000000001</v>
      </c>
      <c r="Z476" s="365" t="inlineStr">
        <is>
          <t>2등급</t>
        </is>
      </c>
      <c r="AA476" s="350" t="n">
        <v>117.6</v>
      </c>
      <c r="AB476" s="349" t="inlineStr">
        <is>
          <t>만점</t>
        </is>
      </c>
      <c r="AC476" s="350" t="n">
        <v>0</v>
      </c>
      <c r="AD476" s="349" t="inlineStr">
        <is>
          <t>만점</t>
        </is>
      </c>
      <c r="AE476" s="364" t="n">
        <v>0</v>
      </c>
      <c r="AF476" s="366" t="n">
        <v>9.6</v>
      </c>
      <c r="AG476" s="363" t="n">
        <v>0</v>
      </c>
      <c r="AH476" s="635" t="inlineStr">
        <is>
          <t xml:space="preserve"> 사탐9.6점 가산</t>
        </is>
      </c>
      <c r="AI476" s="324" t="n"/>
      <c r="AL476" s="487" t="inlineStr">
        <is>
          <t>경희대 주거환경학과</t>
        </is>
      </c>
      <c r="AM476" s="477" t="inlineStr">
        <is>
          <t>통합</t>
        </is>
      </c>
      <c r="AN476" s="637" t="n">
        <v>100</v>
      </c>
      <c r="AO476" s="478" t="n">
        <v>-1053</v>
      </c>
      <c r="AP476" s="463" t="n">
        <v>-633</v>
      </c>
      <c r="AQ476" s="479" t="n">
        <v>-420</v>
      </c>
      <c r="AR476" s="476" t="inlineStr">
        <is>
          <t>7.57 → 7.27</t>
        </is>
      </c>
      <c r="BA476" s="313" t="inlineStr">
        <is>
          <t>자연310</t>
        </is>
      </c>
    </row>
    <row r="477" ht="16.5" customHeight="1" s="671">
      <c r="B477" s="367" t="inlineStr">
        <is>
          <t>7.59</t>
        </is>
      </c>
      <c r="C477" s="351" t="inlineStr">
        <is>
          <t>16,470</t>
        </is>
      </c>
      <c r="D477" s="727" t="n">
        <v>-1054</v>
      </c>
      <c r="E477" s="352" t="inlineStr">
        <is>
          <t>379.62</t>
        </is>
      </c>
      <c r="F477" s="341" t="n">
        <v>91.95999999999999</v>
      </c>
      <c r="G477" s="355" t="inlineStr">
        <is>
          <t>379.54</t>
        </is>
      </c>
      <c r="H477" s="356" t="inlineStr">
        <is>
          <t>384.55</t>
        </is>
      </c>
      <c r="I477" s="354" t="inlineStr">
        <is>
          <t>이화여대</t>
        </is>
      </c>
      <c r="J477" s="340" t="inlineStr">
        <is>
          <t>뇌·인지과학부(자연)</t>
        </is>
      </c>
      <c r="K477" s="339" t="inlineStr">
        <is>
          <t>자연</t>
        </is>
      </c>
      <c r="L477" s="357" t="n">
        <v>15</v>
      </c>
      <c r="M477" s="358" t="inlineStr">
        <is>
          <t xml:space="preserve">947.13 / </t>
        </is>
      </c>
      <c r="N477" s="359" t="n">
        <v>1000</v>
      </c>
      <c r="O477" s="360" t="inlineStr">
        <is>
          <t>표점/만점</t>
        </is>
      </c>
      <c r="P477" s="343" t="inlineStr">
        <is>
          <t>변표/만점</t>
        </is>
      </c>
      <c r="Q477" s="342" t="inlineStr">
        <is>
          <t>2과목</t>
        </is>
      </c>
      <c r="R477" s="344" t="n">
        <v>25</v>
      </c>
      <c r="S477" s="345" t="n">
        <v>30</v>
      </c>
      <c r="T477" s="362" t="n">
        <v>25</v>
      </c>
      <c r="U477" s="361" t="n">
        <v>91.95999999999999</v>
      </c>
      <c r="V477" s="346" t="n">
        <v>126.9666613794319</v>
      </c>
      <c r="W477" s="348" t="n">
        <v>125.2138831610513</v>
      </c>
      <c r="X477" s="347" t="n">
        <v>63.68</v>
      </c>
      <c r="Y477" s="357" t="n">
        <v>64.7</v>
      </c>
      <c r="Z477" s="365" t="inlineStr">
        <is>
          <t>2등급</t>
        </is>
      </c>
      <c r="AA477" s="350" t="n">
        <v>196</v>
      </c>
      <c r="AB477" s="349" t="inlineStr">
        <is>
          <t>만점</t>
        </is>
      </c>
      <c r="AC477" s="350" t="n">
        <v>10</v>
      </c>
      <c r="AD477" s="349" t="inlineStr">
        <is>
          <t>만점</t>
        </is>
      </c>
      <c r="AE477" s="364" t="n">
        <v>0</v>
      </c>
      <c r="AF477" s="366" t="n">
        <v>13.839</v>
      </c>
      <c r="AG477" s="363" t="n">
        <v>0</v>
      </c>
      <c r="AH477" s="635" t="inlineStr">
        <is>
          <t xml:space="preserve"> 과6%</t>
        </is>
      </c>
      <c r="AI477" s="324" t="n"/>
      <c r="AL477" s="487" t="inlineStr">
        <is>
          <t>이화여대 뇌·인지과학부(자연)</t>
        </is>
      </c>
      <c r="AM477" s="477" t="inlineStr">
        <is>
          <t>자연</t>
        </is>
      </c>
      <c r="AN477" s="637" t="n">
        <v>100</v>
      </c>
      <c r="AO477" s="478" t="n">
        <v>-1054</v>
      </c>
      <c r="AP477" s="463" t="n">
        <v>-1054</v>
      </c>
      <c r="AQ477" s="479" t="n">
        <v>0</v>
      </c>
      <c r="AR477" s="476" t="inlineStr">
        <is>
          <t>7.59 → 7.10</t>
        </is>
      </c>
      <c r="BA477" s="313" t="inlineStr">
        <is>
          <t>자연311</t>
        </is>
      </c>
    </row>
    <row r="478" ht="16.5" customHeight="1" s="671">
      <c r="B478" s="367" t="inlineStr">
        <is>
          <t>7.60</t>
        </is>
      </c>
      <c r="C478" s="351" t="inlineStr">
        <is>
          <t>16,492</t>
        </is>
      </c>
      <c r="D478" s="727" t="n">
        <v>-1055</v>
      </c>
      <c r="E478" s="352" t="inlineStr"/>
      <c r="F478" s="341" t="n">
        <v>91.94</v>
      </c>
      <c r="G478" s="355" t="inlineStr">
        <is>
          <t>379.51</t>
        </is>
      </c>
      <c r="H478" s="356" t="inlineStr">
        <is>
          <t>384.53</t>
        </is>
      </c>
      <c r="I478" s="354" t="inlineStr">
        <is>
          <t>경희대</t>
        </is>
      </c>
      <c r="J478" s="340" t="inlineStr">
        <is>
          <t>소프트웨어융합학과</t>
        </is>
      </c>
      <c r="K478" s="339" t="inlineStr">
        <is>
          <t>자연</t>
        </is>
      </c>
      <c r="L478" s="357" t="n">
        <v>30</v>
      </c>
      <c r="M478" s="358" t="inlineStr">
        <is>
          <t xml:space="preserve">558.9 / </t>
        </is>
      </c>
      <c r="N478" s="359" t="n">
        <v>800</v>
      </c>
      <c r="O478" s="360" t="inlineStr">
        <is>
          <t>표점</t>
        </is>
      </c>
      <c r="P478" s="343" t="inlineStr">
        <is>
          <t>변표</t>
        </is>
      </c>
      <c r="Q478" s="342" t="inlineStr">
        <is>
          <t>2과목</t>
        </is>
      </c>
      <c r="R478" s="344" t="n">
        <v>20</v>
      </c>
      <c r="S478" s="345" t="n">
        <v>35</v>
      </c>
      <c r="T478" s="362" t="n">
        <v>30</v>
      </c>
      <c r="U478" s="361" t="n">
        <v>91.94</v>
      </c>
      <c r="V478" s="346" t="n">
        <v>126.9575564944377</v>
      </c>
      <c r="W478" s="348" t="n">
        <v>125.2040195356409</v>
      </c>
      <c r="X478" s="347" t="n">
        <v>63.67</v>
      </c>
      <c r="Y478" s="357" t="n">
        <v>64.52000000000001</v>
      </c>
      <c r="Z478" s="365" t="inlineStr">
        <is>
          <t>2등급</t>
        </is>
      </c>
      <c r="AA478" s="350" t="n">
        <v>117.6</v>
      </c>
      <c r="AB478" s="349" t="inlineStr">
        <is>
          <t>만점</t>
        </is>
      </c>
      <c r="AC478" s="350" t="n">
        <v>0</v>
      </c>
      <c r="AD478" s="349" t="inlineStr">
        <is>
          <t>만점</t>
        </is>
      </c>
      <c r="AE478" s="364" t="n">
        <v>0</v>
      </c>
      <c r="AF478" s="366" t="n">
        <v>9.6</v>
      </c>
      <c r="AG478" s="363" t="n">
        <v>0</v>
      </c>
      <c r="AH478" s="635" t="inlineStr">
        <is>
          <t xml:space="preserve"> 과탐9.6점 가산</t>
        </is>
      </c>
      <c r="AI478" s="324" t="n"/>
      <c r="AL478" s="487" t="inlineStr">
        <is>
          <t>경희대 소프트웨어융합학과</t>
        </is>
      </c>
      <c r="AM478" s="477" t="inlineStr">
        <is>
          <t>자연</t>
        </is>
      </c>
      <c r="AN478" s="637" t="n">
        <v>100</v>
      </c>
      <c r="AO478" s="478" t="n">
        <v>-1055</v>
      </c>
      <c r="AP478" s="463" t="n">
        <v>-1055</v>
      </c>
      <c r="AQ478" s="479" t="n">
        <v>0</v>
      </c>
      <c r="AR478" s="476" t="inlineStr">
        <is>
          <t>7.60 → 7.11</t>
        </is>
      </c>
      <c r="BA478" s="313" t="inlineStr">
        <is>
          <t>통합인문154</t>
        </is>
      </c>
    </row>
    <row r="479" ht="16.5" customHeight="1" s="671">
      <c r="B479" s="367" t="inlineStr">
        <is>
          <t>7.60</t>
        </is>
      </c>
      <c r="C479" s="351" t="inlineStr">
        <is>
          <t>16,492</t>
        </is>
      </c>
      <c r="D479" s="727" t="n">
        <v>-1056</v>
      </c>
      <c r="E479" s="352" t="inlineStr"/>
      <c r="F479" s="341" t="n">
        <v>91.93000000000001</v>
      </c>
      <c r="G479" s="355" t="inlineStr">
        <is>
          <t>379.49</t>
        </is>
      </c>
      <c r="H479" s="356" t="inlineStr">
        <is>
          <t>384.53</t>
        </is>
      </c>
      <c r="I479" s="354" t="inlineStr">
        <is>
          <t>경희대</t>
        </is>
      </c>
      <c r="J479" s="340" t="inlineStr">
        <is>
          <t>생물학과</t>
        </is>
      </c>
      <c r="K479" s="339" t="inlineStr">
        <is>
          <t>자연</t>
        </is>
      </c>
      <c r="L479" s="357" t="n">
        <v>19</v>
      </c>
      <c r="M479" s="358" t="inlineStr">
        <is>
          <t xml:space="preserve">558.87 / </t>
        </is>
      </c>
      <c r="N479" s="359" t="n">
        <v>800</v>
      </c>
      <c r="O479" s="360" t="inlineStr">
        <is>
          <t>표점</t>
        </is>
      </c>
      <c r="P479" s="343" t="inlineStr">
        <is>
          <t>변표</t>
        </is>
      </c>
      <c r="Q479" s="342" t="inlineStr">
        <is>
          <t>2과목</t>
        </is>
      </c>
      <c r="R479" s="344" t="n">
        <v>20</v>
      </c>
      <c r="S479" s="345" t="n">
        <v>35</v>
      </c>
      <c r="T479" s="362" t="n">
        <v>30</v>
      </c>
      <c r="U479" s="361" t="n">
        <v>91.93000000000001</v>
      </c>
      <c r="V479" s="346" t="n">
        <v>126.9488352261715</v>
      </c>
      <c r="W479" s="348" t="n">
        <v>125.1945714950192</v>
      </c>
      <c r="X479" s="347" t="n">
        <v>63.67</v>
      </c>
      <c r="Y479" s="357" t="n">
        <v>64.52000000000001</v>
      </c>
      <c r="Z479" s="365" t="inlineStr">
        <is>
          <t>2등급</t>
        </is>
      </c>
      <c r="AA479" s="350" t="n">
        <v>117.6</v>
      </c>
      <c r="AB479" s="349" t="inlineStr">
        <is>
          <t>만점</t>
        </is>
      </c>
      <c r="AC479" s="350" t="n">
        <v>0</v>
      </c>
      <c r="AD479" s="349" t="inlineStr">
        <is>
          <t>만점</t>
        </is>
      </c>
      <c r="AE479" s="364" t="n">
        <v>0</v>
      </c>
      <c r="AF479" s="366" t="n">
        <v>9.6</v>
      </c>
      <c r="AG479" s="363" t="n">
        <v>0</v>
      </c>
      <c r="AH479" s="635" t="inlineStr">
        <is>
          <t xml:space="preserve"> 과탐9.6점 가산</t>
        </is>
      </c>
      <c r="AI479" s="324" t="n"/>
      <c r="AL479" s="487" t="inlineStr">
        <is>
          <t>경희대 생물학과</t>
        </is>
      </c>
      <c r="AM479" s="477" t="inlineStr">
        <is>
          <t>자연</t>
        </is>
      </c>
      <c r="AN479" s="637" t="n">
        <v>100</v>
      </c>
      <c r="AO479" s="478" t="n">
        <v>-1056</v>
      </c>
      <c r="AP479" s="463" t="n">
        <v>-1056</v>
      </c>
      <c r="AQ479" s="479" t="n">
        <v>0</v>
      </c>
      <c r="AR479" s="476" t="inlineStr">
        <is>
          <t>7.61 → 7.12</t>
        </is>
      </c>
      <c r="BA479" s="313" t="inlineStr">
        <is>
          <t>자연312</t>
        </is>
      </c>
    </row>
    <row r="480" ht="16.5" customHeight="1" s="671">
      <c r="B480" s="367" t="inlineStr">
        <is>
          <t>7.65</t>
        </is>
      </c>
      <c r="C480" s="351" t="inlineStr">
        <is>
          <t>16,601</t>
        </is>
      </c>
      <c r="D480" s="727" t="n">
        <v>-1057</v>
      </c>
      <c r="E480" s="352" t="inlineStr"/>
      <c r="F480" s="341" t="n">
        <v>91.87</v>
      </c>
      <c r="G480" s="355" t="inlineStr">
        <is>
          <t>379.33</t>
        </is>
      </c>
      <c r="H480" s="356" t="inlineStr">
        <is>
          <t>384.44</t>
        </is>
      </c>
      <c r="I480" s="354" t="inlineStr">
        <is>
          <t>서울시립대</t>
        </is>
      </c>
      <c r="J480" s="340" t="inlineStr">
        <is>
          <t>융합응용화학과</t>
        </is>
      </c>
      <c r="K480" s="339" t="inlineStr">
        <is>
          <t>자연</t>
        </is>
      </c>
      <c r="L480" s="357" t="n">
        <v>8</v>
      </c>
      <c r="M480" s="358" t="inlineStr">
        <is>
          <t xml:space="preserve">935.41 / </t>
        </is>
      </c>
      <c r="N480" s="359" t="n">
        <v>1000</v>
      </c>
      <c r="O480" s="360" t="inlineStr">
        <is>
          <t>표점/만점</t>
        </is>
      </c>
      <c r="P480" s="343" t="inlineStr">
        <is>
          <t>변표/만점</t>
        </is>
      </c>
      <c r="Q480" s="342" t="inlineStr">
        <is>
          <t>2과목</t>
        </is>
      </c>
      <c r="R480" s="344" t="n">
        <v>20</v>
      </c>
      <c r="S480" s="345" t="n">
        <v>35</v>
      </c>
      <c r="T480" s="362" t="n">
        <v>35</v>
      </c>
      <c r="U480" s="361" t="n">
        <v>91.87</v>
      </c>
      <c r="V480" s="346" t="n">
        <v>126.8965547890745</v>
      </c>
      <c r="W480" s="348" t="n">
        <v>125.1379343548307</v>
      </c>
      <c r="X480" s="347" t="n">
        <v>63.65</v>
      </c>
      <c r="Y480" s="357" t="n">
        <v>64.05000000000001</v>
      </c>
      <c r="Z480" s="365" t="inlineStr">
        <is>
          <t>2등급</t>
        </is>
      </c>
      <c r="AA480" s="350" t="n">
        <v>98</v>
      </c>
      <c r="AB480" s="349" t="inlineStr">
        <is>
          <t>만점</t>
        </is>
      </c>
      <c r="AC480" s="350" t="n">
        <v>0</v>
      </c>
      <c r="AD480" s="349" t="inlineStr">
        <is>
          <t>만점</t>
        </is>
      </c>
      <c r="AE480" s="364" t="n">
        <v>0</v>
      </c>
      <c r="AF480" s="366" t="n">
        <v>22.376</v>
      </c>
      <c r="AG480" s="363" t="n">
        <v>0</v>
      </c>
      <c r="AH480" s="635" t="inlineStr">
        <is>
          <t xml:space="preserve"> 과탐3%가산</t>
        </is>
      </c>
      <c r="AI480" s="324" t="n"/>
      <c r="AL480" s="487" t="inlineStr">
        <is>
          <t>서울시립대 융합응용화학과</t>
        </is>
      </c>
      <c r="AM480" s="477" t="inlineStr">
        <is>
          <t>자연</t>
        </is>
      </c>
      <c r="AN480" s="637" t="n">
        <v>100</v>
      </c>
      <c r="AO480" s="478" t="n">
        <v>-1057</v>
      </c>
      <c r="AP480" s="463" t="n">
        <v>-1057</v>
      </c>
      <c r="AQ480" s="479" t="n">
        <v>0</v>
      </c>
      <c r="AR480" s="476" t="inlineStr">
        <is>
          <t>7.66 → 7.17</t>
        </is>
      </c>
      <c r="BA480" s="313" t="inlineStr">
        <is>
          <t>통합인문155</t>
        </is>
      </c>
    </row>
    <row r="481" ht="16.5" customHeight="1" s="671">
      <c r="B481" s="367" t="inlineStr">
        <is>
          <t>7.66</t>
        </is>
      </c>
      <c r="C481" s="351" t="inlineStr">
        <is>
          <t>16,622</t>
        </is>
      </c>
      <c r="D481" s="727" t="n">
        <v>-1058</v>
      </c>
      <c r="E481" s="352" t="inlineStr"/>
      <c r="F481" s="341" t="n">
        <v>91.86</v>
      </c>
      <c r="G481" s="355" t="inlineStr">
        <is>
          <t>379.30</t>
        </is>
      </c>
      <c r="H481" s="356" t="inlineStr">
        <is>
          <t>384.42</t>
        </is>
      </c>
      <c r="I481" s="354" t="inlineStr">
        <is>
          <t>건국대</t>
        </is>
      </c>
      <c r="J481" s="340" t="inlineStr">
        <is>
          <t>시스템생명공학과</t>
        </is>
      </c>
      <c r="K481" s="339" t="inlineStr">
        <is>
          <t>자연</t>
        </is>
      </c>
      <c r="L481" s="357" t="n">
        <v>13</v>
      </c>
      <c r="M481" s="358" t="inlineStr">
        <is>
          <t xml:space="preserve">668.05 / </t>
        </is>
      </c>
      <c r="N481" s="359" t="n">
        <v>1000</v>
      </c>
      <c r="O481" s="360" t="inlineStr">
        <is>
          <t>표점</t>
        </is>
      </c>
      <c r="P481" s="343" t="inlineStr">
        <is>
          <t>변표</t>
        </is>
      </c>
      <c r="Q481" s="342" t="inlineStr">
        <is>
          <t>2과목</t>
        </is>
      </c>
      <c r="R481" s="344" t="n">
        <v>30</v>
      </c>
      <c r="S481" s="345" t="n">
        <v>40</v>
      </c>
      <c r="T481" s="362" t="n">
        <v>20</v>
      </c>
      <c r="U481" s="361" t="n">
        <v>91.86</v>
      </c>
      <c r="V481" s="346" t="n">
        <v>126.8891946697566</v>
      </c>
      <c r="W481" s="348" t="n">
        <v>125.1299608922364</v>
      </c>
      <c r="X481" s="347" t="n">
        <v>63.64</v>
      </c>
      <c r="Y481" s="357" t="n">
        <v>64.48</v>
      </c>
      <c r="Z481" s="365" t="inlineStr">
        <is>
          <t>2등급</t>
        </is>
      </c>
      <c r="AA481" s="350" t="n">
        <v>98.5</v>
      </c>
      <c r="AB481" s="349" t="inlineStr">
        <is>
          <t>만점</t>
        </is>
      </c>
      <c r="AC481" s="350" t="n">
        <v>0</v>
      </c>
      <c r="AD481" s="349" t="inlineStr">
        <is>
          <t>만점</t>
        </is>
      </c>
      <c r="AE481" s="364" t="n">
        <v>0</v>
      </c>
      <c r="AF481" s="366" t="n">
        <v>0</v>
      </c>
      <c r="AG481" s="363" t="n">
        <v>0</v>
      </c>
      <c r="AH481" s="635" t="inlineStr"/>
      <c r="AI481" s="324" t="n"/>
      <c r="AL481" s="487" t="inlineStr">
        <is>
          <t>건국대 시스템생명공학과</t>
        </is>
      </c>
      <c r="AM481" s="477" t="inlineStr">
        <is>
          <t>자연</t>
        </is>
      </c>
      <c r="AN481" s="637" t="n">
        <v>100</v>
      </c>
      <c r="AO481" s="478" t="n">
        <v>-1058</v>
      </c>
      <c r="AP481" s="463" t="n">
        <v>-1058</v>
      </c>
      <c r="AQ481" s="479" t="n">
        <v>0</v>
      </c>
      <c r="AR481" s="476" t="inlineStr">
        <is>
          <t>7.67 → 7.18</t>
        </is>
      </c>
      <c r="BA481" s="313" t="inlineStr">
        <is>
          <t>자연313</t>
        </is>
      </c>
    </row>
    <row r="482" ht="16.5" customHeight="1" s="671">
      <c r="B482" s="367" t="inlineStr">
        <is>
          <t>7.65</t>
        </is>
      </c>
      <c r="C482" s="351" t="inlineStr">
        <is>
          <t>16,601</t>
        </is>
      </c>
      <c r="D482" s="727" t="n">
        <v>-1059</v>
      </c>
      <c r="E482" s="352" t="inlineStr"/>
      <c r="F482" s="341" t="n">
        <v>91.86</v>
      </c>
      <c r="G482" s="355" t="inlineStr">
        <is>
          <t>379.94</t>
        </is>
      </c>
      <c r="H482" s="356" t="inlineStr">
        <is>
          <t>384.20</t>
        </is>
      </c>
      <c r="I482" s="354" t="inlineStr">
        <is>
          <t>중앙대</t>
        </is>
      </c>
      <c r="J482" s="340" t="inlineStr">
        <is>
          <t>국어국문학과</t>
        </is>
      </c>
      <c r="K482" s="339" t="inlineStr">
        <is>
          <t>통합</t>
        </is>
      </c>
      <c r="L482" s="357" t="n">
        <v>16</v>
      </c>
      <c r="M482" s="358" t="inlineStr">
        <is>
          <t xml:space="preserve">762.6 / </t>
        </is>
      </c>
      <c r="N482" s="359" t="n">
        <v>1000</v>
      </c>
      <c r="O482" s="360" t="inlineStr">
        <is>
          <t>표점</t>
        </is>
      </c>
      <c r="P482" s="343" t="inlineStr">
        <is>
          <t>변표</t>
        </is>
      </c>
      <c r="Q482" s="342" t="inlineStr">
        <is>
          <t>2과목</t>
        </is>
      </c>
      <c r="R482" s="344" t="n">
        <v>35</v>
      </c>
      <c r="S482" s="345" t="n">
        <v>30</v>
      </c>
      <c r="T482" s="362" t="n">
        <v>35</v>
      </c>
      <c r="U482" s="361" t="n">
        <v>91.86</v>
      </c>
      <c r="V482" s="346" t="n">
        <v>126.8905086256286</v>
      </c>
      <c r="W482" s="348" t="n">
        <v>125.131384344431</v>
      </c>
      <c r="X482" s="347" t="n">
        <v>63.96</v>
      </c>
      <c r="Y482" s="357" t="n">
        <v>66.09</v>
      </c>
      <c r="Z482" s="365" t="inlineStr">
        <is>
          <t>1등급</t>
        </is>
      </c>
      <c r="AA482" s="350" t="n">
        <v>100</v>
      </c>
      <c r="AB482" s="349" t="inlineStr">
        <is>
          <t>만점</t>
        </is>
      </c>
      <c r="AC482" s="350" t="n">
        <v>10</v>
      </c>
      <c r="AD482" s="349" t="inlineStr">
        <is>
          <t>만점</t>
        </is>
      </c>
      <c r="AE482" s="364" t="n">
        <v>0</v>
      </c>
      <c r="AF482" s="366" t="n">
        <v>11.566</v>
      </c>
      <c r="AG482" s="363" t="n">
        <v>0</v>
      </c>
      <c r="AH482" s="635" t="inlineStr">
        <is>
          <t xml:space="preserve"> 사탐5%가산</t>
        </is>
      </c>
      <c r="AI482" s="324" t="n"/>
      <c r="AL482" s="487" t="inlineStr">
        <is>
          <t>중앙대 국어국문학과</t>
        </is>
      </c>
      <c r="AM482" s="477" t="inlineStr">
        <is>
          <t>통합</t>
        </is>
      </c>
      <c r="AN482" s="637" t="n">
        <v>100</v>
      </c>
      <c r="AO482" s="478" t="n">
        <v>-1059</v>
      </c>
      <c r="AP482" s="463" t="n">
        <v>-655</v>
      </c>
      <c r="AQ482" s="479" t="n">
        <v>-404</v>
      </c>
      <c r="AR482" s="476" t="inlineStr">
        <is>
          <t>7.67 → 7.36</t>
        </is>
      </c>
      <c r="BA482" s="313" t="inlineStr">
        <is>
          <t>통합인문156</t>
        </is>
      </c>
    </row>
    <row r="483" ht="16.5" customHeight="1" s="671">
      <c r="B483" s="367" t="inlineStr">
        <is>
          <t>7.67</t>
        </is>
      </c>
      <c r="C483" s="351" t="inlineStr">
        <is>
          <t>16,644</t>
        </is>
      </c>
      <c r="D483" s="727" t="n">
        <v>-1060</v>
      </c>
      <c r="E483" s="352" t="inlineStr">
        <is>
          <t>379.33</t>
        </is>
      </c>
      <c r="F483" s="341" t="n">
        <v>91.84</v>
      </c>
      <c r="G483" s="355" t="inlineStr">
        <is>
          <t>379.26</t>
        </is>
      </c>
      <c r="H483" s="356" t="inlineStr">
        <is>
          <t>384.39</t>
        </is>
      </c>
      <c r="I483" s="354" t="inlineStr">
        <is>
          <t>경희대</t>
        </is>
      </c>
      <c r="J483" s="340" t="inlineStr">
        <is>
          <t>컴퓨터공학부 컴퓨터공학과</t>
        </is>
      </c>
      <c r="K483" s="339" t="inlineStr">
        <is>
          <t>자연</t>
        </is>
      </c>
      <c r="L483" s="357" t="n">
        <v>46</v>
      </c>
      <c r="M483" s="358" t="inlineStr">
        <is>
          <t xml:space="preserve">558.62 / </t>
        </is>
      </c>
      <c r="N483" s="359" t="n">
        <v>800</v>
      </c>
      <c r="O483" s="360" t="inlineStr">
        <is>
          <t>표점</t>
        </is>
      </c>
      <c r="P483" s="343" t="inlineStr">
        <is>
          <t>변표</t>
        </is>
      </c>
      <c r="Q483" s="342" t="inlineStr">
        <is>
          <t>2과목</t>
        </is>
      </c>
      <c r="R483" s="344" t="n">
        <v>20</v>
      </c>
      <c r="S483" s="345" t="n">
        <v>35</v>
      </c>
      <c r="T483" s="362" t="n">
        <v>30</v>
      </c>
      <c r="U483" s="361" t="n">
        <v>91.84</v>
      </c>
      <c r="V483" s="346" t="n">
        <v>126.8761579906198</v>
      </c>
      <c r="W483" s="348" t="n">
        <v>125.1158378231714</v>
      </c>
      <c r="X483" s="347" t="n">
        <v>63.63</v>
      </c>
      <c r="Y483" s="357" t="n">
        <v>64.49000000000001</v>
      </c>
      <c r="Z483" s="365" t="inlineStr">
        <is>
          <t>2등급</t>
        </is>
      </c>
      <c r="AA483" s="350" t="n">
        <v>117.6</v>
      </c>
      <c r="AB483" s="349" t="inlineStr">
        <is>
          <t>만점</t>
        </is>
      </c>
      <c r="AC483" s="350" t="n">
        <v>0</v>
      </c>
      <c r="AD483" s="349" t="inlineStr">
        <is>
          <t>만점</t>
        </is>
      </c>
      <c r="AE483" s="364" t="n">
        <v>0</v>
      </c>
      <c r="AF483" s="366" t="n">
        <v>9.6</v>
      </c>
      <c r="AG483" s="363" t="n">
        <v>0</v>
      </c>
      <c r="AH483" s="635" t="inlineStr">
        <is>
          <t xml:space="preserve"> 과탐9.6점 가산</t>
        </is>
      </c>
      <c r="AI483" s="324" t="n"/>
      <c r="AL483" s="487" t="inlineStr">
        <is>
          <t>경희대 컴퓨터공학부 컴퓨터공학과</t>
        </is>
      </c>
      <c r="AM483" s="477" t="inlineStr">
        <is>
          <t>자연</t>
        </is>
      </c>
      <c r="AN483" s="637" t="n">
        <v>100</v>
      </c>
      <c r="AO483" s="478" t="n">
        <v>-1060</v>
      </c>
      <c r="AP483" s="463" t="n">
        <v>-1060</v>
      </c>
      <c r="AQ483" s="479" t="n">
        <v>0</v>
      </c>
      <c r="AR483" s="476" t="inlineStr">
        <is>
          <t>7.68 → 7.19</t>
        </is>
      </c>
      <c r="BA483" s="313" t="inlineStr">
        <is>
          <t>자연314</t>
        </is>
      </c>
    </row>
    <row r="484" ht="16.5" customHeight="1" s="671">
      <c r="B484" s="367" t="inlineStr">
        <is>
          <t>7.91</t>
        </is>
      </c>
      <c r="C484" s="351" t="inlineStr">
        <is>
          <t>17,165</t>
        </is>
      </c>
      <c r="D484" s="727" t="n">
        <v>-1061</v>
      </c>
      <c r="E484" s="352" t="inlineStr"/>
      <c r="F484" s="341" t="n">
        <v>91.83</v>
      </c>
      <c r="G484" s="355" t="inlineStr">
        <is>
          <t>379.86</t>
        </is>
      </c>
      <c r="H484" s="356" t="inlineStr">
        <is>
          <t>384.19</t>
        </is>
      </c>
      <c r="I484" s="354" t="inlineStr">
        <is>
          <t>이화여대</t>
        </is>
      </c>
      <c r="J484" s="340" t="inlineStr">
        <is>
          <t>계열별 통합선발(인문계열)</t>
        </is>
      </c>
      <c r="K484" s="339" t="inlineStr">
        <is>
          <t>통합</t>
        </is>
      </c>
      <c r="L484" s="357" t="n">
        <v>188</v>
      </c>
      <c r="M484" s="358" t="inlineStr">
        <is>
          <t xml:space="preserve">931.98 / </t>
        </is>
      </c>
      <c r="N484" s="359" t="n">
        <v>1000</v>
      </c>
      <c r="O484" s="360" t="inlineStr">
        <is>
          <t>표점/만점</t>
        </is>
      </c>
      <c r="P484" s="343" t="inlineStr">
        <is>
          <t>변표/만점</t>
        </is>
      </c>
      <c r="Q484" s="342" t="inlineStr">
        <is>
          <t>2과목</t>
        </is>
      </c>
      <c r="R484" s="344" t="n">
        <v>30</v>
      </c>
      <c r="S484" s="345" t="n">
        <v>30</v>
      </c>
      <c r="T484" s="362" t="n">
        <v>20</v>
      </c>
      <c r="U484" s="361" t="n">
        <v>91.83</v>
      </c>
      <c r="V484" s="346" t="n">
        <v>126.8660339215103</v>
      </c>
      <c r="W484" s="348" t="n">
        <v>125.1048700816362</v>
      </c>
      <c r="X484" s="347" t="n">
        <v>63.94</v>
      </c>
      <c r="Y484" s="357" t="n">
        <v>64.34</v>
      </c>
      <c r="Z484" s="365" t="inlineStr">
        <is>
          <t>2등급</t>
        </is>
      </c>
      <c r="AA484" s="350" t="n">
        <v>196</v>
      </c>
      <c r="AB484" s="349" t="inlineStr">
        <is>
          <t>만점</t>
        </is>
      </c>
      <c r="AC484" s="350" t="n">
        <v>10</v>
      </c>
      <c r="AD484" s="349" t="inlineStr">
        <is>
          <t>만점</t>
        </is>
      </c>
      <c r="AE484" s="364" t="n">
        <v>0</v>
      </c>
      <c r="AF484" s="366" t="n">
        <v>0</v>
      </c>
      <c r="AG484" s="363" t="n">
        <v>0</v>
      </c>
      <c r="AH484" s="635" t="inlineStr"/>
      <c r="AI484" s="324" t="n"/>
      <c r="AL484" s="487" t="inlineStr">
        <is>
          <t>이화여대 계열별 통합선발(인문계열)</t>
        </is>
      </c>
      <c r="AM484" s="477" t="inlineStr">
        <is>
          <t>통합</t>
        </is>
      </c>
      <c r="AN484" s="637" t="n">
        <v>100</v>
      </c>
      <c r="AO484" s="478" t="n">
        <v>-1061</v>
      </c>
      <c r="AP484" s="463" t="n">
        <v>-689</v>
      </c>
      <c r="AQ484" s="479" t="n">
        <v>-372</v>
      </c>
      <c r="AR484" s="476" t="inlineStr">
        <is>
          <t>7.69 → 7.37</t>
        </is>
      </c>
      <c r="BA484" s="313" t="inlineStr">
        <is>
          <t>통합인문157</t>
        </is>
      </c>
    </row>
    <row r="485" ht="16.5" customHeight="1" s="671">
      <c r="B485" s="367" t="inlineStr">
        <is>
          <t>7.67</t>
        </is>
      </c>
      <c r="C485" s="351" t="inlineStr">
        <is>
          <t>16,644</t>
        </is>
      </c>
      <c r="D485" s="727" t="n">
        <v>-1062</v>
      </c>
      <c r="E485" s="352" t="inlineStr">
        <is>
          <t>378.62</t>
        </is>
      </c>
      <c r="F485" s="341" t="n">
        <v>91.83</v>
      </c>
      <c r="G485" s="355" t="inlineStr">
        <is>
          <t>379.87</t>
        </is>
      </c>
      <c r="H485" s="356" t="inlineStr">
        <is>
          <t>384.19</t>
        </is>
      </c>
      <c r="I485" s="354" t="inlineStr">
        <is>
          <t>중앙대</t>
        </is>
      </c>
      <c r="J485" s="340" t="inlineStr">
        <is>
          <t>아시아문화학부(중국어문학)</t>
        </is>
      </c>
      <c r="K485" s="339" t="inlineStr">
        <is>
          <t>통합</t>
        </is>
      </c>
      <c r="L485" s="357" t="n">
        <v>12</v>
      </c>
      <c r="M485" s="358" t="inlineStr">
        <is>
          <t xml:space="preserve">762.5 / </t>
        </is>
      </c>
      <c r="N485" s="359" t="n">
        <v>1000</v>
      </c>
      <c r="O485" s="360" t="inlineStr">
        <is>
          <t>표점</t>
        </is>
      </c>
      <c r="P485" s="343" t="inlineStr">
        <is>
          <t>변표</t>
        </is>
      </c>
      <c r="Q485" s="342" t="inlineStr">
        <is>
          <t>2과목</t>
        </is>
      </c>
      <c r="R485" s="344" t="n">
        <v>35</v>
      </c>
      <c r="S485" s="345" t="n">
        <v>30</v>
      </c>
      <c r="T485" s="362" t="n">
        <v>35</v>
      </c>
      <c r="U485" s="361" t="n">
        <v>91.83</v>
      </c>
      <c r="V485" s="346" t="n">
        <v>126.8692893670295</v>
      </c>
      <c r="W485" s="348" t="n">
        <v>125.108396814282</v>
      </c>
      <c r="X485" s="347" t="n">
        <v>63.95</v>
      </c>
      <c r="Y485" s="357" t="n">
        <v>66.08</v>
      </c>
      <c r="Z485" s="365" t="inlineStr">
        <is>
          <t>1등급</t>
        </is>
      </c>
      <c r="AA485" s="350" t="n">
        <v>100</v>
      </c>
      <c r="AB485" s="349" t="inlineStr">
        <is>
          <t>만점</t>
        </is>
      </c>
      <c r="AC485" s="350" t="n">
        <v>10</v>
      </c>
      <c r="AD485" s="349" t="inlineStr">
        <is>
          <t>만점</t>
        </is>
      </c>
      <c r="AE485" s="364" t="n">
        <v>0</v>
      </c>
      <c r="AF485" s="366" t="n">
        <v>11.564</v>
      </c>
      <c r="AG485" s="363" t="n">
        <v>0</v>
      </c>
      <c r="AH485" s="635" t="inlineStr">
        <is>
          <t xml:space="preserve"> 사탐5%가산</t>
        </is>
      </c>
      <c r="AI485" s="324" t="n"/>
      <c r="AL485" s="487" t="inlineStr">
        <is>
          <t>중앙대 아시아문화학부(중국어문학)</t>
        </is>
      </c>
      <c r="AM485" s="477" t="inlineStr">
        <is>
          <t>통합</t>
        </is>
      </c>
      <c r="AN485" s="637" t="n">
        <v>100</v>
      </c>
      <c r="AO485" s="478" t="n">
        <v>-1062</v>
      </c>
      <c r="AP485" s="463" t="n">
        <v>-681</v>
      </c>
      <c r="AQ485" s="479" t="n">
        <v>-381</v>
      </c>
      <c r="AR485" s="476" t="inlineStr">
        <is>
          <t>7.68 → 7.37</t>
        </is>
      </c>
      <c r="BA485" s="313" t="inlineStr">
        <is>
          <t>통합인문158</t>
        </is>
      </c>
    </row>
    <row r="486" ht="16.5" customHeight="1" s="671">
      <c r="B486" s="367" t="inlineStr">
        <is>
          <t>7.48</t>
        </is>
      </c>
      <c r="C486" s="351" t="inlineStr">
        <is>
          <t>16,232</t>
        </is>
      </c>
      <c r="D486" s="727" t="n">
        <v>-1063</v>
      </c>
      <c r="E486" s="352" t="inlineStr">
        <is>
          <t>379.26</t>
        </is>
      </c>
      <c r="F486" s="341" t="n">
        <v>91.81</v>
      </c>
      <c r="G486" s="355" t="inlineStr">
        <is>
          <t>379.82</t>
        </is>
      </c>
      <c r="H486" s="356" t="inlineStr">
        <is>
          <t>384.18</t>
        </is>
      </c>
      <c r="I486" s="354" t="inlineStr">
        <is>
          <t>서울과학기술대</t>
        </is>
      </c>
      <c r="J486" s="340" t="inlineStr">
        <is>
          <t>산업공학과 ITM전공(인문)</t>
        </is>
      </c>
      <c r="K486" s="339" t="inlineStr">
        <is>
          <t>통합</t>
        </is>
      </c>
      <c r="L486" s="357" t="n">
        <v>2</v>
      </c>
      <c r="M486" s="358" t="inlineStr">
        <is>
          <t xml:space="preserve">936.09 / </t>
        </is>
      </c>
      <c r="N486" s="359" t="n">
        <v>1000</v>
      </c>
      <c r="O486" s="360" t="inlineStr">
        <is>
          <t>표점/만점</t>
        </is>
      </c>
      <c r="P486" s="343" t="inlineStr">
        <is>
          <t>표점/만점</t>
        </is>
      </c>
      <c r="Q486" s="342" t="inlineStr">
        <is>
          <t>2과목</t>
        </is>
      </c>
      <c r="R486" s="344" t="n">
        <v>30</v>
      </c>
      <c r="S486" s="345" t="n">
        <v>25</v>
      </c>
      <c r="T486" s="362" t="n">
        <v>25</v>
      </c>
      <c r="U486" s="361" t="n">
        <v>91.81</v>
      </c>
      <c r="V486" s="346" t="n">
        <v>126.8537090765535</v>
      </c>
      <c r="W486" s="348" t="n">
        <v>125.0915181662663</v>
      </c>
      <c r="X486" s="347" t="inlineStr">
        <is>
          <t>63.86/68.82</t>
        </is>
      </c>
      <c r="Y486" s="357" t="inlineStr"/>
      <c r="Z486" s="365" t="inlineStr">
        <is>
          <t>2등급</t>
        </is>
      </c>
      <c r="AA486" s="350" t="n">
        <v>195.56</v>
      </c>
      <c r="AB486" s="349" t="inlineStr">
        <is>
          <t>만점</t>
        </is>
      </c>
      <c r="AC486" s="350" t="n">
        <v>0</v>
      </c>
      <c r="AD486" s="349" t="inlineStr">
        <is>
          <t>만점</t>
        </is>
      </c>
      <c r="AE486" s="364" t="n">
        <v>0</v>
      </c>
      <c r="AF486" s="366" t="n">
        <v>15.903</v>
      </c>
      <c r="AG486" s="363" t="n">
        <v>0</v>
      </c>
      <c r="AH486" s="635" t="inlineStr">
        <is>
          <t xml:space="preserve"> 사탐7%</t>
        </is>
      </c>
      <c r="AI486" s="324" t="n"/>
      <c r="AL486" s="487" t="inlineStr">
        <is>
          <t>서울과학기술대 산업공학과 ITM전공(인문)</t>
        </is>
      </c>
      <c r="AM486" s="477" t="inlineStr">
        <is>
          <t>통합</t>
        </is>
      </c>
      <c r="AN486" s="637" t="n">
        <v>100</v>
      </c>
      <c r="AO486" s="478" t="n">
        <v>-1063</v>
      </c>
      <c r="AP486" s="463" t="n">
        <v>-708</v>
      </c>
      <c r="AQ486" s="479" t="n">
        <v>-355</v>
      </c>
      <c r="AR486" s="476" t="inlineStr">
        <is>
          <t>7.70 → 7.37</t>
        </is>
      </c>
      <c r="BA486" s="313" t="inlineStr">
        <is>
          <t>통합인문159</t>
        </is>
      </c>
    </row>
    <row r="487" ht="16.5" customHeight="1" s="671">
      <c r="B487" s="367" t="inlineStr">
        <is>
          <t>7.69</t>
        </is>
      </c>
      <c r="C487" s="351" t="inlineStr">
        <is>
          <t>16,687</t>
        </is>
      </c>
      <c r="D487" s="727" t="n">
        <v>-1064</v>
      </c>
      <c r="E487" s="352" t="inlineStr"/>
      <c r="F487" s="341" t="n">
        <v>91.81</v>
      </c>
      <c r="G487" s="355" t="inlineStr">
        <is>
          <t>379.19</t>
        </is>
      </c>
      <c r="H487" s="356" t="inlineStr">
        <is>
          <t>384.35</t>
        </is>
      </c>
      <c r="I487" s="354" t="inlineStr">
        <is>
          <t>경희대</t>
        </is>
      </c>
      <c r="J487" s="340" t="inlineStr">
        <is>
          <t>컴퓨터공학부 인공지능학과</t>
        </is>
      </c>
      <c r="K487" s="339" t="inlineStr">
        <is>
          <t>자연</t>
        </is>
      </c>
      <c r="L487" s="357" t="n">
        <v>20</v>
      </c>
      <c r="M487" s="358" t="inlineStr">
        <is>
          <t xml:space="preserve">558.54 / </t>
        </is>
      </c>
      <c r="N487" s="359" t="n">
        <v>800</v>
      </c>
      <c r="O487" s="360" t="inlineStr">
        <is>
          <t>표점</t>
        </is>
      </c>
      <c r="P487" s="343" t="inlineStr">
        <is>
          <t>변표</t>
        </is>
      </c>
      <c r="Q487" s="342" t="inlineStr">
        <is>
          <t>2과목</t>
        </is>
      </c>
      <c r="R487" s="344" t="n">
        <v>20</v>
      </c>
      <c r="S487" s="345" t="n">
        <v>35</v>
      </c>
      <c r="T487" s="362" t="n">
        <v>30</v>
      </c>
      <c r="U487" s="361" t="n">
        <v>91.81</v>
      </c>
      <c r="V487" s="346" t="n">
        <v>126.8529012752432</v>
      </c>
      <c r="W487" s="348" t="n">
        <v>125.0906430481801</v>
      </c>
      <c r="X487" s="347" t="n">
        <v>63.62</v>
      </c>
      <c r="Y487" s="357" t="n">
        <v>64.48</v>
      </c>
      <c r="Z487" s="365" t="inlineStr">
        <is>
          <t>2등급</t>
        </is>
      </c>
      <c r="AA487" s="350" t="n">
        <v>117.6</v>
      </c>
      <c r="AB487" s="349" t="inlineStr">
        <is>
          <t>만점</t>
        </is>
      </c>
      <c r="AC487" s="350" t="n">
        <v>0</v>
      </c>
      <c r="AD487" s="349" t="inlineStr">
        <is>
          <t>만점</t>
        </is>
      </c>
      <c r="AE487" s="364" t="n">
        <v>0</v>
      </c>
      <c r="AF487" s="366" t="n">
        <v>9.6</v>
      </c>
      <c r="AG487" s="363" t="n">
        <v>0</v>
      </c>
      <c r="AH487" s="635" t="inlineStr">
        <is>
          <t xml:space="preserve"> 과탐9.6점 가산</t>
        </is>
      </c>
      <c r="AI487" s="324" t="n"/>
      <c r="AL487" s="487" t="inlineStr">
        <is>
          <t>경희대 컴퓨터공학부 인공지능학과</t>
        </is>
      </c>
      <c r="AM487" s="477" t="inlineStr">
        <is>
          <t>자연</t>
        </is>
      </c>
      <c r="AN487" s="637" t="n">
        <v>100</v>
      </c>
      <c r="AO487" s="478" t="n">
        <v>-1064</v>
      </c>
      <c r="AP487" s="463" t="n">
        <v>-1064</v>
      </c>
      <c r="AQ487" s="479" t="n">
        <v>0</v>
      </c>
      <c r="AR487" s="476" t="inlineStr">
        <is>
          <t>7.70 → 7.21</t>
        </is>
      </c>
      <c r="BA487" s="313" t="inlineStr">
        <is>
          <t>통합인문160</t>
        </is>
      </c>
    </row>
    <row r="488" ht="16.5" customHeight="1" s="671">
      <c r="B488" s="367" t="inlineStr">
        <is>
          <t>7.76</t>
        </is>
      </c>
      <c r="C488" s="351" t="inlineStr">
        <is>
          <t>16,839</t>
        </is>
      </c>
      <c r="D488" s="727" t="n">
        <v>-1065</v>
      </c>
      <c r="E488" s="352" t="inlineStr"/>
      <c r="F488" s="341" t="n">
        <v>91.73999999999999</v>
      </c>
      <c r="G488" s="355" t="inlineStr">
        <is>
          <t>379.02</t>
        </is>
      </c>
      <c r="H488" s="356" t="inlineStr">
        <is>
          <t>384.10</t>
        </is>
      </c>
      <c r="I488" s="354" t="inlineStr">
        <is>
          <t>서울시립대</t>
        </is>
      </c>
      <c r="J488" s="340" t="inlineStr">
        <is>
          <t>물리학과</t>
        </is>
      </c>
      <c r="K488" s="339" t="inlineStr">
        <is>
          <t>자연</t>
        </is>
      </c>
      <c r="L488" s="357" t="n">
        <v>11</v>
      </c>
      <c r="M488" s="358" t="inlineStr">
        <is>
          <t xml:space="preserve">930.58 / </t>
        </is>
      </c>
      <c r="N488" s="359" t="n">
        <v>1000</v>
      </c>
      <c r="O488" s="360" t="inlineStr">
        <is>
          <t>표점/만점</t>
        </is>
      </c>
      <c r="P488" s="343" t="inlineStr">
        <is>
          <t>변표/만점</t>
        </is>
      </c>
      <c r="Q488" s="342" t="inlineStr">
        <is>
          <t>2과목</t>
        </is>
      </c>
      <c r="R488" s="344" t="n">
        <v>20</v>
      </c>
      <c r="S488" s="345" t="n">
        <v>40</v>
      </c>
      <c r="T488" s="362" t="n">
        <v>30</v>
      </c>
      <c r="U488" s="361" t="n">
        <v>91.73999999999999</v>
      </c>
      <c r="V488" s="346" t="n">
        <v>126.7974109080706</v>
      </c>
      <c r="W488" s="348" t="n">
        <v>125.0305284837432</v>
      </c>
      <c r="X488" s="347" t="n">
        <v>63.6</v>
      </c>
      <c r="Y488" s="357" t="n">
        <v>64</v>
      </c>
      <c r="Z488" s="365" t="inlineStr">
        <is>
          <t>2등급</t>
        </is>
      </c>
      <c r="AA488" s="350" t="n">
        <v>98</v>
      </c>
      <c r="AB488" s="349" t="inlineStr">
        <is>
          <t>만점</t>
        </is>
      </c>
      <c r="AC488" s="350" t="n">
        <v>0</v>
      </c>
      <c r="AD488" s="349" t="inlineStr">
        <is>
          <t>만점</t>
        </is>
      </c>
      <c r="AE488" s="364" t="n">
        <v>0</v>
      </c>
      <c r="AF488" s="366" t="n">
        <v>19.164</v>
      </c>
      <c r="AG488" s="363" t="n">
        <v>0</v>
      </c>
      <c r="AH488" s="635" t="inlineStr">
        <is>
          <t xml:space="preserve"> 과탐3%가산</t>
        </is>
      </c>
      <c r="AI488" s="324" t="n"/>
      <c r="AL488" s="487" t="inlineStr">
        <is>
          <t>서울시립대 물리학과</t>
        </is>
      </c>
      <c r="AM488" s="477" t="inlineStr">
        <is>
          <t>자연</t>
        </is>
      </c>
      <c r="AN488" s="637" t="n">
        <v>100</v>
      </c>
      <c r="AO488" s="478" t="n">
        <v>-1065</v>
      </c>
      <c r="AP488" s="463" t="n">
        <v>-1065</v>
      </c>
      <c r="AQ488" s="479" t="n">
        <v>0</v>
      </c>
      <c r="AR488" s="476" t="inlineStr">
        <is>
          <t>7.77 → 7.27</t>
        </is>
      </c>
      <c r="BA488" s="313" t="inlineStr">
        <is>
          <t>통합인문161</t>
        </is>
      </c>
    </row>
    <row r="489" ht="16.5" customHeight="1" s="671">
      <c r="B489" s="367" t="inlineStr">
        <is>
          <t>7.76</t>
        </is>
      </c>
      <c r="C489" s="351" t="inlineStr">
        <is>
          <t>16,839</t>
        </is>
      </c>
      <c r="D489" s="727" t="n">
        <v>-1066</v>
      </c>
      <c r="E489" s="352" t="inlineStr">
        <is>
          <t>379.03</t>
        </is>
      </c>
      <c r="F489" s="341" t="n">
        <v>91.73999999999999</v>
      </c>
      <c r="G489" s="355" t="inlineStr">
        <is>
          <t>379.65</t>
        </is>
      </c>
      <c r="H489" s="356" t="inlineStr">
        <is>
          <t>383.84</t>
        </is>
      </c>
      <c r="I489" s="354" t="inlineStr">
        <is>
          <t>경희대</t>
        </is>
      </c>
      <c r="J489" s="340" t="inlineStr">
        <is>
          <t>아동가족학과</t>
        </is>
      </c>
      <c r="K489" s="339" t="inlineStr">
        <is>
          <t>통합</t>
        </is>
      </c>
      <c r="L489" s="357" t="n">
        <v>11</v>
      </c>
      <c r="M489" s="358" t="inlineStr">
        <is>
          <t xml:space="preserve">559.42 / </t>
        </is>
      </c>
      <c r="N489" s="359" t="n">
        <v>800</v>
      </c>
      <c r="O489" s="360" t="inlineStr">
        <is>
          <t>표점</t>
        </is>
      </c>
      <c r="P489" s="343" t="inlineStr">
        <is>
          <t>변표</t>
        </is>
      </c>
      <c r="Q489" s="342" t="inlineStr">
        <is>
          <t>2과목</t>
        </is>
      </c>
      <c r="R489" s="344" t="n">
        <v>35</v>
      </c>
      <c r="S489" s="345" t="n">
        <v>20</v>
      </c>
      <c r="T489" s="362" t="n">
        <v>30</v>
      </c>
      <c r="U489" s="361" t="n">
        <v>91.73999999999999</v>
      </c>
      <c r="V489" s="346" t="n">
        <v>126.800582127124</v>
      </c>
      <c r="W489" s="348" t="n">
        <v>125.033963971051</v>
      </c>
      <c r="X489" s="347" t="n">
        <v>63.91</v>
      </c>
      <c r="Y489" s="357" t="n">
        <v>64.45</v>
      </c>
      <c r="Z489" s="365" t="inlineStr">
        <is>
          <t>2등급</t>
        </is>
      </c>
      <c r="AA489" s="350" t="n">
        <v>117.6</v>
      </c>
      <c r="AB489" s="349" t="inlineStr">
        <is>
          <t>만점</t>
        </is>
      </c>
      <c r="AC489" s="350" t="n">
        <v>0</v>
      </c>
      <c r="AD489" s="349" t="inlineStr">
        <is>
          <t>만점</t>
        </is>
      </c>
      <c r="AE489" s="364" t="n">
        <v>0</v>
      </c>
      <c r="AF489" s="366" t="n">
        <v>9.6</v>
      </c>
      <c r="AG489" s="363" t="n">
        <v>0</v>
      </c>
      <c r="AH489" s="635" t="inlineStr">
        <is>
          <t xml:space="preserve"> 사탐9.6점 가산</t>
        </is>
      </c>
      <c r="AI489" s="324" t="n"/>
      <c r="AL489" s="487" t="inlineStr">
        <is>
          <t>경희대 아동가족학과</t>
        </is>
      </c>
      <c r="AM489" s="477" t="inlineStr">
        <is>
          <t>통합</t>
        </is>
      </c>
      <c r="AN489" s="637" t="n">
        <v>100</v>
      </c>
      <c r="AO489" s="478" t="n">
        <v>-1066</v>
      </c>
      <c r="AP489" s="463" t="n">
        <v>-571</v>
      </c>
      <c r="AQ489" s="479" t="n">
        <v>-495</v>
      </c>
      <c r="AR489" s="476" t="inlineStr">
        <is>
          <t>7.77 → 7.50</t>
        </is>
      </c>
      <c r="BA489" s="313" t="inlineStr">
        <is>
          <t>자연315</t>
        </is>
      </c>
    </row>
    <row r="490" ht="16.5" customHeight="1" s="671">
      <c r="B490" s="367" t="inlineStr">
        <is>
          <t>7.76</t>
        </is>
      </c>
      <c r="C490" s="351" t="inlineStr">
        <is>
          <t>16,839</t>
        </is>
      </c>
      <c r="D490" s="727" t="n">
        <v>-1067</v>
      </c>
      <c r="E490" s="352" t="inlineStr">
        <is>
          <t>379.02</t>
        </is>
      </c>
      <c r="F490" s="341" t="n">
        <v>91.73</v>
      </c>
      <c r="G490" s="355" t="inlineStr">
        <is>
          <t>379.63</t>
        </is>
      </c>
      <c r="H490" s="356" t="inlineStr">
        <is>
          <t>383.83</t>
        </is>
      </c>
      <c r="I490" s="354" t="inlineStr">
        <is>
          <t>경희대</t>
        </is>
      </c>
      <c r="J490" s="340" t="inlineStr">
        <is>
          <t>회계·세무학과</t>
        </is>
      </c>
      <c r="K490" s="339" t="inlineStr">
        <is>
          <t>통합</t>
        </is>
      </c>
      <c r="L490" s="357" t="n">
        <v>30</v>
      </c>
      <c r="M490" s="358" t="inlineStr">
        <is>
          <t xml:space="preserve">548.67 / </t>
        </is>
      </c>
      <c r="N490" s="359" t="n">
        <v>800</v>
      </c>
      <c r="O490" s="360" t="inlineStr">
        <is>
          <t>표점</t>
        </is>
      </c>
      <c r="P490" s="343" t="inlineStr">
        <is>
          <t>변표</t>
        </is>
      </c>
      <c r="Q490" s="342" t="inlineStr">
        <is>
          <t>2과목</t>
        </is>
      </c>
      <c r="R490" s="344" t="n">
        <v>30</v>
      </c>
      <c r="S490" s="345" t="n">
        <v>30</v>
      </c>
      <c r="T490" s="362" t="n">
        <v>25</v>
      </c>
      <c r="U490" s="361" t="n">
        <v>91.73</v>
      </c>
      <c r="V490" s="346" t="n">
        <v>126.7933643771827</v>
      </c>
      <c r="W490" s="348" t="n">
        <v>125.026144741948</v>
      </c>
      <c r="X490" s="347" t="n">
        <v>63.91</v>
      </c>
      <c r="Y490" s="357" t="n">
        <v>64.45</v>
      </c>
      <c r="Z490" s="365" t="inlineStr">
        <is>
          <t>2등급</t>
        </is>
      </c>
      <c r="AA490" s="350" t="n">
        <v>117.6</v>
      </c>
      <c r="AB490" s="349" t="inlineStr">
        <is>
          <t>만점</t>
        </is>
      </c>
      <c r="AC490" s="350" t="n">
        <v>0</v>
      </c>
      <c r="AD490" s="349" t="inlineStr">
        <is>
          <t>만점</t>
        </is>
      </c>
      <c r="AE490" s="364" t="n">
        <v>0</v>
      </c>
      <c r="AF490" s="366" t="n">
        <v>0</v>
      </c>
      <c r="AG490" s="363" t="n">
        <v>0</v>
      </c>
      <c r="AH490" s="635" t="inlineStr"/>
      <c r="AI490" s="324" t="n"/>
      <c r="AL490" s="487" t="inlineStr">
        <is>
          <t>경희대 회계·세무학과</t>
        </is>
      </c>
      <c r="AM490" s="477" t="inlineStr">
        <is>
          <t>통합</t>
        </is>
      </c>
      <c r="AN490" s="637" t="n">
        <v>100</v>
      </c>
      <c r="AO490" s="478" t="n">
        <v>-1067</v>
      </c>
      <c r="AP490" s="463" t="n">
        <v>-572</v>
      </c>
      <c r="AQ490" s="479" t="n">
        <v>-495</v>
      </c>
      <c r="AR490" s="476" t="inlineStr">
        <is>
          <t>7.77 → 7.51</t>
        </is>
      </c>
      <c r="BA490" s="313" t="inlineStr">
        <is>
          <t>통합인문162</t>
        </is>
      </c>
    </row>
    <row r="491" ht="16.5" customHeight="1" s="671">
      <c r="B491" s="367" t="inlineStr">
        <is>
          <t>7.93</t>
        </is>
      </c>
      <c r="C491" s="351" t="inlineStr">
        <is>
          <t>17,208</t>
        </is>
      </c>
      <c r="D491" s="727" t="n">
        <v>-1068</v>
      </c>
      <c r="E491" s="352" t="inlineStr">
        <is>
          <t>378.38</t>
        </is>
      </c>
      <c r="F491" s="341" t="n">
        <v>91.72</v>
      </c>
      <c r="G491" s="355" t="inlineStr">
        <is>
          <t>379.61</t>
        </is>
      </c>
      <c r="H491" s="356" t="inlineStr">
        <is>
          <t>383.80</t>
        </is>
      </c>
      <c r="I491" s="354" t="inlineStr">
        <is>
          <t>이화여대</t>
        </is>
      </c>
      <c r="J491" s="340" t="inlineStr">
        <is>
          <t>초등교육과</t>
        </is>
      </c>
      <c r="K491" s="339" t="inlineStr">
        <is>
          <t>통합</t>
        </is>
      </c>
      <c r="L491" s="357" t="n">
        <v>16</v>
      </c>
      <c r="M491" s="358" t="inlineStr">
        <is>
          <t xml:space="preserve">931.53 / </t>
        </is>
      </c>
      <c r="N491" s="359" t="n">
        <v>1000</v>
      </c>
      <c r="O491" s="360" t="inlineStr">
        <is>
          <t>표점/만점</t>
        </is>
      </c>
      <c r="P491" s="343" t="inlineStr">
        <is>
          <t>변표/만점</t>
        </is>
      </c>
      <c r="Q491" s="342" t="inlineStr">
        <is>
          <t>2과목</t>
        </is>
      </c>
      <c r="R491" s="344" t="n">
        <v>30</v>
      </c>
      <c r="S491" s="345" t="n">
        <v>30</v>
      </c>
      <c r="T491" s="362" t="n">
        <v>20</v>
      </c>
      <c r="U491" s="361" t="n">
        <v>91.72</v>
      </c>
      <c r="V491" s="346" t="n">
        <v>126.7882027884265</v>
      </c>
      <c r="W491" s="348" t="n">
        <v>125.0205530207954</v>
      </c>
      <c r="X491" s="347" t="n">
        <v>63.9</v>
      </c>
      <c r="Y491" s="357" t="n">
        <v>64.30000000000001</v>
      </c>
      <c r="Z491" s="365" t="inlineStr">
        <is>
          <t>2등급</t>
        </is>
      </c>
      <c r="AA491" s="350" t="n">
        <v>196</v>
      </c>
      <c r="AB491" s="349" t="inlineStr">
        <is>
          <t>만점</t>
        </is>
      </c>
      <c r="AC491" s="350" t="n">
        <v>10</v>
      </c>
      <c r="AD491" s="349" t="inlineStr">
        <is>
          <t>만점</t>
        </is>
      </c>
      <c r="AE491" s="364" t="n">
        <v>0</v>
      </c>
      <c r="AF491" s="366" t="n">
        <v>0</v>
      </c>
      <c r="AG491" s="363" t="n">
        <v>0</v>
      </c>
      <c r="AH491" s="635" t="inlineStr"/>
      <c r="AI491" s="324" t="n"/>
      <c r="AL491" s="487" t="inlineStr">
        <is>
          <t>이화여대 초등교육과</t>
        </is>
      </c>
      <c r="AM491" s="477" t="inlineStr">
        <is>
          <t>통합</t>
        </is>
      </c>
      <c r="AN491" s="637" t="n">
        <v>100</v>
      </c>
      <c r="AO491" s="478" t="n">
        <v>-1068</v>
      </c>
      <c r="AP491" s="463" t="n">
        <v>-572</v>
      </c>
      <c r="AQ491" s="479" t="n">
        <v>-496</v>
      </c>
      <c r="AR491" s="476" t="inlineStr">
        <is>
          <t>7.78 → 7.52</t>
        </is>
      </c>
      <c r="BA491" s="313" t="inlineStr">
        <is>
          <t>통합인문163</t>
        </is>
      </c>
    </row>
    <row r="492" ht="16.5" customHeight="1" s="671">
      <c r="B492" s="367" t="inlineStr">
        <is>
          <t>7.79</t>
        </is>
      </c>
      <c r="C492" s="351" t="inlineStr">
        <is>
          <t>16,904</t>
        </is>
      </c>
      <c r="D492" s="727" t="n">
        <v>-1069</v>
      </c>
      <c r="E492" s="352" t="inlineStr">
        <is>
          <t>378.96</t>
        </is>
      </c>
      <c r="F492" s="341" t="n">
        <v>91.70999999999999</v>
      </c>
      <c r="G492" s="355" t="inlineStr">
        <is>
          <t>379.57</t>
        </is>
      </c>
      <c r="H492" s="356" t="inlineStr">
        <is>
          <t>383.77</t>
        </is>
      </c>
      <c r="I492" s="354" t="inlineStr">
        <is>
          <t>경희대</t>
        </is>
      </c>
      <c r="J492" s="340" t="inlineStr">
        <is>
          <t>의상학과</t>
        </is>
      </c>
      <c r="K492" s="339" t="inlineStr">
        <is>
          <t>통합</t>
        </is>
      </c>
      <c r="L492" s="357" t="n">
        <v>16</v>
      </c>
      <c r="M492" s="358" t="inlineStr">
        <is>
          <t xml:space="preserve">559.33 / </t>
        </is>
      </c>
      <c r="N492" s="359" t="n">
        <v>800</v>
      </c>
      <c r="O492" s="360" t="inlineStr">
        <is>
          <t>표점</t>
        </is>
      </c>
      <c r="P492" s="343" t="inlineStr">
        <is>
          <t>변표</t>
        </is>
      </c>
      <c r="Q492" s="342" t="inlineStr">
        <is>
          <t>2과목</t>
        </is>
      </c>
      <c r="R492" s="344" t="n">
        <v>35</v>
      </c>
      <c r="S492" s="345" t="n">
        <v>20</v>
      </c>
      <c r="T492" s="362" t="n">
        <v>30</v>
      </c>
      <c r="U492" s="361" t="n">
        <v>91.70999999999999</v>
      </c>
      <c r="V492" s="346" t="n">
        <v>126.774032410321</v>
      </c>
      <c r="W492" s="348" t="n">
        <v>125.0052017778477</v>
      </c>
      <c r="X492" s="347" t="n">
        <v>63.9</v>
      </c>
      <c r="Y492" s="357" t="n">
        <v>64.44000000000001</v>
      </c>
      <c r="Z492" s="365" t="inlineStr">
        <is>
          <t>2등급</t>
        </is>
      </c>
      <c r="AA492" s="350" t="n">
        <v>117.6</v>
      </c>
      <c r="AB492" s="349" t="inlineStr">
        <is>
          <t>만점</t>
        </is>
      </c>
      <c r="AC492" s="350" t="n">
        <v>0</v>
      </c>
      <c r="AD492" s="349" t="inlineStr">
        <is>
          <t>만점</t>
        </is>
      </c>
      <c r="AE492" s="364" t="n">
        <v>0</v>
      </c>
      <c r="AF492" s="366" t="n">
        <v>9.6</v>
      </c>
      <c r="AG492" s="363" t="n">
        <v>0</v>
      </c>
      <c r="AH492" s="635" t="inlineStr">
        <is>
          <t xml:space="preserve"> 사탐9.6점 가산</t>
        </is>
      </c>
      <c r="AI492" s="324" t="n"/>
      <c r="AL492" s="487" t="inlineStr">
        <is>
          <t>경희대 의상학과</t>
        </is>
      </c>
      <c r="AM492" s="477" t="inlineStr">
        <is>
          <t>통합</t>
        </is>
      </c>
      <c r="AN492" s="637" t="n">
        <v>100</v>
      </c>
      <c r="AO492" s="478" t="n">
        <v>-1069</v>
      </c>
      <c r="AP492" s="463" t="n">
        <v>-572</v>
      </c>
      <c r="AQ492" s="479" t="n">
        <v>-497</v>
      </c>
      <c r="AR492" s="476" t="inlineStr">
        <is>
          <t>7.80 → 7.53</t>
        </is>
      </c>
      <c r="BA492" s="313" t="inlineStr">
        <is>
          <t>자연316</t>
        </is>
      </c>
    </row>
    <row r="493" ht="16.5" customHeight="1" s="671">
      <c r="B493" s="367" t="inlineStr">
        <is>
          <t>7.79</t>
        </is>
      </c>
      <c r="C493" s="351" t="inlineStr">
        <is>
          <t>16,904</t>
        </is>
      </c>
      <c r="D493" s="727" t="n">
        <v>-1070</v>
      </c>
      <c r="E493" s="352" t="inlineStr">
        <is>
          <t>378.96</t>
        </is>
      </c>
      <c r="F493" s="341" t="n">
        <v>91.70999999999999</v>
      </c>
      <c r="G493" s="355" t="inlineStr">
        <is>
          <t>379.57</t>
        </is>
      </c>
      <c r="H493" s="356" t="inlineStr">
        <is>
          <t>383.77</t>
        </is>
      </c>
      <c r="I493" s="354" t="inlineStr">
        <is>
          <t>경희대</t>
        </is>
      </c>
      <c r="J493" s="340" t="inlineStr">
        <is>
          <t>경제학과</t>
        </is>
      </c>
      <c r="K493" s="339" t="inlineStr">
        <is>
          <t>통합</t>
        </is>
      </c>
      <c r="L493" s="357" t="n">
        <v>45</v>
      </c>
      <c r="M493" s="358" t="inlineStr">
        <is>
          <t xml:space="preserve">548.61 / </t>
        </is>
      </c>
      <c r="N493" s="359" t="n">
        <v>800</v>
      </c>
      <c r="O493" s="360" t="inlineStr">
        <is>
          <t>표점</t>
        </is>
      </c>
      <c r="P493" s="343" t="inlineStr">
        <is>
          <t>변표</t>
        </is>
      </c>
      <c r="Q493" s="342" t="inlineStr">
        <is>
          <t>2과목</t>
        </is>
      </c>
      <c r="R493" s="344" t="n">
        <v>30</v>
      </c>
      <c r="S493" s="345" t="n">
        <v>30</v>
      </c>
      <c r="T493" s="362" t="n">
        <v>25</v>
      </c>
      <c r="U493" s="361" t="n">
        <v>91.70999999999999</v>
      </c>
      <c r="V493" s="346" t="n">
        <v>126.7759022118743</v>
      </c>
      <c r="W493" s="348" t="n">
        <v>125.0072273961971</v>
      </c>
      <c r="X493" s="347" t="n">
        <v>63.89</v>
      </c>
      <c r="Y493" s="357" t="n">
        <v>64.44000000000001</v>
      </c>
      <c r="Z493" s="365" t="inlineStr">
        <is>
          <t>2등급</t>
        </is>
      </c>
      <c r="AA493" s="350" t="n">
        <v>117.6</v>
      </c>
      <c r="AB493" s="349" t="inlineStr">
        <is>
          <t>만점</t>
        </is>
      </c>
      <c r="AC493" s="350" t="n">
        <v>0</v>
      </c>
      <c r="AD493" s="349" t="inlineStr">
        <is>
          <t>만점</t>
        </is>
      </c>
      <c r="AE493" s="364" t="n">
        <v>0</v>
      </c>
      <c r="AF493" s="366" t="n">
        <v>0</v>
      </c>
      <c r="AG493" s="363" t="n">
        <v>0</v>
      </c>
      <c r="AH493" s="635" t="inlineStr"/>
      <c r="AI493" s="324" t="n"/>
      <c r="AL493" s="487" t="inlineStr">
        <is>
          <t>경희대 경제학과</t>
        </is>
      </c>
      <c r="AM493" s="477" t="inlineStr">
        <is>
          <t>통합</t>
        </is>
      </c>
      <c r="AN493" s="637" t="n">
        <v>100</v>
      </c>
      <c r="AO493" s="478" t="n">
        <v>-1070</v>
      </c>
      <c r="AP493" s="463" t="n">
        <v>-573</v>
      </c>
      <c r="AQ493" s="479" t="n">
        <v>-497</v>
      </c>
      <c r="AR493" s="476" t="inlineStr">
        <is>
          <t>7.80 → 7.53</t>
        </is>
      </c>
      <c r="BA493" s="313" t="inlineStr">
        <is>
          <t>자연317</t>
        </is>
      </c>
    </row>
    <row r="494" ht="16.5" customHeight="1" s="671">
      <c r="B494" s="367" t="inlineStr">
        <is>
          <t>7.79</t>
        </is>
      </c>
      <c r="C494" s="351" t="inlineStr">
        <is>
          <t>16,904</t>
        </is>
      </c>
      <c r="D494" s="727" t="n">
        <v>-1071</v>
      </c>
      <c r="E494" s="352" t="inlineStr"/>
      <c r="F494" s="341" t="n">
        <v>91.70999999999999</v>
      </c>
      <c r="G494" s="355" t="inlineStr">
        <is>
          <t>378.96</t>
        </is>
      </c>
      <c r="H494" s="356" t="inlineStr">
        <is>
          <t>384.03</t>
        </is>
      </c>
      <c r="I494" s="354" t="inlineStr">
        <is>
          <t>경희대</t>
        </is>
      </c>
      <c r="J494" s="340" t="inlineStr">
        <is>
          <t>수학과</t>
        </is>
      </c>
      <c r="K494" s="339" t="inlineStr">
        <is>
          <t>자연</t>
        </is>
      </c>
      <c r="L494" s="357" t="n">
        <v>19</v>
      </c>
      <c r="M494" s="358" t="inlineStr">
        <is>
          <t xml:space="preserve">558.28 / </t>
        </is>
      </c>
      <c r="N494" s="359" t="n">
        <v>800</v>
      </c>
      <c r="O494" s="360" t="inlineStr">
        <is>
          <t>표점</t>
        </is>
      </c>
      <c r="P494" s="343" t="inlineStr">
        <is>
          <t>변표</t>
        </is>
      </c>
      <c r="Q494" s="342" t="inlineStr">
        <is>
          <t>2과목</t>
        </is>
      </c>
      <c r="R494" s="344" t="n">
        <v>20</v>
      </c>
      <c r="S494" s="345" t="n">
        <v>35</v>
      </c>
      <c r="T494" s="362" t="n">
        <v>30</v>
      </c>
      <c r="U494" s="361" t="n">
        <v>91.70999999999999</v>
      </c>
      <c r="V494" s="346" t="n">
        <v>126.7773169502694</v>
      </c>
      <c r="W494" s="348" t="n">
        <v>125.0087600294585</v>
      </c>
      <c r="X494" s="347" t="n">
        <v>63.59</v>
      </c>
      <c r="Y494" s="357" t="n">
        <v>64.44000000000001</v>
      </c>
      <c r="Z494" s="365" t="inlineStr">
        <is>
          <t>2등급</t>
        </is>
      </c>
      <c r="AA494" s="350" t="n">
        <v>117.6</v>
      </c>
      <c r="AB494" s="349" t="inlineStr">
        <is>
          <t>만점</t>
        </is>
      </c>
      <c r="AC494" s="350" t="n">
        <v>0</v>
      </c>
      <c r="AD494" s="349" t="inlineStr">
        <is>
          <t>만점</t>
        </is>
      </c>
      <c r="AE494" s="364" t="n">
        <v>0</v>
      </c>
      <c r="AF494" s="366" t="n">
        <v>9.6</v>
      </c>
      <c r="AG494" s="363" t="n">
        <v>0</v>
      </c>
      <c r="AH494" s="635" t="inlineStr">
        <is>
          <t xml:space="preserve"> 과탐9.6점 가산</t>
        </is>
      </c>
      <c r="AI494" s="324" t="n"/>
      <c r="AL494" s="487" t="inlineStr">
        <is>
          <t>경희대 수학과</t>
        </is>
      </c>
      <c r="AM494" s="477" t="inlineStr">
        <is>
          <t>자연</t>
        </is>
      </c>
      <c r="AN494" s="637" t="n">
        <v>100</v>
      </c>
      <c r="AO494" s="478" t="n">
        <v>-1071</v>
      </c>
      <c r="AP494" s="463" t="n">
        <v>-1071</v>
      </c>
      <c r="AQ494" s="479" t="n">
        <v>0</v>
      </c>
      <c r="AR494" s="476" t="inlineStr">
        <is>
          <t>7.79 → 7.30</t>
        </is>
      </c>
      <c r="BA494" s="313" t="inlineStr">
        <is>
          <t>통합인문164</t>
        </is>
      </c>
    </row>
    <row r="495" ht="16.5" customHeight="1" s="671">
      <c r="B495" s="367" t="inlineStr">
        <is>
          <t>7.84</t>
        </is>
      </c>
      <c r="C495" s="351" t="inlineStr">
        <is>
          <t>17,013</t>
        </is>
      </c>
      <c r="D495" s="727" t="n">
        <v>-1072</v>
      </c>
      <c r="E495" s="352" t="inlineStr"/>
      <c r="F495" s="341" t="n">
        <v>91.66</v>
      </c>
      <c r="G495" s="355" t="inlineStr">
        <is>
          <t>378.85</t>
        </is>
      </c>
      <c r="H495" s="356" t="inlineStr">
        <is>
          <t>383.87</t>
        </is>
      </c>
      <c r="I495" s="354" t="inlineStr">
        <is>
          <t>이화여대</t>
        </is>
      </c>
      <c r="J495" s="340" t="inlineStr">
        <is>
          <t>인공지능데이터(자연)</t>
        </is>
      </c>
      <c r="K495" s="339" t="inlineStr">
        <is>
          <t>자연</t>
        </is>
      </c>
      <c r="L495" s="357" t="n">
        <v>48</v>
      </c>
      <c r="M495" s="358" t="inlineStr">
        <is>
          <t xml:space="preserve">945.79 / </t>
        </is>
      </c>
      <c r="N495" s="359" t="n">
        <v>1000</v>
      </c>
      <c r="O495" s="360" t="inlineStr">
        <is>
          <t>표점/만점</t>
        </is>
      </c>
      <c r="P495" s="343" t="inlineStr">
        <is>
          <t>변표/만점</t>
        </is>
      </c>
      <c r="Q495" s="342" t="inlineStr">
        <is>
          <t>2과목</t>
        </is>
      </c>
      <c r="R495" s="344" t="n">
        <v>25</v>
      </c>
      <c r="S495" s="345" t="n">
        <v>30</v>
      </c>
      <c r="T495" s="362" t="n">
        <v>25</v>
      </c>
      <c r="U495" s="361" t="n">
        <v>91.66</v>
      </c>
      <c r="V495" s="346" t="n">
        <v>126.7399966084658</v>
      </c>
      <c r="W495" s="348" t="n">
        <v>124.9762472443785</v>
      </c>
      <c r="X495" s="347" t="n">
        <v>63.57</v>
      </c>
      <c r="Y495" s="357" t="n">
        <v>64.59</v>
      </c>
      <c r="Z495" s="365" t="inlineStr">
        <is>
          <t>2등급</t>
        </is>
      </c>
      <c r="AA495" s="350" t="n">
        <v>196</v>
      </c>
      <c r="AB495" s="349" t="inlineStr">
        <is>
          <t>만점</t>
        </is>
      </c>
      <c r="AC495" s="350" t="n">
        <v>10</v>
      </c>
      <c r="AD495" s="349" t="inlineStr">
        <is>
          <t>만점</t>
        </is>
      </c>
      <c r="AE495" s="364" t="n">
        <v>0</v>
      </c>
      <c r="AF495" s="366" t="n">
        <v>13.815</v>
      </c>
      <c r="AG495" s="363" t="n">
        <v>0</v>
      </c>
      <c r="AH495" s="635" t="inlineStr">
        <is>
          <t xml:space="preserve"> 과6%</t>
        </is>
      </c>
      <c r="AI495" s="324" t="n"/>
      <c r="AL495" s="487" t="inlineStr">
        <is>
          <t>이화여대 인공지능데이터(자연)</t>
        </is>
      </c>
      <c r="AM495" s="477" t="inlineStr">
        <is>
          <t>자연</t>
        </is>
      </c>
      <c r="AN495" s="637" t="n">
        <v>100</v>
      </c>
      <c r="AO495" s="478" t="n">
        <v>-1072</v>
      </c>
      <c r="AP495" s="463" t="n">
        <v>-1072</v>
      </c>
      <c r="AQ495" s="479" t="n">
        <v>0</v>
      </c>
      <c r="AR495" s="476" t="inlineStr">
        <is>
          <t>7.84 → 7.35</t>
        </is>
      </c>
      <c r="BA495" s="313" t="inlineStr">
        <is>
          <t>통합인문165</t>
        </is>
      </c>
    </row>
    <row r="496" ht="16.5" customHeight="1" s="671">
      <c r="B496" s="367" t="inlineStr">
        <is>
          <t>7.87</t>
        </is>
      </c>
      <c r="C496" s="351" t="inlineStr">
        <is>
          <t>17,078</t>
        </is>
      </c>
      <c r="D496" s="727" t="n">
        <v>-1073</v>
      </c>
      <c r="E496" s="352" t="inlineStr">
        <is>
          <t>378.78</t>
        </is>
      </c>
      <c r="F496" s="341" t="n">
        <v>91.66</v>
      </c>
      <c r="G496" s="355" t="inlineStr">
        <is>
          <t>379.45</t>
        </is>
      </c>
      <c r="H496" s="356" t="inlineStr">
        <is>
          <t>383.60</t>
        </is>
      </c>
      <c r="I496" s="354" t="inlineStr">
        <is>
          <t>서울시립대</t>
        </is>
      </c>
      <c r="J496" s="340" t="inlineStr">
        <is>
          <t>도시행정학과</t>
        </is>
      </c>
      <c r="K496" s="339" t="inlineStr">
        <is>
          <t>통합</t>
        </is>
      </c>
      <c r="L496" s="357" t="n">
        <v>16</v>
      </c>
      <c r="M496" s="358" t="inlineStr">
        <is>
          <t xml:space="preserve">923.35 / </t>
        </is>
      </c>
      <c r="N496" s="359" t="n">
        <v>1000</v>
      </c>
      <c r="O496" s="360" t="inlineStr">
        <is>
          <t>표점/만점</t>
        </is>
      </c>
      <c r="P496" s="343" t="inlineStr">
        <is>
          <t>변표/만점</t>
        </is>
      </c>
      <c r="Q496" s="342" t="inlineStr">
        <is>
          <t>2과목</t>
        </is>
      </c>
      <c r="R496" s="344" t="n">
        <v>35</v>
      </c>
      <c r="S496" s="345" t="n">
        <v>30</v>
      </c>
      <c r="T496" s="362" t="n">
        <v>20</v>
      </c>
      <c r="U496" s="361" t="n">
        <v>91.66</v>
      </c>
      <c r="V496" s="346" t="n">
        <v>126.7357638345055</v>
      </c>
      <c r="W496" s="348" t="n">
        <v>124.9728081155357</v>
      </c>
      <c r="X496" s="347" t="n">
        <v>63.87</v>
      </c>
      <c r="Y496" s="357" t="n">
        <v>63.94</v>
      </c>
      <c r="Z496" s="365" t="inlineStr">
        <is>
          <t>2등급</t>
        </is>
      </c>
      <c r="AA496" s="350" t="n">
        <v>148</v>
      </c>
      <c r="AB496" s="349" t="inlineStr">
        <is>
          <t>만점</t>
        </is>
      </c>
      <c r="AC496" s="350" t="n">
        <v>0</v>
      </c>
      <c r="AD496" s="349" t="inlineStr">
        <is>
          <t>만점</t>
        </is>
      </c>
      <c r="AE496" s="364" t="n">
        <v>0</v>
      </c>
      <c r="AF496" s="366" t="n">
        <v>5.489</v>
      </c>
      <c r="AG496" s="363" t="n">
        <v>0</v>
      </c>
      <c r="AH496" s="635" t="inlineStr">
        <is>
          <t xml:space="preserve"> 사탐3%가산</t>
        </is>
      </c>
      <c r="AI496" s="324" t="n"/>
      <c r="AL496" s="487" t="inlineStr">
        <is>
          <t>서울시립대 도시행정학과</t>
        </is>
      </c>
      <c r="AM496" s="477" t="inlineStr">
        <is>
          <t>통합</t>
        </is>
      </c>
      <c r="AN496" s="637" t="n">
        <v>100</v>
      </c>
      <c r="AO496" s="478" t="n">
        <v>-1073</v>
      </c>
      <c r="AP496" s="463" t="n">
        <v>-574</v>
      </c>
      <c r="AQ496" s="479" t="n">
        <v>-499</v>
      </c>
      <c r="AR496" s="476" t="inlineStr">
        <is>
          <t>7.85 → 7.59</t>
        </is>
      </c>
      <c r="BA496" s="313" t="inlineStr">
        <is>
          <t>자연318</t>
        </is>
      </c>
    </row>
    <row r="497" ht="16.5" customHeight="1" s="671">
      <c r="B497" s="367" t="inlineStr">
        <is>
          <t>7.86</t>
        </is>
      </c>
      <c r="C497" s="351" t="inlineStr">
        <is>
          <t>17,056</t>
        </is>
      </c>
      <c r="D497" s="727" t="n">
        <v>-1074</v>
      </c>
      <c r="E497" s="352" t="inlineStr"/>
      <c r="F497" s="341" t="n">
        <v>91.65000000000001</v>
      </c>
      <c r="G497" s="355" t="inlineStr">
        <is>
          <t>378.81</t>
        </is>
      </c>
      <c r="H497" s="356" t="inlineStr">
        <is>
          <t>383.83</t>
        </is>
      </c>
      <c r="I497" s="354" t="inlineStr">
        <is>
          <t>서울시립대</t>
        </is>
      </c>
      <c r="J497" s="340" t="inlineStr">
        <is>
          <t>공간정보공학과</t>
        </is>
      </c>
      <c r="K497" s="339" t="inlineStr">
        <is>
          <t>자연</t>
        </is>
      </c>
      <c r="L497" s="357" t="n">
        <v>10</v>
      </c>
      <c r="M497" s="358" t="inlineStr">
        <is>
          <t xml:space="preserve">930.14 / </t>
        </is>
      </c>
      <c r="N497" s="359" t="n">
        <v>1000</v>
      </c>
      <c r="O497" s="360" t="inlineStr">
        <is>
          <t>표점/만점</t>
        </is>
      </c>
      <c r="P497" s="343" t="inlineStr">
        <is>
          <t>변표/만점</t>
        </is>
      </c>
      <c r="Q497" s="342" t="inlineStr">
        <is>
          <t>2과목</t>
        </is>
      </c>
      <c r="R497" s="344" t="n">
        <v>20</v>
      </c>
      <c r="S497" s="345" t="n">
        <v>40</v>
      </c>
      <c r="T497" s="362" t="n">
        <v>30</v>
      </c>
      <c r="U497" s="361" t="n">
        <v>91.65000000000001</v>
      </c>
      <c r="V497" s="346" t="n">
        <v>126.727266704645</v>
      </c>
      <c r="W497" s="348" t="n">
        <v>124.9659041975241</v>
      </c>
      <c r="X497" s="347" t="n">
        <v>63.56</v>
      </c>
      <c r="Y497" s="357" t="n">
        <v>63.97</v>
      </c>
      <c r="Z497" s="365" t="inlineStr">
        <is>
          <t>2등급</t>
        </is>
      </c>
      <c r="AA497" s="350" t="n">
        <v>98</v>
      </c>
      <c r="AB497" s="349" t="inlineStr">
        <is>
          <t>만점</t>
        </is>
      </c>
      <c r="AC497" s="350" t="n">
        <v>0</v>
      </c>
      <c r="AD497" s="349" t="inlineStr">
        <is>
          <t>만점</t>
        </is>
      </c>
      <c r="AE497" s="364" t="n">
        <v>0</v>
      </c>
      <c r="AF497" s="366" t="n">
        <v>19.155</v>
      </c>
      <c r="AG497" s="363" t="n">
        <v>0</v>
      </c>
      <c r="AH497" s="635" t="inlineStr">
        <is>
          <t xml:space="preserve"> 과탐3%가산</t>
        </is>
      </c>
      <c r="AI497" s="324" t="n"/>
      <c r="AL497" s="487" t="inlineStr">
        <is>
          <t>서울시립대 공간정보공학과</t>
        </is>
      </c>
      <c r="AM497" s="477" t="inlineStr">
        <is>
          <t>자연</t>
        </is>
      </c>
      <c r="AN497" s="637" t="n">
        <v>100</v>
      </c>
      <c r="AO497" s="478" t="n">
        <v>-1074</v>
      </c>
      <c r="AP497" s="463" t="n">
        <v>-1074</v>
      </c>
      <c r="AQ497" s="479" t="n">
        <v>0</v>
      </c>
      <c r="AR497" s="476" t="inlineStr">
        <is>
          <t>7.86 → 7.36</t>
        </is>
      </c>
      <c r="BA497" s="313" t="inlineStr">
        <is>
          <t>통합인문166</t>
        </is>
      </c>
    </row>
    <row r="498" ht="16.5" customHeight="1" s="671">
      <c r="B498" s="367" t="inlineStr">
        <is>
          <t>7.86</t>
        </is>
      </c>
      <c r="C498" s="351" t="inlineStr">
        <is>
          <t>17,056</t>
        </is>
      </c>
      <c r="D498" s="727" t="n">
        <v>-1075</v>
      </c>
      <c r="E498" s="352" t="inlineStr"/>
      <c r="F498" s="341" t="n">
        <v>91.64</v>
      </c>
      <c r="G498" s="355" t="inlineStr">
        <is>
          <t>378.80</t>
        </is>
      </c>
      <c r="H498" s="356" t="inlineStr">
        <is>
          <t>383.82</t>
        </is>
      </c>
      <c r="I498" s="354" t="inlineStr">
        <is>
          <t>건국대</t>
        </is>
      </c>
      <c r="J498" s="340" t="inlineStr">
        <is>
          <t>기계‧로봇‧자동차공학부</t>
        </is>
      </c>
      <c r="K498" s="339" t="inlineStr">
        <is>
          <t>자연</t>
        </is>
      </c>
      <c r="L498" s="357" t="n">
        <v>39</v>
      </c>
      <c r="M498" s="358" t="inlineStr">
        <is>
          <t xml:space="preserve">667.31 / </t>
        </is>
      </c>
      <c r="N498" s="359" t="n">
        <v>1000</v>
      </c>
      <c r="O498" s="360" t="inlineStr">
        <is>
          <t>표점</t>
        </is>
      </c>
      <c r="P498" s="343" t="inlineStr">
        <is>
          <t>변표</t>
        </is>
      </c>
      <c r="Q498" s="342" t="inlineStr">
        <is>
          <t>2과목</t>
        </is>
      </c>
      <c r="R498" s="344" t="n">
        <v>30</v>
      </c>
      <c r="S498" s="345" t="n">
        <v>40</v>
      </c>
      <c r="T498" s="362" t="n">
        <v>20</v>
      </c>
      <c r="U498" s="361" t="n">
        <v>91.64</v>
      </c>
      <c r="V498" s="346" t="n">
        <v>126.7229746367889</v>
      </c>
      <c r="W498" s="348" t="n">
        <v>124.962416892391</v>
      </c>
      <c r="X498" s="347" t="n">
        <v>63.56</v>
      </c>
      <c r="Y498" s="357" t="n">
        <v>64.41000000000001</v>
      </c>
      <c r="Z498" s="365" t="inlineStr">
        <is>
          <t>2등급</t>
        </is>
      </c>
      <c r="AA498" s="350" t="n">
        <v>98.5</v>
      </c>
      <c r="AB498" s="349" t="inlineStr">
        <is>
          <t>만점</t>
        </is>
      </c>
      <c r="AC498" s="350" t="n">
        <v>0</v>
      </c>
      <c r="AD498" s="349" t="inlineStr">
        <is>
          <t>만점</t>
        </is>
      </c>
      <c r="AE498" s="364" t="n">
        <v>0</v>
      </c>
      <c r="AF498" s="366" t="n">
        <v>0</v>
      </c>
      <c r="AG498" s="363" t="n">
        <v>0</v>
      </c>
      <c r="AH498" s="635" t="inlineStr"/>
      <c r="AI498" s="324" t="n"/>
      <c r="AL498" s="487" t="inlineStr">
        <is>
          <t>건국대 기계‧로봇‧자동차공학부</t>
        </is>
      </c>
      <c r="AM498" s="477" t="inlineStr">
        <is>
          <t>자연</t>
        </is>
      </c>
      <c r="AN498" s="637" t="n">
        <v>100</v>
      </c>
      <c r="AO498" s="478" t="n">
        <v>-1075</v>
      </c>
      <c r="AP498" s="463" t="n">
        <v>-1075</v>
      </c>
      <c r="AQ498" s="479" t="n">
        <v>0</v>
      </c>
      <c r="AR498" s="476" t="inlineStr">
        <is>
          <t>7.86 → 7.37</t>
        </is>
      </c>
      <c r="BA498" s="313" t="inlineStr">
        <is>
          <t>통합인문167</t>
        </is>
      </c>
    </row>
    <row r="499" ht="16.5" customHeight="1" s="671">
      <c r="B499" s="367" t="inlineStr">
        <is>
          <t>7.86</t>
        </is>
      </c>
      <c r="C499" s="351" t="inlineStr">
        <is>
          <t>17,056</t>
        </is>
      </c>
      <c r="D499" s="727" t="n">
        <v>-1076</v>
      </c>
      <c r="E499" s="352" t="inlineStr"/>
      <c r="F499" s="341" t="n">
        <v>91.64</v>
      </c>
      <c r="G499" s="355" t="inlineStr">
        <is>
          <t>378.81</t>
        </is>
      </c>
      <c r="H499" s="356" t="inlineStr">
        <is>
          <t>383.83</t>
        </is>
      </c>
      <c r="I499" s="354" t="inlineStr">
        <is>
          <t>경희대</t>
        </is>
      </c>
      <c r="J499" s="340" t="inlineStr">
        <is>
          <t>유전생명공학과</t>
        </is>
      </c>
      <c r="K499" s="339" t="inlineStr">
        <is>
          <t>자연</t>
        </is>
      </c>
      <c r="L499" s="357" t="n">
        <v>12</v>
      </c>
      <c r="M499" s="358" t="inlineStr">
        <is>
          <t xml:space="preserve">558.12 / </t>
        </is>
      </c>
      <c r="N499" s="359" t="n">
        <v>800</v>
      </c>
      <c r="O499" s="360" t="inlineStr">
        <is>
          <t>표점</t>
        </is>
      </c>
      <c r="P499" s="343" t="inlineStr">
        <is>
          <t>변표</t>
        </is>
      </c>
      <c r="Q499" s="342" t="inlineStr">
        <is>
          <t>2과목</t>
        </is>
      </c>
      <c r="R499" s="344" t="n">
        <v>20</v>
      </c>
      <c r="S499" s="345" t="n">
        <v>35</v>
      </c>
      <c r="T499" s="362" t="n">
        <v>30</v>
      </c>
      <c r="U499" s="361" t="n">
        <v>91.64</v>
      </c>
      <c r="V499" s="346" t="n">
        <v>126.7260430620446</v>
      </c>
      <c r="W499" s="348" t="n">
        <v>124.9649099879113</v>
      </c>
      <c r="X499" s="347" t="n">
        <v>63.56</v>
      </c>
      <c r="Y499" s="357" t="n">
        <v>64.42</v>
      </c>
      <c r="Z499" s="365" t="inlineStr">
        <is>
          <t>2등급</t>
        </is>
      </c>
      <c r="AA499" s="350" t="n">
        <v>117.6</v>
      </c>
      <c r="AB499" s="349" t="inlineStr">
        <is>
          <t>만점</t>
        </is>
      </c>
      <c r="AC499" s="350" t="n">
        <v>0</v>
      </c>
      <c r="AD499" s="349" t="inlineStr">
        <is>
          <t>만점</t>
        </is>
      </c>
      <c r="AE499" s="364" t="n">
        <v>0</v>
      </c>
      <c r="AF499" s="366" t="n">
        <v>9.6</v>
      </c>
      <c r="AG499" s="363" t="n">
        <v>0</v>
      </c>
      <c r="AH499" s="635" t="inlineStr">
        <is>
          <t xml:space="preserve"> 과탐9.6점 가산</t>
        </is>
      </c>
      <c r="AI499" s="324" t="n"/>
      <c r="AL499" s="487" t="inlineStr">
        <is>
          <t>경희대 유전생명공학과</t>
        </is>
      </c>
      <c r="AM499" s="477" t="inlineStr">
        <is>
          <t>자연</t>
        </is>
      </c>
      <c r="AN499" s="637" t="n">
        <v>100</v>
      </c>
      <c r="AO499" s="478" t="n">
        <v>-1076</v>
      </c>
      <c r="AP499" s="463" t="n">
        <v>-1076</v>
      </c>
      <c r="AQ499" s="479" t="n">
        <v>0</v>
      </c>
      <c r="AR499" s="476" t="inlineStr">
        <is>
          <t>7.86 → 7.36</t>
        </is>
      </c>
      <c r="BA499" s="313" t="inlineStr">
        <is>
          <t>자연319</t>
        </is>
      </c>
    </row>
    <row r="500" ht="16.5" customHeight="1" s="671">
      <c r="B500" s="367" t="inlineStr">
        <is>
          <t>7.86</t>
        </is>
      </c>
      <c r="C500" s="351" t="inlineStr">
        <is>
          <t>17,056</t>
        </is>
      </c>
      <c r="D500" s="727" t="n">
        <v>-1077</v>
      </c>
      <c r="E500" s="352" t="inlineStr"/>
      <c r="F500" s="341" t="n">
        <v>91.63</v>
      </c>
      <c r="G500" s="355" t="inlineStr">
        <is>
          <t>378.79</t>
        </is>
      </c>
      <c r="H500" s="356" t="inlineStr">
        <is>
          <t>383.81</t>
        </is>
      </c>
      <c r="I500" s="354" t="inlineStr">
        <is>
          <t>고려대</t>
        </is>
      </c>
      <c r="J500" s="340" t="inlineStr">
        <is>
          <t>산업경영공학부</t>
        </is>
      </c>
      <c r="K500" s="339" t="inlineStr">
        <is>
          <t>자연</t>
        </is>
      </c>
      <c r="L500" s="357" t="n">
        <v>11</v>
      </c>
      <c r="M500" s="358" t="inlineStr">
        <is>
          <t xml:space="preserve">644.06 / </t>
        </is>
      </c>
      <c r="N500" s="359" t="n">
        <v>1000</v>
      </c>
      <c r="O500" s="360" t="inlineStr">
        <is>
          <t>표점</t>
        </is>
      </c>
      <c r="P500" s="343" t="inlineStr">
        <is>
          <t>변표</t>
        </is>
      </c>
      <c r="Q500" s="342" t="inlineStr">
        <is>
          <t>2과목</t>
        </is>
      </c>
      <c r="R500" s="344" t="n">
        <v>31</v>
      </c>
      <c r="S500" s="345" t="n">
        <v>38</v>
      </c>
      <c r="T500" s="362" t="n">
        <v>31</v>
      </c>
      <c r="U500" s="361" t="n">
        <v>91.63</v>
      </c>
      <c r="V500" s="346" t="n">
        <v>126.718556350017</v>
      </c>
      <c r="W500" s="348" t="n">
        <v>124.9588270343888</v>
      </c>
      <c r="X500" s="347" t="n">
        <v>63.56</v>
      </c>
      <c r="Y500" s="357" t="n">
        <v>64.57000000000001</v>
      </c>
      <c r="Z500" s="365" t="inlineStr">
        <is>
          <t>1등급</t>
        </is>
      </c>
      <c r="AA500" s="350" t="n">
        <v>0</v>
      </c>
      <c r="AB500" s="349" t="inlineStr">
        <is>
          <t>만점</t>
        </is>
      </c>
      <c r="AC500" s="350" t="n">
        <v>10</v>
      </c>
      <c r="AD500" s="349" t="inlineStr">
        <is>
          <t>만점</t>
        </is>
      </c>
      <c r="AE500" s="364" t="n">
        <v>0</v>
      </c>
      <c r="AF500" s="366" t="n">
        <v>0</v>
      </c>
      <c r="AG500" s="363" t="n">
        <v>0</v>
      </c>
      <c r="AH500" s="635" t="inlineStr"/>
      <c r="AI500" s="324" t="n"/>
      <c r="AL500" s="487" t="inlineStr">
        <is>
          <t>고려대 산업경영공학부</t>
        </is>
      </c>
      <c r="AM500" s="477" t="inlineStr">
        <is>
          <t>자연</t>
        </is>
      </c>
      <c r="AN500" s="637" t="n">
        <v>100</v>
      </c>
      <c r="AO500" s="478" t="n">
        <v>-1077</v>
      </c>
      <c r="AP500" s="463" t="n">
        <v>-1077</v>
      </c>
      <c r="AQ500" s="479" t="n">
        <v>0</v>
      </c>
      <c r="AR500" s="476" t="inlineStr">
        <is>
          <t>7.87 → 7.37</t>
        </is>
      </c>
      <c r="BA500" s="313" t="inlineStr">
        <is>
          <t>통합인문168</t>
        </is>
      </c>
    </row>
    <row r="501" ht="16.5" customHeight="1" s="671">
      <c r="B501" s="367" t="inlineStr">
        <is>
          <t>7.87</t>
        </is>
      </c>
      <c r="C501" s="351" t="inlineStr">
        <is>
          <t>17,078</t>
        </is>
      </c>
      <c r="D501" s="727" t="n">
        <v>-1078</v>
      </c>
      <c r="E501" s="352" t="inlineStr">
        <is>
          <t>378.77</t>
        </is>
      </c>
      <c r="F501" s="341" t="n">
        <v>91.62</v>
      </c>
      <c r="G501" s="355" t="inlineStr">
        <is>
          <t>379.38</t>
        </is>
      </c>
      <c r="H501" s="356" t="inlineStr">
        <is>
          <t>383.50</t>
        </is>
      </c>
      <c r="I501" s="354" t="inlineStr">
        <is>
          <t>경희대</t>
        </is>
      </c>
      <c r="J501" s="340" t="inlineStr">
        <is>
          <t>국어국문학과</t>
        </is>
      </c>
      <c r="K501" s="339" t="inlineStr">
        <is>
          <t>통합</t>
        </is>
      </c>
      <c r="L501" s="357" t="n">
        <v>17</v>
      </c>
      <c r="M501" s="358" t="inlineStr">
        <is>
          <t xml:space="preserve">559.12 / </t>
        </is>
      </c>
      <c r="N501" s="359" t="n">
        <v>800</v>
      </c>
      <c r="O501" s="360" t="inlineStr">
        <is>
          <t>표점</t>
        </is>
      </c>
      <c r="P501" s="343" t="inlineStr">
        <is>
          <t>변표</t>
        </is>
      </c>
      <c r="Q501" s="342" t="inlineStr">
        <is>
          <t>2과목</t>
        </is>
      </c>
      <c r="R501" s="344" t="n">
        <v>35</v>
      </c>
      <c r="S501" s="345" t="n">
        <v>20</v>
      </c>
      <c r="T501" s="362" t="n">
        <v>30</v>
      </c>
      <c r="U501" s="361" t="n">
        <v>91.62</v>
      </c>
      <c r="V501" s="346" t="n">
        <v>126.708181016009</v>
      </c>
      <c r="W501" s="348" t="n">
        <v>124.9503970755074</v>
      </c>
      <c r="X501" s="347" t="n">
        <v>63.86</v>
      </c>
      <c r="Y501" s="357" t="n">
        <v>64.41000000000001</v>
      </c>
      <c r="Z501" s="365" t="inlineStr">
        <is>
          <t>2등급</t>
        </is>
      </c>
      <c r="AA501" s="350" t="n">
        <v>117.6</v>
      </c>
      <c r="AB501" s="349" t="inlineStr">
        <is>
          <t>만점</t>
        </is>
      </c>
      <c r="AC501" s="350" t="n">
        <v>0</v>
      </c>
      <c r="AD501" s="349" t="inlineStr">
        <is>
          <t>만점</t>
        </is>
      </c>
      <c r="AE501" s="364" t="n">
        <v>0</v>
      </c>
      <c r="AF501" s="366" t="n">
        <v>9.6</v>
      </c>
      <c r="AG501" s="363" t="n">
        <v>0</v>
      </c>
      <c r="AH501" s="635" t="inlineStr">
        <is>
          <t xml:space="preserve"> 사탐9.6점 가산</t>
        </is>
      </c>
      <c r="AI501" s="324" t="n"/>
      <c r="AL501" s="487" t="inlineStr">
        <is>
          <t>경희대 국어국문학과</t>
        </is>
      </c>
      <c r="AM501" s="477" t="inlineStr">
        <is>
          <t>통합</t>
        </is>
      </c>
      <c r="AN501" s="637" t="n">
        <v>100</v>
      </c>
      <c r="AO501" s="478" t="n">
        <v>-1078</v>
      </c>
      <c r="AP501" s="463" t="n">
        <v>-576</v>
      </c>
      <c r="AQ501" s="479" t="n">
        <v>-502</v>
      </c>
      <c r="AR501" s="476" t="inlineStr">
        <is>
          <t>7.88 → 7.62</t>
        </is>
      </c>
      <c r="BA501" s="313" t="inlineStr">
        <is>
          <t>자연320</t>
        </is>
      </c>
    </row>
    <row r="502" ht="16.5" customHeight="1" s="671">
      <c r="B502" s="367" t="inlineStr">
        <is>
          <t>7.89</t>
        </is>
      </c>
      <c r="C502" s="351" t="inlineStr">
        <is>
          <t>17,121</t>
        </is>
      </c>
      <c r="D502" s="727" t="n">
        <v>-1079</v>
      </c>
      <c r="E502" s="352" t="inlineStr"/>
      <c r="F502" s="341" t="n">
        <v>91.61</v>
      </c>
      <c r="G502" s="355" t="inlineStr">
        <is>
          <t>378.73</t>
        </is>
      </c>
      <c r="H502" s="356" t="inlineStr">
        <is>
          <t>383.73</t>
        </is>
      </c>
      <c r="I502" s="354" t="inlineStr">
        <is>
          <t>연세대</t>
        </is>
      </c>
      <c r="J502" s="340" t="inlineStr">
        <is>
          <t>기계공(농어촌)</t>
        </is>
      </c>
      <c r="K502" s="339" t="inlineStr">
        <is>
          <t>자연</t>
        </is>
      </c>
      <c r="L502" s="357" t="inlineStr"/>
      <c r="M502" s="358" t="inlineStr">
        <is>
          <t xml:space="preserve">681.234 / </t>
        </is>
      </c>
      <c r="N502" s="359" t="n">
        <v>1000</v>
      </c>
      <c r="O502" s="360" t="inlineStr">
        <is>
          <t>표점</t>
        </is>
      </c>
      <c r="P502" s="343" t="inlineStr">
        <is>
          <t>변표</t>
        </is>
      </c>
      <c r="Q502" s="342" t="inlineStr">
        <is>
          <t>2과목</t>
        </is>
      </c>
      <c r="R502" s="344" t="n">
        <v>22</v>
      </c>
      <c r="S502" s="345" t="n">
        <v>33</v>
      </c>
      <c r="T502" s="362" t="n">
        <v>33</v>
      </c>
      <c r="U502" s="361" t="n">
        <v>91.61</v>
      </c>
      <c r="V502" s="346" t="n">
        <v>126.7002049185919</v>
      </c>
      <c r="W502" s="348" t="n">
        <v>124.9439164963559</v>
      </c>
      <c r="X502" s="347" t="n">
        <v>63.54</v>
      </c>
      <c r="Y502" s="357" t="n">
        <v>64.40000000000001</v>
      </c>
      <c r="Z502" s="365" t="inlineStr">
        <is>
          <t>1등급</t>
        </is>
      </c>
      <c r="AA502" s="350" t="n">
        <v>111.11</v>
      </c>
      <c r="AB502" s="349" t="inlineStr">
        <is>
          <t>만점</t>
        </is>
      </c>
      <c r="AC502" s="350" t="n">
        <v>0</v>
      </c>
      <c r="AD502" s="349" t="inlineStr">
        <is>
          <t>만점</t>
        </is>
      </c>
      <c r="AE502" s="364" t="n">
        <v>0</v>
      </c>
      <c r="AF502" s="366" t="n">
        <v>6.44</v>
      </c>
      <c r="AG502" s="363" t="n">
        <v>0</v>
      </c>
      <c r="AH502" s="635" t="inlineStr">
        <is>
          <t xml:space="preserve"> 과탐3%가산</t>
        </is>
      </c>
      <c r="AI502" s="324" t="n"/>
      <c r="AL502" s="487" t="inlineStr">
        <is>
          <t>연세대 기계공(농어촌)</t>
        </is>
      </c>
      <c r="AM502" s="477" t="inlineStr">
        <is>
          <t>자연</t>
        </is>
      </c>
      <c r="AN502" s="637" t="n">
        <v>100</v>
      </c>
      <c r="AO502" s="478" t="n">
        <v>-1079</v>
      </c>
      <c r="AP502" s="463" t="n">
        <v>-1079</v>
      </c>
      <c r="AQ502" s="479" t="n">
        <v>0</v>
      </c>
      <c r="AR502" s="476" t="inlineStr">
        <is>
          <t>7.90 → 7.40</t>
        </is>
      </c>
      <c r="BA502" s="313" t="inlineStr">
        <is>
          <t>통합인문169</t>
        </is>
      </c>
    </row>
    <row r="503" ht="16.5" customHeight="1" s="671">
      <c r="B503" s="367" t="inlineStr">
        <is>
          <t>7.90</t>
        </is>
      </c>
      <c r="C503" s="351" t="inlineStr">
        <is>
          <t>17,143</t>
        </is>
      </c>
      <c r="D503" s="727" t="n">
        <v>-1080</v>
      </c>
      <c r="E503" s="352" t="inlineStr"/>
      <c r="F503" s="341" t="n">
        <v>91.59999999999999</v>
      </c>
      <c r="G503" s="355" t="inlineStr">
        <is>
          <t>378.72</t>
        </is>
      </c>
      <c r="H503" s="356" t="inlineStr">
        <is>
          <t>383.72</t>
        </is>
      </c>
      <c r="I503" s="354" t="inlineStr">
        <is>
          <t>경희대</t>
        </is>
      </c>
      <c r="J503" s="340" t="inlineStr">
        <is>
          <t>신소재공학과</t>
        </is>
      </c>
      <c r="K503" s="339" t="inlineStr">
        <is>
          <t>자연</t>
        </is>
      </c>
      <c r="L503" s="357" t="n">
        <v>36</v>
      </c>
      <c r="M503" s="358" t="inlineStr">
        <is>
          <t xml:space="preserve">558.02 / </t>
        </is>
      </c>
      <c r="N503" s="359" t="n">
        <v>800</v>
      </c>
      <c r="O503" s="360" t="inlineStr">
        <is>
          <t>표점</t>
        </is>
      </c>
      <c r="P503" s="343" t="inlineStr">
        <is>
          <t>변표</t>
        </is>
      </c>
      <c r="Q503" s="342" t="inlineStr">
        <is>
          <t>2과목</t>
        </is>
      </c>
      <c r="R503" s="344" t="n">
        <v>20</v>
      </c>
      <c r="S503" s="345" t="n">
        <v>35</v>
      </c>
      <c r="T503" s="362" t="n">
        <v>30</v>
      </c>
      <c r="U503" s="361" t="n">
        <v>91.59999999999999</v>
      </c>
      <c r="V503" s="346" t="n">
        <v>126.69337079753</v>
      </c>
      <c r="W503" s="348" t="n">
        <v>124.9383637729931</v>
      </c>
      <c r="X503" s="347" t="n">
        <v>63.54</v>
      </c>
      <c r="Y503" s="357" t="n">
        <v>64.40000000000001</v>
      </c>
      <c r="Z503" s="365" t="inlineStr">
        <is>
          <t>2등급</t>
        </is>
      </c>
      <c r="AA503" s="350" t="n">
        <v>117.6</v>
      </c>
      <c r="AB503" s="349" t="inlineStr">
        <is>
          <t>만점</t>
        </is>
      </c>
      <c r="AC503" s="350" t="n">
        <v>0</v>
      </c>
      <c r="AD503" s="349" t="inlineStr">
        <is>
          <t>만점</t>
        </is>
      </c>
      <c r="AE503" s="364" t="n">
        <v>0</v>
      </c>
      <c r="AF503" s="366" t="n">
        <v>9.6</v>
      </c>
      <c r="AG503" s="363" t="n">
        <v>0</v>
      </c>
      <c r="AH503" s="635" t="inlineStr">
        <is>
          <t xml:space="preserve"> 과탐9.6점 가산</t>
        </is>
      </c>
      <c r="AI503" s="324" t="n"/>
      <c r="AL503" s="487" t="inlineStr">
        <is>
          <t>경희대 신소재공학과</t>
        </is>
      </c>
      <c r="AM503" s="477" t="inlineStr">
        <is>
          <t>자연</t>
        </is>
      </c>
      <c r="AN503" s="637" t="n">
        <v>100</v>
      </c>
      <c r="AO503" s="478" t="n">
        <v>-1080</v>
      </c>
      <c r="AP503" s="463" t="n">
        <v>-1080</v>
      </c>
      <c r="AQ503" s="479" t="n">
        <v>0</v>
      </c>
      <c r="AR503" s="476" t="inlineStr">
        <is>
          <t>7.90 → 7.40</t>
        </is>
      </c>
      <c r="BA503" s="313" t="inlineStr">
        <is>
          <t>자연321</t>
        </is>
      </c>
    </row>
    <row r="504" ht="16.5" customHeight="1" s="671">
      <c r="B504" s="367" t="inlineStr">
        <is>
          <t>7.91</t>
        </is>
      </c>
      <c r="C504" s="351" t="inlineStr">
        <is>
          <t>17,165</t>
        </is>
      </c>
      <c r="D504" s="727" t="n">
        <v>-1081</v>
      </c>
      <c r="E504" s="352" t="inlineStr"/>
      <c r="F504" s="341" t="n">
        <v>91.56999999999999</v>
      </c>
      <c r="G504" s="355" t="inlineStr">
        <is>
          <t>378.64</t>
        </is>
      </c>
      <c r="H504" s="356" t="inlineStr">
        <is>
          <t>383.70</t>
        </is>
      </c>
      <c r="I504" s="354" t="inlineStr">
        <is>
          <t>건국대</t>
        </is>
      </c>
      <c r="J504" s="340" t="inlineStr">
        <is>
          <t>융합생명공학과</t>
        </is>
      </c>
      <c r="K504" s="339" t="inlineStr">
        <is>
          <t>자연</t>
        </is>
      </c>
      <c r="L504" s="357" t="n">
        <v>12</v>
      </c>
      <c r="M504" s="358" t="inlineStr">
        <is>
          <t xml:space="preserve">667.08 / </t>
        </is>
      </c>
      <c r="N504" s="359" t="n">
        <v>1000</v>
      </c>
      <c r="O504" s="360" t="inlineStr">
        <is>
          <t>표점</t>
        </is>
      </c>
      <c r="P504" s="343" t="inlineStr">
        <is>
          <t>변표</t>
        </is>
      </c>
      <c r="Q504" s="342" t="inlineStr">
        <is>
          <t>2과목</t>
        </is>
      </c>
      <c r="R504" s="344" t="n">
        <v>30</v>
      </c>
      <c r="S504" s="345" t="n">
        <v>40</v>
      </c>
      <c r="T504" s="362" t="n">
        <v>20</v>
      </c>
      <c r="U504" s="361" t="n">
        <v>91.56999999999999</v>
      </c>
      <c r="V504" s="346" t="n">
        <v>126.6663383403103</v>
      </c>
      <c r="W504" s="348" t="n">
        <v>124.9163999015021</v>
      </c>
      <c r="X504" s="347" t="n">
        <v>63.53</v>
      </c>
      <c r="Y504" s="357" t="n">
        <v>64.38000000000001</v>
      </c>
      <c r="Z504" s="365" t="inlineStr">
        <is>
          <t>2등급</t>
        </is>
      </c>
      <c r="AA504" s="350" t="n">
        <v>98.5</v>
      </c>
      <c r="AB504" s="349" t="inlineStr">
        <is>
          <t>만점</t>
        </is>
      </c>
      <c r="AC504" s="350" t="n">
        <v>0</v>
      </c>
      <c r="AD504" s="349" t="inlineStr">
        <is>
          <t>만점</t>
        </is>
      </c>
      <c r="AE504" s="364" t="n">
        <v>0</v>
      </c>
      <c r="AF504" s="366" t="n">
        <v>0</v>
      </c>
      <c r="AG504" s="363" t="n">
        <v>0</v>
      </c>
      <c r="AH504" s="635" t="inlineStr"/>
      <c r="AI504" s="324" t="n"/>
      <c r="AL504" s="487" t="inlineStr">
        <is>
          <t>건국대 융합생명공학과</t>
        </is>
      </c>
      <c r="AM504" s="477" t="inlineStr">
        <is>
          <t>자연</t>
        </is>
      </c>
      <c r="AN504" s="637" t="n">
        <v>100</v>
      </c>
      <c r="AO504" s="478" t="n">
        <v>-1081</v>
      </c>
      <c r="AP504" s="463" t="n">
        <v>-1081</v>
      </c>
      <c r="AQ504" s="479" t="n">
        <v>0</v>
      </c>
      <c r="AR504" s="476" t="inlineStr">
        <is>
          <t>7.91 → 7.41</t>
        </is>
      </c>
      <c r="BA504" s="313" t="inlineStr">
        <is>
          <t>자연322</t>
        </is>
      </c>
    </row>
    <row r="505" ht="16.5" customHeight="1" s="671">
      <c r="B505" s="367" t="inlineStr">
        <is>
          <t>7.91</t>
        </is>
      </c>
      <c r="C505" s="351" t="inlineStr">
        <is>
          <t>17,165</t>
        </is>
      </c>
      <c r="D505" s="727" t="n">
        <v>-1082</v>
      </c>
      <c r="E505" s="352" t="inlineStr"/>
      <c r="F505" s="341" t="n">
        <v>91.55</v>
      </c>
      <c r="G505" s="355" t="inlineStr">
        <is>
          <t>378.61</t>
        </is>
      </c>
      <c r="H505" s="356" t="inlineStr">
        <is>
          <t>383.70</t>
        </is>
      </c>
      <c r="I505" s="354" t="inlineStr">
        <is>
          <t>건국대</t>
        </is>
      </c>
      <c r="J505" s="340" t="inlineStr">
        <is>
          <t>수학과</t>
        </is>
      </c>
      <c r="K505" s="339" t="inlineStr">
        <is>
          <t>자연</t>
        </is>
      </c>
      <c r="L505" s="357" t="n">
        <v>8</v>
      </c>
      <c r="M505" s="358" t="inlineStr">
        <is>
          <t xml:space="preserve">667.04 / </t>
        </is>
      </c>
      <c r="N505" s="359" t="n">
        <v>1000</v>
      </c>
      <c r="O505" s="360" t="inlineStr">
        <is>
          <t>표점</t>
        </is>
      </c>
      <c r="P505" s="343" t="inlineStr">
        <is>
          <t>변표</t>
        </is>
      </c>
      <c r="Q505" s="342" t="inlineStr">
        <is>
          <t>2과목</t>
        </is>
      </c>
      <c r="R505" s="344" t="n">
        <v>30</v>
      </c>
      <c r="S505" s="345" t="n">
        <v>40</v>
      </c>
      <c r="T505" s="362" t="n">
        <v>20</v>
      </c>
      <c r="U505" s="361" t="n">
        <v>91.55</v>
      </c>
      <c r="V505" s="346" t="n">
        <v>126.6564885496183</v>
      </c>
      <c r="W505" s="348" t="n">
        <v>124.9083969465649</v>
      </c>
      <c r="X505" s="347" t="n">
        <v>63.52</v>
      </c>
      <c r="Y505" s="357" t="n">
        <v>64.37</v>
      </c>
      <c r="Z505" s="365" t="inlineStr">
        <is>
          <t>2등급</t>
        </is>
      </c>
      <c r="AA505" s="350" t="n">
        <v>98.5</v>
      </c>
      <c r="AB505" s="349" t="inlineStr">
        <is>
          <t>만점</t>
        </is>
      </c>
      <c r="AC505" s="350" t="n">
        <v>0</v>
      </c>
      <c r="AD505" s="349" t="inlineStr">
        <is>
          <t>만점</t>
        </is>
      </c>
      <c r="AE505" s="364" t="n">
        <v>0</v>
      </c>
      <c r="AF505" s="366" t="n">
        <v>0</v>
      </c>
      <c r="AG505" s="363" t="n">
        <v>0</v>
      </c>
      <c r="AH505" s="635" t="inlineStr"/>
      <c r="AI505" s="324" t="n"/>
      <c r="AL505" s="487" t="inlineStr">
        <is>
          <t>건국대 수학과</t>
        </is>
      </c>
      <c r="AM505" s="477" t="inlineStr">
        <is>
          <t>자연</t>
        </is>
      </c>
      <c r="AN505" s="637" t="n">
        <v>100</v>
      </c>
      <c r="AO505" s="478" t="n">
        <v>-1082</v>
      </c>
      <c r="AP505" s="463" t="n">
        <v>-1082</v>
      </c>
      <c r="AQ505" s="479" t="n">
        <v>0</v>
      </c>
      <c r="AR505" s="476" t="inlineStr">
        <is>
          <t>7.91 → 7.41</t>
        </is>
      </c>
      <c r="BA505" s="313" t="inlineStr">
        <is>
          <t>자연323</t>
        </is>
      </c>
    </row>
    <row r="506" ht="16.5" customHeight="1" s="671">
      <c r="B506" s="367" t="inlineStr">
        <is>
          <t>7.91</t>
        </is>
      </c>
      <c r="C506" s="351" t="inlineStr">
        <is>
          <t>17,165</t>
        </is>
      </c>
      <c r="D506" s="727" t="n">
        <v>-1083</v>
      </c>
      <c r="E506" s="352" t="inlineStr">
        <is>
          <t>378.56</t>
        </is>
      </c>
      <c r="F506" s="341" t="n">
        <v>91.55</v>
      </c>
      <c r="G506" s="355" t="inlineStr">
        <is>
          <t>379.23</t>
        </is>
      </c>
      <c r="H506" s="356" t="inlineStr">
        <is>
          <t>383.40</t>
        </is>
      </c>
      <c r="I506" s="354" t="inlineStr">
        <is>
          <t>서울시립대</t>
        </is>
      </c>
      <c r="J506" s="340" t="inlineStr">
        <is>
          <t>국제관계학과</t>
        </is>
      </c>
      <c r="K506" s="339" t="inlineStr">
        <is>
          <t>통합</t>
        </is>
      </c>
      <c r="L506" s="357" t="n">
        <v>9</v>
      </c>
      <c r="M506" s="358" t="inlineStr">
        <is>
          <t xml:space="preserve">922.91 / </t>
        </is>
      </c>
      <c r="N506" s="359" t="n">
        <v>1000</v>
      </c>
      <c r="O506" s="360" t="inlineStr">
        <is>
          <t>표점/만점</t>
        </is>
      </c>
      <c r="P506" s="343" t="inlineStr">
        <is>
          <t>변표/만점</t>
        </is>
      </c>
      <c r="Q506" s="342" t="inlineStr">
        <is>
          <t>2과목</t>
        </is>
      </c>
      <c r="R506" s="344" t="n">
        <v>35</v>
      </c>
      <c r="S506" s="345" t="n">
        <v>30</v>
      </c>
      <c r="T506" s="362" t="n">
        <v>20</v>
      </c>
      <c r="U506" s="361" t="n">
        <v>91.55</v>
      </c>
      <c r="V506" s="346" t="n">
        <v>126.6571947138269</v>
      </c>
      <c r="W506" s="348" t="n">
        <v>124.9089707049844</v>
      </c>
      <c r="X506" s="347" t="n">
        <v>63.83</v>
      </c>
      <c r="Y506" s="357" t="n">
        <v>63.9</v>
      </c>
      <c r="Z506" s="365" t="inlineStr">
        <is>
          <t>2등급</t>
        </is>
      </c>
      <c r="AA506" s="350" t="n">
        <v>148</v>
      </c>
      <c r="AB506" s="349" t="inlineStr">
        <is>
          <t>만점</t>
        </is>
      </c>
      <c r="AC506" s="350" t="n">
        <v>0</v>
      </c>
      <c r="AD506" s="349" t="inlineStr">
        <is>
          <t>만점</t>
        </is>
      </c>
      <c r="AE506" s="364" t="n">
        <v>0</v>
      </c>
      <c r="AF506" s="366" t="n">
        <v>5.486</v>
      </c>
      <c r="AG506" s="363" t="n">
        <v>0</v>
      </c>
      <c r="AH506" s="635" t="inlineStr">
        <is>
          <t xml:space="preserve"> 사탐3%가산</t>
        </is>
      </c>
      <c r="AI506" s="324" t="n"/>
      <c r="AL506" s="487" t="inlineStr">
        <is>
          <t>서울시립대 국제관계학과</t>
        </is>
      </c>
      <c r="AM506" s="477" t="inlineStr">
        <is>
          <t>통합</t>
        </is>
      </c>
      <c r="AN506" s="637" t="n">
        <v>100</v>
      </c>
      <c r="AO506" s="478" t="n">
        <v>-1083</v>
      </c>
      <c r="AP506" s="463" t="n">
        <v>-578</v>
      </c>
      <c r="AQ506" s="479" t="n">
        <v>-505</v>
      </c>
      <c r="AR506" s="476" t="inlineStr">
        <is>
          <t>7.91 → 7.64</t>
        </is>
      </c>
      <c r="BA506" s="313" t="inlineStr">
        <is>
          <t>통합인문170</t>
        </is>
      </c>
    </row>
    <row r="507" ht="16.5" customHeight="1" s="671">
      <c r="B507" s="367" t="inlineStr">
        <is>
          <t>7.91</t>
        </is>
      </c>
      <c r="C507" s="351" t="inlineStr">
        <is>
          <t>17,165</t>
        </is>
      </c>
      <c r="D507" s="727" t="n">
        <v>-1084</v>
      </c>
      <c r="E507" s="352" t="inlineStr">
        <is>
          <t>378.63</t>
        </is>
      </c>
      <c r="F507" s="341" t="n">
        <v>91.55</v>
      </c>
      <c r="G507" s="355" t="inlineStr">
        <is>
          <t>379.23</t>
        </is>
      </c>
      <c r="H507" s="356" t="inlineStr">
        <is>
          <t>383.41</t>
        </is>
      </c>
      <c r="I507" s="354" t="inlineStr">
        <is>
          <t>한양대</t>
        </is>
      </c>
      <c r="J507" s="340" t="inlineStr">
        <is>
          <t>교육학과</t>
        </is>
      </c>
      <c r="K507" s="339" t="inlineStr">
        <is>
          <t>통합</t>
        </is>
      </c>
      <c r="L507" s="357" t="n">
        <v>9</v>
      </c>
      <c r="M507" s="358" t="inlineStr">
        <is>
          <t xml:space="preserve">923.2 / </t>
        </is>
      </c>
      <c r="N507" s="359" t="n">
        <v>1000</v>
      </c>
      <c r="O507" s="360" t="inlineStr">
        <is>
          <t>표점/만점</t>
        </is>
      </c>
      <c r="P507" s="343" t="inlineStr">
        <is>
          <t>변표/만점</t>
        </is>
      </c>
      <c r="Q507" s="342" t="inlineStr">
        <is>
          <t>2과목</t>
        </is>
      </c>
      <c r="R507" s="344" t="n">
        <v>35</v>
      </c>
      <c r="S507" s="345" t="n">
        <v>30</v>
      </c>
      <c r="T507" s="362" t="n">
        <v>25</v>
      </c>
      <c r="U507" s="361" t="n">
        <v>91.55</v>
      </c>
      <c r="V507" s="346" t="n">
        <v>126.6569916870088</v>
      </c>
      <c r="W507" s="348" t="n">
        <v>124.9088057456947</v>
      </c>
      <c r="X507" s="347" t="n">
        <v>63.83</v>
      </c>
      <c r="Y507" s="357" t="n">
        <v>66.26000000000001</v>
      </c>
      <c r="Z507" s="365" t="inlineStr">
        <is>
          <t>1등급</t>
        </is>
      </c>
      <c r="AA507" s="350" t="n">
        <v>100</v>
      </c>
      <c r="AB507" s="349" t="inlineStr">
        <is>
          <t>만점</t>
        </is>
      </c>
      <c r="AC507" s="350" t="n">
        <v>0</v>
      </c>
      <c r="AD507" s="349" t="inlineStr">
        <is>
          <t>만점</t>
        </is>
      </c>
      <c r="AE507" s="364" t="n">
        <v>0</v>
      </c>
      <c r="AF507" s="366" t="n">
        <v>0</v>
      </c>
      <c r="AG507" s="363" t="n">
        <v>0</v>
      </c>
      <c r="AH507" s="635" t="inlineStr"/>
      <c r="AI507" s="324" t="n"/>
      <c r="AL507" s="487" t="inlineStr">
        <is>
          <t>한양대 교육학과</t>
        </is>
      </c>
      <c r="AM507" s="477" t="inlineStr">
        <is>
          <t>통합</t>
        </is>
      </c>
      <c r="AN507" s="637" t="n">
        <v>100</v>
      </c>
      <c r="AO507" s="478" t="n">
        <v>-1084</v>
      </c>
      <c r="AP507" s="463" t="n">
        <v>-579</v>
      </c>
      <c r="AQ507" s="479" t="n">
        <v>-505</v>
      </c>
      <c r="AR507" s="476" t="inlineStr">
        <is>
          <t>7.91 → 7.64</t>
        </is>
      </c>
      <c r="BA507" s="313" t="inlineStr">
        <is>
          <t>통합인문171</t>
        </is>
      </c>
    </row>
    <row r="508" ht="16.5" customHeight="1" s="671">
      <c r="B508" s="367" t="inlineStr">
        <is>
          <t>7.91</t>
        </is>
      </c>
      <c r="C508" s="351" t="inlineStr">
        <is>
          <t>17,165</t>
        </is>
      </c>
      <c r="D508" s="727" t="n">
        <v>-1085</v>
      </c>
      <c r="E508" s="352" t="inlineStr"/>
      <c r="F508" s="341" t="n">
        <v>91.54000000000001</v>
      </c>
      <c r="G508" s="355" t="inlineStr">
        <is>
          <t>378.57</t>
        </is>
      </c>
      <c r="H508" s="356" t="inlineStr">
        <is>
          <t>383.69</t>
        </is>
      </c>
      <c r="I508" s="354" t="inlineStr">
        <is>
          <t>한국외국어대</t>
        </is>
      </c>
      <c r="J508" s="340" t="inlineStr">
        <is>
          <t>Language &amp; AI융합학부</t>
        </is>
      </c>
      <c r="K508" s="339" t="inlineStr">
        <is>
          <t>자연</t>
        </is>
      </c>
      <c r="L508" s="357" t="n">
        <v>22</v>
      </c>
      <c r="M508" s="358" t="inlineStr">
        <is>
          <t xml:space="preserve">651 / </t>
        </is>
      </c>
      <c r="N508" s="359" t="n">
        <v>700</v>
      </c>
      <c r="O508" s="360" t="inlineStr">
        <is>
          <t>표점/만점</t>
        </is>
      </c>
      <c r="P508" s="343" t="inlineStr">
        <is>
          <t>변표/만점</t>
        </is>
      </c>
      <c r="Q508" s="342" t="inlineStr">
        <is>
          <t>2과목</t>
        </is>
      </c>
      <c r="R508" s="344" t="n">
        <v>20</v>
      </c>
      <c r="S508" s="345" t="n">
        <v>35</v>
      </c>
      <c r="T508" s="362" t="n">
        <v>30</v>
      </c>
      <c r="U508" s="361" t="n">
        <v>91.54000000000001</v>
      </c>
      <c r="V508" s="346" t="n">
        <v>126.6429447816516</v>
      </c>
      <c r="W508" s="348" t="n">
        <v>124.8973926350919</v>
      </c>
      <c r="X508" s="347" t="n">
        <v>63.51</v>
      </c>
      <c r="Y508" s="357" t="n">
        <v>66.80000000000001</v>
      </c>
      <c r="Z508" s="365" t="inlineStr">
        <is>
          <t>2등급</t>
        </is>
      </c>
      <c r="AA508" s="350" t="n">
        <v>104.5</v>
      </c>
      <c r="AB508" s="349" t="inlineStr">
        <is>
          <t>만점</t>
        </is>
      </c>
      <c r="AC508" s="350" t="n">
        <v>0</v>
      </c>
      <c r="AD508" s="349" t="inlineStr">
        <is>
          <t>만점</t>
        </is>
      </c>
      <c r="AE508" s="364" t="n">
        <v>0</v>
      </c>
      <c r="AF508" s="366" t="n">
        <v>0</v>
      </c>
      <c r="AG508" s="363" t="n">
        <v>0</v>
      </c>
      <c r="AH508" s="635" t="inlineStr"/>
      <c r="AI508" s="324" t="n"/>
      <c r="AL508" s="487" t="inlineStr">
        <is>
          <t>한국외국어대 Language &amp; AI융합학부</t>
        </is>
      </c>
      <c r="AM508" s="477" t="inlineStr">
        <is>
          <t>자연</t>
        </is>
      </c>
      <c r="AN508" s="637" t="n">
        <v>100</v>
      </c>
      <c r="AO508" s="478" t="n">
        <v>-1085</v>
      </c>
      <c r="AP508" s="463" t="n">
        <v>-1085</v>
      </c>
      <c r="AQ508" s="479" t="n">
        <v>0</v>
      </c>
      <c r="AR508" s="476" t="inlineStr">
        <is>
          <t>7.92 → 7.42</t>
        </is>
      </c>
      <c r="BA508" s="313" t="inlineStr">
        <is>
          <t>통합인문172</t>
        </is>
      </c>
    </row>
    <row r="509" ht="16.5" customHeight="1" s="671">
      <c r="B509" s="367" t="inlineStr">
        <is>
          <t>7.91</t>
        </is>
      </c>
      <c r="C509" s="351" t="inlineStr">
        <is>
          <t>17,165</t>
        </is>
      </c>
      <c r="D509" s="727" t="n">
        <v>-1086</v>
      </c>
      <c r="E509" s="352" t="inlineStr"/>
      <c r="F509" s="341" t="n">
        <v>91.53</v>
      </c>
      <c r="G509" s="355" t="inlineStr">
        <is>
          <t>378.56</t>
        </is>
      </c>
      <c r="H509" s="356" t="inlineStr">
        <is>
          <t>383.69</t>
        </is>
      </c>
      <c r="I509" s="354" t="inlineStr">
        <is>
          <t>서울시립대</t>
        </is>
      </c>
      <c r="J509" s="340" t="inlineStr">
        <is>
          <t>토목공학과</t>
        </is>
      </c>
      <c r="K509" s="339" t="inlineStr">
        <is>
          <t>자연</t>
        </is>
      </c>
      <c r="L509" s="357" t="n">
        <v>14</v>
      </c>
      <c r="M509" s="358" t="inlineStr">
        <is>
          <t xml:space="preserve">929.61 / </t>
        </is>
      </c>
      <c r="N509" s="359" t="n">
        <v>1000</v>
      </c>
      <c r="O509" s="360" t="inlineStr">
        <is>
          <t>표점/만점</t>
        </is>
      </c>
      <c r="P509" s="343" t="inlineStr">
        <is>
          <t>변표/만점</t>
        </is>
      </c>
      <c r="Q509" s="342" t="inlineStr">
        <is>
          <t>2과목</t>
        </is>
      </c>
      <c r="R509" s="344" t="n">
        <v>20</v>
      </c>
      <c r="S509" s="345" t="n">
        <v>40</v>
      </c>
      <c r="T509" s="362" t="n">
        <v>30</v>
      </c>
      <c r="U509" s="361" t="n">
        <v>91.53</v>
      </c>
      <c r="V509" s="346" t="n">
        <v>126.6383691280822</v>
      </c>
      <c r="W509" s="348" t="n">
        <v>124.8936749165668</v>
      </c>
      <c r="X509" s="347" t="n">
        <v>63.51</v>
      </c>
      <c r="Y509" s="357" t="n">
        <v>63.91999999999999</v>
      </c>
      <c r="Z509" s="365" t="inlineStr">
        <is>
          <t>2등급</t>
        </is>
      </c>
      <c r="AA509" s="350" t="n">
        <v>98</v>
      </c>
      <c r="AB509" s="349" t="inlineStr">
        <is>
          <t>만점</t>
        </is>
      </c>
      <c r="AC509" s="350" t="n">
        <v>0</v>
      </c>
      <c r="AD509" s="349" t="inlineStr">
        <is>
          <t>만점</t>
        </is>
      </c>
      <c r="AE509" s="364" t="n">
        <v>0</v>
      </c>
      <c r="AF509" s="366" t="n">
        <v>19.14</v>
      </c>
      <c r="AG509" s="363" t="n">
        <v>0</v>
      </c>
      <c r="AH509" s="635" t="inlineStr">
        <is>
          <t xml:space="preserve"> 과탐3%가산</t>
        </is>
      </c>
      <c r="AI509" s="324" t="n"/>
      <c r="AL509" s="487" t="inlineStr">
        <is>
          <t>서울시립대 토목공학과</t>
        </is>
      </c>
      <c r="AM509" s="477" t="inlineStr">
        <is>
          <t>자연</t>
        </is>
      </c>
      <c r="AN509" s="637" t="n">
        <v>100</v>
      </c>
      <c r="AO509" s="478" t="n">
        <v>-1086</v>
      </c>
      <c r="AP509" s="463" t="n">
        <v>-1086</v>
      </c>
      <c r="AQ509" s="479" t="n">
        <v>0</v>
      </c>
      <c r="AR509" s="476" t="inlineStr">
        <is>
          <t>7.92 → 7.42</t>
        </is>
      </c>
      <c r="BA509" s="313" t="inlineStr">
        <is>
          <t>통합인문173</t>
        </is>
      </c>
    </row>
    <row r="510" ht="16.5" customHeight="1" s="671">
      <c r="B510" s="367" t="inlineStr">
        <is>
          <t>7.91</t>
        </is>
      </c>
      <c r="C510" s="351" t="inlineStr">
        <is>
          <t>17,165</t>
        </is>
      </c>
      <c r="D510" s="727" t="n">
        <v>-1087</v>
      </c>
      <c r="E510" s="352" t="inlineStr"/>
      <c r="F510" s="341" t="n">
        <v>91.52</v>
      </c>
      <c r="G510" s="355" t="inlineStr">
        <is>
          <t>378.55</t>
        </is>
      </c>
      <c r="H510" s="356" t="inlineStr">
        <is>
          <t>383.69</t>
        </is>
      </c>
      <c r="I510" s="354" t="inlineStr">
        <is>
          <t>연세대</t>
        </is>
      </c>
      <c r="J510" s="340" t="inlineStr">
        <is>
          <t>신소재(농어촌)</t>
        </is>
      </c>
      <c r="K510" s="339" t="inlineStr">
        <is>
          <t>자연</t>
        </is>
      </c>
      <c r="L510" s="357" t="inlineStr"/>
      <c r="M510" s="358" t="inlineStr">
        <is>
          <t xml:space="preserve">680.963 / </t>
        </is>
      </c>
      <c r="N510" s="359" t="n">
        <v>1000</v>
      </c>
      <c r="O510" s="360" t="inlineStr">
        <is>
          <t>표점</t>
        </is>
      </c>
      <c r="P510" s="343" t="inlineStr">
        <is>
          <t>변표</t>
        </is>
      </c>
      <c r="Q510" s="342" t="inlineStr">
        <is>
          <t>2과목</t>
        </is>
      </c>
      <c r="R510" s="344" t="n">
        <v>22</v>
      </c>
      <c r="S510" s="345" t="n">
        <v>33</v>
      </c>
      <c r="T510" s="362" t="n">
        <v>33</v>
      </c>
      <c r="U510" s="361" t="n">
        <v>91.52</v>
      </c>
      <c r="V510" s="346" t="n">
        <v>126.6335804544227</v>
      </c>
      <c r="W510" s="348" t="n">
        <v>124.8897841192184</v>
      </c>
      <c r="X510" s="347" t="n">
        <v>63.51</v>
      </c>
      <c r="Y510" s="357" t="n">
        <v>64.37</v>
      </c>
      <c r="Z510" s="365" t="inlineStr">
        <is>
          <t>1등급</t>
        </is>
      </c>
      <c r="AA510" s="350" t="n">
        <v>111.11</v>
      </c>
      <c r="AB510" s="349" t="inlineStr">
        <is>
          <t>만점</t>
        </is>
      </c>
      <c r="AC510" s="350" t="n">
        <v>0</v>
      </c>
      <c r="AD510" s="349" t="inlineStr">
        <is>
          <t>만점</t>
        </is>
      </c>
      <c r="AE510" s="364" t="n">
        <v>0</v>
      </c>
      <c r="AF510" s="366" t="n">
        <v>6.437</v>
      </c>
      <c r="AG510" s="363" t="n">
        <v>0</v>
      </c>
      <c r="AH510" s="635" t="inlineStr">
        <is>
          <t xml:space="preserve"> 과탐3%가산</t>
        </is>
      </c>
      <c r="AI510" s="324" t="n"/>
      <c r="AL510" s="487" t="inlineStr">
        <is>
          <t>연세대 신소재(농어촌)</t>
        </is>
      </c>
      <c r="AM510" s="477" t="inlineStr">
        <is>
          <t>자연</t>
        </is>
      </c>
      <c r="AN510" s="637" t="n">
        <v>100</v>
      </c>
      <c r="AO510" s="478" t="n">
        <v>-1087</v>
      </c>
      <c r="AP510" s="463" t="n">
        <v>-1087</v>
      </c>
      <c r="AQ510" s="479" t="n">
        <v>0</v>
      </c>
      <c r="AR510" s="476" t="inlineStr">
        <is>
          <t>7.92 → 7.41</t>
        </is>
      </c>
      <c r="BA510" s="313" t="inlineStr">
        <is>
          <t>통합인문174</t>
        </is>
      </c>
    </row>
    <row r="511" ht="16.5" customHeight="1" s="671">
      <c r="B511" s="367" t="inlineStr">
        <is>
          <t>7.92</t>
        </is>
      </c>
      <c r="C511" s="351" t="inlineStr">
        <is>
          <t>17,186</t>
        </is>
      </c>
      <c r="D511" s="727" t="n">
        <v>-1088</v>
      </c>
      <c r="E511" s="352" t="inlineStr"/>
      <c r="F511" s="341" t="n">
        <v>91.51000000000001</v>
      </c>
      <c r="G511" s="355" t="inlineStr">
        <is>
          <t>378.51</t>
        </is>
      </c>
      <c r="H511" s="356" t="inlineStr">
        <is>
          <t>383.68</t>
        </is>
      </c>
      <c r="I511" s="354" t="inlineStr">
        <is>
          <t>건국대</t>
        </is>
      </c>
      <c r="J511" s="340" t="inlineStr">
        <is>
          <t>생물공학과</t>
        </is>
      </c>
      <c r="K511" s="339" t="inlineStr">
        <is>
          <t>자연</t>
        </is>
      </c>
      <c r="L511" s="357" t="n">
        <v>17</v>
      </c>
      <c r="M511" s="358" t="inlineStr">
        <is>
          <t xml:space="preserve">666.9 / </t>
        </is>
      </c>
      <c r="N511" s="359" t="n">
        <v>1000</v>
      </c>
      <c r="O511" s="360" t="inlineStr">
        <is>
          <t>표점</t>
        </is>
      </c>
      <c r="P511" s="343" t="inlineStr">
        <is>
          <t>변표</t>
        </is>
      </c>
      <c r="Q511" s="342" t="inlineStr">
        <is>
          <t>2과목</t>
        </is>
      </c>
      <c r="R511" s="344" t="n">
        <v>30</v>
      </c>
      <c r="S511" s="345" t="n">
        <v>40</v>
      </c>
      <c r="T511" s="362" t="n">
        <v>20</v>
      </c>
      <c r="U511" s="361" t="n">
        <v>91.51000000000001</v>
      </c>
      <c r="V511" s="346" t="n">
        <v>126.6220142821965</v>
      </c>
      <c r="W511" s="348" t="n">
        <v>124.8803866042847</v>
      </c>
      <c r="X511" s="347" t="n">
        <v>63.5</v>
      </c>
      <c r="Y511" s="357" t="n">
        <v>64.36</v>
      </c>
      <c r="Z511" s="365" t="inlineStr">
        <is>
          <t>2등급</t>
        </is>
      </c>
      <c r="AA511" s="350" t="n">
        <v>98.5</v>
      </c>
      <c r="AB511" s="349" t="inlineStr">
        <is>
          <t>만점</t>
        </is>
      </c>
      <c r="AC511" s="350" t="n">
        <v>0</v>
      </c>
      <c r="AD511" s="349" t="inlineStr">
        <is>
          <t>만점</t>
        </is>
      </c>
      <c r="AE511" s="364" t="n">
        <v>0</v>
      </c>
      <c r="AF511" s="366" t="n">
        <v>0</v>
      </c>
      <c r="AG511" s="363" t="n">
        <v>0</v>
      </c>
      <c r="AH511" s="635" t="inlineStr"/>
      <c r="AI511" s="324" t="n"/>
      <c r="AL511" s="487" t="inlineStr">
        <is>
          <t>건국대 생물공학과</t>
        </is>
      </c>
      <c r="AM511" s="477" t="inlineStr">
        <is>
          <t>자연</t>
        </is>
      </c>
      <c r="AN511" s="637" t="n">
        <v>100</v>
      </c>
      <c r="AO511" s="478" t="n">
        <v>-1088</v>
      </c>
      <c r="AP511" s="463" t="n">
        <v>-1088</v>
      </c>
      <c r="AQ511" s="479" t="n">
        <v>0</v>
      </c>
      <c r="AR511" s="476" t="inlineStr">
        <is>
          <t>7.92 → 7.42</t>
        </is>
      </c>
      <c r="BA511" s="313" t="inlineStr">
        <is>
          <t>통합인문175</t>
        </is>
      </c>
    </row>
    <row r="512" ht="16.5" customHeight="1" s="671">
      <c r="B512" s="367" t="inlineStr">
        <is>
          <t>7.92</t>
        </is>
      </c>
      <c r="C512" s="351" t="inlineStr">
        <is>
          <t>17,186</t>
        </is>
      </c>
      <c r="D512" s="727" t="n">
        <v>-1089</v>
      </c>
      <c r="E512" s="352" t="inlineStr"/>
      <c r="F512" s="341" t="n">
        <v>91.48</v>
      </c>
      <c r="G512" s="355" t="inlineStr">
        <is>
          <t>378.45</t>
        </is>
      </c>
      <c r="H512" s="356" t="inlineStr">
        <is>
          <t>383.67</t>
        </is>
      </c>
      <c r="I512" s="354" t="inlineStr">
        <is>
          <t>건국대</t>
        </is>
      </c>
      <c r="J512" s="340" t="inlineStr">
        <is>
          <t>화공학부</t>
        </is>
      </c>
      <c r="K512" s="339" t="inlineStr">
        <is>
          <t>자연</t>
        </is>
      </c>
      <c r="L512" s="357" t="n">
        <v>31</v>
      </c>
      <c r="M512" s="358" t="inlineStr">
        <is>
          <t xml:space="preserve">666.8 / </t>
        </is>
      </c>
      <c r="N512" s="359" t="n">
        <v>1000</v>
      </c>
      <c r="O512" s="360" t="inlineStr">
        <is>
          <t>표점</t>
        </is>
      </c>
      <c r="P512" s="343" t="inlineStr">
        <is>
          <t>변표</t>
        </is>
      </c>
      <c r="Q512" s="342" t="inlineStr">
        <is>
          <t>2과목</t>
        </is>
      </c>
      <c r="R512" s="344" t="n">
        <v>30</v>
      </c>
      <c r="S512" s="345" t="n">
        <v>40</v>
      </c>
      <c r="T512" s="362" t="n">
        <v>20</v>
      </c>
      <c r="U512" s="361" t="n">
        <v>91.48</v>
      </c>
      <c r="V512" s="346" t="n">
        <v>126.5973898054666</v>
      </c>
      <c r="W512" s="348" t="n">
        <v>124.8603792169416</v>
      </c>
      <c r="X512" s="347" t="n">
        <v>63.5</v>
      </c>
      <c r="Y512" s="357" t="n">
        <v>64.35000000000001</v>
      </c>
      <c r="Z512" s="365" t="inlineStr">
        <is>
          <t>2등급</t>
        </is>
      </c>
      <c r="AA512" s="350" t="n">
        <v>98.5</v>
      </c>
      <c r="AB512" s="349" t="inlineStr">
        <is>
          <t>만점</t>
        </is>
      </c>
      <c r="AC512" s="350" t="n">
        <v>0</v>
      </c>
      <c r="AD512" s="349" t="inlineStr">
        <is>
          <t>만점</t>
        </is>
      </c>
      <c r="AE512" s="364" t="n">
        <v>0</v>
      </c>
      <c r="AF512" s="366" t="n">
        <v>0</v>
      </c>
      <c r="AG512" s="363" t="n">
        <v>0</v>
      </c>
      <c r="AH512" s="635" t="inlineStr"/>
      <c r="AI512" s="324" t="n"/>
      <c r="AL512" s="487" t="inlineStr">
        <is>
          <t>건국대 화공학부</t>
        </is>
      </c>
      <c r="AM512" s="477" t="inlineStr">
        <is>
          <t>자연</t>
        </is>
      </c>
      <c r="AN512" s="637" t="n">
        <v>100</v>
      </c>
      <c r="AO512" s="478" t="n">
        <v>-1089</v>
      </c>
      <c r="AP512" s="463" t="n">
        <v>-1089</v>
      </c>
      <c r="AQ512" s="479" t="n">
        <v>0</v>
      </c>
      <c r="AR512" s="476" t="inlineStr">
        <is>
          <t>7.93 → 7.42</t>
        </is>
      </c>
      <c r="BA512" s="313" t="inlineStr">
        <is>
          <t>자연324</t>
        </is>
      </c>
    </row>
    <row r="513" ht="16.5" customHeight="1" s="671">
      <c r="B513" s="367" t="inlineStr">
        <is>
          <t>7.92</t>
        </is>
      </c>
      <c r="C513" s="351" t="inlineStr">
        <is>
          <t>17,186</t>
        </is>
      </c>
      <c r="D513" s="727" t="n">
        <v>-1090</v>
      </c>
      <c r="E513" s="352" t="inlineStr"/>
      <c r="F513" s="341" t="n">
        <v>91.47</v>
      </c>
      <c r="G513" s="355" t="inlineStr">
        <is>
          <t>378.42</t>
        </is>
      </c>
      <c r="H513" s="356" t="inlineStr">
        <is>
          <t>383.67</t>
        </is>
      </c>
      <c r="I513" s="354" t="inlineStr">
        <is>
          <t>서울시립대</t>
        </is>
      </c>
      <c r="J513" s="340" t="inlineStr">
        <is>
          <t>건축학부 건축공학전공</t>
        </is>
      </c>
      <c r="K513" s="339" t="inlineStr">
        <is>
          <t>자연</t>
        </is>
      </c>
      <c r="L513" s="357" t="n">
        <v>14</v>
      </c>
      <c r="M513" s="358" t="inlineStr">
        <is>
          <t xml:space="preserve">933.47 / </t>
        </is>
      </c>
      <c r="N513" s="359" t="n">
        <v>1000</v>
      </c>
      <c r="O513" s="360" t="inlineStr">
        <is>
          <t>표점/만점</t>
        </is>
      </c>
      <c r="P513" s="343" t="inlineStr">
        <is>
          <t>변표/만점</t>
        </is>
      </c>
      <c r="Q513" s="342" t="inlineStr">
        <is>
          <t>2과목</t>
        </is>
      </c>
      <c r="R513" s="344" t="n">
        <v>20</v>
      </c>
      <c r="S513" s="345" t="n">
        <v>35</v>
      </c>
      <c r="T513" s="362" t="n">
        <v>35</v>
      </c>
      <c r="U513" s="361" t="n">
        <v>91.47</v>
      </c>
      <c r="V513" s="346" t="n">
        <v>126.5895685889575</v>
      </c>
      <c r="W513" s="348" t="n">
        <v>124.854024478528</v>
      </c>
      <c r="X513" s="347" t="n">
        <v>63.49</v>
      </c>
      <c r="Y513" s="357" t="n">
        <v>63.9</v>
      </c>
      <c r="Z513" s="365" t="inlineStr">
        <is>
          <t>2등급</t>
        </is>
      </c>
      <c r="AA513" s="350" t="n">
        <v>98</v>
      </c>
      <c r="AB513" s="349" t="inlineStr">
        <is>
          <t>만점</t>
        </is>
      </c>
      <c r="AC513" s="350" t="n">
        <v>0</v>
      </c>
      <c r="AD513" s="349" t="inlineStr">
        <is>
          <t>만점</t>
        </is>
      </c>
      <c r="AE513" s="364" t="n">
        <v>0</v>
      </c>
      <c r="AF513" s="366" t="n">
        <v>22.324</v>
      </c>
      <c r="AG513" s="363" t="n">
        <v>0</v>
      </c>
      <c r="AH513" s="635" t="inlineStr">
        <is>
          <t xml:space="preserve"> 과탐3%가산</t>
        </is>
      </c>
      <c r="AI513" s="324" t="n"/>
      <c r="AL513" s="487" t="inlineStr">
        <is>
          <t>서울시립대 건축학부 건축공학전공</t>
        </is>
      </c>
      <c r="AM513" s="477" t="inlineStr">
        <is>
          <t>자연</t>
        </is>
      </c>
      <c r="AN513" s="637" t="n">
        <v>100</v>
      </c>
      <c r="AO513" s="478" t="n">
        <v>-1090</v>
      </c>
      <c r="AP513" s="463" t="n">
        <v>-1090</v>
      </c>
      <c r="AQ513" s="479" t="n">
        <v>0</v>
      </c>
      <c r="AR513" s="476" t="inlineStr">
        <is>
          <t>7.93 → 7.42</t>
        </is>
      </c>
      <c r="BA513" s="313" t="inlineStr">
        <is>
          <t>통합인문176</t>
        </is>
      </c>
    </row>
    <row r="514" ht="16.5" customHeight="1" s="671">
      <c r="B514" s="367" t="inlineStr">
        <is>
          <t>7.92</t>
        </is>
      </c>
      <c r="C514" s="351" t="inlineStr">
        <is>
          <t>17,186</t>
        </is>
      </c>
      <c r="D514" s="727" t="n">
        <v>-1091</v>
      </c>
      <c r="E514" s="352" t="inlineStr">
        <is>
          <t>378.42</t>
        </is>
      </c>
      <c r="F514" s="341" t="n">
        <v>91.45999999999999</v>
      </c>
      <c r="G514" s="355" t="inlineStr">
        <is>
          <t>379.02</t>
        </is>
      </c>
      <c r="H514" s="356" t="inlineStr">
        <is>
          <t>383.35</t>
        </is>
      </c>
      <c r="I514" s="354" t="inlineStr">
        <is>
          <t>경희대</t>
        </is>
      </c>
      <c r="J514" s="340" t="inlineStr">
        <is>
          <t>미디어학과</t>
        </is>
      </c>
      <c r="K514" s="339" t="inlineStr">
        <is>
          <t>통합</t>
        </is>
      </c>
      <c r="L514" s="357" t="n">
        <v>22</v>
      </c>
      <c r="M514" s="358" t="inlineStr">
        <is>
          <t xml:space="preserve">548.02 / </t>
        </is>
      </c>
      <c r="N514" s="359" t="n">
        <v>800</v>
      </c>
      <c r="O514" s="360" t="inlineStr">
        <is>
          <t>표점</t>
        </is>
      </c>
      <c r="P514" s="343" t="inlineStr">
        <is>
          <t>변표</t>
        </is>
      </c>
      <c r="Q514" s="342" t="inlineStr">
        <is>
          <t>2과목</t>
        </is>
      </c>
      <c r="R514" s="344" t="n">
        <v>30</v>
      </c>
      <c r="S514" s="345" t="n">
        <v>30</v>
      </c>
      <c r="T514" s="362" t="n">
        <v>25</v>
      </c>
      <c r="U514" s="361" t="n">
        <v>91.45999999999999</v>
      </c>
      <c r="V514" s="346" t="n">
        <v>126.5869495339119</v>
      </c>
      <c r="W514" s="348" t="n">
        <v>124.8518964963034</v>
      </c>
      <c r="X514" s="347" t="n">
        <v>63.79</v>
      </c>
      <c r="Y514" s="357" t="n">
        <v>64.35000000000001</v>
      </c>
      <c r="Z514" s="365" t="inlineStr">
        <is>
          <t>2등급</t>
        </is>
      </c>
      <c r="AA514" s="350" t="n">
        <v>117.6</v>
      </c>
      <c r="AB514" s="349" t="inlineStr">
        <is>
          <t>만점</t>
        </is>
      </c>
      <c r="AC514" s="350" t="n">
        <v>0</v>
      </c>
      <c r="AD514" s="349" t="inlineStr">
        <is>
          <t>만점</t>
        </is>
      </c>
      <c r="AE514" s="364" t="n">
        <v>0</v>
      </c>
      <c r="AF514" s="366" t="n">
        <v>0</v>
      </c>
      <c r="AG514" s="363" t="n">
        <v>0</v>
      </c>
      <c r="AH514" s="635" t="inlineStr"/>
      <c r="AI514" s="324" t="n"/>
      <c r="AL514" s="487" t="inlineStr">
        <is>
          <t>경희대 미디어학과</t>
        </is>
      </c>
      <c r="AM514" s="477" t="inlineStr">
        <is>
          <t>통합</t>
        </is>
      </c>
      <c r="AN514" s="637" t="n">
        <v>100</v>
      </c>
      <c r="AO514" s="478" t="n">
        <v>-1091</v>
      </c>
      <c r="AP514" s="463" t="n">
        <v>-582</v>
      </c>
      <c r="AQ514" s="479" t="n">
        <v>-509</v>
      </c>
      <c r="AR514" s="476" t="inlineStr">
        <is>
          <t>7.93 → 7.66</t>
        </is>
      </c>
      <c r="BA514" s="313" t="inlineStr">
        <is>
          <t>통합인문177</t>
        </is>
      </c>
    </row>
    <row r="515" ht="16.5" customHeight="1" s="671">
      <c r="B515" s="367" t="inlineStr">
        <is>
          <t>7.92</t>
        </is>
      </c>
      <c r="C515" s="351" t="inlineStr">
        <is>
          <t>17,186</t>
        </is>
      </c>
      <c r="D515" s="727" t="n">
        <v>-1092</v>
      </c>
      <c r="E515" s="352" t="inlineStr"/>
      <c r="F515" s="341" t="n">
        <v>91.45</v>
      </c>
      <c r="G515" s="355" t="inlineStr">
        <is>
          <t>378.40</t>
        </is>
      </c>
      <c r="H515" s="356" t="inlineStr">
        <is>
          <t>383.67</t>
        </is>
      </c>
      <c r="I515" s="354" t="inlineStr">
        <is>
          <t>건국대</t>
        </is>
      </c>
      <c r="J515" s="340" t="inlineStr">
        <is>
          <t>재료공학과</t>
        </is>
      </c>
      <c r="K515" s="339" t="inlineStr">
        <is>
          <t>자연</t>
        </is>
      </c>
      <c r="L515" s="357" t="n">
        <v>26</v>
      </c>
      <c r="M515" s="358" t="inlineStr">
        <is>
          <t xml:space="preserve">666.73 / </t>
        </is>
      </c>
      <c r="N515" s="359" t="n">
        <v>1000</v>
      </c>
      <c r="O515" s="360" t="inlineStr">
        <is>
          <t>표점</t>
        </is>
      </c>
      <c r="P515" s="343" t="inlineStr">
        <is>
          <t>변표</t>
        </is>
      </c>
      <c r="Q515" s="342" t="inlineStr">
        <is>
          <t>2과목</t>
        </is>
      </c>
      <c r="R515" s="344" t="n">
        <v>30</v>
      </c>
      <c r="S515" s="345" t="n">
        <v>40</v>
      </c>
      <c r="T515" s="362" t="n">
        <v>20</v>
      </c>
      <c r="U515" s="361" t="n">
        <v>91.45</v>
      </c>
      <c r="V515" s="346" t="n">
        <v>126.5801526717557</v>
      </c>
      <c r="W515" s="348" t="n">
        <v>124.8463740458015</v>
      </c>
      <c r="X515" s="347" t="n">
        <v>63.49</v>
      </c>
      <c r="Y515" s="357" t="n">
        <v>64.34</v>
      </c>
      <c r="Z515" s="365" t="inlineStr">
        <is>
          <t>2등급</t>
        </is>
      </c>
      <c r="AA515" s="350" t="n">
        <v>98.5</v>
      </c>
      <c r="AB515" s="349" t="inlineStr">
        <is>
          <t>만점</t>
        </is>
      </c>
      <c r="AC515" s="350" t="n">
        <v>0</v>
      </c>
      <c r="AD515" s="349" t="inlineStr">
        <is>
          <t>만점</t>
        </is>
      </c>
      <c r="AE515" s="364" t="n">
        <v>0</v>
      </c>
      <c r="AF515" s="366" t="n">
        <v>0</v>
      </c>
      <c r="AG515" s="363" t="n">
        <v>0</v>
      </c>
      <c r="AH515" s="635" t="inlineStr"/>
      <c r="AI515" s="324" t="n"/>
      <c r="AL515" s="487" t="inlineStr">
        <is>
          <t>건국대 재료공학과</t>
        </is>
      </c>
      <c r="AM515" s="477" t="inlineStr">
        <is>
          <t>자연</t>
        </is>
      </c>
      <c r="AN515" s="637" t="n">
        <v>100</v>
      </c>
      <c r="AO515" s="478" t="n">
        <v>-1092</v>
      </c>
      <c r="AP515" s="463" t="n">
        <v>-1092</v>
      </c>
      <c r="AQ515" s="479" t="n">
        <v>0</v>
      </c>
      <c r="AR515" s="476" t="inlineStr">
        <is>
          <t>7.93 → 7.42</t>
        </is>
      </c>
      <c r="BA515" s="313" t="inlineStr">
        <is>
          <t>통합인문178</t>
        </is>
      </c>
    </row>
    <row r="516" ht="16.5" customHeight="1" s="671">
      <c r="B516" s="367" t="inlineStr">
        <is>
          <t>7.93</t>
        </is>
      </c>
      <c r="C516" s="351" t="inlineStr">
        <is>
          <t>17,208</t>
        </is>
      </c>
      <c r="D516" s="727" t="n">
        <v>-1093</v>
      </c>
      <c r="E516" s="352" t="inlineStr">
        <is>
          <t>378.34</t>
        </is>
      </c>
      <c r="F516" s="341" t="n">
        <v>91.43000000000001</v>
      </c>
      <c r="G516" s="355" t="inlineStr">
        <is>
          <t>378.94</t>
        </is>
      </c>
      <c r="H516" s="356" t="inlineStr">
        <is>
          <t>383.34</t>
        </is>
      </c>
      <c r="I516" s="354" t="inlineStr">
        <is>
          <t>경희대</t>
        </is>
      </c>
      <c r="J516" s="340" t="inlineStr">
        <is>
          <t>정치외교학과</t>
        </is>
      </c>
      <c r="K516" s="339" t="inlineStr">
        <is>
          <t>통합</t>
        </is>
      </c>
      <c r="L516" s="357" t="n">
        <v>16</v>
      </c>
      <c r="M516" s="358" t="inlineStr">
        <is>
          <t xml:space="preserve">547.93 / </t>
        </is>
      </c>
      <c r="N516" s="359" t="n">
        <v>800</v>
      </c>
      <c r="O516" s="360" t="inlineStr">
        <is>
          <t>표점</t>
        </is>
      </c>
      <c r="P516" s="343" t="inlineStr">
        <is>
          <t>변표</t>
        </is>
      </c>
      <c r="Q516" s="342" t="inlineStr">
        <is>
          <t>2과목</t>
        </is>
      </c>
      <c r="R516" s="344" t="n">
        <v>30</v>
      </c>
      <c r="S516" s="345" t="n">
        <v>30</v>
      </c>
      <c r="T516" s="362" t="n">
        <v>25</v>
      </c>
      <c r="U516" s="361" t="n">
        <v>91.43000000000001</v>
      </c>
      <c r="V516" s="346" t="n">
        <v>126.5580199292831</v>
      </c>
      <c r="W516" s="348" t="n">
        <v>124.8283911925426</v>
      </c>
      <c r="X516" s="347" t="n">
        <v>63.78</v>
      </c>
      <c r="Y516" s="357" t="n">
        <v>64.34</v>
      </c>
      <c r="Z516" s="365" t="inlineStr">
        <is>
          <t>2등급</t>
        </is>
      </c>
      <c r="AA516" s="350" t="n">
        <v>117.6</v>
      </c>
      <c r="AB516" s="349" t="inlineStr">
        <is>
          <t>만점</t>
        </is>
      </c>
      <c r="AC516" s="350" t="n">
        <v>0</v>
      </c>
      <c r="AD516" s="349" t="inlineStr">
        <is>
          <t>만점</t>
        </is>
      </c>
      <c r="AE516" s="364" t="n">
        <v>0</v>
      </c>
      <c r="AF516" s="366" t="n">
        <v>0</v>
      </c>
      <c r="AG516" s="363" t="n">
        <v>0</v>
      </c>
      <c r="AH516" s="635" t="inlineStr"/>
      <c r="AI516" s="324" t="n"/>
      <c r="AL516" s="487" t="inlineStr">
        <is>
          <t>경희대 정치외교학과</t>
        </is>
      </c>
      <c r="AM516" s="477" t="inlineStr">
        <is>
          <t>통합</t>
        </is>
      </c>
      <c r="AN516" s="637" t="n">
        <v>100</v>
      </c>
      <c r="AO516" s="478" t="n">
        <v>-1093</v>
      </c>
      <c r="AP516" s="463" t="n">
        <v>-583</v>
      </c>
      <c r="AQ516" s="479" t="n">
        <v>-510</v>
      </c>
      <c r="AR516" s="476" t="inlineStr">
        <is>
          <t>7.93 → 7.66</t>
        </is>
      </c>
      <c r="BA516" s="313" t="inlineStr">
        <is>
          <t>자연325</t>
        </is>
      </c>
    </row>
    <row r="517" ht="16.5" customHeight="1" s="671">
      <c r="B517" s="367" t="inlineStr">
        <is>
          <t>7.94</t>
        </is>
      </c>
      <c r="C517" s="351" t="inlineStr">
        <is>
          <t>17,230</t>
        </is>
      </c>
      <c r="D517" s="727" t="n">
        <v>-1094</v>
      </c>
      <c r="E517" s="352" t="inlineStr"/>
      <c r="F517" s="341" t="n">
        <v>91.37</v>
      </c>
      <c r="G517" s="355" t="inlineStr">
        <is>
          <t>378.22</t>
        </is>
      </c>
      <c r="H517" s="356" t="inlineStr">
        <is>
          <t>383.64</t>
        </is>
      </c>
      <c r="I517" s="354" t="inlineStr">
        <is>
          <t>서울시립대</t>
        </is>
      </c>
      <c r="J517" s="340" t="inlineStr">
        <is>
          <t>건축학부 건축학전공(5년제)</t>
        </is>
      </c>
      <c r="K517" s="339" t="inlineStr">
        <is>
          <t>자연</t>
        </is>
      </c>
      <c r="L517" s="357" t="n">
        <v>14</v>
      </c>
      <c r="M517" s="358" t="inlineStr">
        <is>
          <t xml:space="preserve">928.88 / </t>
        </is>
      </c>
      <c r="N517" s="359" t="n">
        <v>1000</v>
      </c>
      <c r="O517" s="360" t="inlineStr">
        <is>
          <t>표점/만점</t>
        </is>
      </c>
      <c r="P517" s="343" t="inlineStr">
        <is>
          <t>변표/만점</t>
        </is>
      </c>
      <c r="Q517" s="342" t="inlineStr">
        <is>
          <t>2과목</t>
        </is>
      </c>
      <c r="R517" s="344" t="n">
        <v>20</v>
      </c>
      <c r="S517" s="345" t="n">
        <v>40</v>
      </c>
      <c r="T517" s="362" t="n">
        <v>30</v>
      </c>
      <c r="U517" s="361" t="n">
        <v>91.37</v>
      </c>
      <c r="V517" s="346" t="n">
        <v>126.5159252962125</v>
      </c>
      <c r="W517" s="348" t="n">
        <v>124.7941893031727</v>
      </c>
      <c r="X517" s="347" t="n">
        <v>63.45</v>
      </c>
      <c r="Y517" s="357" t="n">
        <v>63.86</v>
      </c>
      <c r="Z517" s="365" t="inlineStr">
        <is>
          <t>2등급</t>
        </is>
      </c>
      <c r="AA517" s="350" t="n">
        <v>98</v>
      </c>
      <c r="AB517" s="349" t="inlineStr">
        <is>
          <t>만점</t>
        </is>
      </c>
      <c r="AC517" s="350" t="n">
        <v>0</v>
      </c>
      <c r="AD517" s="349" t="inlineStr">
        <is>
          <t>만점</t>
        </is>
      </c>
      <c r="AE517" s="364" t="n">
        <v>0</v>
      </c>
      <c r="AF517" s="366" t="n">
        <v>19.122</v>
      </c>
      <c r="AG517" s="363" t="n">
        <v>0</v>
      </c>
      <c r="AH517" s="635" t="inlineStr">
        <is>
          <t xml:space="preserve"> 과탐3%가산</t>
        </is>
      </c>
      <c r="AI517" s="324" t="n"/>
      <c r="AL517" s="487" t="inlineStr">
        <is>
          <t>서울시립대 건축학부 건축학전공(5년제)</t>
        </is>
      </c>
      <c r="AM517" s="477" t="inlineStr">
        <is>
          <t>자연</t>
        </is>
      </c>
      <c r="AN517" s="637" t="n">
        <v>100</v>
      </c>
      <c r="AO517" s="478" t="n">
        <v>-1094</v>
      </c>
      <c r="AP517" s="463" t="n">
        <v>-1094</v>
      </c>
      <c r="AQ517" s="479" t="n">
        <v>0</v>
      </c>
      <c r="AR517" s="476" t="inlineStr">
        <is>
          <t>7.94 → 7.44</t>
        </is>
      </c>
      <c r="BA517" s="313" t="inlineStr">
        <is>
          <t>통합인문179</t>
        </is>
      </c>
    </row>
    <row r="518" ht="16.5" customHeight="1" s="671">
      <c r="B518" s="367" t="inlineStr">
        <is>
          <t>7.93</t>
        </is>
      </c>
      <c r="C518" s="351" t="inlineStr">
        <is>
          <t>17,208</t>
        </is>
      </c>
      <c r="D518" s="727" t="n">
        <v>-1095</v>
      </c>
      <c r="E518" s="352" t="inlineStr">
        <is>
          <t>378.23</t>
        </is>
      </c>
      <c r="F518" s="341" t="n">
        <v>91.37</v>
      </c>
      <c r="G518" s="355" t="inlineStr">
        <is>
          <t>378.82</t>
        </is>
      </c>
      <c r="H518" s="356" t="inlineStr">
        <is>
          <t>383.30</t>
        </is>
      </c>
      <c r="I518" s="354" t="inlineStr">
        <is>
          <t>중앙대</t>
        </is>
      </c>
      <c r="J518" s="340" t="inlineStr">
        <is>
          <t>도시계획ㆍ부동산학과</t>
        </is>
      </c>
      <c r="K518" s="339" t="inlineStr">
        <is>
          <t>통합</t>
        </is>
      </c>
      <c r="L518" s="357" t="n">
        <v>18</v>
      </c>
      <c r="M518" s="358" t="inlineStr">
        <is>
          <t xml:space="preserve">747.2 / </t>
        </is>
      </c>
      <c r="N518" s="359" t="n">
        <v>1000</v>
      </c>
      <c r="O518" s="360" t="inlineStr">
        <is>
          <t>표점</t>
        </is>
      </c>
      <c r="P518" s="343" t="inlineStr">
        <is>
          <t>변표</t>
        </is>
      </c>
      <c r="Q518" s="342" t="inlineStr">
        <is>
          <t>2과목</t>
        </is>
      </c>
      <c r="R518" s="344" t="n">
        <v>30</v>
      </c>
      <c r="S518" s="345" t="n">
        <v>40</v>
      </c>
      <c r="T518" s="362" t="n">
        <v>30</v>
      </c>
      <c r="U518" s="361" t="n">
        <v>91.37</v>
      </c>
      <c r="V518" s="346" t="n">
        <v>126.5174294522172</v>
      </c>
      <c r="W518" s="348" t="n">
        <v>124.7954114299265</v>
      </c>
      <c r="X518" s="347" t="n">
        <v>63.75</v>
      </c>
      <c r="Y518" s="357" t="n">
        <v>65.95</v>
      </c>
      <c r="Z518" s="365" t="inlineStr">
        <is>
          <t>1등급</t>
        </is>
      </c>
      <c r="AA518" s="350" t="n">
        <v>100</v>
      </c>
      <c r="AB518" s="349" t="inlineStr">
        <is>
          <t>만점</t>
        </is>
      </c>
      <c r="AC518" s="350" t="n">
        <v>10</v>
      </c>
      <c r="AD518" s="349" t="inlineStr">
        <is>
          <t>만점</t>
        </is>
      </c>
      <c r="AE518" s="364" t="n">
        <v>0</v>
      </c>
      <c r="AF518" s="366" t="n">
        <v>0</v>
      </c>
      <c r="AG518" s="363" t="n">
        <v>0</v>
      </c>
      <c r="AH518" s="635" t="inlineStr"/>
      <c r="AI518" s="324" t="n"/>
      <c r="AL518" s="487" t="inlineStr">
        <is>
          <t>중앙대 도시계획ㆍ부동산학과</t>
        </is>
      </c>
      <c r="AM518" s="477" t="inlineStr">
        <is>
          <t>통합</t>
        </is>
      </c>
      <c r="AN518" s="637" t="n">
        <v>100</v>
      </c>
      <c r="AO518" s="478" t="n">
        <v>-1095</v>
      </c>
      <c r="AP518" s="463" t="n">
        <v>-584</v>
      </c>
      <c r="AQ518" s="479" t="n">
        <v>-511</v>
      </c>
      <c r="AR518" s="476" t="inlineStr">
        <is>
          <t>7.94 → 7.67</t>
        </is>
      </c>
      <c r="BA518" s="313" t="inlineStr">
        <is>
          <t>자연326</t>
        </is>
      </c>
    </row>
    <row r="519" ht="16.5" customHeight="1" s="671">
      <c r="B519" s="367" t="inlineStr">
        <is>
          <t>7.94</t>
        </is>
      </c>
      <c r="C519" s="351" t="inlineStr">
        <is>
          <t>17,230</t>
        </is>
      </c>
      <c r="D519" s="727" t="n">
        <v>-1096</v>
      </c>
      <c r="E519" s="352" t="inlineStr"/>
      <c r="F519" s="341" t="n">
        <v>91.34</v>
      </c>
      <c r="G519" s="355" t="inlineStr">
        <is>
          <t>378.15</t>
        </is>
      </c>
      <c r="H519" s="356" t="inlineStr">
        <is>
          <t>383.63</t>
        </is>
      </c>
      <c r="I519" s="354" t="inlineStr">
        <is>
          <t>건국대</t>
        </is>
      </c>
      <c r="J519" s="340" t="inlineStr">
        <is>
          <t>산업공학과</t>
        </is>
      </c>
      <c r="K519" s="339" t="inlineStr">
        <is>
          <t>자연</t>
        </is>
      </c>
      <c r="L519" s="357" t="n">
        <v>16</v>
      </c>
      <c r="M519" s="358" t="inlineStr">
        <is>
          <t xml:space="preserve">666.37 / </t>
        </is>
      </c>
      <c r="N519" s="359" t="n">
        <v>1000</v>
      </c>
      <c r="O519" s="360" t="inlineStr">
        <is>
          <t>표점</t>
        </is>
      </c>
      <c r="P519" s="343" t="inlineStr">
        <is>
          <t>변표</t>
        </is>
      </c>
      <c r="Q519" s="342" t="inlineStr">
        <is>
          <t>2과목</t>
        </is>
      </c>
      <c r="R519" s="344" t="n">
        <v>30</v>
      </c>
      <c r="S519" s="345" t="n">
        <v>40</v>
      </c>
      <c r="T519" s="362" t="n">
        <v>20</v>
      </c>
      <c r="U519" s="361" t="n">
        <v>91.34</v>
      </c>
      <c r="V519" s="346" t="n">
        <v>126.4915045555282</v>
      </c>
      <c r="W519" s="348" t="n">
        <v>124.7743474513667</v>
      </c>
      <c r="X519" s="347" t="n">
        <v>63.44</v>
      </c>
      <c r="Y519" s="357" t="n">
        <v>64.30000000000001</v>
      </c>
      <c r="Z519" s="365" t="inlineStr">
        <is>
          <t>2등급</t>
        </is>
      </c>
      <c r="AA519" s="350" t="n">
        <v>98.5</v>
      </c>
      <c r="AB519" s="349" t="inlineStr">
        <is>
          <t>만점</t>
        </is>
      </c>
      <c r="AC519" s="350" t="n">
        <v>0</v>
      </c>
      <c r="AD519" s="349" t="inlineStr">
        <is>
          <t>만점</t>
        </is>
      </c>
      <c r="AE519" s="364" t="n">
        <v>0</v>
      </c>
      <c r="AF519" s="366" t="n">
        <v>0</v>
      </c>
      <c r="AG519" s="363" t="n">
        <v>0</v>
      </c>
      <c r="AH519" s="635" t="inlineStr"/>
      <c r="AI519" s="324" t="n"/>
      <c r="AL519" s="487" t="inlineStr">
        <is>
          <t>건국대 산업공학과</t>
        </is>
      </c>
      <c r="AM519" s="477" t="inlineStr">
        <is>
          <t>자연</t>
        </is>
      </c>
      <c r="AN519" s="637" t="n">
        <v>100</v>
      </c>
      <c r="AO519" s="478" t="n">
        <v>-1096</v>
      </c>
      <c r="AP519" s="463" t="n">
        <v>-1096</v>
      </c>
      <c r="AQ519" s="479" t="n">
        <v>0</v>
      </c>
      <c r="AR519" s="476" t="inlineStr">
        <is>
          <t>7.95 → 7.44</t>
        </is>
      </c>
      <c r="BA519" s="313" t="inlineStr">
        <is>
          <t>자연327</t>
        </is>
      </c>
    </row>
    <row r="520" ht="16.5" customHeight="1" s="671">
      <c r="B520" s="367" t="inlineStr">
        <is>
          <t>7.95</t>
        </is>
      </c>
      <c r="C520" s="351" t="inlineStr">
        <is>
          <t>17,252</t>
        </is>
      </c>
      <c r="D520" s="727" t="n">
        <v>-1097</v>
      </c>
      <c r="E520" s="352" t="inlineStr"/>
      <c r="F520" s="341" t="n">
        <v>91.29000000000001</v>
      </c>
      <c r="G520" s="355" t="inlineStr">
        <is>
          <t>378.05</t>
        </is>
      </c>
      <c r="H520" s="356" t="inlineStr">
        <is>
          <t>383.60</t>
        </is>
      </c>
      <c r="I520" s="354" t="inlineStr">
        <is>
          <t>서울시립대</t>
        </is>
      </c>
      <c r="J520" s="340" t="inlineStr">
        <is>
          <t>교통공학과</t>
        </is>
      </c>
      <c r="K520" s="339" t="inlineStr">
        <is>
          <t>자연</t>
        </is>
      </c>
      <c r="L520" s="357" t="n">
        <v>8</v>
      </c>
      <c r="M520" s="358" t="inlineStr">
        <is>
          <t xml:space="preserve">932.67 / </t>
        </is>
      </c>
      <c r="N520" s="359" t="n">
        <v>1000</v>
      </c>
      <c r="O520" s="360" t="inlineStr">
        <is>
          <t>표점/만점</t>
        </is>
      </c>
      <c r="P520" s="343" t="inlineStr">
        <is>
          <t>변표/만점</t>
        </is>
      </c>
      <c r="Q520" s="342" t="inlineStr">
        <is>
          <t>2과목</t>
        </is>
      </c>
      <c r="R520" s="344" t="n">
        <v>20</v>
      </c>
      <c r="S520" s="345" t="n">
        <v>35</v>
      </c>
      <c r="T520" s="362" t="n">
        <v>35</v>
      </c>
      <c r="U520" s="361" t="n">
        <v>91.29000000000001</v>
      </c>
      <c r="V520" s="346" t="n">
        <v>126.4570892769134</v>
      </c>
      <c r="W520" s="348" t="n">
        <v>124.7463850374921</v>
      </c>
      <c r="X520" s="347" t="n">
        <v>63.42</v>
      </c>
      <c r="Y520" s="357" t="n">
        <v>63.83</v>
      </c>
      <c r="Z520" s="365" t="inlineStr">
        <is>
          <t>2등급</t>
        </is>
      </c>
      <c r="AA520" s="350" t="n">
        <v>98</v>
      </c>
      <c r="AB520" s="349" t="inlineStr">
        <is>
          <t>만점</t>
        </is>
      </c>
      <c r="AC520" s="350" t="n">
        <v>0</v>
      </c>
      <c r="AD520" s="349" t="inlineStr">
        <is>
          <t>만점</t>
        </is>
      </c>
      <c r="AE520" s="364" t="n">
        <v>0</v>
      </c>
      <c r="AF520" s="366" t="n">
        <v>22.299</v>
      </c>
      <c r="AG520" s="363" t="n">
        <v>0</v>
      </c>
      <c r="AH520" s="635" t="inlineStr">
        <is>
          <t xml:space="preserve"> 과탐3%가산</t>
        </is>
      </c>
      <c r="AI520" s="324" t="n"/>
      <c r="AL520" s="487" t="inlineStr">
        <is>
          <t>서울시립대 교통공학과</t>
        </is>
      </c>
      <c r="AM520" s="477" t="inlineStr">
        <is>
          <t>자연</t>
        </is>
      </c>
      <c r="AN520" s="637" t="n">
        <v>100</v>
      </c>
      <c r="AO520" s="478" t="n">
        <v>-1097</v>
      </c>
      <c r="AP520" s="463" t="n">
        <v>-1097</v>
      </c>
      <c r="AQ520" s="479" t="n">
        <v>0</v>
      </c>
      <c r="AR520" s="476" t="inlineStr">
        <is>
          <t>7.96 → 7.45</t>
        </is>
      </c>
      <c r="BA520" s="313" t="inlineStr">
        <is>
          <t>통합인문180</t>
        </is>
      </c>
    </row>
    <row r="521" ht="16.5" customHeight="1" s="671">
      <c r="B521" s="367" t="inlineStr">
        <is>
          <t>7.98</t>
        </is>
      </c>
      <c r="C521" s="351" t="inlineStr">
        <is>
          <t>17,317</t>
        </is>
      </c>
      <c r="D521" s="727" t="n">
        <v>-1098</v>
      </c>
      <c r="E521" s="352" t="inlineStr"/>
      <c r="F521" s="341" t="n">
        <v>91.26000000000001</v>
      </c>
      <c r="G521" s="355" t="inlineStr">
        <is>
          <t>377.97</t>
        </is>
      </c>
      <c r="H521" s="356" t="inlineStr">
        <is>
          <t>383.54</t>
        </is>
      </c>
      <c r="I521" s="354" t="inlineStr">
        <is>
          <t>경희대</t>
        </is>
      </c>
      <c r="J521" s="340" t="inlineStr">
        <is>
          <t>물리학과</t>
        </is>
      </c>
      <c r="K521" s="339" t="inlineStr">
        <is>
          <t>자연</t>
        </is>
      </c>
      <c r="L521" s="357" t="n">
        <v>20</v>
      </c>
      <c r="M521" s="358" t="inlineStr">
        <is>
          <t xml:space="preserve">557.21 / </t>
        </is>
      </c>
      <c r="N521" s="359" t="n">
        <v>800</v>
      </c>
      <c r="O521" s="360" t="inlineStr">
        <is>
          <t>표점</t>
        </is>
      </c>
      <c r="P521" s="343" t="inlineStr">
        <is>
          <t>변표</t>
        </is>
      </c>
      <c r="Q521" s="342" t="inlineStr">
        <is>
          <t>2과목</t>
        </is>
      </c>
      <c r="R521" s="344" t="n">
        <v>20</v>
      </c>
      <c r="S521" s="345" t="n">
        <v>35</v>
      </c>
      <c r="T521" s="362" t="n">
        <v>30</v>
      </c>
      <c r="U521" s="361" t="n">
        <v>91.26000000000001</v>
      </c>
      <c r="V521" s="346" t="n">
        <v>126.4287254549613</v>
      </c>
      <c r="W521" s="348" t="n">
        <v>124.723339432156</v>
      </c>
      <c r="X521" s="347" t="n">
        <v>63.41</v>
      </c>
      <c r="Y521" s="357" t="n">
        <v>64.28</v>
      </c>
      <c r="Z521" s="365" t="inlineStr">
        <is>
          <t>2등급</t>
        </is>
      </c>
      <c r="AA521" s="350" t="n">
        <v>117.6</v>
      </c>
      <c r="AB521" s="349" t="inlineStr">
        <is>
          <t>만점</t>
        </is>
      </c>
      <c r="AC521" s="350" t="n">
        <v>0</v>
      </c>
      <c r="AD521" s="349" t="inlineStr">
        <is>
          <t>만점</t>
        </is>
      </c>
      <c r="AE521" s="364" t="n">
        <v>0</v>
      </c>
      <c r="AF521" s="366" t="n">
        <v>9.6</v>
      </c>
      <c r="AG521" s="363" t="n">
        <v>0</v>
      </c>
      <c r="AH521" s="635" t="inlineStr">
        <is>
          <t xml:space="preserve"> 과탐9.6점 가산</t>
        </is>
      </c>
      <c r="AI521" s="324" t="n"/>
      <c r="AL521" s="487" t="inlineStr">
        <is>
          <t>경희대 물리학과</t>
        </is>
      </c>
      <c r="AM521" s="477" t="inlineStr">
        <is>
          <t>자연</t>
        </is>
      </c>
      <c r="AN521" s="637" t="n">
        <v>100</v>
      </c>
      <c r="AO521" s="478" t="n">
        <v>-1098</v>
      </c>
      <c r="AP521" s="463" t="n">
        <v>-1098</v>
      </c>
      <c r="AQ521" s="479" t="n">
        <v>0</v>
      </c>
      <c r="AR521" s="476" t="inlineStr">
        <is>
          <t>7.98 → 7.47</t>
        </is>
      </c>
      <c r="BA521" s="313" t="inlineStr">
        <is>
          <t>통합인문181</t>
        </is>
      </c>
    </row>
    <row r="522" ht="16.5" customHeight="1" s="671">
      <c r="B522" s="367" t="inlineStr">
        <is>
          <t>7.99</t>
        </is>
      </c>
      <c r="C522" s="351" t="inlineStr">
        <is>
          <t>17,338</t>
        </is>
      </c>
      <c r="D522" s="727" t="n">
        <v>-1099</v>
      </c>
      <c r="E522" s="352" t="inlineStr">
        <is>
          <t>377.95</t>
        </is>
      </c>
      <c r="F522" s="341" t="n">
        <v>91.25</v>
      </c>
      <c r="G522" s="355" t="inlineStr">
        <is>
          <t>378.54</t>
        </is>
      </c>
      <c r="H522" s="356" t="inlineStr">
        <is>
          <t>383.14</t>
        </is>
      </c>
      <c r="I522" s="354" t="inlineStr">
        <is>
          <t>경희대</t>
        </is>
      </c>
      <c r="J522" s="340" t="inlineStr">
        <is>
          <t>경영학과</t>
        </is>
      </c>
      <c r="K522" s="339" t="inlineStr">
        <is>
          <t>통합</t>
        </is>
      </c>
      <c r="L522" s="357" t="n">
        <v>79</v>
      </c>
      <c r="M522" s="358" t="inlineStr">
        <is>
          <t xml:space="preserve">547.5 / </t>
        </is>
      </c>
      <c r="N522" s="359" t="n">
        <v>800</v>
      </c>
      <c r="O522" s="360" t="inlineStr">
        <is>
          <t>표점</t>
        </is>
      </c>
      <c r="P522" s="343" t="inlineStr">
        <is>
          <t>변표</t>
        </is>
      </c>
      <c r="Q522" s="342" t="inlineStr">
        <is>
          <t>2과목</t>
        </is>
      </c>
      <c r="R522" s="344" t="n">
        <v>30</v>
      </c>
      <c r="S522" s="345" t="n">
        <v>30</v>
      </c>
      <c r="T522" s="362" t="n">
        <v>25</v>
      </c>
      <c r="U522" s="361" t="n">
        <v>91.25</v>
      </c>
      <c r="V522" s="346" t="n">
        <v>126.4198007071681</v>
      </c>
      <c r="W522" s="348" t="n">
        <v>124.7160880745741</v>
      </c>
      <c r="X522" s="347" t="n">
        <v>63.7</v>
      </c>
      <c r="Y522" s="357" t="n">
        <v>64.27</v>
      </c>
      <c r="Z522" s="365" t="inlineStr">
        <is>
          <t>2등급</t>
        </is>
      </c>
      <c r="AA522" s="350" t="n">
        <v>117.6</v>
      </c>
      <c r="AB522" s="349" t="inlineStr">
        <is>
          <t>만점</t>
        </is>
      </c>
      <c r="AC522" s="350" t="n">
        <v>0</v>
      </c>
      <c r="AD522" s="349" t="inlineStr">
        <is>
          <t>만점</t>
        </is>
      </c>
      <c r="AE522" s="364" t="n">
        <v>0</v>
      </c>
      <c r="AF522" s="366" t="n">
        <v>0</v>
      </c>
      <c r="AG522" s="363" t="n">
        <v>0</v>
      </c>
      <c r="AH522" s="635" t="inlineStr"/>
      <c r="AI522" s="324" t="n"/>
      <c r="AL522" s="487" t="inlineStr">
        <is>
          <t>경희대 경영학과</t>
        </is>
      </c>
      <c r="AM522" s="477" t="inlineStr">
        <is>
          <t>통합</t>
        </is>
      </c>
      <c r="AN522" s="637" t="n">
        <v>100</v>
      </c>
      <c r="AO522" s="478" t="n">
        <v>-1099</v>
      </c>
      <c r="AP522" s="463" t="n">
        <v>-585</v>
      </c>
      <c r="AQ522" s="479" t="n">
        <v>-514</v>
      </c>
      <c r="AR522" s="476" t="inlineStr">
        <is>
          <t>7.99 → 7.72</t>
        </is>
      </c>
      <c r="BA522" s="313" t="inlineStr">
        <is>
          <t>통합인문182</t>
        </is>
      </c>
    </row>
    <row r="523" ht="16.5" customHeight="1" s="671">
      <c r="B523" s="367" t="inlineStr">
        <is>
          <t>7.99</t>
        </is>
      </c>
      <c r="C523" s="351" t="inlineStr">
        <is>
          <t>17,338</t>
        </is>
      </c>
      <c r="D523" s="727" t="n">
        <v>-1100</v>
      </c>
      <c r="E523" s="352" t="inlineStr"/>
      <c r="F523" s="341" t="n">
        <v>91.25</v>
      </c>
      <c r="G523" s="355" t="inlineStr">
        <is>
          <t>377.95</t>
        </is>
      </c>
      <c r="H523" s="356" t="inlineStr">
        <is>
          <t>383.52</t>
        </is>
      </c>
      <c r="I523" s="354" t="inlineStr">
        <is>
          <t>중앙대</t>
        </is>
      </c>
      <c r="J523" s="340" t="inlineStr">
        <is>
          <t>사회기반시스템공학부(건설환경플랜트공학)</t>
        </is>
      </c>
      <c r="K523" s="339" t="inlineStr">
        <is>
          <t>자연</t>
        </is>
      </c>
      <c r="L523" s="357" t="n">
        <v>18</v>
      </c>
      <c r="M523" s="358" t="inlineStr">
        <is>
          <t xml:space="preserve">760.1 / </t>
        </is>
      </c>
      <c r="N523" s="359" t="n">
        <v>1000</v>
      </c>
      <c r="O523" s="360" t="inlineStr">
        <is>
          <t>표점</t>
        </is>
      </c>
      <c r="P523" s="343" t="inlineStr">
        <is>
          <t>변표</t>
        </is>
      </c>
      <c r="Q523" s="342" t="inlineStr">
        <is>
          <t>2과목</t>
        </is>
      </c>
      <c r="R523" s="344" t="n">
        <v>30</v>
      </c>
      <c r="S523" s="345" t="n">
        <v>35</v>
      </c>
      <c r="T523" s="362" t="n">
        <v>35</v>
      </c>
      <c r="U523" s="361" t="n">
        <v>91.25</v>
      </c>
      <c r="V523" s="346" t="n">
        <v>126.420335362096</v>
      </c>
      <c r="W523" s="348" t="n">
        <v>124.716522481703</v>
      </c>
      <c r="X523" s="347" t="n">
        <v>63.41</v>
      </c>
      <c r="Y523" s="357" t="n">
        <v>65.91</v>
      </c>
      <c r="Z523" s="365" t="inlineStr">
        <is>
          <t>1등급</t>
        </is>
      </c>
      <c r="AA523" s="350" t="n">
        <v>100</v>
      </c>
      <c r="AB523" s="349" t="inlineStr">
        <is>
          <t>만점</t>
        </is>
      </c>
      <c r="AC523" s="350" t="n">
        <v>10</v>
      </c>
      <c r="AD523" s="349" t="inlineStr">
        <is>
          <t>만점</t>
        </is>
      </c>
      <c r="AE523" s="364" t="n">
        <v>0</v>
      </c>
      <c r="AF523" s="366" t="n">
        <v>11.534</v>
      </c>
      <c r="AG523" s="363" t="n">
        <v>0</v>
      </c>
      <c r="AH523" s="635" t="inlineStr">
        <is>
          <t xml:space="preserve"> 과탐5%가산</t>
        </is>
      </c>
      <c r="AI523" s="324" t="n"/>
      <c r="AL523" s="487" t="inlineStr">
        <is>
          <t>중앙대 사회기반시스템공학부(건설환경플랜트공학)</t>
        </is>
      </c>
      <c r="AM523" s="477" t="inlineStr">
        <is>
          <t>자연</t>
        </is>
      </c>
      <c r="AN523" s="637" t="n">
        <v>100</v>
      </c>
      <c r="AO523" s="478" t="n">
        <v>-1100</v>
      </c>
      <c r="AP523" s="463" t="n">
        <v>-1100</v>
      </c>
      <c r="AQ523" s="479" t="n">
        <v>0</v>
      </c>
      <c r="AR523" s="476" t="inlineStr">
        <is>
          <t>7.99 → 7.48</t>
        </is>
      </c>
      <c r="BA523" s="313" t="inlineStr">
        <is>
          <t>자연328</t>
        </is>
      </c>
    </row>
    <row r="524" ht="16.5" customHeight="1" s="671">
      <c r="B524" s="367" t="inlineStr">
        <is>
          <t>8.00</t>
        </is>
      </c>
      <c r="C524" s="351" t="inlineStr">
        <is>
          <t>17,360</t>
        </is>
      </c>
      <c r="D524" s="727" t="n">
        <v>-1101</v>
      </c>
      <c r="E524" s="352" t="inlineStr"/>
      <c r="F524" s="341" t="n">
        <v>91.23</v>
      </c>
      <c r="G524" s="355" t="inlineStr">
        <is>
          <t>377.91</t>
        </is>
      </c>
      <c r="H524" s="356" t="inlineStr">
        <is>
          <t>383.49</t>
        </is>
      </c>
      <c r="I524" s="354" t="inlineStr">
        <is>
          <t>건국대</t>
        </is>
      </c>
      <c r="J524" s="340" t="inlineStr">
        <is>
          <t>항공우주‧모빌리티공학과</t>
        </is>
      </c>
      <c r="K524" s="339" t="inlineStr">
        <is>
          <t>자연</t>
        </is>
      </c>
      <c r="L524" s="357" t="n">
        <v>25</v>
      </c>
      <c r="M524" s="358" t="inlineStr">
        <is>
          <t xml:space="preserve">666.02 / </t>
        </is>
      </c>
      <c r="N524" s="359" t="n">
        <v>1000</v>
      </c>
      <c r="O524" s="360" t="inlineStr">
        <is>
          <t>표점</t>
        </is>
      </c>
      <c r="P524" s="343" t="inlineStr">
        <is>
          <t>변표</t>
        </is>
      </c>
      <c r="Q524" s="342" t="inlineStr">
        <is>
          <t>2과목</t>
        </is>
      </c>
      <c r="R524" s="344" t="n">
        <v>30</v>
      </c>
      <c r="S524" s="345" t="n">
        <v>40</v>
      </c>
      <c r="T524" s="362" t="n">
        <v>20</v>
      </c>
      <c r="U524" s="361" t="n">
        <v>91.23</v>
      </c>
      <c r="V524" s="346" t="n">
        <v>126.4053188869736</v>
      </c>
      <c r="W524" s="348" t="n">
        <v>124.7043215956661</v>
      </c>
      <c r="X524" s="347" t="n">
        <v>63.4</v>
      </c>
      <c r="Y524" s="357" t="n">
        <v>64.26000000000001</v>
      </c>
      <c r="Z524" s="365" t="inlineStr">
        <is>
          <t>2등급</t>
        </is>
      </c>
      <c r="AA524" s="350" t="n">
        <v>98.5</v>
      </c>
      <c r="AB524" s="349" t="inlineStr">
        <is>
          <t>만점</t>
        </is>
      </c>
      <c r="AC524" s="350" t="n">
        <v>0</v>
      </c>
      <c r="AD524" s="349" t="inlineStr">
        <is>
          <t>만점</t>
        </is>
      </c>
      <c r="AE524" s="364" t="n">
        <v>0</v>
      </c>
      <c r="AF524" s="366" t="n">
        <v>0</v>
      </c>
      <c r="AG524" s="363" t="n">
        <v>0</v>
      </c>
      <c r="AH524" s="635" t="inlineStr"/>
      <c r="AI524" s="324" t="n"/>
      <c r="AL524" s="487" t="inlineStr">
        <is>
          <t>건국대 항공우주‧모빌리티공학과</t>
        </is>
      </c>
      <c r="AM524" s="477" t="inlineStr">
        <is>
          <t>자연</t>
        </is>
      </c>
      <c r="AN524" s="637" t="n">
        <v>100</v>
      </c>
      <c r="AO524" s="478" t="n">
        <v>-1101</v>
      </c>
      <c r="AP524" s="463" t="n">
        <v>-1101</v>
      </c>
      <c r="AQ524" s="479" t="n">
        <v>0</v>
      </c>
      <c r="AR524" s="476" t="inlineStr">
        <is>
          <t>8.00 → 7.49</t>
        </is>
      </c>
      <c r="BA524" s="313" t="inlineStr">
        <is>
          <t>통합인문183</t>
        </is>
      </c>
    </row>
    <row r="525" ht="16.5" customHeight="1" s="671">
      <c r="B525" s="367" t="inlineStr">
        <is>
          <t>8.01</t>
        </is>
      </c>
      <c r="C525" s="351" t="inlineStr">
        <is>
          <t>17,382</t>
        </is>
      </c>
      <c r="D525" s="727" t="n">
        <v>-1102</v>
      </c>
      <c r="E525" s="352" t="inlineStr"/>
      <c r="F525" s="341" t="n">
        <v>91.22</v>
      </c>
      <c r="G525" s="355" t="inlineStr">
        <is>
          <t>377.88</t>
        </is>
      </c>
      <c r="H525" s="356" t="inlineStr">
        <is>
          <t>383.48</t>
        </is>
      </c>
      <c r="I525" s="354" t="inlineStr">
        <is>
          <t>중앙대</t>
        </is>
      </c>
      <c r="J525" s="340" t="inlineStr">
        <is>
          <t>화학공학과</t>
        </is>
      </c>
      <c r="K525" s="339" t="inlineStr">
        <is>
          <t>자연</t>
        </is>
      </c>
      <c r="L525" s="357" t="n">
        <v>35</v>
      </c>
      <c r="M525" s="358" t="inlineStr">
        <is>
          <t xml:space="preserve">760 / </t>
        </is>
      </c>
      <c r="N525" s="359" t="n">
        <v>1000</v>
      </c>
      <c r="O525" s="360" t="inlineStr">
        <is>
          <t>표점</t>
        </is>
      </c>
      <c r="P525" s="343" t="inlineStr">
        <is>
          <t>변표</t>
        </is>
      </c>
      <c r="Q525" s="342" t="inlineStr">
        <is>
          <t>2과목</t>
        </is>
      </c>
      <c r="R525" s="344" t="n">
        <v>30</v>
      </c>
      <c r="S525" s="345" t="n">
        <v>35</v>
      </c>
      <c r="T525" s="362" t="n">
        <v>35</v>
      </c>
      <c r="U525" s="361" t="n">
        <v>91.22</v>
      </c>
      <c r="V525" s="346" t="n">
        <v>126.3968588415511</v>
      </c>
      <c r="W525" s="348" t="n">
        <v>124.6974478087603</v>
      </c>
      <c r="X525" s="347" t="n">
        <v>63.39</v>
      </c>
      <c r="Y525" s="357" t="n">
        <v>65.91000000000001</v>
      </c>
      <c r="Z525" s="365" t="inlineStr">
        <is>
          <t>1등급</t>
        </is>
      </c>
      <c r="AA525" s="350" t="n">
        <v>100</v>
      </c>
      <c r="AB525" s="349" t="inlineStr">
        <is>
          <t>만점</t>
        </is>
      </c>
      <c r="AC525" s="350" t="n">
        <v>10</v>
      </c>
      <c r="AD525" s="349" t="inlineStr">
        <is>
          <t>만점</t>
        </is>
      </c>
      <c r="AE525" s="364" t="n">
        <v>0</v>
      </c>
      <c r="AF525" s="366" t="n">
        <v>11.534</v>
      </c>
      <c r="AG525" s="363" t="n">
        <v>0</v>
      </c>
      <c r="AH525" s="635" t="inlineStr">
        <is>
          <t xml:space="preserve"> 과탐5%가산</t>
        </is>
      </c>
      <c r="AI525" s="324" t="n"/>
      <c r="AL525" s="487" t="inlineStr">
        <is>
          <t>중앙대 화학공학과</t>
        </is>
      </c>
      <c r="AM525" s="477" t="inlineStr">
        <is>
          <t>자연</t>
        </is>
      </c>
      <c r="AN525" s="637" t="n">
        <v>100</v>
      </c>
      <c r="AO525" s="478" t="n">
        <v>-1102</v>
      </c>
      <c r="AP525" s="463" t="n">
        <v>-1102</v>
      </c>
      <c r="AQ525" s="479" t="n">
        <v>0</v>
      </c>
      <c r="AR525" s="476" t="inlineStr">
        <is>
          <t>8.01 → 7.50</t>
        </is>
      </c>
      <c r="BA525" s="313" t="inlineStr">
        <is>
          <t>자연329</t>
        </is>
      </c>
    </row>
    <row r="526" ht="16.5" customHeight="1" s="671">
      <c r="B526" s="367" t="inlineStr">
        <is>
          <t>8.02</t>
        </is>
      </c>
      <c r="C526" s="351" t="inlineStr">
        <is>
          <t>17,403</t>
        </is>
      </c>
      <c r="D526" s="727" t="n">
        <v>-1103</v>
      </c>
      <c r="E526" s="352" t="inlineStr">
        <is>
          <t>377.84</t>
        </is>
      </c>
      <c r="F526" s="341" t="n">
        <v>91.19</v>
      </c>
      <c r="G526" s="355" t="inlineStr">
        <is>
          <t>378.42</t>
        </is>
      </c>
      <c r="H526" s="356" t="inlineStr">
        <is>
          <t>383.10</t>
        </is>
      </c>
      <c r="I526" s="354" t="inlineStr">
        <is>
          <t>중앙대</t>
        </is>
      </c>
      <c r="J526" s="340" t="inlineStr">
        <is>
          <t>공공인재학부</t>
        </is>
      </c>
      <c r="K526" s="339" t="inlineStr">
        <is>
          <t>통합</t>
        </is>
      </c>
      <c r="L526" s="357" t="n">
        <v>54</v>
      </c>
      <c r="M526" s="358" t="inlineStr">
        <is>
          <t xml:space="preserve">746.6 / </t>
        </is>
      </c>
      <c r="N526" s="359" t="n">
        <v>1000</v>
      </c>
      <c r="O526" s="360" t="inlineStr">
        <is>
          <t>표점</t>
        </is>
      </c>
      <c r="P526" s="343" t="inlineStr">
        <is>
          <t>변표</t>
        </is>
      </c>
      <c r="Q526" s="342" t="inlineStr">
        <is>
          <t>2과목</t>
        </is>
      </c>
      <c r="R526" s="344" t="n">
        <v>30</v>
      </c>
      <c r="S526" s="345" t="n">
        <v>40</v>
      </c>
      <c r="T526" s="362" t="n">
        <v>30</v>
      </c>
      <c r="U526" s="361" t="n">
        <v>91.19</v>
      </c>
      <c r="V526" s="346" t="n">
        <v>126.3751482096277</v>
      </c>
      <c r="W526" s="348" t="n">
        <v>124.6798079203225</v>
      </c>
      <c r="X526" s="347" t="n">
        <v>63.68</v>
      </c>
      <c r="Y526" s="357" t="n">
        <v>65.90000000000001</v>
      </c>
      <c r="Z526" s="365" t="inlineStr">
        <is>
          <t>1등급</t>
        </is>
      </c>
      <c r="AA526" s="350" t="n">
        <v>100</v>
      </c>
      <c r="AB526" s="349" t="inlineStr">
        <is>
          <t>만점</t>
        </is>
      </c>
      <c r="AC526" s="350" t="n">
        <v>10</v>
      </c>
      <c r="AD526" s="349" t="inlineStr">
        <is>
          <t>만점</t>
        </is>
      </c>
      <c r="AE526" s="364" t="n">
        <v>0</v>
      </c>
      <c r="AF526" s="366" t="n">
        <v>0</v>
      </c>
      <c r="AG526" s="363" t="n">
        <v>0</v>
      </c>
      <c r="AH526" s="635" t="inlineStr"/>
      <c r="AI526" s="324" t="n"/>
      <c r="AL526" s="487" t="inlineStr">
        <is>
          <t>중앙대 공공인재학부</t>
        </is>
      </c>
      <c r="AM526" s="477" t="inlineStr">
        <is>
          <t>통합</t>
        </is>
      </c>
      <c r="AN526" s="637" t="n">
        <v>100</v>
      </c>
      <c r="AO526" s="478" t="n">
        <v>-1103</v>
      </c>
      <c r="AP526" s="463" t="n">
        <v>-586</v>
      </c>
      <c r="AQ526" s="479" t="n">
        <v>-517</v>
      </c>
      <c r="AR526" s="476" t="inlineStr">
        <is>
          <t>8.01 → 7.74</t>
        </is>
      </c>
      <c r="BA526" s="313" t="inlineStr">
        <is>
          <t>통합인문184</t>
        </is>
      </c>
    </row>
    <row r="527" ht="16.5" customHeight="1" s="671">
      <c r="B527" s="367" t="inlineStr">
        <is>
          <t>8.02</t>
        </is>
      </c>
      <c r="C527" s="351" t="inlineStr">
        <is>
          <t>17,403</t>
        </is>
      </c>
      <c r="D527" s="727" t="n">
        <v>-1104</v>
      </c>
      <c r="E527" s="352" t="inlineStr">
        <is>
          <t>377.83</t>
        </is>
      </c>
      <c r="F527" s="341" t="n">
        <v>91.18000000000001</v>
      </c>
      <c r="G527" s="355" t="inlineStr">
        <is>
          <t>378.40</t>
        </is>
      </c>
      <c r="H527" s="356" t="inlineStr">
        <is>
          <t>383.09</t>
        </is>
      </c>
      <c r="I527" s="354" t="inlineStr">
        <is>
          <t>중앙대</t>
        </is>
      </c>
      <c r="J527" s="340" t="inlineStr">
        <is>
          <t>영어영문학과</t>
        </is>
      </c>
      <c r="K527" s="339" t="inlineStr">
        <is>
          <t>통합</t>
        </is>
      </c>
      <c r="L527" s="357" t="n">
        <v>38</v>
      </c>
      <c r="M527" s="358" t="inlineStr">
        <is>
          <t xml:space="preserve">760.3 / </t>
        </is>
      </c>
      <c r="N527" s="359" t="n">
        <v>1000</v>
      </c>
      <c r="O527" s="360" t="inlineStr">
        <is>
          <t>표점</t>
        </is>
      </c>
      <c r="P527" s="343" t="inlineStr">
        <is>
          <t>변표</t>
        </is>
      </c>
      <c r="Q527" s="342" t="inlineStr">
        <is>
          <t>2과목</t>
        </is>
      </c>
      <c r="R527" s="344" t="n">
        <v>35</v>
      </c>
      <c r="S527" s="345" t="n">
        <v>30</v>
      </c>
      <c r="T527" s="362" t="n">
        <v>35</v>
      </c>
      <c r="U527" s="361" t="n">
        <v>91.18000000000001</v>
      </c>
      <c r="V527" s="346" t="n">
        <v>126.3678668044445</v>
      </c>
      <c r="W527" s="348" t="n">
        <v>124.6738917786112</v>
      </c>
      <c r="X527" s="347" t="n">
        <v>63.68</v>
      </c>
      <c r="Y527" s="357" t="n">
        <v>65.90000000000001</v>
      </c>
      <c r="Z527" s="365" t="inlineStr">
        <is>
          <t>1등급</t>
        </is>
      </c>
      <c r="AA527" s="350" t="n">
        <v>100</v>
      </c>
      <c r="AB527" s="349" t="inlineStr">
        <is>
          <t>만점</t>
        </is>
      </c>
      <c r="AC527" s="350" t="n">
        <v>10</v>
      </c>
      <c r="AD527" s="349" t="inlineStr">
        <is>
          <t>만점</t>
        </is>
      </c>
      <c r="AE527" s="364" t="n">
        <v>0</v>
      </c>
      <c r="AF527" s="366" t="n">
        <v>11.533</v>
      </c>
      <c r="AG527" s="363" t="n">
        <v>0</v>
      </c>
      <c r="AH527" s="635" t="inlineStr">
        <is>
          <t xml:space="preserve"> 사탐5%가산</t>
        </is>
      </c>
      <c r="AI527" s="324" t="n"/>
      <c r="AL527" s="487" t="inlineStr">
        <is>
          <t>중앙대 영어영문학과</t>
        </is>
      </c>
      <c r="AM527" s="477" t="inlineStr">
        <is>
          <t>통합</t>
        </is>
      </c>
      <c r="AN527" s="637" t="n">
        <v>100</v>
      </c>
      <c r="AO527" s="478" t="n">
        <v>-1104</v>
      </c>
      <c r="AP527" s="463" t="n">
        <v>-587</v>
      </c>
      <c r="AQ527" s="479" t="n">
        <v>-517</v>
      </c>
      <c r="AR527" s="476" t="inlineStr">
        <is>
          <t>8.02 → 7.74</t>
        </is>
      </c>
      <c r="BA527" s="313" t="inlineStr">
        <is>
          <t>자연330</t>
        </is>
      </c>
    </row>
    <row r="528" ht="16.5" customHeight="1" s="671">
      <c r="B528" s="367" t="inlineStr">
        <is>
          <t>8.02</t>
        </is>
      </c>
      <c r="C528" s="351" t="inlineStr">
        <is>
          <t>17,403</t>
        </is>
      </c>
      <c r="D528" s="727" t="n">
        <v>-1105</v>
      </c>
      <c r="E528" s="352" t="inlineStr">
        <is>
          <t>377.77</t>
        </is>
      </c>
      <c r="F528" s="341" t="n">
        <v>91.16</v>
      </c>
      <c r="G528" s="355" t="inlineStr">
        <is>
          <t>378.35</t>
        </is>
      </c>
      <c r="H528" s="356" t="inlineStr">
        <is>
          <t>383.08</t>
        </is>
      </c>
      <c r="I528" s="354" t="inlineStr">
        <is>
          <t>경희대</t>
        </is>
      </c>
      <c r="J528" s="340" t="inlineStr">
        <is>
          <t>무역학과</t>
        </is>
      </c>
      <c r="K528" s="339" t="inlineStr">
        <is>
          <t>통합</t>
        </is>
      </c>
      <c r="L528" s="357" t="n">
        <v>30</v>
      </c>
      <c r="M528" s="358" t="inlineStr">
        <is>
          <t xml:space="preserve">547.29 / </t>
        </is>
      </c>
      <c r="N528" s="359" t="n">
        <v>800</v>
      </c>
      <c r="O528" s="360" t="inlineStr">
        <is>
          <t>표점</t>
        </is>
      </c>
      <c r="P528" s="343" t="inlineStr">
        <is>
          <t>변표</t>
        </is>
      </c>
      <c r="Q528" s="342" t="inlineStr">
        <is>
          <t>2과목</t>
        </is>
      </c>
      <c r="R528" s="344" t="n">
        <v>30</v>
      </c>
      <c r="S528" s="345" t="n">
        <v>30</v>
      </c>
      <c r="T528" s="362" t="n">
        <v>25</v>
      </c>
      <c r="U528" s="361" t="n">
        <v>91.16</v>
      </c>
      <c r="V528" s="346" t="n">
        <v>126.3522982963677</v>
      </c>
      <c r="W528" s="348" t="n">
        <v>124.6612423657988</v>
      </c>
      <c r="X528" s="347" t="n">
        <v>63.67</v>
      </c>
      <c r="Y528" s="357" t="n">
        <v>64.24000000000001</v>
      </c>
      <c r="Z528" s="365" t="inlineStr">
        <is>
          <t>2등급</t>
        </is>
      </c>
      <c r="AA528" s="350" t="n">
        <v>117.6</v>
      </c>
      <c r="AB528" s="349" t="inlineStr">
        <is>
          <t>만점</t>
        </is>
      </c>
      <c r="AC528" s="350" t="n">
        <v>0</v>
      </c>
      <c r="AD528" s="349" t="inlineStr">
        <is>
          <t>만점</t>
        </is>
      </c>
      <c r="AE528" s="364" t="n">
        <v>0</v>
      </c>
      <c r="AF528" s="366" t="n">
        <v>0</v>
      </c>
      <c r="AG528" s="363" t="n">
        <v>0</v>
      </c>
      <c r="AH528" s="635" t="inlineStr"/>
      <c r="AI528" s="324" t="n"/>
      <c r="AL528" s="487" t="inlineStr">
        <is>
          <t>경희대 무역학과</t>
        </is>
      </c>
      <c r="AM528" s="477" t="inlineStr">
        <is>
          <t>통합</t>
        </is>
      </c>
      <c r="AN528" s="637" t="n">
        <v>100</v>
      </c>
      <c r="AO528" s="478" t="n">
        <v>-1105</v>
      </c>
      <c r="AP528" s="463" t="n">
        <v>-587</v>
      </c>
      <c r="AQ528" s="479" t="n">
        <v>-518</v>
      </c>
      <c r="AR528" s="476" t="inlineStr">
        <is>
          <t>8.02 → 7.75</t>
        </is>
      </c>
      <c r="BA528" s="313" t="inlineStr">
        <is>
          <t>자연331</t>
        </is>
      </c>
    </row>
    <row r="529" ht="16.5" customHeight="1" s="671">
      <c r="B529" s="367" t="inlineStr">
        <is>
          <t>8.02</t>
        </is>
      </c>
      <c r="C529" s="351" t="inlineStr">
        <is>
          <t>17,403</t>
        </is>
      </c>
      <c r="D529" s="727" t="n">
        <v>-1106</v>
      </c>
      <c r="E529" s="352" t="inlineStr"/>
      <c r="F529" s="341" t="n">
        <v>91.15000000000001</v>
      </c>
      <c r="G529" s="355" t="inlineStr">
        <is>
          <t>377.75</t>
        </is>
      </c>
      <c r="H529" s="356" t="inlineStr">
        <is>
          <t>383.45</t>
        </is>
      </c>
      <c r="I529" s="354" t="inlineStr">
        <is>
          <t>건국대</t>
        </is>
      </c>
      <c r="J529" s="340" t="inlineStr">
        <is>
          <t>생명과학특성학과</t>
        </is>
      </c>
      <c r="K529" s="339" t="inlineStr">
        <is>
          <t>자연</t>
        </is>
      </c>
      <c r="L529" s="357" t="n">
        <v>12</v>
      </c>
      <c r="M529" s="358" t="inlineStr">
        <is>
          <t xml:space="preserve">665.79 / </t>
        </is>
      </c>
      <c r="N529" s="359" t="n">
        <v>1000</v>
      </c>
      <c r="O529" s="360" t="inlineStr">
        <is>
          <t>표점</t>
        </is>
      </c>
      <c r="P529" s="343" t="inlineStr">
        <is>
          <t>변표</t>
        </is>
      </c>
      <c r="Q529" s="342" t="inlineStr">
        <is>
          <t>2과목</t>
        </is>
      </c>
      <c r="R529" s="344" t="n">
        <v>30</v>
      </c>
      <c r="S529" s="345" t="n">
        <v>40</v>
      </c>
      <c r="T529" s="362" t="n">
        <v>20</v>
      </c>
      <c r="U529" s="361" t="n">
        <v>91.15000000000001</v>
      </c>
      <c r="V529" s="346" t="n">
        <v>126.3486825904949</v>
      </c>
      <c r="W529" s="348" t="n">
        <v>124.6583046047771</v>
      </c>
      <c r="X529" s="347" t="n">
        <v>63.37</v>
      </c>
      <c r="Y529" s="357" t="n">
        <v>64.23</v>
      </c>
      <c r="Z529" s="365" t="inlineStr">
        <is>
          <t>2등급</t>
        </is>
      </c>
      <c r="AA529" s="350" t="n">
        <v>98.5</v>
      </c>
      <c r="AB529" s="349" t="inlineStr">
        <is>
          <t>만점</t>
        </is>
      </c>
      <c r="AC529" s="350" t="n">
        <v>0</v>
      </c>
      <c r="AD529" s="349" t="inlineStr">
        <is>
          <t>만점</t>
        </is>
      </c>
      <c r="AE529" s="364" t="n">
        <v>0</v>
      </c>
      <c r="AF529" s="366" t="n">
        <v>0</v>
      </c>
      <c r="AG529" s="363" t="n">
        <v>0</v>
      </c>
      <c r="AH529" s="635" t="inlineStr"/>
      <c r="AI529" s="324" t="n"/>
      <c r="AL529" s="487" t="inlineStr">
        <is>
          <t>건국대 생명과학특성학과</t>
        </is>
      </c>
      <c r="AM529" s="477" t="inlineStr">
        <is>
          <t>자연</t>
        </is>
      </c>
      <c r="AN529" s="637" t="n">
        <v>100</v>
      </c>
      <c r="AO529" s="478" t="n">
        <v>-1106</v>
      </c>
      <c r="AP529" s="463" t="n">
        <v>-1106</v>
      </c>
      <c r="AQ529" s="479" t="n">
        <v>0</v>
      </c>
      <c r="AR529" s="476" t="inlineStr">
        <is>
          <t>8.02 → 7.51</t>
        </is>
      </c>
      <c r="BA529" s="313" t="inlineStr">
        <is>
          <t>통합인문185</t>
        </is>
      </c>
    </row>
    <row r="530" ht="16.5" customHeight="1" s="671">
      <c r="B530" s="367" t="inlineStr">
        <is>
          <t>8.02</t>
        </is>
      </c>
      <c r="C530" s="351" t="inlineStr">
        <is>
          <t>17,403</t>
        </is>
      </c>
      <c r="D530" s="727" t="n">
        <v>-1107</v>
      </c>
      <c r="E530" s="352" t="inlineStr">
        <is>
          <t>377.76</t>
        </is>
      </c>
      <c r="F530" s="341" t="n">
        <v>91.15000000000001</v>
      </c>
      <c r="G530" s="355" t="inlineStr">
        <is>
          <t>378.33</t>
        </is>
      </c>
      <c r="H530" s="356" t="inlineStr">
        <is>
          <t>383.08</t>
        </is>
      </c>
      <c r="I530" s="354" t="inlineStr">
        <is>
          <t>중앙대</t>
        </is>
      </c>
      <c r="J530" s="340" t="inlineStr">
        <is>
          <t>영어교육과</t>
        </is>
      </c>
      <c r="K530" s="339" t="inlineStr">
        <is>
          <t>통합</t>
        </is>
      </c>
      <c r="L530" s="357" t="n">
        <v>20</v>
      </c>
      <c r="M530" s="358" t="inlineStr">
        <is>
          <t xml:space="preserve">760.2 / </t>
        </is>
      </c>
      <c r="N530" s="359" t="n">
        <v>1000</v>
      </c>
      <c r="O530" s="360" t="inlineStr">
        <is>
          <t>표점</t>
        </is>
      </c>
      <c r="P530" s="343" t="inlineStr">
        <is>
          <t>변표</t>
        </is>
      </c>
      <c r="Q530" s="342" t="inlineStr">
        <is>
          <t>2과목</t>
        </is>
      </c>
      <c r="R530" s="344" t="n">
        <v>35</v>
      </c>
      <c r="S530" s="345" t="n">
        <v>30</v>
      </c>
      <c r="T530" s="362" t="n">
        <v>35</v>
      </c>
      <c r="U530" s="361" t="n">
        <v>91.15000000000001</v>
      </c>
      <c r="V530" s="346" t="n">
        <v>126.3446458219647</v>
      </c>
      <c r="W530" s="348" t="n">
        <v>124.6550247303463</v>
      </c>
      <c r="X530" s="347" t="n">
        <v>63.67</v>
      </c>
      <c r="Y530" s="357" t="n">
        <v>65.89</v>
      </c>
      <c r="Z530" s="365" t="inlineStr">
        <is>
          <t>1등급</t>
        </is>
      </c>
      <c r="AA530" s="350" t="n">
        <v>100</v>
      </c>
      <c r="AB530" s="349" t="inlineStr">
        <is>
          <t>만점</t>
        </is>
      </c>
      <c r="AC530" s="350" t="n">
        <v>10</v>
      </c>
      <c r="AD530" s="349" t="inlineStr">
        <is>
          <t>만점</t>
        </is>
      </c>
      <c r="AE530" s="364" t="n">
        <v>0</v>
      </c>
      <c r="AF530" s="366" t="n">
        <v>11.531</v>
      </c>
      <c r="AG530" s="363" t="n">
        <v>0</v>
      </c>
      <c r="AH530" s="635" t="inlineStr">
        <is>
          <t xml:space="preserve"> 사탐5%가산</t>
        </is>
      </c>
      <c r="AI530" s="324" t="n"/>
      <c r="AL530" s="487" t="inlineStr">
        <is>
          <t>중앙대 영어교육과</t>
        </is>
      </c>
      <c r="AM530" s="477" t="inlineStr">
        <is>
          <t>통합</t>
        </is>
      </c>
      <c r="AN530" s="637" t="n">
        <v>100</v>
      </c>
      <c r="AO530" s="478" t="n">
        <v>-1107</v>
      </c>
      <c r="AP530" s="463" t="n">
        <v>-588</v>
      </c>
      <c r="AQ530" s="479" t="n">
        <v>-519</v>
      </c>
      <c r="AR530" s="476" t="inlineStr">
        <is>
          <t>8.02 → 7.75</t>
        </is>
      </c>
      <c r="BA530" s="313" t="inlineStr">
        <is>
          <t>자연332</t>
        </is>
      </c>
    </row>
    <row r="531" ht="16.5" customHeight="1" s="671">
      <c r="B531" s="367" t="inlineStr">
        <is>
          <t>8.03</t>
        </is>
      </c>
      <c r="C531" s="351" t="inlineStr">
        <is>
          <t>17,425</t>
        </is>
      </c>
      <c r="D531" s="727" t="n">
        <v>-1108</v>
      </c>
      <c r="E531" s="352" t="inlineStr">
        <is>
          <t>377.69</t>
        </is>
      </c>
      <c r="F531" s="341" t="n">
        <v>91.12</v>
      </c>
      <c r="G531" s="355" t="inlineStr">
        <is>
          <t>378.26</t>
        </is>
      </c>
      <c r="H531" s="356" t="inlineStr">
        <is>
          <t>383.06</t>
        </is>
      </c>
      <c r="I531" s="354" t="inlineStr">
        <is>
          <t>중앙대</t>
        </is>
      </c>
      <c r="J531" s="340" t="inlineStr">
        <is>
          <t>역사학과</t>
        </is>
      </c>
      <c r="K531" s="339" t="inlineStr">
        <is>
          <t>통합</t>
        </is>
      </c>
      <c r="L531" s="357" t="n">
        <v>10</v>
      </c>
      <c r="M531" s="358" t="inlineStr">
        <is>
          <t xml:space="preserve">760.1 / </t>
        </is>
      </c>
      <c r="N531" s="359" t="n">
        <v>1000</v>
      </c>
      <c r="O531" s="360" t="inlineStr">
        <is>
          <t>표점</t>
        </is>
      </c>
      <c r="P531" s="343" t="inlineStr">
        <is>
          <t>변표</t>
        </is>
      </c>
      <c r="Q531" s="342" t="inlineStr">
        <is>
          <t>2과목</t>
        </is>
      </c>
      <c r="R531" s="344" t="n">
        <v>35</v>
      </c>
      <c r="S531" s="345" t="n">
        <v>30</v>
      </c>
      <c r="T531" s="362" t="n">
        <v>35</v>
      </c>
      <c r="U531" s="361" t="n">
        <v>91.12</v>
      </c>
      <c r="V531" s="346" t="n">
        <v>126.3214248394849</v>
      </c>
      <c r="W531" s="348" t="n">
        <v>124.6361576820815</v>
      </c>
      <c r="X531" s="347" t="n">
        <v>63.65</v>
      </c>
      <c r="Y531" s="357" t="n">
        <v>65.88000000000001</v>
      </c>
      <c r="Z531" s="365" t="inlineStr">
        <is>
          <t>1등급</t>
        </is>
      </c>
      <c r="AA531" s="350" t="n">
        <v>100</v>
      </c>
      <c r="AB531" s="349" t="inlineStr">
        <is>
          <t>만점</t>
        </is>
      </c>
      <c r="AC531" s="350" t="n">
        <v>10</v>
      </c>
      <c r="AD531" s="349" t="inlineStr">
        <is>
          <t>만점</t>
        </is>
      </c>
      <c r="AE531" s="364" t="n">
        <v>0</v>
      </c>
      <c r="AF531" s="366" t="n">
        <v>11.529</v>
      </c>
      <c r="AG531" s="363" t="n">
        <v>0</v>
      </c>
      <c r="AH531" s="635" t="inlineStr">
        <is>
          <t xml:space="preserve"> 사탐5%가산</t>
        </is>
      </c>
      <c r="AI531" s="324" t="n"/>
      <c r="AL531" s="487" t="inlineStr">
        <is>
          <t>중앙대 역사학과</t>
        </is>
      </c>
      <c r="AM531" s="477" t="inlineStr">
        <is>
          <t>통합</t>
        </is>
      </c>
      <c r="AN531" s="637" t="n">
        <v>100</v>
      </c>
      <c r="AO531" s="478" t="n">
        <v>-1108</v>
      </c>
      <c r="AP531" s="463" t="n">
        <v>-589</v>
      </c>
      <c r="AQ531" s="479" t="n">
        <v>-519</v>
      </c>
      <c r="AR531" s="476" t="inlineStr">
        <is>
          <t>8.03 → 7.75</t>
        </is>
      </c>
      <c r="BA531" s="313" t="inlineStr">
        <is>
          <t>자연333</t>
        </is>
      </c>
    </row>
    <row r="532" ht="16.5" customHeight="1" s="671">
      <c r="B532" s="367" t="inlineStr">
        <is>
          <t>8.03</t>
        </is>
      </c>
      <c r="C532" s="351" t="inlineStr">
        <is>
          <t>17,425</t>
        </is>
      </c>
      <c r="D532" s="727" t="n">
        <v>-1109</v>
      </c>
      <c r="E532" s="352" t="inlineStr">
        <is>
          <t>377.64</t>
        </is>
      </c>
      <c r="F532" s="341" t="n">
        <v>91.09999999999999</v>
      </c>
      <c r="G532" s="355" t="inlineStr">
        <is>
          <t>378.21</t>
        </is>
      </c>
      <c r="H532" s="356" t="inlineStr">
        <is>
          <t>383.05</t>
        </is>
      </c>
      <c r="I532" s="354" t="inlineStr">
        <is>
          <t>중앙대</t>
        </is>
      </c>
      <c r="J532" s="340" t="inlineStr">
        <is>
          <t>경영학부(글로벌금융)</t>
        </is>
      </c>
      <c r="K532" s="339" t="inlineStr">
        <is>
          <t>통합</t>
        </is>
      </c>
      <c r="L532" s="357" t="n">
        <v>26</v>
      </c>
      <c r="M532" s="358" t="inlineStr">
        <is>
          <t xml:space="preserve">746.3 / </t>
        </is>
      </c>
      <c r="N532" s="359" t="n">
        <v>1000</v>
      </c>
      <c r="O532" s="360" t="inlineStr">
        <is>
          <t>표점</t>
        </is>
      </c>
      <c r="P532" s="343" t="inlineStr">
        <is>
          <t>변표</t>
        </is>
      </c>
      <c r="Q532" s="342" t="inlineStr">
        <is>
          <t>2과목</t>
        </is>
      </c>
      <c r="R532" s="344" t="n">
        <v>30</v>
      </c>
      <c r="S532" s="345" t="n">
        <v>40</v>
      </c>
      <c r="T532" s="362" t="n">
        <v>30</v>
      </c>
      <c r="U532" s="361" t="n">
        <v>91.09999999999999</v>
      </c>
      <c r="V532" s="346" t="n">
        <v>126.3040075883329</v>
      </c>
      <c r="W532" s="348" t="n">
        <v>124.6220061655205</v>
      </c>
      <c r="X532" s="347" t="n">
        <v>63.64</v>
      </c>
      <c r="Y532" s="357" t="n">
        <v>65.87</v>
      </c>
      <c r="Z532" s="365" t="inlineStr">
        <is>
          <t>1등급</t>
        </is>
      </c>
      <c r="AA532" s="350" t="n">
        <v>100</v>
      </c>
      <c r="AB532" s="349" t="inlineStr">
        <is>
          <t>만점</t>
        </is>
      </c>
      <c r="AC532" s="350" t="n">
        <v>10</v>
      </c>
      <c r="AD532" s="349" t="inlineStr">
        <is>
          <t>만점</t>
        </is>
      </c>
      <c r="AE532" s="364" t="n">
        <v>0</v>
      </c>
      <c r="AF532" s="366" t="n">
        <v>0</v>
      </c>
      <c r="AG532" s="363" t="n">
        <v>0</v>
      </c>
      <c r="AH532" s="635" t="inlineStr"/>
      <c r="AI532" s="324" t="n"/>
      <c r="AL532" s="487" t="inlineStr">
        <is>
          <t>중앙대 경영학부(글로벌금융)</t>
        </is>
      </c>
      <c r="AM532" s="477" t="inlineStr">
        <is>
          <t>통합</t>
        </is>
      </c>
      <c r="AN532" s="637" t="n">
        <v>100</v>
      </c>
      <c r="AO532" s="478" t="n">
        <v>-1109</v>
      </c>
      <c r="AP532" s="463" t="n">
        <v>-589</v>
      </c>
      <c r="AQ532" s="479" t="n">
        <v>-520</v>
      </c>
      <c r="AR532" s="476" t="inlineStr">
        <is>
          <t>8.03 → 7.76</t>
        </is>
      </c>
      <c r="BA532" s="313" t="inlineStr">
        <is>
          <t>통합인문186</t>
        </is>
      </c>
    </row>
    <row r="533" ht="16.5" customHeight="1" s="671">
      <c r="B533" s="367" t="inlineStr">
        <is>
          <t>8.03</t>
        </is>
      </c>
      <c r="C533" s="351" t="inlineStr">
        <is>
          <t>17,425</t>
        </is>
      </c>
      <c r="D533" s="727" t="n">
        <v>-1110</v>
      </c>
      <c r="E533" s="352" t="inlineStr">
        <is>
          <t>377.63</t>
        </is>
      </c>
      <c r="F533" s="341" t="n">
        <v>91.09</v>
      </c>
      <c r="G533" s="355" t="inlineStr">
        <is>
          <t>378.20</t>
        </is>
      </c>
      <c r="H533" s="356" t="inlineStr">
        <is>
          <t>383.04</t>
        </is>
      </c>
      <c r="I533" s="354" t="inlineStr">
        <is>
          <t>중앙대</t>
        </is>
      </c>
      <c r="J533" s="340" t="inlineStr">
        <is>
          <t>교육학과</t>
        </is>
      </c>
      <c r="K533" s="339" t="inlineStr">
        <is>
          <t>통합</t>
        </is>
      </c>
      <c r="L533" s="357" t="n">
        <v>10</v>
      </c>
      <c r="M533" s="358" t="inlineStr">
        <is>
          <t xml:space="preserve">760 / </t>
        </is>
      </c>
      <c r="N533" s="359" t="n">
        <v>1000</v>
      </c>
      <c r="O533" s="360" t="inlineStr">
        <is>
          <t>표점</t>
        </is>
      </c>
      <c r="P533" s="343" t="inlineStr">
        <is>
          <t>변표</t>
        </is>
      </c>
      <c r="Q533" s="342" t="inlineStr">
        <is>
          <t>2과목</t>
        </is>
      </c>
      <c r="R533" s="344" t="n">
        <v>35</v>
      </c>
      <c r="S533" s="345" t="n">
        <v>30</v>
      </c>
      <c r="T533" s="362" t="n">
        <v>35</v>
      </c>
      <c r="U533" s="361" t="n">
        <v>91.09</v>
      </c>
      <c r="V533" s="346" t="n">
        <v>126.2982038570052</v>
      </c>
      <c r="W533" s="348" t="n">
        <v>124.6172906338167</v>
      </c>
      <c r="X533" s="347" t="n">
        <v>63.64</v>
      </c>
      <c r="Y533" s="357" t="n">
        <v>65.87</v>
      </c>
      <c r="Z533" s="365" t="inlineStr">
        <is>
          <t>1등급</t>
        </is>
      </c>
      <c r="AA533" s="350" t="n">
        <v>100</v>
      </c>
      <c r="AB533" s="349" t="inlineStr">
        <is>
          <t>만점</t>
        </is>
      </c>
      <c r="AC533" s="350" t="n">
        <v>10</v>
      </c>
      <c r="AD533" s="349" t="inlineStr">
        <is>
          <t>만점</t>
        </is>
      </c>
      <c r="AE533" s="364" t="n">
        <v>0</v>
      </c>
      <c r="AF533" s="366" t="n">
        <v>11.527</v>
      </c>
      <c r="AG533" s="363" t="n">
        <v>0</v>
      </c>
      <c r="AH533" s="635" t="inlineStr">
        <is>
          <t xml:space="preserve"> 사탐5%가산</t>
        </is>
      </c>
      <c r="AI533" s="324" t="n"/>
      <c r="AL533" s="487" t="inlineStr">
        <is>
          <t>중앙대 교육학과</t>
        </is>
      </c>
      <c r="AM533" s="477" t="inlineStr">
        <is>
          <t>통합</t>
        </is>
      </c>
      <c r="AN533" s="637" t="n">
        <v>100</v>
      </c>
      <c r="AO533" s="478" t="n">
        <v>-1110</v>
      </c>
      <c r="AP533" s="463" t="n">
        <v>-590</v>
      </c>
      <c r="AQ533" s="479" t="n">
        <v>-520</v>
      </c>
      <c r="AR533" s="476" t="inlineStr">
        <is>
          <t>8.04 → 7.76</t>
        </is>
      </c>
      <c r="BA533" s="313" t="inlineStr">
        <is>
          <t>자연334</t>
        </is>
      </c>
    </row>
    <row r="534" ht="16.5" customHeight="1" s="671">
      <c r="B534" s="367" t="inlineStr">
        <is>
          <t>8.04</t>
        </is>
      </c>
      <c r="C534" s="351" t="inlineStr">
        <is>
          <t>17,447</t>
        </is>
      </c>
      <c r="D534" s="727" t="n">
        <v>-1111</v>
      </c>
      <c r="E534" s="352" t="inlineStr">
        <is>
          <t>377.57</t>
        </is>
      </c>
      <c r="F534" s="341" t="n">
        <v>91.06</v>
      </c>
      <c r="G534" s="355" t="inlineStr">
        <is>
          <t>378.15</t>
        </is>
      </c>
      <c r="H534" s="356" t="inlineStr">
        <is>
          <t>383.03</t>
        </is>
      </c>
      <c r="I534" s="354" t="inlineStr">
        <is>
          <t>중앙대</t>
        </is>
      </c>
      <c r="J534" s="340" t="inlineStr">
        <is>
          <t>문헌정보학과</t>
        </is>
      </c>
      <c r="K534" s="339" t="inlineStr">
        <is>
          <t>통합</t>
        </is>
      </c>
      <c r="L534" s="357" t="n">
        <v>14</v>
      </c>
      <c r="M534" s="358" t="inlineStr">
        <is>
          <t xml:space="preserve">746.2 / </t>
        </is>
      </c>
      <c r="N534" s="359" t="n">
        <v>1000</v>
      </c>
      <c r="O534" s="360" t="inlineStr">
        <is>
          <t>표점</t>
        </is>
      </c>
      <c r="P534" s="343" t="inlineStr">
        <is>
          <t>변표</t>
        </is>
      </c>
      <c r="Q534" s="342" t="inlineStr">
        <is>
          <t>2과목</t>
        </is>
      </c>
      <c r="R534" s="344" t="n">
        <v>30</v>
      </c>
      <c r="S534" s="345" t="n">
        <v>40</v>
      </c>
      <c r="T534" s="362" t="n">
        <v>30</v>
      </c>
      <c r="U534" s="361" t="n">
        <v>91.06</v>
      </c>
      <c r="V534" s="346" t="n">
        <v>126.2802940479014</v>
      </c>
      <c r="W534" s="348" t="n">
        <v>124.6027389139199</v>
      </c>
      <c r="X534" s="347" t="n">
        <v>63.63</v>
      </c>
      <c r="Y534" s="357" t="n">
        <v>65.86</v>
      </c>
      <c r="Z534" s="365" t="inlineStr">
        <is>
          <t>1등급</t>
        </is>
      </c>
      <c r="AA534" s="350" t="n">
        <v>100</v>
      </c>
      <c r="AB534" s="349" t="inlineStr">
        <is>
          <t>만점</t>
        </is>
      </c>
      <c r="AC534" s="350" t="n">
        <v>10</v>
      </c>
      <c r="AD534" s="349" t="inlineStr">
        <is>
          <t>만점</t>
        </is>
      </c>
      <c r="AE534" s="364" t="n">
        <v>0</v>
      </c>
      <c r="AF534" s="366" t="n">
        <v>0</v>
      </c>
      <c r="AG534" s="363" t="n">
        <v>0</v>
      </c>
      <c r="AH534" s="635" t="inlineStr"/>
      <c r="AI534" s="324" t="n"/>
      <c r="AL534" s="487" t="inlineStr">
        <is>
          <t>중앙대 문헌정보학과</t>
        </is>
      </c>
      <c r="AM534" s="477" t="inlineStr">
        <is>
          <t>통합</t>
        </is>
      </c>
      <c r="AN534" s="637" t="n">
        <v>100</v>
      </c>
      <c r="AO534" s="478" t="n">
        <v>-1111</v>
      </c>
      <c r="AP534" s="463" t="n">
        <v>-590</v>
      </c>
      <c r="AQ534" s="479" t="n">
        <v>-521</v>
      </c>
      <c r="AR534" s="476" t="inlineStr">
        <is>
          <t>8.04 → 7.77</t>
        </is>
      </c>
      <c r="BA534" s="313" t="inlineStr">
        <is>
          <t>통합인문187</t>
        </is>
      </c>
    </row>
    <row r="535" ht="16.5" customHeight="1" s="671">
      <c r="B535" s="367" t="inlineStr">
        <is>
          <t>8.04</t>
        </is>
      </c>
      <c r="C535" s="351" t="inlineStr">
        <is>
          <t>17,447</t>
        </is>
      </c>
      <c r="D535" s="727" t="n">
        <v>-1112</v>
      </c>
      <c r="E535" s="352" t="inlineStr">
        <is>
          <t>377.57</t>
        </is>
      </c>
      <c r="F535" s="341" t="n">
        <v>91.06</v>
      </c>
      <c r="G535" s="355" t="inlineStr">
        <is>
          <t>378.15</t>
        </is>
      </c>
      <c r="H535" s="356" t="inlineStr">
        <is>
          <t>383.03</t>
        </is>
      </c>
      <c r="I535" s="354" t="inlineStr">
        <is>
          <t>중앙대</t>
        </is>
      </c>
      <c r="J535" s="340" t="inlineStr">
        <is>
          <t>미디어커뮤니케이션학부</t>
        </is>
      </c>
      <c r="K535" s="339" t="inlineStr">
        <is>
          <t>통합</t>
        </is>
      </c>
      <c r="L535" s="357" t="n">
        <v>24</v>
      </c>
      <c r="M535" s="358" t="inlineStr">
        <is>
          <t xml:space="preserve">746.2 / </t>
        </is>
      </c>
      <c r="N535" s="359" t="n">
        <v>1000</v>
      </c>
      <c r="O535" s="360" t="inlineStr">
        <is>
          <t>표점</t>
        </is>
      </c>
      <c r="P535" s="343" t="inlineStr">
        <is>
          <t>변표</t>
        </is>
      </c>
      <c r="Q535" s="342" t="inlineStr">
        <is>
          <t>2과목</t>
        </is>
      </c>
      <c r="R535" s="344" t="n">
        <v>30</v>
      </c>
      <c r="S535" s="345" t="n">
        <v>40</v>
      </c>
      <c r="T535" s="362" t="n">
        <v>30</v>
      </c>
      <c r="U535" s="361" t="n">
        <v>91.06</v>
      </c>
      <c r="V535" s="346" t="n">
        <v>126.2802940479014</v>
      </c>
      <c r="W535" s="348" t="n">
        <v>124.6027389139199</v>
      </c>
      <c r="X535" s="347" t="n">
        <v>63.63</v>
      </c>
      <c r="Y535" s="357" t="n">
        <v>65.86</v>
      </c>
      <c r="Z535" s="365" t="inlineStr">
        <is>
          <t>1등급</t>
        </is>
      </c>
      <c r="AA535" s="350" t="n">
        <v>100</v>
      </c>
      <c r="AB535" s="349" t="inlineStr">
        <is>
          <t>만점</t>
        </is>
      </c>
      <c r="AC535" s="350" t="n">
        <v>10</v>
      </c>
      <c r="AD535" s="349" t="inlineStr">
        <is>
          <t>만점</t>
        </is>
      </c>
      <c r="AE535" s="364" t="n">
        <v>0</v>
      </c>
      <c r="AF535" s="366" t="n">
        <v>0</v>
      </c>
      <c r="AG535" s="363" t="n">
        <v>0</v>
      </c>
      <c r="AH535" s="635" t="inlineStr"/>
      <c r="AI535" s="324" t="n"/>
      <c r="AL535" s="487" t="inlineStr">
        <is>
          <t>중앙대 미디어커뮤니케이션학부</t>
        </is>
      </c>
      <c r="AM535" s="477" t="inlineStr">
        <is>
          <t>통합</t>
        </is>
      </c>
      <c r="AN535" s="637" t="n">
        <v>100</v>
      </c>
      <c r="AO535" s="478" t="n">
        <v>-1112</v>
      </c>
      <c r="AP535" s="463" t="n">
        <v>-591</v>
      </c>
      <c r="AQ535" s="479" t="n">
        <v>-521</v>
      </c>
      <c r="AR535" s="476" t="inlineStr">
        <is>
          <t>8.04 → 7.77</t>
        </is>
      </c>
      <c r="BA535" s="313" t="inlineStr">
        <is>
          <t>자연335</t>
        </is>
      </c>
    </row>
    <row r="536" ht="16.5" customHeight="1" s="671">
      <c r="B536" s="367" t="inlineStr">
        <is>
          <t>8.04</t>
        </is>
      </c>
      <c r="C536" s="351" t="inlineStr">
        <is>
          <t>17,447</t>
        </is>
      </c>
      <c r="D536" s="727" t="n">
        <v>-1113</v>
      </c>
      <c r="E536" s="352" t="inlineStr">
        <is>
          <t>377.49</t>
        </is>
      </c>
      <c r="F536" s="341" t="n">
        <v>91.05</v>
      </c>
      <c r="G536" s="355" t="inlineStr">
        <is>
          <t>378.10</t>
        </is>
      </c>
      <c r="H536" s="356" t="inlineStr">
        <is>
          <t>383.02</t>
        </is>
      </c>
      <c r="I536" s="354" t="inlineStr">
        <is>
          <t>서울시립대</t>
        </is>
      </c>
      <c r="J536" s="340" t="inlineStr">
        <is>
          <t>국어국문학과</t>
        </is>
      </c>
      <c r="K536" s="339" t="inlineStr">
        <is>
          <t>통합</t>
        </is>
      </c>
      <c r="L536" s="357" t="n">
        <v>9</v>
      </c>
      <c r="M536" s="358" t="inlineStr">
        <is>
          <t xml:space="preserve">927.27 / </t>
        </is>
      </c>
      <c r="N536" s="359" t="n">
        <v>1000</v>
      </c>
      <c r="O536" s="360" t="inlineStr">
        <is>
          <t>표점/만점</t>
        </is>
      </c>
      <c r="P536" s="343" t="inlineStr">
        <is>
          <t>변표/만점</t>
        </is>
      </c>
      <c r="Q536" s="342" t="inlineStr">
        <is>
          <t>2과목</t>
        </is>
      </c>
      <c r="R536" s="344" t="n">
        <v>35</v>
      </c>
      <c r="S536" s="345" t="n">
        <v>25</v>
      </c>
      <c r="T536" s="362" t="n">
        <v>15</v>
      </c>
      <c r="U536" s="361" t="n">
        <v>91.05</v>
      </c>
      <c r="V536" s="346" t="n">
        <v>126.2656297423322</v>
      </c>
      <c r="W536" s="348" t="n">
        <v>124.5908241656449</v>
      </c>
      <c r="X536" s="347" t="n">
        <v>63.62</v>
      </c>
      <c r="Y536" s="357" t="n">
        <v>63.72</v>
      </c>
      <c r="Z536" s="365" t="inlineStr">
        <is>
          <t>2등급</t>
        </is>
      </c>
      <c r="AA536" s="350" t="n">
        <v>246</v>
      </c>
      <c r="AB536" s="349" t="inlineStr">
        <is>
          <t>만점</t>
        </is>
      </c>
      <c r="AC536" s="350" t="n">
        <v>0</v>
      </c>
      <c r="AD536" s="349" t="inlineStr">
        <is>
          <t>만점</t>
        </is>
      </c>
      <c r="AE536" s="364" t="n">
        <v>0</v>
      </c>
      <c r="AF536" s="366" t="n">
        <v>4.103</v>
      </c>
      <c r="AG536" s="363" t="n">
        <v>0</v>
      </c>
      <c r="AH536" s="635" t="inlineStr">
        <is>
          <t xml:space="preserve"> 사탐3%가산</t>
        </is>
      </c>
      <c r="AI536" s="324" t="n"/>
      <c r="AL536" s="487" t="inlineStr">
        <is>
          <t>서울시립대 국어국문학과</t>
        </is>
      </c>
      <c r="AM536" s="477" t="inlineStr">
        <is>
          <t>통합</t>
        </is>
      </c>
      <c r="AN536" s="637" t="n">
        <v>100</v>
      </c>
      <c r="AO536" s="478" t="n">
        <v>-1113</v>
      </c>
      <c r="AP536" s="463" t="n">
        <v>-592</v>
      </c>
      <c r="AQ536" s="479" t="n">
        <v>-521</v>
      </c>
      <c r="AR536" s="476" t="inlineStr">
        <is>
          <t>8.05 → 7.77</t>
        </is>
      </c>
      <c r="BA536" s="313" t="inlineStr">
        <is>
          <t>자연336</t>
        </is>
      </c>
    </row>
    <row r="537" ht="16.5" customHeight="1" s="671">
      <c r="B537" s="367" t="inlineStr">
        <is>
          <t>8.04</t>
        </is>
      </c>
      <c r="C537" s="351" t="inlineStr">
        <is>
          <t>17,447</t>
        </is>
      </c>
      <c r="D537" s="727" t="n">
        <v>-1114</v>
      </c>
      <c r="E537" s="352" t="inlineStr"/>
      <c r="F537" s="341" t="n">
        <v>91.05</v>
      </c>
      <c r="G537" s="355" t="inlineStr">
        <is>
          <t>377.53</t>
        </is>
      </c>
      <c r="H537" s="356" t="inlineStr">
        <is>
          <t>383.40</t>
        </is>
      </c>
      <c r="I537" s="354" t="inlineStr">
        <is>
          <t>서울시립대</t>
        </is>
      </c>
      <c r="J537" s="340" t="inlineStr">
        <is>
          <t>환경공학부</t>
        </is>
      </c>
      <c r="K537" s="339" t="inlineStr">
        <is>
          <t>자연</t>
        </is>
      </c>
      <c r="L537" s="357" t="n">
        <v>28</v>
      </c>
      <c r="M537" s="358" t="inlineStr">
        <is>
          <t xml:space="preserve">931.54 / </t>
        </is>
      </c>
      <c r="N537" s="359" t="n">
        <v>1000</v>
      </c>
      <c r="O537" s="360" t="inlineStr">
        <is>
          <t>표점/만점</t>
        </is>
      </c>
      <c r="P537" s="343" t="inlineStr">
        <is>
          <t>변표/만점</t>
        </is>
      </c>
      <c r="Q537" s="342" t="inlineStr">
        <is>
          <t>2과목</t>
        </is>
      </c>
      <c r="R537" s="344" t="n">
        <v>20</v>
      </c>
      <c r="S537" s="345" t="n">
        <v>35</v>
      </c>
      <c r="T537" s="362" t="n">
        <v>35</v>
      </c>
      <c r="U537" s="361" t="n">
        <v>91.05</v>
      </c>
      <c r="V537" s="346" t="n">
        <v>126.269962248651</v>
      </c>
      <c r="W537" s="348" t="n">
        <v>124.5943443270289</v>
      </c>
      <c r="X537" s="347" t="n">
        <v>63.33</v>
      </c>
      <c r="Y537" s="357" t="n">
        <v>63.73999999999999</v>
      </c>
      <c r="Z537" s="365" t="inlineStr">
        <is>
          <t>2등급</t>
        </is>
      </c>
      <c r="AA537" s="350" t="n">
        <v>98</v>
      </c>
      <c r="AB537" s="349" t="inlineStr">
        <is>
          <t>만점</t>
        </is>
      </c>
      <c r="AC537" s="350" t="n">
        <v>0</v>
      </c>
      <c r="AD537" s="349" t="inlineStr">
        <is>
          <t>만점</t>
        </is>
      </c>
      <c r="AE537" s="364" t="n">
        <v>0</v>
      </c>
      <c r="AF537" s="366" t="n">
        <v>22.268</v>
      </c>
      <c r="AG537" s="363" t="n">
        <v>0</v>
      </c>
      <c r="AH537" s="635" t="inlineStr">
        <is>
          <t xml:space="preserve"> 과탐3%가산</t>
        </is>
      </c>
      <c r="AI537" s="324" t="n"/>
      <c r="AL537" s="487" t="inlineStr">
        <is>
          <t>서울시립대 환경공학부</t>
        </is>
      </c>
      <c r="AM537" s="477" t="inlineStr">
        <is>
          <t>자연</t>
        </is>
      </c>
      <c r="AN537" s="637" t="n">
        <v>100</v>
      </c>
      <c r="AO537" s="478" t="n">
        <v>-1114</v>
      </c>
      <c r="AP537" s="463" t="n">
        <v>-1114</v>
      </c>
      <c r="AQ537" s="479" t="n">
        <v>0</v>
      </c>
      <c r="AR537" s="476" t="inlineStr">
        <is>
          <t>8.04 → 7.53</t>
        </is>
      </c>
      <c r="BA537" s="313" t="inlineStr">
        <is>
          <t>통합인문188</t>
        </is>
      </c>
    </row>
    <row r="538" ht="16.5" customHeight="1" s="671">
      <c r="B538" s="367" t="inlineStr">
        <is>
          <t>8.04</t>
        </is>
      </c>
      <c r="C538" s="351" t="inlineStr">
        <is>
          <t>17,447</t>
        </is>
      </c>
      <c r="D538" s="727" t="n">
        <v>-1115</v>
      </c>
      <c r="E538" s="352" t="inlineStr">
        <is>
          <t>377.51</t>
        </is>
      </c>
      <c r="F538" s="341" t="n">
        <v>91.04000000000001</v>
      </c>
      <c r="G538" s="355" t="inlineStr">
        <is>
          <t>378.09</t>
        </is>
      </c>
      <c r="H538" s="356" t="inlineStr">
        <is>
          <t>383.02</t>
        </is>
      </c>
      <c r="I538" s="354" t="inlineStr">
        <is>
          <t>한국외국어대</t>
        </is>
      </c>
      <c r="J538" s="340" t="inlineStr">
        <is>
          <t>Language &amp; Trade학부</t>
        </is>
      </c>
      <c r="K538" s="339" t="inlineStr">
        <is>
          <t>통합</t>
        </is>
      </c>
      <c r="L538" s="357" t="n">
        <v>8</v>
      </c>
      <c r="M538" s="358" t="inlineStr">
        <is>
          <t xml:space="preserve">655.4 / </t>
        </is>
      </c>
      <c r="N538" s="359" t="n">
        <v>700</v>
      </c>
      <c r="O538" s="360" t="inlineStr">
        <is>
          <t>표점/만점</t>
        </is>
      </c>
      <c r="P538" s="343" t="inlineStr">
        <is>
          <t>변표/만점</t>
        </is>
      </c>
      <c r="Q538" s="342" t="inlineStr">
        <is>
          <t>2과목</t>
        </is>
      </c>
      <c r="R538" s="344" t="n">
        <v>30</v>
      </c>
      <c r="S538" s="345" t="n">
        <v>35</v>
      </c>
      <c r="T538" s="362" t="n">
        <v>20</v>
      </c>
      <c r="U538" s="361" t="n">
        <v>91.04000000000001</v>
      </c>
      <c r="V538" s="346" t="n">
        <v>126.2614019210868</v>
      </c>
      <c r="W538" s="348" t="n">
        <v>124.587389060883</v>
      </c>
      <c r="X538" s="347" t="n">
        <v>63.62</v>
      </c>
      <c r="Y538" s="357" t="n">
        <v>66.56</v>
      </c>
      <c r="Z538" s="365" t="inlineStr">
        <is>
          <t>2등급</t>
        </is>
      </c>
      <c r="AA538" s="350" t="n">
        <v>103.5</v>
      </c>
      <c r="AB538" s="349" t="inlineStr">
        <is>
          <t>만점</t>
        </is>
      </c>
      <c r="AC538" s="350" t="n">
        <v>10</v>
      </c>
      <c r="AD538" s="349" t="inlineStr">
        <is>
          <t>만점</t>
        </is>
      </c>
      <c r="AE538" s="364" t="n">
        <v>0</v>
      </c>
      <c r="AF538" s="366" t="n">
        <v>0</v>
      </c>
      <c r="AG538" s="363" t="n">
        <v>0</v>
      </c>
      <c r="AH538" s="635" t="inlineStr"/>
      <c r="AI538" s="324" t="n"/>
      <c r="AL538" s="487" t="inlineStr">
        <is>
          <t>한국외국어대 Language &amp; Trade학부</t>
        </is>
      </c>
      <c r="AM538" s="477" t="inlineStr">
        <is>
          <t>통합</t>
        </is>
      </c>
      <c r="AN538" s="637" t="n">
        <v>100</v>
      </c>
      <c r="AO538" s="478" t="n">
        <v>-1115</v>
      </c>
      <c r="AP538" s="463" t="n">
        <v>-593</v>
      </c>
      <c r="AQ538" s="479" t="n">
        <v>-522</v>
      </c>
      <c r="AR538" s="476" t="inlineStr">
        <is>
          <t>8.05 → 7.77</t>
        </is>
      </c>
      <c r="BA538" s="313" t="inlineStr">
        <is>
          <t>통합인문189</t>
        </is>
      </c>
    </row>
    <row r="539" ht="16.5" customHeight="1" s="671">
      <c r="B539" s="367" t="inlineStr">
        <is>
          <t>8.04</t>
        </is>
      </c>
      <c r="C539" s="351" t="inlineStr">
        <is>
          <t>17,447</t>
        </is>
      </c>
      <c r="D539" s="727" t="n">
        <v>-1116</v>
      </c>
      <c r="E539" s="352" t="inlineStr">
        <is>
          <t>377.49</t>
        </is>
      </c>
      <c r="F539" s="341" t="n">
        <v>91.03</v>
      </c>
      <c r="G539" s="355" t="inlineStr">
        <is>
          <t>378.06</t>
        </is>
      </c>
      <c r="H539" s="356" t="inlineStr">
        <is>
          <t>383.02</t>
        </is>
      </c>
      <c r="I539" s="354" t="inlineStr">
        <is>
          <t>중앙대</t>
        </is>
      </c>
      <c r="J539" s="340" t="inlineStr">
        <is>
          <t>철학과</t>
        </is>
      </c>
      <c r="K539" s="339" t="inlineStr">
        <is>
          <t>통합</t>
        </is>
      </c>
      <c r="L539" s="357" t="n">
        <v>10</v>
      </c>
      <c r="M539" s="358" t="inlineStr">
        <is>
          <t xml:space="preserve">759.8 / </t>
        </is>
      </c>
      <c r="N539" s="359" t="n">
        <v>1000</v>
      </c>
      <c r="O539" s="360" t="inlineStr">
        <is>
          <t>표점</t>
        </is>
      </c>
      <c r="P539" s="343" t="inlineStr">
        <is>
          <t>변표</t>
        </is>
      </c>
      <c r="Q539" s="342" t="inlineStr">
        <is>
          <t>2과목</t>
        </is>
      </c>
      <c r="R539" s="344" t="n">
        <v>35</v>
      </c>
      <c r="S539" s="345" t="n">
        <v>30</v>
      </c>
      <c r="T539" s="362" t="n">
        <v>35</v>
      </c>
      <c r="U539" s="361" t="n">
        <v>91.03</v>
      </c>
      <c r="V539" s="346" t="n">
        <v>126.2517618920456</v>
      </c>
      <c r="W539" s="348" t="n">
        <v>124.5795565372871</v>
      </c>
      <c r="X539" s="347" t="n">
        <v>63.61</v>
      </c>
      <c r="Y539" s="357" t="n">
        <v>65.85000000000001</v>
      </c>
      <c r="Z539" s="365" t="inlineStr">
        <is>
          <t>1등급</t>
        </is>
      </c>
      <c r="AA539" s="350" t="n">
        <v>100</v>
      </c>
      <c r="AB539" s="349" t="inlineStr">
        <is>
          <t>만점</t>
        </is>
      </c>
      <c r="AC539" s="350" t="n">
        <v>10</v>
      </c>
      <c r="AD539" s="349" t="inlineStr">
        <is>
          <t>만점</t>
        </is>
      </c>
      <c r="AE539" s="364" t="n">
        <v>0</v>
      </c>
      <c r="AF539" s="366" t="n">
        <v>11.524</v>
      </c>
      <c r="AG539" s="363" t="n">
        <v>0</v>
      </c>
      <c r="AH539" s="635" t="inlineStr">
        <is>
          <t xml:space="preserve"> 사탐5%가산</t>
        </is>
      </c>
      <c r="AI539" s="324" t="n"/>
      <c r="AL539" s="487" t="inlineStr">
        <is>
          <t>중앙대 철학과</t>
        </is>
      </c>
      <c r="AM539" s="477" t="inlineStr">
        <is>
          <t>통합</t>
        </is>
      </c>
      <c r="AN539" s="637" t="n">
        <v>100</v>
      </c>
      <c r="AO539" s="478" t="n">
        <v>-1116</v>
      </c>
      <c r="AP539" s="463" t="n">
        <v>-593</v>
      </c>
      <c r="AQ539" s="479" t="n">
        <v>-523</v>
      </c>
      <c r="AR539" s="476" t="inlineStr">
        <is>
          <t>8.05 → 7.77</t>
        </is>
      </c>
      <c r="BA539" s="313" t="inlineStr">
        <is>
          <t>통합인문190</t>
        </is>
      </c>
    </row>
    <row r="540" ht="16.5" customHeight="1" s="671">
      <c r="B540" s="367" t="inlineStr">
        <is>
          <t>8.04</t>
        </is>
      </c>
      <c r="C540" s="351" t="inlineStr">
        <is>
          <t>17,447</t>
        </is>
      </c>
      <c r="D540" s="727" t="n">
        <v>-1117</v>
      </c>
      <c r="E540" s="352" t="inlineStr">
        <is>
          <t>377.50</t>
        </is>
      </c>
      <c r="F540" s="341" t="n">
        <v>91.03</v>
      </c>
      <c r="G540" s="355" t="inlineStr">
        <is>
          <t>378.08</t>
        </is>
      </c>
      <c r="H540" s="356" t="inlineStr">
        <is>
          <t>383.03</t>
        </is>
      </c>
      <c r="I540" s="354" t="inlineStr">
        <is>
          <t>중앙대</t>
        </is>
      </c>
      <c r="J540" s="340" t="inlineStr">
        <is>
          <t>간호학과(인문)</t>
        </is>
      </c>
      <c r="K540" s="339" t="inlineStr">
        <is>
          <t>통합</t>
        </is>
      </c>
      <c r="L540" s="357" t="n">
        <v>48</v>
      </c>
      <c r="M540" s="358" t="inlineStr">
        <is>
          <t xml:space="preserve">746.1 / </t>
        </is>
      </c>
      <c r="N540" s="359" t="n">
        <v>1000</v>
      </c>
      <c r="O540" s="360" t="inlineStr">
        <is>
          <t>표점</t>
        </is>
      </c>
      <c r="P540" s="343" t="inlineStr">
        <is>
          <t>변표</t>
        </is>
      </c>
      <c r="Q540" s="342" t="inlineStr">
        <is>
          <t>2과목</t>
        </is>
      </c>
      <c r="R540" s="344" t="n">
        <v>30</v>
      </c>
      <c r="S540" s="345" t="n">
        <v>40</v>
      </c>
      <c r="T540" s="362" t="n">
        <v>30</v>
      </c>
      <c r="U540" s="361" t="n">
        <v>91.03</v>
      </c>
      <c r="V540" s="346" t="n">
        <v>126.2565805074698</v>
      </c>
      <c r="W540" s="348" t="n">
        <v>124.5834716623192</v>
      </c>
      <c r="X540" s="347" t="n">
        <v>63.62</v>
      </c>
      <c r="Y540" s="357" t="n">
        <v>65.85000000000001</v>
      </c>
      <c r="Z540" s="365" t="inlineStr">
        <is>
          <t>1등급</t>
        </is>
      </c>
      <c r="AA540" s="350" t="n">
        <v>100</v>
      </c>
      <c r="AB540" s="349" t="inlineStr">
        <is>
          <t>만점</t>
        </is>
      </c>
      <c r="AC540" s="350" t="n">
        <v>10</v>
      </c>
      <c r="AD540" s="349" t="inlineStr">
        <is>
          <t>만점</t>
        </is>
      </c>
      <c r="AE540" s="364" t="n">
        <v>0</v>
      </c>
      <c r="AF540" s="366" t="n">
        <v>0</v>
      </c>
      <c r="AG540" s="363" t="n">
        <v>0</v>
      </c>
      <c r="AH540" s="635" t="inlineStr"/>
      <c r="AI540" s="324" t="n"/>
      <c r="AL540" s="487" t="inlineStr">
        <is>
          <t>중앙대 간호학과(인문)</t>
        </is>
      </c>
      <c r="AM540" s="477" t="inlineStr">
        <is>
          <t>통합</t>
        </is>
      </c>
      <c r="AN540" s="637" t="n">
        <v>100</v>
      </c>
      <c r="AO540" s="478" t="n">
        <v>-1117</v>
      </c>
      <c r="AP540" s="463" t="n">
        <v>-594</v>
      </c>
      <c r="AQ540" s="479" t="n">
        <v>-523</v>
      </c>
      <c r="AR540" s="476" t="inlineStr">
        <is>
          <t>8.05 → 7.77</t>
        </is>
      </c>
      <c r="BA540" s="313" t="inlineStr">
        <is>
          <t>자연337</t>
        </is>
      </c>
    </row>
    <row r="541" ht="16.5" customHeight="1" s="671">
      <c r="B541" s="367" t="inlineStr">
        <is>
          <t>8.04</t>
        </is>
      </c>
      <c r="C541" s="351" t="inlineStr">
        <is>
          <t>17,447</t>
        </is>
      </c>
      <c r="D541" s="727" t="n">
        <v>-1118</v>
      </c>
      <c r="E541" s="352" t="inlineStr"/>
      <c r="F541" s="341" t="n">
        <v>91.03</v>
      </c>
      <c r="G541" s="355" t="inlineStr">
        <is>
          <t>377.49</t>
        </is>
      </c>
      <c r="H541" s="356" t="inlineStr">
        <is>
          <t>383.40</t>
        </is>
      </c>
      <c r="I541" s="354" t="inlineStr">
        <is>
          <t>중앙대</t>
        </is>
      </c>
      <c r="J541" s="340" t="inlineStr">
        <is>
          <t>에너지시스템공학부</t>
        </is>
      </c>
      <c r="K541" s="339" t="inlineStr">
        <is>
          <t>자연</t>
        </is>
      </c>
      <c r="L541" s="357" t="n">
        <v>36</v>
      </c>
      <c r="M541" s="358" t="inlineStr">
        <is>
          <t xml:space="preserve">759.4 / </t>
        </is>
      </c>
      <c r="N541" s="359" t="n">
        <v>1000</v>
      </c>
      <c r="O541" s="360" t="inlineStr">
        <is>
          <t>표점</t>
        </is>
      </c>
      <c r="P541" s="343" t="inlineStr">
        <is>
          <t>변표</t>
        </is>
      </c>
      <c r="Q541" s="342" t="inlineStr">
        <is>
          <t>2과목</t>
        </is>
      </c>
      <c r="R541" s="344" t="n">
        <v>30</v>
      </c>
      <c r="S541" s="345" t="n">
        <v>35</v>
      </c>
      <c r="T541" s="362" t="n">
        <v>35</v>
      </c>
      <c r="U541" s="361" t="n">
        <v>91.03</v>
      </c>
      <c r="V541" s="346" t="n">
        <v>126.2559997182817</v>
      </c>
      <c r="W541" s="348" t="n">
        <v>124.5829997711039</v>
      </c>
      <c r="X541" s="347" t="n">
        <v>63.33</v>
      </c>
      <c r="Y541" s="357" t="n">
        <v>65.85000000000001</v>
      </c>
      <c r="Z541" s="365" t="inlineStr">
        <is>
          <t>1등급</t>
        </is>
      </c>
      <c r="AA541" s="350" t="n">
        <v>100</v>
      </c>
      <c r="AB541" s="349" t="inlineStr">
        <is>
          <t>만점</t>
        </is>
      </c>
      <c r="AC541" s="350" t="n">
        <v>10</v>
      </c>
      <c r="AD541" s="349" t="inlineStr">
        <is>
          <t>만점</t>
        </is>
      </c>
      <c r="AE541" s="364" t="n">
        <v>0</v>
      </c>
      <c r="AF541" s="366" t="n">
        <v>11.524</v>
      </c>
      <c r="AG541" s="363" t="n">
        <v>0</v>
      </c>
      <c r="AH541" s="635" t="inlineStr">
        <is>
          <t xml:space="preserve"> 과탐5%가산</t>
        </is>
      </c>
      <c r="AI541" s="324" t="n"/>
      <c r="AL541" s="487" t="inlineStr">
        <is>
          <t>중앙대 에너지시스템공학부</t>
        </is>
      </c>
      <c r="AM541" s="477" t="inlineStr">
        <is>
          <t>자연</t>
        </is>
      </c>
      <c r="AN541" s="637" t="n">
        <v>100</v>
      </c>
      <c r="AO541" s="478" t="n">
        <v>-1118</v>
      </c>
      <c r="AP541" s="463" t="n">
        <v>-1118</v>
      </c>
      <c r="AQ541" s="479" t="n">
        <v>0</v>
      </c>
      <c r="AR541" s="476" t="inlineStr">
        <is>
          <t>8.05 → 7.53</t>
        </is>
      </c>
      <c r="BA541" s="313" t="inlineStr">
        <is>
          <t>통합인문191</t>
        </is>
      </c>
    </row>
    <row r="542" ht="16.5" customHeight="1" s="671">
      <c r="B542" s="367" t="inlineStr">
        <is>
          <t>8.05</t>
        </is>
      </c>
      <c r="C542" s="351" t="inlineStr">
        <is>
          <t>17,469</t>
        </is>
      </c>
      <c r="D542" s="727" t="n">
        <v>-1119</v>
      </c>
      <c r="E542" s="352" t="inlineStr">
        <is>
          <t>377.44</t>
        </is>
      </c>
      <c r="F542" s="341" t="n">
        <v>91.02</v>
      </c>
      <c r="G542" s="355" t="inlineStr">
        <is>
          <t>378.05</t>
        </is>
      </c>
      <c r="H542" s="356" t="inlineStr">
        <is>
          <t>383.01</t>
        </is>
      </c>
      <c r="I542" s="354" t="inlineStr">
        <is>
          <t>서울시립대</t>
        </is>
      </c>
      <c r="J542" s="340" t="inlineStr">
        <is>
          <t>도시사회학과</t>
        </is>
      </c>
      <c r="K542" s="339" t="inlineStr">
        <is>
          <t>통합</t>
        </is>
      </c>
      <c r="L542" s="357" t="n">
        <v>12</v>
      </c>
      <c r="M542" s="358" t="inlineStr">
        <is>
          <t xml:space="preserve">920.62 / </t>
        </is>
      </c>
      <c r="N542" s="359" t="n">
        <v>1000</v>
      </c>
      <c r="O542" s="360" t="inlineStr">
        <is>
          <t>표점/만점</t>
        </is>
      </c>
      <c r="P542" s="343" t="inlineStr">
        <is>
          <t>변표/만점</t>
        </is>
      </c>
      <c r="Q542" s="342" t="inlineStr">
        <is>
          <t>2과목</t>
        </is>
      </c>
      <c r="R542" s="344" t="n">
        <v>35</v>
      </c>
      <c r="S542" s="345" t="n">
        <v>30</v>
      </c>
      <c r="T542" s="362" t="n">
        <v>20</v>
      </c>
      <c r="U542" s="361" t="n">
        <v>91.02</v>
      </c>
      <c r="V542" s="346" t="n">
        <v>126.2482781539319</v>
      </c>
      <c r="W542" s="348" t="n">
        <v>124.5767260000697</v>
      </c>
      <c r="X542" s="347" t="n">
        <v>63.61</v>
      </c>
      <c r="Y542" s="357" t="n">
        <v>63.71</v>
      </c>
      <c r="Z542" s="365" t="inlineStr">
        <is>
          <t>2등급</t>
        </is>
      </c>
      <c r="AA542" s="350" t="n">
        <v>148</v>
      </c>
      <c r="AB542" s="349" t="inlineStr">
        <is>
          <t>만점</t>
        </is>
      </c>
      <c r="AC542" s="350" t="n">
        <v>0</v>
      </c>
      <c r="AD542" s="349" t="inlineStr">
        <is>
          <t>만점</t>
        </is>
      </c>
      <c r="AE542" s="364" t="n">
        <v>0</v>
      </c>
      <c r="AF542" s="366" t="n">
        <v>5.469</v>
      </c>
      <c r="AG542" s="363" t="n">
        <v>0</v>
      </c>
      <c r="AH542" s="635" t="inlineStr">
        <is>
          <t xml:space="preserve"> 사탐3%가산</t>
        </is>
      </c>
      <c r="AI542" s="324" t="n"/>
      <c r="AL542" s="487" t="inlineStr">
        <is>
          <t>서울시립대 도시사회학과</t>
        </is>
      </c>
      <c r="AM542" s="477" t="inlineStr">
        <is>
          <t>통합</t>
        </is>
      </c>
      <c r="AN542" s="637" t="n">
        <v>100</v>
      </c>
      <c r="AO542" s="478" t="n">
        <v>-1119</v>
      </c>
      <c r="AP542" s="463" t="n">
        <v>-595</v>
      </c>
      <c r="AQ542" s="479" t="n">
        <v>-524</v>
      </c>
      <c r="AR542" s="476" t="inlineStr">
        <is>
          <t>8.05 → 7.78</t>
        </is>
      </c>
      <c r="BA542" s="313" t="inlineStr">
        <is>
          <t>통합인문192</t>
        </is>
      </c>
    </row>
    <row r="543" ht="16.5" customHeight="1" s="671">
      <c r="B543" s="367" t="inlineStr">
        <is>
          <t>8.05</t>
        </is>
      </c>
      <c r="C543" s="351" t="inlineStr">
        <is>
          <t>17,469</t>
        </is>
      </c>
      <c r="D543" s="727" t="n">
        <v>-1120</v>
      </c>
      <c r="E543" s="352" t="inlineStr"/>
      <c r="F543" s="341" t="n">
        <v>91.02</v>
      </c>
      <c r="G543" s="355" t="inlineStr">
        <is>
          <t>377.46</t>
        </is>
      </c>
      <c r="H543" s="356" t="inlineStr">
        <is>
          <t>383.39</t>
        </is>
      </c>
      <c r="I543" s="354" t="inlineStr">
        <is>
          <t>경희대</t>
        </is>
      </c>
      <c r="J543" s="340" t="inlineStr">
        <is>
          <t>화학공학과</t>
        </is>
      </c>
      <c r="K543" s="339" t="inlineStr">
        <is>
          <t>자연</t>
        </is>
      </c>
      <c r="L543" s="357" t="n">
        <v>31</v>
      </c>
      <c r="M543" s="358" t="inlineStr">
        <is>
          <t xml:space="preserve">556.64 / </t>
        </is>
      </c>
      <c r="N543" s="359" t="n">
        <v>800</v>
      </c>
      <c r="O543" s="360" t="inlineStr">
        <is>
          <t>표점</t>
        </is>
      </c>
      <c r="P543" s="343" t="inlineStr">
        <is>
          <t>변표</t>
        </is>
      </c>
      <c r="Q543" s="342" t="inlineStr">
        <is>
          <t>2과목</t>
        </is>
      </c>
      <c r="R543" s="344" t="n">
        <v>20</v>
      </c>
      <c r="S543" s="345" t="n">
        <v>35</v>
      </c>
      <c r="T543" s="362" t="n">
        <v>30</v>
      </c>
      <c r="U543" s="361" t="n">
        <v>91.02</v>
      </c>
      <c r="V543" s="346" t="n">
        <v>126.2424935472277</v>
      </c>
      <c r="W543" s="348" t="n">
        <v>124.5720260071225</v>
      </c>
      <c r="X543" s="347" t="n">
        <v>63.32</v>
      </c>
      <c r="Y543" s="357" t="n">
        <v>64.19000000000001</v>
      </c>
      <c r="Z543" s="365" t="inlineStr">
        <is>
          <t>2등급</t>
        </is>
      </c>
      <c r="AA543" s="350" t="n">
        <v>117.6</v>
      </c>
      <c r="AB543" s="349" t="inlineStr">
        <is>
          <t>만점</t>
        </is>
      </c>
      <c r="AC543" s="350" t="n">
        <v>0</v>
      </c>
      <c r="AD543" s="349" t="inlineStr">
        <is>
          <t>만점</t>
        </is>
      </c>
      <c r="AE543" s="364" t="n">
        <v>0</v>
      </c>
      <c r="AF543" s="366" t="n">
        <v>9.6</v>
      </c>
      <c r="AG543" s="363" t="n">
        <v>0</v>
      </c>
      <c r="AH543" s="635" t="inlineStr">
        <is>
          <t xml:space="preserve"> 과탐9.6점 가산</t>
        </is>
      </c>
      <c r="AI543" s="324" t="n"/>
      <c r="AL543" s="487" t="inlineStr">
        <is>
          <t>경희대 화학공학과</t>
        </is>
      </c>
      <c r="AM543" s="477" t="inlineStr">
        <is>
          <t>자연</t>
        </is>
      </c>
      <c r="AN543" s="637" t="n">
        <v>100</v>
      </c>
      <c r="AO543" s="478" t="n">
        <v>-1120</v>
      </c>
      <c r="AP543" s="463" t="n">
        <v>-1120</v>
      </c>
      <c r="AQ543" s="479" t="n">
        <v>0</v>
      </c>
      <c r="AR543" s="476" t="inlineStr">
        <is>
          <t>8.05 → 7.53</t>
        </is>
      </c>
      <c r="BA543" s="313" t="inlineStr">
        <is>
          <t>자연338</t>
        </is>
      </c>
    </row>
    <row r="544" ht="16.5" customHeight="1" s="671">
      <c r="B544" s="367" t="inlineStr">
        <is>
          <t>8.05</t>
        </is>
      </c>
      <c r="C544" s="351" t="inlineStr">
        <is>
          <t>17,469</t>
        </is>
      </c>
      <c r="D544" s="727" t="n">
        <v>-1121</v>
      </c>
      <c r="E544" s="352" t="inlineStr">
        <is>
          <t>377.46</t>
        </is>
      </c>
      <c r="F544" s="341" t="n">
        <v>91.01000000000001</v>
      </c>
      <c r="G544" s="355" t="inlineStr">
        <is>
          <t>378.02</t>
        </is>
      </c>
      <c r="H544" s="356" t="inlineStr">
        <is>
          <t>383.02</t>
        </is>
      </c>
      <c r="I544" s="354" t="inlineStr">
        <is>
          <t>경희대</t>
        </is>
      </c>
      <c r="J544" s="340" t="inlineStr">
        <is>
          <t>행정학과</t>
        </is>
      </c>
      <c r="K544" s="339" t="inlineStr">
        <is>
          <t>통합</t>
        </is>
      </c>
      <c r="L544" s="357" t="n">
        <v>29</v>
      </c>
      <c r="M544" s="358" t="inlineStr">
        <is>
          <t xml:space="preserve">546.93 / </t>
        </is>
      </c>
      <c r="N544" s="359" t="n">
        <v>800</v>
      </c>
      <c r="O544" s="360" t="inlineStr">
        <is>
          <t>표점</t>
        </is>
      </c>
      <c r="P544" s="343" t="inlineStr">
        <is>
          <t>변표</t>
        </is>
      </c>
      <c r="Q544" s="342" t="inlineStr">
        <is>
          <t>2과목</t>
        </is>
      </c>
      <c r="R544" s="344" t="n">
        <v>30</v>
      </c>
      <c r="S544" s="345" t="n">
        <v>30</v>
      </c>
      <c r="T544" s="362" t="n">
        <v>25</v>
      </c>
      <c r="U544" s="361" t="n">
        <v>91.01000000000001</v>
      </c>
      <c r="V544" s="346" t="n">
        <v>126.2365798778527</v>
      </c>
      <c r="W544" s="348" t="n">
        <v>124.5672211507554</v>
      </c>
      <c r="X544" s="347" t="n">
        <v>63.61</v>
      </c>
      <c r="Y544" s="357" t="n">
        <v>64.19000000000001</v>
      </c>
      <c r="Z544" s="365" t="inlineStr">
        <is>
          <t>2등급</t>
        </is>
      </c>
      <c r="AA544" s="350" t="n">
        <v>117.6</v>
      </c>
      <c r="AB544" s="349" t="inlineStr">
        <is>
          <t>만점</t>
        </is>
      </c>
      <c r="AC544" s="350" t="n">
        <v>0</v>
      </c>
      <c r="AD544" s="349" t="inlineStr">
        <is>
          <t>만점</t>
        </is>
      </c>
      <c r="AE544" s="364" t="n">
        <v>0</v>
      </c>
      <c r="AF544" s="366" t="n">
        <v>0</v>
      </c>
      <c r="AG544" s="363" t="n">
        <v>0</v>
      </c>
      <c r="AH544" s="635" t="inlineStr"/>
      <c r="AI544" s="324" t="n"/>
      <c r="AL544" s="487" t="inlineStr">
        <is>
          <t>경희대 행정학과</t>
        </is>
      </c>
      <c r="AM544" s="477" t="inlineStr">
        <is>
          <t>통합</t>
        </is>
      </c>
      <c r="AN544" s="637" t="n">
        <v>100</v>
      </c>
      <c r="AO544" s="478" t="n">
        <v>-1121</v>
      </c>
      <c r="AP544" s="463" t="n">
        <v>-596</v>
      </c>
      <c r="AQ544" s="479" t="n">
        <v>-525</v>
      </c>
      <c r="AR544" s="476" t="inlineStr">
        <is>
          <t>8.05 → 7.78</t>
        </is>
      </c>
      <c r="BA544" s="313" t="inlineStr">
        <is>
          <t>자연339</t>
        </is>
      </c>
    </row>
    <row r="545" ht="16.5" customHeight="1" s="671">
      <c r="B545" s="367" t="inlineStr">
        <is>
          <t>8.05</t>
        </is>
      </c>
      <c r="C545" s="351" t="inlineStr">
        <is>
          <t>17,469</t>
        </is>
      </c>
      <c r="D545" s="727" t="n">
        <v>-1122</v>
      </c>
      <c r="E545" s="352" t="inlineStr">
        <is>
          <t>377.43</t>
        </is>
      </c>
      <c r="F545" s="341" t="n">
        <v>91</v>
      </c>
      <c r="G545" s="355" t="inlineStr">
        <is>
          <t>378.01</t>
        </is>
      </c>
      <c r="H545" s="356" t="inlineStr">
        <is>
          <t>383.02</t>
        </is>
      </c>
      <c r="I545" s="354" t="inlineStr">
        <is>
          <t>한국교원대</t>
        </is>
      </c>
      <c r="J545" s="340" t="inlineStr">
        <is>
          <t>초등교육</t>
        </is>
      </c>
      <c r="K545" s="339" t="inlineStr">
        <is>
          <t>통합</t>
        </is>
      </c>
      <c r="L545" s="357" t="n">
        <v>33</v>
      </c>
      <c r="M545" s="358" t="inlineStr">
        <is>
          <t xml:space="preserve">361 / </t>
        </is>
      </c>
      <c r="N545" s="359" t="n">
        <v>400</v>
      </c>
      <c r="O545" s="360" t="inlineStr">
        <is>
          <t>백분위</t>
        </is>
      </c>
      <c r="P545" s="343" t="inlineStr">
        <is>
          <t>백분위</t>
        </is>
      </c>
      <c r="Q545" s="342" t="inlineStr">
        <is>
          <t>2과목</t>
        </is>
      </c>
      <c r="R545" s="344" t="n">
        <v>28</v>
      </c>
      <c r="S545" s="345" t="n">
        <v>25</v>
      </c>
      <c r="T545" s="362" t="n">
        <v>23</v>
      </c>
      <c r="U545" s="361" t="n">
        <v>91</v>
      </c>
      <c r="V545" s="346" t="n">
        <v>126.2307692307692</v>
      </c>
      <c r="W545" s="348" t="n">
        <v>124.5625</v>
      </c>
      <c r="X545" s="347" t="n">
        <v>63.61</v>
      </c>
      <c r="Y545" s="357" t="inlineStr"/>
      <c r="Z545" s="365" t="inlineStr">
        <is>
          <t>3등급</t>
        </is>
      </c>
      <c r="AA545" s="350" t="n">
        <v>88</v>
      </c>
      <c r="AB545" s="349" t="inlineStr">
        <is>
          <t>만점</t>
        </is>
      </c>
      <c r="AC545" s="350" t="n">
        <v>0</v>
      </c>
      <c r="AD545" s="349" t="inlineStr">
        <is>
          <t>만점</t>
        </is>
      </c>
      <c r="AE545" s="364" t="n">
        <v>0</v>
      </c>
      <c r="AF545" s="366" t="n">
        <v>0</v>
      </c>
      <c r="AG545" s="363" t="n">
        <v>0</v>
      </c>
      <c r="AH545" s="635" t="inlineStr">
        <is>
          <t xml:space="preserve"> 미적/기하 10%가산</t>
        </is>
      </c>
      <c r="AI545" s="324" t="n"/>
      <c r="AL545" s="487" t="inlineStr">
        <is>
          <t>한국교원대 초등교육</t>
        </is>
      </c>
      <c r="AM545" s="477" t="inlineStr">
        <is>
          <t>통합</t>
        </is>
      </c>
      <c r="AN545" s="637" t="n">
        <v>100</v>
      </c>
      <c r="AO545" s="478" t="n">
        <v>-1122</v>
      </c>
      <c r="AP545" s="463" t="n">
        <v>-596</v>
      </c>
      <c r="AQ545" s="479" t="n">
        <v>-526</v>
      </c>
      <c r="AR545" s="476" t="inlineStr">
        <is>
          <t>8.05 → 7.78</t>
        </is>
      </c>
      <c r="BA545" s="313" t="inlineStr">
        <is>
          <t>자연340</t>
        </is>
      </c>
    </row>
    <row r="546" ht="16.5" customHeight="1" s="671">
      <c r="B546" s="367" t="inlineStr">
        <is>
          <t>8.05</t>
        </is>
      </c>
      <c r="C546" s="351" t="inlineStr">
        <is>
          <t>17,469</t>
        </is>
      </c>
      <c r="D546" s="727" t="n">
        <v>-1123</v>
      </c>
      <c r="E546" s="352" t="inlineStr"/>
      <c r="F546" s="341" t="n">
        <v>91</v>
      </c>
      <c r="G546" s="355" t="inlineStr">
        <is>
          <t>377.42</t>
        </is>
      </c>
      <c r="H546" s="356" t="inlineStr">
        <is>
          <t>383.38</t>
        </is>
      </c>
      <c r="I546" s="354" t="inlineStr">
        <is>
          <t>강릉원주대</t>
        </is>
      </c>
      <c r="J546" s="340" t="inlineStr">
        <is>
          <t>치의예(지역)</t>
        </is>
      </c>
      <c r="K546" s="339" t="inlineStr">
        <is>
          <t>자연</t>
        </is>
      </c>
      <c r="L546" s="357" t="n">
        <v>2</v>
      </c>
      <c r="M546" s="358" t="inlineStr">
        <is>
          <t xml:space="preserve">932.5 / </t>
        </is>
      </c>
      <c r="N546" s="359" t="n">
        <v>1000</v>
      </c>
      <c r="O546" s="360" t="inlineStr">
        <is>
          <t>백분위</t>
        </is>
      </c>
      <c r="P546" s="343" t="inlineStr">
        <is>
          <t>백분위</t>
        </is>
      </c>
      <c r="Q546" s="342" t="inlineStr">
        <is>
          <t>2과목</t>
        </is>
      </c>
      <c r="R546" s="344" t="n">
        <v>20</v>
      </c>
      <c r="S546" s="345" t="n">
        <v>25</v>
      </c>
      <c r="T546" s="362" t="n">
        <v>30</v>
      </c>
      <c r="U546" s="361" t="n">
        <v>91</v>
      </c>
      <c r="V546" s="346" t="n">
        <v>126.2307692307692</v>
      </c>
      <c r="W546" s="348" t="n">
        <v>124.5625</v>
      </c>
      <c r="X546" s="347" t="n">
        <v>63.31</v>
      </c>
      <c r="Y546" s="357" t="inlineStr"/>
      <c r="Z546" s="365" t="inlineStr">
        <is>
          <t>1등급</t>
        </is>
      </c>
      <c r="AA546" s="350" t="n">
        <v>200</v>
      </c>
      <c r="AB546" s="349" t="inlineStr">
        <is>
          <t>만점</t>
        </is>
      </c>
      <c r="AC546" s="350" t="n">
        <v>50</v>
      </c>
      <c r="AD546" s="349" t="inlineStr">
        <is>
          <t>만점</t>
        </is>
      </c>
      <c r="AE546" s="364" t="n">
        <v>0</v>
      </c>
      <c r="AF546" s="366" t="n">
        <v>0</v>
      </c>
      <c r="AG546" s="363" t="n">
        <v>0</v>
      </c>
      <c r="AH546" s="635" t="inlineStr"/>
      <c r="AI546" s="324" t="n"/>
      <c r="AL546" s="487" t="inlineStr">
        <is>
          <t>강릉원주대 치의예(지역)</t>
        </is>
      </c>
      <c r="AM546" s="477" t="inlineStr">
        <is>
          <t>자연</t>
        </is>
      </c>
      <c r="AN546" s="637" t="n">
        <v>100</v>
      </c>
      <c r="AO546" s="478" t="n">
        <v>-1123</v>
      </c>
      <c r="AP546" s="463" t="n">
        <v>-1123</v>
      </c>
      <c r="AQ546" s="479" t="n">
        <v>0</v>
      </c>
      <c r="AR546" s="476" t="inlineStr">
        <is>
          <t>8.06 → 7.54</t>
        </is>
      </c>
      <c r="BA546" s="313" t="inlineStr">
        <is>
          <t>통합인문193</t>
        </is>
      </c>
    </row>
    <row r="547" ht="16.5" customHeight="1" s="671">
      <c r="B547" s="367" t="inlineStr">
        <is>
          <t>8.05</t>
        </is>
      </c>
      <c r="C547" s="351" t="inlineStr">
        <is>
          <t>17,469</t>
        </is>
      </c>
      <c r="D547" s="727" t="n">
        <v>-1124</v>
      </c>
      <c r="E547" s="352" t="inlineStr"/>
      <c r="F547" s="341" t="n">
        <v>91</v>
      </c>
      <c r="G547" s="355" t="inlineStr">
        <is>
          <t>377.43</t>
        </is>
      </c>
      <c r="H547" s="356" t="inlineStr">
        <is>
          <t>383.39</t>
        </is>
      </c>
      <c r="I547" s="354" t="inlineStr">
        <is>
          <t>경희대</t>
        </is>
      </c>
      <c r="J547" s="340" t="inlineStr">
        <is>
          <t>산업경영공학과</t>
        </is>
      </c>
      <c r="K547" s="339" t="inlineStr">
        <is>
          <t>자연</t>
        </is>
      </c>
      <c r="L547" s="357" t="n">
        <v>35</v>
      </c>
      <c r="M547" s="358" t="inlineStr">
        <is>
          <t xml:space="preserve">556.61 / </t>
        </is>
      </c>
      <c r="N547" s="359" t="n">
        <v>800</v>
      </c>
      <c r="O547" s="360" t="inlineStr">
        <is>
          <t>표점</t>
        </is>
      </c>
      <c r="P547" s="343" t="inlineStr">
        <is>
          <t>변표</t>
        </is>
      </c>
      <c r="Q547" s="342" t="inlineStr">
        <is>
          <t>2과목</t>
        </is>
      </c>
      <c r="R547" s="344" t="n">
        <v>20</v>
      </c>
      <c r="S547" s="345" t="n">
        <v>35</v>
      </c>
      <c r="T547" s="362" t="n">
        <v>30</v>
      </c>
      <c r="U547" s="361" t="n">
        <v>91</v>
      </c>
      <c r="V547" s="346" t="n">
        <v>126.2326918678734</v>
      </c>
      <c r="W547" s="348" t="n">
        <v>124.5640621426471</v>
      </c>
      <c r="X547" s="347" t="n">
        <v>63.32</v>
      </c>
      <c r="Y547" s="357" t="n">
        <v>64.18000000000001</v>
      </c>
      <c r="Z547" s="365" t="inlineStr">
        <is>
          <t>2등급</t>
        </is>
      </c>
      <c r="AA547" s="350" t="n">
        <v>117.6</v>
      </c>
      <c r="AB547" s="349" t="inlineStr">
        <is>
          <t>만점</t>
        </is>
      </c>
      <c r="AC547" s="350" t="n">
        <v>0</v>
      </c>
      <c r="AD547" s="349" t="inlineStr">
        <is>
          <t>만점</t>
        </is>
      </c>
      <c r="AE547" s="364" t="n">
        <v>0</v>
      </c>
      <c r="AF547" s="366" t="n">
        <v>9.6</v>
      </c>
      <c r="AG547" s="363" t="n">
        <v>0</v>
      </c>
      <c r="AH547" s="635" t="inlineStr">
        <is>
          <t xml:space="preserve"> 과탐9.6점 가산</t>
        </is>
      </c>
      <c r="AI547" s="324" t="n"/>
      <c r="AL547" s="487" t="inlineStr">
        <is>
          <t>경희대 산업경영공학과</t>
        </is>
      </c>
      <c r="AM547" s="477" t="inlineStr">
        <is>
          <t>자연</t>
        </is>
      </c>
      <c r="AN547" s="637" t="n">
        <v>100</v>
      </c>
      <c r="AO547" s="478" t="n">
        <v>-1124</v>
      </c>
      <c r="AP547" s="463" t="n">
        <v>-1124</v>
      </c>
      <c r="AQ547" s="479" t="n">
        <v>0</v>
      </c>
      <c r="AR547" s="476" t="inlineStr">
        <is>
          <t>8.05 → 7.53</t>
        </is>
      </c>
      <c r="BA547" s="313" t="inlineStr">
        <is>
          <t>통합인문194</t>
        </is>
      </c>
    </row>
    <row r="548" ht="16.5" customHeight="1" s="671">
      <c r="B548" s="367" t="inlineStr">
        <is>
          <t>8.05</t>
        </is>
      </c>
      <c r="C548" s="351" t="inlineStr">
        <is>
          <t>17,469</t>
        </is>
      </c>
      <c r="D548" s="727" t="n">
        <v>-1125</v>
      </c>
      <c r="E548" s="352" t="inlineStr"/>
      <c r="F548" s="341" t="n">
        <v>91</v>
      </c>
      <c r="G548" s="355" t="inlineStr">
        <is>
          <t>377.43</t>
        </is>
      </c>
      <c r="H548" s="356" t="inlineStr">
        <is>
          <t>383.39</t>
        </is>
      </c>
      <c r="I548" s="354" t="inlineStr">
        <is>
          <t>중앙대</t>
        </is>
      </c>
      <c r="J548" s="340" t="inlineStr">
        <is>
          <t>물리학과</t>
        </is>
      </c>
      <c r="K548" s="339" t="inlineStr">
        <is>
          <t>자연</t>
        </is>
      </c>
      <c r="L548" s="357" t="n">
        <v>16</v>
      </c>
      <c r="M548" s="358" t="inlineStr">
        <is>
          <t xml:space="preserve">759.3 / </t>
        </is>
      </c>
      <c r="N548" s="359" t="n">
        <v>1000</v>
      </c>
      <c r="O548" s="360" t="inlineStr">
        <is>
          <t>표점</t>
        </is>
      </c>
      <c r="P548" s="343" t="inlineStr">
        <is>
          <t>변표</t>
        </is>
      </c>
      <c r="Q548" s="342" t="inlineStr">
        <is>
          <t>2과목</t>
        </is>
      </c>
      <c r="R548" s="344" t="n">
        <v>30</v>
      </c>
      <c r="S548" s="345" t="n">
        <v>35</v>
      </c>
      <c r="T548" s="362" t="n">
        <v>35</v>
      </c>
      <c r="U548" s="361" t="n">
        <v>91</v>
      </c>
      <c r="V548" s="346" t="n">
        <v>126.2325231977369</v>
      </c>
      <c r="W548" s="348" t="n">
        <v>124.5639250981612</v>
      </c>
      <c r="X548" s="347" t="n">
        <v>63.32</v>
      </c>
      <c r="Y548" s="357" t="n">
        <v>65.84</v>
      </c>
      <c r="Z548" s="365" t="inlineStr">
        <is>
          <t>1등급</t>
        </is>
      </c>
      <c r="AA548" s="350" t="n">
        <v>100</v>
      </c>
      <c r="AB548" s="349" t="inlineStr">
        <is>
          <t>만점</t>
        </is>
      </c>
      <c r="AC548" s="350" t="n">
        <v>10</v>
      </c>
      <c r="AD548" s="349" t="inlineStr">
        <is>
          <t>만점</t>
        </is>
      </c>
      <c r="AE548" s="364" t="n">
        <v>0</v>
      </c>
      <c r="AF548" s="366" t="n">
        <v>11.522</v>
      </c>
      <c r="AG548" s="363" t="n">
        <v>0</v>
      </c>
      <c r="AH548" s="635" t="inlineStr">
        <is>
          <t xml:space="preserve"> 과탐5%가산</t>
        </is>
      </c>
      <c r="AI548" s="324" t="n"/>
      <c r="AL548" s="487" t="inlineStr">
        <is>
          <t>중앙대 물리학과</t>
        </is>
      </c>
      <c r="AM548" s="477" t="inlineStr">
        <is>
          <t>자연</t>
        </is>
      </c>
      <c r="AN548" s="637" t="n">
        <v>100</v>
      </c>
      <c r="AO548" s="478" t="n">
        <v>-1125</v>
      </c>
      <c r="AP548" s="463" t="n">
        <v>-1125</v>
      </c>
      <c r="AQ548" s="479" t="n">
        <v>0</v>
      </c>
      <c r="AR548" s="476" t="inlineStr">
        <is>
          <t>8.05 → 7.53</t>
        </is>
      </c>
      <c r="BA548" s="313" t="inlineStr">
        <is>
          <t>자연341</t>
        </is>
      </c>
    </row>
    <row r="549" ht="16.5" customHeight="1" s="671">
      <c r="B549" s="367" t="inlineStr">
        <is>
          <t>8.09</t>
        </is>
      </c>
      <c r="C549" s="351" t="inlineStr">
        <is>
          <t>17,555</t>
        </is>
      </c>
      <c r="D549" s="727" t="n">
        <v>-1126</v>
      </c>
      <c r="E549" s="352" t="inlineStr">
        <is>
          <t>377.34</t>
        </is>
      </c>
      <c r="F549" s="341" t="n">
        <v>90.95</v>
      </c>
      <c r="G549" s="355" t="inlineStr">
        <is>
          <t>377.90</t>
        </is>
      </c>
      <c r="H549" s="356" t="inlineStr">
        <is>
          <t>382.89</t>
        </is>
      </c>
      <c r="I549" s="354" t="inlineStr">
        <is>
          <t>경희대</t>
        </is>
      </c>
      <c r="J549" s="340" t="inlineStr">
        <is>
          <t>지리학과(인문)</t>
        </is>
      </c>
      <c r="K549" s="339" t="inlineStr">
        <is>
          <t>통합</t>
        </is>
      </c>
      <c r="L549" s="357" t="n">
        <v>12</v>
      </c>
      <c r="M549" s="358" t="inlineStr">
        <is>
          <t xml:space="preserve">546.8 / </t>
        </is>
      </c>
      <c r="N549" s="359" t="n">
        <v>800</v>
      </c>
      <c r="O549" s="360" t="inlineStr">
        <is>
          <t>표점</t>
        </is>
      </c>
      <c r="P549" s="343" t="inlineStr">
        <is>
          <t>변표</t>
        </is>
      </c>
      <c r="Q549" s="342" t="inlineStr">
        <is>
          <t>2과목</t>
        </is>
      </c>
      <c r="R549" s="344" t="n">
        <v>30</v>
      </c>
      <c r="S549" s="345" t="n">
        <v>30</v>
      </c>
      <c r="T549" s="362" t="n">
        <v>25</v>
      </c>
      <c r="U549" s="361" t="n">
        <v>90.95</v>
      </c>
      <c r="V549" s="346" t="n">
        <v>126.1947926711668</v>
      </c>
      <c r="W549" s="348" t="n">
        <v>124.533269045323</v>
      </c>
      <c r="X549" s="347" t="n">
        <v>63.59</v>
      </c>
      <c r="Y549" s="357" t="n">
        <v>64.17</v>
      </c>
      <c r="Z549" s="365" t="inlineStr">
        <is>
          <t>2등급</t>
        </is>
      </c>
      <c r="AA549" s="350" t="n">
        <v>117.6</v>
      </c>
      <c r="AB549" s="349" t="inlineStr">
        <is>
          <t>만점</t>
        </is>
      </c>
      <c r="AC549" s="350" t="n">
        <v>0</v>
      </c>
      <c r="AD549" s="349" t="inlineStr">
        <is>
          <t>만점</t>
        </is>
      </c>
      <c r="AE549" s="364" t="n">
        <v>0</v>
      </c>
      <c r="AF549" s="366" t="n">
        <v>0</v>
      </c>
      <c r="AG549" s="363" t="n">
        <v>0</v>
      </c>
      <c r="AH549" s="635" t="inlineStr"/>
      <c r="AI549" s="324" t="n"/>
      <c r="AL549" s="487" t="inlineStr">
        <is>
          <t>경희대 지리학과(인문)</t>
        </is>
      </c>
      <c r="AM549" s="477" t="inlineStr">
        <is>
          <t>통합</t>
        </is>
      </c>
      <c r="AN549" s="637" t="n">
        <v>100</v>
      </c>
      <c r="AO549" s="478" t="n">
        <v>-1126</v>
      </c>
      <c r="AP549" s="463" t="n">
        <v>-597</v>
      </c>
      <c r="AQ549" s="479" t="n">
        <v>-529</v>
      </c>
      <c r="AR549" s="476" t="inlineStr">
        <is>
          <t>8.10 → 7.83</t>
        </is>
      </c>
      <c r="BA549" s="313" t="inlineStr">
        <is>
          <t>자연342</t>
        </is>
      </c>
    </row>
    <row r="550" ht="16.5" customHeight="1" s="671">
      <c r="B550" s="367" t="inlineStr">
        <is>
          <t>8.10</t>
        </is>
      </c>
      <c r="C550" s="351" t="inlineStr">
        <is>
          <t>17,577</t>
        </is>
      </c>
      <c r="D550" s="727" t="n">
        <v>-1127</v>
      </c>
      <c r="E550" s="352" t="inlineStr">
        <is>
          <t>377.32</t>
        </is>
      </c>
      <c r="F550" s="341" t="n">
        <v>90.94</v>
      </c>
      <c r="G550" s="355" t="inlineStr">
        <is>
          <t>377.87</t>
        </is>
      </c>
      <c r="H550" s="356" t="inlineStr">
        <is>
          <t>382.85</t>
        </is>
      </c>
      <c r="I550" s="354" t="inlineStr">
        <is>
          <t>중앙대</t>
        </is>
      </c>
      <c r="J550" s="340" t="inlineStr">
        <is>
          <t>아시아문화학부(일본어문학)</t>
        </is>
      </c>
      <c r="K550" s="339" t="inlineStr">
        <is>
          <t>통합</t>
        </is>
      </c>
      <c r="L550" s="357" t="n">
        <v>10</v>
      </c>
      <c r="M550" s="358" t="inlineStr">
        <is>
          <t xml:space="preserve">759.5 / </t>
        </is>
      </c>
      <c r="N550" s="359" t="n">
        <v>1000</v>
      </c>
      <c r="O550" s="360" t="inlineStr">
        <is>
          <t>표점</t>
        </is>
      </c>
      <c r="P550" s="343" t="inlineStr">
        <is>
          <t>변표</t>
        </is>
      </c>
      <c r="Q550" s="342" t="inlineStr">
        <is>
          <t>2과목</t>
        </is>
      </c>
      <c r="R550" s="344" t="n">
        <v>35</v>
      </c>
      <c r="S550" s="345" t="n">
        <v>30</v>
      </c>
      <c r="T550" s="362" t="n">
        <v>35</v>
      </c>
      <c r="U550" s="361" t="n">
        <v>90.94</v>
      </c>
      <c r="V550" s="346" t="n">
        <v>126.1826329599412</v>
      </c>
      <c r="W550" s="348" t="n">
        <v>124.5233892799522</v>
      </c>
      <c r="X550" s="347" t="n">
        <v>63.58</v>
      </c>
      <c r="Y550" s="357" t="n">
        <v>65.83</v>
      </c>
      <c r="Z550" s="365" t="inlineStr">
        <is>
          <t>1등급</t>
        </is>
      </c>
      <c r="AA550" s="350" t="n">
        <v>100</v>
      </c>
      <c r="AB550" s="349" t="inlineStr">
        <is>
          <t>만점</t>
        </is>
      </c>
      <c r="AC550" s="350" t="n">
        <v>10</v>
      </c>
      <c r="AD550" s="349" t="inlineStr">
        <is>
          <t>만점</t>
        </is>
      </c>
      <c r="AE550" s="364" t="n">
        <v>0</v>
      </c>
      <c r="AF550" s="366" t="n">
        <v>11.52</v>
      </c>
      <c r="AG550" s="363" t="n">
        <v>0</v>
      </c>
      <c r="AH550" s="635" t="inlineStr">
        <is>
          <t xml:space="preserve"> 사탐5%가산</t>
        </is>
      </c>
      <c r="AI550" s="324" t="n"/>
      <c r="AL550" s="487" t="inlineStr">
        <is>
          <t>중앙대 아시아문화학부(일본어문학)</t>
        </is>
      </c>
      <c r="AM550" s="477" t="inlineStr">
        <is>
          <t>통합</t>
        </is>
      </c>
      <c r="AN550" s="637" t="n">
        <v>100</v>
      </c>
      <c r="AO550" s="478" t="n">
        <v>-1127</v>
      </c>
      <c r="AP550" s="463" t="n">
        <v>-597</v>
      </c>
      <c r="AQ550" s="479" t="n">
        <v>-530</v>
      </c>
      <c r="AR550" s="476" t="inlineStr">
        <is>
          <t>8.12 → 7.84</t>
        </is>
      </c>
      <c r="BA550" s="313" t="inlineStr">
        <is>
          <t>자연343</t>
        </is>
      </c>
    </row>
    <row r="551" ht="16.5" customHeight="1" s="671">
      <c r="B551" s="367" t="inlineStr">
        <is>
          <t>8.12</t>
        </is>
      </c>
      <c r="C551" s="351" t="inlineStr">
        <is>
          <t>17,620</t>
        </is>
      </c>
      <c r="D551" s="727" t="n">
        <v>-1128</v>
      </c>
      <c r="E551" s="352" t="inlineStr">
        <is>
          <t>377.29</t>
        </is>
      </c>
      <c r="F551" s="341" t="n">
        <v>90.93000000000001</v>
      </c>
      <c r="G551" s="355" t="inlineStr">
        <is>
          <t>377.86</t>
        </is>
      </c>
      <c r="H551" s="356" t="inlineStr">
        <is>
          <t>382.84</t>
        </is>
      </c>
      <c r="I551" s="354" t="inlineStr">
        <is>
          <t>경희대</t>
        </is>
      </c>
      <c r="J551" s="340" t="inlineStr">
        <is>
          <t>Hospitality경영학과</t>
        </is>
      </c>
      <c r="K551" s="339" t="inlineStr">
        <is>
          <t>통합</t>
        </is>
      </c>
      <c r="L551" s="357" t="n">
        <v>43</v>
      </c>
      <c r="M551" s="358" t="inlineStr">
        <is>
          <t xml:space="preserve">546.75 / </t>
        </is>
      </c>
      <c r="N551" s="359" t="n">
        <v>800</v>
      </c>
      <c r="O551" s="360" t="inlineStr">
        <is>
          <t>표점</t>
        </is>
      </c>
      <c r="P551" s="343" t="inlineStr">
        <is>
          <t>변표</t>
        </is>
      </c>
      <c r="Q551" s="342" t="inlineStr">
        <is>
          <t>2과목</t>
        </is>
      </c>
      <c r="R551" s="344" t="n">
        <v>30</v>
      </c>
      <c r="S551" s="345" t="n">
        <v>30</v>
      </c>
      <c r="T551" s="362" t="n">
        <v>25</v>
      </c>
      <c r="U551" s="361" t="n">
        <v>90.93000000000001</v>
      </c>
      <c r="V551" s="346" t="n">
        <v>126.1787206685953</v>
      </c>
      <c r="W551" s="348" t="n">
        <v>124.5202105432337</v>
      </c>
      <c r="X551" s="347" t="n">
        <v>63.58</v>
      </c>
      <c r="Y551" s="357" t="n">
        <v>64.16000000000001</v>
      </c>
      <c r="Z551" s="365" t="inlineStr">
        <is>
          <t>2등급</t>
        </is>
      </c>
      <c r="AA551" s="350" t="n">
        <v>117.6</v>
      </c>
      <c r="AB551" s="349" t="inlineStr">
        <is>
          <t>만점</t>
        </is>
      </c>
      <c r="AC551" s="350" t="n">
        <v>0</v>
      </c>
      <c r="AD551" s="349" t="inlineStr">
        <is>
          <t>만점</t>
        </is>
      </c>
      <c r="AE551" s="364" t="n">
        <v>0</v>
      </c>
      <c r="AF551" s="366" t="n">
        <v>0</v>
      </c>
      <c r="AG551" s="363" t="n">
        <v>0</v>
      </c>
      <c r="AH551" s="635" t="inlineStr"/>
      <c r="AI551" s="324" t="n"/>
      <c r="AL551" s="487" t="inlineStr">
        <is>
          <t>경희대 Hospitality경영학과</t>
        </is>
      </c>
      <c r="AM551" s="477" t="inlineStr">
        <is>
          <t>통합</t>
        </is>
      </c>
      <c r="AN551" s="637" t="n">
        <v>100</v>
      </c>
      <c r="AO551" s="478" t="n">
        <v>-1128</v>
      </c>
      <c r="AP551" s="463" t="n">
        <v>-598</v>
      </c>
      <c r="AQ551" s="479" t="n">
        <v>-530</v>
      </c>
      <c r="AR551" s="476" t="inlineStr">
        <is>
          <t>8.12 → 7.84</t>
        </is>
      </c>
      <c r="BA551" s="313" t="inlineStr">
        <is>
          <t>통합인문195</t>
        </is>
      </c>
    </row>
    <row r="552" ht="16.5" customHeight="1" s="671">
      <c r="B552" s="367" t="inlineStr">
        <is>
          <t>8.12</t>
        </is>
      </c>
      <c r="C552" s="351" t="inlineStr">
        <is>
          <t>17,620</t>
        </is>
      </c>
      <c r="D552" s="727" t="n">
        <v>-1129</v>
      </c>
      <c r="E552" s="352" t="inlineStr"/>
      <c r="F552" s="341" t="n">
        <v>90.93000000000001</v>
      </c>
      <c r="G552" s="355" t="inlineStr">
        <is>
          <t>377.28</t>
        </is>
      </c>
      <c r="H552" s="356" t="inlineStr">
        <is>
          <t>383.19</t>
        </is>
      </c>
      <c r="I552" s="354" t="inlineStr">
        <is>
          <t>경희대</t>
        </is>
      </c>
      <c r="J552" s="340" t="inlineStr">
        <is>
          <t>기계공학과</t>
        </is>
      </c>
      <c r="K552" s="339" t="inlineStr">
        <is>
          <t>자연</t>
        </is>
      </c>
      <c r="L552" s="357" t="n">
        <v>69</v>
      </c>
      <c r="M552" s="358" t="inlineStr">
        <is>
          <t xml:space="preserve">556.44 / </t>
        </is>
      </c>
      <c r="N552" s="359" t="n">
        <v>800</v>
      </c>
      <c r="O552" s="360" t="inlineStr">
        <is>
          <t>표점</t>
        </is>
      </c>
      <c r="P552" s="343" t="inlineStr">
        <is>
          <t>변표</t>
        </is>
      </c>
      <c r="Q552" s="342" t="inlineStr">
        <is>
          <t>2과목</t>
        </is>
      </c>
      <c r="R552" s="344" t="n">
        <v>20</v>
      </c>
      <c r="S552" s="345" t="n">
        <v>35</v>
      </c>
      <c r="T552" s="362" t="n">
        <v>30</v>
      </c>
      <c r="U552" s="361" t="n">
        <v>90.93000000000001</v>
      </c>
      <c r="V552" s="346" t="n">
        <v>126.1771490181984</v>
      </c>
      <c r="W552" s="348" t="n">
        <v>124.5189335772862</v>
      </c>
      <c r="X552" s="347" t="n">
        <v>63.29</v>
      </c>
      <c r="Y552" s="357" t="n">
        <v>64.16000000000001</v>
      </c>
      <c r="Z552" s="365" t="inlineStr">
        <is>
          <t>2등급</t>
        </is>
      </c>
      <c r="AA552" s="350" t="n">
        <v>117.6</v>
      </c>
      <c r="AB552" s="349" t="inlineStr">
        <is>
          <t>만점</t>
        </is>
      </c>
      <c r="AC552" s="350" t="n">
        <v>0</v>
      </c>
      <c r="AD552" s="349" t="inlineStr">
        <is>
          <t>만점</t>
        </is>
      </c>
      <c r="AE552" s="364" t="n">
        <v>0</v>
      </c>
      <c r="AF552" s="366" t="n">
        <v>9.6</v>
      </c>
      <c r="AG552" s="363" t="n">
        <v>0</v>
      </c>
      <c r="AH552" s="635" t="inlineStr">
        <is>
          <t xml:space="preserve"> 과탐9.6점 가산</t>
        </is>
      </c>
      <c r="AI552" s="324" t="n"/>
      <c r="AL552" s="487" t="inlineStr">
        <is>
          <t>경희대 기계공학과</t>
        </is>
      </c>
      <c r="AM552" s="477" t="inlineStr">
        <is>
          <t>자연</t>
        </is>
      </c>
      <c r="AN552" s="637" t="n">
        <v>100</v>
      </c>
      <c r="AO552" s="478" t="n">
        <v>-1129</v>
      </c>
      <c r="AP552" s="463" t="n">
        <v>-1129</v>
      </c>
      <c r="AQ552" s="479" t="n">
        <v>0</v>
      </c>
      <c r="AR552" s="476" t="inlineStr">
        <is>
          <t>8.12 → 7.60</t>
        </is>
      </c>
      <c r="BA552" s="313" t="inlineStr">
        <is>
          <t>자연344</t>
        </is>
      </c>
    </row>
    <row r="553" ht="16.5" customHeight="1" s="671">
      <c r="B553" s="367" t="inlineStr">
        <is>
          <t>8.34</t>
        </is>
      </c>
      <c r="C553" s="351" t="inlineStr">
        <is>
          <t>18,098</t>
        </is>
      </c>
      <c r="D553" s="727" t="n">
        <v>-1130</v>
      </c>
      <c r="E553" s="352" t="inlineStr">
        <is>
          <t>376.67</t>
        </is>
      </c>
      <c r="F553" s="341" t="n">
        <v>90.92</v>
      </c>
      <c r="G553" s="355" t="inlineStr">
        <is>
          <t>377.83</t>
        </is>
      </c>
      <c r="H553" s="356" t="inlineStr">
        <is>
          <t>382.81</t>
        </is>
      </c>
      <c r="I553" s="354" t="inlineStr">
        <is>
          <t>이화여대</t>
        </is>
      </c>
      <c r="J553" s="340" t="inlineStr">
        <is>
          <t>국어교육과</t>
        </is>
      </c>
      <c r="K553" s="339" t="inlineStr">
        <is>
          <t>통합</t>
        </is>
      </c>
      <c r="L553" s="357" t="n">
        <v>12</v>
      </c>
      <c r="M553" s="358" t="inlineStr">
        <is>
          <t xml:space="preserve">928.3 / </t>
        </is>
      </c>
      <c r="N553" s="359" t="n">
        <v>1000</v>
      </c>
      <c r="O553" s="360" t="inlineStr">
        <is>
          <t>표점/만점</t>
        </is>
      </c>
      <c r="P553" s="343" t="inlineStr">
        <is>
          <t>변표/만점</t>
        </is>
      </c>
      <c r="Q553" s="342" t="inlineStr">
        <is>
          <t>2과목</t>
        </is>
      </c>
      <c r="R553" s="344" t="n">
        <v>30</v>
      </c>
      <c r="S553" s="345" t="n">
        <v>30</v>
      </c>
      <c r="T553" s="362" t="n">
        <v>20</v>
      </c>
      <c r="U553" s="361" t="n">
        <v>90.92</v>
      </c>
      <c r="V553" s="346" t="n">
        <v>126.1697681799599</v>
      </c>
      <c r="W553" s="348" t="n">
        <v>124.5129366462174</v>
      </c>
      <c r="X553" s="347" t="n">
        <v>63.57</v>
      </c>
      <c r="Y553" s="357" t="n">
        <v>64.02000000000001</v>
      </c>
      <c r="Z553" s="365" t="inlineStr">
        <is>
          <t>2등급</t>
        </is>
      </c>
      <c r="AA553" s="350" t="n">
        <v>196</v>
      </c>
      <c r="AB553" s="349" t="inlineStr">
        <is>
          <t>만점</t>
        </is>
      </c>
      <c r="AC553" s="350" t="n">
        <v>10</v>
      </c>
      <c r="AD553" s="349" t="inlineStr">
        <is>
          <t>만점</t>
        </is>
      </c>
      <c r="AE553" s="364" t="n">
        <v>0</v>
      </c>
      <c r="AF553" s="366" t="n">
        <v>0</v>
      </c>
      <c r="AG553" s="363" t="n">
        <v>0</v>
      </c>
      <c r="AH553" s="635" t="inlineStr"/>
      <c r="AI553" s="324" t="n"/>
      <c r="AL553" s="487" t="inlineStr">
        <is>
          <t>이화여대 국어교육과</t>
        </is>
      </c>
      <c r="AM553" s="477" t="inlineStr">
        <is>
          <t>통합</t>
        </is>
      </c>
      <c r="AN553" s="637" t="n">
        <v>100</v>
      </c>
      <c r="AO553" s="478" t="n">
        <v>-1130</v>
      </c>
      <c r="AP553" s="463" t="n">
        <v>-599</v>
      </c>
      <c r="AQ553" s="479" t="n">
        <v>-531</v>
      </c>
      <c r="AR553" s="476" t="inlineStr">
        <is>
          <t>8.13 → 7.85</t>
        </is>
      </c>
      <c r="BA553" s="313" t="inlineStr">
        <is>
          <t>자연345</t>
        </is>
      </c>
    </row>
    <row r="554" ht="16.5" customHeight="1" s="671">
      <c r="B554" s="367" t="inlineStr">
        <is>
          <t>8.14</t>
        </is>
      </c>
      <c r="C554" s="351" t="inlineStr">
        <is>
          <t>17,664</t>
        </is>
      </c>
      <c r="D554" s="727" t="n">
        <v>-1131</v>
      </c>
      <c r="E554" s="352" t="inlineStr">
        <is>
          <t>377.24</t>
        </is>
      </c>
      <c r="F554" s="341" t="n">
        <v>90.92</v>
      </c>
      <c r="G554" s="355" t="inlineStr">
        <is>
          <t>377.83</t>
        </is>
      </c>
      <c r="H554" s="356" t="inlineStr">
        <is>
          <t>382.81</t>
        </is>
      </c>
      <c r="I554" s="354" t="inlineStr">
        <is>
          <t>서울시립대</t>
        </is>
      </c>
      <c r="J554" s="340" t="inlineStr">
        <is>
          <t>철학과</t>
        </is>
      </c>
      <c r="K554" s="339" t="inlineStr">
        <is>
          <t>통합</t>
        </is>
      </c>
      <c r="L554" s="357" t="n">
        <v>9</v>
      </c>
      <c r="M554" s="358" t="inlineStr">
        <is>
          <t xml:space="preserve">926.8 / </t>
        </is>
      </c>
      <c r="N554" s="359" t="n">
        <v>1000</v>
      </c>
      <c r="O554" s="360" t="inlineStr">
        <is>
          <t>표점/만점</t>
        </is>
      </c>
      <c r="P554" s="343" t="inlineStr">
        <is>
          <t>변표/만점</t>
        </is>
      </c>
      <c r="Q554" s="342" t="inlineStr">
        <is>
          <t>2과목</t>
        </is>
      </c>
      <c r="R554" s="344" t="n">
        <v>35</v>
      </c>
      <c r="S554" s="345" t="n">
        <v>25</v>
      </c>
      <c r="T554" s="362" t="n">
        <v>15</v>
      </c>
      <c r="U554" s="361" t="n">
        <v>90.92</v>
      </c>
      <c r="V554" s="346" t="n">
        <v>126.1711518554104</v>
      </c>
      <c r="W554" s="348" t="n">
        <v>124.514060882521</v>
      </c>
      <c r="X554" s="347" t="n">
        <v>63.57</v>
      </c>
      <c r="Y554" s="357" t="n">
        <v>63.68</v>
      </c>
      <c r="Z554" s="365" t="inlineStr">
        <is>
          <t>2등급</t>
        </is>
      </c>
      <c r="AA554" s="350" t="n">
        <v>246</v>
      </c>
      <c r="AB554" s="349" t="inlineStr">
        <is>
          <t>만점</t>
        </is>
      </c>
      <c r="AC554" s="350" t="n">
        <v>0</v>
      </c>
      <c r="AD554" s="349" t="inlineStr">
        <is>
          <t>만점</t>
        </is>
      </c>
      <c r="AE554" s="364" t="n">
        <v>0</v>
      </c>
      <c r="AF554" s="366" t="n">
        <v>4.1</v>
      </c>
      <c r="AG554" s="363" t="n">
        <v>0</v>
      </c>
      <c r="AH554" s="635" t="inlineStr">
        <is>
          <t xml:space="preserve"> 사탐3%가산</t>
        </is>
      </c>
      <c r="AI554" s="324" t="n"/>
      <c r="AL554" s="487" t="inlineStr">
        <is>
          <t>서울시립대 철학과</t>
        </is>
      </c>
      <c r="AM554" s="477" t="inlineStr">
        <is>
          <t>통합</t>
        </is>
      </c>
      <c r="AN554" s="637" t="n">
        <v>100</v>
      </c>
      <c r="AO554" s="478" t="n">
        <v>-1131</v>
      </c>
      <c r="AP554" s="463" t="n">
        <v>-599</v>
      </c>
      <c r="AQ554" s="479" t="n">
        <v>-532</v>
      </c>
      <c r="AR554" s="476" t="inlineStr">
        <is>
          <t>8.13 → 7.85</t>
        </is>
      </c>
      <c r="BA554" s="313" t="inlineStr">
        <is>
          <t>자연346</t>
        </is>
      </c>
    </row>
    <row r="555" ht="16.5" customHeight="1" s="671">
      <c r="B555" s="367" t="inlineStr">
        <is>
          <t>8.13</t>
        </is>
      </c>
      <c r="C555" s="351" t="inlineStr">
        <is>
          <t>17,642</t>
        </is>
      </c>
      <c r="D555" s="727" t="n">
        <v>-1132</v>
      </c>
      <c r="E555" s="352" t="inlineStr">
        <is>
          <t>377.25</t>
        </is>
      </c>
      <c r="F555" s="341" t="n">
        <v>90.91</v>
      </c>
      <c r="G555" s="355" t="inlineStr">
        <is>
          <t>377.81</t>
        </is>
      </c>
      <c r="H555" s="356" t="inlineStr">
        <is>
          <t>382.79</t>
        </is>
      </c>
      <c r="I555" s="354" t="inlineStr">
        <is>
          <t>중앙대</t>
        </is>
      </c>
      <c r="J555" s="340" t="inlineStr">
        <is>
          <t>국제물류학과</t>
        </is>
      </c>
      <c r="K555" s="339" t="inlineStr">
        <is>
          <t>통합</t>
        </is>
      </c>
      <c r="L555" s="357" t="n">
        <v>15</v>
      </c>
      <c r="M555" s="358" t="inlineStr">
        <is>
          <t xml:space="preserve">745.7 / </t>
        </is>
      </c>
      <c r="N555" s="359" t="n">
        <v>1000</v>
      </c>
      <c r="O555" s="360" t="inlineStr">
        <is>
          <t>표점</t>
        </is>
      </c>
      <c r="P555" s="343" t="inlineStr">
        <is>
          <t>변표</t>
        </is>
      </c>
      <c r="Q555" s="342" t="inlineStr">
        <is>
          <t>2과목</t>
        </is>
      </c>
      <c r="R555" s="344" t="n">
        <v>30</v>
      </c>
      <c r="S555" s="345" t="n">
        <v>40</v>
      </c>
      <c r="T555" s="362" t="n">
        <v>30</v>
      </c>
      <c r="U555" s="361" t="n">
        <v>90.91</v>
      </c>
      <c r="V555" s="346" t="n">
        <v>126.1623590225564</v>
      </c>
      <c r="W555" s="348" t="n">
        <v>124.5069167058271</v>
      </c>
      <c r="X555" s="347" t="n">
        <v>63.57</v>
      </c>
      <c r="Y555" s="357" t="n">
        <v>65.82000000000001</v>
      </c>
      <c r="Z555" s="365" t="inlineStr">
        <is>
          <t>1등급</t>
        </is>
      </c>
      <c r="AA555" s="350" t="n">
        <v>100</v>
      </c>
      <c r="AB555" s="349" t="inlineStr">
        <is>
          <t>만점</t>
        </is>
      </c>
      <c r="AC555" s="350" t="n">
        <v>10</v>
      </c>
      <c r="AD555" s="349" t="inlineStr">
        <is>
          <t>만점</t>
        </is>
      </c>
      <c r="AE555" s="364" t="n">
        <v>0</v>
      </c>
      <c r="AF555" s="366" t="n">
        <v>0</v>
      </c>
      <c r="AG555" s="363" t="n">
        <v>0</v>
      </c>
      <c r="AH555" s="635" t="inlineStr"/>
      <c r="AI555" s="324" t="n"/>
      <c r="AL555" s="487" t="inlineStr">
        <is>
          <t>중앙대 국제물류학과</t>
        </is>
      </c>
      <c r="AM555" s="477" t="inlineStr">
        <is>
          <t>통합</t>
        </is>
      </c>
      <c r="AN555" s="637" t="n">
        <v>100</v>
      </c>
      <c r="AO555" s="478" t="n">
        <v>-1132</v>
      </c>
      <c r="AP555" s="463" t="n">
        <v>-600</v>
      </c>
      <c r="AQ555" s="479" t="n">
        <v>-532</v>
      </c>
      <c r="AR555" s="476" t="inlineStr">
        <is>
          <t>8.14 → 7.86</t>
        </is>
      </c>
      <c r="BA555" s="313" t="inlineStr">
        <is>
          <t>통합인문196</t>
        </is>
      </c>
    </row>
    <row r="556" ht="16.5" customHeight="1" s="671">
      <c r="B556" s="367" t="inlineStr">
        <is>
          <t>8.37</t>
        </is>
      </c>
      <c r="C556" s="351" t="inlineStr">
        <is>
          <t>18,163</t>
        </is>
      </c>
      <c r="D556" s="727" t="n">
        <v>-1133</v>
      </c>
      <c r="E556" s="352" t="inlineStr">
        <is>
          <t>376.62</t>
        </is>
      </c>
      <c r="F556" s="341" t="n">
        <v>90.90000000000001</v>
      </c>
      <c r="G556" s="355" t="inlineStr">
        <is>
          <t>377.78</t>
        </is>
      </c>
      <c r="H556" s="356" t="inlineStr">
        <is>
          <t>382.75</t>
        </is>
      </c>
      <c r="I556" s="354" t="inlineStr">
        <is>
          <t>이화여대</t>
        </is>
      </c>
      <c r="J556" s="340" t="inlineStr">
        <is>
          <t>사회과교육과</t>
        </is>
      </c>
      <c r="K556" s="339" t="inlineStr">
        <is>
          <t>통합</t>
        </is>
      </c>
      <c r="L556" s="357" t="n">
        <v>36</v>
      </c>
      <c r="M556" s="358" t="inlineStr">
        <is>
          <t xml:space="preserve">928.2 / </t>
        </is>
      </c>
      <c r="N556" s="359" t="n">
        <v>1000</v>
      </c>
      <c r="O556" s="360" t="inlineStr">
        <is>
          <t>표점/만점</t>
        </is>
      </c>
      <c r="P556" s="343" t="inlineStr">
        <is>
          <t>변표/만점</t>
        </is>
      </c>
      <c r="Q556" s="342" t="inlineStr">
        <is>
          <t>2과목</t>
        </is>
      </c>
      <c r="R556" s="344" t="n">
        <v>30</v>
      </c>
      <c r="S556" s="345" t="n">
        <v>30</v>
      </c>
      <c r="T556" s="362" t="n">
        <v>20</v>
      </c>
      <c r="U556" s="361" t="n">
        <v>90.90000000000001</v>
      </c>
      <c r="V556" s="346" t="n">
        <v>126.1506790819334</v>
      </c>
      <c r="W556" s="348" t="n">
        <v>124.4974267540709</v>
      </c>
      <c r="X556" s="347" t="n">
        <v>63.57</v>
      </c>
      <c r="Y556" s="357" t="n">
        <v>64.01000000000001</v>
      </c>
      <c r="Z556" s="365" t="inlineStr">
        <is>
          <t>2등급</t>
        </is>
      </c>
      <c r="AA556" s="350" t="n">
        <v>196</v>
      </c>
      <c r="AB556" s="349" t="inlineStr">
        <is>
          <t>만점</t>
        </is>
      </c>
      <c r="AC556" s="350" t="n">
        <v>10</v>
      </c>
      <c r="AD556" s="349" t="inlineStr">
        <is>
          <t>만점</t>
        </is>
      </c>
      <c r="AE556" s="364" t="n">
        <v>0</v>
      </c>
      <c r="AF556" s="366" t="n">
        <v>0</v>
      </c>
      <c r="AG556" s="363" t="n">
        <v>0</v>
      </c>
      <c r="AH556" s="635" t="inlineStr"/>
      <c r="AI556" s="324" t="n"/>
      <c r="AL556" s="487" t="inlineStr">
        <is>
          <t>이화여대 사회과교육과</t>
        </is>
      </c>
      <c r="AM556" s="477" t="inlineStr">
        <is>
          <t>통합</t>
        </is>
      </c>
      <c r="AN556" s="637" t="n">
        <v>100</v>
      </c>
      <c r="AO556" s="478" t="n">
        <v>-1133</v>
      </c>
      <c r="AP556" s="463" t="n">
        <v>-600</v>
      </c>
      <c r="AQ556" s="479" t="n">
        <v>-533</v>
      </c>
      <c r="AR556" s="476" t="inlineStr">
        <is>
          <t>8.16 → 7.88</t>
        </is>
      </c>
      <c r="BA556" s="313" t="inlineStr">
        <is>
          <t>통합인문197</t>
        </is>
      </c>
    </row>
    <row r="557" ht="16.5" customHeight="1" s="671">
      <c r="B557" s="367" t="inlineStr">
        <is>
          <t>8.37</t>
        </is>
      </c>
      <c r="C557" s="351" t="inlineStr">
        <is>
          <t>18,163</t>
        </is>
      </c>
      <c r="D557" s="727" t="n">
        <v>-1134</v>
      </c>
      <c r="E557" s="352" t="inlineStr">
        <is>
          <t>376.63</t>
        </is>
      </c>
      <c r="F557" s="341" t="n">
        <v>90.90000000000001</v>
      </c>
      <c r="G557" s="355" t="inlineStr">
        <is>
          <t>377.79</t>
        </is>
      </c>
      <c r="H557" s="356" t="inlineStr">
        <is>
          <t>382.76</t>
        </is>
      </c>
      <c r="I557" s="354" t="inlineStr">
        <is>
          <t>이화여대</t>
        </is>
      </c>
      <c r="J557" s="340" t="inlineStr">
        <is>
          <t>영어교육과</t>
        </is>
      </c>
      <c r="K557" s="339" t="inlineStr">
        <is>
          <t>통합</t>
        </is>
      </c>
      <c r="L557" s="357" t="n">
        <v>18</v>
      </c>
      <c r="M557" s="358" t="inlineStr">
        <is>
          <t xml:space="preserve">928.22 / </t>
        </is>
      </c>
      <c r="N557" s="359" t="n">
        <v>1000</v>
      </c>
      <c r="O557" s="360" t="inlineStr">
        <is>
          <t>표점/만점</t>
        </is>
      </c>
      <c r="P557" s="343" t="inlineStr">
        <is>
          <t>변표/만점</t>
        </is>
      </c>
      <c r="Q557" s="342" t="inlineStr">
        <is>
          <t>2과목</t>
        </is>
      </c>
      <c r="R557" s="344" t="n">
        <v>30</v>
      </c>
      <c r="S557" s="345" t="n">
        <v>30</v>
      </c>
      <c r="T557" s="362" t="n">
        <v>20</v>
      </c>
      <c r="U557" s="361" t="n">
        <v>90.90000000000001</v>
      </c>
      <c r="V557" s="346" t="n">
        <v>126.1544969015387</v>
      </c>
      <c r="W557" s="348" t="n">
        <v>124.5005287325002</v>
      </c>
      <c r="X557" s="347" t="n">
        <v>63.57</v>
      </c>
      <c r="Y557" s="357" t="n">
        <v>64.01000000000001</v>
      </c>
      <c r="Z557" s="365" t="inlineStr">
        <is>
          <t>2등급</t>
        </is>
      </c>
      <c r="AA557" s="350" t="n">
        <v>196</v>
      </c>
      <c r="AB557" s="349" t="inlineStr">
        <is>
          <t>만점</t>
        </is>
      </c>
      <c r="AC557" s="350" t="n">
        <v>10</v>
      </c>
      <c r="AD557" s="349" t="inlineStr">
        <is>
          <t>만점</t>
        </is>
      </c>
      <c r="AE557" s="364" t="n">
        <v>0</v>
      </c>
      <c r="AF557" s="366" t="n">
        <v>0</v>
      </c>
      <c r="AG557" s="363" t="n">
        <v>0</v>
      </c>
      <c r="AH557" s="635" t="inlineStr"/>
      <c r="AI557" s="324" t="n"/>
      <c r="AL557" s="487" t="inlineStr">
        <is>
          <t>이화여대 영어교육과</t>
        </is>
      </c>
      <c r="AM557" s="477" t="inlineStr">
        <is>
          <t>통합</t>
        </is>
      </c>
      <c r="AN557" s="637" t="n">
        <v>100</v>
      </c>
      <c r="AO557" s="478" t="n">
        <v>-1134</v>
      </c>
      <c r="AP557" s="463" t="n">
        <v>-600</v>
      </c>
      <c r="AQ557" s="479" t="n">
        <v>-534</v>
      </c>
      <c r="AR557" s="476" t="inlineStr">
        <is>
          <t>8.15 → 7.87</t>
        </is>
      </c>
      <c r="BA557" s="313" t="inlineStr">
        <is>
          <t>자연347</t>
        </is>
      </c>
    </row>
    <row r="558" ht="16.5" customHeight="1" s="671">
      <c r="B558" s="367" t="inlineStr">
        <is>
          <t>8.15</t>
        </is>
      </c>
      <c r="C558" s="351" t="inlineStr">
        <is>
          <t>17,686</t>
        </is>
      </c>
      <c r="D558" s="727" t="n">
        <v>-1135</v>
      </c>
      <c r="E558" s="352" t="inlineStr"/>
      <c r="F558" s="341" t="n">
        <v>90.90000000000001</v>
      </c>
      <c r="G558" s="355" t="inlineStr">
        <is>
          <t>377.22</t>
        </is>
      </c>
      <c r="H558" s="356" t="inlineStr">
        <is>
          <t>383.10</t>
        </is>
      </c>
      <c r="I558" s="354" t="inlineStr">
        <is>
          <t>성균관대</t>
        </is>
      </c>
      <c r="J558" s="340" t="inlineStr">
        <is>
          <t>의상학과</t>
        </is>
      </c>
      <c r="K558" s="339" t="inlineStr">
        <is>
          <t>자연</t>
        </is>
      </c>
      <c r="L558" s="357" t="n">
        <v>15</v>
      </c>
      <c r="M558" s="358" t="inlineStr">
        <is>
          <t xml:space="preserve">643.39 / </t>
        </is>
      </c>
      <c r="N558" s="359" t="n">
        <v>1000</v>
      </c>
      <c r="O558" s="360" t="inlineStr">
        <is>
          <t>표점</t>
        </is>
      </c>
      <c r="P558" s="343" t="inlineStr">
        <is>
          <t>변표</t>
        </is>
      </c>
      <c r="Q558" s="342" t="inlineStr">
        <is>
          <t>2과목</t>
        </is>
      </c>
      <c r="R558" s="344" t="n">
        <v>20</v>
      </c>
      <c r="S558" s="345" t="n">
        <v>40</v>
      </c>
      <c r="T558" s="362" t="n">
        <v>30</v>
      </c>
      <c r="U558" s="361" t="n">
        <v>90.90000000000001</v>
      </c>
      <c r="V558" s="346" t="n">
        <v>126.154367934224</v>
      </c>
      <c r="W558" s="348" t="n">
        <v>124.500423946557</v>
      </c>
      <c r="X558" s="347" t="n">
        <v>63.28</v>
      </c>
      <c r="Y558" s="357" t="n">
        <v>65</v>
      </c>
      <c r="Z558" s="365" t="inlineStr">
        <is>
          <t>1등급</t>
        </is>
      </c>
      <c r="AA558" s="350" t="n">
        <v>63.5</v>
      </c>
      <c r="AB558" s="349" t="inlineStr">
        <is>
          <t>만점</t>
        </is>
      </c>
      <c r="AC558" s="350" t="n">
        <v>0</v>
      </c>
      <c r="AD558" s="349" t="inlineStr">
        <is>
          <t>만점</t>
        </is>
      </c>
      <c r="AE558" s="364" t="n">
        <v>0</v>
      </c>
      <c r="AF558" s="366" t="n">
        <v>9.75</v>
      </c>
      <c r="AG558" s="363" t="n">
        <v>0</v>
      </c>
      <c r="AH558" s="635" t="inlineStr">
        <is>
          <t xml:space="preserve"> 과탐5%가산</t>
        </is>
      </c>
      <c r="AI558" s="324" t="n"/>
      <c r="AL558" s="487" t="inlineStr">
        <is>
          <t>성균관대 의상학과</t>
        </is>
      </c>
      <c r="AM558" s="477" t="inlineStr">
        <is>
          <t>자연</t>
        </is>
      </c>
      <c r="AN558" s="637" t="n">
        <v>100</v>
      </c>
      <c r="AO558" s="478" t="n">
        <v>-1135</v>
      </c>
      <c r="AP558" s="463" t="n">
        <v>-1135</v>
      </c>
      <c r="AQ558" s="479" t="n">
        <v>0</v>
      </c>
      <c r="AR558" s="476" t="inlineStr">
        <is>
          <t>8.15 → 7.63</t>
        </is>
      </c>
      <c r="BA558" s="313" t="inlineStr">
        <is>
          <t>자연348</t>
        </is>
      </c>
    </row>
    <row r="559" ht="16.5" customHeight="1" s="671">
      <c r="B559" s="367" t="inlineStr">
        <is>
          <t>8.16</t>
        </is>
      </c>
      <c r="C559" s="351" t="inlineStr">
        <is>
          <t>17,707</t>
        </is>
      </c>
      <c r="D559" s="727" t="n">
        <v>-1136</v>
      </c>
      <c r="E559" s="352" t="inlineStr">
        <is>
          <t>377.18</t>
        </is>
      </c>
      <c r="F559" s="341" t="n">
        <v>90.88</v>
      </c>
      <c r="G559" s="355" t="inlineStr">
        <is>
          <t>377.74</t>
        </is>
      </c>
      <c r="H559" s="356" t="inlineStr">
        <is>
          <t>382.72</t>
        </is>
      </c>
      <c r="I559" s="354" t="inlineStr">
        <is>
          <t>건국대</t>
        </is>
      </c>
      <c r="J559" s="340" t="inlineStr">
        <is>
          <t>영어영문학과</t>
        </is>
      </c>
      <c r="K559" s="339" t="inlineStr">
        <is>
          <t>통합</t>
        </is>
      </c>
      <c r="L559" s="357" t="n">
        <v>6</v>
      </c>
      <c r="M559" s="358" t="inlineStr">
        <is>
          <t xml:space="preserve">665.76 / </t>
        </is>
      </c>
      <c r="N559" s="359" t="n">
        <v>1000</v>
      </c>
      <c r="O559" s="360" t="inlineStr">
        <is>
          <t>표점</t>
        </is>
      </c>
      <c r="P559" s="343" t="inlineStr">
        <is>
          <t>변표</t>
        </is>
      </c>
      <c r="Q559" s="342" t="inlineStr">
        <is>
          <t>2과목</t>
        </is>
      </c>
      <c r="R559" s="344" t="n">
        <v>40</v>
      </c>
      <c r="S559" s="345" t="n">
        <v>30</v>
      </c>
      <c r="T559" s="362" t="n">
        <v>20</v>
      </c>
      <c r="U559" s="361" t="n">
        <v>90.88</v>
      </c>
      <c r="V559" s="346" t="n">
        <v>126.1374508023009</v>
      </c>
      <c r="W559" s="348" t="n">
        <v>124.4866787768695</v>
      </c>
      <c r="X559" s="347" t="n">
        <v>63.56</v>
      </c>
      <c r="Y559" s="357" t="n">
        <v>64.13000000000001</v>
      </c>
      <c r="Z559" s="365" t="inlineStr">
        <is>
          <t>2등급</t>
        </is>
      </c>
      <c r="AA559" s="350" t="n">
        <v>98.5</v>
      </c>
      <c r="AB559" s="349" t="inlineStr">
        <is>
          <t>만점</t>
        </is>
      </c>
      <c r="AC559" s="350" t="n">
        <v>0</v>
      </c>
      <c r="AD559" s="349" t="inlineStr">
        <is>
          <t>만점</t>
        </is>
      </c>
      <c r="AE559" s="364" t="n">
        <v>0</v>
      </c>
      <c r="AF559" s="366" t="n">
        <v>0</v>
      </c>
      <c r="AG559" s="363" t="n">
        <v>0</v>
      </c>
      <c r="AH559" s="635" t="inlineStr"/>
      <c r="AI559" s="324" t="n"/>
      <c r="AL559" s="487" t="inlineStr">
        <is>
          <t>건국대 영어영문학과</t>
        </is>
      </c>
      <c r="AM559" s="477" t="inlineStr">
        <is>
          <t>통합</t>
        </is>
      </c>
      <c r="AN559" s="637" t="n">
        <v>100</v>
      </c>
      <c r="AO559" s="478" t="n">
        <v>-1136</v>
      </c>
      <c r="AP559" s="463" t="n">
        <v>-601</v>
      </c>
      <c r="AQ559" s="479" t="n">
        <v>-535</v>
      </c>
      <c r="AR559" s="476" t="inlineStr">
        <is>
          <t>8.17 → 7.89</t>
        </is>
      </c>
      <c r="BA559" s="313" t="inlineStr">
        <is>
          <t>자연349</t>
        </is>
      </c>
    </row>
    <row r="560" ht="16.5" customHeight="1" s="671">
      <c r="B560" s="367" t="inlineStr">
        <is>
          <t>8.16</t>
        </is>
      </c>
      <c r="C560" s="351" t="inlineStr">
        <is>
          <t>17,707</t>
        </is>
      </c>
      <c r="D560" s="727" t="n">
        <v>-1137</v>
      </c>
      <c r="E560" s="352" t="inlineStr">
        <is>
          <t>377.18</t>
        </is>
      </c>
      <c r="F560" s="341" t="n">
        <v>90.88</v>
      </c>
      <c r="G560" s="355" t="inlineStr">
        <is>
          <t>377.74</t>
        </is>
      </c>
      <c r="H560" s="356" t="inlineStr">
        <is>
          <t>382.72</t>
        </is>
      </c>
      <c r="I560" s="354" t="inlineStr">
        <is>
          <t>중앙대</t>
        </is>
      </c>
      <c r="J560" s="340" t="inlineStr">
        <is>
          <t>유아교육과</t>
        </is>
      </c>
      <c r="K560" s="339" t="inlineStr">
        <is>
          <t>통합</t>
        </is>
      </c>
      <c r="L560" s="357" t="n">
        <v>11</v>
      </c>
      <c r="M560" s="358" t="inlineStr">
        <is>
          <t xml:space="preserve">759.3 / </t>
        </is>
      </c>
      <c r="N560" s="359" t="n">
        <v>1000</v>
      </c>
      <c r="O560" s="360" t="inlineStr">
        <is>
          <t>표점</t>
        </is>
      </c>
      <c r="P560" s="343" t="inlineStr">
        <is>
          <t>변표</t>
        </is>
      </c>
      <c r="Q560" s="342" t="inlineStr">
        <is>
          <t>2과목</t>
        </is>
      </c>
      <c r="R560" s="344" t="n">
        <v>35</v>
      </c>
      <c r="S560" s="345" t="n">
        <v>30</v>
      </c>
      <c r="T560" s="362" t="n">
        <v>35</v>
      </c>
      <c r="U560" s="361" t="n">
        <v>90.88</v>
      </c>
      <c r="V560" s="346" t="n">
        <v>126.1367005609494</v>
      </c>
      <c r="W560" s="348" t="n">
        <v>124.4860692057714</v>
      </c>
      <c r="X560" s="347" t="n">
        <v>63.56</v>
      </c>
      <c r="Y560" s="357" t="n">
        <v>65.81</v>
      </c>
      <c r="Z560" s="365" t="inlineStr">
        <is>
          <t>1등급</t>
        </is>
      </c>
      <c r="AA560" s="350" t="n">
        <v>100</v>
      </c>
      <c r="AB560" s="349" t="inlineStr">
        <is>
          <t>만점</t>
        </is>
      </c>
      <c r="AC560" s="350" t="n">
        <v>10</v>
      </c>
      <c r="AD560" s="349" t="inlineStr">
        <is>
          <t>만점</t>
        </is>
      </c>
      <c r="AE560" s="364" t="n">
        <v>0</v>
      </c>
      <c r="AF560" s="366" t="n">
        <v>11.517</v>
      </c>
      <c r="AG560" s="363" t="n">
        <v>0</v>
      </c>
      <c r="AH560" s="635" t="inlineStr">
        <is>
          <t xml:space="preserve"> 사탐5%가산</t>
        </is>
      </c>
      <c r="AI560" s="324" t="n"/>
      <c r="AL560" s="487" t="inlineStr">
        <is>
          <t>중앙대 유아교육과</t>
        </is>
      </c>
      <c r="AM560" s="477" t="inlineStr">
        <is>
          <t>통합</t>
        </is>
      </c>
      <c r="AN560" s="637" t="n">
        <v>100</v>
      </c>
      <c r="AO560" s="478" t="n">
        <v>-1137</v>
      </c>
      <c r="AP560" s="463" t="n">
        <v>-602</v>
      </c>
      <c r="AQ560" s="479" t="n">
        <v>-535</v>
      </c>
      <c r="AR560" s="476" t="inlineStr">
        <is>
          <t>8.17 → 7.89</t>
        </is>
      </c>
      <c r="BA560" s="313" t="inlineStr">
        <is>
          <t>통합인문198</t>
        </is>
      </c>
    </row>
    <row r="561" ht="16.5" customHeight="1" s="671">
      <c r="B561" s="367" t="inlineStr">
        <is>
          <t>8.16</t>
        </is>
      </c>
      <c r="C561" s="351" t="inlineStr">
        <is>
          <t>17,707</t>
        </is>
      </c>
      <c r="D561" s="727" t="n">
        <v>-1138</v>
      </c>
      <c r="E561" s="352" t="inlineStr">
        <is>
          <t>377.19</t>
        </is>
      </c>
      <c r="F561" s="341" t="n">
        <v>90.88</v>
      </c>
      <c r="G561" s="355" t="inlineStr">
        <is>
          <t>377.74</t>
        </is>
      </c>
      <c r="H561" s="356" t="inlineStr">
        <is>
          <t>382.72</t>
        </is>
      </c>
      <c r="I561" s="354" t="inlineStr">
        <is>
          <t>중앙대</t>
        </is>
      </c>
      <c r="J561" s="340" t="inlineStr">
        <is>
          <t>광고홍보학과</t>
        </is>
      </c>
      <c r="K561" s="339" t="inlineStr">
        <is>
          <t>통합</t>
        </is>
      </c>
      <c r="L561" s="357" t="n">
        <v>17</v>
      </c>
      <c r="M561" s="358" t="inlineStr">
        <is>
          <t xml:space="preserve">745.6 / </t>
        </is>
      </c>
      <c r="N561" s="359" t="n">
        <v>1000</v>
      </c>
      <c r="O561" s="360" t="inlineStr">
        <is>
          <t>표점</t>
        </is>
      </c>
      <c r="P561" s="343" t="inlineStr">
        <is>
          <t>변표</t>
        </is>
      </c>
      <c r="Q561" s="342" t="inlineStr">
        <is>
          <t>2과목</t>
        </is>
      </c>
      <c r="R561" s="344" t="n">
        <v>30</v>
      </c>
      <c r="S561" s="345" t="n">
        <v>40</v>
      </c>
      <c r="T561" s="362" t="n">
        <v>30</v>
      </c>
      <c r="U561" s="361" t="n">
        <v>90.88</v>
      </c>
      <c r="V561" s="346" t="n">
        <v>126.1388627819549</v>
      </c>
      <c r="W561" s="348" t="n">
        <v>124.4878260103384</v>
      </c>
      <c r="X561" s="347" t="n">
        <v>63.56</v>
      </c>
      <c r="Y561" s="357" t="n">
        <v>65.81</v>
      </c>
      <c r="Z561" s="365" t="inlineStr">
        <is>
          <t>1등급</t>
        </is>
      </c>
      <c r="AA561" s="350" t="n">
        <v>100</v>
      </c>
      <c r="AB561" s="349" t="inlineStr">
        <is>
          <t>만점</t>
        </is>
      </c>
      <c r="AC561" s="350" t="n">
        <v>10</v>
      </c>
      <c r="AD561" s="349" t="inlineStr">
        <is>
          <t>만점</t>
        </is>
      </c>
      <c r="AE561" s="364" t="n">
        <v>0</v>
      </c>
      <c r="AF561" s="366" t="n">
        <v>0</v>
      </c>
      <c r="AG561" s="363" t="n">
        <v>0</v>
      </c>
      <c r="AH561" s="635" t="inlineStr"/>
      <c r="AI561" s="324" t="n"/>
      <c r="AL561" s="487" t="inlineStr">
        <is>
          <t>중앙대 광고홍보학과</t>
        </is>
      </c>
      <c r="AM561" s="477" t="inlineStr">
        <is>
          <t>통합</t>
        </is>
      </c>
      <c r="AN561" s="637" t="n">
        <v>100</v>
      </c>
      <c r="AO561" s="478" t="n">
        <v>-1138</v>
      </c>
      <c r="AP561" s="463" t="n">
        <v>-602</v>
      </c>
      <c r="AQ561" s="479" t="n">
        <v>-536</v>
      </c>
      <c r="AR561" s="476" t="inlineStr">
        <is>
          <t>8.17 → 7.89</t>
        </is>
      </c>
      <c r="BA561" s="313" t="inlineStr">
        <is>
          <t>통합인문199</t>
        </is>
      </c>
    </row>
    <row r="562" ht="16.5" customHeight="1" s="671">
      <c r="B562" s="367" t="inlineStr">
        <is>
          <t>8.17</t>
        </is>
      </c>
      <c r="C562" s="351" t="inlineStr">
        <is>
          <t>17,729</t>
        </is>
      </c>
      <c r="D562" s="727" t="n">
        <v>-1139</v>
      </c>
      <c r="E562" s="352" t="inlineStr">
        <is>
          <t>377.12</t>
        </is>
      </c>
      <c r="F562" s="341" t="n">
        <v>90.87</v>
      </c>
      <c r="G562" s="355" t="inlineStr">
        <is>
          <t>377.71</t>
        </is>
      </c>
      <c r="H562" s="356" t="inlineStr">
        <is>
          <t>382.71</t>
        </is>
      </c>
      <c r="I562" s="354" t="inlineStr">
        <is>
          <t>서울시립대</t>
        </is>
      </c>
      <c r="J562" s="340" t="inlineStr">
        <is>
          <t>중국어문화학과</t>
        </is>
      </c>
      <c r="K562" s="339" t="inlineStr">
        <is>
          <t>통합</t>
        </is>
      </c>
      <c r="L562" s="357" t="n">
        <v>9</v>
      </c>
      <c r="M562" s="358" t="inlineStr">
        <is>
          <t xml:space="preserve">926.59 / </t>
        </is>
      </c>
      <c r="N562" s="359" t="n">
        <v>1000</v>
      </c>
      <c r="O562" s="360" t="inlineStr">
        <is>
          <t>표점/만점</t>
        </is>
      </c>
      <c r="P562" s="343" t="inlineStr">
        <is>
          <t>변표/만점</t>
        </is>
      </c>
      <c r="Q562" s="342" t="inlineStr">
        <is>
          <t>2과목</t>
        </is>
      </c>
      <c r="R562" s="344" t="n">
        <v>35</v>
      </c>
      <c r="S562" s="345" t="n">
        <v>25</v>
      </c>
      <c r="T562" s="362" t="n">
        <v>15</v>
      </c>
      <c r="U562" s="361" t="n">
        <v>90.87</v>
      </c>
      <c r="V562" s="346" t="n">
        <v>126.1289383314666</v>
      </c>
      <c r="W562" s="348" t="n">
        <v>124.4797623943167</v>
      </c>
      <c r="X562" s="347" t="n">
        <v>63.55</v>
      </c>
      <c r="Y562" s="357" t="n">
        <v>63.66</v>
      </c>
      <c r="Z562" s="365" t="inlineStr">
        <is>
          <t>2등급</t>
        </is>
      </c>
      <c r="AA562" s="350" t="n">
        <v>246</v>
      </c>
      <c r="AB562" s="349" t="inlineStr">
        <is>
          <t>만점</t>
        </is>
      </c>
      <c r="AC562" s="350" t="n">
        <v>0</v>
      </c>
      <c r="AD562" s="349" t="inlineStr">
        <is>
          <t>만점</t>
        </is>
      </c>
      <c r="AE562" s="364" t="n">
        <v>0</v>
      </c>
      <c r="AF562" s="366" t="n">
        <v>4.099</v>
      </c>
      <c r="AG562" s="363" t="n">
        <v>0</v>
      </c>
      <c r="AH562" s="635" t="inlineStr">
        <is>
          <t xml:space="preserve"> 사탐3%가산</t>
        </is>
      </c>
      <c r="AI562" s="324" t="n"/>
      <c r="AL562" s="487" t="inlineStr">
        <is>
          <t>서울시립대 중국어문화학과</t>
        </is>
      </c>
      <c r="AM562" s="477" t="inlineStr">
        <is>
          <t>통합</t>
        </is>
      </c>
      <c r="AN562" s="637" t="n">
        <v>100</v>
      </c>
      <c r="AO562" s="478" t="n">
        <v>-1139</v>
      </c>
      <c r="AP562" s="463" t="n">
        <v>-602</v>
      </c>
      <c r="AQ562" s="479" t="n">
        <v>-537</v>
      </c>
      <c r="AR562" s="476" t="inlineStr">
        <is>
          <t>8.17 → 7.89</t>
        </is>
      </c>
      <c r="BA562" s="313" t="inlineStr">
        <is>
          <t>자연350</t>
        </is>
      </c>
    </row>
    <row r="563" ht="16.5" customHeight="1" s="671">
      <c r="B563" s="367" t="inlineStr">
        <is>
          <t>8.17</t>
        </is>
      </c>
      <c r="C563" s="351" t="inlineStr">
        <is>
          <t>17,729</t>
        </is>
      </c>
      <c r="D563" s="727" t="n">
        <v>-1140</v>
      </c>
      <c r="E563" s="352" t="inlineStr"/>
      <c r="F563" s="341" t="n">
        <v>90.86</v>
      </c>
      <c r="G563" s="355" t="inlineStr">
        <is>
          <t>377.12</t>
        </is>
      </c>
      <c r="H563" s="356" t="inlineStr">
        <is>
          <t>383.02</t>
        </is>
      </c>
      <c r="I563" s="354" t="inlineStr">
        <is>
          <t>건국대</t>
        </is>
      </c>
      <c r="J563" s="340" t="inlineStr">
        <is>
          <t>물리학과</t>
        </is>
      </c>
      <c r="K563" s="339" t="inlineStr">
        <is>
          <t>자연</t>
        </is>
      </c>
      <c r="L563" s="357" t="n">
        <v>12</v>
      </c>
      <c r="M563" s="358" t="inlineStr">
        <is>
          <t xml:space="preserve">664.87 / </t>
        </is>
      </c>
      <c r="N563" s="359" t="n">
        <v>1000</v>
      </c>
      <c r="O563" s="360" t="inlineStr">
        <is>
          <t>표점</t>
        </is>
      </c>
      <c r="P563" s="343" t="inlineStr">
        <is>
          <t>변표</t>
        </is>
      </c>
      <c r="Q563" s="342" t="inlineStr">
        <is>
          <t>2과목</t>
        </is>
      </c>
      <c r="R563" s="344" t="n">
        <v>30</v>
      </c>
      <c r="S563" s="345" t="n">
        <v>40</v>
      </c>
      <c r="T563" s="362" t="n">
        <v>20</v>
      </c>
      <c r="U563" s="361" t="n">
        <v>90.86</v>
      </c>
      <c r="V563" s="346" t="n">
        <v>126.1214374225526</v>
      </c>
      <c r="W563" s="348" t="n">
        <v>124.473667905824</v>
      </c>
      <c r="X563" s="347" t="n">
        <v>63.26</v>
      </c>
      <c r="Y563" s="357" t="n">
        <v>64.13000000000001</v>
      </c>
      <c r="Z563" s="365" t="inlineStr">
        <is>
          <t>2등급</t>
        </is>
      </c>
      <c r="AA563" s="350" t="n">
        <v>98.5</v>
      </c>
      <c r="AB563" s="349" t="inlineStr">
        <is>
          <t>만점</t>
        </is>
      </c>
      <c r="AC563" s="350" t="n">
        <v>0</v>
      </c>
      <c r="AD563" s="349" t="inlineStr">
        <is>
          <t>만점</t>
        </is>
      </c>
      <c r="AE563" s="364" t="n">
        <v>0</v>
      </c>
      <c r="AF563" s="366" t="n">
        <v>0</v>
      </c>
      <c r="AG563" s="363" t="n">
        <v>0</v>
      </c>
      <c r="AH563" s="635" t="inlineStr"/>
      <c r="AI563" s="324" t="n"/>
      <c r="AL563" s="487" t="inlineStr">
        <is>
          <t>건국대 물리학과</t>
        </is>
      </c>
      <c r="AM563" s="477" t="inlineStr">
        <is>
          <t>자연</t>
        </is>
      </c>
      <c r="AN563" s="637" t="n">
        <v>100</v>
      </c>
      <c r="AO563" s="478" t="n">
        <v>-1140</v>
      </c>
      <c r="AP563" s="463" t="n">
        <v>-1140</v>
      </c>
      <c r="AQ563" s="479" t="n">
        <v>0</v>
      </c>
      <c r="AR563" s="476" t="inlineStr">
        <is>
          <t>8.18 → 7.65</t>
        </is>
      </c>
      <c r="BA563" s="313" t="inlineStr">
        <is>
          <t>자연351</t>
        </is>
      </c>
    </row>
    <row r="564" ht="16.5" customHeight="1" s="671">
      <c r="B564" s="367" t="inlineStr">
        <is>
          <t>8.18</t>
        </is>
      </c>
      <c r="C564" s="351" t="inlineStr">
        <is>
          <t>17,751</t>
        </is>
      </c>
      <c r="D564" s="727" t="n">
        <v>-1141</v>
      </c>
      <c r="E564" s="352" t="inlineStr"/>
      <c r="F564" s="341" t="n">
        <v>90.84</v>
      </c>
      <c r="G564" s="355" t="inlineStr">
        <is>
          <t>377.09</t>
        </is>
      </c>
      <c r="H564" s="356" t="inlineStr">
        <is>
          <t>380.80</t>
        </is>
      </c>
      <c r="I564" s="354" t="inlineStr">
        <is>
          <t>건국대</t>
        </is>
      </c>
      <c r="J564" s="340" t="inlineStr">
        <is>
          <t>응용통계학과</t>
        </is>
      </c>
      <c r="K564" s="339" t="inlineStr">
        <is>
          <t>통합</t>
        </is>
      </c>
      <c r="L564" s="357" t="n">
        <v>18</v>
      </c>
      <c r="M564" s="358" t="inlineStr">
        <is>
          <t xml:space="preserve">664.82 / </t>
        </is>
      </c>
      <c r="N564" s="359" t="n">
        <v>1000</v>
      </c>
      <c r="O564" s="360" t="inlineStr">
        <is>
          <t>표점</t>
        </is>
      </c>
      <c r="P564" s="343" t="inlineStr">
        <is>
          <t>변표</t>
        </is>
      </c>
      <c r="Q564" s="342" t="inlineStr">
        <is>
          <t>2과목</t>
        </is>
      </c>
      <c r="R564" s="344" t="n">
        <v>30</v>
      </c>
      <c r="S564" s="345" t="n">
        <v>40</v>
      </c>
      <c r="T564" s="362" t="n">
        <v>20</v>
      </c>
      <c r="U564" s="361" t="n">
        <v>90.84</v>
      </c>
      <c r="V564" s="346" t="n">
        <v>126.1090458488228</v>
      </c>
      <c r="W564" s="348" t="n">
        <v>124.4635997521685</v>
      </c>
      <c r="X564" s="347" t="n">
        <v>63.26</v>
      </c>
      <c r="Y564" s="357" t="n">
        <v>64.12</v>
      </c>
      <c r="Z564" s="365" t="inlineStr">
        <is>
          <t>2등급</t>
        </is>
      </c>
      <c r="AA564" s="350" t="n">
        <v>98.5</v>
      </c>
      <c r="AB564" s="349" t="inlineStr">
        <is>
          <t>만점</t>
        </is>
      </c>
      <c r="AC564" s="350" t="n">
        <v>0</v>
      </c>
      <c r="AD564" s="349" t="inlineStr">
        <is>
          <t>만점</t>
        </is>
      </c>
      <c r="AE564" s="364" t="n">
        <v>0</v>
      </c>
      <c r="AF564" s="366" t="n">
        <v>0</v>
      </c>
      <c r="AG564" s="363" t="n">
        <v>0</v>
      </c>
      <c r="AH564" s="635" t="inlineStr"/>
      <c r="AI564" s="324" t="n"/>
      <c r="AL564" s="487" t="inlineStr">
        <is>
          <t>건국대 응용통계학과</t>
        </is>
      </c>
      <c r="AM564" s="477" t="inlineStr">
        <is>
          <t>통합</t>
        </is>
      </c>
      <c r="AN564" s="637" t="n">
        <v>100</v>
      </c>
      <c r="AO564" s="478" t="n">
        <v>-1141</v>
      </c>
      <c r="AP564" s="463" t="n">
        <v>-600</v>
      </c>
      <c r="AQ564" s="479" t="n">
        <v>-541</v>
      </c>
      <c r="AR564" s="476" t="inlineStr">
        <is>
          <t>8.41 → 8.13</t>
        </is>
      </c>
      <c r="BA564" s="313" t="inlineStr">
        <is>
          <t>통합인문200</t>
        </is>
      </c>
    </row>
    <row r="565" ht="16.5" customHeight="1" s="671">
      <c r="B565" s="367" t="inlineStr">
        <is>
          <t>8.18</t>
        </is>
      </c>
      <c r="C565" s="351" t="inlineStr">
        <is>
          <t>17,751</t>
        </is>
      </c>
      <c r="D565" s="727" t="n">
        <v>-1142</v>
      </c>
      <c r="E565" s="352" t="inlineStr">
        <is>
          <t>377.10</t>
        </is>
      </c>
      <c r="F565" s="341" t="n">
        <v>90.84</v>
      </c>
      <c r="G565" s="355" t="inlineStr">
        <is>
          <t>377.65</t>
        </is>
      </c>
      <c r="H565" s="356" t="inlineStr">
        <is>
          <t>382.57</t>
        </is>
      </c>
      <c r="I565" s="354" t="inlineStr">
        <is>
          <t>경희대</t>
        </is>
      </c>
      <c r="J565" s="340" t="inlineStr">
        <is>
          <t>사회학과</t>
        </is>
      </c>
      <c r="K565" s="339" t="inlineStr">
        <is>
          <t>통합</t>
        </is>
      </c>
      <c r="L565" s="357" t="n">
        <v>12</v>
      </c>
      <c r="M565" s="358" t="inlineStr">
        <is>
          <t xml:space="preserve">546.53 / </t>
        </is>
      </c>
      <c r="N565" s="359" t="n">
        <v>800</v>
      </c>
      <c r="O565" s="360" t="inlineStr">
        <is>
          <t>표점</t>
        </is>
      </c>
      <c r="P565" s="343" t="inlineStr">
        <is>
          <t>변표</t>
        </is>
      </c>
      <c r="Q565" s="342" t="inlineStr">
        <is>
          <t>2과목</t>
        </is>
      </c>
      <c r="R565" s="344" t="n">
        <v>30</v>
      </c>
      <c r="S565" s="345" t="n">
        <v>30</v>
      </c>
      <c r="T565" s="362" t="n">
        <v>25</v>
      </c>
      <c r="U565" s="361" t="n">
        <v>90.84</v>
      </c>
      <c r="V565" s="346" t="n">
        <v>126.1080038572806</v>
      </c>
      <c r="W565" s="348" t="n">
        <v>124.4627531340405</v>
      </c>
      <c r="X565" s="347" t="n">
        <v>63.54</v>
      </c>
      <c r="Y565" s="357" t="n">
        <v>64.13000000000001</v>
      </c>
      <c r="Z565" s="365" t="inlineStr">
        <is>
          <t>2등급</t>
        </is>
      </c>
      <c r="AA565" s="350" t="n">
        <v>117.6</v>
      </c>
      <c r="AB565" s="349" t="inlineStr">
        <is>
          <t>만점</t>
        </is>
      </c>
      <c r="AC565" s="350" t="n">
        <v>0</v>
      </c>
      <c r="AD565" s="349" t="inlineStr">
        <is>
          <t>만점</t>
        </is>
      </c>
      <c r="AE565" s="364" t="n">
        <v>0</v>
      </c>
      <c r="AF565" s="366" t="n">
        <v>0</v>
      </c>
      <c r="AG565" s="363" t="n">
        <v>0</v>
      </c>
      <c r="AH565" s="635" t="inlineStr"/>
      <c r="AI565" s="324" t="n"/>
      <c r="AL565" s="487" t="inlineStr">
        <is>
          <t>경희대 사회학과</t>
        </is>
      </c>
      <c r="AM565" s="477" t="inlineStr">
        <is>
          <t>통합</t>
        </is>
      </c>
      <c r="AN565" s="637" t="n">
        <v>100</v>
      </c>
      <c r="AO565" s="478" t="n">
        <v>-1142</v>
      </c>
      <c r="AP565" s="463" t="n">
        <v>-603</v>
      </c>
      <c r="AQ565" s="479" t="n">
        <v>-539</v>
      </c>
      <c r="AR565" s="476" t="inlineStr">
        <is>
          <t>8.19 → 7.91</t>
        </is>
      </c>
      <c r="BA565" s="313" t="inlineStr">
        <is>
          <t>자연352</t>
        </is>
      </c>
    </row>
    <row r="566" ht="16.5" customHeight="1" s="671">
      <c r="B566" s="367" t="inlineStr">
        <is>
          <t>8.19</t>
        </is>
      </c>
      <c r="C566" s="351" t="inlineStr">
        <is>
          <t>17,772</t>
        </is>
      </c>
      <c r="D566" s="727" t="n">
        <v>-1143</v>
      </c>
      <c r="E566" s="352" t="inlineStr">
        <is>
          <t>377.29</t>
        </is>
      </c>
      <c r="F566" s="341" t="n">
        <v>90.83</v>
      </c>
      <c r="G566" s="355" t="inlineStr">
        <is>
          <t>377.06</t>
        </is>
      </c>
      <c r="H566" s="356" t="inlineStr">
        <is>
          <t>382.97</t>
        </is>
      </c>
      <c r="I566" s="354" t="inlineStr">
        <is>
          <t>건국대</t>
        </is>
      </c>
      <c r="J566" s="340" t="inlineStr">
        <is>
          <t>수학교육과</t>
        </is>
      </c>
      <c r="K566" s="339" t="inlineStr">
        <is>
          <t>자연</t>
        </is>
      </c>
      <c r="L566" s="357" t="n">
        <v>9</v>
      </c>
      <c r="M566" s="358" t="inlineStr">
        <is>
          <t xml:space="preserve">664.78 / </t>
        </is>
      </c>
      <c r="N566" s="359" t="n">
        <v>1000</v>
      </c>
      <c r="O566" s="360" t="inlineStr">
        <is>
          <t>표점</t>
        </is>
      </c>
      <c r="P566" s="343" t="inlineStr">
        <is>
          <t>변표</t>
        </is>
      </c>
      <c r="Q566" s="342" t="inlineStr">
        <is>
          <t>2과목</t>
        </is>
      </c>
      <c r="R566" s="344" t="n">
        <v>30</v>
      </c>
      <c r="S566" s="345" t="n">
        <v>40</v>
      </c>
      <c r="T566" s="362" t="n">
        <v>20</v>
      </c>
      <c r="U566" s="361" t="n">
        <v>90.83</v>
      </c>
      <c r="V566" s="346" t="n">
        <v>126.0991325898389</v>
      </c>
      <c r="W566" s="348" t="n">
        <v>124.4555452292441</v>
      </c>
      <c r="X566" s="347" t="n">
        <v>63.25</v>
      </c>
      <c r="Y566" s="357" t="n">
        <v>64.12</v>
      </c>
      <c r="Z566" s="365" t="inlineStr">
        <is>
          <t>2등급</t>
        </is>
      </c>
      <c r="AA566" s="350" t="n">
        <v>98.5</v>
      </c>
      <c r="AB566" s="349" t="inlineStr">
        <is>
          <t>만점</t>
        </is>
      </c>
      <c r="AC566" s="350" t="n">
        <v>0</v>
      </c>
      <c r="AD566" s="349" t="inlineStr">
        <is>
          <t>만점</t>
        </is>
      </c>
      <c r="AE566" s="364" t="n">
        <v>0</v>
      </c>
      <c r="AF566" s="366" t="n">
        <v>0</v>
      </c>
      <c r="AG566" s="363" t="n">
        <v>0</v>
      </c>
      <c r="AH566" s="635" t="inlineStr"/>
      <c r="AI566" s="324" t="n"/>
      <c r="AL566" s="487" t="inlineStr">
        <is>
          <t>건국대 수학교육과</t>
        </is>
      </c>
      <c r="AM566" s="477" t="inlineStr">
        <is>
          <t>자연</t>
        </is>
      </c>
      <c r="AN566" s="637" t="n">
        <v>100</v>
      </c>
      <c r="AO566" s="478" t="n">
        <v>-1143</v>
      </c>
      <c r="AP566" s="463" t="n">
        <v>-1143</v>
      </c>
      <c r="AQ566" s="479" t="n">
        <v>0</v>
      </c>
      <c r="AR566" s="476" t="inlineStr">
        <is>
          <t>8.19 → 7.66</t>
        </is>
      </c>
      <c r="BA566" s="313" t="inlineStr">
        <is>
          <t>통합인문201</t>
        </is>
      </c>
    </row>
    <row r="567" ht="16.5" customHeight="1" s="671">
      <c r="B567" s="367" t="inlineStr">
        <is>
          <t>8.19</t>
        </is>
      </c>
      <c r="C567" s="351" t="inlineStr">
        <is>
          <t>17,772</t>
        </is>
      </c>
      <c r="D567" s="727" t="n">
        <v>-1144</v>
      </c>
      <c r="E567" s="352" t="inlineStr"/>
      <c r="F567" s="341" t="n">
        <v>90.81999999999999</v>
      </c>
      <c r="G567" s="355" t="inlineStr">
        <is>
          <t>377.04</t>
        </is>
      </c>
      <c r="H567" s="356" t="inlineStr">
        <is>
          <t>382.95</t>
        </is>
      </c>
      <c r="I567" s="354" t="inlineStr">
        <is>
          <t>이화여대</t>
        </is>
      </c>
      <c r="J567" s="340" t="inlineStr">
        <is>
          <t>수학교육과</t>
        </is>
      </c>
      <c r="K567" s="339" t="inlineStr">
        <is>
          <t>자연</t>
        </is>
      </c>
      <c r="L567" s="357" t="n">
        <v>13</v>
      </c>
      <c r="M567" s="358" t="inlineStr">
        <is>
          <t xml:space="preserve">942.3 / </t>
        </is>
      </c>
      <c r="N567" s="359" t="n">
        <v>1000</v>
      </c>
      <c r="O567" s="360" t="inlineStr">
        <is>
          <t>표점/만점</t>
        </is>
      </c>
      <c r="P567" s="343" t="inlineStr">
        <is>
          <t>변표/만점</t>
        </is>
      </c>
      <c r="Q567" s="342" t="inlineStr">
        <is>
          <t>2과목</t>
        </is>
      </c>
      <c r="R567" s="344" t="n">
        <v>25</v>
      </c>
      <c r="S567" s="345" t="n">
        <v>30</v>
      </c>
      <c r="T567" s="362" t="n">
        <v>25</v>
      </c>
      <c r="U567" s="361" t="n">
        <v>90.81999999999999</v>
      </c>
      <c r="V567" s="346" t="n">
        <v>126.0906345972336</v>
      </c>
      <c r="W567" s="348" t="n">
        <v>124.4486406102523</v>
      </c>
      <c r="X567" s="347" t="n">
        <v>63.25</v>
      </c>
      <c r="Y567" s="357" t="n">
        <v>64.27000000000001</v>
      </c>
      <c r="Z567" s="365" t="inlineStr">
        <is>
          <t>2등급</t>
        </is>
      </c>
      <c r="AA567" s="350" t="n">
        <v>196</v>
      </c>
      <c r="AB567" s="349" t="inlineStr">
        <is>
          <t>만점</t>
        </is>
      </c>
      <c r="AC567" s="350" t="n">
        <v>10</v>
      </c>
      <c r="AD567" s="349" t="inlineStr">
        <is>
          <t>만점</t>
        </is>
      </c>
      <c r="AE567" s="364" t="n">
        <v>0</v>
      </c>
      <c r="AF567" s="366" t="n">
        <v>13.747</v>
      </c>
      <c r="AG567" s="363" t="n">
        <v>0</v>
      </c>
      <c r="AH567" s="635" t="inlineStr">
        <is>
          <t xml:space="preserve"> 과6%</t>
        </is>
      </c>
      <c r="AI567" s="324" t="n"/>
      <c r="AL567" s="487" t="inlineStr">
        <is>
          <t>이화여대 수학교육과</t>
        </is>
      </c>
      <c r="AM567" s="477" t="inlineStr">
        <is>
          <t>자연</t>
        </is>
      </c>
      <c r="AN567" s="637" t="n">
        <v>100</v>
      </c>
      <c r="AO567" s="478" t="n">
        <v>-1144</v>
      </c>
      <c r="AP567" s="463" t="n">
        <v>-1144</v>
      </c>
      <c r="AQ567" s="479" t="n">
        <v>0</v>
      </c>
      <c r="AR567" s="476" t="inlineStr">
        <is>
          <t>8.20 → 7.67</t>
        </is>
      </c>
      <c r="BA567" s="313" t="inlineStr">
        <is>
          <t>자연353</t>
        </is>
      </c>
    </row>
    <row r="568" ht="16.5" customHeight="1" s="671">
      <c r="B568" s="367" t="inlineStr">
        <is>
          <t>8.19</t>
        </is>
      </c>
      <c r="C568" s="351" t="inlineStr">
        <is>
          <t>17,772</t>
        </is>
      </c>
      <c r="D568" s="727" t="n">
        <v>-1145</v>
      </c>
      <c r="E568" s="352" t="inlineStr"/>
      <c r="F568" s="341" t="n">
        <v>90.81999999999999</v>
      </c>
      <c r="G568" s="355" t="inlineStr">
        <is>
          <t>377.61</t>
        </is>
      </c>
      <c r="H568" s="356" t="inlineStr">
        <is>
          <t>382.51</t>
        </is>
      </c>
      <c r="I568" s="354" t="inlineStr">
        <is>
          <t>중앙대</t>
        </is>
      </c>
      <c r="J568" s="340" t="inlineStr">
        <is>
          <t>정치국제학과</t>
        </is>
      </c>
      <c r="K568" s="339" t="inlineStr">
        <is>
          <t>통합</t>
        </is>
      </c>
      <c r="L568" s="357" t="n">
        <v>25</v>
      </c>
      <c r="M568" s="358" t="inlineStr">
        <is>
          <t xml:space="preserve">745.4 / </t>
        </is>
      </c>
      <c r="N568" s="359" t="n">
        <v>1000</v>
      </c>
      <c r="O568" s="360" t="inlineStr">
        <is>
          <t>표점</t>
        </is>
      </c>
      <c r="P568" s="343" t="inlineStr">
        <is>
          <t>변표</t>
        </is>
      </c>
      <c r="Q568" s="342" t="inlineStr">
        <is>
          <t>2과목</t>
        </is>
      </c>
      <c r="R568" s="344" t="n">
        <v>30</v>
      </c>
      <c r="S568" s="345" t="n">
        <v>40</v>
      </c>
      <c r="T568" s="362" t="n">
        <v>30</v>
      </c>
      <c r="U568" s="361" t="n">
        <v>90.81999999999999</v>
      </c>
      <c r="V568" s="346" t="n">
        <v>126.0918703007519</v>
      </c>
      <c r="W568" s="348" t="n">
        <v>124.4496446193609</v>
      </c>
      <c r="X568" s="347" t="n">
        <v>63.53</v>
      </c>
      <c r="Y568" s="357" t="n">
        <v>65.79000000000001</v>
      </c>
      <c r="Z568" s="365" t="inlineStr">
        <is>
          <t>1등급</t>
        </is>
      </c>
      <c r="AA568" s="350" t="n">
        <v>100</v>
      </c>
      <c r="AB568" s="349" t="inlineStr">
        <is>
          <t>만점</t>
        </is>
      </c>
      <c r="AC568" s="350" t="n">
        <v>10</v>
      </c>
      <c r="AD568" s="349" t="inlineStr">
        <is>
          <t>만점</t>
        </is>
      </c>
      <c r="AE568" s="364" t="n">
        <v>0</v>
      </c>
      <c r="AF568" s="366" t="n">
        <v>0</v>
      </c>
      <c r="AG568" s="363" t="n">
        <v>0</v>
      </c>
      <c r="AH568" s="635" t="inlineStr"/>
      <c r="AI568" s="324" t="n"/>
      <c r="AL568" s="487" t="inlineStr">
        <is>
          <t>중앙대 정치국제학과</t>
        </is>
      </c>
      <c r="AM568" s="477" t="inlineStr">
        <is>
          <t>통합</t>
        </is>
      </c>
      <c r="AN568" s="637" t="n">
        <v>100</v>
      </c>
      <c r="AO568" s="478" t="n">
        <v>-1145</v>
      </c>
      <c r="AP568" s="463" t="n">
        <v>-605</v>
      </c>
      <c r="AQ568" s="479" t="n">
        <v>-540</v>
      </c>
      <c r="AR568" s="476" t="inlineStr">
        <is>
          <t>8.19 → 7.91</t>
        </is>
      </c>
      <c r="BA568" s="313" t="inlineStr">
        <is>
          <t>통합인문202</t>
        </is>
      </c>
    </row>
    <row r="569" ht="16.5" customHeight="1" s="671">
      <c r="B569" s="367" t="inlineStr">
        <is>
          <t>8.19</t>
        </is>
      </c>
      <c r="C569" s="351" t="inlineStr">
        <is>
          <t>17,772</t>
        </is>
      </c>
      <c r="D569" s="727" t="n">
        <v>-1146</v>
      </c>
      <c r="E569" s="352" t="inlineStr">
        <is>
          <t>377.05</t>
        </is>
      </c>
      <c r="F569" s="341" t="n">
        <v>90.81</v>
      </c>
      <c r="G569" s="355" t="inlineStr">
        <is>
          <t>377.58</t>
        </is>
      </c>
      <c r="H569" s="356" t="inlineStr">
        <is>
          <t>382.35</t>
        </is>
      </c>
      <c r="I569" s="354" t="inlineStr">
        <is>
          <t>경희대</t>
        </is>
      </c>
      <c r="J569" s="340" t="inlineStr">
        <is>
          <t>관광·엔터테인먼트학부</t>
        </is>
      </c>
      <c r="K569" s="339" t="inlineStr">
        <is>
          <t>통합</t>
        </is>
      </c>
      <c r="L569" s="357" t="n">
        <v>26</v>
      </c>
      <c r="M569" s="358" t="inlineStr">
        <is>
          <t xml:space="preserve">546.45 / </t>
        </is>
      </c>
      <c r="N569" s="359" t="n">
        <v>800</v>
      </c>
      <c r="O569" s="360" t="inlineStr">
        <is>
          <t>표점</t>
        </is>
      </c>
      <c r="P569" s="343" t="inlineStr">
        <is>
          <t>변표</t>
        </is>
      </c>
      <c r="Q569" s="342" t="inlineStr">
        <is>
          <t>2과목</t>
        </is>
      </c>
      <c r="R569" s="344" t="n">
        <v>30</v>
      </c>
      <c r="S569" s="345" t="n">
        <v>30</v>
      </c>
      <c r="T569" s="362" t="n">
        <v>25</v>
      </c>
      <c r="U569" s="361" t="n">
        <v>90.81</v>
      </c>
      <c r="V569" s="346" t="n">
        <v>126.0822886531662</v>
      </c>
      <c r="W569" s="348" t="n">
        <v>124.4418595306975</v>
      </c>
      <c r="X569" s="347" t="n">
        <v>63.53</v>
      </c>
      <c r="Y569" s="357" t="n">
        <v>64.12</v>
      </c>
      <c r="Z569" s="365" t="inlineStr">
        <is>
          <t>2등급</t>
        </is>
      </c>
      <c r="AA569" s="350" t="n">
        <v>117.6</v>
      </c>
      <c r="AB569" s="349" t="inlineStr">
        <is>
          <t>만점</t>
        </is>
      </c>
      <c r="AC569" s="350" t="n">
        <v>0</v>
      </c>
      <c r="AD569" s="349" t="inlineStr">
        <is>
          <t>만점</t>
        </is>
      </c>
      <c r="AE569" s="364" t="n">
        <v>0</v>
      </c>
      <c r="AF569" s="366" t="n">
        <v>0</v>
      </c>
      <c r="AG569" s="363" t="n">
        <v>0</v>
      </c>
      <c r="AH569" s="635" t="inlineStr"/>
      <c r="AI569" s="324" t="n"/>
      <c r="AL569" s="487" t="inlineStr">
        <is>
          <t>경희대 관광·엔터테인먼트학부</t>
        </is>
      </c>
      <c r="AM569" s="477" t="inlineStr">
        <is>
          <t>통합</t>
        </is>
      </c>
      <c r="AN569" s="637" t="n">
        <v>100</v>
      </c>
      <c r="AO569" s="478" t="n">
        <v>-1146</v>
      </c>
      <c r="AP569" s="463" t="n">
        <v>-605</v>
      </c>
      <c r="AQ569" s="479" t="n">
        <v>-541</v>
      </c>
      <c r="AR569" s="476" t="inlineStr">
        <is>
          <t>8.20 → 7.92</t>
        </is>
      </c>
      <c r="BA569" s="313" t="inlineStr">
        <is>
          <t>자연354</t>
        </is>
      </c>
    </row>
    <row r="570" ht="16.5" customHeight="1" s="671">
      <c r="B570" s="367" t="inlineStr">
        <is>
          <t>8.21</t>
        </is>
      </c>
      <c r="C570" s="351" t="inlineStr">
        <is>
          <t>17,816</t>
        </is>
      </c>
      <c r="D570" s="727" t="n">
        <v>-1147</v>
      </c>
      <c r="E570" s="352" t="inlineStr">
        <is>
          <t>377.03</t>
        </is>
      </c>
      <c r="F570" s="341" t="n">
        <v>90.78</v>
      </c>
      <c r="G570" s="355" t="inlineStr">
        <is>
          <t>376.95</t>
        </is>
      </c>
      <c r="H570" s="356" t="inlineStr">
        <is>
          <t>382.88</t>
        </is>
      </c>
      <c r="I570" s="354" t="inlineStr">
        <is>
          <t>이화여대</t>
        </is>
      </c>
      <c r="J570" s="340" t="inlineStr">
        <is>
          <t>계열별 통합선발(자연계열)</t>
        </is>
      </c>
      <c r="K570" s="339" t="inlineStr">
        <is>
          <t>자연</t>
        </is>
      </c>
      <c r="L570" s="357" t="n">
        <v>155</v>
      </c>
      <c r="M570" s="358" t="inlineStr">
        <is>
          <t xml:space="preserve">942.13 / </t>
        </is>
      </c>
      <c r="N570" s="359" t="n">
        <v>1000</v>
      </c>
      <c r="O570" s="360" t="inlineStr">
        <is>
          <t>표점/만점</t>
        </is>
      </c>
      <c r="P570" s="343" t="inlineStr">
        <is>
          <t>변표/만점</t>
        </is>
      </c>
      <c r="Q570" s="342" t="inlineStr">
        <is>
          <t>2과목</t>
        </is>
      </c>
      <c r="R570" s="344" t="n">
        <v>25</v>
      </c>
      <c r="S570" s="345" t="n">
        <v>30</v>
      </c>
      <c r="T570" s="362" t="n">
        <v>25</v>
      </c>
      <c r="U570" s="361" t="n">
        <v>90.78</v>
      </c>
      <c r="V570" s="346" t="n">
        <v>126.0583086886766</v>
      </c>
      <c r="W570" s="348" t="n">
        <v>124.4223758095497</v>
      </c>
      <c r="X570" s="347" t="n">
        <v>63.23</v>
      </c>
      <c r="Y570" s="357" t="n">
        <v>64.26000000000001</v>
      </c>
      <c r="Z570" s="365" t="inlineStr">
        <is>
          <t>2등급</t>
        </is>
      </c>
      <c r="AA570" s="350" t="n">
        <v>196</v>
      </c>
      <c r="AB570" s="349" t="inlineStr">
        <is>
          <t>만점</t>
        </is>
      </c>
      <c r="AC570" s="350" t="n">
        <v>10</v>
      </c>
      <c r="AD570" s="349" t="inlineStr">
        <is>
          <t>만점</t>
        </is>
      </c>
      <c r="AE570" s="364" t="n">
        <v>0</v>
      </c>
      <c r="AF570" s="366" t="n">
        <v>13.744</v>
      </c>
      <c r="AG570" s="363" t="n">
        <v>0</v>
      </c>
      <c r="AH570" s="635" t="inlineStr">
        <is>
          <t xml:space="preserve"> 과6%</t>
        </is>
      </c>
      <c r="AI570" s="324" t="n"/>
      <c r="AL570" s="487" t="inlineStr">
        <is>
          <t>이화여대 계열별 통합선발(자연계열)</t>
        </is>
      </c>
      <c r="AM570" s="477" t="inlineStr">
        <is>
          <t>자연</t>
        </is>
      </c>
      <c r="AN570" s="637" t="n">
        <v>100</v>
      </c>
      <c r="AO570" s="478" t="n">
        <v>-1147</v>
      </c>
      <c r="AP570" s="463" t="n">
        <v>-1147</v>
      </c>
      <c r="AQ570" s="479" t="n">
        <v>0</v>
      </c>
      <c r="AR570" s="476" t="inlineStr">
        <is>
          <t>8.22 → 7.69</t>
        </is>
      </c>
      <c r="BA570" s="313" t="inlineStr">
        <is>
          <t>자연355</t>
        </is>
      </c>
    </row>
    <row r="571" ht="16.5" customHeight="1" s="671">
      <c r="B571" s="367" t="inlineStr">
        <is>
          <t>8.22</t>
        </is>
      </c>
      <c r="C571" s="351" t="inlineStr">
        <is>
          <t>17,837</t>
        </is>
      </c>
      <c r="D571" s="727" t="n">
        <v>-1148</v>
      </c>
      <c r="E571" s="352" t="inlineStr"/>
      <c r="F571" s="341" t="n">
        <v>90.76000000000001</v>
      </c>
      <c r="G571" s="355" t="inlineStr">
        <is>
          <t>377.47</t>
        </is>
      </c>
      <c r="H571" s="356" t="inlineStr">
        <is>
          <t>381.94</t>
        </is>
      </c>
      <c r="I571" s="354" t="inlineStr">
        <is>
          <t>중앙대</t>
        </is>
      </c>
      <c r="J571" s="340" t="inlineStr">
        <is>
          <t>심리학과</t>
        </is>
      </c>
      <c r="K571" s="339" t="inlineStr">
        <is>
          <t>통합</t>
        </is>
      </c>
      <c r="L571" s="357" t="n">
        <v>21</v>
      </c>
      <c r="M571" s="358" t="inlineStr">
        <is>
          <t xml:space="preserve">745.2 / </t>
        </is>
      </c>
      <c r="N571" s="359" t="n">
        <v>1000</v>
      </c>
      <c r="O571" s="360" t="inlineStr">
        <is>
          <t>표점</t>
        </is>
      </c>
      <c r="P571" s="343" t="inlineStr">
        <is>
          <t>변표</t>
        </is>
      </c>
      <c r="Q571" s="342" t="inlineStr">
        <is>
          <t>2과목</t>
        </is>
      </c>
      <c r="R571" s="344" t="n">
        <v>30</v>
      </c>
      <c r="S571" s="345" t="n">
        <v>40</v>
      </c>
      <c r="T571" s="362" t="n">
        <v>30</v>
      </c>
      <c r="U571" s="361" t="n">
        <v>90.76000000000001</v>
      </c>
      <c r="V571" s="346" t="n">
        <v>126.0448778195489</v>
      </c>
      <c r="W571" s="348" t="n">
        <v>124.4114632283835</v>
      </c>
      <c r="X571" s="347" t="n">
        <v>63.51</v>
      </c>
      <c r="Y571" s="357" t="n">
        <v>65.78</v>
      </c>
      <c r="Z571" s="365" t="inlineStr">
        <is>
          <t>1등급</t>
        </is>
      </c>
      <c r="AA571" s="350" t="n">
        <v>100</v>
      </c>
      <c r="AB571" s="349" t="inlineStr">
        <is>
          <t>만점</t>
        </is>
      </c>
      <c r="AC571" s="350" t="n">
        <v>10</v>
      </c>
      <c r="AD571" s="349" t="inlineStr">
        <is>
          <t>만점</t>
        </is>
      </c>
      <c r="AE571" s="364" t="n">
        <v>0</v>
      </c>
      <c r="AF571" s="366" t="n">
        <v>0</v>
      </c>
      <c r="AG571" s="363" t="n">
        <v>0</v>
      </c>
      <c r="AH571" s="635" t="inlineStr"/>
      <c r="AI571" s="324" t="n"/>
      <c r="AL571" s="487" t="inlineStr">
        <is>
          <t>중앙대 심리학과</t>
        </is>
      </c>
      <c r="AM571" s="477" t="inlineStr">
        <is>
          <t>통합</t>
        </is>
      </c>
      <c r="AN571" s="637" t="n">
        <v>100</v>
      </c>
      <c r="AO571" s="478" t="n">
        <v>-1148</v>
      </c>
      <c r="AP571" s="463" t="n">
        <v>-606</v>
      </c>
      <c r="AQ571" s="479" t="n">
        <v>-542</v>
      </c>
      <c r="AR571" s="476" t="inlineStr">
        <is>
          <t>8.23 → 7.95</t>
        </is>
      </c>
      <c r="BA571" s="313" t="inlineStr">
        <is>
          <t>자연356</t>
        </is>
      </c>
    </row>
    <row r="572" ht="16.5" customHeight="1" s="671">
      <c r="B572" s="367" t="inlineStr">
        <is>
          <t>8.23</t>
        </is>
      </c>
      <c r="C572" s="351" t="inlineStr">
        <is>
          <t>17,859</t>
        </is>
      </c>
      <c r="D572" s="727" t="n">
        <v>-1149</v>
      </c>
      <c r="E572" s="352" t="inlineStr">
        <is>
          <t>376.94</t>
        </is>
      </c>
      <c r="F572" s="341" t="n">
        <v>90.73999999999999</v>
      </c>
      <c r="G572" s="355" t="inlineStr">
        <is>
          <t>377.44</t>
        </is>
      </c>
      <c r="H572" s="356" t="inlineStr">
        <is>
          <t>381.87</t>
        </is>
      </c>
      <c r="I572" s="354" t="inlineStr">
        <is>
          <t>건국대</t>
        </is>
      </c>
      <c r="J572" s="340" t="inlineStr">
        <is>
          <t>영어교육과</t>
        </is>
      </c>
      <c r="K572" s="339" t="inlineStr">
        <is>
          <t>통합</t>
        </is>
      </c>
      <c r="L572" s="357" t="n">
        <v>8</v>
      </c>
      <c r="M572" s="358" t="inlineStr">
        <is>
          <t xml:space="preserve">665.33 / </t>
        </is>
      </c>
      <c r="N572" s="359" t="n">
        <v>1000</v>
      </c>
      <c r="O572" s="360" t="inlineStr">
        <is>
          <t>표점</t>
        </is>
      </c>
      <c r="P572" s="343" t="inlineStr">
        <is>
          <t>변표</t>
        </is>
      </c>
      <c r="Q572" s="342" t="inlineStr">
        <is>
          <t>2과목</t>
        </is>
      </c>
      <c r="R572" s="344" t="n">
        <v>40</v>
      </c>
      <c r="S572" s="345" t="n">
        <v>30</v>
      </c>
      <c r="T572" s="362" t="n">
        <v>20</v>
      </c>
      <c r="U572" s="361" t="n">
        <v>90.73999999999999</v>
      </c>
      <c r="V572" s="346" t="n">
        <v>126.0333030578262</v>
      </c>
      <c r="W572" s="348" t="n">
        <v>124.4020587344838</v>
      </c>
      <c r="X572" s="347" t="n">
        <v>63.5</v>
      </c>
      <c r="Y572" s="357" t="n">
        <v>64.08</v>
      </c>
      <c r="Z572" s="365" t="inlineStr">
        <is>
          <t>2등급</t>
        </is>
      </c>
      <c r="AA572" s="350" t="n">
        <v>98.5</v>
      </c>
      <c r="AB572" s="349" t="inlineStr">
        <is>
          <t>만점</t>
        </is>
      </c>
      <c r="AC572" s="350" t="n">
        <v>0</v>
      </c>
      <c r="AD572" s="349" t="inlineStr">
        <is>
          <t>만점</t>
        </is>
      </c>
      <c r="AE572" s="364" t="n">
        <v>0</v>
      </c>
      <c r="AF572" s="366" t="n">
        <v>0</v>
      </c>
      <c r="AG572" s="363" t="n">
        <v>0</v>
      </c>
      <c r="AH572" s="635" t="inlineStr"/>
      <c r="AI572" s="324" t="n"/>
      <c r="AL572" s="487" t="inlineStr">
        <is>
          <t>건국대 영어교육과</t>
        </is>
      </c>
      <c r="AM572" s="477" t="inlineStr">
        <is>
          <t>통합</t>
        </is>
      </c>
      <c r="AN572" s="637" t="n">
        <v>100</v>
      </c>
      <c r="AO572" s="478" t="n">
        <v>-1149</v>
      </c>
      <c r="AP572" s="463" t="n">
        <v>-607</v>
      </c>
      <c r="AQ572" s="479" t="n">
        <v>-542</v>
      </c>
      <c r="AR572" s="476" t="inlineStr">
        <is>
          <t>8.23 → 7.95</t>
        </is>
      </c>
      <c r="BA572" s="313" t="inlineStr">
        <is>
          <t>통합인문203</t>
        </is>
      </c>
    </row>
    <row r="573" ht="16.5" customHeight="1" s="671">
      <c r="B573" s="367" t="inlineStr">
        <is>
          <t>8.23</t>
        </is>
      </c>
      <c r="C573" s="351" t="inlineStr">
        <is>
          <t>17,859</t>
        </is>
      </c>
      <c r="D573" s="727" t="n">
        <v>-1150</v>
      </c>
      <c r="E573" s="352" t="inlineStr">
        <is>
          <t>376.88</t>
        </is>
      </c>
      <c r="F573" s="341" t="n">
        <v>90.73999999999999</v>
      </c>
      <c r="G573" s="355" t="inlineStr">
        <is>
          <t>376.87</t>
        </is>
      </c>
      <c r="H573" s="356" t="inlineStr">
        <is>
          <t>380.61</t>
        </is>
      </c>
      <c r="I573" s="354" t="inlineStr">
        <is>
          <t>이화여대</t>
        </is>
      </c>
      <c r="J573" s="340" t="inlineStr">
        <is>
          <t>간호학부</t>
        </is>
      </c>
      <c r="K573" s="339" t="inlineStr">
        <is>
          <t>통합</t>
        </is>
      </c>
      <c r="L573" s="357" t="n">
        <v>30</v>
      </c>
      <c r="M573" s="358" t="inlineStr">
        <is>
          <t xml:space="preserve">941.97 / </t>
        </is>
      </c>
      <c r="N573" s="359" t="n">
        <v>1000</v>
      </c>
      <c r="O573" s="360" t="inlineStr">
        <is>
          <t>표점/만점</t>
        </is>
      </c>
      <c r="P573" s="343" t="inlineStr">
        <is>
          <t>변표/만점</t>
        </is>
      </c>
      <c r="Q573" s="342" t="inlineStr">
        <is>
          <t>2과목</t>
        </is>
      </c>
      <c r="R573" s="344" t="n">
        <v>25</v>
      </c>
      <c r="S573" s="345" t="n">
        <v>30</v>
      </c>
      <c r="T573" s="362" t="n">
        <v>25</v>
      </c>
      <c r="U573" s="361" t="n">
        <v>90.73999999999999</v>
      </c>
      <c r="V573" s="346" t="n">
        <v>126.0278843041524</v>
      </c>
      <c r="W573" s="348" t="n">
        <v>124.3976559971238</v>
      </c>
      <c r="X573" s="347" t="n">
        <v>63.22</v>
      </c>
      <c r="Y573" s="357" t="n">
        <v>64.24000000000001</v>
      </c>
      <c r="Z573" s="365" t="inlineStr">
        <is>
          <t>2등급</t>
        </is>
      </c>
      <c r="AA573" s="350" t="n">
        <v>196</v>
      </c>
      <c r="AB573" s="349" t="inlineStr">
        <is>
          <t>만점</t>
        </is>
      </c>
      <c r="AC573" s="350" t="n">
        <v>10</v>
      </c>
      <c r="AD573" s="349" t="inlineStr">
        <is>
          <t>만점</t>
        </is>
      </c>
      <c r="AE573" s="364" t="n">
        <v>0</v>
      </c>
      <c r="AF573" s="366" t="n">
        <v>13.74</v>
      </c>
      <c r="AG573" s="363" t="n">
        <v>0</v>
      </c>
      <c r="AH573" s="635" t="inlineStr">
        <is>
          <t xml:space="preserve"> 과6%</t>
        </is>
      </c>
      <c r="AI573" s="324" t="n"/>
      <c r="AL573" s="487" t="inlineStr">
        <is>
          <t>이화여대 간호학부</t>
        </is>
      </c>
      <c r="AM573" s="477" t="inlineStr">
        <is>
          <t>통합</t>
        </is>
      </c>
      <c r="AN573" s="637" t="n">
        <v>100</v>
      </c>
      <c r="AO573" s="478" t="n">
        <v>-1150</v>
      </c>
      <c r="AP573" s="463" t="n">
        <v>-604</v>
      </c>
      <c r="AQ573" s="479" t="n">
        <v>-546</v>
      </c>
      <c r="AR573" s="476" t="inlineStr">
        <is>
          <t>8.47 → 8.19</t>
        </is>
      </c>
      <c r="BA573" s="313" t="inlineStr">
        <is>
          <t>자연357</t>
        </is>
      </c>
    </row>
    <row r="574" ht="16.5" customHeight="1" s="671">
      <c r="B574" s="367" t="inlineStr">
        <is>
          <t>8.24</t>
        </is>
      </c>
      <c r="C574" s="351" t="inlineStr">
        <is>
          <t>17,881</t>
        </is>
      </c>
      <c r="D574" s="727" t="n">
        <v>-1151</v>
      </c>
      <c r="E574" s="352" t="inlineStr"/>
      <c r="F574" s="341" t="n">
        <v>90.73999999999999</v>
      </c>
      <c r="G574" s="355" t="inlineStr">
        <is>
          <t>377.44</t>
        </is>
      </c>
      <c r="H574" s="356" t="inlineStr">
        <is>
          <t>381.87</t>
        </is>
      </c>
      <c r="I574" s="354" t="inlineStr">
        <is>
          <t>서울시립대</t>
        </is>
      </c>
      <c r="J574" s="340" t="inlineStr">
        <is>
          <t>국사학과</t>
        </is>
      </c>
      <c r="K574" s="339" t="inlineStr">
        <is>
          <t>통합</t>
        </is>
      </c>
      <c r="L574" s="357" t="n">
        <v>8</v>
      </c>
      <c r="M574" s="358" t="inlineStr">
        <is>
          <t xml:space="preserve">926.11 / </t>
        </is>
      </c>
      <c r="N574" s="359" t="n">
        <v>1000</v>
      </c>
      <c r="O574" s="360" t="inlineStr">
        <is>
          <t>표점/만점</t>
        </is>
      </c>
      <c r="P574" s="343" t="inlineStr">
        <is>
          <t>변표/만점</t>
        </is>
      </c>
      <c r="Q574" s="342" t="inlineStr">
        <is>
          <t>2과목</t>
        </is>
      </c>
      <c r="R574" s="344" t="n">
        <v>35</v>
      </c>
      <c r="S574" s="345" t="n">
        <v>25</v>
      </c>
      <c r="T574" s="362" t="n">
        <v>15</v>
      </c>
      <c r="U574" s="361" t="n">
        <v>90.73999999999999</v>
      </c>
      <c r="V574" s="346" t="n">
        <v>126.032450276738</v>
      </c>
      <c r="W574" s="348" t="n">
        <v>124.4013658498496</v>
      </c>
      <c r="X574" s="347" t="n">
        <v>63.5</v>
      </c>
      <c r="Y574" s="357" t="n">
        <v>63.61</v>
      </c>
      <c r="Z574" s="365" t="inlineStr">
        <is>
          <t>2등급</t>
        </is>
      </c>
      <c r="AA574" s="350" t="n">
        <v>246</v>
      </c>
      <c r="AB574" s="349" t="inlineStr">
        <is>
          <t>만점</t>
        </is>
      </c>
      <c r="AC574" s="350" t="n">
        <v>0</v>
      </c>
      <c r="AD574" s="349" t="inlineStr">
        <is>
          <t>만점</t>
        </is>
      </c>
      <c r="AE574" s="364" t="n">
        <v>0</v>
      </c>
      <c r="AF574" s="366" t="n">
        <v>4.096</v>
      </c>
      <c r="AG574" s="363" t="n">
        <v>0</v>
      </c>
      <c r="AH574" s="635" t="inlineStr">
        <is>
          <t xml:space="preserve"> 사탐3%가산</t>
        </is>
      </c>
      <c r="AI574" s="324" t="n"/>
      <c r="AL574" s="487" t="inlineStr">
        <is>
          <t>서울시립대 국사학과</t>
        </is>
      </c>
      <c r="AM574" s="477" t="inlineStr">
        <is>
          <t>통합</t>
        </is>
      </c>
      <c r="AN574" s="637" t="n">
        <v>100</v>
      </c>
      <c r="AO574" s="478" t="n">
        <v>-1151</v>
      </c>
      <c r="AP574" s="463" t="n">
        <v>-608</v>
      </c>
      <c r="AQ574" s="479" t="n">
        <v>-543</v>
      </c>
      <c r="AR574" s="476" t="inlineStr">
        <is>
          <t>8.23 → 7.95</t>
        </is>
      </c>
      <c r="BA574" s="313" t="inlineStr">
        <is>
          <t>통합인문204</t>
        </is>
      </c>
    </row>
    <row r="575" ht="16.5" customHeight="1" s="671">
      <c r="B575" s="367" t="inlineStr">
        <is>
          <t>8.25</t>
        </is>
      </c>
      <c r="C575" s="351" t="inlineStr">
        <is>
          <t>17,903</t>
        </is>
      </c>
      <c r="D575" s="727" t="n">
        <v>-1152</v>
      </c>
      <c r="E575" s="352" t="inlineStr">
        <is>
          <t>376.84</t>
        </is>
      </c>
      <c r="F575" s="341" t="n">
        <v>90.70999999999999</v>
      </c>
      <c r="G575" s="355" t="inlineStr">
        <is>
          <t>376.80</t>
        </is>
      </c>
      <c r="H575" s="356" t="inlineStr">
        <is>
          <t>382.78</t>
        </is>
      </c>
      <c r="I575" s="354" t="inlineStr">
        <is>
          <t>경희대</t>
        </is>
      </c>
      <c r="J575" s="340" t="inlineStr">
        <is>
          <t>지리학과(자연)</t>
        </is>
      </c>
      <c r="K575" s="339" t="inlineStr">
        <is>
          <t>자연</t>
        </is>
      </c>
      <c r="L575" s="357" t="n">
        <v>12</v>
      </c>
      <c r="M575" s="358" t="inlineStr">
        <is>
          <t xml:space="preserve">555.91 / </t>
        </is>
      </c>
      <c r="N575" s="359" t="n">
        <v>800</v>
      </c>
      <c r="O575" s="360" t="inlineStr">
        <is>
          <t>표점</t>
        </is>
      </c>
      <c r="P575" s="343" t="inlineStr">
        <is>
          <t>변표</t>
        </is>
      </c>
      <c r="Q575" s="342" t="inlineStr">
        <is>
          <t>2과목</t>
        </is>
      </c>
      <c r="R575" s="344" t="n">
        <v>20</v>
      </c>
      <c r="S575" s="345" t="n">
        <v>35</v>
      </c>
      <c r="T575" s="362" t="n">
        <v>30</v>
      </c>
      <c r="U575" s="361" t="n">
        <v>90.70999999999999</v>
      </c>
      <c r="V575" s="346" t="n">
        <v>126.0039860162708</v>
      </c>
      <c r="W575" s="348" t="n">
        <v>124.37823863822</v>
      </c>
      <c r="X575" s="347" t="n">
        <v>63.21</v>
      </c>
      <c r="Y575" s="357" t="n">
        <v>64.08</v>
      </c>
      <c r="Z575" s="365" t="inlineStr">
        <is>
          <t>2등급</t>
        </is>
      </c>
      <c r="AA575" s="350" t="n">
        <v>117.6</v>
      </c>
      <c r="AB575" s="349" t="inlineStr">
        <is>
          <t>만점</t>
        </is>
      </c>
      <c r="AC575" s="350" t="n">
        <v>0</v>
      </c>
      <c r="AD575" s="349" t="inlineStr">
        <is>
          <t>만점</t>
        </is>
      </c>
      <c r="AE575" s="364" t="n">
        <v>0</v>
      </c>
      <c r="AF575" s="366" t="n">
        <v>9.6</v>
      </c>
      <c r="AG575" s="363" t="n">
        <v>0</v>
      </c>
      <c r="AH575" s="635" t="inlineStr">
        <is>
          <t xml:space="preserve"> 과탐9.6점 가산</t>
        </is>
      </c>
      <c r="AI575" s="324" t="n"/>
      <c r="AL575" s="487" t="inlineStr">
        <is>
          <t>경희대 지리학과(자연)</t>
        </is>
      </c>
      <c r="AM575" s="477" t="inlineStr">
        <is>
          <t>자연</t>
        </is>
      </c>
      <c r="AN575" s="637" t="n">
        <v>100</v>
      </c>
      <c r="AO575" s="478" t="n">
        <v>-1152</v>
      </c>
      <c r="AP575" s="463" t="n">
        <v>-1152</v>
      </c>
      <c r="AQ575" s="479" t="n">
        <v>0</v>
      </c>
      <c r="AR575" s="476" t="inlineStr">
        <is>
          <t>8.25 → 7.72</t>
        </is>
      </c>
      <c r="BA575" s="313" t="inlineStr">
        <is>
          <t>통합인문205</t>
        </is>
      </c>
    </row>
    <row r="576" ht="16.5" customHeight="1" s="671">
      <c r="B576" s="367" t="inlineStr">
        <is>
          <t>8.10</t>
        </is>
      </c>
      <c r="C576" s="351" t="inlineStr">
        <is>
          <t>17,577</t>
        </is>
      </c>
      <c r="D576" s="727" t="n">
        <v>-1153</v>
      </c>
      <c r="E576" s="352" t="inlineStr"/>
      <c r="F576" s="341" t="n">
        <v>90.69</v>
      </c>
      <c r="G576" s="355" t="inlineStr">
        <is>
          <t>377.33</t>
        </is>
      </c>
      <c r="H576" s="356" t="inlineStr">
        <is>
          <t>381.74</t>
        </is>
      </c>
      <c r="I576" s="354" t="inlineStr">
        <is>
          <t>홍익대</t>
        </is>
      </c>
      <c r="J576" s="340" t="inlineStr">
        <is>
          <t>서울캠퍼스자율전공(인문·예능)</t>
        </is>
      </c>
      <c r="K576" s="339" t="inlineStr">
        <is>
          <t>통합</t>
        </is>
      </c>
      <c r="L576" s="357" t="n">
        <v>86</v>
      </c>
      <c r="M576" s="358" t="inlineStr">
        <is>
          <t xml:space="preserve">131.1 / </t>
        </is>
      </c>
      <c r="N576" s="359" t="n">
        <v>200</v>
      </c>
      <c r="O576" s="360" t="inlineStr">
        <is>
          <t>표점</t>
        </is>
      </c>
      <c r="P576" s="343" t="inlineStr">
        <is>
          <t>표점</t>
        </is>
      </c>
      <c r="Q576" s="342" t="inlineStr">
        <is>
          <t>2과목</t>
        </is>
      </c>
      <c r="R576" s="344" t="n">
        <v>30</v>
      </c>
      <c r="S576" s="345" t="n">
        <v>30</v>
      </c>
      <c r="T576" s="362" t="n">
        <v>25</v>
      </c>
      <c r="U576" s="361" t="n">
        <v>90.69</v>
      </c>
      <c r="V576" s="346" t="n">
        <v>125.9934267033048</v>
      </c>
      <c r="W576" s="348" t="n">
        <v>124.3696591964352</v>
      </c>
      <c r="X576" s="347" t="n">
        <v>63.48</v>
      </c>
      <c r="Y576" s="357" t="inlineStr"/>
      <c r="Z576" s="365" t="inlineStr">
        <is>
          <t>2등급</t>
        </is>
      </c>
      <c r="AA576" s="350" t="n">
        <v>14.25</v>
      </c>
      <c r="AB576" s="349" t="inlineStr">
        <is>
          <t>만점</t>
        </is>
      </c>
      <c r="AC576" s="350" t="n">
        <v>10</v>
      </c>
      <c r="AD576" s="349" t="inlineStr">
        <is>
          <t>만점</t>
        </is>
      </c>
      <c r="AE576" s="364" t="n">
        <v>0</v>
      </c>
      <c r="AF576" s="366" t="n">
        <v>0</v>
      </c>
      <c r="AG576" s="363" t="n">
        <v>0</v>
      </c>
      <c r="AH576" s="635" t="inlineStr"/>
      <c r="AI576" s="324" t="n"/>
      <c r="AL576" s="487" t="inlineStr">
        <is>
          <t>홍익대 서울캠퍼스자율전공(인문·예능)</t>
        </is>
      </c>
      <c r="AM576" s="477" t="inlineStr">
        <is>
          <t>통합</t>
        </is>
      </c>
      <c r="AN576" s="637" t="n">
        <v>100</v>
      </c>
      <c r="AO576" s="478" t="n">
        <v>-1153</v>
      </c>
      <c r="AP576" s="463" t="n">
        <v>-609</v>
      </c>
      <c r="AQ576" s="479" t="n">
        <v>-544</v>
      </c>
      <c r="AR576" s="476" t="inlineStr">
        <is>
          <t>8.27 → 7.98</t>
        </is>
      </c>
      <c r="BA576" s="313" t="inlineStr">
        <is>
          <t>통합인문206</t>
        </is>
      </c>
    </row>
    <row r="577" ht="16.5" customHeight="1" s="671">
      <c r="B577" s="367" t="inlineStr">
        <is>
          <t>8.26</t>
        </is>
      </c>
      <c r="C577" s="351" t="inlineStr">
        <is>
          <t>17,924</t>
        </is>
      </c>
      <c r="D577" s="727" t="n">
        <v>-1154</v>
      </c>
      <c r="E577" s="352" t="inlineStr"/>
      <c r="F577" s="341" t="n">
        <v>90.69</v>
      </c>
      <c r="G577" s="355" t="inlineStr">
        <is>
          <t>376.77</t>
        </is>
      </c>
      <c r="H577" s="356" t="inlineStr">
        <is>
          <t>382.74</t>
        </is>
      </c>
      <c r="I577" s="354" t="inlineStr">
        <is>
          <t>홍익대</t>
        </is>
      </c>
      <c r="J577" s="340" t="inlineStr">
        <is>
          <t>건축학전공(5년제)</t>
        </is>
      </c>
      <c r="K577" s="339" t="inlineStr">
        <is>
          <t>자연</t>
        </is>
      </c>
      <c r="L577" s="357" t="n">
        <v>21</v>
      </c>
      <c r="M577" s="358" t="inlineStr">
        <is>
          <t xml:space="preserve">130.9 / </t>
        </is>
      </c>
      <c r="N577" s="359" t="n">
        <v>200</v>
      </c>
      <c r="O577" s="360" t="inlineStr">
        <is>
          <t>표점</t>
        </is>
      </c>
      <c r="P577" s="343" t="inlineStr">
        <is>
          <t>표점</t>
        </is>
      </c>
      <c r="Q577" s="342" t="inlineStr">
        <is>
          <t>2과목</t>
        </is>
      </c>
      <c r="R577" s="344" t="n">
        <v>20</v>
      </c>
      <c r="S577" s="345" t="n">
        <v>35</v>
      </c>
      <c r="T577" s="362" t="n">
        <v>30</v>
      </c>
      <c r="U577" s="361" t="n">
        <v>90.69</v>
      </c>
      <c r="V577" s="346" t="n">
        <v>125.992064767594</v>
      </c>
      <c r="W577" s="348" t="n">
        <v>124.3685526236702</v>
      </c>
      <c r="X577" s="347" t="n">
        <v>63.2</v>
      </c>
      <c r="Y577" s="357" t="inlineStr"/>
      <c r="Z577" s="365" t="inlineStr">
        <is>
          <t>2등급</t>
        </is>
      </c>
      <c r="AA577" s="350" t="n">
        <v>14.25</v>
      </c>
      <c r="AB577" s="349" t="inlineStr">
        <is>
          <t>만점</t>
        </is>
      </c>
      <c r="AC577" s="350" t="n">
        <v>10</v>
      </c>
      <c r="AD577" s="349" t="inlineStr">
        <is>
          <t>만점</t>
        </is>
      </c>
      <c r="AE577" s="364" t="n">
        <v>0</v>
      </c>
      <c r="AF577" s="366" t="n">
        <v>0</v>
      </c>
      <c r="AG577" s="363" t="n">
        <v>0</v>
      </c>
      <c r="AH577" s="635" t="inlineStr"/>
      <c r="AI577" s="324" t="n"/>
      <c r="AL577" s="487" t="inlineStr">
        <is>
          <t>홍익대 건축학전공(5년제)</t>
        </is>
      </c>
      <c r="AM577" s="477" t="inlineStr">
        <is>
          <t>자연</t>
        </is>
      </c>
      <c r="AN577" s="637" t="n">
        <v>100</v>
      </c>
      <c r="AO577" s="478" t="n">
        <v>-1154</v>
      </c>
      <c r="AP577" s="463" t="n">
        <v>-1154</v>
      </c>
      <c r="AQ577" s="479" t="n">
        <v>0</v>
      </c>
      <c r="AR577" s="476" t="inlineStr">
        <is>
          <t>8.27 → 7.73</t>
        </is>
      </c>
      <c r="BA577" s="313" t="inlineStr">
        <is>
          <t>자연358</t>
        </is>
      </c>
    </row>
    <row r="578" ht="16.5" customHeight="1" s="671">
      <c r="B578" s="367" t="inlineStr">
        <is>
          <t>8.27</t>
        </is>
      </c>
      <c r="C578" s="351" t="inlineStr">
        <is>
          <t>17,946</t>
        </is>
      </c>
      <c r="D578" s="727" t="n">
        <v>-1155</v>
      </c>
      <c r="E578" s="352" t="inlineStr"/>
      <c r="F578" s="341" t="n">
        <v>90.69</v>
      </c>
      <c r="G578" s="355" t="inlineStr">
        <is>
          <t>376.76</t>
        </is>
      </c>
      <c r="H578" s="356" t="inlineStr">
        <is>
          <t>382.71</t>
        </is>
      </c>
      <c r="I578" s="354" t="inlineStr">
        <is>
          <t>동국대</t>
        </is>
      </c>
      <c r="J578" s="340" t="inlineStr">
        <is>
          <t>시스템반도체학부</t>
        </is>
      </c>
      <c r="K578" s="339" t="inlineStr">
        <is>
          <t>자연</t>
        </is>
      </c>
      <c r="L578" s="357" t="n">
        <v>24</v>
      </c>
      <c r="M578" s="358" t="inlineStr">
        <is>
          <t xml:space="preserve">695.88 / </t>
        </is>
      </c>
      <c r="N578" s="359" t="n">
        <v>1000</v>
      </c>
      <c r="O578" s="360" t="inlineStr">
        <is>
          <t>표점</t>
        </is>
      </c>
      <c r="P578" s="343" t="inlineStr">
        <is>
          <t>변표</t>
        </is>
      </c>
      <c r="Q578" s="342" t="inlineStr">
        <is>
          <t>2과목</t>
        </is>
      </c>
      <c r="R578" s="344" t="n">
        <v>25</v>
      </c>
      <c r="S578" s="345" t="n">
        <v>35</v>
      </c>
      <c r="T578" s="362" t="n">
        <v>25</v>
      </c>
      <c r="U578" s="361" t="n">
        <v>90.69</v>
      </c>
      <c r="V578" s="346" t="n">
        <v>125.9894537273117</v>
      </c>
      <c r="W578" s="348" t="n">
        <v>124.3664311534408</v>
      </c>
      <c r="X578" s="347" t="n">
        <v>63.2</v>
      </c>
      <c r="Y578" s="357" t="n">
        <v>64.07000000000001</v>
      </c>
      <c r="Z578" s="365" t="inlineStr">
        <is>
          <t>2등급</t>
        </is>
      </c>
      <c r="AA578" s="350" t="n">
        <v>149.25</v>
      </c>
      <c r="AB578" s="349" t="inlineStr">
        <is>
          <t>만점</t>
        </is>
      </c>
      <c r="AC578" s="350" t="n">
        <v>0</v>
      </c>
      <c r="AD578" s="349" t="inlineStr">
        <is>
          <t>만점</t>
        </is>
      </c>
      <c r="AE578" s="364" t="n">
        <v>0</v>
      </c>
      <c r="AF578" s="366" t="n">
        <v>11.334</v>
      </c>
      <c r="AG578" s="363" t="n">
        <v>0</v>
      </c>
      <c r="AH578" s="635" t="inlineStr">
        <is>
          <t xml:space="preserve"> 미/기3%, 과탐3% 가산</t>
        </is>
      </c>
      <c r="AI578" s="324" t="n"/>
      <c r="AL578" s="487" t="inlineStr">
        <is>
          <t>동국대 시스템반도체학부</t>
        </is>
      </c>
      <c r="AM578" s="477" t="inlineStr">
        <is>
          <t>자연</t>
        </is>
      </c>
      <c r="AN578" s="637" t="n">
        <v>100</v>
      </c>
      <c r="AO578" s="478" t="n">
        <v>-1155</v>
      </c>
      <c r="AP578" s="463" t="n">
        <v>-1155</v>
      </c>
      <c r="AQ578" s="479" t="n">
        <v>0</v>
      </c>
      <c r="AR578" s="476" t="inlineStr">
        <is>
          <t>8.28 → 7.74</t>
        </is>
      </c>
      <c r="BA578" s="313" t="inlineStr">
        <is>
          <t>통합인문207</t>
        </is>
      </c>
    </row>
    <row r="579" ht="16.5" customHeight="1" s="671">
      <c r="B579" s="367" t="inlineStr">
        <is>
          <t>8.29</t>
        </is>
      </c>
      <c r="C579" s="351" t="inlineStr">
        <is>
          <t>17,989</t>
        </is>
      </c>
      <c r="D579" s="727" t="n">
        <v>-1156</v>
      </c>
      <c r="E579" s="352" t="inlineStr"/>
      <c r="F579" s="341" t="n">
        <v>90.68000000000001</v>
      </c>
      <c r="G579" s="355" t="inlineStr">
        <is>
          <t>376.74</t>
        </is>
      </c>
      <c r="H579" s="356" t="inlineStr">
        <is>
          <t>382.68</t>
        </is>
      </c>
      <c r="I579" s="354" t="inlineStr">
        <is>
          <t>경희대</t>
        </is>
      </c>
      <c r="J579" s="340" t="inlineStr">
        <is>
          <t>생체의공학과</t>
        </is>
      </c>
      <c r="K579" s="339" t="inlineStr">
        <is>
          <t>자연</t>
        </is>
      </c>
      <c r="L579" s="357" t="n">
        <v>29</v>
      </c>
      <c r="M579" s="358" t="inlineStr">
        <is>
          <t xml:space="preserve">555.84 / </t>
        </is>
      </c>
      <c r="N579" s="359" t="n">
        <v>800</v>
      </c>
      <c r="O579" s="360" t="inlineStr">
        <is>
          <t>표점</t>
        </is>
      </c>
      <c r="P579" s="343" t="inlineStr">
        <is>
          <t>변표</t>
        </is>
      </c>
      <c r="Q579" s="342" t="inlineStr">
        <is>
          <t>2과목</t>
        </is>
      </c>
      <c r="R579" s="344" t="n">
        <v>20</v>
      </c>
      <c r="S579" s="345" t="n">
        <v>35</v>
      </c>
      <c r="T579" s="362" t="n">
        <v>30</v>
      </c>
      <c r="U579" s="361" t="n">
        <v>90.68000000000001</v>
      </c>
      <c r="V579" s="346" t="n">
        <v>125.9811154311105</v>
      </c>
      <c r="W579" s="348" t="n">
        <v>124.3596562877773</v>
      </c>
      <c r="X579" s="347" t="n">
        <v>63.2</v>
      </c>
      <c r="Y579" s="357" t="n">
        <v>64.07000000000001</v>
      </c>
      <c r="Z579" s="365" t="inlineStr">
        <is>
          <t>2등급</t>
        </is>
      </c>
      <c r="AA579" s="350" t="n">
        <v>117.6</v>
      </c>
      <c r="AB579" s="349" t="inlineStr">
        <is>
          <t>만점</t>
        </is>
      </c>
      <c r="AC579" s="350" t="n">
        <v>0</v>
      </c>
      <c r="AD579" s="349" t="inlineStr">
        <is>
          <t>만점</t>
        </is>
      </c>
      <c r="AE579" s="364" t="n">
        <v>0</v>
      </c>
      <c r="AF579" s="366" t="n">
        <v>9.6</v>
      </c>
      <c r="AG579" s="363" t="n">
        <v>0</v>
      </c>
      <c r="AH579" s="635" t="inlineStr">
        <is>
          <t xml:space="preserve"> 과탐9.6점 가산</t>
        </is>
      </c>
      <c r="AI579" s="324" t="n"/>
      <c r="AL579" s="487" t="inlineStr">
        <is>
          <t>경희대 생체의공학과</t>
        </is>
      </c>
      <c r="AM579" s="477" t="inlineStr">
        <is>
          <t>자연</t>
        </is>
      </c>
      <c r="AN579" s="637" t="n">
        <v>100</v>
      </c>
      <c r="AO579" s="478" t="n">
        <v>-1156</v>
      </c>
      <c r="AP579" s="463" t="n">
        <v>-1156</v>
      </c>
      <c r="AQ579" s="479" t="n">
        <v>0</v>
      </c>
      <c r="AR579" s="476" t="inlineStr">
        <is>
          <t>8.29 → 7.76</t>
        </is>
      </c>
      <c r="BA579" s="313" t="inlineStr">
        <is>
          <t>통합인문208</t>
        </is>
      </c>
    </row>
    <row r="580" ht="16.5" customHeight="1" s="671">
      <c r="B580" s="367" t="inlineStr">
        <is>
          <t>8.29</t>
        </is>
      </c>
      <c r="C580" s="351" t="inlineStr">
        <is>
          <t>17,989</t>
        </is>
      </c>
      <c r="D580" s="727" t="n">
        <v>-1157</v>
      </c>
      <c r="E580" s="352" t="inlineStr"/>
      <c r="F580" s="341" t="n">
        <v>90.67</v>
      </c>
      <c r="G580" s="355" t="inlineStr">
        <is>
          <t>376.73</t>
        </is>
      </c>
      <c r="H580" s="356" t="inlineStr">
        <is>
          <t>382.66</t>
        </is>
      </c>
      <c r="I580" s="354" t="inlineStr">
        <is>
          <t>중앙대</t>
        </is>
      </c>
      <c r="J580" s="340" t="inlineStr">
        <is>
          <t>건축학부</t>
        </is>
      </c>
      <c r="K580" s="339" t="inlineStr">
        <is>
          <t>자연</t>
        </is>
      </c>
      <c r="L580" s="357" t="n">
        <v>30</v>
      </c>
      <c r="M580" s="358" t="inlineStr">
        <is>
          <t xml:space="preserve">758.2 / </t>
        </is>
      </c>
      <c r="N580" s="359" t="n">
        <v>1000</v>
      </c>
      <c r="O580" s="360" t="inlineStr">
        <is>
          <t>표점</t>
        </is>
      </c>
      <c r="P580" s="343" t="inlineStr">
        <is>
          <t>변표</t>
        </is>
      </c>
      <c r="Q580" s="342" t="inlineStr">
        <is>
          <t>2과목</t>
        </is>
      </c>
      <c r="R580" s="344" t="n">
        <v>30</v>
      </c>
      <c r="S580" s="345" t="n">
        <v>35</v>
      </c>
      <c r="T580" s="362" t="n">
        <v>35</v>
      </c>
      <c r="U580" s="361" t="n">
        <v>90.67</v>
      </c>
      <c r="V580" s="346" t="n">
        <v>125.9771263073584</v>
      </c>
      <c r="W580" s="348" t="n">
        <v>124.3564151247287</v>
      </c>
      <c r="X580" s="347" t="n">
        <v>63.2</v>
      </c>
      <c r="Y580" s="357" t="n">
        <v>65.75</v>
      </c>
      <c r="Z580" s="365" t="inlineStr">
        <is>
          <t>1등급</t>
        </is>
      </c>
      <c r="AA580" s="350" t="n">
        <v>100</v>
      </c>
      <c r="AB580" s="349" t="inlineStr">
        <is>
          <t>만점</t>
        </is>
      </c>
      <c r="AC580" s="350" t="n">
        <v>10</v>
      </c>
      <c r="AD580" s="349" t="inlineStr">
        <is>
          <t>만점</t>
        </is>
      </c>
      <c r="AE580" s="364" t="n">
        <v>0</v>
      </c>
      <c r="AF580" s="366" t="n">
        <v>11.506</v>
      </c>
      <c r="AG580" s="363" t="n">
        <v>0</v>
      </c>
      <c r="AH580" s="635" t="inlineStr">
        <is>
          <t xml:space="preserve"> 과탐5%가산</t>
        </is>
      </c>
      <c r="AI580" s="324" t="n"/>
      <c r="AL580" s="487" t="inlineStr">
        <is>
          <t>중앙대 건축학부</t>
        </is>
      </c>
      <c r="AM580" s="477" t="inlineStr">
        <is>
          <t>자연</t>
        </is>
      </c>
      <c r="AN580" s="637" t="n">
        <v>100</v>
      </c>
      <c r="AO580" s="478" t="n">
        <v>-1157</v>
      </c>
      <c r="AP580" s="463" t="n">
        <v>-1157</v>
      </c>
      <c r="AQ580" s="479" t="n">
        <v>0</v>
      </c>
      <c r="AR580" s="476" t="inlineStr">
        <is>
          <t>8.30 → 7.76</t>
        </is>
      </c>
      <c r="BA580" s="313" t="inlineStr">
        <is>
          <t>통합인문209</t>
        </is>
      </c>
    </row>
    <row r="581" ht="16.5" customHeight="1" s="671">
      <c r="B581" s="367" t="inlineStr">
        <is>
          <t>8.29</t>
        </is>
      </c>
      <c r="C581" s="351" t="inlineStr">
        <is>
          <t>17,989</t>
        </is>
      </c>
      <c r="D581" s="727" t="n">
        <v>-1158</v>
      </c>
      <c r="E581" s="352" t="inlineStr"/>
      <c r="F581" s="341" t="n">
        <v>90.66</v>
      </c>
      <c r="G581" s="355" t="inlineStr">
        <is>
          <t>377.26</t>
        </is>
      </c>
      <c r="H581" s="356" t="inlineStr">
        <is>
          <t>381.32</t>
        </is>
      </c>
      <c r="I581" s="354" t="inlineStr">
        <is>
          <t>건국대</t>
        </is>
      </c>
      <c r="J581" s="340" t="inlineStr">
        <is>
          <t>교육공학과</t>
        </is>
      </c>
      <c r="K581" s="339" t="inlineStr">
        <is>
          <t>통합</t>
        </is>
      </c>
      <c r="L581" s="357" t="n">
        <v>13</v>
      </c>
      <c r="M581" s="358" t="inlineStr">
        <is>
          <t xml:space="preserve">665.07 / </t>
        </is>
      </c>
      <c r="N581" s="359" t="n">
        <v>1000</v>
      </c>
      <c r="O581" s="360" t="inlineStr">
        <is>
          <t>표점</t>
        </is>
      </c>
      <c r="P581" s="343" t="inlineStr">
        <is>
          <t>변표</t>
        </is>
      </c>
      <c r="Q581" s="342" t="inlineStr">
        <is>
          <t>2과목</t>
        </is>
      </c>
      <c r="R581" s="344" t="n">
        <v>40</v>
      </c>
      <c r="S581" s="345" t="n">
        <v>30</v>
      </c>
      <c r="T581" s="362" t="n">
        <v>20</v>
      </c>
      <c r="U581" s="361" t="n">
        <v>90.66</v>
      </c>
      <c r="V581" s="346" t="n">
        <v>125.9703300030276</v>
      </c>
      <c r="W581" s="348" t="n">
        <v>124.3508931274599</v>
      </c>
      <c r="X581" s="347" t="n">
        <v>63.47</v>
      </c>
      <c r="Y581" s="357" t="n">
        <v>64.06</v>
      </c>
      <c r="Z581" s="365" t="inlineStr">
        <is>
          <t>2등급</t>
        </is>
      </c>
      <c r="AA581" s="350" t="n">
        <v>98.5</v>
      </c>
      <c r="AB581" s="349" t="inlineStr">
        <is>
          <t>만점</t>
        </is>
      </c>
      <c r="AC581" s="350" t="n">
        <v>0</v>
      </c>
      <c r="AD581" s="349" t="inlineStr">
        <is>
          <t>만점</t>
        </is>
      </c>
      <c r="AE581" s="364" t="n">
        <v>0</v>
      </c>
      <c r="AF581" s="366" t="n">
        <v>0</v>
      </c>
      <c r="AG581" s="363" t="n">
        <v>0</v>
      </c>
      <c r="AH581" s="635" t="inlineStr"/>
      <c r="AI581" s="324" t="n"/>
      <c r="AL581" s="487" t="inlineStr">
        <is>
          <t>건국대 교육공학과</t>
        </is>
      </c>
      <c r="AM581" s="477" t="inlineStr">
        <is>
          <t>통합</t>
        </is>
      </c>
      <c r="AN581" s="637" t="n">
        <v>100</v>
      </c>
      <c r="AO581" s="478" t="n">
        <v>-1158</v>
      </c>
      <c r="AP581" s="463" t="n">
        <v>-610</v>
      </c>
      <c r="AQ581" s="479" t="n">
        <v>-548</v>
      </c>
      <c r="AR581" s="476" t="inlineStr">
        <is>
          <t>8.31 → 8.03</t>
        </is>
      </c>
      <c r="BA581" s="313" t="inlineStr">
        <is>
          <t>통합인문210</t>
        </is>
      </c>
    </row>
    <row r="582" ht="16.5" customHeight="1" s="671">
      <c r="B582" s="367" t="inlineStr">
        <is>
          <t>8.30</t>
        </is>
      </c>
      <c r="C582" s="351" t="inlineStr">
        <is>
          <t>18,011</t>
        </is>
      </c>
      <c r="D582" s="727" t="n">
        <v>-1159</v>
      </c>
      <c r="E582" s="352" t="inlineStr">
        <is>
          <t>376.73</t>
        </is>
      </c>
      <c r="F582" s="341" t="n">
        <v>90.66</v>
      </c>
      <c r="G582" s="355" t="inlineStr">
        <is>
          <t>376.72</t>
        </is>
      </c>
      <c r="H582" s="356" t="inlineStr">
        <is>
          <t>380.39</t>
        </is>
      </c>
      <c r="I582" s="354" t="inlineStr">
        <is>
          <t>건국대</t>
        </is>
      </c>
      <c r="J582" s="340" t="inlineStr">
        <is>
          <t>부동산학과</t>
        </is>
      </c>
      <c r="K582" s="339" t="inlineStr">
        <is>
          <t>통합</t>
        </is>
      </c>
      <c r="L582" s="357" t="n">
        <v>14</v>
      </c>
      <c r="M582" s="358" t="inlineStr">
        <is>
          <t xml:space="preserve">664.27 / </t>
        </is>
      </c>
      <c r="N582" s="359" t="n">
        <v>1000</v>
      </c>
      <c r="O582" s="360" t="inlineStr">
        <is>
          <t>표점</t>
        </is>
      </c>
      <c r="P582" s="343" t="inlineStr">
        <is>
          <t>변표</t>
        </is>
      </c>
      <c r="Q582" s="342" t="inlineStr">
        <is>
          <t>2과목</t>
        </is>
      </c>
      <c r="R582" s="344" t="n">
        <v>30</v>
      </c>
      <c r="S582" s="345" t="n">
        <v>40</v>
      </c>
      <c r="T582" s="362" t="n">
        <v>20</v>
      </c>
      <c r="U582" s="361" t="n">
        <v>90.66</v>
      </c>
      <c r="V582" s="346" t="n">
        <v>125.9727385377943</v>
      </c>
      <c r="W582" s="348" t="n">
        <v>124.3528500619579</v>
      </c>
      <c r="X582" s="347" t="n">
        <v>63.2</v>
      </c>
      <c r="Y582" s="357" t="n">
        <v>64.06</v>
      </c>
      <c r="Z582" s="365" t="inlineStr">
        <is>
          <t>2등급</t>
        </is>
      </c>
      <c r="AA582" s="350" t="n">
        <v>98.5</v>
      </c>
      <c r="AB582" s="349" t="inlineStr">
        <is>
          <t>만점</t>
        </is>
      </c>
      <c r="AC582" s="350" t="n">
        <v>0</v>
      </c>
      <c r="AD582" s="349" t="inlineStr">
        <is>
          <t>만점</t>
        </is>
      </c>
      <c r="AE582" s="364" t="n">
        <v>0</v>
      </c>
      <c r="AF582" s="366" t="n">
        <v>0</v>
      </c>
      <c r="AG582" s="363" t="n">
        <v>0</v>
      </c>
      <c r="AH582" s="635" t="inlineStr"/>
      <c r="AI582" s="324" t="n"/>
      <c r="AL582" s="487" t="inlineStr">
        <is>
          <t>건국대 부동산학과</t>
        </is>
      </c>
      <c r="AM582" s="477" t="inlineStr">
        <is>
          <t>통합</t>
        </is>
      </c>
      <c r="AN582" s="637" t="n">
        <v>100</v>
      </c>
      <c r="AO582" s="478" t="n">
        <v>-1159</v>
      </c>
      <c r="AP582" s="463" t="n">
        <v>-608</v>
      </c>
      <c r="AQ582" s="479" t="n">
        <v>-551</v>
      </c>
      <c r="AR582" s="476" t="inlineStr">
        <is>
          <t>8.54 → 8.26</t>
        </is>
      </c>
      <c r="BA582" s="313" t="inlineStr">
        <is>
          <t>통합인문211</t>
        </is>
      </c>
    </row>
    <row r="583" ht="16.5" customHeight="1" s="671">
      <c r="B583" s="367" t="inlineStr">
        <is>
          <t>8.31</t>
        </is>
      </c>
      <c r="C583" s="351" t="inlineStr">
        <is>
          <t>18,033</t>
        </is>
      </c>
      <c r="D583" s="727" t="n">
        <v>-1160</v>
      </c>
      <c r="E583" s="352" t="inlineStr"/>
      <c r="F583" s="341" t="n">
        <v>90.66</v>
      </c>
      <c r="G583" s="355" t="inlineStr">
        <is>
          <t>376.70</t>
        </is>
      </c>
      <c r="H583" s="356" t="inlineStr">
        <is>
          <t>382.61</t>
        </is>
      </c>
      <c r="I583" s="354" t="inlineStr">
        <is>
          <t>경희대</t>
        </is>
      </c>
      <c r="J583" s="340" t="inlineStr">
        <is>
          <t>식품생명공학과</t>
        </is>
      </c>
      <c r="K583" s="339" t="inlineStr">
        <is>
          <t>자연</t>
        </is>
      </c>
      <c r="L583" s="357" t="n">
        <v>7</v>
      </c>
      <c r="M583" s="358" t="inlineStr">
        <is>
          <t xml:space="preserve">555.8 / </t>
        </is>
      </c>
      <c r="N583" s="359" t="n">
        <v>800</v>
      </c>
      <c r="O583" s="360" t="inlineStr">
        <is>
          <t>표점</t>
        </is>
      </c>
      <c r="P583" s="343" t="inlineStr">
        <is>
          <t>변표</t>
        </is>
      </c>
      <c r="Q583" s="342" t="inlineStr">
        <is>
          <t>2과목</t>
        </is>
      </c>
      <c r="R583" s="344" t="n">
        <v>20</v>
      </c>
      <c r="S583" s="345" t="n">
        <v>35</v>
      </c>
      <c r="T583" s="362" t="n">
        <v>30</v>
      </c>
      <c r="U583" s="361" t="n">
        <v>90.66</v>
      </c>
      <c r="V583" s="346" t="n">
        <v>125.9680465253046</v>
      </c>
      <c r="W583" s="348" t="n">
        <v>124.34903780181</v>
      </c>
      <c r="X583" s="347" t="n">
        <v>63.19</v>
      </c>
      <c r="Y583" s="357" t="n">
        <v>64.06</v>
      </c>
      <c r="Z583" s="365" t="inlineStr">
        <is>
          <t>2등급</t>
        </is>
      </c>
      <c r="AA583" s="350" t="n">
        <v>117.6</v>
      </c>
      <c r="AB583" s="349" t="inlineStr">
        <is>
          <t>만점</t>
        </is>
      </c>
      <c r="AC583" s="350" t="n">
        <v>0</v>
      </c>
      <c r="AD583" s="349" t="inlineStr">
        <is>
          <t>만점</t>
        </is>
      </c>
      <c r="AE583" s="364" t="n">
        <v>0</v>
      </c>
      <c r="AF583" s="366" t="n">
        <v>9.6</v>
      </c>
      <c r="AG583" s="363" t="n">
        <v>0</v>
      </c>
      <c r="AH583" s="635" t="inlineStr">
        <is>
          <t xml:space="preserve"> 과탐9.6점 가산</t>
        </is>
      </c>
      <c r="AI583" s="324" t="n"/>
      <c r="AL583" s="487" t="inlineStr">
        <is>
          <t>경희대 식품생명공학과</t>
        </is>
      </c>
      <c r="AM583" s="477" t="inlineStr">
        <is>
          <t>자연</t>
        </is>
      </c>
      <c r="AN583" s="637" t="n">
        <v>100</v>
      </c>
      <c r="AO583" s="478" t="n">
        <v>-1160</v>
      </c>
      <c r="AP583" s="463" t="n">
        <v>-1160</v>
      </c>
      <c r="AQ583" s="479" t="n">
        <v>0</v>
      </c>
      <c r="AR583" s="476" t="inlineStr">
        <is>
          <t>8.32 → 7.78</t>
        </is>
      </c>
      <c r="BA583" s="313" t="inlineStr">
        <is>
          <t>통합인문212</t>
        </is>
      </c>
    </row>
    <row r="584" ht="16.5" customHeight="1" s="671">
      <c r="B584" s="367" t="inlineStr">
        <is>
          <t>8.34</t>
        </is>
      </c>
      <c r="C584" s="351" t="inlineStr">
        <is>
          <t>18,098</t>
        </is>
      </c>
      <c r="D584" s="727" t="n">
        <v>-1161</v>
      </c>
      <c r="E584" s="352" t="inlineStr"/>
      <c r="F584" s="341" t="n">
        <v>90.64</v>
      </c>
      <c r="G584" s="355" t="inlineStr">
        <is>
          <t>376.66</t>
        </is>
      </c>
      <c r="H584" s="356" t="inlineStr">
        <is>
          <t>382.53</t>
        </is>
      </c>
      <c r="I584" s="354" t="inlineStr">
        <is>
          <t>숙명여대</t>
        </is>
      </c>
      <c r="J584" s="340" t="inlineStr">
        <is>
          <t>수학과</t>
        </is>
      </c>
      <c r="K584" s="339" t="inlineStr">
        <is>
          <t>자연</t>
        </is>
      </c>
      <c r="L584" s="357" t="n">
        <v>11</v>
      </c>
      <c r="M584" s="358" t="inlineStr">
        <is>
          <t xml:space="preserve">916.21 / </t>
        </is>
      </c>
      <c r="N584" s="359" t="n">
        <v>1000</v>
      </c>
      <c r="O584" s="360" t="inlineStr">
        <is>
          <t>표점/만점</t>
        </is>
      </c>
      <c r="P584" s="343" t="inlineStr">
        <is>
          <t>변표/만점</t>
        </is>
      </c>
      <c r="Q584" s="342" t="inlineStr">
        <is>
          <t>2과목</t>
        </is>
      </c>
      <c r="R584" s="344" t="n">
        <v>15</v>
      </c>
      <c r="S584" s="345" t="n">
        <v>50</v>
      </c>
      <c r="T584" s="362" t="n">
        <v>15</v>
      </c>
      <c r="U584" s="361" t="n">
        <v>90.64</v>
      </c>
      <c r="V584" s="346" t="n">
        <v>125.9516145672669</v>
      </c>
      <c r="W584" s="348" t="n">
        <v>124.3356868359044</v>
      </c>
      <c r="X584" s="347" t="n">
        <v>63.19</v>
      </c>
      <c r="Y584" s="357" t="n">
        <v>64.05000000000001</v>
      </c>
      <c r="Z584" s="365" t="inlineStr">
        <is>
          <t>2등급</t>
        </is>
      </c>
      <c r="AA584" s="350" t="n">
        <v>196</v>
      </c>
      <c r="AB584" s="349" t="inlineStr">
        <is>
          <t>만점</t>
        </is>
      </c>
      <c r="AC584" s="350" t="n">
        <v>3</v>
      </c>
      <c r="AD584" s="349" t="inlineStr">
        <is>
          <t>만점</t>
        </is>
      </c>
      <c r="AE584" s="364" t="n">
        <v>0</v>
      </c>
      <c r="AF584" s="366" t="n">
        <v>0</v>
      </c>
      <c r="AG584" s="363" t="n">
        <v>0</v>
      </c>
      <c r="AH584" s="635" t="inlineStr"/>
      <c r="AI584" s="324" t="n"/>
      <c r="AL584" s="487" t="inlineStr">
        <is>
          <t>숙명여대 수학과</t>
        </is>
      </c>
      <c r="AM584" s="477" t="inlineStr">
        <is>
          <t>자연</t>
        </is>
      </c>
      <c r="AN584" s="637" t="n">
        <v>100</v>
      </c>
      <c r="AO584" s="478" t="n">
        <v>-1161</v>
      </c>
      <c r="AP584" s="463" t="n">
        <v>-1161</v>
      </c>
      <c r="AQ584" s="479" t="n">
        <v>0</v>
      </c>
      <c r="AR584" s="476" t="inlineStr">
        <is>
          <t>8.35 → 7.81</t>
        </is>
      </c>
      <c r="BA584" s="313" t="inlineStr">
        <is>
          <t>통합인문213</t>
        </is>
      </c>
    </row>
    <row r="585" ht="16.5" customHeight="1" s="671">
      <c r="B585" s="367" t="inlineStr">
        <is>
          <t>8.38</t>
        </is>
      </c>
      <c r="C585" s="351" t="inlineStr">
        <is>
          <t>18,185</t>
        </is>
      </c>
      <c r="D585" s="727" t="n">
        <v>-1162</v>
      </c>
      <c r="E585" s="352" t="inlineStr"/>
      <c r="F585" s="341" t="n">
        <v>90.62</v>
      </c>
      <c r="G585" s="355" t="inlineStr">
        <is>
          <t>376.61</t>
        </is>
      </c>
      <c r="H585" s="356" t="inlineStr">
        <is>
          <t>382.44</t>
        </is>
      </c>
      <c r="I585" s="354" t="inlineStr">
        <is>
          <t>건국대</t>
        </is>
      </c>
      <c r="J585" s="340" t="inlineStr">
        <is>
          <t>공과대학자유전공학부</t>
        </is>
      </c>
      <c r="K585" s="339" t="inlineStr">
        <is>
          <t>자연</t>
        </is>
      </c>
      <c r="L585" s="357" t="n">
        <v>65</v>
      </c>
      <c r="M585" s="358" t="inlineStr">
        <is>
          <t xml:space="preserve">664.12 / </t>
        </is>
      </c>
      <c r="N585" s="359" t="n">
        <v>1000</v>
      </c>
      <c r="O585" s="360" t="inlineStr">
        <is>
          <t>표점</t>
        </is>
      </c>
      <c r="P585" s="343" t="inlineStr">
        <is>
          <t>변표</t>
        </is>
      </c>
      <c r="Q585" s="342" t="inlineStr">
        <is>
          <t>2과목</t>
        </is>
      </c>
      <c r="R585" s="344" t="n">
        <v>30</v>
      </c>
      <c r="S585" s="345" t="n">
        <v>40</v>
      </c>
      <c r="T585" s="362" t="n">
        <v>20</v>
      </c>
      <c r="U585" s="361" t="n">
        <v>90.62</v>
      </c>
      <c r="V585" s="346" t="n">
        <v>125.9355638166047</v>
      </c>
      <c r="W585" s="348" t="n">
        <v>124.3226456009913</v>
      </c>
      <c r="X585" s="347" t="n">
        <v>63.18</v>
      </c>
      <c r="Y585" s="357" t="n">
        <v>64.04000000000001</v>
      </c>
      <c r="Z585" s="365" t="inlineStr">
        <is>
          <t>2등급</t>
        </is>
      </c>
      <c r="AA585" s="350" t="n">
        <v>98.5</v>
      </c>
      <c r="AB585" s="349" t="inlineStr">
        <is>
          <t>만점</t>
        </is>
      </c>
      <c r="AC585" s="350" t="n">
        <v>0</v>
      </c>
      <c r="AD585" s="349" t="inlineStr">
        <is>
          <t>만점</t>
        </is>
      </c>
      <c r="AE585" s="364" t="n">
        <v>0</v>
      </c>
      <c r="AF585" s="366" t="n">
        <v>0</v>
      </c>
      <c r="AG585" s="363" t="n">
        <v>0</v>
      </c>
      <c r="AH585" s="635" t="inlineStr"/>
      <c r="AI585" s="324" t="n"/>
      <c r="AL585" s="487" t="inlineStr">
        <is>
          <t>건국대 공과대학자유전공학부</t>
        </is>
      </c>
      <c r="AM585" s="477" t="inlineStr">
        <is>
          <t>자연</t>
        </is>
      </c>
      <c r="AN585" s="637" t="n">
        <v>100</v>
      </c>
      <c r="AO585" s="478" t="n">
        <v>-1162</v>
      </c>
      <c r="AP585" s="463" t="n">
        <v>-1162</v>
      </c>
      <c r="AQ585" s="479" t="n">
        <v>0</v>
      </c>
      <c r="AR585" s="476" t="inlineStr">
        <is>
          <t>8.38 → 7.85</t>
        </is>
      </c>
      <c r="BA585" s="313" t="inlineStr">
        <is>
          <t>자연359</t>
        </is>
      </c>
    </row>
    <row r="586" ht="16.5" customHeight="1" s="671">
      <c r="B586" s="367" t="inlineStr">
        <is>
          <t>8.40</t>
        </is>
      </c>
      <c r="C586" s="351" t="inlineStr">
        <is>
          <t>18,228</t>
        </is>
      </c>
      <c r="D586" s="727" t="n">
        <v>-1163</v>
      </c>
      <c r="E586" s="352" t="inlineStr"/>
      <c r="F586" s="341" t="n">
        <v>90.62</v>
      </c>
      <c r="G586" s="355" t="inlineStr">
        <is>
          <t>377.16</t>
        </is>
      </c>
      <c r="H586" s="356" t="inlineStr">
        <is>
          <t>380.91</t>
        </is>
      </c>
      <c r="I586" s="354" t="inlineStr">
        <is>
          <t>서울시립대</t>
        </is>
      </c>
      <c r="J586" s="340" t="inlineStr">
        <is>
          <t>행정학과</t>
        </is>
      </c>
      <c r="K586" s="339" t="inlineStr">
        <is>
          <t>통합</t>
        </is>
      </c>
      <c r="L586" s="357" t="n">
        <v>28</v>
      </c>
      <c r="M586" s="358" t="inlineStr">
        <is>
          <t xml:space="preserve">918.87 / </t>
        </is>
      </c>
      <c r="N586" s="359" t="n">
        <v>1000</v>
      </c>
      <c r="O586" s="360" t="inlineStr">
        <is>
          <t>표점/만점</t>
        </is>
      </c>
      <c r="P586" s="343" t="inlineStr">
        <is>
          <t>변표/만점</t>
        </is>
      </c>
      <c r="Q586" s="342" t="inlineStr">
        <is>
          <t>2과목</t>
        </is>
      </c>
      <c r="R586" s="344" t="n">
        <v>35</v>
      </c>
      <c r="S586" s="345" t="n">
        <v>30</v>
      </c>
      <c r="T586" s="362" t="n">
        <v>20</v>
      </c>
      <c r="U586" s="361" t="n">
        <v>90.62</v>
      </c>
      <c r="V586" s="346" t="n">
        <v>125.9357873330515</v>
      </c>
      <c r="W586" s="348" t="n">
        <v>124.3228272081043</v>
      </c>
      <c r="X586" s="347" t="n">
        <v>63.45</v>
      </c>
      <c r="Y586" s="357" t="n">
        <v>63.57</v>
      </c>
      <c r="Z586" s="365" t="inlineStr">
        <is>
          <t>2등급</t>
        </is>
      </c>
      <c r="AA586" s="350" t="n">
        <v>148</v>
      </c>
      <c r="AB586" s="349" t="inlineStr">
        <is>
          <t>만점</t>
        </is>
      </c>
      <c r="AC586" s="350" t="n">
        <v>0</v>
      </c>
      <c r="AD586" s="349" t="inlineStr">
        <is>
          <t>만점</t>
        </is>
      </c>
      <c r="AE586" s="364" t="n">
        <v>0</v>
      </c>
      <c r="AF586" s="366" t="n">
        <v>5.457</v>
      </c>
      <c r="AG586" s="363" t="n">
        <v>0</v>
      </c>
      <c r="AH586" s="635" t="inlineStr">
        <is>
          <t xml:space="preserve"> 사탐3%가산</t>
        </is>
      </c>
      <c r="AI586" s="324" t="n"/>
      <c r="AL586" s="487" t="inlineStr">
        <is>
          <t>서울시립대 행정학과</t>
        </is>
      </c>
      <c r="AM586" s="477" t="inlineStr">
        <is>
          <t>통합</t>
        </is>
      </c>
      <c r="AN586" s="637" t="n">
        <v>100</v>
      </c>
      <c r="AO586" s="478" t="n">
        <v>-1163</v>
      </c>
      <c r="AP586" s="463" t="n">
        <v>-611</v>
      </c>
      <c r="AQ586" s="479" t="n">
        <v>-552</v>
      </c>
      <c r="AR586" s="476" t="inlineStr">
        <is>
          <t>8.38 → 8.10</t>
        </is>
      </c>
      <c r="BA586" s="313" t="inlineStr">
        <is>
          <t>자연360</t>
        </is>
      </c>
    </row>
    <row r="587" ht="16.5" customHeight="1" s="671">
      <c r="B587" s="367" t="inlineStr">
        <is>
          <t>8.37</t>
        </is>
      </c>
      <c r="C587" s="351" t="inlineStr">
        <is>
          <t>18,163</t>
        </is>
      </c>
      <c r="D587" s="727" t="n">
        <v>-1164</v>
      </c>
      <c r="E587" s="352" t="inlineStr">
        <is>
          <t>376.58</t>
        </is>
      </c>
      <c r="F587" s="341" t="n">
        <v>90.62</v>
      </c>
      <c r="G587" s="355" t="inlineStr">
        <is>
          <t>376.62</t>
        </is>
      </c>
      <c r="H587" s="356" t="inlineStr">
        <is>
          <t>382.46</t>
        </is>
      </c>
      <c r="I587" s="354" t="inlineStr">
        <is>
          <t>경희대</t>
        </is>
      </c>
      <c r="J587" s="340" t="inlineStr">
        <is>
          <t>응용수학과</t>
        </is>
      </c>
      <c r="K587" s="339" t="inlineStr">
        <is>
          <t>자연</t>
        </is>
      </c>
      <c r="L587" s="357" t="n">
        <v>17</v>
      </c>
      <c r="M587" s="358" t="inlineStr">
        <is>
          <t xml:space="preserve">555.71 / </t>
        </is>
      </c>
      <c r="N587" s="359" t="n">
        <v>800</v>
      </c>
      <c r="O587" s="360" t="inlineStr">
        <is>
          <t>표점</t>
        </is>
      </c>
      <c r="P587" s="343" t="inlineStr">
        <is>
          <t>변표</t>
        </is>
      </c>
      <c r="Q587" s="342" t="inlineStr">
        <is>
          <t>2과목</t>
        </is>
      </c>
      <c r="R587" s="344" t="n">
        <v>20</v>
      </c>
      <c r="S587" s="345" t="n">
        <v>35</v>
      </c>
      <c r="T587" s="362" t="n">
        <v>30</v>
      </c>
      <c r="U587" s="361" t="n">
        <v>90.62</v>
      </c>
      <c r="V587" s="346" t="n">
        <v>125.9386414872415</v>
      </c>
      <c r="W587" s="348" t="n">
        <v>124.3251462083837</v>
      </c>
      <c r="X587" s="347" t="n">
        <v>63.18</v>
      </c>
      <c r="Y587" s="357" t="n">
        <v>64.05000000000001</v>
      </c>
      <c r="Z587" s="365" t="inlineStr">
        <is>
          <t>2등급</t>
        </is>
      </c>
      <c r="AA587" s="350" t="n">
        <v>117.6</v>
      </c>
      <c r="AB587" s="349" t="inlineStr">
        <is>
          <t>만점</t>
        </is>
      </c>
      <c r="AC587" s="350" t="n">
        <v>0</v>
      </c>
      <c r="AD587" s="349" t="inlineStr">
        <is>
          <t>만점</t>
        </is>
      </c>
      <c r="AE587" s="364" t="n">
        <v>0</v>
      </c>
      <c r="AF587" s="366" t="n">
        <v>9.6</v>
      </c>
      <c r="AG587" s="363" t="n">
        <v>0</v>
      </c>
      <c r="AH587" s="635" t="inlineStr">
        <is>
          <t xml:space="preserve"> 과탐9.6점 가산</t>
        </is>
      </c>
      <c r="AI587" s="324" t="n"/>
      <c r="AL587" s="487" t="inlineStr">
        <is>
          <t>경희대 응용수학과</t>
        </is>
      </c>
      <c r="AM587" s="477" t="inlineStr">
        <is>
          <t>자연</t>
        </is>
      </c>
      <c r="AN587" s="637" t="n">
        <v>100</v>
      </c>
      <c r="AO587" s="478" t="n">
        <v>-1164</v>
      </c>
      <c r="AP587" s="463" t="n">
        <v>-1164</v>
      </c>
      <c r="AQ587" s="479" t="n">
        <v>0</v>
      </c>
      <c r="AR587" s="476" t="inlineStr">
        <is>
          <t>8.38 → 7.84</t>
        </is>
      </c>
      <c r="BA587" s="313" t="inlineStr">
        <is>
          <t>통합인문214</t>
        </is>
      </c>
    </row>
    <row r="588" ht="16.5" customHeight="1" s="671">
      <c r="B588" s="367" t="inlineStr">
        <is>
          <t>8.39</t>
        </is>
      </c>
      <c r="C588" s="351" t="inlineStr">
        <is>
          <t>18,206</t>
        </is>
      </c>
      <c r="D588" s="727" t="n">
        <v>-1165</v>
      </c>
      <c r="E588" s="352" t="inlineStr"/>
      <c r="F588" s="341" t="n">
        <v>90.61</v>
      </c>
      <c r="G588" s="355" t="inlineStr">
        <is>
          <t>377.14</t>
        </is>
      </c>
      <c r="H588" s="356" t="inlineStr">
        <is>
          <t>380.86</t>
        </is>
      </c>
      <c r="I588" s="354" t="inlineStr">
        <is>
          <t>경희대</t>
        </is>
      </c>
      <c r="J588" s="340" t="inlineStr">
        <is>
          <t>조리&amp;푸드디자인학과</t>
        </is>
      </c>
      <c r="K588" s="339" t="inlineStr">
        <is>
          <t>통합</t>
        </is>
      </c>
      <c r="L588" s="357" t="n">
        <v>5</v>
      </c>
      <c r="M588" s="358" t="inlineStr">
        <is>
          <t xml:space="preserve">545.97 / </t>
        </is>
      </c>
      <c r="N588" s="359" t="n">
        <v>800</v>
      </c>
      <c r="O588" s="360" t="inlineStr">
        <is>
          <t>표점</t>
        </is>
      </c>
      <c r="P588" s="343" t="inlineStr">
        <is>
          <t>변표</t>
        </is>
      </c>
      <c r="Q588" s="342" t="inlineStr">
        <is>
          <t>2과목</t>
        </is>
      </c>
      <c r="R588" s="344" t="n">
        <v>30</v>
      </c>
      <c r="S588" s="345" t="n">
        <v>30</v>
      </c>
      <c r="T588" s="362" t="n">
        <v>25</v>
      </c>
      <c r="U588" s="361" t="n">
        <v>90.61</v>
      </c>
      <c r="V588" s="346" t="n">
        <v>125.9279974284796</v>
      </c>
      <c r="W588" s="348" t="n">
        <v>124.3164979106397</v>
      </c>
      <c r="X588" s="347" t="n">
        <v>63.45</v>
      </c>
      <c r="Y588" s="357" t="n">
        <v>64.04000000000001</v>
      </c>
      <c r="Z588" s="365" t="inlineStr">
        <is>
          <t>2등급</t>
        </is>
      </c>
      <c r="AA588" s="350" t="n">
        <v>117.6</v>
      </c>
      <c r="AB588" s="349" t="inlineStr">
        <is>
          <t>만점</t>
        </is>
      </c>
      <c r="AC588" s="350" t="n">
        <v>0</v>
      </c>
      <c r="AD588" s="349" t="inlineStr">
        <is>
          <t>만점</t>
        </is>
      </c>
      <c r="AE588" s="364" t="n">
        <v>0</v>
      </c>
      <c r="AF588" s="366" t="n">
        <v>0</v>
      </c>
      <c r="AG588" s="363" t="n">
        <v>0</v>
      </c>
      <c r="AH588" s="635" t="inlineStr"/>
      <c r="AI588" s="324" t="n"/>
      <c r="AL588" s="487" t="inlineStr">
        <is>
          <t>경희대 조리&amp;푸드디자인학과</t>
        </is>
      </c>
      <c r="AM588" s="477" t="inlineStr">
        <is>
          <t>통합</t>
        </is>
      </c>
      <c r="AN588" s="637" t="n">
        <v>100</v>
      </c>
      <c r="AO588" s="478" t="n">
        <v>-1165</v>
      </c>
      <c r="AP588" s="463" t="n">
        <v>-612</v>
      </c>
      <c r="AQ588" s="479" t="n">
        <v>-553</v>
      </c>
      <c r="AR588" s="476" t="inlineStr">
        <is>
          <t>8.40 → 8.11</t>
        </is>
      </c>
      <c r="BA588" s="313" t="inlineStr">
        <is>
          <t>자연361</t>
        </is>
      </c>
    </row>
    <row r="589" ht="16.5" customHeight="1" s="671">
      <c r="B589" s="367" t="inlineStr">
        <is>
          <t>8.39</t>
        </is>
      </c>
      <c r="C589" s="351" t="inlineStr">
        <is>
          <t>18,206</t>
        </is>
      </c>
      <c r="D589" s="727" t="n">
        <v>-1166</v>
      </c>
      <c r="E589" s="352" t="inlineStr">
        <is>
          <t>376.60</t>
        </is>
      </c>
      <c r="F589" s="341" t="n">
        <v>90.61</v>
      </c>
      <c r="G589" s="355" t="inlineStr">
        <is>
          <t>376.60</t>
        </is>
      </c>
      <c r="H589" s="356" t="inlineStr">
        <is>
          <t>382.42</t>
        </is>
      </c>
      <c r="I589" s="354" t="inlineStr">
        <is>
          <t>중앙대</t>
        </is>
      </c>
      <c r="J589" s="340" t="inlineStr">
        <is>
          <t>간호학과(자연)</t>
        </is>
      </c>
      <c r="K589" s="339" t="inlineStr">
        <is>
          <t>자연</t>
        </is>
      </c>
      <c r="L589" s="357" t="n">
        <v>42</v>
      </c>
      <c r="M589" s="358" t="inlineStr">
        <is>
          <t xml:space="preserve">758 / </t>
        </is>
      </c>
      <c r="N589" s="359" t="n">
        <v>1000</v>
      </c>
      <c r="O589" s="360" t="inlineStr">
        <is>
          <t>표점</t>
        </is>
      </c>
      <c r="P589" s="343" t="inlineStr">
        <is>
          <t>변표</t>
        </is>
      </c>
      <c r="Q589" s="342" t="inlineStr">
        <is>
          <t>2과목</t>
        </is>
      </c>
      <c r="R589" s="344" t="n">
        <v>30</v>
      </c>
      <c r="S589" s="345" t="n">
        <v>35</v>
      </c>
      <c r="T589" s="362" t="n">
        <v>35</v>
      </c>
      <c r="U589" s="361" t="n">
        <v>90.61</v>
      </c>
      <c r="V589" s="346" t="n">
        <v>125.9306940462233</v>
      </c>
      <c r="W589" s="348" t="n">
        <v>124.3186889125564</v>
      </c>
      <c r="X589" s="347" t="n">
        <v>63.18</v>
      </c>
      <c r="Y589" s="357" t="n">
        <v>65.73</v>
      </c>
      <c r="Z589" s="365" t="inlineStr">
        <is>
          <t>1등급</t>
        </is>
      </c>
      <c r="AA589" s="350" t="n">
        <v>100</v>
      </c>
      <c r="AB589" s="349" t="inlineStr">
        <is>
          <t>만점</t>
        </is>
      </c>
      <c r="AC589" s="350" t="n">
        <v>10</v>
      </c>
      <c r="AD589" s="349" t="inlineStr">
        <is>
          <t>만점</t>
        </is>
      </c>
      <c r="AE589" s="364" t="n">
        <v>0</v>
      </c>
      <c r="AF589" s="366" t="n">
        <v>11.503</v>
      </c>
      <c r="AG589" s="363" t="n">
        <v>0</v>
      </c>
      <c r="AH589" s="635" t="inlineStr">
        <is>
          <t xml:space="preserve"> 과탐5%가산</t>
        </is>
      </c>
      <c r="AI589" s="324" t="n"/>
      <c r="AL589" s="487" t="inlineStr">
        <is>
          <t>중앙대 간호학과(자연)</t>
        </is>
      </c>
      <c r="AM589" s="477" t="inlineStr">
        <is>
          <t>자연</t>
        </is>
      </c>
      <c r="AN589" s="637" t="n">
        <v>100</v>
      </c>
      <c r="AO589" s="478" t="n">
        <v>-1166</v>
      </c>
      <c r="AP589" s="463" t="n">
        <v>-1166</v>
      </c>
      <c r="AQ589" s="479" t="n">
        <v>0</v>
      </c>
      <c r="AR589" s="476" t="inlineStr">
        <is>
          <t>8.39 → 7.85</t>
        </is>
      </c>
      <c r="BA589" s="313" t="inlineStr">
        <is>
          <t>자연362</t>
        </is>
      </c>
    </row>
    <row r="590" ht="16.5" customHeight="1" s="671">
      <c r="B590" s="367" t="inlineStr">
        <is>
          <t>8.41</t>
        </is>
      </c>
      <c r="C590" s="351" t="inlineStr">
        <is>
          <t>18,250</t>
        </is>
      </c>
      <c r="D590" s="727" t="n">
        <v>-1167</v>
      </c>
      <c r="E590" s="352" t="inlineStr"/>
      <c r="F590" s="341" t="n">
        <v>90.58</v>
      </c>
      <c r="G590" s="355" t="inlineStr">
        <is>
          <t>377.08</t>
        </is>
      </c>
      <c r="H590" s="356" t="inlineStr">
        <is>
          <t>380.80</t>
        </is>
      </c>
      <c r="I590" s="354" t="inlineStr">
        <is>
          <t>경희대</t>
        </is>
      </c>
      <c r="J590" s="340" t="inlineStr">
        <is>
          <t>자율전공학부</t>
        </is>
      </c>
      <c r="K590" s="339" t="inlineStr">
        <is>
          <t>통합</t>
        </is>
      </c>
      <c r="L590" s="357" t="n">
        <v>88</v>
      </c>
      <c r="M590" s="358" t="inlineStr">
        <is>
          <t xml:space="preserve">545.9 / </t>
        </is>
      </c>
      <c r="N590" s="359" t="n">
        <v>800</v>
      </c>
      <c r="O590" s="360" t="inlineStr">
        <is>
          <t>표점</t>
        </is>
      </c>
      <c r="P590" s="343" t="inlineStr">
        <is>
          <t>변표</t>
        </is>
      </c>
      <c r="Q590" s="342" t="inlineStr">
        <is>
          <t>2과목</t>
        </is>
      </c>
      <c r="R590" s="344" t="n">
        <v>30</v>
      </c>
      <c r="S590" s="345" t="n">
        <v>30</v>
      </c>
      <c r="T590" s="362" t="n">
        <v>25</v>
      </c>
      <c r="U590" s="361" t="n">
        <v>90.58</v>
      </c>
      <c r="V590" s="346" t="n">
        <v>125.9054966248794</v>
      </c>
      <c r="W590" s="348" t="n">
        <v>124.2982160077146</v>
      </c>
      <c r="X590" s="347" t="n">
        <v>63.44</v>
      </c>
      <c r="Y590" s="357" t="n">
        <v>64.03</v>
      </c>
      <c r="Z590" s="365" t="inlineStr">
        <is>
          <t>2등급</t>
        </is>
      </c>
      <c r="AA590" s="350" t="n">
        <v>117.6</v>
      </c>
      <c r="AB590" s="349" t="inlineStr">
        <is>
          <t>만점</t>
        </is>
      </c>
      <c r="AC590" s="350" t="n">
        <v>0</v>
      </c>
      <c r="AD590" s="349" t="inlineStr">
        <is>
          <t>만점</t>
        </is>
      </c>
      <c r="AE590" s="364" t="n">
        <v>0</v>
      </c>
      <c r="AF590" s="366" t="n">
        <v>0</v>
      </c>
      <c r="AG590" s="363" t="n">
        <v>0</v>
      </c>
      <c r="AH590" s="635" t="inlineStr"/>
      <c r="AI590" s="324" t="n"/>
      <c r="AL590" s="487" t="inlineStr">
        <is>
          <t>경희대 자율전공학부</t>
        </is>
      </c>
      <c r="AM590" s="477" t="inlineStr">
        <is>
          <t>통합</t>
        </is>
      </c>
      <c r="AN590" s="637" t="n">
        <v>100</v>
      </c>
      <c r="AO590" s="478" t="n">
        <v>-1167</v>
      </c>
      <c r="AP590" s="463" t="n">
        <v>-613</v>
      </c>
      <c r="AQ590" s="479" t="n">
        <v>-554</v>
      </c>
      <c r="AR590" s="476" t="inlineStr">
        <is>
          <t>8.42 → 8.13</t>
        </is>
      </c>
      <c r="BA590" s="313" t="inlineStr">
        <is>
          <t>통합인문215</t>
        </is>
      </c>
    </row>
    <row r="591" ht="16.5" customHeight="1" s="671">
      <c r="B591" s="367" t="inlineStr">
        <is>
          <t>8.41</t>
        </is>
      </c>
      <c r="C591" s="351" t="inlineStr">
        <is>
          <t>18,250</t>
        </is>
      </c>
      <c r="D591" s="727" t="n">
        <v>-1168</v>
      </c>
      <c r="E591" s="352" t="inlineStr">
        <is>
          <t>376.53</t>
        </is>
      </c>
      <c r="F591" s="341" t="n">
        <v>90.56999999999999</v>
      </c>
      <c r="G591" s="355" t="inlineStr">
        <is>
          <t>377.06</t>
        </is>
      </c>
      <c r="H591" s="356" t="inlineStr">
        <is>
          <t>380.79</t>
        </is>
      </c>
      <c r="I591" s="354" t="inlineStr">
        <is>
          <t>동국대</t>
        </is>
      </c>
      <c r="J591" s="340" t="inlineStr">
        <is>
          <t>경찰행정학부</t>
        </is>
      </c>
      <c r="K591" s="339" t="inlineStr">
        <is>
          <t>통합</t>
        </is>
      </c>
      <c r="L591" s="357" t="n">
        <v>23</v>
      </c>
      <c r="M591" s="358" t="inlineStr">
        <is>
          <t xml:space="preserve">685 / </t>
        </is>
      </c>
      <c r="N591" s="359" t="n">
        <v>1000</v>
      </c>
      <c r="O591" s="360" t="inlineStr">
        <is>
          <t>표점</t>
        </is>
      </c>
      <c r="P591" s="343" t="inlineStr">
        <is>
          <t>변표</t>
        </is>
      </c>
      <c r="Q591" s="342" t="inlineStr">
        <is>
          <t>2과목</t>
        </is>
      </c>
      <c r="R591" s="344" t="n">
        <v>35</v>
      </c>
      <c r="S591" s="345" t="n">
        <v>25</v>
      </c>
      <c r="T591" s="362" t="n">
        <v>25</v>
      </c>
      <c r="U591" s="361" t="n">
        <v>90.56999999999999</v>
      </c>
      <c r="V591" s="346" t="n">
        <v>125.8986819120216</v>
      </c>
      <c r="W591" s="348" t="n">
        <v>124.2926790535175</v>
      </c>
      <c r="X591" s="347" t="n">
        <v>63.43</v>
      </c>
      <c r="Y591" s="357" t="n">
        <v>64.03</v>
      </c>
      <c r="Z591" s="365" t="inlineStr">
        <is>
          <t>2등급</t>
        </is>
      </c>
      <c r="AA591" s="350" t="n">
        <v>149.25</v>
      </c>
      <c r="AB591" s="349" t="inlineStr">
        <is>
          <t>만점</t>
        </is>
      </c>
      <c r="AC591" s="350" t="n">
        <v>0</v>
      </c>
      <c r="AD591" s="349" t="inlineStr">
        <is>
          <t>만점</t>
        </is>
      </c>
      <c r="AE591" s="364" t="n">
        <v>0</v>
      </c>
      <c r="AF591" s="366" t="n">
        <v>0</v>
      </c>
      <c r="AG591" s="363" t="n">
        <v>0</v>
      </c>
      <c r="AH591" s="635" t="inlineStr"/>
      <c r="AI591" s="324" t="n"/>
      <c r="AL591" s="487" t="inlineStr">
        <is>
          <t>동국대 경찰행정학부</t>
        </is>
      </c>
      <c r="AM591" s="477" t="inlineStr">
        <is>
          <t>통합</t>
        </is>
      </c>
      <c r="AN591" s="637" t="n">
        <v>100</v>
      </c>
      <c r="AO591" s="478" t="n">
        <v>-1168</v>
      </c>
      <c r="AP591" s="463" t="n">
        <v>-613</v>
      </c>
      <c r="AQ591" s="479" t="n">
        <v>-555</v>
      </c>
      <c r="AR591" s="476" t="inlineStr">
        <is>
          <t>8.42 → 8.14</t>
        </is>
      </c>
      <c r="BA591" s="313" t="inlineStr">
        <is>
          <t>통합인문216</t>
        </is>
      </c>
    </row>
    <row r="592" ht="16.5" customHeight="1" s="671">
      <c r="B592" s="367" t="inlineStr">
        <is>
          <t>8.41</t>
        </is>
      </c>
      <c r="C592" s="351" t="inlineStr">
        <is>
          <t>18,250</t>
        </is>
      </c>
      <c r="D592" s="727" t="n">
        <v>-1169</v>
      </c>
      <c r="E592" s="352" t="inlineStr">
        <is>
          <t>376.52</t>
        </is>
      </c>
      <c r="F592" s="341" t="n">
        <v>90.56999999999999</v>
      </c>
      <c r="G592" s="355" t="inlineStr">
        <is>
          <t>377.06</t>
        </is>
      </c>
      <c r="H592" s="356" t="inlineStr">
        <is>
          <t>380.79</t>
        </is>
      </c>
      <c r="I592" s="354" t="inlineStr">
        <is>
          <t>건국대</t>
        </is>
      </c>
      <c r="J592" s="340" t="inlineStr">
        <is>
          <t>문화콘텐츠학과</t>
        </is>
      </c>
      <c r="K592" s="339" t="inlineStr">
        <is>
          <t>통합</t>
        </is>
      </c>
      <c r="L592" s="357" t="n">
        <v>6</v>
      </c>
      <c r="M592" s="358" t="inlineStr">
        <is>
          <t xml:space="preserve">664.78 / </t>
        </is>
      </c>
      <c r="N592" s="359" t="n">
        <v>1000</v>
      </c>
      <c r="O592" s="360" t="inlineStr">
        <is>
          <t>표점</t>
        </is>
      </c>
      <c r="P592" s="343" t="inlineStr">
        <is>
          <t>변표</t>
        </is>
      </c>
      <c r="Q592" s="342" t="inlineStr">
        <is>
          <t>2과목</t>
        </is>
      </c>
      <c r="R592" s="344" t="n">
        <v>40</v>
      </c>
      <c r="S592" s="345" t="n">
        <v>30</v>
      </c>
      <c r="T592" s="362" t="n">
        <v>20</v>
      </c>
      <c r="U592" s="361" t="n">
        <v>90.56999999999999</v>
      </c>
      <c r="V592" s="346" t="n">
        <v>125.9000908265213</v>
      </c>
      <c r="W592" s="348" t="n">
        <v>124.2938237965486</v>
      </c>
      <c r="X592" s="347" t="n">
        <v>63.43</v>
      </c>
      <c r="Y592" s="357" t="n">
        <v>64.02000000000001</v>
      </c>
      <c r="Z592" s="365" t="inlineStr">
        <is>
          <t>2등급</t>
        </is>
      </c>
      <c r="AA592" s="350" t="n">
        <v>98.5</v>
      </c>
      <c r="AB592" s="349" t="inlineStr">
        <is>
          <t>만점</t>
        </is>
      </c>
      <c r="AC592" s="350" t="n">
        <v>0</v>
      </c>
      <c r="AD592" s="349" t="inlineStr">
        <is>
          <t>만점</t>
        </is>
      </c>
      <c r="AE592" s="364" t="n">
        <v>0</v>
      </c>
      <c r="AF592" s="366" t="n">
        <v>0</v>
      </c>
      <c r="AG592" s="363" t="n">
        <v>0</v>
      </c>
      <c r="AH592" s="635" t="inlineStr"/>
      <c r="AI592" s="324" t="n"/>
      <c r="AL592" s="487" t="inlineStr">
        <is>
          <t>건국대 문화콘텐츠학과</t>
        </is>
      </c>
      <c r="AM592" s="477" t="inlineStr">
        <is>
          <t>통합</t>
        </is>
      </c>
      <c r="AN592" s="637" t="n">
        <v>100</v>
      </c>
      <c r="AO592" s="478" t="n">
        <v>-1169</v>
      </c>
      <c r="AP592" s="463" t="n">
        <v>-614</v>
      </c>
      <c r="AQ592" s="479" t="n">
        <v>-555</v>
      </c>
      <c r="AR592" s="476" t="inlineStr">
        <is>
          <t>8.42 → 8.14</t>
        </is>
      </c>
      <c r="BA592" s="313" t="inlineStr">
        <is>
          <t>자연363</t>
        </is>
      </c>
    </row>
    <row r="593" ht="16.5" customHeight="1" s="671">
      <c r="B593" s="367" t="inlineStr">
        <is>
          <t>8.64</t>
        </is>
      </c>
      <c r="C593" s="351" t="inlineStr">
        <is>
          <t>18,749</t>
        </is>
      </c>
      <c r="D593" s="727" t="n">
        <v>-1170</v>
      </c>
      <c r="E593" s="352" t="inlineStr">
        <is>
          <t>376.52</t>
        </is>
      </c>
      <c r="F593" s="341" t="n">
        <v>90.56</v>
      </c>
      <c r="G593" s="355" t="inlineStr">
        <is>
          <t>377.04</t>
        </is>
      </c>
      <c r="H593" s="356" t="inlineStr">
        <is>
          <t>380.79</t>
        </is>
      </c>
      <c r="I593" s="354" t="inlineStr">
        <is>
          <t>이화여대</t>
        </is>
      </c>
      <c r="J593" s="340" t="inlineStr">
        <is>
          <t>교육학과</t>
        </is>
      </c>
      <c r="K593" s="339" t="inlineStr">
        <is>
          <t>통합</t>
        </is>
      </c>
      <c r="L593" s="357" t="n">
        <v>12</v>
      </c>
      <c r="M593" s="358" t="inlineStr">
        <is>
          <t xml:space="preserve">926.84 / </t>
        </is>
      </c>
      <c r="N593" s="359" t="n">
        <v>1000</v>
      </c>
      <c r="O593" s="360" t="inlineStr">
        <is>
          <t>표점/만점</t>
        </is>
      </c>
      <c r="P593" s="343" t="inlineStr">
        <is>
          <t>변표/만점</t>
        </is>
      </c>
      <c r="Q593" s="342" t="inlineStr">
        <is>
          <t>2과목</t>
        </is>
      </c>
      <c r="R593" s="344" t="n">
        <v>30</v>
      </c>
      <c r="S593" s="345" t="n">
        <v>30</v>
      </c>
      <c r="T593" s="362" t="n">
        <v>20</v>
      </c>
      <c r="U593" s="361" t="n">
        <v>90.56</v>
      </c>
      <c r="V593" s="346" t="n">
        <v>125.8910673487739</v>
      </c>
      <c r="W593" s="348" t="n">
        <v>124.2864922208788</v>
      </c>
      <c r="X593" s="347" t="n">
        <v>63.43</v>
      </c>
      <c r="Y593" s="357" t="n">
        <v>63.89</v>
      </c>
      <c r="Z593" s="365" t="inlineStr">
        <is>
          <t>2등급</t>
        </is>
      </c>
      <c r="AA593" s="350" t="n">
        <v>196</v>
      </c>
      <c r="AB593" s="349" t="inlineStr">
        <is>
          <t>만점</t>
        </is>
      </c>
      <c r="AC593" s="350" t="n">
        <v>10</v>
      </c>
      <c r="AD593" s="349" t="inlineStr">
        <is>
          <t>만점</t>
        </is>
      </c>
      <c r="AE593" s="364" t="n">
        <v>0</v>
      </c>
      <c r="AF593" s="366" t="n">
        <v>0</v>
      </c>
      <c r="AG593" s="363" t="n">
        <v>0</v>
      </c>
      <c r="AH593" s="635" t="inlineStr"/>
      <c r="AI593" s="324" t="n"/>
      <c r="AL593" s="487" t="inlineStr">
        <is>
          <t>이화여대 교육학과</t>
        </is>
      </c>
      <c r="AM593" s="477" t="inlineStr">
        <is>
          <t>통합</t>
        </is>
      </c>
      <c r="AN593" s="637" t="n">
        <v>100</v>
      </c>
      <c r="AO593" s="478" t="n">
        <v>-1170</v>
      </c>
      <c r="AP593" s="463" t="n">
        <v>-614</v>
      </c>
      <c r="AQ593" s="479" t="n">
        <v>-556</v>
      </c>
      <c r="AR593" s="476" t="inlineStr">
        <is>
          <t>8.42 → 8.14</t>
        </is>
      </c>
      <c r="BA593" s="313" t="inlineStr">
        <is>
          <t>자연364</t>
        </is>
      </c>
    </row>
    <row r="594" ht="16.5" customHeight="1" s="671">
      <c r="B594" s="367" t="inlineStr">
        <is>
          <t>8.42</t>
        </is>
      </c>
      <c r="C594" s="351" t="inlineStr">
        <is>
          <t>18,271</t>
        </is>
      </c>
      <c r="D594" s="727" t="n">
        <v>-1171</v>
      </c>
      <c r="E594" s="352" t="inlineStr">
        <is>
          <t>375.96</t>
        </is>
      </c>
      <c r="F594" s="341" t="n">
        <v>90.55</v>
      </c>
      <c r="G594" s="355" t="inlineStr">
        <is>
          <t>376.48</t>
        </is>
      </c>
      <c r="H594" s="356" t="inlineStr">
        <is>
          <t>382.33</t>
        </is>
      </c>
      <c r="I594" s="354" t="inlineStr">
        <is>
          <t>경희대</t>
        </is>
      </c>
      <c r="J594" s="340" t="inlineStr">
        <is>
          <t>응용물리학과</t>
        </is>
      </c>
      <c r="K594" s="339" t="inlineStr">
        <is>
          <t>자연</t>
        </is>
      </c>
      <c r="L594" s="357" t="n">
        <v>19</v>
      </c>
      <c r="M594" s="358" t="inlineStr">
        <is>
          <t xml:space="preserve">555.55 / </t>
        </is>
      </c>
      <c r="N594" s="359" t="n">
        <v>800</v>
      </c>
      <c r="O594" s="360" t="inlineStr">
        <is>
          <t>표점</t>
        </is>
      </c>
      <c r="P594" s="343" t="inlineStr">
        <is>
          <t>변표</t>
        </is>
      </c>
      <c r="Q594" s="342" t="inlineStr">
        <is>
          <t>2과목</t>
        </is>
      </c>
      <c r="R594" s="344" t="n">
        <v>20</v>
      </c>
      <c r="S594" s="345" t="n">
        <v>35</v>
      </c>
      <c r="T594" s="362" t="n">
        <v>30</v>
      </c>
      <c r="U594" s="361" t="n">
        <v>90.55</v>
      </c>
      <c r="V594" s="346" t="n">
        <v>125.886365864018</v>
      </c>
      <c r="W594" s="348" t="n">
        <v>124.2826722645146</v>
      </c>
      <c r="X594" s="347" t="n">
        <v>63.16</v>
      </c>
      <c r="Y594" s="357" t="n">
        <v>64.02000000000001</v>
      </c>
      <c r="Z594" s="365" t="inlineStr">
        <is>
          <t>2등급</t>
        </is>
      </c>
      <c r="AA594" s="350" t="n">
        <v>117.6</v>
      </c>
      <c r="AB594" s="349" t="inlineStr">
        <is>
          <t>만점</t>
        </is>
      </c>
      <c r="AC594" s="350" t="n">
        <v>0</v>
      </c>
      <c r="AD594" s="349" t="inlineStr">
        <is>
          <t>만점</t>
        </is>
      </c>
      <c r="AE594" s="364" t="n">
        <v>0</v>
      </c>
      <c r="AF594" s="366" t="n">
        <v>9.6</v>
      </c>
      <c r="AG594" s="363" t="n">
        <v>0</v>
      </c>
      <c r="AH594" s="635" t="inlineStr">
        <is>
          <t xml:space="preserve"> 과탐9.6점 가산</t>
        </is>
      </c>
      <c r="AI594" s="324" t="n"/>
      <c r="AL594" s="487" t="inlineStr">
        <is>
          <t>경희대 응용물리학과</t>
        </is>
      </c>
      <c r="AM594" s="477" t="inlineStr">
        <is>
          <t>자연</t>
        </is>
      </c>
      <c r="AN594" s="637" t="n">
        <v>100</v>
      </c>
      <c r="AO594" s="478" t="n">
        <v>-1171</v>
      </c>
      <c r="AP594" s="463" t="n">
        <v>-1171</v>
      </c>
      <c r="AQ594" s="479" t="n">
        <v>0</v>
      </c>
      <c r="AR594" s="476" t="inlineStr">
        <is>
          <t>8.43 → 7.89</t>
        </is>
      </c>
      <c r="BA594" s="313" t="inlineStr">
        <is>
          <t>자연365</t>
        </is>
      </c>
    </row>
    <row r="595" ht="16.5" customHeight="1" s="671">
      <c r="B595" s="367" t="inlineStr">
        <is>
          <t>8.44</t>
        </is>
      </c>
      <c r="C595" s="351" t="inlineStr">
        <is>
          <t>18,315</t>
        </is>
      </c>
      <c r="D595" s="727" t="n">
        <v>-1172</v>
      </c>
      <c r="E595" s="352" t="inlineStr"/>
      <c r="F595" s="341" t="n">
        <v>90.54000000000001</v>
      </c>
      <c r="G595" s="355" t="inlineStr">
        <is>
          <t>376.99</t>
        </is>
      </c>
      <c r="H595" s="356" t="inlineStr">
        <is>
          <t>380.74</t>
        </is>
      </c>
      <c r="I595" s="354" t="inlineStr">
        <is>
          <t>서울시립대</t>
        </is>
      </c>
      <c r="J595" s="340" t="inlineStr">
        <is>
          <t>영어영문학과</t>
        </is>
      </c>
      <c r="K595" s="339" t="inlineStr">
        <is>
          <t>통합</t>
        </is>
      </c>
      <c r="L595" s="357" t="n">
        <v>12</v>
      </c>
      <c r="M595" s="358" t="inlineStr">
        <is>
          <t xml:space="preserve">925.32 / </t>
        </is>
      </c>
      <c r="N595" s="359" t="n">
        <v>1000</v>
      </c>
      <c r="O595" s="360" t="inlineStr">
        <is>
          <t>표점/만점</t>
        </is>
      </c>
      <c r="P595" s="343" t="inlineStr">
        <is>
          <t>변표/만점</t>
        </is>
      </c>
      <c r="Q595" s="342" t="inlineStr">
        <is>
          <t>2과목</t>
        </is>
      </c>
      <c r="R595" s="344" t="n">
        <v>35</v>
      </c>
      <c r="S595" s="345" t="n">
        <v>25</v>
      </c>
      <c r="T595" s="362" t="n">
        <v>15</v>
      </c>
      <c r="U595" s="361" t="n">
        <v>90.54000000000001</v>
      </c>
      <c r="V595" s="346" t="n">
        <v>125.8736470199971</v>
      </c>
      <c r="W595" s="348" t="n">
        <v>124.2723382037477</v>
      </c>
      <c r="X595" s="347" t="n">
        <v>63.42</v>
      </c>
      <c r="Y595" s="357" t="n">
        <v>63.54</v>
      </c>
      <c r="Z595" s="365" t="inlineStr">
        <is>
          <t>2등급</t>
        </is>
      </c>
      <c r="AA595" s="350" t="n">
        <v>246</v>
      </c>
      <c r="AB595" s="349" t="inlineStr">
        <is>
          <t>만점</t>
        </is>
      </c>
      <c r="AC595" s="350" t="n">
        <v>0</v>
      </c>
      <c r="AD595" s="349" t="inlineStr">
        <is>
          <t>만점</t>
        </is>
      </c>
      <c r="AE595" s="364" t="n">
        <v>0</v>
      </c>
      <c r="AF595" s="366" t="n">
        <v>4.091</v>
      </c>
      <c r="AG595" s="363" t="n">
        <v>0</v>
      </c>
      <c r="AH595" s="635" t="inlineStr">
        <is>
          <t xml:space="preserve"> 사탐3%가산</t>
        </is>
      </c>
      <c r="AI595" s="324" t="n"/>
      <c r="AL595" s="487" t="inlineStr">
        <is>
          <t>서울시립대 영어영문학과</t>
        </is>
      </c>
      <c r="AM595" s="477" t="inlineStr">
        <is>
          <t>통합</t>
        </is>
      </c>
      <c r="AN595" s="637" t="n">
        <v>100</v>
      </c>
      <c r="AO595" s="478" t="n">
        <v>-1172</v>
      </c>
      <c r="AP595" s="463" t="n">
        <v>-615</v>
      </c>
      <c r="AQ595" s="479" t="n">
        <v>-557</v>
      </c>
      <c r="AR595" s="476" t="inlineStr">
        <is>
          <t>8.44 → 8.15</t>
        </is>
      </c>
      <c r="BA595" s="313" t="inlineStr">
        <is>
          <t>통합인문217</t>
        </is>
      </c>
    </row>
    <row r="596" ht="16.5" customHeight="1" s="671">
      <c r="B596" s="367" t="inlineStr">
        <is>
          <t>8.43</t>
        </is>
      </c>
      <c r="C596" s="351" t="inlineStr">
        <is>
          <t>18,293</t>
        </is>
      </c>
      <c r="D596" s="727" t="n">
        <v>-1173</v>
      </c>
      <c r="E596" s="352" t="inlineStr">
        <is>
          <t>376.41</t>
        </is>
      </c>
      <c r="F596" s="341" t="n">
        <v>90.54000000000001</v>
      </c>
      <c r="G596" s="355" t="inlineStr">
        <is>
          <t>377.01</t>
        </is>
      </c>
      <c r="H596" s="356" t="inlineStr">
        <is>
          <t>380.76</t>
        </is>
      </c>
      <c r="I596" s="354" t="inlineStr">
        <is>
          <t>중앙대</t>
        </is>
      </c>
      <c r="J596" s="340" t="inlineStr">
        <is>
          <t>사회학과</t>
        </is>
      </c>
      <c r="K596" s="339" t="inlineStr">
        <is>
          <t>통합</t>
        </is>
      </c>
      <c r="L596" s="357" t="n">
        <v>21</v>
      </c>
      <c r="M596" s="358" t="inlineStr">
        <is>
          <t xml:space="preserve">744.5 / </t>
        </is>
      </c>
      <c r="N596" s="359" t="n">
        <v>1000</v>
      </c>
      <c r="O596" s="360" t="inlineStr">
        <is>
          <t>표점</t>
        </is>
      </c>
      <c r="P596" s="343" t="inlineStr">
        <is>
          <t>변표</t>
        </is>
      </c>
      <c r="Q596" s="342" t="inlineStr">
        <is>
          <t>2과목</t>
        </is>
      </c>
      <c r="R596" s="344" t="n">
        <v>30</v>
      </c>
      <c r="S596" s="345" t="n">
        <v>40</v>
      </c>
      <c r="T596" s="362" t="n">
        <v>30</v>
      </c>
      <c r="U596" s="361" t="n">
        <v>90.54000000000001</v>
      </c>
      <c r="V596" s="346" t="n">
        <v>125.8804041353384</v>
      </c>
      <c r="W596" s="348" t="n">
        <v>124.2778283599624</v>
      </c>
      <c r="X596" s="347" t="n">
        <v>63.43</v>
      </c>
      <c r="Y596" s="357" t="n">
        <v>65.71000000000001</v>
      </c>
      <c r="Z596" s="365" t="inlineStr">
        <is>
          <t>1등급</t>
        </is>
      </c>
      <c r="AA596" s="350" t="n">
        <v>100</v>
      </c>
      <c r="AB596" s="349" t="inlineStr">
        <is>
          <t>만점</t>
        </is>
      </c>
      <c r="AC596" s="350" t="n">
        <v>10</v>
      </c>
      <c r="AD596" s="349" t="inlineStr">
        <is>
          <t>만점</t>
        </is>
      </c>
      <c r="AE596" s="364" t="n">
        <v>0</v>
      </c>
      <c r="AF596" s="366" t="n">
        <v>0</v>
      </c>
      <c r="AG596" s="363" t="n">
        <v>0</v>
      </c>
      <c r="AH596" s="635" t="inlineStr"/>
      <c r="AI596" s="324" t="n"/>
      <c r="AL596" s="487" t="inlineStr">
        <is>
          <t>중앙대 사회학과</t>
        </is>
      </c>
      <c r="AM596" s="477" t="inlineStr">
        <is>
          <t>통합</t>
        </is>
      </c>
      <c r="AN596" s="637" t="n">
        <v>100</v>
      </c>
      <c r="AO596" s="478" t="n">
        <v>-1173</v>
      </c>
      <c r="AP596" s="463" t="n">
        <v>-616</v>
      </c>
      <c r="AQ596" s="479" t="n">
        <v>-557</v>
      </c>
      <c r="AR596" s="476" t="inlineStr">
        <is>
          <t>8.43 → 8.15</t>
        </is>
      </c>
      <c r="BA596" s="313" t="inlineStr">
        <is>
          <t>자연366</t>
        </is>
      </c>
    </row>
    <row r="597" ht="16.5" customHeight="1" s="671">
      <c r="B597" s="367" t="inlineStr">
        <is>
          <t>8.67</t>
        </is>
      </c>
      <c r="C597" s="351" t="inlineStr">
        <is>
          <t>18,814</t>
        </is>
      </c>
      <c r="D597" s="727" t="n">
        <v>-1174</v>
      </c>
      <c r="E597" s="352" t="inlineStr">
        <is>
          <t>376.47</t>
        </is>
      </c>
      <c r="F597" s="341" t="n">
        <v>90.51000000000001</v>
      </c>
      <c r="G597" s="355" t="inlineStr">
        <is>
          <t>376.94</t>
        </is>
      </c>
      <c r="H597" s="356" t="inlineStr">
        <is>
          <t>380.71</t>
        </is>
      </c>
      <c r="I597" s="354" t="inlineStr">
        <is>
          <t>이화여대</t>
        </is>
      </c>
      <c r="J597" s="340" t="inlineStr">
        <is>
          <t>뇌·인지과학부(인문)</t>
        </is>
      </c>
      <c r="K597" s="339" t="inlineStr">
        <is>
          <t>통합</t>
        </is>
      </c>
      <c r="L597" s="357" t="n">
        <v>6</v>
      </c>
      <c r="M597" s="358" t="inlineStr">
        <is>
          <t xml:space="preserve">926.66 / </t>
        </is>
      </c>
      <c r="N597" s="359" t="n">
        <v>1000</v>
      </c>
      <c r="O597" s="360" t="inlineStr">
        <is>
          <t>표점/만점</t>
        </is>
      </c>
      <c r="P597" s="343" t="inlineStr">
        <is>
          <t>변표/만점</t>
        </is>
      </c>
      <c r="Q597" s="342" t="inlineStr">
        <is>
          <t>2과목</t>
        </is>
      </c>
      <c r="R597" s="344" t="n">
        <v>30</v>
      </c>
      <c r="S597" s="345" t="n">
        <v>30</v>
      </c>
      <c r="T597" s="362" t="n">
        <v>20</v>
      </c>
      <c r="U597" s="361" t="n">
        <v>90.51000000000001</v>
      </c>
      <c r="V597" s="346" t="n">
        <v>125.8567069723263</v>
      </c>
      <c r="W597" s="348" t="n">
        <v>124.2585744150151</v>
      </c>
      <c r="X597" s="347" t="n">
        <v>63.41</v>
      </c>
      <c r="Y597" s="357" t="n">
        <v>63.87</v>
      </c>
      <c r="Z597" s="365" t="inlineStr">
        <is>
          <t>2등급</t>
        </is>
      </c>
      <c r="AA597" s="350" t="n">
        <v>196</v>
      </c>
      <c r="AB597" s="349" t="inlineStr">
        <is>
          <t>만점</t>
        </is>
      </c>
      <c r="AC597" s="350" t="n">
        <v>10</v>
      </c>
      <c r="AD597" s="349" t="inlineStr">
        <is>
          <t>만점</t>
        </is>
      </c>
      <c r="AE597" s="364" t="n">
        <v>0</v>
      </c>
      <c r="AF597" s="366" t="n">
        <v>0</v>
      </c>
      <c r="AG597" s="363" t="n">
        <v>0</v>
      </c>
      <c r="AH597" s="635" t="inlineStr"/>
      <c r="AI597" s="324" t="n"/>
      <c r="AL597" s="487" t="inlineStr">
        <is>
          <t>이화여대 뇌·인지과학부(인문)</t>
        </is>
      </c>
      <c r="AM597" s="477" t="inlineStr">
        <is>
          <t>통합</t>
        </is>
      </c>
      <c r="AN597" s="637" t="n">
        <v>100</v>
      </c>
      <c r="AO597" s="478" t="n">
        <v>-1174</v>
      </c>
      <c r="AP597" s="463" t="n">
        <v>-616</v>
      </c>
      <c r="AQ597" s="479" t="n">
        <v>-558</v>
      </c>
      <c r="AR597" s="476" t="inlineStr">
        <is>
          <t>8.45 → 8.16</t>
        </is>
      </c>
      <c r="BA597" s="313" t="inlineStr">
        <is>
          <t>자연367</t>
        </is>
      </c>
    </row>
    <row r="598" ht="16.5" customHeight="1" s="671">
      <c r="B598" s="367" t="inlineStr">
        <is>
          <t>8.46</t>
        </is>
      </c>
      <c r="C598" s="351" t="inlineStr">
        <is>
          <t>18,358</t>
        </is>
      </c>
      <c r="D598" s="727" t="n">
        <v>-1175</v>
      </c>
      <c r="E598" s="352" t="inlineStr">
        <is>
          <t>375.87</t>
        </is>
      </c>
      <c r="F598" s="341" t="n">
        <v>90.48999999999999</v>
      </c>
      <c r="G598" s="355" t="inlineStr">
        <is>
          <t>376.34</t>
        </is>
      </c>
      <c r="H598" s="356" t="inlineStr">
        <is>
          <t>381.91</t>
        </is>
      </c>
      <c r="I598" s="354" t="inlineStr">
        <is>
          <t>경희대</t>
        </is>
      </c>
      <c r="J598" s="340" t="inlineStr">
        <is>
          <t>식품영양학과</t>
        </is>
      </c>
      <c r="K598" s="339" t="inlineStr">
        <is>
          <t>자연</t>
        </is>
      </c>
      <c r="L598" s="357" t="n">
        <v>16</v>
      </c>
      <c r="M598" s="358" t="inlineStr">
        <is>
          <t xml:space="preserve">555.4 / </t>
        </is>
      </c>
      <c r="N598" s="359" t="n">
        <v>800</v>
      </c>
      <c r="O598" s="360" t="inlineStr">
        <is>
          <t>표점</t>
        </is>
      </c>
      <c r="P598" s="343" t="inlineStr">
        <is>
          <t>변표</t>
        </is>
      </c>
      <c r="Q598" s="342" t="inlineStr">
        <is>
          <t>2과목</t>
        </is>
      </c>
      <c r="R598" s="344" t="n">
        <v>20</v>
      </c>
      <c r="S598" s="345" t="n">
        <v>35</v>
      </c>
      <c r="T598" s="362" t="n">
        <v>30</v>
      </c>
      <c r="U598" s="361" t="n">
        <v>90.48999999999999</v>
      </c>
      <c r="V598" s="346" t="n">
        <v>125.837357467246</v>
      </c>
      <c r="W598" s="348" t="n">
        <v>124.2428529421374</v>
      </c>
      <c r="X598" s="347" t="n">
        <v>63.13</v>
      </c>
      <c r="Y598" s="357" t="n">
        <v>64</v>
      </c>
      <c r="Z598" s="365" t="inlineStr">
        <is>
          <t>2등급</t>
        </is>
      </c>
      <c r="AA598" s="350" t="n">
        <v>117.6</v>
      </c>
      <c r="AB598" s="349" t="inlineStr">
        <is>
          <t>만점</t>
        </is>
      </c>
      <c r="AC598" s="350" t="n">
        <v>0</v>
      </c>
      <c r="AD598" s="349" t="inlineStr">
        <is>
          <t>만점</t>
        </is>
      </c>
      <c r="AE598" s="364" t="n">
        <v>0</v>
      </c>
      <c r="AF598" s="366" t="n">
        <v>9.6</v>
      </c>
      <c r="AG598" s="363" t="n">
        <v>0</v>
      </c>
      <c r="AH598" s="635" t="inlineStr">
        <is>
          <t xml:space="preserve"> 과탐9.6점 가산</t>
        </is>
      </c>
      <c r="AI598" s="324" t="n"/>
      <c r="AL598" s="487" t="inlineStr">
        <is>
          <t>경희대 식품영양학과</t>
        </is>
      </c>
      <c r="AM598" s="477" t="inlineStr">
        <is>
          <t>자연</t>
        </is>
      </c>
      <c r="AN598" s="637" t="n">
        <v>100</v>
      </c>
      <c r="AO598" s="478" t="n">
        <v>-1175</v>
      </c>
      <c r="AP598" s="463" t="n">
        <v>-1175</v>
      </c>
      <c r="AQ598" s="479" t="n">
        <v>0</v>
      </c>
      <c r="AR598" s="476" t="inlineStr">
        <is>
          <t>8.47 → 7.92</t>
        </is>
      </c>
      <c r="BA598" s="313" t="inlineStr">
        <is>
          <t>통합인문218</t>
        </is>
      </c>
    </row>
    <row r="599" ht="16.5" customHeight="1" s="671">
      <c r="B599" s="367" t="inlineStr">
        <is>
          <t>8.69</t>
        </is>
      </c>
      <c r="C599" s="351" t="inlineStr">
        <is>
          <t>18,857</t>
        </is>
      </c>
      <c r="D599" s="727" t="n">
        <v>-1176</v>
      </c>
      <c r="E599" s="352" t="inlineStr"/>
      <c r="F599" s="341" t="n">
        <v>90.45999999999999</v>
      </c>
      <c r="G599" s="355" t="inlineStr">
        <is>
          <t>376.82</t>
        </is>
      </c>
      <c r="H599" s="356" t="inlineStr">
        <is>
          <t>380.56</t>
        </is>
      </c>
      <c r="I599" s="354" t="inlineStr">
        <is>
          <t>이화여대</t>
        </is>
      </c>
      <c r="J599" s="340" t="inlineStr">
        <is>
          <t>유아교육과</t>
        </is>
      </c>
      <c r="K599" s="339" t="inlineStr">
        <is>
          <t>통합</t>
        </is>
      </c>
      <c r="L599" s="357" t="n">
        <v>15</v>
      </c>
      <c r="M599" s="358" t="inlineStr">
        <is>
          <t xml:space="preserve">926.44 / </t>
        </is>
      </c>
      <c r="N599" s="359" t="n">
        <v>1000</v>
      </c>
      <c r="O599" s="360" t="inlineStr">
        <is>
          <t>표점/만점</t>
        </is>
      </c>
      <c r="P599" s="343" t="inlineStr">
        <is>
          <t>변표/만점</t>
        </is>
      </c>
      <c r="Q599" s="342" t="inlineStr">
        <is>
          <t>2과목</t>
        </is>
      </c>
      <c r="R599" s="344" t="n">
        <v>30</v>
      </c>
      <c r="S599" s="345" t="n">
        <v>30</v>
      </c>
      <c r="T599" s="362" t="n">
        <v>20</v>
      </c>
      <c r="U599" s="361" t="n">
        <v>90.45999999999999</v>
      </c>
      <c r="V599" s="346" t="n">
        <v>125.8147109566681</v>
      </c>
      <c r="W599" s="348" t="n">
        <v>124.2244526522928</v>
      </c>
      <c r="X599" s="347" t="n">
        <v>63.39</v>
      </c>
      <c r="Y599" s="357" t="n">
        <v>63.85</v>
      </c>
      <c r="Z599" s="365" t="inlineStr">
        <is>
          <t>2등급</t>
        </is>
      </c>
      <c r="AA599" s="350" t="n">
        <v>196</v>
      </c>
      <c r="AB599" s="349" t="inlineStr">
        <is>
          <t>만점</t>
        </is>
      </c>
      <c r="AC599" s="350" t="n">
        <v>10</v>
      </c>
      <c r="AD599" s="349" t="inlineStr">
        <is>
          <t>만점</t>
        </is>
      </c>
      <c r="AE599" s="364" t="n">
        <v>0</v>
      </c>
      <c r="AF599" s="366" t="n">
        <v>0</v>
      </c>
      <c r="AG599" s="363" t="n">
        <v>0</v>
      </c>
      <c r="AH599" s="635" t="inlineStr"/>
      <c r="AI599" s="324" t="n"/>
      <c r="AL599" s="487" t="inlineStr">
        <is>
          <t>이화여대 유아교육과</t>
        </is>
      </c>
      <c r="AM599" s="477" t="inlineStr">
        <is>
          <t>통합</t>
        </is>
      </c>
      <c r="AN599" s="637" t="n">
        <v>100</v>
      </c>
      <c r="AO599" s="478" t="n">
        <v>-1176</v>
      </c>
      <c r="AP599" s="463" t="n">
        <v>-617</v>
      </c>
      <c r="AQ599" s="479" t="n">
        <v>-559</v>
      </c>
      <c r="AR599" s="476" t="inlineStr">
        <is>
          <t>8.49 → 8.21</t>
        </is>
      </c>
      <c r="BA599" s="313" t="inlineStr">
        <is>
          <t>통합인문219</t>
        </is>
      </c>
    </row>
    <row r="600" ht="16.5" customHeight="1" s="671">
      <c r="B600" s="367" t="inlineStr">
        <is>
          <t>8.49</t>
        </is>
      </c>
      <c r="C600" s="351" t="inlineStr">
        <is>
          <t>18,423</t>
        </is>
      </c>
      <c r="D600" s="727" t="n">
        <v>-1177</v>
      </c>
      <c r="E600" s="352" t="inlineStr">
        <is>
          <t>375.76</t>
        </is>
      </c>
      <c r="F600" s="341" t="n">
        <v>90.45999999999999</v>
      </c>
      <c r="G600" s="355" t="inlineStr">
        <is>
          <t>376.28</t>
        </is>
      </c>
      <c r="H600" s="356" t="inlineStr">
        <is>
          <t>381.49</t>
        </is>
      </c>
      <c r="I600" s="354" t="inlineStr">
        <is>
          <t>중앙대</t>
        </is>
      </c>
      <c r="J600" s="340" t="inlineStr">
        <is>
          <t>산업보안학과(자연)</t>
        </is>
      </c>
      <c r="K600" s="339" t="inlineStr">
        <is>
          <t>자연</t>
        </is>
      </c>
      <c r="L600" s="357" t="n">
        <v>13</v>
      </c>
      <c r="M600" s="358" t="inlineStr">
        <is>
          <t xml:space="preserve">757.5 / </t>
        </is>
      </c>
      <c r="N600" s="359" t="n">
        <v>1000</v>
      </c>
      <c r="O600" s="360" t="inlineStr">
        <is>
          <t>표점</t>
        </is>
      </c>
      <c r="P600" s="343" t="inlineStr">
        <is>
          <t>변표</t>
        </is>
      </c>
      <c r="Q600" s="342" t="inlineStr">
        <is>
          <t>2과목</t>
        </is>
      </c>
      <c r="R600" s="344" t="n">
        <v>30</v>
      </c>
      <c r="S600" s="345" t="n">
        <v>35</v>
      </c>
      <c r="T600" s="362" t="n">
        <v>35</v>
      </c>
      <c r="U600" s="361" t="n">
        <v>90.45999999999999</v>
      </c>
      <c r="V600" s="346" t="n">
        <v>125.8146133933857</v>
      </c>
      <c r="W600" s="348" t="n">
        <v>124.2243733821259</v>
      </c>
      <c r="X600" s="347" t="n">
        <v>63.12</v>
      </c>
      <c r="Y600" s="357" t="n">
        <v>65.69000000000001</v>
      </c>
      <c r="Z600" s="365" t="inlineStr">
        <is>
          <t>1등급</t>
        </is>
      </c>
      <c r="AA600" s="350" t="n">
        <v>100</v>
      </c>
      <c r="AB600" s="349" t="inlineStr">
        <is>
          <t>만점</t>
        </is>
      </c>
      <c r="AC600" s="350" t="n">
        <v>10</v>
      </c>
      <c r="AD600" s="349" t="inlineStr">
        <is>
          <t>만점</t>
        </is>
      </c>
      <c r="AE600" s="364" t="n">
        <v>0</v>
      </c>
      <c r="AF600" s="366" t="n">
        <v>11.496</v>
      </c>
      <c r="AG600" s="363" t="n">
        <v>0</v>
      </c>
      <c r="AH600" s="635" t="inlineStr">
        <is>
          <t xml:space="preserve"> 과탐5%가산</t>
        </is>
      </c>
      <c r="AI600" s="324" t="n"/>
      <c r="AL600" s="487" t="inlineStr">
        <is>
          <t>중앙대 산업보안학과(자연)</t>
        </is>
      </c>
      <c r="AM600" s="477" t="inlineStr">
        <is>
          <t>자연</t>
        </is>
      </c>
      <c r="AN600" s="637" t="n">
        <v>100</v>
      </c>
      <c r="AO600" s="478" t="n">
        <v>-1177</v>
      </c>
      <c r="AP600" s="463" t="n">
        <v>-1177</v>
      </c>
      <c r="AQ600" s="479" t="n">
        <v>0</v>
      </c>
      <c r="AR600" s="476" t="inlineStr">
        <is>
          <t>8.50 → 7.95</t>
        </is>
      </c>
      <c r="BA600" s="313" t="inlineStr">
        <is>
          <t>통합인문220</t>
        </is>
      </c>
    </row>
    <row r="601" ht="16.5" customHeight="1" s="671">
      <c r="B601" s="367" t="inlineStr">
        <is>
          <t>8.49</t>
        </is>
      </c>
      <c r="C601" s="351" t="inlineStr">
        <is>
          <t>18,423</t>
        </is>
      </c>
      <c r="D601" s="727" t="n">
        <v>-1178</v>
      </c>
      <c r="E601" s="352" t="inlineStr"/>
      <c r="F601" s="341" t="n">
        <v>90.45</v>
      </c>
      <c r="G601" s="355" t="inlineStr">
        <is>
          <t>376.80</t>
        </is>
      </c>
      <c r="H601" s="356" t="inlineStr">
        <is>
          <t>380.53</t>
        </is>
      </c>
      <c r="I601" s="354" t="inlineStr">
        <is>
          <t>한국외국어대</t>
        </is>
      </c>
      <c r="J601" s="340" t="inlineStr">
        <is>
          <t>Language &amp; Diplomacy학부</t>
        </is>
      </c>
      <c r="K601" s="339" t="inlineStr">
        <is>
          <t>통합</t>
        </is>
      </c>
      <c r="L601" s="357" t="n">
        <v>17</v>
      </c>
      <c r="M601" s="358" t="inlineStr">
        <is>
          <t xml:space="preserve">653.8 / </t>
        </is>
      </c>
      <c r="N601" s="359" t="n">
        <v>700</v>
      </c>
      <c r="O601" s="360" t="inlineStr">
        <is>
          <t>표점/만점</t>
        </is>
      </c>
      <c r="P601" s="343" t="inlineStr">
        <is>
          <t>변표/만점</t>
        </is>
      </c>
      <c r="Q601" s="342" t="inlineStr">
        <is>
          <t>2과목</t>
        </is>
      </c>
      <c r="R601" s="344" t="n">
        <v>30</v>
      </c>
      <c r="S601" s="345" t="n">
        <v>35</v>
      </c>
      <c r="T601" s="362" t="n">
        <v>20</v>
      </c>
      <c r="U601" s="361" t="n">
        <v>90.45</v>
      </c>
      <c r="V601" s="346" t="n">
        <v>125.8074083112456</v>
      </c>
      <c r="W601" s="348" t="n">
        <v>124.218519252887</v>
      </c>
      <c r="X601" s="347" t="n">
        <v>63.39</v>
      </c>
      <c r="Y601" s="357" t="n">
        <v>66.43000000000001</v>
      </c>
      <c r="Z601" s="365" t="inlineStr">
        <is>
          <t>2등급</t>
        </is>
      </c>
      <c r="AA601" s="350" t="n">
        <v>103.5</v>
      </c>
      <c r="AB601" s="349" t="inlineStr">
        <is>
          <t>만점</t>
        </is>
      </c>
      <c r="AC601" s="350" t="n">
        <v>10</v>
      </c>
      <c r="AD601" s="349" t="inlineStr">
        <is>
          <t>만점</t>
        </is>
      </c>
      <c r="AE601" s="364" t="n">
        <v>0</v>
      </c>
      <c r="AF601" s="366" t="n">
        <v>0</v>
      </c>
      <c r="AG601" s="363" t="n">
        <v>0</v>
      </c>
      <c r="AH601" s="635" t="inlineStr"/>
      <c r="AI601" s="324" t="n"/>
      <c r="AL601" s="487" t="inlineStr">
        <is>
          <t>한국외국어대 Language &amp; Diplomacy학부</t>
        </is>
      </c>
      <c r="AM601" s="477" t="inlineStr">
        <is>
          <t>통합</t>
        </is>
      </c>
      <c r="AN601" s="637" t="n">
        <v>100</v>
      </c>
      <c r="AO601" s="478" t="n">
        <v>-1178</v>
      </c>
      <c r="AP601" s="463" t="n">
        <v>-618</v>
      </c>
      <c r="AQ601" s="479" t="n">
        <v>-560</v>
      </c>
      <c r="AR601" s="476" t="inlineStr">
        <is>
          <t>8.50 → 8.22</t>
        </is>
      </c>
      <c r="BA601" s="313" t="inlineStr">
        <is>
          <t>자연368</t>
        </is>
      </c>
    </row>
    <row r="602" ht="16.5" customHeight="1" s="671">
      <c r="B602" s="367" t="inlineStr">
        <is>
          <t>8.52</t>
        </is>
      </c>
      <c r="C602" s="351" t="inlineStr">
        <is>
          <t>18,488</t>
        </is>
      </c>
      <c r="D602" s="727" t="n">
        <v>-1179</v>
      </c>
      <c r="E602" s="352" t="inlineStr">
        <is>
          <t>376.28</t>
        </is>
      </c>
      <c r="F602" s="341" t="n">
        <v>90.43000000000001</v>
      </c>
      <c r="G602" s="355" t="inlineStr">
        <is>
          <t>376.22</t>
        </is>
      </c>
      <c r="H602" s="356" t="inlineStr">
        <is>
          <t>381.40</t>
        </is>
      </c>
      <c r="I602" s="354" t="inlineStr">
        <is>
          <t>건국대</t>
        </is>
      </c>
      <c r="J602" s="340" t="inlineStr">
        <is>
          <t>사회환경공학부</t>
        </is>
      </c>
      <c r="K602" s="339" t="inlineStr">
        <is>
          <t>자연</t>
        </is>
      </c>
      <c r="L602" s="357" t="n">
        <v>42</v>
      </c>
      <c r="M602" s="358" t="inlineStr">
        <is>
          <t xml:space="preserve">663.54 / </t>
        </is>
      </c>
      <c r="N602" s="359" t="n">
        <v>1000</v>
      </c>
      <c r="O602" s="360" t="inlineStr">
        <is>
          <t>표점</t>
        </is>
      </c>
      <c r="P602" s="343" t="inlineStr">
        <is>
          <t>변표</t>
        </is>
      </c>
      <c r="Q602" s="342" t="inlineStr">
        <is>
          <t>2과목</t>
        </is>
      </c>
      <c r="R602" s="344" t="n">
        <v>30</v>
      </c>
      <c r="S602" s="345" t="n">
        <v>40</v>
      </c>
      <c r="T602" s="362" t="n">
        <v>20</v>
      </c>
      <c r="U602" s="361" t="n">
        <v>90.43000000000001</v>
      </c>
      <c r="V602" s="346" t="n">
        <v>125.7918215613383</v>
      </c>
      <c r="W602" s="348" t="n">
        <v>124.2058550185873</v>
      </c>
      <c r="X602" s="347" t="n">
        <v>63.11</v>
      </c>
      <c r="Y602" s="357" t="n">
        <v>63.98</v>
      </c>
      <c r="Z602" s="365" t="inlineStr">
        <is>
          <t>2등급</t>
        </is>
      </c>
      <c r="AA602" s="350" t="n">
        <v>98.5</v>
      </c>
      <c r="AB602" s="349" t="inlineStr">
        <is>
          <t>만점</t>
        </is>
      </c>
      <c r="AC602" s="350" t="n">
        <v>0</v>
      </c>
      <c r="AD602" s="349" t="inlineStr">
        <is>
          <t>만점</t>
        </is>
      </c>
      <c r="AE602" s="364" t="n">
        <v>0</v>
      </c>
      <c r="AF602" s="366" t="n">
        <v>0</v>
      </c>
      <c r="AG602" s="363" t="n">
        <v>0</v>
      </c>
      <c r="AH602" s="635" t="inlineStr"/>
      <c r="AI602" s="324" t="n"/>
      <c r="AL602" s="487" t="inlineStr">
        <is>
          <t>건국대 사회환경공학부</t>
        </is>
      </c>
      <c r="AM602" s="477" t="inlineStr">
        <is>
          <t>자연</t>
        </is>
      </c>
      <c r="AN602" s="637" t="n">
        <v>100</v>
      </c>
      <c r="AO602" s="478" t="n">
        <v>-1179</v>
      </c>
      <c r="AP602" s="463" t="n">
        <v>-1179</v>
      </c>
      <c r="AQ602" s="479" t="n">
        <v>0</v>
      </c>
      <c r="AR602" s="476" t="inlineStr">
        <is>
          <t>8.52 → 7.98</t>
        </is>
      </c>
      <c r="BA602" s="313" t="inlineStr">
        <is>
          <t>통합인문221</t>
        </is>
      </c>
    </row>
    <row r="603" ht="16.5" customHeight="1" s="671">
      <c r="B603" s="367" t="inlineStr">
        <is>
          <t>8.52</t>
        </is>
      </c>
      <c r="C603" s="351" t="inlineStr">
        <is>
          <t>18,488</t>
        </is>
      </c>
      <c r="D603" s="727" t="n">
        <v>-1180</v>
      </c>
      <c r="E603" s="352" t="inlineStr"/>
      <c r="F603" s="341" t="n">
        <v>90.43000000000001</v>
      </c>
      <c r="G603" s="355" t="inlineStr">
        <is>
          <t>376.22</t>
        </is>
      </c>
      <c r="H603" s="356" t="inlineStr">
        <is>
          <t>381.40</t>
        </is>
      </c>
      <c r="I603" s="354" t="inlineStr">
        <is>
          <t>경희대</t>
        </is>
      </c>
      <c r="J603" s="340" t="inlineStr">
        <is>
          <t>간호학과</t>
        </is>
      </c>
      <c r="K603" s="339" t="inlineStr">
        <is>
          <t>자연</t>
        </is>
      </c>
      <c r="L603" s="357" t="n">
        <v>38</v>
      </c>
      <c r="M603" s="358" t="inlineStr">
        <is>
          <t xml:space="preserve">555.26 / </t>
        </is>
      </c>
      <c r="N603" s="359" t="n">
        <v>800</v>
      </c>
      <c r="O603" s="360" t="inlineStr">
        <is>
          <t>표점</t>
        </is>
      </c>
      <c r="P603" s="343" t="inlineStr">
        <is>
          <t>변표</t>
        </is>
      </c>
      <c r="Q603" s="342" t="inlineStr">
        <is>
          <t>2과목</t>
        </is>
      </c>
      <c r="R603" s="344" t="n">
        <v>20</v>
      </c>
      <c r="S603" s="345" t="n">
        <v>35</v>
      </c>
      <c r="T603" s="362" t="n">
        <v>30</v>
      </c>
      <c r="U603" s="361" t="n">
        <v>90.43000000000001</v>
      </c>
      <c r="V603" s="346" t="n">
        <v>125.7916162969255</v>
      </c>
      <c r="W603" s="348" t="n">
        <v>124.205688241252</v>
      </c>
      <c r="X603" s="347" t="n">
        <v>63.11</v>
      </c>
      <c r="Y603" s="357" t="n">
        <v>63.98</v>
      </c>
      <c r="Z603" s="365" t="inlineStr">
        <is>
          <t>2등급</t>
        </is>
      </c>
      <c r="AA603" s="350" t="n">
        <v>117.6</v>
      </c>
      <c r="AB603" s="349" t="inlineStr">
        <is>
          <t>만점</t>
        </is>
      </c>
      <c r="AC603" s="350" t="n">
        <v>0</v>
      </c>
      <c r="AD603" s="349" t="inlineStr">
        <is>
          <t>만점</t>
        </is>
      </c>
      <c r="AE603" s="364" t="n">
        <v>0</v>
      </c>
      <c r="AF603" s="366" t="n">
        <v>9.6</v>
      </c>
      <c r="AG603" s="363" t="n">
        <v>0</v>
      </c>
      <c r="AH603" s="635" t="inlineStr">
        <is>
          <t xml:space="preserve"> 과탐9.6점 가산</t>
        </is>
      </c>
      <c r="AI603" s="324" t="n"/>
      <c r="AL603" s="487" t="inlineStr">
        <is>
          <t>경희대 간호학과</t>
        </is>
      </c>
      <c r="AM603" s="477" t="inlineStr">
        <is>
          <t>자연</t>
        </is>
      </c>
      <c r="AN603" s="637" t="n">
        <v>100</v>
      </c>
      <c r="AO603" s="478" t="n">
        <v>-1180</v>
      </c>
      <c r="AP603" s="463" t="n">
        <v>-1180</v>
      </c>
      <c r="AQ603" s="479" t="n">
        <v>0</v>
      </c>
      <c r="AR603" s="476" t="inlineStr">
        <is>
          <t>8.52 → 7.98</t>
        </is>
      </c>
      <c r="BA603" s="313" t="inlineStr">
        <is>
          <t>통합인문222</t>
        </is>
      </c>
    </row>
    <row r="604" ht="16.5" customHeight="1" s="671">
      <c r="B604" s="367" t="inlineStr">
        <is>
          <t>8.52</t>
        </is>
      </c>
      <c r="C604" s="351" t="inlineStr">
        <is>
          <t>18,488</t>
        </is>
      </c>
      <c r="D604" s="727" t="n">
        <v>-1181</v>
      </c>
      <c r="E604" s="352" t="inlineStr"/>
      <c r="F604" s="341" t="n">
        <v>90.42</v>
      </c>
      <c r="G604" s="355" t="inlineStr">
        <is>
          <t>376.73</t>
        </is>
      </c>
      <c r="H604" s="356" t="inlineStr">
        <is>
          <t>380.40</t>
        </is>
      </c>
      <c r="I604" s="354" t="inlineStr">
        <is>
          <t>경희대</t>
        </is>
      </c>
      <c r="J604" s="340" t="inlineStr">
        <is>
          <t>글로벌Hospitality·관광학과</t>
        </is>
      </c>
      <c r="K604" s="339" t="inlineStr">
        <is>
          <t>통합</t>
        </is>
      </c>
      <c r="L604" s="357" t="n">
        <v>5</v>
      </c>
      <c r="M604" s="358" t="inlineStr">
        <is>
          <t xml:space="preserve">545.52 / </t>
        </is>
      </c>
      <c r="N604" s="359" t="n">
        <v>800</v>
      </c>
      <c r="O604" s="360" t="inlineStr">
        <is>
          <t>표점</t>
        </is>
      </c>
      <c r="P604" s="343" t="inlineStr">
        <is>
          <t>변표</t>
        </is>
      </c>
      <c r="Q604" s="342" t="inlineStr">
        <is>
          <t>2과목</t>
        </is>
      </c>
      <c r="R604" s="344" t="n">
        <v>30</v>
      </c>
      <c r="S604" s="345" t="n">
        <v>30</v>
      </c>
      <c r="T604" s="362" t="n">
        <v>25</v>
      </c>
      <c r="U604" s="361" t="n">
        <v>90.42</v>
      </c>
      <c r="V604" s="346" t="n">
        <v>125.7833494053359</v>
      </c>
      <c r="W604" s="348" t="n">
        <v>124.1989713918354</v>
      </c>
      <c r="X604" s="347" t="n">
        <v>63.37</v>
      </c>
      <c r="Y604" s="357" t="n">
        <v>63.98</v>
      </c>
      <c r="Z604" s="365" t="inlineStr">
        <is>
          <t>2등급</t>
        </is>
      </c>
      <c r="AA604" s="350" t="n">
        <v>117.6</v>
      </c>
      <c r="AB604" s="349" t="inlineStr">
        <is>
          <t>만점</t>
        </is>
      </c>
      <c r="AC604" s="350" t="n">
        <v>0</v>
      </c>
      <c r="AD604" s="349" t="inlineStr">
        <is>
          <t>만점</t>
        </is>
      </c>
      <c r="AE604" s="364" t="n">
        <v>0</v>
      </c>
      <c r="AF604" s="366" t="n">
        <v>0</v>
      </c>
      <c r="AG604" s="363" t="n">
        <v>0</v>
      </c>
      <c r="AH604" s="635" t="inlineStr"/>
      <c r="AI604" s="324" t="n"/>
      <c r="AL604" s="487" t="inlineStr">
        <is>
          <t>경희대 글로벌Hospitality·관광학과</t>
        </is>
      </c>
      <c r="AM604" s="477" t="inlineStr">
        <is>
          <t>통합</t>
        </is>
      </c>
      <c r="AN604" s="637" t="n">
        <v>100</v>
      </c>
      <c r="AO604" s="478" t="n">
        <v>-1181</v>
      </c>
      <c r="AP604" s="463" t="n">
        <v>-619</v>
      </c>
      <c r="AQ604" s="479" t="n">
        <v>-562</v>
      </c>
      <c r="AR604" s="476" t="inlineStr">
        <is>
          <t>8.54 → 8.25</t>
        </is>
      </c>
      <c r="BA604" s="313" t="inlineStr">
        <is>
          <t>자연369</t>
        </is>
      </c>
    </row>
    <row r="605" ht="16.5" customHeight="1" s="671">
      <c r="B605" s="367" t="inlineStr">
        <is>
          <t>8.53</t>
        </is>
      </c>
      <c r="C605" s="351" t="inlineStr">
        <is>
          <t>18,510</t>
        </is>
      </c>
      <c r="D605" s="727" t="n">
        <v>-1182</v>
      </c>
      <c r="E605" s="352" t="inlineStr">
        <is>
          <t>376.21</t>
        </is>
      </c>
      <c r="F605" s="341" t="n">
        <v>90.42</v>
      </c>
      <c r="G605" s="355" t="inlineStr">
        <is>
          <t>376.20</t>
        </is>
      </c>
      <c r="H605" s="356" t="inlineStr">
        <is>
          <t>381.37</t>
        </is>
      </c>
      <c r="I605" s="354" t="inlineStr">
        <is>
          <t>경희대</t>
        </is>
      </c>
      <c r="J605" s="340" t="inlineStr">
        <is>
          <t>원자력공학과</t>
        </is>
      </c>
      <c r="K605" s="339" t="inlineStr">
        <is>
          <t>자연</t>
        </is>
      </c>
      <c r="L605" s="357" t="n">
        <v>28</v>
      </c>
      <c r="M605" s="358" t="inlineStr">
        <is>
          <t xml:space="preserve">555.24 / </t>
        </is>
      </c>
      <c r="N605" s="359" t="n">
        <v>800</v>
      </c>
      <c r="O605" s="360" t="inlineStr">
        <is>
          <t>표점</t>
        </is>
      </c>
      <c r="P605" s="343" t="inlineStr">
        <is>
          <t>변표</t>
        </is>
      </c>
      <c r="Q605" s="342" t="inlineStr">
        <is>
          <t>2과목</t>
        </is>
      </c>
      <c r="R605" s="344" t="n">
        <v>20</v>
      </c>
      <c r="S605" s="345" t="n">
        <v>35</v>
      </c>
      <c r="T605" s="362" t="n">
        <v>30</v>
      </c>
      <c r="U605" s="361" t="n">
        <v>90.42</v>
      </c>
      <c r="V605" s="346" t="n">
        <v>125.7850818440226</v>
      </c>
      <c r="W605" s="348" t="n">
        <v>124.2003789982684</v>
      </c>
      <c r="X605" s="347" t="n">
        <v>63.11</v>
      </c>
      <c r="Y605" s="357" t="n">
        <v>63.98</v>
      </c>
      <c r="Z605" s="365" t="inlineStr">
        <is>
          <t>2등급</t>
        </is>
      </c>
      <c r="AA605" s="350" t="n">
        <v>117.6</v>
      </c>
      <c r="AB605" s="349" t="inlineStr">
        <is>
          <t>만점</t>
        </is>
      </c>
      <c r="AC605" s="350" t="n">
        <v>0</v>
      </c>
      <c r="AD605" s="349" t="inlineStr">
        <is>
          <t>만점</t>
        </is>
      </c>
      <c r="AE605" s="364" t="n">
        <v>0</v>
      </c>
      <c r="AF605" s="366" t="n">
        <v>9.6</v>
      </c>
      <c r="AG605" s="363" t="n">
        <v>0</v>
      </c>
      <c r="AH605" s="635" t="inlineStr">
        <is>
          <t xml:space="preserve"> 과탐9.6점 가산</t>
        </is>
      </c>
      <c r="AI605" s="324" t="n"/>
      <c r="AL605" s="487" t="inlineStr">
        <is>
          <t>경희대 원자력공학과</t>
        </is>
      </c>
      <c r="AM605" s="477" t="inlineStr">
        <is>
          <t>자연</t>
        </is>
      </c>
      <c r="AN605" s="637" t="n">
        <v>100</v>
      </c>
      <c r="AO605" s="478" t="n">
        <v>-1182</v>
      </c>
      <c r="AP605" s="463" t="n">
        <v>-1182</v>
      </c>
      <c r="AQ605" s="479" t="n">
        <v>0</v>
      </c>
      <c r="AR605" s="476" t="inlineStr">
        <is>
          <t>8.53 → 7.99</t>
        </is>
      </c>
      <c r="BA605" s="313" t="inlineStr">
        <is>
          <t>자연370</t>
        </is>
      </c>
    </row>
    <row r="606" ht="16.5" customHeight="1" s="671">
      <c r="B606" s="367" t="inlineStr">
        <is>
          <t>8.54</t>
        </is>
      </c>
      <c r="C606" s="351" t="inlineStr">
        <is>
          <t>18,532</t>
        </is>
      </c>
      <c r="D606" s="727" t="n">
        <v>-1183</v>
      </c>
      <c r="E606" s="352" t="inlineStr"/>
      <c r="F606" s="341" t="n">
        <v>90.40000000000001</v>
      </c>
      <c r="G606" s="355" t="inlineStr">
        <is>
          <t>376.17</t>
        </is>
      </c>
      <c r="H606" s="356" t="inlineStr">
        <is>
          <t>381.31</t>
        </is>
      </c>
      <c r="I606" s="354" t="inlineStr">
        <is>
          <t>서울과학기술대</t>
        </is>
      </c>
      <c r="J606" s="340" t="inlineStr">
        <is>
          <t>MSDE학과</t>
        </is>
      </c>
      <c r="K606" s="339" t="inlineStr">
        <is>
          <t>자연</t>
        </is>
      </c>
      <c r="L606" s="357" t="n">
        <v>19</v>
      </c>
      <c r="M606" s="358" t="inlineStr">
        <is>
          <t xml:space="preserve">930.64 / </t>
        </is>
      </c>
      <c r="N606" s="359" t="n">
        <v>1000</v>
      </c>
      <c r="O606" s="360" t="inlineStr">
        <is>
          <t>표점/만점</t>
        </is>
      </c>
      <c r="P606" s="343" t="inlineStr">
        <is>
          <t>표점/만점</t>
        </is>
      </c>
      <c r="Q606" s="342" t="inlineStr">
        <is>
          <t>2과목</t>
        </is>
      </c>
      <c r="R606" s="344" t="n">
        <v>20</v>
      </c>
      <c r="S606" s="345" t="n">
        <v>35</v>
      </c>
      <c r="T606" s="362" t="n">
        <v>25</v>
      </c>
      <c r="U606" s="361" t="n">
        <v>90.40000000000001</v>
      </c>
      <c r="V606" s="346" t="n">
        <v>125.7727742801468</v>
      </c>
      <c r="W606" s="348" t="n">
        <v>124.1903791026192</v>
      </c>
      <c r="X606" s="347" t="inlineStr">
        <is>
          <t>63.09/67.91</t>
        </is>
      </c>
      <c r="Y606" s="357" t="inlineStr"/>
      <c r="Z606" s="365" t="inlineStr">
        <is>
          <t>2등급</t>
        </is>
      </c>
      <c r="AA606" s="350" t="n">
        <v>195.56</v>
      </c>
      <c r="AB606" s="349" t="inlineStr">
        <is>
          <t>만점</t>
        </is>
      </c>
      <c r="AC606" s="350" t="n">
        <v>0</v>
      </c>
      <c r="AD606" s="349" t="inlineStr">
        <is>
          <t>만점</t>
        </is>
      </c>
      <c r="AE606" s="364" t="n">
        <v>0</v>
      </c>
      <c r="AF606" s="366" t="n">
        <v>15.936</v>
      </c>
      <c r="AG606" s="363" t="n">
        <v>0</v>
      </c>
      <c r="AH606" s="635" t="inlineStr">
        <is>
          <t xml:space="preserve"> 과탐7%</t>
        </is>
      </c>
      <c r="AI606" s="324" t="n"/>
      <c r="AL606" s="487" t="inlineStr">
        <is>
          <t>서울과학기술대 MSDE학과</t>
        </is>
      </c>
      <c r="AM606" s="477" t="inlineStr">
        <is>
          <t>자연</t>
        </is>
      </c>
      <c r="AN606" s="637" t="n">
        <v>100</v>
      </c>
      <c r="AO606" s="478" t="n">
        <v>-1183</v>
      </c>
      <c r="AP606" s="463" t="n">
        <v>-1183</v>
      </c>
      <c r="AQ606" s="479" t="n">
        <v>0</v>
      </c>
      <c r="AR606" s="476" t="inlineStr">
        <is>
          <t>8.55 → 8.00</t>
        </is>
      </c>
      <c r="BA606" s="313" t="inlineStr">
        <is>
          <t>통합인문223</t>
        </is>
      </c>
    </row>
    <row r="607" ht="16.5" customHeight="1" s="671">
      <c r="B607" s="367" t="inlineStr">
        <is>
          <t>8.61</t>
        </is>
      </c>
      <c r="C607" s="351" t="inlineStr">
        <is>
          <t>18,684</t>
        </is>
      </c>
      <c r="D607" s="727" t="n">
        <v>-1184</v>
      </c>
      <c r="E607" s="352" t="inlineStr"/>
      <c r="F607" s="341" t="n">
        <v>90.34</v>
      </c>
      <c r="G607" s="355" t="inlineStr">
        <is>
          <t>376.03</t>
        </is>
      </c>
      <c r="H607" s="356" t="inlineStr">
        <is>
          <t>380.65</t>
        </is>
      </c>
      <c r="I607" s="354" t="inlineStr">
        <is>
          <t>전남대</t>
        </is>
      </c>
      <c r="J607" s="340" t="inlineStr">
        <is>
          <t>전기공학과</t>
        </is>
      </c>
      <c r="K607" s="339" t="inlineStr">
        <is>
          <t>자연</t>
        </is>
      </c>
      <c r="L607" s="357" t="n">
        <v>19</v>
      </c>
      <c r="M607" s="358" t="inlineStr">
        <is>
          <t xml:space="preserve">917.936 / </t>
        </is>
      </c>
      <c r="N607" s="359" t="n">
        <v>800</v>
      </c>
      <c r="O607" s="360" t="inlineStr">
        <is>
          <t>표점/만점</t>
        </is>
      </c>
      <c r="P607" s="343" t="inlineStr">
        <is>
          <t>표점/만점</t>
        </is>
      </c>
      <c r="Q607" s="342" t="inlineStr">
        <is>
          <t>2과목</t>
        </is>
      </c>
      <c r="R607" s="344" t="n">
        <v>30</v>
      </c>
      <c r="S607" s="345" t="n">
        <v>40</v>
      </c>
      <c r="T607" s="362" t="n">
        <v>30</v>
      </c>
      <c r="U607" s="361" t="n">
        <v>90.34</v>
      </c>
      <c r="V607" s="346" t="n">
        <v>125.7246057422493</v>
      </c>
      <c r="W607" s="348" t="n">
        <v>124.1512421655775</v>
      </c>
      <c r="X607" s="347" t="inlineStr">
        <is>
          <t>63.06/67.91</t>
        </is>
      </c>
      <c r="Y607" s="357" t="inlineStr"/>
      <c r="Z607" s="365" t="inlineStr">
        <is>
          <t>2등급</t>
        </is>
      </c>
      <c r="AA607" s="350" t="n">
        <v>190</v>
      </c>
      <c r="AB607" s="349" t="inlineStr">
        <is>
          <t>만점</t>
        </is>
      </c>
      <c r="AC607" s="350" t="n">
        <v>10</v>
      </c>
      <c r="AD607" s="349" t="inlineStr">
        <is>
          <t>만점</t>
        </is>
      </c>
      <c r="AE607" s="364" t="n">
        <v>0</v>
      </c>
      <c r="AF607" s="366" t="n">
        <v>0</v>
      </c>
      <c r="AG607" s="363" t="n">
        <v>0</v>
      </c>
      <c r="AH607" s="635" t="inlineStr"/>
      <c r="AI607" s="324" t="n"/>
      <c r="AL607" s="487" t="inlineStr">
        <is>
          <t>전남대 전기공학과</t>
        </is>
      </c>
      <c r="AM607" s="477" t="inlineStr">
        <is>
          <t>자연</t>
        </is>
      </c>
      <c r="AN607" s="637" t="n">
        <v>100</v>
      </c>
      <c r="AO607" s="478" t="n">
        <v>-1184</v>
      </c>
      <c r="AP607" s="463" t="n">
        <v>-1184</v>
      </c>
      <c r="AQ607" s="479" t="n">
        <v>0</v>
      </c>
      <c r="AR607" s="476" t="inlineStr">
        <is>
          <t>8.61 → 8.06</t>
        </is>
      </c>
      <c r="BA607" s="313" t="inlineStr">
        <is>
          <t>통합인문224</t>
        </is>
      </c>
    </row>
    <row r="608" ht="16.5" customHeight="1" s="671">
      <c r="B608" s="367" t="inlineStr">
        <is>
          <t>8.62</t>
        </is>
      </c>
      <c r="C608" s="351" t="inlineStr">
        <is>
          <t>18,705</t>
        </is>
      </c>
      <c r="D608" s="727" t="n">
        <v>-1185</v>
      </c>
      <c r="E608" s="352" t="inlineStr"/>
      <c r="F608" s="341" t="n">
        <v>90.33</v>
      </c>
      <c r="G608" s="355" t="inlineStr">
        <is>
          <t>376.01</t>
        </is>
      </c>
      <c r="H608" s="356" t="inlineStr">
        <is>
          <t>380.62</t>
        </is>
      </c>
      <c r="I608" s="354" t="inlineStr">
        <is>
          <t>서울시립대</t>
        </is>
      </c>
      <c r="J608" s="340" t="inlineStr">
        <is>
          <t>환경원예학과</t>
        </is>
      </c>
      <c r="K608" s="339" t="inlineStr">
        <is>
          <t>자연</t>
        </is>
      </c>
      <c r="L608" s="357" t="n">
        <v>10</v>
      </c>
      <c r="M608" s="358" t="inlineStr">
        <is>
          <t xml:space="preserve">928.28 / </t>
        </is>
      </c>
      <c r="N608" s="359" t="n">
        <v>1000</v>
      </c>
      <c r="O608" s="360" t="inlineStr">
        <is>
          <t>표점/만점</t>
        </is>
      </c>
      <c r="P608" s="343" t="inlineStr">
        <is>
          <t>변표/만점</t>
        </is>
      </c>
      <c r="Q608" s="342" t="inlineStr">
        <is>
          <t>2과목</t>
        </is>
      </c>
      <c r="R608" s="344" t="n">
        <v>20</v>
      </c>
      <c r="S608" s="345" t="n">
        <v>35</v>
      </c>
      <c r="T608" s="362" t="n">
        <v>35</v>
      </c>
      <c r="U608" s="361" t="n">
        <v>90.33</v>
      </c>
      <c r="V608" s="346" t="n">
        <v>125.7183269060446</v>
      </c>
      <c r="W608" s="348" t="n">
        <v>124.1461406111612</v>
      </c>
      <c r="X608" s="347" t="n">
        <v>63.07</v>
      </c>
      <c r="Y608" s="357" t="n">
        <v>63.48999999999999</v>
      </c>
      <c r="Z608" s="365" t="inlineStr">
        <is>
          <t>2등급</t>
        </is>
      </c>
      <c r="AA608" s="350" t="n">
        <v>98</v>
      </c>
      <c r="AB608" s="349" t="inlineStr">
        <is>
          <t>만점</t>
        </is>
      </c>
      <c r="AC608" s="350" t="n">
        <v>0</v>
      </c>
      <c r="AD608" s="349" t="inlineStr">
        <is>
          <t>만점</t>
        </is>
      </c>
      <c r="AE608" s="364" t="n">
        <v>0</v>
      </c>
      <c r="AF608" s="366" t="n">
        <v>22.18</v>
      </c>
      <c r="AG608" s="363" t="n">
        <v>0</v>
      </c>
      <c r="AH608" s="635" t="inlineStr">
        <is>
          <t xml:space="preserve"> 과탐3%가산</t>
        </is>
      </c>
      <c r="AI608" s="324" t="n"/>
      <c r="AL608" s="487" t="inlineStr">
        <is>
          <t>서울시립대 환경원예학과</t>
        </is>
      </c>
      <c r="AM608" s="477" t="inlineStr">
        <is>
          <t>자연</t>
        </is>
      </c>
      <c r="AN608" s="637" t="n">
        <v>100</v>
      </c>
      <c r="AO608" s="478" t="n">
        <v>-1185</v>
      </c>
      <c r="AP608" s="463" t="n">
        <v>-1185</v>
      </c>
      <c r="AQ608" s="479" t="n">
        <v>0</v>
      </c>
      <c r="AR608" s="476" t="inlineStr">
        <is>
          <t>8.62 → 8.07</t>
        </is>
      </c>
      <c r="BA608" s="313" t="inlineStr">
        <is>
          <t>통합인문225</t>
        </is>
      </c>
    </row>
    <row r="609" ht="16.5" customHeight="1" s="671">
      <c r="B609" s="367" t="inlineStr">
        <is>
          <t>8.63</t>
        </is>
      </c>
      <c r="C609" s="351" t="inlineStr">
        <is>
          <t>18,727</t>
        </is>
      </c>
      <c r="D609" s="727" t="n">
        <v>-1186</v>
      </c>
      <c r="E609" s="352" t="inlineStr"/>
      <c r="F609" s="341" t="n">
        <v>90.31999999999999</v>
      </c>
      <c r="G609" s="355" t="inlineStr">
        <is>
          <t>375.98</t>
        </is>
      </c>
      <c r="H609" s="356" t="inlineStr">
        <is>
          <t>380.57</t>
        </is>
      </c>
      <c r="I609" s="354" t="inlineStr">
        <is>
          <t>건국대</t>
        </is>
      </c>
      <c r="J609" s="340" t="inlineStr">
        <is>
          <t>화학과</t>
        </is>
      </c>
      <c r="K609" s="339" t="inlineStr">
        <is>
          <t>자연</t>
        </is>
      </c>
      <c r="L609" s="357" t="n">
        <v>9</v>
      </c>
      <c r="M609" s="358" t="inlineStr">
        <is>
          <t xml:space="preserve">663.2 / </t>
        </is>
      </c>
      <c r="N609" s="359" t="n">
        <v>1000</v>
      </c>
      <c r="O609" s="360" t="inlineStr">
        <is>
          <t>표점</t>
        </is>
      </c>
      <c r="P609" s="343" t="inlineStr">
        <is>
          <t>변표</t>
        </is>
      </c>
      <c r="Q609" s="342" t="inlineStr">
        <is>
          <t>2과목</t>
        </is>
      </c>
      <c r="R609" s="344" t="n">
        <v>30</v>
      </c>
      <c r="S609" s="345" t="n">
        <v>40</v>
      </c>
      <c r="T609" s="362" t="n">
        <v>20</v>
      </c>
      <c r="U609" s="361" t="n">
        <v>90.31999999999999</v>
      </c>
      <c r="V609" s="346" t="n">
        <v>125.7075588599752</v>
      </c>
      <c r="W609" s="348" t="n">
        <v>124.1373915737299</v>
      </c>
      <c r="X609" s="347" t="n">
        <v>63.07</v>
      </c>
      <c r="Y609" s="357" t="n">
        <v>63.94</v>
      </c>
      <c r="Z609" s="365" t="inlineStr">
        <is>
          <t>2등급</t>
        </is>
      </c>
      <c r="AA609" s="350" t="n">
        <v>98.5</v>
      </c>
      <c r="AB609" s="349" t="inlineStr">
        <is>
          <t>만점</t>
        </is>
      </c>
      <c r="AC609" s="350" t="n">
        <v>0</v>
      </c>
      <c r="AD609" s="349" t="inlineStr">
        <is>
          <t>만점</t>
        </is>
      </c>
      <c r="AE609" s="364" t="n">
        <v>0</v>
      </c>
      <c r="AF609" s="366" t="n">
        <v>0</v>
      </c>
      <c r="AG609" s="363" t="n">
        <v>0</v>
      </c>
      <c r="AH609" s="635" t="inlineStr"/>
      <c r="AI609" s="324" t="n"/>
      <c r="AL609" s="487" t="inlineStr">
        <is>
          <t>건국대 화학과</t>
        </is>
      </c>
      <c r="AM609" s="477" t="inlineStr">
        <is>
          <t>자연</t>
        </is>
      </c>
      <c r="AN609" s="637" t="n">
        <v>100</v>
      </c>
      <c r="AO609" s="478" t="n">
        <v>-1186</v>
      </c>
      <c r="AP609" s="463" t="n">
        <v>-1186</v>
      </c>
      <c r="AQ609" s="479" t="n">
        <v>0</v>
      </c>
      <c r="AR609" s="476" t="inlineStr">
        <is>
          <t>8.64 → 8.09</t>
        </is>
      </c>
      <c r="BA609" s="313" t="inlineStr">
        <is>
          <t>자연371</t>
        </is>
      </c>
    </row>
    <row r="610" ht="16.5" customHeight="1" s="671">
      <c r="B610" s="367" t="inlineStr">
        <is>
          <t>8.63</t>
        </is>
      </c>
      <c r="C610" s="351" t="inlineStr">
        <is>
          <t>18,727</t>
        </is>
      </c>
      <c r="D610" s="727" t="n">
        <v>-1187</v>
      </c>
      <c r="E610" s="352" t="inlineStr"/>
      <c r="F610" s="341" t="n">
        <v>90.31999999999999</v>
      </c>
      <c r="G610" s="355" t="inlineStr">
        <is>
          <t>375.98</t>
        </is>
      </c>
      <c r="H610" s="356" t="inlineStr">
        <is>
          <t>380.57</t>
        </is>
      </c>
      <c r="I610" s="354" t="inlineStr">
        <is>
          <t>서울시립대</t>
        </is>
      </c>
      <c r="J610" s="340" t="inlineStr">
        <is>
          <t>조경학과</t>
        </is>
      </c>
      <c r="K610" s="339" t="inlineStr">
        <is>
          <t>자연</t>
        </is>
      </c>
      <c r="L610" s="357" t="n">
        <v>6</v>
      </c>
      <c r="M610" s="358" t="inlineStr">
        <is>
          <t xml:space="preserve">928.2 / </t>
        </is>
      </c>
      <c r="N610" s="359" t="n">
        <v>1000</v>
      </c>
      <c r="O610" s="360" t="inlineStr">
        <is>
          <t>표점/만점</t>
        </is>
      </c>
      <c r="P610" s="343" t="inlineStr">
        <is>
          <t>변표/만점</t>
        </is>
      </c>
      <c r="Q610" s="342" t="inlineStr">
        <is>
          <t>2과목</t>
        </is>
      </c>
      <c r="R610" s="344" t="n">
        <v>20</v>
      </c>
      <c r="S610" s="345" t="n">
        <v>35</v>
      </c>
      <c r="T610" s="362" t="n">
        <v>35</v>
      </c>
      <c r="U610" s="361" t="n">
        <v>90.31999999999999</v>
      </c>
      <c r="V610" s="346" t="n">
        <v>125.7047672083634</v>
      </c>
      <c r="W610" s="348" t="n">
        <v>124.1351233567952</v>
      </c>
      <c r="X610" s="347" t="n">
        <v>63.07</v>
      </c>
      <c r="Y610" s="357" t="n">
        <v>63.48999999999999</v>
      </c>
      <c r="Z610" s="365" t="inlineStr">
        <is>
          <t>2등급</t>
        </is>
      </c>
      <c r="AA610" s="350" t="n">
        <v>98</v>
      </c>
      <c r="AB610" s="349" t="inlineStr">
        <is>
          <t>만점</t>
        </is>
      </c>
      <c r="AC610" s="350" t="n">
        <v>0</v>
      </c>
      <c r="AD610" s="349" t="inlineStr">
        <is>
          <t>만점</t>
        </is>
      </c>
      <c r="AE610" s="364" t="n">
        <v>0</v>
      </c>
      <c r="AF610" s="366" t="n">
        <v>22.18</v>
      </c>
      <c r="AG610" s="363" t="n">
        <v>0</v>
      </c>
      <c r="AH610" s="635" t="inlineStr">
        <is>
          <t xml:space="preserve"> 과탐3%가산</t>
        </is>
      </c>
      <c r="AI610" s="324" t="n"/>
      <c r="AL610" s="487" t="inlineStr">
        <is>
          <t>서울시립대 조경학과</t>
        </is>
      </c>
      <c r="AM610" s="477" t="inlineStr">
        <is>
          <t>자연</t>
        </is>
      </c>
      <c r="AN610" s="637" t="n">
        <v>100</v>
      </c>
      <c r="AO610" s="478" t="n">
        <v>-1187</v>
      </c>
      <c r="AP610" s="463" t="n">
        <v>-1187</v>
      </c>
      <c r="AQ610" s="479" t="n">
        <v>0</v>
      </c>
      <c r="AR610" s="476" t="inlineStr">
        <is>
          <t>8.64 → 8.09</t>
        </is>
      </c>
      <c r="BA610" s="313" t="inlineStr">
        <is>
          <t>통합인문226</t>
        </is>
      </c>
    </row>
    <row r="611" ht="16.5" customHeight="1" s="671">
      <c r="B611" s="367" t="inlineStr">
        <is>
          <t>8.65</t>
        </is>
      </c>
      <c r="C611" s="351" t="inlineStr">
        <is>
          <t>18,771</t>
        </is>
      </c>
      <c r="D611" s="727" t="n">
        <v>-1188</v>
      </c>
      <c r="E611" s="352" t="inlineStr">
        <is>
          <t>375.94</t>
        </is>
      </c>
      <c r="F611" s="341" t="n">
        <v>90.29000000000001</v>
      </c>
      <c r="G611" s="355" t="inlineStr">
        <is>
          <t>376.44</t>
        </is>
      </c>
      <c r="H611" s="356" t="inlineStr">
        <is>
          <t>380.22</t>
        </is>
      </c>
      <c r="I611" s="354" t="inlineStr">
        <is>
          <t>건국대</t>
        </is>
      </c>
      <c r="J611" s="340" t="inlineStr">
        <is>
          <t>국어국문학과</t>
        </is>
      </c>
      <c r="K611" s="339" t="inlineStr">
        <is>
          <t>통합</t>
        </is>
      </c>
      <c r="L611" s="357" t="n">
        <v>6</v>
      </c>
      <c r="M611" s="358" t="inlineStr">
        <is>
          <t xml:space="preserve">663.89 / </t>
        </is>
      </c>
      <c r="N611" s="359" t="n">
        <v>1000</v>
      </c>
      <c r="O611" s="360" t="inlineStr">
        <is>
          <t>표점</t>
        </is>
      </c>
      <c r="P611" s="343" t="inlineStr">
        <is>
          <t>변표</t>
        </is>
      </c>
      <c r="Q611" s="342" t="inlineStr">
        <is>
          <t>2과목</t>
        </is>
      </c>
      <c r="R611" s="344" t="n">
        <v>40</v>
      </c>
      <c r="S611" s="345" t="n">
        <v>30</v>
      </c>
      <c r="T611" s="362" t="n">
        <v>20</v>
      </c>
      <c r="U611" s="361" t="n">
        <v>90.29000000000001</v>
      </c>
      <c r="V611" s="346" t="n">
        <v>125.6845292158644</v>
      </c>
      <c r="W611" s="348" t="n">
        <v>124.1186799878898</v>
      </c>
      <c r="X611" s="347" t="n">
        <v>63.32</v>
      </c>
      <c r="Y611" s="357" t="n">
        <v>63.93</v>
      </c>
      <c r="Z611" s="365" t="inlineStr">
        <is>
          <t>2등급</t>
        </is>
      </c>
      <c r="AA611" s="350" t="n">
        <v>98.5</v>
      </c>
      <c r="AB611" s="349" t="inlineStr">
        <is>
          <t>만점</t>
        </is>
      </c>
      <c r="AC611" s="350" t="n">
        <v>0</v>
      </c>
      <c r="AD611" s="349" t="inlineStr">
        <is>
          <t>만점</t>
        </is>
      </c>
      <c r="AE611" s="364" t="n">
        <v>0</v>
      </c>
      <c r="AF611" s="366" t="n">
        <v>0</v>
      </c>
      <c r="AG611" s="363" t="n">
        <v>0</v>
      </c>
      <c r="AH611" s="635" t="inlineStr"/>
      <c r="AI611" s="324" t="n"/>
      <c r="AL611" s="487" t="inlineStr">
        <is>
          <t>건국대 국어국문학과</t>
        </is>
      </c>
      <c r="AM611" s="477" t="inlineStr">
        <is>
          <t>통합</t>
        </is>
      </c>
      <c r="AN611" s="637" t="n">
        <v>100</v>
      </c>
      <c r="AO611" s="478" t="n">
        <v>-1188</v>
      </c>
      <c r="AP611" s="463" t="n">
        <v>-620</v>
      </c>
      <c r="AQ611" s="479" t="n">
        <v>-568</v>
      </c>
      <c r="AR611" s="476" t="inlineStr">
        <is>
          <t>8.66 → 8.37</t>
        </is>
      </c>
      <c r="BA611" s="313" t="inlineStr">
        <is>
          <t>자연372</t>
        </is>
      </c>
    </row>
    <row r="612" ht="16.5" customHeight="1" s="671">
      <c r="B612" s="367" t="inlineStr">
        <is>
          <t>8.68</t>
        </is>
      </c>
      <c r="C612" s="351" t="inlineStr">
        <is>
          <t>18,836</t>
        </is>
      </c>
      <c r="D612" s="727" t="n">
        <v>-1189</v>
      </c>
      <c r="E612" s="352" t="inlineStr">
        <is>
          <t>375.79</t>
        </is>
      </c>
      <c r="F612" s="341" t="n">
        <v>90.23</v>
      </c>
      <c r="G612" s="355" t="inlineStr">
        <is>
          <t>376.30</t>
        </is>
      </c>
      <c r="H612" s="356" t="inlineStr">
        <is>
          <t>380.17</t>
        </is>
      </c>
      <c r="I612" s="354" t="inlineStr">
        <is>
          <t>한국외국어대</t>
        </is>
      </c>
      <c r="J612" s="340" t="inlineStr">
        <is>
          <t>Social Science &amp; AI융합학부</t>
        </is>
      </c>
      <c r="K612" s="339" t="inlineStr">
        <is>
          <t>통합</t>
        </is>
      </c>
      <c r="L612" s="357" t="n">
        <v>20</v>
      </c>
      <c r="M612" s="358" t="inlineStr">
        <is>
          <t xml:space="preserve">653.2 / </t>
        </is>
      </c>
      <c r="N612" s="359" t="n">
        <v>700</v>
      </c>
      <c r="O612" s="360" t="inlineStr">
        <is>
          <t>표점/만점</t>
        </is>
      </c>
      <c r="P612" s="343" t="inlineStr">
        <is>
          <t>변표/만점</t>
        </is>
      </c>
      <c r="Q612" s="342" t="inlineStr">
        <is>
          <t>2과목</t>
        </is>
      </c>
      <c r="R612" s="344" t="n">
        <v>30</v>
      </c>
      <c r="S612" s="345" t="n">
        <v>35</v>
      </c>
      <c r="T612" s="362" t="n">
        <v>20</v>
      </c>
      <c r="U612" s="361" t="n">
        <v>90.23</v>
      </c>
      <c r="V612" s="346" t="n">
        <v>125.6349284190352</v>
      </c>
      <c r="W612" s="348" t="n">
        <v>124.0783793404661</v>
      </c>
      <c r="X612" s="347" t="n">
        <v>63.29</v>
      </c>
      <c r="Y612" s="357" t="n">
        <v>66.38000000000001</v>
      </c>
      <c r="Z612" s="365" t="inlineStr">
        <is>
          <t>2등급</t>
        </is>
      </c>
      <c r="AA612" s="350" t="n">
        <v>103.5</v>
      </c>
      <c r="AB612" s="349" t="inlineStr">
        <is>
          <t>만점</t>
        </is>
      </c>
      <c r="AC612" s="350" t="n">
        <v>10</v>
      </c>
      <c r="AD612" s="349" t="inlineStr">
        <is>
          <t>만점</t>
        </is>
      </c>
      <c r="AE612" s="364" t="n">
        <v>0</v>
      </c>
      <c r="AF612" s="366" t="n">
        <v>0</v>
      </c>
      <c r="AG612" s="363" t="n">
        <v>0</v>
      </c>
      <c r="AH612" s="635" t="inlineStr"/>
      <c r="AI612" s="324" t="n"/>
      <c r="AL612" s="487" t="inlineStr">
        <is>
          <t>한국외국어대 Social Science &amp; AI융합학부</t>
        </is>
      </c>
      <c r="AM612" s="477" t="inlineStr">
        <is>
          <t>통합</t>
        </is>
      </c>
      <c r="AN612" s="637" t="n">
        <v>100</v>
      </c>
      <c r="AO612" s="478" t="n">
        <v>-1189</v>
      </c>
      <c r="AP612" s="463" t="n">
        <v>-620</v>
      </c>
      <c r="AQ612" s="479" t="n">
        <v>-569</v>
      </c>
      <c r="AR612" s="476" t="inlineStr">
        <is>
          <t>8.69 → 8.40</t>
        </is>
      </c>
      <c r="BA612" s="313" t="inlineStr">
        <is>
          <t>통합인문227</t>
        </is>
      </c>
    </row>
    <row r="613" ht="16.5" customHeight="1" s="671">
      <c r="B613" s="367" t="inlineStr">
        <is>
          <t>8.69</t>
        </is>
      </c>
      <c r="C613" s="351" t="inlineStr">
        <is>
          <t>18,857</t>
        </is>
      </c>
      <c r="D613" s="727" t="n">
        <v>-1190</v>
      </c>
      <c r="E613" s="352" t="inlineStr"/>
      <c r="F613" s="341" t="n">
        <v>90.20999999999999</v>
      </c>
      <c r="G613" s="355" t="inlineStr">
        <is>
          <t>375.76</t>
        </is>
      </c>
      <c r="H613" s="356" t="inlineStr">
        <is>
          <t>380.36</t>
        </is>
      </c>
      <c r="I613" s="354" t="inlineStr">
        <is>
          <t>이화여대</t>
        </is>
      </c>
      <c r="J613" s="340" t="inlineStr">
        <is>
          <t>과학교육과</t>
        </is>
      </c>
      <c r="K613" s="339" t="inlineStr">
        <is>
          <t>자연</t>
        </is>
      </c>
      <c r="L613" s="357" t="n">
        <v>42</v>
      </c>
      <c r="M613" s="358" t="inlineStr">
        <is>
          <t xml:space="preserve">939.86 / </t>
        </is>
      </c>
      <c r="N613" s="359" t="n">
        <v>1000</v>
      </c>
      <c r="O613" s="360" t="inlineStr">
        <is>
          <t>표점/만점</t>
        </is>
      </c>
      <c r="P613" s="343" t="inlineStr">
        <is>
          <t>변표/만점</t>
        </is>
      </c>
      <c r="Q613" s="342" t="inlineStr">
        <is>
          <t>2과목</t>
        </is>
      </c>
      <c r="R613" s="344" t="n">
        <v>25</v>
      </c>
      <c r="S613" s="345" t="n">
        <v>30</v>
      </c>
      <c r="T613" s="362" t="n">
        <v>25</v>
      </c>
      <c r="U613" s="361" t="n">
        <v>90.20999999999999</v>
      </c>
      <c r="V613" s="346" t="n">
        <v>125.6266627332392</v>
      </c>
      <c r="W613" s="348" t="n">
        <v>124.0716634707568</v>
      </c>
      <c r="X613" s="347" t="n">
        <v>63.03</v>
      </c>
      <c r="Y613" s="357" t="n">
        <v>64.06</v>
      </c>
      <c r="Z613" s="365" t="inlineStr">
        <is>
          <t>2등급</t>
        </is>
      </c>
      <c r="AA613" s="350" t="n">
        <v>196</v>
      </c>
      <c r="AB613" s="349" t="inlineStr">
        <is>
          <t>만점</t>
        </is>
      </c>
      <c r="AC613" s="350" t="n">
        <v>10</v>
      </c>
      <c r="AD613" s="349" t="inlineStr">
        <is>
          <t>만점</t>
        </is>
      </c>
      <c r="AE613" s="364" t="n">
        <v>0</v>
      </c>
      <c r="AF613" s="366" t="n">
        <v>13.702</v>
      </c>
      <c r="AG613" s="363" t="n">
        <v>0</v>
      </c>
      <c r="AH613" s="635" t="inlineStr">
        <is>
          <t xml:space="preserve"> 과6%</t>
        </is>
      </c>
      <c r="AI613" s="324" t="n"/>
      <c r="AL613" s="487" t="inlineStr">
        <is>
          <t>이화여대 과학교육과</t>
        </is>
      </c>
      <c r="AM613" s="477" t="inlineStr">
        <is>
          <t>자연</t>
        </is>
      </c>
      <c r="AN613" s="637" t="n">
        <v>100</v>
      </c>
      <c r="AO613" s="478" t="n">
        <v>-1190</v>
      </c>
      <c r="AP613" s="463" t="n">
        <v>-1190</v>
      </c>
      <c r="AQ613" s="479" t="n">
        <v>0</v>
      </c>
      <c r="AR613" s="476" t="inlineStr">
        <is>
          <t>8.70 → 8.15</t>
        </is>
      </c>
      <c r="BA613" s="313" t="inlineStr">
        <is>
          <t>자연373</t>
        </is>
      </c>
    </row>
    <row r="614" ht="16.5" customHeight="1" s="671">
      <c r="B614" s="367" t="inlineStr">
        <is>
          <t>8.70</t>
        </is>
      </c>
      <c r="C614" s="351" t="inlineStr">
        <is>
          <t>18,879</t>
        </is>
      </c>
      <c r="D614" s="727" t="n">
        <v>-1191</v>
      </c>
      <c r="E614" s="352" t="inlineStr"/>
      <c r="F614" s="341" t="n">
        <v>90.2</v>
      </c>
      <c r="G614" s="355" t="inlineStr">
        <is>
          <t>375.72</t>
        </is>
      </c>
      <c r="H614" s="356" t="inlineStr">
        <is>
          <t>380.33</t>
        </is>
      </c>
      <c r="I614" s="354" t="inlineStr">
        <is>
          <t>경희대</t>
        </is>
      </c>
      <c r="J614" s="340" t="inlineStr">
        <is>
          <t>환경학및환경공학과</t>
        </is>
      </c>
      <c r="K614" s="339" t="inlineStr">
        <is>
          <t>자연</t>
        </is>
      </c>
      <c r="L614" s="357" t="n">
        <v>23</v>
      </c>
      <c r="M614" s="358" t="inlineStr">
        <is>
          <t xml:space="preserve">554.71 / </t>
        </is>
      </c>
      <c r="N614" s="359" t="n">
        <v>800</v>
      </c>
      <c r="O614" s="360" t="inlineStr">
        <is>
          <t>표점</t>
        </is>
      </c>
      <c r="P614" s="343" t="inlineStr">
        <is>
          <t>변표</t>
        </is>
      </c>
      <c r="Q614" s="342" t="inlineStr">
        <is>
          <t>2과목</t>
        </is>
      </c>
      <c r="R614" s="344" t="n">
        <v>20</v>
      </c>
      <c r="S614" s="345" t="n">
        <v>35</v>
      </c>
      <c r="T614" s="362" t="n">
        <v>30</v>
      </c>
      <c r="U614" s="361" t="n">
        <v>90.2</v>
      </c>
      <c r="V614" s="346" t="n">
        <v>125.6119188420949</v>
      </c>
      <c r="W614" s="348" t="n">
        <v>124.0596840592021</v>
      </c>
      <c r="X614" s="347" t="n">
        <v>63.02</v>
      </c>
      <c r="Y614" s="357" t="n">
        <v>63.9</v>
      </c>
      <c r="Z614" s="365" t="inlineStr">
        <is>
          <t>2등급</t>
        </is>
      </c>
      <c r="AA614" s="350" t="n">
        <v>117.6</v>
      </c>
      <c r="AB614" s="349" t="inlineStr">
        <is>
          <t>만점</t>
        </is>
      </c>
      <c r="AC614" s="350" t="n">
        <v>0</v>
      </c>
      <c r="AD614" s="349" t="inlineStr">
        <is>
          <t>만점</t>
        </is>
      </c>
      <c r="AE614" s="364" t="n">
        <v>0</v>
      </c>
      <c r="AF614" s="366" t="n">
        <v>9.6</v>
      </c>
      <c r="AG614" s="363" t="n">
        <v>0</v>
      </c>
      <c r="AH614" s="635" t="inlineStr">
        <is>
          <t xml:space="preserve"> 과탐9.6점 가산</t>
        </is>
      </c>
      <c r="AI614" s="324" t="n"/>
      <c r="AL614" s="487" t="inlineStr">
        <is>
          <t>경희대 환경학및환경공학과</t>
        </is>
      </c>
      <c r="AM614" s="477" t="inlineStr">
        <is>
          <t>자연</t>
        </is>
      </c>
      <c r="AN614" s="637" t="n">
        <v>100</v>
      </c>
      <c r="AO614" s="478" t="n">
        <v>-1191</v>
      </c>
      <c r="AP614" s="463" t="n">
        <v>-1191</v>
      </c>
      <c r="AQ614" s="479" t="n">
        <v>0</v>
      </c>
      <c r="AR614" s="476" t="inlineStr">
        <is>
          <t>8.71 → 8.16</t>
        </is>
      </c>
      <c r="BA614" s="313" t="inlineStr">
        <is>
          <t>자연374</t>
        </is>
      </c>
    </row>
    <row r="615" ht="16.5" customHeight="1" s="671">
      <c r="B615" s="367" t="inlineStr">
        <is>
          <t>8.71</t>
        </is>
      </c>
      <c r="C615" s="351" t="inlineStr">
        <is>
          <t>18,901</t>
        </is>
      </c>
      <c r="D615" s="727" t="n">
        <v>-1192</v>
      </c>
      <c r="E615" s="352" t="inlineStr">
        <is>
          <t>375.71</t>
        </is>
      </c>
      <c r="F615" s="341" t="n">
        <v>90.19</v>
      </c>
      <c r="G615" s="355" t="inlineStr">
        <is>
          <t>376.22</t>
        </is>
      </c>
      <c r="H615" s="356" t="inlineStr">
        <is>
          <t>380.07</t>
        </is>
      </c>
      <c r="I615" s="354" t="inlineStr">
        <is>
          <t>한국외국어대</t>
        </is>
      </c>
      <c r="J615" s="340" t="inlineStr">
        <is>
          <t>국제통상학과</t>
        </is>
      </c>
      <c r="K615" s="339" t="inlineStr">
        <is>
          <t>통합</t>
        </is>
      </c>
      <c r="L615" s="357" t="n">
        <v>16</v>
      </c>
      <c r="M615" s="358" t="inlineStr">
        <is>
          <t xml:space="preserve">653.1 / </t>
        </is>
      </c>
      <c r="N615" s="359" t="n">
        <v>700</v>
      </c>
      <c r="O615" s="360" t="inlineStr">
        <is>
          <t>표점/만점</t>
        </is>
      </c>
      <c r="P615" s="343" t="inlineStr">
        <is>
          <t>변표/만점</t>
        </is>
      </c>
      <c r="Q615" s="342" t="inlineStr">
        <is>
          <t>2과목</t>
        </is>
      </c>
      <c r="R615" s="344" t="n">
        <v>30</v>
      </c>
      <c r="S615" s="345" t="n">
        <v>35</v>
      </c>
      <c r="T615" s="362" t="n">
        <v>20</v>
      </c>
      <c r="U615" s="361" t="n">
        <v>90.19</v>
      </c>
      <c r="V615" s="346" t="n">
        <v>125.6061817703334</v>
      </c>
      <c r="W615" s="348" t="n">
        <v>124.0550226883959</v>
      </c>
      <c r="X615" s="347" t="n">
        <v>63.28</v>
      </c>
      <c r="Y615" s="357" t="n">
        <v>66.37</v>
      </c>
      <c r="Z615" s="365" t="inlineStr">
        <is>
          <t>2등급</t>
        </is>
      </c>
      <c r="AA615" s="350" t="n">
        <v>103.5</v>
      </c>
      <c r="AB615" s="349" t="inlineStr">
        <is>
          <t>만점</t>
        </is>
      </c>
      <c r="AC615" s="350" t="n">
        <v>10</v>
      </c>
      <c r="AD615" s="349" t="inlineStr">
        <is>
          <t>만점</t>
        </is>
      </c>
      <c r="AE615" s="364" t="n">
        <v>0</v>
      </c>
      <c r="AF615" s="366" t="n">
        <v>0</v>
      </c>
      <c r="AG615" s="363" t="n">
        <v>0</v>
      </c>
      <c r="AH615" s="635" t="inlineStr"/>
      <c r="AI615" s="324" t="n"/>
      <c r="AL615" s="487" t="inlineStr">
        <is>
          <t>한국외국어대 국제통상학과</t>
        </is>
      </c>
      <c r="AM615" s="477" t="inlineStr">
        <is>
          <t>통합</t>
        </is>
      </c>
      <c r="AN615" s="637" t="n">
        <v>100</v>
      </c>
      <c r="AO615" s="478" t="n">
        <v>-1192</v>
      </c>
      <c r="AP615" s="463" t="n">
        <v>-622</v>
      </c>
      <c r="AQ615" s="479" t="n">
        <v>-570</v>
      </c>
      <c r="AR615" s="476" t="inlineStr">
        <is>
          <t>8.72 → 8.43</t>
        </is>
      </c>
      <c r="BA615" s="313" t="inlineStr">
        <is>
          <t>자연375</t>
        </is>
      </c>
    </row>
    <row r="616" ht="16.5" customHeight="1" s="671">
      <c r="B616" s="367" t="inlineStr">
        <is>
          <t>8.76</t>
        </is>
      </c>
      <c r="C616" s="351" t="inlineStr">
        <is>
          <t>19,009</t>
        </is>
      </c>
      <c r="D616" s="727" t="n">
        <v>-1193</v>
      </c>
      <c r="E616" s="352" t="inlineStr"/>
      <c r="F616" s="341" t="n">
        <v>90.15000000000001</v>
      </c>
      <c r="G616" s="355" t="inlineStr">
        <is>
          <t>375.61</t>
        </is>
      </c>
      <c r="H616" s="356" t="inlineStr">
        <is>
          <t>379.59</t>
        </is>
      </c>
      <c r="I616" s="354" t="inlineStr">
        <is>
          <t>건국대</t>
        </is>
      </c>
      <c r="J616" s="340" t="inlineStr">
        <is>
          <t>경제학과</t>
        </is>
      </c>
      <c r="K616" s="339" t="inlineStr">
        <is>
          <t>통합</t>
        </is>
      </c>
      <c r="L616" s="357" t="n">
        <v>33</v>
      </c>
      <c r="M616" s="358" t="inlineStr">
        <is>
          <t xml:space="preserve">662.66 / </t>
        </is>
      </c>
      <c r="N616" s="359" t="n">
        <v>1000</v>
      </c>
      <c r="O616" s="360" t="inlineStr">
        <is>
          <t>표점</t>
        </is>
      </c>
      <c r="P616" s="343" t="inlineStr">
        <is>
          <t>변표</t>
        </is>
      </c>
      <c r="Q616" s="342" t="inlineStr">
        <is>
          <t>2과목</t>
        </is>
      </c>
      <c r="R616" s="344" t="n">
        <v>30</v>
      </c>
      <c r="S616" s="345" t="n">
        <v>40</v>
      </c>
      <c r="T616" s="362" t="n">
        <v>20</v>
      </c>
      <c r="U616" s="361" t="n">
        <v>90.15000000000001</v>
      </c>
      <c r="V616" s="346" t="n">
        <v>125.5737298636927</v>
      </c>
      <c r="W616" s="348" t="n">
        <v>124.0286555142503</v>
      </c>
      <c r="X616" s="347" t="n">
        <v>63</v>
      </c>
      <c r="Y616" s="357" t="n">
        <v>63.88</v>
      </c>
      <c r="Z616" s="365" t="inlineStr">
        <is>
          <t>2등급</t>
        </is>
      </c>
      <c r="AA616" s="350" t="n">
        <v>98.5</v>
      </c>
      <c r="AB616" s="349" t="inlineStr">
        <is>
          <t>만점</t>
        </is>
      </c>
      <c r="AC616" s="350" t="n">
        <v>0</v>
      </c>
      <c r="AD616" s="349" t="inlineStr">
        <is>
          <t>만점</t>
        </is>
      </c>
      <c r="AE616" s="364" t="n">
        <v>0</v>
      </c>
      <c r="AF616" s="366" t="n">
        <v>0</v>
      </c>
      <c r="AG616" s="363" t="n">
        <v>0</v>
      </c>
      <c r="AH616" s="635" t="inlineStr"/>
      <c r="AI616" s="324" t="n"/>
      <c r="AL616" s="487" t="inlineStr">
        <is>
          <t>건국대 경제학과</t>
        </is>
      </c>
      <c r="AM616" s="477" t="inlineStr">
        <is>
          <t>통합</t>
        </is>
      </c>
      <c r="AN616" s="637" t="n">
        <v>100</v>
      </c>
      <c r="AO616" s="478" t="n">
        <v>-1193</v>
      </c>
      <c r="AP616" s="463" t="n">
        <v>-619</v>
      </c>
      <c r="AQ616" s="479" t="n">
        <v>-574</v>
      </c>
      <c r="AR616" s="476" t="inlineStr">
        <is>
          <t>8.92 → 8.63</t>
        </is>
      </c>
      <c r="BA616" s="313" t="inlineStr">
        <is>
          <t>자연376</t>
        </is>
      </c>
    </row>
    <row r="617" ht="16.5" customHeight="1" s="671">
      <c r="B617" s="367" t="inlineStr">
        <is>
          <t>8.77</t>
        </is>
      </c>
      <c r="C617" s="351" t="inlineStr">
        <is>
          <t>19,031</t>
        </is>
      </c>
      <c r="D617" s="727" t="n">
        <v>-1194</v>
      </c>
      <c r="E617" s="352" t="inlineStr">
        <is>
          <t>375.58</t>
        </is>
      </c>
      <c r="F617" s="341" t="n">
        <v>90.12</v>
      </c>
      <c r="G617" s="355" t="inlineStr">
        <is>
          <t>376.08</t>
        </is>
      </c>
      <c r="H617" s="356" t="inlineStr">
        <is>
          <t>379.88</t>
        </is>
      </c>
      <c r="I617" s="354" t="inlineStr">
        <is>
          <t>동국대</t>
        </is>
      </c>
      <c r="J617" s="340" t="inlineStr">
        <is>
          <t>열린전공학부(인문)</t>
        </is>
      </c>
      <c r="K617" s="339" t="inlineStr">
        <is>
          <t>통합</t>
        </is>
      </c>
      <c r="L617" s="357" t="n">
        <v>70</v>
      </c>
      <c r="M617" s="358" t="inlineStr">
        <is>
          <t xml:space="preserve">683.65 / </t>
        </is>
      </c>
      <c r="N617" s="359" t="n">
        <v>1000</v>
      </c>
      <c r="O617" s="360" t="inlineStr">
        <is>
          <t>표점</t>
        </is>
      </c>
      <c r="P617" s="343" t="inlineStr">
        <is>
          <t>변표</t>
        </is>
      </c>
      <c r="Q617" s="342" t="inlineStr">
        <is>
          <t>2과목</t>
        </is>
      </c>
      <c r="R617" s="344" t="n">
        <v>35</v>
      </c>
      <c r="S617" s="345" t="n">
        <v>25</v>
      </c>
      <c r="T617" s="362" t="n">
        <v>25</v>
      </c>
      <c r="U617" s="361" t="n">
        <v>90.12</v>
      </c>
      <c r="V617" s="346" t="n">
        <v>125.5556614260759</v>
      </c>
      <c r="W617" s="348" t="n">
        <v>124.0139749086867</v>
      </c>
      <c r="X617" s="347" t="n">
        <v>63.26</v>
      </c>
      <c r="Y617" s="357" t="n">
        <v>63.87</v>
      </c>
      <c r="Z617" s="365" t="inlineStr">
        <is>
          <t>2등급</t>
        </is>
      </c>
      <c r="AA617" s="350" t="n">
        <v>149.25</v>
      </c>
      <c r="AB617" s="349" t="inlineStr">
        <is>
          <t>만점</t>
        </is>
      </c>
      <c r="AC617" s="350" t="n">
        <v>0</v>
      </c>
      <c r="AD617" s="349" t="inlineStr">
        <is>
          <t>만점</t>
        </is>
      </c>
      <c r="AE617" s="364" t="n">
        <v>0</v>
      </c>
      <c r="AF617" s="366" t="n">
        <v>0</v>
      </c>
      <c r="AG617" s="363" t="n">
        <v>0</v>
      </c>
      <c r="AH617" s="635" t="inlineStr"/>
      <c r="AI617" s="324" t="n"/>
      <c r="AL617" s="487" t="inlineStr">
        <is>
          <t>동국대 열린전공학부(인문)</t>
        </is>
      </c>
      <c r="AM617" s="477" t="inlineStr">
        <is>
          <t>통합</t>
        </is>
      </c>
      <c r="AN617" s="637" t="n">
        <v>100</v>
      </c>
      <c r="AO617" s="478" t="n">
        <v>-1194</v>
      </c>
      <c r="AP617" s="463" t="n">
        <v>-622</v>
      </c>
      <c r="AQ617" s="479" t="n">
        <v>-572</v>
      </c>
      <c r="AR617" s="476" t="inlineStr">
        <is>
          <t>8.78 → 8.49</t>
        </is>
      </c>
      <c r="BA617" s="313" t="inlineStr">
        <is>
          <t>통합인문228</t>
        </is>
      </c>
    </row>
    <row r="618" ht="16.5" customHeight="1" s="671">
      <c r="B618" s="367" t="inlineStr">
        <is>
          <t>8.78</t>
        </is>
      </c>
      <c r="C618" s="351" t="inlineStr">
        <is>
          <t>19,053</t>
        </is>
      </c>
      <c r="D618" s="727" t="n">
        <v>-1195</v>
      </c>
      <c r="E618" s="352" t="inlineStr"/>
      <c r="F618" s="341" t="n">
        <v>90.12</v>
      </c>
      <c r="G618" s="355" t="inlineStr">
        <is>
          <t>375.55</t>
        </is>
      </c>
      <c r="H618" s="356" t="inlineStr">
        <is>
          <t>380.06</t>
        </is>
      </c>
      <c r="I618" s="354" t="inlineStr">
        <is>
          <t>건국대</t>
        </is>
      </c>
      <c r="J618" s="340" t="inlineStr">
        <is>
          <t>건축학부</t>
        </is>
      </c>
      <c r="K618" s="339" t="inlineStr">
        <is>
          <t>자연</t>
        </is>
      </c>
      <c r="L618" s="357" t="n">
        <v>39</v>
      </c>
      <c r="M618" s="358" t="inlineStr">
        <is>
          <t xml:space="preserve">662.57 / </t>
        </is>
      </c>
      <c r="N618" s="359" t="n">
        <v>1000</v>
      </c>
      <c r="O618" s="360" t="inlineStr">
        <is>
          <t>표점</t>
        </is>
      </c>
      <c r="P618" s="343" t="inlineStr">
        <is>
          <t>변표</t>
        </is>
      </c>
      <c r="Q618" s="342" t="inlineStr">
        <is>
          <t>2과목</t>
        </is>
      </c>
      <c r="R618" s="344" t="n">
        <v>30</v>
      </c>
      <c r="S618" s="345" t="n">
        <v>40</v>
      </c>
      <c r="T618" s="362" t="n">
        <v>20</v>
      </c>
      <c r="U618" s="361" t="n">
        <v>90.12</v>
      </c>
      <c r="V618" s="346" t="n">
        <v>125.5514250309789</v>
      </c>
      <c r="W618" s="348" t="n">
        <v>124.0105328376704</v>
      </c>
      <c r="X618" s="347" t="n">
        <v>62.99</v>
      </c>
      <c r="Y618" s="357" t="n">
        <v>63.87</v>
      </c>
      <c r="Z618" s="365" t="inlineStr">
        <is>
          <t>2등급</t>
        </is>
      </c>
      <c r="AA618" s="350" t="n">
        <v>98.5</v>
      </c>
      <c r="AB618" s="349" t="inlineStr">
        <is>
          <t>만점</t>
        </is>
      </c>
      <c r="AC618" s="350" t="n">
        <v>0</v>
      </c>
      <c r="AD618" s="349" t="inlineStr">
        <is>
          <t>만점</t>
        </is>
      </c>
      <c r="AE618" s="364" t="n">
        <v>0</v>
      </c>
      <c r="AF618" s="366" t="n">
        <v>0</v>
      </c>
      <c r="AG618" s="363" t="n">
        <v>0</v>
      </c>
      <c r="AH618" s="635" t="inlineStr"/>
      <c r="AI618" s="324" t="n"/>
      <c r="AL618" s="487" t="inlineStr">
        <is>
          <t>건국대 건축학부</t>
        </is>
      </c>
      <c r="AM618" s="477" t="inlineStr">
        <is>
          <t>자연</t>
        </is>
      </c>
      <c r="AN618" s="637" t="n">
        <v>100</v>
      </c>
      <c r="AO618" s="478" t="n">
        <v>-1195</v>
      </c>
      <c r="AP618" s="463" t="n">
        <v>-1195</v>
      </c>
      <c r="AQ618" s="479" t="n">
        <v>0</v>
      </c>
      <c r="AR618" s="476" t="inlineStr">
        <is>
          <t>8.79 → 8.23</t>
        </is>
      </c>
      <c r="BA618" s="313" t="inlineStr">
        <is>
          <t>통합인문229</t>
        </is>
      </c>
    </row>
    <row r="619" ht="16.5" customHeight="1" s="671">
      <c r="B619" s="367" t="inlineStr">
        <is>
          <t>8.78</t>
        </is>
      </c>
      <c r="C619" s="351" t="inlineStr">
        <is>
          <t>19,053</t>
        </is>
      </c>
      <c r="D619" s="727" t="n">
        <v>-1196</v>
      </c>
      <c r="E619" s="352" t="inlineStr"/>
      <c r="F619" s="341" t="n">
        <v>90.12</v>
      </c>
      <c r="G619" s="355" t="inlineStr">
        <is>
          <t>375.56</t>
        </is>
      </c>
      <c r="H619" s="356" t="inlineStr">
        <is>
          <t>380.08</t>
        </is>
      </c>
      <c r="I619" s="354" t="inlineStr">
        <is>
          <t>경희대</t>
        </is>
      </c>
      <c r="J619" s="340" t="inlineStr">
        <is>
          <t>응용화학과</t>
        </is>
      </c>
      <c r="K619" s="339" t="inlineStr">
        <is>
          <t>자연</t>
        </is>
      </c>
      <c r="L619" s="357" t="n">
        <v>26</v>
      </c>
      <c r="M619" s="358" t="inlineStr">
        <is>
          <t xml:space="preserve">554.53 / </t>
        </is>
      </c>
      <c r="N619" s="359" t="n">
        <v>800</v>
      </c>
      <c r="O619" s="360" t="inlineStr">
        <is>
          <t>표점</t>
        </is>
      </c>
      <c r="P619" s="343" t="inlineStr">
        <is>
          <t>변표</t>
        </is>
      </c>
      <c r="Q619" s="342" t="inlineStr">
        <is>
          <t>2과목</t>
        </is>
      </c>
      <c r="R619" s="344" t="n">
        <v>20</v>
      </c>
      <c r="S619" s="345" t="n">
        <v>35</v>
      </c>
      <c r="T619" s="362" t="n">
        <v>30</v>
      </c>
      <c r="U619" s="361" t="n">
        <v>90.12</v>
      </c>
      <c r="V619" s="346" t="n">
        <v>125.5531087659685</v>
      </c>
      <c r="W619" s="348" t="n">
        <v>124.0119008723494</v>
      </c>
      <c r="X619" s="347" t="n">
        <v>63</v>
      </c>
      <c r="Y619" s="357" t="n">
        <v>63.87</v>
      </c>
      <c r="Z619" s="365" t="inlineStr">
        <is>
          <t>2등급</t>
        </is>
      </c>
      <c r="AA619" s="350" t="n">
        <v>117.6</v>
      </c>
      <c r="AB619" s="349" t="inlineStr">
        <is>
          <t>만점</t>
        </is>
      </c>
      <c r="AC619" s="350" t="n">
        <v>0</v>
      </c>
      <c r="AD619" s="349" t="inlineStr">
        <is>
          <t>만점</t>
        </is>
      </c>
      <c r="AE619" s="364" t="n">
        <v>0</v>
      </c>
      <c r="AF619" s="366" t="n">
        <v>9.6</v>
      </c>
      <c r="AG619" s="363" t="n">
        <v>0</v>
      </c>
      <c r="AH619" s="635" t="inlineStr">
        <is>
          <t xml:space="preserve"> 과탐9.6점 가산</t>
        </is>
      </c>
      <c r="AI619" s="324" t="n"/>
      <c r="AL619" s="487" t="inlineStr">
        <is>
          <t>경희대 응용화학과</t>
        </is>
      </c>
      <c r="AM619" s="477" t="inlineStr">
        <is>
          <t>자연</t>
        </is>
      </c>
      <c r="AN619" s="637" t="n">
        <v>100</v>
      </c>
      <c r="AO619" s="478" t="n">
        <v>-1196</v>
      </c>
      <c r="AP619" s="463" t="n">
        <v>-1196</v>
      </c>
      <c r="AQ619" s="479" t="n">
        <v>0</v>
      </c>
      <c r="AR619" s="476" t="inlineStr">
        <is>
          <t>8.78 → 8.23</t>
        </is>
      </c>
      <c r="BA619" s="313" t="inlineStr">
        <is>
          <t>자연377</t>
        </is>
      </c>
    </row>
    <row r="620" ht="16.5" customHeight="1" s="671">
      <c r="B620" s="367" t="inlineStr">
        <is>
          <t>8.80</t>
        </is>
      </c>
      <c r="C620" s="351" t="inlineStr">
        <is>
          <t>19,096</t>
        </is>
      </c>
      <c r="D620" s="727" t="n">
        <v>-1197</v>
      </c>
      <c r="E620" s="352" t="inlineStr"/>
      <c r="F620" s="341" t="n">
        <v>90.09999999999999</v>
      </c>
      <c r="G620" s="355" t="inlineStr">
        <is>
          <t>375.52</t>
        </is>
      </c>
      <c r="H620" s="356" t="inlineStr">
        <is>
          <t>379.48</t>
        </is>
      </c>
      <c r="I620" s="354" t="inlineStr">
        <is>
          <t>건국대</t>
        </is>
      </c>
      <c r="J620" s="340" t="inlineStr">
        <is>
          <t>국제무역학과</t>
        </is>
      </c>
      <c r="K620" s="339" t="inlineStr">
        <is>
          <t>통합</t>
        </is>
      </c>
      <c r="L620" s="357" t="n">
        <v>32</v>
      </c>
      <c r="M620" s="358" t="inlineStr">
        <is>
          <t xml:space="preserve">662.52 / </t>
        </is>
      </c>
      <c r="N620" s="359" t="n">
        <v>1000</v>
      </c>
      <c r="O620" s="360" t="inlineStr">
        <is>
          <t>표점</t>
        </is>
      </c>
      <c r="P620" s="343" t="inlineStr">
        <is>
          <t>변표</t>
        </is>
      </c>
      <c r="Q620" s="342" t="inlineStr">
        <is>
          <t>2과목</t>
        </is>
      </c>
      <c r="R620" s="344" t="n">
        <v>30</v>
      </c>
      <c r="S620" s="345" t="n">
        <v>40</v>
      </c>
      <c r="T620" s="362" t="n">
        <v>20</v>
      </c>
      <c r="U620" s="361" t="n">
        <v>90.09999999999999</v>
      </c>
      <c r="V620" s="346" t="n">
        <v>125.5390334572491</v>
      </c>
      <c r="W620" s="348" t="n">
        <v>124.0004646840149</v>
      </c>
      <c r="X620" s="347" t="n">
        <v>62.99</v>
      </c>
      <c r="Y620" s="357" t="n">
        <v>63.86</v>
      </c>
      <c r="Z620" s="365" t="inlineStr">
        <is>
          <t>2등급</t>
        </is>
      </c>
      <c r="AA620" s="350" t="n">
        <v>98.5</v>
      </c>
      <c r="AB620" s="349" t="inlineStr">
        <is>
          <t>만점</t>
        </is>
      </c>
      <c r="AC620" s="350" t="n">
        <v>0</v>
      </c>
      <c r="AD620" s="349" t="inlineStr">
        <is>
          <t>만점</t>
        </is>
      </c>
      <c r="AE620" s="364" t="n">
        <v>0</v>
      </c>
      <c r="AF620" s="366" t="n">
        <v>0</v>
      </c>
      <c r="AG620" s="363" t="n">
        <v>0</v>
      </c>
      <c r="AH620" s="635" t="inlineStr"/>
      <c r="AI620" s="324" t="n"/>
      <c r="AL620" s="487" t="inlineStr">
        <is>
          <t>건국대 국제무역학과</t>
        </is>
      </c>
      <c r="AM620" s="477" t="inlineStr">
        <is>
          <t>통합</t>
        </is>
      </c>
      <c r="AN620" s="637" t="n">
        <v>100</v>
      </c>
      <c r="AO620" s="478" t="n">
        <v>-1197</v>
      </c>
      <c r="AP620" s="463" t="n">
        <v>-621</v>
      </c>
      <c r="AQ620" s="479" t="n">
        <v>-576</v>
      </c>
      <c r="AR620" s="476" t="inlineStr">
        <is>
          <t>8.95 → 8.66</t>
        </is>
      </c>
      <c r="BA620" s="313" t="inlineStr">
        <is>
          <t>통합인문230</t>
        </is>
      </c>
    </row>
    <row r="621" ht="16.5" customHeight="1" s="671">
      <c r="B621" s="367" t="inlineStr">
        <is>
          <t>8.93</t>
        </is>
      </c>
      <c r="C621" s="351" t="inlineStr">
        <is>
          <t>19,378</t>
        </is>
      </c>
      <c r="D621" s="727" t="n">
        <v>-1198</v>
      </c>
      <c r="E621" s="352" t="inlineStr">
        <is>
          <t>375.08</t>
        </is>
      </c>
      <c r="F621" s="341" t="n">
        <v>90.09</v>
      </c>
      <c r="G621" s="355" t="inlineStr">
        <is>
          <t>376.00</t>
        </is>
      </c>
      <c r="H621" s="356" t="inlineStr">
        <is>
          <t>379.82</t>
        </is>
      </c>
      <c r="I621" s="354" t="inlineStr">
        <is>
          <t>이화여대</t>
        </is>
      </c>
      <c r="J621" s="340" t="inlineStr">
        <is>
          <t>특수교육과</t>
        </is>
      </c>
      <c r="K621" s="339" t="inlineStr">
        <is>
          <t>통합</t>
        </is>
      </c>
      <c r="L621" s="357" t="n">
        <v>19</v>
      </c>
      <c r="M621" s="358" t="inlineStr">
        <is>
          <t xml:space="preserve">924.93 / </t>
        </is>
      </c>
      <c r="N621" s="359" t="n">
        <v>1000</v>
      </c>
      <c r="O621" s="360" t="inlineStr">
        <is>
          <t>표점/만점</t>
        </is>
      </c>
      <c r="P621" s="343" t="inlineStr">
        <is>
          <t>변표/만점</t>
        </is>
      </c>
      <c r="Q621" s="342" t="inlineStr">
        <is>
          <t>2과목</t>
        </is>
      </c>
      <c r="R621" s="344" t="n">
        <v>30</v>
      </c>
      <c r="S621" s="345" t="n">
        <v>30</v>
      </c>
      <c r="T621" s="362" t="n">
        <v>20</v>
      </c>
      <c r="U621" s="361" t="n">
        <v>90.09</v>
      </c>
      <c r="V621" s="346" t="n">
        <v>125.5284600102118</v>
      </c>
      <c r="W621" s="348" t="n">
        <v>123.9869980132754</v>
      </c>
      <c r="X621" s="347" t="n">
        <v>63.24</v>
      </c>
      <c r="Y621" s="357" t="n">
        <v>63.72</v>
      </c>
      <c r="Z621" s="365" t="inlineStr">
        <is>
          <t>2등급</t>
        </is>
      </c>
      <c r="AA621" s="350" t="n">
        <v>196</v>
      </c>
      <c r="AB621" s="349" t="inlineStr">
        <is>
          <t>만점</t>
        </is>
      </c>
      <c r="AC621" s="350" t="n">
        <v>10</v>
      </c>
      <c r="AD621" s="349" t="inlineStr">
        <is>
          <t>만점</t>
        </is>
      </c>
      <c r="AE621" s="364" t="n">
        <v>0</v>
      </c>
      <c r="AF621" s="366" t="n">
        <v>0</v>
      </c>
      <c r="AG621" s="363" t="n">
        <v>0</v>
      </c>
      <c r="AH621" s="635" t="inlineStr"/>
      <c r="AI621" s="324" t="n"/>
      <c r="AL621" s="487" t="inlineStr">
        <is>
          <t>이화여대 특수교육과</t>
        </is>
      </c>
      <c r="AM621" s="477" t="inlineStr">
        <is>
          <t>통합</t>
        </is>
      </c>
      <c r="AN621" s="637" t="n">
        <v>100</v>
      </c>
      <c r="AO621" s="478" t="n">
        <v>-1198</v>
      </c>
      <c r="AP621" s="463" t="n">
        <v>-623</v>
      </c>
      <c r="AQ621" s="479" t="n">
        <v>-575</v>
      </c>
      <c r="AR621" s="476" t="inlineStr">
        <is>
          <t>8.81 → 8.52</t>
        </is>
      </c>
      <c r="BA621" s="313" t="inlineStr">
        <is>
          <t>통합인문231</t>
        </is>
      </c>
    </row>
    <row r="622" ht="16.5" customHeight="1" s="671">
      <c r="B622" s="367" t="inlineStr">
        <is>
          <t>8.81</t>
        </is>
      </c>
      <c r="C622" s="351" t="inlineStr">
        <is>
          <t>19,118</t>
        </is>
      </c>
      <c r="D622" s="727" t="n">
        <v>-1199</v>
      </c>
      <c r="E622" s="352" t="inlineStr"/>
      <c r="F622" s="341" t="n">
        <v>90.08</v>
      </c>
      <c r="G622" s="355" t="inlineStr">
        <is>
          <t>375.48</t>
        </is>
      </c>
      <c r="H622" s="356" t="inlineStr">
        <is>
          <t>379.99</t>
        </is>
      </c>
      <c r="I622" s="354" t="inlineStr">
        <is>
          <t>경희대</t>
        </is>
      </c>
      <c r="J622" s="340" t="inlineStr">
        <is>
          <t>스마트팜과학과</t>
        </is>
      </c>
      <c r="K622" s="339" t="inlineStr">
        <is>
          <t>자연</t>
        </is>
      </c>
      <c r="L622" s="357" t="n">
        <v>8</v>
      </c>
      <c r="M622" s="358" t="inlineStr">
        <is>
          <t xml:space="preserve">554.44 / </t>
        </is>
      </c>
      <c r="N622" s="359" t="n">
        <v>800</v>
      </c>
      <c r="O622" s="360" t="inlineStr">
        <is>
          <t>표점</t>
        </is>
      </c>
      <c r="P622" s="343" t="inlineStr">
        <is>
          <t>변표</t>
        </is>
      </c>
      <c r="Q622" s="342" t="inlineStr">
        <is>
          <t>2과목</t>
        </is>
      </c>
      <c r="R622" s="344" t="n">
        <v>20</v>
      </c>
      <c r="S622" s="345" t="n">
        <v>35</v>
      </c>
      <c r="T622" s="362" t="n">
        <v>30</v>
      </c>
      <c r="U622" s="361" t="n">
        <v>90.08</v>
      </c>
      <c r="V622" s="346" t="n">
        <v>125.5263945287454</v>
      </c>
      <c r="W622" s="348" t="n">
        <v>123.9843128873691</v>
      </c>
      <c r="X622" s="347" t="n">
        <v>62.98</v>
      </c>
      <c r="Y622" s="357" t="n">
        <v>63.85</v>
      </c>
      <c r="Z622" s="365" t="inlineStr">
        <is>
          <t>2등급</t>
        </is>
      </c>
      <c r="AA622" s="350" t="n">
        <v>117.6</v>
      </c>
      <c r="AB622" s="349" t="inlineStr">
        <is>
          <t>만점</t>
        </is>
      </c>
      <c r="AC622" s="350" t="n">
        <v>0</v>
      </c>
      <c r="AD622" s="349" t="inlineStr">
        <is>
          <t>만점</t>
        </is>
      </c>
      <c r="AE622" s="364" t="n">
        <v>0</v>
      </c>
      <c r="AF622" s="366" t="n">
        <v>9.6</v>
      </c>
      <c r="AG622" s="363" t="n">
        <v>0</v>
      </c>
      <c r="AH622" s="635" t="inlineStr">
        <is>
          <t xml:space="preserve"> 과탐9.6점 가산</t>
        </is>
      </c>
      <c r="AI622" s="324" t="n"/>
      <c r="AL622" s="487" t="inlineStr">
        <is>
          <t>경희대 스마트팜과학과</t>
        </is>
      </c>
      <c r="AM622" s="477" t="inlineStr">
        <is>
          <t>자연</t>
        </is>
      </c>
      <c r="AN622" s="637" t="n">
        <v>100</v>
      </c>
      <c r="AO622" s="478" t="n">
        <v>-1199</v>
      </c>
      <c r="AP622" s="463" t="n">
        <v>-1199</v>
      </c>
      <c r="AQ622" s="479" t="n">
        <v>0</v>
      </c>
      <c r="AR622" s="476" t="inlineStr">
        <is>
          <t>8.81 → 8.26</t>
        </is>
      </c>
      <c r="BA622" s="313" t="inlineStr">
        <is>
          <t>통합인문232</t>
        </is>
      </c>
    </row>
    <row r="623" ht="16.5" customHeight="1" s="671">
      <c r="B623" s="367" t="inlineStr">
        <is>
          <t>8.83</t>
        </is>
      </c>
      <c r="C623" s="351" t="inlineStr">
        <is>
          <t>19,161</t>
        </is>
      </c>
      <c r="D623" s="727" t="n">
        <v>-1200</v>
      </c>
      <c r="E623" s="352" t="inlineStr"/>
      <c r="F623" s="341" t="n">
        <v>90.03</v>
      </c>
      <c r="G623" s="355" t="inlineStr">
        <is>
          <t>375.35</t>
        </is>
      </c>
      <c r="H623" s="356" t="inlineStr">
        <is>
          <t>379.96</t>
        </is>
      </c>
      <c r="I623" s="354" t="inlineStr">
        <is>
          <t>건국대</t>
        </is>
      </c>
      <c r="J623" s="340" t="inlineStr">
        <is>
          <t>동물자원‧식품과학‧유통학부</t>
        </is>
      </c>
      <c r="K623" s="339" t="inlineStr">
        <is>
          <t>자연</t>
        </is>
      </c>
      <c r="L623" s="357" t="n">
        <v>45</v>
      </c>
      <c r="M623" s="358" t="inlineStr">
        <is>
          <t xml:space="preserve">662.26 / </t>
        </is>
      </c>
      <c r="N623" s="359" t="n">
        <v>1000</v>
      </c>
      <c r="O623" s="360" t="inlineStr">
        <is>
          <t>표점</t>
        </is>
      </c>
      <c r="P623" s="343" t="inlineStr">
        <is>
          <t>변표</t>
        </is>
      </c>
      <c r="Q623" s="342" t="inlineStr">
        <is>
          <t>2과목</t>
        </is>
      </c>
      <c r="R623" s="344" t="n">
        <v>30</v>
      </c>
      <c r="S623" s="345" t="n">
        <v>40</v>
      </c>
      <c r="T623" s="362" t="n">
        <v>20</v>
      </c>
      <c r="U623" s="361" t="n">
        <v>90.03</v>
      </c>
      <c r="V623" s="346" t="n">
        <v>125.4870259481038</v>
      </c>
      <c r="W623" s="348" t="n">
        <v>123.9331337325349</v>
      </c>
      <c r="X623" s="347" t="n">
        <v>62.96</v>
      </c>
      <c r="Y623" s="357" t="n">
        <v>63.84</v>
      </c>
      <c r="Z623" s="365" t="inlineStr">
        <is>
          <t>2등급</t>
        </is>
      </c>
      <c r="AA623" s="350" t="n">
        <v>98.5</v>
      </c>
      <c r="AB623" s="349" t="inlineStr">
        <is>
          <t>만점</t>
        </is>
      </c>
      <c r="AC623" s="350" t="n">
        <v>0</v>
      </c>
      <c r="AD623" s="349" t="inlineStr">
        <is>
          <t>만점</t>
        </is>
      </c>
      <c r="AE623" s="364" t="n">
        <v>0</v>
      </c>
      <c r="AF623" s="366" t="n">
        <v>0</v>
      </c>
      <c r="AG623" s="363" t="n">
        <v>0</v>
      </c>
      <c r="AH623" s="635" t="inlineStr"/>
      <c r="AI623" s="324" t="n"/>
      <c r="AL623" s="487" t="inlineStr">
        <is>
          <t>건국대 동물자원‧식품과학‧유통학부</t>
        </is>
      </c>
      <c r="AM623" s="477" t="inlineStr">
        <is>
          <t>자연</t>
        </is>
      </c>
      <c r="AN623" s="637" t="n">
        <v>100</v>
      </c>
      <c r="AO623" s="478" t="n">
        <v>-1200</v>
      </c>
      <c r="AP623" s="463" t="n">
        <v>-1200</v>
      </c>
      <c r="AQ623" s="479" t="n">
        <v>0</v>
      </c>
      <c r="AR623" s="476" t="inlineStr">
        <is>
          <t>8.84 → 8.28</t>
        </is>
      </c>
      <c r="BA623" s="313" t="inlineStr">
        <is>
          <t>자연378</t>
        </is>
      </c>
    </row>
    <row r="624" ht="16.5" customHeight="1" s="671">
      <c r="B624" s="367" t="inlineStr">
        <is>
          <t>8.84</t>
        </is>
      </c>
      <c r="C624" s="351" t="inlineStr">
        <is>
          <t>19,183</t>
        </is>
      </c>
      <c r="D624" s="727" t="n">
        <v>-1201</v>
      </c>
      <c r="E624" s="352" t="inlineStr"/>
      <c r="F624" s="341" t="n">
        <v>90.01000000000001</v>
      </c>
      <c r="G624" s="355" t="inlineStr">
        <is>
          <t>375.30</t>
        </is>
      </c>
      <c r="H624" s="356" t="inlineStr">
        <is>
          <t>379.94</t>
        </is>
      </c>
      <c r="I624" s="354" t="inlineStr">
        <is>
          <t>경희대</t>
        </is>
      </c>
      <c r="J624" s="340" t="inlineStr">
        <is>
          <t>우주과학과</t>
        </is>
      </c>
      <c r="K624" s="339" t="inlineStr">
        <is>
          <t>자연</t>
        </is>
      </c>
      <c r="L624" s="357" t="n">
        <v>20</v>
      </c>
      <c r="M624" s="358" t="inlineStr">
        <is>
          <t xml:space="preserve">554.24 / </t>
        </is>
      </c>
      <c r="N624" s="359" t="n">
        <v>800</v>
      </c>
      <c r="O624" s="360" t="inlineStr">
        <is>
          <t>표점</t>
        </is>
      </c>
      <c r="P624" s="343" t="inlineStr">
        <is>
          <t>변표</t>
        </is>
      </c>
      <c r="Q624" s="342" t="inlineStr">
        <is>
          <t>2과목</t>
        </is>
      </c>
      <c r="R624" s="344" t="n">
        <v>20</v>
      </c>
      <c r="S624" s="345" t="n">
        <v>35</v>
      </c>
      <c r="T624" s="362" t="n">
        <v>30</v>
      </c>
      <c r="U624" s="361" t="n">
        <v>90.01000000000001</v>
      </c>
      <c r="V624" s="346" t="n">
        <v>125.4729643086129</v>
      </c>
      <c r="W624" s="348" t="n">
        <v>123.9148536011968</v>
      </c>
      <c r="X624" s="347" t="n">
        <v>62.96</v>
      </c>
      <c r="Y624" s="357" t="n">
        <v>63.83</v>
      </c>
      <c r="Z624" s="365" t="inlineStr">
        <is>
          <t>2등급</t>
        </is>
      </c>
      <c r="AA624" s="350" t="n">
        <v>117.6</v>
      </c>
      <c r="AB624" s="349" t="inlineStr">
        <is>
          <t>만점</t>
        </is>
      </c>
      <c r="AC624" s="350" t="n">
        <v>0</v>
      </c>
      <c r="AD624" s="349" t="inlineStr">
        <is>
          <t>만점</t>
        </is>
      </c>
      <c r="AE624" s="364" t="n">
        <v>0</v>
      </c>
      <c r="AF624" s="366" t="n">
        <v>9.6</v>
      </c>
      <c r="AG624" s="363" t="n">
        <v>0</v>
      </c>
      <c r="AH624" s="635" t="inlineStr">
        <is>
          <t xml:space="preserve"> 과탐9.6점 가산</t>
        </is>
      </c>
      <c r="AI624" s="324" t="n"/>
      <c r="AL624" s="487" t="inlineStr">
        <is>
          <t>경희대 우주과학과</t>
        </is>
      </c>
      <c r="AM624" s="477" t="inlineStr">
        <is>
          <t>자연</t>
        </is>
      </c>
      <c r="AN624" s="637" t="n">
        <v>100</v>
      </c>
      <c r="AO624" s="478" t="n">
        <v>-1201</v>
      </c>
      <c r="AP624" s="463" t="n">
        <v>-1201</v>
      </c>
      <c r="AQ624" s="479" t="n">
        <v>0</v>
      </c>
      <c r="AR624" s="476" t="inlineStr">
        <is>
          <t>8.85 → 8.29</t>
        </is>
      </c>
      <c r="BA624" s="313" t="inlineStr">
        <is>
          <t>통합인문233</t>
        </is>
      </c>
    </row>
    <row r="625" ht="16.5" customHeight="1" s="671">
      <c r="B625" s="367" t="inlineStr">
        <is>
          <t>8.86</t>
        </is>
      </c>
      <c r="C625" s="351" t="inlineStr">
        <is>
          <t>19,226</t>
        </is>
      </c>
      <c r="D625" s="727" t="n">
        <v>-1202</v>
      </c>
      <c r="E625" s="352" t="inlineStr"/>
      <c r="F625" s="341" t="n">
        <v>89.98999999999999</v>
      </c>
      <c r="G625" s="355" t="inlineStr">
        <is>
          <t>375.25</t>
        </is>
      </c>
      <c r="H625" s="356" t="inlineStr">
        <is>
          <t>379.92</t>
        </is>
      </c>
      <c r="I625" s="354" t="inlineStr">
        <is>
          <t>동국대</t>
        </is>
      </c>
      <c r="J625" s="340" t="inlineStr">
        <is>
          <t>수학교육과</t>
        </is>
      </c>
      <c r="K625" s="339" t="inlineStr">
        <is>
          <t>자연</t>
        </is>
      </c>
      <c r="L625" s="357" t="n">
        <v>12</v>
      </c>
      <c r="M625" s="358" t="inlineStr">
        <is>
          <t xml:space="preserve">688.937 / </t>
        </is>
      </c>
      <c r="N625" s="359" t="n">
        <v>1000</v>
      </c>
      <c r="O625" s="360" t="inlineStr">
        <is>
          <t>표점</t>
        </is>
      </c>
      <c r="P625" s="343" t="inlineStr">
        <is>
          <t>변표</t>
        </is>
      </c>
      <c r="Q625" s="342" t="inlineStr">
        <is>
          <t>2과목</t>
        </is>
      </c>
      <c r="R625" s="344" t="n">
        <v>25</v>
      </c>
      <c r="S625" s="345" t="n">
        <v>35</v>
      </c>
      <c r="T625" s="362" t="n">
        <v>25</v>
      </c>
      <c r="U625" s="361" t="n">
        <v>89.98999999999999</v>
      </c>
      <c r="V625" s="346" t="n">
        <v>125.4574911279123</v>
      </c>
      <c r="W625" s="348" t="n">
        <v>123.8947384662861</v>
      </c>
      <c r="X625" s="347" t="n">
        <v>62.95</v>
      </c>
      <c r="Y625" s="357" t="n">
        <v>63.82</v>
      </c>
      <c r="Z625" s="365" t="inlineStr">
        <is>
          <t>2등급</t>
        </is>
      </c>
      <c r="AA625" s="350" t="n">
        <v>149.25</v>
      </c>
      <c r="AB625" s="349" t="inlineStr">
        <is>
          <t>만점</t>
        </is>
      </c>
      <c r="AC625" s="350" t="n">
        <v>0</v>
      </c>
      <c r="AD625" s="349" t="inlineStr">
        <is>
          <t>만점</t>
        </is>
      </c>
      <c r="AE625" s="364" t="n">
        <v>0</v>
      </c>
      <c r="AF625" s="366" t="n">
        <v>6.504</v>
      </c>
      <c r="AG625" s="363" t="n">
        <v>0</v>
      </c>
      <c r="AH625" s="635" t="inlineStr">
        <is>
          <t xml:space="preserve"> 미/기 3%가산</t>
        </is>
      </c>
      <c r="AI625" s="324" t="n"/>
      <c r="AL625" s="487" t="inlineStr">
        <is>
          <t>동국대 수학교육과</t>
        </is>
      </c>
      <c r="AM625" s="477" t="inlineStr">
        <is>
          <t>자연</t>
        </is>
      </c>
      <c r="AN625" s="637" t="n">
        <v>100</v>
      </c>
      <c r="AO625" s="478" t="n">
        <v>-1202</v>
      </c>
      <c r="AP625" s="463" t="n">
        <v>-1202</v>
      </c>
      <c r="AQ625" s="479" t="n">
        <v>0</v>
      </c>
      <c r="AR625" s="476" t="inlineStr">
        <is>
          <t>8.86 → 8.31</t>
        </is>
      </c>
      <c r="BA625" s="313" t="inlineStr">
        <is>
          <t>통합인문234</t>
        </is>
      </c>
    </row>
    <row r="626" ht="16.5" customHeight="1" s="671">
      <c r="B626" s="367" t="inlineStr">
        <is>
          <t>8.86</t>
        </is>
      </c>
      <c r="C626" s="351" t="inlineStr">
        <is>
          <t>19,226</t>
        </is>
      </c>
      <c r="D626" s="727" t="n">
        <v>-1203</v>
      </c>
      <c r="E626" s="352" t="inlineStr"/>
      <c r="F626" s="341" t="n">
        <v>89.98999999999999</v>
      </c>
      <c r="G626" s="355" t="inlineStr">
        <is>
          <t>375.24</t>
        </is>
      </c>
      <c r="H626" s="356" t="inlineStr">
        <is>
          <t>379.16</t>
        </is>
      </c>
      <c r="I626" s="354" t="inlineStr">
        <is>
          <t>건국대</t>
        </is>
      </c>
      <c r="J626" s="340" t="inlineStr">
        <is>
          <t>기술경영학과</t>
        </is>
      </c>
      <c r="K626" s="339" t="inlineStr">
        <is>
          <t>통합</t>
        </is>
      </c>
      <c r="L626" s="357" t="n">
        <v>15</v>
      </c>
      <c r="M626" s="358" t="inlineStr">
        <is>
          <t xml:space="preserve">662.09 / </t>
        </is>
      </c>
      <c r="N626" s="359" t="n">
        <v>1000</v>
      </c>
      <c r="O626" s="360" t="inlineStr">
        <is>
          <t>표점</t>
        </is>
      </c>
      <c r="P626" s="343" t="inlineStr">
        <is>
          <t>변표</t>
        </is>
      </c>
      <c r="Q626" s="342" t="inlineStr">
        <is>
          <t>2과목</t>
        </is>
      </c>
      <c r="R626" s="344" t="n">
        <v>30</v>
      </c>
      <c r="S626" s="345" t="n">
        <v>40</v>
      </c>
      <c r="T626" s="362" t="n">
        <v>20</v>
      </c>
      <c r="U626" s="361" t="n">
        <v>89.98999999999999</v>
      </c>
      <c r="V626" s="346" t="n">
        <v>125.4532655455612</v>
      </c>
      <c r="W626" s="348" t="n">
        <v>123.8892452092296</v>
      </c>
      <c r="X626" s="347" t="n">
        <v>62.95</v>
      </c>
      <c r="Y626" s="357" t="n">
        <v>63.82</v>
      </c>
      <c r="Z626" s="365" t="inlineStr">
        <is>
          <t>2등급</t>
        </is>
      </c>
      <c r="AA626" s="350" t="n">
        <v>98.5</v>
      </c>
      <c r="AB626" s="349" t="inlineStr">
        <is>
          <t>만점</t>
        </is>
      </c>
      <c r="AC626" s="350" t="n">
        <v>0</v>
      </c>
      <c r="AD626" s="349" t="inlineStr">
        <is>
          <t>만점</t>
        </is>
      </c>
      <c r="AE626" s="364" t="n">
        <v>0</v>
      </c>
      <c r="AF626" s="366" t="n">
        <v>0</v>
      </c>
      <c r="AG626" s="363" t="n">
        <v>0</v>
      </c>
      <c r="AH626" s="635" t="inlineStr"/>
      <c r="AI626" s="324" t="n"/>
      <c r="AL626" s="487" t="inlineStr">
        <is>
          <t>건국대 기술경영학과</t>
        </is>
      </c>
      <c r="AM626" s="477" t="inlineStr">
        <is>
          <t>통합</t>
        </is>
      </c>
      <c r="AN626" s="637" t="n">
        <v>100</v>
      </c>
      <c r="AO626" s="478" t="n">
        <v>-1203</v>
      </c>
      <c r="AP626" s="463" t="n">
        <v>-622</v>
      </c>
      <c r="AQ626" s="479" t="n">
        <v>-581</v>
      </c>
      <c r="AR626" s="476" t="inlineStr">
        <is>
          <t>9.07 → 8.78</t>
        </is>
      </c>
      <c r="BA626" s="313" t="inlineStr">
        <is>
          <t>통합인문235</t>
        </is>
      </c>
    </row>
    <row r="627" ht="16.5" customHeight="1" s="671">
      <c r="B627" s="367" t="inlineStr">
        <is>
          <t>8.86</t>
        </is>
      </c>
      <c r="C627" s="351" t="inlineStr">
        <is>
          <t>19,226</t>
        </is>
      </c>
      <c r="D627" s="727" t="n">
        <v>-1204</v>
      </c>
      <c r="E627" s="352" t="inlineStr"/>
      <c r="F627" s="341" t="n">
        <v>89.98999999999999</v>
      </c>
      <c r="G627" s="355" t="inlineStr">
        <is>
          <t>375.25</t>
        </is>
      </c>
      <c r="H627" s="356" t="inlineStr">
        <is>
          <t>379.17</t>
        </is>
      </c>
      <c r="I627" s="354" t="inlineStr">
        <is>
          <t>건국대</t>
        </is>
      </c>
      <c r="J627" s="340" t="inlineStr">
        <is>
          <t>경영학과</t>
        </is>
      </c>
      <c r="K627" s="339" t="inlineStr">
        <is>
          <t>통합</t>
        </is>
      </c>
      <c r="L627" s="357" t="n">
        <v>67</v>
      </c>
      <c r="M627" s="358" t="inlineStr">
        <is>
          <t xml:space="preserve">662.1 / </t>
        </is>
      </c>
      <c r="N627" s="359" t="n">
        <v>1000</v>
      </c>
      <c r="O627" s="360" t="inlineStr">
        <is>
          <t>표점</t>
        </is>
      </c>
      <c r="P627" s="343" t="inlineStr">
        <is>
          <t>변표</t>
        </is>
      </c>
      <c r="Q627" s="342" t="inlineStr">
        <is>
          <t>2과목</t>
        </is>
      </c>
      <c r="R627" s="344" t="n">
        <v>30</v>
      </c>
      <c r="S627" s="345" t="n">
        <v>40</v>
      </c>
      <c r="T627" s="362" t="n">
        <v>20</v>
      </c>
      <c r="U627" s="361" t="n">
        <v>89.98999999999999</v>
      </c>
      <c r="V627" s="346" t="n">
        <v>125.4552209620649</v>
      </c>
      <c r="W627" s="348" t="n">
        <v>123.8917872506844</v>
      </c>
      <c r="X627" s="347" t="n">
        <v>62.95</v>
      </c>
      <c r="Y627" s="357" t="n">
        <v>63.82</v>
      </c>
      <c r="Z627" s="365" t="inlineStr">
        <is>
          <t>2등급</t>
        </is>
      </c>
      <c r="AA627" s="350" t="n">
        <v>98.5</v>
      </c>
      <c r="AB627" s="349" t="inlineStr">
        <is>
          <t>만점</t>
        </is>
      </c>
      <c r="AC627" s="350" t="n">
        <v>0</v>
      </c>
      <c r="AD627" s="349" t="inlineStr">
        <is>
          <t>만점</t>
        </is>
      </c>
      <c r="AE627" s="364" t="n">
        <v>0</v>
      </c>
      <c r="AF627" s="366" t="n">
        <v>0</v>
      </c>
      <c r="AG627" s="363" t="n">
        <v>0</v>
      </c>
      <c r="AH627" s="635" t="inlineStr"/>
      <c r="AI627" s="324" t="n"/>
      <c r="AL627" s="487" t="inlineStr">
        <is>
          <t>건국대 경영학과</t>
        </is>
      </c>
      <c r="AM627" s="477" t="inlineStr">
        <is>
          <t>통합</t>
        </is>
      </c>
      <c r="AN627" s="637" t="n">
        <v>100</v>
      </c>
      <c r="AO627" s="478" t="n">
        <v>-1204</v>
      </c>
      <c r="AP627" s="463" t="n">
        <v>-623</v>
      </c>
      <c r="AQ627" s="479" t="n">
        <v>-581</v>
      </c>
      <c r="AR627" s="476" t="inlineStr">
        <is>
          <t>9.06 → 8.77</t>
        </is>
      </c>
      <c r="BA627" s="313" t="inlineStr">
        <is>
          <t>통합인문236</t>
        </is>
      </c>
    </row>
    <row r="628" ht="16.5" customHeight="1" s="671">
      <c r="B628" s="367" t="inlineStr">
        <is>
          <t>8.86</t>
        </is>
      </c>
      <c r="C628" s="351" t="inlineStr">
        <is>
          <t>19,226</t>
        </is>
      </c>
      <c r="D628" s="727" t="n">
        <v>-1205</v>
      </c>
      <c r="E628" s="352" t="inlineStr"/>
      <c r="F628" s="341" t="n">
        <v>89.98999999999999</v>
      </c>
      <c r="G628" s="355" t="inlineStr">
        <is>
          <t>375.25</t>
        </is>
      </c>
      <c r="H628" s="356" t="inlineStr">
        <is>
          <t>379.17</t>
        </is>
      </c>
      <c r="I628" s="354" t="inlineStr">
        <is>
          <t>건국대</t>
        </is>
      </c>
      <c r="J628" s="340" t="inlineStr">
        <is>
          <t>정치외교학과</t>
        </is>
      </c>
      <c r="K628" s="339" t="inlineStr">
        <is>
          <t>통합</t>
        </is>
      </c>
      <c r="L628" s="357" t="n">
        <v>13</v>
      </c>
      <c r="M628" s="358" t="inlineStr">
        <is>
          <t xml:space="preserve">662.1 / </t>
        </is>
      </c>
      <c r="N628" s="359" t="n">
        <v>1000</v>
      </c>
      <c r="O628" s="360" t="inlineStr">
        <is>
          <t>표점</t>
        </is>
      </c>
      <c r="P628" s="343" t="inlineStr">
        <is>
          <t>변표</t>
        </is>
      </c>
      <c r="Q628" s="342" t="inlineStr">
        <is>
          <t>2과목</t>
        </is>
      </c>
      <c r="R628" s="344" t="n">
        <v>30</v>
      </c>
      <c r="S628" s="345" t="n">
        <v>40</v>
      </c>
      <c r="T628" s="362" t="n">
        <v>20</v>
      </c>
      <c r="U628" s="361" t="n">
        <v>89.98999999999999</v>
      </c>
      <c r="V628" s="346" t="n">
        <v>125.4552209620649</v>
      </c>
      <c r="W628" s="348" t="n">
        <v>123.8917872506844</v>
      </c>
      <c r="X628" s="347" t="n">
        <v>62.95</v>
      </c>
      <c r="Y628" s="357" t="n">
        <v>63.82</v>
      </c>
      <c r="Z628" s="365" t="inlineStr">
        <is>
          <t>2등급</t>
        </is>
      </c>
      <c r="AA628" s="350" t="n">
        <v>98.5</v>
      </c>
      <c r="AB628" s="349" t="inlineStr">
        <is>
          <t>만점</t>
        </is>
      </c>
      <c r="AC628" s="350" t="n">
        <v>0</v>
      </c>
      <c r="AD628" s="349" t="inlineStr">
        <is>
          <t>만점</t>
        </is>
      </c>
      <c r="AE628" s="364" t="n">
        <v>0</v>
      </c>
      <c r="AF628" s="366" t="n">
        <v>0</v>
      </c>
      <c r="AG628" s="363" t="n">
        <v>0</v>
      </c>
      <c r="AH628" s="635" t="inlineStr"/>
      <c r="AI628" s="324" t="n"/>
      <c r="AL628" s="487" t="inlineStr">
        <is>
          <t>건국대 정치외교학과</t>
        </is>
      </c>
      <c r="AM628" s="477" t="inlineStr">
        <is>
          <t>통합</t>
        </is>
      </c>
      <c r="AN628" s="637" t="n">
        <v>100</v>
      </c>
      <c r="AO628" s="478" t="n">
        <v>-1205</v>
      </c>
      <c r="AP628" s="463" t="n">
        <v>-623</v>
      </c>
      <c r="AQ628" s="479" t="n">
        <v>-582</v>
      </c>
      <c r="AR628" s="476" t="inlineStr">
        <is>
          <t>9.06 → 8.77</t>
        </is>
      </c>
      <c r="BA628" s="313" t="inlineStr">
        <is>
          <t>통합인문237</t>
        </is>
      </c>
    </row>
    <row r="629" ht="16.5" customHeight="1" s="671">
      <c r="B629" s="367" t="inlineStr">
        <is>
          <t>8.88</t>
        </is>
      </c>
      <c r="C629" s="351" t="inlineStr">
        <is>
          <t>19,270</t>
        </is>
      </c>
      <c r="D629" s="727" t="n">
        <v>-1206</v>
      </c>
      <c r="E629" s="352" t="inlineStr"/>
      <c r="F629" s="341" t="n">
        <v>89.97</v>
      </c>
      <c r="G629" s="355" t="inlineStr">
        <is>
          <t>375.18</t>
        </is>
      </c>
      <c r="H629" s="356" t="inlineStr">
        <is>
          <t>379.89</t>
        </is>
      </c>
      <c r="I629" s="354" t="inlineStr">
        <is>
          <t>가톨릭대</t>
        </is>
      </c>
      <c r="J629" s="340" t="inlineStr">
        <is>
          <t>간호학과</t>
        </is>
      </c>
      <c r="K629" s="339" t="inlineStr">
        <is>
          <t>자연</t>
        </is>
      </c>
      <c r="L629" s="357" t="n">
        <v>32</v>
      </c>
      <c r="M629" s="358" t="inlineStr">
        <is>
          <t xml:space="preserve">626.31 / </t>
        </is>
      </c>
      <c r="N629" s="359" t="n">
        <v>1000</v>
      </c>
      <c r="O629" s="360" t="inlineStr">
        <is>
          <t>표점</t>
        </is>
      </c>
      <c r="P629" s="343" t="inlineStr">
        <is>
          <t>변표</t>
        </is>
      </c>
      <c r="Q629" s="342" t="inlineStr">
        <is>
          <t>2과목</t>
        </is>
      </c>
      <c r="R629" s="344" t="n">
        <v>30</v>
      </c>
      <c r="S629" s="345" t="n">
        <v>40</v>
      </c>
      <c r="T629" s="362" t="n">
        <v>30</v>
      </c>
      <c r="U629" s="361" t="n">
        <v>89.97</v>
      </c>
      <c r="V629" s="346" t="n">
        <v>125.4362213129336</v>
      </c>
      <c r="W629" s="348" t="n">
        <v>123.8670877068137</v>
      </c>
      <c r="X629" s="347" t="n">
        <v>62.94</v>
      </c>
      <c r="Y629" s="357" t="n">
        <v>63.81</v>
      </c>
      <c r="Z629" s="365" t="inlineStr">
        <is>
          <t>2등급</t>
        </is>
      </c>
      <c r="AA629" s="350" t="n">
        <v>-1</v>
      </c>
      <c r="AB629" s="349" t="inlineStr">
        <is>
          <t>만점</t>
        </is>
      </c>
      <c r="AC629" s="350" t="n">
        <v>0</v>
      </c>
      <c r="AD629" s="349" t="inlineStr">
        <is>
          <t>만점</t>
        </is>
      </c>
      <c r="AE629" s="364" t="n">
        <v>0</v>
      </c>
      <c r="AF629" s="366" t="n">
        <v>0</v>
      </c>
      <c r="AG629" s="363" t="n">
        <v>0</v>
      </c>
      <c r="AH629" s="635" t="inlineStr"/>
      <c r="AI629" s="324" t="n"/>
      <c r="AL629" s="487" t="inlineStr">
        <is>
          <t>가톨릭대 간호학과</t>
        </is>
      </c>
      <c r="AM629" s="477" t="inlineStr">
        <is>
          <t>자연</t>
        </is>
      </c>
      <c r="AN629" s="637" t="n">
        <v>100</v>
      </c>
      <c r="AO629" s="478" t="n">
        <v>-1206</v>
      </c>
      <c r="AP629" s="463" t="n">
        <v>-1206</v>
      </c>
      <c r="AQ629" s="479" t="n">
        <v>0</v>
      </c>
      <c r="AR629" s="476" t="inlineStr">
        <is>
          <t>8.89 → 8.33</t>
        </is>
      </c>
      <c r="BA629" s="313" t="inlineStr">
        <is>
          <t>자연379</t>
        </is>
      </c>
    </row>
    <row r="630" ht="16.5" customHeight="1" s="671">
      <c r="B630" s="367" t="inlineStr">
        <is>
          <t>8.88</t>
        </is>
      </c>
      <c r="C630" s="351" t="inlineStr">
        <is>
          <t>19,270</t>
        </is>
      </c>
      <c r="D630" s="727" t="n">
        <v>-1207</v>
      </c>
      <c r="E630" s="352" t="inlineStr"/>
      <c r="F630" s="341" t="n">
        <v>89.97</v>
      </c>
      <c r="G630" s="355" t="inlineStr">
        <is>
          <t>375.18</t>
        </is>
      </c>
      <c r="H630" s="356" t="inlineStr">
        <is>
          <t>379.89</t>
        </is>
      </c>
      <c r="I630" s="354" t="inlineStr">
        <is>
          <t>경희대</t>
        </is>
      </c>
      <c r="J630" s="340" t="inlineStr">
        <is>
          <t>건축공학과</t>
        </is>
      </c>
      <c r="K630" s="339" t="inlineStr">
        <is>
          <t>자연</t>
        </is>
      </c>
      <c r="L630" s="357" t="n">
        <v>37</v>
      </c>
      <c r="M630" s="358" t="inlineStr">
        <is>
          <t xml:space="preserve">554.1 / </t>
        </is>
      </c>
      <c r="N630" s="359" t="n">
        <v>800</v>
      </c>
      <c r="O630" s="360" t="inlineStr">
        <is>
          <t>표점</t>
        </is>
      </c>
      <c r="P630" s="343" t="inlineStr">
        <is>
          <t>변표</t>
        </is>
      </c>
      <c r="Q630" s="342" t="inlineStr">
        <is>
          <t>2과목</t>
        </is>
      </c>
      <c r="R630" s="344" t="n">
        <v>20</v>
      </c>
      <c r="S630" s="345" t="n">
        <v>35</v>
      </c>
      <c r="T630" s="362" t="n">
        <v>30</v>
      </c>
      <c r="U630" s="361" t="n">
        <v>89.97</v>
      </c>
      <c r="V630" s="346" t="n">
        <v>125.4361968306922</v>
      </c>
      <c r="W630" s="348" t="n">
        <v>123.8670558798999</v>
      </c>
      <c r="X630" s="347" t="n">
        <v>62.94</v>
      </c>
      <c r="Y630" s="357" t="n">
        <v>63.81</v>
      </c>
      <c r="Z630" s="365" t="inlineStr">
        <is>
          <t>2등급</t>
        </is>
      </c>
      <c r="AA630" s="350" t="n">
        <v>117.6</v>
      </c>
      <c r="AB630" s="349" t="inlineStr">
        <is>
          <t>만점</t>
        </is>
      </c>
      <c r="AC630" s="350" t="n">
        <v>0</v>
      </c>
      <c r="AD630" s="349" t="inlineStr">
        <is>
          <t>만점</t>
        </is>
      </c>
      <c r="AE630" s="364" t="n">
        <v>0</v>
      </c>
      <c r="AF630" s="366" t="n">
        <v>9.6</v>
      </c>
      <c r="AG630" s="363" t="n">
        <v>0</v>
      </c>
      <c r="AH630" s="635" t="inlineStr">
        <is>
          <t xml:space="preserve"> 과탐9.6점 가산</t>
        </is>
      </c>
      <c r="AI630" s="324" t="n"/>
      <c r="AL630" s="487" t="inlineStr">
        <is>
          <t>경희대 건축공학과</t>
        </is>
      </c>
      <c r="AM630" s="477" t="inlineStr">
        <is>
          <t>자연</t>
        </is>
      </c>
      <c r="AN630" s="637" t="n">
        <v>100</v>
      </c>
      <c r="AO630" s="478" t="n">
        <v>-1207</v>
      </c>
      <c r="AP630" s="463" t="n">
        <v>-1207</v>
      </c>
      <c r="AQ630" s="479" t="n">
        <v>0</v>
      </c>
      <c r="AR630" s="476" t="inlineStr">
        <is>
          <t>8.89 → 8.33</t>
        </is>
      </c>
      <c r="BA630" s="313" t="inlineStr">
        <is>
          <t>통합인문238</t>
        </is>
      </c>
    </row>
    <row r="631" ht="16.5" customHeight="1" s="671">
      <c r="B631" s="367" t="inlineStr">
        <is>
          <t>8.92</t>
        </is>
      </c>
      <c r="C631" s="351" t="inlineStr">
        <is>
          <t>19,356</t>
        </is>
      </c>
      <c r="D631" s="727" t="n">
        <v>-1208</v>
      </c>
      <c r="E631" s="352" t="inlineStr"/>
      <c r="F631" s="341" t="n">
        <v>89.93000000000001</v>
      </c>
      <c r="G631" s="355" t="inlineStr">
        <is>
          <t>375.09</t>
        </is>
      </c>
      <c r="H631" s="356" t="inlineStr">
        <is>
          <t>379.84</t>
        </is>
      </c>
      <c r="I631" s="354" t="inlineStr">
        <is>
          <t>건국대</t>
        </is>
      </c>
      <c r="J631" s="340" t="inlineStr">
        <is>
          <t>환경보건‧산림조경학부</t>
        </is>
      </c>
      <c r="K631" s="339" t="inlineStr">
        <is>
          <t>자연</t>
        </is>
      </c>
      <c r="L631" s="357" t="n">
        <v>23</v>
      </c>
      <c r="M631" s="358" t="inlineStr">
        <is>
          <t xml:space="preserve">661.85 / </t>
        </is>
      </c>
      <c r="N631" s="359" t="n">
        <v>1000</v>
      </c>
      <c r="O631" s="360" t="inlineStr">
        <is>
          <t>표점</t>
        </is>
      </c>
      <c r="P631" s="343" t="inlineStr">
        <is>
          <t>변표</t>
        </is>
      </c>
      <c r="Q631" s="342" t="inlineStr">
        <is>
          <t>2과목</t>
        </is>
      </c>
      <c r="R631" s="344" t="n">
        <v>30</v>
      </c>
      <c r="S631" s="345" t="n">
        <v>40</v>
      </c>
      <c r="T631" s="362" t="n">
        <v>20</v>
      </c>
      <c r="U631" s="361" t="n">
        <v>89.93000000000001</v>
      </c>
      <c r="V631" s="346" t="n">
        <v>125.406335549472</v>
      </c>
      <c r="W631" s="348" t="n">
        <v>123.8282362143136</v>
      </c>
      <c r="X631" s="347" t="n">
        <v>62.93</v>
      </c>
      <c r="Y631" s="357" t="n">
        <v>63.8</v>
      </c>
      <c r="Z631" s="365" t="inlineStr">
        <is>
          <t>2등급</t>
        </is>
      </c>
      <c r="AA631" s="350" t="n">
        <v>98.5</v>
      </c>
      <c r="AB631" s="349" t="inlineStr">
        <is>
          <t>만점</t>
        </is>
      </c>
      <c r="AC631" s="350" t="n">
        <v>0</v>
      </c>
      <c r="AD631" s="349" t="inlineStr">
        <is>
          <t>만점</t>
        </is>
      </c>
      <c r="AE631" s="364" t="n">
        <v>0</v>
      </c>
      <c r="AF631" s="366" t="n">
        <v>0</v>
      </c>
      <c r="AG631" s="363" t="n">
        <v>0</v>
      </c>
      <c r="AH631" s="635" t="inlineStr"/>
      <c r="AI631" s="324" t="n"/>
      <c r="AL631" s="487" t="inlineStr">
        <is>
          <t>건국대 환경보건‧산림조경학부</t>
        </is>
      </c>
      <c r="AM631" s="477" t="inlineStr">
        <is>
          <t>자연</t>
        </is>
      </c>
      <c r="AN631" s="637" t="n">
        <v>100</v>
      </c>
      <c r="AO631" s="478" t="n">
        <v>-1208</v>
      </c>
      <c r="AP631" s="463" t="n">
        <v>-1208</v>
      </c>
      <c r="AQ631" s="479" t="n">
        <v>0</v>
      </c>
      <c r="AR631" s="476" t="inlineStr">
        <is>
          <t>8.93 → 8.37</t>
        </is>
      </c>
      <c r="BA631" s="313" t="inlineStr">
        <is>
          <t>통합인문239</t>
        </is>
      </c>
    </row>
    <row r="632" ht="16.5" customHeight="1" s="671">
      <c r="B632" s="367" t="inlineStr">
        <is>
          <t>8.94</t>
        </is>
      </c>
      <c r="C632" s="351" t="inlineStr">
        <is>
          <t>19,400</t>
        </is>
      </c>
      <c r="D632" s="727" t="n">
        <v>-1209</v>
      </c>
      <c r="E632" s="352" t="inlineStr"/>
      <c r="F632" s="341" t="n">
        <v>89.91</v>
      </c>
      <c r="G632" s="355" t="inlineStr">
        <is>
          <t>375.55</t>
        </is>
      </c>
      <c r="H632" s="356" t="inlineStr">
        <is>
          <t>379.55</t>
        </is>
      </c>
      <c r="I632" s="354" t="inlineStr">
        <is>
          <t>건국대</t>
        </is>
      </c>
      <c r="J632" s="340" t="inlineStr">
        <is>
          <t>중어중문학과</t>
        </is>
      </c>
      <c r="K632" s="339" t="inlineStr">
        <is>
          <t>통합</t>
        </is>
      </c>
      <c r="L632" s="357" t="n">
        <v>5</v>
      </c>
      <c r="M632" s="358" t="inlineStr">
        <is>
          <t xml:space="preserve">662.58 / </t>
        </is>
      </c>
      <c r="N632" s="359" t="n">
        <v>1000</v>
      </c>
      <c r="O632" s="360" t="inlineStr">
        <is>
          <t>표점</t>
        </is>
      </c>
      <c r="P632" s="343" t="inlineStr">
        <is>
          <t>변표</t>
        </is>
      </c>
      <c r="Q632" s="342" t="inlineStr">
        <is>
          <t>2과목</t>
        </is>
      </c>
      <c r="R632" s="344" t="n">
        <v>40</v>
      </c>
      <c r="S632" s="345" t="n">
        <v>30</v>
      </c>
      <c r="T632" s="362" t="n">
        <v>20</v>
      </c>
      <c r="U632" s="361" t="n">
        <v>89.91</v>
      </c>
      <c r="V632" s="346" t="n">
        <v>125.3944399677679</v>
      </c>
      <c r="W632" s="348" t="n">
        <v>123.8127719580983</v>
      </c>
      <c r="X632" s="347" t="n">
        <v>63.17</v>
      </c>
      <c r="Y632" s="357" t="n">
        <v>63.79</v>
      </c>
      <c r="Z632" s="365" t="inlineStr">
        <is>
          <t>2등급</t>
        </is>
      </c>
      <c r="AA632" s="350" t="n">
        <v>98.5</v>
      </c>
      <c r="AB632" s="349" t="inlineStr">
        <is>
          <t>만점</t>
        </is>
      </c>
      <c r="AC632" s="350" t="n">
        <v>0</v>
      </c>
      <c r="AD632" s="349" t="inlineStr">
        <is>
          <t>만점</t>
        </is>
      </c>
      <c r="AE632" s="364" t="n">
        <v>0</v>
      </c>
      <c r="AF632" s="366" t="n">
        <v>0</v>
      </c>
      <c r="AG632" s="363" t="n">
        <v>0</v>
      </c>
      <c r="AH632" s="635" t="inlineStr"/>
      <c r="AI632" s="324" t="n"/>
      <c r="AL632" s="487" t="inlineStr">
        <is>
          <t>건국대 중어중문학과</t>
        </is>
      </c>
      <c r="AM632" s="477" t="inlineStr">
        <is>
          <t>통합</t>
        </is>
      </c>
      <c r="AN632" s="637" t="n">
        <v>100</v>
      </c>
      <c r="AO632" s="478" t="n">
        <v>-1209</v>
      </c>
      <c r="AP632" s="463" t="n">
        <v>-627</v>
      </c>
      <c r="AQ632" s="479" t="n">
        <v>-582</v>
      </c>
      <c r="AR632" s="476" t="inlineStr">
        <is>
          <t>8.94 → 8.65</t>
        </is>
      </c>
      <c r="BA632" s="313" t="inlineStr">
        <is>
          <t>자연380</t>
        </is>
      </c>
    </row>
    <row r="633" ht="16.5" customHeight="1" s="671">
      <c r="B633" s="367" t="inlineStr">
        <is>
          <t>8.97</t>
        </is>
      </c>
      <c r="C633" s="351" t="inlineStr">
        <is>
          <t>19,465</t>
        </is>
      </c>
      <c r="D633" s="727" t="n">
        <v>-1210</v>
      </c>
      <c r="E633" s="352" t="inlineStr">
        <is>
          <t>375.05</t>
        </is>
      </c>
      <c r="F633" s="341" t="n">
        <v>89.88</v>
      </c>
      <c r="G633" s="355" t="inlineStr">
        <is>
          <t>375.45</t>
        </is>
      </c>
      <c r="H633" s="356" t="inlineStr">
        <is>
          <t>379.39</t>
        </is>
      </c>
      <c r="I633" s="354" t="inlineStr">
        <is>
          <t>한국외국어대</t>
        </is>
      </c>
      <c r="J633" s="340" t="inlineStr">
        <is>
          <t>경영학부</t>
        </is>
      </c>
      <c r="K633" s="339" t="inlineStr">
        <is>
          <t>통합</t>
        </is>
      </c>
      <c r="L633" s="357" t="n">
        <v>53</v>
      </c>
      <c r="M633" s="358" t="inlineStr">
        <is>
          <t xml:space="preserve">652 / </t>
        </is>
      </c>
      <c r="N633" s="359" t="n">
        <v>700</v>
      </c>
      <c r="O633" s="360" t="inlineStr">
        <is>
          <t>표점/만점</t>
        </is>
      </c>
      <c r="P633" s="343" t="inlineStr">
        <is>
          <t>변표/만점</t>
        </is>
      </c>
      <c r="Q633" s="342" t="inlineStr">
        <is>
          <t>2과목</t>
        </is>
      </c>
      <c r="R633" s="344" t="n">
        <v>30</v>
      </c>
      <c r="S633" s="345" t="n">
        <v>35</v>
      </c>
      <c r="T633" s="362" t="n">
        <v>20</v>
      </c>
      <c r="U633" s="361" t="n">
        <v>89.88</v>
      </c>
      <c r="V633" s="346" t="n">
        <v>125.3654405534884</v>
      </c>
      <c r="W633" s="348" t="n">
        <v>123.7750727195349</v>
      </c>
      <c r="X633" s="347" t="n">
        <v>63.15</v>
      </c>
      <c r="Y633" s="357" t="n">
        <v>66.25</v>
      </c>
      <c r="Z633" s="365" t="inlineStr">
        <is>
          <t>2등급</t>
        </is>
      </c>
      <c r="AA633" s="350" t="n">
        <v>103.5</v>
      </c>
      <c r="AB633" s="349" t="inlineStr">
        <is>
          <t>만점</t>
        </is>
      </c>
      <c r="AC633" s="350" t="n">
        <v>10</v>
      </c>
      <c r="AD633" s="349" t="inlineStr">
        <is>
          <t>만점</t>
        </is>
      </c>
      <c r="AE633" s="364" t="n">
        <v>0</v>
      </c>
      <c r="AF633" s="366" t="n">
        <v>0</v>
      </c>
      <c r="AG633" s="363" t="n">
        <v>0</v>
      </c>
      <c r="AH633" s="635" t="inlineStr"/>
      <c r="AI633" s="324" t="n"/>
      <c r="AL633" s="487" t="inlineStr">
        <is>
          <t>한국외국어대 경영학부</t>
        </is>
      </c>
      <c r="AM633" s="477" t="inlineStr">
        <is>
          <t>통합</t>
        </is>
      </c>
      <c r="AN633" s="637" t="n">
        <v>100</v>
      </c>
      <c r="AO633" s="478" t="n">
        <v>-1210</v>
      </c>
      <c r="AP633" s="463" t="n">
        <v>-627</v>
      </c>
      <c r="AQ633" s="479" t="n">
        <v>-583</v>
      </c>
      <c r="AR633" s="476" t="inlineStr">
        <is>
          <t>8.98 → 8.69</t>
        </is>
      </c>
      <c r="BA633" s="313" t="inlineStr">
        <is>
          <t>자연381</t>
        </is>
      </c>
    </row>
    <row r="634" ht="16.5" customHeight="1" s="671">
      <c r="B634" s="367" t="inlineStr">
        <is>
          <t>8.99</t>
        </is>
      </c>
      <c r="C634" s="351" t="inlineStr">
        <is>
          <t>19,508</t>
        </is>
      </c>
      <c r="D634" s="727" t="n">
        <v>-1211</v>
      </c>
      <c r="E634" s="352" t="inlineStr">
        <is>
          <t>374.96</t>
        </is>
      </c>
      <c r="F634" s="341" t="n">
        <v>89.84999999999999</v>
      </c>
      <c r="G634" s="355" t="inlineStr">
        <is>
          <t>375.39</t>
        </is>
      </c>
      <c r="H634" s="356" t="inlineStr">
        <is>
          <t>379.31</t>
        </is>
      </c>
      <c r="I634" s="354" t="inlineStr">
        <is>
          <t>건국대</t>
        </is>
      </c>
      <c r="J634" s="340" t="inlineStr">
        <is>
          <t>의상디자인학과-인문계</t>
        </is>
      </c>
      <c r="K634" s="339" t="inlineStr">
        <is>
          <t>통합</t>
        </is>
      </c>
      <c r="L634" s="357" t="n">
        <v>17</v>
      </c>
      <c r="M634" s="358" t="inlineStr">
        <is>
          <t xml:space="preserve">662.34 / </t>
        </is>
      </c>
      <c r="N634" s="359" t="n">
        <v>1000</v>
      </c>
      <c r="O634" s="360" t="inlineStr">
        <is>
          <t>표점</t>
        </is>
      </c>
      <c r="P634" s="343" t="inlineStr">
        <is>
          <t>변표</t>
        </is>
      </c>
      <c r="Q634" s="342" t="inlineStr">
        <is>
          <t>2과목</t>
        </is>
      </c>
      <c r="R634" s="344" t="n">
        <v>40</v>
      </c>
      <c r="S634" s="345" t="n">
        <v>30</v>
      </c>
      <c r="T634" s="362" t="n">
        <v>20</v>
      </c>
      <c r="U634" s="361" t="n">
        <v>89.84999999999999</v>
      </c>
      <c r="V634" s="346" t="n">
        <v>125.3460918614021</v>
      </c>
      <c r="W634" s="348" t="n">
        <v>123.7499194198227</v>
      </c>
      <c r="X634" s="347" t="n">
        <v>63.15</v>
      </c>
      <c r="Y634" s="357" t="n">
        <v>63.77</v>
      </c>
      <c r="Z634" s="365" t="inlineStr">
        <is>
          <t>2등급</t>
        </is>
      </c>
      <c r="AA634" s="350" t="n">
        <v>98.5</v>
      </c>
      <c r="AB634" s="349" t="inlineStr">
        <is>
          <t>만점</t>
        </is>
      </c>
      <c r="AC634" s="350" t="n">
        <v>0</v>
      </c>
      <c r="AD634" s="349" t="inlineStr">
        <is>
          <t>만점</t>
        </is>
      </c>
      <c r="AE634" s="364" t="n">
        <v>0</v>
      </c>
      <c r="AF634" s="366" t="n">
        <v>0</v>
      </c>
      <c r="AG634" s="363" t="n">
        <v>0</v>
      </c>
      <c r="AH634" s="635" t="inlineStr"/>
      <c r="AI634" s="324" t="n"/>
      <c r="AL634" s="487" t="inlineStr">
        <is>
          <t>건국대 의상디자인학과-인문계</t>
        </is>
      </c>
      <c r="AM634" s="477" t="inlineStr">
        <is>
          <t>통합</t>
        </is>
      </c>
      <c r="AN634" s="637" t="n">
        <v>100</v>
      </c>
      <c r="AO634" s="478" t="n">
        <v>-1211</v>
      </c>
      <c r="AP634" s="463" t="n">
        <v>-627</v>
      </c>
      <c r="AQ634" s="479" t="n">
        <v>-584</v>
      </c>
      <c r="AR634" s="476" t="inlineStr">
        <is>
          <t>9.00 → 8.71</t>
        </is>
      </c>
      <c r="BA634" s="313" t="inlineStr">
        <is>
          <t>통합인문240</t>
        </is>
      </c>
    </row>
    <row r="635" ht="16.5" customHeight="1" s="671">
      <c r="B635" s="367" t="inlineStr">
        <is>
          <t>9.00</t>
        </is>
      </c>
      <c r="C635" s="351" t="inlineStr">
        <is>
          <t>19,530</t>
        </is>
      </c>
      <c r="D635" s="727" t="n">
        <v>-1212</v>
      </c>
      <c r="E635" s="352" t="inlineStr">
        <is>
          <t>374.91</t>
        </is>
      </c>
      <c r="F635" s="341" t="n">
        <v>89.84999999999999</v>
      </c>
      <c r="G635" s="355" t="inlineStr">
        <is>
          <t>375.39</t>
        </is>
      </c>
      <c r="H635" s="356" t="inlineStr">
        <is>
          <t>379.31</t>
        </is>
      </c>
      <c r="I635" s="354" t="inlineStr">
        <is>
          <t>한국외국어대</t>
        </is>
      </c>
      <c r="J635" s="639" t="inlineStr">
        <is>
          <t>국제학부</t>
        </is>
      </c>
      <c r="K635" s="339" t="inlineStr">
        <is>
          <t>통합</t>
        </is>
      </c>
      <c r="L635" s="357" t="n">
        <v>10</v>
      </c>
      <c r="M635" s="358" t="inlineStr">
        <is>
          <t xml:space="preserve">651.9 / </t>
        </is>
      </c>
      <c r="N635" s="359" t="n">
        <v>700</v>
      </c>
      <c r="O635" s="360" t="inlineStr">
        <is>
          <t>표점/만점</t>
        </is>
      </c>
      <c r="P635" s="343" t="inlineStr">
        <is>
          <t>변표/만점</t>
        </is>
      </c>
      <c r="Q635" s="342" t="inlineStr">
        <is>
          <t>2과목</t>
        </is>
      </c>
      <c r="R635" s="344" t="n">
        <v>30</v>
      </c>
      <c r="S635" s="345" t="n">
        <v>35</v>
      </c>
      <c r="T635" s="362" t="n">
        <v>20</v>
      </c>
      <c r="U635" s="361" t="n">
        <v>89.84999999999999</v>
      </c>
      <c r="V635" s="346" t="n">
        <v>125.3473501456994</v>
      </c>
      <c r="W635" s="348" t="n">
        <v>123.7515551894092</v>
      </c>
      <c r="X635" s="347" t="n">
        <v>63.15</v>
      </c>
      <c r="Y635" s="357" t="n">
        <v>66.23</v>
      </c>
      <c r="Z635" s="365" t="inlineStr">
        <is>
          <t>2등급</t>
        </is>
      </c>
      <c r="AA635" s="350" t="n">
        <v>103.5</v>
      </c>
      <c r="AB635" s="349" t="inlineStr">
        <is>
          <t>만점</t>
        </is>
      </c>
      <c r="AC635" s="350" t="n">
        <v>10</v>
      </c>
      <c r="AD635" s="349" t="inlineStr">
        <is>
          <t>만점</t>
        </is>
      </c>
      <c r="AE635" s="364" t="n">
        <v>0</v>
      </c>
      <c r="AF635" s="366" t="n">
        <v>0</v>
      </c>
      <c r="AG635" s="363" t="n">
        <v>0</v>
      </c>
      <c r="AH635" s="635" t="inlineStr"/>
      <c r="AI635" s="324" t="n"/>
      <c r="AL635" s="487" t="inlineStr">
        <is>
          <t>한국외국어대 국제학부</t>
        </is>
      </c>
      <c r="AM635" s="477" t="inlineStr">
        <is>
          <t>통합</t>
        </is>
      </c>
      <c r="AN635" s="637" t="n">
        <v>100</v>
      </c>
      <c r="AO635" s="478" t="n">
        <v>-1212</v>
      </c>
      <c r="AP635" s="463" t="n">
        <v>-627</v>
      </c>
      <c r="AQ635" s="479" t="n">
        <v>-585</v>
      </c>
      <c r="AR635" s="476" t="inlineStr">
        <is>
          <t>9.00 → 8.71</t>
        </is>
      </c>
      <c r="BA635" s="313" t="inlineStr">
        <is>
          <t>통합인문241</t>
        </is>
      </c>
    </row>
    <row r="636" ht="16.5" customHeight="1" s="671">
      <c r="B636" s="367" t="inlineStr">
        <is>
          <t>9.02</t>
        </is>
      </c>
      <c r="C636" s="351" t="inlineStr">
        <is>
          <t>19,573</t>
        </is>
      </c>
      <c r="D636" s="727" t="n">
        <v>-1213</v>
      </c>
      <c r="E636" s="352" t="inlineStr">
        <is>
          <t>374.90</t>
        </is>
      </c>
      <c r="F636" s="341" t="n">
        <v>89.83</v>
      </c>
      <c r="G636" s="355" t="inlineStr">
        <is>
          <t>374.85</t>
        </is>
      </c>
      <c r="H636" s="356" t="inlineStr">
        <is>
          <t>379.55</t>
        </is>
      </c>
      <c r="I636" s="354" t="inlineStr">
        <is>
          <t>경희대</t>
        </is>
      </c>
      <c r="J636" s="340" t="inlineStr">
        <is>
          <t>사회기반시스템공학과</t>
        </is>
      </c>
      <c r="K636" s="339" t="inlineStr">
        <is>
          <t>자연</t>
        </is>
      </c>
      <c r="L636" s="357" t="n">
        <v>36</v>
      </c>
      <c r="M636" s="358" t="inlineStr">
        <is>
          <t xml:space="preserve">553.7 / </t>
        </is>
      </c>
      <c r="N636" s="359" t="n">
        <v>800</v>
      </c>
      <c r="O636" s="360" t="inlineStr">
        <is>
          <t>표점</t>
        </is>
      </c>
      <c r="P636" s="343" t="inlineStr">
        <is>
          <t>변표</t>
        </is>
      </c>
      <c r="Q636" s="342" t="inlineStr">
        <is>
          <t>2과목</t>
        </is>
      </c>
      <c r="R636" s="344" t="n">
        <v>20</v>
      </c>
      <c r="S636" s="345" t="n">
        <v>35</v>
      </c>
      <c r="T636" s="362" t="n">
        <v>30</v>
      </c>
      <c r="U636" s="361" t="n">
        <v>89.83</v>
      </c>
      <c r="V636" s="346" t="n">
        <v>125.3319432860717</v>
      </c>
      <c r="W636" s="348" t="n">
        <v>123.7315262718932</v>
      </c>
      <c r="X636" s="347" t="n">
        <v>62.89</v>
      </c>
      <c r="Y636" s="357" t="n">
        <v>63.76</v>
      </c>
      <c r="Z636" s="365" t="inlineStr">
        <is>
          <t>2등급</t>
        </is>
      </c>
      <c r="AA636" s="350" t="n">
        <v>117.6</v>
      </c>
      <c r="AB636" s="349" t="inlineStr">
        <is>
          <t>만점</t>
        </is>
      </c>
      <c r="AC636" s="350" t="n">
        <v>0</v>
      </c>
      <c r="AD636" s="349" t="inlineStr">
        <is>
          <t>만점</t>
        </is>
      </c>
      <c r="AE636" s="364" t="n">
        <v>0</v>
      </c>
      <c r="AF636" s="366" t="n">
        <v>9.6</v>
      </c>
      <c r="AG636" s="363" t="n">
        <v>0</v>
      </c>
      <c r="AH636" s="635" t="inlineStr">
        <is>
          <t xml:space="preserve"> 과탐9.6점 가산</t>
        </is>
      </c>
      <c r="AI636" s="324" t="n"/>
      <c r="AL636" s="487" t="inlineStr">
        <is>
          <t>경희대 사회기반시스템공학과</t>
        </is>
      </c>
      <c r="AM636" s="477" t="inlineStr">
        <is>
          <t>자연</t>
        </is>
      </c>
      <c r="AN636" s="637" t="n">
        <v>100</v>
      </c>
      <c r="AO636" s="478" t="n">
        <v>-1213</v>
      </c>
      <c r="AP636" s="463" t="n">
        <v>-1213</v>
      </c>
      <c r="AQ636" s="479" t="n">
        <v>0</v>
      </c>
      <c r="AR636" s="476" t="inlineStr">
        <is>
          <t>9.02 → 8.46</t>
        </is>
      </c>
      <c r="BA636" s="313" t="inlineStr">
        <is>
          <t>자연382</t>
        </is>
      </c>
    </row>
    <row r="637" ht="16.5" customHeight="1" s="671">
      <c r="B637" s="367" t="inlineStr">
        <is>
          <t>9.03</t>
        </is>
      </c>
      <c r="C637" s="351" t="inlineStr">
        <is>
          <t>19,595</t>
        </is>
      </c>
      <c r="D637" s="727" t="n">
        <v>-1214</v>
      </c>
      <c r="E637" s="352" t="inlineStr"/>
      <c r="F637" s="341" t="n">
        <v>89.81999999999999</v>
      </c>
      <c r="G637" s="355" t="inlineStr">
        <is>
          <t>374.83</t>
        </is>
      </c>
      <c r="H637" s="356" t="inlineStr">
        <is>
          <t>379.53</t>
        </is>
      </c>
      <c r="I637" s="354" t="inlineStr">
        <is>
          <t>동국대</t>
        </is>
      </c>
      <c r="J637" s="340" t="inlineStr">
        <is>
          <t>전자전기공학부</t>
        </is>
      </c>
      <c r="K637" s="339" t="inlineStr">
        <is>
          <t>자연</t>
        </is>
      </c>
      <c r="L637" s="357" t="n">
        <v>67</v>
      </c>
      <c r="M637" s="358" t="inlineStr">
        <is>
          <t xml:space="preserve">693.069 / </t>
        </is>
      </c>
      <c r="N637" s="359" t="n">
        <v>1000</v>
      </c>
      <c r="O637" s="360" t="inlineStr">
        <is>
          <t>표점</t>
        </is>
      </c>
      <c r="P637" s="343" t="inlineStr">
        <is>
          <t>변표</t>
        </is>
      </c>
      <c r="Q637" s="342" t="inlineStr">
        <is>
          <t>2과목</t>
        </is>
      </c>
      <c r="R637" s="344" t="n">
        <v>25</v>
      </c>
      <c r="S637" s="345" t="n">
        <v>35</v>
      </c>
      <c r="T637" s="362" t="n">
        <v>25</v>
      </c>
      <c r="U637" s="361" t="n">
        <v>89.81999999999999</v>
      </c>
      <c r="V637" s="346" t="n">
        <v>125.3239177141224</v>
      </c>
      <c r="W637" s="348" t="n">
        <v>123.7210930283591</v>
      </c>
      <c r="X637" s="347" t="n">
        <v>62.89</v>
      </c>
      <c r="Y637" s="357" t="n">
        <v>63.75</v>
      </c>
      <c r="Z637" s="365" t="inlineStr">
        <is>
          <t>2등급</t>
        </is>
      </c>
      <c r="AA637" s="350" t="n">
        <v>149.25</v>
      </c>
      <c r="AB637" s="349" t="inlineStr">
        <is>
          <t>만점</t>
        </is>
      </c>
      <c r="AC637" s="350" t="n">
        <v>0</v>
      </c>
      <c r="AD637" s="349" t="inlineStr">
        <is>
          <t>만점</t>
        </is>
      </c>
      <c r="AE637" s="364" t="n">
        <v>0</v>
      </c>
      <c r="AF637" s="366" t="n">
        <v>11.277</v>
      </c>
      <c r="AG637" s="363" t="n">
        <v>0</v>
      </c>
      <c r="AH637" s="635" t="inlineStr">
        <is>
          <t xml:space="preserve"> 미/기3%, 과탐3% 가산</t>
        </is>
      </c>
      <c r="AI637" s="324" t="n"/>
      <c r="AL637" s="487" t="inlineStr">
        <is>
          <t>동국대 전자전기공학부</t>
        </is>
      </c>
      <c r="AM637" s="477" t="inlineStr">
        <is>
          <t>자연</t>
        </is>
      </c>
      <c r="AN637" s="637" t="n">
        <v>100</v>
      </c>
      <c r="AO637" s="478" t="n">
        <v>-1214</v>
      </c>
      <c r="AP637" s="463" t="n">
        <v>-1214</v>
      </c>
      <c r="AQ637" s="479" t="n">
        <v>0</v>
      </c>
      <c r="AR637" s="476" t="inlineStr">
        <is>
          <t>9.03 → 8.47</t>
        </is>
      </c>
      <c r="BA637" s="313" t="inlineStr">
        <is>
          <t>자연383</t>
        </is>
      </c>
    </row>
    <row r="638" ht="16.5" customHeight="1" s="671">
      <c r="B638" s="367" t="inlineStr">
        <is>
          <t>9.04</t>
        </is>
      </c>
      <c r="C638" s="351" t="inlineStr">
        <is>
          <t>19,617</t>
        </is>
      </c>
      <c r="D638" s="727" t="n">
        <v>-1215</v>
      </c>
      <c r="E638" s="352" t="inlineStr"/>
      <c r="F638" s="341" t="n">
        <v>89.81</v>
      </c>
      <c r="G638" s="355" t="inlineStr">
        <is>
          <t>374.79</t>
        </is>
      </c>
      <c r="H638" s="356" t="inlineStr">
        <is>
          <t>379.50</t>
        </is>
      </c>
      <c r="I638" s="354" t="inlineStr">
        <is>
          <t>서울과학기술대</t>
        </is>
      </c>
      <c r="J638" s="340" t="inlineStr">
        <is>
          <t>산업공학과 ITM전공(자연)</t>
        </is>
      </c>
      <c r="K638" s="339" t="inlineStr">
        <is>
          <t>자연</t>
        </is>
      </c>
      <c r="L638" s="357" t="n">
        <v>6</v>
      </c>
      <c r="M638" s="358" t="inlineStr">
        <is>
          <t xml:space="preserve">927.94 / </t>
        </is>
      </c>
      <c r="N638" s="359" t="n">
        <v>1000</v>
      </c>
      <c r="O638" s="360" t="inlineStr">
        <is>
          <t>표점/만점</t>
        </is>
      </c>
      <c r="P638" s="343" t="inlineStr">
        <is>
          <t>표점/만점</t>
        </is>
      </c>
      <c r="Q638" s="342" t="inlineStr">
        <is>
          <t>2과목</t>
        </is>
      </c>
      <c r="R638" s="344" t="n">
        <v>20</v>
      </c>
      <c r="S638" s="345" t="n">
        <v>35</v>
      </c>
      <c r="T638" s="362" t="n">
        <v>25</v>
      </c>
      <c r="U638" s="361" t="n">
        <v>89.81</v>
      </c>
      <c r="V638" s="346" t="n">
        <v>125.3130448335645</v>
      </c>
      <c r="W638" s="348" t="n">
        <v>123.7069582836339</v>
      </c>
      <c r="X638" s="347" t="inlineStr">
        <is>
          <t>62.89/67.91</t>
        </is>
      </c>
      <c r="Y638" s="357" t="inlineStr"/>
      <c r="Z638" s="365" t="inlineStr">
        <is>
          <t>2등급</t>
        </is>
      </c>
      <c r="AA638" s="350" t="n">
        <v>195.56</v>
      </c>
      <c r="AB638" s="349" t="inlineStr">
        <is>
          <t>만점</t>
        </is>
      </c>
      <c r="AC638" s="350" t="n">
        <v>0</v>
      </c>
      <c r="AD638" s="349" t="inlineStr">
        <is>
          <t>만점</t>
        </is>
      </c>
      <c r="AE638" s="364" t="n">
        <v>0</v>
      </c>
      <c r="AF638" s="366" t="n">
        <v>15.885</v>
      </c>
      <c r="AG638" s="363" t="n">
        <v>0</v>
      </c>
      <c r="AH638" s="635" t="inlineStr">
        <is>
          <t xml:space="preserve"> 과탐7%</t>
        </is>
      </c>
      <c r="AI638" s="324" t="n"/>
      <c r="AL638" s="487" t="inlineStr">
        <is>
          <t>서울과학기술대 산업공학과 ITM전공(자연)</t>
        </is>
      </c>
      <c r="AM638" s="477" t="inlineStr">
        <is>
          <t>자연</t>
        </is>
      </c>
      <c r="AN638" s="637" t="n">
        <v>100</v>
      </c>
      <c r="AO638" s="478" t="n">
        <v>-1215</v>
      </c>
      <c r="AP638" s="463" t="n">
        <v>-1215</v>
      </c>
      <c r="AQ638" s="479" t="n">
        <v>0</v>
      </c>
      <c r="AR638" s="476" t="inlineStr">
        <is>
          <t>9.05 → 8.49</t>
        </is>
      </c>
      <c r="BA638" s="313" t="inlineStr">
        <is>
          <t>통합인문242</t>
        </is>
      </c>
    </row>
    <row r="639" ht="16.5" customHeight="1" s="671">
      <c r="B639" s="367" t="inlineStr">
        <is>
          <t>9.05</t>
        </is>
      </c>
      <c r="C639" s="351" t="inlineStr">
        <is>
          <t>19,639</t>
        </is>
      </c>
      <c r="D639" s="727" t="n">
        <v>-1216</v>
      </c>
      <c r="E639" s="352" t="inlineStr">
        <is>
          <t>374.79</t>
        </is>
      </c>
      <c r="F639" s="341" t="n">
        <v>89.8</v>
      </c>
      <c r="G639" s="355" t="inlineStr">
        <is>
          <t>375.26</t>
        </is>
      </c>
      <c r="H639" s="356" t="inlineStr">
        <is>
          <t>379.19</t>
        </is>
      </c>
      <c r="I639" s="354" t="inlineStr">
        <is>
          <t>경희대</t>
        </is>
      </c>
      <c r="J639" s="340" t="inlineStr">
        <is>
          <t>글로벌커뮤니케이션학부</t>
        </is>
      </c>
      <c r="K639" s="339" t="inlineStr">
        <is>
          <t>통합</t>
        </is>
      </c>
      <c r="L639" s="357" t="n">
        <v>34</v>
      </c>
      <c r="M639" s="358" t="inlineStr">
        <is>
          <t xml:space="preserve">554.57 / </t>
        </is>
      </c>
      <c r="N639" s="359" t="n">
        <v>800</v>
      </c>
      <c r="O639" s="360" t="inlineStr">
        <is>
          <t>표점</t>
        </is>
      </c>
      <c r="P639" s="343" t="inlineStr">
        <is>
          <t>변표</t>
        </is>
      </c>
      <c r="Q639" s="342" t="inlineStr">
        <is>
          <t>2과목</t>
        </is>
      </c>
      <c r="R639" s="344" t="n">
        <v>35</v>
      </c>
      <c r="S639" s="345" t="n">
        <v>20</v>
      </c>
      <c r="T639" s="362" t="n">
        <v>30</v>
      </c>
      <c r="U639" s="361" t="n">
        <v>89.8</v>
      </c>
      <c r="V639" s="346" t="n">
        <v>125.3072631809232</v>
      </c>
      <c r="W639" s="348" t="n">
        <v>123.6994421352002</v>
      </c>
      <c r="X639" s="347" t="n">
        <v>63.13</v>
      </c>
      <c r="Y639" s="357" t="n">
        <v>63.75</v>
      </c>
      <c r="Z639" s="365" t="inlineStr">
        <is>
          <t>2등급</t>
        </is>
      </c>
      <c r="AA639" s="350" t="n">
        <v>117.6</v>
      </c>
      <c r="AB639" s="349" t="inlineStr">
        <is>
          <t>만점</t>
        </is>
      </c>
      <c r="AC639" s="350" t="n">
        <v>0</v>
      </c>
      <c r="AD639" s="349" t="inlineStr">
        <is>
          <t>만점</t>
        </is>
      </c>
      <c r="AE639" s="364" t="n">
        <v>0</v>
      </c>
      <c r="AF639" s="366" t="n">
        <v>9.6</v>
      </c>
      <c r="AG639" s="363" t="n">
        <v>0</v>
      </c>
      <c r="AH639" s="635" t="inlineStr">
        <is>
          <t xml:space="preserve"> 사탐9.6점 가산</t>
        </is>
      </c>
      <c r="AI639" s="324" t="n"/>
      <c r="AL639" s="487" t="inlineStr">
        <is>
          <t>경희대 글로벌커뮤니케이션학부</t>
        </is>
      </c>
      <c r="AM639" s="477" t="inlineStr">
        <is>
          <t>통합</t>
        </is>
      </c>
      <c r="AN639" s="637" t="n">
        <v>100</v>
      </c>
      <c r="AO639" s="478" t="n">
        <v>-1216</v>
      </c>
      <c r="AP639" s="463" t="n">
        <v>-629</v>
      </c>
      <c r="AQ639" s="479" t="n">
        <v>-587</v>
      </c>
      <c r="AR639" s="476" t="inlineStr">
        <is>
          <t>9.06 → 8.77</t>
        </is>
      </c>
      <c r="BA639" s="313" t="inlineStr">
        <is>
          <t>통합인문243</t>
        </is>
      </c>
    </row>
    <row r="640" ht="16.5" customHeight="1" s="671">
      <c r="B640" s="367" t="inlineStr">
        <is>
          <t>9.06</t>
        </is>
      </c>
      <c r="C640" s="351" t="inlineStr">
        <is>
          <t>19,660</t>
        </is>
      </c>
      <c r="D640" s="727" t="n">
        <v>-1217</v>
      </c>
      <c r="E640" s="352" t="inlineStr">
        <is>
          <t>374.75</t>
        </is>
      </c>
      <c r="F640" s="341" t="n">
        <v>89.78</v>
      </c>
      <c r="G640" s="355" t="inlineStr">
        <is>
          <t>375.22</t>
        </is>
      </c>
      <c r="H640" s="356" t="inlineStr">
        <is>
          <t>379.16</t>
        </is>
      </c>
      <c r="I640" s="354" t="inlineStr">
        <is>
          <t>중앙대</t>
        </is>
      </c>
      <c r="J640" s="340" t="inlineStr">
        <is>
          <t>사회복지학부</t>
        </is>
      </c>
      <c r="K640" s="339" t="inlineStr">
        <is>
          <t>통합</t>
        </is>
      </c>
      <c r="L640" s="357" t="n">
        <v>20</v>
      </c>
      <c r="M640" s="358" t="inlineStr">
        <is>
          <t xml:space="preserve">741.8 / </t>
        </is>
      </c>
      <c r="N640" s="359" t="n">
        <v>1000</v>
      </c>
      <c r="O640" s="360" t="inlineStr">
        <is>
          <t>표점</t>
        </is>
      </c>
      <c r="P640" s="343" t="inlineStr">
        <is>
          <t>변표</t>
        </is>
      </c>
      <c r="Q640" s="342" t="inlineStr">
        <is>
          <t>2과목</t>
        </is>
      </c>
      <c r="R640" s="344" t="n">
        <v>30</v>
      </c>
      <c r="S640" s="345" t="n">
        <v>40</v>
      </c>
      <c r="T640" s="362" t="n">
        <v>30</v>
      </c>
      <c r="U640" s="361" t="n">
        <v>89.78</v>
      </c>
      <c r="V640" s="346" t="n">
        <v>125.295566502463</v>
      </c>
      <c r="W640" s="348" t="n">
        <v>123.684236453202</v>
      </c>
      <c r="X640" s="347" t="n">
        <v>63.12</v>
      </c>
      <c r="Y640" s="357" t="n">
        <v>65.5</v>
      </c>
      <c r="Z640" s="365" t="inlineStr">
        <is>
          <t>1등급</t>
        </is>
      </c>
      <c r="AA640" s="350" t="n">
        <v>100</v>
      </c>
      <c r="AB640" s="349" t="inlineStr">
        <is>
          <t>만점</t>
        </is>
      </c>
      <c r="AC640" s="350" t="n">
        <v>10</v>
      </c>
      <c r="AD640" s="349" t="inlineStr">
        <is>
          <t>만점</t>
        </is>
      </c>
      <c r="AE640" s="364" t="n">
        <v>0</v>
      </c>
      <c r="AF640" s="366" t="n">
        <v>0</v>
      </c>
      <c r="AG640" s="363" t="n">
        <v>0</v>
      </c>
      <c r="AH640" s="635" t="inlineStr"/>
      <c r="AI640" s="324" t="n"/>
      <c r="AL640" s="487" t="inlineStr">
        <is>
          <t>중앙대 사회복지학부</t>
        </is>
      </c>
      <c r="AM640" s="477" t="inlineStr">
        <is>
          <t>통합</t>
        </is>
      </c>
      <c r="AN640" s="637" t="n">
        <v>100</v>
      </c>
      <c r="AO640" s="478" t="n">
        <v>-1217</v>
      </c>
      <c r="AP640" s="463" t="n">
        <v>-629</v>
      </c>
      <c r="AQ640" s="479" t="n">
        <v>-588</v>
      </c>
      <c r="AR640" s="476" t="inlineStr">
        <is>
          <t>9.07 → 8.78</t>
        </is>
      </c>
      <c r="BA640" s="313" t="inlineStr">
        <is>
          <t>자연384</t>
        </is>
      </c>
    </row>
    <row r="641" ht="16.5" customHeight="1" s="671">
      <c r="B641" s="367" t="inlineStr">
        <is>
          <t>9.06</t>
        </is>
      </c>
      <c r="C641" s="351" t="inlineStr">
        <is>
          <t>19,660</t>
        </is>
      </c>
      <c r="D641" s="727" t="n">
        <v>-1218</v>
      </c>
      <c r="E641" s="352" t="inlineStr">
        <is>
          <t>374.75</t>
        </is>
      </c>
      <c r="F641" s="341" t="n">
        <v>89.78</v>
      </c>
      <c r="G641" s="355" t="inlineStr">
        <is>
          <t>375.22</t>
        </is>
      </c>
      <c r="H641" s="356" t="inlineStr">
        <is>
          <t>379.16</t>
        </is>
      </c>
      <c r="I641" s="354" t="inlineStr">
        <is>
          <t>중앙대</t>
        </is>
      </c>
      <c r="J641" s="340" t="inlineStr">
        <is>
          <t>경제학부</t>
        </is>
      </c>
      <c r="K641" s="339" t="inlineStr">
        <is>
          <t>통합</t>
        </is>
      </c>
      <c r="L641" s="357" t="n">
        <v>50</v>
      </c>
      <c r="M641" s="358" t="inlineStr">
        <is>
          <t xml:space="preserve">741.8 / </t>
        </is>
      </c>
      <c r="N641" s="359" t="n">
        <v>1000</v>
      </c>
      <c r="O641" s="360" t="inlineStr">
        <is>
          <t>표점</t>
        </is>
      </c>
      <c r="P641" s="343" t="inlineStr">
        <is>
          <t>변표</t>
        </is>
      </c>
      <c r="Q641" s="342" t="inlineStr">
        <is>
          <t>2과목</t>
        </is>
      </c>
      <c r="R641" s="344" t="n">
        <v>30</v>
      </c>
      <c r="S641" s="345" t="n">
        <v>40</v>
      </c>
      <c r="T641" s="362" t="n">
        <v>30</v>
      </c>
      <c r="U641" s="361" t="n">
        <v>89.78</v>
      </c>
      <c r="V641" s="346" t="n">
        <v>125.295566502463</v>
      </c>
      <c r="W641" s="348" t="n">
        <v>123.684236453202</v>
      </c>
      <c r="X641" s="347" t="n">
        <v>63.12</v>
      </c>
      <c r="Y641" s="357" t="n">
        <v>65.5</v>
      </c>
      <c r="Z641" s="365" t="inlineStr">
        <is>
          <t>1등급</t>
        </is>
      </c>
      <c r="AA641" s="350" t="n">
        <v>100</v>
      </c>
      <c r="AB641" s="349" t="inlineStr">
        <is>
          <t>만점</t>
        </is>
      </c>
      <c r="AC641" s="350" t="n">
        <v>10</v>
      </c>
      <c r="AD641" s="349" t="inlineStr">
        <is>
          <t>만점</t>
        </is>
      </c>
      <c r="AE641" s="364" t="n">
        <v>0</v>
      </c>
      <c r="AF641" s="366" t="n">
        <v>0</v>
      </c>
      <c r="AG641" s="363" t="n">
        <v>0</v>
      </c>
      <c r="AH641" s="635" t="inlineStr"/>
      <c r="AI641" s="324" t="n"/>
      <c r="AL641" s="487" t="inlineStr">
        <is>
          <t>중앙대 경제학부</t>
        </is>
      </c>
      <c r="AM641" s="477" t="inlineStr">
        <is>
          <t>통합</t>
        </is>
      </c>
      <c r="AN641" s="637" t="n">
        <v>100</v>
      </c>
      <c r="AO641" s="478" t="n">
        <v>-1218</v>
      </c>
      <c r="AP641" s="463" t="n">
        <v>-629</v>
      </c>
      <c r="AQ641" s="479" t="n">
        <v>-589</v>
      </c>
      <c r="AR641" s="476" t="inlineStr">
        <is>
          <t>9.07 → 8.78</t>
        </is>
      </c>
      <c r="BA641" s="313" t="inlineStr">
        <is>
          <t>통합인문244</t>
        </is>
      </c>
    </row>
    <row r="642" ht="16.5" customHeight="1" s="671">
      <c r="B642" s="367" t="inlineStr">
        <is>
          <t>9.08</t>
        </is>
      </c>
      <c r="C642" s="351" t="inlineStr">
        <is>
          <t>19,704</t>
        </is>
      </c>
      <c r="D642" s="727" t="n">
        <v>-1219</v>
      </c>
      <c r="E642" s="352" t="inlineStr"/>
      <c r="F642" s="341" t="n">
        <v>89.77</v>
      </c>
      <c r="G642" s="355" t="inlineStr">
        <is>
          <t>374.70</t>
        </is>
      </c>
      <c r="H642" s="356" t="inlineStr">
        <is>
          <t>378.70</t>
        </is>
      </c>
      <c r="I642" s="354" t="inlineStr">
        <is>
          <t>건국대</t>
        </is>
      </c>
      <c r="J642" s="340" t="inlineStr">
        <is>
          <t>행정학과</t>
        </is>
      </c>
      <c r="K642" s="339" t="inlineStr">
        <is>
          <t>통합</t>
        </is>
      </c>
      <c r="L642" s="357" t="n">
        <v>27</v>
      </c>
      <c r="M642" s="358" t="inlineStr">
        <is>
          <t xml:space="preserve">661.22 / </t>
        </is>
      </c>
      <c r="N642" s="359" t="n">
        <v>1000</v>
      </c>
      <c r="O642" s="360" t="inlineStr">
        <is>
          <t>표점</t>
        </is>
      </c>
      <c r="P642" s="343" t="inlineStr">
        <is>
          <t>변표</t>
        </is>
      </c>
      <c r="Q642" s="342" t="inlineStr">
        <is>
          <t>2과목</t>
        </is>
      </c>
      <c r="R642" s="344" t="n">
        <v>30</v>
      </c>
      <c r="S642" s="345" t="n">
        <v>40</v>
      </c>
      <c r="T642" s="362" t="n">
        <v>20</v>
      </c>
      <c r="U642" s="361" t="n">
        <v>89.77</v>
      </c>
      <c r="V642" s="346" t="n">
        <v>125.283144309738</v>
      </c>
      <c r="W642" s="348" t="n">
        <v>123.6680876026594</v>
      </c>
      <c r="X642" s="347" t="n">
        <v>62.87</v>
      </c>
      <c r="Y642" s="357" t="n">
        <v>63.73999999999999</v>
      </c>
      <c r="Z642" s="365" t="inlineStr">
        <is>
          <t>2등급</t>
        </is>
      </c>
      <c r="AA642" s="350" t="n">
        <v>98.5</v>
      </c>
      <c r="AB642" s="349" t="inlineStr">
        <is>
          <t>만점</t>
        </is>
      </c>
      <c r="AC642" s="350" t="n">
        <v>0</v>
      </c>
      <c r="AD642" s="349" t="inlineStr">
        <is>
          <t>만점</t>
        </is>
      </c>
      <c r="AE642" s="364" t="n">
        <v>0</v>
      </c>
      <c r="AF642" s="366" t="n">
        <v>0</v>
      </c>
      <c r="AG642" s="363" t="n">
        <v>0</v>
      </c>
      <c r="AH642" s="635" t="inlineStr"/>
      <c r="AI642" s="324" t="n"/>
      <c r="AL642" s="487" t="inlineStr">
        <is>
          <t>건국대 행정학과</t>
        </is>
      </c>
      <c r="AM642" s="477" t="inlineStr">
        <is>
          <t>통합</t>
        </is>
      </c>
      <c r="AN642" s="637" t="n">
        <v>100</v>
      </c>
      <c r="AO642" s="478" t="n">
        <v>-1219</v>
      </c>
      <c r="AP642" s="463" t="n">
        <v>-628</v>
      </c>
      <c r="AQ642" s="479" t="n">
        <v>-591</v>
      </c>
      <c r="AR642" s="476" t="inlineStr">
        <is>
          <t>9.24 → 8.95</t>
        </is>
      </c>
      <c r="BA642" s="313" t="inlineStr">
        <is>
          <t>자연385</t>
        </is>
      </c>
    </row>
    <row r="643" ht="16.5" customHeight="1" s="671">
      <c r="B643" s="367" t="inlineStr">
        <is>
          <t>9.12</t>
        </is>
      </c>
      <c r="C643" s="351" t="inlineStr">
        <is>
          <t>19,790</t>
        </is>
      </c>
      <c r="D643" s="727" t="n">
        <v>-1220</v>
      </c>
      <c r="E643" s="352" t="inlineStr"/>
      <c r="F643" s="341" t="n">
        <v>89.73</v>
      </c>
      <c r="G643" s="355" t="inlineStr">
        <is>
          <t>374.60</t>
        </is>
      </c>
      <c r="H643" s="356" t="inlineStr">
        <is>
          <t>379.33</t>
        </is>
      </c>
      <c r="I643" s="354" t="inlineStr">
        <is>
          <t>동국대</t>
        </is>
      </c>
      <c r="J643" s="340" t="inlineStr">
        <is>
          <t>컴퓨터·AI학부(자연)</t>
        </is>
      </c>
      <c r="K643" s="339" t="inlineStr">
        <is>
          <t>자연</t>
        </is>
      </c>
      <c r="L643" s="357" t="n">
        <v>75</v>
      </c>
      <c r="M643" s="358" t="inlineStr">
        <is>
          <t xml:space="preserve">692.723 / </t>
        </is>
      </c>
      <c r="N643" s="359" t="n">
        <v>1000</v>
      </c>
      <c r="O643" s="360" t="inlineStr">
        <is>
          <t>표점</t>
        </is>
      </c>
      <c r="P643" s="343" t="inlineStr">
        <is>
          <t>변표</t>
        </is>
      </c>
      <c r="Q643" s="342" t="inlineStr">
        <is>
          <t>2과목</t>
        </is>
      </c>
      <c r="R643" s="344" t="n">
        <v>25</v>
      </c>
      <c r="S643" s="345" t="n">
        <v>35</v>
      </c>
      <c r="T643" s="362" t="n">
        <v>25</v>
      </c>
      <c r="U643" s="361" t="n">
        <v>89.73</v>
      </c>
      <c r="V643" s="346" t="n">
        <v>125.2532878117488</v>
      </c>
      <c r="W643" s="348" t="n">
        <v>123.6292741552735</v>
      </c>
      <c r="X643" s="347" t="n">
        <v>62.86</v>
      </c>
      <c r="Y643" s="357" t="n">
        <v>63.72</v>
      </c>
      <c r="Z643" s="365" t="inlineStr">
        <is>
          <t>2등급</t>
        </is>
      </c>
      <c r="AA643" s="350" t="n">
        <v>149.25</v>
      </c>
      <c r="AB643" s="349" t="inlineStr">
        <is>
          <t>만점</t>
        </is>
      </c>
      <c r="AC643" s="350" t="n">
        <v>0</v>
      </c>
      <c r="AD643" s="349" t="inlineStr">
        <is>
          <t>만점</t>
        </is>
      </c>
      <c r="AE643" s="364" t="n">
        <v>0</v>
      </c>
      <c r="AF643" s="366" t="n">
        <v>11.27</v>
      </c>
      <c r="AG643" s="363" t="n">
        <v>0</v>
      </c>
      <c r="AH643" s="635" t="inlineStr">
        <is>
          <t xml:space="preserve"> 미/기3%, 과탐3% 가산</t>
        </is>
      </c>
      <c r="AI643" s="324" t="n"/>
      <c r="AL643" s="487" t="inlineStr">
        <is>
          <t>동국대 컴퓨터·AI학부(자연)</t>
        </is>
      </c>
      <c r="AM643" s="477" t="inlineStr">
        <is>
          <t>자연</t>
        </is>
      </c>
      <c r="AN643" s="637" t="n">
        <v>100</v>
      </c>
      <c r="AO643" s="478" t="n">
        <v>-1220</v>
      </c>
      <c r="AP643" s="463" t="n">
        <v>-1220</v>
      </c>
      <c r="AQ643" s="479" t="n">
        <v>0</v>
      </c>
      <c r="AR643" s="476" t="inlineStr">
        <is>
          <t>9.13 → 8.56</t>
        </is>
      </c>
      <c r="BA643" s="313" t="inlineStr">
        <is>
          <t>자연386</t>
        </is>
      </c>
    </row>
    <row r="644" ht="16.5" customHeight="1" s="671">
      <c r="B644" s="367" t="inlineStr">
        <is>
          <t>9.13</t>
        </is>
      </c>
      <c r="C644" s="351" t="inlineStr">
        <is>
          <t>19,812</t>
        </is>
      </c>
      <c r="D644" s="727" t="n">
        <v>-1221</v>
      </c>
      <c r="E644" s="352" t="inlineStr">
        <is>
          <t>374.57</t>
        </is>
      </c>
      <c r="F644" s="341" t="n">
        <v>89.70999999999999</v>
      </c>
      <c r="G644" s="355" t="inlineStr">
        <is>
          <t>375.06</t>
        </is>
      </c>
      <c r="H644" s="356" t="inlineStr">
        <is>
          <t>378.92</t>
        </is>
      </c>
      <c r="I644" s="354" t="inlineStr">
        <is>
          <t>건국대</t>
        </is>
      </c>
      <c r="J644" s="340" t="inlineStr">
        <is>
          <t>사학과</t>
        </is>
      </c>
      <c r="K644" s="339" t="inlineStr">
        <is>
          <t>통합</t>
        </is>
      </c>
      <c r="L644" s="357" t="n">
        <v>5</v>
      </c>
      <c r="M644" s="358" t="inlineStr">
        <is>
          <t xml:space="preserve">661.82 / </t>
        </is>
      </c>
      <c r="N644" s="359" t="n">
        <v>1000</v>
      </c>
      <c r="O644" s="360" t="inlineStr">
        <is>
          <t>표점</t>
        </is>
      </c>
      <c r="P644" s="343" t="inlineStr">
        <is>
          <t>변표</t>
        </is>
      </c>
      <c r="Q644" s="342" t="inlineStr">
        <is>
          <t>2과목</t>
        </is>
      </c>
      <c r="R644" s="344" t="n">
        <v>40</v>
      </c>
      <c r="S644" s="345" t="n">
        <v>30</v>
      </c>
      <c r="T644" s="362" t="n">
        <v>20</v>
      </c>
      <c r="U644" s="361" t="n">
        <v>89.70999999999999</v>
      </c>
      <c r="V644" s="346" t="n">
        <v>125.2413376309428</v>
      </c>
      <c r="W644" s="348" t="n">
        <v>123.6137389202257</v>
      </c>
      <c r="X644" s="347" t="n">
        <v>63.1</v>
      </c>
      <c r="Y644" s="357" t="n">
        <v>63.71</v>
      </c>
      <c r="Z644" s="365" t="inlineStr">
        <is>
          <t>2등급</t>
        </is>
      </c>
      <c r="AA644" s="350" t="n">
        <v>98.5</v>
      </c>
      <c r="AB644" s="349" t="inlineStr">
        <is>
          <t>만점</t>
        </is>
      </c>
      <c r="AC644" s="350" t="n">
        <v>0</v>
      </c>
      <c r="AD644" s="349" t="inlineStr">
        <is>
          <t>만점</t>
        </is>
      </c>
      <c r="AE644" s="364" t="n">
        <v>0</v>
      </c>
      <c r="AF644" s="366" t="n">
        <v>0</v>
      </c>
      <c r="AG644" s="363" t="n">
        <v>0</v>
      </c>
      <c r="AH644" s="635" t="inlineStr"/>
      <c r="AI644" s="324" t="n"/>
      <c r="AL644" s="487" t="inlineStr">
        <is>
          <t>건국대 사학과</t>
        </is>
      </c>
      <c r="AM644" s="477" t="inlineStr">
        <is>
          <t>통합</t>
        </is>
      </c>
      <c r="AN644" s="637" t="n">
        <v>100</v>
      </c>
      <c r="AO644" s="478" t="n">
        <v>-1221</v>
      </c>
      <c r="AP644" s="463" t="n">
        <v>-630</v>
      </c>
      <c r="AQ644" s="479" t="n">
        <v>-591</v>
      </c>
      <c r="AR644" s="476" t="inlineStr">
        <is>
          <t>9.14 → 8.85</t>
        </is>
      </c>
      <c r="BA644" s="313" t="inlineStr">
        <is>
          <t>통합인문245</t>
        </is>
      </c>
    </row>
    <row r="645" ht="16.5" customHeight="1" s="671">
      <c r="B645" s="367" t="inlineStr">
        <is>
          <t>9.14</t>
        </is>
      </c>
      <c r="C645" s="351" t="inlineStr">
        <is>
          <t>19,834</t>
        </is>
      </c>
      <c r="D645" s="727" t="n">
        <v>-1222</v>
      </c>
      <c r="E645" s="352" t="inlineStr">
        <is>
          <t>374.57</t>
        </is>
      </c>
      <c r="F645" s="341" t="n">
        <v>89.70999999999999</v>
      </c>
      <c r="G645" s="355" t="inlineStr">
        <is>
          <t>375.05</t>
        </is>
      </c>
      <c r="H645" s="356" t="inlineStr">
        <is>
          <t>378.90</t>
        </is>
      </c>
      <c r="I645" s="354" t="inlineStr">
        <is>
          <t>한국외국어대</t>
        </is>
      </c>
      <c r="J645" s="340" t="inlineStr">
        <is>
          <t>행정학과</t>
        </is>
      </c>
      <c r="K645" s="339" t="inlineStr">
        <is>
          <t>통합</t>
        </is>
      </c>
      <c r="L645" s="357" t="n">
        <v>15</v>
      </c>
      <c r="M645" s="358" t="inlineStr">
        <is>
          <t xml:space="preserve">651.3 / </t>
        </is>
      </c>
      <c r="N645" s="359" t="n">
        <v>700</v>
      </c>
      <c r="O645" s="360" t="inlineStr">
        <is>
          <t>표점/만점</t>
        </is>
      </c>
      <c r="P645" s="343" t="inlineStr">
        <is>
          <t>변표/만점</t>
        </is>
      </c>
      <c r="Q645" s="342" t="inlineStr">
        <is>
          <t>2과목</t>
        </is>
      </c>
      <c r="R645" s="344" t="n">
        <v>30</v>
      </c>
      <c r="S645" s="345" t="n">
        <v>35</v>
      </c>
      <c r="T645" s="362" t="n">
        <v>20</v>
      </c>
      <c r="U645" s="361" t="n">
        <v>89.70999999999999</v>
      </c>
      <c r="V645" s="346" t="n">
        <v>125.2388076989652</v>
      </c>
      <c r="W645" s="348" t="n">
        <v>123.6104500086548</v>
      </c>
      <c r="X645" s="347" t="n">
        <v>63.1</v>
      </c>
      <c r="Y645" s="357" t="n">
        <v>66.14</v>
      </c>
      <c r="Z645" s="365" t="inlineStr">
        <is>
          <t>2등급</t>
        </is>
      </c>
      <c r="AA645" s="350" t="n">
        <v>103.5</v>
      </c>
      <c r="AB645" s="349" t="inlineStr">
        <is>
          <t>만점</t>
        </is>
      </c>
      <c r="AC645" s="350" t="n">
        <v>10</v>
      </c>
      <c r="AD645" s="349" t="inlineStr">
        <is>
          <t>만점</t>
        </is>
      </c>
      <c r="AE645" s="364" t="n">
        <v>0</v>
      </c>
      <c r="AF645" s="366" t="n">
        <v>0</v>
      </c>
      <c r="AG645" s="363" t="n">
        <v>0</v>
      </c>
      <c r="AH645" s="635" t="inlineStr"/>
      <c r="AI645" s="324" t="n"/>
      <c r="AL645" s="487" t="inlineStr">
        <is>
          <t>한국외국어대 행정학과</t>
        </is>
      </c>
      <c r="AM645" s="477" t="inlineStr">
        <is>
          <t>통합</t>
        </is>
      </c>
      <c r="AN645" s="637" t="n">
        <v>100</v>
      </c>
      <c r="AO645" s="478" t="n">
        <v>-1222</v>
      </c>
      <c r="AP645" s="463" t="n">
        <v>-630</v>
      </c>
      <c r="AQ645" s="479" t="n">
        <v>-592</v>
      </c>
      <c r="AR645" s="476" t="inlineStr">
        <is>
          <t>9.14 → 8.85</t>
        </is>
      </c>
      <c r="BA645" s="313" t="inlineStr">
        <is>
          <t>자연387</t>
        </is>
      </c>
    </row>
    <row r="646" ht="16.5" customHeight="1" s="671">
      <c r="B646" s="367" t="inlineStr">
        <is>
          <t>9.16</t>
        </is>
      </c>
      <c r="C646" s="351" t="inlineStr">
        <is>
          <t>19,877</t>
        </is>
      </c>
      <c r="D646" s="727" t="n">
        <v>-1223</v>
      </c>
      <c r="E646" s="352" t="inlineStr">
        <is>
          <t>374.50</t>
        </is>
      </c>
      <c r="F646" s="341" t="n">
        <v>89.69</v>
      </c>
      <c r="G646" s="355" t="inlineStr">
        <is>
          <t>374.98</t>
        </is>
      </c>
      <c r="H646" s="356" t="inlineStr">
        <is>
          <t>378.86</t>
        </is>
      </c>
      <c r="I646" s="354" t="inlineStr">
        <is>
          <t>경희대</t>
        </is>
      </c>
      <c r="J646" s="340" t="inlineStr">
        <is>
          <t>국제학과</t>
        </is>
      </c>
      <c r="K646" s="339" t="inlineStr">
        <is>
          <t>통합</t>
        </is>
      </c>
      <c r="L646" s="357" t="n">
        <v>63</v>
      </c>
      <c r="M646" s="358" t="inlineStr">
        <is>
          <t xml:space="preserve">543.56 / </t>
        </is>
      </c>
      <c r="N646" s="359" t="n">
        <v>800</v>
      </c>
      <c r="O646" s="360" t="inlineStr">
        <is>
          <t>표점</t>
        </is>
      </c>
      <c r="P646" s="343" t="inlineStr">
        <is>
          <t>변표</t>
        </is>
      </c>
      <c r="Q646" s="342" t="inlineStr">
        <is>
          <t>2과목</t>
        </is>
      </c>
      <c r="R646" s="344" t="n">
        <v>30</v>
      </c>
      <c r="S646" s="345" t="n">
        <v>30</v>
      </c>
      <c r="T646" s="362" t="n">
        <v>25</v>
      </c>
      <c r="U646" s="361" t="n">
        <v>89.69</v>
      </c>
      <c r="V646" s="346" t="n">
        <v>125.2193958664547</v>
      </c>
      <c r="W646" s="348" t="n">
        <v>123.5852146263911</v>
      </c>
      <c r="X646" s="347" t="n">
        <v>63.09</v>
      </c>
      <c r="Y646" s="357" t="n">
        <v>63.7</v>
      </c>
      <c r="Z646" s="365" t="inlineStr">
        <is>
          <t>2등급</t>
        </is>
      </c>
      <c r="AA646" s="350" t="n">
        <v>117.6</v>
      </c>
      <c r="AB646" s="349" t="inlineStr">
        <is>
          <t>만점</t>
        </is>
      </c>
      <c r="AC646" s="350" t="n">
        <v>0</v>
      </c>
      <c r="AD646" s="349" t="inlineStr">
        <is>
          <t>만점</t>
        </is>
      </c>
      <c r="AE646" s="364" t="n">
        <v>0</v>
      </c>
      <c r="AF646" s="366" t="n">
        <v>0</v>
      </c>
      <c r="AG646" s="363" t="n">
        <v>0</v>
      </c>
      <c r="AH646" s="635" t="inlineStr"/>
      <c r="AI646" s="324" t="n"/>
      <c r="AL646" s="487" t="inlineStr">
        <is>
          <t>경희대 국제학과</t>
        </is>
      </c>
      <c r="AM646" s="477" t="inlineStr">
        <is>
          <t>통합</t>
        </is>
      </c>
      <c r="AN646" s="637" t="n">
        <v>100</v>
      </c>
      <c r="AO646" s="478" t="n">
        <v>-1223</v>
      </c>
      <c r="AP646" s="463" t="n">
        <v>-631</v>
      </c>
      <c r="AQ646" s="479" t="n">
        <v>-592</v>
      </c>
      <c r="AR646" s="476" t="inlineStr">
        <is>
          <t>9.16 → 8.87</t>
        </is>
      </c>
      <c r="BA646" s="313" t="inlineStr">
        <is>
          <t>통합인문246</t>
        </is>
      </c>
    </row>
    <row r="647" ht="16.5" customHeight="1" s="671">
      <c r="B647" s="367" t="inlineStr">
        <is>
          <t>9.16</t>
        </is>
      </c>
      <c r="C647" s="351" t="inlineStr">
        <is>
          <t>19,877</t>
        </is>
      </c>
      <c r="D647" s="727" t="n">
        <v>-1224</v>
      </c>
      <c r="E647" s="352" t="inlineStr">
        <is>
          <t>374.51</t>
        </is>
      </c>
      <c r="F647" s="341" t="n">
        <v>89.69</v>
      </c>
      <c r="G647" s="355" t="inlineStr">
        <is>
          <t>374.99</t>
        </is>
      </c>
      <c r="H647" s="356" t="inlineStr">
        <is>
          <t>378.86</t>
        </is>
      </c>
      <c r="I647" s="354" t="inlineStr">
        <is>
          <t>연세대</t>
        </is>
      </c>
      <c r="J647" s="340" t="inlineStr">
        <is>
          <t>경제(농어촌)</t>
        </is>
      </c>
      <c r="K647" s="339" t="inlineStr">
        <is>
          <t>통합</t>
        </is>
      </c>
      <c r="L647" s="357" t="inlineStr"/>
      <c r="M647" s="358" t="inlineStr">
        <is>
          <t xml:space="preserve">678.295 / </t>
        </is>
      </c>
      <c r="N647" s="359" t="n">
        <v>1000</v>
      </c>
      <c r="O647" s="360" t="inlineStr">
        <is>
          <t>표점</t>
        </is>
      </c>
      <c r="P647" s="343" t="inlineStr">
        <is>
          <t>변표</t>
        </is>
      </c>
      <c r="Q647" s="342" t="inlineStr">
        <is>
          <t>2과목</t>
        </is>
      </c>
      <c r="R647" s="344" t="n">
        <v>38</v>
      </c>
      <c r="S647" s="345" t="n">
        <v>25</v>
      </c>
      <c r="T647" s="362" t="n">
        <v>25</v>
      </c>
      <c r="U647" s="361" t="n">
        <v>89.69</v>
      </c>
      <c r="V647" s="346" t="n">
        <v>125.2207979357094</v>
      </c>
      <c r="W647" s="348" t="n">
        <v>123.5870373164222</v>
      </c>
      <c r="X647" s="347" t="n">
        <v>63.09</v>
      </c>
      <c r="Y647" s="357" t="n">
        <v>63.7</v>
      </c>
      <c r="Z647" s="365" t="inlineStr">
        <is>
          <t>1등급</t>
        </is>
      </c>
      <c r="AA647" s="350" t="n">
        <v>125</v>
      </c>
      <c r="AB647" s="349" t="inlineStr">
        <is>
          <t>만점</t>
        </is>
      </c>
      <c r="AC647" s="350" t="n">
        <v>0</v>
      </c>
      <c r="AD647" s="349" t="inlineStr">
        <is>
          <t>만점</t>
        </is>
      </c>
      <c r="AE647" s="364" t="n">
        <v>0</v>
      </c>
      <c r="AF647" s="366" t="n">
        <v>4.778</v>
      </c>
      <c r="AG647" s="363" t="n">
        <v>0</v>
      </c>
      <c r="AH647" s="635" t="inlineStr">
        <is>
          <t xml:space="preserve"> 사탐3%가산</t>
        </is>
      </c>
      <c r="AI647" s="324" t="n"/>
      <c r="AL647" s="487" t="inlineStr">
        <is>
          <t>연세대 경제(농어촌)</t>
        </is>
      </c>
      <c r="AM647" s="477" t="inlineStr">
        <is>
          <t>통합</t>
        </is>
      </c>
      <c r="AN647" s="637" t="n">
        <v>100</v>
      </c>
      <c r="AO647" s="478" t="n">
        <v>-1224</v>
      </c>
      <c r="AP647" s="463" t="n">
        <v>-631</v>
      </c>
      <c r="AQ647" s="479" t="n">
        <v>-593</v>
      </c>
      <c r="AR647" s="476" t="inlineStr">
        <is>
          <t>9.16 → 8.87</t>
        </is>
      </c>
      <c r="BA647" s="313" t="inlineStr">
        <is>
          <t>통합인문247</t>
        </is>
      </c>
    </row>
    <row r="648" ht="16.5" customHeight="1" s="671">
      <c r="B648" s="367" t="inlineStr">
        <is>
          <t>9.25</t>
        </is>
      </c>
      <c r="C648" s="351" t="inlineStr">
        <is>
          <t>20,073</t>
        </is>
      </c>
      <c r="D648" s="727" t="n">
        <v>-1225</v>
      </c>
      <c r="E648" s="352" t="inlineStr">
        <is>
          <t>374.16</t>
        </is>
      </c>
      <c r="F648" s="341" t="n">
        <v>89.67</v>
      </c>
      <c r="G648" s="355" t="inlineStr">
        <is>
          <t>374.94</t>
        </is>
      </c>
      <c r="H648" s="356" t="inlineStr">
        <is>
          <t>378.84</t>
        </is>
      </c>
      <c r="I648" s="354" t="inlineStr">
        <is>
          <t>이화여대</t>
        </is>
      </c>
      <c r="J648" s="340" t="inlineStr">
        <is>
          <t>교육공학과</t>
        </is>
      </c>
      <c r="K648" s="339" t="inlineStr">
        <is>
          <t>통합</t>
        </is>
      </c>
      <c r="L648" s="357" t="n">
        <v>13</v>
      </c>
      <c r="M648" s="358" t="inlineStr">
        <is>
          <t xml:space="preserve">922.96 / </t>
        </is>
      </c>
      <c r="N648" s="359" t="n">
        <v>1000</v>
      </c>
      <c r="O648" s="360" t="inlineStr">
        <is>
          <t>표점/만점</t>
        </is>
      </c>
      <c r="P648" s="343" t="inlineStr">
        <is>
          <t>변표/만점</t>
        </is>
      </c>
      <c r="Q648" s="342" t="inlineStr">
        <is>
          <t>2과목</t>
        </is>
      </c>
      <c r="R648" s="344" t="n">
        <v>30</v>
      </c>
      <c r="S648" s="345" t="n">
        <v>30</v>
      </c>
      <c r="T648" s="362" t="n">
        <v>20</v>
      </c>
      <c r="U648" s="361" t="n">
        <v>89.67</v>
      </c>
      <c r="V648" s="346" t="n">
        <v>125.2042645140223</v>
      </c>
      <c r="W648" s="348" t="n">
        <v>123.5655438682289</v>
      </c>
      <c r="X648" s="347" t="n">
        <v>63.09</v>
      </c>
      <c r="Y648" s="357" t="n">
        <v>63.59</v>
      </c>
      <c r="Z648" s="365" t="inlineStr">
        <is>
          <t>2등급</t>
        </is>
      </c>
      <c r="AA648" s="350" t="n">
        <v>196</v>
      </c>
      <c r="AB648" s="349" t="inlineStr">
        <is>
          <t>만점</t>
        </is>
      </c>
      <c r="AC648" s="350" t="n">
        <v>10</v>
      </c>
      <c r="AD648" s="349" t="inlineStr">
        <is>
          <t>만점</t>
        </is>
      </c>
      <c r="AE648" s="364" t="n">
        <v>0</v>
      </c>
      <c r="AF648" s="366" t="n">
        <v>0</v>
      </c>
      <c r="AG648" s="363" t="n">
        <v>0</v>
      </c>
      <c r="AH648" s="635" t="inlineStr"/>
      <c r="AI648" s="324" t="n"/>
      <c r="AL648" s="487" t="inlineStr">
        <is>
          <t>이화여대 교육공학과</t>
        </is>
      </c>
      <c r="AM648" s="477" t="inlineStr">
        <is>
          <t>통합</t>
        </is>
      </c>
      <c r="AN648" s="637" t="n">
        <v>100</v>
      </c>
      <c r="AO648" s="478" t="n">
        <v>-1225</v>
      </c>
      <c r="AP648" s="463" t="n">
        <v>-631</v>
      </c>
      <c r="AQ648" s="479" t="n">
        <v>-594</v>
      </c>
      <c r="AR648" s="476" t="inlineStr">
        <is>
          <t>9.17 → 8.88</t>
        </is>
      </c>
      <c r="BA648" s="313" t="inlineStr">
        <is>
          <t>자연388</t>
        </is>
      </c>
    </row>
    <row r="649" ht="16.5" customHeight="1" s="671">
      <c r="B649" s="367" t="inlineStr">
        <is>
          <t>9.17</t>
        </is>
      </c>
      <c r="C649" s="351" t="inlineStr">
        <is>
          <t>19,899</t>
        </is>
      </c>
      <c r="D649" s="727" t="n">
        <v>-1226</v>
      </c>
      <c r="E649" s="352" t="inlineStr">
        <is>
          <t>374.45</t>
        </is>
      </c>
      <c r="F649" s="341" t="n">
        <v>89.66</v>
      </c>
      <c r="G649" s="355" t="inlineStr">
        <is>
          <t>374.93</t>
        </is>
      </c>
      <c r="H649" s="356" t="inlineStr">
        <is>
          <t>378.84</t>
        </is>
      </c>
      <c r="I649" s="354" t="inlineStr">
        <is>
          <t>한국외국어대</t>
        </is>
      </c>
      <c r="J649" s="340" t="inlineStr">
        <is>
          <t>ELLT학과</t>
        </is>
      </c>
      <c r="K649" s="339" t="inlineStr">
        <is>
          <t>통합</t>
        </is>
      </c>
      <c r="L649" s="357" t="n">
        <v>21</v>
      </c>
      <c r="M649" s="358" t="inlineStr">
        <is>
          <t xml:space="preserve">651.1 / </t>
        </is>
      </c>
      <c r="N649" s="359" t="n">
        <v>700</v>
      </c>
      <c r="O649" s="360" t="inlineStr">
        <is>
          <t>표점/만점</t>
        </is>
      </c>
      <c r="P649" s="343" t="inlineStr">
        <is>
          <t>변표/만점</t>
        </is>
      </c>
      <c r="Q649" s="342" t="inlineStr">
        <is>
          <t>2과목</t>
        </is>
      </c>
      <c r="R649" s="344" t="n">
        <v>30</v>
      </c>
      <c r="S649" s="345" t="n">
        <v>35</v>
      </c>
      <c r="T649" s="362" t="n">
        <v>20</v>
      </c>
      <c r="U649" s="361" t="n">
        <v>89.66</v>
      </c>
      <c r="V649" s="346" t="n">
        <v>125.2026268833872</v>
      </c>
      <c r="W649" s="348" t="n">
        <v>123.5634149484033</v>
      </c>
      <c r="X649" s="347" t="n">
        <v>63.08</v>
      </c>
      <c r="Y649" s="357" t="n">
        <v>66.11</v>
      </c>
      <c r="Z649" s="365" t="inlineStr">
        <is>
          <t>2등급</t>
        </is>
      </c>
      <c r="AA649" s="350" t="n">
        <v>103.5</v>
      </c>
      <c r="AB649" s="349" t="inlineStr">
        <is>
          <t>만점</t>
        </is>
      </c>
      <c r="AC649" s="350" t="n">
        <v>10</v>
      </c>
      <c r="AD649" s="349" t="inlineStr">
        <is>
          <t>만점</t>
        </is>
      </c>
      <c r="AE649" s="364" t="n">
        <v>0</v>
      </c>
      <c r="AF649" s="366" t="n">
        <v>0</v>
      </c>
      <c r="AG649" s="363" t="n">
        <v>0</v>
      </c>
      <c r="AH649" s="635" t="inlineStr"/>
      <c r="AI649" s="324" t="n"/>
      <c r="AL649" s="487" t="inlineStr">
        <is>
          <t>한국외국어대 ELLT학과</t>
        </is>
      </c>
      <c r="AM649" s="477" t="inlineStr">
        <is>
          <t>통합</t>
        </is>
      </c>
      <c r="AN649" s="637" t="n">
        <v>100</v>
      </c>
      <c r="AO649" s="478" t="n">
        <v>-1226</v>
      </c>
      <c r="AP649" s="463" t="n">
        <v>-632</v>
      </c>
      <c r="AQ649" s="479" t="n">
        <v>-594</v>
      </c>
      <c r="AR649" s="476" t="inlineStr">
        <is>
          <t>9.17 → 8.88</t>
        </is>
      </c>
      <c r="BA649" s="313" t="inlineStr">
        <is>
          <t>통합인문248</t>
        </is>
      </c>
    </row>
    <row r="650" ht="16.5" customHeight="1" s="671">
      <c r="B650" s="367" t="inlineStr">
        <is>
          <t>9.20</t>
        </is>
      </c>
      <c r="C650" s="351" t="inlineStr">
        <is>
          <t>19,964</t>
        </is>
      </c>
      <c r="D650" s="727" t="n">
        <v>-1227</v>
      </c>
      <c r="E650" s="352" t="inlineStr"/>
      <c r="F650" s="341" t="n">
        <v>89.59999999999999</v>
      </c>
      <c r="G650" s="355" t="inlineStr">
        <is>
          <t>374.30</t>
        </is>
      </c>
      <c r="H650" s="356" t="inlineStr">
        <is>
          <t>379.18</t>
        </is>
      </c>
      <c r="I650" s="354" t="inlineStr">
        <is>
          <t>홍익대</t>
        </is>
      </c>
      <c r="J650" s="340" t="inlineStr">
        <is>
          <t>서울캠퍼스자율전공(자연·예능)</t>
        </is>
      </c>
      <c r="K650" s="339" t="inlineStr">
        <is>
          <t>자연</t>
        </is>
      </c>
      <c r="L650" s="357" t="n">
        <v>120</v>
      </c>
      <c r="M650" s="358" t="inlineStr">
        <is>
          <t xml:space="preserve">130.2 / </t>
        </is>
      </c>
      <c r="N650" s="359" t="n">
        <v>200</v>
      </c>
      <c r="O650" s="360" t="inlineStr">
        <is>
          <t>표점</t>
        </is>
      </c>
      <c r="P650" s="343" t="inlineStr">
        <is>
          <t>표점</t>
        </is>
      </c>
      <c r="Q650" s="342" t="inlineStr">
        <is>
          <t>2과목</t>
        </is>
      </c>
      <c r="R650" s="344" t="n">
        <v>20</v>
      </c>
      <c r="S650" s="345" t="n">
        <v>35</v>
      </c>
      <c r="T650" s="362" t="n">
        <v>30</v>
      </c>
      <c r="U650" s="361" t="n">
        <v>89.59999999999999</v>
      </c>
      <c r="V650" s="346" t="n">
        <v>125.1556141774872</v>
      </c>
      <c r="W650" s="348" t="n">
        <v>123.5022984307334</v>
      </c>
      <c r="X650" s="347" t="n">
        <v>62.82</v>
      </c>
      <c r="Y650" s="357" t="inlineStr"/>
      <c r="Z650" s="365" t="inlineStr">
        <is>
          <t>2등급</t>
        </is>
      </c>
      <c r="AA650" s="350" t="n">
        <v>14.25</v>
      </c>
      <c r="AB650" s="349" t="inlineStr">
        <is>
          <t>만점</t>
        </is>
      </c>
      <c r="AC650" s="350" t="n">
        <v>10</v>
      </c>
      <c r="AD650" s="349" t="inlineStr">
        <is>
          <t>만점</t>
        </is>
      </c>
      <c r="AE650" s="364" t="n">
        <v>0</v>
      </c>
      <c r="AF650" s="366" t="n">
        <v>0</v>
      </c>
      <c r="AG650" s="363" t="n">
        <v>0</v>
      </c>
      <c r="AH650" s="635" t="inlineStr"/>
      <c r="AI650" s="324" t="n"/>
      <c r="AL650" s="487" t="inlineStr">
        <is>
          <t>홍익대 서울캠퍼스자율전공(자연·예능)</t>
        </is>
      </c>
      <c r="AM650" s="477" t="inlineStr">
        <is>
          <t>자연</t>
        </is>
      </c>
      <c r="AN650" s="637" t="n">
        <v>100</v>
      </c>
      <c r="AO650" s="478" t="n">
        <v>-1227</v>
      </c>
      <c r="AP650" s="463" t="n">
        <v>-1227</v>
      </c>
      <c r="AQ650" s="479" t="n">
        <v>0</v>
      </c>
      <c r="AR650" s="476" t="inlineStr">
        <is>
          <t>9.20 → 8.64</t>
        </is>
      </c>
      <c r="BA650" s="313" t="inlineStr">
        <is>
          <t>통합인문249</t>
        </is>
      </c>
    </row>
    <row r="651" ht="16.5" customHeight="1" s="671">
      <c r="B651" s="367" t="inlineStr">
        <is>
          <t>9.22</t>
        </is>
      </c>
      <c r="C651" s="351" t="inlineStr">
        <is>
          <t>20,007</t>
        </is>
      </c>
      <c r="D651" s="727" t="n">
        <v>-1228</v>
      </c>
      <c r="E651" s="352" t="inlineStr"/>
      <c r="F651" s="341" t="n">
        <v>89.58</v>
      </c>
      <c r="G651" s="355" t="inlineStr">
        <is>
          <t>374.24</t>
        </is>
      </c>
      <c r="H651" s="356" t="inlineStr">
        <is>
          <t>379.11</t>
        </is>
      </c>
      <c r="I651" s="354" t="inlineStr">
        <is>
          <t>동국대</t>
        </is>
      </c>
      <c r="J651" s="340" t="inlineStr">
        <is>
          <t>에너지신소재공학과</t>
        </is>
      </c>
      <c r="K651" s="339" t="inlineStr">
        <is>
          <t>자연</t>
        </is>
      </c>
      <c r="L651" s="357" t="n">
        <v>14</v>
      </c>
      <c r="M651" s="358" t="inlineStr">
        <is>
          <t xml:space="preserve">692.152 / </t>
        </is>
      </c>
      <c r="N651" s="359" t="n">
        <v>1000</v>
      </c>
      <c r="O651" s="360" t="inlineStr">
        <is>
          <t>표점</t>
        </is>
      </c>
      <c r="P651" s="343" t="inlineStr">
        <is>
          <t>변표</t>
        </is>
      </c>
      <c r="Q651" s="342" t="inlineStr">
        <is>
          <t>2과목</t>
        </is>
      </c>
      <c r="R651" s="344" t="n">
        <v>25</v>
      </c>
      <c r="S651" s="345" t="n">
        <v>35</v>
      </c>
      <c r="T651" s="362" t="n">
        <v>25</v>
      </c>
      <c r="U651" s="361" t="n">
        <v>89.58</v>
      </c>
      <c r="V651" s="346" t="n">
        <v>125.1367280595659</v>
      </c>
      <c r="W651" s="348" t="n">
        <v>123.4777464774357</v>
      </c>
      <c r="X651" s="347" t="n">
        <v>62.81</v>
      </c>
      <c r="Y651" s="357" t="n">
        <v>63.66</v>
      </c>
      <c r="Z651" s="365" t="inlineStr">
        <is>
          <t>2등급</t>
        </is>
      </c>
      <c r="AA651" s="350" t="n">
        <v>149.25</v>
      </c>
      <c r="AB651" s="349" t="inlineStr">
        <is>
          <t>만점</t>
        </is>
      </c>
      <c r="AC651" s="350" t="n">
        <v>0</v>
      </c>
      <c r="AD651" s="349" t="inlineStr">
        <is>
          <t>만점</t>
        </is>
      </c>
      <c r="AE651" s="364" t="n">
        <v>0</v>
      </c>
      <c r="AF651" s="366" t="n">
        <v>11.257</v>
      </c>
      <c r="AG651" s="363" t="n">
        <v>0</v>
      </c>
      <c r="AH651" s="635" t="inlineStr">
        <is>
          <t xml:space="preserve"> 미/기3%, 과탐3% 가산</t>
        </is>
      </c>
      <c r="AI651" s="324" t="n"/>
      <c r="AL651" s="487" t="inlineStr">
        <is>
          <t>동국대 에너지신소재공학과</t>
        </is>
      </c>
      <c r="AM651" s="477" t="inlineStr">
        <is>
          <t>자연</t>
        </is>
      </c>
      <c r="AN651" s="637" t="n">
        <v>100</v>
      </c>
      <c r="AO651" s="478" t="n">
        <v>-1228</v>
      </c>
      <c r="AP651" s="463" t="n">
        <v>-1228</v>
      </c>
      <c r="AQ651" s="479" t="n">
        <v>0</v>
      </c>
      <c r="AR651" s="476" t="inlineStr">
        <is>
          <t>9.23 → 8.66</t>
        </is>
      </c>
      <c r="BA651" s="313" t="inlineStr">
        <is>
          <t>자연389</t>
        </is>
      </c>
    </row>
    <row r="652" ht="16.5" customHeight="1" s="671">
      <c r="B652" s="367" t="inlineStr">
        <is>
          <t>9.22</t>
        </is>
      </c>
      <c r="C652" s="351" t="inlineStr">
        <is>
          <t>20,007</t>
        </is>
      </c>
      <c r="D652" s="727" t="n">
        <v>-1229</v>
      </c>
      <c r="E652" s="352" t="inlineStr"/>
      <c r="F652" s="341" t="n">
        <v>89.56999999999999</v>
      </c>
      <c r="G652" s="355" t="inlineStr">
        <is>
          <t>374.24</t>
        </is>
      </c>
      <c r="H652" s="356" t="inlineStr">
        <is>
          <t>379.11</t>
        </is>
      </c>
      <c r="I652" s="354" t="inlineStr">
        <is>
          <t>동국대</t>
        </is>
      </c>
      <c r="J652" s="340" t="inlineStr">
        <is>
          <t>산업시스템공학과</t>
        </is>
      </c>
      <c r="K652" s="339" t="inlineStr">
        <is>
          <t>자연</t>
        </is>
      </c>
      <c r="L652" s="357" t="n">
        <v>27</v>
      </c>
      <c r="M652" s="358" t="inlineStr">
        <is>
          <t xml:space="preserve">687.366 / </t>
        </is>
      </c>
      <c r="N652" s="359" t="n">
        <v>1000</v>
      </c>
      <c r="O652" s="360" t="inlineStr">
        <is>
          <t>표점</t>
        </is>
      </c>
      <c r="P652" s="343" t="inlineStr">
        <is>
          <t>변표</t>
        </is>
      </c>
      <c r="Q652" s="342" t="inlineStr">
        <is>
          <t>2과목</t>
        </is>
      </c>
      <c r="R652" s="344" t="n">
        <v>25</v>
      </c>
      <c r="S652" s="345" t="n">
        <v>35</v>
      </c>
      <c r="T652" s="362" t="n">
        <v>25</v>
      </c>
      <c r="U652" s="361" t="n">
        <v>89.56999999999999</v>
      </c>
      <c r="V652" s="346" t="n">
        <v>125.1342899758268</v>
      </c>
      <c r="W652" s="348" t="n">
        <v>123.4745769685748</v>
      </c>
      <c r="X652" s="347" t="n">
        <v>62.82</v>
      </c>
      <c r="Y652" s="357" t="n">
        <v>63.66</v>
      </c>
      <c r="Z652" s="365" t="inlineStr">
        <is>
          <t>2등급</t>
        </is>
      </c>
      <c r="AA652" s="350" t="n">
        <v>149.25</v>
      </c>
      <c r="AB652" s="349" t="inlineStr">
        <is>
          <t>만점</t>
        </is>
      </c>
      <c r="AC652" s="350" t="n">
        <v>0</v>
      </c>
      <c r="AD652" s="349" t="inlineStr">
        <is>
          <t>만점</t>
        </is>
      </c>
      <c r="AE652" s="364" t="n">
        <v>0</v>
      </c>
      <c r="AF652" s="366" t="n">
        <v>6.482</v>
      </c>
      <c r="AG652" s="363" t="n">
        <v>0</v>
      </c>
      <c r="AH652" s="635" t="inlineStr">
        <is>
          <t xml:space="preserve"> 미/기 3%가산</t>
        </is>
      </c>
      <c r="AI652" s="324" t="n"/>
      <c r="AL652" s="487" t="inlineStr">
        <is>
          <t>동국대 산업시스템공학과</t>
        </is>
      </c>
      <c r="AM652" s="477" t="inlineStr">
        <is>
          <t>자연</t>
        </is>
      </c>
      <c r="AN652" s="637" t="n">
        <v>100</v>
      </c>
      <c r="AO652" s="478" t="n">
        <v>-1229</v>
      </c>
      <c r="AP652" s="463" t="n">
        <v>-1229</v>
      </c>
      <c r="AQ652" s="479" t="n">
        <v>0</v>
      </c>
      <c r="AR652" s="476" t="inlineStr">
        <is>
          <t>9.23 → 8.66</t>
        </is>
      </c>
      <c r="BA652" s="313" t="inlineStr">
        <is>
          <t>자연390</t>
        </is>
      </c>
    </row>
    <row r="653" ht="16.5" customHeight="1" s="671">
      <c r="B653" s="367" t="inlineStr">
        <is>
          <t>9.24</t>
        </is>
      </c>
      <c r="C653" s="351" t="inlineStr">
        <is>
          <t>20,051</t>
        </is>
      </c>
      <c r="D653" s="727" t="n">
        <v>-1230</v>
      </c>
      <c r="E653" s="352" t="inlineStr">
        <is>
          <t>374.21</t>
        </is>
      </c>
      <c r="F653" s="341" t="n">
        <v>89.56</v>
      </c>
      <c r="G653" s="355" t="inlineStr">
        <is>
          <t>374.68</t>
        </is>
      </c>
      <c r="H653" s="356" t="inlineStr">
        <is>
          <t>378.68</t>
        </is>
      </c>
      <c r="I653" s="354" t="inlineStr">
        <is>
          <t>한국외국어대</t>
        </is>
      </c>
      <c r="J653" s="340" t="inlineStr">
        <is>
          <t>영어교육과</t>
        </is>
      </c>
      <c r="K653" s="339" t="inlineStr">
        <is>
          <t>통합</t>
        </is>
      </c>
      <c r="L653" s="357" t="n">
        <v>10</v>
      </c>
      <c r="M653" s="358" t="inlineStr">
        <is>
          <t xml:space="preserve">654.3 / </t>
        </is>
      </c>
      <c r="N653" s="359" t="n">
        <v>700</v>
      </c>
      <c r="O653" s="360" t="inlineStr">
        <is>
          <t>표점/만점</t>
        </is>
      </c>
      <c r="P653" s="343" t="inlineStr">
        <is>
          <t>변표/만점</t>
        </is>
      </c>
      <c r="Q653" s="342" t="inlineStr">
        <is>
          <t>2과목</t>
        </is>
      </c>
      <c r="R653" s="344" t="n">
        <v>30</v>
      </c>
      <c r="S653" s="345" t="n">
        <v>30</v>
      </c>
      <c r="T653" s="362" t="n">
        <v>20</v>
      </c>
      <c r="U653" s="361" t="n">
        <v>89.56</v>
      </c>
      <c r="V653" s="346" t="n">
        <v>125.1239871236801</v>
      </c>
      <c r="W653" s="348" t="n">
        <v>123.4611832607842</v>
      </c>
      <c r="X653" s="347" t="n">
        <v>63.05</v>
      </c>
      <c r="Y653" s="357" t="n">
        <v>66.04000000000001</v>
      </c>
      <c r="Z653" s="365" t="inlineStr">
        <is>
          <t>2등급</t>
        </is>
      </c>
      <c r="AA653" s="350" t="n">
        <v>138</v>
      </c>
      <c r="AB653" s="349" t="inlineStr">
        <is>
          <t>만점</t>
        </is>
      </c>
      <c r="AC653" s="350" t="n">
        <v>10</v>
      </c>
      <c r="AD653" s="349" t="inlineStr">
        <is>
          <t>만점</t>
        </is>
      </c>
      <c r="AE653" s="364" t="n">
        <v>0</v>
      </c>
      <c r="AF653" s="366" t="n">
        <v>0</v>
      </c>
      <c r="AG653" s="363" t="n">
        <v>0</v>
      </c>
      <c r="AH653" s="635" t="inlineStr"/>
      <c r="AI653" s="324" t="n"/>
      <c r="AL653" s="487" t="inlineStr">
        <is>
          <t>한국외국어대 영어교육과</t>
        </is>
      </c>
      <c r="AM653" s="477" t="inlineStr">
        <is>
          <t>통합</t>
        </is>
      </c>
      <c r="AN653" s="637" t="n">
        <v>100</v>
      </c>
      <c r="AO653" s="478" t="n">
        <v>-1230</v>
      </c>
      <c r="AP653" s="463" t="n">
        <v>-633</v>
      </c>
      <c r="AQ653" s="479" t="n">
        <v>-597</v>
      </c>
      <c r="AR653" s="476" t="inlineStr">
        <is>
          <t>9.25 → 8.95</t>
        </is>
      </c>
      <c r="BA653" s="313" t="inlineStr">
        <is>
          <t>자연391</t>
        </is>
      </c>
    </row>
    <row r="654" ht="16.5" customHeight="1" s="671">
      <c r="B654" s="367" t="inlineStr">
        <is>
          <t>9.25</t>
        </is>
      </c>
      <c r="C654" s="351" t="inlineStr">
        <is>
          <t>20,073</t>
        </is>
      </c>
      <c r="D654" s="727" t="n">
        <v>-1231</v>
      </c>
      <c r="E654" s="352" t="inlineStr">
        <is>
          <t>374.17</t>
        </is>
      </c>
      <c r="F654" s="341" t="n">
        <v>89.55</v>
      </c>
      <c r="G654" s="355" t="inlineStr">
        <is>
          <t>374.65</t>
        </is>
      </c>
      <c r="H654" s="356" t="inlineStr">
        <is>
          <t>378.67</t>
        </is>
      </c>
      <c r="I654" s="354" t="inlineStr">
        <is>
          <t>한국외국어대</t>
        </is>
      </c>
      <c r="J654" s="340" t="inlineStr">
        <is>
          <t>정치외교학과</t>
        </is>
      </c>
      <c r="K654" s="339" t="inlineStr">
        <is>
          <t>통합</t>
        </is>
      </c>
      <c r="L654" s="357" t="n">
        <v>15</v>
      </c>
      <c r="M654" s="358" t="inlineStr">
        <is>
          <t xml:space="preserve">650.6 / </t>
        </is>
      </c>
      <c r="N654" s="359" t="n">
        <v>700</v>
      </c>
      <c r="O654" s="360" t="inlineStr">
        <is>
          <t>표점/만점</t>
        </is>
      </c>
      <c r="P654" s="343" t="inlineStr">
        <is>
          <t>변표/만점</t>
        </is>
      </c>
      <c r="Q654" s="342" t="inlineStr">
        <is>
          <t>2과목</t>
        </is>
      </c>
      <c r="R654" s="344" t="n">
        <v>30</v>
      </c>
      <c r="S654" s="345" t="n">
        <v>35</v>
      </c>
      <c r="T654" s="362" t="n">
        <v>20</v>
      </c>
      <c r="U654" s="361" t="n">
        <v>89.55</v>
      </c>
      <c r="V654" s="346" t="n">
        <v>125.112174844442</v>
      </c>
      <c r="W654" s="348" t="n">
        <v>123.4458272977746</v>
      </c>
      <c r="X654" s="347" t="n">
        <v>63.05</v>
      </c>
      <c r="Y654" s="357" t="n">
        <v>66.03</v>
      </c>
      <c r="Z654" s="365" t="inlineStr">
        <is>
          <t>2등급</t>
        </is>
      </c>
      <c r="AA654" s="350" t="n">
        <v>103.5</v>
      </c>
      <c r="AB654" s="349" t="inlineStr">
        <is>
          <t>만점</t>
        </is>
      </c>
      <c r="AC654" s="350" t="n">
        <v>10</v>
      </c>
      <c r="AD654" s="349" t="inlineStr">
        <is>
          <t>만점</t>
        </is>
      </c>
      <c r="AE654" s="364" t="n">
        <v>0</v>
      </c>
      <c r="AF654" s="366" t="n">
        <v>0</v>
      </c>
      <c r="AG654" s="363" t="n">
        <v>0</v>
      </c>
      <c r="AH654" s="635" t="inlineStr"/>
      <c r="AI654" s="324" t="n"/>
      <c r="AL654" s="487" t="inlineStr">
        <is>
          <t>한국외국어대 정치외교학과</t>
        </is>
      </c>
      <c r="AM654" s="477" t="inlineStr">
        <is>
          <t>통합</t>
        </is>
      </c>
      <c r="AN654" s="637" t="n">
        <v>100</v>
      </c>
      <c r="AO654" s="478" t="n">
        <v>-1231</v>
      </c>
      <c r="AP654" s="463" t="n">
        <v>-634</v>
      </c>
      <c r="AQ654" s="479" t="n">
        <v>-597</v>
      </c>
      <c r="AR654" s="476" t="inlineStr">
        <is>
          <t>9.26 → 8.96</t>
        </is>
      </c>
      <c r="BA654" s="313" t="inlineStr">
        <is>
          <t>자연392</t>
        </is>
      </c>
    </row>
    <row r="655" ht="16.5" customHeight="1" s="671">
      <c r="B655" s="367" t="inlineStr">
        <is>
          <t>9.24</t>
        </is>
      </c>
      <c r="C655" s="351" t="inlineStr">
        <is>
          <t>20,051</t>
        </is>
      </c>
      <c r="D655" s="727" t="n">
        <v>-1232</v>
      </c>
      <c r="E655" s="352" t="inlineStr"/>
      <c r="F655" s="341" t="n">
        <v>89.55</v>
      </c>
      <c r="G655" s="355" t="inlineStr">
        <is>
          <t>374.19</t>
        </is>
      </c>
      <c r="H655" s="356" t="inlineStr">
        <is>
          <t>379.03</t>
        </is>
      </c>
      <c r="I655" s="354" t="inlineStr">
        <is>
          <t>경희대</t>
        </is>
      </c>
      <c r="J655" s="340" t="inlineStr">
        <is>
          <t>건축학과(5년제)</t>
        </is>
      </c>
      <c r="K655" s="339" t="inlineStr">
        <is>
          <t>자연</t>
        </is>
      </c>
      <c r="L655" s="357" t="n">
        <v>25</v>
      </c>
      <c r="M655" s="358" t="inlineStr">
        <is>
          <t xml:space="preserve">552.88 / </t>
        </is>
      </c>
      <c r="N655" s="359" t="n">
        <v>800</v>
      </c>
      <c r="O655" s="360" t="inlineStr">
        <is>
          <t>표점</t>
        </is>
      </c>
      <c r="P655" s="343" t="inlineStr">
        <is>
          <t>변표</t>
        </is>
      </c>
      <c r="Q655" s="342" t="inlineStr">
        <is>
          <t>2과목</t>
        </is>
      </c>
      <c r="R655" s="344" t="n">
        <v>20</v>
      </c>
      <c r="S655" s="345" t="n">
        <v>35</v>
      </c>
      <c r="T655" s="362" t="n">
        <v>30</v>
      </c>
      <c r="U655" s="361" t="n">
        <v>89.55</v>
      </c>
      <c r="V655" s="346" t="n">
        <v>125.1182235195997</v>
      </c>
      <c r="W655" s="348" t="n">
        <v>123.4536905754796</v>
      </c>
      <c r="X655" s="347" t="n">
        <v>62.81</v>
      </c>
      <c r="Y655" s="357" t="n">
        <v>63.65</v>
      </c>
      <c r="Z655" s="365" t="inlineStr">
        <is>
          <t>2등급</t>
        </is>
      </c>
      <c r="AA655" s="350" t="n">
        <v>117.6</v>
      </c>
      <c r="AB655" s="349" t="inlineStr">
        <is>
          <t>만점</t>
        </is>
      </c>
      <c r="AC655" s="350" t="n">
        <v>0</v>
      </c>
      <c r="AD655" s="349" t="inlineStr">
        <is>
          <t>만점</t>
        </is>
      </c>
      <c r="AE655" s="364" t="n">
        <v>0</v>
      </c>
      <c r="AF655" s="366" t="n">
        <v>9.6</v>
      </c>
      <c r="AG655" s="363" t="n">
        <v>0</v>
      </c>
      <c r="AH655" s="635" t="inlineStr">
        <is>
          <t xml:space="preserve"> 과탐9.6점 가산</t>
        </is>
      </c>
      <c r="AI655" s="324" t="n"/>
      <c r="AL655" s="487" t="inlineStr">
        <is>
          <t>경희대 건축학과(5년제)</t>
        </is>
      </c>
      <c r="AM655" s="477" t="inlineStr">
        <is>
          <t>자연</t>
        </is>
      </c>
      <c r="AN655" s="637" t="n">
        <v>100</v>
      </c>
      <c r="AO655" s="478" t="n">
        <v>-1232</v>
      </c>
      <c r="AP655" s="463" t="n">
        <v>-1232</v>
      </c>
      <c r="AQ655" s="479" t="n">
        <v>0</v>
      </c>
      <c r="AR655" s="476" t="inlineStr">
        <is>
          <t>9.25 → 8.68</t>
        </is>
      </c>
      <c r="BA655" s="313" t="inlineStr">
        <is>
          <t>자연393</t>
        </is>
      </c>
    </row>
    <row r="656" ht="16.5" customHeight="1" s="671">
      <c r="B656" s="367" t="inlineStr">
        <is>
          <t>9.29</t>
        </is>
      </c>
      <c r="C656" s="351" t="inlineStr">
        <is>
          <t>20,159</t>
        </is>
      </c>
      <c r="D656" s="727" t="n">
        <v>-1233</v>
      </c>
      <c r="E656" s="352" t="inlineStr">
        <is>
          <t>374.08</t>
        </is>
      </c>
      <c r="F656" s="341" t="n">
        <v>89.51000000000001</v>
      </c>
      <c r="G656" s="355" t="inlineStr">
        <is>
          <t>374.55</t>
        </is>
      </c>
      <c r="H656" s="356" t="inlineStr">
        <is>
          <t>378.60</t>
        </is>
      </c>
      <c r="I656" s="354" t="inlineStr">
        <is>
          <t>동국대</t>
        </is>
      </c>
      <c r="J656" s="340" t="inlineStr">
        <is>
          <t>회계학과</t>
        </is>
      </c>
      <c r="K656" s="339" t="inlineStr">
        <is>
          <t>통합</t>
        </is>
      </c>
      <c r="L656" s="357" t="n">
        <v>34</v>
      </c>
      <c r="M656" s="358" t="inlineStr">
        <is>
          <t xml:space="preserve">681.475 / </t>
        </is>
      </c>
      <c r="N656" s="359" t="n">
        <v>1000</v>
      </c>
      <c r="O656" s="360" t="inlineStr">
        <is>
          <t>표점</t>
        </is>
      </c>
      <c r="P656" s="343" t="inlineStr">
        <is>
          <t>변표</t>
        </is>
      </c>
      <c r="Q656" s="342" t="inlineStr">
        <is>
          <t>2과목</t>
        </is>
      </c>
      <c r="R656" s="344" t="n">
        <v>35</v>
      </c>
      <c r="S656" s="345" t="n">
        <v>25</v>
      </c>
      <c r="T656" s="362" t="n">
        <v>25</v>
      </c>
      <c r="U656" s="361" t="n">
        <v>89.51000000000001</v>
      </c>
      <c r="V656" s="346" t="n">
        <v>125.082929456112</v>
      </c>
      <c r="W656" s="348" t="n">
        <v>123.4078082929456</v>
      </c>
      <c r="X656" s="347" t="n">
        <v>63.03</v>
      </c>
      <c r="Y656" s="357" t="n">
        <v>63.63</v>
      </c>
      <c r="Z656" s="365" t="inlineStr">
        <is>
          <t>2등급</t>
        </is>
      </c>
      <c r="AA656" s="350" t="n">
        <v>149.25</v>
      </c>
      <c r="AB656" s="349" t="inlineStr">
        <is>
          <t>만점</t>
        </is>
      </c>
      <c r="AC656" s="350" t="n">
        <v>0</v>
      </c>
      <c r="AD656" s="349" t="inlineStr">
        <is>
          <t>만점</t>
        </is>
      </c>
      <c r="AE656" s="364" t="n">
        <v>0</v>
      </c>
      <c r="AF656" s="366" t="n">
        <v>0</v>
      </c>
      <c r="AG656" s="363" t="n">
        <v>0</v>
      </c>
      <c r="AH656" s="635" t="inlineStr"/>
      <c r="AI656" s="324" t="n"/>
      <c r="AL656" s="487" t="inlineStr">
        <is>
          <t>동국대 회계학과</t>
        </is>
      </c>
      <c r="AM656" s="477" t="inlineStr">
        <is>
          <t>통합</t>
        </is>
      </c>
      <c r="AN656" s="637" t="n">
        <v>100</v>
      </c>
      <c r="AO656" s="478" t="n">
        <v>-1233</v>
      </c>
      <c r="AP656" s="463" t="n">
        <v>-634</v>
      </c>
      <c r="AQ656" s="479" t="n">
        <v>-599</v>
      </c>
      <c r="AR656" s="476" t="inlineStr">
        <is>
          <t>9.30 → 9.00</t>
        </is>
      </c>
      <c r="BA656" s="313" t="inlineStr">
        <is>
          <t>통합인문250</t>
        </is>
      </c>
    </row>
    <row r="657" ht="16.5" customHeight="1" s="671">
      <c r="B657" s="367" t="inlineStr">
        <is>
          <t>9.29</t>
        </is>
      </c>
      <c r="C657" s="351" t="inlineStr">
        <is>
          <t>20,159</t>
        </is>
      </c>
      <c r="D657" s="727" t="n">
        <v>-1234</v>
      </c>
      <c r="E657" s="352" t="inlineStr"/>
      <c r="F657" s="341" t="n">
        <v>89.51000000000001</v>
      </c>
      <c r="G657" s="355" t="inlineStr">
        <is>
          <t>374.08</t>
        </is>
      </c>
      <c r="H657" s="356" t="inlineStr">
        <is>
          <t>378.88</t>
        </is>
      </c>
      <c r="I657" s="354" t="inlineStr">
        <is>
          <t>건국대</t>
        </is>
      </c>
      <c r="J657" s="340" t="inlineStr">
        <is>
          <t>식량자원과학과</t>
        </is>
      </c>
      <c r="K657" s="339" t="inlineStr">
        <is>
          <t>자연</t>
        </is>
      </c>
      <c r="L657" s="357" t="n">
        <v>13</v>
      </c>
      <c r="M657" s="358" t="inlineStr">
        <is>
          <t xml:space="preserve">660.2 / </t>
        </is>
      </c>
      <c r="N657" s="359" t="n">
        <v>1000</v>
      </c>
      <c r="O657" s="360" t="inlineStr">
        <is>
          <t>표점</t>
        </is>
      </c>
      <c r="P657" s="343" t="inlineStr">
        <is>
          <t>변표</t>
        </is>
      </c>
      <c r="Q657" s="342" t="inlineStr">
        <is>
          <t>2과목</t>
        </is>
      </c>
      <c r="R657" s="344" t="n">
        <v>30</v>
      </c>
      <c r="S657" s="345" t="n">
        <v>40</v>
      </c>
      <c r="T657" s="362" t="n">
        <v>20</v>
      </c>
      <c r="U657" s="361" t="n">
        <v>89.51000000000001</v>
      </c>
      <c r="V657" s="346" t="n">
        <v>125.083691826359</v>
      </c>
      <c r="W657" s="348" t="n">
        <v>123.4087993742667</v>
      </c>
      <c r="X657" s="347" t="n">
        <v>62.79</v>
      </c>
      <c r="Y657" s="357" t="n">
        <v>63.63</v>
      </c>
      <c r="Z657" s="365" t="inlineStr">
        <is>
          <t>2등급</t>
        </is>
      </c>
      <c r="AA657" s="350" t="n">
        <v>98.5</v>
      </c>
      <c r="AB657" s="349" t="inlineStr">
        <is>
          <t>만점</t>
        </is>
      </c>
      <c r="AC657" s="350" t="n">
        <v>0</v>
      </c>
      <c r="AD657" s="349" t="inlineStr">
        <is>
          <t>만점</t>
        </is>
      </c>
      <c r="AE657" s="364" t="n">
        <v>0</v>
      </c>
      <c r="AF657" s="366" t="n">
        <v>0</v>
      </c>
      <c r="AG657" s="363" t="n">
        <v>0</v>
      </c>
      <c r="AH657" s="635" t="inlineStr"/>
      <c r="AI657" s="324" t="n"/>
      <c r="AL657" s="487" t="inlineStr">
        <is>
          <t>건국대 식량자원과학과</t>
        </is>
      </c>
      <c r="AM657" s="477" t="inlineStr">
        <is>
          <t>자연</t>
        </is>
      </c>
      <c r="AN657" s="637" t="n">
        <v>100</v>
      </c>
      <c r="AO657" s="478" t="n">
        <v>-1234</v>
      </c>
      <c r="AP657" s="463" t="n">
        <v>-1234</v>
      </c>
      <c r="AQ657" s="479" t="n">
        <v>0</v>
      </c>
      <c r="AR657" s="476" t="inlineStr">
        <is>
          <t>9.30 → 8.73</t>
        </is>
      </c>
      <c r="BA657" s="313" t="inlineStr">
        <is>
          <t>자연394</t>
        </is>
      </c>
    </row>
    <row r="658" ht="16.5" customHeight="1" s="671">
      <c r="B658" s="367" t="inlineStr">
        <is>
          <t>9.29</t>
        </is>
      </c>
      <c r="C658" s="351" t="inlineStr">
        <is>
          <t>20,159</t>
        </is>
      </c>
      <c r="D658" s="727" t="n">
        <v>-1235</v>
      </c>
      <c r="E658" s="352" t="inlineStr">
        <is>
          <t>374.09</t>
        </is>
      </c>
      <c r="F658" s="341" t="n">
        <v>89.51000000000001</v>
      </c>
      <c r="G658" s="355" t="inlineStr">
        <is>
          <t>374.56</t>
        </is>
      </c>
      <c r="H658" s="356" t="inlineStr">
        <is>
          <t>378.61</t>
        </is>
      </c>
      <c r="I658" s="354" t="inlineStr">
        <is>
          <t>한국외국어대</t>
        </is>
      </c>
      <c r="J658" s="340" t="inlineStr">
        <is>
          <t>융합일본지역학부</t>
        </is>
      </c>
      <c r="K658" s="339" t="inlineStr">
        <is>
          <t>통합</t>
        </is>
      </c>
      <c r="L658" s="357" t="n">
        <v>11</v>
      </c>
      <c r="M658" s="358" t="inlineStr">
        <is>
          <t xml:space="preserve">654.1 / </t>
        </is>
      </c>
      <c r="N658" s="359" t="n">
        <v>700</v>
      </c>
      <c r="O658" s="360" t="inlineStr">
        <is>
          <t>표점/만점</t>
        </is>
      </c>
      <c r="P658" s="343" t="inlineStr">
        <is>
          <t>변표/만점</t>
        </is>
      </c>
      <c r="Q658" s="342" t="inlineStr">
        <is>
          <t>2과목</t>
        </is>
      </c>
      <c r="R658" s="344" t="n">
        <v>30</v>
      </c>
      <c r="S658" s="345" t="n">
        <v>30</v>
      </c>
      <c r="T658" s="362" t="n">
        <v>20</v>
      </c>
      <c r="U658" s="361" t="n">
        <v>89.51000000000001</v>
      </c>
      <c r="V658" s="346" t="n">
        <v>125.0855462203466</v>
      </c>
      <c r="W658" s="348" t="n">
        <v>123.4112100864506</v>
      </c>
      <c r="X658" s="347" t="n">
        <v>63.03</v>
      </c>
      <c r="Y658" s="357" t="n">
        <v>66.01000000000001</v>
      </c>
      <c r="Z658" s="365" t="inlineStr">
        <is>
          <t>2등급</t>
        </is>
      </c>
      <c r="AA658" s="350" t="n">
        <v>138</v>
      </c>
      <c r="AB658" s="349" t="inlineStr">
        <is>
          <t>만점</t>
        </is>
      </c>
      <c r="AC658" s="350" t="n">
        <v>10</v>
      </c>
      <c r="AD658" s="349" t="inlineStr">
        <is>
          <t>만점</t>
        </is>
      </c>
      <c r="AE658" s="364" t="n">
        <v>0</v>
      </c>
      <c r="AF658" s="366" t="n">
        <v>0</v>
      </c>
      <c r="AG658" s="363" t="n">
        <v>0</v>
      </c>
      <c r="AH658" s="635" t="inlineStr"/>
      <c r="AI658" s="324" t="n"/>
      <c r="AL658" s="487" t="inlineStr">
        <is>
          <t>한국외국어대 융합일본지역학부</t>
        </is>
      </c>
      <c r="AM658" s="477" t="inlineStr">
        <is>
          <t>통합</t>
        </is>
      </c>
      <c r="AN658" s="637" t="n">
        <v>100</v>
      </c>
      <c r="AO658" s="478" t="n">
        <v>-1235</v>
      </c>
      <c r="AP658" s="463" t="n">
        <v>-635</v>
      </c>
      <c r="AQ658" s="479" t="n">
        <v>-600</v>
      </c>
      <c r="AR658" s="476" t="inlineStr">
        <is>
          <t>9.29 → 9.00</t>
        </is>
      </c>
      <c r="BA658" s="313" t="inlineStr">
        <is>
          <t>통합인문251</t>
        </is>
      </c>
    </row>
    <row r="659" ht="16.5" customHeight="1" s="671">
      <c r="B659" s="367" t="inlineStr">
        <is>
          <t>9.31</t>
        </is>
      </c>
      <c r="C659" s="351" t="inlineStr">
        <is>
          <t>20,203</t>
        </is>
      </c>
      <c r="D659" s="727" t="n">
        <v>-1236</v>
      </c>
      <c r="E659" s="352" t="inlineStr"/>
      <c r="F659" s="341" t="n">
        <v>89.48999999999999</v>
      </c>
      <c r="G659" s="355" t="inlineStr">
        <is>
          <t>374.03</t>
        </is>
      </c>
      <c r="H659" s="356" t="inlineStr">
        <is>
          <t>378.85</t>
        </is>
      </c>
      <c r="I659" s="354" t="inlineStr">
        <is>
          <t>동국대</t>
        </is>
      </c>
      <c r="J659" s="340" t="inlineStr">
        <is>
          <t>화공생물공학과</t>
        </is>
      </c>
      <c r="K659" s="339" t="inlineStr">
        <is>
          <t>자연</t>
        </is>
      </c>
      <c r="L659" s="357" t="n">
        <v>25</v>
      </c>
      <c r="M659" s="358" t="inlineStr">
        <is>
          <t xml:space="preserve">691.807 / </t>
        </is>
      </c>
      <c r="N659" s="359" t="n">
        <v>1000</v>
      </c>
      <c r="O659" s="360" t="inlineStr">
        <is>
          <t>표점</t>
        </is>
      </c>
      <c r="P659" s="343" t="inlineStr">
        <is>
          <t>변표</t>
        </is>
      </c>
      <c r="Q659" s="342" t="inlineStr">
        <is>
          <t>2과목</t>
        </is>
      </c>
      <c r="R659" s="344" t="n">
        <v>25</v>
      </c>
      <c r="S659" s="345" t="n">
        <v>35</v>
      </c>
      <c r="T659" s="362" t="n">
        <v>25</v>
      </c>
      <c r="U659" s="361" t="n">
        <v>89.48999999999999</v>
      </c>
      <c r="V659" s="346" t="n">
        <v>125.0663022898582</v>
      </c>
      <c r="W659" s="348" t="n">
        <v>123.3861929768157</v>
      </c>
      <c r="X659" s="347" t="n">
        <v>62.79</v>
      </c>
      <c r="Y659" s="357" t="n">
        <v>63.63</v>
      </c>
      <c r="Z659" s="365" t="inlineStr">
        <is>
          <t>2등급</t>
        </is>
      </c>
      <c r="AA659" s="350" t="n">
        <v>149.25</v>
      </c>
      <c r="AB659" s="349" t="inlineStr">
        <is>
          <t>만점</t>
        </is>
      </c>
      <c r="AC659" s="350" t="n">
        <v>0</v>
      </c>
      <c r="AD659" s="349" t="inlineStr">
        <is>
          <t>만점</t>
        </is>
      </c>
      <c r="AE659" s="364" t="n">
        <v>0</v>
      </c>
      <c r="AF659" s="366" t="n">
        <v>11.25</v>
      </c>
      <c r="AG659" s="363" t="n">
        <v>0</v>
      </c>
      <c r="AH659" s="635" t="inlineStr">
        <is>
          <t xml:space="preserve"> 미/기3%, 과탐3% 가산</t>
        </is>
      </c>
      <c r="AI659" s="324" t="n"/>
      <c r="AL659" s="487" t="inlineStr">
        <is>
          <t>동국대 화공생물공학과</t>
        </is>
      </c>
      <c r="AM659" s="477" t="inlineStr">
        <is>
          <t>자연</t>
        </is>
      </c>
      <c r="AN659" s="637" t="n">
        <v>100</v>
      </c>
      <c r="AO659" s="478" t="n">
        <v>-1236</v>
      </c>
      <c r="AP659" s="463" t="n">
        <v>-1236</v>
      </c>
      <c r="AQ659" s="479" t="n">
        <v>0</v>
      </c>
      <c r="AR659" s="476" t="inlineStr">
        <is>
          <t>9.31 → 8.74</t>
        </is>
      </c>
      <c r="BA659" s="313" t="inlineStr">
        <is>
          <t>통합인문252</t>
        </is>
      </c>
    </row>
    <row r="660" ht="16.5" customHeight="1" s="671">
      <c r="B660" s="367" t="inlineStr">
        <is>
          <t>9.32</t>
        </is>
      </c>
      <c r="C660" s="351" t="inlineStr">
        <is>
          <t>20,224</t>
        </is>
      </c>
      <c r="D660" s="727" t="n">
        <v>-1237</v>
      </c>
      <c r="E660" s="352" t="inlineStr"/>
      <c r="F660" s="341" t="n">
        <v>89.48</v>
      </c>
      <c r="G660" s="355" t="inlineStr">
        <is>
          <t>374.01</t>
        </is>
      </c>
      <c r="H660" s="356" t="inlineStr">
        <is>
          <t>378.83</t>
        </is>
      </c>
      <c r="I660" s="354" t="inlineStr">
        <is>
          <t>동국대</t>
        </is>
      </c>
      <c r="J660" s="340" t="inlineStr">
        <is>
          <t>통계학과</t>
        </is>
      </c>
      <c r="K660" s="339" t="inlineStr">
        <is>
          <t>자연</t>
        </is>
      </c>
      <c r="L660" s="357" t="n">
        <v>14</v>
      </c>
      <c r="M660" s="358" t="inlineStr">
        <is>
          <t xml:space="preserve">687.016 / </t>
        </is>
      </c>
      <c r="N660" s="359" t="n">
        <v>1000</v>
      </c>
      <c r="O660" s="360" t="inlineStr">
        <is>
          <t>표점</t>
        </is>
      </c>
      <c r="P660" s="343" t="inlineStr">
        <is>
          <t>변표</t>
        </is>
      </c>
      <c r="Q660" s="342" t="inlineStr">
        <is>
          <t>2과목</t>
        </is>
      </c>
      <c r="R660" s="344" t="n">
        <v>25</v>
      </c>
      <c r="S660" s="345" t="n">
        <v>35</v>
      </c>
      <c r="T660" s="362" t="n">
        <v>25</v>
      </c>
      <c r="U660" s="361" t="n">
        <v>89.48</v>
      </c>
      <c r="V660" s="346" t="n">
        <v>125.062284626858</v>
      </c>
      <c r="W660" s="348" t="n">
        <v>123.3809700149154</v>
      </c>
      <c r="X660" s="347" t="n">
        <v>62.78</v>
      </c>
      <c r="Y660" s="357" t="n">
        <v>63.62</v>
      </c>
      <c r="Z660" s="365" t="inlineStr">
        <is>
          <t>2등급</t>
        </is>
      </c>
      <c r="AA660" s="350" t="n">
        <v>149.25</v>
      </c>
      <c r="AB660" s="349" t="inlineStr">
        <is>
          <t>만점</t>
        </is>
      </c>
      <c r="AC660" s="350" t="n">
        <v>0</v>
      </c>
      <c r="AD660" s="349" t="inlineStr">
        <is>
          <t>만점</t>
        </is>
      </c>
      <c r="AE660" s="364" t="n">
        <v>0</v>
      </c>
      <c r="AF660" s="366" t="n">
        <v>6.478</v>
      </c>
      <c r="AG660" s="363" t="n">
        <v>0</v>
      </c>
      <c r="AH660" s="635" t="inlineStr">
        <is>
          <t xml:space="preserve"> 미/기 3%가산</t>
        </is>
      </c>
      <c r="AI660" s="324" t="n"/>
      <c r="AL660" s="487" t="inlineStr">
        <is>
          <t>동국대 통계학과</t>
        </is>
      </c>
      <c r="AM660" s="477" t="inlineStr">
        <is>
          <t>자연</t>
        </is>
      </c>
      <c r="AN660" s="637" t="n">
        <v>100</v>
      </c>
      <c r="AO660" s="478" t="n">
        <v>-1237</v>
      </c>
      <c r="AP660" s="463" t="n">
        <v>-1237</v>
      </c>
      <c r="AQ660" s="479" t="n">
        <v>0</v>
      </c>
      <c r="AR660" s="476" t="inlineStr">
        <is>
          <t>9.32 → 8.75</t>
        </is>
      </c>
      <c r="BA660" s="313" t="inlineStr">
        <is>
          <t>통합인문253</t>
        </is>
      </c>
    </row>
    <row r="661" ht="16.5" customHeight="1" s="671">
      <c r="B661" s="367" t="inlineStr">
        <is>
          <t>9.32</t>
        </is>
      </c>
      <c r="C661" s="351" t="inlineStr">
        <is>
          <t>20,224</t>
        </is>
      </c>
      <c r="D661" s="727" t="n">
        <v>-1238</v>
      </c>
      <c r="E661" s="352" t="inlineStr">
        <is>
          <t>374.00</t>
        </is>
      </c>
      <c r="F661" s="341" t="n">
        <v>89.47</v>
      </c>
      <c r="G661" s="355" t="inlineStr">
        <is>
          <t>374.46</t>
        </is>
      </c>
      <c r="H661" s="356" t="inlineStr">
        <is>
          <t>378.55</t>
        </is>
      </c>
      <c r="I661" s="354" t="inlineStr">
        <is>
          <t>동국대</t>
        </is>
      </c>
      <c r="J661" s="340" t="inlineStr">
        <is>
          <t>영화영상학과</t>
        </is>
      </c>
      <c r="K661" s="339" t="inlineStr">
        <is>
          <t>통합</t>
        </is>
      </c>
      <c r="L661" s="357" t="n">
        <v>15</v>
      </c>
      <c r="M661" s="358" t="inlineStr">
        <is>
          <t xml:space="preserve">681.338 / </t>
        </is>
      </c>
      <c r="N661" s="359" t="n">
        <v>1000</v>
      </c>
      <c r="O661" s="360" t="inlineStr">
        <is>
          <t>표점</t>
        </is>
      </c>
      <c r="P661" s="343" t="inlineStr">
        <is>
          <t>변표</t>
        </is>
      </c>
      <c r="Q661" s="342" t="inlineStr">
        <is>
          <t>2과목</t>
        </is>
      </c>
      <c r="R661" s="344" t="n">
        <v>35</v>
      </c>
      <c r="S661" s="345" t="n">
        <v>25</v>
      </c>
      <c r="T661" s="362" t="n">
        <v>25</v>
      </c>
      <c r="U661" s="361" t="n">
        <v>89.47</v>
      </c>
      <c r="V661" s="346" t="n">
        <v>125.0534194938072</v>
      </c>
      <c r="W661" s="348" t="n">
        <v>123.3694453419494</v>
      </c>
      <c r="X661" s="347" t="n">
        <v>63.02</v>
      </c>
      <c r="Y661" s="357" t="n">
        <v>63.62</v>
      </c>
      <c r="Z661" s="365" t="inlineStr">
        <is>
          <t>2등급</t>
        </is>
      </c>
      <c r="AA661" s="350" t="n">
        <v>149.25</v>
      </c>
      <c r="AB661" s="349" t="inlineStr">
        <is>
          <t>만점</t>
        </is>
      </c>
      <c r="AC661" s="350" t="n">
        <v>0</v>
      </c>
      <c r="AD661" s="349" t="inlineStr">
        <is>
          <t>만점</t>
        </is>
      </c>
      <c r="AE661" s="364" t="n">
        <v>0</v>
      </c>
      <c r="AF661" s="366" t="n">
        <v>0</v>
      </c>
      <c r="AG661" s="363" t="n">
        <v>0</v>
      </c>
      <c r="AH661" s="635" t="inlineStr"/>
      <c r="AI661" s="324" t="n"/>
      <c r="AL661" s="487" t="inlineStr">
        <is>
          <t>동국대 영화영상학과</t>
        </is>
      </c>
      <c r="AM661" s="477" t="inlineStr">
        <is>
          <t>통합</t>
        </is>
      </c>
      <c r="AN661" s="637" t="n">
        <v>100</v>
      </c>
      <c r="AO661" s="478" t="n">
        <v>-1238</v>
      </c>
      <c r="AP661" s="463" t="n">
        <v>-636</v>
      </c>
      <c r="AQ661" s="479" t="n">
        <v>-602</v>
      </c>
      <c r="AR661" s="476" t="inlineStr">
        <is>
          <t>9.33 → 9.03</t>
        </is>
      </c>
      <c r="BA661" s="313" t="inlineStr">
        <is>
          <t>통합인문254</t>
        </is>
      </c>
    </row>
    <row r="662" ht="16.5" customHeight="1" s="671">
      <c r="B662" s="367" t="inlineStr">
        <is>
          <t>9.34</t>
        </is>
      </c>
      <c r="C662" s="351" t="inlineStr">
        <is>
          <t>20,268</t>
        </is>
      </c>
      <c r="D662" s="727" t="n">
        <v>-1239</v>
      </c>
      <c r="E662" s="352" t="inlineStr">
        <is>
          <t>373.93</t>
        </is>
      </c>
      <c r="F662" s="341" t="n">
        <v>89.44</v>
      </c>
      <c r="G662" s="355" t="inlineStr">
        <is>
          <t>374.40</t>
        </is>
      </c>
      <c r="H662" s="356" t="inlineStr">
        <is>
          <t>378.51</t>
        </is>
      </c>
      <c r="I662" s="354" t="inlineStr">
        <is>
          <t>동국대</t>
        </is>
      </c>
      <c r="J662" s="340" t="inlineStr">
        <is>
          <t>경영정보학과</t>
        </is>
      </c>
      <c r="K662" s="339" t="inlineStr">
        <is>
          <t>통합</t>
        </is>
      </c>
      <c r="L662" s="357" t="n">
        <v>23</v>
      </c>
      <c r="M662" s="358" t="inlineStr">
        <is>
          <t xml:space="preserve">681.25 / </t>
        </is>
      </c>
      <c r="N662" s="359" t="n">
        <v>1000</v>
      </c>
      <c r="O662" s="360" t="inlineStr">
        <is>
          <t>표점</t>
        </is>
      </c>
      <c r="P662" s="343" t="inlineStr">
        <is>
          <t>변표</t>
        </is>
      </c>
      <c r="Q662" s="342" t="inlineStr">
        <is>
          <t>2과목</t>
        </is>
      </c>
      <c r="R662" s="344" t="n">
        <v>35</v>
      </c>
      <c r="S662" s="345" t="n">
        <v>25</v>
      </c>
      <c r="T662" s="362" t="n">
        <v>25</v>
      </c>
      <c r="U662" s="361" t="n">
        <v>89.44</v>
      </c>
      <c r="V662" s="346" t="n">
        <v>125.034464189553</v>
      </c>
      <c r="W662" s="348" t="n">
        <v>123.344803446419</v>
      </c>
      <c r="X662" s="347" t="n">
        <v>63.01</v>
      </c>
      <c r="Y662" s="357" t="n">
        <v>63.61</v>
      </c>
      <c r="Z662" s="365" t="inlineStr">
        <is>
          <t>2등급</t>
        </is>
      </c>
      <c r="AA662" s="350" t="n">
        <v>149.25</v>
      </c>
      <c r="AB662" s="349" t="inlineStr">
        <is>
          <t>만점</t>
        </is>
      </c>
      <c r="AC662" s="350" t="n">
        <v>0</v>
      </c>
      <c r="AD662" s="349" t="inlineStr">
        <is>
          <t>만점</t>
        </is>
      </c>
      <c r="AE662" s="364" t="n">
        <v>0</v>
      </c>
      <c r="AF662" s="366" t="n">
        <v>0</v>
      </c>
      <c r="AG662" s="363" t="n">
        <v>0</v>
      </c>
      <c r="AH662" s="635" t="inlineStr"/>
      <c r="AI662" s="324" t="n"/>
      <c r="AL662" s="487" t="inlineStr">
        <is>
          <t>동국대 경영정보학과</t>
        </is>
      </c>
      <c r="AM662" s="477" t="inlineStr">
        <is>
          <t>통합</t>
        </is>
      </c>
      <c r="AN662" s="637" t="n">
        <v>100</v>
      </c>
      <c r="AO662" s="478" t="n">
        <v>-1239</v>
      </c>
      <c r="AP662" s="463" t="n">
        <v>-636</v>
      </c>
      <c r="AQ662" s="479" t="n">
        <v>-603</v>
      </c>
      <c r="AR662" s="476" t="inlineStr">
        <is>
          <t>9.35 → 9.05</t>
        </is>
      </c>
      <c r="BA662" s="313" t="inlineStr">
        <is>
          <t>통합인문255</t>
        </is>
      </c>
    </row>
    <row r="663" ht="16.5" customHeight="1" s="671">
      <c r="B663" s="367" t="inlineStr">
        <is>
          <t>9.35</t>
        </is>
      </c>
      <c r="C663" s="351" t="inlineStr">
        <is>
          <t>20,290</t>
        </is>
      </c>
      <c r="D663" s="727" t="n">
        <v>-1240</v>
      </c>
      <c r="E663" s="352" t="inlineStr"/>
      <c r="F663" s="341" t="n">
        <v>89.44</v>
      </c>
      <c r="G663" s="355" t="inlineStr">
        <is>
          <t>373.92</t>
        </is>
      </c>
      <c r="H663" s="356" t="inlineStr">
        <is>
          <t>378.76</t>
        </is>
      </c>
      <c r="I663" s="354" t="inlineStr">
        <is>
          <t>동국대</t>
        </is>
      </c>
      <c r="J663" s="340" t="inlineStr">
        <is>
          <t>열린전공학부(자연)</t>
        </is>
      </c>
      <c r="K663" s="339" t="inlineStr">
        <is>
          <t>자연</t>
        </is>
      </c>
      <c r="L663" s="357" t="n">
        <v>60</v>
      </c>
      <c r="M663" s="358" t="inlineStr">
        <is>
          <t xml:space="preserve">691.643 / </t>
        </is>
      </c>
      <c r="N663" s="359" t="n">
        <v>1000</v>
      </c>
      <c r="O663" s="360" t="inlineStr">
        <is>
          <t>표점</t>
        </is>
      </c>
      <c r="P663" s="343" t="inlineStr">
        <is>
          <t>변표</t>
        </is>
      </c>
      <c r="Q663" s="342" t="inlineStr">
        <is>
          <t>2과목</t>
        </is>
      </c>
      <c r="R663" s="344" t="n">
        <v>25</v>
      </c>
      <c r="S663" s="345" t="n">
        <v>35</v>
      </c>
      <c r="T663" s="362" t="n">
        <v>25</v>
      </c>
      <c r="U663" s="361" t="n">
        <v>89.44</v>
      </c>
      <c r="V663" s="346" t="n">
        <v>125.0328245326638</v>
      </c>
      <c r="W663" s="348" t="n">
        <v>123.3426718924629</v>
      </c>
      <c r="X663" s="347" t="n">
        <v>62.77</v>
      </c>
      <c r="Y663" s="357" t="n">
        <v>63.61</v>
      </c>
      <c r="Z663" s="365" t="inlineStr">
        <is>
          <t>2등급</t>
        </is>
      </c>
      <c r="AA663" s="350" t="n">
        <v>149.25</v>
      </c>
      <c r="AB663" s="349" t="inlineStr">
        <is>
          <t>만점</t>
        </is>
      </c>
      <c r="AC663" s="350" t="n">
        <v>0</v>
      </c>
      <c r="AD663" s="349" t="inlineStr">
        <is>
          <t>만점</t>
        </is>
      </c>
      <c r="AE663" s="364" t="n">
        <v>0</v>
      </c>
      <c r="AF663" s="366" t="n">
        <v>11.246</v>
      </c>
      <c r="AG663" s="363" t="n">
        <v>0</v>
      </c>
      <c r="AH663" s="635" t="inlineStr">
        <is>
          <t xml:space="preserve"> 미/기3%, 과탐3% 가산</t>
        </is>
      </c>
      <c r="AI663" s="324" t="n"/>
      <c r="AL663" s="487" t="inlineStr">
        <is>
          <t>동국대 열린전공학부(자연)</t>
        </is>
      </c>
      <c r="AM663" s="477" t="inlineStr">
        <is>
          <t>자연</t>
        </is>
      </c>
      <c r="AN663" s="637" t="n">
        <v>100</v>
      </c>
      <c r="AO663" s="478" t="n">
        <v>-1240</v>
      </c>
      <c r="AP663" s="463" t="n">
        <v>-1240</v>
      </c>
      <c r="AQ663" s="479" t="n">
        <v>0</v>
      </c>
      <c r="AR663" s="476" t="inlineStr">
        <is>
          <t>9.35 → 8.78</t>
        </is>
      </c>
      <c r="BA663" s="313" t="inlineStr">
        <is>
          <t>통합인문256</t>
        </is>
      </c>
    </row>
    <row r="664" ht="16.5" customHeight="1" s="671">
      <c r="B664" s="367" t="inlineStr">
        <is>
          <t>9.36</t>
        </is>
      </c>
      <c r="C664" s="351" t="inlineStr">
        <is>
          <t>20,311</t>
        </is>
      </c>
      <c r="D664" s="727" t="n">
        <v>-1241</v>
      </c>
      <c r="E664" s="352" t="inlineStr">
        <is>
          <t>373.89</t>
        </is>
      </c>
      <c r="F664" s="341" t="n">
        <v>89.42</v>
      </c>
      <c r="G664" s="355" t="inlineStr">
        <is>
          <t>374.35</t>
        </is>
      </c>
      <c r="H664" s="356" t="inlineStr">
        <is>
          <t>378.47</t>
        </is>
      </c>
      <c r="I664" s="354" t="inlineStr">
        <is>
          <t>동국대</t>
        </is>
      </c>
      <c r="J664" s="340" t="inlineStr">
        <is>
          <t>미디어커뮤니케이션학전공</t>
        </is>
      </c>
      <c r="K664" s="339" t="inlineStr">
        <is>
          <t>통합</t>
        </is>
      </c>
      <c r="L664" s="357" t="n">
        <v>20</v>
      </c>
      <c r="M664" s="358" t="inlineStr">
        <is>
          <t xml:space="preserve">681.175 / </t>
        </is>
      </c>
      <c r="N664" s="359" t="n">
        <v>1000</v>
      </c>
      <c r="O664" s="360" t="inlineStr">
        <is>
          <t>표점</t>
        </is>
      </c>
      <c r="P664" s="343" t="inlineStr">
        <is>
          <t>변표</t>
        </is>
      </c>
      <c r="Q664" s="342" t="inlineStr">
        <is>
          <t>2과목</t>
        </is>
      </c>
      <c r="R664" s="344" t="n">
        <v>35</v>
      </c>
      <c r="S664" s="345" t="n">
        <v>25</v>
      </c>
      <c r="T664" s="362" t="n">
        <v>25</v>
      </c>
      <c r="U664" s="361" t="n">
        <v>89.42</v>
      </c>
      <c r="V664" s="346" t="n">
        <v>125.0183091007</v>
      </c>
      <c r="W664" s="348" t="n">
        <v>123.3238018309101</v>
      </c>
      <c r="X664" s="347" t="n">
        <v>63</v>
      </c>
      <c r="Y664" s="357" t="n">
        <v>63.6</v>
      </c>
      <c r="Z664" s="365" t="inlineStr">
        <is>
          <t>2등급</t>
        </is>
      </c>
      <c r="AA664" s="350" t="n">
        <v>149.25</v>
      </c>
      <c r="AB664" s="349" t="inlineStr">
        <is>
          <t>만점</t>
        </is>
      </c>
      <c r="AC664" s="350" t="n">
        <v>0</v>
      </c>
      <c r="AD664" s="349" t="inlineStr">
        <is>
          <t>만점</t>
        </is>
      </c>
      <c r="AE664" s="364" t="n">
        <v>0</v>
      </c>
      <c r="AF664" s="366" t="n">
        <v>0</v>
      </c>
      <c r="AG664" s="363" t="n">
        <v>0</v>
      </c>
      <c r="AH664" s="635" t="inlineStr"/>
      <c r="AI664" s="324" t="n"/>
      <c r="AL664" s="487" t="inlineStr">
        <is>
          <t>동국대 미디어커뮤니케이션학전공</t>
        </is>
      </c>
      <c r="AM664" s="477" t="inlineStr">
        <is>
          <t>통합</t>
        </is>
      </c>
      <c r="AN664" s="637" t="n">
        <v>100</v>
      </c>
      <c r="AO664" s="478" t="n">
        <v>-1241</v>
      </c>
      <c r="AP664" s="463" t="n">
        <v>-637</v>
      </c>
      <c r="AQ664" s="479" t="n">
        <v>-604</v>
      </c>
      <c r="AR664" s="476" t="inlineStr">
        <is>
          <t>9.37 → 9.07</t>
        </is>
      </c>
      <c r="BA664" s="313" t="inlineStr">
        <is>
          <t>자연395</t>
        </is>
      </c>
    </row>
    <row r="665" ht="16.5" customHeight="1" s="671">
      <c r="B665" s="367" t="inlineStr">
        <is>
          <t>9.37</t>
        </is>
      </c>
      <c r="C665" s="351" t="inlineStr">
        <is>
          <t>20,333</t>
        </is>
      </c>
      <c r="D665" s="727" t="n">
        <v>-1242</v>
      </c>
      <c r="E665" s="352" t="inlineStr"/>
      <c r="F665" s="341" t="n">
        <v>89.42</v>
      </c>
      <c r="G665" s="355" t="inlineStr">
        <is>
          <t>373.86</t>
        </is>
      </c>
      <c r="H665" s="356" t="inlineStr">
        <is>
          <t>378.72</t>
        </is>
      </c>
      <c r="I665" s="354" t="inlineStr">
        <is>
          <t>서강대</t>
        </is>
      </c>
      <c r="J665" s="340" t="inlineStr">
        <is>
          <t>자연(농어촌)</t>
        </is>
      </c>
      <c r="K665" s="339" t="inlineStr">
        <is>
          <t>자연</t>
        </is>
      </c>
      <c r="L665" s="357" t="n">
        <v>19</v>
      </c>
      <c r="M665" s="358" t="inlineStr">
        <is>
          <t xml:space="preserve">488.48 / </t>
        </is>
      </c>
      <c r="N665" s="359" t="n">
        <v>600</v>
      </c>
      <c r="O665" s="360" t="inlineStr">
        <is>
          <t>표점</t>
        </is>
      </c>
      <c r="P665" s="343" t="inlineStr">
        <is>
          <t>변표</t>
        </is>
      </c>
      <c r="Q665" s="342" t="inlineStr">
        <is>
          <t>2과목</t>
        </is>
      </c>
      <c r="R665" s="344" t="n">
        <v>37</v>
      </c>
      <c r="S665" s="345" t="n">
        <v>43</v>
      </c>
      <c r="T665" s="362" t="n">
        <v>20</v>
      </c>
      <c r="U665" s="361" t="n">
        <v>89.42</v>
      </c>
      <c r="V665" s="346" t="n">
        <v>125.0128941657092</v>
      </c>
      <c r="W665" s="348" t="n">
        <v>123.3167624154219</v>
      </c>
      <c r="X665" s="347" t="n">
        <v>62.77</v>
      </c>
      <c r="Y665" s="357" t="n">
        <v>66.97</v>
      </c>
      <c r="Z665" s="365" t="inlineStr">
        <is>
          <t>1등급</t>
        </is>
      </c>
      <c r="AA665" s="350" t="n">
        <v>100</v>
      </c>
      <c r="AB665" s="349" t="inlineStr">
        <is>
          <t>만점</t>
        </is>
      </c>
      <c r="AC665" s="350" t="n">
        <v>10</v>
      </c>
      <c r="AD665" s="349" t="inlineStr">
        <is>
          <t>만점</t>
        </is>
      </c>
      <c r="AE665" s="364" t="n">
        <v>0</v>
      </c>
      <c r="AF665" s="366" t="n">
        <v>0.3</v>
      </c>
      <c r="AG665" s="363" t="n">
        <v>0</v>
      </c>
      <c r="AH665" s="635" t="inlineStr">
        <is>
          <t xml:space="preserve"> 과탐Ⅱ0.3점 가산</t>
        </is>
      </c>
      <c r="AI665" s="324" t="n"/>
      <c r="AL665" s="487" t="inlineStr">
        <is>
          <t>서강대 자연(농어촌)</t>
        </is>
      </c>
      <c r="AM665" s="477" t="inlineStr">
        <is>
          <t>자연</t>
        </is>
      </c>
      <c r="AN665" s="637" t="n">
        <v>100</v>
      </c>
      <c r="AO665" s="478" t="n">
        <v>-1242</v>
      </c>
      <c r="AP665" s="463" t="n">
        <v>-1242</v>
      </c>
      <c r="AQ665" s="479" t="n">
        <v>0</v>
      </c>
      <c r="AR665" s="476" t="inlineStr">
        <is>
          <t>9.37 → 8.80</t>
        </is>
      </c>
      <c r="BA665" s="313" t="inlineStr">
        <is>
          <t>통합인문257</t>
        </is>
      </c>
    </row>
    <row r="666" ht="16.5" customHeight="1" s="671">
      <c r="B666" s="367" t="inlineStr">
        <is>
          <t>9.38</t>
        </is>
      </c>
      <c r="C666" s="351" t="inlineStr">
        <is>
          <t>20,355</t>
        </is>
      </c>
      <c r="D666" s="727" t="n">
        <v>-1243</v>
      </c>
      <c r="E666" s="352" t="inlineStr">
        <is>
          <t>373.82</t>
        </is>
      </c>
      <c r="F666" s="341" t="n">
        <v>89.40000000000001</v>
      </c>
      <c r="G666" s="355" t="inlineStr">
        <is>
          <t>374.29</t>
        </is>
      </c>
      <c r="H666" s="356" t="inlineStr">
        <is>
          <t>378.44</t>
        </is>
      </c>
      <c r="I666" s="354" t="inlineStr">
        <is>
          <t>동국대</t>
        </is>
      </c>
      <c r="J666" s="340" t="inlineStr">
        <is>
          <t>경영학과</t>
        </is>
      </c>
      <c r="K666" s="339" t="inlineStr">
        <is>
          <t>통합</t>
        </is>
      </c>
      <c r="L666" s="357" t="n">
        <v>42</v>
      </c>
      <c r="M666" s="358" t="inlineStr">
        <is>
          <t xml:space="preserve">681.088 / </t>
        </is>
      </c>
      <c r="N666" s="359" t="n">
        <v>1000</v>
      </c>
      <c r="O666" s="360" t="inlineStr">
        <is>
          <t>표점</t>
        </is>
      </c>
      <c r="P666" s="343" t="inlineStr">
        <is>
          <t>변표</t>
        </is>
      </c>
      <c r="Q666" s="342" t="inlineStr">
        <is>
          <t>2과목</t>
        </is>
      </c>
      <c r="R666" s="344" t="n">
        <v>35</v>
      </c>
      <c r="S666" s="345" t="n">
        <v>25</v>
      </c>
      <c r="T666" s="362" t="n">
        <v>25</v>
      </c>
      <c r="U666" s="361" t="n">
        <v>89.40000000000001</v>
      </c>
      <c r="V666" s="346" t="n">
        <v>124.9995889003083</v>
      </c>
      <c r="W666" s="348" t="n">
        <v>123.2994244604316</v>
      </c>
      <c r="X666" s="347" t="n">
        <v>63</v>
      </c>
      <c r="Y666" s="357" t="n">
        <v>63.59</v>
      </c>
      <c r="Z666" s="365" t="inlineStr">
        <is>
          <t>2등급</t>
        </is>
      </c>
      <c r="AA666" s="350" t="n">
        <v>149.25</v>
      </c>
      <c r="AB666" s="349" t="inlineStr">
        <is>
          <t>만점</t>
        </is>
      </c>
      <c r="AC666" s="350" t="n">
        <v>0</v>
      </c>
      <c r="AD666" s="349" t="inlineStr">
        <is>
          <t>만점</t>
        </is>
      </c>
      <c r="AE666" s="364" t="n">
        <v>0</v>
      </c>
      <c r="AF666" s="366" t="n">
        <v>0</v>
      </c>
      <c r="AG666" s="363" t="n">
        <v>0</v>
      </c>
      <c r="AH666" s="635" t="inlineStr"/>
      <c r="AI666" s="324" t="n"/>
      <c r="AL666" s="487" t="inlineStr">
        <is>
          <t>동국대 경영학과</t>
        </is>
      </c>
      <c r="AM666" s="477" t="inlineStr">
        <is>
          <t>통합</t>
        </is>
      </c>
      <c r="AN666" s="637" t="n">
        <v>100</v>
      </c>
      <c r="AO666" s="478" t="n">
        <v>-1243</v>
      </c>
      <c r="AP666" s="463" t="n">
        <v>-638</v>
      </c>
      <c r="AQ666" s="479" t="n">
        <v>-605</v>
      </c>
      <c r="AR666" s="476" t="inlineStr">
        <is>
          <t>9.38 → 9.09</t>
        </is>
      </c>
      <c r="BA666" s="313" t="inlineStr">
        <is>
          <t>통합인문258</t>
        </is>
      </c>
    </row>
    <row r="667" ht="16.5" customHeight="1" s="671">
      <c r="B667" s="367" t="inlineStr">
        <is>
          <t>9.38</t>
        </is>
      </c>
      <c r="C667" s="351" t="inlineStr">
        <is>
          <t>20,355</t>
        </is>
      </c>
      <c r="D667" s="727" t="n">
        <v>-1244</v>
      </c>
      <c r="E667" s="352" t="inlineStr">
        <is>
          <t>373.83</t>
        </is>
      </c>
      <c r="F667" s="341" t="n">
        <v>89.40000000000001</v>
      </c>
      <c r="G667" s="355" t="inlineStr">
        <is>
          <t>374.30</t>
        </is>
      </c>
      <c r="H667" s="356" t="inlineStr">
        <is>
          <t>378.44</t>
        </is>
      </c>
      <c r="I667" s="354" t="inlineStr">
        <is>
          <t>동국대</t>
        </is>
      </c>
      <c r="J667" s="340" t="inlineStr">
        <is>
          <t>경제학과</t>
        </is>
      </c>
      <c r="K667" s="339" t="inlineStr">
        <is>
          <t>통합</t>
        </is>
      </c>
      <c r="L667" s="357" t="n">
        <v>42</v>
      </c>
      <c r="M667" s="358" t="inlineStr">
        <is>
          <t xml:space="preserve">681.1 / </t>
        </is>
      </c>
      <c r="N667" s="359" t="n">
        <v>1000</v>
      </c>
      <c r="O667" s="360" t="inlineStr">
        <is>
          <t>표점</t>
        </is>
      </c>
      <c r="P667" s="343" t="inlineStr">
        <is>
          <t>변표</t>
        </is>
      </c>
      <c r="Q667" s="342" t="inlineStr">
        <is>
          <t>2과목</t>
        </is>
      </c>
      <c r="R667" s="344" t="n">
        <v>35</v>
      </c>
      <c r="S667" s="345" t="n">
        <v>25</v>
      </c>
      <c r="T667" s="362" t="n">
        <v>25</v>
      </c>
      <c r="U667" s="361" t="n">
        <v>89.40000000000001</v>
      </c>
      <c r="V667" s="346" t="n">
        <v>125.0021540118471</v>
      </c>
      <c r="W667" s="348" t="n">
        <v>123.3028002154012</v>
      </c>
      <c r="X667" s="347" t="n">
        <v>63</v>
      </c>
      <c r="Y667" s="357" t="n">
        <v>63.59</v>
      </c>
      <c r="Z667" s="365" t="inlineStr">
        <is>
          <t>2등급</t>
        </is>
      </c>
      <c r="AA667" s="350" t="n">
        <v>149.25</v>
      </c>
      <c r="AB667" s="349" t="inlineStr">
        <is>
          <t>만점</t>
        </is>
      </c>
      <c r="AC667" s="350" t="n">
        <v>0</v>
      </c>
      <c r="AD667" s="349" t="inlineStr">
        <is>
          <t>만점</t>
        </is>
      </c>
      <c r="AE667" s="364" t="n">
        <v>0</v>
      </c>
      <c r="AF667" s="366" t="n">
        <v>0</v>
      </c>
      <c r="AG667" s="363" t="n">
        <v>0</v>
      </c>
      <c r="AH667" s="635" t="inlineStr"/>
      <c r="AI667" s="324" t="n"/>
      <c r="AL667" s="487" t="inlineStr">
        <is>
          <t>동국대 경제학과</t>
        </is>
      </c>
      <c r="AM667" s="477" t="inlineStr">
        <is>
          <t>통합</t>
        </is>
      </c>
      <c r="AN667" s="637" t="n">
        <v>100</v>
      </c>
      <c r="AO667" s="478" t="n">
        <v>-1244</v>
      </c>
      <c r="AP667" s="463" t="n">
        <v>-638</v>
      </c>
      <c r="AQ667" s="479" t="n">
        <v>-606</v>
      </c>
      <c r="AR667" s="476" t="inlineStr">
        <is>
          <t>9.38 → 9.09</t>
        </is>
      </c>
      <c r="BA667" s="313" t="inlineStr">
        <is>
          <t>자연396</t>
        </is>
      </c>
    </row>
    <row r="668" ht="16.5" customHeight="1" s="671">
      <c r="B668" s="367" t="inlineStr">
        <is>
          <t>9.41</t>
        </is>
      </c>
      <c r="C668" s="351" t="inlineStr">
        <is>
          <t>20,420</t>
        </is>
      </c>
      <c r="D668" s="727" t="n">
        <v>-1245</v>
      </c>
      <c r="E668" s="352" t="inlineStr"/>
      <c r="F668" s="341" t="n">
        <v>89.36</v>
      </c>
      <c r="G668" s="355" t="inlineStr">
        <is>
          <t>373.72</t>
        </is>
      </c>
      <c r="H668" s="356" t="inlineStr">
        <is>
          <t>377.96</t>
        </is>
      </c>
      <c r="I668" s="354" t="inlineStr">
        <is>
          <t>세종대</t>
        </is>
      </c>
      <c r="J668" s="340" t="inlineStr">
        <is>
          <t>자유전공학부</t>
        </is>
      </c>
      <c r="K668" s="339" t="inlineStr">
        <is>
          <t>통합</t>
        </is>
      </c>
      <c r="L668" s="357" t="n">
        <v>10</v>
      </c>
      <c r="M668" s="358" t="inlineStr">
        <is>
          <t xml:space="preserve">705.97 / </t>
        </is>
      </c>
      <c r="N668" s="359" t="n">
        <v>1000</v>
      </c>
      <c r="O668" s="360" t="inlineStr">
        <is>
          <t>표점</t>
        </is>
      </c>
      <c r="P668" s="343" t="inlineStr">
        <is>
          <t>변표</t>
        </is>
      </c>
      <c r="Q668" s="342" t="inlineStr">
        <is>
          <t>2과목</t>
        </is>
      </c>
      <c r="R668" s="344" t="n">
        <v>35</v>
      </c>
      <c r="S668" s="345" t="n">
        <v>35</v>
      </c>
      <c r="T668" s="362" t="n">
        <v>10</v>
      </c>
      <c r="U668" s="361" t="n">
        <v>89.36</v>
      </c>
      <c r="V668" s="346" t="n">
        <v>124.9702907711757</v>
      </c>
      <c r="W668" s="348" t="n">
        <v>123.258407079646</v>
      </c>
      <c r="X668" s="347" t="n">
        <v>62.75</v>
      </c>
      <c r="Y668" s="357" t="n">
        <v>63.58</v>
      </c>
      <c r="Z668" s="365" t="inlineStr">
        <is>
          <t>2등급</t>
        </is>
      </c>
      <c r="AA668" s="350" t="n">
        <v>198</v>
      </c>
      <c r="AB668" s="349" t="inlineStr">
        <is>
          <t>만점</t>
        </is>
      </c>
      <c r="AC668" s="350" t="n">
        <v>10</v>
      </c>
      <c r="AD668" s="349" t="inlineStr">
        <is>
          <t>만점</t>
        </is>
      </c>
      <c r="AE668" s="364" t="n">
        <v>0</v>
      </c>
      <c r="AF668" s="366" t="n">
        <v>0</v>
      </c>
      <c r="AG668" s="363" t="n">
        <v>0</v>
      </c>
      <c r="AH668" s="635" t="inlineStr"/>
      <c r="AI668" s="324" t="n"/>
      <c r="AL668" s="487" t="inlineStr">
        <is>
          <t>세종대 자유전공학부</t>
        </is>
      </c>
      <c r="AM668" s="477" t="inlineStr">
        <is>
          <t>통합</t>
        </is>
      </c>
      <c r="AN668" s="637" t="n">
        <v>100</v>
      </c>
      <c r="AO668" s="478" t="n">
        <v>-1245</v>
      </c>
      <c r="AP668" s="463" t="n">
        <v>-636</v>
      </c>
      <c r="AQ668" s="479" t="n">
        <v>-609</v>
      </c>
      <c r="AR668" s="476" t="inlineStr">
        <is>
          <t>9.57 → 9.27</t>
        </is>
      </c>
      <c r="BA668" s="313" t="inlineStr">
        <is>
          <t>자연397</t>
        </is>
      </c>
    </row>
    <row r="669" ht="16.5" customHeight="1" s="671">
      <c r="B669" s="367" t="inlineStr">
        <is>
          <t>9.42</t>
        </is>
      </c>
      <c r="C669" s="351" t="inlineStr">
        <is>
          <t>20,441</t>
        </is>
      </c>
      <c r="D669" s="727" t="n">
        <v>-1246</v>
      </c>
      <c r="E669" s="352" t="inlineStr">
        <is>
          <t>373.69</t>
        </is>
      </c>
      <c r="F669" s="341" t="n">
        <v>89.34</v>
      </c>
      <c r="G669" s="355" t="inlineStr">
        <is>
          <t>374.15</t>
        </is>
      </c>
      <c r="H669" s="356" t="inlineStr">
        <is>
          <t>378.35</t>
        </is>
      </c>
      <c r="I669" s="354" t="inlineStr">
        <is>
          <t>세종대</t>
        </is>
      </c>
      <c r="J669" s="340" t="inlineStr">
        <is>
          <t>콘텐츠소프트웨어학과</t>
        </is>
      </c>
      <c r="K669" s="339" t="inlineStr">
        <is>
          <t>통합</t>
        </is>
      </c>
      <c r="L669" s="357" t="n">
        <v>32</v>
      </c>
      <c r="M669" s="358" t="inlineStr">
        <is>
          <t xml:space="preserve">704.42 / </t>
        </is>
      </c>
      <c r="N669" s="359" t="n">
        <v>1000</v>
      </c>
      <c r="O669" s="360" t="inlineStr">
        <is>
          <t>표점</t>
        </is>
      </c>
      <c r="P669" s="343" t="inlineStr">
        <is>
          <t>변표</t>
        </is>
      </c>
      <c r="Q669" s="342" t="inlineStr">
        <is>
          <t>2과목</t>
        </is>
      </c>
      <c r="R669" s="344" t="n">
        <v>30</v>
      </c>
      <c r="S669" s="345" t="n">
        <v>30</v>
      </c>
      <c r="T669" s="362" t="n">
        <v>20</v>
      </c>
      <c r="U669" s="361" t="n">
        <v>89.34</v>
      </c>
      <c r="V669" s="346" t="n">
        <v>124.9569479965899</v>
      </c>
      <c r="W669" s="348" t="n">
        <v>123.2397271952259</v>
      </c>
      <c r="X669" s="347" t="n">
        <v>62.98</v>
      </c>
      <c r="Y669" s="357" t="n">
        <v>63.57</v>
      </c>
      <c r="Z669" s="365" t="inlineStr">
        <is>
          <t>2등급</t>
        </is>
      </c>
      <c r="AA669" s="350" t="n">
        <v>195</v>
      </c>
      <c r="AB669" s="349" t="inlineStr">
        <is>
          <t>만점</t>
        </is>
      </c>
      <c r="AC669" s="350" t="n">
        <v>10</v>
      </c>
      <c r="AD669" s="349" t="inlineStr">
        <is>
          <t>만점</t>
        </is>
      </c>
      <c r="AE669" s="364" t="n">
        <v>0</v>
      </c>
      <c r="AF669" s="366" t="n">
        <v>0</v>
      </c>
      <c r="AG669" s="363" t="n">
        <v>0</v>
      </c>
      <c r="AH669" s="635" t="inlineStr"/>
      <c r="AI669" s="324" t="n"/>
      <c r="AL669" s="487" t="inlineStr">
        <is>
          <t>세종대 콘텐츠소프트웨어학과</t>
        </is>
      </c>
      <c r="AM669" s="477" t="inlineStr">
        <is>
          <t>통합</t>
        </is>
      </c>
      <c r="AN669" s="637" t="n">
        <v>100</v>
      </c>
      <c r="AO669" s="478" t="n">
        <v>-1246</v>
      </c>
      <c r="AP669" s="463" t="n">
        <v>-638</v>
      </c>
      <c r="AQ669" s="479" t="n">
        <v>-608</v>
      </c>
      <c r="AR669" s="476" t="inlineStr">
        <is>
          <t>9.43 → 9.13</t>
        </is>
      </c>
      <c r="BA669" s="313" t="inlineStr">
        <is>
          <t>자연398</t>
        </is>
      </c>
    </row>
    <row r="670" ht="16.5" customHeight="1" s="671">
      <c r="B670" s="367" t="inlineStr">
        <is>
          <t>9.44</t>
        </is>
      </c>
      <c r="C670" s="351" t="inlineStr">
        <is>
          <t>20,485</t>
        </is>
      </c>
      <c r="D670" s="727" t="n">
        <v>-1247</v>
      </c>
      <c r="E670" s="352" t="inlineStr"/>
      <c r="F670" s="341" t="n">
        <v>89.31</v>
      </c>
      <c r="G670" s="355" t="inlineStr">
        <is>
          <t>373.61</t>
        </is>
      </c>
      <c r="H670" s="356" t="inlineStr">
        <is>
          <t>378.46</t>
        </is>
      </c>
      <c r="I670" s="354" t="inlineStr">
        <is>
          <t>동국대</t>
        </is>
      </c>
      <c r="J670" s="340" t="inlineStr">
        <is>
          <t>정보통신공학과</t>
        </is>
      </c>
      <c r="K670" s="339" t="inlineStr">
        <is>
          <t>자연</t>
        </is>
      </c>
      <c r="L670" s="357" t="n">
        <v>32</v>
      </c>
      <c r="M670" s="358" t="inlineStr">
        <is>
          <t xml:space="preserve">691.152 / </t>
        </is>
      </c>
      <c r="N670" s="359" t="n">
        <v>1000</v>
      </c>
      <c r="O670" s="360" t="inlineStr">
        <is>
          <t>표점</t>
        </is>
      </c>
      <c r="P670" s="343" t="inlineStr">
        <is>
          <t>변표</t>
        </is>
      </c>
      <c r="Q670" s="342" t="inlineStr">
        <is>
          <t>2과목</t>
        </is>
      </c>
      <c r="R670" s="344" t="n">
        <v>25</v>
      </c>
      <c r="S670" s="345" t="n">
        <v>35</v>
      </c>
      <c r="T670" s="362" t="n">
        <v>25</v>
      </c>
      <c r="U670" s="361" t="n">
        <v>89.31</v>
      </c>
      <c r="V670" s="346" t="n">
        <v>124.9362480572262</v>
      </c>
      <c r="W670" s="348" t="n">
        <v>123.2107472801166</v>
      </c>
      <c r="X670" s="347" t="n">
        <v>62.73</v>
      </c>
      <c r="Y670" s="357" t="n">
        <v>63.56</v>
      </c>
      <c r="Z670" s="365" t="inlineStr">
        <is>
          <t>2등급</t>
        </is>
      </c>
      <c r="AA670" s="350" t="n">
        <v>149.25</v>
      </c>
      <c r="AB670" s="349" t="inlineStr">
        <is>
          <t>만점</t>
        </is>
      </c>
      <c r="AC670" s="350" t="n">
        <v>0</v>
      </c>
      <c r="AD670" s="349" t="inlineStr">
        <is>
          <t>만점</t>
        </is>
      </c>
      <c r="AE670" s="364" t="n">
        <v>0</v>
      </c>
      <c r="AF670" s="366" t="n">
        <v>11.236</v>
      </c>
      <c r="AG670" s="363" t="n">
        <v>0</v>
      </c>
      <c r="AH670" s="635" t="inlineStr">
        <is>
          <t xml:space="preserve"> 미/기3%, 과탐3% 가산</t>
        </is>
      </c>
      <c r="AI670" s="324" t="n"/>
      <c r="AL670" s="487" t="inlineStr">
        <is>
          <t>동국대 정보통신공학과</t>
        </is>
      </c>
      <c r="AM670" s="477" t="inlineStr">
        <is>
          <t>자연</t>
        </is>
      </c>
      <c r="AN670" s="637" t="n">
        <v>100</v>
      </c>
      <c r="AO670" s="478" t="n">
        <v>-1247</v>
      </c>
      <c r="AP670" s="463" t="n">
        <v>-1247</v>
      </c>
      <c r="AQ670" s="479" t="n">
        <v>0</v>
      </c>
      <c r="AR670" s="476" t="inlineStr">
        <is>
          <t>9.45 → 8.87</t>
        </is>
      </c>
      <c r="BA670" s="313" t="inlineStr">
        <is>
          <t>자연399</t>
        </is>
      </c>
    </row>
    <row r="671" ht="16.5" customHeight="1" s="671">
      <c r="B671" s="367" t="inlineStr">
        <is>
          <t>9.44</t>
        </is>
      </c>
      <c r="C671" s="351" t="inlineStr">
        <is>
          <t>20,485</t>
        </is>
      </c>
      <c r="D671" s="727" t="n">
        <v>-1248</v>
      </c>
      <c r="E671" s="352" t="inlineStr"/>
      <c r="F671" s="341" t="n">
        <v>89.31</v>
      </c>
      <c r="G671" s="355" t="inlineStr">
        <is>
          <t>373.61</t>
        </is>
      </c>
      <c r="H671" s="356" t="inlineStr">
        <is>
          <t>378.46</t>
        </is>
      </c>
      <c r="I671" s="354" t="inlineStr">
        <is>
          <t>동국대</t>
        </is>
      </c>
      <c r="J671" s="340" t="inlineStr">
        <is>
          <t>기계로봇에너지공학과</t>
        </is>
      </c>
      <c r="K671" s="339" t="inlineStr">
        <is>
          <t>자연</t>
        </is>
      </c>
      <c r="L671" s="357" t="n">
        <v>39</v>
      </c>
      <c r="M671" s="358" t="inlineStr">
        <is>
          <t xml:space="preserve">691.154 / </t>
        </is>
      </c>
      <c r="N671" s="359" t="n">
        <v>1000</v>
      </c>
      <c r="O671" s="360" t="inlineStr">
        <is>
          <t>표점</t>
        </is>
      </c>
      <c r="P671" s="343" t="inlineStr">
        <is>
          <t>변표</t>
        </is>
      </c>
      <c r="Q671" s="342" t="inlineStr">
        <is>
          <t>2과목</t>
        </is>
      </c>
      <c r="R671" s="344" t="n">
        <v>25</v>
      </c>
      <c r="S671" s="345" t="n">
        <v>35</v>
      </c>
      <c r="T671" s="362" t="n">
        <v>25</v>
      </c>
      <c r="U671" s="361" t="n">
        <v>89.31</v>
      </c>
      <c r="V671" s="346" t="n">
        <v>124.9366341986118</v>
      </c>
      <c r="W671" s="348" t="n">
        <v>123.2112878780566</v>
      </c>
      <c r="X671" s="347" t="n">
        <v>62.73</v>
      </c>
      <c r="Y671" s="357" t="n">
        <v>63.56</v>
      </c>
      <c r="Z671" s="365" t="inlineStr">
        <is>
          <t>2등급</t>
        </is>
      </c>
      <c r="AA671" s="350" t="n">
        <v>149.25</v>
      </c>
      <c r="AB671" s="349" t="inlineStr">
        <is>
          <t>만점</t>
        </is>
      </c>
      <c r="AC671" s="350" t="n">
        <v>0</v>
      </c>
      <c r="AD671" s="349" t="inlineStr">
        <is>
          <t>만점</t>
        </is>
      </c>
      <c r="AE671" s="364" t="n">
        <v>0</v>
      </c>
      <c r="AF671" s="366" t="n">
        <v>11.236</v>
      </c>
      <c r="AG671" s="363" t="n">
        <v>0</v>
      </c>
      <c r="AH671" s="635" t="inlineStr">
        <is>
          <t xml:space="preserve"> 미/기3%, 과탐3% 가산</t>
        </is>
      </c>
      <c r="AI671" s="324" t="n"/>
      <c r="AL671" s="487" t="inlineStr">
        <is>
          <t>동국대 기계로봇에너지공학과</t>
        </is>
      </c>
      <c r="AM671" s="477" t="inlineStr">
        <is>
          <t>자연</t>
        </is>
      </c>
      <c r="AN671" s="637" t="n">
        <v>100</v>
      </c>
      <c r="AO671" s="478" t="n">
        <v>-1248</v>
      </c>
      <c r="AP671" s="463" t="n">
        <v>-1248</v>
      </c>
      <c r="AQ671" s="479" t="n">
        <v>0</v>
      </c>
      <c r="AR671" s="476" t="inlineStr">
        <is>
          <t>9.45 → 8.87</t>
        </is>
      </c>
      <c r="BA671" s="313" t="inlineStr">
        <is>
          <t>자연400</t>
        </is>
      </c>
    </row>
    <row r="672" ht="16.5" customHeight="1" s="671">
      <c r="B672" s="367" t="inlineStr">
        <is>
          <t>9.44</t>
        </is>
      </c>
      <c r="C672" s="351" t="inlineStr">
        <is>
          <t>20,485</t>
        </is>
      </c>
      <c r="D672" s="727" t="n">
        <v>-1249</v>
      </c>
      <c r="E672" s="352" t="inlineStr">
        <is>
          <t>373.61</t>
        </is>
      </c>
      <c r="F672" s="341" t="n">
        <v>89.31</v>
      </c>
      <c r="G672" s="355" t="inlineStr">
        <is>
          <t>374.08</t>
        </is>
      </c>
      <c r="H672" s="356" t="inlineStr">
        <is>
          <t>378.31</t>
        </is>
      </c>
      <c r="I672" s="354" t="inlineStr">
        <is>
          <t>한국외국어대</t>
        </is>
      </c>
      <c r="J672" s="340" t="inlineStr">
        <is>
          <t>자유전공학부(서울)</t>
        </is>
      </c>
      <c r="K672" s="339" t="inlineStr">
        <is>
          <t>통합</t>
        </is>
      </c>
      <c r="L672" s="357" t="n">
        <v>42</v>
      </c>
      <c r="M672" s="358" t="inlineStr">
        <is>
          <t xml:space="preserve">653.3 / </t>
        </is>
      </c>
      <c r="N672" s="359" t="n">
        <v>700</v>
      </c>
      <c r="O672" s="360" t="inlineStr">
        <is>
          <t>표점/만점</t>
        </is>
      </c>
      <c r="P672" s="343" t="inlineStr">
        <is>
          <t>변표/만점</t>
        </is>
      </c>
      <c r="Q672" s="342" t="inlineStr">
        <is>
          <t>2과목</t>
        </is>
      </c>
      <c r="R672" s="344" t="n">
        <v>30</v>
      </c>
      <c r="S672" s="345" t="n">
        <v>30</v>
      </c>
      <c r="T672" s="362" t="n">
        <v>20</v>
      </c>
      <c r="U672" s="361" t="n">
        <v>89.31</v>
      </c>
      <c r="V672" s="346" t="n">
        <v>124.9353135850125</v>
      </c>
      <c r="W672" s="348" t="n">
        <v>123.2094390190176</v>
      </c>
      <c r="X672" s="347" t="n">
        <v>62.97</v>
      </c>
      <c r="Y672" s="357" t="n">
        <v>65.87</v>
      </c>
      <c r="Z672" s="365" t="inlineStr">
        <is>
          <t>2등급</t>
        </is>
      </c>
      <c r="AA672" s="350" t="n">
        <v>138</v>
      </c>
      <c r="AB672" s="349" t="inlineStr">
        <is>
          <t>만점</t>
        </is>
      </c>
      <c r="AC672" s="350" t="n">
        <v>10</v>
      </c>
      <c r="AD672" s="349" t="inlineStr">
        <is>
          <t>만점</t>
        </is>
      </c>
      <c r="AE672" s="364" t="n">
        <v>0</v>
      </c>
      <c r="AF672" s="366" t="n">
        <v>0</v>
      </c>
      <c r="AG672" s="363" t="n">
        <v>0</v>
      </c>
      <c r="AH672" s="635" t="inlineStr"/>
      <c r="AI672" s="324" t="n"/>
      <c r="AL672" s="487" t="inlineStr">
        <is>
          <t>한국외국어대 자유전공학부(서울)</t>
        </is>
      </c>
      <c r="AM672" s="477" t="inlineStr">
        <is>
          <t>통합</t>
        </is>
      </c>
      <c r="AN672" s="637" t="n">
        <v>100</v>
      </c>
      <c r="AO672" s="478" t="n">
        <v>-1249</v>
      </c>
      <c r="AP672" s="463" t="n">
        <v>-639</v>
      </c>
      <c r="AQ672" s="479" t="n">
        <v>-610</v>
      </c>
      <c r="AR672" s="476" t="inlineStr">
        <is>
          <t>9.45 → 9.15</t>
        </is>
      </c>
      <c r="BA672" s="313" t="inlineStr">
        <is>
          <t>통합인문259</t>
        </is>
      </c>
    </row>
    <row r="673" ht="16.5" customHeight="1" s="671">
      <c r="B673" s="367" t="inlineStr">
        <is>
          <t>9.46</t>
        </is>
      </c>
      <c r="C673" s="351" t="inlineStr">
        <is>
          <t>20,528</t>
        </is>
      </c>
      <c r="D673" s="727" t="n">
        <v>-1250</v>
      </c>
      <c r="E673" s="352" t="inlineStr">
        <is>
          <t>373.77</t>
        </is>
      </c>
      <c r="F673" s="341" t="n">
        <v>89.28</v>
      </c>
      <c r="G673" s="355" t="inlineStr">
        <is>
          <t>374.02</t>
        </is>
      </c>
      <c r="H673" s="356" t="inlineStr">
        <is>
          <t>378.25</t>
        </is>
      </c>
      <c r="I673" s="354" t="inlineStr">
        <is>
          <t>한국외국어대</t>
        </is>
      </c>
      <c r="J673" s="340" t="inlineStr">
        <is>
          <t>영어대학[통합모집]</t>
        </is>
      </c>
      <c r="K673" s="339" t="inlineStr">
        <is>
          <t>통합</t>
        </is>
      </c>
      <c r="L673" s="357" t="n">
        <v>15</v>
      </c>
      <c r="M673" s="358" t="inlineStr">
        <is>
          <t xml:space="preserve">653.2 / </t>
        </is>
      </c>
      <c r="N673" s="359" t="n">
        <v>700</v>
      </c>
      <c r="O673" s="360" t="inlineStr">
        <is>
          <t>표점/만점</t>
        </is>
      </c>
      <c r="P673" s="343" t="inlineStr">
        <is>
          <t>변표/만점</t>
        </is>
      </c>
      <c r="Q673" s="342" t="inlineStr">
        <is>
          <t>2과목</t>
        </is>
      </c>
      <c r="R673" s="344" t="n">
        <v>30</v>
      </c>
      <c r="S673" s="345" t="n">
        <v>30</v>
      </c>
      <c r="T673" s="362" t="n">
        <v>20</v>
      </c>
      <c r="U673" s="361" t="n">
        <v>89.28</v>
      </c>
      <c r="V673" s="346" t="n">
        <v>124.9170879968112</v>
      </c>
      <c r="W673" s="348" t="n">
        <v>123.1839231955357</v>
      </c>
      <c r="X673" s="347" t="n">
        <v>62.96</v>
      </c>
      <c r="Y673" s="357" t="n">
        <v>65.85000000000001</v>
      </c>
      <c r="Z673" s="365" t="inlineStr">
        <is>
          <t>2등급</t>
        </is>
      </c>
      <c r="AA673" s="350" t="n">
        <v>138</v>
      </c>
      <c r="AB673" s="349" t="inlineStr">
        <is>
          <t>만점</t>
        </is>
      </c>
      <c r="AC673" s="350" t="n">
        <v>10</v>
      </c>
      <c r="AD673" s="349" t="inlineStr">
        <is>
          <t>만점</t>
        </is>
      </c>
      <c r="AE673" s="364" t="n">
        <v>0</v>
      </c>
      <c r="AF673" s="366" t="n">
        <v>0</v>
      </c>
      <c r="AG673" s="363" t="n">
        <v>0</v>
      </c>
      <c r="AH673" s="635" t="inlineStr"/>
      <c r="AI673" s="324" t="n"/>
      <c r="AL673" s="487" t="inlineStr">
        <is>
          <t>한국외국어대 영어대학[통합모집]</t>
        </is>
      </c>
      <c r="AM673" s="477" t="inlineStr">
        <is>
          <t>통합</t>
        </is>
      </c>
      <c r="AN673" s="637" t="n">
        <v>100</v>
      </c>
      <c r="AO673" s="478" t="n">
        <v>-1250</v>
      </c>
      <c r="AP673" s="463" t="n">
        <v>-640</v>
      </c>
      <c r="AQ673" s="479" t="n">
        <v>-610</v>
      </c>
      <c r="AR673" s="476" t="inlineStr">
        <is>
          <t>9.46 → 9.17</t>
        </is>
      </c>
      <c r="BA673" s="313" t="inlineStr">
        <is>
          <t>자연401</t>
        </is>
      </c>
    </row>
    <row r="674" ht="16.5" customHeight="1" s="671">
      <c r="B674" s="367" t="inlineStr">
        <is>
          <t>9.48</t>
        </is>
      </c>
      <c r="C674" s="351" t="inlineStr">
        <is>
          <t>20,572</t>
        </is>
      </c>
      <c r="D674" s="727" t="n">
        <v>-1251</v>
      </c>
      <c r="E674" s="352" t="inlineStr">
        <is>
          <t>373.55</t>
        </is>
      </c>
      <c r="F674" s="341" t="n">
        <v>89.23999999999999</v>
      </c>
      <c r="G674" s="355" t="inlineStr">
        <is>
          <t>373.44</t>
        </is>
      </c>
      <c r="H674" s="356" t="inlineStr">
        <is>
          <t>378.38</t>
        </is>
      </c>
      <c r="I674" s="354" t="inlineStr">
        <is>
          <t>이화여대</t>
        </is>
      </c>
      <c r="J674" s="340" t="inlineStr">
        <is>
          <t>지능형반도체공학전공</t>
        </is>
      </c>
      <c r="K674" s="339" t="inlineStr">
        <is>
          <t>자연</t>
        </is>
      </c>
      <c r="L674" s="357" t="n">
        <v>36</v>
      </c>
      <c r="M674" s="358" t="inlineStr">
        <is>
          <t xml:space="preserve">934.82 / </t>
        </is>
      </c>
      <c r="N674" s="359" t="n">
        <v>1000</v>
      </c>
      <c r="O674" s="360" t="inlineStr">
        <is>
          <t>표점/만점</t>
        </is>
      </c>
      <c r="P674" s="343" t="inlineStr">
        <is>
          <t>변표/만점</t>
        </is>
      </c>
      <c r="Q674" s="342" t="inlineStr">
        <is>
          <t>2과목</t>
        </is>
      </c>
      <c r="R674" s="344" t="n">
        <v>25</v>
      </c>
      <c r="S674" s="345" t="n">
        <v>30</v>
      </c>
      <c r="T674" s="362" t="n">
        <v>25</v>
      </c>
      <c r="U674" s="361" t="n">
        <v>89.23999999999999</v>
      </c>
      <c r="V674" s="346" t="n">
        <v>124.8830283306602</v>
      </c>
      <c r="W674" s="348" t="n">
        <v>123.1362396629242</v>
      </c>
      <c r="X674" s="347" t="n">
        <v>62.71</v>
      </c>
      <c r="Y674" s="357" t="n">
        <v>63.61</v>
      </c>
      <c r="Z674" s="365" t="inlineStr">
        <is>
          <t>2등급</t>
        </is>
      </c>
      <c r="AA674" s="350" t="n">
        <v>196</v>
      </c>
      <c r="AB674" s="349" t="inlineStr">
        <is>
          <t>만점</t>
        </is>
      </c>
      <c r="AC674" s="350" t="n">
        <v>10</v>
      </c>
      <c r="AD674" s="349" t="inlineStr">
        <is>
          <t>만점</t>
        </is>
      </c>
      <c r="AE674" s="364" t="n">
        <v>0</v>
      </c>
      <c r="AF674" s="366" t="n">
        <v>13.605</v>
      </c>
      <c r="AG674" s="363" t="n">
        <v>0</v>
      </c>
      <c r="AH674" s="635" t="inlineStr">
        <is>
          <t xml:space="preserve"> 과6%</t>
        </is>
      </c>
      <c r="AI674" s="324" t="n"/>
      <c r="AL674" s="487" t="inlineStr">
        <is>
          <t>이화여대 지능형반도체공학전공</t>
        </is>
      </c>
      <c r="AM674" s="477" t="inlineStr">
        <is>
          <t>자연</t>
        </is>
      </c>
      <c r="AN674" s="637" t="n">
        <v>100</v>
      </c>
      <c r="AO674" s="478" t="n">
        <v>-1251</v>
      </c>
      <c r="AP674" s="463" t="n">
        <v>-1251</v>
      </c>
      <c r="AQ674" s="479" t="n">
        <v>0</v>
      </c>
      <c r="AR674" s="476" t="inlineStr">
        <is>
          <t>9.49 → 8.91</t>
        </is>
      </c>
      <c r="BA674" s="313" t="inlineStr">
        <is>
          <t>자연402</t>
        </is>
      </c>
    </row>
    <row r="675" ht="16.5" customHeight="1" s="671">
      <c r="B675" s="367" t="inlineStr">
        <is>
          <t>9.38</t>
        </is>
      </c>
      <c r="C675" s="351" t="inlineStr">
        <is>
          <t>20,355</t>
        </is>
      </c>
      <c r="D675" s="727" t="n">
        <v>-1252</v>
      </c>
      <c r="E675" s="352" t="inlineStr"/>
      <c r="F675" s="341" t="n">
        <v>89.2</v>
      </c>
      <c r="G675" s="355" t="inlineStr">
        <is>
          <t>373.81</t>
        </is>
      </c>
      <c r="H675" s="356" t="inlineStr">
        <is>
          <t>378.09</t>
        </is>
      </c>
      <c r="I675" s="354" t="inlineStr">
        <is>
          <t>홍익대</t>
        </is>
      </c>
      <c r="J675" s="340" t="inlineStr">
        <is>
          <t>경제학부</t>
        </is>
      </c>
      <c r="K675" s="339" t="inlineStr">
        <is>
          <t>통합</t>
        </is>
      </c>
      <c r="L675" s="357" t="n">
        <v>20</v>
      </c>
      <c r="M675" s="358" t="inlineStr">
        <is>
          <t xml:space="preserve">130.1 / </t>
        </is>
      </c>
      <c r="N675" s="359" t="n">
        <v>200</v>
      </c>
      <c r="O675" s="360" t="inlineStr">
        <is>
          <t>표점</t>
        </is>
      </c>
      <c r="P675" s="343" t="inlineStr">
        <is>
          <t>표점</t>
        </is>
      </c>
      <c r="Q675" s="342" t="inlineStr">
        <is>
          <t>2과목</t>
        </is>
      </c>
      <c r="R675" s="344" t="n">
        <v>30</v>
      </c>
      <c r="S675" s="345" t="n">
        <v>30</v>
      </c>
      <c r="T675" s="362" t="n">
        <v>25</v>
      </c>
      <c r="U675" s="361" t="n">
        <v>89.2</v>
      </c>
      <c r="V675" s="346" t="n">
        <v>124.8553397723841</v>
      </c>
      <c r="W675" s="348" t="n">
        <v>123.0974756813377</v>
      </c>
      <c r="X675" s="347" t="n">
        <v>62.93</v>
      </c>
      <c r="Y675" s="357" t="inlineStr"/>
      <c r="Z675" s="365" t="inlineStr">
        <is>
          <t>2등급</t>
        </is>
      </c>
      <c r="AA675" s="350" t="n">
        <v>14.25</v>
      </c>
      <c r="AB675" s="349" t="inlineStr">
        <is>
          <t>만점</t>
        </is>
      </c>
      <c r="AC675" s="350" t="n">
        <v>10</v>
      </c>
      <c r="AD675" s="349" t="inlineStr">
        <is>
          <t>만점</t>
        </is>
      </c>
      <c r="AE675" s="364" t="n">
        <v>0</v>
      </c>
      <c r="AF675" s="366" t="n">
        <v>0</v>
      </c>
      <c r="AG675" s="363" t="n">
        <v>0</v>
      </c>
      <c r="AH675" s="635" t="inlineStr"/>
      <c r="AI675" s="324" t="n"/>
      <c r="AL675" s="487" t="inlineStr">
        <is>
          <t>홍익대 경제학부</t>
        </is>
      </c>
      <c r="AM675" s="477" t="inlineStr">
        <is>
          <t>통합</t>
        </is>
      </c>
      <c r="AN675" s="637" t="n">
        <v>100</v>
      </c>
      <c r="AO675" s="478" t="n">
        <v>-1252</v>
      </c>
      <c r="AP675" s="463" t="n">
        <v>-640</v>
      </c>
      <c r="AQ675" s="479" t="n">
        <v>-612</v>
      </c>
      <c r="AR675" s="476" t="inlineStr">
        <is>
          <t>9.51 → 9.21</t>
        </is>
      </c>
      <c r="BA675" s="313" t="inlineStr">
        <is>
          <t>자연403</t>
        </is>
      </c>
    </row>
    <row r="676" ht="16.5" customHeight="1" s="671">
      <c r="B676" s="367" t="inlineStr">
        <is>
          <t>9.50</t>
        </is>
      </c>
      <c r="C676" s="351" t="inlineStr">
        <is>
          <t>20,615</t>
        </is>
      </c>
      <c r="D676" s="727" t="n">
        <v>-1253</v>
      </c>
      <c r="E676" s="352" t="inlineStr"/>
      <c r="F676" s="341" t="n">
        <v>89.2</v>
      </c>
      <c r="G676" s="355" t="inlineStr">
        <is>
          <t>373.35</t>
        </is>
      </c>
      <c r="H676" s="356" t="inlineStr">
        <is>
          <t>378.34</t>
        </is>
      </c>
      <c r="I676" s="354" t="inlineStr">
        <is>
          <t>연세대</t>
        </is>
      </c>
      <c r="J676" s="340" t="inlineStr">
        <is>
          <t>첨단컴퓨팅(농어촌)</t>
        </is>
      </c>
      <c r="K676" s="339" t="inlineStr">
        <is>
          <t>자연</t>
        </is>
      </c>
      <c r="L676" s="357" t="inlineStr"/>
      <c r="M676" s="358" t="inlineStr">
        <is>
          <t xml:space="preserve">673.047 / </t>
        </is>
      </c>
      <c r="N676" s="359" t="n">
        <v>1000</v>
      </c>
      <c r="O676" s="360" t="inlineStr">
        <is>
          <t>표점</t>
        </is>
      </c>
      <c r="P676" s="343" t="inlineStr">
        <is>
          <t>변표</t>
        </is>
      </c>
      <c r="Q676" s="342" t="inlineStr">
        <is>
          <t>2과목</t>
        </is>
      </c>
      <c r="R676" s="344" t="n">
        <v>22</v>
      </c>
      <c r="S676" s="345" t="n">
        <v>33</v>
      </c>
      <c r="T676" s="362" t="n">
        <v>33</v>
      </c>
      <c r="U676" s="361" t="n">
        <v>89.2</v>
      </c>
      <c r="V676" s="346" t="n">
        <v>124.856246109368</v>
      </c>
      <c r="W676" s="348" t="n">
        <v>123.0987445531152</v>
      </c>
      <c r="X676" s="347" t="n">
        <v>62.7</v>
      </c>
      <c r="Y676" s="357" t="n">
        <v>63.51</v>
      </c>
      <c r="Z676" s="365" t="inlineStr">
        <is>
          <t>1등급</t>
        </is>
      </c>
      <c r="AA676" s="350" t="n">
        <v>111.11</v>
      </c>
      <c r="AB676" s="349" t="inlineStr">
        <is>
          <t>만점</t>
        </is>
      </c>
      <c r="AC676" s="350" t="n">
        <v>0</v>
      </c>
      <c r="AD676" s="349" t="inlineStr">
        <is>
          <t>만점</t>
        </is>
      </c>
      <c r="AE676" s="364" t="n">
        <v>0</v>
      </c>
      <c r="AF676" s="366" t="n">
        <v>6.351</v>
      </c>
      <c r="AG676" s="363" t="n">
        <v>0</v>
      </c>
      <c r="AH676" s="635" t="inlineStr">
        <is>
          <t xml:space="preserve"> 과탐3%가산</t>
        </is>
      </c>
      <c r="AI676" s="324" t="n"/>
      <c r="AL676" s="487" t="inlineStr">
        <is>
          <t>연세대 첨단컴퓨팅(농어촌)</t>
        </is>
      </c>
      <c r="AM676" s="477" t="inlineStr">
        <is>
          <t>자연</t>
        </is>
      </c>
      <c r="AN676" s="637" t="n">
        <v>100</v>
      </c>
      <c r="AO676" s="478" t="n">
        <v>-1253</v>
      </c>
      <c r="AP676" s="463" t="n">
        <v>-1253</v>
      </c>
      <c r="AQ676" s="479" t="n">
        <v>0</v>
      </c>
      <c r="AR676" s="476" t="inlineStr">
        <is>
          <t>9.51 → 8.93</t>
        </is>
      </c>
      <c r="BA676" s="313" t="inlineStr">
        <is>
          <t>통합인문260</t>
        </is>
      </c>
    </row>
    <row r="677" ht="16.5" customHeight="1" s="671">
      <c r="B677" s="367" t="inlineStr">
        <is>
          <t>9.52</t>
        </is>
      </c>
      <c r="C677" s="351" t="inlineStr">
        <is>
          <t>20,658</t>
        </is>
      </c>
      <c r="D677" s="727" t="n">
        <v>-1254</v>
      </c>
      <c r="E677" s="352" t="inlineStr">
        <is>
          <t>373.32</t>
        </is>
      </c>
      <c r="F677" s="341" t="n">
        <v>89.18000000000001</v>
      </c>
      <c r="G677" s="355" t="inlineStr">
        <is>
          <t>373.77</t>
        </is>
      </c>
      <c r="H677" s="356" t="inlineStr">
        <is>
          <t>378.04</t>
        </is>
      </c>
      <c r="I677" s="354" t="inlineStr">
        <is>
          <t>동국대</t>
        </is>
      </c>
      <c r="J677" s="340" t="inlineStr">
        <is>
          <t>철학과</t>
        </is>
      </c>
      <c r="K677" s="339" t="inlineStr">
        <is>
          <t>통합</t>
        </is>
      </c>
      <c r="L677" s="357" t="n">
        <v>4</v>
      </c>
      <c r="M677" s="358" t="inlineStr">
        <is>
          <t xml:space="preserve">680.325 / </t>
        </is>
      </c>
      <c r="N677" s="359" t="n">
        <v>1000</v>
      </c>
      <c r="O677" s="360" t="inlineStr">
        <is>
          <t>표점</t>
        </is>
      </c>
      <c r="P677" s="343" t="inlineStr">
        <is>
          <t>변표</t>
        </is>
      </c>
      <c r="Q677" s="342" t="inlineStr">
        <is>
          <t>2과목</t>
        </is>
      </c>
      <c r="R677" s="344" t="n">
        <v>35</v>
      </c>
      <c r="S677" s="345" t="n">
        <v>25</v>
      </c>
      <c r="T677" s="362" t="n">
        <v>25</v>
      </c>
      <c r="U677" s="361" t="n">
        <v>89.18000000000001</v>
      </c>
      <c r="V677" s="346" t="n">
        <v>124.8427543679342</v>
      </c>
      <c r="W677" s="348" t="n">
        <v>123.0798561151079</v>
      </c>
      <c r="X677" s="347" t="n">
        <v>62.92</v>
      </c>
      <c r="Y677" s="357" t="n">
        <v>63.51</v>
      </c>
      <c r="Z677" s="365" t="inlineStr">
        <is>
          <t>2등급</t>
        </is>
      </c>
      <c r="AA677" s="350" t="n">
        <v>149.25</v>
      </c>
      <c r="AB677" s="349" t="inlineStr">
        <is>
          <t>만점</t>
        </is>
      </c>
      <c r="AC677" s="350" t="n">
        <v>0</v>
      </c>
      <c r="AD677" s="349" t="inlineStr">
        <is>
          <t>만점</t>
        </is>
      </c>
      <c r="AE677" s="364" t="n">
        <v>0</v>
      </c>
      <c r="AF677" s="366" t="n">
        <v>0</v>
      </c>
      <c r="AG677" s="363" t="n">
        <v>0</v>
      </c>
      <c r="AH677" s="635" t="inlineStr"/>
      <c r="AI677" s="324" t="n"/>
      <c r="AL677" s="487" t="inlineStr">
        <is>
          <t>동국대 철학과</t>
        </is>
      </c>
      <c r="AM677" s="477" t="inlineStr">
        <is>
          <t>통합</t>
        </is>
      </c>
      <c r="AN677" s="637" t="n">
        <v>100</v>
      </c>
      <c r="AO677" s="478" t="n">
        <v>-1254</v>
      </c>
      <c r="AP677" s="463" t="n">
        <v>-641</v>
      </c>
      <c r="AQ677" s="479" t="n">
        <v>-613</v>
      </c>
      <c r="AR677" s="476" t="inlineStr">
        <is>
          <t>9.53 → 9.24</t>
        </is>
      </c>
      <c r="BA677" s="313" t="inlineStr">
        <is>
          <t>통합인문261</t>
        </is>
      </c>
    </row>
    <row r="678" ht="16.5" customHeight="1" s="671">
      <c r="B678" s="367" t="inlineStr">
        <is>
          <t>9.52</t>
        </is>
      </c>
      <c r="C678" s="351" t="inlineStr">
        <is>
          <t>20,658</t>
        </is>
      </c>
      <c r="D678" s="727" t="n">
        <v>-1255</v>
      </c>
      <c r="E678" s="352" t="inlineStr">
        <is>
          <t>373.31</t>
        </is>
      </c>
      <c r="F678" s="341" t="n">
        <v>89.18000000000001</v>
      </c>
      <c r="G678" s="355" t="inlineStr">
        <is>
          <t>373.77</t>
        </is>
      </c>
      <c r="H678" s="356" t="inlineStr">
        <is>
          <t>378.04</t>
        </is>
      </c>
      <c r="I678" s="354" t="inlineStr">
        <is>
          <t>한국외국어대</t>
        </is>
      </c>
      <c r="J678" s="340" t="inlineStr">
        <is>
          <t>영미문학‧문화학과</t>
        </is>
      </c>
      <c r="K678" s="339" t="inlineStr">
        <is>
          <t>통합</t>
        </is>
      </c>
      <c r="L678" s="357" t="n">
        <v>21</v>
      </c>
      <c r="M678" s="358" t="inlineStr">
        <is>
          <t xml:space="preserve">652.8 / </t>
        </is>
      </c>
      <c r="N678" s="359" t="n">
        <v>700</v>
      </c>
      <c r="O678" s="360" t="inlineStr">
        <is>
          <t>표점/만점</t>
        </is>
      </c>
      <c r="P678" s="343" t="inlineStr">
        <is>
          <t>변표/만점</t>
        </is>
      </c>
      <c r="Q678" s="342" t="inlineStr">
        <is>
          <t>2과목</t>
        </is>
      </c>
      <c r="R678" s="344" t="n">
        <v>30</v>
      </c>
      <c r="S678" s="345" t="n">
        <v>30</v>
      </c>
      <c r="T678" s="362" t="n">
        <v>20</v>
      </c>
      <c r="U678" s="361" t="n">
        <v>89.18000000000001</v>
      </c>
      <c r="V678" s="346" t="n">
        <v>124.8441856440057</v>
      </c>
      <c r="W678" s="348" t="n">
        <v>123.081859901608</v>
      </c>
      <c r="X678" s="347" t="n">
        <v>62.92</v>
      </c>
      <c r="Y678" s="357" t="n">
        <v>65.79000000000001</v>
      </c>
      <c r="Z678" s="365" t="inlineStr">
        <is>
          <t>2등급</t>
        </is>
      </c>
      <c r="AA678" s="350" t="n">
        <v>138</v>
      </c>
      <c r="AB678" s="349" t="inlineStr">
        <is>
          <t>만점</t>
        </is>
      </c>
      <c r="AC678" s="350" t="n">
        <v>10</v>
      </c>
      <c r="AD678" s="349" t="inlineStr">
        <is>
          <t>만점</t>
        </is>
      </c>
      <c r="AE678" s="364" t="n">
        <v>0</v>
      </c>
      <c r="AF678" s="366" t="n">
        <v>0</v>
      </c>
      <c r="AG678" s="363" t="n">
        <v>0</v>
      </c>
      <c r="AH678" s="635" t="inlineStr"/>
      <c r="AI678" s="324" t="n"/>
      <c r="AL678" s="487" t="inlineStr">
        <is>
          <t>한국외국어대 영미문학‧문화학과</t>
        </is>
      </c>
      <c r="AM678" s="477" t="inlineStr">
        <is>
          <t>통합</t>
        </is>
      </c>
      <c r="AN678" s="637" t="n">
        <v>100</v>
      </c>
      <c r="AO678" s="478" t="n">
        <v>-1255</v>
      </c>
      <c r="AP678" s="463" t="n">
        <v>-641</v>
      </c>
      <c r="AQ678" s="479" t="n">
        <v>-614</v>
      </c>
      <c r="AR678" s="476" t="inlineStr">
        <is>
          <t>9.53 → 9.24</t>
        </is>
      </c>
      <c r="BA678" s="313" t="inlineStr">
        <is>
          <t>통합인문262</t>
        </is>
      </c>
    </row>
    <row r="679" ht="16.5" customHeight="1" s="671">
      <c r="B679" s="367" t="inlineStr">
        <is>
          <t>9.55</t>
        </is>
      </c>
      <c r="C679" s="351" t="inlineStr">
        <is>
          <t>20,724</t>
        </is>
      </c>
      <c r="D679" s="727" t="n">
        <v>-1256</v>
      </c>
      <c r="E679" s="352" t="inlineStr"/>
      <c r="F679" s="341" t="n">
        <v>89.17</v>
      </c>
      <c r="G679" s="355" t="inlineStr">
        <is>
          <t>373.28</t>
        </is>
      </c>
      <c r="H679" s="356" t="inlineStr">
        <is>
          <t>378.25</t>
        </is>
      </c>
      <c r="I679" s="354" t="inlineStr">
        <is>
          <t>부산대</t>
        </is>
      </c>
      <c r="J679" s="340" t="inlineStr">
        <is>
          <t>화공생명공학과</t>
        </is>
      </c>
      <c r="K679" s="339" t="inlineStr">
        <is>
          <t>자연</t>
        </is>
      </c>
      <c r="L679" s="357" t="n">
        <v>24</v>
      </c>
      <c r="M679" s="358" t="inlineStr">
        <is>
          <t xml:space="preserve">705.5 / </t>
        </is>
      </c>
      <c r="N679" s="359" t="n">
        <v>1000</v>
      </c>
      <c r="O679" s="360" t="inlineStr">
        <is>
          <t>표점</t>
        </is>
      </c>
      <c r="P679" s="343" t="inlineStr">
        <is>
          <t>표점</t>
        </is>
      </c>
      <c r="Q679" s="342" t="inlineStr">
        <is>
          <t>2과목</t>
        </is>
      </c>
      <c r="R679" s="344" t="n">
        <v>20</v>
      </c>
      <c r="S679" s="345" t="n">
        <v>30</v>
      </c>
      <c r="T679" s="362" t="n">
        <v>30</v>
      </c>
      <c r="U679" s="361" t="n">
        <v>89.17</v>
      </c>
      <c r="V679" s="346" t="n">
        <v>124.8344828807859</v>
      </c>
      <c r="W679" s="348" t="n">
        <v>123.0682760331003</v>
      </c>
      <c r="X679" s="347" t="n">
        <v>62.69</v>
      </c>
      <c r="Y679" s="357" t="inlineStr"/>
      <c r="Z679" s="365" t="inlineStr">
        <is>
          <t>2등급</t>
        </is>
      </c>
      <c r="AA679" s="350" t="n">
        <v>198</v>
      </c>
      <c r="AB679" s="349" t="inlineStr">
        <is>
          <t>만점</t>
        </is>
      </c>
      <c r="AC679" s="350" t="n">
        <v>10</v>
      </c>
      <c r="AD679" s="349" t="inlineStr">
        <is>
          <t>만점</t>
        </is>
      </c>
      <c r="AE679" s="364" t="n">
        <v>0</v>
      </c>
      <c r="AF679" s="366" t="n">
        <v>0</v>
      </c>
      <c r="AG679" s="363" t="n">
        <v>0</v>
      </c>
      <c r="AH679" s="635" t="inlineStr"/>
      <c r="AI679" s="324" t="n"/>
      <c r="AL679" s="487" t="inlineStr">
        <is>
          <t>부산대 화공생명공학과</t>
        </is>
      </c>
      <c r="AM679" s="477" t="inlineStr">
        <is>
          <t>자연</t>
        </is>
      </c>
      <c r="AN679" s="637" t="n">
        <v>100</v>
      </c>
      <c r="AO679" s="478" t="n">
        <v>-1256</v>
      </c>
      <c r="AP679" s="463" t="n">
        <v>-1256</v>
      </c>
      <c r="AQ679" s="479" t="n">
        <v>0</v>
      </c>
      <c r="AR679" s="476" t="inlineStr">
        <is>
          <t>9.55 → 8.97</t>
        </is>
      </c>
      <c r="BA679" s="313" t="inlineStr">
        <is>
          <t>자연404</t>
        </is>
      </c>
    </row>
    <row r="680" ht="16.5" customHeight="1" s="671">
      <c r="B680" s="367" t="inlineStr">
        <is>
          <t>9.56</t>
        </is>
      </c>
      <c r="C680" s="351" t="inlineStr">
        <is>
          <t>20,745</t>
        </is>
      </c>
      <c r="D680" s="727" t="n">
        <v>-1257</v>
      </c>
      <c r="E680" s="352" t="inlineStr">
        <is>
          <t>373.25</t>
        </is>
      </c>
      <c r="F680" s="341" t="n">
        <v>89.16</v>
      </c>
      <c r="G680" s="355" t="inlineStr">
        <is>
          <t>373.71</t>
        </is>
      </c>
      <c r="H680" s="356" t="inlineStr">
        <is>
          <t>377.96</t>
        </is>
      </c>
      <c r="I680" s="354" t="inlineStr">
        <is>
          <t>한국외국어대</t>
        </is>
      </c>
      <c r="J680" s="340" t="inlineStr">
        <is>
          <t>일본언어문화학부</t>
        </is>
      </c>
      <c r="K680" s="339" t="inlineStr">
        <is>
          <t>통합</t>
        </is>
      </c>
      <c r="L680" s="357" t="n">
        <v>16</v>
      </c>
      <c r="M680" s="358" t="inlineStr">
        <is>
          <t xml:space="preserve">652.7 / </t>
        </is>
      </c>
      <c r="N680" s="359" t="n">
        <v>700</v>
      </c>
      <c r="O680" s="360" t="inlineStr">
        <is>
          <t>표점/만점</t>
        </is>
      </c>
      <c r="P680" s="343" t="inlineStr">
        <is>
          <t>변표/만점</t>
        </is>
      </c>
      <c r="Q680" s="342" t="inlineStr">
        <is>
          <t>2과목</t>
        </is>
      </c>
      <c r="R680" s="344" t="n">
        <v>30</v>
      </c>
      <c r="S680" s="345" t="n">
        <v>30</v>
      </c>
      <c r="T680" s="362" t="n">
        <v>20</v>
      </c>
      <c r="U680" s="361" t="n">
        <v>89.16</v>
      </c>
      <c r="V680" s="346" t="n">
        <v>124.8259600558044</v>
      </c>
      <c r="W680" s="348" t="n">
        <v>123.0563440781262</v>
      </c>
      <c r="X680" s="347" t="n">
        <v>62.91</v>
      </c>
      <c r="Y680" s="357" t="n">
        <v>65.77000000000001</v>
      </c>
      <c r="Z680" s="365" t="inlineStr">
        <is>
          <t>2등급</t>
        </is>
      </c>
      <c r="AA680" s="350" t="n">
        <v>138</v>
      </c>
      <c r="AB680" s="349" t="inlineStr">
        <is>
          <t>만점</t>
        </is>
      </c>
      <c r="AC680" s="350" t="n">
        <v>10</v>
      </c>
      <c r="AD680" s="349" t="inlineStr">
        <is>
          <t>만점</t>
        </is>
      </c>
      <c r="AE680" s="364" t="n">
        <v>0</v>
      </c>
      <c r="AF680" s="366" t="n">
        <v>0</v>
      </c>
      <c r="AG680" s="363" t="n">
        <v>0</v>
      </c>
      <c r="AH680" s="635" t="inlineStr"/>
      <c r="AI680" s="324" t="n"/>
      <c r="AL680" s="487" t="inlineStr">
        <is>
          <t>한국외국어대 일본언어문화학부</t>
        </is>
      </c>
      <c r="AM680" s="477" t="inlineStr">
        <is>
          <t>통합</t>
        </is>
      </c>
      <c r="AN680" s="637" t="n">
        <v>100</v>
      </c>
      <c r="AO680" s="478" t="n">
        <v>-1257</v>
      </c>
      <c r="AP680" s="463" t="n">
        <v>-642</v>
      </c>
      <c r="AQ680" s="479" t="n">
        <v>-615</v>
      </c>
      <c r="AR680" s="476" t="inlineStr">
        <is>
          <t>9.57 → 9.27</t>
        </is>
      </c>
      <c r="BA680" s="313" t="inlineStr">
        <is>
          <t>자연405</t>
        </is>
      </c>
    </row>
    <row r="681" ht="16.5" customHeight="1" s="671">
      <c r="B681" s="367" t="inlineStr">
        <is>
          <t>9.56</t>
        </is>
      </c>
      <c r="C681" s="351" t="inlineStr">
        <is>
          <t>20,745</t>
        </is>
      </c>
      <c r="D681" s="727" t="n">
        <v>-1258</v>
      </c>
      <c r="E681" s="352" t="inlineStr">
        <is>
          <t>373.25</t>
        </is>
      </c>
      <c r="F681" s="341" t="n">
        <v>89.16</v>
      </c>
      <c r="G681" s="355" t="inlineStr">
        <is>
          <t>373.71</t>
        </is>
      </c>
      <c r="H681" s="356" t="inlineStr">
        <is>
          <t>377.96</t>
        </is>
      </c>
      <c r="I681" s="354" t="inlineStr">
        <is>
          <t>한국외국어대</t>
        </is>
      </c>
      <c r="J681" s="340" t="inlineStr">
        <is>
          <t>한국어교육과</t>
        </is>
      </c>
      <c r="K681" s="339" t="inlineStr">
        <is>
          <t>통합</t>
        </is>
      </c>
      <c r="L681" s="357" t="n">
        <v>9</v>
      </c>
      <c r="M681" s="358" t="inlineStr">
        <is>
          <t xml:space="preserve">652.7 / </t>
        </is>
      </c>
      <c r="N681" s="359" t="n">
        <v>700</v>
      </c>
      <c r="O681" s="360" t="inlineStr">
        <is>
          <t>표점/만점</t>
        </is>
      </c>
      <c r="P681" s="343" t="inlineStr">
        <is>
          <t>변표/만점</t>
        </is>
      </c>
      <c r="Q681" s="342" t="inlineStr">
        <is>
          <t>2과목</t>
        </is>
      </c>
      <c r="R681" s="344" t="n">
        <v>30</v>
      </c>
      <c r="S681" s="345" t="n">
        <v>30</v>
      </c>
      <c r="T681" s="362" t="n">
        <v>20</v>
      </c>
      <c r="U681" s="361" t="n">
        <v>89.16</v>
      </c>
      <c r="V681" s="346" t="n">
        <v>124.8259600558044</v>
      </c>
      <c r="W681" s="348" t="n">
        <v>123.0563440781262</v>
      </c>
      <c r="X681" s="347" t="n">
        <v>62.91</v>
      </c>
      <c r="Y681" s="357" t="n">
        <v>65.77000000000001</v>
      </c>
      <c r="Z681" s="365" t="inlineStr">
        <is>
          <t>2등급</t>
        </is>
      </c>
      <c r="AA681" s="350" t="n">
        <v>138</v>
      </c>
      <c r="AB681" s="349" t="inlineStr">
        <is>
          <t>만점</t>
        </is>
      </c>
      <c r="AC681" s="350" t="n">
        <v>10</v>
      </c>
      <c r="AD681" s="349" t="inlineStr">
        <is>
          <t>만점</t>
        </is>
      </c>
      <c r="AE681" s="364" t="n">
        <v>0</v>
      </c>
      <c r="AF681" s="366" t="n">
        <v>0</v>
      </c>
      <c r="AG681" s="363" t="n">
        <v>0</v>
      </c>
      <c r="AH681" s="635" t="inlineStr"/>
      <c r="AI681" s="324" t="n"/>
      <c r="AL681" s="487" t="inlineStr">
        <is>
          <t>한국외국어대 한국어교육과</t>
        </is>
      </c>
      <c r="AM681" s="477" t="inlineStr">
        <is>
          <t>통합</t>
        </is>
      </c>
      <c r="AN681" s="637" t="n">
        <v>100</v>
      </c>
      <c r="AO681" s="478" t="n">
        <v>-1258</v>
      </c>
      <c r="AP681" s="463" t="n">
        <v>-642</v>
      </c>
      <c r="AQ681" s="479" t="n">
        <v>-616</v>
      </c>
      <c r="AR681" s="476" t="inlineStr">
        <is>
          <t>9.57 → 9.27</t>
        </is>
      </c>
      <c r="BA681" s="313" t="inlineStr">
        <is>
          <t>자연406</t>
        </is>
      </c>
    </row>
    <row r="682" ht="16.5" customHeight="1" s="671">
      <c r="B682" s="367" t="inlineStr">
        <is>
          <t>9.60</t>
        </is>
      </c>
      <c r="C682" s="351" t="inlineStr">
        <is>
          <t>20,832</t>
        </is>
      </c>
      <c r="D682" s="727" t="n">
        <v>-1259</v>
      </c>
      <c r="E682" s="352" t="inlineStr">
        <is>
          <t>373.19</t>
        </is>
      </c>
      <c r="F682" s="341" t="n">
        <v>89.13</v>
      </c>
      <c r="G682" s="355" t="inlineStr">
        <is>
          <t>373.65</t>
        </is>
      </c>
      <c r="H682" s="356" t="inlineStr">
        <is>
          <t>377.87</t>
        </is>
      </c>
      <c r="I682" s="354" t="inlineStr">
        <is>
          <t>한국외국어대</t>
        </is>
      </c>
      <c r="J682" s="340" t="inlineStr">
        <is>
          <t>영어통번역학과</t>
        </is>
      </c>
      <c r="K682" s="339" t="inlineStr">
        <is>
          <t>통합</t>
        </is>
      </c>
      <c r="L682" s="357" t="n">
        <v>18</v>
      </c>
      <c r="M682" s="358" t="inlineStr">
        <is>
          <t xml:space="preserve">652.6 / </t>
        </is>
      </c>
      <c r="N682" s="359" t="n">
        <v>700</v>
      </c>
      <c r="O682" s="360" t="inlineStr">
        <is>
          <t>표점/만점</t>
        </is>
      </c>
      <c r="P682" s="343" t="inlineStr">
        <is>
          <t>변표/만점</t>
        </is>
      </c>
      <c r="Q682" s="342" t="inlineStr">
        <is>
          <t>2과목</t>
        </is>
      </c>
      <c r="R682" s="344" t="n">
        <v>30</v>
      </c>
      <c r="S682" s="345" t="n">
        <v>30</v>
      </c>
      <c r="T682" s="362" t="n">
        <v>20</v>
      </c>
      <c r="U682" s="361" t="n">
        <v>89.13</v>
      </c>
      <c r="V682" s="346" t="n">
        <v>124.807734467603</v>
      </c>
      <c r="W682" s="348" t="n">
        <v>123.0308282546443</v>
      </c>
      <c r="X682" s="347" t="n">
        <v>62.91</v>
      </c>
      <c r="Y682" s="357" t="n">
        <v>65.75</v>
      </c>
      <c r="Z682" s="365" t="inlineStr">
        <is>
          <t>2등급</t>
        </is>
      </c>
      <c r="AA682" s="350" t="n">
        <v>138</v>
      </c>
      <c r="AB682" s="349" t="inlineStr">
        <is>
          <t>만점</t>
        </is>
      </c>
      <c r="AC682" s="350" t="n">
        <v>10</v>
      </c>
      <c r="AD682" s="349" t="inlineStr">
        <is>
          <t>만점</t>
        </is>
      </c>
      <c r="AE682" s="364" t="n">
        <v>0</v>
      </c>
      <c r="AF682" s="366" t="n">
        <v>0</v>
      </c>
      <c r="AG682" s="363" t="n">
        <v>0</v>
      </c>
      <c r="AH682" s="635" t="inlineStr"/>
      <c r="AI682" s="324" t="n"/>
      <c r="AL682" s="487" t="inlineStr">
        <is>
          <t>한국외국어대 영어통번역학과</t>
        </is>
      </c>
      <c r="AM682" s="477" t="inlineStr">
        <is>
          <t>통합</t>
        </is>
      </c>
      <c r="AN682" s="637" t="n">
        <v>100</v>
      </c>
      <c r="AO682" s="478" t="n">
        <v>-1259</v>
      </c>
      <c r="AP682" s="463" t="n">
        <v>-642</v>
      </c>
      <c r="AQ682" s="479" t="n">
        <v>-617</v>
      </c>
      <c r="AR682" s="476" t="inlineStr">
        <is>
          <t>9.61 → 9.31</t>
        </is>
      </c>
      <c r="BA682" s="313" t="inlineStr">
        <is>
          <t>자연407</t>
        </is>
      </c>
    </row>
    <row r="683" ht="16.5" customHeight="1" s="671">
      <c r="B683" s="367" t="inlineStr">
        <is>
          <t>9.62</t>
        </is>
      </c>
      <c r="C683" s="351" t="inlineStr">
        <is>
          <t>20,875</t>
        </is>
      </c>
      <c r="D683" s="727" t="n">
        <v>-1260</v>
      </c>
      <c r="E683" s="352" t="inlineStr">
        <is>
          <t>373.17</t>
        </is>
      </c>
      <c r="F683" s="341" t="n">
        <v>89.12</v>
      </c>
      <c r="G683" s="355" t="inlineStr">
        <is>
          <t>373.63</t>
        </is>
      </c>
      <c r="H683" s="356" t="inlineStr">
        <is>
          <t>377.85</t>
        </is>
      </c>
      <c r="I683" s="354" t="inlineStr">
        <is>
          <t>동국대</t>
        </is>
      </c>
      <c r="J683" s="340" t="inlineStr">
        <is>
          <t>정치외교학전공</t>
        </is>
      </c>
      <c r="K683" s="339" t="inlineStr">
        <is>
          <t>통합</t>
        </is>
      </c>
      <c r="L683" s="357" t="n">
        <v>13</v>
      </c>
      <c r="M683" s="358" t="inlineStr">
        <is>
          <t xml:space="preserve">680.113 / </t>
        </is>
      </c>
      <c r="N683" s="359" t="n">
        <v>1000</v>
      </c>
      <c r="O683" s="360" t="inlineStr">
        <is>
          <t>표점</t>
        </is>
      </c>
      <c r="P683" s="343" t="inlineStr">
        <is>
          <t>변표</t>
        </is>
      </c>
      <c r="Q683" s="342" t="inlineStr">
        <is>
          <t>2과목</t>
        </is>
      </c>
      <c r="R683" s="344" t="n">
        <v>35</v>
      </c>
      <c r="S683" s="345" t="n">
        <v>25</v>
      </c>
      <c r="T683" s="362" t="n">
        <v>25</v>
      </c>
      <c r="U683" s="361" t="n">
        <v>89.12</v>
      </c>
      <c r="V683" s="346" t="n">
        <v>124.7991778006167</v>
      </c>
      <c r="W683" s="348" t="n">
        <v>123.0188489208633</v>
      </c>
      <c r="X683" s="347" t="n">
        <v>62.91</v>
      </c>
      <c r="Y683" s="357" t="n">
        <v>63.48</v>
      </c>
      <c r="Z683" s="365" t="inlineStr">
        <is>
          <t>2등급</t>
        </is>
      </c>
      <c r="AA683" s="350" t="n">
        <v>149.25</v>
      </c>
      <c r="AB683" s="349" t="inlineStr">
        <is>
          <t>만점</t>
        </is>
      </c>
      <c r="AC683" s="350" t="n">
        <v>0</v>
      </c>
      <c r="AD683" s="349" t="inlineStr">
        <is>
          <t>만점</t>
        </is>
      </c>
      <c r="AE683" s="364" t="n">
        <v>0</v>
      </c>
      <c r="AF683" s="366" t="n">
        <v>0</v>
      </c>
      <c r="AG683" s="363" t="n">
        <v>0</v>
      </c>
      <c r="AH683" s="635" t="inlineStr"/>
      <c r="AI683" s="324" t="n"/>
      <c r="AL683" s="487" t="inlineStr">
        <is>
          <t>동국대 정치외교학전공</t>
        </is>
      </c>
      <c r="AM683" s="477" t="inlineStr">
        <is>
          <t>통합</t>
        </is>
      </c>
      <c r="AN683" s="637" t="n">
        <v>100</v>
      </c>
      <c r="AO683" s="478" t="n">
        <v>-1260</v>
      </c>
      <c r="AP683" s="463" t="n">
        <v>-643</v>
      </c>
      <c r="AQ683" s="479" t="n">
        <v>-617</v>
      </c>
      <c r="AR683" s="476" t="inlineStr">
        <is>
          <t>9.62 → 9.32</t>
        </is>
      </c>
      <c r="BA683" s="313" t="inlineStr">
        <is>
          <t>자연408</t>
        </is>
      </c>
    </row>
    <row r="684" ht="16.5" customHeight="1" s="671">
      <c r="B684" s="367" t="inlineStr">
        <is>
          <t>9.63</t>
        </is>
      </c>
      <c r="C684" s="351" t="inlineStr">
        <is>
          <t>20,897</t>
        </is>
      </c>
      <c r="D684" s="727" t="n">
        <v>-1261</v>
      </c>
      <c r="E684" s="352" t="inlineStr">
        <is>
          <t>373.15</t>
        </is>
      </c>
      <c r="F684" s="341" t="n">
        <v>89.11</v>
      </c>
      <c r="G684" s="355" t="inlineStr">
        <is>
          <t>373.60</t>
        </is>
      </c>
      <c r="H684" s="356" t="inlineStr">
        <is>
          <t>377.80</t>
        </is>
      </c>
      <c r="I684" s="354" t="inlineStr">
        <is>
          <t>동국대</t>
        </is>
      </c>
      <c r="J684" s="340" t="inlineStr">
        <is>
          <t>법학과</t>
        </is>
      </c>
      <c r="K684" s="339" t="inlineStr">
        <is>
          <t>통합</t>
        </is>
      </c>
      <c r="L684" s="357" t="n">
        <v>49</v>
      </c>
      <c r="M684" s="358" t="inlineStr">
        <is>
          <t xml:space="preserve">680.075 / </t>
        </is>
      </c>
      <c r="N684" s="359" t="n">
        <v>1000</v>
      </c>
      <c r="O684" s="360" t="inlineStr">
        <is>
          <t>표점</t>
        </is>
      </c>
      <c r="P684" s="343" t="inlineStr">
        <is>
          <t>변표</t>
        </is>
      </c>
      <c r="Q684" s="342" t="inlineStr">
        <is>
          <t>2과목</t>
        </is>
      </c>
      <c r="R684" s="344" t="n">
        <v>35</v>
      </c>
      <c r="S684" s="345" t="n">
        <v>25</v>
      </c>
      <c r="T684" s="362" t="n">
        <v>25</v>
      </c>
      <c r="U684" s="361" t="n">
        <v>89.11</v>
      </c>
      <c r="V684" s="346" t="n">
        <v>124.7913669064748</v>
      </c>
      <c r="W684" s="348" t="n">
        <v>123.0079136690648</v>
      </c>
      <c r="X684" s="347" t="n">
        <v>62.9</v>
      </c>
      <c r="Y684" s="357" t="n">
        <v>63.48</v>
      </c>
      <c r="Z684" s="365" t="inlineStr">
        <is>
          <t>2등급</t>
        </is>
      </c>
      <c r="AA684" s="350" t="n">
        <v>149.25</v>
      </c>
      <c r="AB684" s="349" t="inlineStr">
        <is>
          <t>만점</t>
        </is>
      </c>
      <c r="AC684" s="350" t="n">
        <v>0</v>
      </c>
      <c r="AD684" s="349" t="inlineStr">
        <is>
          <t>만점</t>
        </is>
      </c>
      <c r="AE684" s="364" t="n">
        <v>0</v>
      </c>
      <c r="AF684" s="366" t="n">
        <v>0</v>
      </c>
      <c r="AG684" s="363" t="n">
        <v>0</v>
      </c>
      <c r="AH684" s="635" t="inlineStr"/>
      <c r="AI684" s="324" t="n"/>
      <c r="AL684" s="487" t="inlineStr">
        <is>
          <t>동국대 법학과</t>
        </is>
      </c>
      <c r="AM684" s="477" t="inlineStr">
        <is>
          <t>통합</t>
        </is>
      </c>
      <c r="AN684" s="637" t="n">
        <v>100</v>
      </c>
      <c r="AO684" s="478" t="n">
        <v>-1261</v>
      </c>
      <c r="AP684" s="463" t="n">
        <v>-643</v>
      </c>
      <c r="AQ684" s="479" t="n">
        <v>-618</v>
      </c>
      <c r="AR684" s="476" t="inlineStr">
        <is>
          <t>9.64 → 9.34</t>
        </is>
      </c>
      <c r="BA684" s="313" t="inlineStr">
        <is>
          <t>통합인문263</t>
        </is>
      </c>
    </row>
    <row r="685" ht="16.5" customHeight="1" s="671">
      <c r="B685" s="367" t="inlineStr">
        <is>
          <t>9.65</t>
        </is>
      </c>
      <c r="C685" s="351" t="inlineStr">
        <is>
          <t>20,941</t>
        </is>
      </c>
      <c r="D685" s="727" t="n">
        <v>-1262</v>
      </c>
      <c r="E685" s="352" t="inlineStr"/>
      <c r="F685" s="341" t="n">
        <v>89.09</v>
      </c>
      <c r="G685" s="355" t="inlineStr">
        <is>
          <t>373.10</t>
        </is>
      </c>
      <c r="H685" s="356" t="inlineStr">
        <is>
          <t>378.03</t>
        </is>
      </c>
      <c r="I685" s="354" t="inlineStr">
        <is>
          <t>동국대</t>
        </is>
      </c>
      <c r="J685" s="340" t="inlineStr">
        <is>
          <t>수학과</t>
        </is>
      </c>
      <c r="K685" s="339" t="inlineStr">
        <is>
          <t>자연</t>
        </is>
      </c>
      <c r="L685" s="357" t="n">
        <v>10</v>
      </c>
      <c r="M685" s="358" t="inlineStr">
        <is>
          <t xml:space="preserve">685.583 / </t>
        </is>
      </c>
      <c r="N685" s="359" t="n">
        <v>1000</v>
      </c>
      <c r="O685" s="360" t="inlineStr">
        <is>
          <t>표점</t>
        </is>
      </c>
      <c r="P685" s="343" t="inlineStr">
        <is>
          <t>변표</t>
        </is>
      </c>
      <c r="Q685" s="342" t="inlineStr">
        <is>
          <t>2과목</t>
        </is>
      </c>
      <c r="R685" s="344" t="n">
        <v>25</v>
      </c>
      <c r="S685" s="345" t="n">
        <v>35</v>
      </c>
      <c r="T685" s="362" t="n">
        <v>25</v>
      </c>
      <c r="U685" s="361" t="n">
        <v>89.09</v>
      </c>
      <c r="V685" s="346" t="n">
        <v>124.7786052518295</v>
      </c>
      <c r="W685" s="348" t="n">
        <v>122.9941455015067</v>
      </c>
      <c r="X685" s="347" t="n">
        <v>62.66</v>
      </c>
      <c r="Y685" s="357" t="n">
        <v>63.47</v>
      </c>
      <c r="Z685" s="365" t="inlineStr">
        <is>
          <t>2등급</t>
        </is>
      </c>
      <c r="AA685" s="350" t="n">
        <v>149.25</v>
      </c>
      <c r="AB685" s="349" t="inlineStr">
        <is>
          <t>만점</t>
        </is>
      </c>
      <c r="AC685" s="350" t="n">
        <v>0</v>
      </c>
      <c r="AD685" s="349" t="inlineStr">
        <is>
          <t>만점</t>
        </is>
      </c>
      <c r="AE685" s="364" t="n">
        <v>0</v>
      </c>
      <c r="AF685" s="366" t="n">
        <v>6.457</v>
      </c>
      <c r="AG685" s="363" t="n">
        <v>0</v>
      </c>
      <c r="AH685" s="635" t="inlineStr">
        <is>
          <t xml:space="preserve"> 미/기 3%가산</t>
        </is>
      </c>
      <c r="AI685" s="324" t="n"/>
      <c r="AL685" s="487" t="inlineStr">
        <is>
          <t>동국대 수학과</t>
        </is>
      </c>
      <c r="AM685" s="477" t="inlineStr">
        <is>
          <t>자연</t>
        </is>
      </c>
      <c r="AN685" s="637" t="n">
        <v>100</v>
      </c>
      <c r="AO685" s="478" t="n">
        <v>-1262</v>
      </c>
      <c r="AP685" s="463" t="n">
        <v>-1262</v>
      </c>
      <c r="AQ685" s="479" t="n">
        <v>0</v>
      </c>
      <c r="AR685" s="476" t="inlineStr">
        <is>
          <t>9.66 → 9.07</t>
        </is>
      </c>
      <c r="BA685" s="313" t="inlineStr">
        <is>
          <t>통합인문264</t>
        </is>
      </c>
    </row>
    <row r="686" ht="16.5" customHeight="1" s="671">
      <c r="B686" s="367" t="inlineStr">
        <is>
          <t>9.66</t>
        </is>
      </c>
      <c r="C686" s="351" t="inlineStr">
        <is>
          <t>20,962</t>
        </is>
      </c>
      <c r="D686" s="727" t="n">
        <v>-1263</v>
      </c>
      <c r="E686" s="352" t="inlineStr">
        <is>
          <t>373.07</t>
        </is>
      </c>
      <c r="F686" s="341" t="n">
        <v>89.06999999999999</v>
      </c>
      <c r="G686" s="355" t="inlineStr">
        <is>
          <t>373.52</t>
        </is>
      </c>
      <c r="H686" s="356" t="inlineStr">
        <is>
          <t>377.72</t>
        </is>
      </c>
      <c r="I686" s="354" t="inlineStr">
        <is>
          <t>경희대</t>
        </is>
      </c>
      <c r="J686" s="340" t="inlineStr">
        <is>
          <t>일본어학과</t>
        </is>
      </c>
      <c r="K686" s="339" t="inlineStr">
        <is>
          <t>통합</t>
        </is>
      </c>
      <c r="L686" s="357" t="n">
        <v>21</v>
      </c>
      <c r="M686" s="358" t="inlineStr">
        <is>
          <t xml:space="preserve">552.55 / </t>
        </is>
      </c>
      <c r="N686" s="359" t="n">
        <v>800</v>
      </c>
      <c r="O686" s="360" t="inlineStr">
        <is>
          <t>표점</t>
        </is>
      </c>
      <c r="P686" s="343" t="inlineStr">
        <is>
          <t>변표</t>
        </is>
      </c>
      <c r="Q686" s="342" t="inlineStr">
        <is>
          <t>2과목</t>
        </is>
      </c>
      <c r="R686" s="344" t="n">
        <v>35</v>
      </c>
      <c r="S686" s="345" t="n">
        <v>20</v>
      </c>
      <c r="T686" s="362" t="n">
        <v>30</v>
      </c>
      <c r="U686" s="361" t="n">
        <v>89.06999999999999</v>
      </c>
      <c r="V686" s="346" t="n">
        <v>124.7632758813341</v>
      </c>
      <c r="W686" s="348" t="n">
        <v>122.9815213140399</v>
      </c>
      <c r="X686" s="347" t="n">
        <v>62.89</v>
      </c>
      <c r="Y686" s="357" t="n">
        <v>63.46</v>
      </c>
      <c r="Z686" s="365" t="inlineStr">
        <is>
          <t>2등급</t>
        </is>
      </c>
      <c r="AA686" s="350" t="n">
        <v>117.6</v>
      </c>
      <c r="AB686" s="349" t="inlineStr">
        <is>
          <t>만점</t>
        </is>
      </c>
      <c r="AC686" s="350" t="n">
        <v>0</v>
      </c>
      <c r="AD686" s="349" t="inlineStr">
        <is>
          <t>만점</t>
        </is>
      </c>
      <c r="AE686" s="364" t="n">
        <v>0</v>
      </c>
      <c r="AF686" s="366" t="n">
        <v>9.6</v>
      </c>
      <c r="AG686" s="363" t="n">
        <v>0</v>
      </c>
      <c r="AH686" s="635" t="inlineStr">
        <is>
          <t xml:space="preserve"> 사탐9.6점 가산</t>
        </is>
      </c>
      <c r="AI686" s="324" t="n"/>
      <c r="AL686" s="487" t="inlineStr">
        <is>
          <t>경희대 일본어학과</t>
        </is>
      </c>
      <c r="AM686" s="477" t="inlineStr">
        <is>
          <t>통합</t>
        </is>
      </c>
      <c r="AN686" s="637" t="n">
        <v>100</v>
      </c>
      <c r="AO686" s="478" t="n">
        <v>-1263</v>
      </c>
      <c r="AP686" s="463" t="n">
        <v>-644</v>
      </c>
      <c r="AQ686" s="479" t="n">
        <v>-619</v>
      </c>
      <c r="AR686" s="476" t="inlineStr">
        <is>
          <t>9.67 → 9.37</t>
        </is>
      </c>
      <c r="BA686" s="313" t="inlineStr">
        <is>
          <t>통합인문265</t>
        </is>
      </c>
    </row>
    <row r="687" ht="16.5" customHeight="1" s="671">
      <c r="B687" s="367" t="inlineStr">
        <is>
          <t>9.69</t>
        </is>
      </c>
      <c r="C687" s="351" t="inlineStr">
        <is>
          <t>21,027</t>
        </is>
      </c>
      <c r="D687" s="727" t="n">
        <v>-1264</v>
      </c>
      <c r="E687" s="352" t="inlineStr"/>
      <c r="F687" s="341" t="n">
        <v>89.02</v>
      </c>
      <c r="G687" s="355" t="inlineStr">
        <is>
          <t>373.42</t>
        </is>
      </c>
      <c r="H687" s="356" t="inlineStr">
        <is>
          <t>377.66</t>
        </is>
      </c>
      <c r="I687" s="354" t="inlineStr">
        <is>
          <t>한국외국어대</t>
        </is>
      </c>
      <c r="J687" s="340" t="inlineStr">
        <is>
          <t>스페인어과</t>
        </is>
      </c>
      <c r="K687" s="339" t="inlineStr">
        <is>
          <t>통합</t>
        </is>
      </c>
      <c r="L687" s="357" t="n">
        <v>27</v>
      </c>
      <c r="M687" s="358" t="inlineStr">
        <is>
          <t xml:space="preserve">652.2 / </t>
        </is>
      </c>
      <c r="N687" s="359" t="n">
        <v>700</v>
      </c>
      <c r="O687" s="360" t="inlineStr">
        <is>
          <t>표점/만점</t>
        </is>
      </c>
      <c r="P687" s="343" t="inlineStr">
        <is>
          <t>변표/만점</t>
        </is>
      </c>
      <c r="Q687" s="342" t="inlineStr">
        <is>
          <t>2과목</t>
        </is>
      </c>
      <c r="R687" s="344" t="n">
        <v>30</v>
      </c>
      <c r="S687" s="345" t="n">
        <v>30</v>
      </c>
      <c r="T687" s="362" t="n">
        <v>20</v>
      </c>
      <c r="U687" s="361" t="n">
        <v>89.02</v>
      </c>
      <c r="V687" s="346" t="n">
        <v>124.7253130107816</v>
      </c>
      <c r="W687" s="348" t="n">
        <v>122.9502577735848</v>
      </c>
      <c r="X687" s="347" t="n">
        <v>62.87</v>
      </c>
      <c r="Y687" s="357" t="n">
        <v>65.68000000000001</v>
      </c>
      <c r="Z687" s="365" t="inlineStr">
        <is>
          <t>2등급</t>
        </is>
      </c>
      <c r="AA687" s="350" t="n">
        <v>138</v>
      </c>
      <c r="AB687" s="349" t="inlineStr">
        <is>
          <t>만점</t>
        </is>
      </c>
      <c r="AC687" s="350" t="n">
        <v>10</v>
      </c>
      <c r="AD687" s="349" t="inlineStr">
        <is>
          <t>만점</t>
        </is>
      </c>
      <c r="AE687" s="364" t="n">
        <v>0</v>
      </c>
      <c r="AF687" s="366" t="n">
        <v>0</v>
      </c>
      <c r="AG687" s="363" t="n">
        <v>0</v>
      </c>
      <c r="AH687" s="635" t="inlineStr"/>
      <c r="AI687" s="324" t="n"/>
      <c r="AL687" s="487" t="inlineStr">
        <is>
          <t>한국외국어대 스페인어과</t>
        </is>
      </c>
      <c r="AM687" s="477" t="inlineStr">
        <is>
          <t>통합</t>
        </is>
      </c>
      <c r="AN687" s="637" t="n">
        <v>100</v>
      </c>
      <c r="AO687" s="478" t="n">
        <v>-1264</v>
      </c>
      <c r="AP687" s="463" t="n">
        <v>-644</v>
      </c>
      <c r="AQ687" s="479" t="n">
        <v>-620</v>
      </c>
      <c r="AR687" s="476" t="inlineStr">
        <is>
          <t>9.70 → 9.40</t>
        </is>
      </c>
      <c r="BA687" s="313" t="inlineStr">
        <is>
          <t>자연409</t>
        </is>
      </c>
    </row>
    <row r="688" ht="16.5" customHeight="1" s="671">
      <c r="B688" s="367" t="inlineStr">
        <is>
          <t>9.69</t>
        </is>
      </c>
      <c r="C688" s="351" t="inlineStr">
        <is>
          <t>21,027</t>
        </is>
      </c>
      <c r="D688" s="727" t="n">
        <v>-1265</v>
      </c>
      <c r="E688" s="352" t="inlineStr">
        <is>
          <t>372.97</t>
        </is>
      </c>
      <c r="F688" s="341" t="n">
        <v>89.01000000000001</v>
      </c>
      <c r="G688" s="355" t="inlineStr">
        <is>
          <t>373.40</t>
        </is>
      </c>
      <c r="H688" s="356" t="inlineStr">
        <is>
          <t>377.64</t>
        </is>
      </c>
      <c r="I688" s="354" t="inlineStr">
        <is>
          <t>경희대</t>
        </is>
      </c>
      <c r="J688" s="340" t="inlineStr">
        <is>
          <t>스페인어학과</t>
        </is>
      </c>
      <c r="K688" s="339" t="inlineStr">
        <is>
          <t>통합</t>
        </is>
      </c>
      <c r="L688" s="357" t="n">
        <v>18</v>
      </c>
      <c r="M688" s="358" t="inlineStr">
        <is>
          <t xml:space="preserve">552.4 / </t>
        </is>
      </c>
      <c r="N688" s="359" t="n">
        <v>800</v>
      </c>
      <c r="O688" s="360" t="inlineStr">
        <is>
          <t>표점</t>
        </is>
      </c>
      <c r="P688" s="343" t="inlineStr">
        <is>
          <t>변표</t>
        </is>
      </c>
      <c r="Q688" s="342" t="inlineStr">
        <is>
          <t>2과목</t>
        </is>
      </c>
      <c r="R688" s="344" t="n">
        <v>35</v>
      </c>
      <c r="S688" s="345" t="n">
        <v>20</v>
      </c>
      <c r="T688" s="362" t="n">
        <v>30</v>
      </c>
      <c r="U688" s="361" t="n">
        <v>89.01000000000001</v>
      </c>
      <c r="V688" s="346" t="n">
        <v>124.7187552377228</v>
      </c>
      <c r="W688" s="348" t="n">
        <v>122.9448572545952</v>
      </c>
      <c r="X688" s="347" t="n">
        <v>62.87</v>
      </c>
      <c r="Y688" s="357" t="n">
        <v>63.44</v>
      </c>
      <c r="Z688" s="365" t="inlineStr">
        <is>
          <t>2등급</t>
        </is>
      </c>
      <c r="AA688" s="350" t="n">
        <v>117.6</v>
      </c>
      <c r="AB688" s="349" t="inlineStr">
        <is>
          <t>만점</t>
        </is>
      </c>
      <c r="AC688" s="350" t="n">
        <v>0</v>
      </c>
      <c r="AD688" s="349" t="inlineStr">
        <is>
          <t>만점</t>
        </is>
      </c>
      <c r="AE688" s="364" t="n">
        <v>0</v>
      </c>
      <c r="AF688" s="366" t="n">
        <v>9.6</v>
      </c>
      <c r="AG688" s="363" t="n">
        <v>0</v>
      </c>
      <c r="AH688" s="635" t="inlineStr">
        <is>
          <t xml:space="preserve"> 사탐9.6점 가산</t>
        </is>
      </c>
      <c r="AI688" s="324" t="n"/>
      <c r="AL688" s="487" t="inlineStr">
        <is>
          <t>경희대 스페인어학과</t>
        </is>
      </c>
      <c r="AM688" s="477" t="inlineStr">
        <is>
          <t>통합</t>
        </is>
      </c>
      <c r="AN688" s="637" t="n">
        <v>100</v>
      </c>
      <c r="AO688" s="478" t="n">
        <v>-1265</v>
      </c>
      <c r="AP688" s="463" t="n">
        <v>-644</v>
      </c>
      <c r="AQ688" s="479" t="n">
        <v>-621</v>
      </c>
      <c r="AR688" s="476" t="inlineStr">
        <is>
          <t>9.70 → 9.40</t>
        </is>
      </c>
      <c r="BA688" s="313" t="inlineStr">
        <is>
          <t>자연410</t>
        </is>
      </c>
    </row>
    <row r="689" ht="16.5" customHeight="1" s="671">
      <c r="B689" s="367" t="inlineStr">
        <is>
          <t>9.70</t>
        </is>
      </c>
      <c r="C689" s="351" t="inlineStr">
        <is>
          <t>21,049</t>
        </is>
      </c>
      <c r="D689" s="727" t="n">
        <v>-1266</v>
      </c>
      <c r="E689" s="352" t="inlineStr">
        <is>
          <t>373.13</t>
        </is>
      </c>
      <c r="F689" s="341" t="n">
        <v>89</v>
      </c>
      <c r="G689" s="355" t="inlineStr">
        <is>
          <t>373.38</t>
        </is>
      </c>
      <c r="H689" s="356" t="inlineStr">
        <is>
          <t>377.63</t>
        </is>
      </c>
      <c r="I689" s="354" t="inlineStr">
        <is>
          <t>동국대</t>
        </is>
      </c>
      <c r="J689" s="340" t="inlineStr">
        <is>
          <t>국제통상학과</t>
        </is>
      </c>
      <c r="K689" s="339" t="inlineStr">
        <is>
          <t>통합</t>
        </is>
      </c>
      <c r="L689" s="357" t="n">
        <v>26</v>
      </c>
      <c r="M689" s="358" t="inlineStr">
        <is>
          <t xml:space="preserve">679.738 / </t>
        </is>
      </c>
      <c r="N689" s="359" t="n">
        <v>1000</v>
      </c>
      <c r="O689" s="360" t="inlineStr">
        <is>
          <t>표점</t>
        </is>
      </c>
      <c r="P689" s="343" t="inlineStr">
        <is>
          <t>변표</t>
        </is>
      </c>
      <c r="Q689" s="342" t="inlineStr">
        <is>
          <t>2과목</t>
        </is>
      </c>
      <c r="R689" s="344" t="n">
        <v>35</v>
      </c>
      <c r="S689" s="345" t="n">
        <v>25</v>
      </c>
      <c r="T689" s="362" t="n">
        <v>25</v>
      </c>
      <c r="U689" s="361" t="n">
        <v>89</v>
      </c>
      <c r="V689" s="346" t="n">
        <v>124.7108619271885</v>
      </c>
      <c r="W689" s="348" t="n">
        <v>122.938356881214</v>
      </c>
      <c r="X689" s="347" t="n">
        <v>62.87</v>
      </c>
      <c r="Y689" s="357" t="n">
        <v>63.43</v>
      </c>
      <c r="Z689" s="365" t="inlineStr">
        <is>
          <t>2등급</t>
        </is>
      </c>
      <c r="AA689" s="350" t="n">
        <v>149.25</v>
      </c>
      <c r="AB689" s="349" t="inlineStr">
        <is>
          <t>만점</t>
        </is>
      </c>
      <c r="AC689" s="350" t="n">
        <v>0</v>
      </c>
      <c r="AD689" s="349" t="inlineStr">
        <is>
          <t>만점</t>
        </is>
      </c>
      <c r="AE689" s="364" t="n">
        <v>0</v>
      </c>
      <c r="AF689" s="366" t="n">
        <v>0</v>
      </c>
      <c r="AG689" s="363" t="n">
        <v>0</v>
      </c>
      <c r="AH689" s="635" t="inlineStr"/>
      <c r="AI689" s="324" t="n"/>
      <c r="AL689" s="487" t="inlineStr">
        <is>
          <t>동국대 국제통상학과</t>
        </is>
      </c>
      <c r="AM689" s="477" t="inlineStr">
        <is>
          <t>통합</t>
        </is>
      </c>
      <c r="AN689" s="637" t="n">
        <v>100</v>
      </c>
      <c r="AO689" s="478" t="n">
        <v>-1266</v>
      </c>
      <c r="AP689" s="463" t="n">
        <v>-645</v>
      </c>
      <c r="AQ689" s="479" t="n">
        <v>-621</v>
      </c>
      <c r="AR689" s="476" t="inlineStr">
        <is>
          <t>9.71 → 9.41</t>
        </is>
      </c>
      <c r="BA689" s="313" t="inlineStr">
        <is>
          <t>통합인문266</t>
        </is>
      </c>
    </row>
    <row r="690" ht="16.5" customHeight="1" s="671">
      <c r="B690" s="367" t="inlineStr">
        <is>
          <t>9.71</t>
        </is>
      </c>
      <c r="C690" s="351" t="inlineStr">
        <is>
          <t>21,071</t>
        </is>
      </c>
      <c r="D690" s="727" t="n">
        <v>-1267</v>
      </c>
      <c r="E690" s="352" t="inlineStr">
        <is>
          <t>372.95</t>
        </is>
      </c>
      <c r="F690" s="341" t="n">
        <v>88.98999999999999</v>
      </c>
      <c r="G690" s="355" t="inlineStr">
        <is>
          <t>372.91</t>
        </is>
      </c>
      <c r="H690" s="356" t="inlineStr">
        <is>
          <t>377.92</t>
        </is>
      </c>
      <c r="I690" s="354" t="inlineStr">
        <is>
          <t>홍익대</t>
        </is>
      </c>
      <c r="J690" s="340" t="inlineStr">
        <is>
          <t>컴퓨터공학과</t>
        </is>
      </c>
      <c r="K690" s="339" t="inlineStr">
        <is>
          <t>자연</t>
        </is>
      </c>
      <c r="L690" s="357" t="n">
        <v>63</v>
      </c>
      <c r="M690" s="358" t="inlineStr">
        <is>
          <t xml:space="preserve">129.8 / </t>
        </is>
      </c>
      <c r="N690" s="359" t="n">
        <v>200</v>
      </c>
      <c r="O690" s="360" t="inlineStr">
        <is>
          <t>표점</t>
        </is>
      </c>
      <c r="P690" s="343" t="inlineStr">
        <is>
          <t>표점</t>
        </is>
      </c>
      <c r="Q690" s="342" t="inlineStr">
        <is>
          <t>2과목</t>
        </is>
      </c>
      <c r="R690" s="344" t="n">
        <v>20</v>
      </c>
      <c r="S690" s="345" t="n">
        <v>35</v>
      </c>
      <c r="T690" s="362" t="n">
        <v>30</v>
      </c>
      <c r="U690" s="361" t="n">
        <v>88.98999999999999</v>
      </c>
      <c r="V690" s="346" t="n">
        <v>124.7093412283253</v>
      </c>
      <c r="W690" s="348" t="n">
        <v>122.9371045409737</v>
      </c>
      <c r="X690" s="347" t="n">
        <v>62.63</v>
      </c>
      <c r="Y690" s="357" t="inlineStr"/>
      <c r="Z690" s="365" t="inlineStr">
        <is>
          <t>2등급</t>
        </is>
      </c>
      <c r="AA690" s="350" t="n">
        <v>14.25</v>
      </c>
      <c r="AB690" s="349" t="inlineStr">
        <is>
          <t>만점</t>
        </is>
      </c>
      <c r="AC690" s="350" t="n">
        <v>10</v>
      </c>
      <c r="AD690" s="349" t="inlineStr">
        <is>
          <t>만점</t>
        </is>
      </c>
      <c r="AE690" s="364" t="n">
        <v>0</v>
      </c>
      <c r="AF690" s="366" t="n">
        <v>0</v>
      </c>
      <c r="AG690" s="363" t="n">
        <v>0</v>
      </c>
      <c r="AH690" s="635" t="inlineStr"/>
      <c r="AI690" s="324" t="n"/>
      <c r="AL690" s="487" t="inlineStr">
        <is>
          <t>홍익대 컴퓨터공학과</t>
        </is>
      </c>
      <c r="AM690" s="477" t="inlineStr">
        <is>
          <t>자연</t>
        </is>
      </c>
      <c r="AN690" s="637" t="n">
        <v>100</v>
      </c>
      <c r="AO690" s="478" t="n">
        <v>-1267</v>
      </c>
      <c r="AP690" s="463" t="n">
        <v>-1267</v>
      </c>
      <c r="AQ690" s="479" t="n">
        <v>0</v>
      </c>
      <c r="AR690" s="476" t="inlineStr">
        <is>
          <t>9.71 → 9.13</t>
        </is>
      </c>
      <c r="BA690" s="313" t="inlineStr">
        <is>
          <t>통합인문267</t>
        </is>
      </c>
    </row>
    <row r="691" ht="16.5" customHeight="1" s="671">
      <c r="B691" s="367" t="inlineStr">
        <is>
          <t>9.71</t>
        </is>
      </c>
      <c r="C691" s="351" t="inlineStr">
        <is>
          <t>21,071</t>
        </is>
      </c>
      <c r="D691" s="727" t="n">
        <v>-1268</v>
      </c>
      <c r="E691" s="352" t="inlineStr">
        <is>
          <t>372.92</t>
        </is>
      </c>
      <c r="F691" s="341" t="n">
        <v>88.98999999999999</v>
      </c>
      <c r="G691" s="355" t="inlineStr">
        <is>
          <t>372.91</t>
        </is>
      </c>
      <c r="H691" s="356" t="inlineStr">
        <is>
          <t>377.92</t>
        </is>
      </c>
      <c r="I691" s="354" t="inlineStr">
        <is>
          <t>홍익대</t>
        </is>
      </c>
      <c r="J691" s="340" t="inlineStr">
        <is>
          <t>신소재·화공시스템공학부</t>
        </is>
      </c>
      <c r="K691" s="339" t="inlineStr">
        <is>
          <t>자연</t>
        </is>
      </c>
      <c r="L691" s="357" t="n">
        <v>63</v>
      </c>
      <c r="M691" s="358" t="inlineStr">
        <is>
          <t xml:space="preserve">129.8 / </t>
        </is>
      </c>
      <c r="N691" s="359" t="n">
        <v>200</v>
      </c>
      <c r="O691" s="360" t="inlineStr">
        <is>
          <t>표점</t>
        </is>
      </c>
      <c r="P691" s="343" t="inlineStr">
        <is>
          <t>표점</t>
        </is>
      </c>
      <c r="Q691" s="342" t="inlineStr">
        <is>
          <t>2과목</t>
        </is>
      </c>
      <c r="R691" s="344" t="n">
        <v>20</v>
      </c>
      <c r="S691" s="345" t="n">
        <v>35</v>
      </c>
      <c r="T691" s="362" t="n">
        <v>30</v>
      </c>
      <c r="U691" s="361" t="n">
        <v>88.98999999999999</v>
      </c>
      <c r="V691" s="346" t="n">
        <v>124.7093412283253</v>
      </c>
      <c r="W691" s="348" t="n">
        <v>122.9371045409737</v>
      </c>
      <c r="X691" s="347" t="n">
        <v>62.63</v>
      </c>
      <c r="Y691" s="357" t="inlineStr"/>
      <c r="Z691" s="365" t="inlineStr">
        <is>
          <t>2등급</t>
        </is>
      </c>
      <c r="AA691" s="350" t="n">
        <v>14.25</v>
      </c>
      <c r="AB691" s="349" t="inlineStr">
        <is>
          <t>만점</t>
        </is>
      </c>
      <c r="AC691" s="350" t="n">
        <v>10</v>
      </c>
      <c r="AD691" s="349" t="inlineStr">
        <is>
          <t>만점</t>
        </is>
      </c>
      <c r="AE691" s="364" t="n">
        <v>0</v>
      </c>
      <c r="AF691" s="366" t="n">
        <v>0</v>
      </c>
      <c r="AG691" s="363" t="n">
        <v>0</v>
      </c>
      <c r="AH691" s="635" t="inlineStr"/>
      <c r="AI691" s="324" t="n"/>
      <c r="AL691" s="487" t="inlineStr">
        <is>
          <t>홍익대 신소재·화공시스템공학부</t>
        </is>
      </c>
      <c r="AM691" s="477" t="inlineStr">
        <is>
          <t>자연</t>
        </is>
      </c>
      <c r="AN691" s="637" t="n">
        <v>100</v>
      </c>
      <c r="AO691" s="478" t="n">
        <v>-1268</v>
      </c>
      <c r="AP691" s="463" t="n">
        <v>-1268</v>
      </c>
      <c r="AQ691" s="479" t="n">
        <v>0</v>
      </c>
      <c r="AR691" s="476" t="inlineStr">
        <is>
          <t>9.71 → 9.13</t>
        </is>
      </c>
      <c r="BA691" s="313" t="inlineStr">
        <is>
          <t>자연411</t>
        </is>
      </c>
    </row>
    <row r="692" ht="16.5" customHeight="1" s="671">
      <c r="B692" s="367" t="inlineStr">
        <is>
          <t>9.71</t>
        </is>
      </c>
      <c r="C692" s="351" t="inlineStr">
        <is>
          <t>21,071</t>
        </is>
      </c>
      <c r="D692" s="727" t="n">
        <v>-1269</v>
      </c>
      <c r="E692" s="352" t="inlineStr"/>
      <c r="F692" s="341" t="n">
        <v>88.98</v>
      </c>
      <c r="G692" s="355" t="inlineStr">
        <is>
          <t>373.34</t>
        </is>
      </c>
      <c r="H692" s="356" t="inlineStr">
        <is>
          <t>377.57</t>
        </is>
      </c>
      <c r="I692" s="354" t="inlineStr">
        <is>
          <t>동국대</t>
        </is>
      </c>
      <c r="J692" s="340" t="inlineStr">
        <is>
          <t>광고홍보학과</t>
        </is>
      </c>
      <c r="K692" s="339" t="inlineStr">
        <is>
          <t>통합</t>
        </is>
      </c>
      <c r="L692" s="357" t="n">
        <v>18</v>
      </c>
      <c r="M692" s="358" t="inlineStr">
        <is>
          <t xml:space="preserve">679.688 / </t>
        </is>
      </c>
      <c r="N692" s="359" t="n">
        <v>1000</v>
      </c>
      <c r="O692" s="360" t="inlineStr">
        <is>
          <t>표점</t>
        </is>
      </c>
      <c r="P692" s="343" t="inlineStr">
        <is>
          <t>변표</t>
        </is>
      </c>
      <c r="Q692" s="342" t="inlineStr">
        <is>
          <t>2과목</t>
        </is>
      </c>
      <c r="R692" s="344" t="n">
        <v>35</v>
      </c>
      <c r="S692" s="345" t="n">
        <v>25</v>
      </c>
      <c r="T692" s="362" t="n">
        <v>25</v>
      </c>
      <c r="U692" s="361" t="n">
        <v>88.98</v>
      </c>
      <c r="V692" s="346" t="n">
        <v>124.6981535471331</v>
      </c>
      <c r="W692" s="348" t="n">
        <v>122.9278911564626</v>
      </c>
      <c r="X692" s="347" t="n">
        <v>62.86</v>
      </c>
      <c r="Y692" s="357" t="n">
        <v>63.43</v>
      </c>
      <c r="Z692" s="365" t="inlineStr">
        <is>
          <t>2등급</t>
        </is>
      </c>
      <c r="AA692" s="350" t="n">
        <v>149.25</v>
      </c>
      <c r="AB692" s="349" t="inlineStr">
        <is>
          <t>만점</t>
        </is>
      </c>
      <c r="AC692" s="350" t="n">
        <v>0</v>
      </c>
      <c r="AD692" s="349" t="inlineStr">
        <is>
          <t>만점</t>
        </is>
      </c>
      <c r="AE692" s="364" t="n">
        <v>0</v>
      </c>
      <c r="AF692" s="366" t="n">
        <v>0</v>
      </c>
      <c r="AG692" s="363" t="n">
        <v>0</v>
      </c>
      <c r="AH692" s="635" t="inlineStr"/>
      <c r="AI692" s="324" t="n"/>
      <c r="AL692" s="487" t="inlineStr">
        <is>
          <t>동국대 광고홍보학과</t>
        </is>
      </c>
      <c r="AM692" s="477" t="inlineStr">
        <is>
          <t>통합</t>
        </is>
      </c>
      <c r="AN692" s="637" t="n">
        <v>100</v>
      </c>
      <c r="AO692" s="478" t="n">
        <v>-1269</v>
      </c>
      <c r="AP692" s="463" t="n">
        <v>-646</v>
      </c>
      <c r="AQ692" s="479" t="n">
        <v>-623</v>
      </c>
      <c r="AR692" s="476" t="inlineStr">
        <is>
          <t>9.73 → 9.43</t>
        </is>
      </c>
      <c r="BA692" s="313" t="inlineStr">
        <is>
          <t>자연412</t>
        </is>
      </c>
    </row>
    <row r="693" ht="16.5" customHeight="1" s="671">
      <c r="B693" s="367" t="inlineStr">
        <is>
          <t>9.73</t>
        </is>
      </c>
      <c r="C693" s="351" t="inlineStr">
        <is>
          <t>21,114</t>
        </is>
      </c>
      <c r="D693" s="727" t="n">
        <v>-1270</v>
      </c>
      <c r="E693" s="352" t="inlineStr"/>
      <c r="F693" s="341" t="n">
        <v>88.95</v>
      </c>
      <c r="G693" s="355" t="inlineStr">
        <is>
          <t>373.30</t>
        </is>
      </c>
      <c r="H693" s="356" t="inlineStr">
        <is>
          <t>377.53</t>
        </is>
      </c>
      <c r="I693" s="354" t="inlineStr">
        <is>
          <t>동국대</t>
        </is>
      </c>
      <c r="J693" s="340" t="inlineStr">
        <is>
          <t>행정학전공</t>
        </is>
      </c>
      <c r="K693" s="339" t="inlineStr">
        <is>
          <t>통합</t>
        </is>
      </c>
      <c r="L693" s="357" t="n">
        <v>16</v>
      </c>
      <c r="M693" s="358" t="inlineStr">
        <is>
          <t xml:space="preserve">679.625 / </t>
        </is>
      </c>
      <c r="N693" s="359" t="n">
        <v>1000</v>
      </c>
      <c r="O693" s="360" t="inlineStr">
        <is>
          <t>표점</t>
        </is>
      </c>
      <c r="P693" s="343" t="inlineStr">
        <is>
          <t>변표</t>
        </is>
      </c>
      <c r="Q693" s="342" t="inlineStr">
        <is>
          <t>2과목</t>
        </is>
      </c>
      <c r="R693" s="344" t="n">
        <v>35</v>
      </c>
      <c r="S693" s="345" t="n">
        <v>25</v>
      </c>
      <c r="T693" s="362" t="n">
        <v>25</v>
      </c>
      <c r="U693" s="361" t="n">
        <v>88.95</v>
      </c>
      <c r="V693" s="346" t="n">
        <v>124.6821409882634</v>
      </c>
      <c r="W693" s="348" t="n">
        <v>122.9147043432758</v>
      </c>
      <c r="X693" s="347" t="n">
        <v>62.85</v>
      </c>
      <c r="Y693" s="357" t="n">
        <v>63.41999999999999</v>
      </c>
      <c r="Z693" s="365" t="inlineStr">
        <is>
          <t>2등급</t>
        </is>
      </c>
      <c r="AA693" s="350" t="n">
        <v>149.25</v>
      </c>
      <c r="AB693" s="349" t="inlineStr">
        <is>
          <t>만점</t>
        </is>
      </c>
      <c r="AC693" s="350" t="n">
        <v>0</v>
      </c>
      <c r="AD693" s="349" t="inlineStr">
        <is>
          <t>만점</t>
        </is>
      </c>
      <c r="AE693" s="364" t="n">
        <v>0</v>
      </c>
      <c r="AF693" s="366" t="n">
        <v>0</v>
      </c>
      <c r="AG693" s="363" t="n">
        <v>0</v>
      </c>
      <c r="AH693" s="635" t="inlineStr"/>
      <c r="AI693" s="324" t="n"/>
      <c r="AL693" s="487" t="inlineStr">
        <is>
          <t>동국대 행정학전공</t>
        </is>
      </c>
      <c r="AM693" s="477" t="inlineStr">
        <is>
          <t>통합</t>
        </is>
      </c>
      <c r="AN693" s="637" t="n">
        <v>100</v>
      </c>
      <c r="AO693" s="478" t="n">
        <v>-1270</v>
      </c>
      <c r="AP693" s="463" t="n">
        <v>-646</v>
      </c>
      <c r="AQ693" s="479" t="n">
        <v>-624</v>
      </c>
      <c r="AR693" s="476" t="inlineStr">
        <is>
          <t>9.74 → 9.44</t>
        </is>
      </c>
      <c r="BA693" s="313" t="inlineStr">
        <is>
          <t>통합인문268</t>
        </is>
      </c>
    </row>
    <row r="694" ht="16.5" customHeight="1" s="671">
      <c r="B694" s="367" t="inlineStr">
        <is>
          <t>9.76</t>
        </is>
      </c>
      <c r="C694" s="351" t="inlineStr">
        <is>
          <t>21,179</t>
        </is>
      </c>
      <c r="D694" s="727" t="n">
        <v>-1271</v>
      </c>
      <c r="E694" s="352" t="inlineStr">
        <is>
          <t>373.07</t>
        </is>
      </c>
      <c r="F694" s="341" t="n">
        <v>88.92</v>
      </c>
      <c r="G694" s="355" t="inlineStr">
        <is>
          <t>373.24</t>
        </is>
      </c>
      <c r="H694" s="356" t="inlineStr">
        <is>
          <t>377.47</t>
        </is>
      </c>
      <c r="I694" s="354" t="inlineStr">
        <is>
          <t>동국대</t>
        </is>
      </c>
      <c r="J694" s="340" t="inlineStr">
        <is>
          <t>식품산업관리학과</t>
        </is>
      </c>
      <c r="K694" s="339" t="inlineStr">
        <is>
          <t>통합</t>
        </is>
      </c>
      <c r="L694" s="357" t="n">
        <v>10</v>
      </c>
      <c r="M694" s="358" t="inlineStr">
        <is>
          <t xml:space="preserve">679.538 / </t>
        </is>
      </c>
      <c r="N694" s="359" t="n">
        <v>1000</v>
      </c>
      <c r="O694" s="360" t="inlineStr">
        <is>
          <t>표점</t>
        </is>
      </c>
      <c r="P694" s="343" t="inlineStr">
        <is>
          <t>변표</t>
        </is>
      </c>
      <c r="Q694" s="342" t="inlineStr">
        <is>
          <t>2과목</t>
        </is>
      </c>
      <c r="R694" s="344" t="n">
        <v>35</v>
      </c>
      <c r="S694" s="345" t="n">
        <v>25</v>
      </c>
      <c r="T694" s="362" t="n">
        <v>25</v>
      </c>
      <c r="U694" s="361" t="n">
        <v>88.92</v>
      </c>
      <c r="V694" s="346" t="n">
        <v>124.6600284069672</v>
      </c>
      <c r="W694" s="348" t="n">
        <v>122.8964939822083</v>
      </c>
      <c r="X694" s="347" t="n">
        <v>62.84</v>
      </c>
      <c r="Y694" s="357" t="n">
        <v>63.41</v>
      </c>
      <c r="Z694" s="365" t="inlineStr">
        <is>
          <t>2등급</t>
        </is>
      </c>
      <c r="AA694" s="350" t="n">
        <v>149.25</v>
      </c>
      <c r="AB694" s="349" t="inlineStr">
        <is>
          <t>만점</t>
        </is>
      </c>
      <c r="AC694" s="350" t="n">
        <v>0</v>
      </c>
      <c r="AD694" s="349" t="inlineStr">
        <is>
          <t>만점</t>
        </is>
      </c>
      <c r="AE694" s="364" t="n">
        <v>0</v>
      </c>
      <c r="AF694" s="366" t="n">
        <v>0</v>
      </c>
      <c r="AG694" s="363" t="n">
        <v>0</v>
      </c>
      <c r="AH694" s="635" t="inlineStr"/>
      <c r="AI694" s="324" t="n"/>
      <c r="AL694" s="487" t="inlineStr">
        <is>
          <t>동국대 식품산업관리학과</t>
        </is>
      </c>
      <c r="AM694" s="477" t="inlineStr">
        <is>
          <t>통합</t>
        </is>
      </c>
      <c r="AN694" s="637" t="n">
        <v>100</v>
      </c>
      <c r="AO694" s="478" t="n">
        <v>-1271</v>
      </c>
      <c r="AP694" s="463" t="n">
        <v>-646</v>
      </c>
      <c r="AQ694" s="479" t="n">
        <v>-625</v>
      </c>
      <c r="AR694" s="476" t="inlineStr">
        <is>
          <t>9.76 → 9.46</t>
        </is>
      </c>
      <c r="BA694" s="313" t="inlineStr">
        <is>
          <t>통합인문269</t>
        </is>
      </c>
    </row>
    <row r="695" ht="16.5" customHeight="1" s="671">
      <c r="B695" s="367" t="inlineStr">
        <is>
          <t>9.76</t>
        </is>
      </c>
      <c r="C695" s="351" t="inlineStr">
        <is>
          <t>21,179</t>
        </is>
      </c>
      <c r="D695" s="727" t="n">
        <v>-1272</v>
      </c>
      <c r="E695" s="352" t="inlineStr">
        <is>
          <t>372.90</t>
        </is>
      </c>
      <c r="F695" s="341" t="n">
        <v>88.92</v>
      </c>
      <c r="G695" s="355" t="inlineStr">
        <is>
          <t>372.78</t>
        </is>
      </c>
      <c r="H695" s="356" t="inlineStr">
        <is>
          <t>377.79</t>
        </is>
      </c>
      <c r="I695" s="354" t="inlineStr">
        <is>
          <t>동국대</t>
        </is>
      </c>
      <c r="J695" s="340" t="inlineStr">
        <is>
          <t>화학과</t>
        </is>
      </c>
      <c r="K695" s="339" t="inlineStr">
        <is>
          <t>자연</t>
        </is>
      </c>
      <c r="L695" s="357" t="n">
        <v>13</v>
      </c>
      <c r="M695" s="358" t="inlineStr">
        <is>
          <t xml:space="preserve">683.41 / </t>
        </is>
      </c>
      <c r="N695" s="359" t="n">
        <v>1000</v>
      </c>
      <c r="O695" s="360" t="inlineStr">
        <is>
          <t>표점</t>
        </is>
      </c>
      <c r="P695" s="343" t="inlineStr">
        <is>
          <t>변표</t>
        </is>
      </c>
      <c r="Q695" s="342" t="inlineStr">
        <is>
          <t>2과목</t>
        </is>
      </c>
      <c r="R695" s="344" t="n">
        <v>25</v>
      </c>
      <c r="S695" s="345" t="n">
        <v>35</v>
      </c>
      <c r="T695" s="362" t="n">
        <v>25</v>
      </c>
      <c r="U695" s="361" t="n">
        <v>88.92</v>
      </c>
      <c r="V695" s="346" t="n">
        <v>124.659615409392</v>
      </c>
      <c r="W695" s="348" t="n">
        <v>122.8961538665581</v>
      </c>
      <c r="X695" s="347" t="n">
        <v>62.61</v>
      </c>
      <c r="Y695" s="357" t="n">
        <v>63.41</v>
      </c>
      <c r="Z695" s="365" t="inlineStr">
        <is>
          <t>2등급</t>
        </is>
      </c>
      <c r="AA695" s="350" t="n">
        <v>149.25</v>
      </c>
      <c r="AB695" s="349" t="inlineStr">
        <is>
          <t>만점</t>
        </is>
      </c>
      <c r="AC695" s="350" t="n">
        <v>0</v>
      </c>
      <c r="AD695" s="349" t="inlineStr">
        <is>
          <t>만점</t>
        </is>
      </c>
      <c r="AE695" s="364" t="n">
        <v>0</v>
      </c>
      <c r="AF695" s="366" t="n">
        <v>4.756</v>
      </c>
      <c r="AG695" s="363" t="n">
        <v>0</v>
      </c>
      <c r="AH695" s="635" t="inlineStr">
        <is>
          <t xml:space="preserve"> 과탐3%가산</t>
        </is>
      </c>
      <c r="AI695" s="324" t="n"/>
      <c r="AL695" s="487" t="inlineStr">
        <is>
          <t>동국대 화학과</t>
        </is>
      </c>
      <c r="AM695" s="477" t="inlineStr">
        <is>
          <t>자연</t>
        </is>
      </c>
      <c r="AN695" s="637" t="n">
        <v>100</v>
      </c>
      <c r="AO695" s="478" t="n">
        <v>-1272</v>
      </c>
      <c r="AP695" s="463" t="n">
        <v>-1272</v>
      </c>
      <c r="AQ695" s="479" t="n">
        <v>0</v>
      </c>
      <c r="AR695" s="476" t="inlineStr">
        <is>
          <t>9.76 → 9.17</t>
        </is>
      </c>
      <c r="BA695" s="313" t="inlineStr">
        <is>
          <t>자연413</t>
        </is>
      </c>
    </row>
    <row r="696" ht="16.5" customHeight="1" s="671">
      <c r="B696" s="367" t="inlineStr">
        <is>
          <t>9.77</t>
        </is>
      </c>
      <c r="C696" s="351" t="inlineStr">
        <is>
          <t>21,201</t>
        </is>
      </c>
      <c r="D696" s="727" t="n">
        <v>-1273</v>
      </c>
      <c r="E696" s="352" t="inlineStr">
        <is>
          <t>372.85</t>
        </is>
      </c>
      <c r="F696" s="341" t="n">
        <v>88.92</v>
      </c>
      <c r="G696" s="355" t="inlineStr">
        <is>
          <t>373.23</t>
        </is>
      </c>
      <c r="H696" s="356" t="inlineStr">
        <is>
          <t>377.47</t>
        </is>
      </c>
      <c r="I696" s="354" t="inlineStr">
        <is>
          <t>서강대</t>
        </is>
      </c>
      <c r="J696" s="340" t="inlineStr">
        <is>
          <t>인문/인문‧자연(농어촌)</t>
        </is>
      </c>
      <c r="K696" s="339" t="inlineStr">
        <is>
          <t>통합</t>
        </is>
      </c>
      <c r="L696" s="357" t="n">
        <v>32</v>
      </c>
      <c r="M696" s="358" t="inlineStr">
        <is>
          <t xml:space="preserve">486.62 / </t>
        </is>
      </c>
      <c r="N696" s="359" t="n">
        <v>600</v>
      </c>
      <c r="O696" s="360" t="inlineStr">
        <is>
          <t>표점</t>
        </is>
      </c>
      <c r="P696" s="343" t="inlineStr">
        <is>
          <t>변표</t>
        </is>
      </c>
      <c r="Q696" s="342" t="inlineStr">
        <is>
          <t>2과목</t>
        </is>
      </c>
      <c r="R696" s="344" t="n">
        <v>37</v>
      </c>
      <c r="S696" s="345" t="n">
        <v>43</v>
      </c>
      <c r="T696" s="362" t="n">
        <v>20</v>
      </c>
      <c r="U696" s="361" t="n">
        <v>88.92</v>
      </c>
      <c r="V696" s="346" t="n">
        <v>124.6551316984559</v>
      </c>
      <c r="W696" s="348" t="n">
        <v>122.8924613987284</v>
      </c>
      <c r="X696" s="347" t="n">
        <v>62.84</v>
      </c>
      <c r="Y696" s="357" t="n">
        <v>66.45</v>
      </c>
      <c r="Z696" s="365" t="inlineStr">
        <is>
          <t>1등급</t>
        </is>
      </c>
      <c r="AA696" s="350" t="n">
        <v>100</v>
      </c>
      <c r="AB696" s="349" t="inlineStr">
        <is>
          <t>만점</t>
        </is>
      </c>
      <c r="AC696" s="350" t="n">
        <v>10</v>
      </c>
      <c r="AD696" s="349" t="inlineStr">
        <is>
          <t>만점</t>
        </is>
      </c>
      <c r="AE696" s="364" t="n">
        <v>0</v>
      </c>
      <c r="AF696" s="366" t="n">
        <v>0</v>
      </c>
      <c r="AG696" s="363" t="n">
        <v>0</v>
      </c>
      <c r="AH696" s="635" t="inlineStr"/>
      <c r="AI696" s="324" t="n"/>
      <c r="AL696" s="487" t="inlineStr">
        <is>
          <t>서강대 인문/인문‧자연(농어촌)</t>
        </is>
      </c>
      <c r="AM696" s="477" t="inlineStr">
        <is>
          <t>통합</t>
        </is>
      </c>
      <c r="AN696" s="637" t="n">
        <v>100</v>
      </c>
      <c r="AO696" s="478" t="n">
        <v>-1273</v>
      </c>
      <c r="AP696" s="463" t="n">
        <v>-647</v>
      </c>
      <c r="AQ696" s="479" t="n">
        <v>-626</v>
      </c>
      <c r="AR696" s="476" t="inlineStr">
        <is>
          <t>9.76 → 9.46</t>
        </is>
      </c>
      <c r="BA696" s="313" t="inlineStr">
        <is>
          <t>자연414</t>
        </is>
      </c>
    </row>
    <row r="697" ht="16.5" customHeight="1" s="671">
      <c r="B697" s="367" t="inlineStr">
        <is>
          <t>9.78</t>
        </is>
      </c>
      <c r="C697" s="351" t="inlineStr">
        <is>
          <t>21,223</t>
        </is>
      </c>
      <c r="D697" s="727" t="n">
        <v>-1274</v>
      </c>
      <c r="E697" s="352" t="inlineStr">
        <is>
          <t>372.79</t>
        </is>
      </c>
      <c r="F697" s="341" t="n">
        <v>88.90000000000001</v>
      </c>
      <c r="G697" s="355" t="inlineStr">
        <is>
          <t>373.19</t>
        </is>
      </c>
      <c r="H697" s="356" t="inlineStr">
        <is>
          <t>377.46</t>
        </is>
      </c>
      <c r="I697" s="354" t="inlineStr">
        <is>
          <t>한국외국어대</t>
        </is>
      </c>
      <c r="J697" s="340" t="inlineStr">
        <is>
          <t>중국언어문화학부</t>
        </is>
      </c>
      <c r="K697" s="339" t="inlineStr">
        <is>
          <t>통합</t>
        </is>
      </c>
      <c r="L697" s="357" t="n">
        <v>17</v>
      </c>
      <c r="M697" s="358" t="inlineStr">
        <is>
          <t xml:space="preserve">651.9 / </t>
        </is>
      </c>
      <c r="N697" s="359" t="n">
        <v>700</v>
      </c>
      <c r="O697" s="360" t="inlineStr">
        <is>
          <t>표점/만점</t>
        </is>
      </c>
      <c r="P697" s="343" t="inlineStr">
        <is>
          <t>변표/만점</t>
        </is>
      </c>
      <c r="Q697" s="342" t="inlineStr">
        <is>
          <t>2과목</t>
        </is>
      </c>
      <c r="R697" s="344" t="n">
        <v>30</v>
      </c>
      <c r="S697" s="345" t="n">
        <v>30</v>
      </c>
      <c r="T697" s="362" t="n">
        <v>20</v>
      </c>
      <c r="U697" s="361" t="n">
        <v>88.90000000000001</v>
      </c>
      <c r="V697" s="346" t="n">
        <v>124.639593300403</v>
      </c>
      <c r="W697" s="348" t="n">
        <v>122.8796650709201</v>
      </c>
      <c r="X697" s="347" t="n">
        <v>62.84</v>
      </c>
      <c r="Y697" s="357" t="n">
        <v>65.64</v>
      </c>
      <c r="Z697" s="365" t="inlineStr">
        <is>
          <t>2등급</t>
        </is>
      </c>
      <c r="AA697" s="350" t="n">
        <v>138</v>
      </c>
      <c r="AB697" s="349" t="inlineStr">
        <is>
          <t>만점</t>
        </is>
      </c>
      <c r="AC697" s="350" t="n">
        <v>10</v>
      </c>
      <c r="AD697" s="349" t="inlineStr">
        <is>
          <t>만점</t>
        </is>
      </c>
      <c r="AE697" s="364" t="n">
        <v>0</v>
      </c>
      <c r="AF697" s="366" t="n">
        <v>0</v>
      </c>
      <c r="AG697" s="363" t="n">
        <v>0</v>
      </c>
      <c r="AH697" s="635" t="inlineStr"/>
      <c r="AI697" s="324" t="n"/>
      <c r="AL697" s="487" t="inlineStr">
        <is>
          <t>한국외국어대 중국언어문화학부</t>
        </is>
      </c>
      <c r="AM697" s="477" t="inlineStr">
        <is>
          <t>통합</t>
        </is>
      </c>
      <c r="AN697" s="637" t="n">
        <v>100</v>
      </c>
      <c r="AO697" s="478" t="n">
        <v>-1274</v>
      </c>
      <c r="AP697" s="463" t="n">
        <v>-648</v>
      </c>
      <c r="AQ697" s="479" t="n">
        <v>-626</v>
      </c>
      <c r="AR697" s="476" t="inlineStr">
        <is>
          <t>9.77 → 9.47</t>
        </is>
      </c>
      <c r="BA697" s="313" t="inlineStr">
        <is>
          <t>통합인문270</t>
        </is>
      </c>
    </row>
    <row r="698" ht="16.5" customHeight="1" s="671">
      <c r="B698" s="367" t="inlineStr">
        <is>
          <t>9.78</t>
        </is>
      </c>
      <c r="C698" s="351" t="inlineStr">
        <is>
          <t>21,223</t>
        </is>
      </c>
      <c r="D698" s="727" t="n">
        <v>-1275</v>
      </c>
      <c r="E698" s="352" t="inlineStr"/>
      <c r="F698" s="341" t="n">
        <v>88.89</v>
      </c>
      <c r="G698" s="355" t="inlineStr">
        <is>
          <t>372.71</t>
        </is>
      </c>
      <c r="H698" s="356" t="inlineStr">
        <is>
          <t>377.74</t>
        </is>
      </c>
      <c r="I698" s="354" t="inlineStr">
        <is>
          <t>동국대</t>
        </is>
      </c>
      <c r="J698" s="340" t="inlineStr">
        <is>
          <t>건축공학부</t>
        </is>
      </c>
      <c r="K698" s="339" t="inlineStr">
        <is>
          <t>자연</t>
        </is>
      </c>
      <c r="L698" s="357" t="n">
        <v>18</v>
      </c>
      <c r="M698" s="358" t="inlineStr">
        <is>
          <t xml:space="preserve">689.758 / </t>
        </is>
      </c>
      <c r="N698" s="359" t="n">
        <v>1000</v>
      </c>
      <c r="O698" s="360" t="inlineStr">
        <is>
          <t>표점</t>
        </is>
      </c>
      <c r="P698" s="343" t="inlineStr">
        <is>
          <t>변표</t>
        </is>
      </c>
      <c r="Q698" s="342" t="inlineStr">
        <is>
          <t>2과목</t>
        </is>
      </c>
      <c r="R698" s="344" t="n">
        <v>25</v>
      </c>
      <c r="S698" s="345" t="n">
        <v>35</v>
      </c>
      <c r="T698" s="362" t="n">
        <v>25</v>
      </c>
      <c r="U698" s="361" t="n">
        <v>88.89</v>
      </c>
      <c r="V698" s="346" t="n">
        <v>124.6331000066708</v>
      </c>
      <c r="W698" s="348" t="n">
        <v>122.8743176525524</v>
      </c>
      <c r="X698" s="347" t="n">
        <v>62.6</v>
      </c>
      <c r="Y698" s="357" t="n">
        <v>63.4</v>
      </c>
      <c r="Z698" s="365" t="inlineStr">
        <is>
          <t>2등급</t>
        </is>
      </c>
      <c r="AA698" s="350" t="n">
        <v>149.25</v>
      </c>
      <c r="AB698" s="349" t="inlineStr">
        <is>
          <t>만점</t>
        </is>
      </c>
      <c r="AC698" s="350" t="n">
        <v>0</v>
      </c>
      <c r="AD698" s="349" t="inlineStr">
        <is>
          <t>만점</t>
        </is>
      </c>
      <c r="AE698" s="364" t="n">
        <v>0</v>
      </c>
      <c r="AF698" s="366" t="n">
        <v>11.206</v>
      </c>
      <c r="AG698" s="363" t="n">
        <v>0</v>
      </c>
      <c r="AH698" s="635" t="inlineStr">
        <is>
          <t xml:space="preserve"> 미/기3%, 과탐3% 가산</t>
        </is>
      </c>
      <c r="AI698" s="324" t="n"/>
      <c r="AL698" s="487" t="inlineStr">
        <is>
          <t>동국대 건축공학부</t>
        </is>
      </c>
      <c r="AM698" s="477" t="inlineStr">
        <is>
          <t>자연</t>
        </is>
      </c>
      <c r="AN698" s="637" t="n">
        <v>100</v>
      </c>
      <c r="AO698" s="478" t="n">
        <v>-1275</v>
      </c>
      <c r="AP698" s="463" t="n">
        <v>-1275</v>
      </c>
      <c r="AQ698" s="479" t="n">
        <v>0</v>
      </c>
      <c r="AR698" s="476" t="inlineStr">
        <is>
          <t>9.77 → 9.18</t>
        </is>
      </c>
      <c r="BA698" s="313" t="inlineStr">
        <is>
          <t>자연415</t>
        </is>
      </c>
    </row>
    <row r="699" ht="16.5" customHeight="1" s="671">
      <c r="B699" s="367" t="inlineStr">
        <is>
          <t>9.65</t>
        </is>
      </c>
      <c r="C699" s="351" t="inlineStr">
        <is>
          <t>20,941</t>
        </is>
      </c>
      <c r="D699" s="727" t="n">
        <v>-1276</v>
      </c>
      <c r="E699" s="352" t="inlineStr">
        <is>
          <t>372.77</t>
        </is>
      </c>
      <c r="F699" s="341" t="n">
        <v>88.84999999999999</v>
      </c>
      <c r="G699" s="355" t="inlineStr">
        <is>
          <t>373.11</t>
        </is>
      </c>
      <c r="H699" s="356" t="inlineStr">
        <is>
          <t>377.40</t>
        </is>
      </c>
      <c r="I699" s="354" t="inlineStr">
        <is>
          <t>홍익대</t>
        </is>
      </c>
      <c r="J699" s="340" t="inlineStr">
        <is>
          <t>경영학부</t>
        </is>
      </c>
      <c r="K699" s="339" t="inlineStr">
        <is>
          <t>통합</t>
        </is>
      </c>
      <c r="L699" s="357" t="n">
        <v>121</v>
      </c>
      <c r="M699" s="358" t="inlineStr">
        <is>
          <t xml:space="preserve">129.9 / </t>
        </is>
      </c>
      <c r="N699" s="359" t="n">
        <v>200</v>
      </c>
      <c r="O699" s="360" t="inlineStr">
        <is>
          <t>표점</t>
        </is>
      </c>
      <c r="P699" s="343" t="inlineStr">
        <is>
          <t>표점</t>
        </is>
      </c>
      <c r="Q699" s="342" t="inlineStr">
        <is>
          <t>2과목</t>
        </is>
      </c>
      <c r="R699" s="344" t="n">
        <v>30</v>
      </c>
      <c r="S699" s="345" t="n">
        <v>30</v>
      </c>
      <c r="T699" s="362" t="n">
        <v>25</v>
      </c>
      <c r="U699" s="361" t="n">
        <v>88.84999999999999</v>
      </c>
      <c r="V699" s="346" t="n">
        <v>124.6092502843418</v>
      </c>
      <c r="W699" s="348" t="n">
        <v>122.8546767047521</v>
      </c>
      <c r="X699" s="347" t="n">
        <v>62.82</v>
      </c>
      <c r="Y699" s="357" t="inlineStr"/>
      <c r="Z699" s="365" t="inlineStr">
        <is>
          <t>2등급</t>
        </is>
      </c>
      <c r="AA699" s="350" t="n">
        <v>14.25</v>
      </c>
      <c r="AB699" s="349" t="inlineStr">
        <is>
          <t>만점</t>
        </is>
      </c>
      <c r="AC699" s="350" t="n">
        <v>10</v>
      </c>
      <c r="AD699" s="349" t="inlineStr">
        <is>
          <t>만점</t>
        </is>
      </c>
      <c r="AE699" s="364" t="n">
        <v>0</v>
      </c>
      <c r="AF699" s="366" t="n">
        <v>0</v>
      </c>
      <c r="AG699" s="363" t="n">
        <v>0</v>
      </c>
      <c r="AH699" s="635" t="inlineStr"/>
      <c r="AI699" s="324" t="n"/>
      <c r="AL699" s="487" t="inlineStr">
        <is>
          <t>홍익대 경영학부</t>
        </is>
      </c>
      <c r="AM699" s="477" t="inlineStr">
        <is>
          <t>통합</t>
        </is>
      </c>
      <c r="AN699" s="637" t="n">
        <v>100</v>
      </c>
      <c r="AO699" s="478" t="n">
        <v>-1276</v>
      </c>
      <c r="AP699" s="463" t="n">
        <v>-648</v>
      </c>
      <c r="AQ699" s="479" t="n">
        <v>-628</v>
      </c>
      <c r="AR699" s="476" t="inlineStr">
        <is>
          <t>9.79 → 9.49</t>
        </is>
      </c>
      <c r="BA699" s="313" t="inlineStr">
        <is>
          <t>자연416</t>
        </is>
      </c>
    </row>
    <row r="700" ht="16.5" customHeight="1" s="671">
      <c r="B700" s="367" t="inlineStr">
        <is>
          <t>9.79</t>
        </is>
      </c>
      <c r="C700" s="351" t="inlineStr">
        <is>
          <t>21,244</t>
        </is>
      </c>
      <c r="D700" s="727" t="n">
        <v>-1277</v>
      </c>
      <c r="E700" s="352" t="inlineStr">
        <is>
          <t>372.73</t>
        </is>
      </c>
      <c r="F700" s="341" t="n">
        <v>88.84999999999999</v>
      </c>
      <c r="G700" s="355" t="inlineStr">
        <is>
          <t>373.11</t>
        </is>
      </c>
      <c r="H700" s="356" t="inlineStr">
        <is>
          <t>377.40</t>
        </is>
      </c>
      <c r="I700" s="354" t="inlineStr">
        <is>
          <t>한국외국어대</t>
        </is>
      </c>
      <c r="J700" s="340" t="inlineStr">
        <is>
          <t>독일어과</t>
        </is>
      </c>
      <c r="K700" s="339" t="inlineStr">
        <is>
          <t>통합</t>
        </is>
      </c>
      <c r="L700" s="357" t="n">
        <v>28</v>
      </c>
      <c r="M700" s="358" t="inlineStr">
        <is>
          <t xml:space="preserve">651.8 / </t>
        </is>
      </c>
      <c r="N700" s="359" t="n">
        <v>700</v>
      </c>
      <c r="O700" s="360" t="inlineStr">
        <is>
          <t>표점/만점</t>
        </is>
      </c>
      <c r="P700" s="343" t="inlineStr">
        <is>
          <t>변표/만점</t>
        </is>
      </c>
      <c r="Q700" s="342" t="inlineStr">
        <is>
          <t>2과목</t>
        </is>
      </c>
      <c r="R700" s="344" t="n">
        <v>30</v>
      </c>
      <c r="S700" s="345" t="n">
        <v>30</v>
      </c>
      <c r="T700" s="362" t="n">
        <v>20</v>
      </c>
      <c r="U700" s="361" t="n">
        <v>88.84999999999999</v>
      </c>
      <c r="V700" s="346" t="n">
        <v>124.6096000682368</v>
      </c>
      <c r="W700" s="348" t="n">
        <v>122.8549647620774</v>
      </c>
      <c r="X700" s="347" t="n">
        <v>62.82</v>
      </c>
      <c r="Y700" s="357" t="n">
        <v>65.63000000000001</v>
      </c>
      <c r="Z700" s="365" t="inlineStr">
        <is>
          <t>2등급</t>
        </is>
      </c>
      <c r="AA700" s="350" t="n">
        <v>138</v>
      </c>
      <c r="AB700" s="349" t="inlineStr">
        <is>
          <t>만점</t>
        </is>
      </c>
      <c r="AC700" s="350" t="n">
        <v>10</v>
      </c>
      <c r="AD700" s="349" t="inlineStr">
        <is>
          <t>만점</t>
        </is>
      </c>
      <c r="AE700" s="364" t="n">
        <v>0</v>
      </c>
      <c r="AF700" s="366" t="n">
        <v>0</v>
      </c>
      <c r="AG700" s="363" t="n">
        <v>0</v>
      </c>
      <c r="AH700" s="635" t="inlineStr"/>
      <c r="AI700" s="324" t="n"/>
      <c r="AL700" s="487" t="inlineStr">
        <is>
          <t>한국외국어대 독일어과</t>
        </is>
      </c>
      <c r="AM700" s="477" t="inlineStr">
        <is>
          <t>통합</t>
        </is>
      </c>
      <c r="AN700" s="637" t="n">
        <v>100</v>
      </c>
      <c r="AO700" s="478" t="n">
        <v>-1277</v>
      </c>
      <c r="AP700" s="463" t="n">
        <v>-649</v>
      </c>
      <c r="AQ700" s="479" t="n">
        <v>-628</v>
      </c>
      <c r="AR700" s="476" t="inlineStr">
        <is>
          <t>9.79 → 9.49</t>
        </is>
      </c>
      <c r="BA700" s="313" t="inlineStr">
        <is>
          <t>통합인문271</t>
        </is>
      </c>
    </row>
    <row r="701" ht="16.5" customHeight="1" s="671">
      <c r="B701" s="367" t="inlineStr">
        <is>
          <t>9.80</t>
        </is>
      </c>
      <c r="C701" s="351" t="inlineStr">
        <is>
          <t>21,266</t>
        </is>
      </c>
      <c r="D701" s="727" t="n">
        <v>-1278</v>
      </c>
      <c r="E701" s="352" t="inlineStr"/>
      <c r="F701" s="341" t="n">
        <v>88.81</v>
      </c>
      <c r="G701" s="355" t="inlineStr">
        <is>
          <t>372.55</t>
        </is>
      </c>
      <c r="H701" s="356" t="inlineStr">
        <is>
          <t>377.65</t>
        </is>
      </c>
      <c r="I701" s="354" t="inlineStr">
        <is>
          <t>홍익대</t>
        </is>
      </c>
      <c r="J701" s="340" t="inlineStr">
        <is>
          <t>기계·시스템디자인공학과</t>
        </is>
      </c>
      <c r="K701" s="339" t="inlineStr">
        <is>
          <t>자연</t>
        </is>
      </c>
      <c r="L701" s="357" t="n">
        <v>64</v>
      </c>
      <c r="M701" s="358" t="inlineStr">
        <is>
          <t xml:space="preserve">129.7 / </t>
        </is>
      </c>
      <c r="N701" s="359" t="n">
        <v>200</v>
      </c>
      <c r="O701" s="360" t="inlineStr">
        <is>
          <t>표점</t>
        </is>
      </c>
      <c r="P701" s="343" t="inlineStr">
        <is>
          <t>표점</t>
        </is>
      </c>
      <c r="Q701" s="342" t="inlineStr">
        <is>
          <t>2과목</t>
        </is>
      </c>
      <c r="R701" s="344" t="n">
        <v>20</v>
      </c>
      <c r="S701" s="345" t="n">
        <v>35</v>
      </c>
      <c r="T701" s="362" t="n">
        <v>30</v>
      </c>
      <c r="U701" s="361" t="n">
        <v>88.81</v>
      </c>
      <c r="V701" s="346" t="n">
        <v>124.5756057621063</v>
      </c>
      <c r="W701" s="348" t="n">
        <v>122.8269694511463</v>
      </c>
      <c r="X701" s="347" t="n">
        <v>62.57</v>
      </c>
      <c r="Y701" s="357" t="inlineStr"/>
      <c r="Z701" s="365" t="inlineStr">
        <is>
          <t>2등급</t>
        </is>
      </c>
      <c r="AA701" s="350" t="n">
        <v>14.25</v>
      </c>
      <c r="AB701" s="349" t="inlineStr">
        <is>
          <t>만점</t>
        </is>
      </c>
      <c r="AC701" s="350" t="n">
        <v>10</v>
      </c>
      <c r="AD701" s="349" t="inlineStr">
        <is>
          <t>만점</t>
        </is>
      </c>
      <c r="AE701" s="364" t="n">
        <v>0</v>
      </c>
      <c r="AF701" s="366" t="n">
        <v>0</v>
      </c>
      <c r="AG701" s="363" t="n">
        <v>0</v>
      </c>
      <c r="AH701" s="635" t="inlineStr"/>
      <c r="AI701" s="324" t="n"/>
      <c r="AL701" s="487" t="inlineStr">
        <is>
          <t>홍익대 기계·시스템디자인공학과</t>
        </is>
      </c>
      <c r="AM701" s="477" t="inlineStr">
        <is>
          <t>자연</t>
        </is>
      </c>
      <c r="AN701" s="637" t="n">
        <v>100</v>
      </c>
      <c r="AO701" s="478" t="n">
        <v>-1278</v>
      </c>
      <c r="AP701" s="463" t="n">
        <v>-1278</v>
      </c>
      <c r="AQ701" s="479" t="n">
        <v>0</v>
      </c>
      <c r="AR701" s="476" t="inlineStr">
        <is>
          <t>9.80 → 9.21</t>
        </is>
      </c>
      <c r="BA701" s="313" t="inlineStr">
        <is>
          <t>자연417</t>
        </is>
      </c>
    </row>
    <row r="702" ht="16.5" customHeight="1" s="671">
      <c r="B702" s="367" t="inlineStr">
        <is>
          <t>9.80</t>
        </is>
      </c>
      <c r="C702" s="351" t="inlineStr">
        <is>
          <t>21,266</t>
        </is>
      </c>
      <c r="D702" s="727" t="n">
        <v>-1279</v>
      </c>
      <c r="E702" s="352" t="inlineStr">
        <is>
          <t>372.65</t>
        </is>
      </c>
      <c r="F702" s="341" t="n">
        <v>88.81</v>
      </c>
      <c r="G702" s="355" t="inlineStr">
        <is>
          <t>372.55</t>
        </is>
      </c>
      <c r="H702" s="356" t="inlineStr">
        <is>
          <t>377.65</t>
        </is>
      </c>
      <c r="I702" s="354" t="inlineStr">
        <is>
          <t>홍익대</t>
        </is>
      </c>
      <c r="J702" s="340" t="inlineStr">
        <is>
          <t>산업·데이터공학과</t>
        </is>
      </c>
      <c r="K702" s="339" t="inlineStr">
        <is>
          <t>자연</t>
        </is>
      </c>
      <c r="L702" s="357" t="n">
        <v>28</v>
      </c>
      <c r="M702" s="358" t="inlineStr">
        <is>
          <t xml:space="preserve">129.7 / </t>
        </is>
      </c>
      <c r="N702" s="359" t="n">
        <v>200</v>
      </c>
      <c r="O702" s="360" t="inlineStr">
        <is>
          <t>표점</t>
        </is>
      </c>
      <c r="P702" s="343" t="inlineStr">
        <is>
          <t>표점</t>
        </is>
      </c>
      <c r="Q702" s="342" t="inlineStr">
        <is>
          <t>2과목</t>
        </is>
      </c>
      <c r="R702" s="344" t="n">
        <v>20</v>
      </c>
      <c r="S702" s="345" t="n">
        <v>35</v>
      </c>
      <c r="T702" s="362" t="n">
        <v>30</v>
      </c>
      <c r="U702" s="361" t="n">
        <v>88.81</v>
      </c>
      <c r="V702" s="346" t="n">
        <v>124.5756057621063</v>
      </c>
      <c r="W702" s="348" t="n">
        <v>122.8269694511463</v>
      </c>
      <c r="X702" s="347" t="n">
        <v>62.57</v>
      </c>
      <c r="Y702" s="357" t="inlineStr"/>
      <c r="Z702" s="365" t="inlineStr">
        <is>
          <t>2등급</t>
        </is>
      </c>
      <c r="AA702" s="350" t="n">
        <v>14.25</v>
      </c>
      <c r="AB702" s="349" t="inlineStr">
        <is>
          <t>만점</t>
        </is>
      </c>
      <c r="AC702" s="350" t="n">
        <v>10</v>
      </c>
      <c r="AD702" s="349" t="inlineStr">
        <is>
          <t>만점</t>
        </is>
      </c>
      <c r="AE702" s="364" t="n">
        <v>0</v>
      </c>
      <c r="AF702" s="366" t="n">
        <v>0</v>
      </c>
      <c r="AG702" s="363" t="n">
        <v>0</v>
      </c>
      <c r="AH702" s="635" t="inlineStr"/>
      <c r="AI702" s="324" t="n"/>
      <c r="AL702" s="487" t="inlineStr">
        <is>
          <t>홍익대 산업·데이터공학과</t>
        </is>
      </c>
      <c r="AM702" s="477" t="inlineStr">
        <is>
          <t>자연</t>
        </is>
      </c>
      <c r="AN702" s="637" t="n">
        <v>100</v>
      </c>
      <c r="AO702" s="478" t="n">
        <v>-1279</v>
      </c>
      <c r="AP702" s="463" t="n">
        <v>-1279</v>
      </c>
      <c r="AQ702" s="479" t="n">
        <v>0</v>
      </c>
      <c r="AR702" s="476" t="inlineStr">
        <is>
          <t>9.80 → 9.21</t>
        </is>
      </c>
      <c r="BA702" s="313" t="inlineStr">
        <is>
          <t>자연418</t>
        </is>
      </c>
    </row>
    <row r="703" ht="16.5" customHeight="1" s="671">
      <c r="B703" s="367" t="inlineStr">
        <is>
          <t>9.82</t>
        </is>
      </c>
      <c r="C703" s="351" t="inlineStr">
        <is>
          <t>21,309</t>
        </is>
      </c>
      <c r="D703" s="727" t="n">
        <v>-1280</v>
      </c>
      <c r="E703" s="352" t="inlineStr"/>
      <c r="F703" s="341" t="n">
        <v>88.77</v>
      </c>
      <c r="G703" s="355" t="inlineStr">
        <is>
          <t>372.94</t>
        </is>
      </c>
      <c r="H703" s="356" t="inlineStr">
        <is>
          <t>377.33</t>
        </is>
      </c>
      <c r="I703" s="354" t="inlineStr">
        <is>
          <t>한국외국어대</t>
        </is>
      </c>
      <c r="J703" s="340" t="inlineStr">
        <is>
          <t>특수외국어(유럽지역)계열</t>
        </is>
      </c>
      <c r="K703" s="339" t="inlineStr">
        <is>
          <t>통합</t>
        </is>
      </c>
      <c r="L703" s="357" t="n">
        <v>10</v>
      </c>
      <c r="M703" s="358" t="inlineStr">
        <is>
          <t xml:space="preserve">651.6 / </t>
        </is>
      </c>
      <c r="N703" s="359" t="n">
        <v>700</v>
      </c>
      <c r="O703" s="360" t="inlineStr">
        <is>
          <t>표점/만점</t>
        </is>
      </c>
      <c r="P703" s="343" t="inlineStr">
        <is>
          <t>변표/만점</t>
        </is>
      </c>
      <c r="Q703" s="342" t="inlineStr">
        <is>
          <t>2과목</t>
        </is>
      </c>
      <c r="R703" s="344" t="n">
        <v>30</v>
      </c>
      <c r="S703" s="345" t="n">
        <v>30</v>
      </c>
      <c r="T703" s="362" t="n">
        <v>20</v>
      </c>
      <c r="U703" s="361" t="n">
        <v>88.77</v>
      </c>
      <c r="V703" s="346" t="n">
        <v>124.5496136039045</v>
      </c>
      <c r="W703" s="348" t="n">
        <v>122.805564144392</v>
      </c>
      <c r="X703" s="347" t="n">
        <v>62.79</v>
      </c>
      <c r="Y703" s="357" t="n">
        <v>65.62</v>
      </c>
      <c r="Z703" s="365" t="inlineStr">
        <is>
          <t>2등급</t>
        </is>
      </c>
      <c r="AA703" s="350" t="n">
        <v>138</v>
      </c>
      <c r="AB703" s="349" t="inlineStr">
        <is>
          <t>만점</t>
        </is>
      </c>
      <c r="AC703" s="350" t="n">
        <v>10</v>
      </c>
      <c r="AD703" s="349" t="inlineStr">
        <is>
          <t>만점</t>
        </is>
      </c>
      <c r="AE703" s="364" t="n">
        <v>0</v>
      </c>
      <c r="AF703" s="366" t="n">
        <v>0</v>
      </c>
      <c r="AG703" s="363" t="n">
        <v>0</v>
      </c>
      <c r="AH703" s="635" t="inlineStr"/>
      <c r="AI703" s="324" t="n"/>
      <c r="AL703" s="487" t="inlineStr">
        <is>
          <t>한국외국어대 특수외국어(유럽지역)계열</t>
        </is>
      </c>
      <c r="AM703" s="477" t="inlineStr">
        <is>
          <t>통합</t>
        </is>
      </c>
      <c r="AN703" s="637" t="n">
        <v>100</v>
      </c>
      <c r="AO703" s="478" t="n">
        <v>-1280</v>
      </c>
      <c r="AP703" s="463" t="n">
        <v>-650</v>
      </c>
      <c r="AQ703" s="479" t="n">
        <v>-630</v>
      </c>
      <c r="AR703" s="476" t="inlineStr">
        <is>
          <t>9.84 → 9.54</t>
        </is>
      </c>
      <c r="BA703" s="313" t="inlineStr">
        <is>
          <t>통합인문272</t>
        </is>
      </c>
    </row>
    <row r="704" ht="16.5" customHeight="1" s="671">
      <c r="B704" s="367" t="inlineStr">
        <is>
          <t>9.86</t>
        </is>
      </c>
      <c r="C704" s="351" t="inlineStr">
        <is>
          <t>21,396</t>
        </is>
      </c>
      <c r="D704" s="727" t="n">
        <v>-1281</v>
      </c>
      <c r="E704" s="352" t="inlineStr"/>
      <c r="F704" s="341" t="n">
        <v>88.73</v>
      </c>
      <c r="G704" s="355" t="inlineStr">
        <is>
          <t>372.87</t>
        </is>
      </c>
      <c r="H704" s="356" t="inlineStr">
        <is>
          <t>377.28</t>
        </is>
      </c>
      <c r="I704" s="354" t="inlineStr">
        <is>
          <t>한국외국어대</t>
        </is>
      </c>
      <c r="J704" s="340" t="inlineStr">
        <is>
          <t>사회과학대학[통합모집]</t>
        </is>
      </c>
      <c r="K704" s="339" t="inlineStr">
        <is>
          <t>통합</t>
        </is>
      </c>
      <c r="L704" s="357" t="n">
        <v>14</v>
      </c>
      <c r="M704" s="358" t="inlineStr">
        <is>
          <t xml:space="preserve">647.7 / </t>
        </is>
      </c>
      <c r="N704" s="359" t="n">
        <v>700</v>
      </c>
      <c r="O704" s="360" t="inlineStr">
        <is>
          <t>표점/만점</t>
        </is>
      </c>
      <c r="P704" s="343" t="inlineStr">
        <is>
          <t>변표/만점</t>
        </is>
      </c>
      <c r="Q704" s="342" t="inlineStr">
        <is>
          <t>2과목</t>
        </is>
      </c>
      <c r="R704" s="344" t="n">
        <v>30</v>
      </c>
      <c r="S704" s="345" t="n">
        <v>35</v>
      </c>
      <c r="T704" s="362" t="n">
        <v>20</v>
      </c>
      <c r="U704" s="361" t="n">
        <v>88.73</v>
      </c>
      <c r="V704" s="346" t="n">
        <v>124.52097180806</v>
      </c>
      <c r="W704" s="348" t="n">
        <v>122.7819767831082</v>
      </c>
      <c r="X704" s="347" t="n">
        <v>62.78</v>
      </c>
      <c r="Y704" s="357" t="n">
        <v>65.61</v>
      </c>
      <c r="Z704" s="365" t="inlineStr">
        <is>
          <t>2등급</t>
        </is>
      </c>
      <c r="AA704" s="350" t="n">
        <v>103.5</v>
      </c>
      <c r="AB704" s="349" t="inlineStr">
        <is>
          <t>만점</t>
        </is>
      </c>
      <c r="AC704" s="350" t="n">
        <v>10</v>
      </c>
      <c r="AD704" s="349" t="inlineStr">
        <is>
          <t>만점</t>
        </is>
      </c>
      <c r="AE704" s="364" t="n">
        <v>0</v>
      </c>
      <c r="AF704" s="366" t="n">
        <v>0</v>
      </c>
      <c r="AG704" s="363" t="n">
        <v>0</v>
      </c>
      <c r="AH704" s="635" t="inlineStr"/>
      <c r="AI704" s="324" t="n"/>
      <c r="AL704" s="487" t="inlineStr">
        <is>
          <t>한국외국어대 사회과학대학[통합모집]</t>
        </is>
      </c>
      <c r="AM704" s="477" t="inlineStr">
        <is>
          <t>통합</t>
        </is>
      </c>
      <c r="AN704" s="637" t="n">
        <v>100</v>
      </c>
      <c r="AO704" s="478" t="n">
        <v>-1281</v>
      </c>
      <c r="AP704" s="463" t="n">
        <v>-649</v>
      </c>
      <c r="AQ704" s="479" t="n">
        <v>-632</v>
      </c>
      <c r="AR704" s="476" t="inlineStr">
        <is>
          <t>9.88 → 9.58</t>
        </is>
      </c>
      <c r="BA704" s="313" t="inlineStr">
        <is>
          <t>통합인문273</t>
        </is>
      </c>
    </row>
    <row r="705" ht="16.5" customHeight="1" s="671">
      <c r="B705" s="367" t="inlineStr">
        <is>
          <t>9.86</t>
        </is>
      </c>
      <c r="C705" s="351" t="inlineStr">
        <is>
          <t>21,396</t>
        </is>
      </c>
      <c r="D705" s="727" t="n">
        <v>-1282</v>
      </c>
      <c r="E705" s="352" t="inlineStr"/>
      <c r="F705" s="341" t="n">
        <v>88.73</v>
      </c>
      <c r="G705" s="355" t="inlineStr">
        <is>
          <t>372.86</t>
        </is>
      </c>
      <c r="H705" s="356" t="inlineStr">
        <is>
          <t>377.28</t>
        </is>
      </c>
      <c r="I705" s="354" t="inlineStr">
        <is>
          <t>한국외국어대</t>
        </is>
      </c>
      <c r="J705" s="340" t="inlineStr">
        <is>
          <t>프랑스어학부</t>
        </is>
      </c>
      <c r="K705" s="339" t="inlineStr">
        <is>
          <t>통합</t>
        </is>
      </c>
      <c r="L705" s="357" t="n">
        <v>21</v>
      </c>
      <c r="M705" s="358" t="inlineStr">
        <is>
          <t xml:space="preserve">651.5 / </t>
        </is>
      </c>
      <c r="N705" s="359" t="n">
        <v>700</v>
      </c>
      <c r="O705" s="360" t="inlineStr">
        <is>
          <t>표점/만점</t>
        </is>
      </c>
      <c r="P705" s="343" t="inlineStr">
        <is>
          <t>변표/만점</t>
        </is>
      </c>
      <c r="Q705" s="342" t="inlineStr">
        <is>
          <t>2과목</t>
        </is>
      </c>
      <c r="R705" s="344" t="n">
        <v>30</v>
      </c>
      <c r="S705" s="345" t="n">
        <v>30</v>
      </c>
      <c r="T705" s="362" t="n">
        <v>20</v>
      </c>
      <c r="U705" s="361" t="n">
        <v>88.73</v>
      </c>
      <c r="V705" s="346" t="n">
        <v>124.5196203717384</v>
      </c>
      <c r="W705" s="348" t="n">
        <v>122.7808638355493</v>
      </c>
      <c r="X705" s="347" t="n">
        <v>62.78</v>
      </c>
      <c r="Y705" s="357" t="n">
        <v>65.61</v>
      </c>
      <c r="Z705" s="365" t="inlineStr">
        <is>
          <t>2등급</t>
        </is>
      </c>
      <c r="AA705" s="350" t="n">
        <v>138</v>
      </c>
      <c r="AB705" s="349" t="inlineStr">
        <is>
          <t>만점</t>
        </is>
      </c>
      <c r="AC705" s="350" t="n">
        <v>10</v>
      </c>
      <c r="AD705" s="349" t="inlineStr">
        <is>
          <t>만점</t>
        </is>
      </c>
      <c r="AE705" s="364" t="n">
        <v>0</v>
      </c>
      <c r="AF705" s="366" t="n">
        <v>0</v>
      </c>
      <c r="AG705" s="363" t="n">
        <v>0</v>
      </c>
      <c r="AH705" s="635" t="inlineStr"/>
      <c r="AI705" s="324" t="n"/>
      <c r="AL705" s="487" t="inlineStr">
        <is>
          <t>한국외국어대 프랑스어학부</t>
        </is>
      </c>
      <c r="AM705" s="477" t="inlineStr">
        <is>
          <t>통합</t>
        </is>
      </c>
      <c r="AN705" s="637" t="n">
        <v>100</v>
      </c>
      <c r="AO705" s="478" t="n">
        <v>-1282</v>
      </c>
      <c r="AP705" s="463" t="n">
        <v>-650</v>
      </c>
      <c r="AQ705" s="479" t="n">
        <v>-632</v>
      </c>
      <c r="AR705" s="476" t="inlineStr">
        <is>
          <t>9.88 → 9.58</t>
        </is>
      </c>
      <c r="BA705" s="313" t="inlineStr">
        <is>
          <t>통합인문274</t>
        </is>
      </c>
    </row>
    <row r="706" ht="16.5" customHeight="1" s="671">
      <c r="B706" s="367" t="inlineStr">
        <is>
          <t>9.88</t>
        </is>
      </c>
      <c r="C706" s="351" t="inlineStr">
        <is>
          <t>21,440</t>
        </is>
      </c>
      <c r="D706" s="727" t="n">
        <v>-1283</v>
      </c>
      <c r="E706" s="352" t="inlineStr">
        <is>
          <t>372.51</t>
        </is>
      </c>
      <c r="F706" s="341" t="n">
        <v>88.70999999999999</v>
      </c>
      <c r="G706" s="355" t="inlineStr">
        <is>
          <t>372.84</t>
        </is>
      </c>
      <c r="H706" s="356" t="inlineStr">
        <is>
          <t>377.27</t>
        </is>
      </c>
      <c r="I706" s="354" t="inlineStr">
        <is>
          <t>숙명여대</t>
        </is>
      </c>
      <c r="J706" s="340" t="inlineStr">
        <is>
          <t>글로벌협력전공</t>
        </is>
      </c>
      <c r="K706" s="339" t="inlineStr">
        <is>
          <t>통합</t>
        </is>
      </c>
      <c r="L706" s="357" t="n">
        <v>4</v>
      </c>
      <c r="M706" s="358" t="inlineStr">
        <is>
          <t xml:space="preserve">912.7 / </t>
        </is>
      </c>
      <c r="N706" s="359" t="n">
        <v>1000</v>
      </c>
      <c r="O706" s="360" t="inlineStr">
        <is>
          <t>표점/만점</t>
        </is>
      </c>
      <c r="P706" s="343" t="inlineStr">
        <is>
          <t>변표/만점</t>
        </is>
      </c>
      <c r="Q706" s="342" t="inlineStr">
        <is>
          <t>2과목</t>
        </is>
      </c>
      <c r="R706" s="344" t="n">
        <v>35</v>
      </c>
      <c r="S706" s="345" t="n">
        <v>25</v>
      </c>
      <c r="T706" s="362" t="n">
        <v>20</v>
      </c>
      <c r="U706" s="361" t="n">
        <v>88.70999999999999</v>
      </c>
      <c r="V706" s="346" t="n">
        <v>124.5095276676723</v>
      </c>
      <c r="W706" s="348" t="n">
        <v>122.7725521969066</v>
      </c>
      <c r="X706" s="347" t="n">
        <v>62.78</v>
      </c>
      <c r="Y706" s="357" t="n">
        <v>63.34</v>
      </c>
      <c r="Z706" s="365" t="inlineStr">
        <is>
          <t>2등급</t>
        </is>
      </c>
      <c r="AA706" s="350" t="n">
        <v>196</v>
      </c>
      <c r="AB706" s="349" t="inlineStr">
        <is>
          <t>만점</t>
        </is>
      </c>
      <c r="AC706" s="350" t="n">
        <v>3</v>
      </c>
      <c r="AD706" s="349" t="inlineStr">
        <is>
          <t>만점</t>
        </is>
      </c>
      <c r="AE706" s="364" t="n">
        <v>0</v>
      </c>
      <c r="AF706" s="366" t="n">
        <v>0</v>
      </c>
      <c r="AG706" s="363" t="n">
        <v>0</v>
      </c>
      <c r="AH706" s="635" t="inlineStr"/>
      <c r="AI706" s="324" t="n"/>
      <c r="AL706" s="487" t="inlineStr">
        <is>
          <t>숙명여대 글로벌협력전공</t>
        </is>
      </c>
      <c r="AM706" s="477" t="inlineStr">
        <is>
          <t>통합</t>
        </is>
      </c>
      <c r="AN706" s="637" t="n">
        <v>100</v>
      </c>
      <c r="AO706" s="478" t="n">
        <v>-1283</v>
      </c>
      <c r="AP706" s="463" t="n">
        <v>-650</v>
      </c>
      <c r="AQ706" s="479" t="n">
        <v>-633</v>
      </c>
      <c r="AR706" s="476" t="inlineStr">
        <is>
          <t>9.89 → 9.59</t>
        </is>
      </c>
      <c r="BA706" s="313" t="inlineStr">
        <is>
          <t>통합인문275</t>
        </is>
      </c>
    </row>
    <row r="707" ht="16.5" customHeight="1" s="671">
      <c r="B707" s="367" t="inlineStr">
        <is>
          <t>9.91</t>
        </is>
      </c>
      <c r="C707" s="351" t="inlineStr">
        <is>
          <t>21,505</t>
        </is>
      </c>
      <c r="D707" s="727" t="n">
        <v>-1284</v>
      </c>
      <c r="E707" s="352" t="inlineStr">
        <is>
          <t>372.43</t>
        </is>
      </c>
      <c r="F707" s="341" t="n">
        <v>88.7</v>
      </c>
      <c r="G707" s="355" t="inlineStr">
        <is>
          <t>372.34</t>
        </is>
      </c>
      <c r="H707" s="356" t="inlineStr">
        <is>
          <t>377.43</t>
        </is>
      </c>
      <c r="I707" s="354" t="inlineStr">
        <is>
          <t>서울과학기술대</t>
        </is>
      </c>
      <c r="J707" s="340" t="inlineStr">
        <is>
          <t>전자공학과</t>
        </is>
      </c>
      <c r="K707" s="339" t="inlineStr">
        <is>
          <t>자연</t>
        </is>
      </c>
      <c r="L707" s="357" t="n">
        <v>18</v>
      </c>
      <c r="M707" s="358" t="inlineStr">
        <is>
          <t xml:space="preserve">923.08 / </t>
        </is>
      </c>
      <c r="N707" s="359" t="n">
        <v>1000</v>
      </c>
      <c r="O707" s="360" t="inlineStr">
        <is>
          <t>표점/만점</t>
        </is>
      </c>
      <c r="P707" s="343" t="inlineStr">
        <is>
          <t>표점/만점</t>
        </is>
      </c>
      <c r="Q707" s="342" t="inlineStr">
        <is>
          <t>2과목</t>
        </is>
      </c>
      <c r="R707" s="344" t="n">
        <v>20</v>
      </c>
      <c r="S707" s="345" t="n">
        <v>35</v>
      </c>
      <c r="T707" s="362" t="n">
        <v>25</v>
      </c>
      <c r="U707" s="361" t="n">
        <v>88.7</v>
      </c>
      <c r="V707" s="346" t="n">
        <v>124.4981630234533</v>
      </c>
      <c r="W707" s="348" t="n">
        <v>122.763193078138</v>
      </c>
      <c r="X707" s="347" t="inlineStr">
        <is>
          <t>62.57/67.91</t>
        </is>
      </c>
      <c r="Y707" s="357" t="inlineStr"/>
      <c r="Z707" s="365" t="inlineStr">
        <is>
          <t>2등급</t>
        </is>
      </c>
      <c r="AA707" s="350" t="n">
        <v>195.56</v>
      </c>
      <c r="AB707" s="349" t="inlineStr">
        <is>
          <t>만점</t>
        </is>
      </c>
      <c r="AC707" s="350" t="n">
        <v>0</v>
      </c>
      <c r="AD707" s="349" t="inlineStr">
        <is>
          <t>만점</t>
        </is>
      </c>
      <c r="AE707" s="364" t="n">
        <v>0</v>
      </c>
      <c r="AF707" s="366" t="n">
        <v>15.804</v>
      </c>
      <c r="AG707" s="363" t="n">
        <v>0</v>
      </c>
      <c r="AH707" s="635" t="inlineStr">
        <is>
          <t xml:space="preserve"> 과탐7%</t>
        </is>
      </c>
      <c r="AI707" s="324" t="n"/>
      <c r="AL707" s="487" t="inlineStr">
        <is>
          <t>서울과학기술대 전자공학과</t>
        </is>
      </c>
      <c r="AM707" s="477" t="inlineStr">
        <is>
          <t>자연</t>
        </is>
      </c>
      <c r="AN707" s="637" t="n">
        <v>100</v>
      </c>
      <c r="AO707" s="478" t="n">
        <v>-1284</v>
      </c>
      <c r="AP707" s="463" t="n">
        <v>-1284</v>
      </c>
      <c r="AQ707" s="479" t="n">
        <v>0</v>
      </c>
      <c r="AR707" s="476" t="inlineStr">
        <is>
          <t>9.91 → 9.32</t>
        </is>
      </c>
      <c r="BA707" s="313" t="inlineStr">
        <is>
          <t>자연419</t>
        </is>
      </c>
    </row>
    <row r="708" ht="16.5" customHeight="1" s="671">
      <c r="B708" s="367" t="inlineStr">
        <is>
          <t>9.91</t>
        </is>
      </c>
      <c r="C708" s="351" t="inlineStr">
        <is>
          <t>21,505</t>
        </is>
      </c>
      <c r="D708" s="727" t="n">
        <v>-1285</v>
      </c>
      <c r="E708" s="352" t="inlineStr">
        <is>
          <t>372.42</t>
        </is>
      </c>
      <c r="F708" s="341" t="n">
        <v>88.69</v>
      </c>
      <c r="G708" s="355" t="inlineStr">
        <is>
          <t>372.78</t>
        </is>
      </c>
      <c r="H708" s="356" t="inlineStr">
        <is>
          <t>377.23</t>
        </is>
      </c>
      <c r="I708" s="354" t="inlineStr">
        <is>
          <t>한국외국어대</t>
        </is>
      </c>
      <c r="J708" s="340" t="inlineStr">
        <is>
          <t>중국학대학[통합모집]</t>
        </is>
      </c>
      <c r="K708" s="339" t="inlineStr">
        <is>
          <t>통합</t>
        </is>
      </c>
      <c r="L708" s="357" t="n">
        <v>8</v>
      </c>
      <c r="M708" s="358" t="inlineStr">
        <is>
          <t xml:space="preserve">651.4 / </t>
        </is>
      </c>
      <c r="N708" s="359" t="n">
        <v>700</v>
      </c>
      <c r="O708" s="360" t="inlineStr">
        <is>
          <t>표점/만점</t>
        </is>
      </c>
      <c r="P708" s="343" t="inlineStr">
        <is>
          <t>변표/만점</t>
        </is>
      </c>
      <c r="Q708" s="342" t="inlineStr">
        <is>
          <t>2과목</t>
        </is>
      </c>
      <c r="R708" s="344" t="n">
        <v>30</v>
      </c>
      <c r="S708" s="345" t="n">
        <v>30</v>
      </c>
      <c r="T708" s="362" t="n">
        <v>20</v>
      </c>
      <c r="U708" s="361" t="n">
        <v>88.69</v>
      </c>
      <c r="V708" s="346" t="n">
        <v>124.4896271395722</v>
      </c>
      <c r="W708" s="348" t="n">
        <v>122.7561635267065</v>
      </c>
      <c r="X708" s="347" t="n">
        <v>62.77</v>
      </c>
      <c r="Y708" s="357" t="n">
        <v>65.60000000000001</v>
      </c>
      <c r="Z708" s="365" t="inlineStr">
        <is>
          <t>2등급</t>
        </is>
      </c>
      <c r="AA708" s="350" t="n">
        <v>138</v>
      </c>
      <c r="AB708" s="349" t="inlineStr">
        <is>
          <t>만점</t>
        </is>
      </c>
      <c r="AC708" s="350" t="n">
        <v>10</v>
      </c>
      <c r="AD708" s="349" t="inlineStr">
        <is>
          <t>만점</t>
        </is>
      </c>
      <c r="AE708" s="364" t="n">
        <v>0</v>
      </c>
      <c r="AF708" s="366" t="n">
        <v>0</v>
      </c>
      <c r="AG708" s="363" t="n">
        <v>0</v>
      </c>
      <c r="AH708" s="635" t="inlineStr"/>
      <c r="AI708" s="324" t="n"/>
      <c r="AL708" s="487" t="inlineStr">
        <is>
          <t>한국외국어대 중국학대학[통합모집]</t>
        </is>
      </c>
      <c r="AM708" s="477" t="inlineStr">
        <is>
          <t>통합</t>
        </is>
      </c>
      <c r="AN708" s="637" t="n">
        <v>100</v>
      </c>
      <c r="AO708" s="478" t="n">
        <v>-1285</v>
      </c>
      <c r="AP708" s="463" t="n">
        <v>-651</v>
      </c>
      <c r="AQ708" s="479" t="n">
        <v>-634</v>
      </c>
      <c r="AR708" s="476" t="inlineStr">
        <is>
          <t>9.92 → 9.62</t>
        </is>
      </c>
      <c r="BA708" s="313" t="inlineStr">
        <is>
          <t>자연420</t>
        </is>
      </c>
    </row>
    <row r="709" ht="16.5" customHeight="1" s="671">
      <c r="B709" s="367" t="inlineStr">
        <is>
          <t>9.91</t>
        </is>
      </c>
      <c r="C709" s="351" t="inlineStr">
        <is>
          <t>21,505</t>
        </is>
      </c>
      <c r="D709" s="727" t="n">
        <v>-1286</v>
      </c>
      <c r="E709" s="352" t="inlineStr">
        <is>
          <t>372.39</t>
        </is>
      </c>
      <c r="F709" s="341" t="n">
        <v>88.69</v>
      </c>
      <c r="G709" s="355" t="inlineStr">
        <is>
          <t>372.78</t>
        </is>
      </c>
      <c r="H709" s="356" t="inlineStr">
        <is>
          <t>377.23</t>
        </is>
      </c>
      <c r="I709" s="354" t="inlineStr">
        <is>
          <t>한국외국어대</t>
        </is>
      </c>
      <c r="J709" s="340" t="inlineStr">
        <is>
          <t>핵심외국어계열</t>
        </is>
      </c>
      <c r="K709" s="339" t="inlineStr">
        <is>
          <t>통합</t>
        </is>
      </c>
      <c r="L709" s="357" t="n">
        <v>22</v>
      </c>
      <c r="M709" s="358" t="inlineStr">
        <is>
          <t xml:space="preserve">651.4 / </t>
        </is>
      </c>
      <c r="N709" s="359" t="n">
        <v>700</v>
      </c>
      <c r="O709" s="360" t="inlineStr">
        <is>
          <t>표점/만점</t>
        </is>
      </c>
      <c r="P709" s="343" t="inlineStr">
        <is>
          <t>변표/만점</t>
        </is>
      </c>
      <c r="Q709" s="342" t="inlineStr">
        <is>
          <t>2과목</t>
        </is>
      </c>
      <c r="R709" s="344" t="n">
        <v>30</v>
      </c>
      <c r="S709" s="345" t="n">
        <v>30</v>
      </c>
      <c r="T709" s="362" t="n">
        <v>20</v>
      </c>
      <c r="U709" s="361" t="n">
        <v>88.69</v>
      </c>
      <c r="V709" s="346" t="n">
        <v>124.4896271395722</v>
      </c>
      <c r="W709" s="348" t="n">
        <v>122.7561635267065</v>
      </c>
      <c r="X709" s="347" t="n">
        <v>62.77</v>
      </c>
      <c r="Y709" s="357" t="n">
        <v>65.60000000000001</v>
      </c>
      <c r="Z709" s="365" t="inlineStr">
        <is>
          <t>2등급</t>
        </is>
      </c>
      <c r="AA709" s="350" t="n">
        <v>138</v>
      </c>
      <c r="AB709" s="349" t="inlineStr">
        <is>
          <t>만점</t>
        </is>
      </c>
      <c r="AC709" s="350" t="n">
        <v>10</v>
      </c>
      <c r="AD709" s="349" t="inlineStr">
        <is>
          <t>만점</t>
        </is>
      </c>
      <c r="AE709" s="364" t="n">
        <v>0</v>
      </c>
      <c r="AF709" s="366" t="n">
        <v>0</v>
      </c>
      <c r="AG709" s="363" t="n">
        <v>0</v>
      </c>
      <c r="AH709" s="635" t="inlineStr"/>
      <c r="AI709" s="324" t="n"/>
      <c r="AL709" s="487" t="inlineStr">
        <is>
          <t>한국외국어대 핵심외국어계열</t>
        </is>
      </c>
      <c r="AM709" s="477" t="inlineStr">
        <is>
          <t>통합</t>
        </is>
      </c>
      <c r="AN709" s="637" t="n">
        <v>100</v>
      </c>
      <c r="AO709" s="478" t="n">
        <v>-1286</v>
      </c>
      <c r="AP709" s="463" t="n">
        <v>-651</v>
      </c>
      <c r="AQ709" s="479" t="n">
        <v>-635</v>
      </c>
      <c r="AR709" s="476" t="inlineStr">
        <is>
          <t>9.92 → 9.62</t>
        </is>
      </c>
      <c r="BA709" s="313" t="inlineStr">
        <is>
          <t>통합인문276</t>
        </is>
      </c>
    </row>
    <row r="710" ht="16.5" customHeight="1" s="671">
      <c r="B710" s="367" t="inlineStr">
        <is>
          <t>9.91</t>
        </is>
      </c>
      <c r="C710" s="351" t="inlineStr">
        <is>
          <t>21,505</t>
        </is>
      </c>
      <c r="D710" s="727" t="n">
        <v>-1287</v>
      </c>
      <c r="E710" s="352" t="inlineStr">
        <is>
          <t>372.34</t>
        </is>
      </c>
      <c r="F710" s="341" t="n">
        <v>88.69</v>
      </c>
      <c r="G710" s="355" t="inlineStr">
        <is>
          <t>372.78</t>
        </is>
      </c>
      <c r="H710" s="356" t="inlineStr">
        <is>
          <t>377.23</t>
        </is>
      </c>
      <c r="I710" s="354" t="inlineStr">
        <is>
          <t>한국외국어대</t>
        </is>
      </c>
      <c r="J710" s="340" t="inlineStr">
        <is>
          <t>포르투갈어과</t>
        </is>
      </c>
      <c r="K710" s="339" t="inlineStr">
        <is>
          <t>통합</t>
        </is>
      </c>
      <c r="L710" s="357" t="n">
        <v>9</v>
      </c>
      <c r="M710" s="358" t="inlineStr">
        <is>
          <t xml:space="preserve">651.4 / </t>
        </is>
      </c>
      <c r="N710" s="359" t="n">
        <v>700</v>
      </c>
      <c r="O710" s="360" t="inlineStr">
        <is>
          <t>표점/만점</t>
        </is>
      </c>
      <c r="P710" s="343" t="inlineStr">
        <is>
          <t>변표/만점</t>
        </is>
      </c>
      <c r="Q710" s="342" t="inlineStr">
        <is>
          <t>2과목</t>
        </is>
      </c>
      <c r="R710" s="344" t="n">
        <v>30</v>
      </c>
      <c r="S710" s="345" t="n">
        <v>30</v>
      </c>
      <c r="T710" s="362" t="n">
        <v>20</v>
      </c>
      <c r="U710" s="361" t="n">
        <v>88.69</v>
      </c>
      <c r="V710" s="346" t="n">
        <v>124.4896271395722</v>
      </c>
      <c r="W710" s="348" t="n">
        <v>122.7561635267065</v>
      </c>
      <c r="X710" s="347" t="n">
        <v>62.77</v>
      </c>
      <c r="Y710" s="357" t="n">
        <v>65.60000000000001</v>
      </c>
      <c r="Z710" s="365" t="inlineStr">
        <is>
          <t>2등급</t>
        </is>
      </c>
      <c r="AA710" s="350" t="n">
        <v>138</v>
      </c>
      <c r="AB710" s="349" t="inlineStr">
        <is>
          <t>만점</t>
        </is>
      </c>
      <c r="AC710" s="350" t="n">
        <v>10</v>
      </c>
      <c r="AD710" s="349" t="inlineStr">
        <is>
          <t>만점</t>
        </is>
      </c>
      <c r="AE710" s="364" t="n">
        <v>0</v>
      </c>
      <c r="AF710" s="366" t="n">
        <v>0</v>
      </c>
      <c r="AG710" s="363" t="n">
        <v>0</v>
      </c>
      <c r="AH710" s="635" t="inlineStr"/>
      <c r="AI710" s="324" t="n"/>
      <c r="AL710" s="487" t="inlineStr">
        <is>
          <t>한국외국어대 포르투갈어과</t>
        </is>
      </c>
      <c r="AM710" s="477" t="inlineStr">
        <is>
          <t>통합</t>
        </is>
      </c>
      <c r="AN710" s="637" t="n">
        <v>100</v>
      </c>
      <c r="AO710" s="478" t="n">
        <v>-1287</v>
      </c>
      <c r="AP710" s="463" t="n">
        <v>-652</v>
      </c>
      <c r="AQ710" s="479" t="n">
        <v>-635</v>
      </c>
      <c r="AR710" s="476" t="inlineStr">
        <is>
          <t>9.92 → 9.62</t>
        </is>
      </c>
      <c r="BA710" s="313" t="inlineStr">
        <is>
          <t>통합인문277</t>
        </is>
      </c>
    </row>
    <row r="711" ht="16.5" customHeight="1" s="671">
      <c r="B711" s="367" t="inlineStr">
        <is>
          <t>9.93</t>
        </is>
      </c>
      <c r="C711" s="351" t="inlineStr">
        <is>
          <t>21,548</t>
        </is>
      </c>
      <c r="D711" s="727" t="n">
        <v>-1288</v>
      </c>
      <c r="E711" s="352" t="inlineStr">
        <is>
          <t>372.34</t>
        </is>
      </c>
      <c r="F711" s="341" t="n">
        <v>88.67</v>
      </c>
      <c r="G711" s="355" t="inlineStr">
        <is>
          <t>372.30</t>
        </is>
      </c>
      <c r="H711" s="356" t="inlineStr">
        <is>
          <t>377.39</t>
        </is>
      </c>
      <c r="I711" s="354" t="inlineStr">
        <is>
          <t>경희대</t>
        </is>
      </c>
      <c r="J711" s="340" t="inlineStr">
        <is>
          <t>융합바이오·신소재공학과</t>
        </is>
      </c>
      <c r="K711" s="339" t="inlineStr">
        <is>
          <t>자연</t>
        </is>
      </c>
      <c r="L711" s="357" t="n">
        <v>12</v>
      </c>
      <c r="M711" s="358" t="inlineStr">
        <is>
          <t xml:space="preserve">550.61 / </t>
        </is>
      </c>
      <c r="N711" s="359" t="n">
        <v>800</v>
      </c>
      <c r="O711" s="360" t="inlineStr">
        <is>
          <t>표점</t>
        </is>
      </c>
      <c r="P711" s="343" t="inlineStr">
        <is>
          <t>변표</t>
        </is>
      </c>
      <c r="Q711" s="342" t="inlineStr">
        <is>
          <t>2과목</t>
        </is>
      </c>
      <c r="R711" s="344" t="n">
        <v>20</v>
      </c>
      <c r="S711" s="345" t="n">
        <v>35</v>
      </c>
      <c r="T711" s="362" t="n">
        <v>30</v>
      </c>
      <c r="U711" s="361" t="n">
        <v>88.67</v>
      </c>
      <c r="V711" s="346" t="n">
        <v>124.4820402078018</v>
      </c>
      <c r="W711" s="348" t="n">
        <v>122.7499154652485</v>
      </c>
      <c r="X711" s="347" t="n">
        <v>62.53</v>
      </c>
      <c r="Y711" s="357" t="n">
        <v>63.33</v>
      </c>
      <c r="Z711" s="365" t="inlineStr">
        <is>
          <t>2등급</t>
        </is>
      </c>
      <c r="AA711" s="350" t="n">
        <v>117.6</v>
      </c>
      <c r="AB711" s="349" t="inlineStr">
        <is>
          <t>만점</t>
        </is>
      </c>
      <c r="AC711" s="350" t="n">
        <v>0</v>
      </c>
      <c r="AD711" s="349" t="inlineStr">
        <is>
          <t>만점</t>
        </is>
      </c>
      <c r="AE711" s="364" t="n">
        <v>0</v>
      </c>
      <c r="AF711" s="366" t="n">
        <v>9.6</v>
      </c>
      <c r="AG711" s="363" t="n">
        <v>0</v>
      </c>
      <c r="AH711" s="635" t="inlineStr">
        <is>
          <t xml:space="preserve"> 과탐9.6점 가산</t>
        </is>
      </c>
      <c r="AI711" s="324" t="n"/>
      <c r="AL711" s="487" t="inlineStr">
        <is>
          <t>경희대 융합바이오·신소재공학과</t>
        </is>
      </c>
      <c r="AM711" s="477" t="inlineStr">
        <is>
          <t>자연</t>
        </is>
      </c>
      <c r="AN711" s="637" t="n">
        <v>100</v>
      </c>
      <c r="AO711" s="478" t="n">
        <v>-1288</v>
      </c>
      <c r="AP711" s="463" t="n">
        <v>-1288</v>
      </c>
      <c r="AQ711" s="479" t="n">
        <v>0</v>
      </c>
      <c r="AR711" s="476" t="inlineStr">
        <is>
          <t>9.93 → 9.34</t>
        </is>
      </c>
      <c r="BA711" s="313" t="inlineStr">
        <is>
          <t>자연421</t>
        </is>
      </c>
    </row>
    <row r="712" ht="16.5" customHeight="1" s="671">
      <c r="B712" s="367" t="inlineStr">
        <is>
          <t>9.94</t>
        </is>
      </c>
      <c r="C712" s="351" t="inlineStr">
        <is>
          <t>21,570</t>
        </is>
      </c>
      <c r="D712" s="727" t="n">
        <v>-1289</v>
      </c>
      <c r="E712" s="352" t="inlineStr">
        <is>
          <t>372.34</t>
        </is>
      </c>
      <c r="F712" s="341" t="n">
        <v>88.65000000000001</v>
      </c>
      <c r="G712" s="355" t="inlineStr">
        <is>
          <t>372.71</t>
        </is>
      </c>
      <c r="H712" s="356" t="inlineStr">
        <is>
          <t>377.19</t>
        </is>
      </c>
      <c r="I712" s="354" t="inlineStr">
        <is>
          <t>동국대</t>
        </is>
      </c>
      <c r="J712" s="340" t="inlineStr">
        <is>
          <t>사학과</t>
        </is>
      </c>
      <c r="K712" s="339" t="inlineStr">
        <is>
          <t>통합</t>
        </is>
      </c>
      <c r="L712" s="357" t="n">
        <v>10</v>
      </c>
      <c r="M712" s="358" t="inlineStr">
        <is>
          <t xml:space="preserve">678.763 / </t>
        </is>
      </c>
      <c r="N712" s="359" t="n">
        <v>1000</v>
      </c>
      <c r="O712" s="360" t="inlineStr">
        <is>
          <t>표점</t>
        </is>
      </c>
      <c r="P712" s="343" t="inlineStr">
        <is>
          <t>변표</t>
        </is>
      </c>
      <c r="Q712" s="342" t="inlineStr">
        <is>
          <t>2과목</t>
        </is>
      </c>
      <c r="R712" s="344" t="n">
        <v>35</v>
      </c>
      <c r="S712" s="345" t="n">
        <v>25</v>
      </c>
      <c r="T712" s="362" t="n">
        <v>25</v>
      </c>
      <c r="U712" s="361" t="n">
        <v>88.65000000000001</v>
      </c>
      <c r="V712" s="346" t="n">
        <v>124.4630485161098</v>
      </c>
      <c r="W712" s="348" t="n">
        <v>122.734275248561</v>
      </c>
      <c r="X712" s="347" t="n">
        <v>62.76</v>
      </c>
      <c r="Y712" s="357" t="n">
        <v>63.32</v>
      </c>
      <c r="Z712" s="365" t="inlineStr">
        <is>
          <t>2등급</t>
        </is>
      </c>
      <c r="AA712" s="350" t="n">
        <v>149.25</v>
      </c>
      <c r="AB712" s="349" t="inlineStr">
        <is>
          <t>만점</t>
        </is>
      </c>
      <c r="AC712" s="350" t="n">
        <v>0</v>
      </c>
      <c r="AD712" s="349" t="inlineStr">
        <is>
          <t>만점</t>
        </is>
      </c>
      <c r="AE712" s="364" t="n">
        <v>0</v>
      </c>
      <c r="AF712" s="366" t="n">
        <v>0</v>
      </c>
      <c r="AG712" s="363" t="n">
        <v>0</v>
      </c>
      <c r="AH712" s="635" t="inlineStr"/>
      <c r="AI712" s="324" t="n"/>
      <c r="AL712" s="487" t="inlineStr">
        <is>
          <t>동국대 사학과</t>
        </is>
      </c>
      <c r="AM712" s="477" t="inlineStr">
        <is>
          <t>통합</t>
        </is>
      </c>
      <c r="AN712" s="637" t="n">
        <v>100</v>
      </c>
      <c r="AO712" s="478" t="n">
        <v>-1289</v>
      </c>
      <c r="AP712" s="463" t="n">
        <v>-653</v>
      </c>
      <c r="AQ712" s="479" t="n">
        <v>-636</v>
      </c>
      <c r="AR712" s="476" t="inlineStr">
        <is>
          <t>9.96 → 9.65</t>
        </is>
      </c>
      <c r="BA712" s="313" t="inlineStr">
        <is>
          <t>통합인문278</t>
        </is>
      </c>
    </row>
    <row r="713" ht="16.5" customHeight="1" s="671">
      <c r="B713" s="367" t="inlineStr">
        <is>
          <t>9.95</t>
        </is>
      </c>
      <c r="C713" s="351" t="inlineStr">
        <is>
          <t>21,592</t>
        </is>
      </c>
      <c r="D713" s="727" t="n">
        <v>-1290</v>
      </c>
      <c r="E713" s="352" t="inlineStr"/>
      <c r="F713" s="341" t="n">
        <v>88.65000000000001</v>
      </c>
      <c r="G713" s="355" t="inlineStr">
        <is>
          <t>372.26</t>
        </is>
      </c>
      <c r="H713" s="356" t="inlineStr">
        <is>
          <t>377.34</t>
        </is>
      </c>
      <c r="I713" s="354" t="inlineStr">
        <is>
          <t>동국대</t>
        </is>
      </c>
      <c r="J713" s="340" t="inlineStr">
        <is>
          <t>건설환경공학과</t>
        </is>
      </c>
      <c r="K713" s="339" t="inlineStr">
        <is>
          <t>자연</t>
        </is>
      </c>
      <c r="L713" s="357" t="n">
        <v>14</v>
      </c>
      <c r="M713" s="358" t="inlineStr">
        <is>
          <t xml:space="preserve">689.106 / </t>
        </is>
      </c>
      <c r="N713" s="359" t="n">
        <v>1000</v>
      </c>
      <c r="O713" s="360" t="inlineStr">
        <is>
          <t>표점</t>
        </is>
      </c>
      <c r="P713" s="343" t="inlineStr">
        <is>
          <t>변표</t>
        </is>
      </c>
      <c r="Q713" s="342" t="inlineStr">
        <is>
          <t>2과목</t>
        </is>
      </c>
      <c r="R713" s="344" t="n">
        <v>25</v>
      </c>
      <c r="S713" s="345" t="n">
        <v>35</v>
      </c>
      <c r="T713" s="362" t="n">
        <v>25</v>
      </c>
      <c r="U713" s="361" t="n">
        <v>88.65000000000001</v>
      </c>
      <c r="V713" s="346" t="n">
        <v>124.4669456393098</v>
      </c>
      <c r="W713" s="348" t="n">
        <v>122.7374846441375</v>
      </c>
      <c r="X713" s="347" t="n">
        <v>62.53</v>
      </c>
      <c r="Y713" s="357" t="n">
        <v>63.32</v>
      </c>
      <c r="Z713" s="365" t="inlineStr">
        <is>
          <t>2등급</t>
        </is>
      </c>
      <c r="AA713" s="350" t="n">
        <v>149.25</v>
      </c>
      <c r="AB713" s="349" t="inlineStr">
        <is>
          <t>만점</t>
        </is>
      </c>
      <c r="AC713" s="350" t="n">
        <v>0</v>
      </c>
      <c r="AD713" s="349" t="inlineStr">
        <is>
          <t>만점</t>
        </is>
      </c>
      <c r="AE713" s="364" t="n">
        <v>0</v>
      </c>
      <c r="AF713" s="366" t="n">
        <v>11.193</v>
      </c>
      <c r="AG713" s="363" t="n">
        <v>0</v>
      </c>
      <c r="AH713" s="635" t="inlineStr">
        <is>
          <t xml:space="preserve"> 미/기3%, 과탐3% 가산</t>
        </is>
      </c>
      <c r="AI713" s="324" t="n"/>
      <c r="AL713" s="487" t="inlineStr">
        <is>
          <t>동국대 건설환경공학과</t>
        </is>
      </c>
      <c r="AM713" s="477" t="inlineStr">
        <is>
          <t>자연</t>
        </is>
      </c>
      <c r="AN713" s="637" t="n">
        <v>100</v>
      </c>
      <c r="AO713" s="478" t="n">
        <v>-1290</v>
      </c>
      <c r="AP713" s="463" t="n">
        <v>-1290</v>
      </c>
      <c r="AQ713" s="479" t="n">
        <v>0</v>
      </c>
      <c r="AR713" s="476" t="inlineStr">
        <is>
          <t>9.95 → 9.36</t>
        </is>
      </c>
      <c r="BA713" s="313" t="inlineStr">
        <is>
          <t>통합인문279</t>
        </is>
      </c>
    </row>
    <row r="714" ht="16.5" customHeight="1" s="671">
      <c r="B714" s="367" t="inlineStr">
        <is>
          <t>10.01</t>
        </is>
      </c>
      <c r="C714" s="351" t="inlineStr">
        <is>
          <t>21,722</t>
        </is>
      </c>
      <c r="D714" s="727" t="n">
        <v>-1291</v>
      </c>
      <c r="E714" s="352" t="inlineStr">
        <is>
          <t>372.26</t>
        </is>
      </c>
      <c r="F714" s="341" t="n">
        <v>88.64</v>
      </c>
      <c r="G714" s="355" t="inlineStr">
        <is>
          <t>372.70</t>
        </is>
      </c>
      <c r="H714" s="356" t="inlineStr">
        <is>
          <t>377.17</t>
        </is>
      </c>
      <c r="I714" s="354" t="inlineStr">
        <is>
          <t>아주대</t>
        </is>
      </c>
      <c r="J714" s="340" t="inlineStr">
        <is>
          <t>간호학과(교차)</t>
        </is>
      </c>
      <c r="K714" s="339" t="inlineStr">
        <is>
          <t>통합</t>
        </is>
      </c>
      <c r="L714" s="357" t="n">
        <v>12</v>
      </c>
      <c r="M714" s="358" t="inlineStr">
        <is>
          <t xml:space="preserve">900.24 / </t>
        </is>
      </c>
      <c r="N714" s="359" t="n">
        <v>1000</v>
      </c>
      <c r="O714" s="360" t="inlineStr">
        <is>
          <t>표점/만점</t>
        </is>
      </c>
      <c r="P714" s="343" t="inlineStr">
        <is>
          <t>변표/만점</t>
        </is>
      </c>
      <c r="Q714" s="342" t="inlineStr">
        <is>
          <t>2과목</t>
        </is>
      </c>
      <c r="R714" s="344" t="n">
        <v>25</v>
      </c>
      <c r="S714" s="345" t="n">
        <v>40</v>
      </c>
      <c r="T714" s="362" t="n">
        <v>20</v>
      </c>
      <c r="U714" s="361" t="n">
        <v>88.64</v>
      </c>
      <c r="V714" s="346" t="n">
        <v>124.4591279747806</v>
      </c>
      <c r="W714" s="348" t="n">
        <v>122.7310465674664</v>
      </c>
      <c r="X714" s="347" t="n">
        <v>62.75</v>
      </c>
      <c r="Y714" s="357" t="n">
        <v>63.28</v>
      </c>
      <c r="Z714" s="365" t="inlineStr">
        <is>
          <t>2등급</t>
        </is>
      </c>
      <c r="AA714" s="350" t="n">
        <v>144</v>
      </c>
      <c r="AB714" s="349" t="inlineStr">
        <is>
          <t>만점</t>
        </is>
      </c>
      <c r="AC714" s="350" t="n">
        <v>0</v>
      </c>
      <c r="AD714" s="349" t="inlineStr">
        <is>
          <t>만점</t>
        </is>
      </c>
      <c r="AE714" s="364" t="n">
        <v>0</v>
      </c>
      <c r="AF714" s="366" t="n">
        <v>0</v>
      </c>
      <c r="AG714" s="363" t="n">
        <v>0</v>
      </c>
      <c r="AH714" s="635" t="inlineStr"/>
      <c r="AI714" s="324" t="n"/>
      <c r="AL714" s="487" t="inlineStr">
        <is>
          <t>아주대 간호학과(교차)</t>
        </is>
      </c>
      <c r="AM714" s="477" t="inlineStr">
        <is>
          <t>통합</t>
        </is>
      </c>
      <c r="AN714" s="637" t="n">
        <v>100</v>
      </c>
      <c r="AO714" s="478" t="n">
        <v>-1291</v>
      </c>
      <c r="AP714" s="463" t="n">
        <v>-654</v>
      </c>
      <c r="AQ714" s="479" t="n">
        <v>-637</v>
      </c>
      <c r="AR714" s="476" t="inlineStr">
        <is>
          <t>9.96 → 9.66</t>
        </is>
      </c>
      <c r="BA714" s="313" t="inlineStr">
        <is>
          <t>통합인문280</t>
        </is>
      </c>
    </row>
    <row r="715" ht="16.5" customHeight="1" s="671">
      <c r="B715" s="367" t="inlineStr">
        <is>
          <t>9.95</t>
        </is>
      </c>
      <c r="C715" s="351" t="inlineStr">
        <is>
          <t>21,592</t>
        </is>
      </c>
      <c r="D715" s="727" t="n">
        <v>-1292</v>
      </c>
      <c r="E715" s="352" t="inlineStr"/>
      <c r="F715" s="341" t="n">
        <v>88.64</v>
      </c>
      <c r="G715" s="355" t="inlineStr">
        <is>
          <t>372.70</t>
        </is>
      </c>
      <c r="H715" s="356" t="inlineStr">
        <is>
          <t>377.17</t>
        </is>
      </c>
      <c r="I715" s="354" t="inlineStr">
        <is>
          <t>동국대</t>
        </is>
      </c>
      <c r="J715" s="340" t="inlineStr">
        <is>
          <t>역사교육과</t>
        </is>
      </c>
      <c r="K715" s="339" t="inlineStr">
        <is>
          <t>통합</t>
        </is>
      </c>
      <c r="L715" s="357" t="n">
        <v>12</v>
      </c>
      <c r="M715" s="358" t="inlineStr">
        <is>
          <t xml:space="preserve">678.75 / </t>
        </is>
      </c>
      <c r="N715" s="359" t="n">
        <v>1000</v>
      </c>
      <c r="O715" s="360" t="inlineStr">
        <is>
          <t>표점</t>
        </is>
      </c>
      <c r="P715" s="343" t="inlineStr">
        <is>
          <t>변표</t>
        </is>
      </c>
      <c r="Q715" s="342" t="inlineStr">
        <is>
          <t>2과목</t>
        </is>
      </c>
      <c r="R715" s="344" t="n">
        <v>35</v>
      </c>
      <c r="S715" s="345" t="n">
        <v>25</v>
      </c>
      <c r="T715" s="362" t="n">
        <v>25</v>
      </c>
      <c r="U715" s="361" t="n">
        <v>88.64</v>
      </c>
      <c r="V715" s="346" t="n">
        <v>124.4597443372954</v>
      </c>
      <c r="W715" s="348" t="n">
        <v>122.7315541601256</v>
      </c>
      <c r="X715" s="347" t="n">
        <v>62.75</v>
      </c>
      <c r="Y715" s="357" t="n">
        <v>63.32</v>
      </c>
      <c r="Z715" s="365" t="inlineStr">
        <is>
          <t>2등급</t>
        </is>
      </c>
      <c r="AA715" s="350" t="n">
        <v>149.25</v>
      </c>
      <c r="AB715" s="349" t="inlineStr">
        <is>
          <t>만점</t>
        </is>
      </c>
      <c r="AC715" s="350" t="n">
        <v>0</v>
      </c>
      <c r="AD715" s="349" t="inlineStr">
        <is>
          <t>만점</t>
        </is>
      </c>
      <c r="AE715" s="364" t="n">
        <v>0</v>
      </c>
      <c r="AF715" s="366" t="n">
        <v>0</v>
      </c>
      <c r="AG715" s="363" t="n">
        <v>0</v>
      </c>
      <c r="AH715" s="635" t="inlineStr"/>
      <c r="AI715" s="324" t="n"/>
      <c r="AL715" s="487" t="inlineStr">
        <is>
          <t>동국대 역사교육과</t>
        </is>
      </c>
      <c r="AM715" s="477" t="inlineStr">
        <is>
          <t>통합</t>
        </is>
      </c>
      <c r="AN715" s="637" t="n">
        <v>100</v>
      </c>
      <c r="AO715" s="478" t="n">
        <v>-1292</v>
      </c>
      <c r="AP715" s="463" t="n">
        <v>-654</v>
      </c>
      <c r="AQ715" s="479" t="n">
        <v>-638</v>
      </c>
      <c r="AR715" s="476" t="inlineStr">
        <is>
          <t>9.96 → 9.66</t>
        </is>
      </c>
      <c r="BA715" s="313" t="inlineStr">
        <is>
          <t>자연422</t>
        </is>
      </c>
    </row>
    <row r="716" ht="16.5" customHeight="1" s="671">
      <c r="B716" s="367" t="inlineStr">
        <is>
          <t>9.98</t>
        </is>
      </c>
      <c r="C716" s="351" t="inlineStr">
        <is>
          <t>21,657</t>
        </is>
      </c>
      <c r="D716" s="727" t="n">
        <v>-1293</v>
      </c>
      <c r="E716" s="352" t="inlineStr">
        <is>
          <t>372.11</t>
        </is>
      </c>
      <c r="F716" s="341" t="n">
        <v>88.62</v>
      </c>
      <c r="G716" s="355" t="inlineStr">
        <is>
          <t>372.19</t>
        </is>
      </c>
      <c r="H716" s="356" t="inlineStr">
        <is>
          <t>377.25</t>
        </is>
      </c>
      <c r="I716" s="354" t="inlineStr">
        <is>
          <t>홍익대</t>
        </is>
      </c>
      <c r="J716" s="340" t="inlineStr">
        <is>
          <t>실내건축학전공</t>
        </is>
      </c>
      <c r="K716" s="339" t="inlineStr">
        <is>
          <t>자연</t>
        </is>
      </c>
      <c r="L716" s="357" t="n">
        <v>8</v>
      </c>
      <c r="M716" s="358" t="inlineStr">
        <is>
          <t xml:space="preserve">129.6 / </t>
        </is>
      </c>
      <c r="N716" s="359" t="n">
        <v>200</v>
      </c>
      <c r="O716" s="360" t="inlineStr">
        <is>
          <t>표점</t>
        </is>
      </c>
      <c r="P716" s="343" t="inlineStr">
        <is>
          <t>표점</t>
        </is>
      </c>
      <c r="Q716" s="342" t="inlineStr">
        <is>
          <t>2과목</t>
        </is>
      </c>
      <c r="R716" s="344" t="n">
        <v>20</v>
      </c>
      <c r="S716" s="345" t="n">
        <v>35</v>
      </c>
      <c r="T716" s="362" t="n">
        <v>30</v>
      </c>
      <c r="U716" s="361" t="n">
        <v>88.62</v>
      </c>
      <c r="V716" s="346" t="n">
        <v>124.4418702958872</v>
      </c>
      <c r="W716" s="348" t="n">
        <v>122.7168343613189</v>
      </c>
      <c r="X716" s="347" t="n">
        <v>62.52</v>
      </c>
      <c r="Y716" s="357" t="inlineStr"/>
      <c r="Z716" s="365" t="inlineStr">
        <is>
          <t>2등급</t>
        </is>
      </c>
      <c r="AA716" s="350" t="n">
        <v>14.25</v>
      </c>
      <c r="AB716" s="349" t="inlineStr">
        <is>
          <t>만점</t>
        </is>
      </c>
      <c r="AC716" s="350" t="n">
        <v>10</v>
      </c>
      <c r="AD716" s="349" t="inlineStr">
        <is>
          <t>만점</t>
        </is>
      </c>
      <c r="AE716" s="364" t="n">
        <v>0</v>
      </c>
      <c r="AF716" s="366" t="n">
        <v>0</v>
      </c>
      <c r="AG716" s="363" t="n">
        <v>0</v>
      </c>
      <c r="AH716" s="635" t="inlineStr"/>
      <c r="AI716" s="324" t="n"/>
      <c r="AL716" s="487" t="inlineStr">
        <is>
          <t>홍익대 실내건축학전공</t>
        </is>
      </c>
      <c r="AM716" s="477" t="inlineStr">
        <is>
          <t>자연</t>
        </is>
      </c>
      <c r="AN716" s="637" t="n">
        <v>100</v>
      </c>
      <c r="AO716" s="478" t="n">
        <v>-1293</v>
      </c>
      <c r="AP716" s="463" t="n">
        <v>-1293</v>
      </c>
      <c r="AQ716" s="479" t="n">
        <v>0</v>
      </c>
      <c r="AR716" s="476" t="inlineStr">
        <is>
          <t>9.99 → 9.39</t>
        </is>
      </c>
      <c r="BA716" s="313" t="inlineStr">
        <is>
          <t>통합인문281</t>
        </is>
      </c>
    </row>
    <row r="717" ht="16.5" customHeight="1" s="671">
      <c r="B717" s="367" t="inlineStr">
        <is>
          <t>9.98</t>
        </is>
      </c>
      <c r="C717" s="351" t="inlineStr">
        <is>
          <t>21,657</t>
        </is>
      </c>
      <c r="D717" s="727" t="n">
        <v>-1294</v>
      </c>
      <c r="E717" s="352" t="inlineStr">
        <is>
          <t>372.26</t>
        </is>
      </c>
      <c r="F717" s="341" t="n">
        <v>88.61</v>
      </c>
      <c r="G717" s="355" t="inlineStr">
        <is>
          <t>372.64</t>
        </is>
      </c>
      <c r="H717" s="356" t="inlineStr">
        <is>
          <t>377.05</t>
        </is>
      </c>
      <c r="I717" s="354" t="inlineStr">
        <is>
          <t>동국대</t>
        </is>
      </c>
      <c r="J717" s="340" t="inlineStr">
        <is>
          <t>사회복지학과</t>
        </is>
      </c>
      <c r="K717" s="339" t="inlineStr">
        <is>
          <t>통합</t>
        </is>
      </c>
      <c r="L717" s="357" t="n">
        <v>4</v>
      </c>
      <c r="M717" s="358" t="inlineStr">
        <is>
          <t xml:space="preserve">678.663 / </t>
        </is>
      </c>
      <c r="N717" s="359" t="n">
        <v>1000</v>
      </c>
      <c r="O717" s="360" t="inlineStr">
        <is>
          <t>표점</t>
        </is>
      </c>
      <c r="P717" s="343" t="inlineStr">
        <is>
          <t>변표</t>
        </is>
      </c>
      <c r="Q717" s="342" t="inlineStr">
        <is>
          <t>2과목</t>
        </is>
      </c>
      <c r="R717" s="344" t="n">
        <v>35</v>
      </c>
      <c r="S717" s="345" t="n">
        <v>25</v>
      </c>
      <c r="T717" s="362" t="n">
        <v>25</v>
      </c>
      <c r="U717" s="361" t="n">
        <v>88.61</v>
      </c>
      <c r="V717" s="346" t="n">
        <v>124.4376317559991</v>
      </c>
      <c r="W717" s="348" t="n">
        <v>122.7133437990581</v>
      </c>
      <c r="X717" s="347" t="n">
        <v>62.74</v>
      </c>
      <c r="Y717" s="357" t="n">
        <v>63.31</v>
      </c>
      <c r="Z717" s="365" t="inlineStr">
        <is>
          <t>2등급</t>
        </is>
      </c>
      <c r="AA717" s="350" t="n">
        <v>149.25</v>
      </c>
      <c r="AB717" s="349" t="inlineStr">
        <is>
          <t>만점</t>
        </is>
      </c>
      <c r="AC717" s="350" t="n">
        <v>0</v>
      </c>
      <c r="AD717" s="349" t="inlineStr">
        <is>
          <t>만점</t>
        </is>
      </c>
      <c r="AE717" s="364" t="n">
        <v>0</v>
      </c>
      <c r="AF717" s="366" t="n">
        <v>0</v>
      </c>
      <c r="AG717" s="363" t="n">
        <v>0</v>
      </c>
      <c r="AH717" s="635" t="inlineStr"/>
      <c r="AI717" s="324" t="n"/>
      <c r="AL717" s="487" t="inlineStr">
        <is>
          <t>동국대 사회복지학과</t>
        </is>
      </c>
      <c r="AM717" s="477" t="inlineStr">
        <is>
          <t>통합</t>
        </is>
      </c>
      <c r="AN717" s="637" t="n">
        <v>100</v>
      </c>
      <c r="AO717" s="478" t="n">
        <v>-1294</v>
      </c>
      <c r="AP717" s="463" t="n">
        <v>-655</v>
      </c>
      <c r="AQ717" s="479" t="n">
        <v>-639</v>
      </c>
      <c r="AR717" s="476" t="inlineStr">
        <is>
          <t>9.99 → 9.69</t>
        </is>
      </c>
      <c r="BA717" s="313" t="inlineStr">
        <is>
          <t>통합인문282</t>
        </is>
      </c>
    </row>
    <row r="718" ht="16.5" customHeight="1" s="671">
      <c r="B718" s="367" t="inlineStr">
        <is>
          <t>10.00</t>
        </is>
      </c>
      <c r="C718" s="351" t="inlineStr">
        <is>
          <t>21,700</t>
        </is>
      </c>
      <c r="D718" s="727" t="n">
        <v>-1295</v>
      </c>
      <c r="E718" s="352" t="inlineStr"/>
      <c r="F718" s="341" t="n">
        <v>88.59999999999999</v>
      </c>
      <c r="G718" s="355" t="inlineStr">
        <is>
          <t>372.16</t>
        </is>
      </c>
      <c r="H718" s="356" t="inlineStr">
        <is>
          <t>376.53</t>
        </is>
      </c>
      <c r="I718" s="354" t="inlineStr">
        <is>
          <t>가톨릭대</t>
        </is>
      </c>
      <c r="J718" s="340" t="inlineStr">
        <is>
          <t>자유전공학부(일반전형Ⅱ)</t>
        </is>
      </c>
      <c r="K718" s="339" t="inlineStr">
        <is>
          <t>통합</t>
        </is>
      </c>
      <c r="L718" s="357" t="n">
        <v>57</v>
      </c>
      <c r="M718" s="358" t="inlineStr">
        <is>
          <t xml:space="preserve">885 / </t>
        </is>
      </c>
      <c r="N718" s="359" t="n">
        <v>1000</v>
      </c>
      <c r="O718" s="360" t="inlineStr">
        <is>
          <t>백분위</t>
        </is>
      </c>
      <c r="P718" s="343" t="inlineStr">
        <is>
          <t>백분위</t>
        </is>
      </c>
      <c r="Q718" s="342" t="inlineStr">
        <is>
          <t>1과목</t>
        </is>
      </c>
      <c r="R718" s="344" t="n">
        <v>0</v>
      </c>
      <c r="S718" s="345" t="n">
        <v>50</v>
      </c>
      <c r="T718" s="362" t="n">
        <v>50</v>
      </c>
      <c r="U718" s="361" t="n">
        <v>88.59999999999999</v>
      </c>
      <c r="V718" s="346" t="n">
        <v>124.4285714285714</v>
      </c>
      <c r="W718" s="348" t="n">
        <v>122.7058823529412</v>
      </c>
      <c r="X718" s="347" t="n">
        <v>62.51</v>
      </c>
      <c r="Y718" s="357" t="inlineStr"/>
      <c r="Z718" s="365" t="inlineStr">
        <is>
          <t>2등급</t>
        </is>
      </c>
      <c r="AA718" s="350" t="n">
        <v>-1</v>
      </c>
      <c r="AB718" s="349" t="inlineStr">
        <is>
          <t>만점</t>
        </is>
      </c>
      <c r="AC718" s="350" t="n">
        <v>0</v>
      </c>
      <c r="AD718" s="349" t="inlineStr">
        <is>
          <t>만점</t>
        </is>
      </c>
      <c r="AE718" s="364" t="n">
        <v>0</v>
      </c>
      <c r="AF718" s="366" t="n">
        <v>0</v>
      </c>
      <c r="AG718" s="363" t="n">
        <v>0</v>
      </c>
      <c r="AH718" s="635" t="inlineStr"/>
      <c r="AI718" s="324" t="n"/>
      <c r="AL718" s="487" t="inlineStr">
        <is>
          <t>가톨릭대 자유전공학부(일반전형Ⅱ)</t>
        </is>
      </c>
      <c r="AM718" s="477" t="inlineStr">
        <is>
          <t>통합</t>
        </is>
      </c>
      <c r="AN718" s="637" t="n">
        <v>100</v>
      </c>
      <c r="AO718" s="478" t="n">
        <v>-1295</v>
      </c>
      <c r="AP718" s="463" t="n">
        <v>-653</v>
      </c>
      <c r="AQ718" s="479" t="n">
        <v>-642</v>
      </c>
      <c r="AR718" s="476" t="inlineStr">
        <is>
          <t>10.14 → 9.84</t>
        </is>
      </c>
      <c r="BA718" s="313" t="inlineStr">
        <is>
          <t>통합인문283</t>
        </is>
      </c>
    </row>
    <row r="719" ht="16.5" customHeight="1" s="671">
      <c r="B719" s="367" t="inlineStr">
        <is>
          <t>10.00</t>
        </is>
      </c>
      <c r="C719" s="351" t="inlineStr">
        <is>
          <t>21,700</t>
        </is>
      </c>
      <c r="D719" s="727" t="n">
        <v>-1296</v>
      </c>
      <c r="E719" s="352" t="inlineStr">
        <is>
          <t>372.37</t>
        </is>
      </c>
      <c r="F719" s="341" t="n">
        <v>88.59999999999999</v>
      </c>
      <c r="G719" s="355" t="inlineStr">
        <is>
          <t>372.15</t>
        </is>
      </c>
      <c r="H719" s="356" t="inlineStr">
        <is>
          <t>377.20</t>
        </is>
      </c>
      <c r="I719" s="354" t="inlineStr">
        <is>
          <t>국민대</t>
        </is>
      </c>
      <c r="J719" s="340" t="inlineStr">
        <is>
          <t>바이오의약전공</t>
        </is>
      </c>
      <c r="K719" s="339" t="inlineStr">
        <is>
          <t>자연</t>
        </is>
      </c>
      <c r="L719" s="357" t="n">
        <v>4</v>
      </c>
      <c r="M719" s="358" t="inlineStr">
        <is>
          <t xml:space="preserve">703.16 / </t>
        </is>
      </c>
      <c r="N719" s="359" t="n">
        <v>1000</v>
      </c>
      <c r="O719" s="360" t="inlineStr">
        <is>
          <t>표점</t>
        </is>
      </c>
      <c r="P719" s="343" t="inlineStr">
        <is>
          <t>표점</t>
        </is>
      </c>
      <c r="Q719" s="342" t="inlineStr">
        <is>
          <t>2과목</t>
        </is>
      </c>
      <c r="R719" s="344" t="n">
        <v>20</v>
      </c>
      <c r="S719" s="345" t="n">
        <v>30</v>
      </c>
      <c r="T719" s="362" t="n">
        <v>30</v>
      </c>
      <c r="U719" s="361" t="n">
        <v>88.59999999999999</v>
      </c>
      <c r="V719" s="346" t="n">
        <v>124.4253410747429</v>
      </c>
      <c r="W719" s="348" t="n">
        <v>122.703222061553</v>
      </c>
      <c r="X719" s="347" t="n">
        <v>62.51</v>
      </c>
      <c r="Y719" s="357" t="inlineStr"/>
      <c r="Z719" s="365" t="inlineStr">
        <is>
          <t>2등급</t>
        </is>
      </c>
      <c r="AA719" s="350" t="n">
        <v>196</v>
      </c>
      <c r="AB719" s="349" t="inlineStr">
        <is>
          <t>만점</t>
        </is>
      </c>
      <c r="AC719" s="350" t="n">
        <v>0</v>
      </c>
      <c r="AD719" s="349" t="inlineStr">
        <is>
          <t>만점</t>
        </is>
      </c>
      <c r="AE719" s="364" t="n">
        <v>0</v>
      </c>
      <c r="AF719" s="366" t="n">
        <v>11.148</v>
      </c>
      <c r="AG719" s="363" t="n">
        <v>0</v>
      </c>
      <c r="AH719" s="635" t="inlineStr">
        <is>
          <t xml:space="preserve"> 미/기,과3%</t>
        </is>
      </c>
      <c r="AI719" s="324" t="n"/>
      <c r="AL719" s="487" t="inlineStr">
        <is>
          <t>국민대 바이오의약전공</t>
        </is>
      </c>
      <c r="AM719" s="477" t="inlineStr">
        <is>
          <t>자연</t>
        </is>
      </c>
      <c r="AN719" s="637" t="n">
        <v>100</v>
      </c>
      <c r="AO719" s="478" t="n">
        <v>-1296</v>
      </c>
      <c r="AP719" s="463" t="n">
        <v>-1296</v>
      </c>
      <c r="AQ719" s="479" t="n">
        <v>0</v>
      </c>
      <c r="AR719" s="476" t="inlineStr">
        <is>
          <t>10.01 → 9.41</t>
        </is>
      </c>
      <c r="BA719" s="313" t="inlineStr">
        <is>
          <t>통합인문284</t>
        </is>
      </c>
    </row>
    <row r="720" ht="16.5" customHeight="1" s="671">
      <c r="B720" s="367" t="inlineStr">
        <is>
          <t>10.00</t>
        </is>
      </c>
      <c r="C720" s="351" t="inlineStr">
        <is>
          <t>21,700</t>
        </is>
      </c>
      <c r="D720" s="727" t="n">
        <v>-1297</v>
      </c>
      <c r="E720" s="352" t="inlineStr">
        <is>
          <t>372.20</t>
        </is>
      </c>
      <c r="F720" s="341" t="n">
        <v>88.59</v>
      </c>
      <c r="G720" s="355" t="inlineStr">
        <is>
          <t>372.61</t>
        </is>
      </c>
      <c r="H720" s="356" t="inlineStr">
        <is>
          <t>376.99</t>
        </is>
      </c>
      <c r="I720" s="354" t="inlineStr">
        <is>
          <t>동국대</t>
        </is>
      </c>
      <c r="J720" s="340" t="inlineStr">
        <is>
          <t>북한학전공</t>
        </is>
      </c>
      <c r="K720" s="339" t="inlineStr">
        <is>
          <t>통합</t>
        </is>
      </c>
      <c r="L720" s="357" t="n">
        <v>5</v>
      </c>
      <c r="M720" s="358" t="inlineStr">
        <is>
          <t xml:space="preserve">678.613 / </t>
        </is>
      </c>
      <c r="N720" s="359" t="n">
        <v>1000</v>
      </c>
      <c r="O720" s="360" t="inlineStr">
        <is>
          <t>표점</t>
        </is>
      </c>
      <c r="P720" s="343" t="inlineStr">
        <is>
          <t>변표</t>
        </is>
      </c>
      <c r="Q720" s="342" t="inlineStr">
        <is>
          <t>2과목</t>
        </is>
      </c>
      <c r="R720" s="344" t="n">
        <v>35</v>
      </c>
      <c r="S720" s="345" t="n">
        <v>25</v>
      </c>
      <c r="T720" s="362" t="n">
        <v>25</v>
      </c>
      <c r="U720" s="361" t="n">
        <v>88.59</v>
      </c>
      <c r="V720" s="346" t="n">
        <v>124.4249233759438</v>
      </c>
      <c r="W720" s="348" t="n">
        <v>122.7028780743067</v>
      </c>
      <c r="X720" s="347" t="n">
        <v>62.74</v>
      </c>
      <c r="Y720" s="357" t="n">
        <v>63.3</v>
      </c>
      <c r="Z720" s="365" t="inlineStr">
        <is>
          <t>2등급</t>
        </is>
      </c>
      <c r="AA720" s="350" t="n">
        <v>149.25</v>
      </c>
      <c r="AB720" s="349" t="inlineStr">
        <is>
          <t>만점</t>
        </is>
      </c>
      <c r="AC720" s="350" t="n">
        <v>0</v>
      </c>
      <c r="AD720" s="349" t="inlineStr">
        <is>
          <t>만점</t>
        </is>
      </c>
      <c r="AE720" s="364" t="n">
        <v>0</v>
      </c>
      <c r="AF720" s="366" t="n">
        <v>0</v>
      </c>
      <c r="AG720" s="363" t="n">
        <v>0</v>
      </c>
      <c r="AH720" s="635" t="inlineStr"/>
      <c r="AI720" s="324" t="n"/>
      <c r="AL720" s="487" t="inlineStr">
        <is>
          <t>동국대 북한학전공</t>
        </is>
      </c>
      <c r="AM720" s="477" t="inlineStr">
        <is>
          <t>통합</t>
        </is>
      </c>
      <c r="AN720" s="637" t="n">
        <v>100</v>
      </c>
      <c r="AO720" s="478" t="n">
        <v>-1297</v>
      </c>
      <c r="AP720" s="463" t="n">
        <v>-656</v>
      </c>
      <c r="AQ720" s="479" t="n">
        <v>-641</v>
      </c>
      <c r="AR720" s="476" t="inlineStr">
        <is>
          <t>10.01 → 9.70</t>
        </is>
      </c>
      <c r="BA720" s="313" t="inlineStr">
        <is>
          <t>통합인문285</t>
        </is>
      </c>
    </row>
    <row r="721" ht="16.5" customHeight="1" s="671">
      <c r="B721" s="367" t="inlineStr">
        <is>
          <t>9.80</t>
        </is>
      </c>
      <c r="C721" s="351" t="inlineStr">
        <is>
          <t>21,266</t>
        </is>
      </c>
      <c r="D721" s="727" t="n">
        <v>-1298</v>
      </c>
      <c r="E721" s="352" t="inlineStr"/>
      <c r="F721" s="341" t="n">
        <v>88.58</v>
      </c>
      <c r="G721" s="355" t="inlineStr">
        <is>
          <t>372.58</t>
        </is>
      </c>
      <c r="H721" s="356" t="inlineStr">
        <is>
          <t>376.97</t>
        </is>
      </c>
      <c r="I721" s="354" t="inlineStr">
        <is>
          <t>서울과학기술대</t>
        </is>
      </c>
      <c r="J721" s="340" t="inlineStr">
        <is>
          <t>산업공학과 산업정보시스템전공(인문)</t>
        </is>
      </c>
      <c r="K721" s="339" t="inlineStr">
        <is>
          <t>통합</t>
        </is>
      </c>
      <c r="L721" s="357" t="n">
        <v>2</v>
      </c>
      <c r="M721" s="358" t="inlineStr">
        <is>
          <t xml:space="preserve">921.97 / </t>
        </is>
      </c>
      <c r="N721" s="359" t="n">
        <v>1000</v>
      </c>
      <c r="O721" s="360" t="inlineStr">
        <is>
          <t>표점/만점</t>
        </is>
      </c>
      <c r="P721" s="343" t="inlineStr">
        <is>
          <t>표점/만점</t>
        </is>
      </c>
      <c r="Q721" s="342" t="inlineStr">
        <is>
          <t>2과목</t>
        </is>
      </c>
      <c r="R721" s="344" t="n">
        <v>30</v>
      </c>
      <c r="S721" s="345" t="n">
        <v>25</v>
      </c>
      <c r="T721" s="362" t="n">
        <v>25</v>
      </c>
      <c r="U721" s="361" t="n">
        <v>88.58</v>
      </c>
      <c r="V721" s="346" t="n">
        <v>124.4148846172688</v>
      </c>
      <c r="W721" s="348" t="n">
        <v>122.6946108612802</v>
      </c>
      <c r="X721" s="347" t="inlineStr">
        <is>
          <t>62.81/68.82</t>
        </is>
      </c>
      <c r="Y721" s="357" t="inlineStr"/>
      <c r="Z721" s="365" t="inlineStr">
        <is>
          <t>2등급</t>
        </is>
      </c>
      <c r="AA721" s="350" t="n">
        <v>195.56</v>
      </c>
      <c r="AB721" s="349" t="inlineStr">
        <is>
          <t>만점</t>
        </is>
      </c>
      <c r="AC721" s="350" t="n">
        <v>0</v>
      </c>
      <c r="AD721" s="349" t="inlineStr">
        <is>
          <t>만점</t>
        </is>
      </c>
      <c r="AE721" s="364" t="n">
        <v>0</v>
      </c>
      <c r="AF721" s="366" t="n">
        <v>15.641</v>
      </c>
      <c r="AG721" s="363" t="n">
        <v>0</v>
      </c>
      <c r="AH721" s="635" t="inlineStr">
        <is>
          <t xml:space="preserve"> 사탐7%</t>
        </is>
      </c>
      <c r="AI721" s="324" t="n"/>
      <c r="AL721" s="487" t="inlineStr">
        <is>
          <t>서울과학기술대 산업공학과 산업정보시스템전공(인문)</t>
        </is>
      </c>
      <c r="AM721" s="477" t="inlineStr">
        <is>
          <t>통합</t>
        </is>
      </c>
      <c r="AN721" s="637" t="n">
        <v>100</v>
      </c>
      <c r="AO721" s="478" t="n">
        <v>-1298</v>
      </c>
      <c r="AP721" s="463" t="n">
        <v>-656</v>
      </c>
      <c r="AQ721" s="479" t="n">
        <v>-642</v>
      </c>
      <c r="AR721" s="476" t="inlineStr">
        <is>
          <t>10.02 → 9.71</t>
        </is>
      </c>
      <c r="BA721" s="313" t="inlineStr">
        <is>
          <t>통합인문286</t>
        </is>
      </c>
    </row>
    <row r="722" ht="16.5" customHeight="1" s="671">
      <c r="B722" s="367" t="inlineStr">
        <is>
          <t>10.00</t>
        </is>
      </c>
      <c r="C722" s="351" t="inlineStr">
        <is>
          <t>21,700</t>
        </is>
      </c>
      <c r="D722" s="727" t="n">
        <v>-1299</v>
      </c>
      <c r="E722" s="352" t="inlineStr"/>
      <c r="F722" s="341" t="n">
        <v>88.58</v>
      </c>
      <c r="G722" s="355" t="inlineStr">
        <is>
          <t>372.58</t>
        </is>
      </c>
      <c r="H722" s="356" t="inlineStr">
        <is>
          <t>376.97</t>
        </is>
      </c>
      <c r="I722" s="354" t="inlineStr">
        <is>
          <t>동국대</t>
        </is>
      </c>
      <c r="J722" s="340" t="inlineStr">
        <is>
          <t>영어영문학부</t>
        </is>
      </c>
      <c r="K722" s="339" t="inlineStr">
        <is>
          <t>통합</t>
        </is>
      </c>
      <c r="L722" s="357" t="n">
        <v>39</v>
      </c>
      <c r="M722" s="358" t="inlineStr">
        <is>
          <t xml:space="preserve">678.575 / </t>
        </is>
      </c>
      <c r="N722" s="359" t="n">
        <v>1000</v>
      </c>
      <c r="O722" s="360" t="inlineStr">
        <is>
          <t>표점</t>
        </is>
      </c>
      <c r="P722" s="343" t="inlineStr">
        <is>
          <t>변표</t>
        </is>
      </c>
      <c r="Q722" s="342" t="inlineStr">
        <is>
          <t>2과목</t>
        </is>
      </c>
      <c r="R722" s="344" t="n">
        <v>35</v>
      </c>
      <c r="S722" s="345" t="n">
        <v>25</v>
      </c>
      <c r="T722" s="362" t="n">
        <v>25</v>
      </c>
      <c r="U722" s="361" t="n">
        <v>88.58</v>
      </c>
      <c r="V722" s="346" t="n">
        <v>124.4152650071018</v>
      </c>
      <c r="W722" s="348" t="n">
        <v>122.6949241234956</v>
      </c>
      <c r="X722" s="347" t="n">
        <v>62.73</v>
      </c>
      <c r="Y722" s="357" t="n">
        <v>63.3</v>
      </c>
      <c r="Z722" s="365" t="inlineStr">
        <is>
          <t>2등급</t>
        </is>
      </c>
      <c r="AA722" s="350" t="n">
        <v>149.25</v>
      </c>
      <c r="AB722" s="349" t="inlineStr">
        <is>
          <t>만점</t>
        </is>
      </c>
      <c r="AC722" s="350" t="n">
        <v>0</v>
      </c>
      <c r="AD722" s="349" t="inlineStr">
        <is>
          <t>만점</t>
        </is>
      </c>
      <c r="AE722" s="364" t="n">
        <v>0</v>
      </c>
      <c r="AF722" s="366" t="n">
        <v>0</v>
      </c>
      <c r="AG722" s="363" t="n">
        <v>0</v>
      </c>
      <c r="AH722" s="635" t="inlineStr"/>
      <c r="AI722" s="324" t="n"/>
      <c r="AL722" s="487" t="inlineStr">
        <is>
          <t>동국대 영어영문학부</t>
        </is>
      </c>
      <c r="AM722" s="477" t="inlineStr">
        <is>
          <t>통합</t>
        </is>
      </c>
      <c r="AN722" s="637" t="n">
        <v>100</v>
      </c>
      <c r="AO722" s="478" t="n">
        <v>-1299</v>
      </c>
      <c r="AP722" s="463" t="n">
        <v>-657</v>
      </c>
      <c r="AQ722" s="479" t="n">
        <v>-642</v>
      </c>
      <c r="AR722" s="476" t="inlineStr">
        <is>
          <t>10.02 → 9.71</t>
        </is>
      </c>
      <c r="BA722" s="313" t="inlineStr">
        <is>
          <t>통합인문287</t>
        </is>
      </c>
    </row>
    <row r="723" ht="16.5" customHeight="1" s="671">
      <c r="B723" s="367" t="inlineStr">
        <is>
          <t>10.02</t>
        </is>
      </c>
      <c r="C723" s="351" t="inlineStr">
        <is>
          <t>21,743</t>
        </is>
      </c>
      <c r="D723" s="727" t="n">
        <v>-1300</v>
      </c>
      <c r="E723" s="352" t="inlineStr">
        <is>
          <t>372.16</t>
        </is>
      </c>
      <c r="F723" s="341" t="n">
        <v>88.56</v>
      </c>
      <c r="G723" s="355" t="inlineStr">
        <is>
          <t>372.07</t>
        </is>
      </c>
      <c r="H723" s="356" t="inlineStr">
        <is>
          <t>377.15</t>
        </is>
      </c>
      <c r="I723" s="354" t="inlineStr">
        <is>
          <t>동국대</t>
        </is>
      </c>
      <c r="J723" s="340" t="inlineStr">
        <is>
          <t>생명과학과</t>
        </is>
      </c>
      <c r="K723" s="339" t="inlineStr">
        <is>
          <t>자연</t>
        </is>
      </c>
      <c r="L723" s="357" t="n">
        <v>9</v>
      </c>
      <c r="M723" s="358" t="inlineStr">
        <is>
          <t xml:space="preserve">682.393 / </t>
        </is>
      </c>
      <c r="N723" s="359" t="n">
        <v>1000</v>
      </c>
      <c r="O723" s="360" t="inlineStr">
        <is>
          <t>표점</t>
        </is>
      </c>
      <c r="P723" s="343" t="inlineStr">
        <is>
          <t>변표</t>
        </is>
      </c>
      <c r="Q723" s="342" t="inlineStr">
        <is>
          <t>2과목</t>
        </is>
      </c>
      <c r="R723" s="344" t="n">
        <v>25</v>
      </c>
      <c r="S723" s="345" t="n">
        <v>35</v>
      </c>
      <c r="T723" s="362" t="n">
        <v>25</v>
      </c>
      <c r="U723" s="361" t="n">
        <v>88.56</v>
      </c>
      <c r="V723" s="346" t="n">
        <v>124.397557827661</v>
      </c>
      <c r="W723" s="348" t="n">
        <v>122.6803417404267</v>
      </c>
      <c r="X723" s="347" t="n">
        <v>62.5</v>
      </c>
      <c r="Y723" s="357" t="n">
        <v>63.29</v>
      </c>
      <c r="Z723" s="365" t="inlineStr">
        <is>
          <t>2등급</t>
        </is>
      </c>
      <c r="AA723" s="350" t="n">
        <v>149.25</v>
      </c>
      <c r="AB723" s="349" t="inlineStr">
        <is>
          <t>만점</t>
        </is>
      </c>
      <c r="AC723" s="350" t="n">
        <v>0</v>
      </c>
      <c r="AD723" s="349" t="inlineStr">
        <is>
          <t>만점</t>
        </is>
      </c>
      <c r="AE723" s="364" t="n">
        <v>0</v>
      </c>
      <c r="AF723" s="366" t="n">
        <v>4.747</v>
      </c>
      <c r="AG723" s="363" t="n">
        <v>0</v>
      </c>
      <c r="AH723" s="635" t="inlineStr">
        <is>
          <t xml:space="preserve"> 과탐3%가산</t>
        </is>
      </c>
      <c r="AI723" s="324" t="n"/>
      <c r="AL723" s="487" t="inlineStr">
        <is>
          <t>동국대 생명과학과</t>
        </is>
      </c>
      <c r="AM723" s="477" t="inlineStr">
        <is>
          <t>자연</t>
        </is>
      </c>
      <c r="AN723" s="637" t="n">
        <v>100</v>
      </c>
      <c r="AO723" s="478" t="n">
        <v>-1300</v>
      </c>
      <c r="AP723" s="463" t="n">
        <v>-1300</v>
      </c>
      <c r="AQ723" s="479" t="n">
        <v>0</v>
      </c>
      <c r="AR723" s="476" t="inlineStr">
        <is>
          <t>10.03 → 9.43</t>
        </is>
      </c>
      <c r="BA723" s="313" t="inlineStr">
        <is>
          <t>자연423</t>
        </is>
      </c>
    </row>
    <row r="724" ht="16.5" customHeight="1" s="671">
      <c r="B724" s="367" t="inlineStr">
        <is>
          <t>10.02</t>
        </is>
      </c>
      <c r="C724" s="351" t="inlineStr">
        <is>
          <t>21,743</t>
        </is>
      </c>
      <c r="D724" s="727" t="n">
        <v>-1301</v>
      </c>
      <c r="E724" s="352" t="inlineStr">
        <is>
          <t>372.14</t>
        </is>
      </c>
      <c r="F724" s="341" t="n">
        <v>88.56</v>
      </c>
      <c r="G724" s="355" t="inlineStr">
        <is>
          <t>372.54</t>
        </is>
      </c>
      <c r="H724" s="356" t="inlineStr">
        <is>
          <t>376.95</t>
        </is>
      </c>
      <c r="I724" s="354" t="inlineStr">
        <is>
          <t>한국외국어대</t>
        </is>
      </c>
      <c r="J724" s="340" t="inlineStr">
        <is>
          <t>스칸디나비아어과</t>
        </is>
      </c>
      <c r="K724" s="339" t="inlineStr">
        <is>
          <t>통합</t>
        </is>
      </c>
      <c r="L724" s="357" t="n">
        <v>9</v>
      </c>
      <c r="M724" s="358" t="inlineStr">
        <is>
          <t xml:space="preserve">651.1 / </t>
        </is>
      </c>
      <c r="N724" s="359" t="n">
        <v>700</v>
      </c>
      <c r="O724" s="360" t="inlineStr">
        <is>
          <t>표점/만점</t>
        </is>
      </c>
      <c r="P724" s="343" t="inlineStr">
        <is>
          <t>변표/만점</t>
        </is>
      </c>
      <c r="Q724" s="342" t="inlineStr">
        <is>
          <t>2과목</t>
        </is>
      </c>
      <c r="R724" s="344" t="n">
        <v>30</v>
      </c>
      <c r="S724" s="345" t="n">
        <v>30</v>
      </c>
      <c r="T724" s="362" t="n">
        <v>20</v>
      </c>
      <c r="U724" s="361" t="n">
        <v>88.56</v>
      </c>
      <c r="V724" s="346" t="n">
        <v>124.3996474430738</v>
      </c>
      <c r="W724" s="348" t="n">
        <v>122.6820626001784</v>
      </c>
      <c r="X724" s="347" t="n">
        <v>62.73</v>
      </c>
      <c r="Y724" s="357" t="n">
        <v>65.57000000000001</v>
      </c>
      <c r="Z724" s="365" t="inlineStr">
        <is>
          <t>2등급</t>
        </is>
      </c>
      <c r="AA724" s="350" t="n">
        <v>138</v>
      </c>
      <c r="AB724" s="349" t="inlineStr">
        <is>
          <t>만점</t>
        </is>
      </c>
      <c r="AC724" s="350" t="n">
        <v>10</v>
      </c>
      <c r="AD724" s="349" t="inlineStr">
        <is>
          <t>만점</t>
        </is>
      </c>
      <c r="AE724" s="364" t="n">
        <v>0</v>
      </c>
      <c r="AF724" s="366" t="n">
        <v>0</v>
      </c>
      <c r="AG724" s="363" t="n">
        <v>0</v>
      </c>
      <c r="AH724" s="635" t="inlineStr"/>
      <c r="AI724" s="324" t="n"/>
      <c r="AL724" s="487" t="inlineStr">
        <is>
          <t>한국외국어대 스칸디나비아어과</t>
        </is>
      </c>
      <c r="AM724" s="477" t="inlineStr">
        <is>
          <t>통합</t>
        </is>
      </c>
      <c r="AN724" s="637" t="n">
        <v>100</v>
      </c>
      <c r="AO724" s="478" t="n">
        <v>-1301</v>
      </c>
      <c r="AP724" s="463" t="n">
        <v>-658</v>
      </c>
      <c r="AQ724" s="479" t="n">
        <v>-643</v>
      </c>
      <c r="AR724" s="476" t="inlineStr">
        <is>
          <t>10.03 → 9.72</t>
        </is>
      </c>
      <c r="BA724" s="313" t="inlineStr">
        <is>
          <t>통합인문288</t>
        </is>
      </c>
    </row>
    <row r="725" ht="16.5" customHeight="1" s="671">
      <c r="B725" s="367" t="inlineStr">
        <is>
          <t>10.02</t>
        </is>
      </c>
      <c r="C725" s="351" t="inlineStr">
        <is>
          <t>21,743</t>
        </is>
      </c>
      <c r="D725" s="727" t="n">
        <v>-1302</v>
      </c>
      <c r="E725" s="352" t="inlineStr"/>
      <c r="F725" s="341" t="n">
        <v>88.56</v>
      </c>
      <c r="G725" s="355" t="inlineStr">
        <is>
          <t>372.54</t>
        </is>
      </c>
      <c r="H725" s="356" t="inlineStr">
        <is>
          <t>376.95</t>
        </is>
      </c>
      <c r="I725" s="354" t="inlineStr">
        <is>
          <t>한국외국어대</t>
        </is>
      </c>
      <c r="J725" s="340" t="inlineStr">
        <is>
          <t>중국외교통상학부</t>
        </is>
      </c>
      <c r="K725" s="339" t="inlineStr">
        <is>
          <t>통합</t>
        </is>
      </c>
      <c r="L725" s="357" t="n">
        <v>17</v>
      </c>
      <c r="M725" s="358" t="inlineStr">
        <is>
          <t xml:space="preserve">651.1 / </t>
        </is>
      </c>
      <c r="N725" s="359" t="n">
        <v>700</v>
      </c>
      <c r="O725" s="360" t="inlineStr">
        <is>
          <t>표점/만점</t>
        </is>
      </c>
      <c r="P725" s="343" t="inlineStr">
        <is>
          <t>변표/만점</t>
        </is>
      </c>
      <c r="Q725" s="342" t="inlineStr">
        <is>
          <t>2과목</t>
        </is>
      </c>
      <c r="R725" s="344" t="n">
        <v>30</v>
      </c>
      <c r="S725" s="345" t="n">
        <v>30</v>
      </c>
      <c r="T725" s="362" t="n">
        <v>20</v>
      </c>
      <c r="U725" s="361" t="n">
        <v>88.56</v>
      </c>
      <c r="V725" s="346" t="n">
        <v>124.3996474430738</v>
      </c>
      <c r="W725" s="348" t="n">
        <v>122.6820626001784</v>
      </c>
      <c r="X725" s="347" t="n">
        <v>62.73</v>
      </c>
      <c r="Y725" s="357" t="n">
        <v>65.57000000000001</v>
      </c>
      <c r="Z725" s="365" t="inlineStr">
        <is>
          <t>2등급</t>
        </is>
      </c>
      <c r="AA725" s="350" t="n">
        <v>138</v>
      </c>
      <c r="AB725" s="349" t="inlineStr">
        <is>
          <t>만점</t>
        </is>
      </c>
      <c r="AC725" s="350" t="n">
        <v>10</v>
      </c>
      <c r="AD725" s="349" t="inlineStr">
        <is>
          <t>만점</t>
        </is>
      </c>
      <c r="AE725" s="364" t="n">
        <v>0</v>
      </c>
      <c r="AF725" s="366" t="n">
        <v>0</v>
      </c>
      <c r="AG725" s="363" t="n">
        <v>0</v>
      </c>
      <c r="AH725" s="635" t="inlineStr"/>
      <c r="AI725" s="324" t="n"/>
      <c r="AL725" s="487" t="inlineStr">
        <is>
          <t>한국외국어대 중국외교통상학부</t>
        </is>
      </c>
      <c r="AM725" s="477" t="inlineStr">
        <is>
          <t>통합</t>
        </is>
      </c>
      <c r="AN725" s="637" t="n">
        <v>100</v>
      </c>
      <c r="AO725" s="478" t="n">
        <v>-1302</v>
      </c>
      <c r="AP725" s="463" t="n">
        <v>-658</v>
      </c>
      <c r="AQ725" s="479" t="n">
        <v>-644</v>
      </c>
      <c r="AR725" s="476" t="inlineStr">
        <is>
          <t>10.03 → 9.72</t>
        </is>
      </c>
      <c r="BA725" s="313" t="inlineStr">
        <is>
          <t>통합인문289</t>
        </is>
      </c>
    </row>
    <row r="726" ht="16.5" customHeight="1" s="671">
      <c r="B726" s="367" t="inlineStr">
        <is>
          <t>10.03</t>
        </is>
      </c>
      <c r="C726" s="351" t="inlineStr">
        <is>
          <t>21,765</t>
        </is>
      </c>
      <c r="D726" s="727" t="n">
        <v>-1303</v>
      </c>
      <c r="E726" s="352" t="inlineStr">
        <is>
          <t>372.09</t>
        </is>
      </c>
      <c r="F726" s="341" t="n">
        <v>88.53</v>
      </c>
      <c r="G726" s="355" t="inlineStr">
        <is>
          <t>372.49</t>
        </is>
      </c>
      <c r="H726" s="356" t="inlineStr">
        <is>
          <t>376.92</t>
        </is>
      </c>
      <c r="I726" s="354" t="inlineStr">
        <is>
          <t>동국대</t>
        </is>
      </c>
      <c r="J726" s="340" t="inlineStr">
        <is>
          <t>국어교육과</t>
        </is>
      </c>
      <c r="K726" s="339" t="inlineStr">
        <is>
          <t>통합</t>
        </is>
      </c>
      <c r="L726" s="357" t="n">
        <v>14</v>
      </c>
      <c r="M726" s="358" t="inlineStr">
        <is>
          <t xml:space="preserve">678.438 / </t>
        </is>
      </c>
      <c r="N726" s="359" t="n">
        <v>1000</v>
      </c>
      <c r="O726" s="360" t="inlineStr">
        <is>
          <t>표점</t>
        </is>
      </c>
      <c r="P726" s="343" t="inlineStr">
        <is>
          <t>변표</t>
        </is>
      </c>
      <c r="Q726" s="342" t="inlineStr">
        <is>
          <t>2과목</t>
        </is>
      </c>
      <c r="R726" s="344" t="n">
        <v>35</v>
      </c>
      <c r="S726" s="345" t="n">
        <v>25</v>
      </c>
      <c r="T726" s="362" t="n">
        <v>25</v>
      </c>
      <c r="U726" s="361" t="n">
        <v>88.53</v>
      </c>
      <c r="V726" s="346" t="n">
        <v>124.3804440457502</v>
      </c>
      <c r="W726" s="348" t="n">
        <v>122.6662480376766</v>
      </c>
      <c r="X726" s="347" t="n">
        <v>62.72</v>
      </c>
      <c r="Y726" s="357" t="n">
        <v>63.28</v>
      </c>
      <c r="Z726" s="365" t="inlineStr">
        <is>
          <t>2등급</t>
        </is>
      </c>
      <c r="AA726" s="350" t="n">
        <v>149.25</v>
      </c>
      <c r="AB726" s="349" t="inlineStr">
        <is>
          <t>만점</t>
        </is>
      </c>
      <c r="AC726" s="350" t="n">
        <v>0</v>
      </c>
      <c r="AD726" s="349" t="inlineStr">
        <is>
          <t>만점</t>
        </is>
      </c>
      <c r="AE726" s="364" t="n">
        <v>0</v>
      </c>
      <c r="AF726" s="366" t="n">
        <v>0</v>
      </c>
      <c r="AG726" s="363" t="n">
        <v>0</v>
      </c>
      <c r="AH726" s="635" t="inlineStr"/>
      <c r="AI726" s="324" t="n"/>
      <c r="AL726" s="487" t="inlineStr">
        <is>
          <t>동국대 국어교육과</t>
        </is>
      </c>
      <c r="AM726" s="477" t="inlineStr">
        <is>
          <t>통합</t>
        </is>
      </c>
      <c r="AN726" s="637" t="n">
        <v>100</v>
      </c>
      <c r="AO726" s="478" t="n">
        <v>-1303</v>
      </c>
      <c r="AP726" s="463" t="n">
        <v>-659</v>
      </c>
      <c r="AQ726" s="479" t="n">
        <v>-644</v>
      </c>
      <c r="AR726" s="476" t="inlineStr">
        <is>
          <t>10.04 → 9.73</t>
        </is>
      </c>
      <c r="BA726" s="313" t="inlineStr">
        <is>
          <t>통합인문290</t>
        </is>
      </c>
    </row>
    <row r="727" ht="16.5" customHeight="1" s="671">
      <c r="B727" s="367" t="inlineStr">
        <is>
          <t>10.04</t>
        </is>
      </c>
      <c r="C727" s="351" t="inlineStr">
        <is>
          <t>21,787</t>
        </is>
      </c>
      <c r="D727" s="727" t="n">
        <v>-1304</v>
      </c>
      <c r="E727" s="352" t="inlineStr">
        <is>
          <t>372.09</t>
        </is>
      </c>
      <c r="F727" s="341" t="n">
        <v>88.52</v>
      </c>
      <c r="G727" s="355" t="inlineStr">
        <is>
          <t>372.46</t>
        </is>
      </c>
      <c r="H727" s="356" t="inlineStr">
        <is>
          <t>376.90</t>
        </is>
      </c>
      <c r="I727" s="354" t="inlineStr">
        <is>
          <t>한국외국어대</t>
        </is>
      </c>
      <c r="J727" s="340" t="inlineStr">
        <is>
          <t>이탈리아어과</t>
        </is>
      </c>
      <c r="K727" s="339" t="inlineStr">
        <is>
          <t>통합</t>
        </is>
      </c>
      <c r="L727" s="357" t="n">
        <v>9</v>
      </c>
      <c r="M727" s="358" t="inlineStr">
        <is>
          <t xml:space="preserve">651 / </t>
        </is>
      </c>
      <c r="N727" s="359" t="n">
        <v>700</v>
      </c>
      <c r="O727" s="360" t="inlineStr">
        <is>
          <t>표점/만점</t>
        </is>
      </c>
      <c r="P727" s="343" t="inlineStr">
        <is>
          <t>변표/만점</t>
        </is>
      </c>
      <c r="Q727" s="342" t="inlineStr">
        <is>
          <t>2과목</t>
        </is>
      </c>
      <c r="R727" s="344" t="n">
        <v>30</v>
      </c>
      <c r="S727" s="345" t="n">
        <v>30</v>
      </c>
      <c r="T727" s="362" t="n">
        <v>20</v>
      </c>
      <c r="U727" s="361" t="n">
        <v>88.52</v>
      </c>
      <c r="V727" s="346" t="n">
        <v>124.3696542109076</v>
      </c>
      <c r="W727" s="348" t="n">
        <v>122.6573622913357</v>
      </c>
      <c r="X727" s="347" t="n">
        <v>62.72</v>
      </c>
      <c r="Y727" s="357" t="n">
        <v>65.56</v>
      </c>
      <c r="Z727" s="365" t="inlineStr">
        <is>
          <t>2등급</t>
        </is>
      </c>
      <c r="AA727" s="350" t="n">
        <v>138</v>
      </c>
      <c r="AB727" s="349" t="inlineStr">
        <is>
          <t>만점</t>
        </is>
      </c>
      <c r="AC727" s="350" t="n">
        <v>10</v>
      </c>
      <c r="AD727" s="349" t="inlineStr">
        <is>
          <t>만점</t>
        </is>
      </c>
      <c r="AE727" s="364" t="n">
        <v>0</v>
      </c>
      <c r="AF727" s="366" t="n">
        <v>0</v>
      </c>
      <c r="AG727" s="363" t="n">
        <v>0</v>
      </c>
      <c r="AH727" s="635" t="inlineStr"/>
      <c r="AI727" s="324" t="n"/>
      <c r="AL727" s="487" t="inlineStr">
        <is>
          <t>한국외국어대 이탈리아어과</t>
        </is>
      </c>
      <c r="AM727" s="477" t="inlineStr">
        <is>
          <t>통합</t>
        </is>
      </c>
      <c r="AN727" s="637" t="n">
        <v>100</v>
      </c>
      <c r="AO727" s="478" t="n">
        <v>-1304</v>
      </c>
      <c r="AP727" s="463" t="n">
        <v>-659</v>
      </c>
      <c r="AQ727" s="479" t="n">
        <v>-645</v>
      </c>
      <c r="AR727" s="476" t="inlineStr">
        <is>
          <t>10.05 → 9.74</t>
        </is>
      </c>
      <c r="BA727" s="313" t="inlineStr">
        <is>
          <t>통합인문291</t>
        </is>
      </c>
    </row>
    <row r="728" ht="16.5" customHeight="1" s="671">
      <c r="B728" s="367" t="inlineStr">
        <is>
          <t>10.04</t>
        </is>
      </c>
      <c r="C728" s="351" t="inlineStr">
        <is>
          <t>21,787</t>
        </is>
      </c>
      <c r="D728" s="727" t="n">
        <v>-1305</v>
      </c>
      <c r="E728" s="352" t="inlineStr"/>
      <c r="F728" s="341" t="n">
        <v>88.51000000000001</v>
      </c>
      <c r="G728" s="355" t="inlineStr">
        <is>
          <t>372.45</t>
        </is>
      </c>
      <c r="H728" s="356" t="inlineStr">
        <is>
          <t>376.90</t>
        </is>
      </c>
      <c r="I728" s="354" t="inlineStr">
        <is>
          <t>동국대</t>
        </is>
      </c>
      <c r="J728" s="340" t="inlineStr">
        <is>
          <t>일본학과</t>
        </is>
      </c>
      <c r="K728" s="339" t="inlineStr">
        <is>
          <t>통합</t>
        </is>
      </c>
      <c r="L728" s="357" t="n">
        <v>10</v>
      </c>
      <c r="M728" s="358" t="inlineStr">
        <is>
          <t xml:space="preserve">678.375 / </t>
        </is>
      </c>
      <c r="N728" s="359" t="n">
        <v>1000</v>
      </c>
      <c r="O728" s="360" t="inlineStr">
        <is>
          <t>표점</t>
        </is>
      </c>
      <c r="P728" s="343" t="inlineStr">
        <is>
          <t>변표</t>
        </is>
      </c>
      <c r="Q728" s="342" t="inlineStr">
        <is>
          <t>2과목</t>
        </is>
      </c>
      <c r="R728" s="344" t="n">
        <v>35</v>
      </c>
      <c r="S728" s="345" t="n">
        <v>25</v>
      </c>
      <c r="T728" s="362" t="n">
        <v>25</v>
      </c>
      <c r="U728" s="361" t="n">
        <v>88.51000000000001</v>
      </c>
      <c r="V728" s="346" t="n">
        <v>124.3644314868805</v>
      </c>
      <c r="W728" s="348" t="n">
        <v>122.6530612244898</v>
      </c>
      <c r="X728" s="347" t="n">
        <v>62.72</v>
      </c>
      <c r="Y728" s="357" t="n">
        <v>63.27</v>
      </c>
      <c r="Z728" s="365" t="inlineStr">
        <is>
          <t>2등급</t>
        </is>
      </c>
      <c r="AA728" s="350" t="n">
        <v>149.25</v>
      </c>
      <c r="AB728" s="349" t="inlineStr">
        <is>
          <t>만점</t>
        </is>
      </c>
      <c r="AC728" s="350" t="n">
        <v>0</v>
      </c>
      <c r="AD728" s="349" t="inlineStr">
        <is>
          <t>만점</t>
        </is>
      </c>
      <c r="AE728" s="364" t="n">
        <v>0</v>
      </c>
      <c r="AF728" s="366" t="n">
        <v>0</v>
      </c>
      <c r="AG728" s="363" t="n">
        <v>0</v>
      </c>
      <c r="AH728" s="635" t="inlineStr"/>
      <c r="AI728" s="324" t="n"/>
      <c r="AL728" s="487" t="inlineStr">
        <is>
          <t>동국대 일본학과</t>
        </is>
      </c>
      <c r="AM728" s="477" t="inlineStr">
        <is>
          <t>통합</t>
        </is>
      </c>
      <c r="AN728" s="637" t="n">
        <v>100</v>
      </c>
      <c r="AO728" s="478" t="n">
        <v>-1305</v>
      </c>
      <c r="AP728" s="463" t="n">
        <v>-659</v>
      </c>
      <c r="AQ728" s="479" t="n">
        <v>-646</v>
      </c>
      <c r="AR728" s="476" t="inlineStr">
        <is>
          <t>10.05 → 9.74</t>
        </is>
      </c>
      <c r="BA728" s="313" t="inlineStr">
        <is>
          <t>통합인문292</t>
        </is>
      </c>
    </row>
    <row r="729" ht="16.5" customHeight="1" s="671">
      <c r="B729" s="367" t="inlineStr">
        <is>
          <t>9.87</t>
        </is>
      </c>
      <c r="C729" s="351" t="inlineStr">
        <is>
          <t>21,418</t>
        </is>
      </c>
      <c r="D729" s="727" t="n">
        <v>-1306</v>
      </c>
      <c r="E729" s="352" t="inlineStr">
        <is>
          <t>372.04</t>
        </is>
      </c>
      <c r="F729" s="341" t="n">
        <v>88.48999999999999</v>
      </c>
      <c r="G729" s="355" t="inlineStr">
        <is>
          <t>372.40</t>
        </is>
      </c>
      <c r="H729" s="356" t="inlineStr">
        <is>
          <t>376.84</t>
        </is>
      </c>
      <c r="I729" s="354" t="inlineStr">
        <is>
          <t>홍익대</t>
        </is>
      </c>
      <c r="J729" s="340" t="inlineStr">
        <is>
          <t>법학부</t>
        </is>
      </c>
      <c r="K729" s="339" t="inlineStr">
        <is>
          <t>통합</t>
        </is>
      </c>
      <c r="L729" s="357" t="n">
        <v>50</v>
      </c>
      <c r="M729" s="358" t="inlineStr">
        <is>
          <t xml:space="preserve">129.7 / </t>
        </is>
      </c>
      <c r="N729" s="359" t="n">
        <v>200</v>
      </c>
      <c r="O729" s="360" t="inlineStr">
        <is>
          <t>표점</t>
        </is>
      </c>
      <c r="P729" s="343" t="inlineStr">
        <is>
          <t>표점</t>
        </is>
      </c>
      <c r="Q729" s="342" t="inlineStr">
        <is>
          <t>2과목</t>
        </is>
      </c>
      <c r="R729" s="344" t="n">
        <v>30</v>
      </c>
      <c r="S729" s="345" t="n">
        <v>30</v>
      </c>
      <c r="T729" s="362" t="n">
        <v>25</v>
      </c>
      <c r="U729" s="361" t="n">
        <v>88.48999999999999</v>
      </c>
      <c r="V729" s="346" t="n">
        <v>124.3481086390038</v>
      </c>
      <c r="W729" s="348" t="n">
        <v>122.6396188791796</v>
      </c>
      <c r="X729" s="347" t="n">
        <v>62.71</v>
      </c>
      <c r="Y729" s="357" t="inlineStr"/>
      <c r="Z729" s="365" t="inlineStr">
        <is>
          <t>2등급</t>
        </is>
      </c>
      <c r="AA729" s="350" t="n">
        <v>14.25</v>
      </c>
      <c r="AB729" s="349" t="inlineStr">
        <is>
          <t>만점</t>
        </is>
      </c>
      <c r="AC729" s="350" t="n">
        <v>10</v>
      </c>
      <c r="AD729" s="349" t="inlineStr">
        <is>
          <t>만점</t>
        </is>
      </c>
      <c r="AE729" s="364" t="n">
        <v>0</v>
      </c>
      <c r="AF729" s="366" t="n">
        <v>0</v>
      </c>
      <c r="AG729" s="363" t="n">
        <v>0</v>
      </c>
      <c r="AH729" s="635" t="inlineStr"/>
      <c r="AI729" s="324" t="n"/>
      <c r="AL729" s="487" t="inlineStr">
        <is>
          <t>홍익대 법학부</t>
        </is>
      </c>
      <c r="AM729" s="477" t="inlineStr">
        <is>
          <t>통합</t>
        </is>
      </c>
      <c r="AN729" s="637" t="n">
        <v>100</v>
      </c>
      <c r="AO729" s="478" t="n">
        <v>-1306</v>
      </c>
      <c r="AP729" s="463" t="n">
        <v>-660</v>
      </c>
      <c r="AQ729" s="479" t="n">
        <v>-646</v>
      </c>
      <c r="AR729" s="476" t="inlineStr">
        <is>
          <t>10.06 → 9.76</t>
        </is>
      </c>
      <c r="BA729" s="313" t="inlineStr">
        <is>
          <t>통합인문293</t>
        </is>
      </c>
    </row>
    <row r="730" ht="16.5" customHeight="1" s="671">
      <c r="B730" s="367" t="inlineStr">
        <is>
          <t>10.06</t>
        </is>
      </c>
      <c r="C730" s="351" t="inlineStr">
        <is>
          <t>21,830</t>
        </is>
      </c>
      <c r="D730" s="727" t="n">
        <v>-1307</v>
      </c>
      <c r="E730" s="352" t="inlineStr">
        <is>
          <t>372.00</t>
        </is>
      </c>
      <c r="F730" s="341" t="n">
        <v>88.48</v>
      </c>
      <c r="G730" s="355" t="inlineStr">
        <is>
          <t>372.38</t>
        </is>
      </c>
      <c r="H730" s="356" t="inlineStr">
        <is>
          <t>376.82</t>
        </is>
      </c>
      <c r="I730" s="354" t="inlineStr">
        <is>
          <t>한국외국어대</t>
        </is>
      </c>
      <c r="J730" s="340" t="inlineStr">
        <is>
          <t>네덜란드어과</t>
        </is>
      </c>
      <c r="K730" s="339" t="inlineStr">
        <is>
          <t>통합</t>
        </is>
      </c>
      <c r="L730" s="357" t="n">
        <v>9</v>
      </c>
      <c r="M730" s="358" t="inlineStr">
        <is>
          <t xml:space="preserve">650.9 / </t>
        </is>
      </c>
      <c r="N730" s="359" t="n">
        <v>700</v>
      </c>
      <c r="O730" s="360" t="inlineStr">
        <is>
          <t>표점/만점</t>
        </is>
      </c>
      <c r="P730" s="343" t="inlineStr">
        <is>
          <t>변표/만점</t>
        </is>
      </c>
      <c r="Q730" s="342" t="inlineStr">
        <is>
          <t>2과목</t>
        </is>
      </c>
      <c r="R730" s="344" t="n">
        <v>30</v>
      </c>
      <c r="S730" s="345" t="n">
        <v>30</v>
      </c>
      <c r="T730" s="362" t="n">
        <v>20</v>
      </c>
      <c r="U730" s="361" t="n">
        <v>88.48</v>
      </c>
      <c r="V730" s="346" t="n">
        <v>124.3396609787415</v>
      </c>
      <c r="W730" s="348" t="n">
        <v>122.632661982493</v>
      </c>
      <c r="X730" s="347" t="n">
        <v>62.7</v>
      </c>
      <c r="Y730" s="357" t="n">
        <v>65.56</v>
      </c>
      <c r="Z730" s="365" t="inlineStr">
        <is>
          <t>2등급</t>
        </is>
      </c>
      <c r="AA730" s="350" t="n">
        <v>138</v>
      </c>
      <c r="AB730" s="349" t="inlineStr">
        <is>
          <t>만점</t>
        </is>
      </c>
      <c r="AC730" s="350" t="n">
        <v>10</v>
      </c>
      <c r="AD730" s="349" t="inlineStr">
        <is>
          <t>만점</t>
        </is>
      </c>
      <c r="AE730" s="364" t="n">
        <v>0</v>
      </c>
      <c r="AF730" s="366" t="n">
        <v>0</v>
      </c>
      <c r="AG730" s="363" t="n">
        <v>0</v>
      </c>
      <c r="AH730" s="635" t="inlineStr"/>
      <c r="AI730" s="324" t="n"/>
      <c r="AL730" s="487" t="inlineStr">
        <is>
          <t>한국외국어대 네덜란드어과</t>
        </is>
      </c>
      <c r="AM730" s="477" t="inlineStr">
        <is>
          <t>통합</t>
        </is>
      </c>
      <c r="AN730" s="637" t="n">
        <v>100</v>
      </c>
      <c r="AO730" s="478" t="n">
        <v>-1307</v>
      </c>
      <c r="AP730" s="463" t="n">
        <v>-660</v>
      </c>
      <c r="AQ730" s="479" t="n">
        <v>-647</v>
      </c>
      <c r="AR730" s="476" t="inlineStr">
        <is>
          <t>10.07 → 9.76</t>
        </is>
      </c>
      <c r="BA730" s="313" t="inlineStr">
        <is>
          <t>자연424</t>
        </is>
      </c>
    </row>
    <row r="731" ht="16.5" customHeight="1" s="671">
      <c r="B731" s="367" t="inlineStr">
        <is>
          <t>10.06</t>
        </is>
      </c>
      <c r="C731" s="351" t="inlineStr">
        <is>
          <t>21,830</t>
        </is>
      </c>
      <c r="D731" s="727" t="n">
        <v>-1308</v>
      </c>
      <c r="E731" s="352" t="inlineStr">
        <is>
          <t>371.99</t>
        </is>
      </c>
      <c r="F731" s="341" t="n">
        <v>88.47</v>
      </c>
      <c r="G731" s="355" t="inlineStr">
        <is>
          <t>372.38</t>
        </is>
      </c>
      <c r="H731" s="356" t="inlineStr">
        <is>
          <t>376.82</t>
        </is>
      </c>
      <c r="I731" s="354" t="inlineStr">
        <is>
          <t>동국대</t>
        </is>
      </c>
      <c r="J731" s="340" t="inlineStr">
        <is>
          <t>국어국문·문예창작학부</t>
        </is>
      </c>
      <c r="K731" s="339" t="inlineStr">
        <is>
          <t>통합</t>
        </is>
      </c>
      <c r="L731" s="357" t="n">
        <v>15</v>
      </c>
      <c r="M731" s="358" t="inlineStr">
        <is>
          <t xml:space="preserve">678.275 / </t>
        </is>
      </c>
      <c r="N731" s="359" t="n">
        <v>1000</v>
      </c>
      <c r="O731" s="360" t="inlineStr">
        <is>
          <t>표점</t>
        </is>
      </c>
      <c r="P731" s="343" t="inlineStr">
        <is>
          <t>변표</t>
        </is>
      </c>
      <c r="Q731" s="342" t="inlineStr">
        <is>
          <t>2과목</t>
        </is>
      </c>
      <c r="R731" s="344" t="n">
        <v>35</v>
      </c>
      <c r="S731" s="345" t="n">
        <v>25</v>
      </c>
      <c r="T731" s="362" t="n">
        <v>25</v>
      </c>
      <c r="U731" s="361" t="n">
        <v>88.47</v>
      </c>
      <c r="V731" s="346" t="n">
        <v>124.3390147267698</v>
      </c>
      <c r="W731" s="348" t="n">
        <v>122.6321297749869</v>
      </c>
      <c r="X731" s="347" t="n">
        <v>62.7</v>
      </c>
      <c r="Y731" s="357" t="n">
        <v>63.26</v>
      </c>
      <c r="Z731" s="365" t="inlineStr">
        <is>
          <t>2등급</t>
        </is>
      </c>
      <c r="AA731" s="350" t="n">
        <v>149.25</v>
      </c>
      <c r="AB731" s="349" t="inlineStr">
        <is>
          <t>만점</t>
        </is>
      </c>
      <c r="AC731" s="350" t="n">
        <v>0</v>
      </c>
      <c r="AD731" s="349" t="inlineStr">
        <is>
          <t>만점</t>
        </is>
      </c>
      <c r="AE731" s="364" t="n">
        <v>0</v>
      </c>
      <c r="AF731" s="366" t="n">
        <v>0</v>
      </c>
      <c r="AG731" s="363" t="n">
        <v>0</v>
      </c>
      <c r="AH731" s="635" t="inlineStr"/>
      <c r="AI731" s="324" t="n"/>
      <c r="AL731" s="487" t="inlineStr">
        <is>
          <t>동국대 국어국문·문예창작학부</t>
        </is>
      </c>
      <c r="AM731" s="477" t="inlineStr">
        <is>
          <t>통합</t>
        </is>
      </c>
      <c r="AN731" s="637" t="n">
        <v>100</v>
      </c>
      <c r="AO731" s="478" t="n">
        <v>-1308</v>
      </c>
      <c r="AP731" s="463" t="n">
        <v>-660</v>
      </c>
      <c r="AQ731" s="479" t="n">
        <v>-648</v>
      </c>
      <c r="AR731" s="476" t="inlineStr">
        <is>
          <t>10.07 → 9.76</t>
        </is>
      </c>
      <c r="BA731" s="313" t="inlineStr">
        <is>
          <t>통합인문294</t>
        </is>
      </c>
    </row>
    <row r="732" ht="16.5" customHeight="1" s="671">
      <c r="B732" s="367" t="inlineStr">
        <is>
          <t>10.07</t>
        </is>
      </c>
      <c r="C732" s="351" t="inlineStr">
        <is>
          <t>21,852</t>
        </is>
      </c>
      <c r="D732" s="727" t="n">
        <v>-1309</v>
      </c>
      <c r="E732" s="352" t="inlineStr">
        <is>
          <t>371.95</t>
        </is>
      </c>
      <c r="F732" s="341" t="n">
        <v>88.45999999999999</v>
      </c>
      <c r="G732" s="355" t="inlineStr">
        <is>
          <t>372.35</t>
        </is>
      </c>
      <c r="H732" s="356" t="inlineStr">
        <is>
          <t>376.79</t>
        </is>
      </c>
      <c r="I732" s="354" t="inlineStr">
        <is>
          <t>동국대</t>
        </is>
      </c>
      <c r="J732" s="340" t="inlineStr">
        <is>
          <t>사회학전공</t>
        </is>
      </c>
      <c r="K732" s="339" t="inlineStr">
        <is>
          <t>통합</t>
        </is>
      </c>
      <c r="L732" s="357" t="n">
        <v>8</v>
      </c>
      <c r="M732" s="358" t="inlineStr">
        <is>
          <t xml:space="preserve">678.238 / </t>
        </is>
      </c>
      <c r="N732" s="359" t="n">
        <v>1000</v>
      </c>
      <c r="O732" s="360" t="inlineStr">
        <is>
          <t>표점</t>
        </is>
      </c>
      <c r="P732" s="343" t="inlineStr">
        <is>
          <t>변표</t>
        </is>
      </c>
      <c r="Q732" s="342" t="inlineStr">
        <is>
          <t>2과목</t>
        </is>
      </c>
      <c r="R732" s="344" t="n">
        <v>35</v>
      </c>
      <c r="S732" s="345" t="n">
        <v>25</v>
      </c>
      <c r="T732" s="362" t="n">
        <v>25</v>
      </c>
      <c r="U732" s="361" t="n">
        <v>88.45999999999999</v>
      </c>
      <c r="V732" s="346" t="n">
        <v>124.3296105255289</v>
      </c>
      <c r="W732" s="348" t="n">
        <v>122.6243851386709</v>
      </c>
      <c r="X732" s="347" t="n">
        <v>62.7</v>
      </c>
      <c r="Y732" s="357" t="n">
        <v>63.26</v>
      </c>
      <c r="Z732" s="365" t="inlineStr">
        <is>
          <t>2등급</t>
        </is>
      </c>
      <c r="AA732" s="350" t="n">
        <v>149.25</v>
      </c>
      <c r="AB732" s="349" t="inlineStr">
        <is>
          <t>만점</t>
        </is>
      </c>
      <c r="AC732" s="350" t="n">
        <v>0</v>
      </c>
      <c r="AD732" s="349" t="inlineStr">
        <is>
          <t>만점</t>
        </is>
      </c>
      <c r="AE732" s="364" t="n">
        <v>0</v>
      </c>
      <c r="AF732" s="366" t="n">
        <v>0</v>
      </c>
      <c r="AG732" s="363" t="n">
        <v>0</v>
      </c>
      <c r="AH732" s="635" t="inlineStr"/>
      <c r="AI732" s="324" t="n"/>
      <c r="AL732" s="487" t="inlineStr">
        <is>
          <t>동국대 사회학전공</t>
        </is>
      </c>
      <c r="AM732" s="477" t="inlineStr">
        <is>
          <t>통합</t>
        </is>
      </c>
      <c r="AN732" s="637" t="n">
        <v>100</v>
      </c>
      <c r="AO732" s="478" t="n">
        <v>-1309</v>
      </c>
      <c r="AP732" s="463" t="n">
        <v>-661</v>
      </c>
      <c r="AQ732" s="479" t="n">
        <v>-648</v>
      </c>
      <c r="AR732" s="476" t="inlineStr">
        <is>
          <t>10.07 → 9.77</t>
        </is>
      </c>
      <c r="BA732" s="313" t="inlineStr">
        <is>
          <t>통합인문295</t>
        </is>
      </c>
    </row>
    <row r="733" ht="16.5" customHeight="1" s="671">
      <c r="B733" s="367" t="inlineStr">
        <is>
          <t>10.08</t>
        </is>
      </c>
      <c r="C733" s="351" t="inlineStr">
        <is>
          <t>21,874</t>
        </is>
      </c>
      <c r="D733" s="727" t="n">
        <v>-1310</v>
      </c>
      <c r="E733" s="352" t="inlineStr">
        <is>
          <t>372.11</t>
        </is>
      </c>
      <c r="F733" s="341" t="n">
        <v>88.45</v>
      </c>
      <c r="G733" s="355" t="inlineStr">
        <is>
          <t>371.86</t>
        </is>
      </c>
      <c r="H733" s="356" t="inlineStr">
        <is>
          <t>376.99</t>
        </is>
      </c>
      <c r="I733" s="354" t="inlineStr">
        <is>
          <t>서울과학기술대</t>
        </is>
      </c>
      <c r="J733" s="340" t="inlineStr">
        <is>
          <t>산업공학과 산업정보시스템전공(자연)</t>
        </is>
      </c>
      <c r="K733" s="339" t="inlineStr">
        <is>
          <t>자연</t>
        </is>
      </c>
      <c r="L733" s="357" t="n">
        <v>7</v>
      </c>
      <c r="M733" s="358" t="inlineStr">
        <is>
          <t xml:space="preserve">922.15 / </t>
        </is>
      </c>
      <c r="N733" s="359" t="n">
        <v>1000</v>
      </c>
      <c r="O733" s="360" t="inlineStr">
        <is>
          <t>표점/만점</t>
        </is>
      </c>
      <c r="P733" s="343" t="inlineStr">
        <is>
          <t>표점/만점</t>
        </is>
      </c>
      <c r="Q733" s="342" t="inlineStr">
        <is>
          <t>2과목</t>
        </is>
      </c>
      <c r="R733" s="344" t="n">
        <v>20</v>
      </c>
      <c r="S733" s="345" t="n">
        <v>35</v>
      </c>
      <c r="T733" s="362" t="n">
        <v>25</v>
      </c>
      <c r="U733" s="361" t="n">
        <v>88.45</v>
      </c>
      <c r="V733" s="346" t="n">
        <v>124.3182628726357</v>
      </c>
      <c r="W733" s="348" t="n">
        <v>122.6150400127588</v>
      </c>
      <c r="X733" s="347" t="inlineStr">
        <is>
          <t>62.48/67.91</t>
        </is>
      </c>
      <c r="Y733" s="357" t="inlineStr"/>
      <c r="Z733" s="365" t="inlineStr">
        <is>
          <t>2등급</t>
        </is>
      </c>
      <c r="AA733" s="350" t="n">
        <v>195.56</v>
      </c>
      <c r="AB733" s="349" t="inlineStr">
        <is>
          <t>만점</t>
        </is>
      </c>
      <c r="AC733" s="350" t="n">
        <v>0</v>
      </c>
      <c r="AD733" s="349" t="inlineStr">
        <is>
          <t>만점</t>
        </is>
      </c>
      <c r="AE733" s="364" t="n">
        <v>0</v>
      </c>
      <c r="AF733" s="366" t="n">
        <v>15.782</v>
      </c>
      <c r="AG733" s="363" t="n">
        <v>0</v>
      </c>
      <c r="AH733" s="635" t="inlineStr">
        <is>
          <t xml:space="preserve"> 과탐7%</t>
        </is>
      </c>
      <c r="AI733" s="324" t="n"/>
      <c r="AL733" s="487" t="inlineStr">
        <is>
          <t>서울과학기술대 산업공학과 산업정보시스템전공(자연)</t>
        </is>
      </c>
      <c r="AM733" s="477" t="inlineStr">
        <is>
          <t>자연</t>
        </is>
      </c>
      <c r="AN733" s="637" t="n">
        <v>100</v>
      </c>
      <c r="AO733" s="478" t="n">
        <v>-1310</v>
      </c>
      <c r="AP733" s="463" t="n">
        <v>-1310</v>
      </c>
      <c r="AQ733" s="479" t="n">
        <v>0</v>
      </c>
      <c r="AR733" s="476" t="inlineStr">
        <is>
          <t>10.08 → 9.48</t>
        </is>
      </c>
      <c r="BA733" s="313" t="inlineStr">
        <is>
          <t>통합인문296</t>
        </is>
      </c>
    </row>
    <row r="734" ht="16.5" customHeight="1" s="671">
      <c r="B734" s="367" t="inlineStr">
        <is>
          <t>10.07</t>
        </is>
      </c>
      <c r="C734" s="351" t="inlineStr">
        <is>
          <t>21,852</t>
        </is>
      </c>
      <c r="D734" s="727" t="n">
        <v>-1311</v>
      </c>
      <c r="E734" s="352" t="inlineStr">
        <is>
          <t>371.92</t>
        </is>
      </c>
      <c r="F734" s="341" t="n">
        <v>88.45</v>
      </c>
      <c r="G734" s="355" t="inlineStr">
        <is>
          <t>372.33</t>
        </is>
      </c>
      <c r="H734" s="356" t="inlineStr">
        <is>
          <t>376.77</t>
        </is>
      </c>
      <c r="I734" s="354" t="inlineStr">
        <is>
          <t>한국외국어대</t>
        </is>
      </c>
      <c r="J734" s="340" t="inlineStr">
        <is>
          <t>미디어커뮤니케이션학부</t>
        </is>
      </c>
      <c r="K734" s="339" t="inlineStr">
        <is>
          <t>통합</t>
        </is>
      </c>
      <c r="L734" s="357" t="n">
        <v>19</v>
      </c>
      <c r="M734" s="358" t="inlineStr">
        <is>
          <t xml:space="preserve">647 / </t>
        </is>
      </c>
      <c r="N734" s="359" t="n">
        <v>700</v>
      </c>
      <c r="O734" s="360" t="inlineStr">
        <is>
          <t>표점/만점</t>
        </is>
      </c>
      <c r="P734" s="343" t="inlineStr">
        <is>
          <t>변표/만점</t>
        </is>
      </c>
      <c r="Q734" s="342" t="inlineStr">
        <is>
          <t>2과목</t>
        </is>
      </c>
      <c r="R734" s="344" t="n">
        <v>30</v>
      </c>
      <c r="S734" s="345" t="n">
        <v>35</v>
      </c>
      <c r="T734" s="362" t="n">
        <v>20</v>
      </c>
      <c r="U734" s="361" t="n">
        <v>88.45</v>
      </c>
      <c r="V734" s="346" t="n">
        <v>124.3232298984907</v>
      </c>
      <c r="W734" s="348" t="n">
        <v>122.6191305046394</v>
      </c>
      <c r="X734" s="347" t="n">
        <v>62.69</v>
      </c>
      <c r="Y734" s="357" t="n">
        <v>65.55000000000001</v>
      </c>
      <c r="Z734" s="365" t="inlineStr">
        <is>
          <t>2등급</t>
        </is>
      </c>
      <c r="AA734" s="350" t="n">
        <v>103.5</v>
      </c>
      <c r="AB734" s="349" t="inlineStr">
        <is>
          <t>만점</t>
        </is>
      </c>
      <c r="AC734" s="350" t="n">
        <v>10</v>
      </c>
      <c r="AD734" s="349" t="inlineStr">
        <is>
          <t>만점</t>
        </is>
      </c>
      <c r="AE734" s="364" t="n">
        <v>0</v>
      </c>
      <c r="AF734" s="366" t="n">
        <v>0</v>
      </c>
      <c r="AG734" s="363" t="n">
        <v>0</v>
      </c>
      <c r="AH734" s="635" t="inlineStr"/>
      <c r="AI734" s="324" t="n"/>
      <c r="AL734" s="487" t="inlineStr">
        <is>
          <t>한국외국어대 미디어커뮤니케이션학부</t>
        </is>
      </c>
      <c r="AM734" s="477" t="inlineStr">
        <is>
          <t>통합</t>
        </is>
      </c>
      <c r="AN734" s="637" t="n">
        <v>100</v>
      </c>
      <c r="AO734" s="478" t="n">
        <v>-1311</v>
      </c>
      <c r="AP734" s="463" t="n">
        <v>-662</v>
      </c>
      <c r="AQ734" s="479" t="n">
        <v>-649</v>
      </c>
      <c r="AR734" s="476" t="inlineStr">
        <is>
          <t>10.08 → 9.77</t>
        </is>
      </c>
      <c r="BA734" s="313" t="inlineStr">
        <is>
          <t>통합인문297</t>
        </is>
      </c>
    </row>
    <row r="735" ht="16.5" customHeight="1" s="671">
      <c r="B735" s="367" t="inlineStr">
        <is>
          <t>10.07</t>
        </is>
      </c>
      <c r="C735" s="351" t="inlineStr">
        <is>
          <t>21,852</t>
        </is>
      </c>
      <c r="D735" s="727" t="n">
        <v>-1312</v>
      </c>
      <c r="E735" s="352" t="inlineStr">
        <is>
          <t>371.90</t>
        </is>
      </c>
      <c r="F735" s="341" t="n">
        <v>88.45</v>
      </c>
      <c r="G735" s="355" t="inlineStr">
        <is>
          <t>372.33</t>
        </is>
      </c>
      <c r="H735" s="356" t="inlineStr">
        <is>
          <t>376.77</t>
        </is>
      </c>
      <c r="I735" s="354" t="inlineStr">
        <is>
          <t>한국외국어대</t>
        </is>
      </c>
      <c r="J735" s="340" t="inlineStr">
        <is>
          <t>경제학부</t>
        </is>
      </c>
      <c r="K735" s="339" t="inlineStr">
        <is>
          <t>통합</t>
        </is>
      </c>
      <c r="L735" s="357" t="n">
        <v>25</v>
      </c>
      <c r="M735" s="358" t="inlineStr">
        <is>
          <t xml:space="preserve">647 / </t>
        </is>
      </c>
      <c r="N735" s="359" t="n">
        <v>700</v>
      </c>
      <c r="O735" s="360" t="inlineStr">
        <is>
          <t>표점/만점</t>
        </is>
      </c>
      <c r="P735" s="343" t="inlineStr">
        <is>
          <t>변표/만점</t>
        </is>
      </c>
      <c r="Q735" s="342" t="inlineStr">
        <is>
          <t>2과목</t>
        </is>
      </c>
      <c r="R735" s="344" t="n">
        <v>30</v>
      </c>
      <c r="S735" s="345" t="n">
        <v>35</v>
      </c>
      <c r="T735" s="362" t="n">
        <v>20</v>
      </c>
      <c r="U735" s="361" t="n">
        <v>88.45</v>
      </c>
      <c r="V735" s="346" t="n">
        <v>124.3232298984907</v>
      </c>
      <c r="W735" s="348" t="n">
        <v>122.6191305046394</v>
      </c>
      <c r="X735" s="347" t="n">
        <v>62.69</v>
      </c>
      <c r="Y735" s="357" t="n">
        <v>65.55000000000001</v>
      </c>
      <c r="Z735" s="365" t="inlineStr">
        <is>
          <t>2등급</t>
        </is>
      </c>
      <c r="AA735" s="350" t="n">
        <v>103.5</v>
      </c>
      <c r="AB735" s="349" t="inlineStr">
        <is>
          <t>만점</t>
        </is>
      </c>
      <c r="AC735" s="350" t="n">
        <v>10</v>
      </c>
      <c r="AD735" s="349" t="inlineStr">
        <is>
          <t>만점</t>
        </is>
      </c>
      <c r="AE735" s="364" t="n">
        <v>0</v>
      </c>
      <c r="AF735" s="366" t="n">
        <v>0</v>
      </c>
      <c r="AG735" s="363" t="n">
        <v>0</v>
      </c>
      <c r="AH735" s="635" t="inlineStr"/>
      <c r="AI735" s="324" t="n"/>
      <c r="AL735" s="487" t="inlineStr">
        <is>
          <t>한국외국어대 경제학부</t>
        </is>
      </c>
      <c r="AM735" s="477" t="inlineStr">
        <is>
          <t>통합</t>
        </is>
      </c>
      <c r="AN735" s="637" t="n">
        <v>100</v>
      </c>
      <c r="AO735" s="478" t="n">
        <v>-1312</v>
      </c>
      <c r="AP735" s="463" t="n">
        <v>-662</v>
      </c>
      <c r="AQ735" s="479" t="n">
        <v>-650</v>
      </c>
      <c r="AR735" s="476" t="inlineStr">
        <is>
          <t>10.08 → 9.77</t>
        </is>
      </c>
      <c r="BA735" s="313" t="inlineStr">
        <is>
          <t>통합인문298</t>
        </is>
      </c>
    </row>
    <row r="736" ht="16.5" customHeight="1" s="671">
      <c r="B736" s="367" t="inlineStr">
        <is>
          <t>10.08</t>
        </is>
      </c>
      <c r="C736" s="351" t="inlineStr">
        <is>
          <t>21,874</t>
        </is>
      </c>
      <c r="D736" s="727" t="n">
        <v>-1313</v>
      </c>
      <c r="E736" s="352" t="inlineStr">
        <is>
          <t>371.89</t>
        </is>
      </c>
      <c r="F736" s="341" t="n">
        <v>88.44</v>
      </c>
      <c r="G736" s="355" t="inlineStr">
        <is>
          <t>371.84</t>
        </is>
      </c>
      <c r="H736" s="356" t="inlineStr">
        <is>
          <t>376.98</t>
        </is>
      </c>
      <c r="I736" s="354" t="inlineStr">
        <is>
          <t>아주대</t>
        </is>
      </c>
      <c r="J736" s="340" t="inlineStr">
        <is>
          <t>지능형반도체공학과</t>
        </is>
      </c>
      <c r="K736" s="339" t="inlineStr">
        <is>
          <t>자연</t>
        </is>
      </c>
      <c r="L736" s="357" t="n">
        <v>17</v>
      </c>
      <c r="M736" s="358" t="inlineStr">
        <is>
          <t xml:space="preserve">917.69 / </t>
        </is>
      </c>
      <c r="N736" s="359" t="n">
        <v>1000</v>
      </c>
      <c r="O736" s="360" t="inlineStr">
        <is>
          <t>표점/만점</t>
        </is>
      </c>
      <c r="P736" s="343" t="inlineStr">
        <is>
          <t>변표/만점</t>
        </is>
      </c>
      <c r="Q736" s="342" t="inlineStr">
        <is>
          <t>2과목</t>
        </is>
      </c>
      <c r="R736" s="344" t="n">
        <v>20</v>
      </c>
      <c r="S736" s="345" t="n">
        <v>35</v>
      </c>
      <c r="T736" s="362" t="n">
        <v>30</v>
      </c>
      <c r="U736" s="361" t="n">
        <v>88.44</v>
      </c>
      <c r="V736" s="346" t="n">
        <v>124.3119083381187</v>
      </c>
      <c r="W736" s="348" t="n">
        <v>122.609806866686</v>
      </c>
      <c r="X736" s="347" t="n">
        <v>62.46</v>
      </c>
      <c r="Y736" s="357" t="n">
        <v>63.29</v>
      </c>
      <c r="Z736" s="365" t="inlineStr">
        <is>
          <t>2등급</t>
        </is>
      </c>
      <c r="AA736" s="350" t="n">
        <v>144</v>
      </c>
      <c r="AB736" s="349" t="inlineStr">
        <is>
          <t>만점</t>
        </is>
      </c>
      <c r="AC736" s="350" t="n">
        <v>0</v>
      </c>
      <c r="AD736" s="349" t="inlineStr">
        <is>
          <t>만점</t>
        </is>
      </c>
      <c r="AE736" s="364" t="n">
        <v>0</v>
      </c>
      <c r="AF736" s="366" t="n">
        <v>17.326</v>
      </c>
      <c r="AG736" s="363" t="n">
        <v>0</v>
      </c>
      <c r="AH736" s="635" t="inlineStr">
        <is>
          <t xml:space="preserve"> 미/기/과탐 3%</t>
        </is>
      </c>
      <c r="AI736" s="324" t="n"/>
      <c r="AL736" s="487" t="inlineStr">
        <is>
          <t>아주대 지능형반도체공학과</t>
        </is>
      </c>
      <c r="AM736" s="477" t="inlineStr">
        <is>
          <t>자연</t>
        </is>
      </c>
      <c r="AN736" s="637" t="n">
        <v>100</v>
      </c>
      <c r="AO736" s="478" t="n">
        <v>-1313</v>
      </c>
      <c r="AP736" s="463" t="n">
        <v>-1313</v>
      </c>
      <c r="AQ736" s="479" t="n">
        <v>0</v>
      </c>
      <c r="AR736" s="476" t="inlineStr">
        <is>
          <t>10.09 → 9.48</t>
        </is>
      </c>
      <c r="BA736" s="313" t="inlineStr">
        <is>
          <t>자연425</t>
        </is>
      </c>
    </row>
    <row r="737" ht="16.5" customHeight="1" s="671">
      <c r="B737" s="367" t="inlineStr">
        <is>
          <t>10.08</t>
        </is>
      </c>
      <c r="C737" s="351" t="inlineStr">
        <is>
          <t>21,874</t>
        </is>
      </c>
      <c r="D737" s="727" t="n">
        <v>-1314</v>
      </c>
      <c r="E737" s="352" t="inlineStr">
        <is>
          <t>371.89</t>
        </is>
      </c>
      <c r="F737" s="341" t="n">
        <v>88.44</v>
      </c>
      <c r="G737" s="355" t="inlineStr">
        <is>
          <t>372.31</t>
        </is>
      </c>
      <c r="H737" s="356" t="inlineStr">
        <is>
          <t>376.72</t>
        </is>
      </c>
      <c r="I737" s="354" t="inlineStr">
        <is>
          <t>동국대</t>
        </is>
      </c>
      <c r="J737" s="340" t="inlineStr">
        <is>
          <t>교육학과</t>
        </is>
      </c>
      <c r="K737" s="339" t="inlineStr">
        <is>
          <t>통합</t>
        </is>
      </c>
      <c r="L737" s="357" t="n">
        <v>13</v>
      </c>
      <c r="M737" s="358" t="inlineStr">
        <is>
          <t xml:space="preserve">678.175 / </t>
        </is>
      </c>
      <c r="N737" s="359" t="n">
        <v>1000</v>
      </c>
      <c r="O737" s="360" t="inlineStr">
        <is>
          <t>표점</t>
        </is>
      </c>
      <c r="P737" s="343" t="inlineStr">
        <is>
          <t>변표</t>
        </is>
      </c>
      <c r="Q737" s="342" t="inlineStr">
        <is>
          <t>2과목</t>
        </is>
      </c>
      <c r="R737" s="344" t="n">
        <v>35</v>
      </c>
      <c r="S737" s="345" t="n">
        <v>25</v>
      </c>
      <c r="T737" s="362" t="n">
        <v>25</v>
      </c>
      <c r="U737" s="361" t="n">
        <v>88.44</v>
      </c>
      <c r="V737" s="346" t="n">
        <v>124.3135979666592</v>
      </c>
      <c r="W737" s="348" t="n">
        <v>122.611198325484</v>
      </c>
      <c r="X737" s="347" t="n">
        <v>62.69</v>
      </c>
      <c r="Y737" s="357" t="n">
        <v>63.25</v>
      </c>
      <c r="Z737" s="365" t="inlineStr">
        <is>
          <t>2등급</t>
        </is>
      </c>
      <c r="AA737" s="350" t="n">
        <v>149.25</v>
      </c>
      <c r="AB737" s="349" t="inlineStr">
        <is>
          <t>만점</t>
        </is>
      </c>
      <c r="AC737" s="350" t="n">
        <v>0</v>
      </c>
      <c r="AD737" s="349" t="inlineStr">
        <is>
          <t>만점</t>
        </is>
      </c>
      <c r="AE737" s="364" t="n">
        <v>0</v>
      </c>
      <c r="AF737" s="366" t="n">
        <v>0</v>
      </c>
      <c r="AG737" s="363" t="n">
        <v>0</v>
      </c>
      <c r="AH737" s="635" t="inlineStr"/>
      <c r="AI737" s="324" t="n"/>
      <c r="AL737" s="487" t="inlineStr">
        <is>
          <t>동국대 교육학과</t>
        </is>
      </c>
      <c r="AM737" s="477" t="inlineStr">
        <is>
          <t>통합</t>
        </is>
      </c>
      <c r="AN737" s="637" t="n">
        <v>100</v>
      </c>
      <c r="AO737" s="478" t="n">
        <v>-1314</v>
      </c>
      <c r="AP737" s="463" t="n">
        <v>-663</v>
      </c>
      <c r="AQ737" s="479" t="n">
        <v>-651</v>
      </c>
      <c r="AR737" s="476" t="inlineStr">
        <is>
          <t>10.09 → 9.78</t>
        </is>
      </c>
      <c r="BA737" s="313" t="inlineStr">
        <is>
          <t>통합인문299</t>
        </is>
      </c>
    </row>
    <row r="738" ht="16.5" customHeight="1" s="671">
      <c r="B738" s="367" t="inlineStr">
        <is>
          <t>10.09</t>
        </is>
      </c>
      <c r="C738" s="351" t="inlineStr">
        <is>
          <t>21,895</t>
        </is>
      </c>
      <c r="D738" s="727" t="n">
        <v>-1315</v>
      </c>
      <c r="E738" s="352" t="inlineStr"/>
      <c r="F738" s="341" t="n">
        <v>88.43000000000001</v>
      </c>
      <c r="G738" s="355" t="inlineStr">
        <is>
          <t>371.83</t>
        </is>
      </c>
      <c r="H738" s="356" t="inlineStr">
        <is>
          <t>376.97</t>
        </is>
      </c>
      <c r="I738" s="354" t="inlineStr">
        <is>
          <t>홍익대</t>
        </is>
      </c>
      <c r="J738" s="340" t="inlineStr">
        <is>
          <t>도시공학과</t>
        </is>
      </c>
      <c r="K738" s="339" t="inlineStr">
        <is>
          <t>자연</t>
        </is>
      </c>
      <c r="L738" s="357" t="n">
        <v>21</v>
      </c>
      <c r="M738" s="358" t="inlineStr">
        <is>
          <t xml:space="preserve">129.5 / </t>
        </is>
      </c>
      <c r="N738" s="359" t="n">
        <v>200</v>
      </c>
      <c r="O738" s="360" t="inlineStr">
        <is>
          <t>표점</t>
        </is>
      </c>
      <c r="P738" s="343" t="inlineStr">
        <is>
          <t>표점</t>
        </is>
      </c>
      <c r="Q738" s="342" t="inlineStr">
        <is>
          <t>2과목</t>
        </is>
      </c>
      <c r="R738" s="344" t="n">
        <v>20</v>
      </c>
      <c r="S738" s="345" t="n">
        <v>35</v>
      </c>
      <c r="T738" s="362" t="n">
        <v>30</v>
      </c>
      <c r="U738" s="361" t="n">
        <v>88.43000000000001</v>
      </c>
      <c r="V738" s="346" t="n">
        <v>124.3082116998771</v>
      </c>
      <c r="W738" s="348" t="n">
        <v>122.6067625763694</v>
      </c>
      <c r="X738" s="347" t="n">
        <v>62.46</v>
      </c>
      <c r="Y738" s="357" t="inlineStr"/>
      <c r="Z738" s="365" t="inlineStr">
        <is>
          <t>2등급</t>
        </is>
      </c>
      <c r="AA738" s="350" t="n">
        <v>14.25</v>
      </c>
      <c r="AB738" s="349" t="inlineStr">
        <is>
          <t>만점</t>
        </is>
      </c>
      <c r="AC738" s="350" t="n">
        <v>10</v>
      </c>
      <c r="AD738" s="349" t="inlineStr">
        <is>
          <t>만점</t>
        </is>
      </c>
      <c r="AE738" s="364" t="n">
        <v>0</v>
      </c>
      <c r="AF738" s="366" t="n">
        <v>0</v>
      </c>
      <c r="AG738" s="363" t="n">
        <v>0</v>
      </c>
      <c r="AH738" s="635" t="inlineStr"/>
      <c r="AI738" s="324" t="n"/>
      <c r="AL738" s="487" t="inlineStr">
        <is>
          <t>홍익대 도시공학과</t>
        </is>
      </c>
      <c r="AM738" s="477" t="inlineStr">
        <is>
          <t>자연</t>
        </is>
      </c>
      <c r="AN738" s="637" t="n">
        <v>100</v>
      </c>
      <c r="AO738" s="478" t="n">
        <v>-1315</v>
      </c>
      <c r="AP738" s="463" t="n">
        <v>-1315</v>
      </c>
      <c r="AQ738" s="479" t="n">
        <v>0</v>
      </c>
      <c r="AR738" s="476" t="inlineStr">
        <is>
          <t>10.09 → 9.48</t>
        </is>
      </c>
      <c r="BA738" s="313" t="inlineStr">
        <is>
          <t>통합인문300</t>
        </is>
      </c>
    </row>
    <row r="739" ht="16.5" customHeight="1" s="671">
      <c r="B739" s="367" t="inlineStr">
        <is>
          <t>10.09</t>
        </is>
      </c>
      <c r="C739" s="351" t="inlineStr">
        <is>
          <t>21,895</t>
        </is>
      </c>
      <c r="D739" s="727" t="n">
        <v>-1316</v>
      </c>
      <c r="E739" s="352" t="inlineStr">
        <is>
          <t>371.86</t>
        </is>
      </c>
      <c r="F739" s="341" t="n">
        <v>88.43000000000001</v>
      </c>
      <c r="G739" s="355" t="inlineStr">
        <is>
          <t>371.83</t>
        </is>
      </c>
      <c r="H739" s="356" t="inlineStr">
        <is>
          <t>376.97</t>
        </is>
      </c>
      <c r="I739" s="354" t="inlineStr">
        <is>
          <t>홍익대</t>
        </is>
      </c>
      <c r="J739" s="340" t="inlineStr">
        <is>
          <t>전자·전기공학부</t>
        </is>
      </c>
      <c r="K739" s="339" t="inlineStr">
        <is>
          <t>자연</t>
        </is>
      </c>
      <c r="L739" s="357" t="n">
        <v>91</v>
      </c>
      <c r="M739" s="358" t="inlineStr">
        <is>
          <t xml:space="preserve">129.5 / </t>
        </is>
      </c>
      <c r="N739" s="359" t="n">
        <v>200</v>
      </c>
      <c r="O739" s="360" t="inlineStr">
        <is>
          <t>표점</t>
        </is>
      </c>
      <c r="P739" s="343" t="inlineStr">
        <is>
          <t>표점</t>
        </is>
      </c>
      <c r="Q739" s="342" t="inlineStr">
        <is>
          <t>2과목</t>
        </is>
      </c>
      <c r="R739" s="344" t="n">
        <v>20</v>
      </c>
      <c r="S739" s="345" t="n">
        <v>35</v>
      </c>
      <c r="T739" s="362" t="n">
        <v>30</v>
      </c>
      <c r="U739" s="361" t="n">
        <v>88.43000000000001</v>
      </c>
      <c r="V739" s="346" t="n">
        <v>124.3082116998771</v>
      </c>
      <c r="W739" s="348" t="n">
        <v>122.6067625763694</v>
      </c>
      <c r="X739" s="347" t="n">
        <v>62.46</v>
      </c>
      <c r="Y739" s="357" t="inlineStr"/>
      <c r="Z739" s="365" t="inlineStr">
        <is>
          <t>2등급</t>
        </is>
      </c>
      <c r="AA739" s="350" t="n">
        <v>14.25</v>
      </c>
      <c r="AB739" s="349" t="inlineStr">
        <is>
          <t>만점</t>
        </is>
      </c>
      <c r="AC739" s="350" t="n">
        <v>10</v>
      </c>
      <c r="AD739" s="349" t="inlineStr">
        <is>
          <t>만점</t>
        </is>
      </c>
      <c r="AE739" s="364" t="n">
        <v>0</v>
      </c>
      <c r="AF739" s="366" t="n">
        <v>0</v>
      </c>
      <c r="AG739" s="363" t="n">
        <v>0</v>
      </c>
      <c r="AH739" s="635" t="inlineStr"/>
      <c r="AI739" s="324" t="n"/>
      <c r="AL739" s="487" t="inlineStr">
        <is>
          <t>홍익대 전자·전기공학부</t>
        </is>
      </c>
      <c r="AM739" s="477" t="inlineStr">
        <is>
          <t>자연</t>
        </is>
      </c>
      <c r="AN739" s="637" t="n">
        <v>100</v>
      </c>
      <c r="AO739" s="478" t="n">
        <v>-1316</v>
      </c>
      <c r="AP739" s="463" t="n">
        <v>-1316</v>
      </c>
      <c r="AQ739" s="479" t="n">
        <v>0</v>
      </c>
      <c r="AR739" s="476" t="inlineStr">
        <is>
          <t>10.09 → 9.48</t>
        </is>
      </c>
      <c r="BA739" s="313" t="inlineStr">
        <is>
          <t>통합인문301</t>
        </is>
      </c>
    </row>
    <row r="740" ht="16.5" customHeight="1" s="671">
      <c r="B740" s="367" t="inlineStr">
        <is>
          <t>10.08</t>
        </is>
      </c>
      <c r="C740" s="351" t="inlineStr">
        <is>
          <t>21,874</t>
        </is>
      </c>
      <c r="D740" s="727" t="n">
        <v>-1317</v>
      </c>
      <c r="E740" s="352" t="inlineStr">
        <is>
          <t>372.02</t>
        </is>
      </c>
      <c r="F740" s="341" t="n">
        <v>88.43000000000001</v>
      </c>
      <c r="G740" s="355" t="inlineStr">
        <is>
          <t>372.30</t>
        </is>
      </c>
      <c r="H740" s="356" t="inlineStr">
        <is>
          <t>376.72</t>
        </is>
      </c>
      <c r="I740" s="354" t="inlineStr">
        <is>
          <t>한국외국어대</t>
        </is>
      </c>
      <c r="J740" s="340" t="inlineStr">
        <is>
          <t>특수외국어(중동지역)계열</t>
        </is>
      </c>
      <c r="K740" s="339" t="inlineStr">
        <is>
          <t>통합</t>
        </is>
      </c>
      <c r="L740" s="357" t="n">
        <v>8</v>
      </c>
      <c r="M740" s="358" t="inlineStr">
        <is>
          <t xml:space="preserve">650.8 / </t>
        </is>
      </c>
      <c r="N740" s="359" t="n">
        <v>700</v>
      </c>
      <c r="O740" s="360" t="inlineStr">
        <is>
          <t>표점/만점</t>
        </is>
      </c>
      <c r="P740" s="343" t="inlineStr">
        <is>
          <t>변표/만점</t>
        </is>
      </c>
      <c r="Q740" s="342" t="inlineStr">
        <is>
          <t>2과목</t>
        </is>
      </c>
      <c r="R740" s="344" t="n">
        <v>30</v>
      </c>
      <c r="S740" s="345" t="n">
        <v>30</v>
      </c>
      <c r="T740" s="362" t="n">
        <v>20</v>
      </c>
      <c r="U740" s="361" t="n">
        <v>88.43000000000001</v>
      </c>
      <c r="V740" s="346" t="n">
        <v>124.3096677465753</v>
      </c>
      <c r="W740" s="348" t="n">
        <v>122.6079616736503</v>
      </c>
      <c r="X740" s="347" t="n">
        <v>62.69</v>
      </c>
      <c r="Y740" s="357" t="n">
        <v>65.55000000000001</v>
      </c>
      <c r="Z740" s="365" t="inlineStr">
        <is>
          <t>2등급</t>
        </is>
      </c>
      <c r="AA740" s="350" t="n">
        <v>138</v>
      </c>
      <c r="AB740" s="349" t="inlineStr">
        <is>
          <t>만점</t>
        </is>
      </c>
      <c r="AC740" s="350" t="n">
        <v>10</v>
      </c>
      <c r="AD740" s="349" t="inlineStr">
        <is>
          <t>만점</t>
        </is>
      </c>
      <c r="AE740" s="364" t="n">
        <v>0</v>
      </c>
      <c r="AF740" s="366" t="n">
        <v>0</v>
      </c>
      <c r="AG740" s="363" t="n">
        <v>0</v>
      </c>
      <c r="AH740" s="635" t="inlineStr"/>
      <c r="AI740" s="324" t="n"/>
      <c r="AL740" s="487" t="inlineStr">
        <is>
          <t>한국외국어대 특수외국어(중동지역)계열</t>
        </is>
      </c>
      <c r="AM740" s="477" t="inlineStr">
        <is>
          <t>통합</t>
        </is>
      </c>
      <c r="AN740" s="637" t="n">
        <v>100</v>
      </c>
      <c r="AO740" s="478" t="n">
        <v>-1317</v>
      </c>
      <c r="AP740" s="463" t="n">
        <v>-665</v>
      </c>
      <c r="AQ740" s="479" t="n">
        <v>-652</v>
      </c>
      <c r="AR740" s="476" t="inlineStr">
        <is>
          <t>10.09 → 9.78</t>
        </is>
      </c>
      <c r="BA740" s="313" t="inlineStr">
        <is>
          <t>자연426</t>
        </is>
      </c>
    </row>
    <row r="741" ht="16.5" customHeight="1" s="671">
      <c r="B741" s="367" t="inlineStr">
        <is>
          <t>10.08</t>
        </is>
      </c>
      <c r="C741" s="351" t="inlineStr">
        <is>
          <t>21,874</t>
        </is>
      </c>
      <c r="D741" s="727" t="n">
        <v>-1318</v>
      </c>
      <c r="E741" s="352" t="inlineStr"/>
      <c r="F741" s="341" t="n">
        <v>88.43000000000001</v>
      </c>
      <c r="G741" s="355" t="inlineStr">
        <is>
          <t>372.30</t>
        </is>
      </c>
      <c r="H741" s="356" t="inlineStr">
        <is>
          <t>376.72</t>
        </is>
      </c>
      <c r="I741" s="354" t="inlineStr">
        <is>
          <t>한국외국어대</t>
        </is>
      </c>
      <c r="J741" s="340" t="inlineStr">
        <is>
          <t>노어과</t>
        </is>
      </c>
      <c r="K741" s="339" t="inlineStr">
        <is>
          <t>통합</t>
        </is>
      </c>
      <c r="L741" s="357" t="n">
        <v>14</v>
      </c>
      <c r="M741" s="358" t="inlineStr">
        <is>
          <t xml:space="preserve">650.8 / </t>
        </is>
      </c>
      <c r="N741" s="359" t="n">
        <v>700</v>
      </c>
      <c r="O741" s="360" t="inlineStr">
        <is>
          <t>표점/만점</t>
        </is>
      </c>
      <c r="P741" s="343" t="inlineStr">
        <is>
          <t>변표/만점</t>
        </is>
      </c>
      <c r="Q741" s="342" t="inlineStr">
        <is>
          <t>2과목</t>
        </is>
      </c>
      <c r="R741" s="344" t="n">
        <v>30</v>
      </c>
      <c r="S741" s="345" t="n">
        <v>30</v>
      </c>
      <c r="T741" s="362" t="n">
        <v>20</v>
      </c>
      <c r="U741" s="361" t="n">
        <v>88.43000000000001</v>
      </c>
      <c r="V741" s="346" t="n">
        <v>124.3096677465753</v>
      </c>
      <c r="W741" s="348" t="n">
        <v>122.6079616736503</v>
      </c>
      <c r="X741" s="347" t="n">
        <v>62.69</v>
      </c>
      <c r="Y741" s="357" t="n">
        <v>65.55000000000001</v>
      </c>
      <c r="Z741" s="365" t="inlineStr">
        <is>
          <t>2등급</t>
        </is>
      </c>
      <c r="AA741" s="350" t="n">
        <v>138</v>
      </c>
      <c r="AB741" s="349" t="inlineStr">
        <is>
          <t>만점</t>
        </is>
      </c>
      <c r="AC741" s="350" t="n">
        <v>10</v>
      </c>
      <c r="AD741" s="349" t="inlineStr">
        <is>
          <t>만점</t>
        </is>
      </c>
      <c r="AE741" s="364" t="n">
        <v>0</v>
      </c>
      <c r="AF741" s="366" t="n">
        <v>0</v>
      </c>
      <c r="AG741" s="363" t="n">
        <v>0</v>
      </c>
      <c r="AH741" s="635" t="inlineStr"/>
      <c r="AI741" s="324" t="n"/>
      <c r="AL741" s="487" t="inlineStr">
        <is>
          <t>한국외국어대 노어과</t>
        </is>
      </c>
      <c r="AM741" s="477" t="inlineStr">
        <is>
          <t>통합</t>
        </is>
      </c>
      <c r="AN741" s="637" t="n">
        <v>100</v>
      </c>
      <c r="AO741" s="478" t="n">
        <v>-1318</v>
      </c>
      <c r="AP741" s="463" t="n">
        <v>-665</v>
      </c>
      <c r="AQ741" s="479" t="n">
        <v>-653</v>
      </c>
      <c r="AR741" s="476" t="inlineStr">
        <is>
          <t>10.09 → 9.78</t>
        </is>
      </c>
      <c r="BA741" s="313" t="inlineStr">
        <is>
          <t>자연427</t>
        </is>
      </c>
    </row>
    <row r="742" ht="16.5" customHeight="1" s="671">
      <c r="B742" s="367" t="inlineStr">
        <is>
          <t>10.09</t>
        </is>
      </c>
      <c r="C742" s="351" t="inlineStr">
        <is>
          <t>21,895</t>
        </is>
      </c>
      <c r="D742" s="727" t="n">
        <v>-1319</v>
      </c>
      <c r="E742" s="352" t="inlineStr"/>
      <c r="F742" s="341" t="n">
        <v>88.42</v>
      </c>
      <c r="G742" s="355" t="inlineStr">
        <is>
          <t>371.81</t>
        </is>
      </c>
      <c r="H742" s="356" t="inlineStr">
        <is>
          <t>376.96</t>
        </is>
      </c>
      <c r="I742" s="354" t="inlineStr">
        <is>
          <t>숙명여대</t>
        </is>
      </c>
      <c r="J742" s="340" t="inlineStr">
        <is>
          <t>생명시스템학부</t>
        </is>
      </c>
      <c r="K742" s="339" t="inlineStr">
        <is>
          <t>자연</t>
        </is>
      </c>
      <c r="L742" s="357" t="n">
        <v>12</v>
      </c>
      <c r="M742" s="358" t="inlineStr">
        <is>
          <t xml:space="preserve">909.72 / </t>
        </is>
      </c>
      <c r="N742" s="359" t="n">
        <v>1000</v>
      </c>
      <c r="O742" s="360" t="inlineStr">
        <is>
          <t>표점/만점</t>
        </is>
      </c>
      <c r="P742" s="343" t="inlineStr">
        <is>
          <t>변표/만점</t>
        </is>
      </c>
      <c r="Q742" s="342" t="inlineStr">
        <is>
          <t>2과목</t>
        </is>
      </c>
      <c r="R742" s="344" t="n">
        <v>25</v>
      </c>
      <c r="S742" s="345" t="n">
        <v>35</v>
      </c>
      <c r="T742" s="362" t="n">
        <v>20</v>
      </c>
      <c r="U742" s="361" t="n">
        <v>88.42</v>
      </c>
      <c r="V742" s="346" t="n">
        <v>124.2987936606816</v>
      </c>
      <c r="W742" s="348" t="n">
        <v>122.5990065440907</v>
      </c>
      <c r="X742" s="347" t="n">
        <v>62.46</v>
      </c>
      <c r="Y742" s="357" t="n">
        <v>63.23999999999999</v>
      </c>
      <c r="Z742" s="365" t="inlineStr">
        <is>
          <t>2등급</t>
        </is>
      </c>
      <c r="AA742" s="350" t="n">
        <v>196</v>
      </c>
      <c r="AB742" s="349" t="inlineStr">
        <is>
          <t>만점</t>
        </is>
      </c>
      <c r="AC742" s="350" t="n">
        <v>3</v>
      </c>
      <c r="AD742" s="349" t="inlineStr">
        <is>
          <t>만점</t>
        </is>
      </c>
      <c r="AE742" s="364" t="n">
        <v>0</v>
      </c>
      <c r="AF742" s="366" t="n">
        <v>0</v>
      </c>
      <c r="AG742" s="363" t="n">
        <v>0</v>
      </c>
      <c r="AH742" s="635" t="inlineStr"/>
      <c r="AI742" s="324" t="n"/>
      <c r="AL742" s="487" t="inlineStr">
        <is>
          <t>숙명여대 생명시스템학부</t>
        </is>
      </c>
      <c r="AM742" s="477" t="inlineStr">
        <is>
          <t>자연</t>
        </is>
      </c>
      <c r="AN742" s="637" t="n">
        <v>100</v>
      </c>
      <c r="AO742" s="478" t="n">
        <v>-1319</v>
      </c>
      <c r="AP742" s="463" t="n">
        <v>-1319</v>
      </c>
      <c r="AQ742" s="479" t="n">
        <v>0</v>
      </c>
      <c r="AR742" s="476" t="inlineStr">
        <is>
          <t>10.10 → 9.49</t>
        </is>
      </c>
      <c r="BA742" s="313" t="inlineStr">
        <is>
          <t>자연428</t>
        </is>
      </c>
    </row>
    <row r="743" ht="16.5" customHeight="1" s="671">
      <c r="B743" s="367" t="inlineStr">
        <is>
          <t>10.09</t>
        </is>
      </c>
      <c r="C743" s="351" t="inlineStr">
        <is>
          <t>21,895</t>
        </is>
      </c>
      <c r="D743" s="727" t="n">
        <v>-1320</v>
      </c>
      <c r="E743" s="352" t="inlineStr">
        <is>
          <t>371.87</t>
        </is>
      </c>
      <c r="F743" s="341" t="n">
        <v>88.41</v>
      </c>
      <c r="G743" s="355" t="inlineStr">
        <is>
          <t>372.24</t>
        </is>
      </c>
      <c r="H743" s="356" t="inlineStr">
        <is>
          <t>376.64</t>
        </is>
      </c>
      <c r="I743" s="354" t="inlineStr">
        <is>
          <t>경희대</t>
        </is>
      </c>
      <c r="J743" s="340" t="inlineStr">
        <is>
          <t>중국어학과</t>
        </is>
      </c>
      <c r="K743" s="339" t="inlineStr">
        <is>
          <t>통합</t>
        </is>
      </c>
      <c r="L743" s="357" t="n">
        <v>22</v>
      </c>
      <c r="M743" s="358" t="inlineStr">
        <is>
          <t xml:space="preserve">551.04 / </t>
        </is>
      </c>
      <c r="N743" s="359" t="n">
        <v>800</v>
      </c>
      <c r="O743" s="360" t="inlineStr">
        <is>
          <t>표점</t>
        </is>
      </c>
      <c r="P743" s="343" t="inlineStr">
        <is>
          <t>변표</t>
        </is>
      </c>
      <c r="Q743" s="342" t="inlineStr">
        <is>
          <t>2과목</t>
        </is>
      </c>
      <c r="R743" s="344" t="n">
        <v>35</v>
      </c>
      <c r="S743" s="345" t="n">
        <v>20</v>
      </c>
      <c r="T743" s="362" t="n">
        <v>30</v>
      </c>
      <c r="U743" s="361" t="n">
        <v>88.41</v>
      </c>
      <c r="V743" s="346" t="n">
        <v>124.2896957451866</v>
      </c>
      <c r="W743" s="348" t="n">
        <v>122.5915141430948</v>
      </c>
      <c r="X743" s="347" t="n">
        <v>62.68</v>
      </c>
      <c r="Y743" s="357" t="n">
        <v>63.23999999999999</v>
      </c>
      <c r="Z743" s="365" t="inlineStr">
        <is>
          <t>2등급</t>
        </is>
      </c>
      <c r="AA743" s="350" t="n">
        <v>117.6</v>
      </c>
      <c r="AB743" s="349" t="inlineStr">
        <is>
          <t>만점</t>
        </is>
      </c>
      <c r="AC743" s="350" t="n">
        <v>0</v>
      </c>
      <c r="AD743" s="349" t="inlineStr">
        <is>
          <t>만점</t>
        </is>
      </c>
      <c r="AE743" s="364" t="n">
        <v>0</v>
      </c>
      <c r="AF743" s="366" t="n">
        <v>9.6</v>
      </c>
      <c r="AG743" s="363" t="n">
        <v>0</v>
      </c>
      <c r="AH743" s="635" t="inlineStr">
        <is>
          <t xml:space="preserve"> 사탐9.6점 가산</t>
        </is>
      </c>
      <c r="AI743" s="324" t="n"/>
      <c r="AL743" s="487" t="inlineStr">
        <is>
          <t>경희대 중국어학과</t>
        </is>
      </c>
      <c r="AM743" s="477" t="inlineStr">
        <is>
          <t>통합</t>
        </is>
      </c>
      <c r="AN743" s="637" t="n">
        <v>100</v>
      </c>
      <c r="AO743" s="478" t="n">
        <v>-1320</v>
      </c>
      <c r="AP743" s="463" t="n">
        <v>-666</v>
      </c>
      <c r="AQ743" s="479" t="n">
        <v>-654</v>
      </c>
      <c r="AR743" s="476" t="inlineStr">
        <is>
          <t>10.10 → 9.79</t>
        </is>
      </c>
      <c r="BA743" s="313" t="inlineStr">
        <is>
          <t>자연429</t>
        </is>
      </c>
    </row>
    <row r="744" ht="16.5" customHeight="1" s="671">
      <c r="B744" s="367" t="inlineStr">
        <is>
          <t>10.12</t>
        </is>
      </c>
      <c r="C744" s="351" t="inlineStr">
        <is>
          <t>21,960</t>
        </is>
      </c>
      <c r="D744" s="727" t="n">
        <v>-1321</v>
      </c>
      <c r="E744" s="352" t="inlineStr">
        <is>
          <t>371.87</t>
        </is>
      </c>
      <c r="F744" s="341" t="n">
        <v>88.38</v>
      </c>
      <c r="G744" s="355" t="inlineStr">
        <is>
          <t>371.73</t>
        </is>
      </c>
      <c r="H744" s="356" t="inlineStr">
        <is>
          <t>376.89</t>
        </is>
      </c>
      <c r="I744" s="354" t="inlineStr">
        <is>
          <t>숭실대</t>
        </is>
      </c>
      <c r="J744" s="340" t="inlineStr">
        <is>
          <t>소프트웨어학부</t>
        </is>
      </c>
      <c r="K744" s="339" t="inlineStr">
        <is>
          <t>자연</t>
        </is>
      </c>
      <c r="L744" s="357" t="n">
        <v>16</v>
      </c>
      <c r="M744" s="358" t="inlineStr">
        <is>
          <t xml:space="preserve">919.59 / </t>
        </is>
      </c>
      <c r="N744" s="359" t="n">
        <v>1000</v>
      </c>
      <c r="O744" s="360" t="inlineStr">
        <is>
          <t>표점/만점</t>
        </is>
      </c>
      <c r="P744" s="343" t="inlineStr">
        <is>
          <t>변표/만점</t>
        </is>
      </c>
      <c r="Q744" s="342" t="inlineStr">
        <is>
          <t>2과목</t>
        </is>
      </c>
      <c r="R744" s="344" t="n">
        <v>20</v>
      </c>
      <c r="S744" s="345" t="n">
        <v>35</v>
      </c>
      <c r="T744" s="362" t="n">
        <v>25</v>
      </c>
      <c r="U744" s="361" t="n">
        <v>88.38</v>
      </c>
      <c r="V744" s="346" t="n">
        <v>124.2691826628049</v>
      </c>
      <c r="W744" s="348" t="n">
        <v>122.5746210164276</v>
      </c>
      <c r="X744" s="347" t="n">
        <v>62.44</v>
      </c>
      <c r="Y744" s="357" t="n">
        <v>63.23</v>
      </c>
      <c r="Z744" s="365" t="inlineStr">
        <is>
          <t>2등급</t>
        </is>
      </c>
      <c r="AA744" s="350" t="n">
        <v>194</v>
      </c>
      <c r="AB744" s="349" t="inlineStr">
        <is>
          <t>만점</t>
        </is>
      </c>
      <c r="AC744" s="350" t="n">
        <v>4</v>
      </c>
      <c r="AD744" s="349" t="inlineStr">
        <is>
          <t>만점</t>
        </is>
      </c>
      <c r="AE744" s="364" t="n">
        <v>0</v>
      </c>
      <c r="AF744" s="366" t="n">
        <v>10.548</v>
      </c>
      <c r="AG744" s="363" t="n">
        <v>0</v>
      </c>
      <c r="AH744" s="635" t="inlineStr">
        <is>
          <t xml:space="preserve"> 미/기 표점의5%, 과탐 백분위의5%를 환산점수에 단순가산</t>
        </is>
      </c>
      <c r="AI744" s="324" t="n"/>
      <c r="AL744" s="487" t="inlineStr">
        <is>
          <t>숭실대 소프트웨어학부</t>
        </is>
      </c>
      <c r="AM744" s="477" t="inlineStr">
        <is>
          <t>자연</t>
        </is>
      </c>
      <c r="AN744" s="637" t="n">
        <v>100</v>
      </c>
      <c r="AO744" s="478" t="n">
        <v>-1321</v>
      </c>
      <c r="AP744" s="463" t="n">
        <v>-1321</v>
      </c>
      <c r="AQ744" s="479" t="n">
        <v>0</v>
      </c>
      <c r="AR744" s="476" t="inlineStr">
        <is>
          <t>10.13 → 9.52</t>
        </is>
      </c>
      <c r="BA744" s="313" t="inlineStr">
        <is>
          <t>통합인문302</t>
        </is>
      </c>
    </row>
    <row r="745" ht="16.5" customHeight="1" s="671">
      <c r="B745" s="367" t="inlineStr">
        <is>
          <t>10.13</t>
        </is>
      </c>
      <c r="C745" s="351" t="inlineStr">
        <is>
          <t>21,982</t>
        </is>
      </c>
      <c r="D745" s="727" t="n">
        <v>-1322</v>
      </c>
      <c r="E745" s="352" t="inlineStr"/>
      <c r="F745" s="341" t="n">
        <v>88.37</v>
      </c>
      <c r="G745" s="355" t="inlineStr">
        <is>
          <t>372.17</t>
        </is>
      </c>
      <c r="H745" s="356" t="inlineStr">
        <is>
          <t>376.55</t>
        </is>
      </c>
      <c r="I745" s="354" t="inlineStr">
        <is>
          <t>동국대</t>
        </is>
      </c>
      <c r="J745" s="340" t="inlineStr">
        <is>
          <t>중어중문학과</t>
        </is>
      </c>
      <c r="K745" s="339" t="inlineStr">
        <is>
          <t>통합</t>
        </is>
      </c>
      <c r="L745" s="357" t="n">
        <v>14</v>
      </c>
      <c r="M745" s="358" t="inlineStr">
        <is>
          <t xml:space="preserve">677.975 / </t>
        </is>
      </c>
      <c r="N745" s="359" t="n">
        <v>1000</v>
      </c>
      <c r="O745" s="360" t="inlineStr">
        <is>
          <t>표점</t>
        </is>
      </c>
      <c r="P745" s="343" t="inlineStr">
        <is>
          <t>변표</t>
        </is>
      </c>
      <c r="Q745" s="342" t="inlineStr">
        <is>
          <t>2과목</t>
        </is>
      </c>
      <c r="R745" s="344" t="n">
        <v>35</v>
      </c>
      <c r="S745" s="345" t="n">
        <v>25</v>
      </c>
      <c r="T745" s="362" t="n">
        <v>25</v>
      </c>
      <c r="U745" s="361" t="n">
        <v>88.37</v>
      </c>
      <c r="V745" s="346" t="n">
        <v>124.2627644464379</v>
      </c>
      <c r="W745" s="348" t="n">
        <v>122.5693354264783</v>
      </c>
      <c r="X745" s="347" t="n">
        <v>62.67</v>
      </c>
      <c r="Y745" s="357" t="n">
        <v>63.23</v>
      </c>
      <c r="Z745" s="365" t="inlineStr">
        <is>
          <t>2등급</t>
        </is>
      </c>
      <c r="AA745" s="350" t="n">
        <v>149.25</v>
      </c>
      <c r="AB745" s="349" t="inlineStr">
        <is>
          <t>만점</t>
        </is>
      </c>
      <c r="AC745" s="350" t="n">
        <v>0</v>
      </c>
      <c r="AD745" s="349" t="inlineStr">
        <is>
          <t>만점</t>
        </is>
      </c>
      <c r="AE745" s="364" t="n">
        <v>0</v>
      </c>
      <c r="AF745" s="366" t="n">
        <v>0</v>
      </c>
      <c r="AG745" s="363" t="n">
        <v>0</v>
      </c>
      <c r="AH745" s="635" t="inlineStr"/>
      <c r="AI745" s="324" t="n"/>
      <c r="AL745" s="487" t="inlineStr">
        <is>
          <t>동국대 중어중문학과</t>
        </is>
      </c>
      <c r="AM745" s="477" t="inlineStr">
        <is>
          <t>통합</t>
        </is>
      </c>
      <c r="AN745" s="637" t="n">
        <v>100</v>
      </c>
      <c r="AO745" s="478" t="n">
        <v>-1322</v>
      </c>
      <c r="AP745" s="463" t="n">
        <v>-666</v>
      </c>
      <c r="AQ745" s="479" t="n">
        <v>-656</v>
      </c>
      <c r="AR745" s="476" t="inlineStr">
        <is>
          <t>10.14 → 9.83</t>
        </is>
      </c>
      <c r="BA745" s="313" t="inlineStr">
        <is>
          <t>통합인문303</t>
        </is>
      </c>
    </row>
    <row r="746" ht="16.5" customHeight="1" s="671">
      <c r="B746" s="367" t="inlineStr">
        <is>
          <t>10.14</t>
        </is>
      </c>
      <c r="C746" s="351" t="inlineStr">
        <is>
          <t>22,004</t>
        </is>
      </c>
      <c r="D746" s="727" t="n">
        <v>-1323</v>
      </c>
      <c r="E746" s="352" t="inlineStr">
        <is>
          <t>371.79</t>
        </is>
      </c>
      <c r="F746" s="341" t="n">
        <v>88.36</v>
      </c>
      <c r="G746" s="355" t="inlineStr">
        <is>
          <t>371.69</t>
        </is>
      </c>
      <c r="H746" s="356" t="inlineStr">
        <is>
          <t>376.87</t>
        </is>
      </c>
      <c r="I746" s="354" t="inlineStr">
        <is>
          <t>동국대</t>
        </is>
      </c>
      <c r="J746" s="340" t="inlineStr">
        <is>
          <t>바이오시스템대학(광역화)</t>
        </is>
      </c>
      <c r="K746" s="339" t="inlineStr">
        <is>
          <t>자연</t>
        </is>
      </c>
      <c r="L746" s="357" t="n">
        <v>25</v>
      </c>
      <c r="M746" s="358" t="inlineStr">
        <is>
          <t xml:space="preserve">688.27 / </t>
        </is>
      </c>
      <c r="N746" s="359" t="n">
        <v>1000</v>
      </c>
      <c r="O746" s="360" t="inlineStr">
        <is>
          <t>표점</t>
        </is>
      </c>
      <c r="P746" s="343" t="inlineStr">
        <is>
          <t>변표</t>
        </is>
      </c>
      <c r="Q746" s="342" t="inlineStr">
        <is>
          <t>2과목</t>
        </is>
      </c>
      <c r="R746" s="344" t="n">
        <v>25</v>
      </c>
      <c r="S746" s="345" t="n">
        <v>35</v>
      </c>
      <c r="T746" s="362" t="n">
        <v>25</v>
      </c>
      <c r="U746" s="361" t="n">
        <v>88.36</v>
      </c>
      <c r="V746" s="346" t="n">
        <v>124.2539010823869</v>
      </c>
      <c r="W746" s="348" t="n">
        <v>122.5620361854951</v>
      </c>
      <c r="X746" s="347" t="n">
        <v>62.44</v>
      </c>
      <c r="Y746" s="357" t="n">
        <v>63.22</v>
      </c>
      <c r="Z746" s="365" t="inlineStr">
        <is>
          <t>2등급</t>
        </is>
      </c>
      <c r="AA746" s="350" t="n">
        <v>149.25</v>
      </c>
      <c r="AB746" s="349" t="inlineStr">
        <is>
          <t>만점</t>
        </is>
      </c>
      <c r="AC746" s="350" t="n">
        <v>0</v>
      </c>
      <c r="AD746" s="349" t="inlineStr">
        <is>
          <t>만점</t>
        </is>
      </c>
      <c r="AE746" s="364" t="n">
        <v>0</v>
      </c>
      <c r="AF746" s="366" t="n">
        <v>11.176</v>
      </c>
      <c r="AG746" s="363" t="n">
        <v>0</v>
      </c>
      <c r="AH746" s="635" t="inlineStr">
        <is>
          <t xml:space="preserve"> 미/기3%, 과탐3% 가산</t>
        </is>
      </c>
      <c r="AI746" s="324" t="n"/>
      <c r="AL746" s="487" t="inlineStr">
        <is>
          <t>동국대 바이오시스템대학(광역화)</t>
        </is>
      </c>
      <c r="AM746" s="477" t="inlineStr">
        <is>
          <t>자연</t>
        </is>
      </c>
      <c r="AN746" s="637" t="n">
        <v>100</v>
      </c>
      <c r="AO746" s="478" t="n">
        <v>-1323</v>
      </c>
      <c r="AP746" s="463" t="n">
        <v>-1323</v>
      </c>
      <c r="AQ746" s="479" t="n">
        <v>0</v>
      </c>
      <c r="AR746" s="476" t="inlineStr">
        <is>
          <t>10.15 → 9.54</t>
        </is>
      </c>
      <c r="BA746" s="313" t="inlineStr">
        <is>
          <t>통합인문304</t>
        </is>
      </c>
    </row>
    <row r="747" ht="16.5" customHeight="1" s="671">
      <c r="B747" s="367" t="inlineStr">
        <is>
          <t>10.14</t>
        </is>
      </c>
      <c r="C747" s="351" t="inlineStr">
        <is>
          <t>22,004</t>
        </is>
      </c>
      <c r="D747" s="727" t="n">
        <v>-1324</v>
      </c>
      <c r="E747" s="352" t="inlineStr"/>
      <c r="F747" s="341" t="n">
        <v>88.34999999999999</v>
      </c>
      <c r="G747" s="355" t="inlineStr">
        <is>
          <t>372.14</t>
        </is>
      </c>
      <c r="H747" s="356" t="inlineStr">
        <is>
          <t>376.52</t>
        </is>
      </c>
      <c r="I747" s="354" t="inlineStr">
        <is>
          <t>한국외국어대</t>
        </is>
      </c>
      <c r="J747" s="340" t="inlineStr">
        <is>
          <t>외국어교육학부(프랑스어교육전공)</t>
        </is>
      </c>
      <c r="K747" s="339" t="inlineStr">
        <is>
          <t>통합</t>
        </is>
      </c>
      <c r="L747" s="357" t="n">
        <v>3</v>
      </c>
      <c r="M747" s="358" t="inlineStr">
        <is>
          <t xml:space="preserve">650.6 / </t>
        </is>
      </c>
      <c r="N747" s="359" t="n">
        <v>700</v>
      </c>
      <c r="O747" s="360" t="inlineStr">
        <is>
          <t>표점/만점</t>
        </is>
      </c>
      <c r="P747" s="343" t="inlineStr">
        <is>
          <t>변표/만점</t>
        </is>
      </c>
      <c r="Q747" s="342" t="inlineStr">
        <is>
          <t>2과목</t>
        </is>
      </c>
      <c r="R747" s="344" t="n">
        <v>30</v>
      </c>
      <c r="S747" s="345" t="n">
        <v>30</v>
      </c>
      <c r="T747" s="362" t="n">
        <v>20</v>
      </c>
      <c r="U747" s="361" t="n">
        <v>88.34999999999999</v>
      </c>
      <c r="V747" s="346" t="n">
        <v>124.249681282243</v>
      </c>
      <c r="W747" s="348" t="n">
        <v>122.5585610559649</v>
      </c>
      <c r="X747" s="347" t="n">
        <v>62.67</v>
      </c>
      <c r="Y747" s="357" t="n">
        <v>65.53</v>
      </c>
      <c r="Z747" s="365" t="inlineStr">
        <is>
          <t>2등급</t>
        </is>
      </c>
      <c r="AA747" s="350" t="n">
        <v>138</v>
      </c>
      <c r="AB747" s="349" t="inlineStr">
        <is>
          <t>만점</t>
        </is>
      </c>
      <c r="AC747" s="350" t="n">
        <v>10</v>
      </c>
      <c r="AD747" s="349" t="inlineStr">
        <is>
          <t>만점</t>
        </is>
      </c>
      <c r="AE747" s="364" t="n">
        <v>0</v>
      </c>
      <c r="AF747" s="366" t="n">
        <v>0</v>
      </c>
      <c r="AG747" s="363" t="n">
        <v>0</v>
      </c>
      <c r="AH747" s="635" t="inlineStr"/>
      <c r="AI747" s="324" t="n"/>
      <c r="AL747" s="487" t="inlineStr">
        <is>
          <t>한국외국어대 외국어교육학부(프랑스어교육전공)</t>
        </is>
      </c>
      <c r="AM747" s="477" t="inlineStr">
        <is>
          <t>통합</t>
        </is>
      </c>
      <c r="AN747" s="637" t="n">
        <v>100</v>
      </c>
      <c r="AO747" s="478" t="n">
        <v>-1324</v>
      </c>
      <c r="AP747" s="463" t="n">
        <v>-667</v>
      </c>
      <c r="AQ747" s="479" t="n">
        <v>-657</v>
      </c>
      <c r="AR747" s="476" t="inlineStr">
        <is>
          <t>10.15 → 9.84</t>
        </is>
      </c>
      <c r="BA747" s="313" t="inlineStr">
        <is>
          <t>통합인문305</t>
        </is>
      </c>
    </row>
    <row r="748" ht="16.5" customHeight="1" s="671">
      <c r="B748" s="367" t="inlineStr">
        <is>
          <t>10.16</t>
        </is>
      </c>
      <c r="C748" s="351" t="inlineStr">
        <is>
          <t>22,047</t>
        </is>
      </c>
      <c r="D748" s="727" t="n">
        <v>-1325</v>
      </c>
      <c r="E748" s="352" t="inlineStr">
        <is>
          <t>371.73</t>
        </is>
      </c>
      <c r="F748" s="341" t="n">
        <v>88.34</v>
      </c>
      <c r="G748" s="355" t="inlineStr">
        <is>
          <t>372.11</t>
        </is>
      </c>
      <c r="H748" s="356" t="inlineStr">
        <is>
          <t>376.49</t>
        </is>
      </c>
      <c r="I748" s="354" t="inlineStr">
        <is>
          <t>동국대</t>
        </is>
      </c>
      <c r="J748" s="340" t="inlineStr">
        <is>
          <t>지리교육과</t>
        </is>
      </c>
      <c r="K748" s="339" t="inlineStr">
        <is>
          <t>통합</t>
        </is>
      </c>
      <c r="L748" s="357" t="n">
        <v>13</v>
      </c>
      <c r="M748" s="358" t="inlineStr">
        <is>
          <t xml:space="preserve">677.888 / </t>
        </is>
      </c>
      <c r="N748" s="359" t="n">
        <v>1000</v>
      </c>
      <c r="O748" s="360" t="inlineStr">
        <is>
          <t>표점</t>
        </is>
      </c>
      <c r="P748" s="343" t="inlineStr">
        <is>
          <t>변표</t>
        </is>
      </c>
      <c r="Q748" s="342" t="inlineStr">
        <is>
          <t>2과목</t>
        </is>
      </c>
      <c r="R748" s="344" t="n">
        <v>35</v>
      </c>
      <c r="S748" s="345" t="n">
        <v>25</v>
      </c>
      <c r="T748" s="362" t="n">
        <v>25</v>
      </c>
      <c r="U748" s="361" t="n">
        <v>88.34</v>
      </c>
      <c r="V748" s="346" t="n">
        <v>124.2406518651417</v>
      </c>
      <c r="W748" s="348" t="n">
        <v>122.5511250654108</v>
      </c>
      <c r="X748" s="347" t="n">
        <v>62.66</v>
      </c>
      <c r="Y748" s="357" t="n">
        <v>63.22</v>
      </c>
      <c r="Z748" s="365" t="inlineStr">
        <is>
          <t>2등급</t>
        </is>
      </c>
      <c r="AA748" s="350" t="n">
        <v>149.25</v>
      </c>
      <c r="AB748" s="349" t="inlineStr">
        <is>
          <t>만점</t>
        </is>
      </c>
      <c r="AC748" s="350" t="n">
        <v>0</v>
      </c>
      <c r="AD748" s="349" t="inlineStr">
        <is>
          <t>만점</t>
        </is>
      </c>
      <c r="AE748" s="364" t="n">
        <v>0</v>
      </c>
      <c r="AF748" s="366" t="n">
        <v>0</v>
      </c>
      <c r="AG748" s="363" t="n">
        <v>0</v>
      </c>
      <c r="AH748" s="635" t="inlineStr"/>
      <c r="AI748" s="324" t="n"/>
      <c r="AL748" s="487" t="inlineStr">
        <is>
          <t>동국대 지리교육과</t>
        </is>
      </c>
      <c r="AM748" s="477" t="inlineStr">
        <is>
          <t>통합</t>
        </is>
      </c>
      <c r="AN748" s="637" t="n">
        <v>100</v>
      </c>
      <c r="AO748" s="478" t="n">
        <v>-1325</v>
      </c>
      <c r="AP748" s="463" t="n">
        <v>-667</v>
      </c>
      <c r="AQ748" s="479" t="n">
        <v>-658</v>
      </c>
      <c r="AR748" s="476" t="inlineStr">
        <is>
          <t>10.17 → 9.86</t>
        </is>
      </c>
      <c r="BA748" s="313" t="inlineStr">
        <is>
          <t>통합인문306</t>
        </is>
      </c>
    </row>
    <row r="749" ht="16.5" customHeight="1" s="671">
      <c r="B749" s="367" t="inlineStr">
        <is>
          <t>10.18</t>
        </is>
      </c>
      <c r="C749" s="351" t="inlineStr">
        <is>
          <t>22,091</t>
        </is>
      </c>
      <c r="D749" s="727" t="n">
        <v>-1326</v>
      </c>
      <c r="E749" s="352" t="inlineStr"/>
      <c r="F749" s="341" t="n">
        <v>88.31999999999999</v>
      </c>
      <c r="G749" s="355" t="inlineStr">
        <is>
          <t>371.63</t>
        </is>
      </c>
      <c r="H749" s="356" t="inlineStr">
        <is>
          <t>376.84</t>
        </is>
      </c>
      <c r="I749" s="354" t="inlineStr">
        <is>
          <t>동국대</t>
        </is>
      </c>
      <c r="J749" s="340" t="inlineStr">
        <is>
          <t>물리학과</t>
        </is>
      </c>
      <c r="K749" s="339" t="inlineStr">
        <is>
          <t>자연</t>
        </is>
      </c>
      <c r="L749" s="357" t="n">
        <v>9</v>
      </c>
      <c r="M749" s="358" t="inlineStr">
        <is>
          <t xml:space="preserve">688.184 / </t>
        </is>
      </c>
      <c r="N749" s="359" t="n">
        <v>1000</v>
      </c>
      <c r="O749" s="360" t="inlineStr">
        <is>
          <t>표점</t>
        </is>
      </c>
      <c r="P749" s="343" t="inlineStr">
        <is>
          <t>변표</t>
        </is>
      </c>
      <c r="Q749" s="342" t="inlineStr">
        <is>
          <t>2과목</t>
        </is>
      </c>
      <c r="R749" s="344" t="n">
        <v>25</v>
      </c>
      <c r="S749" s="345" t="n">
        <v>35</v>
      </c>
      <c r="T749" s="362" t="n">
        <v>25</v>
      </c>
      <c r="U749" s="361" t="n">
        <v>88.31999999999999</v>
      </c>
      <c r="V749" s="346" t="n">
        <v>124.2319850155264</v>
      </c>
      <c r="W749" s="348" t="n">
        <v>122.5439876598452</v>
      </c>
      <c r="X749" s="347" t="n">
        <v>62.43</v>
      </c>
      <c r="Y749" s="357" t="n">
        <v>63.21</v>
      </c>
      <c r="Z749" s="365" t="inlineStr">
        <is>
          <t>2등급</t>
        </is>
      </c>
      <c r="AA749" s="350" t="n">
        <v>149.25</v>
      </c>
      <c r="AB749" s="349" t="inlineStr">
        <is>
          <t>만점</t>
        </is>
      </c>
      <c r="AC749" s="350" t="n">
        <v>0</v>
      </c>
      <c r="AD749" s="349" t="inlineStr">
        <is>
          <t>만점</t>
        </is>
      </c>
      <c r="AE749" s="364" t="n">
        <v>0</v>
      </c>
      <c r="AF749" s="366" t="n">
        <v>11.174</v>
      </c>
      <c r="AG749" s="363" t="n">
        <v>0</v>
      </c>
      <c r="AH749" s="635" t="inlineStr">
        <is>
          <t xml:space="preserve"> 미/기3%, 과탐3% 가산</t>
        </is>
      </c>
      <c r="AI749" s="324" t="n"/>
      <c r="AL749" s="487" t="inlineStr">
        <is>
          <t>동국대 물리학과</t>
        </is>
      </c>
      <c r="AM749" s="477" t="inlineStr">
        <is>
          <t>자연</t>
        </is>
      </c>
      <c r="AN749" s="637" t="n">
        <v>100</v>
      </c>
      <c r="AO749" s="478" t="n">
        <v>-1326</v>
      </c>
      <c r="AP749" s="463" t="n">
        <v>-1326</v>
      </c>
      <c r="AQ749" s="479" t="n">
        <v>0</v>
      </c>
      <c r="AR749" s="476" t="inlineStr">
        <is>
          <t>10.18 → 9.56</t>
        </is>
      </c>
      <c r="BA749" s="313" t="inlineStr">
        <is>
          <t>자연430</t>
        </is>
      </c>
    </row>
    <row r="750" ht="16.5" customHeight="1" s="671">
      <c r="B750" s="367" t="inlineStr">
        <is>
          <t>10.19</t>
        </is>
      </c>
      <c r="C750" s="351" t="inlineStr">
        <is>
          <t>22,112</t>
        </is>
      </c>
      <c r="D750" s="727" t="n">
        <v>-1327</v>
      </c>
      <c r="E750" s="352" t="inlineStr">
        <is>
          <t>371.70</t>
        </is>
      </c>
      <c r="F750" s="341" t="n">
        <v>88.31</v>
      </c>
      <c r="G750" s="355" t="inlineStr">
        <is>
          <t>372.06</t>
        </is>
      </c>
      <c r="H750" s="356" t="inlineStr">
        <is>
          <t>376.44</t>
        </is>
      </c>
      <c r="I750" s="354" t="inlineStr">
        <is>
          <t>한국외국어대</t>
        </is>
      </c>
      <c r="J750" s="340" t="inlineStr">
        <is>
          <t>태국학과</t>
        </is>
      </c>
      <c r="K750" s="339" t="inlineStr">
        <is>
          <t>통합</t>
        </is>
      </c>
      <c r="L750" s="357" t="n">
        <v>9</v>
      </c>
      <c r="M750" s="358" t="inlineStr">
        <is>
          <t xml:space="preserve">650.5 / </t>
        </is>
      </c>
      <c r="N750" s="359" t="n">
        <v>700</v>
      </c>
      <c r="O750" s="360" t="inlineStr">
        <is>
          <t>표점/만점</t>
        </is>
      </c>
      <c r="P750" s="343" t="inlineStr">
        <is>
          <t>변표/만점</t>
        </is>
      </c>
      <c r="Q750" s="342" t="inlineStr">
        <is>
          <t>2과목</t>
        </is>
      </c>
      <c r="R750" s="344" t="n">
        <v>30</v>
      </c>
      <c r="S750" s="345" t="n">
        <v>30</v>
      </c>
      <c r="T750" s="362" t="n">
        <v>20</v>
      </c>
      <c r="U750" s="361" t="n">
        <v>88.31</v>
      </c>
      <c r="V750" s="346" t="n">
        <v>124.2196880500769</v>
      </c>
      <c r="W750" s="348" t="n">
        <v>122.5338607471221</v>
      </c>
      <c r="X750" s="347" t="n">
        <v>62.65</v>
      </c>
      <c r="Y750" s="357" t="n">
        <v>65.52000000000001</v>
      </c>
      <c r="Z750" s="365" t="inlineStr">
        <is>
          <t>2등급</t>
        </is>
      </c>
      <c r="AA750" s="350" t="n">
        <v>138</v>
      </c>
      <c r="AB750" s="349" t="inlineStr">
        <is>
          <t>만점</t>
        </is>
      </c>
      <c r="AC750" s="350" t="n">
        <v>10</v>
      </c>
      <c r="AD750" s="349" t="inlineStr">
        <is>
          <t>만점</t>
        </is>
      </c>
      <c r="AE750" s="364" t="n">
        <v>0</v>
      </c>
      <c r="AF750" s="366" t="n">
        <v>0</v>
      </c>
      <c r="AG750" s="363" t="n">
        <v>0</v>
      </c>
      <c r="AH750" s="635" t="inlineStr"/>
      <c r="AI750" s="324" t="n"/>
      <c r="AL750" s="487" t="inlineStr">
        <is>
          <t>한국외국어대 태국학과</t>
        </is>
      </c>
      <c r="AM750" s="477" t="inlineStr">
        <is>
          <t>통합</t>
        </is>
      </c>
      <c r="AN750" s="637" t="n">
        <v>100</v>
      </c>
      <c r="AO750" s="478" t="n">
        <v>-1327</v>
      </c>
      <c r="AP750" s="463" t="n">
        <v>-668</v>
      </c>
      <c r="AQ750" s="479" t="n">
        <v>-659</v>
      </c>
      <c r="AR750" s="476" t="inlineStr">
        <is>
          <t>10.19 → 9.88</t>
        </is>
      </c>
      <c r="BA750" s="313" t="inlineStr">
        <is>
          <t>자연431</t>
        </is>
      </c>
    </row>
    <row r="751" ht="16.5" customHeight="1" s="671">
      <c r="B751" s="367" t="inlineStr">
        <is>
          <t>10.18</t>
        </is>
      </c>
      <c r="C751" s="351" t="inlineStr">
        <is>
          <t>22,091</t>
        </is>
      </c>
      <c r="D751" s="727" t="n">
        <v>-1328</v>
      </c>
      <c r="E751" s="352" t="inlineStr">
        <is>
          <t>371.67</t>
        </is>
      </c>
      <c r="F751" s="341" t="n">
        <v>88.31</v>
      </c>
      <c r="G751" s="355" t="inlineStr">
        <is>
          <t>372.06</t>
        </is>
      </c>
      <c r="H751" s="356" t="inlineStr">
        <is>
          <t>376.44</t>
        </is>
      </c>
      <c r="I751" s="354" t="inlineStr">
        <is>
          <t>경희대</t>
        </is>
      </c>
      <c r="J751" s="340" t="inlineStr">
        <is>
          <t>한국어학과</t>
        </is>
      </c>
      <c r="K751" s="339" t="inlineStr">
        <is>
          <t>통합</t>
        </is>
      </c>
      <c r="L751" s="357" t="n">
        <v>13</v>
      </c>
      <c r="M751" s="358" t="inlineStr">
        <is>
          <t xml:space="preserve">550.82 / </t>
        </is>
      </c>
      <c r="N751" s="359" t="n">
        <v>800</v>
      </c>
      <c r="O751" s="360" t="inlineStr">
        <is>
          <t>표점</t>
        </is>
      </c>
      <c r="P751" s="343" t="inlineStr">
        <is>
          <t>변표</t>
        </is>
      </c>
      <c r="Q751" s="342" t="inlineStr">
        <is>
          <t>2과목</t>
        </is>
      </c>
      <c r="R751" s="344" t="n">
        <v>35</v>
      </c>
      <c r="S751" s="345" t="n">
        <v>20</v>
      </c>
      <c r="T751" s="362" t="n">
        <v>30</v>
      </c>
      <c r="U751" s="361" t="n">
        <v>88.31</v>
      </c>
      <c r="V751" s="346" t="n">
        <v>124.2202430473021</v>
      </c>
      <c r="W751" s="348" t="n">
        <v>122.5343178036606</v>
      </c>
      <c r="X751" s="347" t="n">
        <v>62.65</v>
      </c>
      <c r="Y751" s="357" t="n">
        <v>63.21</v>
      </c>
      <c r="Z751" s="365" t="inlineStr">
        <is>
          <t>2등급</t>
        </is>
      </c>
      <c r="AA751" s="350" t="n">
        <v>117.6</v>
      </c>
      <c r="AB751" s="349" t="inlineStr">
        <is>
          <t>만점</t>
        </is>
      </c>
      <c r="AC751" s="350" t="n">
        <v>0</v>
      </c>
      <c r="AD751" s="349" t="inlineStr">
        <is>
          <t>만점</t>
        </is>
      </c>
      <c r="AE751" s="364" t="n">
        <v>0</v>
      </c>
      <c r="AF751" s="366" t="n">
        <v>9.6</v>
      </c>
      <c r="AG751" s="363" t="n">
        <v>0</v>
      </c>
      <c r="AH751" s="635" t="inlineStr">
        <is>
          <t xml:space="preserve"> 사탐9.6점 가산</t>
        </is>
      </c>
      <c r="AI751" s="324" t="n"/>
      <c r="AL751" s="487" t="inlineStr">
        <is>
          <t>경희대 한국어학과</t>
        </is>
      </c>
      <c r="AM751" s="477" t="inlineStr">
        <is>
          <t>통합</t>
        </is>
      </c>
      <c r="AN751" s="637" t="n">
        <v>100</v>
      </c>
      <c r="AO751" s="478" t="n">
        <v>-1328</v>
      </c>
      <c r="AP751" s="463" t="n">
        <v>-668</v>
      </c>
      <c r="AQ751" s="479" t="n">
        <v>-660</v>
      </c>
      <c r="AR751" s="476" t="inlineStr">
        <is>
          <t>10.19 → 9.88</t>
        </is>
      </c>
      <c r="BA751" s="313" t="inlineStr">
        <is>
          <t>자연432</t>
        </is>
      </c>
    </row>
    <row r="752" ht="16.5" customHeight="1" s="671">
      <c r="B752" s="367" t="inlineStr">
        <is>
          <t>10.03</t>
        </is>
      </c>
      <c r="C752" s="351" t="inlineStr">
        <is>
          <t>21,765</t>
        </is>
      </c>
      <c r="D752" s="727" t="n">
        <v>-1329</v>
      </c>
      <c r="E752" s="352" t="inlineStr"/>
      <c r="F752" s="341" t="n">
        <v>88.3</v>
      </c>
      <c r="G752" s="355" t="inlineStr">
        <is>
          <t>372.05</t>
        </is>
      </c>
      <c r="H752" s="356" t="inlineStr">
        <is>
          <t>376.43</t>
        </is>
      </c>
      <c r="I752" s="354" t="inlineStr">
        <is>
          <t>홍익대</t>
        </is>
      </c>
      <c r="J752" s="340" t="inlineStr">
        <is>
          <t>영어교육과</t>
        </is>
      </c>
      <c r="K752" s="339" t="inlineStr">
        <is>
          <t>통합</t>
        </is>
      </c>
      <c r="L752" s="357" t="n">
        <v>13</v>
      </c>
      <c r="M752" s="358" t="inlineStr">
        <is>
          <t xml:space="preserve">129.6 / </t>
        </is>
      </c>
      <c r="N752" s="359" t="n">
        <v>200</v>
      </c>
      <c r="O752" s="360" t="inlineStr">
        <is>
          <t>표점</t>
        </is>
      </c>
      <c r="P752" s="343" t="inlineStr">
        <is>
          <t>표점</t>
        </is>
      </c>
      <c r="Q752" s="342" t="inlineStr">
        <is>
          <t>2과목</t>
        </is>
      </c>
      <c r="R752" s="344" t="n">
        <v>30</v>
      </c>
      <c r="S752" s="345" t="n">
        <v>30</v>
      </c>
      <c r="T752" s="362" t="n">
        <v>25</v>
      </c>
      <c r="U752" s="361" t="n">
        <v>88.3</v>
      </c>
      <c r="V752" s="346" t="n">
        <v>124.2176372591312</v>
      </c>
      <c r="W752" s="348" t="n">
        <v>122.532171860461</v>
      </c>
      <c r="X752" s="347" t="n">
        <v>62.65</v>
      </c>
      <c r="Y752" s="357" t="inlineStr"/>
      <c r="Z752" s="365" t="inlineStr">
        <is>
          <t>2등급</t>
        </is>
      </c>
      <c r="AA752" s="350" t="n">
        <v>14.25</v>
      </c>
      <c r="AB752" s="349" t="inlineStr">
        <is>
          <t>만점</t>
        </is>
      </c>
      <c r="AC752" s="350" t="n">
        <v>10</v>
      </c>
      <c r="AD752" s="349" t="inlineStr">
        <is>
          <t>만점</t>
        </is>
      </c>
      <c r="AE752" s="364" t="n">
        <v>0</v>
      </c>
      <c r="AF752" s="366" t="n">
        <v>0</v>
      </c>
      <c r="AG752" s="363" t="n">
        <v>0</v>
      </c>
      <c r="AH752" s="635" t="inlineStr"/>
      <c r="AI752" s="324" t="n"/>
      <c r="AL752" s="487" t="inlineStr">
        <is>
          <t>홍익대 영어교육과</t>
        </is>
      </c>
      <c r="AM752" s="477" t="inlineStr">
        <is>
          <t>통합</t>
        </is>
      </c>
      <c r="AN752" s="637" t="n">
        <v>100</v>
      </c>
      <c r="AO752" s="478" t="n">
        <v>-1329</v>
      </c>
      <c r="AP752" s="463" t="n">
        <v>-669</v>
      </c>
      <c r="AQ752" s="479" t="n">
        <v>-660</v>
      </c>
      <c r="AR752" s="476" t="inlineStr">
        <is>
          <t>10.20 → 9.89</t>
        </is>
      </c>
      <c r="BA752" s="313" t="inlineStr">
        <is>
          <t>통합인문307</t>
        </is>
      </c>
    </row>
    <row r="753" ht="16.5" customHeight="1" s="671">
      <c r="B753" s="367" t="inlineStr">
        <is>
          <t>10.19</t>
        </is>
      </c>
      <c r="C753" s="351" t="inlineStr">
        <is>
          <t>22,112</t>
        </is>
      </c>
      <c r="D753" s="727" t="n">
        <v>-1330</v>
      </c>
      <c r="E753" s="352" t="inlineStr">
        <is>
          <t>371.61</t>
        </is>
      </c>
      <c r="F753" s="341" t="n">
        <v>88.29000000000001</v>
      </c>
      <c r="G753" s="355" t="inlineStr">
        <is>
          <t>372.03</t>
        </is>
      </c>
      <c r="H753" s="356" t="inlineStr">
        <is>
          <t>376.41</t>
        </is>
      </c>
      <c r="I753" s="354" t="inlineStr">
        <is>
          <t>한국외국어대</t>
        </is>
      </c>
      <c r="J753" s="340" t="inlineStr">
        <is>
          <t>상경대학[통합모집]</t>
        </is>
      </c>
      <c r="K753" s="339" t="inlineStr">
        <is>
          <t>통합</t>
        </is>
      </c>
      <c r="L753" s="357" t="n">
        <v>12</v>
      </c>
      <c r="M753" s="358" t="inlineStr">
        <is>
          <t xml:space="preserve">646.6 / </t>
        </is>
      </c>
      <c r="N753" s="359" t="n">
        <v>700</v>
      </c>
      <c r="O753" s="360" t="inlineStr">
        <is>
          <t>표점/만점</t>
        </is>
      </c>
      <c r="P753" s="343" t="inlineStr">
        <is>
          <t>변표/만점</t>
        </is>
      </c>
      <c r="Q753" s="342" t="inlineStr">
        <is>
          <t>2과목</t>
        </is>
      </c>
      <c r="R753" s="344" t="n">
        <v>30</v>
      </c>
      <c r="S753" s="345" t="n">
        <v>35</v>
      </c>
      <c r="T753" s="362" t="n">
        <v>20</v>
      </c>
      <c r="U753" s="361" t="n">
        <v>88.29000000000001</v>
      </c>
      <c r="V753" s="346" t="n">
        <v>124.210234521594</v>
      </c>
      <c r="W753" s="348" t="n">
        <v>122.5260754883715</v>
      </c>
      <c r="X753" s="347" t="n">
        <v>62.65</v>
      </c>
      <c r="Y753" s="357" t="n">
        <v>65.52000000000001</v>
      </c>
      <c r="Z753" s="365" t="inlineStr">
        <is>
          <t>2등급</t>
        </is>
      </c>
      <c r="AA753" s="350" t="n">
        <v>103.5</v>
      </c>
      <c r="AB753" s="349" t="inlineStr">
        <is>
          <t>만점</t>
        </is>
      </c>
      <c r="AC753" s="350" t="n">
        <v>10</v>
      </c>
      <c r="AD753" s="349" t="inlineStr">
        <is>
          <t>만점</t>
        </is>
      </c>
      <c r="AE753" s="364" t="n">
        <v>0</v>
      </c>
      <c r="AF753" s="366" t="n">
        <v>0</v>
      </c>
      <c r="AG753" s="363" t="n">
        <v>0</v>
      </c>
      <c r="AH753" s="635" t="inlineStr"/>
      <c r="AI753" s="324" t="n"/>
      <c r="AL753" s="487" t="inlineStr">
        <is>
          <t>한국외국어대 상경대학[통합모집]</t>
        </is>
      </c>
      <c r="AM753" s="477" t="inlineStr">
        <is>
          <t>통합</t>
        </is>
      </c>
      <c r="AN753" s="637" t="n">
        <v>100</v>
      </c>
      <c r="AO753" s="478" t="n">
        <v>-1330</v>
      </c>
      <c r="AP753" s="463" t="n">
        <v>-669</v>
      </c>
      <c r="AQ753" s="479" t="n">
        <v>-661</v>
      </c>
      <c r="AR753" s="476" t="inlineStr">
        <is>
          <t>10.21 → 9.90</t>
        </is>
      </c>
      <c r="BA753" s="313" t="inlineStr">
        <is>
          <t>자연433</t>
        </is>
      </c>
    </row>
    <row r="754" ht="16.5" customHeight="1" s="671">
      <c r="B754" s="367" t="inlineStr">
        <is>
          <t>10.21</t>
        </is>
      </c>
      <c r="C754" s="351" t="inlineStr">
        <is>
          <t>22,156</t>
        </is>
      </c>
      <c r="D754" s="727" t="n">
        <v>-1331</v>
      </c>
      <c r="E754" s="352" t="inlineStr">
        <is>
          <t>371.61</t>
        </is>
      </c>
      <c r="F754" s="341" t="n">
        <v>88.27</v>
      </c>
      <c r="G754" s="355" t="inlineStr">
        <is>
          <t>371.97</t>
        </is>
      </c>
      <c r="H754" s="356" t="inlineStr">
        <is>
          <t>376.38</t>
        </is>
      </c>
      <c r="I754" s="354" t="inlineStr">
        <is>
          <t>한국외국어대</t>
        </is>
      </c>
      <c r="J754" s="340" t="inlineStr">
        <is>
          <t>일본학대학[통합모집]</t>
        </is>
      </c>
      <c r="K754" s="339" t="inlineStr">
        <is>
          <t>통합</t>
        </is>
      </c>
      <c r="L754" s="357" t="n">
        <v>4</v>
      </c>
      <c r="M754" s="358" t="inlineStr">
        <is>
          <t xml:space="preserve">650.4 / </t>
        </is>
      </c>
      <c r="N754" s="359" t="n">
        <v>700</v>
      </c>
      <c r="O754" s="360" t="inlineStr">
        <is>
          <t>표점/만점</t>
        </is>
      </c>
      <c r="P754" s="343" t="inlineStr">
        <is>
          <t>변표/만점</t>
        </is>
      </c>
      <c r="Q754" s="342" t="inlineStr">
        <is>
          <t>2과목</t>
        </is>
      </c>
      <c r="R754" s="344" t="n">
        <v>30</v>
      </c>
      <c r="S754" s="345" t="n">
        <v>30</v>
      </c>
      <c r="T754" s="362" t="n">
        <v>20</v>
      </c>
      <c r="U754" s="361" t="n">
        <v>88.27</v>
      </c>
      <c r="V754" s="346" t="n">
        <v>124.1896948179107</v>
      </c>
      <c r="W754" s="348" t="n">
        <v>122.5091604382794</v>
      </c>
      <c r="X754" s="347" t="n">
        <v>62.64</v>
      </c>
      <c r="Y754" s="357" t="n">
        <v>65.51000000000001</v>
      </c>
      <c r="Z754" s="365" t="inlineStr">
        <is>
          <t>2등급</t>
        </is>
      </c>
      <c r="AA754" s="350" t="n">
        <v>138</v>
      </c>
      <c r="AB754" s="349" t="inlineStr">
        <is>
          <t>만점</t>
        </is>
      </c>
      <c r="AC754" s="350" t="n">
        <v>10</v>
      </c>
      <c r="AD754" s="349" t="inlineStr">
        <is>
          <t>만점</t>
        </is>
      </c>
      <c r="AE754" s="364" t="n">
        <v>0</v>
      </c>
      <c r="AF754" s="366" t="n">
        <v>0</v>
      </c>
      <c r="AG754" s="363" t="n">
        <v>0</v>
      </c>
      <c r="AH754" s="635" t="inlineStr"/>
      <c r="AI754" s="324" t="n"/>
      <c r="AL754" s="487" t="inlineStr">
        <is>
          <t>한국외국어대 일본학대학[통합모집]</t>
        </is>
      </c>
      <c r="AM754" s="477" t="inlineStr">
        <is>
          <t>통합</t>
        </is>
      </c>
      <c r="AN754" s="637" t="n">
        <v>100</v>
      </c>
      <c r="AO754" s="478" t="n">
        <v>-1331</v>
      </c>
      <c r="AP754" s="463" t="n">
        <v>-669</v>
      </c>
      <c r="AQ754" s="479" t="n">
        <v>-662</v>
      </c>
      <c r="AR754" s="476" t="inlineStr">
        <is>
          <t>10.22 → 9.91</t>
        </is>
      </c>
      <c r="BA754" s="313" t="inlineStr">
        <is>
          <t>자연434</t>
        </is>
      </c>
    </row>
    <row r="755" ht="16.5" customHeight="1" s="671">
      <c r="B755" s="367" t="inlineStr">
        <is>
          <t>10.23</t>
        </is>
      </c>
      <c r="C755" s="351" t="inlineStr">
        <is>
          <t>22,199</t>
        </is>
      </c>
      <c r="D755" s="727" t="n">
        <v>-1332</v>
      </c>
      <c r="E755" s="352" t="inlineStr">
        <is>
          <t>371.59</t>
        </is>
      </c>
      <c r="F755" s="341" t="n">
        <v>88.25</v>
      </c>
      <c r="G755" s="355" t="inlineStr">
        <is>
          <t>371.48</t>
        </is>
      </c>
      <c r="H755" s="356" t="inlineStr">
        <is>
          <t>376.79</t>
        </is>
      </c>
      <c r="I755" s="354" t="inlineStr">
        <is>
          <t>가천대</t>
        </is>
      </c>
      <c r="J755" s="340" t="inlineStr">
        <is>
          <t>클라우드공학과</t>
        </is>
      </c>
      <c r="K755" s="339" t="inlineStr">
        <is>
          <t>자연</t>
        </is>
      </c>
      <c r="L755" s="357" t="n">
        <v>11</v>
      </c>
      <c r="M755" s="358" t="inlineStr">
        <is>
          <t xml:space="preserve">89.6 / </t>
        </is>
      </c>
      <c r="N755" s="359" t="n">
        <v>100</v>
      </c>
      <c r="O755" s="360" t="inlineStr">
        <is>
          <t>백분위</t>
        </is>
      </c>
      <c r="P755" s="343" t="inlineStr">
        <is>
          <t>백분위</t>
        </is>
      </c>
      <c r="Q755" s="342" t="inlineStr">
        <is>
          <t>2과목</t>
        </is>
      </c>
      <c r="R755" s="344" t="n">
        <v>25</v>
      </c>
      <c r="S755" s="345" t="n">
        <v>30</v>
      </c>
      <c r="T755" s="362" t="n">
        <v>25</v>
      </c>
      <c r="U755" s="361" t="n">
        <v>88.25</v>
      </c>
      <c r="V755" s="346" t="n">
        <v>124.1785714285714</v>
      </c>
      <c r="W755" s="348" t="n">
        <v>122.5</v>
      </c>
      <c r="X755" s="347" t="n">
        <v>62.4</v>
      </c>
      <c r="Y755" s="357" t="inlineStr"/>
      <c r="Z755" s="365" t="inlineStr">
        <is>
          <t>2등급</t>
        </is>
      </c>
      <c r="AA755" s="350" t="n">
        <v>19</v>
      </c>
      <c r="AB755" s="349" t="inlineStr">
        <is>
          <t>만점</t>
        </is>
      </c>
      <c r="AC755" s="350" t="n">
        <v>0</v>
      </c>
      <c r="AD755" s="349" t="inlineStr">
        <is>
          <t>만점</t>
        </is>
      </c>
      <c r="AE755" s="364" t="n">
        <v>0</v>
      </c>
      <c r="AF755" s="366" t="n">
        <v>0</v>
      </c>
      <c r="AG755" s="363" t="n">
        <v>0</v>
      </c>
      <c r="AH755" s="635" t="inlineStr"/>
      <c r="AI755" s="324" t="n"/>
      <c r="AL755" s="487" t="inlineStr">
        <is>
          <t>가천대 클라우드공학과</t>
        </is>
      </c>
      <c r="AM755" s="477" t="inlineStr">
        <is>
          <t>자연</t>
        </is>
      </c>
      <c r="AN755" s="637" t="n">
        <v>100</v>
      </c>
      <c r="AO755" s="478" t="n">
        <v>-1332</v>
      </c>
      <c r="AP755" s="463" t="n">
        <v>-1332</v>
      </c>
      <c r="AQ755" s="479" t="n">
        <v>0</v>
      </c>
      <c r="AR755" s="476" t="inlineStr">
        <is>
          <t>10.23 → 9.62</t>
        </is>
      </c>
      <c r="BA755" s="313" t="inlineStr">
        <is>
          <t>통합인문308</t>
        </is>
      </c>
    </row>
    <row r="756" ht="16.5" customHeight="1" s="671">
      <c r="B756" s="367" t="inlineStr">
        <is>
          <t>10.22</t>
        </is>
      </c>
      <c r="C756" s="351" t="inlineStr">
        <is>
          <t>22,177</t>
        </is>
      </c>
      <c r="D756" s="727" t="n">
        <v>-1333</v>
      </c>
      <c r="E756" s="352" t="inlineStr">
        <is>
          <t>371.53</t>
        </is>
      </c>
      <c r="F756" s="341" t="n">
        <v>88.25</v>
      </c>
      <c r="G756" s="355" t="inlineStr">
        <is>
          <t>371.49</t>
        </is>
      </c>
      <c r="H756" s="356" t="inlineStr">
        <is>
          <t>376.79</t>
        </is>
      </c>
      <c r="I756" s="354" t="inlineStr">
        <is>
          <t>동국대</t>
        </is>
      </c>
      <c r="J756" s="340" t="inlineStr">
        <is>
          <t>바이오환경과학과</t>
        </is>
      </c>
      <c r="K756" s="339" t="inlineStr">
        <is>
          <t>자연</t>
        </is>
      </c>
      <c r="L756" s="357" t="n">
        <v>10</v>
      </c>
      <c r="M756" s="358" t="inlineStr">
        <is>
          <t xml:space="preserve">681.549 / </t>
        </is>
      </c>
      <c r="N756" s="359" t="n">
        <v>1000</v>
      </c>
      <c r="O756" s="360" t="inlineStr">
        <is>
          <t>표점</t>
        </is>
      </c>
      <c r="P756" s="343" t="inlineStr">
        <is>
          <t>변표</t>
        </is>
      </c>
      <c r="Q756" s="342" t="inlineStr">
        <is>
          <t>2과목</t>
        </is>
      </c>
      <c r="R756" s="344" t="n">
        <v>25</v>
      </c>
      <c r="S756" s="345" t="n">
        <v>35</v>
      </c>
      <c r="T756" s="362" t="n">
        <v>25</v>
      </c>
      <c r="U756" s="361" t="n">
        <v>88.25</v>
      </c>
      <c r="V756" s="346" t="n">
        <v>124.1800783793022</v>
      </c>
      <c r="W756" s="348" t="n">
        <v>122.5012410182488</v>
      </c>
      <c r="X756" s="347" t="n">
        <v>62.4</v>
      </c>
      <c r="Y756" s="357" t="n">
        <v>63.19</v>
      </c>
      <c r="Z756" s="365" t="inlineStr">
        <is>
          <t>2등급</t>
        </is>
      </c>
      <c r="AA756" s="350" t="n">
        <v>149.25</v>
      </c>
      <c r="AB756" s="349" t="inlineStr">
        <is>
          <t>만점</t>
        </is>
      </c>
      <c r="AC756" s="350" t="n">
        <v>0</v>
      </c>
      <c r="AD756" s="349" t="inlineStr">
        <is>
          <t>만점</t>
        </is>
      </c>
      <c r="AE756" s="364" t="n">
        <v>0</v>
      </c>
      <c r="AF756" s="366" t="n">
        <v>4.739</v>
      </c>
      <c r="AG756" s="363" t="n">
        <v>0</v>
      </c>
      <c r="AH756" s="635" t="inlineStr">
        <is>
          <t xml:space="preserve"> 과탐3%가산</t>
        </is>
      </c>
      <c r="AI756" s="324" t="n"/>
      <c r="AL756" s="487" t="inlineStr">
        <is>
          <t>동국대 바이오환경과학과</t>
        </is>
      </c>
      <c r="AM756" s="477" t="inlineStr">
        <is>
          <t>자연</t>
        </is>
      </c>
      <c r="AN756" s="637" t="n">
        <v>100</v>
      </c>
      <c r="AO756" s="478" t="n">
        <v>-1333</v>
      </c>
      <c r="AP756" s="463" t="n">
        <v>-1333</v>
      </c>
      <c r="AQ756" s="479" t="n">
        <v>0</v>
      </c>
      <c r="AR756" s="476" t="inlineStr">
        <is>
          <t>10.23 → 9.61</t>
        </is>
      </c>
      <c r="BA756" s="313" t="inlineStr">
        <is>
          <t>통합인문309</t>
        </is>
      </c>
    </row>
    <row r="757" ht="16.5" customHeight="1" s="671">
      <c r="B757" s="367" t="inlineStr">
        <is>
          <t>10.23</t>
        </is>
      </c>
      <c r="C757" s="351" t="inlineStr">
        <is>
          <t>22,199</t>
        </is>
      </c>
      <c r="D757" s="727" t="n">
        <v>-1334</v>
      </c>
      <c r="E757" s="352" t="inlineStr"/>
      <c r="F757" s="341" t="n">
        <v>88.23999999999999</v>
      </c>
      <c r="G757" s="355" t="inlineStr">
        <is>
          <t>371.47</t>
        </is>
      </c>
      <c r="H757" s="356" t="inlineStr">
        <is>
          <t>376.79</t>
        </is>
      </c>
      <c r="I757" s="354" t="inlineStr">
        <is>
          <t>홍익대</t>
        </is>
      </c>
      <c r="J757" s="340" t="inlineStr">
        <is>
          <t>수학교육과</t>
        </is>
      </c>
      <c r="K757" s="339" t="inlineStr">
        <is>
          <t>자연</t>
        </is>
      </c>
      <c r="L757" s="357" t="n">
        <v>11</v>
      </c>
      <c r="M757" s="358" t="inlineStr">
        <is>
          <t xml:space="preserve">129.4 / </t>
        </is>
      </c>
      <c r="N757" s="359" t="n">
        <v>200</v>
      </c>
      <c r="O757" s="360" t="inlineStr">
        <is>
          <t>표점</t>
        </is>
      </c>
      <c r="P757" s="343" t="inlineStr">
        <is>
          <t>표점</t>
        </is>
      </c>
      <c r="Q757" s="342" t="inlineStr">
        <is>
          <t>2과목</t>
        </is>
      </c>
      <c r="R757" s="344" t="n">
        <v>20</v>
      </c>
      <c r="S757" s="345" t="n">
        <v>35</v>
      </c>
      <c r="T757" s="362" t="n">
        <v>30</v>
      </c>
      <c r="U757" s="361" t="n">
        <v>88.23999999999999</v>
      </c>
      <c r="V757" s="346" t="n">
        <v>124.1746339243342</v>
      </c>
      <c r="W757" s="348" t="n">
        <v>122.4967573494517</v>
      </c>
      <c r="X757" s="347" t="n">
        <v>62.4</v>
      </c>
      <c r="Y757" s="357" t="inlineStr"/>
      <c r="Z757" s="365" t="inlineStr">
        <is>
          <t>2등급</t>
        </is>
      </c>
      <c r="AA757" s="350" t="n">
        <v>14.25</v>
      </c>
      <c r="AB757" s="349" t="inlineStr">
        <is>
          <t>만점</t>
        </is>
      </c>
      <c r="AC757" s="350" t="n">
        <v>10</v>
      </c>
      <c r="AD757" s="349" t="inlineStr">
        <is>
          <t>만점</t>
        </is>
      </c>
      <c r="AE757" s="364" t="n">
        <v>0</v>
      </c>
      <c r="AF757" s="366" t="n">
        <v>0</v>
      </c>
      <c r="AG757" s="363" t="n">
        <v>0</v>
      </c>
      <c r="AH757" s="635" t="inlineStr"/>
      <c r="AI757" s="324" t="n"/>
      <c r="AL757" s="487" t="inlineStr">
        <is>
          <t>홍익대 수학교육과</t>
        </is>
      </c>
      <c r="AM757" s="477" t="inlineStr">
        <is>
          <t>자연</t>
        </is>
      </c>
      <c r="AN757" s="637" t="n">
        <v>100</v>
      </c>
      <c r="AO757" s="478" t="n">
        <v>-1334</v>
      </c>
      <c r="AP757" s="463" t="n">
        <v>-1334</v>
      </c>
      <c r="AQ757" s="479" t="n">
        <v>0</v>
      </c>
      <c r="AR757" s="476" t="inlineStr">
        <is>
          <t>10.23 → 9.62</t>
        </is>
      </c>
      <c r="BA757" s="313" t="inlineStr">
        <is>
          <t>통합인문310</t>
        </is>
      </c>
    </row>
    <row r="758" ht="16.5" customHeight="1" s="671">
      <c r="B758" s="367" t="inlineStr">
        <is>
          <t>10.24</t>
        </is>
      </c>
      <c r="C758" s="351" t="inlineStr">
        <is>
          <t>22,221</t>
        </is>
      </c>
      <c r="D758" s="727" t="n">
        <v>-1335</v>
      </c>
      <c r="E758" s="352" t="inlineStr"/>
      <c r="F758" s="341" t="n">
        <v>88.22</v>
      </c>
      <c r="G758" s="355" t="inlineStr">
        <is>
          <t>371.43</t>
        </is>
      </c>
      <c r="H758" s="356" t="inlineStr">
        <is>
          <t>376.78</t>
        </is>
      </c>
      <c r="I758" s="354" t="inlineStr">
        <is>
          <t>동국대</t>
        </is>
      </c>
      <c r="J758" s="340" t="inlineStr">
        <is>
          <t>의생명공학과</t>
        </is>
      </c>
      <c r="K758" s="339" t="inlineStr">
        <is>
          <t>자연</t>
        </is>
      </c>
      <c r="L758" s="357" t="n">
        <v>9</v>
      </c>
      <c r="M758" s="358" t="inlineStr">
        <is>
          <t xml:space="preserve">687.9 / </t>
        </is>
      </c>
      <c r="N758" s="359" t="n">
        <v>1000</v>
      </c>
      <c r="O758" s="360" t="inlineStr">
        <is>
          <t>표점</t>
        </is>
      </c>
      <c r="P758" s="343" t="inlineStr">
        <is>
          <t>변표</t>
        </is>
      </c>
      <c r="Q758" s="342" t="inlineStr">
        <is>
          <t>2과목</t>
        </is>
      </c>
      <c r="R758" s="344" t="n">
        <v>25</v>
      </c>
      <c r="S758" s="345" t="n">
        <v>35</v>
      </c>
      <c r="T758" s="362" t="n">
        <v>25</v>
      </c>
      <c r="U758" s="361" t="n">
        <v>88.22</v>
      </c>
      <c r="V758" s="346" t="n">
        <v>124.1596110272894</v>
      </c>
      <c r="W758" s="348" t="n">
        <v>122.4843855518854</v>
      </c>
      <c r="X758" s="347" t="n">
        <v>62.39</v>
      </c>
      <c r="Y758" s="357" t="n">
        <v>63.18</v>
      </c>
      <c r="Z758" s="365" t="inlineStr">
        <is>
          <t>2등급</t>
        </is>
      </c>
      <c r="AA758" s="350" t="n">
        <v>149.25</v>
      </c>
      <c r="AB758" s="349" t="inlineStr">
        <is>
          <t>만점</t>
        </is>
      </c>
      <c r="AC758" s="350" t="n">
        <v>0</v>
      </c>
      <c r="AD758" s="349" t="inlineStr">
        <is>
          <t>만점</t>
        </is>
      </c>
      <c r="AE758" s="364" t="n">
        <v>0</v>
      </c>
      <c r="AF758" s="366" t="n">
        <v>11.169</v>
      </c>
      <c r="AG758" s="363" t="n">
        <v>0</v>
      </c>
      <c r="AH758" s="635" t="inlineStr">
        <is>
          <t xml:space="preserve"> 미/기3%, 과탐3% 가산</t>
        </is>
      </c>
      <c r="AI758" s="324" t="n"/>
      <c r="AL758" s="487" t="inlineStr">
        <is>
          <t>동국대 의생명공학과</t>
        </is>
      </c>
      <c r="AM758" s="477" t="inlineStr">
        <is>
          <t>자연</t>
        </is>
      </c>
      <c r="AN758" s="637" t="n">
        <v>100</v>
      </c>
      <c r="AO758" s="478" t="n">
        <v>-1335</v>
      </c>
      <c r="AP758" s="463" t="n">
        <v>-1335</v>
      </c>
      <c r="AQ758" s="479" t="n">
        <v>0</v>
      </c>
      <c r="AR758" s="476" t="inlineStr">
        <is>
          <t>10.24 → 9.63</t>
        </is>
      </c>
      <c r="BA758" s="313" t="inlineStr">
        <is>
          <t>통합인문311</t>
        </is>
      </c>
    </row>
    <row r="759" ht="16.5" customHeight="1" s="671">
      <c r="B759" s="367" t="inlineStr">
        <is>
          <t>10.24</t>
        </is>
      </c>
      <c r="C759" s="351" t="inlineStr">
        <is>
          <t>22,221</t>
        </is>
      </c>
      <c r="D759" s="727" t="n">
        <v>-1336</v>
      </c>
      <c r="E759" s="352" t="inlineStr">
        <is>
          <t>371.67</t>
        </is>
      </c>
      <c r="F759" s="341" t="n">
        <v>88.22</v>
      </c>
      <c r="G759" s="355" t="inlineStr">
        <is>
          <t>371.89</t>
        </is>
      </c>
      <c r="H759" s="356" t="inlineStr">
        <is>
          <t>376.34</t>
        </is>
      </c>
      <c r="I759" s="354" t="inlineStr">
        <is>
          <t>한국외국어대</t>
        </is>
      </c>
      <c r="J759" s="340" t="inlineStr">
        <is>
          <t>페르시아어․이란학과</t>
        </is>
      </c>
      <c r="K759" s="339" t="inlineStr">
        <is>
          <t>통합</t>
        </is>
      </c>
      <c r="L759" s="357" t="n">
        <v>9</v>
      </c>
      <c r="M759" s="358" t="inlineStr">
        <is>
          <t xml:space="preserve">650.3 / </t>
        </is>
      </c>
      <c r="N759" s="359" t="n">
        <v>700</v>
      </c>
      <c r="O759" s="360" t="inlineStr">
        <is>
          <t>표점/만점</t>
        </is>
      </c>
      <c r="P759" s="343" t="inlineStr">
        <is>
          <t>변표/만점</t>
        </is>
      </c>
      <c r="Q759" s="342" t="inlineStr">
        <is>
          <t>2과목</t>
        </is>
      </c>
      <c r="R759" s="344" t="n">
        <v>30</v>
      </c>
      <c r="S759" s="345" t="n">
        <v>30</v>
      </c>
      <c r="T759" s="362" t="n">
        <v>20</v>
      </c>
      <c r="U759" s="361" t="n">
        <v>88.22</v>
      </c>
      <c r="V759" s="346" t="n">
        <v>124.1597015857446</v>
      </c>
      <c r="W759" s="348" t="n">
        <v>122.4844601294367</v>
      </c>
      <c r="X759" s="347" t="n">
        <v>62.62</v>
      </c>
      <c r="Y759" s="357" t="n">
        <v>65.5</v>
      </c>
      <c r="Z759" s="365" t="inlineStr">
        <is>
          <t>2등급</t>
        </is>
      </c>
      <c r="AA759" s="350" t="n">
        <v>138</v>
      </c>
      <c r="AB759" s="349" t="inlineStr">
        <is>
          <t>만점</t>
        </is>
      </c>
      <c r="AC759" s="350" t="n">
        <v>10</v>
      </c>
      <c r="AD759" s="349" t="inlineStr">
        <is>
          <t>만점</t>
        </is>
      </c>
      <c r="AE759" s="364" t="n">
        <v>0</v>
      </c>
      <c r="AF759" s="366" t="n">
        <v>0</v>
      </c>
      <c r="AG759" s="363" t="n">
        <v>0</v>
      </c>
      <c r="AH759" s="635" t="inlineStr"/>
      <c r="AI759" s="324" t="n"/>
      <c r="AL759" s="487" t="inlineStr">
        <is>
          <t>한국외국어대 페르시아어․이란학과</t>
        </is>
      </c>
      <c r="AM759" s="477" t="inlineStr">
        <is>
          <t>통합</t>
        </is>
      </c>
      <c r="AN759" s="637" t="n">
        <v>100</v>
      </c>
      <c r="AO759" s="478" t="n">
        <v>-1336</v>
      </c>
      <c r="AP759" s="463" t="n">
        <v>-671</v>
      </c>
      <c r="AQ759" s="479" t="n">
        <v>-665</v>
      </c>
      <c r="AR759" s="476" t="inlineStr">
        <is>
          <t>10.24 → 9.93</t>
        </is>
      </c>
      <c r="BA759" s="313" t="inlineStr">
        <is>
          <t>통합인문312</t>
        </is>
      </c>
    </row>
    <row r="760" ht="16.5" customHeight="1" s="671">
      <c r="B760" s="367" t="inlineStr">
        <is>
          <t>10.24</t>
        </is>
      </c>
      <c r="C760" s="351" t="inlineStr">
        <is>
          <t>22,221</t>
        </is>
      </c>
      <c r="D760" s="727" t="n">
        <v>-1337</v>
      </c>
      <c r="E760" s="352" t="inlineStr">
        <is>
          <t>371.67</t>
        </is>
      </c>
      <c r="F760" s="341" t="n">
        <v>88.20999999999999</v>
      </c>
      <c r="G760" s="355" t="inlineStr">
        <is>
          <t>371.41</t>
        </is>
      </c>
      <c r="H760" s="356" t="inlineStr">
        <is>
          <t>376.77</t>
        </is>
      </c>
      <c r="I760" s="354" t="inlineStr">
        <is>
          <t>서울과학기술대</t>
        </is>
      </c>
      <c r="J760" s="340" t="inlineStr">
        <is>
          <t>컴퓨터공학과</t>
        </is>
      </c>
      <c r="K760" s="339" t="inlineStr">
        <is>
          <t>자연</t>
        </is>
      </c>
      <c r="L760" s="357" t="n">
        <v>20</v>
      </c>
      <c r="M760" s="358" t="inlineStr">
        <is>
          <t xml:space="preserve">921.29 / </t>
        </is>
      </c>
      <c r="N760" s="359" t="n">
        <v>1000</v>
      </c>
      <c r="O760" s="360" t="inlineStr">
        <is>
          <t>표점/만점</t>
        </is>
      </c>
      <c r="P760" s="343" t="inlineStr">
        <is>
          <t>표점/만점</t>
        </is>
      </c>
      <c r="Q760" s="342" t="inlineStr">
        <is>
          <t>2과목</t>
        </is>
      </c>
      <c r="R760" s="344" t="n">
        <v>20</v>
      </c>
      <c r="S760" s="345" t="n">
        <v>35</v>
      </c>
      <c r="T760" s="362" t="n">
        <v>25</v>
      </c>
      <c r="U760" s="361" t="n">
        <v>88.20999999999999</v>
      </c>
      <c r="V760" s="346" t="n">
        <v>124.152047509235</v>
      </c>
      <c r="W760" s="348" t="n">
        <v>122.4781567723112</v>
      </c>
      <c r="X760" s="347" t="inlineStr">
        <is>
          <t>62.42/67.91</t>
        </is>
      </c>
      <c r="Y760" s="357" t="inlineStr"/>
      <c r="Z760" s="365" t="inlineStr">
        <is>
          <t>2등급</t>
        </is>
      </c>
      <c r="AA760" s="350" t="n">
        <v>195.56</v>
      </c>
      <c r="AB760" s="349" t="inlineStr">
        <is>
          <t>만점</t>
        </is>
      </c>
      <c r="AC760" s="350" t="n">
        <v>0</v>
      </c>
      <c r="AD760" s="349" t="inlineStr">
        <is>
          <t>만점</t>
        </is>
      </c>
      <c r="AE760" s="364" t="n">
        <v>0</v>
      </c>
      <c r="AF760" s="366" t="n">
        <v>15.767</v>
      </c>
      <c r="AG760" s="363" t="n">
        <v>0</v>
      </c>
      <c r="AH760" s="635" t="inlineStr">
        <is>
          <t xml:space="preserve"> 과탐7%</t>
        </is>
      </c>
      <c r="AI760" s="324" t="n"/>
      <c r="AL760" s="487" t="inlineStr">
        <is>
          <t>서울과학기술대 컴퓨터공학과</t>
        </is>
      </c>
      <c r="AM760" s="477" t="inlineStr">
        <is>
          <t>자연</t>
        </is>
      </c>
      <c r="AN760" s="637" t="n">
        <v>100</v>
      </c>
      <c r="AO760" s="478" t="n">
        <v>-1337</v>
      </c>
      <c r="AP760" s="463" t="n">
        <v>-1337</v>
      </c>
      <c r="AQ760" s="479" t="n">
        <v>0</v>
      </c>
      <c r="AR760" s="476" t="inlineStr">
        <is>
          <t>10.25 → 9.63</t>
        </is>
      </c>
      <c r="BA760" s="313" t="inlineStr">
        <is>
          <t>통합인문313</t>
        </is>
      </c>
    </row>
    <row r="761" ht="16.5" customHeight="1" s="671">
      <c r="B761" s="367" t="inlineStr">
        <is>
          <t>10.25</t>
        </is>
      </c>
      <c r="C761" s="351" t="inlineStr">
        <is>
          <t>22,243</t>
        </is>
      </c>
      <c r="D761" s="727" t="n">
        <v>-1338</v>
      </c>
      <c r="E761" s="352" t="inlineStr"/>
      <c r="F761" s="341" t="n">
        <v>88.2</v>
      </c>
      <c r="G761" s="355" t="inlineStr">
        <is>
          <t>371.84</t>
        </is>
      </c>
      <c r="H761" s="356" t="inlineStr">
        <is>
          <t>376.31</t>
        </is>
      </c>
      <c r="I761" s="354" t="inlineStr">
        <is>
          <t>경희대</t>
        </is>
      </c>
      <c r="J761" s="340" t="inlineStr">
        <is>
          <t>러시아어학과</t>
        </is>
      </c>
      <c r="K761" s="339" t="inlineStr">
        <is>
          <t>통합</t>
        </is>
      </c>
      <c r="L761" s="357" t="n">
        <v>20</v>
      </c>
      <c r="M761" s="358" t="inlineStr">
        <is>
          <t xml:space="preserve">550.57 / </t>
        </is>
      </c>
      <c r="N761" s="359" t="n">
        <v>800</v>
      </c>
      <c r="O761" s="360" t="inlineStr">
        <is>
          <t>표점</t>
        </is>
      </c>
      <c r="P761" s="343" t="inlineStr">
        <is>
          <t>변표</t>
        </is>
      </c>
      <c r="Q761" s="342" t="inlineStr">
        <is>
          <t>2과목</t>
        </is>
      </c>
      <c r="R761" s="344" t="n">
        <v>35</v>
      </c>
      <c r="S761" s="345" t="n">
        <v>20</v>
      </c>
      <c r="T761" s="362" t="n">
        <v>30</v>
      </c>
      <c r="U761" s="361" t="n">
        <v>88.2</v>
      </c>
      <c r="V761" s="346" t="n">
        <v>124.1413195269789</v>
      </c>
      <c r="W761" s="348" t="n">
        <v>122.4693219633943</v>
      </c>
      <c r="X761" s="347" t="n">
        <v>62.61</v>
      </c>
      <c r="Y761" s="357" t="n">
        <v>63.16999999999999</v>
      </c>
      <c r="Z761" s="365" t="inlineStr">
        <is>
          <t>2등급</t>
        </is>
      </c>
      <c r="AA761" s="350" t="n">
        <v>117.6</v>
      </c>
      <c r="AB761" s="349" t="inlineStr">
        <is>
          <t>만점</t>
        </is>
      </c>
      <c r="AC761" s="350" t="n">
        <v>0</v>
      </c>
      <c r="AD761" s="349" t="inlineStr">
        <is>
          <t>만점</t>
        </is>
      </c>
      <c r="AE761" s="364" t="n">
        <v>0</v>
      </c>
      <c r="AF761" s="366" t="n">
        <v>9.6</v>
      </c>
      <c r="AG761" s="363" t="n">
        <v>0</v>
      </c>
      <c r="AH761" s="635" t="inlineStr">
        <is>
          <t xml:space="preserve"> 사탐9.6점 가산</t>
        </is>
      </c>
      <c r="AI761" s="324" t="n"/>
      <c r="AL761" s="487" t="inlineStr">
        <is>
          <t>경희대 러시아어학과</t>
        </is>
      </c>
      <c r="AM761" s="477" t="inlineStr">
        <is>
          <t>통합</t>
        </is>
      </c>
      <c r="AN761" s="637" t="n">
        <v>100</v>
      </c>
      <c r="AO761" s="478" t="n">
        <v>-1338</v>
      </c>
      <c r="AP761" s="463" t="n">
        <v>-672</v>
      </c>
      <c r="AQ761" s="479" t="n">
        <v>-666</v>
      </c>
      <c r="AR761" s="476" t="inlineStr">
        <is>
          <t>10.26 → 9.95</t>
        </is>
      </c>
      <c r="BA761" s="313" t="inlineStr">
        <is>
          <t>자연435</t>
        </is>
      </c>
    </row>
    <row r="762" ht="16.5" customHeight="1" s="671">
      <c r="B762" s="367" t="inlineStr">
        <is>
          <t>10.25</t>
        </is>
      </c>
      <c r="C762" s="351" t="inlineStr">
        <is>
          <t>22,243</t>
        </is>
      </c>
      <c r="D762" s="727" t="n">
        <v>-1339</v>
      </c>
      <c r="E762" s="352" t="inlineStr"/>
      <c r="F762" s="341" t="n">
        <v>88.2</v>
      </c>
      <c r="G762" s="355" t="inlineStr">
        <is>
          <t>371.84</t>
        </is>
      </c>
      <c r="H762" s="356" t="inlineStr">
        <is>
          <t>376.31</t>
        </is>
      </c>
      <c r="I762" s="354" t="inlineStr">
        <is>
          <t>경희대</t>
        </is>
      </c>
      <c r="J762" s="340" t="inlineStr">
        <is>
          <t>프랑스어학과</t>
        </is>
      </c>
      <c r="K762" s="339" t="inlineStr">
        <is>
          <t>통합</t>
        </is>
      </c>
      <c r="L762" s="357" t="n">
        <v>18</v>
      </c>
      <c r="M762" s="358" t="inlineStr">
        <is>
          <t xml:space="preserve">550.57 / </t>
        </is>
      </c>
      <c r="N762" s="359" t="n">
        <v>800</v>
      </c>
      <c r="O762" s="360" t="inlineStr">
        <is>
          <t>표점</t>
        </is>
      </c>
      <c r="P762" s="343" t="inlineStr">
        <is>
          <t>변표</t>
        </is>
      </c>
      <c r="Q762" s="342" t="inlineStr">
        <is>
          <t>2과목</t>
        </is>
      </c>
      <c r="R762" s="344" t="n">
        <v>35</v>
      </c>
      <c r="S762" s="345" t="n">
        <v>20</v>
      </c>
      <c r="T762" s="362" t="n">
        <v>30</v>
      </c>
      <c r="U762" s="361" t="n">
        <v>88.2</v>
      </c>
      <c r="V762" s="346" t="n">
        <v>124.1413195269789</v>
      </c>
      <c r="W762" s="348" t="n">
        <v>122.4693219633943</v>
      </c>
      <c r="X762" s="347" t="n">
        <v>62.61</v>
      </c>
      <c r="Y762" s="357" t="n">
        <v>63.16999999999999</v>
      </c>
      <c r="Z762" s="365" t="inlineStr">
        <is>
          <t>2등급</t>
        </is>
      </c>
      <c r="AA762" s="350" t="n">
        <v>117.6</v>
      </c>
      <c r="AB762" s="349" t="inlineStr">
        <is>
          <t>만점</t>
        </is>
      </c>
      <c r="AC762" s="350" t="n">
        <v>0</v>
      </c>
      <c r="AD762" s="349" t="inlineStr">
        <is>
          <t>만점</t>
        </is>
      </c>
      <c r="AE762" s="364" t="n">
        <v>0</v>
      </c>
      <c r="AF762" s="366" t="n">
        <v>9.6</v>
      </c>
      <c r="AG762" s="363" t="n">
        <v>0</v>
      </c>
      <c r="AH762" s="635" t="inlineStr">
        <is>
          <t xml:space="preserve"> 사탐9.6점 가산</t>
        </is>
      </c>
      <c r="AI762" s="324" t="n"/>
      <c r="AL762" s="487" t="inlineStr">
        <is>
          <t>경희대 프랑스어학과</t>
        </is>
      </c>
      <c r="AM762" s="477" t="inlineStr">
        <is>
          <t>통합</t>
        </is>
      </c>
      <c r="AN762" s="637" t="n">
        <v>100</v>
      </c>
      <c r="AO762" s="478" t="n">
        <v>-1339</v>
      </c>
      <c r="AP762" s="463" t="n">
        <v>-673</v>
      </c>
      <c r="AQ762" s="479" t="n">
        <v>-666</v>
      </c>
      <c r="AR762" s="476" t="inlineStr">
        <is>
          <t>10.26 → 9.95</t>
        </is>
      </c>
      <c r="BA762" s="313" t="inlineStr">
        <is>
          <t>자연436</t>
        </is>
      </c>
    </row>
    <row r="763" ht="16.5" customHeight="1" s="671">
      <c r="B763" s="367" t="inlineStr">
        <is>
          <t>10.27</t>
        </is>
      </c>
      <c r="C763" s="351" t="inlineStr">
        <is>
          <t>22,286</t>
        </is>
      </c>
      <c r="D763" s="727" t="n">
        <v>-1340</v>
      </c>
      <c r="E763" s="352" t="inlineStr">
        <is>
          <t>371.45</t>
        </is>
      </c>
      <c r="F763" s="341" t="n">
        <v>88.18000000000001</v>
      </c>
      <c r="G763" s="355" t="inlineStr">
        <is>
          <t>371.81</t>
        </is>
      </c>
      <c r="H763" s="356" t="inlineStr">
        <is>
          <t>376.29</t>
        </is>
      </c>
      <c r="I763" s="354" t="inlineStr">
        <is>
          <t>한국외국어대</t>
        </is>
      </c>
      <c r="J763" s="340" t="inlineStr">
        <is>
          <t>인도어과</t>
        </is>
      </c>
      <c r="K763" s="339" t="inlineStr">
        <is>
          <t>통합</t>
        </is>
      </c>
      <c r="L763" s="357" t="n">
        <v>10</v>
      </c>
      <c r="M763" s="358" t="inlineStr">
        <is>
          <t xml:space="preserve">650.2 / </t>
        </is>
      </c>
      <c r="N763" s="359" t="n">
        <v>700</v>
      </c>
      <c r="O763" s="360" t="inlineStr">
        <is>
          <t>표점/만점</t>
        </is>
      </c>
      <c r="P763" s="343" t="inlineStr">
        <is>
          <t>변표/만점</t>
        </is>
      </c>
      <c r="Q763" s="342" t="inlineStr">
        <is>
          <t>2과목</t>
        </is>
      </c>
      <c r="R763" s="344" t="n">
        <v>30</v>
      </c>
      <c r="S763" s="345" t="n">
        <v>30</v>
      </c>
      <c r="T763" s="362" t="n">
        <v>20</v>
      </c>
      <c r="U763" s="361" t="n">
        <v>88.18000000000001</v>
      </c>
      <c r="V763" s="346" t="n">
        <v>124.1297083535785</v>
      </c>
      <c r="W763" s="348" t="n">
        <v>122.459759820594</v>
      </c>
      <c r="X763" s="347" t="n">
        <v>62.61</v>
      </c>
      <c r="Y763" s="357" t="n">
        <v>65.49000000000001</v>
      </c>
      <c r="Z763" s="365" t="inlineStr">
        <is>
          <t>2등급</t>
        </is>
      </c>
      <c r="AA763" s="350" t="n">
        <v>138</v>
      </c>
      <c r="AB763" s="349" t="inlineStr">
        <is>
          <t>만점</t>
        </is>
      </c>
      <c r="AC763" s="350" t="n">
        <v>10</v>
      </c>
      <c r="AD763" s="349" t="inlineStr">
        <is>
          <t>만점</t>
        </is>
      </c>
      <c r="AE763" s="364" t="n">
        <v>0</v>
      </c>
      <c r="AF763" s="366" t="n">
        <v>0</v>
      </c>
      <c r="AG763" s="363" t="n">
        <v>0</v>
      </c>
      <c r="AH763" s="635" t="inlineStr"/>
      <c r="AI763" s="324" t="n"/>
      <c r="AL763" s="487" t="inlineStr">
        <is>
          <t>한국외국어대 인도어과</t>
        </is>
      </c>
      <c r="AM763" s="477" t="inlineStr">
        <is>
          <t>통합</t>
        </is>
      </c>
      <c r="AN763" s="637" t="n">
        <v>100</v>
      </c>
      <c r="AO763" s="478" t="n">
        <v>-1340</v>
      </c>
      <c r="AP763" s="463" t="n">
        <v>-673</v>
      </c>
      <c r="AQ763" s="479" t="n">
        <v>-667</v>
      </c>
      <c r="AR763" s="476" t="inlineStr">
        <is>
          <t>10.27 → 9.96</t>
        </is>
      </c>
      <c r="BA763" s="313" t="inlineStr">
        <is>
          <t>통합인문314</t>
        </is>
      </c>
    </row>
    <row r="764" ht="16.5" customHeight="1" s="671">
      <c r="B764" s="367" t="inlineStr">
        <is>
          <t>10.27</t>
        </is>
      </c>
      <c r="C764" s="351" t="inlineStr">
        <is>
          <t>22,286</t>
        </is>
      </c>
      <c r="D764" s="727" t="n">
        <v>-1341</v>
      </c>
      <c r="E764" s="352" t="inlineStr">
        <is>
          <t>371.39</t>
        </is>
      </c>
      <c r="F764" s="341" t="n">
        <v>88.18000000000001</v>
      </c>
      <c r="G764" s="355" t="inlineStr">
        <is>
          <t>371.81</t>
        </is>
      </c>
      <c r="H764" s="356" t="inlineStr">
        <is>
          <t>376.29</t>
        </is>
      </c>
      <c r="I764" s="354" t="inlineStr">
        <is>
          <t>한국외국어대</t>
        </is>
      </c>
      <c r="J764" s="340" t="inlineStr">
        <is>
          <t>아랍어과</t>
        </is>
      </c>
      <c r="K764" s="339" t="inlineStr">
        <is>
          <t>통합</t>
        </is>
      </c>
      <c r="L764" s="357" t="n">
        <v>14</v>
      </c>
      <c r="M764" s="358" t="inlineStr">
        <is>
          <t xml:space="preserve">650.2 / </t>
        </is>
      </c>
      <c r="N764" s="359" t="n">
        <v>700</v>
      </c>
      <c r="O764" s="360" t="inlineStr">
        <is>
          <t>표점/만점</t>
        </is>
      </c>
      <c r="P764" s="343" t="inlineStr">
        <is>
          <t>변표/만점</t>
        </is>
      </c>
      <c r="Q764" s="342" t="inlineStr">
        <is>
          <t>2과목</t>
        </is>
      </c>
      <c r="R764" s="344" t="n">
        <v>30</v>
      </c>
      <c r="S764" s="345" t="n">
        <v>30</v>
      </c>
      <c r="T764" s="362" t="n">
        <v>20</v>
      </c>
      <c r="U764" s="361" t="n">
        <v>88.18000000000001</v>
      </c>
      <c r="V764" s="346" t="n">
        <v>124.1297083535785</v>
      </c>
      <c r="W764" s="348" t="n">
        <v>122.459759820594</v>
      </c>
      <c r="X764" s="347" t="n">
        <v>62.61</v>
      </c>
      <c r="Y764" s="357" t="n">
        <v>65.49000000000001</v>
      </c>
      <c r="Z764" s="365" t="inlineStr">
        <is>
          <t>2등급</t>
        </is>
      </c>
      <c r="AA764" s="350" t="n">
        <v>138</v>
      </c>
      <c r="AB764" s="349" t="inlineStr">
        <is>
          <t>만점</t>
        </is>
      </c>
      <c r="AC764" s="350" t="n">
        <v>10</v>
      </c>
      <c r="AD764" s="349" t="inlineStr">
        <is>
          <t>만점</t>
        </is>
      </c>
      <c r="AE764" s="364" t="n">
        <v>0</v>
      </c>
      <c r="AF764" s="366" t="n">
        <v>0</v>
      </c>
      <c r="AG764" s="363" t="n">
        <v>0</v>
      </c>
      <c r="AH764" s="635" t="inlineStr"/>
      <c r="AI764" s="324" t="n"/>
      <c r="AL764" s="487" t="inlineStr">
        <is>
          <t>한국외국어대 아랍어과</t>
        </is>
      </c>
      <c r="AM764" s="477" t="inlineStr">
        <is>
          <t>통합</t>
        </is>
      </c>
      <c r="AN764" s="637" t="n">
        <v>100</v>
      </c>
      <c r="AO764" s="478" t="n">
        <v>-1341</v>
      </c>
      <c r="AP764" s="463" t="n">
        <v>-673</v>
      </c>
      <c r="AQ764" s="479" t="n">
        <v>-668</v>
      </c>
      <c r="AR764" s="476" t="inlineStr">
        <is>
          <t>10.27 → 9.96</t>
        </is>
      </c>
      <c r="BA764" s="313" t="inlineStr">
        <is>
          <t>자연437</t>
        </is>
      </c>
    </row>
    <row r="765" ht="16.5" customHeight="1" s="671">
      <c r="B765" s="367" t="inlineStr">
        <is>
          <t>10.31</t>
        </is>
      </c>
      <c r="C765" s="351" t="inlineStr">
        <is>
          <t>22,373</t>
        </is>
      </c>
      <c r="D765" s="727" t="n">
        <v>-1342</v>
      </c>
      <c r="E765" s="352" t="inlineStr">
        <is>
          <t>371.39</t>
        </is>
      </c>
      <c r="F765" s="341" t="n">
        <v>88.14</v>
      </c>
      <c r="G765" s="355" t="inlineStr">
        <is>
          <t>371.73</t>
        </is>
      </c>
      <c r="H765" s="356" t="inlineStr">
        <is>
          <t>376.19</t>
        </is>
      </c>
      <c r="I765" s="354" t="inlineStr">
        <is>
          <t>한국외국어대</t>
        </is>
      </c>
      <c r="J765" s="340" t="inlineStr">
        <is>
          <t>특수외국어(인도․아세안지역)계열</t>
        </is>
      </c>
      <c r="K765" s="339" t="inlineStr">
        <is>
          <t>통합</t>
        </is>
      </c>
      <c r="L765" s="357" t="n">
        <v>9</v>
      </c>
      <c r="M765" s="358" t="inlineStr">
        <is>
          <t xml:space="preserve">650.1 / </t>
        </is>
      </c>
      <c r="N765" s="359" t="n">
        <v>700</v>
      </c>
      <c r="O765" s="360" t="inlineStr">
        <is>
          <t>표점/만점</t>
        </is>
      </c>
      <c r="P765" s="343" t="inlineStr">
        <is>
          <t>변표/만점</t>
        </is>
      </c>
      <c r="Q765" s="342" t="inlineStr">
        <is>
          <t>2과목</t>
        </is>
      </c>
      <c r="R765" s="344" t="n">
        <v>30</v>
      </c>
      <c r="S765" s="345" t="n">
        <v>30</v>
      </c>
      <c r="T765" s="362" t="n">
        <v>20</v>
      </c>
      <c r="U765" s="361" t="n">
        <v>88.14</v>
      </c>
      <c r="V765" s="346" t="n">
        <v>124.0997151214123</v>
      </c>
      <c r="W765" s="348" t="n">
        <v>122.4350595117513</v>
      </c>
      <c r="X765" s="347" t="n">
        <v>62.6</v>
      </c>
      <c r="Y765" s="357" t="n">
        <v>65.48</v>
      </c>
      <c r="Z765" s="365" t="inlineStr">
        <is>
          <t>2등급</t>
        </is>
      </c>
      <c r="AA765" s="350" t="n">
        <v>138</v>
      </c>
      <c r="AB765" s="349" t="inlineStr">
        <is>
          <t>만점</t>
        </is>
      </c>
      <c r="AC765" s="350" t="n">
        <v>10</v>
      </c>
      <c r="AD765" s="349" t="inlineStr">
        <is>
          <t>만점</t>
        </is>
      </c>
      <c r="AE765" s="364" t="n">
        <v>0</v>
      </c>
      <c r="AF765" s="366" t="n">
        <v>0</v>
      </c>
      <c r="AG765" s="363" t="n">
        <v>0</v>
      </c>
      <c r="AH765" s="635" t="inlineStr"/>
      <c r="AI765" s="324" t="n"/>
      <c r="AL765" s="487" t="inlineStr">
        <is>
          <t>한국외국어대 특수외국어(인도․아세안지역)계열</t>
        </is>
      </c>
      <c r="AM765" s="477" t="inlineStr">
        <is>
          <t>통합</t>
        </is>
      </c>
      <c r="AN765" s="637" t="n">
        <v>100</v>
      </c>
      <c r="AO765" s="478" t="n">
        <v>-1342</v>
      </c>
      <c r="AP765" s="463" t="n">
        <v>-673</v>
      </c>
      <c r="AQ765" s="479" t="n">
        <v>-669</v>
      </c>
      <c r="AR765" s="476" t="inlineStr">
        <is>
          <t>10.32 → 10.01</t>
        </is>
      </c>
      <c r="BA765" s="313" t="inlineStr">
        <is>
          <t>통합인문315</t>
        </is>
      </c>
    </row>
    <row r="766" ht="16.5" customHeight="1" s="671">
      <c r="B766" s="367" t="inlineStr">
        <is>
          <t>10.31</t>
        </is>
      </c>
      <c r="C766" s="351" t="inlineStr">
        <is>
          <t>22,373</t>
        </is>
      </c>
      <c r="D766" s="727" t="n">
        <v>-1343</v>
      </c>
      <c r="E766" s="352" t="inlineStr">
        <is>
          <t>371.36</t>
        </is>
      </c>
      <c r="F766" s="341" t="n">
        <v>88.14</v>
      </c>
      <c r="G766" s="355" t="inlineStr">
        <is>
          <t>371.73</t>
        </is>
      </c>
      <c r="H766" s="356" t="inlineStr">
        <is>
          <t>376.19</t>
        </is>
      </c>
      <c r="I766" s="354" t="inlineStr">
        <is>
          <t>한국외국어대</t>
        </is>
      </c>
      <c r="J766" s="340" t="inlineStr">
        <is>
          <t>몽골어과</t>
        </is>
      </c>
      <c r="K766" s="339" t="inlineStr">
        <is>
          <t>통합</t>
        </is>
      </c>
      <c r="L766" s="357" t="n">
        <v>7</v>
      </c>
      <c r="M766" s="358" t="inlineStr">
        <is>
          <t xml:space="preserve">650.1 / </t>
        </is>
      </c>
      <c r="N766" s="359" t="n">
        <v>700</v>
      </c>
      <c r="O766" s="360" t="inlineStr">
        <is>
          <t>표점/만점</t>
        </is>
      </c>
      <c r="P766" s="343" t="inlineStr">
        <is>
          <t>변표/만점</t>
        </is>
      </c>
      <c r="Q766" s="342" t="inlineStr">
        <is>
          <t>2과목</t>
        </is>
      </c>
      <c r="R766" s="344" t="n">
        <v>30</v>
      </c>
      <c r="S766" s="345" t="n">
        <v>30</v>
      </c>
      <c r="T766" s="362" t="n">
        <v>20</v>
      </c>
      <c r="U766" s="361" t="n">
        <v>88.14</v>
      </c>
      <c r="V766" s="346" t="n">
        <v>124.0997151214123</v>
      </c>
      <c r="W766" s="348" t="n">
        <v>122.4350595117513</v>
      </c>
      <c r="X766" s="347" t="n">
        <v>62.6</v>
      </c>
      <c r="Y766" s="357" t="n">
        <v>65.48</v>
      </c>
      <c r="Z766" s="365" t="inlineStr">
        <is>
          <t>2등급</t>
        </is>
      </c>
      <c r="AA766" s="350" t="n">
        <v>138</v>
      </c>
      <c r="AB766" s="349" t="inlineStr">
        <is>
          <t>만점</t>
        </is>
      </c>
      <c r="AC766" s="350" t="n">
        <v>10</v>
      </c>
      <c r="AD766" s="349" t="inlineStr">
        <is>
          <t>만점</t>
        </is>
      </c>
      <c r="AE766" s="364" t="n">
        <v>0</v>
      </c>
      <c r="AF766" s="366" t="n">
        <v>0</v>
      </c>
      <c r="AG766" s="363" t="n">
        <v>0</v>
      </c>
      <c r="AH766" s="635" t="inlineStr"/>
      <c r="AI766" s="324" t="n"/>
      <c r="AL766" s="487" t="inlineStr">
        <is>
          <t>한국외국어대 몽골어과</t>
        </is>
      </c>
      <c r="AM766" s="477" t="inlineStr">
        <is>
          <t>통합</t>
        </is>
      </c>
      <c r="AN766" s="637" t="n">
        <v>100</v>
      </c>
      <c r="AO766" s="478" t="n">
        <v>-1343</v>
      </c>
      <c r="AP766" s="463" t="n">
        <v>-674</v>
      </c>
      <c r="AQ766" s="479" t="n">
        <v>-669</v>
      </c>
      <c r="AR766" s="476" t="inlineStr">
        <is>
          <t>10.32 → 10.00</t>
        </is>
      </c>
      <c r="BA766" s="313" t="inlineStr">
        <is>
          <t>통합인문316</t>
        </is>
      </c>
    </row>
    <row r="767" ht="16.5" customHeight="1" s="671">
      <c r="B767" s="367" t="inlineStr">
        <is>
          <t>10.14</t>
        </is>
      </c>
      <c r="C767" s="351" t="inlineStr">
        <is>
          <t>22,004</t>
        </is>
      </c>
      <c r="D767" s="727" t="n">
        <v>-1344</v>
      </c>
      <c r="E767" s="352" t="inlineStr">
        <is>
          <t>371.36</t>
        </is>
      </c>
      <c r="F767" s="341" t="n">
        <v>88.12</v>
      </c>
      <c r="G767" s="355" t="inlineStr">
        <is>
          <t>371.70</t>
        </is>
      </c>
      <c r="H767" s="356" t="inlineStr">
        <is>
          <t>376.13</t>
        </is>
      </c>
      <c r="I767" s="354" t="inlineStr">
        <is>
          <t>홍익대</t>
        </is>
      </c>
      <c r="J767" s="340" t="inlineStr">
        <is>
          <t>독어독문학과</t>
        </is>
      </c>
      <c r="K767" s="339" t="inlineStr">
        <is>
          <t>통합</t>
        </is>
      </c>
      <c r="L767" s="357" t="n">
        <v>10</v>
      </c>
      <c r="M767" s="358" t="inlineStr">
        <is>
          <t xml:space="preserve">129.5 / </t>
        </is>
      </c>
      <c r="N767" s="359" t="n">
        <v>200</v>
      </c>
      <c r="O767" s="360" t="inlineStr">
        <is>
          <t>표점</t>
        </is>
      </c>
      <c r="P767" s="343" t="inlineStr">
        <is>
          <t>표점</t>
        </is>
      </c>
      <c r="Q767" s="342" t="inlineStr">
        <is>
          <t>2과목</t>
        </is>
      </c>
      <c r="R767" s="344" t="n">
        <v>30</v>
      </c>
      <c r="S767" s="345" t="n">
        <v>30</v>
      </c>
      <c r="T767" s="362" t="n">
        <v>25</v>
      </c>
      <c r="U767" s="361" t="n">
        <v>88.12</v>
      </c>
      <c r="V767" s="346" t="n">
        <v>124.0874853997636</v>
      </c>
      <c r="W767" s="348" t="n">
        <v>122.4249879762759</v>
      </c>
      <c r="X767" s="347" t="n">
        <v>62.59</v>
      </c>
      <c r="Y767" s="357" t="inlineStr"/>
      <c r="Z767" s="365" t="inlineStr">
        <is>
          <t>2등급</t>
        </is>
      </c>
      <c r="AA767" s="350" t="n">
        <v>14.25</v>
      </c>
      <c r="AB767" s="349" t="inlineStr">
        <is>
          <t>만점</t>
        </is>
      </c>
      <c r="AC767" s="350" t="n">
        <v>10</v>
      </c>
      <c r="AD767" s="349" t="inlineStr">
        <is>
          <t>만점</t>
        </is>
      </c>
      <c r="AE767" s="364" t="n">
        <v>0</v>
      </c>
      <c r="AF767" s="366" t="n">
        <v>0</v>
      </c>
      <c r="AG767" s="363" t="n">
        <v>0</v>
      </c>
      <c r="AH767" s="635" t="inlineStr"/>
      <c r="AI767" s="324" t="n"/>
      <c r="AL767" s="487" t="inlineStr">
        <is>
          <t>홍익대 독어독문학과</t>
        </is>
      </c>
      <c r="AM767" s="477" t="inlineStr">
        <is>
          <t>통합</t>
        </is>
      </c>
      <c r="AN767" s="637" t="n">
        <v>100</v>
      </c>
      <c r="AO767" s="478" t="n">
        <v>-1344</v>
      </c>
      <c r="AP767" s="463" t="n">
        <v>-674</v>
      </c>
      <c r="AQ767" s="479" t="n">
        <v>-670</v>
      </c>
      <c r="AR767" s="476" t="inlineStr">
        <is>
          <t>10.33 → 10.02</t>
        </is>
      </c>
      <c r="BA767" s="313" t="inlineStr">
        <is>
          <t>통합인문317</t>
        </is>
      </c>
    </row>
    <row r="768" ht="16.5" customHeight="1" s="671">
      <c r="B768" s="367" t="inlineStr">
        <is>
          <t>10.14</t>
        </is>
      </c>
      <c r="C768" s="351" t="inlineStr">
        <is>
          <t>22,004</t>
        </is>
      </c>
      <c r="D768" s="727" t="n">
        <v>-1345</v>
      </c>
      <c r="E768" s="352" t="inlineStr">
        <is>
          <t>371.27</t>
        </is>
      </c>
      <c r="F768" s="341" t="n">
        <v>88.12</v>
      </c>
      <c r="G768" s="355" t="inlineStr">
        <is>
          <t>371.70</t>
        </is>
      </c>
      <c r="H768" s="356" t="inlineStr">
        <is>
          <t>376.13</t>
        </is>
      </c>
      <c r="I768" s="354" t="inlineStr">
        <is>
          <t>홍익대</t>
        </is>
      </c>
      <c r="J768" s="340" t="inlineStr">
        <is>
          <t>영어영문학과</t>
        </is>
      </c>
      <c r="K768" s="339" t="inlineStr">
        <is>
          <t>통합</t>
        </is>
      </c>
      <c r="L768" s="357" t="n">
        <v>15</v>
      </c>
      <c r="M768" s="358" t="inlineStr">
        <is>
          <t xml:space="preserve">129.5 / </t>
        </is>
      </c>
      <c r="N768" s="359" t="n">
        <v>200</v>
      </c>
      <c r="O768" s="360" t="inlineStr">
        <is>
          <t>표점</t>
        </is>
      </c>
      <c r="P768" s="343" t="inlineStr">
        <is>
          <t>표점</t>
        </is>
      </c>
      <c r="Q768" s="342" t="inlineStr">
        <is>
          <t>2과목</t>
        </is>
      </c>
      <c r="R768" s="344" t="n">
        <v>30</v>
      </c>
      <c r="S768" s="345" t="n">
        <v>30</v>
      </c>
      <c r="T768" s="362" t="n">
        <v>25</v>
      </c>
      <c r="U768" s="361" t="n">
        <v>88.12</v>
      </c>
      <c r="V768" s="346" t="n">
        <v>124.0874853997636</v>
      </c>
      <c r="W768" s="348" t="n">
        <v>122.4249879762759</v>
      </c>
      <c r="X768" s="347" t="n">
        <v>62.59</v>
      </c>
      <c r="Y768" s="357" t="inlineStr"/>
      <c r="Z768" s="365" t="inlineStr">
        <is>
          <t>2등급</t>
        </is>
      </c>
      <c r="AA768" s="350" t="n">
        <v>14.25</v>
      </c>
      <c r="AB768" s="349" t="inlineStr">
        <is>
          <t>만점</t>
        </is>
      </c>
      <c r="AC768" s="350" t="n">
        <v>10</v>
      </c>
      <c r="AD768" s="349" t="inlineStr">
        <is>
          <t>만점</t>
        </is>
      </c>
      <c r="AE768" s="364" t="n">
        <v>0</v>
      </c>
      <c r="AF768" s="366" t="n">
        <v>0</v>
      </c>
      <c r="AG768" s="363" t="n">
        <v>0</v>
      </c>
      <c r="AH768" s="635" t="inlineStr"/>
      <c r="AI768" s="324" t="n"/>
      <c r="AL768" s="487" t="inlineStr">
        <is>
          <t>홍익대 영어영문학과</t>
        </is>
      </c>
      <c r="AM768" s="477" t="inlineStr">
        <is>
          <t>통합</t>
        </is>
      </c>
      <c r="AN768" s="637" t="n">
        <v>100</v>
      </c>
      <c r="AO768" s="478" t="n">
        <v>-1345</v>
      </c>
      <c r="AP768" s="463" t="n">
        <v>-674</v>
      </c>
      <c r="AQ768" s="479" t="n">
        <v>-671</v>
      </c>
      <c r="AR768" s="476" t="inlineStr">
        <is>
          <t>10.33 → 10.02</t>
        </is>
      </c>
      <c r="BA768" s="313" t="inlineStr">
        <is>
          <t>통합인문318</t>
        </is>
      </c>
    </row>
    <row r="769" ht="16.5" customHeight="1" s="671">
      <c r="B769" s="367" t="inlineStr">
        <is>
          <t>10.35</t>
        </is>
      </c>
      <c r="C769" s="351" t="inlineStr">
        <is>
          <t>22,460</t>
        </is>
      </c>
      <c r="D769" s="727" t="n">
        <v>-1346</v>
      </c>
      <c r="E769" s="352" t="inlineStr">
        <is>
          <t>371.27</t>
        </is>
      </c>
      <c r="F769" s="341" t="n">
        <v>88.09999999999999</v>
      </c>
      <c r="G769" s="355" t="inlineStr">
        <is>
          <t>371.19</t>
        </is>
      </c>
      <c r="H769" s="356" t="inlineStr">
        <is>
          <t>375.54</t>
        </is>
      </c>
      <c r="I769" s="354" t="inlineStr">
        <is>
          <t>가톨릭대</t>
        </is>
      </c>
      <c r="J769" s="340" t="inlineStr">
        <is>
          <t>자연공학계열(일반전형Ⅱ)</t>
        </is>
      </c>
      <c r="K769" s="339" t="inlineStr">
        <is>
          <t>통합</t>
        </is>
      </c>
      <c r="L769" s="357" t="n">
        <v>37</v>
      </c>
      <c r="M769" s="358" t="inlineStr">
        <is>
          <t xml:space="preserve">880 / </t>
        </is>
      </c>
      <c r="N769" s="359" t="n">
        <v>1000</v>
      </c>
      <c r="O769" s="360" t="inlineStr">
        <is>
          <t>백분위</t>
        </is>
      </c>
      <c r="P769" s="343" t="inlineStr">
        <is>
          <t>백분위</t>
        </is>
      </c>
      <c r="Q769" s="342" t="inlineStr">
        <is>
          <t>1과목</t>
        </is>
      </c>
      <c r="R769" s="344" t="n">
        <v>0</v>
      </c>
      <c r="S769" s="345" t="n">
        <v>50</v>
      </c>
      <c r="T769" s="362" t="n">
        <v>50</v>
      </c>
      <c r="U769" s="361" t="n">
        <v>88.09999999999999</v>
      </c>
      <c r="V769" s="346" t="n">
        <v>124.0714285714286</v>
      </c>
      <c r="W769" s="348" t="n">
        <v>122.4117647058823</v>
      </c>
      <c r="X769" s="347" t="n">
        <v>62.35</v>
      </c>
      <c r="Y769" s="357" t="inlineStr"/>
      <c r="Z769" s="365" t="inlineStr">
        <is>
          <t>2등급</t>
        </is>
      </c>
      <c r="AA769" s="350" t="n">
        <v>-1</v>
      </c>
      <c r="AB769" s="349" t="inlineStr">
        <is>
          <t>만점</t>
        </is>
      </c>
      <c r="AC769" s="350" t="n">
        <v>0</v>
      </c>
      <c r="AD769" s="349" t="inlineStr">
        <is>
          <t>만점</t>
        </is>
      </c>
      <c r="AE769" s="364" t="n">
        <v>0</v>
      </c>
      <c r="AF769" s="366" t="n">
        <v>0</v>
      </c>
      <c r="AG769" s="363" t="n">
        <v>0</v>
      </c>
      <c r="AH769" s="635" t="inlineStr"/>
      <c r="AI769" s="324" t="n"/>
      <c r="AL769" s="487" t="inlineStr">
        <is>
          <t>가톨릭대 자연공학계열(일반전형Ⅱ)</t>
        </is>
      </c>
      <c r="AM769" s="477" t="inlineStr">
        <is>
          <t>통합</t>
        </is>
      </c>
      <c r="AN769" s="637" t="n">
        <v>100</v>
      </c>
      <c r="AO769" s="478" t="n">
        <v>-1346</v>
      </c>
      <c r="AP769" s="463" t="n">
        <v>-672</v>
      </c>
      <c r="AQ769" s="479" t="n">
        <v>-674</v>
      </c>
      <c r="AR769" s="476" t="inlineStr">
        <is>
          <t>10.54 → 10.23</t>
        </is>
      </c>
      <c r="BA769" s="313" t="inlineStr">
        <is>
          <t>통합인문319</t>
        </is>
      </c>
    </row>
    <row r="770" ht="16.5" customHeight="1" s="671">
      <c r="B770" s="367" t="inlineStr">
        <is>
          <t>10.35</t>
        </is>
      </c>
      <c r="C770" s="351" t="inlineStr">
        <is>
          <t>22,460</t>
        </is>
      </c>
      <c r="D770" s="727" t="n">
        <v>-1347</v>
      </c>
      <c r="E770" s="352" t="inlineStr"/>
      <c r="F770" s="341" t="n">
        <v>88.09999999999999</v>
      </c>
      <c r="G770" s="355" t="inlineStr">
        <is>
          <t>371.19</t>
        </is>
      </c>
      <c r="H770" s="356" t="inlineStr">
        <is>
          <t>375.54</t>
        </is>
      </c>
      <c r="I770" s="354" t="inlineStr">
        <is>
          <t>가톨릭대</t>
        </is>
      </c>
      <c r="J770" s="340" t="inlineStr">
        <is>
          <t>인문사회계열(일반전형Ⅱ)</t>
        </is>
      </c>
      <c r="K770" s="339" t="inlineStr">
        <is>
          <t>통합</t>
        </is>
      </c>
      <c r="L770" s="357" t="n">
        <v>57</v>
      </c>
      <c r="M770" s="358" t="inlineStr">
        <is>
          <t xml:space="preserve">880 / </t>
        </is>
      </c>
      <c r="N770" s="359" t="n">
        <v>1000</v>
      </c>
      <c r="O770" s="360" t="inlineStr">
        <is>
          <t>백분위</t>
        </is>
      </c>
      <c r="P770" s="343" t="inlineStr">
        <is>
          <t>백분위</t>
        </is>
      </c>
      <c r="Q770" s="342" t="inlineStr">
        <is>
          <t>1과목</t>
        </is>
      </c>
      <c r="R770" s="344" t="n">
        <v>0</v>
      </c>
      <c r="S770" s="345" t="n">
        <v>50</v>
      </c>
      <c r="T770" s="362" t="n">
        <v>50</v>
      </c>
      <c r="U770" s="361" t="n">
        <v>88.09999999999999</v>
      </c>
      <c r="V770" s="346" t="n">
        <v>124.0714285714286</v>
      </c>
      <c r="W770" s="348" t="n">
        <v>122.4117647058823</v>
      </c>
      <c r="X770" s="347" t="n">
        <v>62.35</v>
      </c>
      <c r="Y770" s="357" t="inlineStr"/>
      <c r="Z770" s="365" t="inlineStr">
        <is>
          <t>2등급</t>
        </is>
      </c>
      <c r="AA770" s="350" t="n">
        <v>-1</v>
      </c>
      <c r="AB770" s="349" t="inlineStr">
        <is>
          <t>만점</t>
        </is>
      </c>
      <c r="AC770" s="350" t="n">
        <v>0</v>
      </c>
      <c r="AD770" s="349" t="inlineStr">
        <is>
          <t>만점</t>
        </is>
      </c>
      <c r="AE770" s="364" t="n">
        <v>0</v>
      </c>
      <c r="AF770" s="366" t="n">
        <v>0</v>
      </c>
      <c r="AG770" s="363" t="n">
        <v>0</v>
      </c>
      <c r="AH770" s="635" t="inlineStr"/>
      <c r="AI770" s="324" t="n"/>
      <c r="AL770" s="487" t="inlineStr">
        <is>
          <t>가톨릭대 인문사회계열(일반전형Ⅱ)</t>
        </is>
      </c>
      <c r="AM770" s="477" t="inlineStr">
        <is>
          <t>통합</t>
        </is>
      </c>
      <c r="AN770" s="637" t="n">
        <v>100</v>
      </c>
      <c r="AO770" s="478" t="n">
        <v>-1347</v>
      </c>
      <c r="AP770" s="463" t="n">
        <v>-673</v>
      </c>
      <c r="AQ770" s="479" t="n">
        <v>-674</v>
      </c>
      <c r="AR770" s="476" t="inlineStr">
        <is>
          <t>10.54 → 10.23</t>
        </is>
      </c>
      <c r="BA770" s="313" t="inlineStr">
        <is>
          <t>자연438</t>
        </is>
      </c>
    </row>
    <row r="771" ht="16.5" customHeight="1" s="671">
      <c r="B771" s="367" t="inlineStr">
        <is>
          <t>10.34</t>
        </is>
      </c>
      <c r="C771" s="351" t="inlineStr">
        <is>
          <t>22,438</t>
        </is>
      </c>
      <c r="D771" s="727" t="n">
        <v>-1348</v>
      </c>
      <c r="E771" s="352" t="inlineStr"/>
      <c r="F771" s="341" t="n">
        <v>88.09999999999999</v>
      </c>
      <c r="G771" s="355" t="inlineStr">
        <is>
          <t>371.65</t>
        </is>
      </c>
      <c r="H771" s="356" t="inlineStr">
        <is>
          <t>376.04</t>
        </is>
      </c>
      <c r="I771" s="354" t="inlineStr">
        <is>
          <t>한국외국어대</t>
        </is>
      </c>
      <c r="J771" s="340" t="inlineStr">
        <is>
          <t>말레이‧인도네시아어과</t>
        </is>
      </c>
      <c r="K771" s="339" t="inlineStr">
        <is>
          <t>통합</t>
        </is>
      </c>
      <c r="L771" s="357" t="n">
        <v>9</v>
      </c>
      <c r="M771" s="358" t="inlineStr">
        <is>
          <t xml:space="preserve">650 / </t>
        </is>
      </c>
      <c r="N771" s="359" t="n">
        <v>700</v>
      </c>
      <c r="O771" s="360" t="inlineStr">
        <is>
          <t>표점/만점</t>
        </is>
      </c>
      <c r="P771" s="343" t="inlineStr">
        <is>
          <t>변표/만점</t>
        </is>
      </c>
      <c r="Q771" s="342" t="inlineStr">
        <is>
          <t>2과목</t>
        </is>
      </c>
      <c r="R771" s="344" t="n">
        <v>30</v>
      </c>
      <c r="S771" s="345" t="n">
        <v>30</v>
      </c>
      <c r="T771" s="362" t="n">
        <v>20</v>
      </c>
      <c r="U771" s="361" t="n">
        <v>88.09999999999999</v>
      </c>
      <c r="V771" s="346" t="n">
        <v>124.0697218892462</v>
      </c>
      <c r="W771" s="348" t="n">
        <v>122.4103592029086</v>
      </c>
      <c r="X771" s="347" t="n">
        <v>62.58</v>
      </c>
      <c r="Y771" s="357" t="n">
        <v>65.48</v>
      </c>
      <c r="Z771" s="365" t="inlineStr">
        <is>
          <t>2등급</t>
        </is>
      </c>
      <c r="AA771" s="350" t="n">
        <v>138</v>
      </c>
      <c r="AB771" s="349" t="inlineStr">
        <is>
          <t>만점</t>
        </is>
      </c>
      <c r="AC771" s="350" t="n">
        <v>10</v>
      </c>
      <c r="AD771" s="349" t="inlineStr">
        <is>
          <t>만점</t>
        </is>
      </c>
      <c r="AE771" s="364" t="n">
        <v>0</v>
      </c>
      <c r="AF771" s="366" t="n">
        <v>0</v>
      </c>
      <c r="AG771" s="363" t="n">
        <v>0</v>
      </c>
      <c r="AH771" s="635" t="inlineStr"/>
      <c r="AI771" s="324" t="n"/>
      <c r="AL771" s="487" t="inlineStr">
        <is>
          <t>한국외국어대 말레이‧인도네시아어과</t>
        </is>
      </c>
      <c r="AM771" s="477" t="inlineStr">
        <is>
          <t>통합</t>
        </is>
      </c>
      <c r="AN771" s="637" t="n">
        <v>100</v>
      </c>
      <c r="AO771" s="478" t="n">
        <v>-1348</v>
      </c>
      <c r="AP771" s="463" t="n">
        <v>-675</v>
      </c>
      <c r="AQ771" s="479" t="n">
        <v>-673</v>
      </c>
      <c r="AR771" s="476" t="inlineStr">
        <is>
          <t>10.36 → 10.04</t>
        </is>
      </c>
      <c r="BA771" s="313" t="inlineStr">
        <is>
          <t>통합인문320</t>
        </is>
      </c>
    </row>
    <row r="772" ht="16.5" customHeight="1" s="671">
      <c r="B772" s="367" t="inlineStr">
        <is>
          <t>10.37</t>
        </is>
      </c>
      <c r="C772" s="351" t="inlineStr">
        <is>
          <t>22,503</t>
        </is>
      </c>
      <c r="D772" s="727" t="n">
        <v>-1349</v>
      </c>
      <c r="E772" s="352" t="inlineStr">
        <is>
          <t>371.22</t>
        </is>
      </c>
      <c r="F772" s="341" t="n">
        <v>88.06</v>
      </c>
      <c r="G772" s="355" t="inlineStr">
        <is>
          <t>371.11</t>
        </is>
      </c>
      <c r="H772" s="356" t="inlineStr">
        <is>
          <t>376.42</t>
        </is>
      </c>
      <c r="I772" s="354" t="inlineStr">
        <is>
          <t>홍익대</t>
        </is>
      </c>
      <c r="J772" s="340" t="inlineStr">
        <is>
          <t>건설환경공학과</t>
        </is>
      </c>
      <c r="K772" s="339" t="inlineStr">
        <is>
          <t>자연</t>
        </is>
      </c>
      <c r="L772" s="357" t="n">
        <v>24</v>
      </c>
      <c r="M772" s="358" t="inlineStr">
        <is>
          <t xml:space="preserve">129.3 / </t>
        </is>
      </c>
      <c r="N772" s="359" t="n">
        <v>200</v>
      </c>
      <c r="O772" s="360" t="inlineStr">
        <is>
          <t>표점</t>
        </is>
      </c>
      <c r="P772" s="343" t="inlineStr">
        <is>
          <t>표점</t>
        </is>
      </c>
      <c r="Q772" s="342" t="inlineStr">
        <is>
          <t>2과목</t>
        </is>
      </c>
      <c r="R772" s="344" t="n">
        <v>20</v>
      </c>
      <c r="S772" s="345" t="n">
        <v>35</v>
      </c>
      <c r="T772" s="362" t="n">
        <v>30</v>
      </c>
      <c r="U772" s="361" t="n">
        <v>88.06</v>
      </c>
      <c r="V772" s="346" t="n">
        <v>124.0412271754023</v>
      </c>
      <c r="W772" s="348" t="n">
        <v>122.3868929679784</v>
      </c>
      <c r="X772" s="347" t="n">
        <v>62.34</v>
      </c>
      <c r="Y772" s="357" t="inlineStr"/>
      <c r="Z772" s="365" t="inlineStr">
        <is>
          <t>2등급</t>
        </is>
      </c>
      <c r="AA772" s="350" t="n">
        <v>14.25</v>
      </c>
      <c r="AB772" s="349" t="inlineStr">
        <is>
          <t>만점</t>
        </is>
      </c>
      <c r="AC772" s="350" t="n">
        <v>10</v>
      </c>
      <c r="AD772" s="349" t="inlineStr">
        <is>
          <t>만점</t>
        </is>
      </c>
      <c r="AE772" s="364" t="n">
        <v>0</v>
      </c>
      <c r="AF772" s="366" t="n">
        <v>0</v>
      </c>
      <c r="AG772" s="363" t="n">
        <v>0</v>
      </c>
      <c r="AH772" s="635" t="inlineStr"/>
      <c r="AI772" s="324" t="n"/>
      <c r="AL772" s="487" t="inlineStr">
        <is>
          <t>홍익대 건설환경공학과</t>
        </is>
      </c>
      <c r="AM772" s="477" t="inlineStr">
        <is>
          <t>자연</t>
        </is>
      </c>
      <c r="AN772" s="637" t="n">
        <v>100</v>
      </c>
      <c r="AO772" s="478" t="n">
        <v>-1349</v>
      </c>
      <c r="AP772" s="463" t="n">
        <v>-1349</v>
      </c>
      <c r="AQ772" s="479" t="n">
        <v>0</v>
      </c>
      <c r="AR772" s="476" t="inlineStr">
        <is>
          <t>10.38 → 9.75</t>
        </is>
      </c>
      <c r="BA772" s="313" t="inlineStr">
        <is>
          <t>자연439</t>
        </is>
      </c>
    </row>
    <row r="773" ht="16.5" customHeight="1" s="671">
      <c r="B773" s="367" t="inlineStr">
        <is>
          <t>10.21</t>
        </is>
      </c>
      <c r="C773" s="351" t="inlineStr">
        <is>
          <t>22,156</t>
        </is>
      </c>
      <c r="D773" s="727" t="n">
        <v>-1350</v>
      </c>
      <c r="E773" s="352" t="inlineStr">
        <is>
          <t>371.31</t>
        </is>
      </c>
      <c r="F773" s="341" t="n">
        <v>88.05</v>
      </c>
      <c r="G773" s="355" t="inlineStr">
        <is>
          <t>371.56</t>
        </is>
      </c>
      <c r="H773" s="356" t="inlineStr">
        <is>
          <t>375.96</t>
        </is>
      </c>
      <c r="I773" s="354" t="inlineStr">
        <is>
          <t>서울과학기술대</t>
        </is>
      </c>
      <c r="J773" s="340" t="inlineStr">
        <is>
          <t>경영학과(글로벌테크노경영전공)_인문</t>
        </is>
      </c>
      <c r="K773" s="339" t="inlineStr">
        <is>
          <t>통합</t>
        </is>
      </c>
      <c r="L773" s="357" t="n">
        <v>8</v>
      </c>
      <c r="M773" s="358" t="inlineStr">
        <is>
          <t xml:space="preserve">919.96 / </t>
        </is>
      </c>
      <c r="N773" s="359" t="n">
        <v>1000</v>
      </c>
      <c r="O773" s="360" t="inlineStr">
        <is>
          <t>표점/만점</t>
        </is>
      </c>
      <c r="P773" s="343" t="inlineStr">
        <is>
          <t>표점/만점</t>
        </is>
      </c>
      <c r="Q773" s="342" t="inlineStr">
        <is>
          <t>2과목</t>
        </is>
      </c>
      <c r="R773" s="344" t="n">
        <v>30</v>
      </c>
      <c r="S773" s="345" t="n">
        <v>25</v>
      </c>
      <c r="T773" s="362" t="n">
        <v>25</v>
      </c>
      <c r="U773" s="361" t="n">
        <v>88.05</v>
      </c>
      <c r="V773" s="346" t="n">
        <v>124.0360719107572</v>
      </c>
      <c r="W773" s="348" t="n">
        <v>122.3826474559177</v>
      </c>
      <c r="X773" s="347" t="inlineStr">
        <is>
          <t>62.63/68.82</t>
        </is>
      </c>
      <c r="Y773" s="357" t="inlineStr"/>
      <c r="Z773" s="365" t="inlineStr">
        <is>
          <t>2등급</t>
        </is>
      </c>
      <c r="AA773" s="350" t="n">
        <v>195.56</v>
      </c>
      <c r="AB773" s="349" t="inlineStr">
        <is>
          <t>만점</t>
        </is>
      </c>
      <c r="AC773" s="350" t="n">
        <v>0</v>
      </c>
      <c r="AD773" s="349" t="inlineStr">
        <is>
          <t>만점</t>
        </is>
      </c>
      <c r="AE773" s="364" t="n">
        <v>0</v>
      </c>
      <c r="AF773" s="366" t="n">
        <v>15.596</v>
      </c>
      <c r="AG773" s="363" t="n">
        <v>0</v>
      </c>
      <c r="AH773" s="635" t="inlineStr">
        <is>
          <t xml:space="preserve"> 사탐7%</t>
        </is>
      </c>
      <c r="AI773" s="324" t="n"/>
      <c r="AL773" s="487" t="inlineStr">
        <is>
          <t>서울과학기술대 경영학과(글로벌테크노경영전공)_인문</t>
        </is>
      </c>
      <c r="AM773" s="477" t="inlineStr">
        <is>
          <t>통합</t>
        </is>
      </c>
      <c r="AN773" s="637" t="n">
        <v>100</v>
      </c>
      <c r="AO773" s="478" t="n">
        <v>-1350</v>
      </c>
      <c r="AP773" s="463" t="n">
        <v>-676</v>
      </c>
      <c r="AQ773" s="479" t="n">
        <v>-674</v>
      </c>
      <c r="AR773" s="476" t="inlineStr">
        <is>
          <t>10.38 → 10.06</t>
        </is>
      </c>
      <c r="BA773" s="313" t="inlineStr">
        <is>
          <t>자연440</t>
        </is>
      </c>
    </row>
    <row r="774" ht="16.5" customHeight="1" s="671">
      <c r="B774" s="367" t="inlineStr">
        <is>
          <t>10.38</t>
        </is>
      </c>
      <c r="C774" s="351" t="inlineStr">
        <is>
          <t>22,525</t>
        </is>
      </c>
      <c r="D774" s="727" t="n">
        <v>-1351</v>
      </c>
      <c r="E774" s="352" t="inlineStr"/>
      <c r="F774" s="341" t="n">
        <v>88.05</v>
      </c>
      <c r="G774" s="355" t="inlineStr">
        <is>
          <t>371.09</t>
        </is>
      </c>
      <c r="H774" s="356" t="inlineStr">
        <is>
          <t>376.40</t>
        </is>
      </c>
      <c r="I774" s="354" t="inlineStr">
        <is>
          <t>숙명여대</t>
        </is>
      </c>
      <c r="J774" s="340" t="inlineStr">
        <is>
          <t>화공생명공학부</t>
        </is>
      </c>
      <c r="K774" s="339" t="inlineStr">
        <is>
          <t>자연</t>
        </is>
      </c>
      <c r="L774" s="357" t="n">
        <v>18</v>
      </c>
      <c r="M774" s="358" t="inlineStr">
        <is>
          <t xml:space="preserve">908.33 / </t>
        </is>
      </c>
      <c r="N774" s="359" t="n">
        <v>1000</v>
      </c>
      <c r="O774" s="360" t="inlineStr">
        <is>
          <t>표점/만점</t>
        </is>
      </c>
      <c r="P774" s="343" t="inlineStr">
        <is>
          <t>변표/만점</t>
        </is>
      </c>
      <c r="Q774" s="342" t="inlineStr">
        <is>
          <t>2과목</t>
        </is>
      </c>
      <c r="R774" s="344" t="n">
        <v>25</v>
      </c>
      <c r="S774" s="345" t="n">
        <v>35</v>
      </c>
      <c r="T774" s="362" t="n">
        <v>20</v>
      </c>
      <c r="U774" s="361" t="n">
        <v>88.05</v>
      </c>
      <c r="V774" s="346" t="n">
        <v>124.0323766557792</v>
      </c>
      <c r="W774" s="348" t="n">
        <v>122.3796043047593</v>
      </c>
      <c r="X774" s="347" t="n">
        <v>62.34</v>
      </c>
      <c r="Y774" s="357" t="n">
        <v>63.11</v>
      </c>
      <c r="Z774" s="365" t="inlineStr">
        <is>
          <t>2등급</t>
        </is>
      </c>
      <c r="AA774" s="350" t="n">
        <v>196</v>
      </c>
      <c r="AB774" s="349" t="inlineStr">
        <is>
          <t>만점</t>
        </is>
      </c>
      <c r="AC774" s="350" t="n">
        <v>3</v>
      </c>
      <c r="AD774" s="349" t="inlineStr">
        <is>
          <t>만점</t>
        </is>
      </c>
      <c r="AE774" s="364" t="n">
        <v>0</v>
      </c>
      <c r="AF774" s="366" t="n">
        <v>0</v>
      </c>
      <c r="AG774" s="363" t="n">
        <v>0</v>
      </c>
      <c r="AH774" s="635" t="inlineStr"/>
      <c r="AI774" s="324" t="n"/>
      <c r="AL774" s="487" t="inlineStr">
        <is>
          <t>숙명여대 화공생명공학부</t>
        </is>
      </c>
      <c r="AM774" s="477" t="inlineStr">
        <is>
          <t>자연</t>
        </is>
      </c>
      <c r="AN774" s="637" t="n">
        <v>100</v>
      </c>
      <c r="AO774" s="478" t="n">
        <v>-1351</v>
      </c>
      <c r="AP774" s="463" t="n">
        <v>-1351</v>
      </c>
      <c r="AQ774" s="479" t="n">
        <v>0</v>
      </c>
      <c r="AR774" s="476" t="inlineStr">
        <is>
          <t>10.38 → 9.76</t>
        </is>
      </c>
      <c r="BA774" s="313" t="inlineStr">
        <is>
          <t>자연441</t>
        </is>
      </c>
    </row>
    <row r="775" ht="16.5" customHeight="1" s="671">
      <c r="B775" s="367" t="inlineStr">
        <is>
          <t>10.40</t>
        </is>
      </c>
      <c r="C775" s="351" t="inlineStr">
        <is>
          <t>22,568</t>
        </is>
      </c>
      <c r="D775" s="727" t="n">
        <v>-1352</v>
      </c>
      <c r="E775" s="352" t="inlineStr"/>
      <c r="F775" s="341" t="n">
        <v>88</v>
      </c>
      <c r="G775" s="355" t="inlineStr">
        <is>
          <t>371.01</t>
        </is>
      </c>
      <c r="H775" s="356" t="inlineStr">
        <is>
          <t>376.29</t>
        </is>
      </c>
      <c r="I775" s="354" t="inlineStr">
        <is>
          <t>아주대</t>
        </is>
      </c>
      <c r="J775" s="340" t="inlineStr">
        <is>
          <t>간호학과</t>
        </is>
      </c>
      <c r="K775" s="339" t="inlineStr">
        <is>
          <t>자연</t>
        </is>
      </c>
      <c r="L775" s="357" t="n">
        <v>24</v>
      </c>
      <c r="M775" s="358" t="inlineStr">
        <is>
          <t xml:space="preserve">915.87 / </t>
        </is>
      </c>
      <c r="N775" s="359" t="n">
        <v>1000</v>
      </c>
      <c r="O775" s="360" t="inlineStr">
        <is>
          <t>표점/만점</t>
        </is>
      </c>
      <c r="P775" s="343" t="inlineStr">
        <is>
          <t>변표/만점</t>
        </is>
      </c>
      <c r="Q775" s="342" t="inlineStr">
        <is>
          <t>2과목</t>
        </is>
      </c>
      <c r="R775" s="344" t="n">
        <v>20</v>
      </c>
      <c r="S775" s="345" t="n">
        <v>35</v>
      </c>
      <c r="T775" s="362" t="n">
        <v>30</v>
      </c>
      <c r="U775" s="361" t="n">
        <v>88</v>
      </c>
      <c r="V775" s="346" t="n">
        <v>124.0004820152212</v>
      </c>
      <c r="W775" s="348" t="n">
        <v>122.3533381301821</v>
      </c>
      <c r="X775" s="347" t="n">
        <v>62.33</v>
      </c>
      <c r="Y775" s="357" t="n">
        <v>63.12</v>
      </c>
      <c r="Z775" s="365" t="inlineStr">
        <is>
          <t>2등급</t>
        </is>
      </c>
      <c r="AA775" s="350" t="n">
        <v>144</v>
      </c>
      <c r="AB775" s="349" t="inlineStr">
        <is>
          <t>만점</t>
        </is>
      </c>
      <c r="AC775" s="350" t="n">
        <v>0</v>
      </c>
      <c r="AD775" s="349" t="inlineStr">
        <is>
          <t>만점</t>
        </is>
      </c>
      <c r="AE775" s="364" t="n">
        <v>0</v>
      </c>
      <c r="AF775" s="366" t="n">
        <v>17.285</v>
      </c>
      <c r="AG775" s="363" t="n">
        <v>0</v>
      </c>
      <c r="AH775" s="635" t="inlineStr">
        <is>
          <t xml:space="preserve"> 미/기/과탐 3%</t>
        </is>
      </c>
      <c r="AI775" s="324" t="n"/>
      <c r="AL775" s="487" t="inlineStr">
        <is>
          <t>아주대 간호학과</t>
        </is>
      </c>
      <c r="AM775" s="477" t="inlineStr">
        <is>
          <t>자연</t>
        </is>
      </c>
      <c r="AN775" s="637" t="n">
        <v>100</v>
      </c>
      <c r="AO775" s="478" t="n">
        <v>-1352</v>
      </c>
      <c r="AP775" s="463" t="n">
        <v>-1352</v>
      </c>
      <c r="AQ775" s="479" t="n">
        <v>0</v>
      </c>
      <c r="AR775" s="476" t="inlineStr">
        <is>
          <t>10.40 → 9.78</t>
        </is>
      </c>
      <c r="BA775" s="313" t="inlineStr">
        <is>
          <t>통합인문321</t>
        </is>
      </c>
    </row>
    <row r="776" ht="16.5" customHeight="1" s="671">
      <c r="B776" s="367" t="inlineStr">
        <is>
          <t>10.45</t>
        </is>
      </c>
      <c r="C776" s="351" t="inlineStr">
        <is>
          <t>22,677</t>
        </is>
      </c>
      <c r="D776" s="727" t="n">
        <v>-1353</v>
      </c>
      <c r="E776" s="352" t="inlineStr"/>
      <c r="F776" s="341" t="n">
        <v>87.95</v>
      </c>
      <c r="G776" s="355" t="inlineStr">
        <is>
          <t>370.91</t>
        </is>
      </c>
      <c r="H776" s="356" t="inlineStr">
        <is>
          <t>376.12</t>
        </is>
      </c>
      <c r="I776" s="354" t="inlineStr">
        <is>
          <t>아주대</t>
        </is>
      </c>
      <c r="J776" s="340" t="inlineStr">
        <is>
          <t>전자공학과</t>
        </is>
      </c>
      <c r="K776" s="339" t="inlineStr">
        <is>
          <t>자연</t>
        </is>
      </c>
      <c r="L776" s="357" t="n">
        <v>32</v>
      </c>
      <c r="M776" s="358" t="inlineStr">
        <is>
          <t xml:space="preserve">915.64 / </t>
        </is>
      </c>
      <c r="N776" s="359" t="n">
        <v>1000</v>
      </c>
      <c r="O776" s="360" t="inlineStr">
        <is>
          <t>표점/만점</t>
        </is>
      </c>
      <c r="P776" s="343" t="inlineStr">
        <is>
          <t>변표/만점</t>
        </is>
      </c>
      <c r="Q776" s="342" t="inlineStr">
        <is>
          <t>2과목</t>
        </is>
      </c>
      <c r="R776" s="344" t="n">
        <v>20</v>
      </c>
      <c r="S776" s="345" t="n">
        <v>35</v>
      </c>
      <c r="T776" s="362" t="n">
        <v>30</v>
      </c>
      <c r="U776" s="361" t="n">
        <v>87.95</v>
      </c>
      <c r="V776" s="346" t="n">
        <v>123.9634434270163</v>
      </c>
      <c r="W776" s="348" t="n">
        <v>122.3228357634252</v>
      </c>
      <c r="X776" s="347" t="n">
        <v>62.31</v>
      </c>
      <c r="Y776" s="357" t="n">
        <v>63.1</v>
      </c>
      <c r="Z776" s="365" t="inlineStr">
        <is>
          <t>2등급</t>
        </is>
      </c>
      <c r="AA776" s="350" t="n">
        <v>144</v>
      </c>
      <c r="AB776" s="349" t="inlineStr">
        <is>
          <t>만점</t>
        </is>
      </c>
      <c r="AC776" s="350" t="n">
        <v>0</v>
      </c>
      <c r="AD776" s="349" t="inlineStr">
        <is>
          <t>만점</t>
        </is>
      </c>
      <c r="AE776" s="364" t="n">
        <v>0</v>
      </c>
      <c r="AF776" s="366" t="n">
        <v>17.28</v>
      </c>
      <c r="AG776" s="363" t="n">
        <v>0</v>
      </c>
      <c r="AH776" s="635" t="inlineStr">
        <is>
          <t xml:space="preserve"> 미/기/과탐 3%</t>
        </is>
      </c>
      <c r="AI776" s="324" t="n"/>
      <c r="AL776" s="487" t="inlineStr">
        <is>
          <t>아주대 전자공학과</t>
        </is>
      </c>
      <c r="AM776" s="477" t="inlineStr">
        <is>
          <t>자연</t>
        </is>
      </c>
      <c r="AN776" s="637" t="n">
        <v>100</v>
      </c>
      <c r="AO776" s="478" t="n">
        <v>-1353</v>
      </c>
      <c r="AP776" s="463" t="n">
        <v>-1353</v>
      </c>
      <c r="AQ776" s="479" t="n">
        <v>0</v>
      </c>
      <c r="AR776" s="476" t="inlineStr">
        <is>
          <t>10.45 → 9.83</t>
        </is>
      </c>
      <c r="BA776" s="313" t="inlineStr">
        <is>
          <t>자연442</t>
        </is>
      </c>
    </row>
    <row r="777" ht="16.5" customHeight="1" s="671">
      <c r="B777" s="367" t="inlineStr">
        <is>
          <t>10.45</t>
        </is>
      </c>
      <c r="C777" s="351" t="inlineStr">
        <is>
          <t>22,677</t>
        </is>
      </c>
      <c r="D777" s="727" t="n">
        <v>-1354</v>
      </c>
      <c r="E777" s="352" t="inlineStr"/>
      <c r="F777" s="341" t="n">
        <v>87.95</v>
      </c>
      <c r="G777" s="355" t="inlineStr">
        <is>
          <t>370.90</t>
        </is>
      </c>
      <c r="H777" s="356" t="inlineStr">
        <is>
          <t>376.11</t>
        </is>
      </c>
      <c r="I777" s="354" t="inlineStr">
        <is>
          <t>동국대</t>
        </is>
      </c>
      <c r="J777" s="340" t="inlineStr">
        <is>
          <t>식품생명공학과</t>
        </is>
      </c>
      <c r="K777" s="339" t="inlineStr">
        <is>
          <t>자연</t>
        </is>
      </c>
      <c r="L777" s="357" t="n">
        <v>14</v>
      </c>
      <c r="M777" s="358" t="inlineStr">
        <is>
          <t xml:space="preserve">687.117 / </t>
        </is>
      </c>
      <c r="N777" s="359" t="n">
        <v>1000</v>
      </c>
      <c r="O777" s="360" t="inlineStr">
        <is>
          <t>표점</t>
        </is>
      </c>
      <c r="P777" s="343" t="inlineStr">
        <is>
          <t>변표</t>
        </is>
      </c>
      <c r="Q777" s="342" t="inlineStr">
        <is>
          <t>2과목</t>
        </is>
      </c>
      <c r="R777" s="344" t="n">
        <v>25</v>
      </c>
      <c r="S777" s="345" t="n">
        <v>35</v>
      </c>
      <c r="T777" s="362" t="n">
        <v>25</v>
      </c>
      <c r="U777" s="361" t="n">
        <v>87.95</v>
      </c>
      <c r="V777" s="346" t="n">
        <v>123.9611437891334</v>
      </c>
      <c r="W777" s="348" t="n">
        <v>122.3209419439922</v>
      </c>
      <c r="X777" s="347" t="n">
        <v>62.31</v>
      </c>
      <c r="Y777" s="357" t="n">
        <v>63.09</v>
      </c>
      <c r="Z777" s="365" t="inlineStr">
        <is>
          <t>2등급</t>
        </is>
      </c>
      <c r="AA777" s="350" t="n">
        <v>149.25</v>
      </c>
      <c r="AB777" s="349" t="inlineStr">
        <is>
          <t>만점</t>
        </is>
      </c>
      <c r="AC777" s="350" t="n">
        <v>0</v>
      </c>
      <c r="AD777" s="349" t="inlineStr">
        <is>
          <t>만점</t>
        </is>
      </c>
      <c r="AE777" s="364" t="n">
        <v>0</v>
      </c>
      <c r="AF777" s="366" t="n">
        <v>11.154</v>
      </c>
      <c r="AG777" s="363" t="n">
        <v>0</v>
      </c>
      <c r="AH777" s="635" t="inlineStr">
        <is>
          <t xml:space="preserve"> 미/기3%, 과탐3% 가산</t>
        </is>
      </c>
      <c r="AI777" s="324" t="n"/>
      <c r="AL777" s="487" t="inlineStr">
        <is>
          <t>동국대 식품생명공학과</t>
        </is>
      </c>
      <c r="AM777" s="477" t="inlineStr">
        <is>
          <t>자연</t>
        </is>
      </c>
      <c r="AN777" s="637" t="n">
        <v>100</v>
      </c>
      <c r="AO777" s="478" t="n">
        <v>-1354</v>
      </c>
      <c r="AP777" s="463" t="n">
        <v>-1354</v>
      </c>
      <c r="AQ777" s="479" t="n">
        <v>0</v>
      </c>
      <c r="AR777" s="476" t="inlineStr">
        <is>
          <t>10.46 → 9.83</t>
        </is>
      </c>
      <c r="BA777" s="313" t="inlineStr">
        <is>
          <t>통합인문322</t>
        </is>
      </c>
    </row>
    <row r="778" ht="16.5" customHeight="1" s="671">
      <c r="B778" s="367" t="inlineStr">
        <is>
          <t>10.28</t>
        </is>
      </c>
      <c r="C778" s="351" t="inlineStr">
        <is>
          <t>22,308</t>
        </is>
      </c>
      <c r="D778" s="727" t="n">
        <v>-1355</v>
      </c>
      <c r="E778" s="352" t="inlineStr"/>
      <c r="F778" s="341" t="n">
        <v>87.94</v>
      </c>
      <c r="G778" s="355" t="inlineStr">
        <is>
          <t>371.34</t>
        </is>
      </c>
      <c r="H778" s="356" t="inlineStr">
        <is>
          <t>375.72</t>
        </is>
      </c>
      <c r="I778" s="354" t="inlineStr">
        <is>
          <t>홍익대</t>
        </is>
      </c>
      <c r="J778" s="340" t="inlineStr">
        <is>
          <t>국어국문학과</t>
        </is>
      </c>
      <c r="K778" s="339" t="inlineStr">
        <is>
          <t>통합</t>
        </is>
      </c>
      <c r="L778" s="357" t="n">
        <v>10</v>
      </c>
      <c r="M778" s="358" t="inlineStr">
        <is>
          <t xml:space="preserve">129.4 / </t>
        </is>
      </c>
      <c r="N778" s="359" t="n">
        <v>200</v>
      </c>
      <c r="O778" s="360" t="inlineStr">
        <is>
          <t>표점</t>
        </is>
      </c>
      <c r="P778" s="343" t="inlineStr">
        <is>
          <t>표점</t>
        </is>
      </c>
      <c r="Q778" s="342" t="inlineStr">
        <is>
          <t>2과목</t>
        </is>
      </c>
      <c r="R778" s="344" t="n">
        <v>30</v>
      </c>
      <c r="S778" s="345" t="n">
        <v>30</v>
      </c>
      <c r="T778" s="362" t="n">
        <v>25</v>
      </c>
      <c r="U778" s="361" t="n">
        <v>87.94</v>
      </c>
      <c r="V778" s="346" t="n">
        <v>123.9573663833961</v>
      </c>
      <c r="W778" s="348" t="n">
        <v>122.3178311392674</v>
      </c>
      <c r="X778" s="347" t="n">
        <v>62.53</v>
      </c>
      <c r="Y778" s="357" t="inlineStr"/>
      <c r="Z778" s="365" t="inlineStr">
        <is>
          <t>2등급</t>
        </is>
      </c>
      <c r="AA778" s="350" t="n">
        <v>14.25</v>
      </c>
      <c r="AB778" s="349" t="inlineStr">
        <is>
          <t>만점</t>
        </is>
      </c>
      <c r="AC778" s="350" t="n">
        <v>10</v>
      </c>
      <c r="AD778" s="349" t="inlineStr">
        <is>
          <t>만점</t>
        </is>
      </c>
      <c r="AE778" s="364" t="n">
        <v>0</v>
      </c>
      <c r="AF778" s="366" t="n">
        <v>0</v>
      </c>
      <c r="AG778" s="363" t="n">
        <v>0</v>
      </c>
      <c r="AH778" s="635" t="inlineStr"/>
      <c r="AI778" s="324" t="n"/>
      <c r="AL778" s="487" t="inlineStr">
        <is>
          <t>홍익대 국어국문학과</t>
        </is>
      </c>
      <c r="AM778" s="477" t="inlineStr">
        <is>
          <t>통합</t>
        </is>
      </c>
      <c r="AN778" s="637" t="n">
        <v>100</v>
      </c>
      <c r="AO778" s="478" t="n">
        <v>-1355</v>
      </c>
      <c r="AP778" s="463" t="n">
        <v>-678</v>
      </c>
      <c r="AQ778" s="479" t="n">
        <v>-677</v>
      </c>
      <c r="AR778" s="476" t="inlineStr">
        <is>
          <t>10.47 → 10.15</t>
        </is>
      </c>
      <c r="BA778" s="313" t="inlineStr">
        <is>
          <t>통합인문323</t>
        </is>
      </c>
    </row>
    <row r="779" ht="16.5" customHeight="1" s="671">
      <c r="B779" s="367" t="inlineStr">
        <is>
          <t>10.47</t>
        </is>
      </c>
      <c r="C779" s="351" t="inlineStr">
        <is>
          <t>22,720</t>
        </is>
      </c>
      <c r="D779" s="727" t="n">
        <v>-1356</v>
      </c>
      <c r="E779" s="352" t="inlineStr"/>
      <c r="F779" s="341" t="n">
        <v>87.93000000000001</v>
      </c>
      <c r="G779" s="355" t="inlineStr">
        <is>
          <t>370.87</t>
        </is>
      </c>
      <c r="H779" s="356" t="inlineStr">
        <is>
          <t>376.08</t>
        </is>
      </c>
      <c r="I779" s="354" t="inlineStr">
        <is>
          <t>경북대</t>
        </is>
      </c>
      <c r="J779" s="340" t="inlineStr">
        <is>
          <t>전자공학부</t>
        </is>
      </c>
      <c r="K779" s="339" t="inlineStr">
        <is>
          <t>자연</t>
        </is>
      </c>
      <c r="L779" s="357" t="n">
        <v>66</v>
      </c>
      <c r="M779" s="358" t="inlineStr">
        <is>
          <t xml:space="preserve">673.24 / </t>
        </is>
      </c>
      <c r="N779" s="359" t="n">
        <v>1000</v>
      </c>
      <c r="O779" s="360" t="inlineStr">
        <is>
          <t>표점</t>
        </is>
      </c>
      <c r="P779" s="343" t="inlineStr">
        <is>
          <t>변표</t>
        </is>
      </c>
      <c r="Q779" s="342" t="inlineStr">
        <is>
          <t>2과목</t>
        </is>
      </c>
      <c r="R779" s="344" t="n">
        <v>25</v>
      </c>
      <c r="S779" s="345" t="n">
        <v>38</v>
      </c>
      <c r="T779" s="362" t="n">
        <v>25</v>
      </c>
      <c r="U779" s="361" t="n">
        <v>87.93000000000001</v>
      </c>
      <c r="V779" s="346" t="n">
        <v>123.9484162276801</v>
      </c>
      <c r="W779" s="348" t="n">
        <v>122.3104604227954</v>
      </c>
      <c r="X779" s="347" t="n">
        <v>62.31</v>
      </c>
      <c r="Y779" s="357" t="n">
        <v>63.09</v>
      </c>
      <c r="Z779" s="365" t="inlineStr">
        <is>
          <t>2등급</t>
        </is>
      </c>
      <c r="AA779" s="350" t="n">
        <v>121.25</v>
      </c>
      <c r="AB779" s="349" t="inlineStr">
        <is>
          <t>만점</t>
        </is>
      </c>
      <c r="AC779" s="350" t="n">
        <v>10</v>
      </c>
      <c r="AD779" s="349" t="inlineStr">
        <is>
          <t>만점</t>
        </is>
      </c>
      <c r="AE779" s="364" t="n">
        <v>0</v>
      </c>
      <c r="AF779" s="366" t="n">
        <v>0</v>
      </c>
      <c r="AG779" s="363" t="n">
        <v>0</v>
      </c>
      <c r="AH779" s="635" t="inlineStr"/>
      <c r="AI779" s="324" t="n"/>
      <c r="AL779" s="487" t="inlineStr">
        <is>
          <t>경북대 전자공학부</t>
        </is>
      </c>
      <c r="AM779" s="477" t="inlineStr">
        <is>
          <t>자연</t>
        </is>
      </c>
      <c r="AN779" s="637" t="n">
        <v>100</v>
      </c>
      <c r="AO779" s="478" t="n">
        <v>-1356</v>
      </c>
      <c r="AP779" s="463" t="n">
        <v>-1356</v>
      </c>
      <c r="AQ779" s="479" t="n">
        <v>0</v>
      </c>
      <c r="AR779" s="476" t="inlineStr">
        <is>
          <t>10.47 → 9.85</t>
        </is>
      </c>
      <c r="BA779" s="313" t="inlineStr">
        <is>
          <t>통합인문324</t>
        </is>
      </c>
    </row>
    <row r="780" ht="16.5" customHeight="1" s="671">
      <c r="B780" s="367" t="inlineStr">
        <is>
          <t>10.58</t>
        </is>
      </c>
      <c r="C780" s="351" t="inlineStr">
        <is>
          <t>22,959</t>
        </is>
      </c>
      <c r="D780" s="727" t="n">
        <v>-1357</v>
      </c>
      <c r="E780" s="352" t="inlineStr">
        <is>
          <t>371.00</t>
        </is>
      </c>
      <c r="F780" s="341" t="n">
        <v>87.8</v>
      </c>
      <c r="G780" s="355" t="inlineStr">
        <is>
          <t>370.62</t>
        </is>
      </c>
      <c r="H780" s="356" t="inlineStr">
        <is>
          <t>375.87</t>
        </is>
      </c>
      <c r="I780" s="354" t="inlineStr">
        <is>
          <t>부산대</t>
        </is>
      </c>
      <c r="J780" s="340" t="inlineStr">
        <is>
          <t>전기전자공학부(전자공학전공)</t>
        </is>
      </c>
      <c r="K780" s="339" t="inlineStr">
        <is>
          <t>자연</t>
        </is>
      </c>
      <c r="L780" s="357" t="n">
        <v>33</v>
      </c>
      <c r="M780" s="358" t="inlineStr">
        <is>
          <t xml:space="preserve">702 / </t>
        </is>
      </c>
      <c r="N780" s="359" t="n">
        <v>1000</v>
      </c>
      <c r="O780" s="360" t="inlineStr">
        <is>
          <t>표점</t>
        </is>
      </c>
      <c r="P780" s="343" t="inlineStr">
        <is>
          <t>표점</t>
        </is>
      </c>
      <c r="Q780" s="342" t="inlineStr">
        <is>
          <t>2과목</t>
        </is>
      </c>
      <c r="R780" s="344" t="n">
        <v>20</v>
      </c>
      <c r="S780" s="345" t="n">
        <v>30</v>
      </c>
      <c r="T780" s="362" t="n">
        <v>30</v>
      </c>
      <c r="U780" s="361" t="n">
        <v>87.8</v>
      </c>
      <c r="V780" s="346" t="n">
        <v>123.8594369458022</v>
      </c>
      <c r="W780" s="348" t="n">
        <v>122.2371833671312</v>
      </c>
      <c r="X780" s="347" t="n">
        <v>62.26</v>
      </c>
      <c r="Y780" s="357" t="inlineStr"/>
      <c r="Z780" s="365" t="inlineStr">
        <is>
          <t>2등급</t>
        </is>
      </c>
      <c r="AA780" s="350" t="n">
        <v>198</v>
      </c>
      <c r="AB780" s="349" t="inlineStr">
        <is>
          <t>만점</t>
        </is>
      </c>
      <c r="AC780" s="350" t="n">
        <v>10</v>
      </c>
      <c r="AD780" s="349" t="inlineStr">
        <is>
          <t>만점</t>
        </is>
      </c>
      <c r="AE780" s="364" t="n">
        <v>0</v>
      </c>
      <c r="AF780" s="366" t="n">
        <v>0</v>
      </c>
      <c r="AG780" s="363" t="n">
        <v>0</v>
      </c>
      <c r="AH780" s="635" t="inlineStr"/>
      <c r="AI780" s="324" t="n"/>
      <c r="AL780" s="487" t="inlineStr">
        <is>
          <t>부산대 전기전자공학부(전자공학전공)</t>
        </is>
      </c>
      <c r="AM780" s="477" t="inlineStr">
        <is>
          <t>자연</t>
        </is>
      </c>
      <c r="AN780" s="637" t="n">
        <v>100</v>
      </c>
      <c r="AO780" s="478" t="n">
        <v>-1357</v>
      </c>
      <c r="AP780" s="463" t="n">
        <v>-1357</v>
      </c>
      <c r="AQ780" s="479" t="n">
        <v>0</v>
      </c>
      <c r="AR780" s="476" t="inlineStr">
        <is>
          <t>10.58 → 9.96</t>
        </is>
      </c>
      <c r="BA780" s="313" t="inlineStr">
        <is>
          <t>통합인문325</t>
        </is>
      </c>
    </row>
    <row r="781" ht="16.5" customHeight="1" s="671">
      <c r="B781" s="367" t="inlineStr">
        <is>
          <t>10.59</t>
        </is>
      </c>
      <c r="C781" s="351" t="inlineStr">
        <is>
          <t>22,980</t>
        </is>
      </c>
      <c r="D781" s="727" t="n">
        <v>-1358</v>
      </c>
      <c r="E781" s="352" t="inlineStr">
        <is>
          <t>370.96</t>
        </is>
      </c>
      <c r="F781" s="341" t="n">
        <v>87.78</v>
      </c>
      <c r="G781" s="355" t="inlineStr">
        <is>
          <t>371.04</t>
        </is>
      </c>
      <c r="H781" s="356" t="inlineStr">
        <is>
          <t>375.39</t>
        </is>
      </c>
      <c r="I781" s="354" t="inlineStr">
        <is>
          <t>한국외국어대</t>
        </is>
      </c>
      <c r="J781" s="340" t="inlineStr">
        <is>
          <t>튀르키예․아제르바이잔학과</t>
        </is>
      </c>
      <c r="K781" s="339" t="inlineStr">
        <is>
          <t>통합</t>
        </is>
      </c>
      <c r="L781" s="357" t="n">
        <v>9</v>
      </c>
      <c r="M781" s="358" t="inlineStr">
        <is>
          <t xml:space="preserve">649.1 / </t>
        </is>
      </c>
      <c r="N781" s="359" t="n">
        <v>700</v>
      </c>
      <c r="O781" s="360" t="inlineStr">
        <is>
          <t>표점/만점</t>
        </is>
      </c>
      <c r="P781" s="343" t="inlineStr">
        <is>
          <t>변표/만점</t>
        </is>
      </c>
      <c r="Q781" s="342" t="inlineStr">
        <is>
          <t>2과목</t>
        </is>
      </c>
      <c r="R781" s="344" t="n">
        <v>30</v>
      </c>
      <c r="S781" s="345" t="n">
        <v>30</v>
      </c>
      <c r="T781" s="362" t="n">
        <v>20</v>
      </c>
      <c r="U781" s="361" t="n">
        <v>87.78</v>
      </c>
      <c r="V781" s="346" t="n">
        <v>123.8452647117219</v>
      </c>
      <c r="W781" s="348" t="n">
        <v>122.2255121155357</v>
      </c>
      <c r="X781" s="347" t="n">
        <v>62.48</v>
      </c>
      <c r="Y781" s="357" t="n">
        <v>65.33</v>
      </c>
      <c r="Z781" s="365" t="inlineStr">
        <is>
          <t>2등급</t>
        </is>
      </c>
      <c r="AA781" s="350" t="n">
        <v>138</v>
      </c>
      <c r="AB781" s="349" t="inlineStr">
        <is>
          <t>만점</t>
        </is>
      </c>
      <c r="AC781" s="350" t="n">
        <v>10</v>
      </c>
      <c r="AD781" s="349" t="inlineStr">
        <is>
          <t>만점</t>
        </is>
      </c>
      <c r="AE781" s="364" t="n">
        <v>0</v>
      </c>
      <c r="AF781" s="366" t="n">
        <v>0</v>
      </c>
      <c r="AG781" s="363" t="n">
        <v>0</v>
      </c>
      <c r="AH781" s="635" t="inlineStr"/>
      <c r="AI781" s="324" t="n"/>
      <c r="AL781" s="487" t="inlineStr">
        <is>
          <t>한국외국어대 튀르키예․아제르바이잔학과</t>
        </is>
      </c>
      <c r="AM781" s="477" t="inlineStr">
        <is>
          <t>통합</t>
        </is>
      </c>
      <c r="AN781" s="637" t="n">
        <v>100</v>
      </c>
      <c r="AO781" s="478" t="n">
        <v>-1358</v>
      </c>
      <c r="AP781" s="463" t="n">
        <v>-677</v>
      </c>
      <c r="AQ781" s="479" t="n">
        <v>-681</v>
      </c>
      <c r="AR781" s="476" t="inlineStr">
        <is>
          <t>10.59 → 10.28</t>
        </is>
      </c>
      <c r="BA781" s="313" t="inlineStr">
        <is>
          <t>통합인문326</t>
        </is>
      </c>
    </row>
    <row r="782" ht="16.5" customHeight="1" s="671">
      <c r="B782" s="367" t="inlineStr">
        <is>
          <t>10.60</t>
        </is>
      </c>
      <c r="C782" s="351" t="inlineStr">
        <is>
          <t>23,002</t>
        </is>
      </c>
      <c r="D782" s="727" t="n">
        <v>-1359</v>
      </c>
      <c r="E782" s="352" t="inlineStr">
        <is>
          <t>370.96</t>
        </is>
      </c>
      <c r="F782" s="341" t="n">
        <v>87.77</v>
      </c>
      <c r="G782" s="355" t="inlineStr">
        <is>
          <t>370.55</t>
        </is>
      </c>
      <c r="H782" s="356" t="inlineStr">
        <is>
          <t>375.82</t>
        </is>
      </c>
      <c r="I782" s="354" t="inlineStr">
        <is>
          <t>동국대</t>
        </is>
      </c>
      <c r="J782" s="340" t="inlineStr">
        <is>
          <t>가정교육과</t>
        </is>
      </c>
      <c r="K782" s="339" t="inlineStr">
        <is>
          <t>자연</t>
        </is>
      </c>
      <c r="L782" s="357" t="n">
        <v>13</v>
      </c>
      <c r="M782" s="358" t="inlineStr">
        <is>
          <t xml:space="preserve">680.187 / </t>
        </is>
      </c>
      <c r="N782" s="359" t="n">
        <v>1000</v>
      </c>
      <c r="O782" s="360" t="inlineStr">
        <is>
          <t>표점</t>
        </is>
      </c>
      <c r="P782" s="343" t="inlineStr">
        <is>
          <t>변표</t>
        </is>
      </c>
      <c r="Q782" s="342" t="inlineStr">
        <is>
          <t>2과목</t>
        </is>
      </c>
      <c r="R782" s="344" t="n">
        <v>25</v>
      </c>
      <c r="S782" s="345" t="n">
        <v>35</v>
      </c>
      <c r="T782" s="362" t="n">
        <v>25</v>
      </c>
      <c r="U782" s="361" t="n">
        <v>87.77</v>
      </c>
      <c r="V782" s="346" t="n">
        <v>123.8337550838635</v>
      </c>
      <c r="W782" s="348" t="n">
        <v>122.2160335984758</v>
      </c>
      <c r="X782" s="347" t="n">
        <v>62.25</v>
      </c>
      <c r="Y782" s="357" t="n">
        <v>63.02</v>
      </c>
      <c r="Z782" s="365" t="inlineStr">
        <is>
          <t>2등급</t>
        </is>
      </c>
      <c r="AA782" s="350" t="n">
        <v>149.25</v>
      </c>
      <c r="AB782" s="349" t="inlineStr">
        <is>
          <t>만점</t>
        </is>
      </c>
      <c r="AC782" s="350" t="n">
        <v>0</v>
      </c>
      <c r="AD782" s="349" t="inlineStr">
        <is>
          <t>만점</t>
        </is>
      </c>
      <c r="AE782" s="364" t="n">
        <v>0</v>
      </c>
      <c r="AF782" s="366" t="n">
        <v>4.727</v>
      </c>
      <c r="AG782" s="363" t="n">
        <v>0</v>
      </c>
      <c r="AH782" s="635" t="inlineStr">
        <is>
          <t xml:space="preserve"> 과탐3%가산</t>
        </is>
      </c>
      <c r="AI782" s="324" t="n"/>
      <c r="AL782" s="487" t="inlineStr">
        <is>
          <t>동국대 가정교육과</t>
        </is>
      </c>
      <c r="AM782" s="477" t="inlineStr">
        <is>
          <t>자연</t>
        </is>
      </c>
      <c r="AN782" s="637" t="n">
        <v>100</v>
      </c>
      <c r="AO782" s="478" t="n">
        <v>-1359</v>
      </c>
      <c r="AP782" s="463" t="n">
        <v>-1359</v>
      </c>
      <c r="AQ782" s="479" t="n">
        <v>0</v>
      </c>
      <c r="AR782" s="476" t="inlineStr">
        <is>
          <t>10.61 → 9.98</t>
        </is>
      </c>
      <c r="BA782" s="313" t="inlineStr">
        <is>
          <t>통합인문327</t>
        </is>
      </c>
    </row>
    <row r="783" ht="16.5" customHeight="1" s="671">
      <c r="B783" s="367" t="inlineStr">
        <is>
          <t>10.40</t>
        </is>
      </c>
      <c r="C783" s="351" t="inlineStr">
        <is>
          <t>22,568</t>
        </is>
      </c>
      <c r="D783" s="727" t="n">
        <v>-1360</v>
      </c>
      <c r="E783" s="352" t="inlineStr"/>
      <c r="F783" s="341" t="n">
        <v>87.76000000000001</v>
      </c>
      <c r="G783" s="355" t="inlineStr">
        <is>
          <t>371.00</t>
        </is>
      </c>
      <c r="H783" s="356" t="inlineStr">
        <is>
          <t>375.36</t>
        </is>
      </c>
      <c r="I783" s="354" t="inlineStr">
        <is>
          <t>서울교대</t>
        </is>
      </c>
      <c r="J783" s="340" t="inlineStr">
        <is>
          <t>일반전형</t>
        </is>
      </c>
      <c r="K783" s="339" t="inlineStr">
        <is>
          <t>통합</t>
        </is>
      </c>
      <c r="L783" s="357" t="n">
        <v>260</v>
      </c>
      <c r="M783" s="358" t="inlineStr">
        <is>
          <t xml:space="preserve">618.41 / </t>
        </is>
      </c>
      <c r="N783" s="359" t="n">
        <v>800</v>
      </c>
      <c r="O783" s="360" t="inlineStr">
        <is>
          <t>표점</t>
        </is>
      </c>
      <c r="P783" s="343" t="inlineStr">
        <is>
          <t>표점</t>
        </is>
      </c>
      <c r="Q783" s="342" t="inlineStr">
        <is>
          <t>2과목</t>
        </is>
      </c>
      <c r="R783" s="344" t="n">
        <v>33</v>
      </c>
      <c r="S783" s="345" t="n">
        <v>33</v>
      </c>
      <c r="T783" s="362" t="n">
        <v>33</v>
      </c>
      <c r="U783" s="361" t="n">
        <v>87.76000000000001</v>
      </c>
      <c r="V783" s="346" t="n">
        <v>123.8314755200548</v>
      </c>
      <c r="W783" s="348" t="n">
        <v>122.2141563106334</v>
      </c>
      <c r="X783" s="347" t="n">
        <v>62.48</v>
      </c>
      <c r="Y783" s="357" t="inlineStr"/>
      <c r="Z783" s="365" t="inlineStr">
        <is>
          <t>3등급</t>
        </is>
      </c>
      <c r="AA783" s="350" t="n">
        <v>0</v>
      </c>
      <c r="AB783" s="349" t="inlineStr">
        <is>
          <t>만점</t>
        </is>
      </c>
      <c r="AC783" s="350" t="n">
        <v>0</v>
      </c>
      <c r="AD783" s="349" t="inlineStr">
        <is>
          <t>만점</t>
        </is>
      </c>
      <c r="AE783" s="364" t="n">
        <v>0</v>
      </c>
      <c r="AF783" s="366" t="n">
        <v>0</v>
      </c>
      <c r="AG783" s="363" t="n">
        <v>0</v>
      </c>
      <c r="AH783" s="635" t="inlineStr"/>
      <c r="AI783" s="324" t="n"/>
      <c r="AL783" s="487" t="inlineStr">
        <is>
          <t>서울교대 일반전형</t>
        </is>
      </c>
      <c r="AM783" s="477" t="inlineStr">
        <is>
          <t>통합</t>
        </is>
      </c>
      <c r="AN783" s="637" t="n">
        <v>100</v>
      </c>
      <c r="AO783" s="478" t="n">
        <v>-1360</v>
      </c>
      <c r="AP783" s="463" t="n">
        <v>-678</v>
      </c>
      <c r="AQ783" s="479" t="n">
        <v>-682</v>
      </c>
      <c r="AR783" s="476" t="inlineStr">
        <is>
          <t>10.61 → 10.29</t>
        </is>
      </c>
      <c r="BA783" s="313" t="inlineStr">
        <is>
          <t>자연443</t>
        </is>
      </c>
    </row>
    <row r="784" ht="16.5" customHeight="1" s="671">
      <c r="B784" s="367" t="inlineStr">
        <is>
          <t>10.41</t>
        </is>
      </c>
      <c r="C784" s="351" t="inlineStr">
        <is>
          <t>22,590</t>
        </is>
      </c>
      <c r="D784" s="727" t="n">
        <v>-1361</v>
      </c>
      <c r="E784" s="352" t="inlineStr">
        <is>
          <t>370.58</t>
        </is>
      </c>
      <c r="F784" s="341" t="n">
        <v>87.76000000000001</v>
      </c>
      <c r="G784" s="355" t="inlineStr">
        <is>
          <t>370.99</t>
        </is>
      </c>
      <c r="H784" s="356" t="inlineStr">
        <is>
          <t>375.35</t>
        </is>
      </c>
      <c r="I784" s="354" t="inlineStr">
        <is>
          <t>홍익대</t>
        </is>
      </c>
      <c r="J784" s="340" t="inlineStr">
        <is>
          <t>교육학과</t>
        </is>
      </c>
      <c r="K784" s="339" t="inlineStr">
        <is>
          <t>통합</t>
        </is>
      </c>
      <c r="L784" s="357" t="n">
        <v>11</v>
      </c>
      <c r="M784" s="358" t="inlineStr">
        <is>
          <t xml:space="preserve">129.3 / </t>
        </is>
      </c>
      <c r="N784" s="359" t="n">
        <v>200</v>
      </c>
      <c r="O784" s="360" t="inlineStr">
        <is>
          <t>표점</t>
        </is>
      </c>
      <c r="P784" s="343" t="inlineStr">
        <is>
          <t>표점</t>
        </is>
      </c>
      <c r="Q784" s="342" t="inlineStr">
        <is>
          <t>2과목</t>
        </is>
      </c>
      <c r="R784" s="344" t="n">
        <v>30</v>
      </c>
      <c r="S784" s="345" t="n">
        <v>30</v>
      </c>
      <c r="T784" s="362" t="n">
        <v>25</v>
      </c>
      <c r="U784" s="361" t="n">
        <v>87.76000000000001</v>
      </c>
      <c r="V784" s="346" t="n">
        <v>123.8285298384581</v>
      </c>
      <c r="W784" s="348" t="n">
        <v>122.2117304552008</v>
      </c>
      <c r="X784" s="347" t="n">
        <v>62.47</v>
      </c>
      <c r="Y784" s="357" t="inlineStr"/>
      <c r="Z784" s="365" t="inlineStr">
        <is>
          <t>2등급</t>
        </is>
      </c>
      <c r="AA784" s="350" t="n">
        <v>14.25</v>
      </c>
      <c r="AB784" s="349" t="inlineStr">
        <is>
          <t>만점</t>
        </is>
      </c>
      <c r="AC784" s="350" t="n">
        <v>10</v>
      </c>
      <c r="AD784" s="349" t="inlineStr">
        <is>
          <t>만점</t>
        </is>
      </c>
      <c r="AE784" s="364" t="n">
        <v>0</v>
      </c>
      <c r="AF784" s="366" t="n">
        <v>0</v>
      </c>
      <c r="AG784" s="363" t="n">
        <v>0</v>
      </c>
      <c r="AH784" s="635" t="inlineStr"/>
      <c r="AI784" s="324" t="n"/>
      <c r="AL784" s="487" t="inlineStr">
        <is>
          <t>홍익대 교육학과</t>
        </is>
      </c>
      <c r="AM784" s="477" t="inlineStr">
        <is>
          <t>통합</t>
        </is>
      </c>
      <c r="AN784" s="637" t="n">
        <v>100</v>
      </c>
      <c r="AO784" s="478" t="n">
        <v>-1361</v>
      </c>
      <c r="AP784" s="463" t="n">
        <v>-679</v>
      </c>
      <c r="AQ784" s="479" t="n">
        <v>-682</v>
      </c>
      <c r="AR784" s="476" t="inlineStr">
        <is>
          <t>10.61 → 10.30</t>
        </is>
      </c>
      <c r="BA784" s="313" t="inlineStr">
        <is>
          <t>통합인문328</t>
        </is>
      </c>
    </row>
    <row r="785" ht="16.5" customHeight="1" s="671">
      <c r="B785" s="367" t="inlineStr">
        <is>
          <t>10.41</t>
        </is>
      </c>
      <c r="C785" s="351" t="inlineStr">
        <is>
          <t>22,590</t>
        </is>
      </c>
      <c r="D785" s="727" t="n">
        <v>-1362</v>
      </c>
      <c r="E785" s="352" t="inlineStr"/>
      <c r="F785" s="341" t="n">
        <v>87.76000000000001</v>
      </c>
      <c r="G785" s="355" t="inlineStr">
        <is>
          <t>370.99</t>
        </is>
      </c>
      <c r="H785" s="356" t="inlineStr">
        <is>
          <t>375.35</t>
        </is>
      </c>
      <c r="I785" s="354" t="inlineStr">
        <is>
          <t>홍익대</t>
        </is>
      </c>
      <c r="J785" s="340" t="inlineStr">
        <is>
          <t>국어교육과</t>
        </is>
      </c>
      <c r="K785" s="339" t="inlineStr">
        <is>
          <t>통합</t>
        </is>
      </c>
      <c r="L785" s="357" t="n">
        <v>15</v>
      </c>
      <c r="M785" s="358" t="inlineStr">
        <is>
          <t xml:space="preserve">129.3 / </t>
        </is>
      </c>
      <c r="N785" s="359" t="n">
        <v>200</v>
      </c>
      <c r="O785" s="360" t="inlineStr">
        <is>
          <t>표점</t>
        </is>
      </c>
      <c r="P785" s="343" t="inlineStr">
        <is>
          <t>표점</t>
        </is>
      </c>
      <c r="Q785" s="342" t="inlineStr">
        <is>
          <t>2과목</t>
        </is>
      </c>
      <c r="R785" s="344" t="n">
        <v>30</v>
      </c>
      <c r="S785" s="345" t="n">
        <v>30</v>
      </c>
      <c r="T785" s="362" t="n">
        <v>25</v>
      </c>
      <c r="U785" s="361" t="n">
        <v>87.76000000000001</v>
      </c>
      <c r="V785" s="346" t="n">
        <v>123.8285298384581</v>
      </c>
      <c r="W785" s="348" t="n">
        <v>122.2117304552008</v>
      </c>
      <c r="X785" s="347" t="n">
        <v>62.47</v>
      </c>
      <c r="Y785" s="357" t="inlineStr"/>
      <c r="Z785" s="365" t="inlineStr">
        <is>
          <t>2등급</t>
        </is>
      </c>
      <c r="AA785" s="350" t="n">
        <v>14.25</v>
      </c>
      <c r="AB785" s="349" t="inlineStr">
        <is>
          <t>만점</t>
        </is>
      </c>
      <c r="AC785" s="350" t="n">
        <v>10</v>
      </c>
      <c r="AD785" s="349" t="inlineStr">
        <is>
          <t>만점</t>
        </is>
      </c>
      <c r="AE785" s="364" t="n">
        <v>0</v>
      </c>
      <c r="AF785" s="366" t="n">
        <v>0</v>
      </c>
      <c r="AG785" s="363" t="n">
        <v>0</v>
      </c>
      <c r="AH785" s="635" t="inlineStr"/>
      <c r="AI785" s="324" t="n"/>
      <c r="AL785" s="487" t="inlineStr">
        <is>
          <t>홍익대 국어교육과</t>
        </is>
      </c>
      <c r="AM785" s="477" t="inlineStr">
        <is>
          <t>통합</t>
        </is>
      </c>
      <c r="AN785" s="637" t="n">
        <v>100</v>
      </c>
      <c r="AO785" s="478" t="n">
        <v>-1362</v>
      </c>
      <c r="AP785" s="463" t="n">
        <v>-679</v>
      </c>
      <c r="AQ785" s="479" t="n">
        <v>-683</v>
      </c>
      <c r="AR785" s="476" t="inlineStr">
        <is>
          <t>10.61 → 10.30</t>
        </is>
      </c>
      <c r="BA785" s="313" t="inlineStr">
        <is>
          <t>자연444</t>
        </is>
      </c>
    </row>
    <row r="786" ht="16.5" customHeight="1" s="671">
      <c r="B786" s="367" t="inlineStr">
        <is>
          <t>10.66</t>
        </is>
      </c>
      <c r="C786" s="351" t="inlineStr">
        <is>
          <t>23,132</t>
        </is>
      </c>
      <c r="D786" s="727" t="n">
        <v>-1363</v>
      </c>
      <c r="E786" s="352" t="inlineStr">
        <is>
          <t>370.61</t>
        </is>
      </c>
      <c r="F786" s="341" t="n">
        <v>87.69</v>
      </c>
      <c r="G786" s="355" t="inlineStr">
        <is>
          <t>370.85</t>
        </is>
      </c>
      <c r="H786" s="356" t="inlineStr">
        <is>
          <t>375.26</t>
        </is>
      </c>
      <c r="I786" s="354" t="inlineStr">
        <is>
          <t>한국외국어대</t>
        </is>
      </c>
      <c r="J786" s="340" t="inlineStr">
        <is>
          <t>외국어교육학부(독일어교육전공)</t>
        </is>
      </c>
      <c r="K786" s="339" t="inlineStr">
        <is>
          <t>통합</t>
        </is>
      </c>
      <c r="L786" s="357" t="n">
        <v>4</v>
      </c>
      <c r="M786" s="358" t="inlineStr">
        <is>
          <t xml:space="preserve">648.8 / </t>
        </is>
      </c>
      <c r="N786" s="359" t="n">
        <v>700</v>
      </c>
      <c r="O786" s="360" t="inlineStr">
        <is>
          <t>표점/만점</t>
        </is>
      </c>
      <c r="P786" s="343" t="inlineStr">
        <is>
          <t>변표/만점</t>
        </is>
      </c>
      <c r="Q786" s="342" t="inlineStr">
        <is>
          <t>2과목</t>
        </is>
      </c>
      <c r="R786" s="344" t="n">
        <v>30</v>
      </c>
      <c r="S786" s="345" t="n">
        <v>30</v>
      </c>
      <c r="T786" s="362" t="n">
        <v>20</v>
      </c>
      <c r="U786" s="361" t="n">
        <v>87.69</v>
      </c>
      <c r="V786" s="346" t="n">
        <v>123.7757250604855</v>
      </c>
      <c r="W786" s="348" t="n">
        <v>122.1682441674586</v>
      </c>
      <c r="X786" s="347" t="n">
        <v>62.45</v>
      </c>
      <c r="Y786" s="357" t="n">
        <v>65.28</v>
      </c>
      <c r="Z786" s="365" t="inlineStr">
        <is>
          <t>2등급</t>
        </is>
      </c>
      <c r="AA786" s="350" t="n">
        <v>138</v>
      </c>
      <c r="AB786" s="349" t="inlineStr">
        <is>
          <t>만점</t>
        </is>
      </c>
      <c r="AC786" s="350" t="n">
        <v>10</v>
      </c>
      <c r="AD786" s="349" t="inlineStr">
        <is>
          <t>만점</t>
        </is>
      </c>
      <c r="AE786" s="364" t="n">
        <v>0</v>
      </c>
      <c r="AF786" s="366" t="n">
        <v>0</v>
      </c>
      <c r="AG786" s="363" t="n">
        <v>0</v>
      </c>
      <c r="AH786" s="635" t="inlineStr"/>
      <c r="AI786" s="324" t="n"/>
      <c r="AL786" s="487" t="inlineStr">
        <is>
          <t>한국외국어대 외국어교육학부(독일어교육전공)</t>
        </is>
      </c>
      <c r="AM786" s="477" t="inlineStr">
        <is>
          <t>통합</t>
        </is>
      </c>
      <c r="AN786" s="637" t="n">
        <v>100</v>
      </c>
      <c r="AO786" s="478" t="n">
        <v>-1363</v>
      </c>
      <c r="AP786" s="463" t="n">
        <v>-679</v>
      </c>
      <c r="AQ786" s="479" t="n">
        <v>-684</v>
      </c>
      <c r="AR786" s="476" t="inlineStr">
        <is>
          <t>10.66 → 10.35</t>
        </is>
      </c>
      <c r="BA786" s="313" t="inlineStr">
        <is>
          <t>통합인문329</t>
        </is>
      </c>
    </row>
    <row r="787" ht="16.5" customHeight="1" s="671">
      <c r="B787" s="367" t="inlineStr">
        <is>
          <t>10.67</t>
        </is>
      </c>
      <c r="C787" s="351" t="inlineStr">
        <is>
          <t>23,154</t>
        </is>
      </c>
      <c r="D787" s="727" t="n">
        <v>-1364</v>
      </c>
      <c r="E787" s="352" t="inlineStr">
        <is>
          <t>370.61</t>
        </is>
      </c>
      <c r="F787" s="341" t="n">
        <v>87.67</v>
      </c>
      <c r="G787" s="355" t="inlineStr">
        <is>
          <t>370.83</t>
        </is>
      </c>
      <c r="H787" s="356" t="inlineStr">
        <is>
          <t>375.23</t>
        </is>
      </c>
      <c r="I787" s="354" t="inlineStr">
        <is>
          <t>중앙대</t>
        </is>
      </c>
      <c r="J787" s="340" t="inlineStr">
        <is>
          <t>공연영상창작학부(영화)</t>
        </is>
      </c>
      <c r="K787" s="339" t="inlineStr">
        <is>
          <t>통합</t>
        </is>
      </c>
      <c r="L787" s="357" t="n">
        <v>22</v>
      </c>
      <c r="M787" s="358" t="inlineStr">
        <is>
          <t xml:space="preserve">748.4 / </t>
        </is>
      </c>
      <c r="N787" s="359" t="n">
        <v>1000</v>
      </c>
      <c r="O787" s="360" t="inlineStr">
        <is>
          <t>표점</t>
        </is>
      </c>
      <c r="P787" s="343" t="inlineStr">
        <is>
          <t>변표</t>
        </is>
      </c>
      <c r="Q787" s="342" t="inlineStr">
        <is>
          <t>2과목</t>
        </is>
      </c>
      <c r="R787" s="344" t="n">
        <v>35</v>
      </c>
      <c r="S787" s="345" t="n">
        <v>30</v>
      </c>
      <c r="T787" s="362" t="n">
        <v>35</v>
      </c>
      <c r="U787" s="361" t="n">
        <v>87.67</v>
      </c>
      <c r="V787" s="346" t="n">
        <v>123.7671016527834</v>
      </c>
      <c r="W787" s="348" t="n">
        <v>122.1611425375863</v>
      </c>
      <c r="X787" s="347" t="n">
        <v>62.45</v>
      </c>
      <c r="Y787" s="357" t="n">
        <v>64.92</v>
      </c>
      <c r="Z787" s="365" t="inlineStr">
        <is>
          <t>1등급</t>
        </is>
      </c>
      <c r="AA787" s="350" t="n">
        <v>100</v>
      </c>
      <c r="AB787" s="349" t="inlineStr">
        <is>
          <t>만점</t>
        </is>
      </c>
      <c r="AC787" s="350" t="n">
        <v>10</v>
      </c>
      <c r="AD787" s="349" t="inlineStr">
        <is>
          <t>만점</t>
        </is>
      </c>
      <c r="AE787" s="364" t="n">
        <v>0</v>
      </c>
      <c r="AF787" s="366" t="n">
        <v>11.361</v>
      </c>
      <c r="AG787" s="363" t="n">
        <v>0</v>
      </c>
      <c r="AH787" s="635" t="inlineStr">
        <is>
          <t xml:space="preserve"> 사탐5%가산</t>
        </is>
      </c>
      <c r="AI787" s="324" t="n"/>
      <c r="AL787" s="487" t="inlineStr">
        <is>
          <t>중앙대 공연영상창작학부(영화)</t>
        </is>
      </c>
      <c r="AM787" s="477" t="inlineStr">
        <is>
          <t>통합</t>
        </is>
      </c>
      <c r="AN787" s="637" t="n">
        <v>100</v>
      </c>
      <c r="AO787" s="478" t="n">
        <v>-1364</v>
      </c>
      <c r="AP787" s="463" t="n">
        <v>-679</v>
      </c>
      <c r="AQ787" s="479" t="n">
        <v>-685</v>
      </c>
      <c r="AR787" s="476" t="inlineStr">
        <is>
          <t>10.67 → 10.36</t>
        </is>
      </c>
      <c r="BA787" s="313" t="inlineStr">
        <is>
          <t>통합인문330</t>
        </is>
      </c>
    </row>
    <row r="788" ht="16.5" customHeight="1" s="671">
      <c r="B788" s="367" t="inlineStr">
        <is>
          <t>10.68</t>
        </is>
      </c>
      <c r="C788" s="351" t="inlineStr">
        <is>
          <t>23,176</t>
        </is>
      </c>
      <c r="D788" s="727" t="n">
        <v>-1365</v>
      </c>
      <c r="E788" s="352" t="inlineStr">
        <is>
          <t>370.40</t>
        </is>
      </c>
      <c r="F788" s="341" t="n">
        <v>87.66</v>
      </c>
      <c r="G788" s="355" t="inlineStr">
        <is>
          <t>370.34</t>
        </is>
      </c>
      <c r="H788" s="356" t="inlineStr">
        <is>
          <t>375.59</t>
        </is>
      </c>
      <c r="I788" s="354" t="inlineStr">
        <is>
          <t>숭실대</t>
        </is>
      </c>
      <c r="J788" s="340" t="inlineStr">
        <is>
          <t>전자정보공학부(IT융합)</t>
        </is>
      </c>
      <c r="K788" s="339" t="inlineStr">
        <is>
          <t>자연</t>
        </is>
      </c>
      <c r="L788" s="357" t="n">
        <v>27</v>
      </c>
      <c r="M788" s="358" t="inlineStr">
        <is>
          <t xml:space="preserve">916.87 / </t>
        </is>
      </c>
      <c r="N788" s="359" t="n">
        <v>1000</v>
      </c>
      <c r="O788" s="360" t="inlineStr">
        <is>
          <t>표점/만점</t>
        </is>
      </c>
      <c r="P788" s="343" t="inlineStr">
        <is>
          <t>변표/만점</t>
        </is>
      </c>
      <c r="Q788" s="342" t="inlineStr">
        <is>
          <t>2과목</t>
        </is>
      </c>
      <c r="R788" s="344" t="n">
        <v>20</v>
      </c>
      <c r="S788" s="345" t="n">
        <v>35</v>
      </c>
      <c r="T788" s="362" t="n">
        <v>25</v>
      </c>
      <c r="U788" s="361" t="n">
        <v>87.66</v>
      </c>
      <c r="V788" s="346" t="n">
        <v>123.7588379591891</v>
      </c>
      <c r="W788" s="348" t="n">
        <v>122.1543371428616</v>
      </c>
      <c r="X788" s="347" t="n">
        <v>62.21</v>
      </c>
      <c r="Y788" s="357" t="n">
        <v>62.98</v>
      </c>
      <c r="Z788" s="365" t="inlineStr">
        <is>
          <t>2등급</t>
        </is>
      </c>
      <c r="AA788" s="350" t="n">
        <v>194</v>
      </c>
      <c r="AB788" s="349" t="inlineStr">
        <is>
          <t>만점</t>
        </is>
      </c>
      <c r="AC788" s="350" t="n">
        <v>4</v>
      </c>
      <c r="AD788" s="349" t="inlineStr">
        <is>
          <t>만점</t>
        </is>
      </c>
      <c r="AE788" s="364" t="n">
        <v>0</v>
      </c>
      <c r="AF788" s="366" t="n">
        <v>10.491</v>
      </c>
      <c r="AG788" s="363" t="n">
        <v>0</v>
      </c>
      <c r="AH788" s="635" t="inlineStr">
        <is>
          <t xml:space="preserve"> 미/기 표점의5%, 과탐 백분위의5%를 환산점수에 단순가산</t>
        </is>
      </c>
      <c r="AI788" s="324" t="n"/>
      <c r="AL788" s="487" t="inlineStr">
        <is>
          <t>숭실대 전자정보공학부(IT융합)</t>
        </is>
      </c>
      <c r="AM788" s="477" t="inlineStr">
        <is>
          <t>자연</t>
        </is>
      </c>
      <c r="AN788" s="637" t="n">
        <v>100</v>
      </c>
      <c r="AO788" s="478" t="n">
        <v>-1365</v>
      </c>
      <c r="AP788" s="463" t="n">
        <v>-1365</v>
      </c>
      <c r="AQ788" s="479" t="n">
        <v>0</v>
      </c>
      <c r="AR788" s="476" t="inlineStr">
        <is>
          <t>10.68 → 10.05</t>
        </is>
      </c>
      <c r="BA788" s="313" t="inlineStr">
        <is>
          <t>자연445</t>
        </is>
      </c>
    </row>
    <row r="789" ht="16.5" customHeight="1" s="671">
      <c r="B789" s="367" t="inlineStr">
        <is>
          <t>10.69</t>
        </is>
      </c>
      <c r="C789" s="351" t="inlineStr">
        <is>
          <t>23,197</t>
        </is>
      </c>
      <c r="D789" s="727" t="n">
        <v>-1366</v>
      </c>
      <c r="E789" s="352" t="inlineStr">
        <is>
          <t>370.37</t>
        </is>
      </c>
      <c r="F789" s="341" t="n">
        <v>87.65000000000001</v>
      </c>
      <c r="G789" s="355" t="inlineStr">
        <is>
          <t>370.31</t>
        </is>
      </c>
      <c r="H789" s="356" t="inlineStr">
        <is>
          <t>375.53</t>
        </is>
      </c>
      <c r="I789" s="354" t="inlineStr">
        <is>
          <t>숙명여대</t>
        </is>
      </c>
      <c r="J789" s="340" t="inlineStr">
        <is>
          <t>컴퓨터과학전공</t>
        </is>
      </c>
      <c r="K789" s="339" t="inlineStr">
        <is>
          <t>자연</t>
        </is>
      </c>
      <c r="L789" s="357" t="n">
        <v>10</v>
      </c>
      <c r="M789" s="358" t="inlineStr">
        <is>
          <t xml:space="preserve">906.83 / </t>
        </is>
      </c>
      <c r="N789" s="359" t="n">
        <v>1000</v>
      </c>
      <c r="O789" s="360" t="inlineStr">
        <is>
          <t>표점/만점</t>
        </is>
      </c>
      <c r="P789" s="343" t="inlineStr">
        <is>
          <t>변표/만점</t>
        </is>
      </c>
      <c r="Q789" s="342" t="inlineStr">
        <is>
          <t>2과목</t>
        </is>
      </c>
      <c r="R789" s="344" t="n">
        <v>25</v>
      </c>
      <c r="S789" s="345" t="n">
        <v>35</v>
      </c>
      <c r="T789" s="362" t="n">
        <v>20</v>
      </c>
      <c r="U789" s="361" t="n">
        <v>87.65000000000001</v>
      </c>
      <c r="V789" s="346" t="n">
        <v>123.748729115891</v>
      </c>
      <c r="W789" s="348" t="n">
        <v>122.1460122130867</v>
      </c>
      <c r="X789" s="347" t="n">
        <v>62.21</v>
      </c>
      <c r="Y789" s="357" t="n">
        <v>62.97</v>
      </c>
      <c r="Z789" s="365" t="inlineStr">
        <is>
          <t>2등급</t>
        </is>
      </c>
      <c r="AA789" s="350" t="n">
        <v>196</v>
      </c>
      <c r="AB789" s="349" t="inlineStr">
        <is>
          <t>만점</t>
        </is>
      </c>
      <c r="AC789" s="350" t="n">
        <v>3</v>
      </c>
      <c r="AD789" s="349" t="inlineStr">
        <is>
          <t>만점</t>
        </is>
      </c>
      <c r="AE789" s="364" t="n">
        <v>0</v>
      </c>
      <c r="AF789" s="366" t="n">
        <v>0</v>
      </c>
      <c r="AG789" s="363" t="n">
        <v>0</v>
      </c>
      <c r="AH789" s="635" t="inlineStr"/>
      <c r="AI789" s="324" t="n"/>
      <c r="AL789" s="487" t="inlineStr">
        <is>
          <t>숙명여대 컴퓨터과학전공</t>
        </is>
      </c>
      <c r="AM789" s="477" t="inlineStr">
        <is>
          <t>자연</t>
        </is>
      </c>
      <c r="AN789" s="637" t="n">
        <v>100</v>
      </c>
      <c r="AO789" s="478" t="n">
        <v>-1366</v>
      </c>
      <c r="AP789" s="463" t="n">
        <v>-1366</v>
      </c>
      <c r="AQ789" s="479" t="n">
        <v>0</v>
      </c>
      <c r="AR789" s="476" t="inlineStr">
        <is>
          <t>10.70 → 10.07</t>
        </is>
      </c>
      <c r="BA789" s="313" t="inlineStr">
        <is>
          <t>통합인문331</t>
        </is>
      </c>
    </row>
    <row r="790" ht="16.5" customHeight="1" s="671">
      <c r="B790" s="367" t="inlineStr">
        <is>
          <t>10.57</t>
        </is>
      </c>
      <c r="C790" s="351" t="inlineStr">
        <is>
          <t>22,937</t>
        </is>
      </c>
      <c r="D790" s="727" t="n">
        <v>-1367</v>
      </c>
      <c r="E790" s="352" t="inlineStr"/>
      <c r="F790" s="341" t="n">
        <v>87.58</v>
      </c>
      <c r="G790" s="355" t="inlineStr">
        <is>
          <t>370.64</t>
        </is>
      </c>
      <c r="H790" s="356" t="inlineStr">
        <is>
          <t>375.04</t>
        </is>
      </c>
      <c r="I790" s="354" t="inlineStr">
        <is>
          <t>홍익대</t>
        </is>
      </c>
      <c r="J790" s="340" t="inlineStr">
        <is>
          <t>불어불문학과</t>
        </is>
      </c>
      <c r="K790" s="339" t="inlineStr">
        <is>
          <t>통합</t>
        </is>
      </c>
      <c r="L790" s="357" t="n">
        <v>11</v>
      </c>
      <c r="M790" s="358" t="inlineStr">
        <is>
          <t xml:space="preserve">129.2 / </t>
        </is>
      </c>
      <c r="N790" s="359" t="n">
        <v>200</v>
      </c>
      <c r="O790" s="360" t="inlineStr">
        <is>
          <t>표점</t>
        </is>
      </c>
      <c r="P790" s="343" t="inlineStr">
        <is>
          <t>표점</t>
        </is>
      </c>
      <c r="Q790" s="342" t="inlineStr">
        <is>
          <t>2과목</t>
        </is>
      </c>
      <c r="R790" s="344" t="n">
        <v>30</v>
      </c>
      <c r="S790" s="345" t="n">
        <v>30</v>
      </c>
      <c r="T790" s="362" t="n">
        <v>25</v>
      </c>
      <c r="U790" s="361" t="n">
        <v>87.58</v>
      </c>
      <c r="V790" s="346" t="n">
        <v>123.7000464233988</v>
      </c>
      <c r="W790" s="348" t="n">
        <v>122.1059205839755</v>
      </c>
      <c r="X790" s="347" t="n">
        <v>62.42</v>
      </c>
      <c r="Y790" s="357" t="inlineStr"/>
      <c r="Z790" s="365" t="inlineStr">
        <is>
          <t>2등급</t>
        </is>
      </c>
      <c r="AA790" s="350" t="n">
        <v>14.25</v>
      </c>
      <c r="AB790" s="349" t="inlineStr">
        <is>
          <t>만점</t>
        </is>
      </c>
      <c r="AC790" s="350" t="n">
        <v>10</v>
      </c>
      <c r="AD790" s="349" t="inlineStr">
        <is>
          <t>만점</t>
        </is>
      </c>
      <c r="AE790" s="364" t="n">
        <v>0</v>
      </c>
      <c r="AF790" s="366" t="n">
        <v>0</v>
      </c>
      <c r="AG790" s="363" t="n">
        <v>0</v>
      </c>
      <c r="AH790" s="635" t="inlineStr"/>
      <c r="AI790" s="324" t="n"/>
      <c r="AL790" s="487" t="inlineStr">
        <is>
          <t>홍익대 불어불문학과</t>
        </is>
      </c>
      <c r="AM790" s="477" t="inlineStr">
        <is>
          <t>통합</t>
        </is>
      </c>
      <c r="AN790" s="637" t="n">
        <v>100</v>
      </c>
      <c r="AO790" s="478" t="n">
        <v>-1367</v>
      </c>
      <c r="AP790" s="463" t="n">
        <v>-680</v>
      </c>
      <c r="AQ790" s="479" t="n">
        <v>-687</v>
      </c>
      <c r="AR790" s="476" t="inlineStr">
        <is>
          <t>10.75 → 10.43</t>
        </is>
      </c>
      <c r="BA790" s="313" t="inlineStr">
        <is>
          <t>통합인문332</t>
        </is>
      </c>
    </row>
    <row r="791" ht="16.5" customHeight="1" s="671">
      <c r="B791" s="367" t="inlineStr">
        <is>
          <t>10.57</t>
        </is>
      </c>
      <c r="C791" s="351" t="inlineStr">
        <is>
          <t>22,937</t>
        </is>
      </c>
      <c r="D791" s="727" t="n">
        <v>-1368</v>
      </c>
      <c r="E791" s="352" t="inlineStr"/>
      <c r="F791" s="341" t="n">
        <v>87.58</v>
      </c>
      <c r="G791" s="355" t="inlineStr">
        <is>
          <t>370.64</t>
        </is>
      </c>
      <c r="H791" s="356" t="inlineStr">
        <is>
          <t>375.04</t>
        </is>
      </c>
      <c r="I791" s="354" t="inlineStr">
        <is>
          <t>홍익대</t>
        </is>
      </c>
      <c r="J791" s="340" t="inlineStr">
        <is>
          <t>역사교육과</t>
        </is>
      </c>
      <c r="K791" s="339" t="inlineStr">
        <is>
          <t>통합</t>
        </is>
      </c>
      <c r="L791" s="357" t="n">
        <v>8</v>
      </c>
      <c r="M791" s="358" t="inlineStr">
        <is>
          <t xml:space="preserve">129.2 / </t>
        </is>
      </c>
      <c r="N791" s="359" t="n">
        <v>200</v>
      </c>
      <c r="O791" s="360" t="inlineStr">
        <is>
          <t>표점</t>
        </is>
      </c>
      <c r="P791" s="343" t="inlineStr">
        <is>
          <t>표점</t>
        </is>
      </c>
      <c r="Q791" s="342" t="inlineStr">
        <is>
          <t>2과목</t>
        </is>
      </c>
      <c r="R791" s="344" t="n">
        <v>30</v>
      </c>
      <c r="S791" s="345" t="n">
        <v>30</v>
      </c>
      <c r="T791" s="362" t="n">
        <v>25</v>
      </c>
      <c r="U791" s="361" t="n">
        <v>87.58</v>
      </c>
      <c r="V791" s="346" t="n">
        <v>123.7000464233988</v>
      </c>
      <c r="W791" s="348" t="n">
        <v>122.1059205839755</v>
      </c>
      <c r="X791" s="347" t="n">
        <v>62.42</v>
      </c>
      <c r="Y791" s="357" t="inlineStr"/>
      <c r="Z791" s="365" t="inlineStr">
        <is>
          <t>2등급</t>
        </is>
      </c>
      <c r="AA791" s="350" t="n">
        <v>14.25</v>
      </c>
      <c r="AB791" s="349" t="inlineStr">
        <is>
          <t>만점</t>
        </is>
      </c>
      <c r="AC791" s="350" t="n">
        <v>10</v>
      </c>
      <c r="AD791" s="349" t="inlineStr">
        <is>
          <t>만점</t>
        </is>
      </c>
      <c r="AE791" s="364" t="n">
        <v>0</v>
      </c>
      <c r="AF791" s="366" t="n">
        <v>0</v>
      </c>
      <c r="AG791" s="363" t="n">
        <v>0</v>
      </c>
      <c r="AH791" s="635" t="inlineStr"/>
      <c r="AI791" s="324" t="n"/>
      <c r="AL791" s="487" t="inlineStr">
        <is>
          <t>홍익대 역사교육과</t>
        </is>
      </c>
      <c r="AM791" s="477" t="inlineStr">
        <is>
          <t>통합</t>
        </is>
      </c>
      <c r="AN791" s="637" t="n">
        <v>100</v>
      </c>
      <c r="AO791" s="478" t="n">
        <v>-1368</v>
      </c>
      <c r="AP791" s="463" t="n">
        <v>-680</v>
      </c>
      <c r="AQ791" s="479" t="n">
        <v>-688</v>
      </c>
      <c r="AR791" s="476" t="inlineStr">
        <is>
          <t>10.75 → 10.43</t>
        </is>
      </c>
      <c r="BA791" s="313" t="inlineStr">
        <is>
          <t>통합인문333</t>
        </is>
      </c>
    </row>
    <row r="792" ht="16.5" customHeight="1" s="671">
      <c r="B792" s="367" t="inlineStr">
        <is>
          <t>10.77</t>
        </is>
      </c>
      <c r="C792" s="351" t="inlineStr">
        <is>
          <t>23,371</t>
        </is>
      </c>
      <c r="D792" s="727" t="n">
        <v>-1369</v>
      </c>
      <c r="E792" s="352" t="inlineStr"/>
      <c r="F792" s="341" t="n">
        <v>87.54000000000001</v>
      </c>
      <c r="G792" s="355" t="inlineStr">
        <is>
          <t>370.10</t>
        </is>
      </c>
      <c r="H792" s="356" t="inlineStr">
        <is>
          <t>375.32</t>
        </is>
      </c>
      <c r="I792" s="354" t="inlineStr">
        <is>
          <t>인하대</t>
        </is>
      </c>
      <c r="J792" s="340" t="inlineStr">
        <is>
          <t>항공우주공학과</t>
        </is>
      </c>
      <c r="K792" s="339" t="inlineStr">
        <is>
          <t>자연</t>
        </is>
      </c>
      <c r="L792" s="357" t="n">
        <v>6</v>
      </c>
      <c r="M792" s="358" t="inlineStr">
        <is>
          <t xml:space="preserve">912.6 / </t>
        </is>
      </c>
      <c r="N792" s="359" t="n">
        <v>1000</v>
      </c>
      <c r="O792" s="360" t="inlineStr">
        <is>
          <t>표점/만점</t>
        </is>
      </c>
      <c r="P792" s="343" t="inlineStr">
        <is>
          <t>변표/만점</t>
        </is>
      </c>
      <c r="Q792" s="342" t="inlineStr">
        <is>
          <t>2과목</t>
        </is>
      </c>
      <c r="R792" s="344" t="n">
        <v>25</v>
      </c>
      <c r="S792" s="345" t="n">
        <v>35</v>
      </c>
      <c r="T792" s="362" t="n">
        <v>30</v>
      </c>
      <c r="U792" s="361" t="n">
        <v>87.54000000000001</v>
      </c>
      <c r="V792" s="346" t="n">
        <v>123.6709226089757</v>
      </c>
      <c r="W792" s="348" t="n">
        <v>122.0819362662153</v>
      </c>
      <c r="X792" s="347" t="n">
        <v>62.17</v>
      </c>
      <c r="Y792" s="357" t="n">
        <v>62.94</v>
      </c>
      <c r="Z792" s="365" t="inlineStr">
        <is>
          <t>2등급</t>
        </is>
      </c>
      <c r="AA792" s="350" t="n">
        <v>98</v>
      </c>
      <c r="AB792" s="349" t="inlineStr">
        <is>
          <t>만점</t>
        </is>
      </c>
      <c r="AC792" s="350" t="n">
        <v>0</v>
      </c>
      <c r="AD792" s="349" t="inlineStr">
        <is>
          <t>만점</t>
        </is>
      </c>
      <c r="AE792" s="364" t="n">
        <v>0</v>
      </c>
      <c r="AF792" s="366" t="n">
        <v>17.248</v>
      </c>
      <c r="AG792" s="363" t="n">
        <v>0</v>
      </c>
      <c r="AH792" s="635" t="inlineStr">
        <is>
          <t xml:space="preserve"> 미/기/과탐 3%</t>
        </is>
      </c>
      <c r="AI792" s="324" t="n"/>
      <c r="AL792" s="487" t="inlineStr">
        <is>
          <t>인하대 항공우주공학과</t>
        </is>
      </c>
      <c r="AM792" s="477" t="inlineStr">
        <is>
          <t>자연</t>
        </is>
      </c>
      <c r="AN792" s="637" t="n">
        <v>100</v>
      </c>
      <c r="AO792" s="478" t="n">
        <v>-1369</v>
      </c>
      <c r="AP792" s="463" t="n">
        <v>-1369</v>
      </c>
      <c r="AQ792" s="479" t="n">
        <v>0</v>
      </c>
      <c r="AR792" s="476" t="inlineStr">
        <is>
          <t>10.78 → 10.14</t>
        </is>
      </c>
      <c r="BA792" s="313" t="inlineStr">
        <is>
          <t>통합인문334</t>
        </is>
      </c>
    </row>
    <row r="793" ht="16.5" customHeight="1" s="671">
      <c r="B793" s="367" t="inlineStr">
        <is>
          <t>10.78</t>
        </is>
      </c>
      <c r="C793" s="351" t="inlineStr">
        <is>
          <t>23,393</t>
        </is>
      </c>
      <c r="D793" s="727" t="n">
        <v>-1370</v>
      </c>
      <c r="E793" s="352" t="inlineStr"/>
      <c r="F793" s="341" t="n">
        <v>87.52</v>
      </c>
      <c r="G793" s="355" t="inlineStr">
        <is>
          <t>370.53</t>
        </is>
      </c>
      <c r="H793" s="356" t="inlineStr">
        <is>
          <t>374.96</t>
        </is>
      </c>
      <c r="I793" s="354" t="inlineStr">
        <is>
          <t>한국외국어대</t>
        </is>
      </c>
      <c r="J793" s="340" t="inlineStr">
        <is>
          <t>베트남어과</t>
        </is>
      </c>
      <c r="K793" s="339" t="inlineStr">
        <is>
          <t>통합</t>
        </is>
      </c>
      <c r="L793" s="357" t="n">
        <v>9</v>
      </c>
      <c r="M793" s="358" t="inlineStr">
        <is>
          <t xml:space="preserve">648.3 / </t>
        </is>
      </c>
      <c r="N793" s="359" t="n">
        <v>700</v>
      </c>
      <c r="O793" s="360" t="inlineStr">
        <is>
          <t>표점/만점</t>
        </is>
      </c>
      <c r="P793" s="343" t="inlineStr">
        <is>
          <t>변표/만점</t>
        </is>
      </c>
      <c r="Q793" s="342" t="inlineStr">
        <is>
          <t>2과목</t>
        </is>
      </c>
      <c r="R793" s="344" t="n">
        <v>30</v>
      </c>
      <c r="S793" s="345" t="n">
        <v>30</v>
      </c>
      <c r="T793" s="362" t="n">
        <v>20</v>
      </c>
      <c r="U793" s="361" t="n">
        <v>87.52</v>
      </c>
      <c r="V793" s="346" t="n">
        <v>123.6598256417581</v>
      </c>
      <c r="W793" s="348" t="n">
        <v>122.0727975873302</v>
      </c>
      <c r="X793" s="347" t="n">
        <v>62.4</v>
      </c>
      <c r="Y793" s="357" t="n">
        <v>65.19000000000001</v>
      </c>
      <c r="Z793" s="365" t="inlineStr">
        <is>
          <t>2등급</t>
        </is>
      </c>
      <c r="AA793" s="350" t="n">
        <v>138</v>
      </c>
      <c r="AB793" s="349" t="inlineStr">
        <is>
          <t>만점</t>
        </is>
      </c>
      <c r="AC793" s="350" t="n">
        <v>10</v>
      </c>
      <c r="AD793" s="349" t="inlineStr">
        <is>
          <t>만점</t>
        </is>
      </c>
      <c r="AE793" s="364" t="n">
        <v>0</v>
      </c>
      <c r="AF793" s="366" t="n">
        <v>0</v>
      </c>
      <c r="AG793" s="363" t="n">
        <v>0</v>
      </c>
      <c r="AH793" s="635" t="inlineStr"/>
      <c r="AI793" s="324" t="n"/>
      <c r="AL793" s="487" t="inlineStr">
        <is>
          <t>한국외국어대 베트남어과</t>
        </is>
      </c>
      <c r="AM793" s="477" t="inlineStr">
        <is>
          <t>통합</t>
        </is>
      </c>
      <c r="AN793" s="637" t="n">
        <v>100</v>
      </c>
      <c r="AO793" s="478" t="n">
        <v>-1370</v>
      </c>
      <c r="AP793" s="463" t="n">
        <v>-681</v>
      </c>
      <c r="AQ793" s="479" t="n">
        <v>-689</v>
      </c>
      <c r="AR793" s="476" t="inlineStr">
        <is>
          <t>10.79 → 10.47</t>
        </is>
      </c>
      <c r="BA793" s="313" t="inlineStr">
        <is>
          <t>통합인문335</t>
        </is>
      </c>
    </row>
    <row r="794" ht="16.5" customHeight="1" s="671">
      <c r="B794" s="367" t="inlineStr">
        <is>
          <t>10.80</t>
        </is>
      </c>
      <c r="C794" s="351" t="inlineStr">
        <is>
          <t>23,436</t>
        </is>
      </c>
      <c r="D794" s="727" t="n">
        <v>-1371</v>
      </c>
      <c r="E794" s="352" t="inlineStr">
        <is>
          <t>370.08</t>
        </is>
      </c>
      <c r="F794" s="341" t="n">
        <v>87.5</v>
      </c>
      <c r="G794" s="355" t="inlineStr">
        <is>
          <t>370.02</t>
        </is>
      </c>
      <c r="H794" s="356" t="inlineStr">
        <is>
          <t>374.39</t>
        </is>
      </c>
      <c r="I794" s="354" t="inlineStr">
        <is>
          <t>강원대(제2캠)</t>
        </is>
      </c>
      <c r="J794" s="340" t="inlineStr">
        <is>
          <t>방사선학과</t>
        </is>
      </c>
      <c r="K794" s="339" t="inlineStr">
        <is>
          <t>통합</t>
        </is>
      </c>
      <c r="L794" s="357" t="n">
        <v>5</v>
      </c>
      <c r="M794" s="358" t="inlineStr">
        <is>
          <t xml:space="preserve">183 / </t>
        </is>
      </c>
      <c r="N794" s="359" t="n">
        <v>200</v>
      </c>
      <c r="O794" s="360" t="inlineStr">
        <is>
          <t>백분위</t>
        </is>
      </c>
      <c r="P794" s="343" t="inlineStr">
        <is>
          <t>백분위</t>
        </is>
      </c>
      <c r="Q794" s="342" t="inlineStr">
        <is>
          <t>1과목</t>
        </is>
      </c>
      <c r="R794" s="344" t="n">
        <v>50</v>
      </c>
      <c r="S794" s="345" t="n">
        <v>0</v>
      </c>
      <c r="T794" s="362" t="n">
        <v>0</v>
      </c>
      <c r="U794" s="361" t="n">
        <v>87.5</v>
      </c>
      <c r="V794" s="346" t="n">
        <v>123.6428571428571</v>
      </c>
      <c r="W794" s="348" t="n">
        <v>122.0588235294118</v>
      </c>
      <c r="X794" s="347" t="n">
        <v>62.16</v>
      </c>
      <c r="Y794" s="357" t="inlineStr"/>
      <c r="Z794" s="365" t="inlineStr">
        <is>
          <t>3등급</t>
        </is>
      </c>
      <c r="AA794" s="350" t="n">
        <v>94</v>
      </c>
      <c r="AB794" s="349" t="inlineStr">
        <is>
          <t>만점</t>
        </is>
      </c>
      <c r="AC794" s="350" t="n">
        <v>1.5</v>
      </c>
      <c r="AD794" s="349" t="inlineStr">
        <is>
          <t>만점</t>
        </is>
      </c>
      <c r="AE794" s="364" t="n">
        <v>0</v>
      </c>
      <c r="AF794" s="366" t="n">
        <v>0</v>
      </c>
      <c r="AG794" s="363" t="n">
        <v>0</v>
      </c>
      <c r="AH794" s="635" t="inlineStr">
        <is>
          <t xml:space="preserve"> 미/기10% , 과탐5%가산</t>
        </is>
      </c>
      <c r="AI794" s="324" t="n"/>
      <c r="AL794" s="487" t="inlineStr">
        <is>
          <t>강원대(제2캠) 방사선학과</t>
        </is>
      </c>
      <c r="AM794" s="477" t="inlineStr">
        <is>
          <t>통합</t>
        </is>
      </c>
      <c r="AN794" s="637" t="n">
        <v>100</v>
      </c>
      <c r="AO794" s="478" t="n">
        <v>-1371</v>
      </c>
      <c r="AP794" s="463" t="n">
        <v>-678</v>
      </c>
      <c r="AQ794" s="479" t="n">
        <v>-693</v>
      </c>
      <c r="AR794" s="476" t="inlineStr">
        <is>
          <t>11.02 → 10.71</t>
        </is>
      </c>
      <c r="BA794" s="313" t="inlineStr">
        <is>
          <t>자연446</t>
        </is>
      </c>
    </row>
    <row r="795" ht="16.5" customHeight="1" s="671">
      <c r="B795" s="367" t="inlineStr">
        <is>
          <t>10.83</t>
        </is>
      </c>
      <c r="C795" s="351" t="inlineStr">
        <is>
          <t>23,501</t>
        </is>
      </c>
      <c r="D795" s="727" t="n">
        <v>-1372</v>
      </c>
      <c r="E795" s="352" t="inlineStr"/>
      <c r="F795" s="341" t="n">
        <v>87.47</v>
      </c>
      <c r="G795" s="355" t="inlineStr">
        <is>
          <t>369.96</t>
        </is>
      </c>
      <c r="H795" s="356" t="inlineStr">
        <is>
          <t>375.22</t>
        </is>
      </c>
      <c r="I795" s="354" t="inlineStr">
        <is>
          <t>인하대</t>
        </is>
      </c>
      <c r="J795" s="340" t="inlineStr">
        <is>
          <t>전기전자공학부</t>
        </is>
      </c>
      <c r="K795" s="339" t="inlineStr">
        <is>
          <t>자연</t>
        </is>
      </c>
      <c r="L795" s="357" t="n">
        <v>20</v>
      </c>
      <c r="M795" s="358" t="inlineStr">
        <is>
          <t xml:space="preserve">912.3 / </t>
        </is>
      </c>
      <c r="N795" s="359" t="n">
        <v>1000</v>
      </c>
      <c r="O795" s="360" t="inlineStr">
        <is>
          <t>표점/만점</t>
        </is>
      </c>
      <c r="P795" s="343" t="inlineStr">
        <is>
          <t>변표/만점</t>
        </is>
      </c>
      <c r="Q795" s="342" t="inlineStr">
        <is>
          <t>2과목</t>
        </is>
      </c>
      <c r="R795" s="344" t="n">
        <v>25</v>
      </c>
      <c r="S795" s="345" t="n">
        <v>35</v>
      </c>
      <c r="T795" s="362" t="n">
        <v>30</v>
      </c>
      <c r="U795" s="361" t="n">
        <v>87.47</v>
      </c>
      <c r="V795" s="346" t="n">
        <v>123.6220940817314</v>
      </c>
      <c r="W795" s="348" t="n">
        <v>122.0417245378964</v>
      </c>
      <c r="X795" s="347" t="n">
        <v>62.15</v>
      </c>
      <c r="Y795" s="357" t="n">
        <v>62.91</v>
      </c>
      <c r="Z795" s="365" t="inlineStr">
        <is>
          <t>2등급</t>
        </is>
      </c>
      <c r="AA795" s="350" t="n">
        <v>98</v>
      </c>
      <c r="AB795" s="349" t="inlineStr">
        <is>
          <t>만점</t>
        </is>
      </c>
      <c r="AC795" s="350" t="n">
        <v>0</v>
      </c>
      <c r="AD795" s="349" t="inlineStr">
        <is>
          <t>만점</t>
        </is>
      </c>
      <c r="AE795" s="364" t="n">
        <v>0</v>
      </c>
      <c r="AF795" s="366" t="n">
        <v>17.242</v>
      </c>
      <c r="AG795" s="363" t="n">
        <v>0</v>
      </c>
      <c r="AH795" s="635" t="inlineStr">
        <is>
          <t xml:space="preserve"> 미/기/과탐 3%</t>
        </is>
      </c>
      <c r="AL795" s="487" t="inlineStr">
        <is>
          <t>인하대 전기전자공학부</t>
        </is>
      </c>
      <c r="AM795" s="477" t="inlineStr">
        <is>
          <t>자연</t>
        </is>
      </c>
      <c r="AN795" s="637" t="n">
        <v>100</v>
      </c>
      <c r="AO795" s="478" t="n">
        <v>-1372</v>
      </c>
      <c r="AP795" s="463" t="n">
        <v>-1372</v>
      </c>
      <c r="AQ795" s="479" t="n">
        <v>0</v>
      </c>
      <c r="AR795" s="476" t="inlineStr">
        <is>
          <t>10.83 → 10.20</t>
        </is>
      </c>
      <c r="BA795" s="313" t="inlineStr">
        <is>
          <t>자연447</t>
        </is>
      </c>
    </row>
    <row r="796" ht="16.5" customHeight="1" s="671">
      <c r="B796" s="367" t="inlineStr">
        <is>
          <t>10.84</t>
        </is>
      </c>
      <c r="C796" s="351" t="inlineStr">
        <is>
          <t>23,523</t>
        </is>
      </c>
      <c r="D796" s="727" t="n">
        <v>-1373</v>
      </c>
      <c r="E796" s="352" t="inlineStr"/>
      <c r="F796" s="341" t="n">
        <v>87.45999999999999</v>
      </c>
      <c r="G796" s="355" t="inlineStr">
        <is>
          <t>370.40</t>
        </is>
      </c>
      <c r="H796" s="356" t="inlineStr">
        <is>
          <t>374.84</t>
        </is>
      </c>
      <c r="I796" s="354" t="inlineStr">
        <is>
          <t>동국대</t>
        </is>
      </c>
      <c r="J796" s="340" t="inlineStr">
        <is>
          <t>문화유산학과</t>
        </is>
      </c>
      <c r="K796" s="339" t="inlineStr">
        <is>
          <t>통합</t>
        </is>
      </c>
      <c r="L796" s="357" t="n">
        <v>5</v>
      </c>
      <c r="M796" s="358" t="inlineStr">
        <is>
          <t xml:space="preserve">675.375 / </t>
        </is>
      </c>
      <c r="N796" s="359" t="n">
        <v>1000</v>
      </c>
      <c r="O796" s="360" t="inlineStr">
        <is>
          <t>표점</t>
        </is>
      </c>
      <c r="P796" s="343" t="inlineStr">
        <is>
          <t>변표</t>
        </is>
      </c>
      <c r="Q796" s="342" t="inlineStr">
        <is>
          <t>2과목</t>
        </is>
      </c>
      <c r="R796" s="344" t="n">
        <v>35</v>
      </c>
      <c r="S796" s="345" t="n">
        <v>25</v>
      </c>
      <c r="T796" s="362" t="n">
        <v>25</v>
      </c>
      <c r="U796" s="361" t="n">
        <v>87.45999999999999</v>
      </c>
      <c r="V796" s="346" t="n">
        <v>123.6122761031018</v>
      </c>
      <c r="W796" s="348" t="n">
        <v>122.0336391437309</v>
      </c>
      <c r="X796" s="347" t="n">
        <v>62.38</v>
      </c>
      <c r="Y796" s="357" t="n">
        <v>62.91</v>
      </c>
      <c r="Z796" s="365" t="inlineStr">
        <is>
          <t>2등급</t>
        </is>
      </c>
      <c r="AA796" s="350" t="n">
        <v>149.25</v>
      </c>
      <c r="AB796" s="349" t="inlineStr">
        <is>
          <t>만점</t>
        </is>
      </c>
      <c r="AC796" s="350" t="n">
        <v>0</v>
      </c>
      <c r="AD796" s="349" t="inlineStr">
        <is>
          <t>만점</t>
        </is>
      </c>
      <c r="AE796" s="364" t="n">
        <v>0</v>
      </c>
      <c r="AF796" s="366" t="n">
        <v>0</v>
      </c>
      <c r="AG796" s="363" t="n">
        <v>0</v>
      </c>
      <c r="AH796" s="635" t="inlineStr"/>
      <c r="AL796" s="487" t="inlineStr">
        <is>
          <t>동국대 문화유산학과</t>
        </is>
      </c>
      <c r="AM796" s="477" t="inlineStr">
        <is>
          <t>통합</t>
        </is>
      </c>
      <c r="AN796" s="637" t="n">
        <v>100</v>
      </c>
      <c r="AO796" s="478" t="n">
        <v>-1373</v>
      </c>
      <c r="AP796" s="463" t="n">
        <v>-681</v>
      </c>
      <c r="AQ796" s="479" t="n">
        <v>-692</v>
      </c>
      <c r="AR796" s="476" t="inlineStr">
        <is>
          <t>10.85 → 10.53</t>
        </is>
      </c>
      <c r="BA796" s="313" t="inlineStr">
        <is>
          <t>자연448</t>
        </is>
      </c>
    </row>
    <row r="797" ht="16.5" customHeight="1" s="671">
      <c r="B797" s="367" t="inlineStr">
        <is>
          <t>10.70</t>
        </is>
      </c>
      <c r="C797" s="351" t="inlineStr">
        <is>
          <t>23,219</t>
        </is>
      </c>
      <c r="D797" s="727" t="n">
        <v>-1374</v>
      </c>
      <c r="E797" s="352" t="inlineStr"/>
      <c r="F797" s="341" t="n">
        <v>87.39</v>
      </c>
      <c r="G797" s="355" t="inlineStr">
        <is>
          <t>370.26</t>
        </is>
      </c>
      <c r="H797" s="356" t="inlineStr">
        <is>
          <t>374.66</t>
        </is>
      </c>
      <c r="I797" s="354" t="inlineStr">
        <is>
          <t>서울시립대</t>
        </is>
      </c>
      <c r="J797" s="340" t="inlineStr">
        <is>
          <t>사회복지학과</t>
        </is>
      </c>
      <c r="K797" s="339" t="inlineStr">
        <is>
          <t>통합</t>
        </is>
      </c>
      <c r="L797" s="357" t="n">
        <v>13</v>
      </c>
      <c r="M797" s="358" t="inlineStr">
        <is>
          <t xml:space="preserve">904.94 / </t>
        </is>
      </c>
      <c r="N797" s="359" t="n">
        <v>1000</v>
      </c>
      <c r="O797" s="360" t="inlineStr">
        <is>
          <t>표점/만점</t>
        </is>
      </c>
      <c r="P797" s="343" t="inlineStr">
        <is>
          <t>변표/만점</t>
        </is>
      </c>
      <c r="Q797" s="342" t="inlineStr">
        <is>
          <t>2과목</t>
        </is>
      </c>
      <c r="R797" s="344" t="n">
        <v>35</v>
      </c>
      <c r="S797" s="345" t="n">
        <v>30</v>
      </c>
      <c r="T797" s="362" t="n">
        <v>20</v>
      </c>
      <c r="U797" s="361" t="n">
        <v>87.39</v>
      </c>
      <c r="V797" s="346" t="n">
        <v>123.5624480813166</v>
      </c>
      <c r="W797" s="348" t="n">
        <v>121.994285142656</v>
      </c>
      <c r="X797" s="347" t="n">
        <v>62.35</v>
      </c>
      <c r="Y797" s="357" t="n">
        <v>62.57</v>
      </c>
      <c r="Z797" s="365" t="inlineStr">
        <is>
          <t>2등급</t>
        </is>
      </c>
      <c r="AA797" s="350" t="n">
        <v>148</v>
      </c>
      <c r="AB797" s="349" t="inlineStr">
        <is>
          <t>만점</t>
        </is>
      </c>
      <c r="AC797" s="350" t="n">
        <v>0</v>
      </c>
      <c r="AD797" s="349" t="inlineStr">
        <is>
          <t>만점</t>
        </is>
      </c>
      <c r="AE797" s="364" t="n">
        <v>0</v>
      </c>
      <c r="AF797" s="366" t="n">
        <v>5.372</v>
      </c>
      <c r="AG797" s="363" t="n">
        <v>0</v>
      </c>
      <c r="AH797" s="635" t="inlineStr">
        <is>
          <t xml:space="preserve"> 사탐3%가산</t>
        </is>
      </c>
      <c r="AL797" s="487" t="inlineStr">
        <is>
          <t>서울시립대 사회복지학과</t>
        </is>
      </c>
      <c r="AM797" s="477" t="inlineStr">
        <is>
          <t>통합</t>
        </is>
      </c>
      <c r="AN797" s="637" t="n">
        <v>100</v>
      </c>
      <c r="AO797" s="478" t="n">
        <v>-1374</v>
      </c>
      <c r="AP797" s="463" t="n">
        <v>-681</v>
      </c>
      <c r="AQ797" s="479" t="n">
        <v>-693</v>
      </c>
      <c r="AR797" s="476" t="inlineStr">
        <is>
          <t>10.92 → 10.60</t>
        </is>
      </c>
      <c r="BA797" s="313" t="inlineStr">
        <is>
          <t>자연449</t>
        </is>
      </c>
    </row>
    <row r="798" ht="16.5" customHeight="1" s="671">
      <c r="B798" s="367" t="inlineStr">
        <is>
          <t>10.94</t>
        </is>
      </c>
      <c r="C798" s="351" t="inlineStr">
        <is>
          <t>23,740</t>
        </is>
      </c>
      <c r="D798" s="727" t="n">
        <v>-1375</v>
      </c>
      <c r="E798" s="352" t="inlineStr"/>
      <c r="F798" s="341" t="n">
        <v>87.36</v>
      </c>
      <c r="G798" s="355" t="inlineStr">
        <is>
          <t>369.75</t>
        </is>
      </c>
      <c r="H798" s="356" t="inlineStr">
        <is>
          <t>374.93</t>
        </is>
      </c>
      <c r="I798" s="354" t="inlineStr">
        <is>
          <t>숭실대</t>
        </is>
      </c>
      <c r="J798" s="340" t="inlineStr">
        <is>
          <t>컴퓨터학부</t>
        </is>
      </c>
      <c r="K798" s="339" t="inlineStr">
        <is>
          <t>자연</t>
        </is>
      </c>
      <c r="L798" s="357" t="n">
        <v>18</v>
      </c>
      <c r="M798" s="358" t="inlineStr">
        <is>
          <t xml:space="preserve">915.72 / </t>
        </is>
      </c>
      <c r="N798" s="359" t="n">
        <v>1000</v>
      </c>
      <c r="O798" s="360" t="inlineStr">
        <is>
          <t>표점/만점</t>
        </is>
      </c>
      <c r="P798" s="343" t="inlineStr">
        <is>
          <t>변표/만점</t>
        </is>
      </c>
      <c r="Q798" s="342" t="inlineStr">
        <is>
          <t>2과목</t>
        </is>
      </c>
      <c r="R798" s="344" t="n">
        <v>20</v>
      </c>
      <c r="S798" s="345" t="n">
        <v>35</v>
      </c>
      <c r="T798" s="362" t="n">
        <v>25</v>
      </c>
      <c r="U798" s="361" t="n">
        <v>87.36</v>
      </c>
      <c r="V798" s="346" t="n">
        <v>123.5437840760583</v>
      </c>
      <c r="W798" s="348" t="n">
        <v>121.9824080484008</v>
      </c>
      <c r="X798" s="347" t="n">
        <v>62.11</v>
      </c>
      <c r="Y798" s="357" t="n">
        <v>62.87</v>
      </c>
      <c r="Z798" s="365" t="inlineStr">
        <is>
          <t>2등급</t>
        </is>
      </c>
      <c r="AA798" s="350" t="n">
        <v>194</v>
      </c>
      <c r="AB798" s="349" t="inlineStr">
        <is>
          <t>만점</t>
        </is>
      </c>
      <c r="AC798" s="350" t="n">
        <v>4</v>
      </c>
      <c r="AD798" s="349" t="inlineStr">
        <is>
          <t>만점</t>
        </is>
      </c>
      <c r="AE798" s="364" t="n">
        <v>0</v>
      </c>
      <c r="AF798" s="366" t="n">
        <v>10.467</v>
      </c>
      <c r="AG798" s="363" t="n">
        <v>0</v>
      </c>
      <c r="AH798" s="635" t="inlineStr">
        <is>
          <t xml:space="preserve"> 미/기 표점의5%, 과탐 백분위의5%를 환산점수에 단순가산</t>
        </is>
      </c>
      <c r="AL798" s="487" t="inlineStr">
        <is>
          <t>숭실대 컴퓨터학부</t>
        </is>
      </c>
      <c r="AM798" s="477" t="inlineStr">
        <is>
          <t>자연</t>
        </is>
      </c>
      <c r="AN798" s="637" t="n">
        <v>100</v>
      </c>
      <c r="AO798" s="478" t="n">
        <v>-1375</v>
      </c>
      <c r="AP798" s="463" t="n">
        <v>-1375</v>
      </c>
      <c r="AQ798" s="479" t="n">
        <v>0</v>
      </c>
      <c r="AR798" s="476" t="inlineStr">
        <is>
          <t>10.94 → 10.31</t>
        </is>
      </c>
      <c r="BA798" s="313" t="inlineStr">
        <is>
          <t>자연450</t>
        </is>
      </c>
    </row>
    <row r="799" ht="16.5" customHeight="1" s="671">
      <c r="B799" s="367" t="inlineStr">
        <is>
          <t>10.98</t>
        </is>
      </c>
      <c r="C799" s="351" t="inlineStr">
        <is>
          <t>23,827</t>
        </is>
      </c>
      <c r="D799" s="727" t="n">
        <v>-1376</v>
      </c>
      <c r="E799" s="352" t="inlineStr">
        <is>
          <t>369.94</t>
        </is>
      </c>
      <c r="F799" s="341" t="n">
        <v>87.33</v>
      </c>
      <c r="G799" s="355" t="inlineStr">
        <is>
          <t>369.68</t>
        </is>
      </c>
      <c r="H799" s="356" t="inlineStr">
        <is>
          <t>374.21</t>
        </is>
      </c>
      <c r="I799" s="354" t="inlineStr">
        <is>
          <t>연세대(미래)</t>
        </is>
      </c>
      <c r="J799" s="340" t="inlineStr">
        <is>
          <t>간호학과</t>
        </is>
      </c>
      <c r="K799" s="339" t="inlineStr">
        <is>
          <t>통합</t>
        </is>
      </c>
      <c r="L799" s="357" t="n">
        <v>10</v>
      </c>
      <c r="M799" s="358" t="inlineStr">
        <is>
          <t xml:space="preserve">676 / </t>
        </is>
      </c>
      <c r="N799" s="359" t="n">
        <v>1000</v>
      </c>
      <c r="O799" s="360" t="inlineStr">
        <is>
          <t>표점</t>
        </is>
      </c>
      <c r="P799" s="343" t="inlineStr">
        <is>
          <t>변표</t>
        </is>
      </c>
      <c r="Q799" s="342" t="inlineStr">
        <is>
          <t>1과목</t>
        </is>
      </c>
      <c r="R799" s="344" t="n">
        <v>29</v>
      </c>
      <c r="S799" s="345" t="n">
        <v>29</v>
      </c>
      <c r="T799" s="362" t="n">
        <v>29</v>
      </c>
      <c r="U799" s="361" t="n">
        <v>87.33</v>
      </c>
      <c r="V799" s="346" t="n">
        <v>123.518701870187</v>
      </c>
      <c r="W799" s="348" t="n">
        <v>121.9664466446644</v>
      </c>
      <c r="X799" s="347" t="n">
        <v>62.1</v>
      </c>
      <c r="Y799" s="357" t="n">
        <v>62.86</v>
      </c>
      <c r="Z799" s="365" t="inlineStr">
        <is>
          <t>2등급</t>
        </is>
      </c>
      <c r="AA799" s="350" t="n">
        <v>135.71</v>
      </c>
      <c r="AB799" s="349" t="inlineStr">
        <is>
          <t>만점</t>
        </is>
      </c>
      <c r="AC799" s="350" t="n">
        <v>10</v>
      </c>
      <c r="AD799" s="349" t="inlineStr">
        <is>
          <t>만점</t>
        </is>
      </c>
      <c r="AE799" s="364" t="n">
        <v>0</v>
      </c>
      <c r="AF799" s="366" t="n">
        <v>0</v>
      </c>
      <c r="AG799" s="363" t="n">
        <v>0</v>
      </c>
      <c r="AH799" s="635" t="inlineStr"/>
      <c r="AL799" s="487" t="inlineStr">
        <is>
          <t>연세대(미래) 간호학과</t>
        </is>
      </c>
      <c r="AM799" s="477" t="inlineStr">
        <is>
          <t>통합</t>
        </is>
      </c>
      <c r="AN799" s="637" t="n">
        <v>100</v>
      </c>
      <c r="AO799" s="478" t="n">
        <v>-1376</v>
      </c>
      <c r="AP799" s="463" t="n">
        <v>-679</v>
      </c>
      <c r="AQ799" s="479" t="n">
        <v>-697</v>
      </c>
      <c r="AR799" s="476" t="inlineStr">
        <is>
          <t>11.12 → 10.81</t>
        </is>
      </c>
      <c r="BA799" s="313" t="inlineStr">
        <is>
          <t>자연451</t>
        </is>
      </c>
    </row>
    <row r="800" ht="16.5" customHeight="1" s="671">
      <c r="B800" s="367" t="inlineStr">
        <is>
          <t>10.98</t>
        </is>
      </c>
      <c r="C800" s="351" t="inlineStr">
        <is>
          <t>23,827</t>
        </is>
      </c>
      <c r="D800" s="727" t="n">
        <v>-1377</v>
      </c>
      <c r="E800" s="352" t="inlineStr">
        <is>
          <t>370.30</t>
        </is>
      </c>
      <c r="F800" s="341" t="n">
        <v>87.33</v>
      </c>
      <c r="G800" s="355" t="inlineStr">
        <is>
          <t>369.68</t>
        </is>
      </c>
      <c r="H800" s="356" t="inlineStr">
        <is>
          <t>374.86</t>
        </is>
      </c>
      <c r="I800" s="354" t="inlineStr">
        <is>
          <t>서울과학기술대</t>
        </is>
      </c>
      <c r="J800" s="340" t="inlineStr">
        <is>
          <t>지능형반도체공학과</t>
        </is>
      </c>
      <c r="K800" s="339" t="inlineStr">
        <is>
          <t>자연</t>
        </is>
      </c>
      <c r="L800" s="357" t="n">
        <v>14</v>
      </c>
      <c r="M800" s="358" t="inlineStr">
        <is>
          <t xml:space="preserve">917.97 / </t>
        </is>
      </c>
      <c r="N800" s="359" t="n">
        <v>1000</v>
      </c>
      <c r="O800" s="360" t="inlineStr">
        <is>
          <t>표점/만점</t>
        </is>
      </c>
      <c r="P800" s="343" t="inlineStr">
        <is>
          <t>표점/만점</t>
        </is>
      </c>
      <c r="Q800" s="342" t="inlineStr">
        <is>
          <t>2과목</t>
        </is>
      </c>
      <c r="R800" s="344" t="n">
        <v>20</v>
      </c>
      <c r="S800" s="345" t="n">
        <v>35</v>
      </c>
      <c r="T800" s="362" t="n">
        <v>25</v>
      </c>
      <c r="U800" s="361" t="n">
        <v>87.33</v>
      </c>
      <c r="V800" s="346" t="n">
        <v>123.5182106343891</v>
      </c>
      <c r="W800" s="348" t="n">
        <v>121.9661340400658</v>
      </c>
      <c r="X800" s="347" t="inlineStr">
        <is>
          <t>62.16/67.91</t>
        </is>
      </c>
      <c r="Y800" s="357" t="inlineStr"/>
      <c r="Z800" s="365" t="inlineStr">
        <is>
          <t>2등급</t>
        </is>
      </c>
      <c r="AA800" s="350" t="n">
        <v>195.56</v>
      </c>
      <c r="AB800" s="349" t="inlineStr">
        <is>
          <t>만점</t>
        </is>
      </c>
      <c r="AC800" s="350" t="n">
        <v>0</v>
      </c>
      <c r="AD800" s="349" t="inlineStr">
        <is>
          <t>만점</t>
        </is>
      </c>
      <c r="AE800" s="364" t="n">
        <v>0</v>
      </c>
      <c r="AF800" s="366" t="n">
        <v>15.7</v>
      </c>
      <c r="AG800" s="363" t="n">
        <v>0</v>
      </c>
      <c r="AH800" s="635" t="inlineStr">
        <is>
          <t xml:space="preserve"> 과탐7%</t>
        </is>
      </c>
      <c r="AL800" s="487" t="inlineStr">
        <is>
          <t>서울과학기술대 지능형반도체공학과</t>
        </is>
      </c>
      <c r="AM800" s="477" t="inlineStr">
        <is>
          <t>자연</t>
        </is>
      </c>
      <c r="AN800" s="637" t="n">
        <v>100</v>
      </c>
      <c r="AO800" s="478" t="n">
        <v>-1377</v>
      </c>
      <c r="AP800" s="463" t="n">
        <v>-1377</v>
      </c>
      <c r="AQ800" s="479" t="n">
        <v>0</v>
      </c>
      <c r="AR800" s="476" t="inlineStr">
        <is>
          <t>10.98 → 10.35</t>
        </is>
      </c>
      <c r="BA800" s="313" t="inlineStr">
        <is>
          <t>자연452</t>
        </is>
      </c>
    </row>
    <row r="801" ht="16.5" customHeight="1" s="671">
      <c r="B801" s="367" t="inlineStr">
        <is>
          <t>10.99</t>
        </is>
      </c>
      <c r="C801" s="351" t="inlineStr">
        <is>
          <t>23,848</t>
        </is>
      </c>
      <c r="D801" s="727" t="n">
        <v>-1378</v>
      </c>
      <c r="E801" s="352" t="inlineStr">
        <is>
          <t>369.99</t>
        </is>
      </c>
      <c r="F801" s="341" t="n">
        <v>87.31</v>
      </c>
      <c r="G801" s="355" t="inlineStr">
        <is>
          <t>369.65</t>
        </is>
      </c>
      <c r="H801" s="356" t="inlineStr">
        <is>
          <t>374.81</t>
        </is>
      </c>
      <c r="I801" s="354" t="inlineStr">
        <is>
          <t>아주대</t>
        </is>
      </c>
      <c r="J801" s="340" t="inlineStr">
        <is>
          <t>화학공학과</t>
        </is>
      </c>
      <c r="K801" s="339" t="inlineStr">
        <is>
          <t>자연</t>
        </is>
      </c>
      <c r="L801" s="357" t="n">
        <v>8</v>
      </c>
      <c r="M801" s="358" t="inlineStr">
        <is>
          <t xml:space="preserve">912.83 / </t>
        </is>
      </c>
      <c r="N801" s="359" t="n">
        <v>1000</v>
      </c>
      <c r="O801" s="360" t="inlineStr">
        <is>
          <t>표점/만점</t>
        </is>
      </c>
      <c r="P801" s="343" t="inlineStr">
        <is>
          <t>변표/만점</t>
        </is>
      </c>
      <c r="Q801" s="342" t="inlineStr">
        <is>
          <t>2과목</t>
        </is>
      </c>
      <c r="R801" s="344" t="n">
        <v>20</v>
      </c>
      <c r="S801" s="345" t="n">
        <v>35</v>
      </c>
      <c r="T801" s="362" t="n">
        <v>30</v>
      </c>
      <c r="U801" s="361" t="n">
        <v>87.31</v>
      </c>
      <c r="V801" s="346" t="n">
        <v>123.5062227279272</v>
      </c>
      <c r="W801" s="348" t="n">
        <v>121.9585053723173</v>
      </c>
      <c r="X801" s="347" t="n">
        <v>62.09</v>
      </c>
      <c r="Y801" s="357" t="n">
        <v>62.83</v>
      </c>
      <c r="Z801" s="365" t="inlineStr">
        <is>
          <t>2등급</t>
        </is>
      </c>
      <c r="AA801" s="350" t="n">
        <v>144</v>
      </c>
      <c r="AB801" s="349" t="inlineStr">
        <is>
          <t>만점</t>
        </is>
      </c>
      <c r="AC801" s="350" t="n">
        <v>0</v>
      </c>
      <c r="AD801" s="349" t="inlineStr">
        <is>
          <t>만점</t>
        </is>
      </c>
      <c r="AE801" s="364" t="n">
        <v>0</v>
      </c>
      <c r="AF801" s="366" t="n">
        <v>17.218</v>
      </c>
      <c r="AG801" s="363" t="n">
        <v>0</v>
      </c>
      <c r="AH801" s="635" t="inlineStr">
        <is>
          <t xml:space="preserve"> 미/기/과탐 3%</t>
        </is>
      </c>
      <c r="AL801" s="487" t="inlineStr">
        <is>
          <t>아주대 화학공학과</t>
        </is>
      </c>
      <c r="AM801" s="477" t="inlineStr">
        <is>
          <t>자연</t>
        </is>
      </c>
      <c r="AN801" s="637" t="n">
        <v>100</v>
      </c>
      <c r="AO801" s="478" t="n">
        <v>-1378</v>
      </c>
      <c r="AP801" s="463" t="n">
        <v>-1378</v>
      </c>
      <c r="AQ801" s="479" t="n">
        <v>0</v>
      </c>
      <c r="AR801" s="476" t="inlineStr">
        <is>
          <t>11.00 → 10.36</t>
        </is>
      </c>
      <c r="BA801" s="313" t="inlineStr">
        <is>
          <t>자연453</t>
        </is>
      </c>
    </row>
    <row r="802" ht="16.5" customHeight="1" s="671">
      <c r="B802" s="367" t="inlineStr">
        <is>
          <t>11.02</t>
        </is>
      </c>
      <c r="C802" s="351" t="inlineStr">
        <is>
          <t>23,913</t>
        </is>
      </c>
      <c r="D802" s="727" t="n">
        <v>-1379</v>
      </c>
      <c r="E802" s="352" t="inlineStr"/>
      <c r="F802" s="341" t="n">
        <v>87.25</v>
      </c>
      <c r="G802" s="355" t="inlineStr">
        <is>
          <t>370.01</t>
        </is>
      </c>
      <c r="H802" s="356" t="inlineStr">
        <is>
          <t>374.39</t>
        </is>
      </c>
      <c r="I802" s="354" t="inlineStr">
        <is>
          <t>인하대</t>
        </is>
      </c>
      <c r="J802" s="340" t="inlineStr">
        <is>
          <t>아태물류학부</t>
        </is>
      </c>
      <c r="K802" s="339" t="inlineStr">
        <is>
          <t>통합</t>
        </is>
      </c>
      <c r="L802" s="357" t="n">
        <v>6</v>
      </c>
      <c r="M802" s="358" t="inlineStr">
        <is>
          <t xml:space="preserve">901 / </t>
        </is>
      </c>
      <c r="N802" s="359" t="n">
        <v>1000</v>
      </c>
      <c r="O802" s="360" t="inlineStr">
        <is>
          <t>표점/만점</t>
        </is>
      </c>
      <c r="P802" s="343" t="inlineStr">
        <is>
          <t>변표/만점</t>
        </is>
      </c>
      <c r="Q802" s="342" t="inlineStr">
        <is>
          <t>2과목</t>
        </is>
      </c>
      <c r="R802" s="344" t="n">
        <v>35</v>
      </c>
      <c r="S802" s="345" t="n">
        <v>25</v>
      </c>
      <c r="T802" s="362" t="n">
        <v>25</v>
      </c>
      <c r="U802" s="361" t="n">
        <v>87.25</v>
      </c>
      <c r="V802" s="346" t="n">
        <v>123.4625363365246</v>
      </c>
      <c r="W802" s="348" t="n">
        <v>121.9307049414248</v>
      </c>
      <c r="X802" s="347" t="n">
        <v>62.31</v>
      </c>
      <c r="Y802" s="357" t="n">
        <v>62.83</v>
      </c>
      <c r="Z802" s="365" t="inlineStr">
        <is>
          <t>2등급</t>
        </is>
      </c>
      <c r="AA802" s="350" t="n">
        <v>148</v>
      </c>
      <c r="AB802" s="349" t="inlineStr">
        <is>
          <t>만점</t>
        </is>
      </c>
      <c r="AC802" s="350" t="n">
        <v>0</v>
      </c>
      <c r="AD802" s="349" t="inlineStr">
        <is>
          <t>만점</t>
        </is>
      </c>
      <c r="AE802" s="364" t="n">
        <v>0</v>
      </c>
      <c r="AF802" s="366" t="n">
        <v>0</v>
      </c>
      <c r="AG802" s="363" t="n">
        <v>0</v>
      </c>
      <c r="AH802" s="635" t="inlineStr"/>
      <c r="AL802" s="487" t="inlineStr">
        <is>
          <t>인하대 아태물류학부</t>
        </is>
      </c>
      <c r="AM802" s="477" t="inlineStr">
        <is>
          <t>통합</t>
        </is>
      </c>
      <c r="AN802" s="637" t="n">
        <v>100</v>
      </c>
      <c r="AO802" s="478" t="n">
        <v>-1379</v>
      </c>
      <c r="AP802" s="463" t="n">
        <v>-682</v>
      </c>
      <c r="AQ802" s="479" t="n">
        <v>-697</v>
      </c>
      <c r="AR802" s="476" t="inlineStr">
        <is>
          <t>11.02 → 10.71</t>
        </is>
      </c>
      <c r="BA802" s="313" t="inlineStr">
        <is>
          <t>자연454</t>
        </is>
      </c>
    </row>
    <row r="803" ht="16.5" customHeight="1" s="671">
      <c r="B803" s="367" t="inlineStr">
        <is>
          <t>11.02</t>
        </is>
      </c>
      <c r="C803" s="351" t="inlineStr">
        <is>
          <t>23,913</t>
        </is>
      </c>
      <c r="D803" s="727" t="n">
        <v>-1380</v>
      </c>
      <c r="E803" s="352" t="inlineStr"/>
      <c r="F803" s="341" t="n">
        <v>87.23999999999999</v>
      </c>
      <c r="G803" s="355" t="inlineStr">
        <is>
          <t>369.53</t>
        </is>
      </c>
      <c r="H803" s="356" t="inlineStr">
        <is>
          <t>374.70</t>
        </is>
      </c>
      <c r="I803" s="354" t="inlineStr">
        <is>
          <t>경북대</t>
        </is>
      </c>
      <c r="J803" s="340" t="inlineStr">
        <is>
          <t>수학교육과</t>
        </is>
      </c>
      <c r="K803" s="339" t="inlineStr">
        <is>
          <t>자연</t>
        </is>
      </c>
      <c r="L803" s="357" t="n">
        <v>6</v>
      </c>
      <c r="M803" s="358" t="inlineStr">
        <is>
          <t xml:space="preserve">671.17 / </t>
        </is>
      </c>
      <c r="N803" s="359" t="n">
        <v>1000</v>
      </c>
      <c r="O803" s="360" t="inlineStr">
        <is>
          <t>표점</t>
        </is>
      </c>
      <c r="P803" s="343" t="inlineStr">
        <is>
          <t>변표</t>
        </is>
      </c>
      <c r="Q803" s="342" t="inlineStr">
        <is>
          <t>2과목</t>
        </is>
      </c>
      <c r="R803" s="344" t="n">
        <v>25</v>
      </c>
      <c r="S803" s="345" t="n">
        <v>38</v>
      </c>
      <c r="T803" s="362" t="n">
        <v>25</v>
      </c>
      <c r="U803" s="361" t="n">
        <v>87.23999999999999</v>
      </c>
      <c r="V803" s="346" t="n">
        <v>123.4576329725996</v>
      </c>
      <c r="W803" s="348" t="n">
        <v>121.927584618927</v>
      </c>
      <c r="X803" s="347" t="n">
        <v>62.07</v>
      </c>
      <c r="Y803" s="357" t="n">
        <v>62.8</v>
      </c>
      <c r="Z803" s="365" t="inlineStr">
        <is>
          <t>2등급</t>
        </is>
      </c>
      <c r="AA803" s="350" t="n">
        <v>121.25</v>
      </c>
      <c r="AB803" s="349" t="inlineStr">
        <is>
          <t>만점</t>
        </is>
      </c>
      <c r="AC803" s="350" t="n">
        <v>10</v>
      </c>
      <c r="AD803" s="349" t="inlineStr">
        <is>
          <t>만점</t>
        </is>
      </c>
      <c r="AE803" s="364" t="n">
        <v>0</v>
      </c>
      <c r="AF803" s="366" t="n">
        <v>0</v>
      </c>
      <c r="AG803" s="363" t="n">
        <v>0</v>
      </c>
      <c r="AH803" s="635" t="inlineStr"/>
      <c r="AL803" s="487" t="inlineStr">
        <is>
          <t>경북대 수학교육과</t>
        </is>
      </c>
      <c r="AM803" s="477" t="inlineStr">
        <is>
          <t>자연</t>
        </is>
      </c>
      <c r="AN803" s="637" t="n">
        <v>100</v>
      </c>
      <c r="AO803" s="478" t="n">
        <v>-1380</v>
      </c>
      <c r="AP803" s="463" t="n">
        <v>-1380</v>
      </c>
      <c r="AQ803" s="479" t="n">
        <v>0</v>
      </c>
      <c r="AR803" s="476" t="inlineStr">
        <is>
          <t>11.03 → 10.39</t>
        </is>
      </c>
      <c r="BA803" s="313" t="inlineStr">
        <is>
          <t>자연455</t>
        </is>
      </c>
    </row>
    <row r="804" ht="16.5" customHeight="1" s="671">
      <c r="B804" s="367" t="inlineStr">
        <is>
          <t>11.02</t>
        </is>
      </c>
      <c r="C804" s="351" t="inlineStr">
        <is>
          <t>23,913</t>
        </is>
      </c>
      <c r="D804" s="727" t="n">
        <v>-1381</v>
      </c>
      <c r="E804" s="352" t="inlineStr"/>
      <c r="F804" s="341" t="n">
        <v>87.22</v>
      </c>
      <c r="G804" s="355" t="inlineStr">
        <is>
          <t>369.50</t>
        </is>
      </c>
      <c r="H804" s="356" t="inlineStr">
        <is>
          <t>374.68</t>
        </is>
      </c>
      <c r="I804" s="354" t="inlineStr">
        <is>
          <t>숭실대</t>
        </is>
      </c>
      <c r="J804" s="340" t="inlineStr">
        <is>
          <t>전자정보공학부(전자공학)</t>
        </is>
      </c>
      <c r="K804" s="339" t="inlineStr">
        <is>
          <t>자연</t>
        </is>
      </c>
      <c r="L804" s="357" t="n">
        <v>30</v>
      </c>
      <c r="M804" s="358" t="inlineStr">
        <is>
          <t xml:space="preserve">917.67 / </t>
        </is>
      </c>
      <c r="N804" s="359" t="n">
        <v>1000</v>
      </c>
      <c r="O804" s="360" t="inlineStr">
        <is>
          <t>표점/만점</t>
        </is>
      </c>
      <c r="P804" s="343" t="inlineStr">
        <is>
          <t>변표/만점</t>
        </is>
      </c>
      <c r="Q804" s="342" t="inlineStr">
        <is>
          <t>2과목</t>
        </is>
      </c>
      <c r="R804" s="344" t="n">
        <v>20</v>
      </c>
      <c r="S804" s="345" t="n">
        <v>35</v>
      </c>
      <c r="T804" s="362" t="n">
        <v>25</v>
      </c>
      <c r="U804" s="361" t="n">
        <v>87.22</v>
      </c>
      <c r="V804" s="346" t="n">
        <v>123.4447512872532</v>
      </c>
      <c r="W804" s="348" t="n">
        <v>121.9193871827975</v>
      </c>
      <c r="X804" s="347" t="n">
        <v>62.07</v>
      </c>
      <c r="Y804" s="357" t="n">
        <v>62.82</v>
      </c>
      <c r="Z804" s="365" t="inlineStr">
        <is>
          <t>2등급</t>
        </is>
      </c>
      <c r="AA804" s="350" t="n">
        <v>194</v>
      </c>
      <c r="AB804" s="349" t="inlineStr">
        <is>
          <t>만점</t>
        </is>
      </c>
      <c r="AC804" s="350" t="n">
        <v>4</v>
      </c>
      <c r="AD804" s="349" t="inlineStr">
        <is>
          <t>만점</t>
        </is>
      </c>
      <c r="AE804" s="364" t="n">
        <v>0</v>
      </c>
      <c r="AF804" s="366" t="n">
        <v>12.895</v>
      </c>
      <c r="AG804" s="363" t="n">
        <v>0</v>
      </c>
      <c r="AH804" s="635" t="inlineStr"/>
      <c r="AL804" s="487" t="inlineStr">
        <is>
          <t>숭실대 전자정보공학부(전자공학)</t>
        </is>
      </c>
      <c r="AM804" s="477" t="inlineStr">
        <is>
          <t>자연</t>
        </is>
      </c>
      <c r="AN804" s="637" t="n">
        <v>100</v>
      </c>
      <c r="AO804" s="478" t="n">
        <v>-1381</v>
      </c>
      <c r="AP804" s="463" t="n">
        <v>-1381</v>
      </c>
      <c r="AQ804" s="479" t="n">
        <v>0</v>
      </c>
      <c r="AR804" s="476" t="inlineStr">
        <is>
          <t>11.03 → 10.39</t>
        </is>
      </c>
      <c r="BA804" s="313" t="inlineStr">
        <is>
          <t>자연456</t>
        </is>
      </c>
    </row>
    <row r="805" ht="16.5" customHeight="1" s="671">
      <c r="B805" s="367" t="inlineStr">
        <is>
          <t>10.88</t>
        </is>
      </c>
      <c r="C805" s="351" t="inlineStr">
        <is>
          <t>23,610</t>
        </is>
      </c>
      <c r="D805" s="727" t="n">
        <v>-1382</v>
      </c>
      <c r="E805" s="352" t="inlineStr">
        <is>
          <t>369.79</t>
        </is>
      </c>
      <c r="F805" s="341" t="n">
        <v>87.16</v>
      </c>
      <c r="G805" s="355" t="inlineStr">
        <is>
          <t>369.85</t>
        </is>
      </c>
      <c r="H805" s="356" t="inlineStr">
        <is>
          <t>374.31</t>
        </is>
      </c>
      <c r="I805" s="354" t="inlineStr">
        <is>
          <t>국민대</t>
        </is>
      </c>
      <c r="J805" s="340" t="inlineStr">
        <is>
          <t>AI빅데이터융합경영학과(인문)</t>
        </is>
      </c>
      <c r="K805" s="339" t="inlineStr">
        <is>
          <t>통합</t>
        </is>
      </c>
      <c r="L805" s="357" t="n">
        <v>9</v>
      </c>
      <c r="M805" s="358" t="inlineStr">
        <is>
          <t xml:space="preserve">688.5 / </t>
        </is>
      </c>
      <c r="N805" s="359" t="n">
        <v>1000</v>
      </c>
      <c r="O805" s="360" t="inlineStr">
        <is>
          <t>표점</t>
        </is>
      </c>
      <c r="P805" s="343" t="inlineStr">
        <is>
          <t>표점</t>
        </is>
      </c>
      <c r="Q805" s="342" t="inlineStr">
        <is>
          <t>2과목</t>
        </is>
      </c>
      <c r="R805" s="344" t="n">
        <v>30</v>
      </c>
      <c r="S805" s="345" t="n">
        <v>30</v>
      </c>
      <c r="T805" s="362" t="n">
        <v>20</v>
      </c>
      <c r="U805" s="361" t="n">
        <v>87.16</v>
      </c>
      <c r="V805" s="346" t="n">
        <v>123.4021511785493</v>
      </c>
      <c r="W805" s="348" t="n">
        <v>121.8922780227132</v>
      </c>
      <c r="X805" s="347" t="n">
        <v>62.28</v>
      </c>
      <c r="Y805" s="357" t="inlineStr"/>
      <c r="Z805" s="365" t="inlineStr">
        <is>
          <t>2등급</t>
        </is>
      </c>
      <c r="AA805" s="350" t="n">
        <v>196</v>
      </c>
      <c r="AB805" s="349" t="inlineStr">
        <is>
          <t>만점</t>
        </is>
      </c>
      <c r="AC805" s="350" t="n">
        <v>0</v>
      </c>
      <c r="AD805" s="349" t="inlineStr">
        <is>
          <t>만점</t>
        </is>
      </c>
      <c r="AE805" s="364" t="n">
        <v>0</v>
      </c>
      <c r="AF805" s="366" t="n">
        <v>0</v>
      </c>
      <c r="AG805" s="363" t="n">
        <v>0</v>
      </c>
      <c r="AH805" s="635" t="inlineStr"/>
      <c r="AL805" s="487" t="inlineStr">
        <is>
          <t>국민대 AI빅데이터융합경영학과(인문)</t>
        </is>
      </c>
      <c r="AM805" s="477" t="inlineStr">
        <is>
          <t>통합</t>
        </is>
      </c>
      <c r="AN805" s="637" t="n">
        <v>100</v>
      </c>
      <c r="AO805" s="478" t="n">
        <v>-1382</v>
      </c>
      <c r="AP805" s="463" t="n">
        <v>-682</v>
      </c>
      <c r="AQ805" s="479" t="n">
        <v>-700</v>
      </c>
      <c r="AR805" s="476" t="inlineStr">
        <is>
          <t>11.06 → 10.75</t>
        </is>
      </c>
      <c r="BA805" s="313" t="inlineStr">
        <is>
          <t>자연457</t>
        </is>
      </c>
    </row>
    <row r="806" ht="16.5" customHeight="1" s="671">
      <c r="B806" s="367" t="inlineStr">
        <is>
          <t>11.08</t>
        </is>
      </c>
      <c r="C806" s="351" t="inlineStr">
        <is>
          <t>24,044</t>
        </is>
      </c>
      <c r="D806" s="727" t="n">
        <v>-1383</v>
      </c>
      <c r="E806" s="352" t="inlineStr">
        <is>
          <t>369.54</t>
        </is>
      </c>
      <c r="F806" s="341" t="n">
        <v>87.13</v>
      </c>
      <c r="G806" s="355" t="inlineStr">
        <is>
          <t>369.33</t>
        </is>
      </c>
      <c r="H806" s="356" t="inlineStr">
        <is>
          <t>374.58</t>
        </is>
      </c>
      <c r="I806" s="354" t="inlineStr">
        <is>
          <t>서울과학기술대</t>
        </is>
      </c>
      <c r="J806" s="340" t="inlineStr">
        <is>
          <t>전기정보공학과</t>
        </is>
      </c>
      <c r="K806" s="339" t="inlineStr">
        <is>
          <t>자연</t>
        </is>
      </c>
      <c r="L806" s="357" t="n">
        <v>34</v>
      </c>
      <c r="M806" s="358" t="inlineStr">
        <is>
          <t xml:space="preserve">917.31 / </t>
        </is>
      </c>
      <c r="N806" s="359" t="n">
        <v>1000</v>
      </c>
      <c r="O806" s="360" t="inlineStr">
        <is>
          <t>표점/만점</t>
        </is>
      </c>
      <c r="P806" s="343" t="inlineStr">
        <is>
          <t>표점/만점</t>
        </is>
      </c>
      <c r="Q806" s="342" t="inlineStr">
        <is>
          <t>2과목</t>
        </is>
      </c>
      <c r="R806" s="344" t="n">
        <v>20</v>
      </c>
      <c r="S806" s="345" t="n">
        <v>35</v>
      </c>
      <c r="T806" s="362" t="n">
        <v>25</v>
      </c>
      <c r="U806" s="361" t="n">
        <v>87.13</v>
      </c>
      <c r="V806" s="346" t="n">
        <v>123.3805575414003</v>
      </c>
      <c r="W806" s="348" t="n">
        <v>121.8785366172547</v>
      </c>
      <c r="X806" s="347" t="inlineStr">
        <is>
          <t>62.1/67.91</t>
        </is>
      </c>
      <c r="Y806" s="357" t="inlineStr"/>
      <c r="Z806" s="365" t="inlineStr">
        <is>
          <t>2등급</t>
        </is>
      </c>
      <c r="AA806" s="350" t="n">
        <v>195.56</v>
      </c>
      <c r="AB806" s="349" t="inlineStr">
        <is>
          <t>만점</t>
        </is>
      </c>
      <c r="AC806" s="350" t="n">
        <v>0</v>
      </c>
      <c r="AD806" s="349" t="inlineStr">
        <is>
          <t>만점</t>
        </is>
      </c>
      <c r="AE806" s="364" t="n">
        <v>0</v>
      </c>
      <c r="AF806" s="366" t="n">
        <v>15.687</v>
      </c>
      <c r="AG806" s="363" t="n">
        <v>0</v>
      </c>
      <c r="AH806" s="635" t="inlineStr">
        <is>
          <t xml:space="preserve"> 과탐7%</t>
        </is>
      </c>
      <c r="AL806" s="487" t="inlineStr">
        <is>
          <t>서울과학기술대 전기정보공학과</t>
        </is>
      </c>
      <c r="AM806" s="477" t="inlineStr">
        <is>
          <t>자연</t>
        </is>
      </c>
      <c r="AN806" s="637" t="n">
        <v>100</v>
      </c>
      <c r="AO806" s="478" t="n">
        <v>-1383</v>
      </c>
      <c r="AP806" s="463" t="n">
        <v>-1383</v>
      </c>
      <c r="AQ806" s="479" t="n">
        <v>0</v>
      </c>
      <c r="AR806" s="476" t="inlineStr">
        <is>
          <t>11.08 → 10.44</t>
        </is>
      </c>
      <c r="BA806" s="313" t="inlineStr">
        <is>
          <t>자연458</t>
        </is>
      </c>
    </row>
    <row r="807" ht="16.5" customHeight="1" s="671">
      <c r="B807" s="367" t="inlineStr">
        <is>
          <t>11.09</t>
        </is>
      </c>
      <c r="C807" s="351" t="inlineStr">
        <is>
          <t>24,065</t>
        </is>
      </c>
      <c r="D807" s="727" t="n">
        <v>-1384</v>
      </c>
      <c r="E807" s="352" t="inlineStr"/>
      <c r="F807" s="341" t="n">
        <v>87.12</v>
      </c>
      <c r="G807" s="355" t="inlineStr">
        <is>
          <t>369.31</t>
        </is>
      </c>
      <c r="H807" s="356" t="inlineStr">
        <is>
          <t>374.56</t>
        </is>
      </c>
      <c r="I807" s="354" t="inlineStr">
        <is>
          <t>서울과학기술대</t>
        </is>
      </c>
      <c r="J807" s="340" t="inlineStr">
        <is>
          <t>스마트ICT융합공학과</t>
        </is>
      </c>
      <c r="K807" s="339" t="inlineStr">
        <is>
          <t>자연</t>
        </is>
      </c>
      <c r="L807" s="357" t="n">
        <v>11</v>
      </c>
      <c r="M807" s="358" t="inlineStr">
        <is>
          <t xml:space="preserve">917.27 / </t>
        </is>
      </c>
      <c r="N807" s="359" t="n">
        <v>1000</v>
      </c>
      <c r="O807" s="360" t="inlineStr">
        <is>
          <t>표점/만점</t>
        </is>
      </c>
      <c r="P807" s="343" t="inlineStr">
        <is>
          <t>표점/만점</t>
        </is>
      </c>
      <c r="Q807" s="342" t="inlineStr">
        <is>
          <t>2과목</t>
        </is>
      </c>
      <c r="R807" s="344" t="n">
        <v>20</v>
      </c>
      <c r="S807" s="345" t="n">
        <v>35</v>
      </c>
      <c r="T807" s="362" t="n">
        <v>25</v>
      </c>
      <c r="U807" s="361" t="n">
        <v>87.12</v>
      </c>
      <c r="V807" s="346" t="n">
        <v>123.3722111635097</v>
      </c>
      <c r="W807" s="348" t="n">
        <v>121.8732252858698</v>
      </c>
      <c r="X807" s="347" t="inlineStr">
        <is>
          <t>62.1/67.91</t>
        </is>
      </c>
      <c r="Y807" s="357" t="inlineStr"/>
      <c r="Z807" s="365" t="inlineStr">
        <is>
          <t>2등급</t>
        </is>
      </c>
      <c r="AA807" s="350" t="n">
        <v>195.56</v>
      </c>
      <c r="AB807" s="349" t="inlineStr">
        <is>
          <t>만점</t>
        </is>
      </c>
      <c r="AC807" s="350" t="n">
        <v>0</v>
      </c>
      <c r="AD807" s="349" t="inlineStr">
        <is>
          <t>만점</t>
        </is>
      </c>
      <c r="AE807" s="364" t="n">
        <v>0</v>
      </c>
      <c r="AF807" s="366" t="n">
        <v>15.687</v>
      </c>
      <c r="AG807" s="363" t="n">
        <v>0</v>
      </c>
      <c r="AH807" s="635" t="inlineStr">
        <is>
          <t xml:space="preserve"> 과탐7%</t>
        </is>
      </c>
      <c r="AL807" s="487" t="inlineStr">
        <is>
          <t>서울과학기술대 스마트ICT융합공학과</t>
        </is>
      </c>
      <c r="AM807" s="477" t="inlineStr">
        <is>
          <t>자연</t>
        </is>
      </c>
      <c r="AN807" s="637" t="n">
        <v>100</v>
      </c>
      <c r="AO807" s="478" t="n">
        <v>-1384</v>
      </c>
      <c r="AP807" s="463" t="n">
        <v>-1384</v>
      </c>
      <c r="AQ807" s="479" t="n">
        <v>0</v>
      </c>
      <c r="AR807" s="476" t="inlineStr">
        <is>
          <t>11.09 → 10.45</t>
        </is>
      </c>
      <c r="BA807" s="313" t="inlineStr">
        <is>
          <t>통합인문336</t>
        </is>
      </c>
    </row>
    <row r="808" ht="16.5" customHeight="1" s="671">
      <c r="B808" s="367" t="inlineStr">
        <is>
          <t>11.10</t>
        </is>
      </c>
      <c r="C808" s="351" t="inlineStr">
        <is>
          <t>24,087</t>
        </is>
      </c>
      <c r="D808" s="727" t="n">
        <v>-1385</v>
      </c>
      <c r="E808" s="352" t="inlineStr"/>
      <c r="F808" s="341" t="n">
        <v>87.09999999999999</v>
      </c>
      <c r="G808" s="355" t="inlineStr">
        <is>
          <t>369.74</t>
        </is>
      </c>
      <c r="H808" s="356" t="inlineStr">
        <is>
          <t>374.24</t>
        </is>
      </c>
      <c r="I808" s="354" t="inlineStr">
        <is>
          <t>숙명여대</t>
        </is>
      </c>
      <c r="J808" s="340" t="inlineStr">
        <is>
          <t>앙트러프러너십전공</t>
        </is>
      </c>
      <c r="K808" s="339" t="inlineStr">
        <is>
          <t>통합</t>
        </is>
      </c>
      <c r="L808" s="357" t="n">
        <v>5</v>
      </c>
      <c r="M808" s="358" t="inlineStr">
        <is>
          <t xml:space="preserve">906.56 / </t>
        </is>
      </c>
      <c r="N808" s="359" t="n">
        <v>1000</v>
      </c>
      <c r="O808" s="360" t="inlineStr">
        <is>
          <t>표점/만점</t>
        </is>
      </c>
      <c r="P808" s="343" t="inlineStr">
        <is>
          <t>변표/만점</t>
        </is>
      </c>
      <c r="Q808" s="342" t="inlineStr">
        <is>
          <t>2과목</t>
        </is>
      </c>
      <c r="R808" s="344" t="n">
        <v>35</v>
      </c>
      <c r="S808" s="345" t="n">
        <v>25</v>
      </c>
      <c r="T808" s="362" t="n">
        <v>20</v>
      </c>
      <c r="U808" s="361" t="n">
        <v>87.09999999999999</v>
      </c>
      <c r="V808" s="346" t="n">
        <v>123.3578150280918</v>
      </c>
      <c r="W808" s="348" t="n">
        <v>121.8640641087857</v>
      </c>
      <c r="X808" s="347" t="n">
        <v>62.26</v>
      </c>
      <c r="Y808" s="357" t="n">
        <v>62.77</v>
      </c>
      <c r="Z808" s="365" t="inlineStr">
        <is>
          <t>2등급</t>
        </is>
      </c>
      <c r="AA808" s="350" t="n">
        <v>196</v>
      </c>
      <c r="AB808" s="349" t="inlineStr">
        <is>
          <t>만점</t>
        </is>
      </c>
      <c r="AC808" s="350" t="n">
        <v>3</v>
      </c>
      <c r="AD808" s="349" t="inlineStr">
        <is>
          <t>만점</t>
        </is>
      </c>
      <c r="AE808" s="364" t="n">
        <v>0</v>
      </c>
      <c r="AF808" s="366" t="n">
        <v>0</v>
      </c>
      <c r="AG808" s="363" t="n">
        <v>0</v>
      </c>
      <c r="AH808" s="635" t="inlineStr"/>
      <c r="AL808" s="487" t="inlineStr">
        <is>
          <t>숙명여대 앙트러프러너십전공</t>
        </is>
      </c>
      <c r="AM808" s="477" t="inlineStr">
        <is>
          <t>통합</t>
        </is>
      </c>
      <c r="AN808" s="637" t="n">
        <v>100</v>
      </c>
      <c r="AO808" s="478" t="n">
        <v>-1385</v>
      </c>
      <c r="AP808" s="463" t="n">
        <v>-683</v>
      </c>
      <c r="AQ808" s="479" t="n">
        <v>-702</v>
      </c>
      <c r="AR808" s="476" t="inlineStr">
        <is>
          <t>11.10 → 10.79</t>
        </is>
      </c>
      <c r="BA808" s="313" t="inlineStr">
        <is>
          <t>자연459</t>
        </is>
      </c>
    </row>
    <row r="809" ht="16.5" customHeight="1" s="671">
      <c r="B809" s="367" t="inlineStr">
        <is>
          <t>11.11</t>
        </is>
      </c>
      <c r="C809" s="351" t="inlineStr">
        <is>
          <t>24,109</t>
        </is>
      </c>
      <c r="D809" s="727" t="n">
        <v>-1386</v>
      </c>
      <c r="E809" s="352" t="inlineStr"/>
      <c r="F809" s="341" t="n">
        <v>87.08</v>
      </c>
      <c r="G809" s="355" t="inlineStr">
        <is>
          <t>369.24</t>
        </is>
      </c>
      <c r="H809" s="356" t="inlineStr">
        <is>
          <t>374.53</t>
        </is>
      </c>
      <c r="I809" s="354" t="inlineStr">
        <is>
          <t>아주대</t>
        </is>
      </c>
      <c r="J809" s="340" t="inlineStr">
        <is>
          <t>소프트웨어학과</t>
        </is>
      </c>
      <c r="K809" s="339" t="inlineStr">
        <is>
          <t>자연</t>
        </is>
      </c>
      <c r="L809" s="357" t="n">
        <v>10</v>
      </c>
      <c r="M809" s="358" t="inlineStr">
        <is>
          <t xml:space="preserve">911.91 / </t>
        </is>
      </c>
      <c r="N809" s="359" t="n">
        <v>1000</v>
      </c>
      <c r="O809" s="360" t="inlineStr">
        <is>
          <t>표점/만점</t>
        </is>
      </c>
      <c r="P809" s="343" t="inlineStr">
        <is>
          <t>변표/만점</t>
        </is>
      </c>
      <c r="Q809" s="342" t="inlineStr">
        <is>
          <t>2과목</t>
        </is>
      </c>
      <c r="R809" s="344" t="n">
        <v>20</v>
      </c>
      <c r="S809" s="345" t="n">
        <v>35</v>
      </c>
      <c r="T809" s="362" t="n">
        <v>30</v>
      </c>
      <c r="U809" s="361" t="n">
        <v>87.08</v>
      </c>
      <c r="V809" s="346" t="n">
        <v>123.3457373493551</v>
      </c>
      <c r="W809" s="348" t="n">
        <v>121.856378313226</v>
      </c>
      <c r="X809" s="347" t="n">
        <v>62.02</v>
      </c>
      <c r="Y809" s="357" t="n">
        <v>62.73</v>
      </c>
      <c r="Z809" s="365" t="inlineStr">
        <is>
          <t>2등급</t>
        </is>
      </c>
      <c r="AA809" s="350" t="n">
        <v>144</v>
      </c>
      <c r="AB809" s="349" t="inlineStr">
        <is>
          <t>만점</t>
        </is>
      </c>
      <c r="AC809" s="350" t="n">
        <v>0</v>
      </c>
      <c r="AD809" s="349" t="inlineStr">
        <is>
          <t>만점</t>
        </is>
      </c>
      <c r="AE809" s="364" t="n">
        <v>0</v>
      </c>
      <c r="AF809" s="366" t="n">
        <v>17.198</v>
      </c>
      <c r="AG809" s="363" t="n">
        <v>0</v>
      </c>
      <c r="AH809" s="635" t="inlineStr">
        <is>
          <t xml:space="preserve"> 미/기/과탐 3%</t>
        </is>
      </c>
      <c r="AL809" s="487" t="inlineStr">
        <is>
          <t>아주대 소프트웨어학과</t>
        </is>
      </c>
      <c r="AM809" s="477" t="inlineStr">
        <is>
          <t>자연</t>
        </is>
      </c>
      <c r="AN809" s="637" t="n">
        <v>100</v>
      </c>
      <c r="AO809" s="478" t="n">
        <v>-1386</v>
      </c>
      <c r="AP809" s="463" t="n">
        <v>-1386</v>
      </c>
      <c r="AQ809" s="479" t="n">
        <v>0</v>
      </c>
      <c r="AR809" s="476" t="inlineStr">
        <is>
          <t>11.11 → 10.47</t>
        </is>
      </c>
      <c r="BA809" s="313" t="inlineStr">
        <is>
          <t>통합인문337</t>
        </is>
      </c>
    </row>
    <row r="810" ht="16.5" customHeight="1" s="671">
      <c r="B810" s="367" t="inlineStr">
        <is>
          <t>11.12</t>
        </is>
      </c>
      <c r="C810" s="351" t="inlineStr">
        <is>
          <t>24,130</t>
        </is>
      </c>
      <c r="D810" s="727" t="n">
        <v>-1387</v>
      </c>
      <c r="E810" s="352" t="inlineStr"/>
      <c r="F810" s="341" t="n">
        <v>87.06</v>
      </c>
      <c r="G810" s="355" t="inlineStr">
        <is>
          <t>369.21</t>
        </is>
      </c>
      <c r="H810" s="356" t="inlineStr">
        <is>
          <t>374.51</t>
        </is>
      </c>
      <c r="I810" s="354" t="inlineStr">
        <is>
          <t>숭실대</t>
        </is>
      </c>
      <c r="J810" s="340" t="inlineStr">
        <is>
          <t>건축학부(건축학·건축공학전공)</t>
        </is>
      </c>
      <c r="K810" s="339" t="inlineStr">
        <is>
          <t>자연</t>
        </is>
      </c>
      <c r="L810" s="357" t="n">
        <v>10</v>
      </c>
      <c r="M810" s="358" t="inlineStr">
        <is>
          <t xml:space="preserve">914.67 / </t>
        </is>
      </c>
      <c r="N810" s="359" t="n">
        <v>1000</v>
      </c>
      <c r="O810" s="360" t="inlineStr">
        <is>
          <t>표점/만점</t>
        </is>
      </c>
      <c r="P810" s="343" t="inlineStr">
        <is>
          <t>변표/만점</t>
        </is>
      </c>
      <c r="Q810" s="342" t="inlineStr">
        <is>
          <t>2과목</t>
        </is>
      </c>
      <c r="R810" s="344" t="n">
        <v>20</v>
      </c>
      <c r="S810" s="345" t="n">
        <v>35</v>
      </c>
      <c r="T810" s="362" t="n">
        <v>25</v>
      </c>
      <c r="U810" s="361" t="n">
        <v>87.06</v>
      </c>
      <c r="V810" s="346" t="n">
        <v>123.3308704032726</v>
      </c>
      <c r="W810" s="348" t="n">
        <v>121.8469175293553</v>
      </c>
      <c r="X810" s="347" t="n">
        <v>62.02</v>
      </c>
      <c r="Y810" s="357" t="n">
        <v>62.77</v>
      </c>
      <c r="Z810" s="365" t="inlineStr">
        <is>
          <t>2등급</t>
        </is>
      </c>
      <c r="AA810" s="350" t="n">
        <v>194</v>
      </c>
      <c r="AB810" s="349" t="inlineStr">
        <is>
          <t>만점</t>
        </is>
      </c>
      <c r="AC810" s="350" t="n">
        <v>4</v>
      </c>
      <c r="AD810" s="349" t="inlineStr">
        <is>
          <t>만점</t>
        </is>
      </c>
      <c r="AE810" s="364" t="n">
        <v>0</v>
      </c>
      <c r="AF810" s="366" t="n">
        <v>10.445</v>
      </c>
      <c r="AG810" s="363" t="n">
        <v>0</v>
      </c>
      <c r="AH810" s="635" t="inlineStr">
        <is>
          <t xml:space="preserve"> 미/기 표점의5%, 과탐 백분위의5%를 환산점수에 단순가산</t>
        </is>
      </c>
      <c r="AL810" s="487" t="inlineStr">
        <is>
          <t>숭실대 건축학부(건축학·건축공학전공)</t>
        </is>
      </c>
      <c r="AM810" s="477" t="inlineStr">
        <is>
          <t>자연</t>
        </is>
      </c>
      <c r="AN810" s="637" t="n">
        <v>100</v>
      </c>
      <c r="AO810" s="478" t="n">
        <v>-1387</v>
      </c>
      <c r="AP810" s="463" t="n">
        <v>-1387</v>
      </c>
      <c r="AQ810" s="479" t="n">
        <v>0</v>
      </c>
      <c r="AR810" s="476" t="inlineStr">
        <is>
          <t>11.12 → 10.48</t>
        </is>
      </c>
      <c r="BA810" s="313" t="inlineStr">
        <is>
          <t>자연460</t>
        </is>
      </c>
    </row>
    <row r="811" ht="16.5" customHeight="1" s="671">
      <c r="B811" s="367" t="inlineStr">
        <is>
          <t>11.14</t>
        </is>
      </c>
      <c r="C811" s="351" t="inlineStr">
        <is>
          <t>24,174</t>
        </is>
      </c>
      <c r="D811" s="727" t="n">
        <v>-1388</v>
      </c>
      <c r="E811" s="352" t="inlineStr">
        <is>
          <t>369.53</t>
        </is>
      </c>
      <c r="F811" s="341" t="n">
        <v>87.01000000000001</v>
      </c>
      <c r="G811" s="355" t="inlineStr">
        <is>
          <t>369.58</t>
        </is>
      </c>
      <c r="H811" s="356" t="inlineStr">
        <is>
          <t>374.17</t>
        </is>
      </c>
      <c r="I811" s="354" t="inlineStr">
        <is>
          <t>한국외국어대</t>
        </is>
      </c>
      <c r="J811" s="340" t="inlineStr">
        <is>
          <t>외국어교육학부(중국어교육전공)</t>
        </is>
      </c>
      <c r="K811" s="339" t="inlineStr">
        <is>
          <t>통합</t>
        </is>
      </c>
      <c r="L811" s="357" t="n">
        <v>3</v>
      </c>
      <c r="M811" s="358" t="inlineStr">
        <is>
          <t xml:space="preserve">646.8 / </t>
        </is>
      </c>
      <c r="N811" s="359" t="n">
        <v>700</v>
      </c>
      <c r="O811" s="360" t="inlineStr">
        <is>
          <t>표점/만점</t>
        </is>
      </c>
      <c r="P811" s="343" t="inlineStr">
        <is>
          <t>변표/만점</t>
        </is>
      </c>
      <c r="Q811" s="342" t="inlineStr">
        <is>
          <t>2과목</t>
        </is>
      </c>
      <c r="R811" s="344" t="n">
        <v>30</v>
      </c>
      <c r="S811" s="345" t="n">
        <v>30</v>
      </c>
      <c r="T811" s="362" t="n">
        <v>20</v>
      </c>
      <c r="U811" s="361" t="n">
        <v>87.01000000000001</v>
      </c>
      <c r="V811" s="346" t="n">
        <v>123.294078195912</v>
      </c>
      <c r="W811" s="348" t="n">
        <v>121.8235043064895</v>
      </c>
      <c r="X811" s="347" t="n">
        <v>62.23</v>
      </c>
      <c r="Y811" s="357" t="n">
        <v>64.90000000000001</v>
      </c>
      <c r="Z811" s="365" t="inlineStr">
        <is>
          <t>2등급</t>
        </is>
      </c>
      <c r="AA811" s="350" t="n">
        <v>138</v>
      </c>
      <c r="AB811" s="349" t="inlineStr">
        <is>
          <t>만점</t>
        </is>
      </c>
      <c r="AC811" s="350" t="n">
        <v>10</v>
      </c>
      <c r="AD811" s="349" t="inlineStr">
        <is>
          <t>만점</t>
        </is>
      </c>
      <c r="AE811" s="364" t="n">
        <v>0</v>
      </c>
      <c r="AF811" s="366" t="n">
        <v>0</v>
      </c>
      <c r="AG811" s="363" t="n">
        <v>0</v>
      </c>
      <c r="AH811" s="635" t="inlineStr"/>
      <c r="AL811" s="487" t="inlineStr">
        <is>
          <t>한국외국어대 외국어교육학부(중국어교육전공)</t>
        </is>
      </c>
      <c r="AM811" s="477" t="inlineStr">
        <is>
          <t>통합</t>
        </is>
      </c>
      <c r="AN811" s="637" t="n">
        <v>100</v>
      </c>
      <c r="AO811" s="478" t="n">
        <v>-1388</v>
      </c>
      <c r="AP811" s="463" t="n">
        <v>-684</v>
      </c>
      <c r="AQ811" s="479" t="n">
        <v>-704</v>
      </c>
      <c r="AR811" s="476" t="inlineStr">
        <is>
          <t>11.15 → 10.83</t>
        </is>
      </c>
      <c r="BA811" s="313" t="inlineStr">
        <is>
          <t>자연461</t>
        </is>
      </c>
    </row>
    <row r="812" ht="16.5" customHeight="1" s="671">
      <c r="B812" s="367" t="inlineStr">
        <is>
          <t>11.03</t>
        </is>
      </c>
      <c r="C812" s="351" t="inlineStr">
        <is>
          <t>23,935</t>
        </is>
      </c>
      <c r="D812" s="727" t="n">
        <v>-1389</v>
      </c>
      <c r="E812" s="352" t="inlineStr">
        <is>
          <t>369.28</t>
        </is>
      </c>
      <c r="F812" s="341" t="n">
        <v>86.94</v>
      </c>
      <c r="G812" s="355" t="inlineStr">
        <is>
          <t>369.45</t>
        </is>
      </c>
      <c r="H812" s="356" t="inlineStr">
        <is>
          <t>374.07</t>
        </is>
      </c>
      <c r="I812" s="354" t="inlineStr">
        <is>
          <t>서울과학기술대</t>
        </is>
      </c>
      <c r="J812" s="340" t="inlineStr">
        <is>
          <t>경영학과(경영학전공)</t>
        </is>
      </c>
      <c r="K812" s="339" t="inlineStr">
        <is>
          <t>통합</t>
        </is>
      </c>
      <c r="L812" s="357" t="n">
        <v>10</v>
      </c>
      <c r="M812" s="358" t="inlineStr">
        <is>
          <t xml:space="preserve">915.82 / </t>
        </is>
      </c>
      <c r="N812" s="359" t="n">
        <v>1000</v>
      </c>
      <c r="O812" s="360" t="inlineStr">
        <is>
          <t>표점/만점</t>
        </is>
      </c>
      <c r="P812" s="343" t="inlineStr">
        <is>
          <t>표점/만점</t>
        </is>
      </c>
      <c r="Q812" s="342" t="inlineStr">
        <is>
          <t>2과목</t>
        </is>
      </c>
      <c r="R812" s="344" t="n">
        <v>30</v>
      </c>
      <c r="S812" s="345" t="n">
        <v>25</v>
      </c>
      <c r="T812" s="362" t="n">
        <v>25</v>
      </c>
      <c r="U812" s="361" t="n">
        <v>86.94</v>
      </c>
      <c r="V812" s="346" t="n">
        <v>123.2458300468273</v>
      </c>
      <c r="W812" s="348" t="n">
        <v>121.7928009388901</v>
      </c>
      <c r="X812" s="347" t="inlineStr">
        <is>
          <t>62.3/68.82</t>
        </is>
      </c>
      <c r="Y812" s="357" t="inlineStr"/>
      <c r="Z812" s="365" t="inlineStr">
        <is>
          <t>2등급</t>
        </is>
      </c>
      <c r="AA812" s="350" t="n">
        <v>195.56</v>
      </c>
      <c r="AB812" s="349" t="inlineStr">
        <is>
          <t>만점</t>
        </is>
      </c>
      <c r="AC812" s="350" t="n">
        <v>0</v>
      </c>
      <c r="AD812" s="349" t="inlineStr">
        <is>
          <t>만점</t>
        </is>
      </c>
      <c r="AE812" s="364" t="n">
        <v>0</v>
      </c>
      <c r="AF812" s="366" t="n">
        <v>15.513</v>
      </c>
      <c r="AG812" s="363" t="n">
        <v>0</v>
      </c>
      <c r="AH812" s="635" t="inlineStr">
        <is>
          <t xml:space="preserve"> 사탐7%</t>
        </is>
      </c>
      <c r="AL812" s="487" t="inlineStr">
        <is>
          <t>서울과학기술대 경영학과(경영학전공)</t>
        </is>
      </c>
      <c r="AM812" s="477" t="inlineStr">
        <is>
          <t>통합</t>
        </is>
      </c>
      <c r="AN812" s="637" t="n">
        <v>100</v>
      </c>
      <c r="AO812" s="478" t="n">
        <v>-1389</v>
      </c>
      <c r="AP812" s="463" t="n">
        <v>-684</v>
      </c>
      <c r="AQ812" s="479" t="n">
        <v>-705</v>
      </c>
      <c r="AR812" s="476" t="inlineStr">
        <is>
          <t>11.21 → 10.90</t>
        </is>
      </c>
      <c r="BA812" s="313" t="inlineStr">
        <is>
          <t>통합인문338</t>
        </is>
      </c>
    </row>
    <row r="813" ht="16.5" customHeight="1" s="671">
      <c r="B813" s="367" t="inlineStr">
        <is>
          <t>11.26</t>
        </is>
      </c>
      <c r="C813" s="351" t="inlineStr">
        <is>
          <t>24,434</t>
        </is>
      </c>
      <c r="D813" s="727" t="n">
        <v>-1390</v>
      </c>
      <c r="E813" s="352" t="inlineStr"/>
      <c r="F813" s="341" t="n">
        <v>86.89</v>
      </c>
      <c r="G813" s="355" t="inlineStr">
        <is>
          <t>368.89</t>
        </is>
      </c>
      <c r="H813" s="356" t="inlineStr">
        <is>
          <t>374.18</t>
        </is>
      </c>
      <c r="I813" s="354" t="inlineStr">
        <is>
          <t>서울과학기술대</t>
        </is>
      </c>
      <c r="J813" s="340" t="inlineStr">
        <is>
          <t>인공지능응용학과</t>
        </is>
      </c>
      <c r="K813" s="339" t="inlineStr">
        <is>
          <t>자연</t>
        </is>
      </c>
      <c r="L813" s="357" t="n">
        <v>19</v>
      </c>
      <c r="M813" s="358" t="inlineStr">
        <is>
          <t xml:space="preserve">916.48 / </t>
        </is>
      </c>
      <c r="N813" s="359" t="n">
        <v>1000</v>
      </c>
      <c r="O813" s="360" t="inlineStr">
        <is>
          <t>표점/만점</t>
        </is>
      </c>
      <c r="P813" s="343" t="inlineStr">
        <is>
          <t>표점/만점</t>
        </is>
      </c>
      <c r="Q813" s="342" t="inlineStr">
        <is>
          <t>2과목</t>
        </is>
      </c>
      <c r="R813" s="344" t="n">
        <v>20</v>
      </c>
      <c r="S813" s="345" t="n">
        <v>35</v>
      </c>
      <c r="T813" s="362" t="n">
        <v>25</v>
      </c>
      <c r="U813" s="361" t="n">
        <v>86.89</v>
      </c>
      <c r="V813" s="346" t="n">
        <v>123.207466448038</v>
      </c>
      <c r="W813" s="348" t="n">
        <v>121.7683877396605</v>
      </c>
      <c r="X813" s="347" t="inlineStr">
        <is>
          <t>62.05/67.91</t>
        </is>
      </c>
      <c r="Y813" s="357" t="inlineStr"/>
      <c r="Z813" s="365" t="inlineStr">
        <is>
          <t>2등급</t>
        </is>
      </c>
      <c r="AA813" s="350" t="n">
        <v>195.56</v>
      </c>
      <c r="AB813" s="349" t="inlineStr">
        <is>
          <t>만점</t>
        </is>
      </c>
      <c r="AC813" s="350" t="n">
        <v>0</v>
      </c>
      <c r="AD813" s="349" t="inlineStr">
        <is>
          <t>만점</t>
        </is>
      </c>
      <c r="AE813" s="364" t="n">
        <v>0</v>
      </c>
      <c r="AF813" s="366" t="n">
        <v>15.673</v>
      </c>
      <c r="AG813" s="363" t="n">
        <v>0</v>
      </c>
      <c r="AH813" s="635" t="inlineStr">
        <is>
          <t xml:space="preserve"> 과탐7%</t>
        </is>
      </c>
      <c r="AL813" s="487" t="inlineStr">
        <is>
          <t>서울과학기술대 인공지능응용학과</t>
        </is>
      </c>
      <c r="AM813" s="477" t="inlineStr">
        <is>
          <t>자연</t>
        </is>
      </c>
      <c r="AN813" s="637" t="n">
        <v>100</v>
      </c>
      <c r="AO813" s="478" t="n">
        <v>-1390</v>
      </c>
      <c r="AP813" s="463" t="n">
        <v>-1390</v>
      </c>
      <c r="AQ813" s="479" t="n">
        <v>0</v>
      </c>
      <c r="AR813" s="476" t="inlineStr">
        <is>
          <t>11.26 → 10.62</t>
        </is>
      </c>
      <c r="BA813" s="313" t="inlineStr">
        <is>
          <t>통합인문339</t>
        </is>
      </c>
    </row>
    <row r="814" ht="16.5" customHeight="1" s="671">
      <c r="B814" s="367" t="inlineStr">
        <is>
          <t>11.28</t>
        </is>
      </c>
      <c r="C814" s="351" t="inlineStr">
        <is>
          <t>24,478</t>
        </is>
      </c>
      <c r="D814" s="727" t="n">
        <v>-1391</v>
      </c>
      <c r="E814" s="352" t="inlineStr"/>
      <c r="F814" s="341" t="n">
        <v>86.84</v>
      </c>
      <c r="G814" s="355" t="inlineStr">
        <is>
          <t>368.79</t>
        </is>
      </c>
      <c r="H814" s="356" t="inlineStr">
        <is>
          <t>374.11</t>
        </is>
      </c>
      <c r="I814" s="354" t="inlineStr">
        <is>
          <t>연세대</t>
        </is>
      </c>
      <c r="J814" s="340" t="inlineStr">
        <is>
          <t>전기전자공(농어촌)</t>
        </is>
      </c>
      <c r="K814" s="339" t="inlineStr">
        <is>
          <t>자연</t>
        </is>
      </c>
      <c r="L814" s="357" t="inlineStr"/>
      <c r="M814" s="358" t="inlineStr">
        <is>
          <t xml:space="preserve">666.087 / </t>
        </is>
      </c>
      <c r="N814" s="359" t="n">
        <v>1000</v>
      </c>
      <c r="O814" s="360" t="inlineStr">
        <is>
          <t>표점</t>
        </is>
      </c>
      <c r="P814" s="343" t="inlineStr">
        <is>
          <t>변표</t>
        </is>
      </c>
      <c r="Q814" s="342" t="inlineStr">
        <is>
          <t>2과목</t>
        </is>
      </c>
      <c r="R814" s="344" t="n">
        <v>22</v>
      </c>
      <c r="S814" s="345" t="n">
        <v>33</v>
      </c>
      <c r="T814" s="362" t="n">
        <v>33</v>
      </c>
      <c r="U814" s="361" t="n">
        <v>86.84</v>
      </c>
      <c r="V814" s="346" t="n">
        <v>123.1687735739893</v>
      </c>
      <c r="W814" s="348" t="n">
        <v>121.7437650016296</v>
      </c>
      <c r="X814" s="347" t="n">
        <v>61.94</v>
      </c>
      <c r="Y814" s="357" t="n">
        <v>62.69</v>
      </c>
      <c r="Z814" s="365" t="inlineStr">
        <is>
          <t>1등급</t>
        </is>
      </c>
      <c r="AA814" s="350" t="n">
        <v>111.11</v>
      </c>
      <c r="AB814" s="349" t="inlineStr">
        <is>
          <t>만점</t>
        </is>
      </c>
      <c r="AC814" s="350" t="n">
        <v>0</v>
      </c>
      <c r="AD814" s="349" t="inlineStr">
        <is>
          <t>만점</t>
        </is>
      </c>
      <c r="AE814" s="364" t="n">
        <v>0</v>
      </c>
      <c r="AF814" s="366" t="n">
        <v>6.269</v>
      </c>
      <c r="AG814" s="363" t="n">
        <v>0</v>
      </c>
      <c r="AH814" s="635" t="inlineStr">
        <is>
          <t xml:space="preserve"> 과탐3%가산</t>
        </is>
      </c>
      <c r="AL814" s="487" t="inlineStr">
        <is>
          <t>연세대 전기전자공(농어촌)</t>
        </is>
      </c>
      <c r="AM814" s="477" t="inlineStr">
        <is>
          <t>자연</t>
        </is>
      </c>
      <c r="AN814" s="637" t="n">
        <v>100</v>
      </c>
      <c r="AO814" s="478" t="n">
        <v>-1391</v>
      </c>
      <c r="AP814" s="463" t="n">
        <v>-1391</v>
      </c>
      <c r="AQ814" s="479" t="n">
        <v>0</v>
      </c>
      <c r="AR814" s="476" t="inlineStr">
        <is>
          <t>11.29 → 10.64</t>
        </is>
      </c>
      <c r="BA814" s="313" t="inlineStr">
        <is>
          <t>자연462</t>
        </is>
      </c>
    </row>
    <row r="815" ht="16.5" customHeight="1" s="671">
      <c r="B815" s="367" t="inlineStr">
        <is>
          <t>11.29</t>
        </is>
      </c>
      <c r="C815" s="351" t="inlineStr">
        <is>
          <t>24,499</t>
        </is>
      </c>
      <c r="D815" s="727" t="n">
        <v>-1392</v>
      </c>
      <c r="E815" s="352" t="inlineStr">
        <is>
          <t>369.12</t>
        </is>
      </c>
      <c r="F815" s="341" t="n">
        <v>86.81999999999999</v>
      </c>
      <c r="G815" s="355" t="inlineStr">
        <is>
          <t>368.76</t>
        </is>
      </c>
      <c r="H815" s="356" t="inlineStr">
        <is>
          <t>374.08</t>
        </is>
      </c>
      <c r="I815" s="354" t="inlineStr">
        <is>
          <t>국민대</t>
        </is>
      </c>
      <c r="J815" s="340" t="inlineStr">
        <is>
          <t>지능형ICT융합전공</t>
        </is>
      </c>
      <c r="K815" s="339" t="inlineStr">
        <is>
          <t>자연</t>
        </is>
      </c>
      <c r="L815" s="357" t="n">
        <v>9</v>
      </c>
      <c r="M815" s="358" t="inlineStr">
        <is>
          <t xml:space="preserve">698.62 / </t>
        </is>
      </c>
      <c r="N815" s="359" t="n">
        <v>1000</v>
      </c>
      <c r="O815" s="360" t="inlineStr">
        <is>
          <t>표점</t>
        </is>
      </c>
      <c r="P815" s="343" t="inlineStr">
        <is>
          <t>표점</t>
        </is>
      </c>
      <c r="Q815" s="342" t="inlineStr">
        <is>
          <t>2과목</t>
        </is>
      </c>
      <c r="R815" s="344" t="n">
        <v>20</v>
      </c>
      <c r="S815" s="345" t="n">
        <v>30</v>
      </c>
      <c r="T815" s="362" t="n">
        <v>30</v>
      </c>
      <c r="U815" s="361" t="n">
        <v>86.81999999999999</v>
      </c>
      <c r="V815" s="346" t="n">
        <v>123.1582268974379</v>
      </c>
      <c r="W815" s="348" t="n">
        <v>121.7370534801878</v>
      </c>
      <c r="X815" s="347" t="n">
        <v>61.93</v>
      </c>
      <c r="Y815" s="357" t="inlineStr"/>
      <c r="Z815" s="365" t="inlineStr">
        <is>
          <t>2등급</t>
        </is>
      </c>
      <c r="AA815" s="350" t="n">
        <v>196</v>
      </c>
      <c r="AB815" s="349" t="inlineStr">
        <is>
          <t>만점</t>
        </is>
      </c>
      <c r="AC815" s="350" t="n">
        <v>0</v>
      </c>
      <c r="AD815" s="349" t="inlineStr">
        <is>
          <t>만점</t>
        </is>
      </c>
      <c r="AE815" s="364" t="n">
        <v>0</v>
      </c>
      <c r="AF815" s="366" t="n">
        <v>11.052</v>
      </c>
      <c r="AG815" s="363" t="n">
        <v>0</v>
      </c>
      <c r="AH815" s="635" t="inlineStr">
        <is>
          <t xml:space="preserve"> 미/기,과3%</t>
        </is>
      </c>
      <c r="AL815" s="487" t="inlineStr">
        <is>
          <t>국민대 지능형ICT융합전공</t>
        </is>
      </c>
      <c r="AM815" s="477" t="inlineStr">
        <is>
          <t>자연</t>
        </is>
      </c>
      <c r="AN815" s="637" t="n">
        <v>100</v>
      </c>
      <c r="AO815" s="478" t="n">
        <v>-1392</v>
      </c>
      <c r="AP815" s="463" t="n">
        <v>-1392</v>
      </c>
      <c r="AQ815" s="479" t="n">
        <v>0</v>
      </c>
      <c r="AR815" s="476" t="inlineStr">
        <is>
          <t>11.30 → 10.65</t>
        </is>
      </c>
      <c r="BA815" s="313" t="inlineStr">
        <is>
          <t>자연463</t>
        </is>
      </c>
    </row>
    <row r="816" ht="16.5" customHeight="1" s="671">
      <c r="B816" s="367" t="inlineStr">
        <is>
          <t>11.30</t>
        </is>
      </c>
      <c r="C816" s="351" t="inlineStr">
        <is>
          <t>24,521</t>
        </is>
      </c>
      <c r="D816" s="727" t="n">
        <v>-1393</v>
      </c>
      <c r="E816" s="352" t="inlineStr"/>
      <c r="F816" s="341" t="n">
        <v>86.8</v>
      </c>
      <c r="G816" s="355" t="inlineStr">
        <is>
          <t>368.73</t>
        </is>
      </c>
      <c r="H816" s="356" t="inlineStr">
        <is>
          <t>374.07</t>
        </is>
      </c>
      <c r="I816" s="354" t="inlineStr">
        <is>
          <t>서울과학기술대</t>
        </is>
      </c>
      <c r="J816" s="340" t="inlineStr">
        <is>
          <t>화공생명공학과</t>
        </is>
      </c>
      <c r="K816" s="339" t="inlineStr">
        <is>
          <t>자연</t>
        </is>
      </c>
      <c r="L816" s="357" t="n">
        <v>26</v>
      </c>
      <c r="M816" s="358" t="inlineStr">
        <is>
          <t xml:space="preserve">916.17 / </t>
        </is>
      </c>
      <c r="N816" s="359" t="n">
        <v>1000</v>
      </c>
      <c r="O816" s="360" t="inlineStr">
        <is>
          <t>표점/만점</t>
        </is>
      </c>
      <c r="P816" s="343" t="inlineStr">
        <is>
          <t>표점/만점</t>
        </is>
      </c>
      <c r="Q816" s="342" t="inlineStr">
        <is>
          <t>2과목</t>
        </is>
      </c>
      <c r="R816" s="344" t="n">
        <v>20</v>
      </c>
      <c r="S816" s="345" t="n">
        <v>35</v>
      </c>
      <c r="T816" s="362" t="n">
        <v>25</v>
      </c>
      <c r="U816" s="361" t="n">
        <v>86.8</v>
      </c>
      <c r="V816" s="346" t="n">
        <v>123.1436822761307</v>
      </c>
      <c r="W816" s="348" t="n">
        <v>121.7277978120832</v>
      </c>
      <c r="X816" s="347" t="inlineStr">
        <is>
          <t>62.02/67.91</t>
        </is>
      </c>
      <c r="Y816" s="357" t="inlineStr"/>
      <c r="Z816" s="365" t="inlineStr">
        <is>
          <t>2등급</t>
        </is>
      </c>
      <c r="AA816" s="350" t="n">
        <v>195.56</v>
      </c>
      <c r="AB816" s="349" t="inlineStr">
        <is>
          <t>만점</t>
        </is>
      </c>
      <c r="AC816" s="350" t="n">
        <v>0</v>
      </c>
      <c r="AD816" s="349" t="inlineStr">
        <is>
          <t>만점</t>
        </is>
      </c>
      <c r="AE816" s="364" t="n">
        <v>0</v>
      </c>
      <c r="AF816" s="366" t="n">
        <v>15.666</v>
      </c>
      <c r="AG816" s="363" t="n">
        <v>0</v>
      </c>
      <c r="AH816" s="635" t="inlineStr">
        <is>
          <t xml:space="preserve"> 과탐7%</t>
        </is>
      </c>
      <c r="AL816" s="487" t="inlineStr">
        <is>
          <t>서울과학기술대 화공생명공학과</t>
        </is>
      </c>
      <c r="AM816" s="477" t="inlineStr">
        <is>
          <t>자연</t>
        </is>
      </c>
      <c r="AN816" s="637" t="n">
        <v>100</v>
      </c>
      <c r="AO816" s="478" t="n">
        <v>-1393</v>
      </c>
      <c r="AP816" s="463" t="n">
        <v>-1393</v>
      </c>
      <c r="AQ816" s="479" t="n">
        <v>0</v>
      </c>
      <c r="AR816" s="476" t="inlineStr">
        <is>
          <t>11.30 → 10.66</t>
        </is>
      </c>
      <c r="BA816" s="313" t="inlineStr">
        <is>
          <t>자연464</t>
        </is>
      </c>
    </row>
    <row r="817" ht="16.5" customHeight="1" s="671">
      <c r="B817" s="367" t="inlineStr">
        <is>
          <t>11.30</t>
        </is>
      </c>
      <c r="C817" s="351" t="inlineStr">
        <is>
          <t>24,521</t>
        </is>
      </c>
      <c r="D817" s="727" t="n">
        <v>-1394</v>
      </c>
      <c r="E817" s="352" t="inlineStr"/>
      <c r="F817" s="341" t="n">
        <v>86.8</v>
      </c>
      <c r="G817" s="355" t="inlineStr">
        <is>
          <t>368.73</t>
        </is>
      </c>
      <c r="H817" s="356" t="inlineStr">
        <is>
          <t>374.07</t>
        </is>
      </c>
      <c r="I817" s="354" t="inlineStr">
        <is>
          <t>연세대</t>
        </is>
      </c>
      <c r="J817" s="340" t="inlineStr">
        <is>
          <t>자연계열(농어촌)</t>
        </is>
      </c>
      <c r="K817" s="339" t="inlineStr">
        <is>
          <t>자연</t>
        </is>
      </c>
      <c r="L817" s="357" t="inlineStr"/>
      <c r="M817" s="358" t="inlineStr">
        <is>
          <t xml:space="preserve">666 / </t>
        </is>
      </c>
      <c r="N817" s="359" t="n">
        <v>1000</v>
      </c>
      <c r="O817" s="360" t="inlineStr">
        <is>
          <t>표점</t>
        </is>
      </c>
      <c r="P817" s="343" t="inlineStr">
        <is>
          <t>변표</t>
        </is>
      </c>
      <c r="Q817" s="342" t="inlineStr">
        <is>
          <t>2과목</t>
        </is>
      </c>
      <c r="R817" s="344" t="n">
        <v>22</v>
      </c>
      <c r="S817" s="345" t="n">
        <v>33</v>
      </c>
      <c r="T817" s="362" t="n">
        <v>33</v>
      </c>
      <c r="U817" s="361" t="n">
        <v>86.8</v>
      </c>
      <c r="V817" s="346" t="n">
        <v>123.1457046373547</v>
      </c>
      <c r="W817" s="348" t="n">
        <v>121.7290847692257</v>
      </c>
      <c r="X817" s="347" t="n">
        <v>61.93</v>
      </c>
      <c r="Y817" s="357" t="n">
        <v>62.68</v>
      </c>
      <c r="Z817" s="365" t="inlineStr">
        <is>
          <t>1등급</t>
        </is>
      </c>
      <c r="AA817" s="350" t="n">
        <v>111.11</v>
      </c>
      <c r="AB817" s="349" t="inlineStr">
        <is>
          <t>만점</t>
        </is>
      </c>
      <c r="AC817" s="350" t="n">
        <v>0</v>
      </c>
      <c r="AD817" s="349" t="inlineStr">
        <is>
          <t>만점</t>
        </is>
      </c>
      <c r="AE817" s="364" t="n">
        <v>0</v>
      </c>
      <c r="AF817" s="366" t="n">
        <v>6.268</v>
      </c>
      <c r="AG817" s="363" t="n">
        <v>0</v>
      </c>
      <c r="AH817" s="635" t="inlineStr">
        <is>
          <t xml:space="preserve"> 과탐3%가산</t>
        </is>
      </c>
      <c r="AL817" s="487" t="inlineStr">
        <is>
          <t>연세대 자연계열(농어촌)</t>
        </is>
      </c>
      <c r="AM817" s="477" t="inlineStr">
        <is>
          <t>자연</t>
        </is>
      </c>
      <c r="AN817" s="637" t="n">
        <v>100</v>
      </c>
      <c r="AO817" s="478" t="n">
        <v>-1394</v>
      </c>
      <c r="AP817" s="463" t="n">
        <v>-1394</v>
      </c>
      <c r="AQ817" s="479" t="n">
        <v>0</v>
      </c>
      <c r="AR817" s="476" t="inlineStr">
        <is>
          <t>11.30 → 10.66</t>
        </is>
      </c>
      <c r="BA817" s="313" t="inlineStr">
        <is>
          <t>자연465</t>
        </is>
      </c>
    </row>
    <row r="818" ht="16.5" customHeight="1" s="671">
      <c r="B818" s="367" t="inlineStr">
        <is>
          <t>11.39</t>
        </is>
      </c>
      <c r="C818" s="351" t="inlineStr">
        <is>
          <t>24,716</t>
        </is>
      </c>
      <c r="D818" s="727" t="n">
        <v>-1395</v>
      </c>
      <c r="E818" s="352" t="inlineStr"/>
      <c r="F818" s="341" t="n">
        <v>86.70999999999999</v>
      </c>
      <c r="G818" s="355" t="inlineStr">
        <is>
          <t>368.56</t>
        </is>
      </c>
      <c r="H818" s="356" t="inlineStr">
        <is>
          <t>373.87</t>
        </is>
      </c>
      <c r="I818" s="354" t="inlineStr">
        <is>
          <t>부산대</t>
        </is>
      </c>
      <c r="J818" s="340" t="inlineStr">
        <is>
          <t>첨단융합학부(공학자율전공)</t>
        </is>
      </c>
      <c r="K818" s="339" t="inlineStr">
        <is>
          <t>자연</t>
        </is>
      </c>
      <c r="L818" s="357" t="n">
        <v>23</v>
      </c>
      <c r="M818" s="358" t="inlineStr">
        <is>
          <t xml:space="preserve">699.3 / </t>
        </is>
      </c>
      <c r="N818" s="359" t="n">
        <v>1000</v>
      </c>
      <c r="O818" s="360" t="inlineStr">
        <is>
          <t>표점</t>
        </is>
      </c>
      <c r="P818" s="343" t="inlineStr">
        <is>
          <t>표점</t>
        </is>
      </c>
      <c r="Q818" s="342" t="inlineStr">
        <is>
          <t>2과목</t>
        </is>
      </c>
      <c r="R818" s="344" t="n">
        <v>20</v>
      </c>
      <c r="S818" s="345" t="n">
        <v>30</v>
      </c>
      <c r="T818" s="362" t="n">
        <v>30</v>
      </c>
      <c r="U818" s="361" t="n">
        <v>86.70999999999999</v>
      </c>
      <c r="V818" s="346" t="n">
        <v>123.0790446999898</v>
      </c>
      <c r="W818" s="348" t="n">
        <v>121.6866648090844</v>
      </c>
      <c r="X818" s="347" t="n">
        <v>61.9</v>
      </c>
      <c r="Y818" s="357" t="inlineStr"/>
      <c r="Z818" s="365" t="inlineStr">
        <is>
          <t>2등급</t>
        </is>
      </c>
      <c r="AA818" s="350" t="n">
        <v>198</v>
      </c>
      <c r="AB818" s="349" t="inlineStr">
        <is>
          <t>만점</t>
        </is>
      </c>
      <c r="AC818" s="350" t="n">
        <v>10</v>
      </c>
      <c r="AD818" s="349" t="inlineStr">
        <is>
          <t>만점</t>
        </is>
      </c>
      <c r="AE818" s="364" t="n">
        <v>0</v>
      </c>
      <c r="AF818" s="366" t="n">
        <v>0</v>
      </c>
      <c r="AG818" s="363" t="n">
        <v>0</v>
      </c>
      <c r="AH818" s="635" t="inlineStr"/>
      <c r="AL818" s="487" t="inlineStr">
        <is>
          <t>부산대 첨단융합학부(공학자율전공)</t>
        </is>
      </c>
      <c r="AM818" s="477" t="inlineStr">
        <is>
          <t>자연</t>
        </is>
      </c>
      <c r="AN818" s="637" t="n">
        <v>100</v>
      </c>
      <c r="AO818" s="478" t="n">
        <v>-1395</v>
      </c>
      <c r="AP818" s="463" t="n">
        <v>-1395</v>
      </c>
      <c r="AQ818" s="479" t="n">
        <v>0</v>
      </c>
      <c r="AR818" s="476" t="inlineStr">
        <is>
          <t>11.39 → 10.75</t>
        </is>
      </c>
      <c r="BA818" s="313" t="inlineStr">
        <is>
          <t>자연466</t>
        </is>
      </c>
    </row>
    <row r="819" ht="16.5" customHeight="1" s="671">
      <c r="B819" s="367" t="inlineStr">
        <is>
          <t>11.39</t>
        </is>
      </c>
      <c r="C819" s="351" t="inlineStr">
        <is>
          <t>24,716</t>
        </is>
      </c>
      <c r="D819" s="727" t="n">
        <v>-1396</v>
      </c>
      <c r="E819" s="352" t="inlineStr"/>
      <c r="F819" s="341" t="n">
        <v>86.70999999999999</v>
      </c>
      <c r="G819" s="355" t="inlineStr">
        <is>
          <t>368.56</t>
        </is>
      </c>
      <c r="H819" s="356" t="inlineStr">
        <is>
          <t>373.87</t>
        </is>
      </c>
      <c r="I819" s="354" t="inlineStr">
        <is>
          <t>숙명여대</t>
        </is>
      </c>
      <c r="J819" s="340" t="inlineStr">
        <is>
          <t>지능형전자시스템전공</t>
        </is>
      </c>
      <c r="K819" s="339" t="inlineStr">
        <is>
          <t>자연</t>
        </is>
      </c>
      <c r="L819" s="357" t="n">
        <v>7</v>
      </c>
      <c r="M819" s="358" t="inlineStr">
        <is>
          <t xml:space="preserve">903.53 / </t>
        </is>
      </c>
      <c r="N819" s="359" t="n">
        <v>1000</v>
      </c>
      <c r="O819" s="360" t="inlineStr">
        <is>
          <t>표점/만점</t>
        </is>
      </c>
      <c r="P819" s="343" t="inlineStr">
        <is>
          <t>변표/만점</t>
        </is>
      </c>
      <c r="Q819" s="342" t="inlineStr">
        <is>
          <t>2과목</t>
        </is>
      </c>
      <c r="R819" s="344" t="n">
        <v>25</v>
      </c>
      <c r="S819" s="345" t="n">
        <v>35</v>
      </c>
      <c r="T819" s="362" t="n">
        <v>20</v>
      </c>
      <c r="U819" s="361" t="n">
        <v>86.70999999999999</v>
      </c>
      <c r="V819" s="346" t="n">
        <v>123.0791813206939</v>
      </c>
      <c r="W819" s="348" t="n">
        <v>121.6867517495325</v>
      </c>
      <c r="X819" s="347" t="n">
        <v>61.9</v>
      </c>
      <c r="Y819" s="357" t="n">
        <v>62.64</v>
      </c>
      <c r="Z819" s="365" t="inlineStr">
        <is>
          <t>2등급</t>
        </is>
      </c>
      <c r="AA819" s="350" t="n">
        <v>196</v>
      </c>
      <c r="AB819" s="349" t="inlineStr">
        <is>
          <t>만점</t>
        </is>
      </c>
      <c r="AC819" s="350" t="n">
        <v>3</v>
      </c>
      <c r="AD819" s="349" t="inlineStr">
        <is>
          <t>만점</t>
        </is>
      </c>
      <c r="AE819" s="364" t="n">
        <v>0</v>
      </c>
      <c r="AF819" s="366" t="n">
        <v>0</v>
      </c>
      <c r="AG819" s="363" t="n">
        <v>0</v>
      </c>
      <c r="AH819" s="635" t="inlineStr"/>
      <c r="AL819" s="487" t="inlineStr">
        <is>
          <t>숙명여대 지능형전자시스템전공</t>
        </is>
      </c>
      <c r="AM819" s="477" t="inlineStr">
        <is>
          <t>자연</t>
        </is>
      </c>
      <c r="AN819" s="637" t="n">
        <v>100</v>
      </c>
      <c r="AO819" s="478" t="n">
        <v>-1396</v>
      </c>
      <c r="AP819" s="463" t="n">
        <v>-1396</v>
      </c>
      <c r="AQ819" s="479" t="n">
        <v>0</v>
      </c>
      <c r="AR819" s="476" t="inlineStr">
        <is>
          <t>11.39 → 10.75</t>
        </is>
      </c>
      <c r="BA819" s="313" t="inlineStr">
        <is>
          <t>통합인문340</t>
        </is>
      </c>
    </row>
    <row r="820" ht="16.5" customHeight="1" s="671">
      <c r="B820" s="367" t="inlineStr">
        <is>
          <t>11.21</t>
        </is>
      </c>
      <c r="C820" s="351" t="inlineStr">
        <is>
          <t>24,326</t>
        </is>
      </c>
      <c r="D820" s="727" t="n">
        <v>-1397</v>
      </c>
      <c r="E820" s="352" t="inlineStr"/>
      <c r="F820" s="341" t="n">
        <v>86.69</v>
      </c>
      <c r="G820" s="355" t="inlineStr">
        <is>
          <t>368.98</t>
        </is>
      </c>
      <c r="H820" s="356" t="inlineStr">
        <is>
          <t>373.46</t>
        </is>
      </c>
      <c r="I820" s="354" t="inlineStr">
        <is>
          <t>서울과학기술대</t>
        </is>
      </c>
      <c r="J820" s="340" t="inlineStr">
        <is>
          <t>행정학과</t>
        </is>
      </c>
      <c r="K820" s="339" t="inlineStr">
        <is>
          <t>통합</t>
        </is>
      </c>
      <c r="L820" s="357" t="n">
        <v>10</v>
      </c>
      <c r="M820" s="358" t="inlineStr">
        <is>
          <t xml:space="preserve">914.9 / </t>
        </is>
      </c>
      <c r="N820" s="359" t="n">
        <v>1000</v>
      </c>
      <c r="O820" s="360" t="inlineStr">
        <is>
          <t>표점/만점</t>
        </is>
      </c>
      <c r="P820" s="343" t="inlineStr">
        <is>
          <t>표점/만점</t>
        </is>
      </c>
      <c r="Q820" s="342" t="inlineStr">
        <is>
          <t>2과목</t>
        </is>
      </c>
      <c r="R820" s="344" t="n">
        <v>30</v>
      </c>
      <c r="S820" s="345" t="n">
        <v>25</v>
      </c>
      <c r="T820" s="362" t="n">
        <v>25</v>
      </c>
      <c r="U820" s="361" t="n">
        <v>86.69</v>
      </c>
      <c r="V820" s="346" t="n">
        <v>123.0641956656418</v>
      </c>
      <c r="W820" s="348" t="n">
        <v>121.6772154235902</v>
      </c>
      <c r="X820" s="347" t="inlineStr">
        <is>
          <t>62.24/68.82</t>
        </is>
      </c>
      <c r="Y820" s="357" t="inlineStr"/>
      <c r="Z820" s="365" t="inlineStr">
        <is>
          <t>2등급</t>
        </is>
      </c>
      <c r="AA820" s="350" t="n">
        <v>195.56</v>
      </c>
      <c r="AB820" s="349" t="inlineStr">
        <is>
          <t>만점</t>
        </is>
      </c>
      <c r="AC820" s="350" t="n">
        <v>0</v>
      </c>
      <c r="AD820" s="349" t="inlineStr">
        <is>
          <t>만점</t>
        </is>
      </c>
      <c r="AE820" s="364" t="n">
        <v>0</v>
      </c>
      <c r="AF820" s="366" t="n">
        <v>15.499</v>
      </c>
      <c r="AG820" s="363" t="n">
        <v>0</v>
      </c>
      <c r="AH820" s="635" t="inlineStr">
        <is>
          <t xml:space="preserve"> 사탐7%</t>
        </is>
      </c>
      <c r="AL820" s="487" t="inlineStr">
        <is>
          <t>서울과학기술대 행정학과</t>
        </is>
      </c>
      <c r="AM820" s="477" t="inlineStr">
        <is>
          <t>통합</t>
        </is>
      </c>
      <c r="AN820" s="637" t="n">
        <v>100</v>
      </c>
      <c r="AO820" s="478" t="n">
        <v>-1397</v>
      </c>
      <c r="AP820" s="463" t="n">
        <v>-686</v>
      </c>
      <c r="AQ820" s="479" t="n">
        <v>-711</v>
      </c>
      <c r="AR820" s="476" t="inlineStr">
        <is>
          <t>11.41 → 11.09</t>
        </is>
      </c>
      <c r="BA820" s="313" t="inlineStr">
        <is>
          <t>자연467</t>
        </is>
      </c>
    </row>
    <row r="821" ht="16.5" customHeight="1" s="671">
      <c r="B821" s="367" t="inlineStr">
        <is>
          <t>11.41</t>
        </is>
      </c>
      <c r="C821" s="351" t="inlineStr">
        <is>
          <t>24,760</t>
        </is>
      </c>
      <c r="D821" s="727" t="n">
        <v>-1398</v>
      </c>
      <c r="E821" s="352" t="inlineStr"/>
      <c r="F821" s="341" t="n">
        <v>86.66</v>
      </c>
      <c r="G821" s="355" t="inlineStr">
        <is>
          <t>368.47</t>
        </is>
      </c>
      <c r="H821" s="356" t="inlineStr">
        <is>
          <t>373.09</t>
        </is>
      </c>
      <c r="I821" s="354" t="inlineStr">
        <is>
          <t>서울과학기술대</t>
        </is>
      </c>
      <c r="J821" s="340" t="inlineStr">
        <is>
          <t>자유전공학부(기술경영융합대학)</t>
        </is>
      </c>
      <c r="K821" s="339" t="inlineStr">
        <is>
          <t>통합</t>
        </is>
      </c>
      <c r="L821" s="357" t="n">
        <v>14</v>
      </c>
      <c r="M821" s="358" t="inlineStr">
        <is>
          <t xml:space="preserve">900.87 / </t>
        </is>
      </c>
      <c r="N821" s="359" t="n">
        <v>1000</v>
      </c>
      <c r="O821" s="360" t="inlineStr">
        <is>
          <t>표점/만점</t>
        </is>
      </c>
      <c r="P821" s="343" t="inlineStr">
        <is>
          <t>표점/만점</t>
        </is>
      </c>
      <c r="Q821" s="342" t="inlineStr">
        <is>
          <t>2과목</t>
        </is>
      </c>
      <c r="R821" s="344" t="n">
        <v>25</v>
      </c>
      <c r="S821" s="345" t="n">
        <v>30</v>
      </c>
      <c r="T821" s="362" t="n">
        <v>25</v>
      </c>
      <c r="U821" s="361" t="n">
        <v>86.66</v>
      </c>
      <c r="V821" s="346" t="n">
        <v>123.045433406231</v>
      </c>
      <c r="W821" s="348" t="n">
        <v>121.6652758039652</v>
      </c>
      <c r="X821" s="347" t="inlineStr">
        <is>
          <t>61.99/67.91</t>
        </is>
      </c>
      <c r="Y821" s="357" t="inlineStr"/>
      <c r="Z821" s="365" t="inlineStr">
        <is>
          <t>2등급</t>
        </is>
      </c>
      <c r="AA821" s="350" t="n">
        <v>195.56</v>
      </c>
      <c r="AB821" s="349" t="inlineStr">
        <is>
          <t>만점</t>
        </is>
      </c>
      <c r="AC821" s="350" t="n">
        <v>0</v>
      </c>
      <c r="AD821" s="349" t="inlineStr">
        <is>
          <t>만점</t>
        </is>
      </c>
      <c r="AE821" s="364" t="n">
        <v>0</v>
      </c>
      <c r="AF821" s="366" t="n">
        <v>0</v>
      </c>
      <c r="AG821" s="363" t="n">
        <v>0</v>
      </c>
      <c r="AH821" s="635" t="inlineStr"/>
      <c r="AL821" s="487" t="inlineStr">
        <is>
          <t>서울과학기술대 자유전공학부(기술경영융합대학)</t>
        </is>
      </c>
      <c r="AM821" s="477" t="inlineStr">
        <is>
          <t>통합</t>
        </is>
      </c>
      <c r="AN821" s="637" t="n">
        <v>100</v>
      </c>
      <c r="AO821" s="478" t="n">
        <v>-1398</v>
      </c>
      <c r="AP821" s="463" t="n">
        <v>-684</v>
      </c>
      <c r="AQ821" s="479" t="n">
        <v>-714</v>
      </c>
      <c r="AR821" s="476" t="inlineStr">
        <is>
          <t>11.55 → 11.24</t>
        </is>
      </c>
      <c r="BA821" s="313" t="inlineStr">
        <is>
          <t>통합인문341</t>
        </is>
      </c>
    </row>
    <row r="822" ht="16.5" customHeight="1" s="671">
      <c r="B822" s="367" t="inlineStr">
        <is>
          <t>11.42</t>
        </is>
      </c>
      <c r="C822" s="351" t="inlineStr">
        <is>
          <t>24,781</t>
        </is>
      </c>
      <c r="D822" s="727" t="n">
        <v>-1399</v>
      </c>
      <c r="E822" s="352" t="inlineStr"/>
      <c r="F822" s="341" t="n">
        <v>86.63</v>
      </c>
      <c r="G822" s="355" t="inlineStr">
        <is>
          <t>368.42</t>
        </is>
      </c>
      <c r="H822" s="356" t="inlineStr">
        <is>
          <t>373.81</t>
        </is>
      </c>
      <c r="I822" s="354" t="inlineStr">
        <is>
          <t>서울과학기술대</t>
        </is>
      </c>
      <c r="J822" s="340" t="inlineStr">
        <is>
          <t>ST자유전공학부</t>
        </is>
      </c>
      <c r="K822" s="339" t="inlineStr">
        <is>
          <t>자연</t>
        </is>
      </c>
      <c r="L822" s="357" t="n">
        <v>36</v>
      </c>
      <c r="M822" s="358" t="inlineStr">
        <is>
          <t xml:space="preserve">915.59 / </t>
        </is>
      </c>
      <c r="N822" s="359" t="n">
        <v>1000</v>
      </c>
      <c r="O822" s="360" t="inlineStr">
        <is>
          <t>표점/만점</t>
        </is>
      </c>
      <c r="P822" s="343" t="inlineStr">
        <is>
          <t>표점/만점</t>
        </is>
      </c>
      <c r="Q822" s="342" t="inlineStr">
        <is>
          <t>2과목</t>
        </is>
      </c>
      <c r="R822" s="344" t="n">
        <v>20</v>
      </c>
      <c r="S822" s="345" t="n">
        <v>35</v>
      </c>
      <c r="T822" s="362" t="n">
        <v>25</v>
      </c>
      <c r="U822" s="361" t="n">
        <v>86.63</v>
      </c>
      <c r="V822" s="346" t="n">
        <v>123.0245106920716</v>
      </c>
      <c r="W822" s="348" t="n">
        <v>121.6519613495001</v>
      </c>
      <c r="X822" s="347" t="inlineStr">
        <is>
          <t>61.96/67.91</t>
        </is>
      </c>
      <c r="Y822" s="357" t="inlineStr"/>
      <c r="Z822" s="365" t="inlineStr">
        <is>
          <t>2등급</t>
        </is>
      </c>
      <c r="AA822" s="350" t="n">
        <v>195.56</v>
      </c>
      <c r="AB822" s="349" t="inlineStr">
        <is>
          <t>만점</t>
        </is>
      </c>
      <c r="AC822" s="350" t="n">
        <v>0</v>
      </c>
      <c r="AD822" s="349" t="inlineStr">
        <is>
          <t>만점</t>
        </is>
      </c>
      <c r="AE822" s="364" t="n">
        <v>0</v>
      </c>
      <c r="AF822" s="366" t="n">
        <v>15.652</v>
      </c>
      <c r="AG822" s="363" t="n">
        <v>0</v>
      </c>
      <c r="AH822" s="635" t="inlineStr">
        <is>
          <t xml:space="preserve"> 과탐7%</t>
        </is>
      </c>
      <c r="AL822" s="487" t="inlineStr">
        <is>
          <t>서울과학기술대 ST자유전공학부</t>
        </is>
      </c>
      <c r="AM822" s="477" t="inlineStr">
        <is>
          <t>자연</t>
        </is>
      </c>
      <c r="AN822" s="637" t="n">
        <v>100</v>
      </c>
      <c r="AO822" s="478" t="n">
        <v>-1399</v>
      </c>
      <c r="AP822" s="463" t="n">
        <v>-1399</v>
      </c>
      <c r="AQ822" s="479" t="n">
        <v>0</v>
      </c>
      <c r="AR822" s="476" t="inlineStr">
        <is>
          <t>11.43 → 10.79</t>
        </is>
      </c>
      <c r="BA822" s="313" t="inlineStr">
        <is>
          <t>자연468</t>
        </is>
      </c>
    </row>
    <row r="823" ht="16.5" customHeight="1" s="671">
      <c r="B823" s="367" t="inlineStr">
        <is>
          <t>11.43</t>
        </is>
      </c>
      <c r="C823" s="351" t="inlineStr">
        <is>
          <t>24,803</t>
        </is>
      </c>
      <c r="D823" s="727" t="n">
        <v>-1400</v>
      </c>
      <c r="E823" s="352" t="inlineStr">
        <is>
          <t>368.76</t>
        </is>
      </c>
      <c r="F823" s="341" t="n">
        <v>86.59999999999999</v>
      </c>
      <c r="G823" s="355" t="inlineStr">
        <is>
          <t>368.82</t>
        </is>
      </c>
      <c r="H823" s="356" t="inlineStr">
        <is>
          <t>373.36</t>
        </is>
      </c>
      <c r="I823" s="354" t="inlineStr">
        <is>
          <t>숙명여대</t>
        </is>
      </c>
      <c r="J823" s="340" t="inlineStr">
        <is>
          <t>의류학과</t>
        </is>
      </c>
      <c r="K823" s="339" t="inlineStr">
        <is>
          <t>통합</t>
        </is>
      </c>
      <c r="L823" s="357" t="n">
        <v>8</v>
      </c>
      <c r="M823" s="358" t="inlineStr">
        <is>
          <t xml:space="preserve">904.75 / </t>
        </is>
      </c>
      <c r="N823" s="359" t="n">
        <v>1000</v>
      </c>
      <c r="O823" s="360" t="inlineStr">
        <is>
          <t>표점/만점</t>
        </is>
      </c>
      <c r="P823" s="343" t="inlineStr">
        <is>
          <t>변표/만점</t>
        </is>
      </c>
      <c r="Q823" s="342" t="inlineStr">
        <is>
          <t>2과목</t>
        </is>
      </c>
      <c r="R823" s="344" t="n">
        <v>35</v>
      </c>
      <c r="S823" s="345" t="n">
        <v>25</v>
      </c>
      <c r="T823" s="362" t="n">
        <v>20</v>
      </c>
      <c r="U823" s="361" t="n">
        <v>86.59999999999999</v>
      </c>
      <c r="V823" s="346" t="n">
        <v>122.9980698867608</v>
      </c>
      <c r="W823" s="348" t="n">
        <v>121.6350476500642</v>
      </c>
      <c r="X823" s="347" t="n">
        <v>62.09</v>
      </c>
      <c r="Y823" s="357" t="n">
        <v>62.6</v>
      </c>
      <c r="Z823" s="365" t="inlineStr">
        <is>
          <t>2등급</t>
        </is>
      </c>
      <c r="AA823" s="350" t="n">
        <v>196</v>
      </c>
      <c r="AB823" s="349" t="inlineStr">
        <is>
          <t>만점</t>
        </is>
      </c>
      <c r="AC823" s="350" t="n">
        <v>3</v>
      </c>
      <c r="AD823" s="349" t="inlineStr">
        <is>
          <t>만점</t>
        </is>
      </c>
      <c r="AE823" s="364" t="n">
        <v>0</v>
      </c>
      <c r="AF823" s="366" t="n">
        <v>0</v>
      </c>
      <c r="AG823" s="363" t="n">
        <v>0</v>
      </c>
      <c r="AH823" s="635" t="inlineStr"/>
      <c r="AL823" s="487" t="inlineStr">
        <is>
          <t>숙명여대 의류학과</t>
        </is>
      </c>
      <c r="AM823" s="477" t="inlineStr">
        <is>
          <t>통합</t>
        </is>
      </c>
      <c r="AN823" s="637" t="n">
        <v>100</v>
      </c>
      <c r="AO823" s="478" t="n">
        <v>-1400</v>
      </c>
      <c r="AP823" s="463" t="n">
        <v>-687</v>
      </c>
      <c r="AQ823" s="479" t="n">
        <v>-713</v>
      </c>
      <c r="AR823" s="476" t="inlineStr">
        <is>
          <t>11.44 → 11.12</t>
        </is>
      </c>
      <c r="BA823" s="313" t="inlineStr">
        <is>
          <t>통합인문342</t>
        </is>
      </c>
    </row>
    <row r="824" ht="16.5" customHeight="1" s="671">
      <c r="B824" s="367" t="inlineStr">
        <is>
          <t>11.45</t>
        </is>
      </c>
      <c r="C824" s="351" t="inlineStr">
        <is>
          <t>24,847</t>
        </is>
      </c>
      <c r="D824" s="727" t="n">
        <v>-1401</v>
      </c>
      <c r="E824" s="352" t="inlineStr">
        <is>
          <t>368.65</t>
        </is>
      </c>
      <c r="F824" s="341" t="n">
        <v>86.58</v>
      </c>
      <c r="G824" s="355" t="inlineStr">
        <is>
          <t>368.31</t>
        </is>
      </c>
      <c r="H824" s="356" t="inlineStr">
        <is>
          <t>373.78</t>
        </is>
      </c>
      <c r="I824" s="354" t="inlineStr">
        <is>
          <t>숭실대</t>
        </is>
      </c>
      <c r="J824" s="340" t="inlineStr">
        <is>
          <t>의생명시스템학부</t>
        </is>
      </c>
      <c r="K824" s="339" t="inlineStr">
        <is>
          <t>자연</t>
        </is>
      </c>
      <c r="L824" s="357" t="n">
        <v>17</v>
      </c>
      <c r="M824" s="358" t="inlineStr">
        <is>
          <t xml:space="preserve">915.42 / </t>
        </is>
      </c>
      <c r="N824" s="359" t="n">
        <v>1000</v>
      </c>
      <c r="O824" s="360" t="inlineStr">
        <is>
          <t>표점/만점</t>
        </is>
      </c>
      <c r="P824" s="343" t="inlineStr">
        <is>
          <t>변표/만점</t>
        </is>
      </c>
      <c r="Q824" s="342" t="inlineStr">
        <is>
          <t>2과목</t>
        </is>
      </c>
      <c r="R824" s="344" t="n">
        <v>20</v>
      </c>
      <c r="S824" s="345" t="n">
        <v>35</v>
      </c>
      <c r="T824" s="362" t="n">
        <v>25</v>
      </c>
      <c r="U824" s="361" t="n">
        <v>86.58</v>
      </c>
      <c r="V824" s="346" t="n">
        <v>122.9843566954779</v>
      </c>
      <c r="W824" s="348" t="n">
        <v>121.6256977469168</v>
      </c>
      <c r="X824" s="347" t="n">
        <v>61.85</v>
      </c>
      <c r="Y824" s="357" t="n">
        <v>62.6</v>
      </c>
      <c r="Z824" s="365" t="inlineStr">
        <is>
          <t>2등급</t>
        </is>
      </c>
      <c r="AA824" s="350" t="n">
        <v>194</v>
      </c>
      <c r="AB824" s="349" t="inlineStr">
        <is>
          <t>만점</t>
        </is>
      </c>
      <c r="AC824" s="350" t="n">
        <v>4</v>
      </c>
      <c r="AD824" s="349" t="inlineStr">
        <is>
          <t>만점</t>
        </is>
      </c>
      <c r="AE824" s="364" t="n">
        <v>0</v>
      </c>
      <c r="AF824" s="366" t="n">
        <v>12.843</v>
      </c>
      <c r="AG824" s="363" t="n">
        <v>0</v>
      </c>
      <c r="AH824" s="635" t="inlineStr"/>
      <c r="AL824" s="487" t="inlineStr">
        <is>
          <t>숭실대 의생명시스템학부</t>
        </is>
      </c>
      <c r="AM824" s="477" t="inlineStr">
        <is>
          <t>자연</t>
        </is>
      </c>
      <c r="AN824" s="637" t="n">
        <v>100</v>
      </c>
      <c r="AO824" s="478" t="n">
        <v>-1401</v>
      </c>
      <c r="AP824" s="463" t="n">
        <v>-1401</v>
      </c>
      <c r="AQ824" s="479" t="n">
        <v>0</v>
      </c>
      <c r="AR824" s="476" t="inlineStr">
        <is>
          <t>11.45 → 10.80</t>
        </is>
      </c>
      <c r="BA824" s="313" t="inlineStr">
        <is>
          <t>자연469</t>
        </is>
      </c>
    </row>
    <row r="825" ht="16.5" customHeight="1" s="671">
      <c r="B825" s="367" t="inlineStr">
        <is>
          <t>11.44</t>
        </is>
      </c>
      <c r="C825" s="351" t="inlineStr">
        <is>
          <t>24,825</t>
        </is>
      </c>
      <c r="D825" s="727" t="n">
        <v>-1402</v>
      </c>
      <c r="E825" s="352" t="inlineStr"/>
      <c r="F825" s="341" t="n">
        <v>86.58</v>
      </c>
      <c r="G825" s="355" t="inlineStr">
        <is>
          <t>368.32</t>
        </is>
      </c>
      <c r="H825" s="356" t="inlineStr">
        <is>
          <t>373.78</t>
        </is>
      </c>
      <c r="I825" s="354" t="inlineStr">
        <is>
          <t>숭실대</t>
        </is>
      </c>
      <c r="J825" s="340" t="inlineStr">
        <is>
          <t>AI융합학부</t>
        </is>
      </c>
      <c r="K825" s="339" t="inlineStr">
        <is>
          <t>자연</t>
        </is>
      </c>
      <c r="L825" s="357" t="n">
        <v>17</v>
      </c>
      <c r="M825" s="358" t="inlineStr">
        <is>
          <t xml:space="preserve">913 / </t>
        </is>
      </c>
      <c r="N825" s="359" t="n">
        <v>1000</v>
      </c>
      <c r="O825" s="360" t="inlineStr">
        <is>
          <t>표점/만점</t>
        </is>
      </c>
      <c r="P825" s="343" t="inlineStr">
        <is>
          <t>변표/만점</t>
        </is>
      </c>
      <c r="Q825" s="342" t="inlineStr">
        <is>
          <t>2과목</t>
        </is>
      </c>
      <c r="R825" s="344" t="n">
        <v>20</v>
      </c>
      <c r="S825" s="345" t="n">
        <v>35</v>
      </c>
      <c r="T825" s="362" t="n">
        <v>25</v>
      </c>
      <c r="U825" s="361" t="n">
        <v>86.58</v>
      </c>
      <c r="V825" s="346" t="n">
        <v>122.9868230272474</v>
      </c>
      <c r="W825" s="348" t="n">
        <v>121.6273793367596</v>
      </c>
      <c r="X825" s="347" t="n">
        <v>61.85</v>
      </c>
      <c r="Y825" s="357" t="n">
        <v>62.6</v>
      </c>
      <c r="Z825" s="365" t="inlineStr">
        <is>
          <t>2등급</t>
        </is>
      </c>
      <c r="AA825" s="350" t="n">
        <v>194</v>
      </c>
      <c r="AB825" s="349" t="inlineStr">
        <is>
          <t>만점</t>
        </is>
      </c>
      <c r="AC825" s="350" t="n">
        <v>4</v>
      </c>
      <c r="AD825" s="349" t="inlineStr">
        <is>
          <t>만점</t>
        </is>
      </c>
      <c r="AE825" s="364" t="n">
        <v>0</v>
      </c>
      <c r="AF825" s="366" t="n">
        <v>10.41</v>
      </c>
      <c r="AG825" s="363" t="n">
        <v>0</v>
      </c>
      <c r="AH825" s="635" t="inlineStr">
        <is>
          <t xml:space="preserve"> 미/기 표점의5%, 과탐 백분위의5%를 환산점수에 단순가산</t>
        </is>
      </c>
      <c r="AL825" s="487" t="inlineStr">
        <is>
          <t>숭실대 AI융합학부</t>
        </is>
      </c>
      <c r="AM825" s="477" t="inlineStr">
        <is>
          <t>자연</t>
        </is>
      </c>
      <c r="AN825" s="637" t="n">
        <v>100</v>
      </c>
      <c r="AO825" s="478" t="n">
        <v>-1402</v>
      </c>
      <c r="AP825" s="463" t="n">
        <v>-1402</v>
      </c>
      <c r="AQ825" s="479" t="n">
        <v>0</v>
      </c>
      <c r="AR825" s="476" t="inlineStr">
        <is>
          <t>11.45 → 10.80</t>
        </is>
      </c>
      <c r="BA825" s="313" t="inlineStr">
        <is>
          <t>통합인문343</t>
        </is>
      </c>
    </row>
    <row r="826" ht="16.5" customHeight="1" s="671">
      <c r="B826" s="367" t="inlineStr">
        <is>
          <t>11.46</t>
        </is>
      </c>
      <c r="C826" s="351" t="inlineStr">
        <is>
          <t>24,868</t>
        </is>
      </c>
      <c r="D826" s="727" t="n">
        <v>-1403</v>
      </c>
      <c r="E826" s="352" t="inlineStr">
        <is>
          <t>368.37</t>
        </is>
      </c>
      <c r="F826" s="341" t="n">
        <v>86.56</v>
      </c>
      <c r="G826" s="355" t="inlineStr">
        <is>
          <t>368.28</t>
        </is>
      </c>
      <c r="H826" s="356" t="inlineStr">
        <is>
          <t>373.76</t>
        </is>
      </c>
      <c r="I826" s="354" t="inlineStr">
        <is>
          <t>숙명여대</t>
        </is>
      </c>
      <c r="J826" s="340" t="inlineStr">
        <is>
          <t>데이터사이언스전공</t>
        </is>
      </c>
      <c r="K826" s="339" t="inlineStr">
        <is>
          <t>자연</t>
        </is>
      </c>
      <c r="L826" s="357" t="n">
        <v>7</v>
      </c>
      <c r="M826" s="358" t="inlineStr">
        <is>
          <t xml:space="preserve">903.02 / </t>
        </is>
      </c>
      <c r="N826" s="359" t="n">
        <v>1000</v>
      </c>
      <c r="O826" s="360" t="inlineStr">
        <is>
          <t>표점/만점</t>
        </is>
      </c>
      <c r="P826" s="343" t="inlineStr">
        <is>
          <t>변표/만점</t>
        </is>
      </c>
      <c r="Q826" s="342" t="inlineStr">
        <is>
          <t>2과목</t>
        </is>
      </c>
      <c r="R826" s="344" t="n">
        <v>25</v>
      </c>
      <c r="S826" s="345" t="n">
        <v>35</v>
      </c>
      <c r="T826" s="362" t="n">
        <v>20</v>
      </c>
      <c r="U826" s="361" t="n">
        <v>86.56</v>
      </c>
      <c r="V826" s="346" t="n">
        <v>122.9729992060584</v>
      </c>
      <c r="W826" s="348" t="n">
        <v>121.6179540041308</v>
      </c>
      <c r="X826" s="347" t="n">
        <v>61.84</v>
      </c>
      <c r="Y826" s="357" t="n">
        <v>62.59</v>
      </c>
      <c r="Z826" s="365" t="inlineStr">
        <is>
          <t>2등급</t>
        </is>
      </c>
      <c r="AA826" s="350" t="n">
        <v>196</v>
      </c>
      <c r="AB826" s="349" t="inlineStr">
        <is>
          <t>만점</t>
        </is>
      </c>
      <c r="AC826" s="350" t="n">
        <v>3</v>
      </c>
      <c r="AD826" s="349" t="inlineStr">
        <is>
          <t>만점</t>
        </is>
      </c>
      <c r="AE826" s="364" t="n">
        <v>0</v>
      </c>
      <c r="AF826" s="366" t="n">
        <v>0</v>
      </c>
      <c r="AG826" s="363" t="n">
        <v>0</v>
      </c>
      <c r="AH826" s="635" t="inlineStr"/>
      <c r="AL826" s="487" t="inlineStr">
        <is>
          <t>숙명여대 데이터사이언스전공</t>
        </is>
      </c>
      <c r="AM826" s="477" t="inlineStr">
        <is>
          <t>자연</t>
        </is>
      </c>
      <c r="AN826" s="637" t="n">
        <v>100</v>
      </c>
      <c r="AO826" s="478" t="n">
        <v>-1403</v>
      </c>
      <c r="AP826" s="463" t="n">
        <v>-1403</v>
      </c>
      <c r="AQ826" s="479" t="n">
        <v>0</v>
      </c>
      <c r="AR826" s="476" t="inlineStr">
        <is>
          <t>11.46 → 10.81</t>
        </is>
      </c>
      <c r="BA826" s="313" t="inlineStr">
        <is>
          <t>자연470</t>
        </is>
      </c>
    </row>
    <row r="827" ht="16.5" customHeight="1" s="671">
      <c r="B827" s="367" t="inlineStr">
        <is>
          <t>11.30</t>
        </is>
      </c>
      <c r="C827" s="351" t="inlineStr">
        <is>
          <t>24,521</t>
        </is>
      </c>
      <c r="D827" s="727" t="n">
        <v>-1404</v>
      </c>
      <c r="E827" s="352" t="inlineStr"/>
      <c r="F827" s="341" t="n">
        <v>86.54000000000001</v>
      </c>
      <c r="G827" s="355" t="inlineStr">
        <is>
          <t>368.72</t>
        </is>
      </c>
      <c r="H827" s="356" t="inlineStr">
        <is>
          <t>373.24</t>
        </is>
      </c>
      <c r="I827" s="354" t="inlineStr">
        <is>
          <t>국민대</t>
        </is>
      </c>
      <c r="J827" s="340" t="inlineStr">
        <is>
          <t>경제학과</t>
        </is>
      </c>
      <c r="K827" s="339" t="inlineStr">
        <is>
          <t>통합</t>
        </is>
      </c>
      <c r="L827" s="357" t="n">
        <v>8</v>
      </c>
      <c r="M827" s="358" t="inlineStr">
        <is>
          <t xml:space="preserve">687 / </t>
        </is>
      </c>
      <c r="N827" s="359" t="n">
        <v>1000</v>
      </c>
      <c r="O827" s="360" t="inlineStr">
        <is>
          <t>표점</t>
        </is>
      </c>
      <c r="P827" s="343" t="inlineStr">
        <is>
          <t>표점</t>
        </is>
      </c>
      <c r="Q827" s="342" t="inlineStr">
        <is>
          <t>2과목</t>
        </is>
      </c>
      <c r="R827" s="344" t="n">
        <v>30</v>
      </c>
      <c r="S827" s="345" t="n">
        <v>30</v>
      </c>
      <c r="T827" s="362" t="n">
        <v>20</v>
      </c>
      <c r="U827" s="361" t="n">
        <v>86.54000000000001</v>
      </c>
      <c r="V827" s="346" t="n">
        <v>122.9604061556258</v>
      </c>
      <c r="W827" s="348" t="n">
        <v>121.6093678333812</v>
      </c>
      <c r="X827" s="347" t="n">
        <v>62.08</v>
      </c>
      <c r="Y827" s="357" t="inlineStr"/>
      <c r="Z827" s="365" t="inlineStr">
        <is>
          <t>2등급</t>
        </is>
      </c>
      <c r="AA827" s="350" t="n">
        <v>196</v>
      </c>
      <c r="AB827" s="349" t="inlineStr">
        <is>
          <t>만점</t>
        </is>
      </c>
      <c r="AC827" s="350" t="n">
        <v>0</v>
      </c>
      <c r="AD827" s="349" t="inlineStr">
        <is>
          <t>만점</t>
        </is>
      </c>
      <c r="AE827" s="364" t="n">
        <v>0</v>
      </c>
      <c r="AF827" s="366" t="n">
        <v>0</v>
      </c>
      <c r="AG827" s="363" t="n">
        <v>0</v>
      </c>
      <c r="AH827" s="635" t="inlineStr"/>
      <c r="AL827" s="487" t="inlineStr">
        <is>
          <t>국민대 경제학과</t>
        </is>
      </c>
      <c r="AM827" s="477" t="inlineStr">
        <is>
          <t>통합</t>
        </is>
      </c>
      <c r="AN827" s="637" t="n">
        <v>100</v>
      </c>
      <c r="AO827" s="478" t="n">
        <v>-1404</v>
      </c>
      <c r="AP827" s="463" t="n">
        <v>-688</v>
      </c>
      <c r="AQ827" s="479" t="n">
        <v>-716</v>
      </c>
      <c r="AR827" s="476" t="inlineStr">
        <is>
          <t>11.47 → 11.15</t>
        </is>
      </c>
      <c r="BA827" s="313" t="inlineStr">
        <is>
          <t>자연471</t>
        </is>
      </c>
    </row>
    <row r="828" ht="16.5" customHeight="1" s="671">
      <c r="B828" s="367" t="inlineStr">
        <is>
          <t>11.48</t>
        </is>
      </c>
      <c r="C828" s="351" t="inlineStr">
        <is>
          <t>24,912</t>
        </is>
      </c>
      <c r="D828" s="727" t="n">
        <v>-1405</v>
      </c>
      <c r="E828" s="352" t="inlineStr"/>
      <c r="F828" s="341" t="n">
        <v>86.53</v>
      </c>
      <c r="G828" s="355" t="inlineStr">
        <is>
          <t>368.22</t>
        </is>
      </c>
      <c r="H828" s="356" t="inlineStr">
        <is>
          <t>373.73</t>
        </is>
      </c>
      <c r="I828" s="354" t="inlineStr">
        <is>
          <t>숙명여대</t>
        </is>
      </c>
      <c r="J828" s="340" t="inlineStr">
        <is>
          <t>화학과</t>
        </is>
      </c>
      <c r="K828" s="339" t="inlineStr">
        <is>
          <t>자연</t>
        </is>
      </c>
      <c r="L828" s="357" t="n">
        <v>10</v>
      </c>
      <c r="M828" s="358" t="inlineStr">
        <is>
          <t xml:space="preserve">902.91 / </t>
        </is>
      </c>
      <c r="N828" s="359" t="n">
        <v>1000</v>
      </c>
      <c r="O828" s="360" t="inlineStr">
        <is>
          <t>표점/만점</t>
        </is>
      </c>
      <c r="P828" s="343" t="inlineStr">
        <is>
          <t>변표/만점</t>
        </is>
      </c>
      <c r="Q828" s="342" t="inlineStr">
        <is>
          <t>2과목</t>
        </is>
      </c>
      <c r="R828" s="344" t="n">
        <v>25</v>
      </c>
      <c r="S828" s="345" t="n">
        <v>35</v>
      </c>
      <c r="T828" s="362" t="n">
        <v>20</v>
      </c>
      <c r="U828" s="361" t="n">
        <v>86.53</v>
      </c>
      <c r="V828" s="346" t="n">
        <v>122.9508229020589</v>
      </c>
      <c r="W828" s="348" t="n">
        <v>121.6028337968583</v>
      </c>
      <c r="X828" s="347" t="n">
        <v>61.83</v>
      </c>
      <c r="Y828" s="357" t="n">
        <v>62.58</v>
      </c>
      <c r="Z828" s="365" t="inlineStr">
        <is>
          <t>2등급</t>
        </is>
      </c>
      <c r="AA828" s="350" t="n">
        <v>196</v>
      </c>
      <c r="AB828" s="349" t="inlineStr">
        <is>
          <t>만점</t>
        </is>
      </c>
      <c r="AC828" s="350" t="n">
        <v>3</v>
      </c>
      <c r="AD828" s="349" t="inlineStr">
        <is>
          <t>만점</t>
        </is>
      </c>
      <c r="AE828" s="364" t="n">
        <v>0</v>
      </c>
      <c r="AF828" s="366" t="n">
        <v>0</v>
      </c>
      <c r="AG828" s="363" t="n">
        <v>0</v>
      </c>
      <c r="AH828" s="635" t="inlineStr"/>
      <c r="AL828" s="487" t="inlineStr">
        <is>
          <t>숙명여대 화학과</t>
        </is>
      </c>
      <c r="AM828" s="477" t="inlineStr">
        <is>
          <t>자연</t>
        </is>
      </c>
      <c r="AN828" s="637" t="n">
        <v>100</v>
      </c>
      <c r="AO828" s="478" t="n">
        <v>-1405</v>
      </c>
      <c r="AP828" s="463" t="n">
        <v>-1405</v>
      </c>
      <c r="AQ828" s="479" t="n">
        <v>0</v>
      </c>
      <c r="AR828" s="476" t="inlineStr">
        <is>
          <t>11.49 → 10.84</t>
        </is>
      </c>
      <c r="BA828" s="313" t="inlineStr">
        <is>
          <t>통합인문344</t>
        </is>
      </c>
    </row>
    <row r="829" ht="16.5" customHeight="1" s="671">
      <c r="B829" s="367" t="inlineStr">
        <is>
          <t>11.48</t>
        </is>
      </c>
      <c r="C829" s="351" t="inlineStr">
        <is>
          <t>24,912</t>
        </is>
      </c>
      <c r="D829" s="727" t="n">
        <v>-1406</v>
      </c>
      <c r="E829" s="352" t="inlineStr"/>
      <c r="F829" s="341" t="n">
        <v>86.52</v>
      </c>
      <c r="G829" s="355" t="inlineStr">
        <is>
          <t>368.22</t>
        </is>
      </c>
      <c r="H829" s="356" t="inlineStr">
        <is>
          <t>373.73</t>
        </is>
      </c>
      <c r="I829" s="354" t="inlineStr">
        <is>
          <t>국민대</t>
        </is>
      </c>
      <c r="J829" s="340" t="inlineStr">
        <is>
          <t>미래모빌리티학과</t>
        </is>
      </c>
      <c r="K829" s="339" t="inlineStr">
        <is>
          <t>자연</t>
        </is>
      </c>
      <c r="L829" s="357" t="n">
        <v>10</v>
      </c>
      <c r="M829" s="358" t="inlineStr">
        <is>
          <t xml:space="preserve">697.89 / </t>
        </is>
      </c>
      <c r="N829" s="359" t="n">
        <v>1000</v>
      </c>
      <c r="O829" s="360" t="inlineStr">
        <is>
          <t>표점</t>
        </is>
      </c>
      <c r="P829" s="343" t="inlineStr">
        <is>
          <t>표점</t>
        </is>
      </c>
      <c r="Q829" s="342" t="inlineStr">
        <is>
          <t>2과목</t>
        </is>
      </c>
      <c r="R829" s="344" t="n">
        <v>20</v>
      </c>
      <c r="S829" s="345" t="n">
        <v>30</v>
      </c>
      <c r="T829" s="362" t="n">
        <v>30</v>
      </c>
      <c r="U829" s="361" t="n">
        <v>86.52</v>
      </c>
      <c r="V829" s="346" t="n">
        <v>122.9493907941389</v>
      </c>
      <c r="W829" s="348" t="n">
        <v>121.6018573596402</v>
      </c>
      <c r="X829" s="347" t="n">
        <v>61.83</v>
      </c>
      <c r="Y829" s="357" t="inlineStr"/>
      <c r="Z829" s="365" t="inlineStr">
        <is>
          <t>2등급</t>
        </is>
      </c>
      <c r="AA829" s="350" t="n">
        <v>196</v>
      </c>
      <c r="AB829" s="349" t="inlineStr">
        <is>
          <t>만점</t>
        </is>
      </c>
      <c r="AC829" s="350" t="n">
        <v>0</v>
      </c>
      <c r="AD829" s="349" t="inlineStr">
        <is>
          <t>만점</t>
        </is>
      </c>
      <c r="AE829" s="364" t="n">
        <v>0</v>
      </c>
      <c r="AF829" s="366" t="n">
        <v>11.037</v>
      </c>
      <c r="AG829" s="363" t="n">
        <v>0</v>
      </c>
      <c r="AH829" s="635" t="inlineStr">
        <is>
          <t xml:space="preserve"> 미/기,과3%</t>
        </is>
      </c>
      <c r="AL829" s="487" t="inlineStr">
        <is>
          <t>국민대 미래모빌리티학과</t>
        </is>
      </c>
      <c r="AM829" s="477" t="inlineStr">
        <is>
          <t>자연</t>
        </is>
      </c>
      <c r="AN829" s="637" t="n">
        <v>100</v>
      </c>
      <c r="AO829" s="478" t="n">
        <v>-1406</v>
      </c>
      <c r="AP829" s="463" t="n">
        <v>-1406</v>
      </c>
      <c r="AQ829" s="479" t="n">
        <v>0</v>
      </c>
      <c r="AR829" s="476" t="inlineStr">
        <is>
          <t>11.49 → 10.84</t>
        </is>
      </c>
      <c r="BA829" s="313" t="inlineStr">
        <is>
          <t>자연472</t>
        </is>
      </c>
    </row>
    <row r="830" ht="16.5" customHeight="1" s="671">
      <c r="B830" s="367" t="inlineStr">
        <is>
          <t>11.49</t>
        </is>
      </c>
      <c r="C830" s="351" t="inlineStr">
        <is>
          <t>24,933</t>
        </is>
      </c>
      <c r="D830" s="727" t="n">
        <v>-1407</v>
      </c>
      <c r="E830" s="352" t="inlineStr"/>
      <c r="F830" s="341" t="n">
        <v>86.51000000000001</v>
      </c>
      <c r="G830" s="355" t="inlineStr">
        <is>
          <t>368.66</t>
        </is>
      </c>
      <c r="H830" s="356" t="inlineStr">
        <is>
          <t>373.20</t>
        </is>
      </c>
      <c r="I830" s="354" t="inlineStr">
        <is>
          <t>숙명여대</t>
        </is>
      </c>
      <c r="J830" s="340" t="inlineStr">
        <is>
          <t>행정학과</t>
        </is>
      </c>
      <c r="K830" s="339" t="inlineStr">
        <is>
          <t>통합</t>
        </is>
      </c>
      <c r="L830" s="357" t="n">
        <v>8</v>
      </c>
      <c r="M830" s="358" t="inlineStr">
        <is>
          <t xml:space="preserve">904.45 / </t>
        </is>
      </c>
      <c r="N830" s="359" t="n">
        <v>1000</v>
      </c>
      <c r="O830" s="360" t="inlineStr">
        <is>
          <t>표점/만점</t>
        </is>
      </c>
      <c r="P830" s="343" t="inlineStr">
        <is>
          <t>변표/만점</t>
        </is>
      </c>
      <c r="Q830" s="342" t="inlineStr">
        <is>
          <t>2과목</t>
        </is>
      </c>
      <c r="R830" s="344" t="n">
        <v>35</v>
      </c>
      <c r="S830" s="345" t="n">
        <v>25</v>
      </c>
      <c r="T830" s="362" t="n">
        <v>20</v>
      </c>
      <c r="U830" s="361" t="n">
        <v>86.51000000000001</v>
      </c>
      <c r="V830" s="346" t="n">
        <v>122.9402960394623</v>
      </c>
      <c r="W830" s="348" t="n">
        <v>121.5956563905425</v>
      </c>
      <c r="X830" s="347" t="n">
        <v>62.06</v>
      </c>
      <c r="Y830" s="357" t="n">
        <v>62.57</v>
      </c>
      <c r="Z830" s="365" t="inlineStr">
        <is>
          <t>2등급</t>
        </is>
      </c>
      <c r="AA830" s="350" t="n">
        <v>196</v>
      </c>
      <c r="AB830" s="349" t="inlineStr">
        <is>
          <t>만점</t>
        </is>
      </c>
      <c r="AC830" s="350" t="n">
        <v>3</v>
      </c>
      <c r="AD830" s="349" t="inlineStr">
        <is>
          <t>만점</t>
        </is>
      </c>
      <c r="AE830" s="364" t="n">
        <v>0</v>
      </c>
      <c r="AF830" s="366" t="n">
        <v>0</v>
      </c>
      <c r="AG830" s="363" t="n">
        <v>0</v>
      </c>
      <c r="AH830" s="635" t="inlineStr"/>
      <c r="AL830" s="487" t="inlineStr">
        <is>
          <t>숙명여대 행정학과</t>
        </is>
      </c>
      <c r="AM830" s="477" t="inlineStr">
        <is>
          <t>통합</t>
        </is>
      </c>
      <c r="AN830" s="637" t="n">
        <v>100</v>
      </c>
      <c r="AO830" s="478" t="n">
        <v>-1407</v>
      </c>
      <c r="AP830" s="463" t="n">
        <v>-689</v>
      </c>
      <c r="AQ830" s="479" t="n">
        <v>-718</v>
      </c>
      <c r="AR830" s="476" t="inlineStr">
        <is>
          <t>11.50 → 11.18</t>
        </is>
      </c>
      <c r="BA830" s="313" t="inlineStr">
        <is>
          <t>통합인문345</t>
        </is>
      </c>
    </row>
    <row r="831" ht="16.5" customHeight="1" s="671">
      <c r="B831" s="367" t="inlineStr">
        <is>
          <t>11.50</t>
        </is>
      </c>
      <c r="C831" s="351" t="inlineStr">
        <is>
          <t>24,955</t>
        </is>
      </c>
      <c r="D831" s="727" t="n">
        <v>-1408</v>
      </c>
      <c r="E831" s="352" t="inlineStr"/>
      <c r="F831" s="341" t="n">
        <v>86.5</v>
      </c>
      <c r="G831" s="355" t="inlineStr">
        <is>
          <t>368.17</t>
        </is>
      </c>
      <c r="H831" s="356" t="inlineStr">
        <is>
          <t>372.79</t>
        </is>
      </c>
      <c r="I831" s="354" t="inlineStr">
        <is>
          <t>강원대(제2캠)</t>
        </is>
      </c>
      <c r="J831" s="340" t="inlineStr">
        <is>
          <t>물리치료학과</t>
        </is>
      </c>
      <c r="K831" s="339" t="inlineStr">
        <is>
          <t>통합</t>
        </is>
      </c>
      <c r="L831" s="357" t="n">
        <v>5</v>
      </c>
      <c r="M831" s="358" t="inlineStr">
        <is>
          <t xml:space="preserve">182 / </t>
        </is>
      </c>
      <c r="N831" s="359" t="n">
        <v>200</v>
      </c>
      <c r="O831" s="360" t="inlineStr">
        <is>
          <t>백분위</t>
        </is>
      </c>
      <c r="P831" s="343" t="inlineStr">
        <is>
          <t>백분위</t>
        </is>
      </c>
      <c r="Q831" s="342" t="inlineStr">
        <is>
          <t>1과목</t>
        </is>
      </c>
      <c r="R831" s="344" t="n">
        <v>50</v>
      </c>
      <c r="S831" s="345" t="n">
        <v>0</v>
      </c>
      <c r="T831" s="362" t="n">
        <v>0</v>
      </c>
      <c r="U831" s="361" t="n">
        <v>86.5</v>
      </c>
      <c r="V831" s="346" t="n">
        <v>122.9333333333333</v>
      </c>
      <c r="W831" s="348" t="n">
        <v>121.5909090909091</v>
      </c>
      <c r="X831" s="347" t="n">
        <v>61.82</v>
      </c>
      <c r="Y831" s="357" t="inlineStr"/>
      <c r="Z831" s="365" t="inlineStr">
        <is>
          <t>3등급</t>
        </is>
      </c>
      <c r="AA831" s="350" t="n">
        <v>94</v>
      </c>
      <c r="AB831" s="349" t="inlineStr">
        <is>
          <t>만점</t>
        </is>
      </c>
      <c r="AC831" s="350" t="n">
        <v>1.5</v>
      </c>
      <c r="AD831" s="349" t="inlineStr">
        <is>
          <t>만점</t>
        </is>
      </c>
      <c r="AE831" s="364" t="n">
        <v>0</v>
      </c>
      <c r="AF831" s="366" t="n">
        <v>0</v>
      </c>
      <c r="AG831" s="363" t="n">
        <v>0</v>
      </c>
      <c r="AH831" s="635" t="inlineStr">
        <is>
          <t xml:space="preserve"> 미/기10% , 과탐5%가산</t>
        </is>
      </c>
      <c r="AL831" s="487" t="inlineStr">
        <is>
          <t>강원대(제2캠) 물리치료학과</t>
        </is>
      </c>
      <c r="AM831" s="477" t="inlineStr">
        <is>
          <t>통합</t>
        </is>
      </c>
      <c r="AN831" s="637" t="n">
        <v>100</v>
      </c>
      <c r="AO831" s="478" t="n">
        <v>-1408</v>
      </c>
      <c r="AP831" s="463" t="n">
        <v>-688</v>
      </c>
      <c r="AQ831" s="479" t="n">
        <v>-720</v>
      </c>
      <c r="AR831" s="476" t="inlineStr">
        <is>
          <t>11.66 → 11.34</t>
        </is>
      </c>
      <c r="BA831" s="313" t="inlineStr">
        <is>
          <t>자연473</t>
        </is>
      </c>
    </row>
    <row r="832" ht="16.5" customHeight="1" s="671">
      <c r="B832" s="367" t="inlineStr">
        <is>
          <t>11.54</t>
        </is>
      </c>
      <c r="C832" s="351" t="inlineStr">
        <is>
          <t>25,042</t>
        </is>
      </c>
      <c r="D832" s="727" t="n">
        <v>-1409</v>
      </c>
      <c r="E832" s="352" t="inlineStr">
        <is>
          <t>368.21</t>
        </is>
      </c>
      <c r="F832" s="341" t="n">
        <v>86.42</v>
      </c>
      <c r="G832" s="355" t="inlineStr">
        <is>
          <t>368.50</t>
        </is>
      </c>
      <c r="H832" s="356" t="inlineStr">
        <is>
          <t>373.11</t>
        </is>
      </c>
      <c r="I832" s="354" t="inlineStr">
        <is>
          <t>연세대</t>
        </is>
      </c>
      <c r="J832" s="340" t="inlineStr">
        <is>
          <t>경영(농어촌)</t>
        </is>
      </c>
      <c r="K832" s="339" t="inlineStr">
        <is>
          <t>통합</t>
        </is>
      </c>
      <c r="L832" s="357" t="inlineStr"/>
      <c r="M832" s="358" t="inlineStr">
        <is>
          <t xml:space="preserve">668.386 / </t>
        </is>
      </c>
      <c r="N832" s="359" t="n">
        <v>1000</v>
      </c>
      <c r="O832" s="360" t="inlineStr">
        <is>
          <t>표점</t>
        </is>
      </c>
      <c r="P832" s="343" t="inlineStr">
        <is>
          <t>변표</t>
        </is>
      </c>
      <c r="Q832" s="342" t="inlineStr">
        <is>
          <t>2과목</t>
        </is>
      </c>
      <c r="R832" s="344" t="n">
        <v>38</v>
      </c>
      <c r="S832" s="345" t="n">
        <v>25</v>
      </c>
      <c r="T832" s="362" t="n">
        <v>25</v>
      </c>
      <c r="U832" s="361" t="n">
        <v>86.42</v>
      </c>
      <c r="V832" s="346" t="n">
        <v>122.878863558383</v>
      </c>
      <c r="W832" s="348" t="n">
        <v>121.5537706079884</v>
      </c>
      <c r="X832" s="347" t="n">
        <v>62.03</v>
      </c>
      <c r="Y832" s="357" t="n">
        <v>62.55</v>
      </c>
      <c r="Z832" s="365" t="inlineStr">
        <is>
          <t>1등급</t>
        </is>
      </c>
      <c r="AA832" s="350" t="n">
        <v>125</v>
      </c>
      <c r="AB832" s="349" t="inlineStr">
        <is>
          <t>만점</t>
        </is>
      </c>
      <c r="AC832" s="350" t="n">
        <v>0</v>
      </c>
      <c r="AD832" s="349" t="inlineStr">
        <is>
          <t>만점</t>
        </is>
      </c>
      <c r="AE832" s="364" t="n">
        <v>0</v>
      </c>
      <c r="AF832" s="366" t="n">
        <v>4.691</v>
      </c>
      <c r="AG832" s="363" t="n">
        <v>0</v>
      </c>
      <c r="AH832" s="635" t="inlineStr">
        <is>
          <t xml:space="preserve"> 사탐3%가산</t>
        </is>
      </c>
      <c r="AL832" s="487" t="inlineStr">
        <is>
          <t>연세대 경영(농어촌)</t>
        </is>
      </c>
      <c r="AM832" s="477" t="inlineStr">
        <is>
          <t>통합</t>
        </is>
      </c>
      <c r="AN832" s="637" t="n">
        <v>100</v>
      </c>
      <c r="AO832" s="478" t="n">
        <v>-1409</v>
      </c>
      <c r="AP832" s="463" t="n">
        <v>-690</v>
      </c>
      <c r="AQ832" s="479" t="n">
        <v>-719</v>
      </c>
      <c r="AR832" s="476" t="inlineStr">
        <is>
          <t>11.54 → 11.22</t>
        </is>
      </c>
      <c r="BA832" s="313" t="inlineStr">
        <is>
          <t>자연474</t>
        </is>
      </c>
    </row>
    <row r="833" ht="16.5" customHeight="1" s="671">
      <c r="B833" s="367" t="inlineStr">
        <is>
          <t>11.56</t>
        </is>
      </c>
      <c r="C833" s="351" t="inlineStr">
        <is>
          <t>25,085</t>
        </is>
      </c>
      <c r="D833" s="727" t="n">
        <v>-1410</v>
      </c>
      <c r="E833" s="352" t="inlineStr"/>
      <c r="F833" s="341" t="n">
        <v>86.37</v>
      </c>
      <c r="G833" s="355" t="inlineStr">
        <is>
          <t>368.41</t>
        </is>
      </c>
      <c r="H833" s="356" t="inlineStr">
        <is>
          <t>373.06</t>
        </is>
      </c>
      <c r="I833" s="354" t="inlineStr">
        <is>
          <t>숙명여대</t>
        </is>
      </c>
      <c r="J833" s="340" t="inlineStr">
        <is>
          <t>소비자경제학과</t>
        </is>
      </c>
      <c r="K833" s="339" t="inlineStr">
        <is>
          <t>통합</t>
        </is>
      </c>
      <c r="L833" s="357" t="n">
        <v>7</v>
      </c>
      <c r="M833" s="358" t="inlineStr">
        <is>
          <t xml:space="preserve">903.96 / </t>
        </is>
      </c>
      <c r="N833" s="359" t="n">
        <v>1000</v>
      </c>
      <c r="O833" s="360" t="inlineStr">
        <is>
          <t>표점/만점</t>
        </is>
      </c>
      <c r="P833" s="343" t="inlineStr">
        <is>
          <t>변표/만점</t>
        </is>
      </c>
      <c r="Q833" s="342" t="inlineStr">
        <is>
          <t>2과목</t>
        </is>
      </c>
      <c r="R833" s="344" t="n">
        <v>35</v>
      </c>
      <c r="S833" s="345" t="n">
        <v>25</v>
      </c>
      <c r="T833" s="362" t="n">
        <v>20</v>
      </c>
      <c r="U833" s="361" t="n">
        <v>86.37</v>
      </c>
      <c r="V833" s="346" t="n">
        <v>122.8459320888748</v>
      </c>
      <c r="W833" s="348" t="n">
        <v>121.5313173333237</v>
      </c>
      <c r="X833" s="347" t="n">
        <v>62.02</v>
      </c>
      <c r="Y833" s="357" t="n">
        <v>62.52</v>
      </c>
      <c r="Z833" s="365" t="inlineStr">
        <is>
          <t>2등급</t>
        </is>
      </c>
      <c r="AA833" s="350" t="n">
        <v>196</v>
      </c>
      <c r="AB833" s="349" t="inlineStr">
        <is>
          <t>만점</t>
        </is>
      </c>
      <c r="AC833" s="350" t="n">
        <v>3</v>
      </c>
      <c r="AD833" s="349" t="inlineStr">
        <is>
          <t>만점</t>
        </is>
      </c>
      <c r="AE833" s="364" t="n">
        <v>0</v>
      </c>
      <c r="AF833" s="366" t="n">
        <v>0</v>
      </c>
      <c r="AG833" s="363" t="n">
        <v>0</v>
      </c>
      <c r="AH833" s="635" t="inlineStr"/>
      <c r="AL833" s="487" t="inlineStr">
        <is>
          <t>숙명여대 소비자경제학과</t>
        </is>
      </c>
      <c r="AM833" s="477" t="inlineStr">
        <is>
          <t>통합</t>
        </is>
      </c>
      <c r="AN833" s="637" t="n">
        <v>100</v>
      </c>
      <c r="AO833" s="478" t="n">
        <v>-1410</v>
      </c>
      <c r="AP833" s="463" t="n">
        <v>-690</v>
      </c>
      <c r="AQ833" s="479" t="n">
        <v>-720</v>
      </c>
      <c r="AR833" s="476" t="inlineStr">
        <is>
          <t>11.57 → 11.25</t>
        </is>
      </c>
      <c r="BA833" s="313" t="inlineStr">
        <is>
          <t>자연475</t>
        </is>
      </c>
    </row>
    <row r="834" ht="16.5" customHeight="1" s="671">
      <c r="B834" s="367" t="inlineStr">
        <is>
          <t>11.58</t>
        </is>
      </c>
      <c r="C834" s="351" t="inlineStr">
        <is>
          <t>25,129</t>
        </is>
      </c>
      <c r="D834" s="727" t="n">
        <v>-1411</v>
      </c>
      <c r="E834" s="352" t="inlineStr"/>
      <c r="F834" s="341" t="n">
        <v>86.34</v>
      </c>
      <c r="G834" s="355" t="inlineStr">
        <is>
          <t>368.36</t>
        </is>
      </c>
      <c r="H834" s="356" t="inlineStr">
        <is>
          <t>373.01</t>
        </is>
      </c>
      <c r="I834" s="354" t="inlineStr">
        <is>
          <t>숙명여대</t>
        </is>
      </c>
      <c r="J834" s="340" t="inlineStr">
        <is>
          <t>정치외교학과</t>
        </is>
      </c>
      <c r="K834" s="339" t="inlineStr">
        <is>
          <t>통합</t>
        </is>
      </c>
      <c r="L834" s="357" t="n">
        <v>12</v>
      </c>
      <c r="M834" s="358" t="inlineStr">
        <is>
          <t xml:space="preserve">903.86 / </t>
        </is>
      </c>
      <c r="N834" s="359" t="n">
        <v>1000</v>
      </c>
      <c r="O834" s="360" t="inlineStr">
        <is>
          <t>표점/만점</t>
        </is>
      </c>
      <c r="P834" s="343" t="inlineStr">
        <is>
          <t>변표/만점</t>
        </is>
      </c>
      <c r="Q834" s="342" t="inlineStr">
        <is>
          <t>2과목</t>
        </is>
      </c>
      <c r="R834" s="344" t="n">
        <v>35</v>
      </c>
      <c r="S834" s="345" t="n">
        <v>25</v>
      </c>
      <c r="T834" s="362" t="n">
        <v>20</v>
      </c>
      <c r="U834" s="361" t="n">
        <v>86.34</v>
      </c>
      <c r="V834" s="346" t="n">
        <v>122.8266741397753</v>
      </c>
      <c r="W834" s="348" t="n">
        <v>121.5181869134832</v>
      </c>
      <c r="X834" s="347" t="n">
        <v>62.01</v>
      </c>
      <c r="Y834" s="357" t="n">
        <v>62.51</v>
      </c>
      <c r="Z834" s="365" t="inlineStr">
        <is>
          <t>2등급</t>
        </is>
      </c>
      <c r="AA834" s="350" t="n">
        <v>196</v>
      </c>
      <c r="AB834" s="349" t="inlineStr">
        <is>
          <t>만점</t>
        </is>
      </c>
      <c r="AC834" s="350" t="n">
        <v>3</v>
      </c>
      <c r="AD834" s="349" t="inlineStr">
        <is>
          <t>만점</t>
        </is>
      </c>
      <c r="AE834" s="364" t="n">
        <v>0</v>
      </c>
      <c r="AF834" s="366" t="n">
        <v>0</v>
      </c>
      <c r="AG834" s="363" t="n">
        <v>0</v>
      </c>
      <c r="AH834" s="635" t="inlineStr"/>
      <c r="AL834" s="487" t="inlineStr">
        <is>
          <t>숙명여대 정치외교학과</t>
        </is>
      </c>
      <c r="AM834" s="477" t="inlineStr">
        <is>
          <t>통합</t>
        </is>
      </c>
      <c r="AN834" s="637" t="n">
        <v>100</v>
      </c>
      <c r="AO834" s="478" t="n">
        <v>-1411</v>
      </c>
      <c r="AP834" s="463" t="n">
        <v>-690</v>
      </c>
      <c r="AQ834" s="479" t="n">
        <v>-721</v>
      </c>
      <c r="AR834" s="476" t="inlineStr">
        <is>
          <t>11.58 → 11.26</t>
        </is>
      </c>
      <c r="BA834" s="313" t="inlineStr">
        <is>
          <t>자연476</t>
        </is>
      </c>
    </row>
    <row r="835" ht="16.5" customHeight="1" s="671">
      <c r="B835" s="367" t="inlineStr">
        <is>
          <t>11.58</t>
        </is>
      </c>
      <c r="C835" s="351" t="inlineStr">
        <is>
          <t>25,129</t>
        </is>
      </c>
      <c r="D835" s="727" t="n">
        <v>-1412</v>
      </c>
      <c r="E835" s="352" t="inlineStr">
        <is>
          <t>368.04</t>
        </is>
      </c>
      <c r="F835" s="341" t="n">
        <v>86.33</v>
      </c>
      <c r="G835" s="355" t="inlineStr">
        <is>
          <t>367.87</t>
        </is>
      </c>
      <c r="H835" s="356" t="inlineStr">
        <is>
          <t>373.54</t>
        </is>
      </c>
      <c r="I835" s="354" t="inlineStr">
        <is>
          <t>경북대</t>
        </is>
      </c>
      <c r="J835" s="340" t="inlineStr">
        <is>
          <t>간호학과</t>
        </is>
      </c>
      <c r="K835" s="339" t="inlineStr">
        <is>
          <t>자연</t>
        </is>
      </c>
      <c r="L835" s="357" t="n">
        <v>25</v>
      </c>
      <c r="M835" s="358" t="inlineStr">
        <is>
          <t xml:space="preserve">668.74 / </t>
        </is>
      </c>
      <c r="N835" s="359" t="n">
        <v>1000</v>
      </c>
      <c r="O835" s="360" t="inlineStr">
        <is>
          <t>표점</t>
        </is>
      </c>
      <c r="P835" s="343" t="inlineStr">
        <is>
          <t>변표</t>
        </is>
      </c>
      <c r="Q835" s="342" t="inlineStr">
        <is>
          <t>2과목</t>
        </is>
      </c>
      <c r="R835" s="344" t="n">
        <v>25</v>
      </c>
      <c r="S835" s="345" t="n">
        <v>38</v>
      </c>
      <c r="T835" s="362" t="n">
        <v>25</v>
      </c>
      <c r="U835" s="361" t="n">
        <v>86.33</v>
      </c>
      <c r="V835" s="346" t="n">
        <v>122.8212716085555</v>
      </c>
      <c r="W835" s="348" t="n">
        <v>121.5145033694697</v>
      </c>
      <c r="X835" s="347" t="n">
        <v>61.77</v>
      </c>
      <c r="Y835" s="357" t="n">
        <v>62.45</v>
      </c>
      <c r="Z835" s="365" t="inlineStr">
        <is>
          <t>2등급</t>
        </is>
      </c>
      <c r="AA835" s="350" t="n">
        <v>121.25</v>
      </c>
      <c r="AB835" s="349" t="inlineStr">
        <is>
          <t>만점</t>
        </is>
      </c>
      <c r="AC835" s="350" t="n">
        <v>10</v>
      </c>
      <c r="AD835" s="349" t="inlineStr">
        <is>
          <t>만점</t>
        </is>
      </c>
      <c r="AE835" s="364" t="n">
        <v>0</v>
      </c>
      <c r="AF835" s="366" t="n">
        <v>0</v>
      </c>
      <c r="AG835" s="363" t="n">
        <v>0</v>
      </c>
      <c r="AH835" s="635" t="inlineStr"/>
      <c r="AL835" s="487" t="inlineStr">
        <is>
          <t>경북대 간호학과</t>
        </is>
      </c>
      <c r="AM835" s="477" t="inlineStr">
        <is>
          <t>자연</t>
        </is>
      </c>
      <c r="AN835" s="637" t="n">
        <v>100</v>
      </c>
      <c r="AO835" s="478" t="n">
        <v>-1412</v>
      </c>
      <c r="AP835" s="463" t="n">
        <v>-1412</v>
      </c>
      <c r="AQ835" s="479" t="n">
        <v>0</v>
      </c>
      <c r="AR835" s="476" t="inlineStr">
        <is>
          <t>11.59 → 10.93</t>
        </is>
      </c>
      <c r="BA835" s="313" t="inlineStr">
        <is>
          <t>통합인문346</t>
        </is>
      </c>
    </row>
    <row r="836" ht="16.5" customHeight="1" s="671">
      <c r="B836" s="367" t="inlineStr">
        <is>
          <t>11.58</t>
        </is>
      </c>
      <c r="C836" s="351" t="inlineStr">
        <is>
          <t>25,129</t>
        </is>
      </c>
      <c r="D836" s="727" t="n">
        <v>-1413</v>
      </c>
      <c r="E836" s="352" t="inlineStr">
        <is>
          <t>368.18</t>
        </is>
      </c>
      <c r="F836" s="341" t="n">
        <v>86.33</v>
      </c>
      <c r="G836" s="355" t="inlineStr">
        <is>
          <t>368.34</t>
        </is>
      </c>
      <c r="H836" s="356" t="inlineStr">
        <is>
          <t>372.99</t>
        </is>
      </c>
      <c r="I836" s="354" t="inlineStr">
        <is>
          <t>연세대</t>
        </is>
      </c>
      <c r="J836" s="340" t="inlineStr">
        <is>
          <t>경영(한마음학생)</t>
        </is>
      </c>
      <c r="K836" s="339" t="inlineStr">
        <is>
          <t>통합</t>
        </is>
      </c>
      <c r="L836" s="357" t="inlineStr"/>
      <c r="M836" s="358" t="inlineStr">
        <is>
          <t xml:space="preserve">668.155 / </t>
        </is>
      </c>
      <c r="N836" s="359" t="n">
        <v>1000</v>
      </c>
      <c r="O836" s="360" t="inlineStr">
        <is>
          <t>표점</t>
        </is>
      </c>
      <c r="P836" s="343" t="inlineStr">
        <is>
          <t>변표</t>
        </is>
      </c>
      <c r="Q836" s="342" t="inlineStr">
        <is>
          <t>2과목</t>
        </is>
      </c>
      <c r="R836" s="344" t="n">
        <v>38</v>
      </c>
      <c r="S836" s="345" t="n">
        <v>25</v>
      </c>
      <c r="T836" s="362" t="n">
        <v>25</v>
      </c>
      <c r="U836" s="361" t="n">
        <v>86.33</v>
      </c>
      <c r="V836" s="346" t="n">
        <v>122.8217669855948</v>
      </c>
      <c r="W836" s="348" t="n">
        <v>121.5148411265419</v>
      </c>
      <c r="X836" s="347" t="n">
        <v>62</v>
      </c>
      <c r="Y836" s="357" t="n">
        <v>62.52</v>
      </c>
      <c r="Z836" s="365" t="inlineStr">
        <is>
          <t>1등급</t>
        </is>
      </c>
      <c r="AA836" s="350" t="n">
        <v>125</v>
      </c>
      <c r="AB836" s="349" t="inlineStr">
        <is>
          <t>만점</t>
        </is>
      </c>
      <c r="AC836" s="350" t="n">
        <v>0</v>
      </c>
      <c r="AD836" s="349" t="inlineStr">
        <is>
          <t>만점</t>
        </is>
      </c>
      <c r="AE836" s="364" t="n">
        <v>0</v>
      </c>
      <c r="AF836" s="366" t="n">
        <v>4.689</v>
      </c>
      <c r="AG836" s="363" t="n">
        <v>0</v>
      </c>
      <c r="AH836" s="635" t="inlineStr">
        <is>
          <t xml:space="preserve"> 사탐3%가산</t>
        </is>
      </c>
      <c r="AL836" s="487" t="inlineStr">
        <is>
          <t>연세대 경영(한마음학생)</t>
        </is>
      </c>
      <c r="AM836" s="477" t="inlineStr">
        <is>
          <t>통합</t>
        </is>
      </c>
      <c r="AN836" s="637" t="n">
        <v>100</v>
      </c>
      <c r="AO836" s="478" t="n">
        <v>-1413</v>
      </c>
      <c r="AP836" s="463" t="n">
        <v>-691</v>
      </c>
      <c r="AQ836" s="479" t="n">
        <v>-722</v>
      </c>
      <c r="AR836" s="476" t="inlineStr">
        <is>
          <t>11.59 → 11.27</t>
        </is>
      </c>
      <c r="BA836" s="313" t="inlineStr">
        <is>
          <t>자연477</t>
        </is>
      </c>
    </row>
    <row r="837" ht="16.5" customHeight="1" s="671">
      <c r="B837" s="367" t="inlineStr">
        <is>
          <t>11.61</t>
        </is>
      </c>
      <c r="C837" s="351" t="inlineStr">
        <is>
          <t>25,194</t>
        </is>
      </c>
      <c r="D837" s="727" t="n">
        <v>-1414</v>
      </c>
      <c r="E837" s="352" t="inlineStr">
        <is>
          <t>367.95</t>
        </is>
      </c>
      <c r="F837" s="341" t="n">
        <v>86.29000000000001</v>
      </c>
      <c r="G837" s="355" t="inlineStr">
        <is>
          <t>368.27</t>
        </is>
      </c>
      <c r="H837" s="356" t="inlineStr">
        <is>
          <t>372.89</t>
        </is>
      </c>
      <c r="I837" s="354" t="inlineStr">
        <is>
          <t>숭실대</t>
        </is>
      </c>
      <c r="J837" s="340" t="inlineStr">
        <is>
          <t>법학과</t>
        </is>
      </c>
      <c r="K837" s="339" t="inlineStr">
        <is>
          <t>통합</t>
        </is>
      </c>
      <c r="L837" s="357" t="n">
        <v>21</v>
      </c>
      <c r="M837" s="358" t="inlineStr">
        <is>
          <t xml:space="preserve">902.72 / </t>
        </is>
      </c>
      <c r="N837" s="359" t="n">
        <v>1000</v>
      </c>
      <c r="O837" s="360" t="inlineStr">
        <is>
          <t>표점/만점</t>
        </is>
      </c>
      <c r="P837" s="343" t="inlineStr">
        <is>
          <t>변표/만점</t>
        </is>
      </c>
      <c r="Q837" s="342" t="inlineStr">
        <is>
          <t>2과목</t>
        </is>
      </c>
      <c r="R837" s="344" t="n">
        <v>35</v>
      </c>
      <c r="S837" s="345" t="n">
        <v>25</v>
      </c>
      <c r="T837" s="362" t="n">
        <v>20</v>
      </c>
      <c r="U837" s="361" t="n">
        <v>86.29000000000001</v>
      </c>
      <c r="V837" s="346" t="n">
        <v>122.7942107398647</v>
      </c>
      <c r="W837" s="348" t="n">
        <v>121.4960527771805</v>
      </c>
      <c r="X837" s="347" t="n">
        <v>61.99</v>
      </c>
      <c r="Y837" s="357" t="n">
        <v>62.5</v>
      </c>
      <c r="Z837" s="365" t="inlineStr">
        <is>
          <t>2등급</t>
        </is>
      </c>
      <c r="AA837" s="350" t="n">
        <v>194</v>
      </c>
      <c r="AB837" s="349" t="inlineStr">
        <is>
          <t>만점</t>
        </is>
      </c>
      <c r="AC837" s="350" t="n">
        <v>4</v>
      </c>
      <c r="AD837" s="349" t="inlineStr">
        <is>
          <t>만점</t>
        </is>
      </c>
      <c r="AE837" s="364" t="n">
        <v>0</v>
      </c>
      <c r="AF837" s="366" t="n">
        <v>0</v>
      </c>
      <c r="AG837" s="363" t="n">
        <v>0</v>
      </c>
      <c r="AH837" s="635" t="inlineStr"/>
      <c r="AL837" s="487" t="inlineStr">
        <is>
          <t>숭실대 법학과</t>
        </is>
      </c>
      <c r="AM837" s="477" t="inlineStr">
        <is>
          <t>통합</t>
        </is>
      </c>
      <c r="AN837" s="637" t="n">
        <v>100</v>
      </c>
      <c r="AO837" s="478" t="n">
        <v>-1414</v>
      </c>
      <c r="AP837" s="463" t="n">
        <v>-691</v>
      </c>
      <c r="AQ837" s="479" t="n">
        <v>-723</v>
      </c>
      <c r="AR837" s="476" t="inlineStr">
        <is>
          <t>11.61 → 11.29</t>
        </is>
      </c>
      <c r="BA837" s="313" t="inlineStr">
        <is>
          <t>자연478</t>
        </is>
      </c>
    </row>
    <row r="838" ht="16.5" customHeight="1" s="671">
      <c r="B838" s="367" t="inlineStr">
        <is>
          <t>11.61</t>
        </is>
      </c>
      <c r="C838" s="351" t="inlineStr">
        <is>
          <t>25,194</t>
        </is>
      </c>
      <c r="D838" s="727" t="n">
        <v>-1415</v>
      </c>
      <c r="E838" s="352" t="inlineStr"/>
      <c r="F838" s="341" t="n">
        <v>86.29000000000001</v>
      </c>
      <c r="G838" s="355" t="inlineStr">
        <is>
          <t>368.26</t>
        </is>
      </c>
      <c r="H838" s="356" t="inlineStr">
        <is>
          <t>372.87</t>
        </is>
      </c>
      <c r="I838" s="354" t="inlineStr">
        <is>
          <t>숭실대</t>
        </is>
      </c>
      <c r="J838" s="340" t="inlineStr">
        <is>
          <t>금융학부</t>
        </is>
      </c>
      <c r="K838" s="339" t="inlineStr">
        <is>
          <t>통합</t>
        </is>
      </c>
      <c r="L838" s="357" t="n">
        <v>20</v>
      </c>
      <c r="M838" s="358" t="inlineStr">
        <is>
          <t xml:space="preserve">901.15 / </t>
        </is>
      </c>
      <c r="N838" s="359" t="n">
        <v>1000</v>
      </c>
      <c r="O838" s="360" t="inlineStr">
        <is>
          <t>표점/만점</t>
        </is>
      </c>
      <c r="P838" s="343" t="inlineStr">
        <is>
          <t>변표/만점</t>
        </is>
      </c>
      <c r="Q838" s="342" t="inlineStr">
        <is>
          <t>2과목</t>
        </is>
      </c>
      <c r="R838" s="344" t="n">
        <v>25</v>
      </c>
      <c r="S838" s="345" t="n">
        <v>35</v>
      </c>
      <c r="T838" s="362" t="n">
        <v>20</v>
      </c>
      <c r="U838" s="361" t="n">
        <v>86.29000000000001</v>
      </c>
      <c r="V838" s="346" t="n">
        <v>122.7918447227373</v>
      </c>
      <c r="W838" s="348" t="n">
        <v>121.4944395836845</v>
      </c>
      <c r="X838" s="347" t="n">
        <v>61.99</v>
      </c>
      <c r="Y838" s="357" t="n">
        <v>62.5</v>
      </c>
      <c r="Z838" s="365" t="inlineStr">
        <is>
          <t>2등급</t>
        </is>
      </c>
      <c r="AA838" s="350" t="n">
        <v>194</v>
      </c>
      <c r="AB838" s="349" t="inlineStr">
        <is>
          <t>만점</t>
        </is>
      </c>
      <c r="AC838" s="350" t="n">
        <v>4</v>
      </c>
      <c r="AD838" s="349" t="inlineStr">
        <is>
          <t>만점</t>
        </is>
      </c>
      <c r="AE838" s="364" t="n">
        <v>0</v>
      </c>
      <c r="AF838" s="366" t="n">
        <v>0</v>
      </c>
      <c r="AG838" s="363" t="n">
        <v>0</v>
      </c>
      <c r="AH838" s="635" t="inlineStr"/>
      <c r="AL838" s="487" t="inlineStr">
        <is>
          <t>숭실대 금융학부</t>
        </is>
      </c>
      <c r="AM838" s="477" t="inlineStr">
        <is>
          <t>통합</t>
        </is>
      </c>
      <c r="AN838" s="637" t="n">
        <v>100</v>
      </c>
      <c r="AO838" s="478" t="n">
        <v>-1415</v>
      </c>
      <c r="AP838" s="463" t="n">
        <v>-691</v>
      </c>
      <c r="AQ838" s="479" t="n">
        <v>-724</v>
      </c>
      <c r="AR838" s="476" t="inlineStr">
        <is>
          <t>11.62 → 11.30</t>
        </is>
      </c>
      <c r="BA838" s="313" t="inlineStr">
        <is>
          <t>통합인문347</t>
        </is>
      </c>
    </row>
    <row r="839" ht="16.5" customHeight="1" s="671">
      <c r="B839" s="367" t="inlineStr">
        <is>
          <t>11.61</t>
        </is>
      </c>
      <c r="C839" s="351" t="inlineStr">
        <is>
          <t>25,194</t>
        </is>
      </c>
      <c r="D839" s="727" t="n">
        <v>-1416</v>
      </c>
      <c r="E839" s="352" t="inlineStr"/>
      <c r="F839" s="341" t="n">
        <v>86.29000000000001</v>
      </c>
      <c r="G839" s="355" t="inlineStr">
        <is>
          <t>368.26</t>
        </is>
      </c>
      <c r="H839" s="356" t="inlineStr">
        <is>
          <t>372.88</t>
        </is>
      </c>
      <c r="I839" s="354" t="inlineStr">
        <is>
          <t>숭실대</t>
        </is>
      </c>
      <c r="J839" s="340" t="inlineStr">
        <is>
          <t>회계학과</t>
        </is>
      </c>
      <c r="K839" s="339" t="inlineStr">
        <is>
          <t>통합</t>
        </is>
      </c>
      <c r="L839" s="357" t="n">
        <v>21</v>
      </c>
      <c r="M839" s="358" t="inlineStr">
        <is>
          <t xml:space="preserve">901.15 / </t>
        </is>
      </c>
      <c r="N839" s="359" t="n">
        <v>1000</v>
      </c>
      <c r="O839" s="360" t="inlineStr">
        <is>
          <t>표점/만점</t>
        </is>
      </c>
      <c r="P839" s="343" t="inlineStr">
        <is>
          <t>변표/만점</t>
        </is>
      </c>
      <c r="Q839" s="342" t="inlineStr">
        <is>
          <t>2과목</t>
        </is>
      </c>
      <c r="R839" s="344" t="n">
        <v>25</v>
      </c>
      <c r="S839" s="345" t="n">
        <v>35</v>
      </c>
      <c r="T839" s="362" t="n">
        <v>20</v>
      </c>
      <c r="U839" s="361" t="n">
        <v>86.29000000000001</v>
      </c>
      <c r="V839" s="346" t="n">
        <v>122.7918447227373</v>
      </c>
      <c r="W839" s="348" t="n">
        <v>121.4944395836845</v>
      </c>
      <c r="X839" s="347" t="n">
        <v>61.99</v>
      </c>
      <c r="Y839" s="357" t="n">
        <v>62.5</v>
      </c>
      <c r="Z839" s="365" t="inlineStr">
        <is>
          <t>2등급</t>
        </is>
      </c>
      <c r="AA839" s="350" t="n">
        <v>194</v>
      </c>
      <c r="AB839" s="349" t="inlineStr">
        <is>
          <t>만점</t>
        </is>
      </c>
      <c r="AC839" s="350" t="n">
        <v>4</v>
      </c>
      <c r="AD839" s="349" t="inlineStr">
        <is>
          <t>만점</t>
        </is>
      </c>
      <c r="AE839" s="364" t="n">
        <v>0</v>
      </c>
      <c r="AF839" s="366" t="n">
        <v>0</v>
      </c>
      <c r="AG839" s="363" t="n">
        <v>0</v>
      </c>
      <c r="AH839" s="635" t="inlineStr"/>
      <c r="AL839" s="487" t="inlineStr">
        <is>
          <t>숭실대 회계학과</t>
        </is>
      </c>
      <c r="AM839" s="477" t="inlineStr">
        <is>
          <t>통합</t>
        </is>
      </c>
      <c r="AN839" s="637" t="n">
        <v>100</v>
      </c>
      <c r="AO839" s="478" t="n">
        <v>-1416</v>
      </c>
      <c r="AP839" s="463" t="n">
        <v>-692</v>
      </c>
      <c r="AQ839" s="479" t="n">
        <v>-724</v>
      </c>
      <c r="AR839" s="476" t="inlineStr">
        <is>
          <t>11.62 → 11.30</t>
        </is>
      </c>
      <c r="BA839" s="313" t="inlineStr">
        <is>
          <t>통합인문348</t>
        </is>
      </c>
    </row>
    <row r="840" ht="16.5" customHeight="1" s="671">
      <c r="B840" s="367" t="inlineStr">
        <is>
          <t>11.61</t>
        </is>
      </c>
      <c r="C840" s="351" t="inlineStr">
        <is>
          <t>25,194</t>
        </is>
      </c>
      <c r="D840" s="727" t="n">
        <v>-1417</v>
      </c>
      <c r="E840" s="352" t="inlineStr">
        <is>
          <t>367.89</t>
        </is>
      </c>
      <c r="F840" s="341" t="n">
        <v>86.29000000000001</v>
      </c>
      <c r="G840" s="355" t="inlineStr">
        <is>
          <t>367.79</t>
        </is>
      </c>
      <c r="H840" s="356" t="inlineStr">
        <is>
          <t>373.47</t>
        </is>
      </c>
      <c r="I840" s="354" t="inlineStr">
        <is>
          <t>서울과학기술대</t>
        </is>
      </c>
      <c r="J840" s="340" t="inlineStr">
        <is>
          <t>자유전공학부(창의융합대학)</t>
        </is>
      </c>
      <c r="K840" s="339" t="inlineStr">
        <is>
          <t>자연</t>
        </is>
      </c>
      <c r="L840" s="357" t="n">
        <v>20</v>
      </c>
      <c r="M840" s="358" t="inlineStr">
        <is>
          <t xml:space="preserve">914.41 / </t>
        </is>
      </c>
      <c r="N840" s="359" t="n">
        <v>1000</v>
      </c>
      <c r="O840" s="360" t="inlineStr">
        <is>
          <t>표점/만점</t>
        </is>
      </c>
      <c r="P840" s="343" t="inlineStr">
        <is>
          <t>표점/만점</t>
        </is>
      </c>
      <c r="Q840" s="342" t="inlineStr">
        <is>
          <t>2과목</t>
        </is>
      </c>
      <c r="R840" s="344" t="n">
        <v>20</v>
      </c>
      <c r="S840" s="345" t="n">
        <v>35</v>
      </c>
      <c r="T840" s="362" t="n">
        <v>25</v>
      </c>
      <c r="U840" s="361" t="n">
        <v>86.29000000000001</v>
      </c>
      <c r="V840" s="346" t="n">
        <v>122.7925002049017</v>
      </c>
      <c r="W840" s="348" t="n">
        <v>121.494886503342</v>
      </c>
      <c r="X840" s="347" t="inlineStr">
        <is>
          <t>61.88/67.91</t>
        </is>
      </c>
      <c r="Y840" s="357" t="inlineStr"/>
      <c r="Z840" s="365" t="inlineStr">
        <is>
          <t>2등급</t>
        </is>
      </c>
      <c r="AA840" s="350" t="n">
        <v>195.56</v>
      </c>
      <c r="AB840" s="349" t="inlineStr">
        <is>
          <t>만점</t>
        </is>
      </c>
      <c r="AC840" s="350" t="n">
        <v>0</v>
      </c>
      <c r="AD840" s="349" t="inlineStr">
        <is>
          <t>만점</t>
        </is>
      </c>
      <c r="AE840" s="364" t="n">
        <v>0</v>
      </c>
      <c r="AF840" s="366" t="n">
        <v>15.63</v>
      </c>
      <c r="AG840" s="363" t="n">
        <v>0</v>
      </c>
      <c r="AH840" s="635" t="inlineStr">
        <is>
          <t xml:space="preserve"> 과탐7%</t>
        </is>
      </c>
      <c r="AL840" s="487" t="inlineStr">
        <is>
          <t>서울과학기술대 자유전공학부(창의융합대학)</t>
        </is>
      </c>
      <c r="AM840" s="477" t="inlineStr">
        <is>
          <t>자연</t>
        </is>
      </c>
      <c r="AN840" s="637" t="n">
        <v>100</v>
      </c>
      <c r="AO840" s="478" t="n">
        <v>-1417</v>
      </c>
      <c r="AP840" s="463" t="n">
        <v>-1417</v>
      </c>
      <c r="AQ840" s="479" t="n">
        <v>0</v>
      </c>
      <c r="AR840" s="476" t="inlineStr">
        <is>
          <t>11.62 → 10.96</t>
        </is>
      </c>
      <c r="BA840" s="313" t="inlineStr">
        <is>
          <t>자연479</t>
        </is>
      </c>
    </row>
    <row r="841" ht="16.5" customHeight="1" s="671">
      <c r="B841" s="367" t="inlineStr">
        <is>
          <t>11.62</t>
        </is>
      </c>
      <c r="C841" s="351" t="inlineStr">
        <is>
          <t>25,215</t>
        </is>
      </c>
      <c r="D841" s="727" t="n">
        <v>-1418</v>
      </c>
      <c r="E841" s="352" t="inlineStr"/>
      <c r="F841" s="341" t="n">
        <v>86.28</v>
      </c>
      <c r="G841" s="355" t="inlineStr">
        <is>
          <t>367.78</t>
        </is>
      </c>
      <c r="H841" s="356" t="inlineStr">
        <is>
          <t>373.46</t>
        </is>
      </c>
      <c r="I841" s="354" t="inlineStr">
        <is>
          <t>숭실대</t>
        </is>
      </c>
      <c r="J841" s="340" t="inlineStr">
        <is>
          <t>산업·정보시스템공학과</t>
        </is>
      </c>
      <c r="K841" s="339" t="inlineStr">
        <is>
          <t>자연</t>
        </is>
      </c>
      <c r="L841" s="357" t="n">
        <v>25</v>
      </c>
      <c r="M841" s="358" t="inlineStr">
        <is>
          <t xml:space="preserve">911.98 / </t>
        </is>
      </c>
      <c r="N841" s="359" t="n">
        <v>1000</v>
      </c>
      <c r="O841" s="360" t="inlineStr">
        <is>
          <t>표점/만점</t>
        </is>
      </c>
      <c r="P841" s="343" t="inlineStr">
        <is>
          <t>변표/만점</t>
        </is>
      </c>
      <c r="Q841" s="342" t="inlineStr">
        <is>
          <t>2과목</t>
        </is>
      </c>
      <c r="R841" s="344" t="n">
        <v>20</v>
      </c>
      <c r="S841" s="345" t="n">
        <v>35</v>
      </c>
      <c r="T841" s="362" t="n">
        <v>25</v>
      </c>
      <c r="U841" s="361" t="n">
        <v>86.28</v>
      </c>
      <c r="V841" s="346" t="n">
        <v>122.7857947818017</v>
      </c>
      <c r="W841" s="348" t="n">
        <v>121.4903146239557</v>
      </c>
      <c r="X841" s="347" t="n">
        <v>61.75</v>
      </c>
      <c r="Y841" s="357" t="n">
        <v>62.5</v>
      </c>
      <c r="Z841" s="365" t="inlineStr">
        <is>
          <t>2등급</t>
        </is>
      </c>
      <c r="AA841" s="350" t="n">
        <v>194</v>
      </c>
      <c r="AB841" s="349" t="inlineStr">
        <is>
          <t>만점</t>
        </is>
      </c>
      <c r="AC841" s="350" t="n">
        <v>4</v>
      </c>
      <c r="AD841" s="349" t="inlineStr">
        <is>
          <t>만점</t>
        </is>
      </c>
      <c r="AE841" s="364" t="n">
        <v>0</v>
      </c>
      <c r="AF841" s="366" t="n">
        <v>10.389</v>
      </c>
      <c r="AG841" s="363" t="n">
        <v>0</v>
      </c>
      <c r="AH841" s="635" t="inlineStr">
        <is>
          <t xml:space="preserve"> 미/기 표점의5%, 과탐 백분위의5%를 환산점수에 단순가산</t>
        </is>
      </c>
      <c r="AL841" s="487" t="inlineStr">
        <is>
          <t>숭실대 산업·정보시스템공학과</t>
        </is>
      </c>
      <c r="AM841" s="477" t="inlineStr">
        <is>
          <t>자연</t>
        </is>
      </c>
      <c r="AN841" s="637" t="n">
        <v>100</v>
      </c>
      <c r="AO841" s="478" t="n">
        <v>-1418</v>
      </c>
      <c r="AP841" s="463" t="n">
        <v>-1418</v>
      </c>
      <c r="AQ841" s="479" t="n">
        <v>0</v>
      </c>
      <c r="AR841" s="476" t="inlineStr">
        <is>
          <t>11.62 → 10.97</t>
        </is>
      </c>
      <c r="BA841" s="313" t="inlineStr">
        <is>
          <t>자연480</t>
        </is>
      </c>
    </row>
    <row r="842" ht="16.5" customHeight="1" s="671">
      <c r="B842" s="367" t="inlineStr">
        <is>
          <t>11.62</t>
        </is>
      </c>
      <c r="C842" s="351" t="inlineStr">
        <is>
          <t>25,215</t>
        </is>
      </c>
      <c r="D842" s="727" t="n">
        <v>-1419</v>
      </c>
      <c r="E842" s="352" t="inlineStr">
        <is>
          <t>367.89</t>
        </is>
      </c>
      <c r="F842" s="341" t="n">
        <v>86.27</v>
      </c>
      <c r="G842" s="355" t="inlineStr">
        <is>
          <t>368.24</t>
        </is>
      </c>
      <c r="H842" s="356" t="inlineStr">
        <is>
          <t>372.85</t>
        </is>
      </c>
      <c r="I842" s="354" t="inlineStr">
        <is>
          <t>연세대</t>
        </is>
      </c>
      <c r="J842" s="340" t="inlineStr">
        <is>
          <t>인문계열(농어촌)</t>
        </is>
      </c>
      <c r="K842" s="339" t="inlineStr">
        <is>
          <t>통합</t>
        </is>
      </c>
      <c r="L842" s="357" t="inlineStr"/>
      <c r="M842" s="358" t="inlineStr">
        <is>
          <t xml:space="preserve">668 / </t>
        </is>
      </c>
      <c r="N842" s="359" t="n">
        <v>1000</v>
      </c>
      <c r="O842" s="360" t="inlineStr">
        <is>
          <t>표점</t>
        </is>
      </c>
      <c r="P842" s="343" t="inlineStr">
        <is>
          <t>변표</t>
        </is>
      </c>
      <c r="Q842" s="342" t="inlineStr">
        <is>
          <t>2과목</t>
        </is>
      </c>
      <c r="R842" s="344" t="n">
        <v>38</v>
      </c>
      <c r="S842" s="345" t="n">
        <v>25</v>
      </c>
      <c r="T842" s="362" t="n">
        <v>25</v>
      </c>
      <c r="U842" s="361" t="n">
        <v>86.27</v>
      </c>
      <c r="V842" s="346" t="n">
        <v>122.7832571168222</v>
      </c>
      <c r="W842" s="348" t="n">
        <v>121.4885843978333</v>
      </c>
      <c r="X842" s="347" t="n">
        <v>61.98</v>
      </c>
      <c r="Y842" s="357" t="n">
        <v>62.5</v>
      </c>
      <c r="Z842" s="365" t="inlineStr">
        <is>
          <t>1등급</t>
        </is>
      </c>
      <c r="AA842" s="350" t="n">
        <v>125</v>
      </c>
      <c r="AB842" s="349" t="inlineStr">
        <is>
          <t>만점</t>
        </is>
      </c>
      <c r="AC842" s="350" t="n">
        <v>0</v>
      </c>
      <c r="AD842" s="349" t="inlineStr">
        <is>
          <t>만점</t>
        </is>
      </c>
      <c r="AE842" s="364" t="n">
        <v>0</v>
      </c>
      <c r="AF842" s="366" t="n">
        <v>4.688</v>
      </c>
      <c r="AG842" s="363" t="n">
        <v>0</v>
      </c>
      <c r="AH842" s="635" t="inlineStr">
        <is>
          <t xml:space="preserve"> 사탐3%가산</t>
        </is>
      </c>
      <c r="AL842" s="487" t="inlineStr">
        <is>
          <t>연세대 인문계열(농어촌)</t>
        </is>
      </c>
      <c r="AM842" s="477" t="inlineStr">
        <is>
          <t>통합</t>
        </is>
      </c>
      <c r="AN842" s="637" t="n">
        <v>100</v>
      </c>
      <c r="AO842" s="478" t="n">
        <v>-1419</v>
      </c>
      <c r="AP842" s="463" t="n">
        <v>-693</v>
      </c>
      <c r="AQ842" s="479" t="n">
        <v>-726</v>
      </c>
      <c r="AR842" s="476" t="inlineStr">
        <is>
          <t>11.63 → 11.31</t>
        </is>
      </c>
      <c r="BA842" s="313" t="inlineStr">
        <is>
          <t>자연481</t>
        </is>
      </c>
    </row>
    <row r="843" ht="16.5" customHeight="1" s="671">
      <c r="B843" s="367" t="inlineStr">
        <is>
          <t>11.63</t>
        </is>
      </c>
      <c r="C843" s="351" t="inlineStr">
        <is>
          <t>25,237</t>
        </is>
      </c>
      <c r="D843" s="727" t="n">
        <v>-1420</v>
      </c>
      <c r="E843" s="352" t="inlineStr">
        <is>
          <t>.00</t>
        </is>
      </c>
      <c r="F843" s="341" t="n">
        <v>86.26000000000001</v>
      </c>
      <c r="G843" s="355" t="inlineStr">
        <is>
          <t>367.74</t>
        </is>
      </c>
      <c r="H843" s="356" t="inlineStr">
        <is>
          <t>373.42</t>
        </is>
      </c>
      <c r="I843" s="354" t="inlineStr">
        <is>
          <t>충남대</t>
        </is>
      </c>
      <c r="J843" s="340" t="inlineStr">
        <is>
          <t>전자공학과</t>
        </is>
      </c>
      <c r="K843" s="339" t="inlineStr">
        <is>
          <t>자연</t>
        </is>
      </c>
      <c r="L843" s="357" t="n">
        <v>10</v>
      </c>
      <c r="M843" s="358" t="inlineStr">
        <is>
          <t xml:space="preserve">181.61 / </t>
        </is>
      </c>
      <c r="N843" s="359" t="n">
        <v>300</v>
      </c>
      <c r="O843" s="360" t="inlineStr">
        <is>
          <t>표점</t>
        </is>
      </c>
      <c r="P843" s="343" t="inlineStr">
        <is>
          <t>표점</t>
        </is>
      </c>
      <c r="Q843" s="342" t="inlineStr">
        <is>
          <t>2과목</t>
        </is>
      </c>
      <c r="R843" s="344" t="n">
        <v>25</v>
      </c>
      <c r="S843" s="345" t="n">
        <v>45</v>
      </c>
      <c r="T843" s="362" t="n">
        <v>30</v>
      </c>
      <c r="U843" s="361" t="n">
        <v>86.26000000000001</v>
      </c>
      <c r="V843" s="346" t="n">
        <v>122.7735951962601</v>
      </c>
      <c r="W843" s="348" t="n">
        <v>121.4819967247228</v>
      </c>
      <c r="X843" s="347" t="n">
        <v>61.74</v>
      </c>
      <c r="Y843" s="357" t="inlineStr"/>
      <c r="Z843" s="365" t="inlineStr">
        <is>
          <t>2등급</t>
        </is>
      </c>
      <c r="AA843" s="350" t="n">
        <v>-2</v>
      </c>
      <c r="AB843" s="349" t="inlineStr">
        <is>
          <t>만점</t>
        </is>
      </c>
      <c r="AC843" s="350" t="n">
        <v>0</v>
      </c>
      <c r="AD843" s="349" t="inlineStr">
        <is>
          <t>만점</t>
        </is>
      </c>
      <c r="AE843" s="364" t="n">
        <v>0</v>
      </c>
      <c r="AF843" s="366" t="n">
        <v>0</v>
      </c>
      <c r="AG843" s="363" t="n">
        <v>0</v>
      </c>
      <c r="AH843" s="635" t="inlineStr"/>
      <c r="AL843" s="487" t="inlineStr">
        <is>
          <t>충남대 전자공학과</t>
        </is>
      </c>
      <c r="AM843" s="477" t="inlineStr">
        <is>
          <t>자연</t>
        </is>
      </c>
      <c r="AN843" s="637" t="n">
        <v>100</v>
      </c>
      <c r="AO843" s="478" t="n">
        <v>-1420</v>
      </c>
      <c r="AP843" s="463" t="n">
        <v>-1420</v>
      </c>
      <c r="AQ843" s="479" t="n">
        <v>0</v>
      </c>
      <c r="AR843" s="476" t="inlineStr">
        <is>
          <t>11.64 → 10.98</t>
        </is>
      </c>
      <c r="BA843" s="313" t="inlineStr">
        <is>
          <t>통합인문349</t>
        </is>
      </c>
    </row>
    <row r="844" ht="16.5" customHeight="1" s="671">
      <c r="B844" s="367" t="inlineStr">
        <is>
          <t>11.48</t>
        </is>
      </c>
      <c r="C844" s="351" t="inlineStr">
        <is>
          <t>24,912</t>
        </is>
      </c>
      <c r="D844" s="727" t="n">
        <v>-1421</v>
      </c>
      <c r="E844" s="352" t="inlineStr">
        <is>
          <t>.00</t>
        </is>
      </c>
      <c r="F844" s="341" t="n">
        <v>86.26000000000001</v>
      </c>
      <c r="G844" s="355" t="inlineStr">
        <is>
          <t>368.22</t>
        </is>
      </c>
      <c r="H844" s="356" t="inlineStr">
        <is>
          <t>372.84</t>
        </is>
      </c>
      <c r="I844" s="354" t="inlineStr">
        <is>
          <t>서울과학기술대</t>
        </is>
      </c>
      <c r="J844" s="340" t="inlineStr">
        <is>
          <t>영어영문학과</t>
        </is>
      </c>
      <c r="K844" s="339" t="inlineStr">
        <is>
          <t>통합</t>
        </is>
      </c>
      <c r="L844" s="357" t="n">
        <v>6</v>
      </c>
      <c r="M844" s="358" t="inlineStr">
        <is>
          <t xml:space="preserve">913.39 / </t>
        </is>
      </c>
      <c r="N844" s="359" t="n">
        <v>1000</v>
      </c>
      <c r="O844" s="360" t="inlineStr">
        <is>
          <t>표점/만점</t>
        </is>
      </c>
      <c r="P844" s="343" t="inlineStr">
        <is>
          <t>표점/만점</t>
        </is>
      </c>
      <c r="Q844" s="342" t="inlineStr">
        <is>
          <t>2과목</t>
        </is>
      </c>
      <c r="R844" s="344" t="n">
        <v>30</v>
      </c>
      <c r="S844" s="345" t="n">
        <v>25</v>
      </c>
      <c r="T844" s="362" t="n">
        <v>25</v>
      </c>
      <c r="U844" s="361" t="n">
        <v>86.26000000000001</v>
      </c>
      <c r="V844" s="346" t="n">
        <v>122.7755546089916</v>
      </c>
      <c r="W844" s="348" t="n">
        <v>121.4833326879488</v>
      </c>
      <c r="X844" s="347" t="inlineStr">
        <is>
          <t>62.12/68.82</t>
        </is>
      </c>
      <c r="Y844" s="357" t="inlineStr"/>
      <c r="Z844" s="365" t="inlineStr">
        <is>
          <t>2등급</t>
        </is>
      </c>
      <c r="AA844" s="350" t="n">
        <v>195.56</v>
      </c>
      <c r="AB844" s="349" t="inlineStr">
        <is>
          <t>만점</t>
        </is>
      </c>
      <c r="AC844" s="350" t="n">
        <v>0</v>
      </c>
      <c r="AD844" s="349" t="inlineStr">
        <is>
          <t>만점</t>
        </is>
      </c>
      <c r="AE844" s="364" t="n">
        <v>0</v>
      </c>
      <c r="AF844" s="366" t="n">
        <v>15.47</v>
      </c>
      <c r="AG844" s="363" t="n">
        <v>0</v>
      </c>
      <c r="AH844" s="635" t="inlineStr">
        <is>
          <t xml:space="preserve"> 사탐7%</t>
        </is>
      </c>
      <c r="AL844" s="487" t="inlineStr">
        <is>
          <t>서울과학기술대 영어영문학과</t>
        </is>
      </c>
      <c r="AM844" s="477" t="inlineStr">
        <is>
          <t>통합</t>
        </is>
      </c>
      <c r="AN844" s="637" t="n">
        <v>100</v>
      </c>
      <c r="AO844" s="478" t="n">
        <v>-1421</v>
      </c>
      <c r="AP844" s="463" t="n">
        <v>-694</v>
      </c>
      <c r="AQ844" s="479" t="n">
        <v>-727</v>
      </c>
      <c r="AR844" s="476" t="inlineStr">
        <is>
          <t>11.63 → 11.31</t>
        </is>
      </c>
      <c r="BA844" s="313" t="inlineStr">
        <is>
          <t>통합인문350</t>
        </is>
      </c>
    </row>
    <row r="845" ht="16.5" customHeight="1" s="671">
      <c r="B845" s="367" t="inlineStr">
        <is>
          <t>11.65</t>
        </is>
      </c>
      <c r="C845" s="351" t="inlineStr">
        <is>
          <t>25,281</t>
        </is>
      </c>
      <c r="D845" s="727" t="n">
        <v>-1422</v>
      </c>
      <c r="E845" s="352" t="inlineStr">
        <is>
          <t>.00</t>
        </is>
      </c>
      <c r="F845" s="341" t="n">
        <v>86.23</v>
      </c>
      <c r="G845" s="355" t="inlineStr">
        <is>
          <t>368.17</t>
        </is>
      </c>
      <c r="H845" s="356" t="inlineStr">
        <is>
          <t>372.79</t>
        </is>
      </c>
      <c r="I845" s="354" t="inlineStr">
        <is>
          <t>경인교대</t>
        </is>
      </c>
      <c r="J845" s="340" t="inlineStr">
        <is>
          <t>일반학생</t>
        </is>
      </c>
      <c r="K845" s="339" t="inlineStr">
        <is>
          <t>통합</t>
        </is>
      </c>
      <c r="L845" s="357" t="n">
        <v>181</v>
      </c>
      <c r="M845" s="358" t="inlineStr">
        <is>
          <t xml:space="preserve">871.75 / </t>
        </is>
      </c>
      <c r="N845" s="359" t="n">
        <v>1000</v>
      </c>
      <c r="O845" s="360" t="inlineStr">
        <is>
          <t>백분위</t>
        </is>
      </c>
      <c r="P845" s="343" t="inlineStr">
        <is>
          <t>백분위</t>
        </is>
      </c>
      <c r="Q845" s="342" t="inlineStr">
        <is>
          <t>2과목</t>
        </is>
      </c>
      <c r="R845" s="344" t="n">
        <v>25</v>
      </c>
      <c r="S845" s="345" t="n">
        <v>25</v>
      </c>
      <c r="T845" s="362" t="n">
        <v>25</v>
      </c>
      <c r="U845" s="361" t="n">
        <v>86.23</v>
      </c>
      <c r="V845" s="346" t="n">
        <v>122.7555555555556</v>
      </c>
      <c r="W845" s="348" t="n">
        <v>121.469696969697</v>
      </c>
      <c r="X845" s="347" t="n">
        <v>61.97</v>
      </c>
      <c r="Y845" s="357" t="inlineStr"/>
      <c r="Z845" s="365" t="inlineStr">
        <is>
          <t>3등급</t>
        </is>
      </c>
      <c r="AA845" s="350" t="n">
        <v>225</v>
      </c>
      <c r="AB845" s="349" t="inlineStr">
        <is>
          <t>만점</t>
        </is>
      </c>
      <c r="AC845" s="350" t="n">
        <v>0</v>
      </c>
      <c r="AD845" s="349" t="inlineStr">
        <is>
          <t>만점</t>
        </is>
      </c>
      <c r="AE845" s="364" t="n">
        <v>0</v>
      </c>
      <c r="AF845" s="366" t="n">
        <v>0</v>
      </c>
      <c r="AG845" s="363" t="n">
        <v>0</v>
      </c>
      <c r="AH845" s="635" t="inlineStr">
        <is>
          <t xml:space="preserve"> 미적/기하 3%가산</t>
        </is>
      </c>
      <c r="AL845" s="487" t="inlineStr">
        <is>
          <t>경인교대 일반학생</t>
        </is>
      </c>
      <c r="AM845" s="477" t="inlineStr">
        <is>
          <t>통합</t>
        </is>
      </c>
      <c r="AN845" s="637" t="n">
        <v>100</v>
      </c>
      <c r="AO845" s="478" t="n">
        <v>-1422</v>
      </c>
      <c r="AP845" s="463" t="n">
        <v>-694</v>
      </c>
      <c r="AQ845" s="479" t="n">
        <v>-728</v>
      </c>
      <c r="AR845" s="476" t="inlineStr">
        <is>
          <t>11.66 → 11.34</t>
        </is>
      </c>
      <c r="BA845" s="313" t="inlineStr">
        <is>
          <t>자연482</t>
        </is>
      </c>
    </row>
    <row r="846" ht="16.5" customHeight="1" s="671">
      <c r="B846" s="367" t="inlineStr">
        <is>
          <t>11.69</t>
        </is>
      </c>
      <c r="C846" s="351" t="inlineStr">
        <is>
          <t>25,367</t>
        </is>
      </c>
      <c r="D846" s="727" t="n">
        <v>-1423</v>
      </c>
      <c r="E846" s="352" t="inlineStr"/>
      <c r="F846" s="341" t="n">
        <v>86.13</v>
      </c>
      <c r="G846" s="355" t="inlineStr">
        <is>
          <t>367.51</t>
        </is>
      </c>
      <c r="H846" s="356" t="inlineStr">
        <is>
          <t>373.20</t>
        </is>
      </c>
      <c r="I846" s="354" t="inlineStr">
        <is>
          <t>서울과학기술대</t>
        </is>
      </c>
      <c r="J846" s="340" t="inlineStr">
        <is>
          <t>신소재공학과</t>
        </is>
      </c>
      <c r="K846" s="339" t="inlineStr">
        <is>
          <t>자연</t>
        </is>
      </c>
      <c r="L846" s="357" t="n">
        <v>24</v>
      </c>
      <c r="M846" s="358" t="inlineStr">
        <is>
          <t xml:space="preserve">913.87 / </t>
        </is>
      </c>
      <c r="N846" s="359" t="n">
        <v>1000</v>
      </c>
      <c r="O846" s="360" t="inlineStr">
        <is>
          <t>표점/만점</t>
        </is>
      </c>
      <c r="P846" s="343" t="inlineStr">
        <is>
          <t>표점/만점</t>
        </is>
      </c>
      <c r="Q846" s="342" t="inlineStr">
        <is>
          <t>2과목</t>
        </is>
      </c>
      <c r="R846" s="344" t="n">
        <v>20</v>
      </c>
      <c r="S846" s="345" t="n">
        <v>35</v>
      </c>
      <c r="T846" s="362" t="n">
        <v>25</v>
      </c>
      <c r="U846" s="361" t="n">
        <v>86.13</v>
      </c>
      <c r="V846" s="346" t="n">
        <v>122.6868632166906</v>
      </c>
      <c r="W846" s="348" t="n">
        <v>121.4228612841072</v>
      </c>
      <c r="X846" s="347" t="inlineStr">
        <is>
          <t>61.82/67.91</t>
        </is>
      </c>
      <c r="Y846" s="357" t="inlineStr"/>
      <c r="Z846" s="365" t="inlineStr">
        <is>
          <t>2등급</t>
        </is>
      </c>
      <c r="AA846" s="350" t="n">
        <v>195.56</v>
      </c>
      <c r="AB846" s="349" t="inlineStr">
        <is>
          <t>만점</t>
        </is>
      </c>
      <c r="AC846" s="350" t="n">
        <v>0</v>
      </c>
      <c r="AD846" s="349" t="inlineStr">
        <is>
          <t>만점</t>
        </is>
      </c>
      <c r="AE846" s="364" t="n">
        <v>0</v>
      </c>
      <c r="AF846" s="366" t="n">
        <v>15.616</v>
      </c>
      <c r="AG846" s="363" t="n">
        <v>0</v>
      </c>
      <c r="AH846" s="635" t="inlineStr">
        <is>
          <t xml:space="preserve"> 과탐7%</t>
        </is>
      </c>
      <c r="AL846" s="487" t="inlineStr">
        <is>
          <t>서울과학기술대 신소재공학과</t>
        </is>
      </c>
      <c r="AM846" s="477" t="inlineStr">
        <is>
          <t>자연</t>
        </is>
      </c>
      <c r="AN846" s="637" t="n">
        <v>100</v>
      </c>
      <c r="AO846" s="478" t="n">
        <v>-1423</v>
      </c>
      <c r="AP846" s="463" t="n">
        <v>-1423</v>
      </c>
      <c r="AQ846" s="479" t="n">
        <v>0</v>
      </c>
      <c r="AR846" s="476" t="inlineStr">
        <is>
          <t>11.69 → 11.03</t>
        </is>
      </c>
      <c r="BA846" s="313" t="inlineStr">
        <is>
          <t>자연483</t>
        </is>
      </c>
    </row>
    <row r="847" ht="16.5" customHeight="1" s="671">
      <c r="B847" s="367" t="inlineStr">
        <is>
          <t>11.70</t>
        </is>
      </c>
      <c r="C847" s="351" t="inlineStr">
        <is>
          <t>25,389</t>
        </is>
      </c>
      <c r="D847" s="727" t="n">
        <v>-1424</v>
      </c>
      <c r="E847" s="352" t="inlineStr">
        <is>
          <t>367.78</t>
        </is>
      </c>
      <c r="F847" s="341" t="n">
        <v>86.09999999999999</v>
      </c>
      <c r="G847" s="355" t="inlineStr">
        <is>
          <t>367.45</t>
        </is>
      </c>
      <c r="H847" s="356" t="inlineStr">
        <is>
          <t>373.12</t>
        </is>
      </c>
      <c r="I847" s="354" t="inlineStr">
        <is>
          <t>숭실대</t>
        </is>
      </c>
      <c r="J847" s="340" t="inlineStr">
        <is>
          <t>자유전공학부(자연)</t>
        </is>
      </c>
      <c r="K847" s="339" t="inlineStr">
        <is>
          <t>자연</t>
        </is>
      </c>
      <c r="L847" s="357" t="n">
        <v>230</v>
      </c>
      <c r="M847" s="358" t="inlineStr">
        <is>
          <t xml:space="preserve">911.36 / </t>
        </is>
      </c>
      <c r="N847" s="359" t="n">
        <v>1000</v>
      </c>
      <c r="O847" s="360" t="inlineStr">
        <is>
          <t>표점/만점</t>
        </is>
      </c>
      <c r="P847" s="343" t="inlineStr">
        <is>
          <t>변표/만점</t>
        </is>
      </c>
      <c r="Q847" s="342" t="inlineStr">
        <is>
          <t>2과목</t>
        </is>
      </c>
      <c r="R847" s="344" t="n">
        <v>20</v>
      </c>
      <c r="S847" s="345" t="n">
        <v>35</v>
      </c>
      <c r="T847" s="362" t="n">
        <v>25</v>
      </c>
      <c r="U847" s="361" t="n">
        <v>86.09999999999999</v>
      </c>
      <c r="V847" s="346" t="n">
        <v>122.6636011424131</v>
      </c>
      <c r="W847" s="348" t="n">
        <v>121.407000778918</v>
      </c>
      <c r="X847" s="347" t="n">
        <v>61.69</v>
      </c>
      <c r="Y847" s="357" t="n">
        <v>62.44</v>
      </c>
      <c r="Z847" s="365" t="inlineStr">
        <is>
          <t>2등급</t>
        </is>
      </c>
      <c r="AA847" s="350" t="n">
        <v>194</v>
      </c>
      <c r="AB847" s="349" t="inlineStr">
        <is>
          <t>만점</t>
        </is>
      </c>
      <c r="AC847" s="350" t="n">
        <v>4</v>
      </c>
      <c r="AD847" s="349" t="inlineStr">
        <is>
          <t>만점</t>
        </is>
      </c>
      <c r="AE847" s="364" t="n">
        <v>0</v>
      </c>
      <c r="AF847" s="366" t="n">
        <v>10.375</v>
      </c>
      <c r="AG847" s="363" t="n">
        <v>0</v>
      </c>
      <c r="AH847" s="635" t="inlineStr">
        <is>
          <t xml:space="preserve"> 미/기 표점의5%, 과탐 백분위의5%를 환산점수에 단순가산</t>
        </is>
      </c>
      <c r="AL847" s="487" t="inlineStr">
        <is>
          <t>숭실대 자유전공학부(자연)</t>
        </is>
      </c>
      <c r="AM847" s="477" t="inlineStr">
        <is>
          <t>자연</t>
        </is>
      </c>
      <c r="AN847" s="637" t="n">
        <v>100</v>
      </c>
      <c r="AO847" s="478" t="n">
        <v>-1424</v>
      </c>
      <c r="AP847" s="463" t="n">
        <v>-1424</v>
      </c>
      <c r="AQ847" s="479" t="n">
        <v>0</v>
      </c>
      <c r="AR847" s="476" t="inlineStr">
        <is>
          <t>11.71 → 11.05</t>
        </is>
      </c>
      <c r="BA847" s="313" t="inlineStr">
        <is>
          <t>자연484</t>
        </is>
      </c>
    </row>
    <row r="848" ht="16.5" customHeight="1" s="671">
      <c r="B848" s="367" t="inlineStr">
        <is>
          <t>11.73</t>
        </is>
      </c>
      <c r="C848" s="351" t="inlineStr">
        <is>
          <t>25,454</t>
        </is>
      </c>
      <c r="D848" s="727" t="n">
        <v>-1425</v>
      </c>
      <c r="E848" s="352" t="inlineStr"/>
      <c r="F848" s="341" t="n">
        <v>86.06</v>
      </c>
      <c r="G848" s="355" t="inlineStr">
        <is>
          <t>367.38</t>
        </is>
      </c>
      <c r="H848" s="356" t="inlineStr">
        <is>
          <t>373.04</t>
        </is>
      </c>
      <c r="I848" s="354" t="inlineStr">
        <is>
          <t>숭실대</t>
        </is>
      </c>
      <c r="J848" s="340" t="inlineStr">
        <is>
          <t>수학과</t>
        </is>
      </c>
      <c r="K848" s="339" t="inlineStr">
        <is>
          <t>자연</t>
        </is>
      </c>
      <c r="L848" s="357" t="n">
        <v>7</v>
      </c>
      <c r="M848" s="358" t="inlineStr">
        <is>
          <t xml:space="preserve">913.67 / </t>
        </is>
      </c>
      <c r="N848" s="359" t="n">
        <v>1000</v>
      </c>
      <c r="O848" s="360" t="inlineStr">
        <is>
          <t>표점/만점</t>
        </is>
      </c>
      <c r="P848" s="343" t="inlineStr">
        <is>
          <t>변표/만점</t>
        </is>
      </c>
      <c r="Q848" s="342" t="inlineStr">
        <is>
          <t>2과목</t>
        </is>
      </c>
      <c r="R848" s="344" t="n">
        <v>20</v>
      </c>
      <c r="S848" s="345" t="n">
        <v>35</v>
      </c>
      <c r="T848" s="362" t="n">
        <v>25</v>
      </c>
      <c r="U848" s="361" t="n">
        <v>86.06</v>
      </c>
      <c r="V848" s="346" t="n">
        <v>122.6403797469517</v>
      </c>
      <c r="W848" s="348" t="n">
        <v>121.3911680092852</v>
      </c>
      <c r="X848" s="347" t="n">
        <v>61.67</v>
      </c>
      <c r="Y848" s="357" t="n">
        <v>62.43</v>
      </c>
      <c r="Z848" s="365" t="inlineStr">
        <is>
          <t>2등급</t>
        </is>
      </c>
      <c r="AA848" s="350" t="n">
        <v>194</v>
      </c>
      <c r="AB848" s="349" t="inlineStr">
        <is>
          <t>만점</t>
        </is>
      </c>
      <c r="AC848" s="350" t="n">
        <v>4</v>
      </c>
      <c r="AD848" s="349" t="inlineStr">
        <is>
          <t>만점</t>
        </is>
      </c>
      <c r="AE848" s="364" t="n">
        <v>0</v>
      </c>
      <c r="AF848" s="366" t="n">
        <v>12.8</v>
      </c>
      <c r="AG848" s="363" t="n">
        <v>0</v>
      </c>
      <c r="AH848" s="635" t="inlineStr"/>
      <c r="AL848" s="487" t="inlineStr">
        <is>
          <t>숭실대 수학과</t>
        </is>
      </c>
      <c r="AM848" s="477" t="inlineStr">
        <is>
          <t>자연</t>
        </is>
      </c>
      <c r="AN848" s="637" t="n">
        <v>100</v>
      </c>
      <c r="AO848" s="478" t="n">
        <v>-1425</v>
      </c>
      <c r="AP848" s="463" t="n">
        <v>-1425</v>
      </c>
      <c r="AQ848" s="479" t="n">
        <v>0</v>
      </c>
      <c r="AR848" s="476" t="inlineStr">
        <is>
          <t>11.74 → 11.08</t>
        </is>
      </c>
      <c r="BA848" s="313" t="inlineStr">
        <is>
          <t>통합인문351</t>
        </is>
      </c>
    </row>
    <row r="849" ht="16.5" customHeight="1" s="671">
      <c r="B849" s="367" t="inlineStr">
        <is>
          <t>11.72</t>
        </is>
      </c>
      <c r="C849" s="351" t="inlineStr">
        <is>
          <t>25,432</t>
        </is>
      </c>
      <c r="D849" s="727" t="n">
        <v>-1426</v>
      </c>
      <c r="E849" s="352" t="inlineStr">
        <is>
          <t>367.69</t>
        </is>
      </c>
      <c r="F849" s="341" t="n">
        <v>86.06</v>
      </c>
      <c r="G849" s="355" t="inlineStr">
        <is>
          <t>367.86</t>
        </is>
      </c>
      <c r="H849" s="356" t="inlineStr">
        <is>
          <t>372.59</t>
        </is>
      </c>
      <c r="I849" s="354" t="inlineStr">
        <is>
          <t>동국대</t>
        </is>
      </c>
      <c r="J849" s="340" t="inlineStr">
        <is>
          <t>불교학부</t>
        </is>
      </c>
      <c r="K849" s="339" t="inlineStr">
        <is>
          <t>통합</t>
        </is>
      </c>
      <c r="L849" s="357" t="n">
        <v>31</v>
      </c>
      <c r="M849" s="358" t="inlineStr">
        <is>
          <t xml:space="preserve">671.663 / </t>
        </is>
      </c>
      <c r="N849" s="359" t="n">
        <v>1000</v>
      </c>
      <c r="O849" s="360" t="inlineStr">
        <is>
          <t>표점</t>
        </is>
      </c>
      <c r="P849" s="343" t="inlineStr">
        <is>
          <t>변표</t>
        </is>
      </c>
      <c r="Q849" s="342" t="inlineStr">
        <is>
          <t>2과목</t>
        </is>
      </c>
      <c r="R849" s="344" t="n">
        <v>35</v>
      </c>
      <c r="S849" s="345" t="n">
        <v>25</v>
      </c>
      <c r="T849" s="362" t="n">
        <v>25</v>
      </c>
      <c r="U849" s="361" t="n">
        <v>86.06</v>
      </c>
      <c r="V849" s="346" t="n">
        <v>122.6408675263775</v>
      </c>
      <c r="W849" s="348" t="n">
        <v>121.3915005861665</v>
      </c>
      <c r="X849" s="347" t="n">
        <v>61.91</v>
      </c>
      <c r="Y849" s="357" t="n">
        <v>62.43</v>
      </c>
      <c r="Z849" s="365" t="inlineStr">
        <is>
          <t>2등급</t>
        </is>
      </c>
      <c r="AA849" s="350" t="n">
        <v>149.25</v>
      </c>
      <c r="AB849" s="349" t="inlineStr">
        <is>
          <t>만점</t>
        </is>
      </c>
      <c r="AC849" s="350" t="n">
        <v>0</v>
      </c>
      <c r="AD849" s="349" t="inlineStr">
        <is>
          <t>만점</t>
        </is>
      </c>
      <c r="AE849" s="364" t="n">
        <v>0</v>
      </c>
      <c r="AF849" s="366" t="n">
        <v>0</v>
      </c>
      <c r="AG849" s="363" t="n">
        <v>0</v>
      </c>
      <c r="AH849" s="635" t="inlineStr"/>
      <c r="AL849" s="487" t="inlineStr">
        <is>
          <t>동국대 불교학부</t>
        </is>
      </c>
      <c r="AM849" s="477" t="inlineStr">
        <is>
          <t>통합</t>
        </is>
      </c>
      <c r="AN849" s="637" t="n">
        <v>100</v>
      </c>
      <c r="AO849" s="478" t="n">
        <v>-1426</v>
      </c>
      <c r="AP849" s="463" t="n">
        <v>-695</v>
      </c>
      <c r="AQ849" s="479" t="n">
        <v>-731</v>
      </c>
      <c r="AR849" s="476" t="inlineStr">
        <is>
          <t>11.74 → 11.42</t>
        </is>
      </c>
      <c r="BA849" s="313" t="inlineStr">
        <is>
          <t>통합인문352</t>
        </is>
      </c>
    </row>
    <row r="850" ht="16.5" customHeight="1" s="671">
      <c r="B850" s="367" t="inlineStr">
        <is>
          <t>11.77</t>
        </is>
      </c>
      <c r="C850" s="351" t="inlineStr">
        <is>
          <t>25,541</t>
        </is>
      </c>
      <c r="D850" s="727" t="n">
        <v>-1427</v>
      </c>
      <c r="E850" s="352" t="inlineStr"/>
      <c r="F850" s="341" t="n">
        <v>86.01000000000001</v>
      </c>
      <c r="G850" s="355" t="inlineStr">
        <is>
          <t>367.29</t>
        </is>
      </c>
      <c r="H850" s="356" t="inlineStr">
        <is>
          <t>372.93</t>
        </is>
      </c>
      <c r="I850" s="354" t="inlineStr">
        <is>
          <t>서울과학기술대</t>
        </is>
      </c>
      <c r="J850" s="340" t="inlineStr">
        <is>
          <t>자유전공학부(정보통신대학)</t>
        </is>
      </c>
      <c r="K850" s="339" t="inlineStr">
        <is>
          <t>자연</t>
        </is>
      </c>
      <c r="L850" s="357" t="n">
        <v>35</v>
      </c>
      <c r="M850" s="358" t="inlineStr">
        <is>
          <t xml:space="preserve">913.46 / </t>
        </is>
      </c>
      <c r="N850" s="359" t="n">
        <v>1000</v>
      </c>
      <c r="O850" s="360" t="inlineStr">
        <is>
          <t>표점/만점</t>
        </is>
      </c>
      <c r="P850" s="343" t="inlineStr">
        <is>
          <t>표점/만점</t>
        </is>
      </c>
      <c r="Q850" s="342" t="inlineStr">
        <is>
          <t>2과목</t>
        </is>
      </c>
      <c r="R850" s="344" t="n">
        <v>20</v>
      </c>
      <c r="S850" s="345" t="n">
        <v>35</v>
      </c>
      <c r="T850" s="362" t="n">
        <v>25</v>
      </c>
      <c r="U850" s="361" t="n">
        <v>86.01000000000001</v>
      </c>
      <c r="V850" s="346" t="n">
        <v>122.6066573552712</v>
      </c>
      <c r="W850" s="348" t="n">
        <v>121.3681754695031</v>
      </c>
      <c r="X850" s="347" t="inlineStr">
        <is>
          <t>61.8/67.91</t>
        </is>
      </c>
      <c r="Y850" s="357" t="inlineStr"/>
      <c r="Z850" s="365" t="inlineStr">
        <is>
          <t>2등급</t>
        </is>
      </c>
      <c r="AA850" s="350" t="n">
        <v>195.56</v>
      </c>
      <c r="AB850" s="349" t="inlineStr">
        <is>
          <t>만점</t>
        </is>
      </c>
      <c r="AC850" s="350" t="n">
        <v>0</v>
      </c>
      <c r="AD850" s="349" t="inlineStr">
        <is>
          <t>만점</t>
        </is>
      </c>
      <c r="AE850" s="364" t="n">
        <v>0</v>
      </c>
      <c r="AF850" s="366" t="n">
        <v>15.609</v>
      </c>
      <c r="AG850" s="363" t="n">
        <v>0</v>
      </c>
      <c r="AH850" s="635" t="inlineStr">
        <is>
          <t xml:space="preserve"> 과탐7%</t>
        </is>
      </c>
      <c r="AL850" s="487" t="inlineStr">
        <is>
          <t>서울과학기술대 자유전공학부(정보통신대학)</t>
        </is>
      </c>
      <c r="AM850" s="477" t="inlineStr">
        <is>
          <t>자연</t>
        </is>
      </c>
      <c r="AN850" s="637" t="n">
        <v>100</v>
      </c>
      <c r="AO850" s="478" t="n">
        <v>-1427</v>
      </c>
      <c r="AP850" s="463" t="n">
        <v>-1427</v>
      </c>
      <c r="AQ850" s="479" t="n">
        <v>0</v>
      </c>
      <c r="AR850" s="476" t="inlineStr">
        <is>
          <t>11.77 → 11.11</t>
        </is>
      </c>
      <c r="BA850" s="313" t="inlineStr">
        <is>
          <t>자연485</t>
        </is>
      </c>
    </row>
    <row r="851" ht="16.5" customHeight="1" s="671">
      <c r="B851" s="367" t="inlineStr">
        <is>
          <t>11.70</t>
        </is>
      </c>
      <c r="C851" s="351" t="inlineStr">
        <is>
          <t>25,389</t>
        </is>
      </c>
      <c r="D851" s="727" t="n">
        <v>-1428</v>
      </c>
      <c r="E851" s="352" t="inlineStr"/>
      <c r="F851" s="341" t="n">
        <v>85.98</v>
      </c>
      <c r="G851" s="355" t="inlineStr">
        <is>
          <t>367.72</t>
        </is>
      </c>
      <c r="H851" s="356" t="inlineStr">
        <is>
          <t>372.37</t>
        </is>
      </c>
      <c r="I851" s="354" t="inlineStr">
        <is>
          <t>경북대</t>
        </is>
      </c>
      <c r="J851" s="340" t="inlineStr">
        <is>
          <t>심리학과</t>
        </is>
      </c>
      <c r="K851" s="339" t="inlineStr">
        <is>
          <t>통합</t>
        </is>
      </c>
      <c r="L851" s="357" t="n">
        <v>3</v>
      </c>
      <c r="M851" s="358" t="inlineStr">
        <is>
          <t xml:space="preserve">668.93 / </t>
        </is>
      </c>
      <c r="N851" s="359" t="n">
        <v>1000</v>
      </c>
      <c r="O851" s="360" t="inlineStr">
        <is>
          <t>표점</t>
        </is>
      </c>
      <c r="P851" s="343" t="inlineStr">
        <is>
          <t>변표</t>
        </is>
      </c>
      <c r="Q851" s="342" t="inlineStr">
        <is>
          <t>2과목</t>
        </is>
      </c>
      <c r="R851" s="344" t="n">
        <v>38</v>
      </c>
      <c r="S851" s="345" t="n">
        <v>25</v>
      </c>
      <c r="T851" s="362" t="n">
        <v>25</v>
      </c>
      <c r="U851" s="361" t="n">
        <v>85.98</v>
      </c>
      <c r="V851" s="346" t="n">
        <v>122.5873842592592</v>
      </c>
      <c r="W851" s="348" t="n">
        <v>121.3550347222222</v>
      </c>
      <c r="X851" s="347" t="n">
        <v>61.89</v>
      </c>
      <c r="Y851" s="357" t="n">
        <v>62.46</v>
      </c>
      <c r="Z851" s="365" t="inlineStr">
        <is>
          <t>2등급</t>
        </is>
      </c>
      <c r="AA851" s="350" t="n">
        <v>121.25</v>
      </c>
      <c r="AB851" s="349" t="inlineStr">
        <is>
          <t>만점</t>
        </is>
      </c>
      <c r="AC851" s="350" t="n">
        <v>10</v>
      </c>
      <c r="AD851" s="349" t="inlineStr">
        <is>
          <t>만점</t>
        </is>
      </c>
      <c r="AE851" s="364" t="n">
        <v>0</v>
      </c>
      <c r="AF851" s="366" t="n">
        <v>0</v>
      </c>
      <c r="AG851" s="363" t="n">
        <v>0</v>
      </c>
      <c r="AH851" s="635" t="inlineStr">
        <is>
          <t xml:space="preserve"> 과탐(Ⅰ,Ⅱ)/ 과탐(Ⅱ,Ⅱ) 5%가산</t>
        </is>
      </c>
      <c r="AL851" s="487" t="inlineStr">
        <is>
          <t>경북대 심리학과</t>
        </is>
      </c>
      <c r="AM851" s="477" t="inlineStr">
        <is>
          <t>통합</t>
        </is>
      </c>
      <c r="AN851" s="637" t="n">
        <v>100</v>
      </c>
      <c r="AO851" s="478" t="n">
        <v>-1428</v>
      </c>
      <c r="AP851" s="463" t="n">
        <v>-696</v>
      </c>
      <c r="AQ851" s="479" t="n">
        <v>-732</v>
      </c>
      <c r="AR851" s="476" t="inlineStr">
        <is>
          <t>11.79 → 11.46</t>
        </is>
      </c>
      <c r="BA851" s="313" t="inlineStr">
        <is>
          <t>자연486</t>
        </is>
      </c>
    </row>
    <row r="852" ht="16.5" customHeight="1" s="671">
      <c r="B852" s="367" t="inlineStr">
        <is>
          <t>11.79</t>
        </is>
      </c>
      <c r="C852" s="351" t="inlineStr">
        <is>
          <t>25,584</t>
        </is>
      </c>
      <c r="D852" s="727" t="n">
        <v>-1429</v>
      </c>
      <c r="E852" s="352" t="inlineStr">
        <is>
          <t>367.40</t>
        </is>
      </c>
      <c r="F852" s="341" t="n">
        <v>85.98</v>
      </c>
      <c r="G852" s="355" t="inlineStr">
        <is>
          <t>367.23</t>
        </is>
      </c>
      <c r="H852" s="356" t="inlineStr">
        <is>
          <t>372.85</t>
        </is>
      </c>
      <c r="I852" s="354" t="inlineStr">
        <is>
          <t>경북대</t>
        </is>
      </c>
      <c r="J852" s="340" t="inlineStr">
        <is>
          <t>IT 첨단자율학부</t>
        </is>
      </c>
      <c r="K852" s="339" t="inlineStr">
        <is>
          <t>자연</t>
        </is>
      </c>
      <c r="L852" s="357" t="n">
        <v>22</v>
      </c>
      <c r="M852" s="358" t="inlineStr">
        <is>
          <t xml:space="preserve">667.82 / </t>
        </is>
      </c>
      <c r="N852" s="359" t="n">
        <v>1000</v>
      </c>
      <c r="O852" s="360" t="inlineStr">
        <is>
          <t>표점</t>
        </is>
      </c>
      <c r="P852" s="343" t="inlineStr">
        <is>
          <t>변표</t>
        </is>
      </c>
      <c r="Q852" s="342" t="inlineStr">
        <is>
          <t>2과목</t>
        </is>
      </c>
      <c r="R852" s="344" t="n">
        <v>25</v>
      </c>
      <c r="S852" s="345" t="n">
        <v>38</v>
      </c>
      <c r="T852" s="362" t="n">
        <v>25</v>
      </c>
      <c r="U852" s="361" t="n">
        <v>85.98</v>
      </c>
      <c r="V852" s="346" t="n">
        <v>122.5840609434515</v>
      </c>
      <c r="W852" s="348" t="n">
        <v>121.3527688250806</v>
      </c>
      <c r="X852" s="347" t="n">
        <v>61.65</v>
      </c>
      <c r="Y852" s="357" t="n">
        <v>62.33</v>
      </c>
      <c r="Z852" s="365" t="inlineStr">
        <is>
          <t>2등급</t>
        </is>
      </c>
      <c r="AA852" s="350" t="n">
        <v>121.25</v>
      </c>
      <c r="AB852" s="349" t="inlineStr">
        <is>
          <t>만점</t>
        </is>
      </c>
      <c r="AC852" s="350" t="n">
        <v>10</v>
      </c>
      <c r="AD852" s="349" t="inlineStr">
        <is>
          <t>만점</t>
        </is>
      </c>
      <c r="AE852" s="364" t="n">
        <v>0</v>
      </c>
      <c r="AF852" s="366" t="n">
        <v>0</v>
      </c>
      <c r="AG852" s="363" t="n">
        <v>0</v>
      </c>
      <c r="AH852" s="635" t="inlineStr"/>
      <c r="AL852" s="487" t="inlineStr">
        <is>
          <t>경북대 IT 첨단자율학부</t>
        </is>
      </c>
      <c r="AM852" s="477" t="inlineStr">
        <is>
          <t>자연</t>
        </is>
      </c>
      <c r="AN852" s="637" t="n">
        <v>100</v>
      </c>
      <c r="AO852" s="478" t="n">
        <v>-1429</v>
      </c>
      <c r="AP852" s="463" t="n">
        <v>-1429</v>
      </c>
      <c r="AQ852" s="479" t="n">
        <v>0</v>
      </c>
      <c r="AR852" s="476" t="inlineStr">
        <is>
          <t>11.79 → 11.13</t>
        </is>
      </c>
      <c r="BA852" s="313" t="inlineStr">
        <is>
          <t>통합인문353</t>
        </is>
      </c>
    </row>
    <row r="853" ht="16.5" customHeight="1" s="671">
      <c r="B853" s="367" t="inlineStr">
        <is>
          <t>11.79</t>
        </is>
      </c>
      <c r="C853" s="351" t="inlineStr">
        <is>
          <t>25,584</t>
        </is>
      </c>
      <c r="D853" s="727" t="n">
        <v>-1430</v>
      </c>
      <c r="E853" s="352" t="inlineStr"/>
      <c r="F853" s="341" t="n">
        <v>85.98</v>
      </c>
      <c r="G853" s="355" t="inlineStr">
        <is>
          <t>367.24</t>
        </is>
      </c>
      <c r="H853" s="356" t="inlineStr">
        <is>
          <t>372.85</t>
        </is>
      </c>
      <c r="I853" s="354" t="inlineStr">
        <is>
          <t>서울과학기술대</t>
        </is>
      </c>
      <c r="J853" s="340" t="inlineStr">
        <is>
          <t>미래에너지융합학과</t>
        </is>
      </c>
      <c r="K853" s="339" t="inlineStr">
        <is>
          <t>자연</t>
        </is>
      </c>
      <c r="L853" s="357" t="n">
        <v>6</v>
      </c>
      <c r="M853" s="358" t="inlineStr">
        <is>
          <t xml:space="preserve">913.37 / </t>
        </is>
      </c>
      <c r="N853" s="359" t="n">
        <v>1000</v>
      </c>
      <c r="O853" s="360" t="inlineStr">
        <is>
          <t>표점/만점</t>
        </is>
      </c>
      <c r="P853" s="343" t="inlineStr">
        <is>
          <t>표점/만점</t>
        </is>
      </c>
      <c r="Q853" s="342" t="inlineStr">
        <is>
          <t>2과목</t>
        </is>
      </c>
      <c r="R853" s="344" t="n">
        <v>20</v>
      </c>
      <c r="S853" s="345" t="n">
        <v>35</v>
      </c>
      <c r="T853" s="362" t="n">
        <v>25</v>
      </c>
      <c r="U853" s="361" t="n">
        <v>85.98</v>
      </c>
      <c r="V853" s="346" t="n">
        <v>122.5890511905693</v>
      </c>
      <c r="W853" s="348" t="n">
        <v>121.3561712662973</v>
      </c>
      <c r="X853" s="347" t="inlineStr">
        <is>
          <t>61.8/67.91</t>
        </is>
      </c>
      <c r="Y853" s="357" t="inlineStr"/>
      <c r="Z853" s="365" t="inlineStr">
        <is>
          <t>2등급</t>
        </is>
      </c>
      <c r="AA853" s="350" t="n">
        <v>195.56</v>
      </c>
      <c r="AB853" s="349" t="inlineStr">
        <is>
          <t>만점</t>
        </is>
      </c>
      <c r="AC853" s="350" t="n">
        <v>0</v>
      </c>
      <c r="AD853" s="349" t="inlineStr">
        <is>
          <t>만점</t>
        </is>
      </c>
      <c r="AE853" s="364" t="n">
        <v>0</v>
      </c>
      <c r="AF853" s="366" t="n">
        <v>15.609</v>
      </c>
      <c r="AG853" s="363" t="n">
        <v>0</v>
      </c>
      <c r="AH853" s="635" t="inlineStr">
        <is>
          <t xml:space="preserve"> 과탐7%</t>
        </is>
      </c>
      <c r="AL853" s="487" t="inlineStr">
        <is>
          <t>서울과학기술대 미래에너지융합학과</t>
        </is>
      </c>
      <c r="AM853" s="477" t="inlineStr">
        <is>
          <t>자연</t>
        </is>
      </c>
      <c r="AN853" s="637" t="n">
        <v>100</v>
      </c>
      <c r="AO853" s="478" t="n">
        <v>-1430</v>
      </c>
      <c r="AP853" s="463" t="n">
        <v>-1430</v>
      </c>
      <c r="AQ853" s="479" t="n">
        <v>0</v>
      </c>
      <c r="AR853" s="476" t="inlineStr">
        <is>
          <t>11.79 → 11.13</t>
        </is>
      </c>
      <c r="BA853" s="313" t="inlineStr">
        <is>
          <t>통합인문354</t>
        </is>
      </c>
    </row>
    <row r="854" ht="16.5" customHeight="1" s="671">
      <c r="B854" s="367" t="inlineStr">
        <is>
          <t>11.68</t>
        </is>
      </c>
      <c r="C854" s="351" t="inlineStr">
        <is>
          <t>25,346</t>
        </is>
      </c>
      <c r="D854" s="727" t="n">
        <v>-1431</v>
      </c>
      <c r="E854" s="352" t="inlineStr">
        <is>
          <t>367.50</t>
        </is>
      </c>
      <c r="F854" s="341" t="n">
        <v>85.94</v>
      </c>
      <c r="G854" s="355" t="inlineStr">
        <is>
          <t>367.64</t>
        </is>
      </c>
      <c r="H854" s="356" t="inlineStr">
        <is>
          <t>372.29</t>
        </is>
      </c>
      <c r="I854" s="354" t="inlineStr">
        <is>
          <t>서울과학기술대</t>
        </is>
      </c>
      <c r="J854" s="340" t="inlineStr">
        <is>
          <t>자유전공학부(인문사회대학)</t>
        </is>
      </c>
      <c r="K854" s="339" t="inlineStr">
        <is>
          <t>통합</t>
        </is>
      </c>
      <c r="L854" s="357" t="n">
        <v>12</v>
      </c>
      <c r="M854" s="358" t="inlineStr">
        <is>
          <t xml:space="preserve">912.25 / </t>
        </is>
      </c>
      <c r="N854" s="359" t="n">
        <v>1000</v>
      </c>
      <c r="O854" s="360" t="inlineStr">
        <is>
          <t>표점/만점</t>
        </is>
      </c>
      <c r="P854" s="343" t="inlineStr">
        <is>
          <t>표점/만점</t>
        </is>
      </c>
      <c r="Q854" s="342" t="inlineStr">
        <is>
          <t>2과목</t>
        </is>
      </c>
      <c r="R854" s="344" t="n">
        <v>30</v>
      </c>
      <c r="S854" s="345" t="n">
        <v>25</v>
      </c>
      <c r="T854" s="362" t="n">
        <v>25</v>
      </c>
      <c r="U854" s="361" t="n">
        <v>85.94</v>
      </c>
      <c r="V854" s="346" t="n">
        <v>122.5594150772504</v>
      </c>
      <c r="W854" s="348" t="n">
        <v>121.335964825398</v>
      </c>
      <c r="X854" s="347" t="inlineStr">
        <is>
          <t>62.01/68.82</t>
        </is>
      </c>
      <c r="Y854" s="357" t="inlineStr"/>
      <c r="Z854" s="365" t="inlineStr">
        <is>
          <t>2등급</t>
        </is>
      </c>
      <c r="AA854" s="350" t="n">
        <v>195.56</v>
      </c>
      <c r="AB854" s="349" t="inlineStr">
        <is>
          <t>만점</t>
        </is>
      </c>
      <c r="AC854" s="350" t="n">
        <v>0</v>
      </c>
      <c r="AD854" s="349" t="inlineStr">
        <is>
          <t>만점</t>
        </is>
      </c>
      <c r="AE854" s="364" t="n">
        <v>0</v>
      </c>
      <c r="AF854" s="366" t="n">
        <v>15.441</v>
      </c>
      <c r="AG854" s="363" t="n">
        <v>0</v>
      </c>
      <c r="AH854" s="635" t="inlineStr">
        <is>
          <t xml:space="preserve"> 사탐7%</t>
        </is>
      </c>
      <c r="AL854" s="487" t="inlineStr">
        <is>
          <t>서울과학기술대 자유전공학부(인문사회대학)</t>
        </is>
      </c>
      <c r="AM854" s="477" t="inlineStr">
        <is>
          <t>통합</t>
        </is>
      </c>
      <c r="AN854" s="637" t="n">
        <v>100</v>
      </c>
      <c r="AO854" s="478" t="n">
        <v>-1431</v>
      </c>
      <c r="AP854" s="463" t="n">
        <v>-697</v>
      </c>
      <c r="AQ854" s="479" t="n">
        <v>-734</v>
      </c>
      <c r="AR854" s="476" t="inlineStr">
        <is>
          <t>11.82 → 11.49</t>
        </is>
      </c>
      <c r="BA854" s="313" t="inlineStr">
        <is>
          <t>자연487</t>
        </is>
      </c>
    </row>
    <row r="855" ht="16.5" customHeight="1" s="671">
      <c r="B855" s="367" t="inlineStr">
        <is>
          <t>11.83</t>
        </is>
      </c>
      <c r="C855" s="351" t="inlineStr">
        <is>
          <t>25,671</t>
        </is>
      </c>
      <c r="D855" s="727" t="n">
        <v>-1432</v>
      </c>
      <c r="E855" s="352" t="inlineStr"/>
      <c r="F855" s="341" t="n">
        <v>85.90000000000001</v>
      </c>
      <c r="G855" s="355" t="inlineStr">
        <is>
          <t>367.57</t>
        </is>
      </c>
      <c r="H855" s="356" t="inlineStr">
        <is>
          <t>372.22</t>
        </is>
      </c>
      <c r="I855" s="354" t="inlineStr">
        <is>
          <t>숙명여대</t>
        </is>
      </c>
      <c r="J855" s="340" t="inlineStr">
        <is>
          <t>교육학부</t>
        </is>
      </c>
      <c r="K855" s="339" t="inlineStr">
        <is>
          <t>통합</t>
        </is>
      </c>
      <c r="L855" s="357" t="n">
        <v>27</v>
      </c>
      <c r="M855" s="358" t="inlineStr">
        <is>
          <t xml:space="preserve">902.33 / </t>
        </is>
      </c>
      <c r="N855" s="359" t="n">
        <v>1000</v>
      </c>
      <c r="O855" s="360" t="inlineStr">
        <is>
          <t>표점/만점</t>
        </is>
      </c>
      <c r="P855" s="343" t="inlineStr">
        <is>
          <t>변표/만점</t>
        </is>
      </c>
      <c r="Q855" s="342" t="inlineStr">
        <is>
          <t>2과목</t>
        </is>
      </c>
      <c r="R855" s="344" t="n">
        <v>35</v>
      </c>
      <c r="S855" s="345" t="n">
        <v>25</v>
      </c>
      <c r="T855" s="362" t="n">
        <v>20</v>
      </c>
      <c r="U855" s="361" t="n">
        <v>85.90000000000001</v>
      </c>
      <c r="V855" s="346" t="n">
        <v>122.5320275185531</v>
      </c>
      <c r="W855" s="348" t="n">
        <v>121.3172914899226</v>
      </c>
      <c r="X855" s="347" t="n">
        <v>61.86</v>
      </c>
      <c r="Y855" s="357" t="n">
        <v>62.36</v>
      </c>
      <c r="Z855" s="365" t="inlineStr">
        <is>
          <t>2등급</t>
        </is>
      </c>
      <c r="AA855" s="350" t="n">
        <v>196</v>
      </c>
      <c r="AB855" s="349" t="inlineStr">
        <is>
          <t>만점</t>
        </is>
      </c>
      <c r="AC855" s="350" t="n">
        <v>3</v>
      </c>
      <c r="AD855" s="349" t="inlineStr">
        <is>
          <t>만점</t>
        </is>
      </c>
      <c r="AE855" s="364" t="n">
        <v>0</v>
      </c>
      <c r="AF855" s="366" t="n">
        <v>0</v>
      </c>
      <c r="AG855" s="363" t="n">
        <v>0</v>
      </c>
      <c r="AH855" s="635" t="inlineStr"/>
      <c r="AL855" s="487" t="inlineStr">
        <is>
          <t>숙명여대 교육학부</t>
        </is>
      </c>
      <c r="AM855" s="477" t="inlineStr">
        <is>
          <t>통합</t>
        </is>
      </c>
      <c r="AN855" s="637" t="n">
        <v>100</v>
      </c>
      <c r="AO855" s="478" t="n">
        <v>-1432</v>
      </c>
      <c r="AP855" s="463" t="n">
        <v>-697</v>
      </c>
      <c r="AQ855" s="479" t="n">
        <v>-735</v>
      </c>
      <c r="AR855" s="476" t="inlineStr">
        <is>
          <t>11.84 → 11.51</t>
        </is>
      </c>
      <c r="BA855" s="313" t="inlineStr">
        <is>
          <t>자연488</t>
        </is>
      </c>
    </row>
    <row r="856" ht="16.5" customHeight="1" s="671">
      <c r="B856" s="367" t="inlineStr">
        <is>
          <t>11.85</t>
        </is>
      </c>
      <c r="C856" s="351" t="inlineStr">
        <is>
          <t>25,715</t>
        </is>
      </c>
      <c r="D856" s="727" t="n">
        <v>-1433</v>
      </c>
      <c r="E856" s="352" t="inlineStr">
        <is>
          <t>367.10</t>
        </is>
      </c>
      <c r="F856" s="341" t="n">
        <v>85.86</v>
      </c>
      <c r="G856" s="355" t="inlineStr">
        <is>
          <t>367.51</t>
        </is>
      </c>
      <c r="H856" s="356" t="inlineStr">
        <is>
          <t>372.16</t>
        </is>
      </c>
      <c r="I856" s="354" t="inlineStr">
        <is>
          <t>숙명여대</t>
        </is>
      </c>
      <c r="J856" s="340" t="inlineStr">
        <is>
          <t>법학부</t>
        </is>
      </c>
      <c r="K856" s="339" t="inlineStr">
        <is>
          <t>통합</t>
        </is>
      </c>
      <c r="L856" s="357" t="n">
        <v>28</v>
      </c>
      <c r="M856" s="358" t="inlineStr">
        <is>
          <t xml:space="preserve">902.21 / </t>
        </is>
      </c>
      <c r="N856" s="359" t="n">
        <v>1000</v>
      </c>
      <c r="O856" s="360" t="inlineStr">
        <is>
          <t>표점/만점</t>
        </is>
      </c>
      <c r="P856" s="343" t="inlineStr">
        <is>
          <t>변표/만점</t>
        </is>
      </c>
      <c r="Q856" s="342" t="inlineStr">
        <is>
          <t>2과목</t>
        </is>
      </c>
      <c r="R856" s="344" t="n">
        <v>35</v>
      </c>
      <c r="S856" s="345" t="n">
        <v>25</v>
      </c>
      <c r="T856" s="362" t="n">
        <v>20</v>
      </c>
      <c r="U856" s="361" t="n">
        <v>85.86</v>
      </c>
      <c r="V856" s="346" t="n">
        <v>122.5089179796337</v>
      </c>
      <c r="W856" s="348" t="n">
        <v>121.3015349861139</v>
      </c>
      <c r="X856" s="347" t="n">
        <v>61.85</v>
      </c>
      <c r="Y856" s="357" t="n">
        <v>62.35</v>
      </c>
      <c r="Z856" s="365" t="inlineStr">
        <is>
          <t>2등급</t>
        </is>
      </c>
      <c r="AA856" s="350" t="n">
        <v>196</v>
      </c>
      <c r="AB856" s="349" t="inlineStr">
        <is>
          <t>만점</t>
        </is>
      </c>
      <c r="AC856" s="350" t="n">
        <v>3</v>
      </c>
      <c r="AD856" s="349" t="inlineStr">
        <is>
          <t>만점</t>
        </is>
      </c>
      <c r="AE856" s="364" t="n">
        <v>0</v>
      </c>
      <c r="AF856" s="366" t="n">
        <v>0</v>
      </c>
      <c r="AG856" s="363" t="n">
        <v>0</v>
      </c>
      <c r="AH856" s="635" t="inlineStr"/>
      <c r="AL856" s="487" t="inlineStr">
        <is>
          <t>숙명여대 법학부</t>
        </is>
      </c>
      <c r="AM856" s="477" t="inlineStr">
        <is>
          <t>통합</t>
        </is>
      </c>
      <c r="AN856" s="637" t="n">
        <v>100</v>
      </c>
      <c r="AO856" s="478" t="n">
        <v>-1433</v>
      </c>
      <c r="AP856" s="463" t="n">
        <v>-697</v>
      </c>
      <c r="AQ856" s="479" t="n">
        <v>-736</v>
      </c>
      <c r="AR856" s="476" t="inlineStr">
        <is>
          <t>11.85 → 11.53</t>
        </is>
      </c>
      <c r="BA856" s="313" t="inlineStr">
        <is>
          <t>자연489</t>
        </is>
      </c>
    </row>
    <row r="857" ht="16.5" customHeight="1" s="671">
      <c r="B857" s="367" t="inlineStr">
        <is>
          <t>11.82</t>
        </is>
      </c>
      <c r="C857" s="351" t="inlineStr">
        <is>
          <t>25,649</t>
        </is>
      </c>
      <c r="D857" s="727" t="n">
        <v>-1434</v>
      </c>
      <c r="E857" s="352" t="inlineStr">
        <is>
          <t>367.30</t>
        </is>
      </c>
      <c r="F857" s="341" t="n">
        <v>85.78</v>
      </c>
      <c r="G857" s="355" t="inlineStr">
        <is>
          <t>367.36</t>
        </is>
      </c>
      <c r="H857" s="356" t="inlineStr">
        <is>
          <t>371.98</t>
        </is>
      </c>
      <c r="I857" s="354" t="inlineStr">
        <is>
          <t>아주대</t>
        </is>
      </c>
      <c r="J857" s="340" t="inlineStr">
        <is>
          <t>자유전공학부(인문)</t>
        </is>
      </c>
      <c r="K857" s="339" t="inlineStr">
        <is>
          <t>통합</t>
        </is>
      </c>
      <c r="L857" s="357" t="n">
        <v>48</v>
      </c>
      <c r="M857" s="358" t="inlineStr">
        <is>
          <t xml:space="preserve">892.86 / </t>
        </is>
      </c>
      <c r="N857" s="359" t="n">
        <v>1000</v>
      </c>
      <c r="O857" s="360" t="inlineStr">
        <is>
          <t>표점/만점</t>
        </is>
      </c>
      <c r="P857" s="343" t="inlineStr">
        <is>
          <t>변표/만점</t>
        </is>
      </c>
      <c r="Q857" s="342" t="inlineStr">
        <is>
          <t>2과목</t>
        </is>
      </c>
      <c r="R857" s="344" t="n">
        <v>35</v>
      </c>
      <c r="S857" s="345" t="n">
        <v>25</v>
      </c>
      <c r="T857" s="362" t="n">
        <v>25</v>
      </c>
      <c r="U857" s="361" t="n">
        <v>85.78</v>
      </c>
      <c r="V857" s="346" t="n">
        <v>122.4552029362534</v>
      </c>
      <c r="W857" s="348" t="n">
        <v>121.2649110929001</v>
      </c>
      <c r="X857" s="347" t="n">
        <v>61.82</v>
      </c>
      <c r="Y857" s="357" t="n">
        <v>62.39</v>
      </c>
      <c r="Z857" s="365" t="inlineStr">
        <is>
          <t>2등급</t>
        </is>
      </c>
      <c r="AA857" s="350" t="n">
        <v>144</v>
      </c>
      <c r="AB857" s="349" t="inlineStr">
        <is>
          <t>만점</t>
        </is>
      </c>
      <c r="AC857" s="350" t="n">
        <v>0</v>
      </c>
      <c r="AD857" s="349" t="inlineStr">
        <is>
          <t>만점</t>
        </is>
      </c>
      <c r="AE857" s="364" t="n">
        <v>0</v>
      </c>
      <c r="AF857" s="366" t="n">
        <v>0</v>
      </c>
      <c r="AG857" s="363" t="n">
        <v>0</v>
      </c>
      <c r="AH857" s="635" t="inlineStr"/>
      <c r="AL857" s="487" t="inlineStr">
        <is>
          <t>아주대 자유전공학부(인문)</t>
        </is>
      </c>
      <c r="AM857" s="477" t="inlineStr">
        <is>
          <t>통합</t>
        </is>
      </c>
      <c r="AN857" s="637" t="n">
        <v>100</v>
      </c>
      <c r="AO857" s="478" t="n">
        <v>-1434</v>
      </c>
      <c r="AP857" s="463" t="n">
        <v>-697</v>
      </c>
      <c r="AQ857" s="479" t="n">
        <v>-737</v>
      </c>
      <c r="AR857" s="476" t="inlineStr">
        <is>
          <t>11.90 → 11.57</t>
        </is>
      </c>
      <c r="BA857" s="313" t="inlineStr">
        <is>
          <t>자연490</t>
        </is>
      </c>
    </row>
    <row r="858" ht="16.5" customHeight="1" s="671">
      <c r="B858" s="367" t="inlineStr">
        <is>
          <t>11.90</t>
        </is>
      </c>
      <c r="C858" s="351" t="inlineStr">
        <is>
          <t>25,823</t>
        </is>
      </c>
      <c r="D858" s="727" t="n">
        <v>-1435</v>
      </c>
      <c r="E858" s="352" t="inlineStr">
        <is>
          <t>367.04</t>
        </is>
      </c>
      <c r="F858" s="341" t="n">
        <v>85.77</v>
      </c>
      <c r="G858" s="355" t="inlineStr">
        <is>
          <t>366.86</t>
        </is>
      </c>
      <c r="H858" s="356" t="inlineStr">
        <is>
          <t>372.60</t>
        </is>
      </c>
      <c r="I858" s="354" t="inlineStr">
        <is>
          <t>숙명여대</t>
        </is>
      </c>
      <c r="J858" s="340" t="inlineStr">
        <is>
          <t>신소재물리전공</t>
        </is>
      </c>
      <c r="K858" s="339" t="inlineStr">
        <is>
          <t>자연</t>
        </is>
      </c>
      <c r="L858" s="357" t="n">
        <v>6</v>
      </c>
      <c r="M858" s="358" t="inlineStr">
        <is>
          <t xml:space="preserve">904.86 / </t>
        </is>
      </c>
      <c r="N858" s="359" t="n">
        <v>1000</v>
      </c>
      <c r="O858" s="360" t="inlineStr">
        <is>
          <t>표점/만점</t>
        </is>
      </c>
      <c r="P858" s="343" t="inlineStr">
        <is>
          <t>변표/만점</t>
        </is>
      </c>
      <c r="Q858" s="342" t="inlineStr">
        <is>
          <t>2과목</t>
        </is>
      </c>
      <c r="R858" s="344" t="n">
        <v>25</v>
      </c>
      <c r="S858" s="345" t="n">
        <v>35</v>
      </c>
      <c r="T858" s="362" t="n">
        <v>20</v>
      </c>
      <c r="U858" s="361" t="n">
        <v>85.77</v>
      </c>
      <c r="V858" s="346" t="n">
        <v>122.446646220805</v>
      </c>
      <c r="W858" s="348" t="n">
        <v>121.2590769687307</v>
      </c>
      <c r="X858" s="347" t="n">
        <v>61.58</v>
      </c>
      <c r="Y858" s="357" t="n">
        <v>62.32</v>
      </c>
      <c r="Z858" s="365" t="inlineStr">
        <is>
          <t>2등급</t>
        </is>
      </c>
      <c r="AA858" s="350" t="n">
        <v>196</v>
      </c>
      <c r="AB858" s="349" t="inlineStr">
        <is>
          <t>만점</t>
        </is>
      </c>
      <c r="AC858" s="350" t="n">
        <v>3</v>
      </c>
      <c r="AD858" s="349" t="inlineStr">
        <is>
          <t>만점</t>
        </is>
      </c>
      <c r="AE858" s="364" t="n">
        <v>0</v>
      </c>
      <c r="AF858" s="366" t="n">
        <v>4.451</v>
      </c>
      <c r="AG858" s="363" t="n">
        <v>0</v>
      </c>
      <c r="AH858" s="635" t="inlineStr">
        <is>
          <t xml:space="preserve"> 물리5%가산</t>
        </is>
      </c>
      <c r="AL858" s="487" t="inlineStr">
        <is>
          <t>숙명여대 신소재물리전공</t>
        </is>
      </c>
      <c r="AM858" s="477" t="inlineStr">
        <is>
          <t>자연</t>
        </is>
      </c>
      <c r="AN858" s="637" t="n">
        <v>100</v>
      </c>
      <c r="AO858" s="478" t="n">
        <v>-1435</v>
      </c>
      <c r="AP858" s="463" t="n">
        <v>-1435</v>
      </c>
      <c r="AQ858" s="479" t="n">
        <v>0</v>
      </c>
      <c r="AR858" s="476" t="inlineStr">
        <is>
          <t>11.91 → 11.24</t>
        </is>
      </c>
      <c r="BA858" s="313" t="inlineStr">
        <is>
          <t>통합인문355</t>
        </is>
      </c>
    </row>
    <row r="859" ht="16.5" customHeight="1" s="671">
      <c r="B859" s="367" t="inlineStr">
        <is>
          <t>11.76</t>
        </is>
      </c>
      <c r="C859" s="351" t="inlineStr">
        <is>
          <t>25,519</t>
        </is>
      </c>
      <c r="D859" s="727" t="n">
        <v>-1436</v>
      </c>
      <c r="E859" s="352" t="inlineStr">
        <is>
          <t>367.14</t>
        </is>
      </c>
      <c r="F859" s="341" t="n">
        <v>85.76000000000001</v>
      </c>
      <c r="G859" s="355" t="inlineStr">
        <is>
          <t>367.31</t>
        </is>
      </c>
      <c r="H859" s="356" t="inlineStr">
        <is>
          <t>371.91</t>
        </is>
      </c>
      <c r="I859" s="354" t="inlineStr">
        <is>
          <t>부산대</t>
        </is>
      </c>
      <c r="J859" s="340" t="inlineStr">
        <is>
          <t>경영학과</t>
        </is>
      </c>
      <c r="K859" s="339" t="inlineStr">
        <is>
          <t>통합</t>
        </is>
      </c>
      <c r="L859" s="357" t="n">
        <v>120</v>
      </c>
      <c r="M859" s="358" t="inlineStr">
        <is>
          <t xml:space="preserve">697.75 / </t>
        </is>
      </c>
      <c r="N859" s="359" t="n">
        <v>1000</v>
      </c>
      <c r="O859" s="360" t="inlineStr">
        <is>
          <t>표점</t>
        </is>
      </c>
      <c r="P859" s="343" t="inlineStr">
        <is>
          <t>표점</t>
        </is>
      </c>
      <c r="Q859" s="342" t="inlineStr">
        <is>
          <t>2과목</t>
        </is>
      </c>
      <c r="R859" s="344" t="n">
        <v>30</v>
      </c>
      <c r="S859" s="345" t="n">
        <v>25</v>
      </c>
      <c r="T859" s="362" t="n">
        <v>25</v>
      </c>
      <c r="U859" s="361" t="n">
        <v>85.76000000000001</v>
      </c>
      <c r="V859" s="346" t="n">
        <v>122.4370525029416</v>
      </c>
      <c r="W859" s="348" t="n">
        <v>121.2525357974602</v>
      </c>
      <c r="X859" s="347" t="n">
        <v>61.81</v>
      </c>
      <c r="Y859" s="357" t="inlineStr"/>
      <c r="Z859" s="365" t="inlineStr">
        <is>
          <t>2등급</t>
        </is>
      </c>
      <c r="AA859" s="350" t="n">
        <v>198</v>
      </c>
      <c r="AB859" s="349" t="inlineStr">
        <is>
          <t>만점</t>
        </is>
      </c>
      <c r="AC859" s="350" t="n">
        <v>10</v>
      </c>
      <c r="AD859" s="349" t="inlineStr">
        <is>
          <t>만점</t>
        </is>
      </c>
      <c r="AE859" s="364" t="n">
        <v>0</v>
      </c>
      <c r="AF859" s="366" t="n">
        <v>0</v>
      </c>
      <c r="AG859" s="363" t="n">
        <v>0</v>
      </c>
      <c r="AH859" s="635" t="inlineStr"/>
      <c r="AL859" s="487" t="inlineStr">
        <is>
          <t>부산대 경영학과</t>
        </is>
      </c>
      <c r="AM859" s="477" t="inlineStr">
        <is>
          <t>통합</t>
        </is>
      </c>
      <c r="AN859" s="637" t="n">
        <v>100</v>
      </c>
      <c r="AO859" s="478" t="n">
        <v>-1436</v>
      </c>
      <c r="AP859" s="463" t="n">
        <v>-698</v>
      </c>
      <c r="AQ859" s="479" t="n">
        <v>-738</v>
      </c>
      <c r="AR859" s="476" t="inlineStr">
        <is>
          <t>11.92 → 11.59</t>
        </is>
      </c>
      <c r="BA859" s="313" t="inlineStr">
        <is>
          <t>자연491</t>
        </is>
      </c>
    </row>
    <row r="860" ht="16.5" customHeight="1" s="671">
      <c r="B860" s="367" t="inlineStr">
        <is>
          <t>11.91</t>
        </is>
      </c>
      <c r="C860" s="351" t="inlineStr">
        <is>
          <t>25,845</t>
        </is>
      </c>
      <c r="D860" s="727" t="n">
        <v>-1437</v>
      </c>
      <c r="E860" s="352" t="inlineStr">
        <is>
          <t>367.15</t>
        </is>
      </c>
      <c r="F860" s="341" t="n">
        <v>85.75</v>
      </c>
      <c r="G860" s="355" t="inlineStr">
        <is>
          <t>367.31</t>
        </is>
      </c>
      <c r="H860" s="356" t="inlineStr">
        <is>
          <t>371.91</t>
        </is>
      </c>
      <c r="I860" s="354" t="inlineStr">
        <is>
          <t>숭실대</t>
        </is>
      </c>
      <c r="J860" s="340" t="inlineStr">
        <is>
          <t>정치외교학과</t>
        </is>
      </c>
      <c r="K860" s="339" t="inlineStr">
        <is>
          <t>통합</t>
        </is>
      </c>
      <c r="L860" s="357" t="n">
        <v>14</v>
      </c>
      <c r="M860" s="358" t="inlineStr">
        <is>
          <t xml:space="preserve">900.85 / </t>
        </is>
      </c>
      <c r="N860" s="359" t="n">
        <v>1000</v>
      </c>
      <c r="O860" s="360" t="inlineStr">
        <is>
          <t>표점/만점</t>
        </is>
      </c>
      <c r="P860" s="343" t="inlineStr">
        <is>
          <t>변표/만점</t>
        </is>
      </c>
      <c r="Q860" s="342" t="inlineStr">
        <is>
          <t>2과목</t>
        </is>
      </c>
      <c r="R860" s="344" t="n">
        <v>35</v>
      </c>
      <c r="S860" s="345" t="n">
        <v>25</v>
      </c>
      <c r="T860" s="362" t="n">
        <v>20</v>
      </c>
      <c r="U860" s="361" t="n">
        <v>85.75</v>
      </c>
      <c r="V860" s="346" t="n">
        <v>122.4340870917042</v>
      </c>
      <c r="W860" s="348" t="n">
        <v>121.250513926162</v>
      </c>
      <c r="X860" s="347" t="n">
        <v>61.81</v>
      </c>
      <c r="Y860" s="357" t="n">
        <v>62.32</v>
      </c>
      <c r="Z860" s="365" t="inlineStr">
        <is>
          <t>2등급</t>
        </is>
      </c>
      <c r="AA860" s="350" t="n">
        <v>194</v>
      </c>
      <c r="AB860" s="349" t="inlineStr">
        <is>
          <t>만점</t>
        </is>
      </c>
      <c r="AC860" s="350" t="n">
        <v>4</v>
      </c>
      <c r="AD860" s="349" t="inlineStr">
        <is>
          <t>만점</t>
        </is>
      </c>
      <c r="AE860" s="364" t="n">
        <v>0</v>
      </c>
      <c r="AF860" s="366" t="n">
        <v>0</v>
      </c>
      <c r="AG860" s="363" t="n">
        <v>0</v>
      </c>
      <c r="AH860" s="635" t="inlineStr"/>
      <c r="AL860" s="487" t="inlineStr">
        <is>
          <t>숭실대 정치외교학과</t>
        </is>
      </c>
      <c r="AM860" s="477" t="inlineStr">
        <is>
          <t>통합</t>
        </is>
      </c>
      <c r="AN860" s="637" t="n">
        <v>100</v>
      </c>
      <c r="AO860" s="478" t="n">
        <v>-1437</v>
      </c>
      <c r="AP860" s="463" t="n">
        <v>-698</v>
      </c>
      <c r="AQ860" s="479" t="n">
        <v>-739</v>
      </c>
      <c r="AR860" s="476" t="inlineStr">
        <is>
          <t>11.92 → 11.59</t>
        </is>
      </c>
      <c r="BA860" s="313" t="inlineStr">
        <is>
          <t>통합인문356</t>
        </is>
      </c>
    </row>
    <row r="861" ht="16.5" customHeight="1" s="671">
      <c r="B861" s="367" t="inlineStr">
        <is>
          <t>11.93</t>
        </is>
      </c>
      <c r="C861" s="351" t="inlineStr">
        <is>
          <t>25,888</t>
        </is>
      </c>
      <c r="D861" s="727" t="n">
        <v>-1438</v>
      </c>
      <c r="E861" s="352" t="inlineStr"/>
      <c r="F861" s="341" t="n">
        <v>85.73</v>
      </c>
      <c r="G861" s="355" t="inlineStr">
        <is>
          <t>367.27</t>
        </is>
      </c>
      <c r="H861" s="356" t="inlineStr">
        <is>
          <t>371.86</t>
        </is>
      </c>
      <c r="I861" s="354" t="inlineStr">
        <is>
          <t>숭실대</t>
        </is>
      </c>
      <c r="J861" s="340" t="inlineStr">
        <is>
          <t>자유전공학부(인문)</t>
        </is>
      </c>
      <c r="K861" s="339" t="inlineStr">
        <is>
          <t>통합</t>
        </is>
      </c>
      <c r="L861" s="357" t="n">
        <v>165</v>
      </c>
      <c r="M861" s="358" t="inlineStr">
        <is>
          <t xml:space="preserve">905.54 / </t>
        </is>
      </c>
      <c r="N861" s="359" t="n">
        <v>1000</v>
      </c>
      <c r="O861" s="360" t="inlineStr">
        <is>
          <t>표점/만점</t>
        </is>
      </c>
      <c r="P861" s="343" t="inlineStr">
        <is>
          <t>변표/만점</t>
        </is>
      </c>
      <c r="Q861" s="342" t="inlineStr">
        <is>
          <t>2과목</t>
        </is>
      </c>
      <c r="R861" s="344" t="n">
        <v>30</v>
      </c>
      <c r="S861" s="345" t="n">
        <v>25</v>
      </c>
      <c r="T861" s="362" t="n">
        <v>25</v>
      </c>
      <c r="U861" s="361" t="n">
        <v>85.73</v>
      </c>
      <c r="V861" s="346" t="n">
        <v>122.4212828661289</v>
      </c>
      <c r="W861" s="348" t="n">
        <v>121.2417837723606</v>
      </c>
      <c r="X861" s="347" t="n">
        <v>61.8</v>
      </c>
      <c r="Y861" s="357" t="n">
        <v>62.31</v>
      </c>
      <c r="Z861" s="365" t="inlineStr">
        <is>
          <t>2등급</t>
        </is>
      </c>
      <c r="AA861" s="350" t="n">
        <v>194</v>
      </c>
      <c r="AB861" s="349" t="inlineStr">
        <is>
          <t>만점</t>
        </is>
      </c>
      <c r="AC861" s="350" t="n">
        <v>4</v>
      </c>
      <c r="AD861" s="349" t="inlineStr">
        <is>
          <t>만점</t>
        </is>
      </c>
      <c r="AE861" s="364" t="n">
        <v>0</v>
      </c>
      <c r="AF861" s="366" t="n">
        <v>4.287</v>
      </c>
      <c r="AG861" s="363" t="n">
        <v>0</v>
      </c>
      <c r="AH861" s="635" t="inlineStr">
        <is>
          <t xml:space="preserve"> 사탐백분위2.5%를 총점에 단순가산</t>
        </is>
      </c>
      <c r="AL861" s="487" t="inlineStr">
        <is>
          <t>숭실대 자유전공학부(인문)</t>
        </is>
      </c>
      <c r="AM861" s="477" t="inlineStr">
        <is>
          <t>통합</t>
        </is>
      </c>
      <c r="AN861" s="637" t="n">
        <v>100</v>
      </c>
      <c r="AO861" s="478" t="n">
        <v>-1438</v>
      </c>
      <c r="AP861" s="463" t="n">
        <v>-698</v>
      </c>
      <c r="AQ861" s="479" t="n">
        <v>-740</v>
      </c>
      <c r="AR861" s="476" t="inlineStr">
        <is>
          <t>11.93 → 11.61</t>
        </is>
      </c>
      <c r="BA861" s="313" t="inlineStr">
        <is>
          <t>자연492</t>
        </is>
      </c>
    </row>
    <row r="862" ht="16.5" customHeight="1" s="671">
      <c r="B862" s="367" t="inlineStr">
        <is>
          <t>11.93</t>
        </is>
      </c>
      <c r="C862" s="351" t="inlineStr">
        <is>
          <t>25,888</t>
        </is>
      </c>
      <c r="D862" s="727" t="n">
        <v>-1439</v>
      </c>
      <c r="E862" s="352" t="inlineStr">
        <is>
          <t>.00</t>
        </is>
      </c>
      <c r="F862" s="341" t="n">
        <v>85.70999999999999</v>
      </c>
      <c r="G862" s="355" t="inlineStr">
        <is>
          <t>367.23</t>
        </is>
      </c>
      <c r="H862" s="356" t="inlineStr">
        <is>
          <t>371.82</t>
        </is>
      </c>
      <c r="I862" s="354" t="inlineStr">
        <is>
          <t>숭실대</t>
        </is>
      </c>
      <c r="J862" s="340" t="inlineStr">
        <is>
          <t>국제법무학과</t>
        </is>
      </c>
      <c r="K862" s="339" t="inlineStr">
        <is>
          <t>통합</t>
        </is>
      </c>
      <c r="L862" s="357" t="n">
        <v>16</v>
      </c>
      <c r="M862" s="358" t="inlineStr">
        <is>
          <t xml:space="preserve">900.71 / </t>
        </is>
      </c>
      <c r="N862" s="359" t="n">
        <v>1000</v>
      </c>
      <c r="O862" s="360" t="inlineStr">
        <is>
          <t>표점/만점</t>
        </is>
      </c>
      <c r="P862" s="343" t="inlineStr">
        <is>
          <t>변표/만점</t>
        </is>
      </c>
      <c r="Q862" s="342" t="inlineStr">
        <is>
          <t>2과목</t>
        </is>
      </c>
      <c r="R862" s="344" t="n">
        <v>35</v>
      </c>
      <c r="S862" s="345" t="n">
        <v>25</v>
      </c>
      <c r="T862" s="362" t="n">
        <v>20</v>
      </c>
      <c r="U862" s="361" t="n">
        <v>85.70999999999999</v>
      </c>
      <c r="V862" s="346" t="n">
        <v>122.4071259629649</v>
      </c>
      <c r="W862" s="348" t="n">
        <v>121.2321313383852</v>
      </c>
      <c r="X862" s="347" t="n">
        <v>61.8</v>
      </c>
      <c r="Y862" s="357" t="n">
        <v>62.31</v>
      </c>
      <c r="Z862" s="365" t="inlineStr">
        <is>
          <t>2등급</t>
        </is>
      </c>
      <c r="AA862" s="350" t="n">
        <v>194</v>
      </c>
      <c r="AB862" s="349" t="inlineStr">
        <is>
          <t>만점</t>
        </is>
      </c>
      <c r="AC862" s="350" t="n">
        <v>4</v>
      </c>
      <c r="AD862" s="349" t="inlineStr">
        <is>
          <t>만점</t>
        </is>
      </c>
      <c r="AE862" s="364" t="n">
        <v>0</v>
      </c>
      <c r="AF862" s="366" t="n">
        <v>0</v>
      </c>
      <c r="AG862" s="363" t="n">
        <v>0</v>
      </c>
      <c r="AH862" s="635" t="inlineStr"/>
      <c r="AL862" s="487" t="inlineStr">
        <is>
          <t>숭실대 국제법무학과</t>
        </is>
      </c>
      <c r="AM862" s="477" t="inlineStr">
        <is>
          <t>통합</t>
        </is>
      </c>
      <c r="AN862" s="637" t="n">
        <v>100</v>
      </c>
      <c r="AO862" s="478" t="n">
        <v>-1439</v>
      </c>
      <c r="AP862" s="463" t="n">
        <v>-699</v>
      </c>
      <c r="AQ862" s="479" t="n">
        <v>-740</v>
      </c>
      <c r="AR862" s="476" t="inlineStr">
        <is>
          <t>11.95 → 11.62</t>
        </is>
      </c>
      <c r="BA862" s="313" t="inlineStr">
        <is>
          <t>자연493</t>
        </is>
      </c>
    </row>
    <row r="863" ht="16.5" customHeight="1" s="671">
      <c r="B863" s="367" t="inlineStr">
        <is>
          <t>11.95</t>
        </is>
      </c>
      <c r="C863" s="351" t="inlineStr">
        <is>
          <t>25,932</t>
        </is>
      </c>
      <c r="D863" s="727" t="n">
        <v>-1440</v>
      </c>
      <c r="E863" s="352" t="inlineStr">
        <is>
          <t>.00</t>
        </is>
      </c>
      <c r="F863" s="341" t="n">
        <v>85.7</v>
      </c>
      <c r="G863" s="355" t="inlineStr">
        <is>
          <t>366.73</t>
        </is>
      </c>
      <c r="H863" s="356" t="inlineStr">
        <is>
          <t>372.42</t>
        </is>
      </c>
      <c r="I863" s="354" t="inlineStr">
        <is>
          <t>숙명여대</t>
        </is>
      </c>
      <c r="J863" s="340" t="inlineStr">
        <is>
          <t>통계학과</t>
        </is>
      </c>
      <c r="K863" s="339" t="inlineStr">
        <is>
          <t>자연</t>
        </is>
      </c>
      <c r="L863" s="357" t="n">
        <v>10</v>
      </c>
      <c r="M863" s="358" t="inlineStr">
        <is>
          <t xml:space="preserve">898.97 / </t>
        </is>
      </c>
      <c r="N863" s="359" t="n">
        <v>1000</v>
      </c>
      <c r="O863" s="360" t="inlineStr">
        <is>
          <t>표점/만점</t>
        </is>
      </c>
      <c r="P863" s="343" t="inlineStr">
        <is>
          <t>변표/만점</t>
        </is>
      </c>
      <c r="Q863" s="342" t="inlineStr">
        <is>
          <t>2과목</t>
        </is>
      </c>
      <c r="R863" s="344" t="n">
        <v>25</v>
      </c>
      <c r="S863" s="345" t="n">
        <v>40</v>
      </c>
      <c r="T863" s="362" t="n">
        <v>15</v>
      </c>
      <c r="U863" s="361" t="n">
        <v>85.7</v>
      </c>
      <c r="V863" s="346" t="n">
        <v>122.3975602763489</v>
      </c>
      <c r="W863" s="348" t="n">
        <v>121.2256092793288</v>
      </c>
      <c r="X863" s="347" t="n">
        <v>61.55</v>
      </c>
      <c r="Y863" s="357" t="n">
        <v>62.29</v>
      </c>
      <c r="Z863" s="365" t="inlineStr">
        <is>
          <t>2등급</t>
        </is>
      </c>
      <c r="AA863" s="350" t="n">
        <v>196</v>
      </c>
      <c r="AB863" s="349" t="inlineStr">
        <is>
          <t>만점</t>
        </is>
      </c>
      <c r="AC863" s="350" t="n">
        <v>3</v>
      </c>
      <c r="AD863" s="349" t="inlineStr">
        <is>
          <t>만점</t>
        </is>
      </c>
      <c r="AE863" s="364" t="n">
        <v>0</v>
      </c>
      <c r="AF863" s="366" t="n">
        <v>0</v>
      </c>
      <c r="AG863" s="363" t="n">
        <v>0</v>
      </c>
      <c r="AH863" s="635" t="inlineStr"/>
      <c r="AL863" s="487" t="inlineStr">
        <is>
          <t>숙명여대 통계학과</t>
        </is>
      </c>
      <c r="AM863" s="477" t="inlineStr">
        <is>
          <t>자연</t>
        </is>
      </c>
      <c r="AN863" s="637" t="n">
        <v>100</v>
      </c>
      <c r="AO863" s="478" t="n">
        <v>-1440</v>
      </c>
      <c r="AP863" s="463" t="n">
        <v>-1440</v>
      </c>
      <c r="AQ863" s="479" t="n">
        <v>0</v>
      </c>
      <c r="AR863" s="476" t="inlineStr">
        <is>
          <t>11.96 → 11.29</t>
        </is>
      </c>
      <c r="BA863" s="313" t="inlineStr">
        <is>
          <t>자연494</t>
        </is>
      </c>
    </row>
    <row r="864" ht="16.5" customHeight="1" s="671">
      <c r="B864" s="367" t="inlineStr">
        <is>
          <t>11.80</t>
        </is>
      </c>
      <c r="C864" s="351" t="inlineStr">
        <is>
          <t>25,606</t>
        </is>
      </c>
      <c r="D864" s="727" t="n">
        <v>-1441</v>
      </c>
      <c r="E864" s="352" t="inlineStr"/>
      <c r="F864" s="341" t="n">
        <v>85.69</v>
      </c>
      <c r="G864" s="355" t="inlineStr">
        <is>
          <t>367.19</t>
        </is>
      </c>
      <c r="H864" s="356" t="inlineStr">
        <is>
          <t>371.79</t>
        </is>
      </c>
      <c r="I864" s="354" t="inlineStr">
        <is>
          <t>국민대</t>
        </is>
      </c>
      <c r="J864" s="340" t="inlineStr">
        <is>
          <t>경영학부</t>
        </is>
      </c>
      <c r="K864" s="339" t="inlineStr">
        <is>
          <t>통합</t>
        </is>
      </c>
      <c r="L864" s="357" t="n">
        <v>29</v>
      </c>
      <c r="M864" s="358" t="inlineStr">
        <is>
          <t xml:space="preserve">685 / </t>
        </is>
      </c>
      <c r="N864" s="359" t="n">
        <v>1000</v>
      </c>
      <c r="O864" s="360" t="inlineStr">
        <is>
          <t>표점</t>
        </is>
      </c>
      <c r="P864" s="343" t="inlineStr">
        <is>
          <t>표점</t>
        </is>
      </c>
      <c r="Q864" s="342" t="inlineStr">
        <is>
          <t>2과목</t>
        </is>
      </c>
      <c r="R864" s="344" t="n">
        <v>30</v>
      </c>
      <c r="S864" s="345" t="n">
        <v>30</v>
      </c>
      <c r="T864" s="362" t="n">
        <v>20</v>
      </c>
      <c r="U864" s="361" t="n">
        <v>85.69</v>
      </c>
      <c r="V864" s="346" t="n">
        <v>122.392340577642</v>
      </c>
      <c r="W864" s="348" t="n">
        <v>121.2220503938468</v>
      </c>
      <c r="X864" s="347" t="n">
        <v>61.79</v>
      </c>
      <c r="Y864" s="357" t="inlineStr"/>
      <c r="Z864" s="365" t="inlineStr">
        <is>
          <t>2등급</t>
        </is>
      </c>
      <c r="AA864" s="350" t="n">
        <v>196</v>
      </c>
      <c r="AB864" s="349" t="inlineStr">
        <is>
          <t>만점</t>
        </is>
      </c>
      <c r="AC864" s="350" t="n">
        <v>0</v>
      </c>
      <c r="AD864" s="349" t="inlineStr">
        <is>
          <t>만점</t>
        </is>
      </c>
      <c r="AE864" s="364" t="n">
        <v>0</v>
      </c>
      <c r="AF864" s="366" t="n">
        <v>0</v>
      </c>
      <c r="AG864" s="363" t="n">
        <v>0</v>
      </c>
      <c r="AH864" s="635" t="inlineStr"/>
      <c r="AL864" s="487" t="inlineStr">
        <is>
          <t>국민대 경영학부</t>
        </is>
      </c>
      <c r="AM864" s="477" t="inlineStr">
        <is>
          <t>통합</t>
        </is>
      </c>
      <c r="AN864" s="637" t="n">
        <v>100</v>
      </c>
      <c r="AO864" s="478" t="n">
        <v>-1441</v>
      </c>
      <c r="AP864" s="463" t="n">
        <v>-699</v>
      </c>
      <c r="AQ864" s="479" t="n">
        <v>-742</v>
      </c>
      <c r="AR864" s="476" t="inlineStr">
        <is>
          <t>11.96 → 11.64</t>
        </is>
      </c>
      <c r="BA864" s="313" t="inlineStr">
        <is>
          <t>통합인문357</t>
        </is>
      </c>
    </row>
    <row r="865" ht="16.5" customHeight="1" s="671">
      <c r="B865" s="367" t="inlineStr">
        <is>
          <t>11.96</t>
        </is>
      </c>
      <c r="C865" s="351" t="inlineStr">
        <is>
          <t>25,953</t>
        </is>
      </c>
      <c r="D865" s="727" t="n">
        <v>-1442</v>
      </c>
      <c r="E865" s="352" t="inlineStr">
        <is>
          <t>.00</t>
        </is>
      </c>
      <c r="F865" s="341" t="n">
        <v>85.69</v>
      </c>
      <c r="G865" s="355" t="inlineStr">
        <is>
          <t>366.71</t>
        </is>
      </c>
      <c r="H865" s="356" t="inlineStr">
        <is>
          <t>372.41</t>
        </is>
      </c>
      <c r="I865" s="354" t="inlineStr">
        <is>
          <t>숙명여대</t>
        </is>
      </c>
      <c r="J865" s="340" t="inlineStr">
        <is>
          <t>식품영양학과</t>
        </is>
      </c>
      <c r="K865" s="339" t="inlineStr">
        <is>
          <t>자연</t>
        </is>
      </c>
      <c r="L865" s="357" t="n">
        <v>11</v>
      </c>
      <c r="M865" s="358" t="inlineStr">
        <is>
          <t xml:space="preserve">900.14 / </t>
        </is>
      </c>
      <c r="N865" s="359" t="n">
        <v>1000</v>
      </c>
      <c r="O865" s="360" t="inlineStr">
        <is>
          <t>표점/만점</t>
        </is>
      </c>
      <c r="P865" s="343" t="inlineStr">
        <is>
          <t>변표/만점</t>
        </is>
      </c>
      <c r="Q865" s="342" t="inlineStr">
        <is>
          <t>2과목</t>
        </is>
      </c>
      <c r="R865" s="344" t="n">
        <v>25</v>
      </c>
      <c r="S865" s="345" t="n">
        <v>35</v>
      </c>
      <c r="T865" s="362" t="n">
        <v>20</v>
      </c>
      <c r="U865" s="361" t="n">
        <v>85.69</v>
      </c>
      <c r="V865" s="346" t="n">
        <v>122.3923832467972</v>
      </c>
      <c r="W865" s="348" t="n">
        <v>121.2220794864526</v>
      </c>
      <c r="X865" s="347" t="n">
        <v>61.55</v>
      </c>
      <c r="Y865" s="357" t="n">
        <v>62.29</v>
      </c>
      <c r="Z865" s="365" t="inlineStr">
        <is>
          <t>2등급</t>
        </is>
      </c>
      <c r="AA865" s="350" t="n">
        <v>196</v>
      </c>
      <c r="AB865" s="349" t="inlineStr">
        <is>
          <t>만점</t>
        </is>
      </c>
      <c r="AC865" s="350" t="n">
        <v>3</v>
      </c>
      <c r="AD865" s="349" t="inlineStr">
        <is>
          <t>만점</t>
        </is>
      </c>
      <c r="AE865" s="364" t="n">
        <v>0</v>
      </c>
      <c r="AF865" s="366" t="n">
        <v>0</v>
      </c>
      <c r="AG865" s="363" t="n">
        <v>0</v>
      </c>
      <c r="AH865" s="635" t="inlineStr"/>
      <c r="AL865" s="487" t="inlineStr">
        <is>
          <t>숙명여대 식품영양학과</t>
        </is>
      </c>
      <c r="AM865" s="477" t="inlineStr">
        <is>
          <t>자연</t>
        </is>
      </c>
      <c r="AN865" s="637" t="n">
        <v>100</v>
      </c>
      <c r="AO865" s="478" t="n">
        <v>-1442</v>
      </c>
      <c r="AP865" s="463" t="n">
        <v>-1442</v>
      </c>
      <c r="AQ865" s="479" t="n">
        <v>0</v>
      </c>
      <c r="AR865" s="476" t="inlineStr">
        <is>
          <t>11.96 → 11.30</t>
        </is>
      </c>
      <c r="BA865" s="313" t="inlineStr">
        <is>
          <t>자연495</t>
        </is>
      </c>
    </row>
    <row r="866" ht="16.5" customHeight="1" s="671">
      <c r="B866" s="367" t="inlineStr">
        <is>
          <t>11.97</t>
        </is>
      </c>
      <c r="C866" s="351" t="inlineStr">
        <is>
          <t>25,975</t>
        </is>
      </c>
      <c r="D866" s="727" t="n">
        <v>-1443</v>
      </c>
      <c r="E866" s="352" t="inlineStr"/>
      <c r="F866" s="341" t="n">
        <v>85.67</v>
      </c>
      <c r="G866" s="355" t="inlineStr">
        <is>
          <t>366.67</t>
        </is>
      </c>
      <c r="H866" s="356" t="inlineStr">
        <is>
          <t>372.38</t>
        </is>
      </c>
      <c r="I866" s="354" t="inlineStr">
        <is>
          <t>서울과학기술대</t>
        </is>
      </c>
      <c r="J866" s="340" t="inlineStr">
        <is>
          <t>정밀화학과</t>
        </is>
      </c>
      <c r="K866" s="339" t="inlineStr">
        <is>
          <t>자연</t>
        </is>
      </c>
      <c r="L866" s="357" t="n">
        <v>14</v>
      </c>
      <c r="M866" s="358" t="inlineStr">
        <is>
          <t xml:space="preserve">912.29 / </t>
        </is>
      </c>
      <c r="N866" s="359" t="n">
        <v>1000</v>
      </c>
      <c r="O866" s="360" t="inlineStr">
        <is>
          <t>표점/만점</t>
        </is>
      </c>
      <c r="P866" s="343" t="inlineStr">
        <is>
          <t>표점/만점</t>
        </is>
      </c>
      <c r="Q866" s="342" t="inlineStr">
        <is>
          <t>2과목</t>
        </is>
      </c>
      <c r="R866" s="344" t="n">
        <v>20</v>
      </c>
      <c r="S866" s="345" t="n">
        <v>35</v>
      </c>
      <c r="T866" s="362" t="n">
        <v>25</v>
      </c>
      <c r="U866" s="361" t="n">
        <v>85.67</v>
      </c>
      <c r="V866" s="346" t="n">
        <v>122.3777772141472</v>
      </c>
      <c r="W866" s="348" t="n">
        <v>121.2121208278277</v>
      </c>
      <c r="X866" s="347" t="inlineStr">
        <is>
          <t>61.71/67.91</t>
        </is>
      </c>
      <c r="Y866" s="357" t="inlineStr"/>
      <c r="Z866" s="365" t="inlineStr">
        <is>
          <t>2등급</t>
        </is>
      </c>
      <c r="AA866" s="350" t="n">
        <v>195.56</v>
      </c>
      <c r="AB866" s="349" t="inlineStr">
        <is>
          <t>만점</t>
        </is>
      </c>
      <c r="AC866" s="350" t="n">
        <v>0</v>
      </c>
      <c r="AD866" s="349" t="inlineStr">
        <is>
          <t>만점</t>
        </is>
      </c>
      <c r="AE866" s="364" t="n">
        <v>0</v>
      </c>
      <c r="AF866" s="366" t="n">
        <v>15.588</v>
      </c>
      <c r="AG866" s="363" t="n">
        <v>0</v>
      </c>
      <c r="AH866" s="635" t="inlineStr">
        <is>
          <t xml:space="preserve"> 과탐7%</t>
        </is>
      </c>
      <c r="AL866" s="487" t="inlineStr">
        <is>
          <t>서울과학기술대 정밀화학과</t>
        </is>
      </c>
      <c r="AM866" s="477" t="inlineStr">
        <is>
          <t>자연</t>
        </is>
      </c>
      <c r="AN866" s="637" t="n">
        <v>100</v>
      </c>
      <c r="AO866" s="478" t="n">
        <v>-1443</v>
      </c>
      <c r="AP866" s="463" t="n">
        <v>-1443</v>
      </c>
      <c r="AQ866" s="479" t="n">
        <v>0</v>
      </c>
      <c r="AR866" s="476" t="inlineStr">
        <is>
          <t>11.97 → 11.31</t>
        </is>
      </c>
      <c r="BA866" s="313" t="inlineStr">
        <is>
          <t>자연496</t>
        </is>
      </c>
    </row>
    <row r="867" ht="16.5" customHeight="1" s="671">
      <c r="B867" s="367" t="inlineStr">
        <is>
          <t>11.97</t>
        </is>
      </c>
      <c r="C867" s="351" t="inlineStr">
        <is>
          <t>25,975</t>
        </is>
      </c>
      <c r="D867" s="727" t="n">
        <v>-1444</v>
      </c>
      <c r="E867" s="352" t="inlineStr"/>
      <c r="F867" s="341" t="n">
        <v>85.66</v>
      </c>
      <c r="G867" s="355" t="inlineStr">
        <is>
          <t>366.66</t>
        </is>
      </c>
      <c r="H867" s="356" t="inlineStr">
        <is>
          <t>372.37</t>
        </is>
      </c>
      <c r="I867" s="354" t="inlineStr">
        <is>
          <t>숙명여대</t>
        </is>
      </c>
      <c r="J867" s="340" t="inlineStr">
        <is>
          <t>기계시스템학부</t>
        </is>
      </c>
      <c r="K867" s="339" t="inlineStr">
        <is>
          <t>자연</t>
        </is>
      </c>
      <c r="L867" s="357" t="n">
        <v>12</v>
      </c>
      <c r="M867" s="358" t="inlineStr">
        <is>
          <t xml:space="preserve">900.05 / </t>
        </is>
      </c>
      <c r="N867" s="359" t="n">
        <v>1000</v>
      </c>
      <c r="O867" s="360" t="inlineStr">
        <is>
          <t>표점/만점</t>
        </is>
      </c>
      <c r="P867" s="343" t="inlineStr">
        <is>
          <t>변표/만점</t>
        </is>
      </c>
      <c r="Q867" s="342" t="inlineStr">
        <is>
          <t>2과목</t>
        </is>
      </c>
      <c r="R867" s="344" t="n">
        <v>25</v>
      </c>
      <c r="S867" s="345" t="n">
        <v>35</v>
      </c>
      <c r="T867" s="362" t="n">
        <v>20</v>
      </c>
      <c r="U867" s="361" t="n">
        <v>85.66</v>
      </c>
      <c r="V867" s="346" t="n">
        <v>122.3742389980702</v>
      </c>
      <c r="W867" s="348" t="n">
        <v>121.2097084077752</v>
      </c>
      <c r="X867" s="347" t="n">
        <v>61.54</v>
      </c>
      <c r="Y867" s="357" t="n">
        <v>62.28</v>
      </c>
      <c r="Z867" s="365" t="inlineStr">
        <is>
          <t>2등급</t>
        </is>
      </c>
      <c r="AA867" s="350" t="n">
        <v>196</v>
      </c>
      <c r="AB867" s="349" t="inlineStr">
        <is>
          <t>만점</t>
        </is>
      </c>
      <c r="AC867" s="350" t="n">
        <v>3</v>
      </c>
      <c r="AD867" s="349" t="inlineStr">
        <is>
          <t>만점</t>
        </is>
      </c>
      <c r="AE867" s="364" t="n">
        <v>0</v>
      </c>
      <c r="AF867" s="366" t="n">
        <v>0</v>
      </c>
      <c r="AG867" s="363" t="n">
        <v>0</v>
      </c>
      <c r="AH867" s="635" t="inlineStr"/>
      <c r="AL867" s="487" t="inlineStr">
        <is>
          <t>숙명여대 기계시스템학부</t>
        </is>
      </c>
      <c r="AM867" s="477" t="inlineStr">
        <is>
          <t>자연</t>
        </is>
      </c>
      <c r="AN867" s="637" t="n">
        <v>100</v>
      </c>
      <c r="AO867" s="478" t="n">
        <v>-1444</v>
      </c>
      <c r="AP867" s="463" t="n">
        <v>-1444</v>
      </c>
      <c r="AQ867" s="479" t="n">
        <v>0</v>
      </c>
      <c r="AR867" s="476" t="inlineStr">
        <is>
          <t>11.98 → 11.31</t>
        </is>
      </c>
      <c r="BA867" s="313" t="inlineStr">
        <is>
          <t>통합인문358</t>
        </is>
      </c>
    </row>
    <row r="868" ht="16.5" customHeight="1" s="671">
      <c r="B868" s="367" t="inlineStr">
        <is>
          <t>11.99</t>
        </is>
      </c>
      <c r="C868" s="351" t="inlineStr">
        <is>
          <t>26,018</t>
        </is>
      </c>
      <c r="D868" s="727" t="n">
        <v>-1445</v>
      </c>
      <c r="E868" s="352" t="inlineStr"/>
      <c r="F868" s="341" t="n">
        <v>85.59999999999999</v>
      </c>
      <c r="G868" s="355" t="inlineStr">
        <is>
          <t>367.04</t>
        </is>
      </c>
      <c r="H868" s="356" t="inlineStr">
        <is>
          <t>371.63</t>
        </is>
      </c>
      <c r="I868" s="354" t="inlineStr">
        <is>
          <t>숭실대</t>
        </is>
      </c>
      <c r="J868" s="340" t="inlineStr">
        <is>
          <t>경영학부</t>
        </is>
      </c>
      <c r="K868" s="339" t="inlineStr">
        <is>
          <t>통합</t>
        </is>
      </c>
      <c r="L868" s="357" t="n">
        <v>47</v>
      </c>
      <c r="M868" s="358" t="inlineStr">
        <is>
          <t xml:space="preserve">898.89 / </t>
        </is>
      </c>
      <c r="N868" s="359" t="n">
        <v>1000</v>
      </c>
      <c r="O868" s="360" t="inlineStr">
        <is>
          <t>표점/만점</t>
        </is>
      </c>
      <c r="P868" s="343" t="inlineStr">
        <is>
          <t>변표/만점</t>
        </is>
      </c>
      <c r="Q868" s="342" t="inlineStr">
        <is>
          <t>2과목</t>
        </is>
      </c>
      <c r="R868" s="344" t="n">
        <v>25</v>
      </c>
      <c r="S868" s="345" t="n">
        <v>35</v>
      </c>
      <c r="T868" s="362" t="n">
        <v>20</v>
      </c>
      <c r="U868" s="361" t="n">
        <v>85.59999999999999</v>
      </c>
      <c r="V868" s="346" t="n">
        <v>122.3362224769281</v>
      </c>
      <c r="W868" s="348" t="n">
        <v>121.183788052451</v>
      </c>
      <c r="X868" s="347" t="n">
        <v>61.76</v>
      </c>
      <c r="Y868" s="357" t="n">
        <v>62.27</v>
      </c>
      <c r="Z868" s="365" t="inlineStr">
        <is>
          <t>2등급</t>
        </is>
      </c>
      <c r="AA868" s="350" t="n">
        <v>194</v>
      </c>
      <c r="AB868" s="349" t="inlineStr">
        <is>
          <t>만점</t>
        </is>
      </c>
      <c r="AC868" s="350" t="n">
        <v>4</v>
      </c>
      <c r="AD868" s="349" t="inlineStr">
        <is>
          <t>만점</t>
        </is>
      </c>
      <c r="AE868" s="364" t="n">
        <v>0</v>
      </c>
      <c r="AF868" s="366" t="n">
        <v>0</v>
      </c>
      <c r="AG868" s="363" t="n">
        <v>0</v>
      </c>
      <c r="AH868" s="635" t="inlineStr"/>
      <c r="AL868" s="487" t="inlineStr">
        <is>
          <t>숭실대 경영학부</t>
        </is>
      </c>
      <c r="AM868" s="477" t="inlineStr">
        <is>
          <t>통합</t>
        </is>
      </c>
      <c r="AN868" s="637" t="n">
        <v>100</v>
      </c>
      <c r="AO868" s="478" t="n">
        <v>-1445</v>
      </c>
      <c r="AP868" s="463" t="n">
        <v>-701</v>
      </c>
      <c r="AQ868" s="479" t="n">
        <v>-744</v>
      </c>
      <c r="AR868" s="476" t="inlineStr">
        <is>
          <t>12.00 → 11.68</t>
        </is>
      </c>
      <c r="BA868" s="313" t="inlineStr">
        <is>
          <t>자연497</t>
        </is>
      </c>
    </row>
    <row r="869" ht="16.5" customHeight="1" s="671">
      <c r="B869" s="367" t="inlineStr">
        <is>
          <t>12.00</t>
        </is>
      </c>
      <c r="C869" s="351" t="inlineStr">
        <is>
          <t>26,040</t>
        </is>
      </c>
      <c r="D869" s="727" t="n">
        <v>-1446</v>
      </c>
      <c r="E869" s="352" t="inlineStr"/>
      <c r="F869" s="341" t="n">
        <v>85.59</v>
      </c>
      <c r="G869" s="355" t="inlineStr">
        <is>
          <t>367.01</t>
        </is>
      </c>
      <c r="H869" s="356" t="inlineStr">
        <is>
          <t>371.58</t>
        </is>
      </c>
      <c r="I869" s="354" t="inlineStr">
        <is>
          <t>숙명여대</t>
        </is>
      </c>
      <c r="J869" s="340" t="inlineStr">
        <is>
          <t>한국어문학부</t>
        </is>
      </c>
      <c r="K869" s="339" t="inlineStr">
        <is>
          <t>통합</t>
        </is>
      </c>
      <c r="L869" s="357" t="n">
        <v>17</v>
      </c>
      <c r="M869" s="358" t="inlineStr">
        <is>
          <t xml:space="preserve">901.25 / </t>
        </is>
      </c>
      <c r="N869" s="359" t="n">
        <v>1000</v>
      </c>
      <c r="O869" s="360" t="inlineStr">
        <is>
          <t>표점/만점</t>
        </is>
      </c>
      <c r="P869" s="343" t="inlineStr">
        <is>
          <t>변표/만점</t>
        </is>
      </c>
      <c r="Q869" s="342" t="inlineStr">
        <is>
          <t>2과목</t>
        </is>
      </c>
      <c r="R869" s="344" t="n">
        <v>35</v>
      </c>
      <c r="S869" s="345" t="n">
        <v>25</v>
      </c>
      <c r="T869" s="362" t="n">
        <v>20</v>
      </c>
      <c r="U869" s="361" t="n">
        <v>85.59</v>
      </c>
      <c r="V869" s="346" t="n">
        <v>122.3240416682786</v>
      </c>
      <c r="W869" s="348" t="n">
        <v>121.1754829556445</v>
      </c>
      <c r="X869" s="347" t="n">
        <v>61.76</v>
      </c>
      <c r="Y869" s="357" t="n">
        <v>62.26</v>
      </c>
      <c r="Z869" s="365" t="inlineStr">
        <is>
          <t>2등급</t>
        </is>
      </c>
      <c r="AA869" s="350" t="n">
        <v>196</v>
      </c>
      <c r="AB869" s="349" t="inlineStr">
        <is>
          <t>만점</t>
        </is>
      </c>
      <c r="AC869" s="350" t="n">
        <v>3</v>
      </c>
      <c r="AD869" s="349" t="inlineStr">
        <is>
          <t>만점</t>
        </is>
      </c>
      <c r="AE869" s="364" t="n">
        <v>0</v>
      </c>
      <c r="AF869" s="366" t="n">
        <v>0</v>
      </c>
      <c r="AG869" s="363" t="n">
        <v>0</v>
      </c>
      <c r="AH869" s="635" t="inlineStr"/>
      <c r="AL869" s="487" t="inlineStr">
        <is>
          <t>숙명여대 한국어문학부</t>
        </is>
      </c>
      <c r="AM869" s="477" t="inlineStr">
        <is>
          <t>통합</t>
        </is>
      </c>
      <c r="AN869" s="637" t="n">
        <v>100</v>
      </c>
      <c r="AO869" s="478" t="n">
        <v>-1446</v>
      </c>
      <c r="AP869" s="463" t="n">
        <v>-701</v>
      </c>
      <c r="AQ869" s="479" t="n">
        <v>-745</v>
      </c>
      <c r="AR869" s="476" t="inlineStr">
        <is>
          <t>12.01 → 11.69</t>
        </is>
      </c>
      <c r="BA869" s="313" t="inlineStr">
        <is>
          <t>자연498</t>
        </is>
      </c>
    </row>
    <row r="870" ht="16.5" customHeight="1" s="671">
      <c r="B870" s="367" t="inlineStr">
        <is>
          <t>12.01</t>
        </is>
      </c>
      <c r="C870" s="351" t="inlineStr">
        <is>
          <t>26,062</t>
        </is>
      </c>
      <c r="D870" s="727" t="n">
        <v>-1447</v>
      </c>
      <c r="E870" s="352" t="inlineStr"/>
      <c r="F870" s="341" t="n">
        <v>85.58</v>
      </c>
      <c r="G870" s="355" t="inlineStr">
        <is>
          <t>367.01</t>
        </is>
      </c>
      <c r="H870" s="356" t="inlineStr">
        <is>
          <t>371.59</t>
        </is>
      </c>
      <c r="I870" s="354" t="inlineStr">
        <is>
          <t>숙명여대</t>
        </is>
      </c>
      <c r="J870" s="340" t="inlineStr">
        <is>
          <t>문화관광학전공</t>
        </is>
      </c>
      <c r="K870" s="339" t="inlineStr">
        <is>
          <t>통합</t>
        </is>
      </c>
      <c r="L870" s="357" t="n">
        <v>9</v>
      </c>
      <c r="M870" s="358" t="inlineStr">
        <is>
          <t xml:space="preserve">901.24 / </t>
        </is>
      </c>
      <c r="N870" s="359" t="n">
        <v>1000</v>
      </c>
      <c r="O870" s="360" t="inlineStr">
        <is>
          <t>표점/만점</t>
        </is>
      </c>
      <c r="P870" s="343" t="inlineStr">
        <is>
          <t>변표/만점</t>
        </is>
      </c>
      <c r="Q870" s="342" t="inlineStr">
        <is>
          <t>2과목</t>
        </is>
      </c>
      <c r="R870" s="344" t="n">
        <v>35</v>
      </c>
      <c r="S870" s="345" t="n">
        <v>25</v>
      </c>
      <c r="T870" s="362" t="n">
        <v>20</v>
      </c>
      <c r="U870" s="361" t="n">
        <v>85.58</v>
      </c>
      <c r="V870" s="346" t="n">
        <v>122.3221158733686</v>
      </c>
      <c r="W870" s="348" t="n">
        <v>121.1741699136604</v>
      </c>
      <c r="X870" s="347" t="n">
        <v>61.76</v>
      </c>
      <c r="Y870" s="357" t="n">
        <v>62.25</v>
      </c>
      <c r="Z870" s="365" t="inlineStr">
        <is>
          <t>2등급</t>
        </is>
      </c>
      <c r="AA870" s="350" t="n">
        <v>196</v>
      </c>
      <c r="AB870" s="349" t="inlineStr">
        <is>
          <t>만점</t>
        </is>
      </c>
      <c r="AC870" s="350" t="n">
        <v>3</v>
      </c>
      <c r="AD870" s="349" t="inlineStr">
        <is>
          <t>만점</t>
        </is>
      </c>
      <c r="AE870" s="364" t="n">
        <v>0</v>
      </c>
      <c r="AF870" s="366" t="n">
        <v>0</v>
      </c>
      <c r="AG870" s="363" t="n">
        <v>0</v>
      </c>
      <c r="AH870" s="635" t="inlineStr"/>
      <c r="AL870" s="487" t="inlineStr">
        <is>
          <t>숙명여대 문화관광학전공</t>
        </is>
      </c>
      <c r="AM870" s="477" t="inlineStr">
        <is>
          <t>통합</t>
        </is>
      </c>
      <c r="AN870" s="637" t="n">
        <v>100</v>
      </c>
      <c r="AO870" s="478" t="n">
        <v>-1447</v>
      </c>
      <c r="AP870" s="463" t="n">
        <v>-702</v>
      </c>
      <c r="AQ870" s="479" t="n">
        <v>-745</v>
      </c>
      <c r="AR870" s="476" t="inlineStr">
        <is>
          <t>12.01 → 11.69</t>
        </is>
      </c>
      <c r="BA870" s="313" t="inlineStr">
        <is>
          <t>자연499</t>
        </is>
      </c>
    </row>
    <row r="871" ht="16.5" customHeight="1" s="671">
      <c r="B871" s="367" t="inlineStr">
        <is>
          <t>12.02</t>
        </is>
      </c>
      <c r="C871" s="351" t="inlineStr">
        <is>
          <t>26,083</t>
        </is>
      </c>
      <c r="D871" s="727" t="n">
        <v>-1448</v>
      </c>
      <c r="E871" s="352" t="inlineStr"/>
      <c r="F871" s="341" t="n">
        <v>85.56</v>
      </c>
      <c r="G871" s="355" t="inlineStr">
        <is>
          <t>366.49</t>
        </is>
      </c>
      <c r="H871" s="356" t="inlineStr">
        <is>
          <t>372.29</t>
        </is>
      </c>
      <c r="I871" s="354" t="inlineStr">
        <is>
          <t>숙명여대</t>
        </is>
      </c>
      <c r="J871" s="340" t="inlineStr">
        <is>
          <t>첨단공학부</t>
        </is>
      </c>
      <c r="K871" s="339" t="inlineStr">
        <is>
          <t>자연</t>
        </is>
      </c>
      <c r="L871" s="357" t="n">
        <v>78</v>
      </c>
      <c r="M871" s="358" t="inlineStr">
        <is>
          <t xml:space="preserve">901.85 / </t>
        </is>
      </c>
      <c r="N871" s="359" t="n">
        <v>1000</v>
      </c>
      <c r="O871" s="360" t="inlineStr">
        <is>
          <t>표점/만점</t>
        </is>
      </c>
      <c r="P871" s="343" t="inlineStr">
        <is>
          <t>변표/만점</t>
        </is>
      </c>
      <c r="Q871" s="342" t="inlineStr">
        <is>
          <t>2과목</t>
        </is>
      </c>
      <c r="R871" s="344" t="n">
        <v>25</v>
      </c>
      <c r="S871" s="345" t="n">
        <v>35</v>
      </c>
      <c r="T871" s="362" t="n">
        <v>25</v>
      </c>
      <c r="U871" s="361" t="n">
        <v>85.56</v>
      </c>
      <c r="V871" s="346" t="n">
        <v>122.3083644657247</v>
      </c>
      <c r="W871" s="348" t="n">
        <v>121.1647939539032</v>
      </c>
      <c r="X871" s="347" t="n">
        <v>61.51</v>
      </c>
      <c r="Y871" s="357" t="n">
        <v>62.25</v>
      </c>
      <c r="Z871" s="365" t="inlineStr">
        <is>
          <t>2등급</t>
        </is>
      </c>
      <c r="AA871" s="350" t="n">
        <v>147</v>
      </c>
      <c r="AB871" s="349" t="inlineStr">
        <is>
          <t>만점</t>
        </is>
      </c>
      <c r="AC871" s="350" t="n">
        <v>3</v>
      </c>
      <c r="AD871" s="349" t="inlineStr">
        <is>
          <t>만점</t>
        </is>
      </c>
      <c r="AE871" s="364" t="n">
        <v>0</v>
      </c>
      <c r="AF871" s="366" t="n">
        <v>6.67</v>
      </c>
      <c r="AG871" s="363" t="n">
        <v>0</v>
      </c>
      <c r="AH871" s="635" t="inlineStr">
        <is>
          <t xml:space="preserve"> 과탐3%</t>
        </is>
      </c>
      <c r="AL871" s="487" t="inlineStr">
        <is>
          <t>숙명여대 첨단공학부</t>
        </is>
      </c>
      <c r="AM871" s="477" t="inlineStr">
        <is>
          <t>자연</t>
        </is>
      </c>
      <c r="AN871" s="637" t="n">
        <v>100</v>
      </c>
      <c r="AO871" s="478" t="n">
        <v>-1448</v>
      </c>
      <c r="AP871" s="463" t="n">
        <v>-1448</v>
      </c>
      <c r="AQ871" s="479" t="n">
        <v>0</v>
      </c>
      <c r="AR871" s="476" t="inlineStr">
        <is>
          <t>12.02 → 11.35</t>
        </is>
      </c>
      <c r="BA871" s="313" t="inlineStr">
        <is>
          <t>자연500</t>
        </is>
      </c>
    </row>
    <row r="872" ht="16.5" customHeight="1" s="671">
      <c r="B872" s="367" t="inlineStr">
        <is>
          <t>12.02</t>
        </is>
      </c>
      <c r="C872" s="351" t="inlineStr">
        <is>
          <t>26,083</t>
        </is>
      </c>
      <c r="D872" s="727" t="n">
        <v>-1449</v>
      </c>
      <c r="E872" s="352" t="inlineStr">
        <is>
          <t>.00</t>
        </is>
      </c>
      <c r="F872" s="341" t="n">
        <v>85.55</v>
      </c>
      <c r="G872" s="355" t="inlineStr">
        <is>
          <t>366.94</t>
        </is>
      </c>
      <c r="H872" s="356" t="inlineStr">
        <is>
          <t>371.51</t>
        </is>
      </c>
      <c r="I872" s="354" t="inlineStr">
        <is>
          <t>숙명여대</t>
        </is>
      </c>
      <c r="J872" s="340" t="inlineStr">
        <is>
          <t>가족자원경영학과</t>
        </is>
      </c>
      <c r="K872" s="339" t="inlineStr">
        <is>
          <t>통합</t>
        </is>
      </c>
      <c r="L872" s="357" t="n">
        <v>8</v>
      </c>
      <c r="M872" s="358" t="inlineStr">
        <is>
          <t xml:space="preserve">901.11 / </t>
        </is>
      </c>
      <c r="N872" s="359" t="n">
        <v>1000</v>
      </c>
      <c r="O872" s="360" t="inlineStr">
        <is>
          <t>표점/만점</t>
        </is>
      </c>
      <c r="P872" s="343" t="inlineStr">
        <is>
          <t>변표/만점</t>
        </is>
      </c>
      <c r="Q872" s="342" t="inlineStr">
        <is>
          <t>2과목</t>
        </is>
      </c>
      <c r="R872" s="344" t="n">
        <v>35</v>
      </c>
      <c r="S872" s="345" t="n">
        <v>25</v>
      </c>
      <c r="T872" s="362" t="n">
        <v>20</v>
      </c>
      <c r="U872" s="361" t="n">
        <v>85.55</v>
      </c>
      <c r="V872" s="346" t="n">
        <v>122.2970805395393</v>
      </c>
      <c r="W872" s="348" t="n">
        <v>121.1571003678677</v>
      </c>
      <c r="X872" s="347" t="n">
        <v>61.74</v>
      </c>
      <c r="Y872" s="357" t="n">
        <v>62.23999999999999</v>
      </c>
      <c r="Z872" s="365" t="inlineStr">
        <is>
          <t>2등급</t>
        </is>
      </c>
      <c r="AA872" s="350" t="n">
        <v>196</v>
      </c>
      <c r="AB872" s="349" t="inlineStr">
        <is>
          <t>만점</t>
        </is>
      </c>
      <c r="AC872" s="350" t="n">
        <v>3</v>
      </c>
      <c r="AD872" s="349" t="inlineStr">
        <is>
          <t>만점</t>
        </is>
      </c>
      <c r="AE872" s="364" t="n">
        <v>0</v>
      </c>
      <c r="AF872" s="366" t="n">
        <v>0</v>
      </c>
      <c r="AG872" s="363" t="n">
        <v>0</v>
      </c>
      <c r="AH872" s="635" t="inlineStr"/>
      <c r="AL872" s="487" t="inlineStr">
        <is>
          <t>숙명여대 가족자원경영학과</t>
        </is>
      </c>
      <c r="AM872" s="477" t="inlineStr">
        <is>
          <t>통합</t>
        </is>
      </c>
      <c r="AN872" s="637" t="n">
        <v>100</v>
      </c>
      <c r="AO872" s="478" t="n">
        <v>-1449</v>
      </c>
      <c r="AP872" s="463" t="n">
        <v>-702</v>
      </c>
      <c r="AQ872" s="479" t="n">
        <v>-747</v>
      </c>
      <c r="AR872" s="476" t="inlineStr">
        <is>
          <t>12.03 → 11.71</t>
        </is>
      </c>
      <c r="BA872" s="313" t="inlineStr">
        <is>
          <t>자연501</t>
        </is>
      </c>
    </row>
    <row r="873" ht="16.5" customHeight="1" s="671">
      <c r="B873" s="367" t="inlineStr">
        <is>
          <t>12.03</t>
        </is>
      </c>
      <c r="C873" s="351" t="inlineStr">
        <is>
          <t>26,105</t>
        </is>
      </c>
      <c r="D873" s="727" t="n">
        <v>-1450</v>
      </c>
      <c r="E873" s="352" t="inlineStr">
        <is>
          <t>366.55</t>
        </is>
      </c>
      <c r="F873" s="341" t="n">
        <v>85.54000000000001</v>
      </c>
      <c r="G873" s="355" t="inlineStr">
        <is>
          <t>366.92</t>
        </is>
      </c>
      <c r="H873" s="356" t="inlineStr">
        <is>
          <t>371.50</t>
        </is>
      </c>
      <c r="I873" s="354" t="inlineStr">
        <is>
          <t>숭실대</t>
        </is>
      </c>
      <c r="J873" s="340" t="inlineStr">
        <is>
          <t>영어영문학과</t>
        </is>
      </c>
      <c r="K873" s="339" t="inlineStr">
        <is>
          <t>통합</t>
        </is>
      </c>
      <c r="L873" s="357" t="n">
        <v>18</v>
      </c>
      <c r="M873" s="358" t="inlineStr">
        <is>
          <t xml:space="preserve">900.11 / </t>
        </is>
      </c>
      <c r="N873" s="359" t="n">
        <v>1000</v>
      </c>
      <c r="O873" s="360" t="inlineStr">
        <is>
          <t>표점/만점</t>
        </is>
      </c>
      <c r="P873" s="343" t="inlineStr">
        <is>
          <t>변표/만점</t>
        </is>
      </c>
      <c r="Q873" s="342" t="inlineStr">
        <is>
          <t>2과목</t>
        </is>
      </c>
      <c r="R873" s="344" t="n">
        <v>35</v>
      </c>
      <c r="S873" s="345" t="n">
        <v>25</v>
      </c>
      <c r="T873" s="362" t="n">
        <v>20</v>
      </c>
      <c r="U873" s="361" t="n">
        <v>85.54000000000001</v>
      </c>
      <c r="V873" s="346" t="n">
        <v>122.291578268368</v>
      </c>
      <c r="W873" s="348" t="n">
        <v>121.1533488193418</v>
      </c>
      <c r="X873" s="347" t="n">
        <v>61.74</v>
      </c>
      <c r="Y873" s="357" t="n">
        <v>62.25</v>
      </c>
      <c r="Z873" s="365" t="inlineStr">
        <is>
          <t>2등급</t>
        </is>
      </c>
      <c r="AA873" s="350" t="n">
        <v>194</v>
      </c>
      <c r="AB873" s="349" t="inlineStr">
        <is>
          <t>만점</t>
        </is>
      </c>
      <c r="AC873" s="350" t="n">
        <v>4</v>
      </c>
      <c r="AD873" s="349" t="inlineStr">
        <is>
          <t>만점</t>
        </is>
      </c>
      <c r="AE873" s="364" t="n">
        <v>0</v>
      </c>
      <c r="AF873" s="366" t="n">
        <v>0</v>
      </c>
      <c r="AG873" s="363" t="n">
        <v>0</v>
      </c>
      <c r="AH873" s="635" t="inlineStr"/>
      <c r="AL873" s="487" t="inlineStr">
        <is>
          <t>숭실대 영어영문학과</t>
        </is>
      </c>
      <c r="AM873" s="477" t="inlineStr">
        <is>
          <t>통합</t>
        </is>
      </c>
      <c r="AN873" s="637" t="n">
        <v>100</v>
      </c>
      <c r="AO873" s="478" t="n">
        <v>-1450</v>
      </c>
      <c r="AP873" s="463" t="n">
        <v>-703</v>
      </c>
      <c r="AQ873" s="479" t="n">
        <v>-747</v>
      </c>
      <c r="AR873" s="476" t="inlineStr">
        <is>
          <t>12.04 → 11.71</t>
        </is>
      </c>
      <c r="BA873" s="313" t="inlineStr">
        <is>
          <t>통합인문359</t>
        </is>
      </c>
    </row>
    <row r="874" ht="16.5" customHeight="1" s="671">
      <c r="B874" s="367" t="inlineStr">
        <is>
          <t>12.03</t>
        </is>
      </c>
      <c r="C874" s="351" t="inlineStr">
        <is>
          <t>26,105</t>
        </is>
      </c>
      <c r="D874" s="727" t="n">
        <v>-1451</v>
      </c>
      <c r="E874" s="352" t="inlineStr">
        <is>
          <t>366.53</t>
        </is>
      </c>
      <c r="F874" s="341" t="n">
        <v>85.53</v>
      </c>
      <c r="G874" s="355" t="inlineStr">
        <is>
          <t>366.43</t>
        </is>
      </c>
      <c r="H874" s="356" t="inlineStr">
        <is>
          <t>372.26</t>
        </is>
      </c>
      <c r="I874" s="354" t="inlineStr">
        <is>
          <t>부산대</t>
        </is>
      </c>
      <c r="J874" s="340" t="inlineStr">
        <is>
          <t>정보컴퓨터공학부(컴퓨터공학전공)</t>
        </is>
      </c>
      <c r="K874" s="339" t="inlineStr">
        <is>
          <t>자연</t>
        </is>
      </c>
      <c r="L874" s="357" t="n">
        <v>32</v>
      </c>
      <c r="M874" s="358" t="inlineStr">
        <is>
          <t xml:space="preserve">696.5 / </t>
        </is>
      </c>
      <c r="N874" s="359" t="n">
        <v>1000</v>
      </c>
      <c r="O874" s="360" t="inlineStr">
        <is>
          <t>표점</t>
        </is>
      </c>
      <c r="P874" s="343" t="inlineStr">
        <is>
          <t>표점</t>
        </is>
      </c>
      <c r="Q874" s="342" t="inlineStr">
        <is>
          <t>2과목</t>
        </is>
      </c>
      <c r="R874" s="344" t="n">
        <v>20</v>
      </c>
      <c r="S874" s="345" t="n">
        <v>30</v>
      </c>
      <c r="T874" s="362" t="n">
        <v>30</v>
      </c>
      <c r="U874" s="361" t="n">
        <v>85.53</v>
      </c>
      <c r="V874" s="346" t="n">
        <v>122.2870105592227</v>
      </c>
      <c r="W874" s="348" t="n">
        <v>121.1502344721973</v>
      </c>
      <c r="X874" s="347" t="n">
        <v>61.5</v>
      </c>
      <c r="Y874" s="357" t="inlineStr"/>
      <c r="Z874" s="365" t="inlineStr">
        <is>
          <t>2등급</t>
        </is>
      </c>
      <c r="AA874" s="350" t="n">
        <v>198</v>
      </c>
      <c r="AB874" s="349" t="inlineStr">
        <is>
          <t>만점</t>
        </is>
      </c>
      <c r="AC874" s="350" t="n">
        <v>10</v>
      </c>
      <c r="AD874" s="349" t="inlineStr">
        <is>
          <t>만점</t>
        </is>
      </c>
      <c r="AE874" s="364" t="n">
        <v>0</v>
      </c>
      <c r="AF874" s="366" t="n">
        <v>0</v>
      </c>
      <c r="AG874" s="363" t="n">
        <v>0</v>
      </c>
      <c r="AH874" s="635" t="inlineStr"/>
      <c r="AL874" s="487" t="inlineStr">
        <is>
          <t>부산대 정보컴퓨터공학부(컴퓨터공학전공)</t>
        </is>
      </c>
      <c r="AM874" s="477" t="inlineStr">
        <is>
          <t>자연</t>
        </is>
      </c>
      <c r="AN874" s="637" t="n">
        <v>100</v>
      </c>
      <c r="AO874" s="478" t="n">
        <v>-1451</v>
      </c>
      <c r="AP874" s="463" t="n">
        <v>-1451</v>
      </c>
      <c r="AQ874" s="479" t="n">
        <v>0</v>
      </c>
      <c r="AR874" s="476" t="inlineStr">
        <is>
          <t>12.04 → 11.37</t>
        </is>
      </c>
      <c r="BA874" s="313" t="inlineStr">
        <is>
          <t>통합인문360</t>
        </is>
      </c>
    </row>
    <row r="875" ht="16.5" customHeight="1" s="671">
      <c r="B875" s="367" t="inlineStr">
        <is>
          <t>12.04</t>
        </is>
      </c>
      <c r="C875" s="351" t="inlineStr">
        <is>
          <t>26,127</t>
        </is>
      </c>
      <c r="D875" s="727" t="n">
        <v>-1452</v>
      </c>
      <c r="E875" s="352" t="inlineStr"/>
      <c r="F875" s="341" t="n">
        <v>85.52</v>
      </c>
      <c r="G875" s="355" t="inlineStr">
        <is>
          <t>366.42</t>
        </is>
      </c>
      <c r="H875" s="356" t="inlineStr">
        <is>
          <t>372.25</t>
        </is>
      </c>
      <c r="I875" s="354" t="inlineStr">
        <is>
          <t>아주대</t>
        </is>
      </c>
      <c r="J875" s="340" t="inlineStr">
        <is>
          <t>첨단신소재공학과</t>
        </is>
      </c>
      <c r="K875" s="339" t="inlineStr">
        <is>
          <t>자연</t>
        </is>
      </c>
      <c r="L875" s="357" t="n">
        <v>24</v>
      </c>
      <c r="M875" s="358" t="inlineStr">
        <is>
          <t xml:space="preserve">906.05 / </t>
        </is>
      </c>
      <c r="N875" s="359" t="n">
        <v>1000</v>
      </c>
      <c r="O875" s="360" t="inlineStr">
        <is>
          <t>표점/만점</t>
        </is>
      </c>
      <c r="P875" s="343" t="inlineStr">
        <is>
          <t>변표/만점</t>
        </is>
      </c>
      <c r="Q875" s="342" t="inlineStr">
        <is>
          <t>2과목</t>
        </is>
      </c>
      <c r="R875" s="344" t="n">
        <v>20</v>
      </c>
      <c r="S875" s="345" t="n">
        <v>35</v>
      </c>
      <c r="T875" s="362" t="n">
        <v>30</v>
      </c>
      <c r="U875" s="361" t="n">
        <v>85.52</v>
      </c>
      <c r="V875" s="346" t="n">
        <v>122.282394037133</v>
      </c>
      <c r="W875" s="348" t="n">
        <v>121.1470868434998</v>
      </c>
      <c r="X875" s="347" t="n">
        <v>61.5</v>
      </c>
      <c r="Y875" s="357" t="n">
        <v>62.16</v>
      </c>
      <c r="Z875" s="365" t="inlineStr">
        <is>
          <t>2등급</t>
        </is>
      </c>
      <c r="AA875" s="350" t="n">
        <v>144</v>
      </c>
      <c r="AB875" s="349" t="inlineStr">
        <is>
          <t>만점</t>
        </is>
      </c>
      <c r="AC875" s="350" t="n">
        <v>0</v>
      </c>
      <c r="AD875" s="349" t="inlineStr">
        <is>
          <t>만점</t>
        </is>
      </c>
      <c r="AE875" s="364" t="n">
        <v>0</v>
      </c>
      <c r="AF875" s="366" t="n">
        <v>17.071</v>
      </c>
      <c r="AG875" s="363" t="n">
        <v>0</v>
      </c>
      <c r="AH875" s="635" t="inlineStr">
        <is>
          <t xml:space="preserve"> 미/기/과탐 3%</t>
        </is>
      </c>
      <c r="AL875" s="487" t="inlineStr">
        <is>
          <t>아주대 첨단신소재공학과</t>
        </is>
      </c>
      <c r="AM875" s="477" t="inlineStr">
        <is>
          <t>자연</t>
        </is>
      </c>
      <c r="AN875" s="637" t="n">
        <v>100</v>
      </c>
      <c r="AO875" s="478" t="n">
        <v>-1452</v>
      </c>
      <c r="AP875" s="463" t="n">
        <v>-1452</v>
      </c>
      <c r="AQ875" s="479" t="n">
        <v>0</v>
      </c>
      <c r="AR875" s="476" t="inlineStr">
        <is>
          <t>12.04 → 11.37</t>
        </is>
      </c>
      <c r="BA875" s="313" t="inlineStr">
        <is>
          <t>자연502</t>
        </is>
      </c>
    </row>
    <row r="876" ht="16.5" customHeight="1" s="671">
      <c r="B876" s="367" t="inlineStr">
        <is>
          <t>12.04</t>
        </is>
      </c>
      <c r="C876" s="351" t="inlineStr">
        <is>
          <t>26,127</t>
        </is>
      </c>
      <c r="D876" s="727" t="n">
        <v>-1453</v>
      </c>
      <c r="E876" s="352" t="inlineStr">
        <is>
          <t>366.47</t>
        </is>
      </c>
      <c r="F876" s="341" t="n">
        <v>85.52</v>
      </c>
      <c r="G876" s="355" t="inlineStr">
        <is>
          <t>366.41</t>
        </is>
      </c>
      <c r="H876" s="356" t="inlineStr">
        <is>
          <t>370.93</t>
        </is>
      </c>
      <c r="I876" s="354" t="inlineStr">
        <is>
          <t>인하대</t>
        </is>
      </c>
      <c r="J876" s="340" t="inlineStr">
        <is>
          <t>반도체시스템공학과</t>
        </is>
      </c>
      <c r="K876" s="339" t="inlineStr">
        <is>
          <t>통합</t>
        </is>
      </c>
      <c r="L876" s="357" t="n">
        <v>33</v>
      </c>
      <c r="M876" s="358" t="inlineStr">
        <is>
          <t xml:space="preserve">904.6 / </t>
        </is>
      </c>
      <c r="N876" s="359" t="n">
        <v>1000</v>
      </c>
      <c r="O876" s="360" t="inlineStr">
        <is>
          <t>표점/만점</t>
        </is>
      </c>
      <c r="P876" s="343" t="inlineStr">
        <is>
          <t>변표/만점</t>
        </is>
      </c>
      <c r="Q876" s="342" t="inlineStr">
        <is>
          <t>2과목</t>
        </is>
      </c>
      <c r="R876" s="344" t="n">
        <v>25</v>
      </c>
      <c r="S876" s="345" t="n">
        <v>35</v>
      </c>
      <c r="T876" s="362" t="n">
        <v>30</v>
      </c>
      <c r="U876" s="361" t="n">
        <v>85.52</v>
      </c>
      <c r="V876" s="346" t="n">
        <v>122.2785151823668</v>
      </c>
      <c r="W876" s="348" t="n">
        <v>121.1444421697955</v>
      </c>
      <c r="X876" s="347" t="n">
        <v>61.49</v>
      </c>
      <c r="Y876" s="357" t="n">
        <v>62.23999999999999</v>
      </c>
      <c r="Z876" s="365" t="inlineStr">
        <is>
          <t>2등급</t>
        </is>
      </c>
      <c r="AA876" s="350" t="n">
        <v>98</v>
      </c>
      <c r="AB876" s="349" t="inlineStr">
        <is>
          <t>만점</t>
        </is>
      </c>
      <c r="AC876" s="350" t="n">
        <v>0</v>
      </c>
      <c r="AD876" s="349" t="inlineStr">
        <is>
          <t>만점</t>
        </is>
      </c>
      <c r="AE876" s="364" t="n">
        <v>0</v>
      </c>
      <c r="AF876" s="366" t="n">
        <v>17.088</v>
      </c>
      <c r="AG876" s="363" t="n">
        <v>0</v>
      </c>
      <c r="AH876" s="635" t="inlineStr">
        <is>
          <t xml:space="preserve"> 미/기/과탐 3%</t>
        </is>
      </c>
      <c r="AL876" s="487" t="inlineStr">
        <is>
          <t>인하대 반도체시스템공학과</t>
        </is>
      </c>
      <c r="AM876" s="477" t="inlineStr">
        <is>
          <t>통합</t>
        </is>
      </c>
      <c r="AN876" s="637" t="n">
        <v>100</v>
      </c>
      <c r="AO876" s="478" t="n">
        <v>-1453</v>
      </c>
      <c r="AP876" s="463" t="n">
        <v>-702</v>
      </c>
      <c r="AQ876" s="479" t="n">
        <v>-751</v>
      </c>
      <c r="AR876" s="476" t="inlineStr">
        <is>
          <t>12.25 → 11.93</t>
        </is>
      </c>
      <c r="BA876" s="313" t="inlineStr">
        <is>
          <t>통합인문361</t>
        </is>
      </c>
    </row>
    <row r="877" ht="16.5" customHeight="1" s="671">
      <c r="B877" s="367" t="inlineStr">
        <is>
          <t>12.05</t>
        </is>
      </c>
      <c r="C877" s="351" t="inlineStr">
        <is>
          <t>26,149</t>
        </is>
      </c>
      <c r="D877" s="727" t="n">
        <v>-1454</v>
      </c>
      <c r="E877" s="352" t="inlineStr">
        <is>
          <t>.00</t>
        </is>
      </c>
      <c r="F877" s="341" t="n">
        <v>85.5</v>
      </c>
      <c r="G877" s="355" t="inlineStr">
        <is>
          <t>366.37</t>
        </is>
      </c>
      <c r="H877" s="356" t="inlineStr">
        <is>
          <t>372.23</t>
        </is>
      </c>
      <c r="I877" s="354" t="inlineStr">
        <is>
          <t>가천대</t>
        </is>
      </c>
      <c r="J877" s="340" t="inlineStr">
        <is>
          <t>간호학과</t>
        </is>
      </c>
      <c r="K877" s="339" t="inlineStr">
        <is>
          <t>자연</t>
        </is>
      </c>
      <c r="L877" s="357" t="n">
        <v>82</v>
      </c>
      <c r="M877" s="358" t="inlineStr">
        <is>
          <t xml:space="preserve">87.4 / </t>
        </is>
      </c>
      <c r="N877" s="359" t="n">
        <v>100</v>
      </c>
      <c r="O877" s="360" t="inlineStr">
        <is>
          <t>백분위</t>
        </is>
      </c>
      <c r="P877" s="343" t="inlineStr">
        <is>
          <t>백분위</t>
        </is>
      </c>
      <c r="Q877" s="342" t="inlineStr">
        <is>
          <t>1과목</t>
        </is>
      </c>
      <c r="R877" s="344" t="n">
        <v>25</v>
      </c>
      <c r="S877" s="345" t="n">
        <v>35</v>
      </c>
      <c r="T877" s="362" t="n">
        <v>20</v>
      </c>
      <c r="U877" s="361" t="n">
        <v>85.5</v>
      </c>
      <c r="V877" s="346" t="n">
        <v>122.2666666666667</v>
      </c>
      <c r="W877" s="348" t="n">
        <v>121.1363636363636</v>
      </c>
      <c r="X877" s="347" t="n">
        <v>61.48</v>
      </c>
      <c r="Y877" s="357" t="inlineStr"/>
      <c r="Z877" s="365" t="inlineStr">
        <is>
          <t>2등급</t>
        </is>
      </c>
      <c r="AA877" s="350" t="n">
        <v>19</v>
      </c>
      <c r="AB877" s="349" t="inlineStr">
        <is>
          <t>만점</t>
        </is>
      </c>
      <c r="AC877" s="350" t="n">
        <v>0</v>
      </c>
      <c r="AD877" s="349" t="inlineStr">
        <is>
          <t>만점</t>
        </is>
      </c>
      <c r="AE877" s="364" t="n">
        <v>0</v>
      </c>
      <c r="AF877" s="366" t="n">
        <v>0</v>
      </c>
      <c r="AG877" s="363" t="n">
        <v>0</v>
      </c>
      <c r="AH877" s="635" t="inlineStr"/>
      <c r="AL877" s="487" t="inlineStr">
        <is>
          <t>가천대 간호학과</t>
        </is>
      </c>
      <c r="AM877" s="477" t="inlineStr">
        <is>
          <t>자연</t>
        </is>
      </c>
      <c r="AN877" s="637" t="n">
        <v>100</v>
      </c>
      <c r="AO877" s="478" t="n">
        <v>-1454</v>
      </c>
      <c r="AP877" s="463" t="n">
        <v>-1454</v>
      </c>
      <c r="AQ877" s="479" t="n">
        <v>0</v>
      </c>
      <c r="AR877" s="476" t="inlineStr">
        <is>
          <t>12.06 → 11.39</t>
        </is>
      </c>
      <c r="BA877" s="313" t="inlineStr">
        <is>
          <t>통합인문362</t>
        </is>
      </c>
    </row>
    <row r="878" ht="16.5" customHeight="1" s="671">
      <c r="B878" s="367" t="inlineStr">
        <is>
          <t>12.06</t>
        </is>
      </c>
      <c r="C878" s="351" t="inlineStr">
        <is>
          <t>26,170</t>
        </is>
      </c>
      <c r="D878" s="727" t="n">
        <v>-1455</v>
      </c>
      <c r="E878" s="352" t="inlineStr"/>
      <c r="F878" s="341" t="n">
        <v>85.48999999999999</v>
      </c>
      <c r="G878" s="355" t="inlineStr">
        <is>
          <t>366.83</t>
        </is>
      </c>
      <c r="H878" s="356" t="inlineStr">
        <is>
          <t>371.43</t>
        </is>
      </c>
      <c r="I878" s="354" t="inlineStr">
        <is>
          <t>숙명여대</t>
        </is>
      </c>
      <c r="J878" s="340" t="inlineStr">
        <is>
          <t>경제학부</t>
        </is>
      </c>
      <c r="K878" s="339" t="inlineStr">
        <is>
          <t>Select</t>
        </is>
      </c>
      <c r="L878" s="357" t="n">
        <v>25</v>
      </c>
      <c r="M878" s="358" t="inlineStr">
        <is>
          <t xml:space="preserve">900.19 / </t>
        </is>
      </c>
      <c r="N878" s="359" t="n">
        <v>1000</v>
      </c>
      <c r="O878" s="360" t="inlineStr">
        <is>
          <t>표점/만점</t>
        </is>
      </c>
      <c r="P878" s="343" t="inlineStr">
        <is>
          <t>변표/만점</t>
        </is>
      </c>
      <c r="Q878" s="342" t="inlineStr">
        <is>
          <t>2과목</t>
        </is>
      </c>
      <c r="R878" s="344" t="n">
        <v>30</v>
      </c>
      <c r="S878" s="345" t="n">
        <v>30</v>
      </c>
      <c r="T878" s="362" t="n">
        <v>20</v>
      </c>
      <c r="U878" s="361" t="n">
        <v>85.48999999999999</v>
      </c>
      <c r="V878" s="346" t="n">
        <v>122.2579513852462</v>
      </c>
      <c r="W878" s="348" t="n">
        <v>121.1304213990315</v>
      </c>
      <c r="X878" s="347" t="n">
        <v>61.72</v>
      </c>
      <c r="Y878" s="357" t="n">
        <v>62.22</v>
      </c>
      <c r="Z878" s="365" t="inlineStr">
        <is>
          <t>2등급</t>
        </is>
      </c>
      <c r="AA878" s="350" t="n">
        <v>196</v>
      </c>
      <c r="AB878" s="349" t="inlineStr">
        <is>
          <t>만점</t>
        </is>
      </c>
      <c r="AC878" s="350" t="n">
        <v>3</v>
      </c>
      <c r="AD878" s="349" t="inlineStr">
        <is>
          <t>만점</t>
        </is>
      </c>
      <c r="AE878" s="364" t="n">
        <v>0</v>
      </c>
      <c r="AF878" s="366" t="n">
        <v>0</v>
      </c>
      <c r="AG878" s="363" t="n">
        <v>0</v>
      </c>
      <c r="AH878" s="635" t="inlineStr"/>
      <c r="AL878" s="487" t="inlineStr">
        <is>
          <t>숙명여대 경제학부</t>
        </is>
      </c>
      <c r="AM878" s="477" t="inlineStr">
        <is>
          <t>Select</t>
        </is>
      </c>
      <c r="AN878" s="637" t="n">
        <v>100</v>
      </c>
      <c r="AO878" s="478" t="n">
        <v>-1455</v>
      </c>
      <c r="AP878" s="463" t="n">
        <v>-705</v>
      </c>
      <c r="AQ878" s="479" t="n">
        <v>-750</v>
      </c>
      <c r="AR878" s="476" t="inlineStr">
        <is>
          <t>12.07 → 11.74</t>
        </is>
      </c>
      <c r="BA878" s="313" t="inlineStr">
        <is>
          <t>자연503</t>
        </is>
      </c>
    </row>
    <row r="879" ht="16.5" customHeight="1" s="671">
      <c r="B879" s="367" t="inlineStr">
        <is>
          <t>12.09</t>
        </is>
      </c>
      <c r="C879" s="351" t="inlineStr">
        <is>
          <t>26,235</t>
        </is>
      </c>
      <c r="D879" s="727" t="n">
        <v>-1456</v>
      </c>
      <c r="E879" s="352" t="inlineStr"/>
      <c r="F879" s="341" t="n">
        <v>85.47</v>
      </c>
      <c r="G879" s="355" t="inlineStr">
        <is>
          <t>366.31</t>
        </is>
      </c>
      <c r="H879" s="356" t="inlineStr">
        <is>
          <t>372.10</t>
        </is>
      </c>
      <c r="I879" s="354" t="inlineStr">
        <is>
          <t>인하대</t>
        </is>
      </c>
      <c r="J879" s="340" t="inlineStr">
        <is>
          <t>첨단바이오의약학과</t>
        </is>
      </c>
      <c r="K879" s="339" t="inlineStr">
        <is>
          <t>자연</t>
        </is>
      </c>
      <c r="L879" s="357" t="n">
        <v>10</v>
      </c>
      <c r="M879" s="358" t="inlineStr">
        <is>
          <t xml:space="preserve">904.4 / </t>
        </is>
      </c>
      <c r="N879" s="359" t="n">
        <v>1000</v>
      </c>
      <c r="O879" s="360" t="inlineStr">
        <is>
          <t>표점/만점</t>
        </is>
      </c>
      <c r="P879" s="343" t="inlineStr">
        <is>
          <t>변표/만점</t>
        </is>
      </c>
      <c r="Q879" s="342" t="inlineStr">
        <is>
          <t>2과목</t>
        </is>
      </c>
      <c r="R879" s="344" t="n">
        <v>25</v>
      </c>
      <c r="S879" s="345" t="n">
        <v>35</v>
      </c>
      <c r="T879" s="362" t="n">
        <v>30</v>
      </c>
      <c r="U879" s="361" t="n">
        <v>85.47</v>
      </c>
      <c r="V879" s="346" t="n">
        <v>122.2440652621439</v>
      </c>
      <c r="W879" s="348" t="n">
        <v>121.1209535878254</v>
      </c>
      <c r="X879" s="347" t="n">
        <v>61.47</v>
      </c>
      <c r="Y879" s="357" t="n">
        <v>62.22</v>
      </c>
      <c r="Z879" s="365" t="inlineStr">
        <is>
          <t>2등급</t>
        </is>
      </c>
      <c r="AA879" s="350" t="n">
        <v>98</v>
      </c>
      <c r="AB879" s="349" t="inlineStr">
        <is>
          <t>만점</t>
        </is>
      </c>
      <c r="AC879" s="350" t="n">
        <v>0</v>
      </c>
      <c r="AD879" s="349" t="inlineStr">
        <is>
          <t>만점</t>
        </is>
      </c>
      <c r="AE879" s="364" t="n">
        <v>0</v>
      </c>
      <c r="AF879" s="366" t="n">
        <v>17.084</v>
      </c>
      <c r="AG879" s="363" t="n">
        <v>0</v>
      </c>
      <c r="AH879" s="635" t="inlineStr">
        <is>
          <t xml:space="preserve"> 미/기/과탐 3%</t>
        </is>
      </c>
      <c r="AL879" s="487" t="inlineStr">
        <is>
          <t>인하대 첨단바이오의약학과</t>
        </is>
      </c>
      <c r="AM879" s="477" t="inlineStr">
        <is>
          <t>자연</t>
        </is>
      </c>
      <c r="AN879" s="637" t="n">
        <v>100</v>
      </c>
      <c r="AO879" s="478" t="n">
        <v>-1456</v>
      </c>
      <c r="AP879" s="463" t="n">
        <v>-1456</v>
      </c>
      <c r="AQ879" s="479" t="n">
        <v>0</v>
      </c>
      <c r="AR879" s="476" t="inlineStr">
        <is>
          <t>12.09 → 11.42</t>
        </is>
      </c>
      <c r="BA879" s="313" t="inlineStr">
        <is>
          <t>자연504</t>
        </is>
      </c>
    </row>
    <row r="880" ht="16.5" customHeight="1" s="671">
      <c r="B880" s="367" t="inlineStr">
        <is>
          <t>12.07</t>
        </is>
      </c>
      <c r="C880" s="351" t="inlineStr">
        <is>
          <t>26,192</t>
        </is>
      </c>
      <c r="D880" s="727" t="n">
        <v>-1457</v>
      </c>
      <c r="E880" s="352" t="inlineStr"/>
      <c r="F880" s="341" t="n">
        <v>85.47</v>
      </c>
      <c r="G880" s="355" t="inlineStr">
        <is>
          <t>366.33</t>
        </is>
      </c>
      <c r="H880" s="356" t="inlineStr">
        <is>
          <t>372.18</t>
        </is>
      </c>
      <c r="I880" s="354" t="inlineStr">
        <is>
          <t>국민대</t>
        </is>
      </c>
      <c r="J880" s="340" t="inlineStr">
        <is>
          <t>바이오발효융합학과</t>
        </is>
      </c>
      <c r="K880" s="339" t="inlineStr">
        <is>
          <t>자연</t>
        </is>
      </c>
      <c r="L880" s="357" t="n">
        <v>5</v>
      </c>
      <c r="M880" s="358" t="inlineStr">
        <is>
          <t xml:space="preserve">695.35 / </t>
        </is>
      </c>
      <c r="N880" s="359" t="n">
        <v>1000</v>
      </c>
      <c r="O880" s="360" t="inlineStr">
        <is>
          <t>표점</t>
        </is>
      </c>
      <c r="P880" s="343" t="inlineStr">
        <is>
          <t>표점</t>
        </is>
      </c>
      <c r="Q880" s="342" t="inlineStr">
        <is>
          <t>2과목</t>
        </is>
      </c>
      <c r="R880" s="344" t="n">
        <v>20</v>
      </c>
      <c r="S880" s="345" t="n">
        <v>30</v>
      </c>
      <c r="T880" s="362" t="n">
        <v>30</v>
      </c>
      <c r="U880" s="361" t="n">
        <v>85.47</v>
      </c>
      <c r="V880" s="346" t="n">
        <v>122.2494246702859</v>
      </c>
      <c r="W880" s="348" t="n">
        <v>121.1246077297404</v>
      </c>
      <c r="X880" s="347" t="n">
        <v>61.48</v>
      </c>
      <c r="Y880" s="357" t="inlineStr"/>
      <c r="Z880" s="365" t="inlineStr">
        <is>
          <t>2등급</t>
        </is>
      </c>
      <c r="AA880" s="350" t="n">
        <v>196</v>
      </c>
      <c r="AB880" s="349" t="inlineStr">
        <is>
          <t>만점</t>
        </is>
      </c>
      <c r="AC880" s="350" t="n">
        <v>0</v>
      </c>
      <c r="AD880" s="349" t="inlineStr">
        <is>
          <t>만점</t>
        </is>
      </c>
      <c r="AE880" s="364" t="n">
        <v>0</v>
      </c>
      <c r="AF880" s="366" t="n">
        <v>10.984</v>
      </c>
      <c r="AG880" s="363" t="n">
        <v>0</v>
      </c>
      <c r="AH880" s="635" t="inlineStr">
        <is>
          <t xml:space="preserve"> 미/기,과3%</t>
        </is>
      </c>
      <c r="AL880" s="487" t="inlineStr">
        <is>
          <t>국민대 바이오발효융합학과</t>
        </is>
      </c>
      <c r="AM880" s="477" t="inlineStr">
        <is>
          <t>자연</t>
        </is>
      </c>
      <c r="AN880" s="637" t="n">
        <v>100</v>
      </c>
      <c r="AO880" s="478" t="n">
        <v>-1457</v>
      </c>
      <c r="AP880" s="463" t="n">
        <v>-1457</v>
      </c>
      <c r="AQ880" s="479" t="n">
        <v>0</v>
      </c>
      <c r="AR880" s="476" t="inlineStr">
        <is>
          <t>12.08 → 11.40</t>
        </is>
      </c>
      <c r="BA880" s="313" t="inlineStr">
        <is>
          <t>자연505</t>
        </is>
      </c>
    </row>
    <row r="881" ht="16.5" customHeight="1" s="671">
      <c r="B881" s="367" t="inlineStr">
        <is>
          <t>12.08</t>
        </is>
      </c>
      <c r="C881" s="351" t="inlineStr">
        <is>
          <t>26,214</t>
        </is>
      </c>
      <c r="D881" s="727" t="n">
        <v>-1458</v>
      </c>
      <c r="E881" s="352" t="inlineStr"/>
      <c r="F881" s="341" t="n">
        <v>85.47</v>
      </c>
      <c r="G881" s="355" t="inlineStr">
        <is>
          <t>366.32</t>
        </is>
      </c>
      <c r="H881" s="356" t="inlineStr">
        <is>
          <t>370.78</t>
        </is>
      </c>
      <c r="I881" s="354" t="inlineStr">
        <is>
          <t>숙명여대</t>
        </is>
      </c>
      <c r="J881" s="340" t="inlineStr">
        <is>
          <t>자유전공학부</t>
        </is>
      </c>
      <c r="K881" s="339" t="inlineStr">
        <is>
          <t>통합</t>
        </is>
      </c>
      <c r="L881" s="357" t="n">
        <v>303</v>
      </c>
      <c r="M881" s="358" t="inlineStr">
        <is>
          <t xml:space="preserve">895.57 / </t>
        </is>
      </c>
      <c r="N881" s="359" t="n">
        <v>1000</v>
      </c>
      <c r="O881" s="360" t="inlineStr">
        <is>
          <t>표점/만점</t>
        </is>
      </c>
      <c r="P881" s="343" t="inlineStr">
        <is>
          <t>변표/만점</t>
        </is>
      </c>
      <c r="Q881" s="342" t="inlineStr">
        <is>
          <t>2과목</t>
        </is>
      </c>
      <c r="R881" s="344" t="n">
        <v>30</v>
      </c>
      <c r="S881" s="345" t="n">
        <v>30</v>
      </c>
      <c r="T881" s="362" t="n">
        <v>25</v>
      </c>
      <c r="U881" s="361" t="n">
        <v>85.47</v>
      </c>
      <c r="V881" s="346" t="n">
        <v>122.2469818700119</v>
      </c>
      <c r="W881" s="348" t="n">
        <v>121.122942184099</v>
      </c>
      <c r="X881" s="347" t="n">
        <v>61.48</v>
      </c>
      <c r="Y881" s="357" t="n">
        <v>62.21</v>
      </c>
      <c r="Z881" s="365" t="inlineStr">
        <is>
          <t>2등급</t>
        </is>
      </c>
      <c r="AA881" s="350" t="n">
        <v>147</v>
      </c>
      <c r="AB881" s="349" t="inlineStr">
        <is>
          <t>만점</t>
        </is>
      </c>
      <c r="AC881" s="350" t="n">
        <v>3</v>
      </c>
      <c r="AD881" s="349" t="inlineStr">
        <is>
          <t>만점</t>
        </is>
      </c>
      <c r="AE881" s="364" t="n">
        <v>0</v>
      </c>
      <c r="AF881" s="366" t="n">
        <v>0</v>
      </c>
      <c r="AG881" s="363" t="n">
        <v>0</v>
      </c>
      <c r="AH881" s="635" t="inlineStr"/>
      <c r="AL881" s="487" t="inlineStr">
        <is>
          <t>숙명여대 자유전공학부</t>
        </is>
      </c>
      <c r="AM881" s="477" t="inlineStr">
        <is>
          <t>통합</t>
        </is>
      </c>
      <c r="AN881" s="637" t="n">
        <v>100</v>
      </c>
      <c r="AO881" s="478" t="n">
        <v>-1458</v>
      </c>
      <c r="AP881" s="463" t="n">
        <v>-703</v>
      </c>
      <c r="AQ881" s="479" t="n">
        <v>-755</v>
      </c>
      <c r="AR881" s="476" t="inlineStr">
        <is>
          <t>12.30 → 11.98</t>
        </is>
      </c>
      <c r="BA881" s="313" t="inlineStr">
        <is>
          <t>통합인문363</t>
        </is>
      </c>
    </row>
    <row r="882" ht="16.5" customHeight="1" s="671">
      <c r="B882" s="367" t="inlineStr">
        <is>
          <t>12.09</t>
        </is>
      </c>
      <c r="C882" s="351" t="inlineStr">
        <is>
          <t>26,235</t>
        </is>
      </c>
      <c r="D882" s="727" t="n">
        <v>-1459</v>
      </c>
      <c r="E882" s="352" t="inlineStr">
        <is>
          <t>366.36</t>
        </is>
      </c>
      <c r="F882" s="341" t="n">
        <v>85.45999999999999</v>
      </c>
      <c r="G882" s="355" t="inlineStr">
        <is>
          <t>366.30</t>
        </is>
      </c>
      <c r="H882" s="356" t="inlineStr">
        <is>
          <t>372.08</t>
        </is>
      </c>
      <c r="I882" s="354" t="inlineStr">
        <is>
          <t>아주대</t>
        </is>
      </c>
      <c r="J882" s="340" t="inlineStr">
        <is>
          <t>사이버보안학과</t>
        </is>
      </c>
      <c r="K882" s="339" t="inlineStr">
        <is>
          <t>자연</t>
        </is>
      </c>
      <c r="L882" s="357" t="n">
        <v>7</v>
      </c>
      <c r="M882" s="358" t="inlineStr">
        <is>
          <t xml:space="preserve">905.8 / </t>
        </is>
      </c>
      <c r="N882" s="359" t="n">
        <v>1000</v>
      </c>
      <c r="O882" s="360" t="inlineStr">
        <is>
          <t>표점/만점</t>
        </is>
      </c>
      <c r="P882" s="343" t="inlineStr">
        <is>
          <t>변표/만점</t>
        </is>
      </c>
      <c r="Q882" s="342" t="inlineStr">
        <is>
          <t>2과목</t>
        </is>
      </c>
      <c r="R882" s="344" t="n">
        <v>20</v>
      </c>
      <c r="S882" s="345" t="n">
        <v>35</v>
      </c>
      <c r="T882" s="362" t="n">
        <v>30</v>
      </c>
      <c r="U882" s="361" t="n">
        <v>85.45999999999999</v>
      </c>
      <c r="V882" s="346" t="n">
        <v>122.2375606669152</v>
      </c>
      <c r="W882" s="348" t="n">
        <v>121.1165186365331</v>
      </c>
      <c r="X882" s="347" t="n">
        <v>61.47</v>
      </c>
      <c r="Y882" s="357" t="n">
        <v>62.14</v>
      </c>
      <c r="Z882" s="365" t="inlineStr">
        <is>
          <t>2등급</t>
        </is>
      </c>
      <c r="AA882" s="350" t="n">
        <v>144</v>
      </c>
      <c r="AB882" s="349" t="inlineStr">
        <is>
          <t>만점</t>
        </is>
      </c>
      <c r="AC882" s="350" t="n">
        <v>0</v>
      </c>
      <c r="AD882" s="349" t="inlineStr">
        <is>
          <t>만점</t>
        </is>
      </c>
      <c r="AE882" s="364" t="n">
        <v>0</v>
      </c>
      <c r="AF882" s="366" t="n">
        <v>17.066</v>
      </c>
      <c r="AG882" s="363" t="n">
        <v>0</v>
      </c>
      <c r="AH882" s="635" t="inlineStr">
        <is>
          <t xml:space="preserve"> 미/기/과탐 3%</t>
        </is>
      </c>
      <c r="AL882" s="487" t="inlineStr">
        <is>
          <t>아주대 사이버보안학과</t>
        </is>
      </c>
      <c r="AM882" s="477" t="inlineStr">
        <is>
          <t>자연</t>
        </is>
      </c>
      <c r="AN882" s="637" t="n">
        <v>100</v>
      </c>
      <c r="AO882" s="478" t="n">
        <v>-1459</v>
      </c>
      <c r="AP882" s="463" t="n">
        <v>-1459</v>
      </c>
      <c r="AQ882" s="479" t="n">
        <v>0</v>
      </c>
      <c r="AR882" s="476" t="inlineStr">
        <is>
          <t>12.10 → 11.42</t>
        </is>
      </c>
      <c r="BA882" s="313" t="inlineStr">
        <is>
          <t>자연506</t>
        </is>
      </c>
    </row>
    <row r="883" ht="16.5" customHeight="1" s="671">
      <c r="B883" s="367" t="inlineStr">
        <is>
          <t>12.11</t>
        </is>
      </c>
      <c r="C883" s="351" t="inlineStr">
        <is>
          <t>26,279</t>
        </is>
      </c>
      <c r="D883" s="727" t="n">
        <v>-1460</v>
      </c>
      <c r="E883" s="352" t="inlineStr"/>
      <c r="F883" s="341" t="n">
        <v>85.44</v>
      </c>
      <c r="G883" s="355" t="inlineStr">
        <is>
          <t>366.27</t>
        </is>
      </c>
      <c r="H883" s="356" t="inlineStr">
        <is>
          <t>372.01</t>
        </is>
      </c>
      <c r="I883" s="354" t="inlineStr">
        <is>
          <t>숭실대</t>
        </is>
      </c>
      <c r="J883" s="340" t="inlineStr">
        <is>
          <t>화학공학과</t>
        </is>
      </c>
      <c r="K883" s="339" t="inlineStr">
        <is>
          <t>자연</t>
        </is>
      </c>
      <c r="L883" s="357" t="n">
        <v>26</v>
      </c>
      <c r="M883" s="358" t="inlineStr">
        <is>
          <t xml:space="preserve">911.57 / </t>
        </is>
      </c>
      <c r="N883" s="359" t="n">
        <v>1000</v>
      </c>
      <c r="O883" s="360" t="inlineStr">
        <is>
          <t>표점/만점</t>
        </is>
      </c>
      <c r="P883" s="343" t="inlineStr">
        <is>
          <t>변표/만점</t>
        </is>
      </c>
      <c r="Q883" s="342" t="inlineStr">
        <is>
          <t>2과목</t>
        </is>
      </c>
      <c r="R883" s="344" t="n">
        <v>20</v>
      </c>
      <c r="S883" s="345" t="n">
        <v>35</v>
      </c>
      <c r="T883" s="362" t="n">
        <v>25</v>
      </c>
      <c r="U883" s="361" t="n">
        <v>85.44</v>
      </c>
      <c r="V883" s="346" t="n">
        <v>122.2276074087202</v>
      </c>
      <c r="W883" s="348" t="n">
        <v>121.1097323241274</v>
      </c>
      <c r="X883" s="347" t="n">
        <v>61.47</v>
      </c>
      <c r="Y883" s="357" t="n">
        <v>62.21</v>
      </c>
      <c r="Z883" s="365" t="inlineStr">
        <is>
          <t>2등급</t>
        </is>
      </c>
      <c r="AA883" s="350" t="n">
        <v>194</v>
      </c>
      <c r="AB883" s="349" t="inlineStr">
        <is>
          <t>만점</t>
        </is>
      </c>
      <c r="AC883" s="350" t="n">
        <v>4</v>
      </c>
      <c r="AD883" s="349" t="inlineStr">
        <is>
          <t>만점</t>
        </is>
      </c>
      <c r="AE883" s="364" t="n">
        <v>0</v>
      </c>
      <c r="AF883" s="366" t="n">
        <v>12.75</v>
      </c>
      <c r="AG883" s="363" t="n">
        <v>0</v>
      </c>
      <c r="AH883" s="635" t="inlineStr"/>
      <c r="AL883" s="487" t="inlineStr">
        <is>
          <t>숭실대 화학공학과</t>
        </is>
      </c>
      <c r="AM883" s="477" t="inlineStr">
        <is>
          <t>자연</t>
        </is>
      </c>
      <c r="AN883" s="637" t="n">
        <v>100</v>
      </c>
      <c r="AO883" s="478" t="n">
        <v>-1460</v>
      </c>
      <c r="AP883" s="463" t="n">
        <v>-1460</v>
      </c>
      <c r="AQ883" s="479" t="n">
        <v>0</v>
      </c>
      <c r="AR883" s="476" t="inlineStr">
        <is>
          <t>12.11 → 11.44</t>
        </is>
      </c>
      <c r="BA883" s="313" t="inlineStr">
        <is>
          <t>통합인문364</t>
        </is>
      </c>
    </row>
    <row r="884" ht="16.5" customHeight="1" s="671">
      <c r="B884" s="367" t="inlineStr">
        <is>
          <t>12.12</t>
        </is>
      </c>
      <c r="C884" s="351" t="inlineStr">
        <is>
          <t>26,300</t>
        </is>
      </c>
      <c r="D884" s="727" t="n">
        <v>-1461</v>
      </c>
      <c r="E884" s="352" t="inlineStr"/>
      <c r="F884" s="341" t="n">
        <v>85.43000000000001</v>
      </c>
      <c r="G884" s="355" t="inlineStr">
        <is>
          <t>366.25</t>
        </is>
      </c>
      <c r="H884" s="356" t="inlineStr">
        <is>
          <t>371.96</t>
        </is>
      </c>
      <c r="I884" s="354" t="inlineStr">
        <is>
          <t>서강대</t>
        </is>
      </c>
      <c r="J884" s="340" t="inlineStr">
        <is>
          <t>자연(기초생활보장대상자)</t>
        </is>
      </c>
      <c r="K884" s="339" t="inlineStr">
        <is>
          <t>자연</t>
        </is>
      </c>
      <c r="L884" s="357" t="n">
        <v>10</v>
      </c>
      <c r="M884" s="358" t="inlineStr">
        <is>
          <t xml:space="preserve">481.09 / </t>
        </is>
      </c>
      <c r="N884" s="359" t="n">
        <v>600</v>
      </c>
      <c r="O884" s="360" t="inlineStr">
        <is>
          <t>표점</t>
        </is>
      </c>
      <c r="P884" s="343" t="inlineStr">
        <is>
          <t>변표</t>
        </is>
      </c>
      <c r="Q884" s="342" t="inlineStr">
        <is>
          <t>2과목</t>
        </is>
      </c>
      <c r="R884" s="344" t="n">
        <v>37</v>
      </c>
      <c r="S884" s="345" t="n">
        <v>43</v>
      </c>
      <c r="T884" s="362" t="n">
        <v>20</v>
      </c>
      <c r="U884" s="361" t="n">
        <v>85.43000000000001</v>
      </c>
      <c r="V884" s="346" t="n">
        <v>122.2225717599304</v>
      </c>
      <c r="W884" s="348" t="n">
        <v>121.1062989272253</v>
      </c>
      <c r="X884" s="347" t="n">
        <v>61.46</v>
      </c>
      <c r="Y884" s="357" t="n">
        <v>65.76000000000001</v>
      </c>
      <c r="Z884" s="365" t="inlineStr">
        <is>
          <t>1등급</t>
        </is>
      </c>
      <c r="AA884" s="350" t="n">
        <v>100</v>
      </c>
      <c r="AB884" s="349" t="inlineStr">
        <is>
          <t>만점</t>
        </is>
      </c>
      <c r="AC884" s="350" t="n">
        <v>10</v>
      </c>
      <c r="AD884" s="349" t="inlineStr">
        <is>
          <t>만점</t>
        </is>
      </c>
      <c r="AE884" s="364" t="n">
        <v>0</v>
      </c>
      <c r="AF884" s="366" t="n">
        <v>0.3</v>
      </c>
      <c r="AG884" s="363" t="n">
        <v>0</v>
      </c>
      <c r="AH884" s="635" t="inlineStr">
        <is>
          <t xml:space="preserve"> 과탐Ⅱ0.3점 가산</t>
        </is>
      </c>
      <c r="AL884" s="487" t="inlineStr">
        <is>
          <t>서강대 자연(기초생활보장대상자)</t>
        </is>
      </c>
      <c r="AM884" s="477" t="inlineStr">
        <is>
          <t>자연</t>
        </is>
      </c>
      <c r="AN884" s="637" t="n">
        <v>100</v>
      </c>
      <c r="AO884" s="478" t="n">
        <v>-1461</v>
      </c>
      <c r="AP884" s="463" t="n">
        <v>-1461</v>
      </c>
      <c r="AQ884" s="479" t="n">
        <v>0</v>
      </c>
      <c r="AR884" s="476" t="inlineStr">
        <is>
          <t>12.12 → 11.45</t>
        </is>
      </c>
      <c r="BA884" s="313" t="inlineStr">
        <is>
          <t>통합인문365</t>
        </is>
      </c>
    </row>
    <row r="885" ht="16.5" customHeight="1" s="671">
      <c r="B885" s="367" t="inlineStr">
        <is>
          <t>12.13</t>
        </is>
      </c>
      <c r="C885" s="351" t="inlineStr">
        <is>
          <t>26,322</t>
        </is>
      </c>
      <c r="D885" s="727" t="n">
        <v>-1462</v>
      </c>
      <c r="E885" s="352" t="inlineStr"/>
      <c r="F885" s="341" t="n">
        <v>85.42</v>
      </c>
      <c r="G885" s="355" t="inlineStr">
        <is>
          <t>366.71</t>
        </is>
      </c>
      <c r="H885" s="356" t="inlineStr">
        <is>
          <t>371.26</t>
        </is>
      </c>
      <c r="I885" s="354" t="inlineStr">
        <is>
          <t>숙명여대</t>
        </is>
      </c>
      <c r="J885" s="340" t="inlineStr">
        <is>
          <t>역사문화학과</t>
        </is>
      </c>
      <c r="K885" s="339" t="inlineStr">
        <is>
          <t>통합</t>
        </is>
      </c>
      <c r="L885" s="357" t="n">
        <v>9</v>
      </c>
      <c r="M885" s="358" t="inlineStr">
        <is>
          <t xml:space="preserve">900.66 / </t>
        </is>
      </c>
      <c r="N885" s="359" t="n">
        <v>1000</v>
      </c>
      <c r="O885" s="360" t="inlineStr">
        <is>
          <t>표점/만점</t>
        </is>
      </c>
      <c r="P885" s="343" t="inlineStr">
        <is>
          <t>변표/만점</t>
        </is>
      </c>
      <c r="Q885" s="342" t="inlineStr">
        <is>
          <t>2과목</t>
        </is>
      </c>
      <c r="R885" s="344" t="n">
        <v>35</v>
      </c>
      <c r="S885" s="345" t="n">
        <v>25</v>
      </c>
      <c r="T885" s="362" t="n">
        <v>20</v>
      </c>
      <c r="U885" s="361" t="n">
        <v>85.42</v>
      </c>
      <c r="V885" s="346" t="n">
        <v>122.2104197685915</v>
      </c>
      <c r="W885" s="348" t="n">
        <v>121.0980134785851</v>
      </c>
      <c r="X885" s="347" t="n">
        <v>61.7</v>
      </c>
      <c r="Y885" s="357" t="n">
        <v>62.2</v>
      </c>
      <c r="Z885" s="365" t="inlineStr">
        <is>
          <t>2등급</t>
        </is>
      </c>
      <c r="AA885" s="350" t="n">
        <v>196</v>
      </c>
      <c r="AB885" s="349" t="inlineStr">
        <is>
          <t>만점</t>
        </is>
      </c>
      <c r="AC885" s="350" t="n">
        <v>3</v>
      </c>
      <c r="AD885" s="349" t="inlineStr">
        <is>
          <t>만점</t>
        </is>
      </c>
      <c r="AE885" s="364" t="n">
        <v>0</v>
      </c>
      <c r="AF885" s="366" t="n">
        <v>0</v>
      </c>
      <c r="AG885" s="363" t="n">
        <v>0</v>
      </c>
      <c r="AH885" s="635" t="inlineStr"/>
      <c r="AL885" s="487" t="inlineStr">
        <is>
          <t>숙명여대 역사문화학과</t>
        </is>
      </c>
      <c r="AM885" s="477" t="inlineStr">
        <is>
          <t>통합</t>
        </is>
      </c>
      <c r="AN885" s="637" t="n">
        <v>100</v>
      </c>
      <c r="AO885" s="478" t="n">
        <v>-1462</v>
      </c>
      <c r="AP885" s="463" t="n">
        <v>-707</v>
      </c>
      <c r="AQ885" s="479" t="n">
        <v>-755</v>
      </c>
      <c r="AR885" s="476" t="inlineStr">
        <is>
          <t>12.14 → 11.81</t>
        </is>
      </c>
      <c r="BA885" s="313" t="inlineStr">
        <is>
          <t>자연507</t>
        </is>
      </c>
    </row>
    <row r="886" ht="16.5" customHeight="1" s="671">
      <c r="B886" s="367" t="inlineStr">
        <is>
          <t>12.15</t>
        </is>
      </c>
      <c r="C886" s="351" t="inlineStr">
        <is>
          <t>26,366</t>
        </is>
      </c>
      <c r="D886" s="727" t="n">
        <v>-1463</v>
      </c>
      <c r="E886" s="352" t="inlineStr"/>
      <c r="F886" s="341" t="n">
        <v>85.40000000000001</v>
      </c>
      <c r="G886" s="355" t="inlineStr">
        <is>
          <t>366.19</t>
        </is>
      </c>
      <c r="H886" s="356" t="inlineStr">
        <is>
          <t>371.86</t>
        </is>
      </c>
      <c r="I886" s="354" t="inlineStr">
        <is>
          <t>국민대</t>
        </is>
      </c>
      <c r="J886" s="340" t="inlineStr">
        <is>
          <t>기계금속재료</t>
        </is>
      </c>
      <c r="K886" s="339" t="inlineStr">
        <is>
          <t>자연</t>
        </is>
      </c>
      <c r="L886" s="357" t="n">
        <v>6</v>
      </c>
      <c r="M886" s="358" t="inlineStr">
        <is>
          <t xml:space="preserve">695.16 / </t>
        </is>
      </c>
      <c r="N886" s="359" t="n">
        <v>1000</v>
      </c>
      <c r="O886" s="360" t="inlineStr">
        <is>
          <t>표점</t>
        </is>
      </c>
      <c r="P886" s="343" t="inlineStr">
        <is>
          <t>표점</t>
        </is>
      </c>
      <c r="Q886" s="342" t="inlineStr">
        <is>
          <t>2과목</t>
        </is>
      </c>
      <c r="R886" s="344" t="n">
        <v>20</v>
      </c>
      <c r="S886" s="345" t="n">
        <v>30</v>
      </c>
      <c r="T886" s="362" t="n">
        <v>30</v>
      </c>
      <c r="U886" s="361" t="n">
        <v>85.40000000000001</v>
      </c>
      <c r="V886" s="346" t="n">
        <v>122.1970551111099</v>
      </c>
      <c r="W886" s="348" t="n">
        <v>121.0889012121204</v>
      </c>
      <c r="X886" s="347" t="n">
        <v>61.45</v>
      </c>
      <c r="Y886" s="357" t="inlineStr"/>
      <c r="Z886" s="365" t="inlineStr">
        <is>
          <t>2등급</t>
        </is>
      </c>
      <c r="AA886" s="350" t="n">
        <v>196</v>
      </c>
      <c r="AB886" s="349" t="inlineStr">
        <is>
          <t>만점</t>
        </is>
      </c>
      <c r="AC886" s="350" t="n">
        <v>0</v>
      </c>
      <c r="AD886" s="349" t="inlineStr">
        <is>
          <t>만점</t>
        </is>
      </c>
      <c r="AE886" s="364" t="n">
        <v>0</v>
      </c>
      <c r="AF886" s="366" t="n">
        <v>10.98</v>
      </c>
      <c r="AG886" s="363" t="n">
        <v>0</v>
      </c>
      <c r="AH886" s="635" t="inlineStr">
        <is>
          <t xml:space="preserve"> 미/기,과3%</t>
        </is>
      </c>
      <c r="AL886" s="487" t="inlineStr">
        <is>
          <t>국민대 기계금속재료</t>
        </is>
      </c>
      <c r="AM886" s="477" t="inlineStr">
        <is>
          <t>자연</t>
        </is>
      </c>
      <c r="AN886" s="637" t="n">
        <v>100</v>
      </c>
      <c r="AO886" s="478" t="n">
        <v>-1463</v>
      </c>
      <c r="AP886" s="463" t="n">
        <v>-1463</v>
      </c>
      <c r="AQ886" s="479" t="n">
        <v>0</v>
      </c>
      <c r="AR886" s="476" t="inlineStr">
        <is>
          <t>12.16 → 11.48</t>
        </is>
      </c>
      <c r="BA886" s="313" t="inlineStr">
        <is>
          <t>자연508</t>
        </is>
      </c>
    </row>
    <row r="887" ht="16.5" customHeight="1" s="671">
      <c r="B887" s="367" t="inlineStr">
        <is>
          <t>12.17</t>
        </is>
      </c>
      <c r="C887" s="351" t="inlineStr">
        <is>
          <t>26,409</t>
        </is>
      </c>
      <c r="D887" s="727" t="n">
        <v>-1464</v>
      </c>
      <c r="E887" s="352" t="inlineStr"/>
      <c r="F887" s="341" t="n">
        <v>85.37</v>
      </c>
      <c r="G887" s="355" t="inlineStr">
        <is>
          <t>366.14</t>
        </is>
      </c>
      <c r="H887" s="356" t="inlineStr">
        <is>
          <t>371.84</t>
        </is>
      </c>
      <c r="I887" s="354" t="inlineStr">
        <is>
          <t>서울과학기술대</t>
        </is>
      </c>
      <c r="J887" s="340" t="inlineStr">
        <is>
          <t>기계‧자동차공학과</t>
        </is>
      </c>
      <c r="K887" s="339" t="inlineStr">
        <is>
          <t>자연</t>
        </is>
      </c>
      <c r="L887" s="357" t="n">
        <v>45</v>
      </c>
      <c r="M887" s="358" t="inlineStr">
        <is>
          <t xml:space="preserve">911.27 / </t>
        </is>
      </c>
      <c r="N887" s="359" t="n">
        <v>1000</v>
      </c>
      <c r="O887" s="360" t="inlineStr">
        <is>
          <t>표점/만점</t>
        </is>
      </c>
      <c r="P887" s="343" t="inlineStr">
        <is>
          <t>표점/만점</t>
        </is>
      </c>
      <c r="Q887" s="342" t="inlineStr">
        <is>
          <t>2과목</t>
        </is>
      </c>
      <c r="R887" s="344" t="n">
        <v>20</v>
      </c>
      <c r="S887" s="345" t="n">
        <v>35</v>
      </c>
      <c r="T887" s="362" t="n">
        <v>25</v>
      </c>
      <c r="U887" s="361" t="n">
        <v>85.37</v>
      </c>
      <c r="V887" s="346" t="n">
        <v>122.178175702499</v>
      </c>
      <c r="W887" s="348" t="n">
        <v>121.0760288880675</v>
      </c>
      <c r="X887" s="347" t="inlineStr">
        <is>
          <t>61.63/67.91</t>
        </is>
      </c>
      <c r="Y887" s="357" t="inlineStr"/>
      <c r="Z887" s="365" t="inlineStr">
        <is>
          <t>2등급</t>
        </is>
      </c>
      <c r="AA887" s="350" t="n">
        <v>195.56</v>
      </c>
      <c r="AB887" s="349" t="inlineStr">
        <is>
          <t>만점</t>
        </is>
      </c>
      <c r="AC887" s="350" t="n">
        <v>0</v>
      </c>
      <c r="AD887" s="349" t="inlineStr">
        <is>
          <t>만점</t>
        </is>
      </c>
      <c r="AE887" s="364" t="n">
        <v>0</v>
      </c>
      <c r="AF887" s="366" t="n">
        <v>15.567</v>
      </c>
      <c r="AG887" s="363" t="n">
        <v>0</v>
      </c>
      <c r="AH887" s="635" t="inlineStr">
        <is>
          <t xml:space="preserve"> 과탐7%</t>
        </is>
      </c>
      <c r="AL887" s="487" t="inlineStr">
        <is>
          <t>서울과학기술대 기계‧자동차공학과</t>
        </is>
      </c>
      <c r="AM887" s="477" t="inlineStr">
        <is>
          <t>자연</t>
        </is>
      </c>
      <c r="AN887" s="637" t="n">
        <v>100</v>
      </c>
      <c r="AO887" s="478" t="n">
        <v>-1464</v>
      </c>
      <c r="AP887" s="463" t="n">
        <v>-1464</v>
      </c>
      <c r="AQ887" s="479" t="n">
        <v>0</v>
      </c>
      <c r="AR887" s="476" t="inlineStr">
        <is>
          <t>12.17 → 11.49</t>
        </is>
      </c>
      <c r="BA887" s="313" t="inlineStr">
        <is>
          <t>통합인문366</t>
        </is>
      </c>
    </row>
    <row r="888" ht="16.5" customHeight="1" s="671">
      <c r="B888" s="367" t="inlineStr">
        <is>
          <t>12.18</t>
        </is>
      </c>
      <c r="C888" s="351" t="inlineStr">
        <is>
          <t>26,431</t>
        </is>
      </c>
      <c r="D888" s="727" t="n">
        <v>-1465</v>
      </c>
      <c r="E888" s="352" t="inlineStr"/>
      <c r="F888" s="341" t="n">
        <v>85.34999999999999</v>
      </c>
      <c r="G888" s="355" t="inlineStr">
        <is>
          <t>366.10</t>
        </is>
      </c>
      <c r="H888" s="356" t="inlineStr">
        <is>
          <t>371.79</t>
        </is>
      </c>
      <c r="I888" s="354" t="inlineStr">
        <is>
          <t>서울과학기술대</t>
        </is>
      </c>
      <c r="J888" s="340" t="inlineStr">
        <is>
          <t>경영학과(글로벌테크노경영전공)_자연</t>
        </is>
      </c>
      <c r="K888" s="339" t="inlineStr">
        <is>
          <t>자연</t>
        </is>
      </c>
      <c r="L888" s="357" t="n">
        <v>3</v>
      </c>
      <c r="M888" s="358" t="inlineStr">
        <is>
          <t xml:space="preserve">911.21 / </t>
        </is>
      </c>
      <c r="N888" s="359" t="n">
        <v>1000</v>
      </c>
      <c r="O888" s="360" t="inlineStr">
        <is>
          <t>표점/만점</t>
        </is>
      </c>
      <c r="P888" s="343" t="inlineStr">
        <is>
          <t>표점/만점</t>
        </is>
      </c>
      <c r="Q888" s="342" t="inlineStr">
        <is>
          <t>2과목</t>
        </is>
      </c>
      <c r="R888" s="344" t="n">
        <v>20</v>
      </c>
      <c r="S888" s="345" t="n">
        <v>35</v>
      </c>
      <c r="T888" s="362" t="n">
        <v>25</v>
      </c>
      <c r="U888" s="361" t="n">
        <v>85.34999999999999</v>
      </c>
      <c r="V888" s="346" t="n">
        <v>122.166403208644</v>
      </c>
      <c r="W888" s="348" t="n">
        <v>121.0680021877118</v>
      </c>
      <c r="X888" s="347" t="inlineStr">
        <is>
          <t>61.6/67.91</t>
        </is>
      </c>
      <c r="Y888" s="357" t="inlineStr"/>
      <c r="Z888" s="365" t="inlineStr">
        <is>
          <t>2등급</t>
        </is>
      </c>
      <c r="AA888" s="350" t="n">
        <v>195.56</v>
      </c>
      <c r="AB888" s="349" t="inlineStr">
        <is>
          <t>만점</t>
        </is>
      </c>
      <c r="AC888" s="350" t="n">
        <v>0</v>
      </c>
      <c r="AD888" s="349" t="inlineStr">
        <is>
          <t>만점</t>
        </is>
      </c>
      <c r="AE888" s="364" t="n">
        <v>0</v>
      </c>
      <c r="AF888" s="366" t="n">
        <v>15.56</v>
      </c>
      <c r="AG888" s="363" t="n">
        <v>0</v>
      </c>
      <c r="AH888" s="635" t="inlineStr">
        <is>
          <t xml:space="preserve"> 과탐7%</t>
        </is>
      </c>
      <c r="AL888" s="487" t="inlineStr">
        <is>
          <t>서울과학기술대 경영학과(글로벌테크노경영전공)_자연</t>
        </is>
      </c>
      <c r="AM888" s="477" t="inlineStr">
        <is>
          <t>자연</t>
        </is>
      </c>
      <c r="AN888" s="637" t="n">
        <v>100</v>
      </c>
      <c r="AO888" s="478" t="n">
        <v>-1465</v>
      </c>
      <c r="AP888" s="463" t="n">
        <v>-1465</v>
      </c>
      <c r="AQ888" s="479" t="n">
        <v>0</v>
      </c>
      <c r="AR888" s="476" t="inlineStr">
        <is>
          <t>12.18 → 11.51</t>
        </is>
      </c>
      <c r="BA888" s="313" t="inlineStr">
        <is>
          <t>통합인문367</t>
        </is>
      </c>
    </row>
    <row r="889" ht="16.5" customHeight="1" s="671">
      <c r="B889" s="367" t="inlineStr">
        <is>
          <t>12.18</t>
        </is>
      </c>
      <c r="C889" s="351" t="inlineStr">
        <is>
          <t>26,431</t>
        </is>
      </c>
      <c r="D889" s="727" t="n">
        <v>-1466</v>
      </c>
      <c r="E889" s="352" t="inlineStr">
        <is>
          <t>366.24</t>
        </is>
      </c>
      <c r="F889" s="341" t="n">
        <v>85.34</v>
      </c>
      <c r="G889" s="355" t="inlineStr">
        <is>
          <t>366.09</t>
        </is>
      </c>
      <c r="H889" s="356" t="inlineStr">
        <is>
          <t>371.79</t>
        </is>
      </c>
      <c r="I889" s="354" t="inlineStr">
        <is>
          <t>숭실대</t>
        </is>
      </c>
      <c r="J889" s="340" t="inlineStr">
        <is>
          <t>전기공학부</t>
        </is>
      </c>
      <c r="K889" s="339" t="inlineStr">
        <is>
          <t>자연</t>
        </is>
      </c>
      <c r="L889" s="357" t="n">
        <v>41</v>
      </c>
      <c r="M889" s="358" t="inlineStr">
        <is>
          <t xml:space="preserve">911.23 / </t>
        </is>
      </c>
      <c r="N889" s="359" t="n">
        <v>1000</v>
      </c>
      <c r="O889" s="360" t="inlineStr">
        <is>
          <t>표점/만점</t>
        </is>
      </c>
      <c r="P889" s="343" t="inlineStr">
        <is>
          <t>변표/만점</t>
        </is>
      </c>
      <c r="Q889" s="342" t="inlineStr">
        <is>
          <t>2과목</t>
        </is>
      </c>
      <c r="R889" s="344" t="n">
        <v>20</v>
      </c>
      <c r="S889" s="345" t="n">
        <v>35</v>
      </c>
      <c r="T889" s="362" t="n">
        <v>25</v>
      </c>
      <c r="U889" s="361" t="n">
        <v>85.34</v>
      </c>
      <c r="V889" s="346" t="n">
        <v>122.1607776015779</v>
      </c>
      <c r="W889" s="348" t="n">
        <v>121.0641665465304</v>
      </c>
      <c r="X889" s="347" t="n">
        <v>61.43</v>
      </c>
      <c r="Y889" s="357" t="n">
        <v>62.18</v>
      </c>
      <c r="Z889" s="365" t="inlineStr">
        <is>
          <t>2등급</t>
        </is>
      </c>
      <c r="AA889" s="350" t="n">
        <v>194</v>
      </c>
      <c r="AB889" s="349" t="inlineStr">
        <is>
          <t>만점</t>
        </is>
      </c>
      <c r="AC889" s="350" t="n">
        <v>4</v>
      </c>
      <c r="AD889" s="349" t="inlineStr">
        <is>
          <t>만점</t>
        </is>
      </c>
      <c r="AE889" s="364" t="n">
        <v>0</v>
      </c>
      <c r="AF889" s="366" t="n">
        <v>12.741</v>
      </c>
      <c r="AG889" s="363" t="n">
        <v>0</v>
      </c>
      <c r="AH889" s="635" t="inlineStr"/>
      <c r="AL889" s="487" t="inlineStr">
        <is>
          <t>숭실대 전기공학부</t>
        </is>
      </c>
      <c r="AM889" s="477" t="inlineStr">
        <is>
          <t>자연</t>
        </is>
      </c>
      <c r="AN889" s="637" t="n">
        <v>100</v>
      </c>
      <c r="AO889" s="478" t="n">
        <v>-1466</v>
      </c>
      <c r="AP889" s="463" t="n">
        <v>-1466</v>
      </c>
      <c r="AQ889" s="479" t="n">
        <v>0</v>
      </c>
      <c r="AR889" s="476" t="inlineStr">
        <is>
          <t>12.18 → 11.50</t>
        </is>
      </c>
      <c r="BA889" s="313" t="inlineStr">
        <is>
          <t>통합인문368</t>
        </is>
      </c>
    </row>
    <row r="890" ht="16.5" customHeight="1" s="671">
      <c r="B890" s="367" t="inlineStr">
        <is>
          <t>12.18</t>
        </is>
      </c>
      <c r="C890" s="351" t="inlineStr">
        <is>
          <t>26,431</t>
        </is>
      </c>
      <c r="D890" s="727" t="n">
        <v>-1467</v>
      </c>
      <c r="E890" s="352" t="inlineStr"/>
      <c r="F890" s="341" t="n">
        <v>85.33</v>
      </c>
      <c r="G890" s="355" t="inlineStr">
        <is>
          <t>366.08</t>
        </is>
      </c>
      <c r="H890" s="356" t="inlineStr">
        <is>
          <t>371.77</t>
        </is>
      </c>
      <c r="I890" s="354" t="inlineStr">
        <is>
          <t>서울과학기술대</t>
        </is>
      </c>
      <c r="J890" s="340" t="inlineStr">
        <is>
          <t>건축학부건축학전공</t>
        </is>
      </c>
      <c r="K890" s="339" t="inlineStr">
        <is>
          <t>자연</t>
        </is>
      </c>
      <c r="L890" s="357" t="n">
        <v>13</v>
      </c>
      <c r="M890" s="358" t="inlineStr">
        <is>
          <t xml:space="preserve">911.16 / </t>
        </is>
      </c>
      <c r="N890" s="359" t="n">
        <v>1000</v>
      </c>
      <c r="O890" s="360" t="inlineStr">
        <is>
          <t>표점/만점</t>
        </is>
      </c>
      <c r="P890" s="343" t="inlineStr">
        <is>
          <t>표점/만점</t>
        </is>
      </c>
      <c r="Q890" s="342" t="inlineStr">
        <is>
          <t>2과목</t>
        </is>
      </c>
      <c r="R890" s="344" t="n">
        <v>20</v>
      </c>
      <c r="S890" s="345" t="n">
        <v>35</v>
      </c>
      <c r="T890" s="362" t="n">
        <v>25</v>
      </c>
      <c r="U890" s="361" t="n">
        <v>85.33</v>
      </c>
      <c r="V890" s="346" t="n">
        <v>122.1565927970981</v>
      </c>
      <c r="W890" s="348" t="n">
        <v>121.0613132707487</v>
      </c>
      <c r="X890" s="347" t="inlineStr">
        <is>
          <t>61.6/67.91</t>
        </is>
      </c>
      <c r="Y890" s="357" t="inlineStr"/>
      <c r="Z890" s="365" t="inlineStr">
        <is>
          <t>2등급</t>
        </is>
      </c>
      <c r="AA890" s="350" t="n">
        <v>195.56</v>
      </c>
      <c r="AB890" s="349" t="inlineStr">
        <is>
          <t>만점</t>
        </is>
      </c>
      <c r="AC890" s="350" t="n">
        <v>0</v>
      </c>
      <c r="AD890" s="349" t="inlineStr">
        <is>
          <t>만점</t>
        </is>
      </c>
      <c r="AE890" s="364" t="n">
        <v>0</v>
      </c>
      <c r="AF890" s="366" t="n">
        <v>15.56</v>
      </c>
      <c r="AG890" s="363" t="n">
        <v>0</v>
      </c>
      <c r="AH890" s="635" t="inlineStr">
        <is>
          <t xml:space="preserve"> 과탐7%</t>
        </is>
      </c>
      <c r="AL890" s="487" t="inlineStr">
        <is>
          <t>서울과학기술대 건축학부건축학전공</t>
        </is>
      </c>
      <c r="AM890" s="477" t="inlineStr">
        <is>
          <t>자연</t>
        </is>
      </c>
      <c r="AN890" s="637" t="n">
        <v>100</v>
      </c>
      <c r="AO890" s="478" t="n">
        <v>-1467</v>
      </c>
      <c r="AP890" s="463" t="n">
        <v>-1467</v>
      </c>
      <c r="AQ890" s="479" t="n">
        <v>0</v>
      </c>
      <c r="AR890" s="476" t="inlineStr">
        <is>
          <t>12.19 → 11.51</t>
        </is>
      </c>
      <c r="BA890" s="313" t="inlineStr">
        <is>
          <t>자연509</t>
        </is>
      </c>
    </row>
    <row r="891" ht="16.5" customHeight="1" s="671">
      <c r="B891" s="367" t="inlineStr">
        <is>
          <t>12.18</t>
        </is>
      </c>
      <c r="C891" s="351" t="inlineStr">
        <is>
          <t>26,431</t>
        </is>
      </c>
      <c r="D891" s="727" t="n">
        <v>-1468</v>
      </c>
      <c r="E891" s="352" t="inlineStr">
        <is>
          <t>366.38</t>
        </is>
      </c>
      <c r="F891" s="341" t="n">
        <v>85.33</v>
      </c>
      <c r="G891" s="355" t="inlineStr">
        <is>
          <t>366.56</t>
        </is>
      </c>
      <c r="H891" s="356" t="inlineStr">
        <is>
          <t>371.12</t>
        </is>
      </c>
      <c r="I891" s="354" t="inlineStr">
        <is>
          <t>숙명여대</t>
        </is>
      </c>
      <c r="J891" s="340" t="inlineStr">
        <is>
          <t>일본학과</t>
        </is>
      </c>
      <c r="K891" s="339" t="inlineStr">
        <is>
          <t>통합</t>
        </is>
      </c>
      <c r="L891" s="357" t="n">
        <v>5</v>
      </c>
      <c r="M891" s="358" t="inlineStr">
        <is>
          <t xml:space="preserve">900.37 / </t>
        </is>
      </c>
      <c r="N891" s="359" t="n">
        <v>1000</v>
      </c>
      <c r="O891" s="360" t="inlineStr">
        <is>
          <t>표점/만점</t>
        </is>
      </c>
      <c r="P891" s="343" t="inlineStr">
        <is>
          <t>변표/만점</t>
        </is>
      </c>
      <c r="Q891" s="342" t="inlineStr">
        <is>
          <t>2과목</t>
        </is>
      </c>
      <c r="R891" s="344" t="n">
        <v>35</v>
      </c>
      <c r="S891" s="345" t="n">
        <v>25</v>
      </c>
      <c r="T891" s="362" t="n">
        <v>20</v>
      </c>
      <c r="U891" s="361" t="n">
        <v>85.33</v>
      </c>
      <c r="V891" s="346" t="n">
        <v>122.154571716203</v>
      </c>
      <c r="W891" s="348" t="n">
        <v>121.0599352610475</v>
      </c>
      <c r="X891" s="347" t="n">
        <v>61.67</v>
      </c>
      <c r="Y891" s="357" t="n">
        <v>62.16999999999999</v>
      </c>
      <c r="Z891" s="365" t="inlineStr">
        <is>
          <t>2등급</t>
        </is>
      </c>
      <c r="AA891" s="350" t="n">
        <v>196</v>
      </c>
      <c r="AB891" s="349" t="inlineStr">
        <is>
          <t>만점</t>
        </is>
      </c>
      <c r="AC891" s="350" t="n">
        <v>3</v>
      </c>
      <c r="AD891" s="349" t="inlineStr">
        <is>
          <t>만점</t>
        </is>
      </c>
      <c r="AE891" s="364" t="n">
        <v>0</v>
      </c>
      <c r="AF891" s="366" t="n">
        <v>0</v>
      </c>
      <c r="AG891" s="363" t="n">
        <v>0</v>
      </c>
      <c r="AH891" s="635" t="inlineStr"/>
      <c r="AL891" s="487" t="inlineStr">
        <is>
          <t>숙명여대 일본학과</t>
        </is>
      </c>
      <c r="AM891" s="477" t="inlineStr">
        <is>
          <t>통합</t>
        </is>
      </c>
      <c r="AN891" s="637" t="n">
        <v>100</v>
      </c>
      <c r="AO891" s="478" t="n">
        <v>-1468</v>
      </c>
      <c r="AP891" s="463" t="n">
        <v>-709</v>
      </c>
      <c r="AQ891" s="479" t="n">
        <v>-759</v>
      </c>
      <c r="AR891" s="476" t="inlineStr">
        <is>
          <t>12.19 → 11.86</t>
        </is>
      </c>
      <c r="BA891" s="313" t="inlineStr">
        <is>
          <t>자연510</t>
        </is>
      </c>
    </row>
    <row r="892" ht="16.5" customHeight="1" s="671">
      <c r="B892" s="367" t="inlineStr">
        <is>
          <t>12.19</t>
        </is>
      </c>
      <c r="C892" s="351" t="inlineStr">
        <is>
          <t>26,452</t>
        </is>
      </c>
      <c r="D892" s="727" t="n">
        <v>-1469</v>
      </c>
      <c r="E892" s="352" t="inlineStr">
        <is>
          <t>366.38</t>
        </is>
      </c>
      <c r="F892" s="341" t="n">
        <v>85.31999999999999</v>
      </c>
      <c r="G892" s="355" t="inlineStr">
        <is>
          <t>366.05</t>
        </is>
      </c>
      <c r="H892" s="356" t="inlineStr">
        <is>
          <t>371.76</t>
        </is>
      </c>
      <c r="I892" s="354" t="inlineStr">
        <is>
          <t>서울과학기술대</t>
        </is>
      </c>
      <c r="J892" s="340" t="inlineStr">
        <is>
          <t>기계시스템디자인공학과</t>
        </is>
      </c>
      <c r="K892" s="339" t="inlineStr">
        <is>
          <t>자연</t>
        </is>
      </c>
      <c r="L892" s="357" t="n">
        <v>47</v>
      </c>
      <c r="M892" s="358" t="inlineStr">
        <is>
          <t xml:space="preserve">911.11 / </t>
        </is>
      </c>
      <c r="N892" s="359" t="n">
        <v>1000</v>
      </c>
      <c r="O892" s="360" t="inlineStr">
        <is>
          <t>표점/만점</t>
        </is>
      </c>
      <c r="P892" s="343" t="inlineStr">
        <is>
          <t>표점/만점</t>
        </is>
      </c>
      <c r="Q892" s="342" t="inlineStr">
        <is>
          <t>2과목</t>
        </is>
      </c>
      <c r="R892" s="344" t="n">
        <v>20</v>
      </c>
      <c r="S892" s="345" t="n">
        <v>35</v>
      </c>
      <c r="T892" s="362" t="n">
        <v>25</v>
      </c>
      <c r="U892" s="361" t="n">
        <v>85.31999999999999</v>
      </c>
      <c r="V892" s="346" t="n">
        <v>122.1467823855522</v>
      </c>
      <c r="W892" s="348" t="n">
        <v>121.0546243537856</v>
      </c>
      <c r="X892" s="347" t="inlineStr">
        <is>
          <t>61.6/67.91</t>
        </is>
      </c>
      <c r="Y892" s="357" t="inlineStr"/>
      <c r="Z892" s="365" t="inlineStr">
        <is>
          <t>2등급</t>
        </is>
      </c>
      <c r="AA892" s="350" t="n">
        <v>195.56</v>
      </c>
      <c r="AB892" s="349" t="inlineStr">
        <is>
          <t>만점</t>
        </is>
      </c>
      <c r="AC892" s="350" t="n">
        <v>0</v>
      </c>
      <c r="AD892" s="349" t="inlineStr">
        <is>
          <t>만점</t>
        </is>
      </c>
      <c r="AE892" s="364" t="n">
        <v>0</v>
      </c>
      <c r="AF892" s="366" t="n">
        <v>15.56</v>
      </c>
      <c r="AG892" s="363" t="n">
        <v>0</v>
      </c>
      <c r="AH892" s="635" t="inlineStr">
        <is>
          <t xml:space="preserve"> 과탐7%</t>
        </is>
      </c>
      <c r="AL892" s="487" t="inlineStr">
        <is>
          <t>서울과학기술대 기계시스템디자인공학과</t>
        </is>
      </c>
      <c r="AM892" s="477" t="inlineStr">
        <is>
          <t>자연</t>
        </is>
      </c>
      <c r="AN892" s="637" t="n">
        <v>100</v>
      </c>
      <c r="AO892" s="478" t="n">
        <v>-1469</v>
      </c>
      <c r="AP892" s="463" t="n">
        <v>-1469</v>
      </c>
      <c r="AQ892" s="479" t="n">
        <v>0</v>
      </c>
      <c r="AR892" s="476" t="inlineStr">
        <is>
          <t>12.19 → 11.51</t>
        </is>
      </c>
      <c r="BA892" s="313" t="inlineStr">
        <is>
          <t>통합인문369</t>
        </is>
      </c>
    </row>
    <row r="893" ht="16.5" customHeight="1" s="671">
      <c r="B893" s="367" t="inlineStr">
        <is>
          <t>12.19</t>
        </is>
      </c>
      <c r="C893" s="351" t="inlineStr">
        <is>
          <t>26,452</t>
        </is>
      </c>
      <c r="D893" s="727" t="n">
        <v>-1470</v>
      </c>
      <c r="E893" s="352" t="inlineStr"/>
      <c r="F893" s="341" t="n">
        <v>85.31999999999999</v>
      </c>
      <c r="G893" s="355" t="inlineStr">
        <is>
          <t>366.05</t>
        </is>
      </c>
      <c r="H893" s="356" t="inlineStr">
        <is>
          <t>371.76</t>
        </is>
      </c>
      <c r="I893" s="354" t="inlineStr">
        <is>
          <t>국민대</t>
        </is>
      </c>
      <c r="J893" s="340" t="inlineStr">
        <is>
          <t>전자화학재료전공</t>
        </is>
      </c>
      <c r="K893" s="339" t="inlineStr">
        <is>
          <t>자연</t>
        </is>
      </c>
      <c r="L893" s="357" t="n">
        <v>7</v>
      </c>
      <c r="M893" s="358" t="inlineStr">
        <is>
          <t xml:space="preserve">694.98 / </t>
        </is>
      </c>
      <c r="N893" s="359" t="n">
        <v>1000</v>
      </c>
      <c r="O893" s="360" t="inlineStr">
        <is>
          <t>표점</t>
        </is>
      </c>
      <c r="P893" s="343" t="inlineStr">
        <is>
          <t>표점</t>
        </is>
      </c>
      <c r="Q893" s="342" t="inlineStr">
        <is>
          <t>2과목</t>
        </is>
      </c>
      <c r="R893" s="344" t="n">
        <v>20</v>
      </c>
      <c r="S893" s="345" t="n">
        <v>30</v>
      </c>
      <c r="T893" s="362" t="n">
        <v>30</v>
      </c>
      <c r="U893" s="361" t="n">
        <v>85.31999999999999</v>
      </c>
      <c r="V893" s="346" t="n">
        <v>122.1472840889606</v>
      </c>
      <c r="W893" s="348" t="n">
        <v>121.0549664242913</v>
      </c>
      <c r="X893" s="347" t="n">
        <v>61.42</v>
      </c>
      <c r="Y893" s="357" t="inlineStr"/>
      <c r="Z893" s="365" t="inlineStr">
        <is>
          <t>2등급</t>
        </is>
      </c>
      <c r="AA893" s="350" t="n">
        <v>196</v>
      </c>
      <c r="AB893" s="349" t="inlineStr">
        <is>
          <t>만점</t>
        </is>
      </c>
      <c r="AC893" s="350" t="n">
        <v>0</v>
      </c>
      <c r="AD893" s="349" t="inlineStr">
        <is>
          <t>만점</t>
        </is>
      </c>
      <c r="AE893" s="364" t="n">
        <v>0</v>
      </c>
      <c r="AF893" s="366" t="n">
        <v>10.976</v>
      </c>
      <c r="AG893" s="363" t="n">
        <v>0</v>
      </c>
      <c r="AH893" s="635" t="inlineStr">
        <is>
          <t xml:space="preserve"> 미/기,과3%</t>
        </is>
      </c>
      <c r="AL893" s="487" t="inlineStr">
        <is>
          <t>국민대 전자화학재료전공</t>
        </is>
      </c>
      <c r="AM893" s="477" t="inlineStr">
        <is>
          <t>자연</t>
        </is>
      </c>
      <c r="AN893" s="637" t="n">
        <v>100</v>
      </c>
      <c r="AO893" s="478" t="n">
        <v>-1470</v>
      </c>
      <c r="AP893" s="463" t="n">
        <v>-1470</v>
      </c>
      <c r="AQ893" s="479" t="n">
        <v>0</v>
      </c>
      <c r="AR893" s="476" t="inlineStr">
        <is>
          <t>12.19 → 11.51</t>
        </is>
      </c>
      <c r="BA893" s="313" t="inlineStr">
        <is>
          <t>자연511</t>
        </is>
      </c>
    </row>
    <row r="894" ht="16.5" customHeight="1" s="671">
      <c r="B894" s="367" t="inlineStr">
        <is>
          <t>12.19</t>
        </is>
      </c>
      <c r="C894" s="351" t="inlineStr">
        <is>
          <t>26,452</t>
        </is>
      </c>
      <c r="D894" s="727" t="n">
        <v>-1471</v>
      </c>
      <c r="E894" s="352" t="inlineStr">
        <is>
          <t>366.08</t>
        </is>
      </c>
      <c r="F894" s="341" t="n">
        <v>85.31999999999999</v>
      </c>
      <c r="G894" s="355" t="inlineStr">
        <is>
          <t>366.04</t>
        </is>
      </c>
      <c r="H894" s="356" t="inlineStr">
        <is>
          <t>371.74</t>
        </is>
      </c>
      <c r="I894" s="354" t="inlineStr">
        <is>
          <t>국민대</t>
        </is>
      </c>
      <c r="J894" s="340" t="inlineStr">
        <is>
          <t>AI빅데이터융합경영학과(자연)</t>
        </is>
      </c>
      <c r="K894" s="339" t="inlineStr">
        <is>
          <t>자연</t>
        </is>
      </c>
      <c r="L894" s="357" t="n">
        <v>6</v>
      </c>
      <c r="M894" s="358" t="inlineStr">
        <is>
          <t xml:space="preserve">694.97 / </t>
        </is>
      </c>
      <c r="N894" s="359" t="n">
        <v>1000</v>
      </c>
      <c r="O894" s="360" t="inlineStr">
        <is>
          <t>표점</t>
        </is>
      </c>
      <c r="P894" s="343" t="inlineStr">
        <is>
          <t>표점</t>
        </is>
      </c>
      <c r="Q894" s="342" t="inlineStr">
        <is>
          <t>2과목</t>
        </is>
      </c>
      <c r="R894" s="344" t="n">
        <v>20</v>
      </c>
      <c r="S894" s="345" t="n">
        <v>30</v>
      </c>
      <c r="T894" s="362" t="n">
        <v>30</v>
      </c>
      <c r="U894" s="361" t="n">
        <v>85.31999999999999</v>
      </c>
      <c r="V894" s="346" t="n">
        <v>122.1445190321745</v>
      </c>
      <c r="W894" s="348" t="n">
        <v>121.0530811583008</v>
      </c>
      <c r="X894" s="347" t="n">
        <v>61.42</v>
      </c>
      <c r="Y894" s="357" t="inlineStr"/>
      <c r="Z894" s="365" t="inlineStr">
        <is>
          <t>2등급</t>
        </is>
      </c>
      <c r="AA894" s="350" t="n">
        <v>196</v>
      </c>
      <c r="AB894" s="349" t="inlineStr">
        <is>
          <t>만점</t>
        </is>
      </c>
      <c r="AC894" s="350" t="n">
        <v>0</v>
      </c>
      <c r="AD894" s="349" t="inlineStr">
        <is>
          <t>만점</t>
        </is>
      </c>
      <c r="AE894" s="364" t="n">
        <v>0</v>
      </c>
      <c r="AF894" s="366" t="n">
        <v>10.975</v>
      </c>
      <c r="AG894" s="363" t="n">
        <v>0</v>
      </c>
      <c r="AH894" s="635" t="inlineStr">
        <is>
          <t xml:space="preserve"> 미/기,과3%</t>
        </is>
      </c>
      <c r="AL894" s="487" t="inlineStr">
        <is>
          <t>국민대 AI빅데이터융합경영학과(자연)</t>
        </is>
      </c>
      <c r="AM894" s="477" t="inlineStr">
        <is>
          <t>자연</t>
        </is>
      </c>
      <c r="AN894" s="637" t="n">
        <v>100</v>
      </c>
      <c r="AO894" s="478" t="n">
        <v>-1471</v>
      </c>
      <c r="AP894" s="463" t="n">
        <v>-1471</v>
      </c>
      <c r="AQ894" s="479" t="n">
        <v>0</v>
      </c>
      <c r="AR894" s="476" t="inlineStr">
        <is>
          <t>12.20 → 11.52</t>
        </is>
      </c>
      <c r="BA894" s="313" t="inlineStr">
        <is>
          <t>자연512</t>
        </is>
      </c>
    </row>
    <row r="895" ht="16.5" customHeight="1" s="671">
      <c r="B895" s="367" t="inlineStr">
        <is>
          <t>12.20</t>
        </is>
      </c>
      <c r="C895" s="351" t="inlineStr">
        <is>
          <t>26,474</t>
        </is>
      </c>
      <c r="D895" s="727" t="n">
        <v>-1472</v>
      </c>
      <c r="E895" s="352" t="inlineStr"/>
      <c r="F895" s="341" t="n">
        <v>85.3</v>
      </c>
      <c r="G895" s="355" t="inlineStr">
        <is>
          <t>366.02</t>
        </is>
      </c>
      <c r="H895" s="356" t="inlineStr">
        <is>
          <t>371.72</t>
        </is>
      </c>
      <c r="I895" s="354" t="inlineStr">
        <is>
          <t>아주대</t>
        </is>
      </c>
      <c r="J895" s="340" t="inlineStr">
        <is>
          <t>자유전공학부(자연)</t>
        </is>
      </c>
      <c r="K895" s="339" t="inlineStr">
        <is>
          <t>자연</t>
        </is>
      </c>
      <c r="L895" s="357" t="n">
        <v>89</v>
      </c>
      <c r="M895" s="358" t="inlineStr">
        <is>
          <t xml:space="preserve">905.23 / </t>
        </is>
      </c>
      <c r="N895" s="359" t="n">
        <v>1000</v>
      </c>
      <c r="O895" s="360" t="inlineStr">
        <is>
          <t>표점/만점</t>
        </is>
      </c>
      <c r="P895" s="343" t="inlineStr">
        <is>
          <t>변표/만점</t>
        </is>
      </c>
      <c r="Q895" s="342" t="inlineStr">
        <is>
          <t>2과목</t>
        </is>
      </c>
      <c r="R895" s="344" t="n">
        <v>20</v>
      </c>
      <c r="S895" s="345" t="n">
        <v>35</v>
      </c>
      <c r="T895" s="362" t="n">
        <v>30</v>
      </c>
      <c r="U895" s="361" t="n">
        <v>85.3</v>
      </c>
      <c r="V895" s="346" t="n">
        <v>122.1353405828187</v>
      </c>
      <c r="W895" s="348" t="n">
        <v>121.0468231246491</v>
      </c>
      <c r="X895" s="347" t="n">
        <v>61.42</v>
      </c>
      <c r="Y895" s="357" t="n">
        <v>62.08</v>
      </c>
      <c r="Z895" s="365" t="inlineStr">
        <is>
          <t>2등급</t>
        </is>
      </c>
      <c r="AA895" s="350" t="n">
        <v>144</v>
      </c>
      <c r="AB895" s="349" t="inlineStr">
        <is>
          <t>만점</t>
        </is>
      </c>
      <c r="AC895" s="350" t="n">
        <v>0</v>
      </c>
      <c r="AD895" s="349" t="inlineStr">
        <is>
          <t>만점</t>
        </is>
      </c>
      <c r="AE895" s="364" t="n">
        <v>0</v>
      </c>
      <c r="AF895" s="366" t="n">
        <v>17.053</v>
      </c>
      <c r="AG895" s="363" t="n">
        <v>0</v>
      </c>
      <c r="AH895" s="635" t="inlineStr">
        <is>
          <t xml:space="preserve"> 미/기/과탐 3%</t>
        </is>
      </c>
      <c r="AL895" s="487" t="inlineStr">
        <is>
          <t>아주대 자유전공학부(자연)</t>
        </is>
      </c>
      <c r="AM895" s="477" t="inlineStr">
        <is>
          <t>자연</t>
        </is>
      </c>
      <c r="AN895" s="637" t="n">
        <v>100</v>
      </c>
      <c r="AO895" s="478" t="n">
        <v>-1472</v>
      </c>
      <c r="AP895" s="463" t="n">
        <v>-1472</v>
      </c>
      <c r="AQ895" s="479" t="n">
        <v>0</v>
      </c>
      <c r="AR895" s="476" t="inlineStr">
        <is>
          <t>12.20 → 11.52</t>
        </is>
      </c>
      <c r="BA895" s="313" t="inlineStr">
        <is>
          <t>통합인문370</t>
        </is>
      </c>
    </row>
    <row r="896" ht="16.5" customHeight="1" s="671">
      <c r="B896" s="367" t="inlineStr">
        <is>
          <t>12.21</t>
        </is>
      </c>
      <c r="C896" s="351" t="inlineStr">
        <is>
          <t>26,496</t>
        </is>
      </c>
      <c r="D896" s="727" t="n">
        <v>-1473</v>
      </c>
      <c r="E896" s="352" t="inlineStr"/>
      <c r="F896" s="341" t="n">
        <v>85.29000000000001</v>
      </c>
      <c r="G896" s="355" t="inlineStr">
        <is>
          <t>366.00</t>
        </is>
      </c>
      <c r="H896" s="356" t="inlineStr">
        <is>
          <t>370.41</t>
        </is>
      </c>
      <c r="I896" s="354" t="inlineStr">
        <is>
          <t>국민대</t>
        </is>
      </c>
      <c r="J896" s="340" t="inlineStr">
        <is>
          <t>자유전공</t>
        </is>
      </c>
      <c r="K896" s="339" t="inlineStr">
        <is>
          <t>통합</t>
        </is>
      </c>
      <c r="L896" s="357" t="n">
        <v>300</v>
      </c>
      <c r="M896" s="358" t="inlineStr">
        <is>
          <t xml:space="preserve">702.5 / </t>
        </is>
      </c>
      <c r="N896" s="359" t="n">
        <v>1000</v>
      </c>
      <c r="O896" s="360" t="inlineStr">
        <is>
          <t>표점</t>
        </is>
      </c>
      <c r="P896" s="343" t="inlineStr">
        <is>
          <t>표점</t>
        </is>
      </c>
      <c r="Q896" s="342" t="inlineStr">
        <is>
          <t>2과목</t>
        </is>
      </c>
      <c r="R896" s="344" t="n">
        <v>25</v>
      </c>
      <c r="S896" s="345" t="n">
        <v>25</v>
      </c>
      <c r="T896" s="362" t="n">
        <v>25</v>
      </c>
      <c r="U896" s="361" t="n">
        <v>85.29000000000001</v>
      </c>
      <c r="V896" s="346" t="n">
        <v>122.1281732061201</v>
      </c>
      <c r="W896" s="348" t="n">
        <v>121.0419362769001</v>
      </c>
      <c r="X896" s="347" t="n">
        <v>61.41</v>
      </c>
      <c r="Y896" s="357" t="inlineStr"/>
      <c r="Z896" s="365" t="inlineStr">
        <is>
          <t>2등급</t>
        </is>
      </c>
      <c r="AA896" s="350" t="n">
        <v>245</v>
      </c>
      <c r="AB896" s="349" t="inlineStr">
        <is>
          <t>만점</t>
        </is>
      </c>
      <c r="AC896" s="350" t="n">
        <v>0</v>
      </c>
      <c r="AD896" s="349" t="inlineStr">
        <is>
          <t>만점</t>
        </is>
      </c>
      <c r="AE896" s="364" t="n">
        <v>0</v>
      </c>
      <c r="AF896" s="366" t="n">
        <v>0</v>
      </c>
      <c r="AG896" s="363" t="n">
        <v>0</v>
      </c>
      <c r="AH896" s="635" t="inlineStr"/>
      <c r="AL896" s="487" t="inlineStr">
        <is>
          <t>국민대 자유전공</t>
        </is>
      </c>
      <c r="AM896" s="477" t="inlineStr">
        <is>
          <t>통합</t>
        </is>
      </c>
      <c r="AN896" s="637" t="n">
        <v>100</v>
      </c>
      <c r="AO896" s="478" t="n">
        <v>-1473</v>
      </c>
      <c r="AP896" s="463" t="n">
        <v>-709</v>
      </c>
      <c r="AQ896" s="479" t="n">
        <v>-764</v>
      </c>
      <c r="AR896" s="476" t="inlineStr">
        <is>
          <t>12.43 → 12.10</t>
        </is>
      </c>
      <c r="BA896" s="313" t="inlineStr">
        <is>
          <t>통합인문371</t>
        </is>
      </c>
    </row>
    <row r="897" ht="16.5" customHeight="1" s="671">
      <c r="B897" s="367" t="inlineStr">
        <is>
          <t>12.22</t>
        </is>
      </c>
      <c r="C897" s="351" t="inlineStr">
        <is>
          <t>26,517</t>
        </is>
      </c>
      <c r="D897" s="727" t="n">
        <v>-1474</v>
      </c>
      <c r="E897" s="352" t="inlineStr"/>
      <c r="F897" s="341" t="n">
        <v>85.28</v>
      </c>
      <c r="G897" s="355" t="inlineStr">
        <is>
          <t>366.46</t>
        </is>
      </c>
      <c r="H897" s="356" t="inlineStr">
        <is>
          <t>371.00</t>
        </is>
      </c>
      <c r="I897" s="354" t="inlineStr">
        <is>
          <t>숭실대</t>
        </is>
      </c>
      <c r="J897" s="340" t="inlineStr">
        <is>
          <t>사회복지학부</t>
        </is>
      </c>
      <c r="K897" s="339" t="inlineStr">
        <is>
          <t>통합</t>
        </is>
      </c>
      <c r="L897" s="357" t="n">
        <v>14</v>
      </c>
      <c r="M897" s="358" t="inlineStr">
        <is>
          <t xml:space="preserve">899.21 / </t>
        </is>
      </c>
      <c r="N897" s="359" t="n">
        <v>1000</v>
      </c>
      <c r="O897" s="360" t="inlineStr">
        <is>
          <t>표점/만점</t>
        </is>
      </c>
      <c r="P897" s="343" t="inlineStr">
        <is>
          <t>변표/만점</t>
        </is>
      </c>
      <c r="Q897" s="342" t="inlineStr">
        <is>
          <t>2과목</t>
        </is>
      </c>
      <c r="R897" s="344" t="n">
        <v>35</v>
      </c>
      <c r="S897" s="345" t="n">
        <v>25</v>
      </c>
      <c r="T897" s="362" t="n">
        <v>20</v>
      </c>
      <c r="U897" s="361" t="n">
        <v>85.28</v>
      </c>
      <c r="V897" s="346" t="n">
        <v>122.1182567264725</v>
      </c>
      <c r="W897" s="348" t="n">
        <v>121.0351750407767</v>
      </c>
      <c r="X897" s="347" t="n">
        <v>61.65</v>
      </c>
      <c r="Y897" s="357" t="n">
        <v>62.16</v>
      </c>
      <c r="Z897" s="365" t="inlineStr">
        <is>
          <t>2등급</t>
        </is>
      </c>
      <c r="AA897" s="350" t="n">
        <v>194</v>
      </c>
      <c r="AB897" s="349" t="inlineStr">
        <is>
          <t>만점</t>
        </is>
      </c>
      <c r="AC897" s="350" t="n">
        <v>4</v>
      </c>
      <c r="AD897" s="349" t="inlineStr">
        <is>
          <t>만점</t>
        </is>
      </c>
      <c r="AE897" s="364" t="n">
        <v>0</v>
      </c>
      <c r="AF897" s="366" t="n">
        <v>0</v>
      </c>
      <c r="AG897" s="363" t="n">
        <v>0</v>
      </c>
      <c r="AH897" s="635" t="inlineStr"/>
      <c r="AL897" s="487" t="inlineStr">
        <is>
          <t>숭실대 사회복지학부</t>
        </is>
      </c>
      <c r="AM897" s="477" t="inlineStr">
        <is>
          <t>통합</t>
        </is>
      </c>
      <c r="AN897" s="637" t="n">
        <v>100</v>
      </c>
      <c r="AO897" s="478" t="n">
        <v>-1474</v>
      </c>
      <c r="AP897" s="463" t="n">
        <v>-712</v>
      </c>
      <c r="AQ897" s="479" t="n">
        <v>-762</v>
      </c>
      <c r="AR897" s="476" t="inlineStr">
        <is>
          <t>12.23 → 11.90</t>
        </is>
      </c>
      <c r="BA897" s="313" t="inlineStr">
        <is>
          <t>통합인문372</t>
        </is>
      </c>
    </row>
    <row r="898" ht="16.5" customHeight="1" s="671">
      <c r="B898" s="367" t="inlineStr">
        <is>
          <t>12.03</t>
        </is>
      </c>
      <c r="C898" s="351" t="inlineStr">
        <is>
          <t>26,105</t>
        </is>
      </c>
      <c r="D898" s="727" t="n">
        <v>-1475</v>
      </c>
      <c r="E898" s="352" t="inlineStr"/>
      <c r="F898" s="341" t="n">
        <v>85.26000000000001</v>
      </c>
      <c r="G898" s="355" t="inlineStr">
        <is>
          <t>366.43</t>
        </is>
      </c>
      <c r="H898" s="356" t="inlineStr">
        <is>
          <t>370.96</t>
        </is>
      </c>
      <c r="I898" s="354" t="inlineStr">
        <is>
          <t>국민대</t>
        </is>
      </c>
      <c r="J898" s="340" t="inlineStr">
        <is>
          <t>정치외교학과</t>
        </is>
      </c>
      <c r="K898" s="339" t="inlineStr">
        <is>
          <t>통합</t>
        </is>
      </c>
      <c r="L898" s="357" t="n">
        <v>8</v>
      </c>
      <c r="M898" s="358" t="inlineStr">
        <is>
          <t xml:space="preserve">684 / </t>
        </is>
      </c>
      <c r="N898" s="359" t="n">
        <v>1000</v>
      </c>
      <c r="O898" s="360" t="inlineStr">
        <is>
          <t>표점</t>
        </is>
      </c>
      <c r="P898" s="343" t="inlineStr">
        <is>
          <t>표점</t>
        </is>
      </c>
      <c r="Q898" s="342" t="inlineStr">
        <is>
          <t>2과목</t>
        </is>
      </c>
      <c r="R898" s="344" t="n">
        <v>30</v>
      </c>
      <c r="S898" s="345" t="n">
        <v>30</v>
      </c>
      <c r="T898" s="362" t="n">
        <v>20</v>
      </c>
      <c r="U898" s="361" t="n">
        <v>85.26000000000001</v>
      </c>
      <c r="V898" s="346" t="n">
        <v>122.1083282920518</v>
      </c>
      <c r="W898" s="348" t="n">
        <v>121.0284056536717</v>
      </c>
      <c r="X898" s="347" t="n">
        <v>61.65</v>
      </c>
      <c r="Y898" s="357" t="inlineStr"/>
      <c r="Z898" s="365" t="inlineStr">
        <is>
          <t>2등급</t>
        </is>
      </c>
      <c r="AA898" s="350" t="n">
        <v>196</v>
      </c>
      <c r="AB898" s="349" t="inlineStr">
        <is>
          <t>만점</t>
        </is>
      </c>
      <c r="AC898" s="350" t="n">
        <v>0</v>
      </c>
      <c r="AD898" s="349" t="inlineStr">
        <is>
          <t>만점</t>
        </is>
      </c>
      <c r="AE898" s="364" t="n">
        <v>0</v>
      </c>
      <c r="AF898" s="366" t="n">
        <v>0</v>
      </c>
      <c r="AG898" s="363" t="n">
        <v>0</v>
      </c>
      <c r="AH898" s="635" t="inlineStr"/>
      <c r="AL898" s="487" t="inlineStr">
        <is>
          <t>국민대 정치외교학과</t>
        </is>
      </c>
      <c r="AM898" s="477" t="inlineStr">
        <is>
          <t>통합</t>
        </is>
      </c>
      <c r="AN898" s="637" t="n">
        <v>100</v>
      </c>
      <c r="AO898" s="478" t="n">
        <v>-1475</v>
      </c>
      <c r="AP898" s="463" t="n">
        <v>-712</v>
      </c>
      <c r="AQ898" s="479" t="n">
        <v>-763</v>
      </c>
      <c r="AR898" s="476" t="inlineStr">
        <is>
          <t>12.24 → 11.91</t>
        </is>
      </c>
      <c r="BA898" s="313" t="inlineStr">
        <is>
          <t>통합인문373</t>
        </is>
      </c>
    </row>
    <row r="899" ht="16.5" customHeight="1" s="671">
      <c r="B899" s="367" t="inlineStr">
        <is>
          <t>12.03</t>
        </is>
      </c>
      <c r="C899" s="351" t="inlineStr">
        <is>
          <t>26,105</t>
        </is>
      </c>
      <c r="D899" s="727" t="n">
        <v>-1476</v>
      </c>
      <c r="E899" s="352" t="inlineStr">
        <is>
          <t>.00</t>
        </is>
      </c>
      <c r="F899" s="341" t="n">
        <v>85.26000000000001</v>
      </c>
      <c r="G899" s="355" t="inlineStr">
        <is>
          <t>366.43</t>
        </is>
      </c>
      <c r="H899" s="356" t="inlineStr">
        <is>
          <t>370.96</t>
        </is>
      </c>
      <c r="I899" s="354" t="inlineStr">
        <is>
          <t>국민대</t>
        </is>
      </c>
      <c r="J899" s="340" t="inlineStr">
        <is>
          <t>경영정보학부(인문)</t>
        </is>
      </c>
      <c r="K899" s="339" t="inlineStr">
        <is>
          <t>통합</t>
        </is>
      </c>
      <c r="L899" s="357" t="n">
        <v>4</v>
      </c>
      <c r="M899" s="358" t="inlineStr">
        <is>
          <t xml:space="preserve">684 / </t>
        </is>
      </c>
      <c r="N899" s="359" t="n">
        <v>1000</v>
      </c>
      <c r="O899" s="360" t="inlineStr">
        <is>
          <t>표점</t>
        </is>
      </c>
      <c r="P899" s="343" t="inlineStr">
        <is>
          <t>표점</t>
        </is>
      </c>
      <c r="Q899" s="342" t="inlineStr">
        <is>
          <t>2과목</t>
        </is>
      </c>
      <c r="R899" s="344" t="n">
        <v>30</v>
      </c>
      <c r="S899" s="345" t="n">
        <v>30</v>
      </c>
      <c r="T899" s="362" t="n">
        <v>20</v>
      </c>
      <c r="U899" s="361" t="n">
        <v>85.26000000000001</v>
      </c>
      <c r="V899" s="346" t="n">
        <v>122.1083282920518</v>
      </c>
      <c r="W899" s="348" t="n">
        <v>121.0284056536717</v>
      </c>
      <c r="X899" s="347" t="n">
        <v>61.65</v>
      </c>
      <c r="Y899" s="357" t="inlineStr"/>
      <c r="Z899" s="365" t="inlineStr">
        <is>
          <t>2등급</t>
        </is>
      </c>
      <c r="AA899" s="350" t="n">
        <v>196</v>
      </c>
      <c r="AB899" s="349" t="inlineStr">
        <is>
          <t>만점</t>
        </is>
      </c>
      <c r="AC899" s="350" t="n">
        <v>0</v>
      </c>
      <c r="AD899" s="349" t="inlineStr">
        <is>
          <t>만점</t>
        </is>
      </c>
      <c r="AE899" s="364" t="n">
        <v>0</v>
      </c>
      <c r="AF899" s="366" t="n">
        <v>0</v>
      </c>
      <c r="AG899" s="363" t="n">
        <v>0</v>
      </c>
      <c r="AH899" s="635" t="inlineStr"/>
      <c r="AL899" s="487" t="inlineStr">
        <is>
          <t>국민대 경영정보학부(인문)</t>
        </is>
      </c>
      <c r="AM899" s="477" t="inlineStr">
        <is>
          <t>통합</t>
        </is>
      </c>
      <c r="AN899" s="637" t="n">
        <v>100</v>
      </c>
      <c r="AO899" s="478" t="n">
        <v>-1476</v>
      </c>
      <c r="AP899" s="463" t="n">
        <v>-712</v>
      </c>
      <c r="AQ899" s="479" t="n">
        <v>-764</v>
      </c>
      <c r="AR899" s="476" t="inlineStr">
        <is>
          <t>12.24 → 11.91</t>
        </is>
      </c>
      <c r="BA899" s="313" t="inlineStr">
        <is>
          <t>통합인문374</t>
        </is>
      </c>
    </row>
    <row r="900" ht="16.5" customHeight="1" s="671">
      <c r="B900" s="367" t="inlineStr">
        <is>
          <t>12.24</t>
        </is>
      </c>
      <c r="C900" s="351" t="inlineStr">
        <is>
          <t>26,561</t>
        </is>
      </c>
      <c r="D900" s="727" t="n">
        <v>-1477</v>
      </c>
      <c r="E900" s="352" t="inlineStr"/>
      <c r="F900" s="341" t="n">
        <v>85.26000000000001</v>
      </c>
      <c r="G900" s="355" t="inlineStr">
        <is>
          <t>366.43</t>
        </is>
      </c>
      <c r="H900" s="356" t="inlineStr">
        <is>
          <t>370.96</t>
        </is>
      </c>
      <c r="I900" s="354" t="inlineStr">
        <is>
          <t>숙명여대</t>
        </is>
      </c>
      <c r="J900" s="340" t="inlineStr">
        <is>
          <t>프랑스언어·문화학과</t>
        </is>
      </c>
      <c r="K900" s="339" t="inlineStr">
        <is>
          <t>통합</t>
        </is>
      </c>
      <c r="L900" s="357" t="n">
        <v>9</v>
      </c>
      <c r="M900" s="358" t="inlineStr">
        <is>
          <t xml:space="preserve">900.13 / </t>
        </is>
      </c>
      <c r="N900" s="359" t="n">
        <v>1000</v>
      </c>
      <c r="O900" s="360" t="inlineStr">
        <is>
          <t>표점/만점</t>
        </is>
      </c>
      <c r="P900" s="343" t="inlineStr">
        <is>
          <t>변표/만점</t>
        </is>
      </c>
      <c r="Q900" s="342" t="inlineStr">
        <is>
          <t>2과목</t>
        </is>
      </c>
      <c r="R900" s="344" t="n">
        <v>35</v>
      </c>
      <c r="S900" s="345" t="n">
        <v>25</v>
      </c>
      <c r="T900" s="362" t="n">
        <v>20</v>
      </c>
      <c r="U900" s="361" t="n">
        <v>85.26000000000001</v>
      </c>
      <c r="V900" s="346" t="n">
        <v>122.1083526383642</v>
      </c>
      <c r="W900" s="348" t="n">
        <v>121.0284222534302</v>
      </c>
      <c r="X900" s="347" t="n">
        <v>61.65</v>
      </c>
      <c r="Y900" s="357" t="n">
        <v>62.14</v>
      </c>
      <c r="Z900" s="365" t="inlineStr">
        <is>
          <t>2등급</t>
        </is>
      </c>
      <c r="AA900" s="350" t="n">
        <v>196</v>
      </c>
      <c r="AB900" s="349" t="inlineStr">
        <is>
          <t>만점</t>
        </is>
      </c>
      <c r="AC900" s="350" t="n">
        <v>3</v>
      </c>
      <c r="AD900" s="349" t="inlineStr">
        <is>
          <t>만점</t>
        </is>
      </c>
      <c r="AE900" s="364" t="n">
        <v>0</v>
      </c>
      <c r="AF900" s="366" t="n">
        <v>0</v>
      </c>
      <c r="AG900" s="363" t="n">
        <v>0</v>
      </c>
      <c r="AH900" s="635" t="inlineStr"/>
      <c r="AL900" s="487" t="inlineStr">
        <is>
          <t>숙명여대 프랑스언어·문화학과</t>
        </is>
      </c>
      <c r="AM900" s="477" t="inlineStr">
        <is>
          <t>통합</t>
        </is>
      </c>
      <c r="AN900" s="637" t="n">
        <v>100</v>
      </c>
      <c r="AO900" s="478" t="n">
        <v>-1477</v>
      </c>
      <c r="AP900" s="463" t="n">
        <v>-713</v>
      </c>
      <c r="AQ900" s="479" t="n">
        <v>-764</v>
      </c>
      <c r="AR900" s="476" t="inlineStr">
        <is>
          <t>12.24 → 11.91</t>
        </is>
      </c>
      <c r="BA900" s="313" t="inlineStr">
        <is>
          <t>통합인문375</t>
        </is>
      </c>
    </row>
    <row r="901" ht="16.5" customHeight="1" s="671">
      <c r="B901" s="367" t="inlineStr">
        <is>
          <t>12.25</t>
        </is>
      </c>
      <c r="C901" s="351" t="inlineStr">
        <is>
          <t>26,583</t>
        </is>
      </c>
      <c r="D901" s="727" t="n">
        <v>-1478</v>
      </c>
      <c r="E901" s="352" t="inlineStr">
        <is>
          <t>365.94</t>
        </is>
      </c>
      <c r="F901" s="341" t="n">
        <v>85.25</v>
      </c>
      <c r="G901" s="355" t="inlineStr">
        <is>
          <t>366.41</t>
        </is>
      </c>
      <c r="H901" s="356" t="inlineStr">
        <is>
          <t>370.94</t>
        </is>
      </c>
      <c r="I901" s="354" t="inlineStr">
        <is>
          <t>숭실대</t>
        </is>
      </c>
      <c r="J901" s="340" t="inlineStr">
        <is>
          <t>경제학과</t>
        </is>
      </c>
      <c r="K901" s="339" t="inlineStr">
        <is>
          <t>통합</t>
        </is>
      </c>
      <c r="L901" s="357" t="n">
        <v>32</v>
      </c>
      <c r="M901" s="358" t="inlineStr">
        <is>
          <t xml:space="preserve">897.72 / </t>
        </is>
      </c>
      <c r="N901" s="359" t="n">
        <v>1000</v>
      </c>
      <c r="O901" s="360" t="inlineStr">
        <is>
          <t>표점/만점</t>
        </is>
      </c>
      <c r="P901" s="343" t="inlineStr">
        <is>
          <t>변표/만점</t>
        </is>
      </c>
      <c r="Q901" s="342" t="inlineStr">
        <is>
          <t>2과목</t>
        </is>
      </c>
      <c r="R901" s="344" t="n">
        <v>25</v>
      </c>
      <c r="S901" s="345" t="n">
        <v>35</v>
      </c>
      <c r="T901" s="362" t="n">
        <v>20</v>
      </c>
      <c r="U901" s="361" t="n">
        <v>85.25</v>
      </c>
      <c r="V901" s="346" t="n">
        <v>122.1003472434782</v>
      </c>
      <c r="W901" s="348" t="n">
        <v>121.0229640296442</v>
      </c>
      <c r="X901" s="347" t="n">
        <v>61.64</v>
      </c>
      <c r="Y901" s="357" t="n">
        <v>62.15</v>
      </c>
      <c r="Z901" s="365" t="inlineStr">
        <is>
          <t>2등급</t>
        </is>
      </c>
      <c r="AA901" s="350" t="n">
        <v>194</v>
      </c>
      <c r="AB901" s="349" t="inlineStr">
        <is>
          <t>만점</t>
        </is>
      </c>
      <c r="AC901" s="350" t="n">
        <v>4</v>
      </c>
      <c r="AD901" s="349" t="inlineStr">
        <is>
          <t>만점</t>
        </is>
      </c>
      <c r="AE901" s="364" t="n">
        <v>0</v>
      </c>
      <c r="AF901" s="366" t="n">
        <v>0</v>
      </c>
      <c r="AG901" s="363" t="n">
        <v>0</v>
      </c>
      <c r="AH901" s="635" t="inlineStr"/>
      <c r="AL901" s="487" t="inlineStr">
        <is>
          <t>숭실대 경제학과</t>
        </is>
      </c>
      <c r="AM901" s="477" t="inlineStr">
        <is>
          <t>통합</t>
        </is>
      </c>
      <c r="AN901" s="637" t="n">
        <v>100</v>
      </c>
      <c r="AO901" s="478" t="n">
        <v>-1478</v>
      </c>
      <c r="AP901" s="463" t="n">
        <v>-713</v>
      </c>
      <c r="AQ901" s="479" t="n">
        <v>-765</v>
      </c>
      <c r="AR901" s="476" t="inlineStr">
        <is>
          <t>12.25 → 11.92</t>
        </is>
      </c>
      <c r="BA901" s="313" t="inlineStr">
        <is>
          <t>통합인문376</t>
        </is>
      </c>
    </row>
    <row r="902" ht="16.5" customHeight="1" s="671">
      <c r="B902" s="367" t="inlineStr">
        <is>
          <t>12.26</t>
        </is>
      </c>
      <c r="C902" s="351" t="inlineStr">
        <is>
          <t>26,604</t>
        </is>
      </c>
      <c r="D902" s="727" t="n">
        <v>-1479</v>
      </c>
      <c r="E902" s="352" t="inlineStr">
        <is>
          <t>.00</t>
        </is>
      </c>
      <c r="F902" s="341" t="n">
        <v>85.23999999999999</v>
      </c>
      <c r="G902" s="355" t="inlineStr">
        <is>
          <t>365.91</t>
        </is>
      </c>
      <c r="H902" s="356" t="inlineStr">
        <is>
          <t>371.51</t>
        </is>
      </c>
      <c r="I902" s="354" t="inlineStr">
        <is>
          <t>국민대</t>
        </is>
      </c>
      <c r="J902" s="340" t="inlineStr">
        <is>
          <t>소프트웨어학부</t>
        </is>
      </c>
      <c r="K902" s="339" t="inlineStr">
        <is>
          <t>자연</t>
        </is>
      </c>
      <c r="L902" s="357" t="n">
        <v>16</v>
      </c>
      <c r="M902" s="358" t="inlineStr">
        <is>
          <t xml:space="preserve">694.78 / </t>
        </is>
      </c>
      <c r="N902" s="359" t="n">
        <v>1000</v>
      </c>
      <c r="O902" s="360" t="inlineStr">
        <is>
          <t>표점</t>
        </is>
      </c>
      <c r="P902" s="343" t="inlineStr">
        <is>
          <t>표점</t>
        </is>
      </c>
      <c r="Q902" s="342" t="inlineStr">
        <is>
          <t>2과목</t>
        </is>
      </c>
      <c r="R902" s="344" t="n">
        <v>20</v>
      </c>
      <c r="S902" s="345" t="n">
        <v>30</v>
      </c>
      <c r="T902" s="362" t="n">
        <v>30</v>
      </c>
      <c r="U902" s="361" t="n">
        <v>85.23999999999999</v>
      </c>
      <c r="V902" s="346" t="n">
        <v>122.0935574141102</v>
      </c>
      <c r="W902" s="348" t="n">
        <v>121.0183346005297</v>
      </c>
      <c r="X902" s="347" t="n">
        <v>61.4</v>
      </c>
      <c r="Y902" s="357" t="inlineStr"/>
      <c r="Z902" s="365" t="inlineStr">
        <is>
          <t>2등급</t>
        </is>
      </c>
      <c r="AA902" s="350" t="n">
        <v>196</v>
      </c>
      <c r="AB902" s="349" t="inlineStr">
        <is>
          <t>만점</t>
        </is>
      </c>
      <c r="AC902" s="350" t="n">
        <v>0</v>
      </c>
      <c r="AD902" s="349" t="inlineStr">
        <is>
          <t>만점</t>
        </is>
      </c>
      <c r="AE902" s="364" t="n">
        <v>0</v>
      </c>
      <c r="AF902" s="366" t="n">
        <v>10.972</v>
      </c>
      <c r="AG902" s="363" t="n">
        <v>0</v>
      </c>
      <c r="AH902" s="635" t="inlineStr">
        <is>
          <t xml:space="preserve"> 미/기,과3%</t>
        </is>
      </c>
      <c r="AL902" s="487" t="inlineStr">
        <is>
          <t>국민대 소프트웨어학부</t>
        </is>
      </c>
      <c r="AM902" s="477" t="inlineStr">
        <is>
          <t>자연</t>
        </is>
      </c>
      <c r="AN902" s="637" t="n">
        <v>100</v>
      </c>
      <c r="AO902" s="478" t="n">
        <v>-1479</v>
      </c>
      <c r="AP902" s="463" t="n">
        <v>-1479</v>
      </c>
      <c r="AQ902" s="479" t="n">
        <v>0</v>
      </c>
      <c r="AR902" s="476" t="inlineStr">
        <is>
          <t>12.26 → 11.58</t>
        </is>
      </c>
      <c r="BA902" s="313" t="inlineStr">
        <is>
          <t>자연513</t>
        </is>
      </c>
    </row>
    <row r="903" ht="16.5" customHeight="1" s="671">
      <c r="B903" s="367" t="inlineStr">
        <is>
          <t>12.28</t>
        </is>
      </c>
      <c r="C903" s="351" t="inlineStr">
        <is>
          <t>26,648</t>
        </is>
      </c>
      <c r="D903" s="727" t="n">
        <v>-1480</v>
      </c>
      <c r="E903" s="352" t="inlineStr"/>
      <c r="F903" s="341" t="n">
        <v>85.20999999999999</v>
      </c>
      <c r="G903" s="355" t="inlineStr">
        <is>
          <t>365.86</t>
        </is>
      </c>
      <c r="H903" s="356" t="inlineStr">
        <is>
          <t>371.41</t>
        </is>
      </c>
      <c r="I903" s="354" t="inlineStr">
        <is>
          <t>숭실대</t>
        </is>
      </c>
      <c r="J903" s="340" t="inlineStr">
        <is>
          <t>글로벌미디어학부</t>
        </is>
      </c>
      <c r="K903" s="339" t="inlineStr">
        <is>
          <t>자연</t>
        </is>
      </c>
      <c r="L903" s="357" t="n">
        <v>22</v>
      </c>
      <c r="M903" s="358" t="inlineStr">
        <is>
          <t xml:space="preserve">908.38 / </t>
        </is>
      </c>
      <c r="N903" s="359" t="n">
        <v>1000</v>
      </c>
      <c r="O903" s="360" t="inlineStr">
        <is>
          <t>표점/만점</t>
        </is>
      </c>
      <c r="P903" s="343" t="inlineStr">
        <is>
          <t>변표/만점</t>
        </is>
      </c>
      <c r="Q903" s="342" t="inlineStr">
        <is>
          <t>2과목</t>
        </is>
      </c>
      <c r="R903" s="344" t="n">
        <v>20</v>
      </c>
      <c r="S903" s="345" t="n">
        <v>35</v>
      </c>
      <c r="T903" s="362" t="n">
        <v>25</v>
      </c>
      <c r="U903" s="361" t="n">
        <v>85.20999999999999</v>
      </c>
      <c r="V903" s="346" t="n">
        <v>122.0762833272874</v>
      </c>
      <c r="W903" s="348" t="n">
        <v>121.0065568140596</v>
      </c>
      <c r="X903" s="347" t="n">
        <v>61.39</v>
      </c>
      <c r="Y903" s="357" t="n">
        <v>62.14</v>
      </c>
      <c r="Z903" s="365" t="inlineStr">
        <is>
          <t>2등급</t>
        </is>
      </c>
      <c r="AA903" s="350" t="n">
        <v>194</v>
      </c>
      <c r="AB903" s="349" t="inlineStr">
        <is>
          <t>만점</t>
        </is>
      </c>
      <c r="AC903" s="350" t="n">
        <v>4</v>
      </c>
      <c r="AD903" s="349" t="inlineStr">
        <is>
          <t>만점</t>
        </is>
      </c>
      <c r="AE903" s="364" t="n">
        <v>0</v>
      </c>
      <c r="AF903" s="366" t="n">
        <v>10.311</v>
      </c>
      <c r="AG903" s="363" t="n">
        <v>0</v>
      </c>
      <c r="AH903" s="635" t="inlineStr">
        <is>
          <t xml:space="preserve"> 미/기 표점의5%, 과탐 백분위의5%를 환산점수에 단순가산</t>
        </is>
      </c>
      <c r="AL903" s="487" t="inlineStr">
        <is>
          <t>숭실대 글로벌미디어학부</t>
        </is>
      </c>
      <c r="AM903" s="477" t="inlineStr">
        <is>
          <t>자연</t>
        </is>
      </c>
      <c r="AN903" s="637" t="n">
        <v>100</v>
      </c>
      <c r="AO903" s="478" t="n">
        <v>-1480</v>
      </c>
      <c r="AP903" s="463" t="n">
        <v>-1480</v>
      </c>
      <c r="AQ903" s="479" t="n">
        <v>0</v>
      </c>
      <c r="AR903" s="476" t="inlineStr">
        <is>
          <t>12.29 → 11.60</t>
        </is>
      </c>
      <c r="BA903" s="313" t="inlineStr">
        <is>
          <t>통합인문377</t>
        </is>
      </c>
    </row>
    <row r="904" ht="16.5" customHeight="1" s="671">
      <c r="B904" s="367" t="inlineStr">
        <is>
          <t>12.31</t>
        </is>
      </c>
      <c r="C904" s="351" t="inlineStr">
        <is>
          <t>26,713</t>
        </is>
      </c>
      <c r="D904" s="727" t="n">
        <v>-1481</v>
      </c>
      <c r="E904" s="352" t="inlineStr"/>
      <c r="F904" s="341" t="n">
        <v>85.19</v>
      </c>
      <c r="G904" s="355" t="inlineStr">
        <is>
          <t>365.81</t>
        </is>
      </c>
      <c r="H904" s="356" t="inlineStr">
        <is>
          <t>371.35</t>
        </is>
      </c>
      <c r="I904" s="354" t="inlineStr">
        <is>
          <t>가톨릭대</t>
        </is>
      </c>
      <c r="J904" s="340" t="inlineStr">
        <is>
          <t>의생명과학과</t>
        </is>
      </c>
      <c r="K904" s="339" t="inlineStr">
        <is>
          <t>자연</t>
        </is>
      </c>
      <c r="L904" s="357" t="n">
        <v>17</v>
      </c>
      <c r="M904" s="358" t="inlineStr">
        <is>
          <t xml:space="preserve">886.5 / </t>
        </is>
      </c>
      <c r="N904" s="359" t="n">
        <v>1000</v>
      </c>
      <c r="O904" s="360" t="inlineStr">
        <is>
          <t>백분위</t>
        </is>
      </c>
      <c r="P904" s="343" t="inlineStr">
        <is>
          <t>백분위</t>
        </is>
      </c>
      <c r="Q904" s="342" t="inlineStr">
        <is>
          <t>1과목</t>
        </is>
      </c>
      <c r="R904" s="344" t="n">
        <v>25</v>
      </c>
      <c r="S904" s="345" t="n">
        <v>35</v>
      </c>
      <c r="T904" s="362" t="n">
        <v>20</v>
      </c>
      <c r="U904" s="361" t="n">
        <v>85.19</v>
      </c>
      <c r="V904" s="346" t="n">
        <v>122.0583333333333</v>
      </c>
      <c r="W904" s="348" t="n">
        <v>120.9916666666667</v>
      </c>
      <c r="X904" s="347" t="n">
        <v>61.38</v>
      </c>
      <c r="Y904" s="357" t="inlineStr"/>
      <c r="Z904" s="365" t="inlineStr">
        <is>
          <t>2등급</t>
        </is>
      </c>
      <c r="AA904" s="350" t="n">
        <v>195</v>
      </c>
      <c r="AB904" s="349" t="inlineStr">
        <is>
          <t>만점</t>
        </is>
      </c>
      <c r="AC904" s="350" t="n">
        <v>10</v>
      </c>
      <c r="AD904" s="349" t="inlineStr">
        <is>
          <t>만점</t>
        </is>
      </c>
      <c r="AE904" s="364" t="n">
        <v>0</v>
      </c>
      <c r="AF904" s="366" t="n">
        <v>0</v>
      </c>
      <c r="AG904" s="363" t="n">
        <v>0</v>
      </c>
      <c r="AH904" s="635" t="inlineStr"/>
      <c r="AL904" s="487" t="inlineStr">
        <is>
          <t>가톨릭대 의생명과학과</t>
        </is>
      </c>
      <c r="AM904" s="477" t="inlineStr">
        <is>
          <t>자연</t>
        </is>
      </c>
      <c r="AN904" s="637" t="n">
        <v>100</v>
      </c>
      <c r="AO904" s="478" t="n">
        <v>-1481</v>
      </c>
      <c r="AP904" s="463" t="n">
        <v>-1481</v>
      </c>
      <c r="AQ904" s="479" t="n">
        <v>0</v>
      </c>
      <c r="AR904" s="476" t="inlineStr">
        <is>
          <t>12.31 → 11.63</t>
        </is>
      </c>
      <c r="BA904" s="313" t="inlineStr">
        <is>
          <t>자연514</t>
        </is>
      </c>
    </row>
    <row r="905" ht="16.5" customHeight="1" s="671">
      <c r="B905" s="367" t="inlineStr">
        <is>
          <t>12.32</t>
        </is>
      </c>
      <c r="C905" s="351" t="inlineStr">
        <is>
          <t>26,734</t>
        </is>
      </c>
      <c r="D905" s="727" t="n">
        <v>-1482</v>
      </c>
      <c r="E905" s="352" t="inlineStr"/>
      <c r="F905" s="341" t="n">
        <v>85.17</v>
      </c>
      <c r="G905" s="355" t="inlineStr">
        <is>
          <t>366.25</t>
        </is>
      </c>
      <c r="H905" s="356" t="inlineStr">
        <is>
          <t>370.69</t>
        </is>
      </c>
      <c r="I905" s="354" t="inlineStr">
        <is>
          <t>숭실대</t>
        </is>
      </c>
      <c r="J905" s="340" t="inlineStr">
        <is>
          <t>행정학부</t>
        </is>
      </c>
      <c r="K905" s="339" t="inlineStr">
        <is>
          <t>통합</t>
        </is>
      </c>
      <c r="L905" s="357" t="n">
        <v>33</v>
      </c>
      <c r="M905" s="358" t="inlineStr">
        <is>
          <t xml:space="preserve">898.81 / </t>
        </is>
      </c>
      <c r="N905" s="359" t="n">
        <v>1000</v>
      </c>
      <c r="O905" s="360" t="inlineStr">
        <is>
          <t>표점/만점</t>
        </is>
      </c>
      <c r="P905" s="343" t="inlineStr">
        <is>
          <t>변표/만점</t>
        </is>
      </c>
      <c r="Q905" s="342" t="inlineStr">
        <is>
          <t>2과목</t>
        </is>
      </c>
      <c r="R905" s="344" t="n">
        <v>35</v>
      </c>
      <c r="S905" s="345" t="n">
        <v>25</v>
      </c>
      <c r="T905" s="362" t="n">
        <v>20</v>
      </c>
      <c r="U905" s="361" t="n">
        <v>85.17</v>
      </c>
      <c r="V905" s="346" t="n">
        <v>122.0437342039379</v>
      </c>
      <c r="W905" s="348" t="n">
        <v>120.9770675372713</v>
      </c>
      <c r="X905" s="347" t="n">
        <v>61.61</v>
      </c>
      <c r="Y905" s="357" t="n">
        <v>62.12</v>
      </c>
      <c r="Z905" s="365" t="inlineStr">
        <is>
          <t>2등급</t>
        </is>
      </c>
      <c r="AA905" s="350" t="n">
        <v>194</v>
      </c>
      <c r="AB905" s="349" t="inlineStr">
        <is>
          <t>만점</t>
        </is>
      </c>
      <c r="AC905" s="350" t="n">
        <v>4</v>
      </c>
      <c r="AD905" s="349" t="inlineStr">
        <is>
          <t>만점</t>
        </is>
      </c>
      <c r="AE905" s="364" t="n">
        <v>0</v>
      </c>
      <c r="AF905" s="366" t="n">
        <v>0</v>
      </c>
      <c r="AG905" s="363" t="n">
        <v>0</v>
      </c>
      <c r="AH905" s="635" t="inlineStr"/>
      <c r="AL905" s="487" t="inlineStr">
        <is>
          <t>숭실대 행정학부</t>
        </is>
      </c>
      <c r="AM905" s="477" t="inlineStr">
        <is>
          <t>통합</t>
        </is>
      </c>
      <c r="AN905" s="637" t="n">
        <v>100</v>
      </c>
      <c r="AO905" s="478" t="n">
        <v>-1482</v>
      </c>
      <c r="AP905" s="463" t="n">
        <v>-714</v>
      </c>
      <c r="AQ905" s="479" t="n">
        <v>-768</v>
      </c>
      <c r="AR905" s="476" t="inlineStr">
        <is>
          <t>12.33 → 12.00</t>
        </is>
      </c>
      <c r="BA905" s="313" t="inlineStr">
        <is>
          <t>통합인문378</t>
        </is>
      </c>
    </row>
    <row r="906" ht="16.5" customHeight="1" s="671">
      <c r="B906" s="367" t="inlineStr">
        <is>
          <t>12.34</t>
        </is>
      </c>
      <c r="C906" s="351" t="inlineStr">
        <is>
          <t>26,778</t>
        </is>
      </c>
      <c r="D906" s="727" t="n">
        <v>-1483</v>
      </c>
      <c r="E906" s="352" t="inlineStr"/>
      <c r="F906" s="341" t="n">
        <v>85.15000000000001</v>
      </c>
      <c r="G906" s="355" t="inlineStr">
        <is>
          <t>365.72</t>
        </is>
      </c>
      <c r="H906" s="356" t="inlineStr">
        <is>
          <t>371.24</t>
        </is>
      </c>
      <c r="I906" s="354" t="inlineStr">
        <is>
          <t>국민대</t>
        </is>
      </c>
      <c r="J906" s="340" t="inlineStr">
        <is>
          <t>지능전자공학전공</t>
        </is>
      </c>
      <c r="K906" s="339" t="inlineStr">
        <is>
          <t>자연</t>
        </is>
      </c>
      <c r="L906" s="357" t="n">
        <v>10</v>
      </c>
      <c r="M906" s="358" t="inlineStr">
        <is>
          <t xml:space="preserve">694.53 / </t>
        </is>
      </c>
      <c r="N906" s="359" t="n">
        <v>1000</v>
      </c>
      <c r="O906" s="360" t="inlineStr">
        <is>
          <t>표점</t>
        </is>
      </c>
      <c r="P906" s="343" t="inlineStr">
        <is>
          <t>표점</t>
        </is>
      </c>
      <c r="Q906" s="342" t="inlineStr">
        <is>
          <t>2과목</t>
        </is>
      </c>
      <c r="R906" s="344" t="n">
        <v>20</v>
      </c>
      <c r="S906" s="345" t="n">
        <v>30</v>
      </c>
      <c r="T906" s="362" t="n">
        <v>30</v>
      </c>
      <c r="U906" s="361" t="n">
        <v>85.15000000000001</v>
      </c>
      <c r="V906" s="346" t="n">
        <v>122.0316425363617</v>
      </c>
      <c r="W906" s="348" t="n">
        <v>120.9649758696951</v>
      </c>
      <c r="X906" s="347" t="n">
        <v>61.36</v>
      </c>
      <c r="Y906" s="357" t="inlineStr"/>
      <c r="Z906" s="365" t="inlineStr">
        <is>
          <t>2등급</t>
        </is>
      </c>
      <c r="AA906" s="350" t="n">
        <v>196</v>
      </c>
      <c r="AB906" s="349" t="inlineStr">
        <is>
          <t>만점</t>
        </is>
      </c>
      <c r="AC906" s="350" t="n">
        <v>0</v>
      </c>
      <c r="AD906" s="349" t="inlineStr">
        <is>
          <t>만점</t>
        </is>
      </c>
      <c r="AE906" s="364" t="n">
        <v>0</v>
      </c>
      <c r="AF906" s="366" t="n">
        <v>10.966</v>
      </c>
      <c r="AG906" s="363" t="n">
        <v>0</v>
      </c>
      <c r="AH906" s="635" t="inlineStr">
        <is>
          <t xml:space="preserve"> 미/기,과3%</t>
        </is>
      </c>
      <c r="AL906" s="487" t="inlineStr">
        <is>
          <t>국민대 지능전자공학전공</t>
        </is>
      </c>
      <c r="AM906" s="477" t="inlineStr">
        <is>
          <t>자연</t>
        </is>
      </c>
      <c r="AN906" s="637" t="n">
        <v>100</v>
      </c>
      <c r="AO906" s="478" t="n">
        <v>-1483</v>
      </c>
      <c r="AP906" s="463" t="n">
        <v>-1483</v>
      </c>
      <c r="AQ906" s="479" t="n">
        <v>0</v>
      </c>
      <c r="AR906" s="476" t="inlineStr">
        <is>
          <t>12.35 → 11.66</t>
        </is>
      </c>
      <c r="BA906" s="313" t="inlineStr">
        <is>
          <t>자연515</t>
        </is>
      </c>
    </row>
    <row r="907" ht="16.5" customHeight="1" s="671">
      <c r="B907" s="367" t="inlineStr">
        <is>
          <t>12.35</t>
        </is>
      </c>
      <c r="C907" s="351" t="inlineStr">
        <is>
          <t>26,800</t>
        </is>
      </c>
      <c r="D907" s="727" t="n">
        <v>-1484</v>
      </c>
      <c r="E907" s="352" t="inlineStr">
        <is>
          <t>.00</t>
        </is>
      </c>
      <c r="F907" s="341" t="n">
        <v>85.14</v>
      </c>
      <c r="G907" s="355" t="inlineStr">
        <is>
          <t>365.71</t>
        </is>
      </c>
      <c r="H907" s="356" t="inlineStr">
        <is>
          <t>371.22</t>
        </is>
      </c>
      <c r="I907" s="354" t="inlineStr">
        <is>
          <t>국민대</t>
        </is>
      </c>
      <c r="J907" s="340" t="inlineStr">
        <is>
          <t>인공지능학부</t>
        </is>
      </c>
      <c r="K907" s="339" t="inlineStr">
        <is>
          <t>자연</t>
        </is>
      </c>
      <c r="L907" s="357" t="n">
        <v>13</v>
      </c>
      <c r="M907" s="358" t="inlineStr">
        <is>
          <t xml:space="preserve">694.52 / </t>
        </is>
      </c>
      <c r="N907" s="359" t="n">
        <v>1000</v>
      </c>
      <c r="O907" s="360" t="inlineStr">
        <is>
          <t>표점</t>
        </is>
      </c>
      <c r="P907" s="343" t="inlineStr">
        <is>
          <t>표점</t>
        </is>
      </c>
      <c r="Q907" s="342" t="inlineStr">
        <is>
          <t>2과목</t>
        </is>
      </c>
      <c r="R907" s="344" t="n">
        <v>20</v>
      </c>
      <c r="S907" s="345" t="n">
        <v>30</v>
      </c>
      <c r="T907" s="362" t="n">
        <v>30</v>
      </c>
      <c r="U907" s="361" t="n">
        <v>85.14</v>
      </c>
      <c r="V907" s="346" t="n">
        <v>122.0292903193997</v>
      </c>
      <c r="W907" s="348" t="n">
        <v>120.962623652733</v>
      </c>
      <c r="X907" s="347" t="n">
        <v>61.36</v>
      </c>
      <c r="Y907" s="357" t="inlineStr"/>
      <c r="Z907" s="365" t="inlineStr">
        <is>
          <t>2등급</t>
        </is>
      </c>
      <c r="AA907" s="350" t="n">
        <v>196</v>
      </c>
      <c r="AB907" s="349" t="inlineStr">
        <is>
          <t>만점</t>
        </is>
      </c>
      <c r="AC907" s="350" t="n">
        <v>0</v>
      </c>
      <c r="AD907" s="349" t="inlineStr">
        <is>
          <t>만점</t>
        </is>
      </c>
      <c r="AE907" s="364" t="n">
        <v>0</v>
      </c>
      <c r="AF907" s="366" t="n">
        <v>10.966</v>
      </c>
      <c r="AG907" s="363" t="n">
        <v>0</v>
      </c>
      <c r="AH907" s="635" t="inlineStr">
        <is>
          <t xml:space="preserve"> 미/기,과3%</t>
        </is>
      </c>
      <c r="AL907" s="487" t="inlineStr">
        <is>
          <t>국민대 인공지능학부</t>
        </is>
      </c>
      <c r="AM907" s="477" t="inlineStr">
        <is>
          <t>자연</t>
        </is>
      </c>
      <c r="AN907" s="637" t="n">
        <v>100</v>
      </c>
      <c r="AO907" s="478" t="n">
        <v>-1484</v>
      </c>
      <c r="AP907" s="463" t="n">
        <v>-1484</v>
      </c>
      <c r="AQ907" s="479" t="n">
        <v>0</v>
      </c>
      <c r="AR907" s="476" t="inlineStr">
        <is>
          <t>12.35 → 11.67</t>
        </is>
      </c>
      <c r="BA907" s="313" t="inlineStr">
        <is>
          <t>자연516</t>
        </is>
      </c>
    </row>
    <row r="908" ht="16.5" customHeight="1" s="671">
      <c r="B908" s="367" t="inlineStr">
        <is>
          <t>12.36</t>
        </is>
      </c>
      <c r="C908" s="351" t="inlineStr">
        <is>
          <t>26,821</t>
        </is>
      </c>
      <c r="D908" s="727" t="n">
        <v>-1485</v>
      </c>
      <c r="E908" s="352" t="inlineStr">
        <is>
          <t>365.99</t>
        </is>
      </c>
      <c r="F908" s="341" t="n">
        <v>85.12</v>
      </c>
      <c r="G908" s="355" t="inlineStr">
        <is>
          <t>365.67</t>
        </is>
      </c>
      <c r="H908" s="356" t="inlineStr">
        <is>
          <t>371.14</t>
        </is>
      </c>
      <c r="I908" s="354" t="inlineStr">
        <is>
          <t>부산대</t>
        </is>
      </c>
      <c r="J908" s="340" t="inlineStr">
        <is>
          <t>전기전자공학부(전기공학전공)</t>
        </is>
      </c>
      <c r="K908" s="339" t="inlineStr">
        <is>
          <t>자연</t>
        </is>
      </c>
      <c r="L908" s="357" t="n">
        <v>26</v>
      </c>
      <c r="M908" s="358" t="inlineStr">
        <is>
          <t xml:space="preserve">695.5 / </t>
        </is>
      </c>
      <c r="N908" s="359" t="n">
        <v>1000</v>
      </c>
      <c r="O908" s="360" t="inlineStr">
        <is>
          <t>표점</t>
        </is>
      </c>
      <c r="P908" s="343" t="inlineStr">
        <is>
          <t>표점</t>
        </is>
      </c>
      <c r="Q908" s="342" t="inlineStr">
        <is>
          <t>2과목</t>
        </is>
      </c>
      <c r="R908" s="344" t="n">
        <v>20</v>
      </c>
      <c r="S908" s="345" t="n">
        <v>30</v>
      </c>
      <c r="T908" s="362" t="n">
        <v>30</v>
      </c>
      <c r="U908" s="361" t="n">
        <v>85.12</v>
      </c>
      <c r="V908" s="346" t="n">
        <v>122.0162385364261</v>
      </c>
      <c r="W908" s="348" t="n">
        <v>120.9495718697594</v>
      </c>
      <c r="X908" s="347" t="n">
        <v>61.35</v>
      </c>
      <c r="Y908" s="357" t="inlineStr"/>
      <c r="Z908" s="365" t="inlineStr">
        <is>
          <t>2등급</t>
        </is>
      </c>
      <c r="AA908" s="350" t="n">
        <v>198</v>
      </c>
      <c r="AB908" s="349" t="inlineStr">
        <is>
          <t>만점</t>
        </is>
      </c>
      <c r="AC908" s="350" t="n">
        <v>10</v>
      </c>
      <c r="AD908" s="349" t="inlineStr">
        <is>
          <t>만점</t>
        </is>
      </c>
      <c r="AE908" s="364" t="n">
        <v>0</v>
      </c>
      <c r="AF908" s="366" t="n">
        <v>0</v>
      </c>
      <c r="AG908" s="363" t="n">
        <v>0</v>
      </c>
      <c r="AH908" s="635" t="inlineStr"/>
      <c r="AL908" s="487" t="inlineStr">
        <is>
          <t>부산대 전기전자공학부(전기공학전공)</t>
        </is>
      </c>
      <c r="AM908" s="477" t="inlineStr">
        <is>
          <t>자연</t>
        </is>
      </c>
      <c r="AN908" s="637" t="n">
        <v>100</v>
      </c>
      <c r="AO908" s="478" t="n">
        <v>-1485</v>
      </c>
      <c r="AP908" s="463" t="n">
        <v>-1485</v>
      </c>
      <c r="AQ908" s="479" t="n">
        <v>0</v>
      </c>
      <c r="AR908" s="476" t="inlineStr">
        <is>
          <t>12.37 → 11.68</t>
        </is>
      </c>
      <c r="BA908" s="313" t="inlineStr">
        <is>
          <t>자연517</t>
        </is>
      </c>
    </row>
    <row r="909" ht="16.5" customHeight="1" s="671">
      <c r="B909" s="367" t="inlineStr">
        <is>
          <t>12.38</t>
        </is>
      </c>
      <c r="C909" s="351" t="inlineStr">
        <is>
          <t>26,865</t>
        </is>
      </c>
      <c r="D909" s="727" t="n">
        <v>-1486</v>
      </c>
      <c r="E909" s="352" t="inlineStr">
        <is>
          <t>365.99</t>
        </is>
      </c>
      <c r="F909" s="341" t="n">
        <v>85.09999999999999</v>
      </c>
      <c r="G909" s="355" t="inlineStr">
        <is>
          <t>365.62</t>
        </is>
      </c>
      <c r="H909" s="356" t="inlineStr">
        <is>
          <t>371.06</t>
        </is>
      </c>
      <c r="I909" s="354" t="inlineStr">
        <is>
          <t>숭실대</t>
        </is>
      </c>
      <c r="J909" s="340" t="inlineStr">
        <is>
          <t>신소재공학과</t>
        </is>
      </c>
      <c r="K909" s="339" t="inlineStr">
        <is>
          <t>자연</t>
        </is>
      </c>
      <c r="L909" s="357" t="n">
        <v>28</v>
      </c>
      <c r="M909" s="358" t="inlineStr">
        <is>
          <t xml:space="preserve">910.36 / </t>
        </is>
      </c>
      <c r="N909" s="359" t="n">
        <v>1000</v>
      </c>
      <c r="O909" s="360" t="inlineStr">
        <is>
          <t>표점/만점</t>
        </is>
      </c>
      <c r="P909" s="343" t="inlineStr">
        <is>
          <t>변표/만점</t>
        </is>
      </c>
      <c r="Q909" s="342" t="inlineStr">
        <is>
          <t>2과목</t>
        </is>
      </c>
      <c r="R909" s="344" t="n">
        <v>20</v>
      </c>
      <c r="S909" s="345" t="n">
        <v>35</v>
      </c>
      <c r="T909" s="362" t="n">
        <v>25</v>
      </c>
      <c r="U909" s="361" t="n">
        <v>85.09999999999999</v>
      </c>
      <c r="V909" s="346" t="n">
        <v>122.0004198403423</v>
      </c>
      <c r="W909" s="348" t="n">
        <v>120.9337531736756</v>
      </c>
      <c r="X909" s="347" t="n">
        <v>61.34</v>
      </c>
      <c r="Y909" s="357" t="n">
        <v>62.1</v>
      </c>
      <c r="Z909" s="365" t="inlineStr">
        <is>
          <t>2등급</t>
        </is>
      </c>
      <c r="AA909" s="350" t="n">
        <v>194</v>
      </c>
      <c r="AB909" s="349" t="inlineStr">
        <is>
          <t>만점</t>
        </is>
      </c>
      <c r="AC909" s="350" t="n">
        <v>4</v>
      </c>
      <c r="AD909" s="349" t="inlineStr">
        <is>
          <t>만점</t>
        </is>
      </c>
      <c r="AE909" s="364" t="n">
        <v>0</v>
      </c>
      <c r="AF909" s="366" t="n">
        <v>12.72</v>
      </c>
      <c r="AG909" s="363" t="n">
        <v>0</v>
      </c>
      <c r="AH909" s="635" t="inlineStr"/>
      <c r="AL909" s="487" t="inlineStr">
        <is>
          <t>숭실대 신소재공학과</t>
        </is>
      </c>
      <c r="AM909" s="477" t="inlineStr">
        <is>
          <t>자연</t>
        </is>
      </c>
      <c r="AN909" s="637" t="n">
        <v>100</v>
      </c>
      <c r="AO909" s="478" t="n">
        <v>-1486</v>
      </c>
      <c r="AP909" s="463" t="n">
        <v>-1486</v>
      </c>
      <c r="AQ909" s="479" t="n">
        <v>0</v>
      </c>
      <c r="AR909" s="476" t="inlineStr">
        <is>
          <t>12.38 → 11.70</t>
        </is>
      </c>
      <c r="BA909" s="313" t="inlineStr">
        <is>
          <t>통합인문379</t>
        </is>
      </c>
    </row>
    <row r="910" ht="16.5" customHeight="1" s="671">
      <c r="B910" s="367" t="inlineStr">
        <is>
          <t>12.39</t>
        </is>
      </c>
      <c r="C910" s="351" t="inlineStr">
        <is>
          <t>26,886</t>
        </is>
      </c>
      <c r="D910" s="727" t="n">
        <v>-1486</v>
      </c>
      <c r="E910" s="352" t="inlineStr">
        <is>
          <t>365.99</t>
        </is>
      </c>
      <c r="F910" s="341" t="n">
        <v>85.09</v>
      </c>
      <c r="G910" s="355" t="inlineStr">
        <is>
          <t>365.60</t>
        </is>
      </c>
      <c r="H910" s="356" t="inlineStr">
        <is>
          <t>371.02</t>
        </is>
      </c>
      <c r="I910" s="354" t="inlineStr">
        <is>
          <t>숭실대</t>
        </is>
      </c>
      <c r="J910" s="340" t="inlineStr">
        <is>
          <t>기계공학부</t>
        </is>
      </c>
      <c r="K910" s="339" t="inlineStr">
        <is>
          <t>자연</t>
        </is>
      </c>
      <c r="L910" s="357" t="n">
        <v>30</v>
      </c>
      <c r="M910" s="358" t="inlineStr">
        <is>
          <t xml:space="preserve">910.31 / </t>
        </is>
      </c>
      <c r="N910" s="359" t="n">
        <v>1000</v>
      </c>
      <c r="O910" s="360" t="inlineStr">
        <is>
          <t>표점/만점</t>
        </is>
      </c>
      <c r="P910" s="343" t="inlineStr">
        <is>
          <t>변표/만점</t>
        </is>
      </c>
      <c r="Q910" s="342" t="inlineStr">
        <is>
          <t>2과목</t>
        </is>
      </c>
      <c r="R910" s="344" t="n">
        <v>20</v>
      </c>
      <c r="S910" s="345" t="n">
        <v>35</v>
      </c>
      <c r="T910" s="362" t="n">
        <v>25</v>
      </c>
      <c r="U910" s="361" t="n">
        <v>85.09</v>
      </c>
      <c r="V910" s="346" t="n">
        <v>121.9919528377221</v>
      </c>
      <c r="W910" s="348" t="n">
        <v>120.9252861710555</v>
      </c>
      <c r="X910" s="347" t="n">
        <v>61.34</v>
      </c>
      <c r="Y910" s="357" t="n">
        <v>62.1</v>
      </c>
      <c r="Z910" s="365" t="inlineStr">
        <is>
          <t>2등급</t>
        </is>
      </c>
      <c r="AA910" s="350" t="n">
        <v>194</v>
      </c>
      <c r="AB910" s="349" t="inlineStr">
        <is>
          <t>만점</t>
        </is>
      </c>
      <c r="AC910" s="350" t="n">
        <v>4</v>
      </c>
      <c r="AD910" s="349" t="inlineStr">
        <is>
          <t>만점</t>
        </is>
      </c>
      <c r="AE910" s="364" t="n">
        <v>0</v>
      </c>
      <c r="AF910" s="366" t="n">
        <v>12.719</v>
      </c>
      <c r="AG910" s="363" t="n">
        <v>0</v>
      </c>
      <c r="AH910" s="635" t="inlineStr"/>
      <c r="AL910" s="487" t="inlineStr">
        <is>
          <t>숭실대 기계공학부</t>
        </is>
      </c>
      <c r="AM910" s="477" t="inlineStr">
        <is>
          <t>자연</t>
        </is>
      </c>
      <c r="AN910" s="637" t="n">
        <v>100</v>
      </c>
      <c r="AO910" s="478" t="n">
        <v>-1486</v>
      </c>
      <c r="AP910" s="463" t="n">
        <v>-1486</v>
      </c>
      <c r="AQ910" s="479" t="n">
        <v>0</v>
      </c>
      <c r="AR910" s="476" t="inlineStr">
        <is>
          <t>12.39 → 11.71</t>
        </is>
      </c>
      <c r="BA910" s="313" t="inlineStr">
        <is>
          <t>통합인문380</t>
        </is>
      </c>
    </row>
    <row r="911" ht="16.5" customHeight="1" s="671">
      <c r="B911" s="367" t="inlineStr">
        <is>
          <t>12.19</t>
        </is>
      </c>
      <c r="C911" s="351" t="inlineStr">
        <is>
          <t>26,452</t>
        </is>
      </c>
      <c r="D911" s="727" t="n">
        <v>-1487</v>
      </c>
      <c r="E911" s="352" t="inlineStr"/>
      <c r="F911" s="341" t="n">
        <v>85.06999999999999</v>
      </c>
      <c r="G911" s="355" t="inlineStr">
        <is>
          <t>366.05</t>
        </is>
      </c>
      <c r="H911" s="356" t="inlineStr">
        <is>
          <t>370.45</t>
        </is>
      </c>
      <c r="I911" s="354" t="inlineStr">
        <is>
          <t>국민대</t>
        </is>
      </c>
      <c r="J911" s="340" t="inlineStr">
        <is>
          <t>미래융합전공(인문)</t>
        </is>
      </c>
      <c r="K911" s="339" t="inlineStr">
        <is>
          <t>통합</t>
        </is>
      </c>
      <c r="L911" s="357" t="n">
        <v>166</v>
      </c>
      <c r="M911" s="358" t="inlineStr">
        <is>
          <t xml:space="preserve">683.5 / </t>
        </is>
      </c>
      <c r="N911" s="359" t="n">
        <v>1000</v>
      </c>
      <c r="O911" s="360" t="inlineStr">
        <is>
          <t>표점</t>
        </is>
      </c>
      <c r="P911" s="343" t="inlineStr">
        <is>
          <t>표점</t>
        </is>
      </c>
      <c r="Q911" s="342" t="inlineStr">
        <is>
          <t>2과목</t>
        </is>
      </c>
      <c r="R911" s="344" t="n">
        <v>30</v>
      </c>
      <c r="S911" s="345" t="n">
        <v>30</v>
      </c>
      <c r="T911" s="362" t="n">
        <v>20</v>
      </c>
      <c r="U911" s="361" t="n">
        <v>85.06999999999999</v>
      </c>
      <c r="V911" s="346" t="n">
        <v>121.9786434645599</v>
      </c>
      <c r="W911" s="348" t="n">
        <v>120.9119767978933</v>
      </c>
      <c r="X911" s="347" t="n">
        <v>61.58</v>
      </c>
      <c r="Y911" s="357" t="inlineStr"/>
      <c r="Z911" s="365" t="inlineStr">
        <is>
          <t>2등급</t>
        </is>
      </c>
      <c r="AA911" s="350" t="n">
        <v>196</v>
      </c>
      <c r="AB911" s="349" t="inlineStr">
        <is>
          <t>만점</t>
        </is>
      </c>
      <c r="AC911" s="350" t="n">
        <v>0</v>
      </c>
      <c r="AD911" s="349" t="inlineStr">
        <is>
          <t>만점</t>
        </is>
      </c>
      <c r="AE911" s="364" t="n">
        <v>0</v>
      </c>
      <c r="AF911" s="366" t="n">
        <v>0</v>
      </c>
      <c r="AG911" s="363" t="n">
        <v>0</v>
      </c>
      <c r="AH911" s="635" t="inlineStr"/>
      <c r="AL911" s="487" t="inlineStr">
        <is>
          <t>국민대 미래융합전공(인문)</t>
        </is>
      </c>
      <c r="AM911" s="477" t="inlineStr">
        <is>
          <t>통합</t>
        </is>
      </c>
      <c r="AN911" s="637" t="n">
        <v>100</v>
      </c>
      <c r="AO911" s="478" t="n">
        <v>-1487</v>
      </c>
      <c r="AP911" s="463" t="n">
        <v>-716</v>
      </c>
      <c r="AQ911" s="479" t="n">
        <v>-771</v>
      </c>
      <c r="AR911" s="476" t="inlineStr">
        <is>
          <t>12.41 → 12.08</t>
        </is>
      </c>
      <c r="BA911" s="313" t="inlineStr">
        <is>
          <t>통합인문381</t>
        </is>
      </c>
    </row>
    <row r="912" ht="16.5" customHeight="1" s="671">
      <c r="B912" s="367" t="inlineStr">
        <is>
          <t>12.19</t>
        </is>
      </c>
      <c r="C912" s="351" t="inlineStr">
        <is>
          <t>26,452</t>
        </is>
      </c>
      <c r="D912" s="727" t="n">
        <v>-1487</v>
      </c>
      <c r="E912" s="352" t="inlineStr"/>
      <c r="F912" s="341" t="n">
        <v>85.06999999999999</v>
      </c>
      <c r="G912" s="355" t="inlineStr">
        <is>
          <t>366.05</t>
        </is>
      </c>
      <c r="H912" s="356" t="inlineStr">
        <is>
          <t>370.45</t>
        </is>
      </c>
      <c r="I912" s="354" t="inlineStr">
        <is>
          <t>국민대</t>
        </is>
      </c>
      <c r="J912" s="340" t="inlineStr">
        <is>
          <t>행정학과</t>
        </is>
      </c>
      <c r="K912" s="339" t="inlineStr">
        <is>
          <t>통합</t>
        </is>
      </c>
      <c r="L912" s="357" t="n">
        <v>9</v>
      </c>
      <c r="M912" s="358" t="inlineStr">
        <is>
          <t xml:space="preserve">683.5 / </t>
        </is>
      </c>
      <c r="N912" s="359" t="n">
        <v>1000</v>
      </c>
      <c r="O912" s="360" t="inlineStr">
        <is>
          <t>표점</t>
        </is>
      </c>
      <c r="P912" s="343" t="inlineStr">
        <is>
          <t>표점</t>
        </is>
      </c>
      <c r="Q912" s="342" t="inlineStr">
        <is>
          <t>2과목</t>
        </is>
      </c>
      <c r="R912" s="344" t="n">
        <v>30</v>
      </c>
      <c r="S912" s="345" t="n">
        <v>30</v>
      </c>
      <c r="T912" s="362" t="n">
        <v>20</v>
      </c>
      <c r="U912" s="361" t="n">
        <v>85.06999999999999</v>
      </c>
      <c r="V912" s="346" t="n">
        <v>121.9786434645599</v>
      </c>
      <c r="W912" s="348" t="n">
        <v>120.9119767978933</v>
      </c>
      <c r="X912" s="347" t="n">
        <v>61.58</v>
      </c>
      <c r="Y912" s="357" t="inlineStr"/>
      <c r="Z912" s="365" t="inlineStr">
        <is>
          <t>2등급</t>
        </is>
      </c>
      <c r="AA912" s="350" t="n">
        <v>196</v>
      </c>
      <c r="AB912" s="349" t="inlineStr">
        <is>
          <t>만점</t>
        </is>
      </c>
      <c r="AC912" s="350" t="n">
        <v>0</v>
      </c>
      <c r="AD912" s="349" t="inlineStr">
        <is>
          <t>만점</t>
        </is>
      </c>
      <c r="AE912" s="364" t="n">
        <v>0</v>
      </c>
      <c r="AF912" s="366" t="n">
        <v>0</v>
      </c>
      <c r="AG912" s="363" t="n">
        <v>0</v>
      </c>
      <c r="AH912" s="635" t="inlineStr"/>
      <c r="AL912" s="487" t="inlineStr">
        <is>
          <t>국민대 행정학과</t>
        </is>
      </c>
      <c r="AM912" s="477" t="inlineStr">
        <is>
          <t>통합</t>
        </is>
      </c>
      <c r="AN912" s="637" t="n">
        <v>100</v>
      </c>
      <c r="AO912" s="478" t="n">
        <v>-1487</v>
      </c>
      <c r="AP912" s="463" t="n">
        <v>-716</v>
      </c>
      <c r="AQ912" s="479" t="n">
        <v>-771</v>
      </c>
      <c r="AR912" s="476" t="inlineStr">
        <is>
          <t>12.41 → 12.08</t>
        </is>
      </c>
      <c r="BA912" s="313" t="inlineStr">
        <is>
          <t>자연518</t>
        </is>
      </c>
    </row>
    <row r="913" ht="16.5" customHeight="1" s="671">
      <c r="B913" s="367" t="inlineStr">
        <is>
          <t>12.19</t>
        </is>
      </c>
      <c r="C913" s="351" t="inlineStr">
        <is>
          <t>26,452</t>
        </is>
      </c>
      <c r="D913" s="727" t="n">
        <v>-1488</v>
      </c>
      <c r="E913" s="352" t="inlineStr"/>
      <c r="F913" s="341" t="n">
        <v>85.06999999999999</v>
      </c>
      <c r="G913" s="355" t="inlineStr">
        <is>
          <t>366.05</t>
        </is>
      </c>
      <c r="H913" s="356" t="inlineStr">
        <is>
          <t>370.45</t>
        </is>
      </c>
      <c r="I913" s="354" t="inlineStr">
        <is>
          <t>국민대</t>
        </is>
      </c>
      <c r="J913" s="340" t="inlineStr">
        <is>
          <t>법학부</t>
        </is>
      </c>
      <c r="K913" s="339" t="inlineStr">
        <is>
          <t>통합</t>
        </is>
      </c>
      <c r="L913" s="357" t="n">
        <v>20</v>
      </c>
      <c r="M913" s="358" t="inlineStr">
        <is>
          <t xml:space="preserve">683.5 / </t>
        </is>
      </c>
      <c r="N913" s="359" t="n">
        <v>1000</v>
      </c>
      <c r="O913" s="360" t="inlineStr">
        <is>
          <t>표점</t>
        </is>
      </c>
      <c r="P913" s="343" t="inlineStr">
        <is>
          <t>표점</t>
        </is>
      </c>
      <c r="Q913" s="342" t="inlineStr">
        <is>
          <t>2과목</t>
        </is>
      </c>
      <c r="R913" s="344" t="n">
        <v>30</v>
      </c>
      <c r="S913" s="345" t="n">
        <v>30</v>
      </c>
      <c r="T913" s="362" t="n">
        <v>20</v>
      </c>
      <c r="U913" s="361" t="n">
        <v>85.06999999999999</v>
      </c>
      <c r="V913" s="346" t="n">
        <v>121.9786434645599</v>
      </c>
      <c r="W913" s="348" t="n">
        <v>120.9119767978933</v>
      </c>
      <c r="X913" s="347" t="n">
        <v>61.58</v>
      </c>
      <c r="Y913" s="357" t="inlineStr"/>
      <c r="Z913" s="365" t="inlineStr">
        <is>
          <t>2등급</t>
        </is>
      </c>
      <c r="AA913" s="350" t="n">
        <v>196</v>
      </c>
      <c r="AB913" s="349" t="inlineStr">
        <is>
          <t>만점</t>
        </is>
      </c>
      <c r="AC913" s="350" t="n">
        <v>0</v>
      </c>
      <c r="AD913" s="349" t="inlineStr">
        <is>
          <t>만점</t>
        </is>
      </c>
      <c r="AE913" s="364" t="n">
        <v>0</v>
      </c>
      <c r="AF913" s="366" t="n">
        <v>0</v>
      </c>
      <c r="AG913" s="363" t="n">
        <v>0</v>
      </c>
      <c r="AH913" s="635" t="inlineStr"/>
      <c r="AL913" s="487" t="inlineStr">
        <is>
          <t>국민대 법학부</t>
        </is>
      </c>
      <c r="AM913" s="477" t="inlineStr">
        <is>
          <t>통합</t>
        </is>
      </c>
      <c r="AN913" s="637" t="n">
        <v>100</v>
      </c>
      <c r="AO913" s="478" t="n">
        <v>-1488</v>
      </c>
      <c r="AP913" s="463" t="n">
        <v>-716</v>
      </c>
      <c r="AQ913" s="479" t="n">
        <v>-772</v>
      </c>
      <c r="AR913" s="476" t="inlineStr">
        <is>
          <t>12.41 → 12.08</t>
        </is>
      </c>
      <c r="BA913" s="313" t="inlineStr">
        <is>
          <t>자연519</t>
        </is>
      </c>
    </row>
    <row r="914" ht="16.5" customHeight="1" s="671">
      <c r="B914" s="367" t="inlineStr">
        <is>
          <t>12.41</t>
        </is>
      </c>
      <c r="C914" s="351" t="inlineStr">
        <is>
          <t>26,930</t>
        </is>
      </c>
      <c r="D914" s="727" t="n">
        <v>-1488</v>
      </c>
      <c r="E914" s="352" t="inlineStr"/>
      <c r="F914" s="341" t="n">
        <v>85.05</v>
      </c>
      <c r="G914" s="355" t="inlineStr">
        <is>
          <t>365.53</t>
        </is>
      </c>
      <c r="H914" s="356" t="inlineStr">
        <is>
          <t>370.97</t>
        </is>
      </c>
      <c r="I914" s="354" t="inlineStr">
        <is>
          <t>숭실대</t>
        </is>
      </c>
      <c r="J914" s="340" t="inlineStr">
        <is>
          <t>정보통계·보험수리학과</t>
        </is>
      </c>
      <c r="K914" s="339" t="inlineStr">
        <is>
          <t>자연</t>
        </is>
      </c>
      <c r="L914" s="357" t="n">
        <v>11</v>
      </c>
      <c r="M914" s="358" t="inlineStr">
        <is>
          <t xml:space="preserve">907.76 / </t>
        </is>
      </c>
      <c r="N914" s="359" t="n">
        <v>1000</v>
      </c>
      <c r="O914" s="360" t="inlineStr">
        <is>
          <t>표점/만점</t>
        </is>
      </c>
      <c r="P914" s="343" t="inlineStr">
        <is>
          <t>변표/만점</t>
        </is>
      </c>
      <c r="Q914" s="342" t="inlineStr">
        <is>
          <t>2과목</t>
        </is>
      </c>
      <c r="R914" s="344" t="n">
        <v>20</v>
      </c>
      <c r="S914" s="345" t="n">
        <v>35</v>
      </c>
      <c r="T914" s="362" t="n">
        <v>25</v>
      </c>
      <c r="U914" s="361" t="n">
        <v>85.05</v>
      </c>
      <c r="V914" s="346" t="n">
        <v>121.9696099190151</v>
      </c>
      <c r="W914" s="348" t="n">
        <v>120.9029432523484</v>
      </c>
      <c r="X914" s="347" t="n">
        <v>61.33</v>
      </c>
      <c r="Y914" s="357" t="n">
        <v>62.08</v>
      </c>
      <c r="Z914" s="365" t="inlineStr">
        <is>
          <t>2등급</t>
        </is>
      </c>
      <c r="AA914" s="350" t="n">
        <v>194</v>
      </c>
      <c r="AB914" s="349" t="inlineStr">
        <is>
          <t>만점</t>
        </is>
      </c>
      <c r="AC914" s="350" t="n">
        <v>4</v>
      </c>
      <c r="AD914" s="349" t="inlineStr">
        <is>
          <t>만점</t>
        </is>
      </c>
      <c r="AE914" s="364" t="n">
        <v>0</v>
      </c>
      <c r="AF914" s="366" t="n">
        <v>10.298</v>
      </c>
      <c r="AG914" s="363" t="n">
        <v>0</v>
      </c>
      <c r="AH914" s="635" t="inlineStr">
        <is>
          <t xml:space="preserve"> 미/기 표점의5%, 과탐 백분위의5%를 환산점수에 단순가산</t>
        </is>
      </c>
      <c r="AL914" s="487" t="inlineStr">
        <is>
          <t>숭실대 정보통계·보험수리학과</t>
        </is>
      </c>
      <c r="AM914" s="477" t="inlineStr">
        <is>
          <t>자연</t>
        </is>
      </c>
      <c r="AN914" s="637" t="n">
        <v>100</v>
      </c>
      <c r="AO914" s="478" t="n">
        <v>-1488</v>
      </c>
      <c r="AP914" s="463" t="n">
        <v>-1488</v>
      </c>
      <c r="AQ914" s="479" t="n">
        <v>0</v>
      </c>
      <c r="AR914" s="476" t="inlineStr">
        <is>
          <t>12.42 → 11.73</t>
        </is>
      </c>
      <c r="BA914" s="313" t="inlineStr">
        <is>
          <t>자연520</t>
        </is>
      </c>
    </row>
    <row r="915" ht="16.5" customHeight="1" s="671">
      <c r="B915" s="367" t="inlineStr">
        <is>
          <t>12.31</t>
        </is>
      </c>
      <c r="C915" s="351" t="inlineStr">
        <is>
          <t>26,713</t>
        </is>
      </c>
      <c r="D915" s="727" t="n">
        <v>-1489</v>
      </c>
      <c r="E915" s="352" t="inlineStr"/>
      <c r="F915" s="341" t="n">
        <v>85.02</v>
      </c>
      <c r="G915" s="355" t="inlineStr">
        <is>
          <t>365.95</t>
        </is>
      </c>
      <c r="H915" s="356" t="inlineStr">
        <is>
          <t>370.39</t>
        </is>
      </c>
      <c r="I915" s="354" t="inlineStr">
        <is>
          <t>경북대</t>
        </is>
      </c>
      <c r="J915" s="340" t="inlineStr">
        <is>
          <t>경영학부</t>
        </is>
      </c>
      <c r="K915" s="339" t="inlineStr">
        <is>
          <t>통합</t>
        </is>
      </c>
      <c r="L915" s="357" t="n">
        <v>35</v>
      </c>
      <c r="M915" s="358" t="inlineStr">
        <is>
          <t xml:space="preserve">666.36 / </t>
        </is>
      </c>
      <c r="N915" s="359" t="n">
        <v>1000</v>
      </c>
      <c r="O915" s="360" t="inlineStr">
        <is>
          <t>표점</t>
        </is>
      </c>
      <c r="P915" s="343" t="inlineStr">
        <is>
          <t>변표</t>
        </is>
      </c>
      <c r="Q915" s="342" t="inlineStr">
        <is>
          <t>2과목</t>
        </is>
      </c>
      <c r="R915" s="344" t="n">
        <v>38</v>
      </c>
      <c r="S915" s="345" t="n">
        <v>25</v>
      </c>
      <c r="T915" s="362" t="n">
        <v>25</v>
      </c>
      <c r="U915" s="361" t="n">
        <v>85.02</v>
      </c>
      <c r="V915" s="346" t="n">
        <v>121.9452793834297</v>
      </c>
      <c r="W915" s="348" t="n">
        <v>120.878612716763</v>
      </c>
      <c r="X915" s="347" t="n">
        <v>61.56</v>
      </c>
      <c r="Y915" s="357" t="n">
        <v>62.15</v>
      </c>
      <c r="Z915" s="365" t="inlineStr">
        <is>
          <t>2등급</t>
        </is>
      </c>
      <c r="AA915" s="350" t="n">
        <v>121.25</v>
      </c>
      <c r="AB915" s="349" t="inlineStr">
        <is>
          <t>만점</t>
        </is>
      </c>
      <c r="AC915" s="350" t="n">
        <v>10</v>
      </c>
      <c r="AD915" s="349" t="inlineStr">
        <is>
          <t>만점</t>
        </is>
      </c>
      <c r="AE915" s="364" t="n">
        <v>0</v>
      </c>
      <c r="AF915" s="366" t="n">
        <v>0</v>
      </c>
      <c r="AG915" s="363" t="n">
        <v>0</v>
      </c>
      <c r="AH915" s="635" t="inlineStr">
        <is>
          <t xml:space="preserve"> 과탐(Ⅰ,Ⅱ)/ 과탐(Ⅱ,Ⅱ) 5%가산</t>
        </is>
      </c>
      <c r="AL915" s="487" t="inlineStr">
        <is>
          <t>경북대 경영학부</t>
        </is>
      </c>
      <c r="AM915" s="477" t="inlineStr">
        <is>
          <t>통합</t>
        </is>
      </c>
      <c r="AN915" s="637" t="n">
        <v>100</v>
      </c>
      <c r="AO915" s="478" t="n">
        <v>-1489</v>
      </c>
      <c r="AP915" s="463" t="n">
        <v>-716</v>
      </c>
      <c r="AQ915" s="479" t="n">
        <v>-773</v>
      </c>
      <c r="AR915" s="476" t="inlineStr">
        <is>
          <t>12.44 → 12.11</t>
        </is>
      </c>
      <c r="BA915" s="313" t="inlineStr">
        <is>
          <t>자연521</t>
        </is>
      </c>
    </row>
    <row r="916" ht="16.5" customHeight="1" s="671">
      <c r="B916" s="367" t="inlineStr">
        <is>
          <t>12.47</t>
        </is>
      </c>
      <c r="C916" s="351" t="inlineStr">
        <is>
          <t>27,060</t>
        </is>
      </c>
      <c r="D916" s="727" t="n">
        <v>-1489</v>
      </c>
      <c r="E916" s="352" t="inlineStr"/>
      <c r="F916" s="341" t="n">
        <v>84.97</v>
      </c>
      <c r="G916" s="355" t="inlineStr">
        <is>
          <t>365.36</t>
        </is>
      </c>
      <c r="H916" s="356" t="inlineStr">
        <is>
          <t>370.83</t>
        </is>
      </c>
      <c r="I916" s="354" t="inlineStr">
        <is>
          <t>세종대</t>
        </is>
      </c>
      <c r="J916" s="340" t="inlineStr">
        <is>
          <t>IT계열</t>
        </is>
      </c>
      <c r="K916" s="339" t="inlineStr">
        <is>
          <t>자연</t>
        </is>
      </c>
      <c r="L916" s="357" t="n">
        <v>125</v>
      </c>
      <c r="M916" s="358" t="inlineStr">
        <is>
          <t xml:space="preserve">707.53 / </t>
        </is>
      </c>
      <c r="N916" s="359" t="n">
        <v>1000</v>
      </c>
      <c r="O916" s="360" t="inlineStr">
        <is>
          <t>표점</t>
        </is>
      </c>
      <c r="P916" s="343" t="inlineStr">
        <is>
          <t>변표</t>
        </is>
      </c>
      <c r="Q916" s="342" t="inlineStr">
        <is>
          <t>2과목</t>
        </is>
      </c>
      <c r="R916" s="344" t="n">
        <v>20</v>
      </c>
      <c r="S916" s="345" t="n">
        <v>35</v>
      </c>
      <c r="T916" s="362" t="n">
        <v>25</v>
      </c>
      <c r="U916" s="361" t="n">
        <v>84.97</v>
      </c>
      <c r="V916" s="346" t="n">
        <v>121.9164836266987</v>
      </c>
      <c r="W916" s="348" t="n">
        <v>120.8498169600321</v>
      </c>
      <c r="X916" s="347" t="n">
        <v>61.3</v>
      </c>
      <c r="Y916" s="357" t="n">
        <v>62.05</v>
      </c>
      <c r="Z916" s="365" t="inlineStr">
        <is>
          <t>2등급</t>
        </is>
      </c>
      <c r="AA916" s="350" t="n">
        <v>198</v>
      </c>
      <c r="AB916" s="349" t="inlineStr">
        <is>
          <t>만점</t>
        </is>
      </c>
      <c r="AC916" s="350" t="n">
        <v>10</v>
      </c>
      <c r="AD916" s="349" t="inlineStr">
        <is>
          <t>만점</t>
        </is>
      </c>
      <c r="AE916" s="364" t="n">
        <v>0</v>
      </c>
      <c r="AF916" s="366" t="n">
        <v>10.998</v>
      </c>
      <c r="AG916" s="363" t="n">
        <v>0</v>
      </c>
      <c r="AH916" s="635" t="inlineStr">
        <is>
          <t xml:space="preserve"> 미/기/과탐 3%가산</t>
        </is>
      </c>
      <c r="AL916" s="487" t="inlineStr">
        <is>
          <t>세종대 IT계열</t>
        </is>
      </c>
      <c r="AM916" s="477" t="inlineStr">
        <is>
          <t>자연</t>
        </is>
      </c>
      <c r="AN916" s="637" t="n">
        <v>100</v>
      </c>
      <c r="AO916" s="478" t="n">
        <v>-1489</v>
      </c>
      <c r="AP916" s="463" t="n">
        <v>-1489</v>
      </c>
      <c r="AQ916" s="479" t="n">
        <v>0</v>
      </c>
      <c r="AR916" s="476" t="inlineStr">
        <is>
          <t>12.48 → 11.79</t>
        </is>
      </c>
      <c r="BA916" s="313" t="inlineStr">
        <is>
          <t>통합인문382</t>
        </is>
      </c>
    </row>
    <row r="917" ht="16.5" customHeight="1" s="671">
      <c r="B917" s="367" t="inlineStr">
        <is>
          <t>12.48</t>
        </is>
      </c>
      <c r="C917" s="351" t="inlineStr">
        <is>
          <t>27,082</t>
        </is>
      </c>
      <c r="D917" s="727" t="n">
        <v>-1490</v>
      </c>
      <c r="E917" s="352" t="inlineStr">
        <is>
          <t>365.79</t>
        </is>
      </c>
      <c r="F917" s="341" t="n">
        <v>84.95999999999999</v>
      </c>
      <c r="G917" s="355" t="inlineStr">
        <is>
          <t>365.84</t>
        </is>
      </c>
      <c r="H917" s="356" t="inlineStr">
        <is>
          <t>370.29</t>
        </is>
      </c>
      <c r="I917" s="354" t="inlineStr">
        <is>
          <t>숙명여대</t>
        </is>
      </c>
      <c r="J917" s="340" t="inlineStr">
        <is>
          <t>영어영문학전공</t>
        </is>
      </c>
      <c r="K917" s="339" t="inlineStr">
        <is>
          <t>통합</t>
        </is>
      </c>
      <c r="L917" s="357" t="n">
        <v>20</v>
      </c>
      <c r="M917" s="358" t="inlineStr">
        <is>
          <t xml:space="preserve">898.99 / </t>
        </is>
      </c>
      <c r="N917" s="359" t="n">
        <v>1000</v>
      </c>
      <c r="O917" s="360" t="inlineStr">
        <is>
          <t>표점/만점</t>
        </is>
      </c>
      <c r="P917" s="343" t="inlineStr">
        <is>
          <t>변표/만점</t>
        </is>
      </c>
      <c r="Q917" s="342" t="inlineStr">
        <is>
          <t>2과목</t>
        </is>
      </c>
      <c r="R917" s="344" t="n">
        <v>35</v>
      </c>
      <c r="S917" s="345" t="n">
        <v>25</v>
      </c>
      <c r="T917" s="362" t="n">
        <v>20</v>
      </c>
      <c r="U917" s="361" t="n">
        <v>84.95999999999999</v>
      </c>
      <c r="V917" s="346" t="n">
        <v>121.9065527418689</v>
      </c>
      <c r="W917" s="348" t="n">
        <v>120.8398860752022</v>
      </c>
      <c r="X917" s="347" t="n">
        <v>61.55</v>
      </c>
      <c r="Y917" s="357" t="n">
        <v>62.04</v>
      </c>
      <c r="Z917" s="365" t="inlineStr">
        <is>
          <t>2등급</t>
        </is>
      </c>
      <c r="AA917" s="350" t="n">
        <v>196</v>
      </c>
      <c r="AB917" s="349" t="inlineStr">
        <is>
          <t>만점</t>
        </is>
      </c>
      <c r="AC917" s="350" t="n">
        <v>3</v>
      </c>
      <c r="AD917" s="349" t="inlineStr">
        <is>
          <t>만점</t>
        </is>
      </c>
      <c r="AE917" s="364" t="n">
        <v>0</v>
      </c>
      <c r="AF917" s="366" t="n">
        <v>0</v>
      </c>
      <c r="AG917" s="363" t="n">
        <v>0</v>
      </c>
      <c r="AH917" s="635" t="inlineStr"/>
      <c r="AL917" s="487" t="inlineStr">
        <is>
          <t>숙명여대 영어영문학전공</t>
        </is>
      </c>
      <c r="AM917" s="477" t="inlineStr">
        <is>
          <t>통합</t>
        </is>
      </c>
      <c r="AN917" s="637" t="n">
        <v>100</v>
      </c>
      <c r="AO917" s="478" t="n">
        <v>-1490</v>
      </c>
      <c r="AP917" s="463" t="n">
        <v>-716</v>
      </c>
      <c r="AQ917" s="479" t="n">
        <v>-774</v>
      </c>
      <c r="AR917" s="476" t="inlineStr">
        <is>
          <t>12.49 → 12.16</t>
        </is>
      </c>
      <c r="BA917" s="313" t="inlineStr">
        <is>
          <t>통합인문383</t>
        </is>
      </c>
    </row>
    <row r="918" ht="16.5" customHeight="1" s="671">
      <c r="B918" s="367" t="inlineStr">
        <is>
          <t>12.49</t>
        </is>
      </c>
      <c r="C918" s="351" t="inlineStr">
        <is>
          <t>27,103</t>
        </is>
      </c>
      <c r="D918" s="727" t="n">
        <v>-1490</v>
      </c>
      <c r="E918" s="352" t="inlineStr"/>
      <c r="F918" s="341" t="n">
        <v>84.95</v>
      </c>
      <c r="G918" s="355" t="inlineStr">
        <is>
          <t>365.32</t>
        </is>
      </c>
      <c r="H918" s="356" t="inlineStr">
        <is>
          <t>370.79</t>
        </is>
      </c>
      <c r="I918" s="354" t="inlineStr">
        <is>
          <t>서울과학기술대</t>
        </is>
      </c>
      <c r="J918" s="340" t="inlineStr">
        <is>
          <t>자유전공학부(에너지바이오대학)</t>
        </is>
      </c>
      <c r="K918" s="339" t="inlineStr">
        <is>
          <t>자연</t>
        </is>
      </c>
      <c r="L918" s="357" t="n">
        <v>24</v>
      </c>
      <c r="M918" s="358" t="inlineStr">
        <is>
          <t xml:space="preserve">909.69 / </t>
        </is>
      </c>
      <c r="N918" s="359" t="n">
        <v>1000</v>
      </c>
      <c r="O918" s="360" t="inlineStr">
        <is>
          <t>표점/만점</t>
        </is>
      </c>
      <c r="P918" s="343" t="inlineStr">
        <is>
          <t>표점/만점</t>
        </is>
      </c>
      <c r="Q918" s="342" t="inlineStr">
        <is>
          <t>2과목</t>
        </is>
      </c>
      <c r="R918" s="344" t="n">
        <v>20</v>
      </c>
      <c r="S918" s="345" t="n">
        <v>35</v>
      </c>
      <c r="T918" s="362" t="n">
        <v>25</v>
      </c>
      <c r="U918" s="361" t="n">
        <v>84.95</v>
      </c>
      <c r="V918" s="346" t="n">
        <v>121.9019887281521</v>
      </c>
      <c r="W918" s="348" t="n">
        <v>120.8353220614854</v>
      </c>
      <c r="X918" s="347" t="inlineStr">
        <is>
          <t>61.48/67.91</t>
        </is>
      </c>
      <c r="Y918" s="357" t="inlineStr"/>
      <c r="Z918" s="365" t="inlineStr">
        <is>
          <t>2등급</t>
        </is>
      </c>
      <c r="AA918" s="350" t="n">
        <v>195.56</v>
      </c>
      <c r="AB918" s="349" t="inlineStr">
        <is>
          <t>만점</t>
        </is>
      </c>
      <c r="AC918" s="350" t="n">
        <v>0</v>
      </c>
      <c r="AD918" s="349" t="inlineStr">
        <is>
          <t>만점</t>
        </is>
      </c>
      <c r="AE918" s="364" t="n">
        <v>0</v>
      </c>
      <c r="AF918" s="366" t="n">
        <v>15.53</v>
      </c>
      <c r="AG918" s="363" t="n">
        <v>0</v>
      </c>
      <c r="AH918" s="635" t="inlineStr">
        <is>
          <t xml:space="preserve"> 과탐7%</t>
        </is>
      </c>
      <c r="AL918" s="487" t="inlineStr">
        <is>
          <t>서울과학기술대 자유전공학부(에너지바이오대학)</t>
        </is>
      </c>
      <c r="AM918" s="477" t="inlineStr">
        <is>
          <t>자연</t>
        </is>
      </c>
      <c r="AN918" s="637" t="n">
        <v>100</v>
      </c>
      <c r="AO918" s="478" t="n">
        <v>-1490</v>
      </c>
      <c r="AP918" s="463" t="n">
        <v>-1490</v>
      </c>
      <c r="AQ918" s="479" t="n">
        <v>0</v>
      </c>
      <c r="AR918" s="476" t="inlineStr">
        <is>
          <t>12.49 → 11.80</t>
        </is>
      </c>
      <c r="BA918" s="313" t="inlineStr">
        <is>
          <t>자연522</t>
        </is>
      </c>
    </row>
    <row r="919" ht="16.5" customHeight="1" s="671">
      <c r="B919" s="367" t="inlineStr">
        <is>
          <t>12.51</t>
        </is>
      </c>
      <c r="C919" s="351" t="inlineStr">
        <is>
          <t>27,147</t>
        </is>
      </c>
      <c r="D919" s="727" t="n">
        <v>-1491</v>
      </c>
      <c r="E919" s="352" t="inlineStr">
        <is>
          <t>365.62</t>
        </is>
      </c>
      <c r="F919" s="341" t="n">
        <v>84.92</v>
      </c>
      <c r="G919" s="355" t="inlineStr">
        <is>
          <t>365.25</t>
        </is>
      </c>
      <c r="H919" s="356" t="inlineStr">
        <is>
          <t>370.72</t>
        </is>
      </c>
      <c r="I919" s="354" t="inlineStr">
        <is>
          <t>아주대</t>
        </is>
      </c>
      <c r="J919" s="340" t="inlineStr">
        <is>
          <t>첨단바이오융합대학</t>
        </is>
      </c>
      <c r="K919" s="339" t="inlineStr">
        <is>
          <t>자연</t>
        </is>
      </c>
      <c r="L919" s="357" t="n">
        <v>23</v>
      </c>
      <c r="M919" s="358" t="inlineStr">
        <is>
          <t xml:space="preserve">903.64 / </t>
        </is>
      </c>
      <c r="N919" s="359" t="n">
        <v>1000</v>
      </c>
      <c r="O919" s="360" t="inlineStr">
        <is>
          <t>표점/만점</t>
        </is>
      </c>
      <c r="P919" s="343" t="inlineStr">
        <is>
          <t>변표/만점</t>
        </is>
      </c>
      <c r="Q919" s="342" t="inlineStr">
        <is>
          <t>2과목</t>
        </is>
      </c>
      <c r="R919" s="344" t="n">
        <v>20</v>
      </c>
      <c r="S919" s="345" t="n">
        <v>35</v>
      </c>
      <c r="T919" s="362" t="n">
        <v>30</v>
      </c>
      <c r="U919" s="361" t="n">
        <v>84.92</v>
      </c>
      <c r="V919" s="346" t="n">
        <v>121.8784986678393</v>
      </c>
      <c r="W919" s="348" t="n">
        <v>120.8118320011727</v>
      </c>
      <c r="X919" s="347" t="n">
        <v>61.28</v>
      </c>
      <c r="Y919" s="357" t="n">
        <v>61.95</v>
      </c>
      <c r="Z919" s="365" t="inlineStr">
        <is>
          <t>2등급</t>
        </is>
      </c>
      <c r="AA919" s="350" t="n">
        <v>144</v>
      </c>
      <c r="AB919" s="349" t="inlineStr">
        <is>
          <t>만점</t>
        </is>
      </c>
      <c r="AC919" s="350" t="n">
        <v>0</v>
      </c>
      <c r="AD919" s="349" t="inlineStr">
        <is>
          <t>만점</t>
        </is>
      </c>
      <c r="AE919" s="364" t="n">
        <v>0</v>
      </c>
      <c r="AF919" s="366" t="n">
        <v>17.019</v>
      </c>
      <c r="AG919" s="363" t="n">
        <v>0</v>
      </c>
      <c r="AH919" s="635" t="inlineStr">
        <is>
          <t xml:space="preserve"> 미/기/과탐 3%</t>
        </is>
      </c>
      <c r="AL919" s="487" t="inlineStr">
        <is>
          <t>아주대 첨단바이오융합대학</t>
        </is>
      </c>
      <c r="AM919" s="477" t="inlineStr">
        <is>
          <t>자연</t>
        </is>
      </c>
      <c r="AN919" s="637" t="n">
        <v>100</v>
      </c>
      <c r="AO919" s="478" t="n">
        <v>-1491</v>
      </c>
      <c r="AP919" s="463" t="n">
        <v>-1491</v>
      </c>
      <c r="AQ919" s="479" t="n">
        <v>0</v>
      </c>
      <c r="AR919" s="476" t="inlineStr">
        <is>
          <t>12.52 → 11.83</t>
        </is>
      </c>
      <c r="BA919" s="313" t="inlineStr">
        <is>
          <t>자연523</t>
        </is>
      </c>
    </row>
    <row r="920" ht="16.5" customHeight="1" s="671">
      <c r="B920" s="367" t="inlineStr">
        <is>
          <t>12.51</t>
        </is>
      </c>
      <c r="C920" s="351" t="inlineStr">
        <is>
          <t>27,147</t>
        </is>
      </c>
      <c r="D920" s="727" t="n">
        <v>-1491</v>
      </c>
      <c r="E920" s="352" t="inlineStr">
        <is>
          <t>365.34</t>
        </is>
      </c>
      <c r="F920" s="341" t="n">
        <v>84.92</v>
      </c>
      <c r="G920" s="355" t="inlineStr">
        <is>
          <t>365.77</t>
        </is>
      </c>
      <c r="H920" s="356" t="inlineStr">
        <is>
          <t>370.19</t>
        </is>
      </c>
      <c r="I920" s="354" t="inlineStr">
        <is>
          <t>숙명여대</t>
        </is>
      </c>
      <c r="J920" s="340" t="inlineStr">
        <is>
          <t>독일언어·문화학과</t>
        </is>
      </c>
      <c r="K920" s="339" t="inlineStr">
        <is>
          <t>통합</t>
        </is>
      </c>
      <c r="L920" s="357" t="n">
        <v>5</v>
      </c>
      <c r="M920" s="358" t="inlineStr">
        <is>
          <t xml:space="preserve">898.85 / </t>
        </is>
      </c>
      <c r="N920" s="359" t="n">
        <v>1000</v>
      </c>
      <c r="O920" s="360" t="inlineStr">
        <is>
          <t>표점/만점</t>
        </is>
      </c>
      <c r="P920" s="343" t="inlineStr">
        <is>
          <t>변표/만점</t>
        </is>
      </c>
      <c r="Q920" s="342" t="inlineStr">
        <is>
          <t>2과목</t>
        </is>
      </c>
      <c r="R920" s="344" t="n">
        <v>35</v>
      </c>
      <c r="S920" s="345" t="n">
        <v>25</v>
      </c>
      <c r="T920" s="362" t="n">
        <v>20</v>
      </c>
      <c r="U920" s="361" t="n">
        <v>84.92</v>
      </c>
      <c r="V920" s="346" t="n">
        <v>121.8824301989257</v>
      </c>
      <c r="W920" s="348" t="n">
        <v>120.815763532259</v>
      </c>
      <c r="X920" s="347" t="n">
        <v>61.54</v>
      </c>
      <c r="Y920" s="357" t="n">
        <v>62.03</v>
      </c>
      <c r="Z920" s="365" t="inlineStr">
        <is>
          <t>2등급</t>
        </is>
      </c>
      <c r="AA920" s="350" t="n">
        <v>196</v>
      </c>
      <c r="AB920" s="349" t="inlineStr">
        <is>
          <t>만점</t>
        </is>
      </c>
      <c r="AC920" s="350" t="n">
        <v>3</v>
      </c>
      <c r="AD920" s="349" t="inlineStr">
        <is>
          <t>만점</t>
        </is>
      </c>
      <c r="AE920" s="364" t="n">
        <v>0</v>
      </c>
      <c r="AF920" s="366" t="n">
        <v>0</v>
      </c>
      <c r="AG920" s="363" t="n">
        <v>0</v>
      </c>
      <c r="AH920" s="635" t="inlineStr"/>
      <c r="AL920" s="487" t="inlineStr">
        <is>
          <t>숙명여대 독일언어·문화학과</t>
        </is>
      </c>
      <c r="AM920" s="477" t="inlineStr">
        <is>
          <t>통합</t>
        </is>
      </c>
      <c r="AN920" s="637" t="n">
        <v>100</v>
      </c>
      <c r="AO920" s="478" t="n">
        <v>-1491</v>
      </c>
      <c r="AP920" s="463" t="n">
        <v>-716</v>
      </c>
      <c r="AQ920" s="479" t="n">
        <v>-775</v>
      </c>
      <c r="AR920" s="476" t="inlineStr">
        <is>
          <t>12.51 → 12.18</t>
        </is>
      </c>
      <c r="BA920" s="313" t="inlineStr">
        <is>
          <t>자연524</t>
        </is>
      </c>
    </row>
    <row r="921" ht="16.5" customHeight="1" s="671">
      <c r="B921" s="367" t="inlineStr">
        <is>
          <t>12.53</t>
        </is>
      </c>
      <c r="C921" s="351" t="inlineStr">
        <is>
          <t>27,190</t>
        </is>
      </c>
      <c r="D921" s="727" t="n">
        <v>-1492</v>
      </c>
      <c r="E921" s="352" t="inlineStr"/>
      <c r="F921" s="341" t="n">
        <v>84.90000000000001</v>
      </c>
      <c r="G921" s="355" t="inlineStr">
        <is>
          <t>365.73</t>
        </is>
      </c>
      <c r="H921" s="356" t="inlineStr">
        <is>
          <t>370.13</t>
        </is>
      </c>
      <c r="I921" s="354" t="inlineStr">
        <is>
          <t>숭실대</t>
        </is>
      </c>
      <c r="J921" s="340" t="inlineStr">
        <is>
          <t>독어독문학과</t>
        </is>
      </c>
      <c r="K921" s="339" t="inlineStr">
        <is>
          <t>통합</t>
        </is>
      </c>
      <c r="L921" s="357" t="n">
        <v>8</v>
      </c>
      <c r="M921" s="358" t="inlineStr">
        <is>
          <t xml:space="preserve">897.8 / </t>
        </is>
      </c>
      <c r="N921" s="359" t="n">
        <v>1000</v>
      </c>
      <c r="O921" s="360" t="inlineStr">
        <is>
          <t>표점/만점</t>
        </is>
      </c>
      <c r="P921" s="343" t="inlineStr">
        <is>
          <t>변표/만점</t>
        </is>
      </c>
      <c r="Q921" s="342" t="inlineStr">
        <is>
          <t>2과목</t>
        </is>
      </c>
      <c r="R921" s="344" t="n">
        <v>35</v>
      </c>
      <c r="S921" s="345" t="n">
        <v>25</v>
      </c>
      <c r="T921" s="362" t="n">
        <v>20</v>
      </c>
      <c r="U921" s="361" t="n">
        <v>84.90000000000001</v>
      </c>
      <c r="V921" s="346" t="n">
        <v>121.8688920370698</v>
      </c>
      <c r="W921" s="348" t="n">
        <v>120.8022253704031</v>
      </c>
      <c r="X921" s="347" t="n">
        <v>61.53</v>
      </c>
      <c r="Y921" s="357" t="n">
        <v>62.03</v>
      </c>
      <c r="Z921" s="365" t="inlineStr">
        <is>
          <t>2등급</t>
        </is>
      </c>
      <c r="AA921" s="350" t="n">
        <v>194</v>
      </c>
      <c r="AB921" s="349" t="inlineStr">
        <is>
          <t>만점</t>
        </is>
      </c>
      <c r="AC921" s="350" t="n">
        <v>4</v>
      </c>
      <c r="AD921" s="349" t="inlineStr">
        <is>
          <t>만점</t>
        </is>
      </c>
      <c r="AE921" s="364" t="n">
        <v>0</v>
      </c>
      <c r="AF921" s="366" t="n">
        <v>0</v>
      </c>
      <c r="AG921" s="363" t="n">
        <v>0</v>
      </c>
      <c r="AH921" s="635" t="inlineStr"/>
      <c r="AL921" s="487" t="inlineStr">
        <is>
          <t>숭실대 독어독문학과</t>
        </is>
      </c>
      <c r="AM921" s="477" t="inlineStr">
        <is>
          <t>통합</t>
        </is>
      </c>
      <c r="AN921" s="637" t="n">
        <v>100</v>
      </c>
      <c r="AO921" s="478" t="n">
        <v>-1492</v>
      </c>
      <c r="AP921" s="463" t="n">
        <v>-717</v>
      </c>
      <c r="AQ921" s="479" t="n">
        <v>-775</v>
      </c>
      <c r="AR921" s="476" t="inlineStr">
        <is>
          <t>12.53 → 12.20</t>
        </is>
      </c>
      <c r="BA921" s="313" t="inlineStr">
        <is>
          <t>자연525</t>
        </is>
      </c>
    </row>
    <row r="922" ht="16.5" customHeight="1" s="671">
      <c r="B922" s="367" t="inlineStr">
        <is>
          <t>12.54</t>
        </is>
      </c>
      <c r="C922" s="351" t="inlineStr">
        <is>
          <t>27,212</t>
        </is>
      </c>
      <c r="D922" s="727" t="n">
        <v>-1492</v>
      </c>
      <c r="E922" s="352" t="inlineStr">
        <is>
          <t>365.27</t>
        </is>
      </c>
      <c r="F922" s="341" t="n">
        <v>84.89</v>
      </c>
      <c r="G922" s="355" t="inlineStr">
        <is>
          <t>365.19</t>
        </is>
      </c>
      <c r="H922" s="356" t="inlineStr">
        <is>
          <t>370.67</t>
        </is>
      </c>
      <c r="I922" s="354" t="inlineStr">
        <is>
          <t>서울과학기술대</t>
        </is>
      </c>
      <c r="J922" s="340" t="inlineStr">
        <is>
          <t>자유전공학부(공과대학)</t>
        </is>
      </c>
      <c r="K922" s="339" t="inlineStr">
        <is>
          <t>자연</t>
        </is>
      </c>
      <c r="L922" s="357" t="n">
        <v>73</v>
      </c>
      <c r="M922" s="358" t="inlineStr">
        <is>
          <t xml:space="preserve">909.43 / </t>
        </is>
      </c>
      <c r="N922" s="359" t="n">
        <v>1000</v>
      </c>
      <c r="O922" s="360" t="inlineStr">
        <is>
          <t>표점/만점</t>
        </is>
      </c>
      <c r="P922" s="343" t="inlineStr">
        <is>
          <t>표점/만점</t>
        </is>
      </c>
      <c r="Q922" s="342" t="inlineStr">
        <is>
          <t>2과목</t>
        </is>
      </c>
      <c r="R922" s="344" t="n">
        <v>20</v>
      </c>
      <c r="S922" s="345" t="n">
        <v>35</v>
      </c>
      <c r="T922" s="362" t="n">
        <v>25</v>
      </c>
      <c r="U922" s="361" t="n">
        <v>84.89</v>
      </c>
      <c r="V922" s="346" t="n">
        <v>121.8591609202864</v>
      </c>
      <c r="W922" s="348" t="n">
        <v>120.7924942536197</v>
      </c>
      <c r="X922" s="347" t="inlineStr">
        <is>
          <t>61.48/67.91</t>
        </is>
      </c>
      <c r="Y922" s="357" t="inlineStr"/>
      <c r="Z922" s="365" t="inlineStr">
        <is>
          <t>2등급</t>
        </is>
      </c>
      <c r="AA922" s="350" t="n">
        <v>195.56</v>
      </c>
      <c r="AB922" s="349" t="inlineStr">
        <is>
          <t>만점</t>
        </is>
      </c>
      <c r="AC922" s="350" t="n">
        <v>0</v>
      </c>
      <c r="AD922" s="349" t="inlineStr">
        <is>
          <t>만점</t>
        </is>
      </c>
      <c r="AE922" s="364" t="n">
        <v>0</v>
      </c>
      <c r="AF922" s="366" t="n">
        <v>15.53</v>
      </c>
      <c r="AG922" s="363" t="n">
        <v>0</v>
      </c>
      <c r="AH922" s="635" t="inlineStr">
        <is>
          <t xml:space="preserve"> 과탐7%</t>
        </is>
      </c>
      <c r="AL922" s="487" t="inlineStr">
        <is>
          <t>서울과학기술대 자유전공학부(공과대학)</t>
        </is>
      </c>
      <c r="AM922" s="477" t="inlineStr">
        <is>
          <t>자연</t>
        </is>
      </c>
      <c r="AN922" s="637" t="n">
        <v>100</v>
      </c>
      <c r="AO922" s="478" t="n">
        <v>-1492</v>
      </c>
      <c r="AP922" s="463" t="n">
        <v>-1492</v>
      </c>
      <c r="AQ922" s="479" t="n">
        <v>0</v>
      </c>
      <c r="AR922" s="476" t="inlineStr">
        <is>
          <t>12.54 → 11.85</t>
        </is>
      </c>
      <c r="BA922" s="313" t="inlineStr">
        <is>
          <t>통합인문384</t>
        </is>
      </c>
    </row>
    <row r="923" ht="16.5" customHeight="1" s="671">
      <c r="B923" s="367" t="inlineStr">
        <is>
          <t>12.55</t>
        </is>
      </c>
      <c r="C923" s="351" t="inlineStr">
        <is>
          <t>27,234</t>
        </is>
      </c>
      <c r="D923" s="727" t="n">
        <v>-1493</v>
      </c>
      <c r="E923" s="352" t="inlineStr">
        <is>
          <t>.00</t>
        </is>
      </c>
      <c r="F923" s="341" t="n">
        <v>84.88</v>
      </c>
      <c r="G923" s="355" t="inlineStr">
        <is>
          <t>365.16</t>
        </is>
      </c>
      <c r="H923" s="356" t="inlineStr">
        <is>
          <t>370.62</t>
        </is>
      </c>
      <c r="I923" s="354" t="inlineStr">
        <is>
          <t>경북대</t>
        </is>
      </c>
      <c r="J923" s="340" t="inlineStr">
        <is>
          <t>컴퓨터학부(인공지능컴퓨팅전공)</t>
        </is>
      </c>
      <c r="K923" s="339" t="inlineStr">
        <is>
          <t>자연</t>
        </is>
      </c>
      <c r="L923" s="357" t="n">
        <v>10</v>
      </c>
      <c r="M923" s="358" t="inlineStr">
        <is>
          <t xml:space="preserve">664.85 / </t>
        </is>
      </c>
      <c r="N923" s="359" t="n">
        <v>1000</v>
      </c>
      <c r="O923" s="360" t="inlineStr">
        <is>
          <t>표점</t>
        </is>
      </c>
      <c r="P923" s="343" t="inlineStr">
        <is>
          <t>변표</t>
        </is>
      </c>
      <c r="Q923" s="342" t="inlineStr">
        <is>
          <t>2과목</t>
        </is>
      </c>
      <c r="R923" s="344" t="n">
        <v>25</v>
      </c>
      <c r="S923" s="345" t="n">
        <v>38</v>
      </c>
      <c r="T923" s="362" t="n">
        <v>25</v>
      </c>
      <c r="U923" s="361" t="n">
        <v>84.88</v>
      </c>
      <c r="V923" s="346" t="n">
        <v>121.8520775623269</v>
      </c>
      <c r="W923" s="348" t="n">
        <v>120.7854108956602</v>
      </c>
      <c r="X923" s="347" t="n">
        <v>61.26</v>
      </c>
      <c r="Y923" s="357" t="n">
        <v>61.93</v>
      </c>
      <c r="Z923" s="365" t="inlineStr">
        <is>
          <t>2등급</t>
        </is>
      </c>
      <c r="AA923" s="350" t="n">
        <v>121.25</v>
      </c>
      <c r="AB923" s="349" t="inlineStr">
        <is>
          <t>만점</t>
        </is>
      </c>
      <c r="AC923" s="350" t="n">
        <v>10</v>
      </c>
      <c r="AD923" s="349" t="inlineStr">
        <is>
          <t>만점</t>
        </is>
      </c>
      <c r="AE923" s="364" t="n">
        <v>0</v>
      </c>
      <c r="AF923" s="366" t="n">
        <v>0</v>
      </c>
      <c r="AG923" s="363" t="n">
        <v>0</v>
      </c>
      <c r="AH923" s="635" t="inlineStr"/>
      <c r="AL923" s="487" t="inlineStr">
        <is>
          <t>경북대 컴퓨터학부(인공지능컴퓨팅전공)</t>
        </is>
      </c>
      <c r="AM923" s="477" t="inlineStr">
        <is>
          <t>자연</t>
        </is>
      </c>
      <c r="AN923" s="637" t="n">
        <v>100</v>
      </c>
      <c r="AO923" s="478" t="n">
        <v>-1493</v>
      </c>
      <c r="AP923" s="463" t="n">
        <v>-1493</v>
      </c>
      <c r="AQ923" s="479" t="n">
        <v>0</v>
      </c>
      <c r="AR923" s="476" t="inlineStr">
        <is>
          <t>12.55 → 11.86</t>
        </is>
      </c>
      <c r="BA923" s="313" t="inlineStr">
        <is>
          <t>통합인문385</t>
        </is>
      </c>
    </row>
    <row r="924" ht="16.5" customHeight="1" s="671">
      <c r="B924" s="367" t="inlineStr">
        <is>
          <t>12.54</t>
        </is>
      </c>
      <c r="C924" s="351" t="inlineStr">
        <is>
          <t>27,212</t>
        </is>
      </c>
      <c r="D924" s="727" t="n">
        <v>-1493</v>
      </c>
      <c r="E924" s="352" t="inlineStr">
        <is>
          <t>365.43</t>
        </is>
      </c>
      <c r="F924" s="341" t="n">
        <v>84.88</v>
      </c>
      <c r="G924" s="355" t="inlineStr">
        <is>
          <t>365.17</t>
        </is>
      </c>
      <c r="H924" s="356" t="inlineStr">
        <is>
          <t>370.64</t>
        </is>
      </c>
      <c r="I924" s="354" t="inlineStr">
        <is>
          <t>경북대</t>
        </is>
      </c>
      <c r="J924" s="340" t="inlineStr">
        <is>
          <t>화학공학과</t>
        </is>
      </c>
      <c r="K924" s="339" t="inlineStr">
        <is>
          <t>자연</t>
        </is>
      </c>
      <c r="L924" s="357" t="n">
        <v>8</v>
      </c>
      <c r="M924" s="358" t="inlineStr">
        <is>
          <t xml:space="preserve">664.86 / </t>
        </is>
      </c>
      <c r="N924" s="359" t="n">
        <v>1000</v>
      </c>
      <c r="O924" s="360" t="inlineStr">
        <is>
          <t>표점</t>
        </is>
      </c>
      <c r="P924" s="343" t="inlineStr">
        <is>
          <t>변표</t>
        </is>
      </c>
      <c r="Q924" s="342" t="inlineStr">
        <is>
          <t>2과목</t>
        </is>
      </c>
      <c r="R924" s="344" t="n">
        <v>25</v>
      </c>
      <c r="S924" s="345" t="n">
        <v>38</v>
      </c>
      <c r="T924" s="362" t="n">
        <v>25</v>
      </c>
      <c r="U924" s="361" t="n">
        <v>84.88</v>
      </c>
      <c r="V924" s="346" t="n">
        <v>121.8542936288089</v>
      </c>
      <c r="W924" s="348" t="n">
        <v>120.7876269621422</v>
      </c>
      <c r="X924" s="347" t="n">
        <v>61.26</v>
      </c>
      <c r="Y924" s="357" t="n">
        <v>61.93</v>
      </c>
      <c r="Z924" s="365" t="inlineStr">
        <is>
          <t>2등급</t>
        </is>
      </c>
      <c r="AA924" s="350" t="n">
        <v>121.25</v>
      </c>
      <c r="AB924" s="349" t="inlineStr">
        <is>
          <t>만점</t>
        </is>
      </c>
      <c r="AC924" s="350" t="n">
        <v>10</v>
      </c>
      <c r="AD924" s="349" t="inlineStr">
        <is>
          <t>만점</t>
        </is>
      </c>
      <c r="AE924" s="364" t="n">
        <v>0</v>
      </c>
      <c r="AF924" s="366" t="n">
        <v>0</v>
      </c>
      <c r="AG924" s="363" t="n">
        <v>0</v>
      </c>
      <c r="AH924" s="635" t="inlineStr"/>
      <c r="AL924" s="487" t="inlineStr">
        <is>
          <t>경북대 화학공학과</t>
        </is>
      </c>
      <c r="AM924" s="477" t="inlineStr">
        <is>
          <t>자연</t>
        </is>
      </c>
      <c r="AN924" s="637" t="n">
        <v>100</v>
      </c>
      <c r="AO924" s="478" t="n">
        <v>-1493</v>
      </c>
      <c r="AP924" s="463" t="n">
        <v>-1493</v>
      </c>
      <c r="AQ924" s="479" t="n">
        <v>0</v>
      </c>
      <c r="AR924" s="476" t="inlineStr">
        <is>
          <t>12.55 → 11.86</t>
        </is>
      </c>
      <c r="BA924" s="313" t="inlineStr">
        <is>
          <t>자연526</t>
        </is>
      </c>
    </row>
    <row r="925" ht="16.5" customHeight="1" s="671">
      <c r="B925" s="367" t="inlineStr">
        <is>
          <t>12.36</t>
        </is>
      </c>
      <c r="C925" s="351" t="inlineStr">
        <is>
          <t>26,821</t>
        </is>
      </c>
      <c r="D925" s="727" t="n">
        <v>-1494</v>
      </c>
      <c r="E925" s="352" t="inlineStr"/>
      <c r="F925" s="341" t="n">
        <v>84.88</v>
      </c>
      <c r="G925" s="355" t="inlineStr">
        <is>
          <t>365.68</t>
        </is>
      </c>
      <c r="H925" s="356" t="inlineStr">
        <is>
          <t>370.09</t>
        </is>
      </c>
      <c r="I925" s="354" t="inlineStr">
        <is>
          <t>국민대</t>
        </is>
      </c>
      <c r="J925" s="340" t="inlineStr">
        <is>
          <t>영어영문학부</t>
        </is>
      </c>
      <c r="K925" s="339" t="inlineStr">
        <is>
          <t>통합</t>
        </is>
      </c>
      <c r="L925" s="357" t="n">
        <v>4</v>
      </c>
      <c r="M925" s="358" t="inlineStr">
        <is>
          <t xml:space="preserve">683 / </t>
        </is>
      </c>
      <c r="N925" s="359" t="n">
        <v>1000</v>
      </c>
      <c r="O925" s="360" t="inlineStr">
        <is>
          <t>표점</t>
        </is>
      </c>
      <c r="P925" s="343" t="inlineStr">
        <is>
          <t>표점</t>
        </is>
      </c>
      <c r="Q925" s="342" t="inlineStr">
        <is>
          <t>2과목</t>
        </is>
      </c>
      <c r="R925" s="344" t="n">
        <v>30</v>
      </c>
      <c r="S925" s="345" t="n">
        <v>30</v>
      </c>
      <c r="T925" s="362" t="n">
        <v>20</v>
      </c>
      <c r="U925" s="361" t="n">
        <v>84.88</v>
      </c>
      <c r="V925" s="346" t="n">
        <v>121.8537187064485</v>
      </c>
      <c r="W925" s="348" t="n">
        <v>120.7870520397818</v>
      </c>
      <c r="X925" s="347" t="n">
        <v>61.52</v>
      </c>
      <c r="Y925" s="357" t="inlineStr"/>
      <c r="Z925" s="365" t="inlineStr">
        <is>
          <t>2등급</t>
        </is>
      </c>
      <c r="AA925" s="350" t="n">
        <v>196</v>
      </c>
      <c r="AB925" s="349" t="inlineStr">
        <is>
          <t>만점</t>
        </is>
      </c>
      <c r="AC925" s="350" t="n">
        <v>0</v>
      </c>
      <c r="AD925" s="349" t="inlineStr">
        <is>
          <t>만점</t>
        </is>
      </c>
      <c r="AE925" s="364" t="n">
        <v>0</v>
      </c>
      <c r="AF925" s="366" t="n">
        <v>0</v>
      </c>
      <c r="AG925" s="363" t="n">
        <v>0</v>
      </c>
      <c r="AH925" s="635" t="inlineStr"/>
      <c r="AL925" s="487" t="inlineStr">
        <is>
          <t>국민대 영어영문학부</t>
        </is>
      </c>
      <c r="AM925" s="477" t="inlineStr">
        <is>
          <t>통합</t>
        </is>
      </c>
      <c r="AN925" s="637" t="n">
        <v>100</v>
      </c>
      <c r="AO925" s="478" t="n">
        <v>-1494</v>
      </c>
      <c r="AP925" s="463" t="n">
        <v>-717</v>
      </c>
      <c r="AQ925" s="479" t="n">
        <v>-777</v>
      </c>
      <c r="AR925" s="476" t="inlineStr">
        <is>
          <t>12.55 → 12.22</t>
        </is>
      </c>
      <c r="BA925" s="313" t="inlineStr">
        <is>
          <t>자연527</t>
        </is>
      </c>
    </row>
    <row r="926" ht="16.5" customHeight="1" s="671">
      <c r="B926" s="367" t="inlineStr">
        <is>
          <t>12.43</t>
        </is>
      </c>
      <c r="C926" s="351" t="inlineStr">
        <is>
          <t>26,973</t>
        </is>
      </c>
      <c r="D926" s="727" t="n">
        <v>-1494</v>
      </c>
      <c r="E926" s="352" t="inlineStr"/>
      <c r="F926" s="341" t="n">
        <v>84.84999999999999</v>
      </c>
      <c r="G926" s="355" t="inlineStr">
        <is>
          <t>365.63</t>
        </is>
      </c>
      <c r="H926" s="356" t="inlineStr">
        <is>
          <t>370.05</t>
        </is>
      </c>
      <c r="I926" s="354" t="inlineStr">
        <is>
          <t>경북대</t>
        </is>
      </c>
      <c r="J926" s="340" t="inlineStr">
        <is>
          <t>자율전공학부</t>
        </is>
      </c>
      <c r="K926" s="339" t="inlineStr">
        <is>
          <t>통합</t>
        </is>
      </c>
      <c r="L926" s="357" t="n">
        <v>65</v>
      </c>
      <c r="M926" s="358" t="inlineStr">
        <is>
          <t xml:space="preserve">665.88 / </t>
        </is>
      </c>
      <c r="N926" s="359" t="n">
        <v>1000</v>
      </c>
      <c r="O926" s="360" t="inlineStr">
        <is>
          <t>표점</t>
        </is>
      </c>
      <c r="P926" s="343" t="inlineStr">
        <is>
          <t>변표</t>
        </is>
      </c>
      <c r="Q926" s="342" t="inlineStr">
        <is>
          <t>2과목</t>
        </is>
      </c>
      <c r="R926" s="344" t="n">
        <v>38</v>
      </c>
      <c r="S926" s="345" t="n">
        <v>25</v>
      </c>
      <c r="T926" s="362" t="n">
        <v>25</v>
      </c>
      <c r="U926" s="361" t="n">
        <v>84.84999999999999</v>
      </c>
      <c r="V926" s="346" t="n">
        <v>121.8359848484849</v>
      </c>
      <c r="W926" s="348" t="n">
        <v>120.7693181818182</v>
      </c>
      <c r="X926" s="347" t="n">
        <v>61.51</v>
      </c>
      <c r="Y926" s="357" t="n">
        <v>62.09</v>
      </c>
      <c r="Z926" s="365" t="inlineStr">
        <is>
          <t>2등급</t>
        </is>
      </c>
      <c r="AA926" s="350" t="n">
        <v>121.25</v>
      </c>
      <c r="AB926" s="349" t="inlineStr">
        <is>
          <t>만점</t>
        </is>
      </c>
      <c r="AC926" s="350" t="n">
        <v>10</v>
      </c>
      <c r="AD926" s="349" t="inlineStr">
        <is>
          <t>만점</t>
        </is>
      </c>
      <c r="AE926" s="364" t="n">
        <v>0</v>
      </c>
      <c r="AF926" s="366" t="n">
        <v>0</v>
      </c>
      <c r="AG926" s="363" t="n">
        <v>0</v>
      </c>
      <c r="AH926" s="635" t="inlineStr">
        <is>
          <t xml:space="preserve"> 과탐(Ⅰ,Ⅱ)/ 과탐(Ⅱ,Ⅱ) 5%가산</t>
        </is>
      </c>
      <c r="AL926" s="487" t="inlineStr">
        <is>
          <t>경북대 자율전공학부</t>
        </is>
      </c>
      <c r="AM926" s="477" t="inlineStr">
        <is>
          <t>통합</t>
        </is>
      </c>
      <c r="AN926" s="637" t="n">
        <v>100</v>
      </c>
      <c r="AO926" s="478" t="n">
        <v>-1494</v>
      </c>
      <c r="AP926" s="463" t="n">
        <v>-717</v>
      </c>
      <c r="AQ926" s="479" t="n">
        <v>-777</v>
      </c>
      <c r="AR926" s="476" t="inlineStr">
        <is>
          <t>12.57 → 12.24</t>
        </is>
      </c>
      <c r="BA926" s="313" t="inlineStr">
        <is>
          <t>통합인문386</t>
        </is>
      </c>
    </row>
    <row r="927" ht="16.5" customHeight="1" s="671">
      <c r="B927" s="367" t="inlineStr">
        <is>
          <t>12.56</t>
        </is>
      </c>
      <c r="C927" s="351" t="inlineStr">
        <is>
          <t>27,255</t>
        </is>
      </c>
      <c r="D927" s="727" t="n">
        <v>-1495</v>
      </c>
      <c r="E927" s="352" t="inlineStr"/>
      <c r="F927" s="341" t="n">
        <v>84.84999999999999</v>
      </c>
      <c r="G927" s="355" t="inlineStr">
        <is>
          <t>365.11</t>
        </is>
      </c>
      <c r="H927" s="356" t="inlineStr">
        <is>
          <t>370.58</t>
        </is>
      </c>
      <c r="I927" s="354" t="inlineStr">
        <is>
          <t>경북대</t>
        </is>
      </c>
      <c r="J927" s="340" t="inlineStr">
        <is>
          <t>컴퓨터학부(글로벌소프트웨어융합전공)</t>
        </is>
      </c>
      <c r="K927" s="339" t="inlineStr">
        <is>
          <t>자연</t>
        </is>
      </c>
      <c r="L927" s="357" t="n">
        <v>18</v>
      </c>
      <c r="M927" s="358" t="inlineStr">
        <is>
          <t xml:space="preserve">664.77 / </t>
        </is>
      </c>
      <c r="N927" s="359" t="n">
        <v>1000</v>
      </c>
      <c r="O927" s="360" t="inlineStr">
        <is>
          <t>표점</t>
        </is>
      </c>
      <c r="P927" s="343" t="inlineStr">
        <is>
          <t>변표</t>
        </is>
      </c>
      <c r="Q927" s="342" t="inlineStr">
        <is>
          <t>2과목</t>
        </is>
      </c>
      <c r="R927" s="344" t="n">
        <v>25</v>
      </c>
      <c r="S927" s="345" t="n">
        <v>38</v>
      </c>
      <c r="T927" s="362" t="n">
        <v>25</v>
      </c>
      <c r="U927" s="361" t="n">
        <v>84.84999999999999</v>
      </c>
      <c r="V927" s="346" t="n">
        <v>121.8343490304709</v>
      </c>
      <c r="W927" s="348" t="n">
        <v>120.7676823638042</v>
      </c>
      <c r="X927" s="347" t="n">
        <v>61.25</v>
      </c>
      <c r="Y927" s="357" t="n">
        <v>61.91999999999999</v>
      </c>
      <c r="Z927" s="365" t="inlineStr">
        <is>
          <t>2등급</t>
        </is>
      </c>
      <c r="AA927" s="350" t="n">
        <v>121.25</v>
      </c>
      <c r="AB927" s="349" t="inlineStr">
        <is>
          <t>만점</t>
        </is>
      </c>
      <c r="AC927" s="350" t="n">
        <v>10</v>
      </c>
      <c r="AD927" s="349" t="inlineStr">
        <is>
          <t>만점</t>
        </is>
      </c>
      <c r="AE927" s="364" t="n">
        <v>0</v>
      </c>
      <c r="AF927" s="366" t="n">
        <v>0</v>
      </c>
      <c r="AG927" s="363" t="n">
        <v>0</v>
      </c>
      <c r="AH927" s="635" t="inlineStr"/>
      <c r="AL927" s="487" t="inlineStr">
        <is>
          <t>경북대 컴퓨터학부(글로벌소프트웨어융합전공)</t>
        </is>
      </c>
      <c r="AM927" s="477" t="inlineStr">
        <is>
          <t>자연</t>
        </is>
      </c>
      <c r="AN927" s="637" t="n">
        <v>100</v>
      </c>
      <c r="AO927" s="478" t="n">
        <v>-1495</v>
      </c>
      <c r="AP927" s="463" t="n">
        <v>-1495</v>
      </c>
      <c r="AQ927" s="479" t="n">
        <v>0</v>
      </c>
      <c r="AR927" s="476" t="inlineStr">
        <is>
          <t>12.57 → 11.88</t>
        </is>
      </c>
      <c r="BA927" s="313" t="inlineStr">
        <is>
          <t>자연528</t>
        </is>
      </c>
    </row>
    <row r="928" ht="16.5" customHeight="1" s="671">
      <c r="B928" s="367" t="inlineStr">
        <is>
          <t>12.58</t>
        </is>
      </c>
      <c r="C928" s="351" t="inlineStr">
        <is>
          <t>27,299</t>
        </is>
      </c>
      <c r="D928" s="727" t="n">
        <v>-1495</v>
      </c>
      <c r="E928" s="352" t="inlineStr">
        <is>
          <t>365.46</t>
        </is>
      </c>
      <c r="F928" s="341" t="n">
        <v>84.81999999999999</v>
      </c>
      <c r="G928" s="355" t="inlineStr">
        <is>
          <t>365.56</t>
        </is>
      </c>
      <c r="H928" s="356" t="inlineStr">
        <is>
          <t>370.00</t>
        </is>
      </c>
      <c r="I928" s="354" t="inlineStr">
        <is>
          <t>숙명여대</t>
        </is>
      </c>
      <c r="J928" s="340" t="inlineStr">
        <is>
          <t>아동복지학부</t>
        </is>
      </c>
      <c r="K928" s="339" t="inlineStr">
        <is>
          <t>통합</t>
        </is>
      </c>
      <c r="L928" s="357" t="n">
        <v>16</v>
      </c>
      <c r="M928" s="358" t="inlineStr">
        <is>
          <t xml:space="preserve">898.45 / </t>
        </is>
      </c>
      <c r="N928" s="359" t="n">
        <v>1000</v>
      </c>
      <c r="O928" s="360" t="inlineStr">
        <is>
          <t>표점/만점</t>
        </is>
      </c>
      <c r="P928" s="343" t="inlineStr">
        <is>
          <t>변표/만점</t>
        </is>
      </c>
      <c r="Q928" s="342" t="inlineStr">
        <is>
          <t>2과목</t>
        </is>
      </c>
      <c r="R928" s="344" t="n">
        <v>35</v>
      </c>
      <c r="S928" s="345" t="n">
        <v>25</v>
      </c>
      <c r="T928" s="362" t="n">
        <v>20</v>
      </c>
      <c r="U928" s="361" t="n">
        <v>84.81999999999999</v>
      </c>
      <c r="V928" s="346" t="n">
        <v>121.8135086476595</v>
      </c>
      <c r="W928" s="348" t="n">
        <v>120.7468419809929</v>
      </c>
      <c r="X928" s="347" t="n">
        <v>61.5</v>
      </c>
      <c r="Y928" s="357" t="n">
        <v>61.98999999999999</v>
      </c>
      <c r="Z928" s="365" t="inlineStr">
        <is>
          <t>2등급</t>
        </is>
      </c>
      <c r="AA928" s="350" t="n">
        <v>196</v>
      </c>
      <c r="AB928" s="349" t="inlineStr">
        <is>
          <t>만점</t>
        </is>
      </c>
      <c r="AC928" s="350" t="n">
        <v>3</v>
      </c>
      <c r="AD928" s="349" t="inlineStr">
        <is>
          <t>만점</t>
        </is>
      </c>
      <c r="AE928" s="364" t="n">
        <v>0</v>
      </c>
      <c r="AF928" s="366" t="n">
        <v>0</v>
      </c>
      <c r="AG928" s="363" t="n">
        <v>0</v>
      </c>
      <c r="AH928" s="635" t="inlineStr"/>
      <c r="AL928" s="487" t="inlineStr">
        <is>
          <t>숙명여대 아동복지학부</t>
        </is>
      </c>
      <c r="AM928" s="477" t="inlineStr">
        <is>
          <t>통합</t>
        </is>
      </c>
      <c r="AN928" s="637" t="n">
        <v>100</v>
      </c>
      <c r="AO928" s="478" t="n">
        <v>-1495</v>
      </c>
      <c r="AP928" s="463" t="n">
        <v>-717</v>
      </c>
      <c r="AQ928" s="479" t="n">
        <v>-778</v>
      </c>
      <c r="AR928" s="476" t="inlineStr">
        <is>
          <t>12.59 → 12.26</t>
        </is>
      </c>
      <c r="BA928" s="313" t="inlineStr">
        <is>
          <t>자연529</t>
        </is>
      </c>
    </row>
    <row r="929" ht="16.5" customHeight="1" s="671">
      <c r="B929" s="367" t="inlineStr">
        <is>
          <t>12.61</t>
        </is>
      </c>
      <c r="C929" s="351" t="inlineStr">
        <is>
          <t>27,364</t>
        </is>
      </c>
      <c r="D929" s="727" t="n">
        <v>-1496</v>
      </c>
      <c r="E929" s="352" t="inlineStr"/>
      <c r="F929" s="341" t="n">
        <v>84.78</v>
      </c>
      <c r="G929" s="355" t="inlineStr">
        <is>
          <t>365.47</t>
        </is>
      </c>
      <c r="H929" s="356" t="inlineStr">
        <is>
          <t>369.94</t>
        </is>
      </c>
      <c r="I929" s="354" t="inlineStr">
        <is>
          <t>숙명여대</t>
        </is>
      </c>
      <c r="J929" s="340" t="inlineStr">
        <is>
          <t>미디어학부</t>
        </is>
      </c>
      <c r="K929" s="339" t="inlineStr">
        <is>
          <t>통합</t>
        </is>
      </c>
      <c r="L929" s="357" t="n">
        <v>18</v>
      </c>
      <c r="M929" s="358" t="inlineStr">
        <is>
          <t xml:space="preserve">898.29 / </t>
        </is>
      </c>
      <c r="N929" s="359" t="n">
        <v>1000</v>
      </c>
      <c r="O929" s="360" t="inlineStr">
        <is>
          <t>표점/만점</t>
        </is>
      </c>
      <c r="P929" s="343" t="inlineStr">
        <is>
          <t>변표/만점</t>
        </is>
      </c>
      <c r="Q929" s="342" t="inlineStr">
        <is>
          <t>2과목</t>
        </is>
      </c>
      <c r="R929" s="344" t="n">
        <v>35</v>
      </c>
      <c r="S929" s="345" t="n">
        <v>25</v>
      </c>
      <c r="T929" s="362" t="n">
        <v>20</v>
      </c>
      <c r="U929" s="361" t="n">
        <v>84.78</v>
      </c>
      <c r="V929" s="346" t="n">
        <v>121.7859400271531</v>
      </c>
      <c r="W929" s="348" t="n">
        <v>120.7192733604864</v>
      </c>
      <c r="X929" s="347" t="n">
        <v>61.48</v>
      </c>
      <c r="Y929" s="357" t="n">
        <v>61.98</v>
      </c>
      <c r="Z929" s="365" t="inlineStr">
        <is>
          <t>2등급</t>
        </is>
      </c>
      <c r="AA929" s="350" t="n">
        <v>196</v>
      </c>
      <c r="AB929" s="349" t="inlineStr">
        <is>
          <t>만점</t>
        </is>
      </c>
      <c r="AC929" s="350" t="n">
        <v>3</v>
      </c>
      <c r="AD929" s="349" t="inlineStr">
        <is>
          <t>만점</t>
        </is>
      </c>
      <c r="AE929" s="364" t="n">
        <v>0</v>
      </c>
      <c r="AF929" s="366" t="n">
        <v>0</v>
      </c>
      <c r="AG929" s="363" t="n">
        <v>0</v>
      </c>
      <c r="AH929" s="635" t="inlineStr"/>
      <c r="AL929" s="487" t="inlineStr">
        <is>
          <t>숙명여대 미디어학부</t>
        </is>
      </c>
      <c r="AM929" s="477" t="inlineStr">
        <is>
          <t>통합</t>
        </is>
      </c>
      <c r="AN929" s="637" t="n">
        <v>100</v>
      </c>
      <c r="AO929" s="478" t="n">
        <v>-1496</v>
      </c>
      <c r="AP929" s="463" t="n">
        <v>-717</v>
      </c>
      <c r="AQ929" s="479" t="n">
        <v>-779</v>
      </c>
      <c r="AR929" s="476" t="inlineStr">
        <is>
          <t>12.62 → 12.29</t>
        </is>
      </c>
      <c r="BA929" s="313" t="inlineStr">
        <is>
          <t>통합인문387</t>
        </is>
      </c>
    </row>
    <row r="930" ht="16.5" customHeight="1" s="671">
      <c r="B930" s="367" t="inlineStr">
        <is>
          <t>12.62</t>
        </is>
      </c>
      <c r="C930" s="351" t="inlineStr">
        <is>
          <t>27,385</t>
        </is>
      </c>
      <c r="D930" s="727" t="n">
        <v>-1496</v>
      </c>
      <c r="E930" s="352" t="inlineStr">
        <is>
          <t>365.05</t>
        </is>
      </c>
      <c r="F930" s="341" t="n">
        <v>84.77</v>
      </c>
      <c r="G930" s="355" t="inlineStr">
        <is>
          <t>364.95</t>
        </is>
      </c>
      <c r="H930" s="356" t="inlineStr">
        <is>
          <t>370.44</t>
        </is>
      </c>
      <c r="I930" s="354" t="inlineStr">
        <is>
          <t>숭실대</t>
        </is>
      </c>
      <c r="J930" s="340" t="inlineStr">
        <is>
          <t>물리학과</t>
        </is>
      </c>
      <c r="K930" s="339" t="inlineStr">
        <is>
          <t>자연</t>
        </is>
      </c>
      <c r="L930" s="357" t="n">
        <v>10</v>
      </c>
      <c r="M930" s="358" t="inlineStr">
        <is>
          <t xml:space="preserve">909.06 / </t>
        </is>
      </c>
      <c r="N930" s="359" t="n">
        <v>1000</v>
      </c>
      <c r="O930" s="360" t="inlineStr">
        <is>
          <t>표점/만점</t>
        </is>
      </c>
      <c r="P930" s="343" t="inlineStr">
        <is>
          <t>변표/만점</t>
        </is>
      </c>
      <c r="Q930" s="342" t="inlineStr">
        <is>
          <t>2과목</t>
        </is>
      </c>
      <c r="R930" s="344" t="n">
        <v>20</v>
      </c>
      <c r="S930" s="345" t="n">
        <v>35</v>
      </c>
      <c r="T930" s="362" t="n">
        <v>25</v>
      </c>
      <c r="U930" s="361" t="n">
        <v>84.77</v>
      </c>
      <c r="V930" s="346" t="n">
        <v>121.7816537770756</v>
      </c>
      <c r="W930" s="348" t="n">
        <v>120.7149871104089</v>
      </c>
      <c r="X930" s="347" t="n">
        <v>61.23</v>
      </c>
      <c r="Y930" s="357" t="n">
        <v>61.98</v>
      </c>
      <c r="Z930" s="365" t="inlineStr">
        <is>
          <t>2등급</t>
        </is>
      </c>
      <c r="AA930" s="350" t="n">
        <v>194</v>
      </c>
      <c r="AB930" s="349" t="inlineStr">
        <is>
          <t>만점</t>
        </is>
      </c>
      <c r="AC930" s="350" t="n">
        <v>4</v>
      </c>
      <c r="AD930" s="349" t="inlineStr">
        <is>
          <t>만점</t>
        </is>
      </c>
      <c r="AE930" s="364" t="n">
        <v>0</v>
      </c>
      <c r="AF930" s="366" t="n">
        <v>12.689</v>
      </c>
      <c r="AG930" s="363" t="n">
        <v>0</v>
      </c>
      <c r="AH930" s="635" t="inlineStr"/>
      <c r="AL930" s="487" t="inlineStr">
        <is>
          <t>숭실대 물리학과</t>
        </is>
      </c>
      <c r="AM930" s="477" t="inlineStr">
        <is>
          <t>자연</t>
        </is>
      </c>
      <c r="AN930" s="637" t="n">
        <v>100</v>
      </c>
      <c r="AO930" s="478" t="n">
        <v>-1496</v>
      </c>
      <c r="AP930" s="463" t="n">
        <v>-1496</v>
      </c>
      <c r="AQ930" s="479" t="n">
        <v>0</v>
      </c>
      <c r="AR930" s="476" t="inlineStr">
        <is>
          <t>12.62 → 11.93</t>
        </is>
      </c>
      <c r="BA930" s="313" t="inlineStr">
        <is>
          <t>통합인문388</t>
        </is>
      </c>
    </row>
    <row r="931" ht="16.5" customHeight="1" s="671">
      <c r="B931" s="367" t="inlineStr">
        <is>
          <t>12.44</t>
        </is>
      </c>
      <c r="C931" s="351" t="inlineStr">
        <is>
          <t>26,995</t>
        </is>
      </c>
      <c r="D931" s="727" t="n">
        <v>-1497</v>
      </c>
      <c r="E931" s="352" t="inlineStr">
        <is>
          <t>365.24</t>
        </is>
      </c>
      <c r="F931" s="341" t="n">
        <v>84.76000000000001</v>
      </c>
      <c r="G931" s="355" t="inlineStr">
        <is>
          <t>365.44</t>
        </is>
      </c>
      <c r="H931" s="356" t="inlineStr">
        <is>
          <t>369.91</t>
        </is>
      </c>
      <c r="I931" s="354" t="inlineStr">
        <is>
          <t>부산대</t>
        </is>
      </c>
      <c r="J931" s="340" t="inlineStr">
        <is>
          <t>공공정책학부</t>
        </is>
      </c>
      <c r="K931" s="339" t="inlineStr">
        <is>
          <t>통합</t>
        </is>
      </c>
      <c r="L931" s="357" t="n">
        <v>14</v>
      </c>
      <c r="M931" s="358" t="inlineStr">
        <is>
          <t xml:space="preserve">695.25 / </t>
        </is>
      </c>
      <c r="N931" s="359" t="n">
        <v>1000</v>
      </c>
      <c r="O931" s="360" t="inlineStr">
        <is>
          <t>표점</t>
        </is>
      </c>
      <c r="P931" s="343" t="inlineStr">
        <is>
          <t>표점</t>
        </is>
      </c>
      <c r="Q931" s="342" t="inlineStr">
        <is>
          <t>2과목</t>
        </is>
      </c>
      <c r="R931" s="344" t="n">
        <v>30</v>
      </c>
      <c r="S931" s="345" t="n">
        <v>25</v>
      </c>
      <c r="T931" s="362" t="n">
        <v>25</v>
      </c>
      <c r="U931" s="361" t="n">
        <v>84.76000000000001</v>
      </c>
      <c r="V931" s="346" t="n">
        <v>121.7760901937068</v>
      </c>
      <c r="W931" s="348" t="n">
        <v>120.7094235270401</v>
      </c>
      <c r="X931" s="347" t="n">
        <v>61.48</v>
      </c>
      <c r="Y931" s="357" t="inlineStr"/>
      <c r="Z931" s="365" t="inlineStr">
        <is>
          <t>2등급</t>
        </is>
      </c>
      <c r="AA931" s="350" t="n">
        <v>198</v>
      </c>
      <c r="AB931" s="349" t="inlineStr">
        <is>
          <t>만점</t>
        </is>
      </c>
      <c r="AC931" s="350" t="n">
        <v>10</v>
      </c>
      <c r="AD931" s="349" t="inlineStr">
        <is>
          <t>만점</t>
        </is>
      </c>
      <c r="AE931" s="364" t="n">
        <v>0</v>
      </c>
      <c r="AF931" s="366" t="n">
        <v>0</v>
      </c>
      <c r="AG931" s="363" t="n">
        <v>0</v>
      </c>
      <c r="AH931" s="635" t="inlineStr"/>
      <c r="AL931" s="487" t="inlineStr">
        <is>
          <t>부산대 공공정책학부</t>
        </is>
      </c>
      <c r="AM931" s="477" t="inlineStr">
        <is>
          <t>통합</t>
        </is>
      </c>
      <c r="AN931" s="637" t="n">
        <v>100</v>
      </c>
      <c r="AO931" s="478" t="n">
        <v>-1497</v>
      </c>
      <c r="AP931" s="463" t="n">
        <v>-717</v>
      </c>
      <c r="AQ931" s="479" t="n">
        <v>-780</v>
      </c>
      <c r="AR931" s="476" t="inlineStr">
        <is>
          <t>12.64 → 12.31</t>
        </is>
      </c>
      <c r="BA931" s="313" t="inlineStr">
        <is>
          <t>자연530</t>
        </is>
      </c>
    </row>
    <row r="932" ht="16.5" customHeight="1" s="671">
      <c r="B932" s="367" t="inlineStr">
        <is>
          <t>12.63</t>
        </is>
      </c>
      <c r="C932" s="351" t="inlineStr">
        <is>
          <t>27,407</t>
        </is>
      </c>
      <c r="D932" s="727" t="n">
        <v>-1497</v>
      </c>
      <c r="E932" s="352" t="inlineStr">
        <is>
          <t>365.24</t>
        </is>
      </c>
      <c r="F932" s="341" t="n">
        <v>84.76000000000001</v>
      </c>
      <c r="G932" s="355" t="inlineStr">
        <is>
          <t>364.93</t>
        </is>
      </c>
      <c r="H932" s="356" t="inlineStr">
        <is>
          <t>370.42</t>
        </is>
      </c>
      <c r="I932" s="354" t="inlineStr">
        <is>
          <t>부산대</t>
        </is>
      </c>
      <c r="J932" s="340" t="inlineStr">
        <is>
          <t>생명과학과</t>
        </is>
      </c>
      <c r="K932" s="339" t="inlineStr">
        <is>
          <t>자연</t>
        </is>
      </c>
      <c r="L932" s="357" t="n">
        <v>15</v>
      </c>
      <c r="M932" s="358" t="inlineStr">
        <is>
          <t xml:space="preserve">694.5 / </t>
        </is>
      </c>
      <c r="N932" s="359" t="n">
        <v>1000</v>
      </c>
      <c r="O932" s="360" t="inlineStr">
        <is>
          <t>표점</t>
        </is>
      </c>
      <c r="P932" s="343" t="inlineStr">
        <is>
          <t>표점</t>
        </is>
      </c>
      <c r="Q932" s="342" t="inlineStr">
        <is>
          <t>2과목</t>
        </is>
      </c>
      <c r="R932" s="344" t="n">
        <v>20</v>
      </c>
      <c r="S932" s="345" t="n">
        <v>30</v>
      </c>
      <c r="T932" s="362" t="n">
        <v>30</v>
      </c>
      <c r="U932" s="361" t="n">
        <v>84.76000000000001</v>
      </c>
      <c r="V932" s="346" t="n">
        <v>121.7756437841839</v>
      </c>
      <c r="W932" s="348" t="n">
        <v>120.7089771175172</v>
      </c>
      <c r="X932" s="347" t="n">
        <v>61.22</v>
      </c>
      <c r="Y932" s="357" t="inlineStr"/>
      <c r="Z932" s="365" t="inlineStr">
        <is>
          <t>2등급</t>
        </is>
      </c>
      <c r="AA932" s="350" t="n">
        <v>198</v>
      </c>
      <c r="AB932" s="349" t="inlineStr">
        <is>
          <t>만점</t>
        </is>
      </c>
      <c r="AC932" s="350" t="n">
        <v>10</v>
      </c>
      <c r="AD932" s="349" t="inlineStr">
        <is>
          <t>만점</t>
        </is>
      </c>
      <c r="AE932" s="364" t="n">
        <v>0</v>
      </c>
      <c r="AF932" s="366" t="n">
        <v>0</v>
      </c>
      <c r="AG932" s="363" t="n">
        <v>0</v>
      </c>
      <c r="AH932" s="635" t="inlineStr"/>
      <c r="AL932" s="487" t="inlineStr">
        <is>
          <t>부산대 생명과학과</t>
        </is>
      </c>
      <c r="AM932" s="477" t="inlineStr">
        <is>
          <t>자연</t>
        </is>
      </c>
      <c r="AN932" s="637" t="n">
        <v>100</v>
      </c>
      <c r="AO932" s="478" t="n">
        <v>-1497</v>
      </c>
      <c r="AP932" s="463" t="n">
        <v>-1497</v>
      </c>
      <c r="AQ932" s="479" t="n">
        <v>0</v>
      </c>
      <c r="AR932" s="476" t="inlineStr">
        <is>
          <t>12.63 → 11.94</t>
        </is>
      </c>
      <c r="BA932" s="313" t="inlineStr">
        <is>
          <t>통합인문389</t>
        </is>
      </c>
    </row>
    <row r="933" ht="16.5" customHeight="1" s="671">
      <c r="B933" s="367" t="inlineStr">
        <is>
          <t>12.63</t>
        </is>
      </c>
      <c r="C933" s="351" t="inlineStr">
        <is>
          <t>27,407</t>
        </is>
      </c>
      <c r="D933" s="727" t="n">
        <v>-1498</v>
      </c>
      <c r="E933" s="352" t="inlineStr">
        <is>
          <t>364.97</t>
        </is>
      </c>
      <c r="F933" s="341" t="n">
        <v>84.76000000000001</v>
      </c>
      <c r="G933" s="355" t="inlineStr">
        <is>
          <t>364.93</t>
        </is>
      </c>
      <c r="H933" s="356" t="inlineStr">
        <is>
          <t>370.42</t>
        </is>
      </c>
      <c r="I933" s="354" t="inlineStr">
        <is>
          <t>부산대</t>
        </is>
      </c>
      <c r="J933" s="340" t="inlineStr">
        <is>
          <t>기계공학부</t>
        </is>
      </c>
      <c r="K933" s="339" t="inlineStr">
        <is>
          <t>자연</t>
        </is>
      </c>
      <c r="L933" s="357" t="n">
        <v>95</v>
      </c>
      <c r="M933" s="358" t="inlineStr">
        <is>
          <t xml:space="preserve">694.5 / </t>
        </is>
      </c>
      <c r="N933" s="359" t="n">
        <v>1000</v>
      </c>
      <c r="O933" s="360" t="inlineStr">
        <is>
          <t>표점</t>
        </is>
      </c>
      <c r="P933" s="343" t="inlineStr">
        <is>
          <t>표점</t>
        </is>
      </c>
      <c r="Q933" s="342" t="inlineStr">
        <is>
          <t>2과목</t>
        </is>
      </c>
      <c r="R933" s="344" t="n">
        <v>20</v>
      </c>
      <c r="S933" s="345" t="n">
        <v>30</v>
      </c>
      <c r="T933" s="362" t="n">
        <v>30</v>
      </c>
      <c r="U933" s="361" t="n">
        <v>84.76000000000001</v>
      </c>
      <c r="V933" s="346" t="n">
        <v>121.7756437841839</v>
      </c>
      <c r="W933" s="348" t="n">
        <v>120.7089771175172</v>
      </c>
      <c r="X933" s="347" t="n">
        <v>61.22</v>
      </c>
      <c r="Y933" s="357" t="inlineStr"/>
      <c r="Z933" s="365" t="inlineStr">
        <is>
          <t>2등급</t>
        </is>
      </c>
      <c r="AA933" s="350" t="n">
        <v>198</v>
      </c>
      <c r="AB933" s="349" t="inlineStr">
        <is>
          <t>만점</t>
        </is>
      </c>
      <c r="AC933" s="350" t="n">
        <v>10</v>
      </c>
      <c r="AD933" s="349" t="inlineStr">
        <is>
          <t>만점</t>
        </is>
      </c>
      <c r="AE933" s="364" t="n">
        <v>0</v>
      </c>
      <c r="AF933" s="366" t="n">
        <v>0</v>
      </c>
      <c r="AG933" s="363" t="n">
        <v>0</v>
      </c>
      <c r="AH933" s="635" t="inlineStr"/>
      <c r="AL933" s="487" t="inlineStr">
        <is>
          <t>부산대 기계공학부</t>
        </is>
      </c>
      <c r="AM933" s="477" t="inlineStr">
        <is>
          <t>자연</t>
        </is>
      </c>
      <c r="AN933" s="637" t="n">
        <v>100</v>
      </c>
      <c r="AO933" s="478" t="n">
        <v>-1498</v>
      </c>
      <c r="AP933" s="463" t="n">
        <v>-1498</v>
      </c>
      <c r="AQ933" s="479" t="n">
        <v>0</v>
      </c>
      <c r="AR933" s="476" t="inlineStr">
        <is>
          <t>12.63 → 11.94</t>
        </is>
      </c>
      <c r="BA933" s="313" t="inlineStr">
        <is>
          <t>통합인문390</t>
        </is>
      </c>
    </row>
    <row r="934" ht="16.5" customHeight="1" s="671">
      <c r="B934" s="367" t="inlineStr">
        <is>
          <t>12.63</t>
        </is>
      </c>
      <c r="C934" s="351" t="inlineStr">
        <is>
          <t>27,407</t>
        </is>
      </c>
      <c r="D934" s="727" t="n">
        <v>-1498</v>
      </c>
      <c r="E934" s="352" t="inlineStr"/>
      <c r="F934" s="341" t="n">
        <v>84.76000000000001</v>
      </c>
      <c r="G934" s="355" t="inlineStr">
        <is>
          <t>365.43</t>
        </is>
      </c>
      <c r="H934" s="356" t="inlineStr">
        <is>
          <t>369.91</t>
        </is>
      </c>
      <c r="I934" s="354" t="inlineStr">
        <is>
          <t>인하대</t>
        </is>
      </c>
      <c r="J934" s="340" t="inlineStr">
        <is>
          <t>국제통상학과</t>
        </is>
      </c>
      <c r="K934" s="339" t="inlineStr">
        <is>
          <t>통합</t>
        </is>
      </c>
      <c r="L934" s="357" t="n">
        <v>7</v>
      </c>
      <c r="M934" s="358" t="inlineStr">
        <is>
          <t xml:space="preserve">891.5 / </t>
        </is>
      </c>
      <c r="N934" s="359" t="n">
        <v>1000</v>
      </c>
      <c r="O934" s="360" t="inlineStr">
        <is>
          <t>표점/만점</t>
        </is>
      </c>
      <c r="P934" s="343" t="inlineStr">
        <is>
          <t>변표/만점</t>
        </is>
      </c>
      <c r="Q934" s="342" t="inlineStr">
        <is>
          <t>2과목</t>
        </is>
      </c>
      <c r="R934" s="344" t="n">
        <v>35</v>
      </c>
      <c r="S934" s="345" t="n">
        <v>25</v>
      </c>
      <c r="T934" s="362" t="n">
        <v>25</v>
      </c>
      <c r="U934" s="361" t="n">
        <v>84.76000000000001</v>
      </c>
      <c r="V934" s="346" t="n">
        <v>121.7710711439166</v>
      </c>
      <c r="W934" s="348" t="n">
        <v>120.7044044772499</v>
      </c>
      <c r="X934" s="347" t="n">
        <v>61.48</v>
      </c>
      <c r="Y934" s="357" t="n">
        <v>61.98</v>
      </c>
      <c r="Z934" s="365" t="inlineStr">
        <is>
          <t>2등급</t>
        </is>
      </c>
      <c r="AA934" s="350" t="n">
        <v>148</v>
      </c>
      <c r="AB934" s="349" t="inlineStr">
        <is>
          <t>만점</t>
        </is>
      </c>
      <c r="AC934" s="350" t="n">
        <v>0</v>
      </c>
      <c r="AD934" s="349" t="inlineStr">
        <is>
          <t>만점</t>
        </is>
      </c>
      <c r="AE934" s="364" t="n">
        <v>0</v>
      </c>
      <c r="AF934" s="366" t="n">
        <v>0</v>
      </c>
      <c r="AG934" s="363" t="n">
        <v>0</v>
      </c>
      <c r="AH934" s="635" t="inlineStr"/>
      <c r="AL934" s="487" t="inlineStr">
        <is>
          <t>인하대 국제통상학과</t>
        </is>
      </c>
      <c r="AM934" s="477" t="inlineStr">
        <is>
          <t>통합</t>
        </is>
      </c>
      <c r="AN934" s="637" t="n">
        <v>100</v>
      </c>
      <c r="AO934" s="478" t="n">
        <v>-1498</v>
      </c>
      <c r="AP934" s="463" t="n">
        <v>-718</v>
      </c>
      <c r="AQ934" s="479" t="n">
        <v>-780</v>
      </c>
      <c r="AR934" s="476" t="inlineStr">
        <is>
          <t>12.64 → 12.30</t>
        </is>
      </c>
      <c r="BA934" s="313" t="inlineStr">
        <is>
          <t>자연531</t>
        </is>
      </c>
    </row>
    <row r="935" ht="16.5" customHeight="1" s="671">
      <c r="B935" s="367" t="inlineStr">
        <is>
          <t>12.64</t>
        </is>
      </c>
      <c r="C935" s="351" t="inlineStr">
        <is>
          <t>27,429</t>
        </is>
      </c>
      <c r="D935" s="727" t="n">
        <v>-1499</v>
      </c>
      <c r="E935" s="352" t="inlineStr"/>
      <c r="F935" s="341" t="n">
        <v>84.75</v>
      </c>
      <c r="G935" s="355" t="inlineStr">
        <is>
          <t>365.41</t>
        </is>
      </c>
      <c r="H935" s="356" t="inlineStr">
        <is>
          <t>369.88</t>
        </is>
      </c>
      <c r="I935" s="354" t="inlineStr">
        <is>
          <t>숭실대</t>
        </is>
      </c>
      <c r="J935" s="340" t="inlineStr">
        <is>
          <t>글로벌통상학과</t>
        </is>
      </c>
      <c r="K935" s="339" t="inlineStr">
        <is>
          <t>통합</t>
        </is>
      </c>
      <c r="L935" s="357" t="n">
        <v>26</v>
      </c>
      <c r="M935" s="358" t="inlineStr">
        <is>
          <t xml:space="preserve">895.81 / </t>
        </is>
      </c>
      <c r="N935" s="359" t="n">
        <v>1000</v>
      </c>
      <c r="O935" s="360" t="inlineStr">
        <is>
          <t>표점/만점</t>
        </is>
      </c>
      <c r="P935" s="343" t="inlineStr">
        <is>
          <t>변표/만점</t>
        </is>
      </c>
      <c r="Q935" s="342" t="inlineStr">
        <is>
          <t>2과목</t>
        </is>
      </c>
      <c r="R935" s="344" t="n">
        <v>25</v>
      </c>
      <c r="S935" s="345" t="n">
        <v>35</v>
      </c>
      <c r="T935" s="362" t="n">
        <v>20</v>
      </c>
      <c r="U935" s="361" t="n">
        <v>84.75</v>
      </c>
      <c r="V935" s="346" t="n">
        <v>121.7651004371972</v>
      </c>
      <c r="W935" s="348" t="n">
        <v>120.6984337705305</v>
      </c>
      <c r="X935" s="347" t="n">
        <v>61.47</v>
      </c>
      <c r="Y935" s="357" t="n">
        <v>61.98</v>
      </c>
      <c r="Z935" s="365" t="inlineStr">
        <is>
          <t>2등급</t>
        </is>
      </c>
      <c r="AA935" s="350" t="n">
        <v>194</v>
      </c>
      <c r="AB935" s="349" t="inlineStr">
        <is>
          <t>만점</t>
        </is>
      </c>
      <c r="AC935" s="350" t="n">
        <v>4</v>
      </c>
      <c r="AD935" s="349" t="inlineStr">
        <is>
          <t>만점</t>
        </is>
      </c>
      <c r="AE935" s="364" t="n">
        <v>0</v>
      </c>
      <c r="AF935" s="366" t="n">
        <v>0</v>
      </c>
      <c r="AG935" s="363" t="n">
        <v>0</v>
      </c>
      <c r="AH935" s="635" t="inlineStr"/>
      <c r="AL935" s="487" t="inlineStr">
        <is>
          <t>숭실대 글로벌통상학과</t>
        </is>
      </c>
      <c r="AM935" s="477" t="inlineStr">
        <is>
          <t>통합</t>
        </is>
      </c>
      <c r="AN935" s="637" t="n">
        <v>100</v>
      </c>
      <c r="AO935" s="478" t="n">
        <v>-1499</v>
      </c>
      <c r="AP935" s="463" t="n">
        <v>-718</v>
      </c>
      <c r="AQ935" s="479" t="n">
        <v>-781</v>
      </c>
      <c r="AR935" s="476" t="inlineStr">
        <is>
          <t>12.65 → 12.31</t>
        </is>
      </c>
      <c r="BA935" s="313" t="inlineStr">
        <is>
          <t>통합인문391</t>
        </is>
      </c>
    </row>
    <row r="936" ht="16.5" customHeight="1" s="671">
      <c r="B936" s="367" t="inlineStr">
        <is>
          <t>12.65</t>
        </is>
      </c>
      <c r="C936" s="351" t="inlineStr">
        <is>
          <t>27,451</t>
        </is>
      </c>
      <c r="D936" s="727" t="n">
        <v>-1499</v>
      </c>
      <c r="E936" s="352" t="inlineStr"/>
      <c r="F936" s="341" t="n">
        <v>84.73999999999999</v>
      </c>
      <c r="G936" s="355" t="inlineStr">
        <is>
          <t>365.39</t>
        </is>
      </c>
      <c r="H936" s="356" t="inlineStr">
        <is>
          <t>369.86</t>
        </is>
      </c>
      <c r="I936" s="354" t="inlineStr">
        <is>
          <t>숙명여대</t>
        </is>
      </c>
      <c r="J936" s="340" t="inlineStr">
        <is>
          <t>테슬(TESL)전공</t>
        </is>
      </c>
      <c r="K936" s="339" t="inlineStr">
        <is>
          <t>통합</t>
        </is>
      </c>
      <c r="L936" s="357" t="n">
        <v>3</v>
      </c>
      <c r="M936" s="358" t="inlineStr">
        <is>
          <t xml:space="preserve">898.13 / </t>
        </is>
      </c>
      <c r="N936" s="359" t="n">
        <v>1000</v>
      </c>
      <c r="O936" s="360" t="inlineStr">
        <is>
          <t>표점/만점</t>
        </is>
      </c>
      <c r="P936" s="343" t="inlineStr">
        <is>
          <t>변표/만점</t>
        </is>
      </c>
      <c r="Q936" s="342" t="inlineStr">
        <is>
          <t>2과목</t>
        </is>
      </c>
      <c r="R936" s="344" t="n">
        <v>35</v>
      </c>
      <c r="S936" s="345" t="n">
        <v>25</v>
      </c>
      <c r="T936" s="362" t="n">
        <v>20</v>
      </c>
      <c r="U936" s="361" t="n">
        <v>84.73999999999999</v>
      </c>
      <c r="V936" s="346" t="n">
        <v>121.7583714066466</v>
      </c>
      <c r="W936" s="348" t="n">
        <v>120.6917047399799</v>
      </c>
      <c r="X936" s="347" t="n">
        <v>61.47</v>
      </c>
      <c r="Y936" s="357" t="n">
        <v>61.96</v>
      </c>
      <c r="Z936" s="365" t="inlineStr">
        <is>
          <t>2등급</t>
        </is>
      </c>
      <c r="AA936" s="350" t="n">
        <v>196</v>
      </c>
      <c r="AB936" s="349" t="inlineStr">
        <is>
          <t>만점</t>
        </is>
      </c>
      <c r="AC936" s="350" t="n">
        <v>3</v>
      </c>
      <c r="AD936" s="349" t="inlineStr">
        <is>
          <t>만점</t>
        </is>
      </c>
      <c r="AE936" s="364" t="n">
        <v>0</v>
      </c>
      <c r="AF936" s="366" t="n">
        <v>0</v>
      </c>
      <c r="AG936" s="363" t="n">
        <v>0</v>
      </c>
      <c r="AH936" s="635" t="inlineStr"/>
      <c r="AL936" s="487" t="inlineStr">
        <is>
          <t>숙명여대 테슬(TESL)전공</t>
        </is>
      </c>
      <c r="AM936" s="477" t="inlineStr">
        <is>
          <t>통합</t>
        </is>
      </c>
      <c r="AN936" s="637" t="n">
        <v>100</v>
      </c>
      <c r="AO936" s="478" t="n">
        <v>-1499</v>
      </c>
      <c r="AP936" s="463" t="n">
        <v>-718</v>
      </c>
      <c r="AQ936" s="479" t="n">
        <v>-781</v>
      </c>
      <c r="AR936" s="476" t="inlineStr">
        <is>
          <t>12.66 → 12.32</t>
        </is>
      </c>
      <c r="BA936" s="313" t="inlineStr">
        <is>
          <t>자연532</t>
        </is>
      </c>
    </row>
    <row r="937" ht="16.5" customHeight="1" s="671">
      <c r="B937" s="367" t="inlineStr">
        <is>
          <t>12.66</t>
        </is>
      </c>
      <c r="C937" s="351" t="inlineStr">
        <is>
          <t>27,472</t>
        </is>
      </c>
      <c r="D937" s="727" t="n">
        <v>-1500</v>
      </c>
      <c r="E937" s="352" t="inlineStr">
        <is>
          <t>364.92</t>
        </is>
      </c>
      <c r="F937" s="341" t="n">
        <v>84.72</v>
      </c>
      <c r="G937" s="355" t="inlineStr">
        <is>
          <t>365.36</t>
        </is>
      </c>
      <c r="H937" s="356" t="inlineStr">
        <is>
          <t>369.83</t>
        </is>
      </c>
      <c r="I937" s="354" t="inlineStr">
        <is>
          <t>숭실대</t>
        </is>
      </c>
      <c r="J937" s="340" t="inlineStr">
        <is>
          <t>언론홍보학과</t>
        </is>
      </c>
      <c r="K937" s="339" t="inlineStr">
        <is>
          <t>통합</t>
        </is>
      </c>
      <c r="L937" s="357" t="n">
        <v>12</v>
      </c>
      <c r="M937" s="358" t="inlineStr">
        <is>
          <t xml:space="preserve">897.1 / </t>
        </is>
      </c>
      <c r="N937" s="359" t="n">
        <v>1000</v>
      </c>
      <c r="O937" s="360" t="inlineStr">
        <is>
          <t>표점/만점</t>
        </is>
      </c>
      <c r="P937" s="343" t="inlineStr">
        <is>
          <t>변표/만점</t>
        </is>
      </c>
      <c r="Q937" s="342" t="inlineStr">
        <is>
          <t>2과목</t>
        </is>
      </c>
      <c r="R937" s="344" t="n">
        <v>35</v>
      </c>
      <c r="S937" s="345" t="n">
        <v>25</v>
      </c>
      <c r="T937" s="362" t="n">
        <v>20</v>
      </c>
      <c r="U937" s="361" t="n">
        <v>84.72</v>
      </c>
      <c r="V937" s="346" t="n">
        <v>121.7482793223541</v>
      </c>
      <c r="W937" s="348" t="n">
        <v>120.6816126556874</v>
      </c>
      <c r="X937" s="347" t="n">
        <v>61.47</v>
      </c>
      <c r="Y937" s="357" t="n">
        <v>61.97</v>
      </c>
      <c r="Z937" s="365" t="inlineStr">
        <is>
          <t>2등급</t>
        </is>
      </c>
      <c r="AA937" s="350" t="n">
        <v>194</v>
      </c>
      <c r="AB937" s="349" t="inlineStr">
        <is>
          <t>만점</t>
        </is>
      </c>
      <c r="AC937" s="350" t="n">
        <v>4</v>
      </c>
      <c r="AD937" s="349" t="inlineStr">
        <is>
          <t>만점</t>
        </is>
      </c>
      <c r="AE937" s="364" t="n">
        <v>0</v>
      </c>
      <c r="AF937" s="366" t="n">
        <v>0</v>
      </c>
      <c r="AG937" s="363" t="n">
        <v>0</v>
      </c>
      <c r="AH937" s="635" t="inlineStr"/>
      <c r="AL937" s="487" t="inlineStr">
        <is>
          <t>숭실대 언론홍보학과</t>
        </is>
      </c>
      <c r="AM937" s="477" t="inlineStr">
        <is>
          <t>통합</t>
        </is>
      </c>
      <c r="AN937" s="637" t="n">
        <v>100</v>
      </c>
      <c r="AO937" s="478" t="n">
        <v>-1500</v>
      </c>
      <c r="AP937" s="463" t="n">
        <v>-718</v>
      </c>
      <c r="AQ937" s="479" t="n">
        <v>-782</v>
      </c>
      <c r="AR937" s="476" t="inlineStr">
        <is>
          <t>12.67 → 12.33</t>
        </is>
      </c>
      <c r="BA937" s="313" t="inlineStr">
        <is>
          <t>통합인문392</t>
        </is>
      </c>
    </row>
    <row r="938" ht="16.5" customHeight="1" s="671">
      <c r="B938" s="367" t="inlineStr">
        <is>
          <t>12.67</t>
        </is>
      </c>
      <c r="C938" s="351" t="inlineStr">
        <is>
          <t>27,494</t>
        </is>
      </c>
      <c r="D938" s="727" t="n">
        <v>-1500</v>
      </c>
      <c r="E938" s="352" t="inlineStr">
        <is>
          <t>.00</t>
        </is>
      </c>
      <c r="F938" s="341" t="n">
        <v>84.70999999999999</v>
      </c>
      <c r="G938" s="355" t="inlineStr">
        <is>
          <t>364.81</t>
        </is>
      </c>
      <c r="H938" s="356" t="inlineStr">
        <is>
          <t>370.27</t>
        </is>
      </c>
      <c r="I938" s="354" t="inlineStr">
        <is>
          <t>아주대</t>
        </is>
      </c>
      <c r="J938" s="340" t="inlineStr">
        <is>
          <t>산업공학과</t>
        </is>
      </c>
      <c r="K938" s="339" t="inlineStr">
        <is>
          <t>자연</t>
        </is>
      </c>
      <c r="L938" s="357" t="n">
        <v>20</v>
      </c>
      <c r="M938" s="358" t="inlineStr">
        <is>
          <t xml:space="preserve">902.74 / </t>
        </is>
      </c>
      <c r="N938" s="359" t="n">
        <v>1000</v>
      </c>
      <c r="O938" s="360" t="inlineStr">
        <is>
          <t>표점/만점</t>
        </is>
      </c>
      <c r="P938" s="343" t="inlineStr">
        <is>
          <t>변표/만점</t>
        </is>
      </c>
      <c r="Q938" s="342" t="inlineStr">
        <is>
          <t>2과목</t>
        </is>
      </c>
      <c r="R938" s="344" t="n">
        <v>20</v>
      </c>
      <c r="S938" s="345" t="n">
        <v>35</v>
      </c>
      <c r="T938" s="362" t="n">
        <v>30</v>
      </c>
      <c r="U938" s="361" t="n">
        <v>84.70999999999999</v>
      </c>
      <c r="V938" s="346" t="n">
        <v>121.7392159905378</v>
      </c>
      <c r="W938" s="348" t="n">
        <v>120.6725493238711</v>
      </c>
      <c r="X938" s="347" t="n">
        <v>61.2</v>
      </c>
      <c r="Y938" s="357" t="n">
        <v>61.87</v>
      </c>
      <c r="Z938" s="365" t="inlineStr">
        <is>
          <t>2등급</t>
        </is>
      </c>
      <c r="AA938" s="350" t="n">
        <v>144</v>
      </c>
      <c r="AB938" s="349" t="inlineStr">
        <is>
          <t>만점</t>
        </is>
      </c>
      <c r="AC938" s="350" t="n">
        <v>0</v>
      </c>
      <c r="AD938" s="349" t="inlineStr">
        <is>
          <t>만점</t>
        </is>
      </c>
      <c r="AE938" s="364" t="n">
        <v>0</v>
      </c>
      <c r="AF938" s="366" t="n">
        <v>16.998</v>
      </c>
      <c r="AG938" s="363" t="n">
        <v>0</v>
      </c>
      <c r="AH938" s="635" t="inlineStr">
        <is>
          <t xml:space="preserve"> 미/기/과탐 3%</t>
        </is>
      </c>
      <c r="AL938" s="487" t="inlineStr">
        <is>
          <t>아주대 산업공학과</t>
        </is>
      </c>
      <c r="AM938" s="477" t="inlineStr">
        <is>
          <t>자연</t>
        </is>
      </c>
      <c r="AN938" s="637" t="n">
        <v>100</v>
      </c>
      <c r="AO938" s="478" t="n">
        <v>-1500</v>
      </c>
      <c r="AP938" s="463" t="n">
        <v>-1500</v>
      </c>
      <c r="AQ938" s="479" t="n">
        <v>0</v>
      </c>
      <c r="AR938" s="476" t="inlineStr">
        <is>
          <t>12.68 → 11.98</t>
        </is>
      </c>
      <c r="BA938" s="313" t="inlineStr">
        <is>
          <t>자연533</t>
        </is>
      </c>
    </row>
    <row r="939" ht="16.5" customHeight="1" s="671">
      <c r="B939" s="367" t="inlineStr">
        <is>
          <t>12.67</t>
        </is>
      </c>
      <c r="C939" s="351" t="inlineStr">
        <is>
          <t>27,494</t>
        </is>
      </c>
      <c r="D939" s="727" t="n">
        <v>-1501</v>
      </c>
      <c r="E939" s="352" t="inlineStr"/>
      <c r="F939" s="341" t="n">
        <v>84.70999999999999</v>
      </c>
      <c r="G939" s="355" t="inlineStr">
        <is>
          <t>364.81</t>
        </is>
      </c>
      <c r="H939" s="356" t="inlineStr">
        <is>
          <t>370.27</t>
        </is>
      </c>
      <c r="I939" s="354" t="inlineStr">
        <is>
          <t>숭실대</t>
        </is>
      </c>
      <c r="J939" s="340" t="inlineStr">
        <is>
          <t>건축학부(실내건축전공)</t>
        </is>
      </c>
      <c r="K939" s="339" t="inlineStr">
        <is>
          <t>자연</t>
        </is>
      </c>
      <c r="L939" s="357" t="n">
        <v>6</v>
      </c>
      <c r="M939" s="358" t="inlineStr">
        <is>
          <t xml:space="preserve">906.39 / </t>
        </is>
      </c>
      <c r="N939" s="359" t="n">
        <v>1000</v>
      </c>
      <c r="O939" s="360" t="inlineStr">
        <is>
          <t>표점/만점</t>
        </is>
      </c>
      <c r="P939" s="343" t="inlineStr">
        <is>
          <t>변표/만점</t>
        </is>
      </c>
      <c r="Q939" s="342" t="inlineStr">
        <is>
          <t>2과목</t>
        </is>
      </c>
      <c r="R939" s="344" t="n">
        <v>20</v>
      </c>
      <c r="S939" s="345" t="n">
        <v>35</v>
      </c>
      <c r="T939" s="362" t="n">
        <v>25</v>
      </c>
      <c r="U939" s="361" t="n">
        <v>84.70999999999999</v>
      </c>
      <c r="V939" s="346" t="n">
        <v>121.7385982521416</v>
      </c>
      <c r="W939" s="348" t="n">
        <v>120.6719315854749</v>
      </c>
      <c r="X939" s="347" t="n">
        <v>61.2</v>
      </c>
      <c r="Y939" s="357" t="n">
        <v>61.96</v>
      </c>
      <c r="Z939" s="365" t="inlineStr">
        <is>
          <t>2등급</t>
        </is>
      </c>
      <c r="AA939" s="350" t="n">
        <v>194</v>
      </c>
      <c r="AB939" s="349" t="inlineStr">
        <is>
          <t>만점</t>
        </is>
      </c>
      <c r="AC939" s="350" t="n">
        <v>4</v>
      </c>
      <c r="AD939" s="349" t="inlineStr">
        <is>
          <t>만점</t>
        </is>
      </c>
      <c r="AE939" s="364" t="n">
        <v>0</v>
      </c>
      <c r="AF939" s="366" t="n">
        <v>10.269</v>
      </c>
      <c r="AG939" s="363" t="n">
        <v>0</v>
      </c>
      <c r="AH939" s="635" t="inlineStr">
        <is>
          <t xml:space="preserve"> 미/기 표점의5%, 과탐 백분위의5%를 환산점수에 단순가산</t>
        </is>
      </c>
      <c r="AL939" s="487" t="inlineStr">
        <is>
          <t>숭실대 건축학부(실내건축전공)</t>
        </is>
      </c>
      <c r="AM939" s="477" t="inlineStr">
        <is>
          <t>자연</t>
        </is>
      </c>
      <c r="AN939" s="637" t="n">
        <v>100</v>
      </c>
      <c r="AO939" s="478" t="n">
        <v>-1501</v>
      </c>
      <c r="AP939" s="463" t="n">
        <v>-1501</v>
      </c>
      <c r="AQ939" s="479" t="n">
        <v>0</v>
      </c>
      <c r="AR939" s="476" t="inlineStr">
        <is>
          <t>12.68 → 11.98</t>
        </is>
      </c>
      <c r="BA939" s="313" t="inlineStr">
        <is>
          <t>자연534</t>
        </is>
      </c>
    </row>
    <row r="940" ht="16.5" customHeight="1" s="671">
      <c r="B940" s="367" t="inlineStr">
        <is>
          <t>12.68</t>
        </is>
      </c>
      <c r="C940" s="351" t="inlineStr">
        <is>
          <t>27,516</t>
        </is>
      </c>
      <c r="D940" s="727" t="n">
        <v>-1501</v>
      </c>
      <c r="E940" s="352" t="inlineStr">
        <is>
          <t>364.87</t>
        </is>
      </c>
      <c r="F940" s="341" t="n">
        <v>84.69</v>
      </c>
      <c r="G940" s="355" t="inlineStr">
        <is>
          <t>364.78</t>
        </is>
      </c>
      <c r="H940" s="356" t="inlineStr">
        <is>
          <t>370.24</t>
        </is>
      </c>
      <c r="I940" s="354" t="inlineStr">
        <is>
          <t>부산대</t>
        </is>
      </c>
      <c r="J940" s="340" t="inlineStr">
        <is>
          <t>건축학과</t>
        </is>
      </c>
      <c r="K940" s="339" t="inlineStr">
        <is>
          <t>자연</t>
        </is>
      </c>
      <c r="L940" s="357" t="n">
        <v>15</v>
      </c>
      <c r="M940" s="358" t="inlineStr">
        <is>
          <t xml:space="preserve">694.3 / </t>
        </is>
      </c>
      <c r="N940" s="359" t="n">
        <v>1000</v>
      </c>
      <c r="O940" s="360" t="inlineStr">
        <is>
          <t>표점</t>
        </is>
      </c>
      <c r="P940" s="343" t="inlineStr">
        <is>
          <t>표점</t>
        </is>
      </c>
      <c r="Q940" s="342" t="inlineStr">
        <is>
          <t>2과목</t>
        </is>
      </c>
      <c r="R940" s="344" t="n">
        <v>20</v>
      </c>
      <c r="S940" s="345" t="n">
        <v>30</v>
      </c>
      <c r="T940" s="362" t="n">
        <v>30</v>
      </c>
      <c r="U940" s="361" t="n">
        <v>84.69</v>
      </c>
      <c r="V940" s="346" t="n">
        <v>121.7275753043623</v>
      </c>
      <c r="W940" s="348" t="n">
        <v>120.6609086376956</v>
      </c>
      <c r="X940" s="347" t="n">
        <v>61.2</v>
      </c>
      <c r="Y940" s="357" t="inlineStr"/>
      <c r="Z940" s="365" t="inlineStr">
        <is>
          <t>2등급</t>
        </is>
      </c>
      <c r="AA940" s="350" t="n">
        <v>198</v>
      </c>
      <c r="AB940" s="349" t="inlineStr">
        <is>
          <t>만점</t>
        </is>
      </c>
      <c r="AC940" s="350" t="n">
        <v>10</v>
      </c>
      <c r="AD940" s="349" t="inlineStr">
        <is>
          <t>만점</t>
        </is>
      </c>
      <c r="AE940" s="364" t="n">
        <v>0</v>
      </c>
      <c r="AF940" s="366" t="n">
        <v>0</v>
      </c>
      <c r="AG940" s="363" t="n">
        <v>0</v>
      </c>
      <c r="AH940" s="635" t="inlineStr"/>
      <c r="AL940" s="487" t="inlineStr">
        <is>
          <t>부산대 건축학과</t>
        </is>
      </c>
      <c r="AM940" s="477" t="inlineStr">
        <is>
          <t>자연</t>
        </is>
      </c>
      <c r="AN940" s="637" t="n">
        <v>100</v>
      </c>
      <c r="AO940" s="478" t="n">
        <v>-1501</v>
      </c>
      <c r="AP940" s="463" t="n">
        <v>-1501</v>
      </c>
      <c r="AQ940" s="479" t="n">
        <v>0</v>
      </c>
      <c r="AR940" s="476" t="inlineStr">
        <is>
          <t>12.69 → 11.99</t>
        </is>
      </c>
      <c r="BA940" s="313" t="inlineStr">
        <is>
          <t>통합인문393</t>
        </is>
      </c>
    </row>
    <row r="941" ht="16.5" customHeight="1" s="671">
      <c r="B941" s="367" t="inlineStr">
        <is>
          <t>12.49</t>
        </is>
      </c>
      <c r="C941" s="351" t="inlineStr">
        <is>
          <t>27,103</t>
        </is>
      </c>
      <c r="D941" s="727" t="n">
        <v>-1502</v>
      </c>
      <c r="E941" s="352" t="inlineStr">
        <is>
          <t>.00</t>
        </is>
      </c>
      <c r="F941" s="341" t="n">
        <v>84.69</v>
      </c>
      <c r="G941" s="355" t="inlineStr">
        <is>
          <t>365.30</t>
        </is>
      </c>
      <c r="H941" s="356" t="inlineStr">
        <is>
          <t>369.78</t>
        </is>
      </c>
      <c r="I941" s="354" t="inlineStr">
        <is>
          <t>국민대</t>
        </is>
      </c>
      <c r="J941" s="340" t="inlineStr">
        <is>
          <t>중국어문전공</t>
        </is>
      </c>
      <c r="K941" s="339" t="inlineStr">
        <is>
          <t>통합</t>
        </is>
      </c>
      <c r="L941" s="357" t="n">
        <v>5</v>
      </c>
      <c r="M941" s="358" t="inlineStr">
        <is>
          <t xml:space="preserve">682.5 / </t>
        </is>
      </c>
      <c r="N941" s="359" t="n">
        <v>1000</v>
      </c>
      <c r="O941" s="360" t="inlineStr">
        <is>
          <t>표점</t>
        </is>
      </c>
      <c r="P941" s="343" t="inlineStr">
        <is>
          <t>표점</t>
        </is>
      </c>
      <c r="Q941" s="342" t="inlineStr">
        <is>
          <t>2과목</t>
        </is>
      </c>
      <c r="R941" s="344" t="n">
        <v>30</v>
      </c>
      <c r="S941" s="345" t="n">
        <v>30</v>
      </c>
      <c r="T941" s="362" t="n">
        <v>20</v>
      </c>
      <c r="U941" s="361" t="n">
        <v>84.69</v>
      </c>
      <c r="V941" s="346" t="n">
        <v>121.7295104385559</v>
      </c>
      <c r="W941" s="348" t="n">
        <v>120.6628437718893</v>
      </c>
      <c r="X941" s="347" t="n">
        <v>61.45</v>
      </c>
      <c r="Y941" s="357" t="inlineStr"/>
      <c r="Z941" s="365" t="inlineStr">
        <is>
          <t>2등급</t>
        </is>
      </c>
      <c r="AA941" s="350" t="n">
        <v>196</v>
      </c>
      <c r="AB941" s="349" t="inlineStr">
        <is>
          <t>만점</t>
        </is>
      </c>
      <c r="AC941" s="350" t="n">
        <v>0</v>
      </c>
      <c r="AD941" s="349" t="inlineStr">
        <is>
          <t>만점</t>
        </is>
      </c>
      <c r="AE941" s="364" t="n">
        <v>0</v>
      </c>
      <c r="AF941" s="366" t="n">
        <v>0</v>
      </c>
      <c r="AG941" s="363" t="n">
        <v>0</v>
      </c>
      <c r="AH941" s="635" t="inlineStr"/>
      <c r="AL941" s="487" t="inlineStr">
        <is>
          <t>국민대 중국어문전공</t>
        </is>
      </c>
      <c r="AM941" s="477" t="inlineStr">
        <is>
          <t>통합</t>
        </is>
      </c>
      <c r="AN941" s="637" t="n">
        <v>100</v>
      </c>
      <c r="AO941" s="478" t="n">
        <v>-1502</v>
      </c>
      <c r="AP941" s="463" t="n">
        <v>-719</v>
      </c>
      <c r="AQ941" s="479" t="n">
        <v>-783</v>
      </c>
      <c r="AR941" s="476" t="inlineStr">
        <is>
          <t>12.69 → 12.35</t>
        </is>
      </c>
      <c r="BA941" s="313" t="inlineStr">
        <is>
          <t>자연535</t>
        </is>
      </c>
    </row>
    <row r="942" ht="16.5" customHeight="1" s="671">
      <c r="B942" s="367" t="inlineStr">
        <is>
          <t>12.49</t>
        </is>
      </c>
      <c r="C942" s="351" t="inlineStr">
        <is>
          <t>27,103</t>
        </is>
      </c>
      <c r="D942" s="727" t="n">
        <v>-1502</v>
      </c>
      <c r="E942" s="352" t="inlineStr"/>
      <c r="F942" s="341" t="n">
        <v>84.69</v>
      </c>
      <c r="G942" s="355" t="inlineStr">
        <is>
          <t>365.30</t>
        </is>
      </c>
      <c r="H942" s="356" t="inlineStr">
        <is>
          <t>369.78</t>
        </is>
      </c>
      <c r="I942" s="354" t="inlineStr">
        <is>
          <t>국민대</t>
        </is>
      </c>
      <c r="J942" s="340" t="inlineStr">
        <is>
          <t>국제통상학과</t>
        </is>
      </c>
      <c r="K942" s="339" t="inlineStr">
        <is>
          <t>통합</t>
        </is>
      </c>
      <c r="L942" s="357" t="n">
        <v>12</v>
      </c>
      <c r="M942" s="358" t="inlineStr">
        <is>
          <t xml:space="preserve">682.5 / </t>
        </is>
      </c>
      <c r="N942" s="359" t="n">
        <v>1000</v>
      </c>
      <c r="O942" s="360" t="inlineStr">
        <is>
          <t>표점</t>
        </is>
      </c>
      <c r="P942" s="343" t="inlineStr">
        <is>
          <t>표점</t>
        </is>
      </c>
      <c r="Q942" s="342" t="inlineStr">
        <is>
          <t>2과목</t>
        </is>
      </c>
      <c r="R942" s="344" t="n">
        <v>30</v>
      </c>
      <c r="S942" s="345" t="n">
        <v>30</v>
      </c>
      <c r="T942" s="362" t="n">
        <v>20</v>
      </c>
      <c r="U942" s="361" t="n">
        <v>84.69</v>
      </c>
      <c r="V942" s="346" t="n">
        <v>121.7295104385559</v>
      </c>
      <c r="W942" s="348" t="n">
        <v>120.6628437718893</v>
      </c>
      <c r="X942" s="347" t="n">
        <v>61.45</v>
      </c>
      <c r="Y942" s="357" t="inlineStr"/>
      <c r="Z942" s="365" t="inlineStr">
        <is>
          <t>2등급</t>
        </is>
      </c>
      <c r="AA942" s="350" t="n">
        <v>196</v>
      </c>
      <c r="AB942" s="349" t="inlineStr">
        <is>
          <t>만점</t>
        </is>
      </c>
      <c r="AC942" s="350" t="n">
        <v>0</v>
      </c>
      <c r="AD942" s="349" t="inlineStr">
        <is>
          <t>만점</t>
        </is>
      </c>
      <c r="AE942" s="364" t="n">
        <v>0</v>
      </c>
      <c r="AF942" s="366" t="n">
        <v>0</v>
      </c>
      <c r="AG942" s="363" t="n">
        <v>0</v>
      </c>
      <c r="AH942" s="635" t="inlineStr"/>
      <c r="AL942" s="487" t="inlineStr">
        <is>
          <t>국민대 국제통상학과</t>
        </is>
      </c>
      <c r="AM942" s="477" t="inlineStr">
        <is>
          <t>통합</t>
        </is>
      </c>
      <c r="AN942" s="637" t="n">
        <v>100</v>
      </c>
      <c r="AO942" s="478" t="n">
        <v>-1502</v>
      </c>
      <c r="AP942" s="463" t="n">
        <v>-719</v>
      </c>
      <c r="AQ942" s="479" t="n">
        <v>-783</v>
      </c>
      <c r="AR942" s="476" t="inlineStr">
        <is>
          <t>12.69 → 12.35</t>
        </is>
      </c>
      <c r="BA942" s="313" t="inlineStr">
        <is>
          <t>통합인문394</t>
        </is>
      </c>
    </row>
    <row r="943" ht="16.5" customHeight="1" s="671">
      <c r="B943" s="367" t="inlineStr">
        <is>
          <t>12.69</t>
        </is>
      </c>
      <c r="C943" s="351" t="inlineStr">
        <is>
          <t>27,537</t>
        </is>
      </c>
      <c r="D943" s="727" t="n">
        <v>-1503</v>
      </c>
      <c r="E943" s="352" t="inlineStr"/>
      <c r="F943" s="341" t="n">
        <v>84.68000000000001</v>
      </c>
      <c r="G943" s="355" t="inlineStr">
        <is>
          <t>365.28</t>
        </is>
      </c>
      <c r="H943" s="356" t="inlineStr">
        <is>
          <t>369.76</t>
        </is>
      </c>
      <c r="I943" s="354" t="inlineStr">
        <is>
          <t>인하대</t>
        </is>
      </c>
      <c r="J943" s="340" t="inlineStr">
        <is>
          <t>미디어커뮤니케이션학과</t>
        </is>
      </c>
      <c r="K943" s="339" t="inlineStr">
        <is>
          <t>통합</t>
        </is>
      </c>
      <c r="L943" s="357" t="n">
        <v>2</v>
      </c>
      <c r="M943" s="358" t="inlineStr">
        <is>
          <t xml:space="preserve">891.2 / </t>
        </is>
      </c>
      <c r="N943" s="359" t="n">
        <v>1000</v>
      </c>
      <c r="O943" s="360" t="inlineStr">
        <is>
          <t>표점/만점</t>
        </is>
      </c>
      <c r="P943" s="343" t="inlineStr">
        <is>
          <t>변표/만점</t>
        </is>
      </c>
      <c r="Q943" s="342" t="inlineStr">
        <is>
          <t>2과목</t>
        </is>
      </c>
      <c r="R943" s="344" t="n">
        <v>35</v>
      </c>
      <c r="S943" s="345" t="n">
        <v>25</v>
      </c>
      <c r="T943" s="362" t="n">
        <v>25</v>
      </c>
      <c r="U943" s="361" t="n">
        <v>84.68000000000001</v>
      </c>
      <c r="V943" s="346" t="n">
        <v>121.7225172401844</v>
      </c>
      <c r="W943" s="348" t="n">
        <v>120.6558505735177</v>
      </c>
      <c r="X943" s="347" t="n">
        <v>61.45</v>
      </c>
      <c r="Y943" s="357" t="n">
        <v>61.95</v>
      </c>
      <c r="Z943" s="365" t="inlineStr">
        <is>
          <t>2등급</t>
        </is>
      </c>
      <c r="AA943" s="350" t="n">
        <v>148</v>
      </c>
      <c r="AB943" s="349" t="inlineStr">
        <is>
          <t>만점</t>
        </is>
      </c>
      <c r="AC943" s="350" t="n">
        <v>0</v>
      </c>
      <c r="AD943" s="349" t="inlineStr">
        <is>
          <t>만점</t>
        </is>
      </c>
      <c r="AE943" s="364" t="n">
        <v>0</v>
      </c>
      <c r="AF943" s="366" t="n">
        <v>0</v>
      </c>
      <c r="AG943" s="363" t="n">
        <v>0</v>
      </c>
      <c r="AH943" s="635" t="inlineStr"/>
      <c r="AL943" s="487" t="inlineStr">
        <is>
          <t>인하대 미디어커뮤니케이션학과</t>
        </is>
      </c>
      <c r="AM943" s="477" t="inlineStr">
        <is>
          <t>통합</t>
        </is>
      </c>
      <c r="AN943" s="637" t="n">
        <v>100</v>
      </c>
      <c r="AO943" s="478" t="n">
        <v>-1503</v>
      </c>
      <c r="AP943" s="463" t="n">
        <v>-719</v>
      </c>
      <c r="AQ943" s="479" t="n">
        <v>-784</v>
      </c>
      <c r="AR943" s="476" t="inlineStr">
        <is>
          <t>12.70 → 12.36</t>
        </is>
      </c>
      <c r="BA943" s="313" t="inlineStr">
        <is>
          <t>자연536</t>
        </is>
      </c>
    </row>
    <row r="944" ht="16.5" customHeight="1" s="671">
      <c r="B944" s="367" t="inlineStr">
        <is>
          <t>12.69</t>
        </is>
      </c>
      <c r="C944" s="351" t="inlineStr">
        <is>
          <t>27,537</t>
        </is>
      </c>
      <c r="D944" s="727" t="n">
        <v>-1503</v>
      </c>
      <c r="E944" s="352" t="inlineStr"/>
      <c r="F944" s="341" t="n">
        <v>84.68000000000001</v>
      </c>
      <c r="G944" s="355" t="inlineStr">
        <is>
          <t>365.26</t>
        </is>
      </c>
      <c r="H944" s="356" t="inlineStr">
        <is>
          <t>369.75</t>
        </is>
      </c>
      <c r="I944" s="354" t="inlineStr">
        <is>
          <t>숭실대</t>
        </is>
      </c>
      <c r="J944" s="340" t="inlineStr">
        <is>
          <t>평생교육학과</t>
        </is>
      </c>
      <c r="K944" s="339" t="inlineStr">
        <is>
          <t>통합</t>
        </is>
      </c>
      <c r="L944" s="357" t="n">
        <v>7</v>
      </c>
      <c r="M944" s="358" t="inlineStr">
        <is>
          <t xml:space="preserve">896.92 / </t>
        </is>
      </c>
      <c r="N944" s="359" t="n">
        <v>1000</v>
      </c>
      <c r="O944" s="360" t="inlineStr">
        <is>
          <t>표점/만점</t>
        </is>
      </c>
      <c r="P944" s="343" t="inlineStr">
        <is>
          <t>변표/만점</t>
        </is>
      </c>
      <c r="Q944" s="342" t="inlineStr">
        <is>
          <t>2과목</t>
        </is>
      </c>
      <c r="R944" s="344" t="n">
        <v>35</v>
      </c>
      <c r="S944" s="345" t="n">
        <v>25</v>
      </c>
      <c r="T944" s="362" t="n">
        <v>20</v>
      </c>
      <c r="U944" s="361" t="n">
        <v>84.68000000000001</v>
      </c>
      <c r="V944" s="346" t="n">
        <v>121.7172646242843</v>
      </c>
      <c r="W944" s="348" t="n">
        <v>120.6505979576176</v>
      </c>
      <c r="X944" s="347" t="n">
        <v>61.45</v>
      </c>
      <c r="Y944" s="357" t="n">
        <v>61.95</v>
      </c>
      <c r="Z944" s="365" t="inlineStr">
        <is>
          <t>2등급</t>
        </is>
      </c>
      <c r="AA944" s="350" t="n">
        <v>194</v>
      </c>
      <c r="AB944" s="349" t="inlineStr">
        <is>
          <t>만점</t>
        </is>
      </c>
      <c r="AC944" s="350" t="n">
        <v>4</v>
      </c>
      <c r="AD944" s="349" t="inlineStr">
        <is>
          <t>만점</t>
        </is>
      </c>
      <c r="AE944" s="364" t="n">
        <v>0</v>
      </c>
      <c r="AF944" s="366" t="n">
        <v>0</v>
      </c>
      <c r="AG944" s="363" t="n">
        <v>0</v>
      </c>
      <c r="AH944" s="635" t="inlineStr"/>
      <c r="AL944" s="487" t="inlineStr">
        <is>
          <t>숭실대 평생교육학과</t>
        </is>
      </c>
      <c r="AM944" s="477" t="inlineStr">
        <is>
          <t>통합</t>
        </is>
      </c>
      <c r="AN944" s="637" t="n">
        <v>100</v>
      </c>
      <c r="AO944" s="478" t="n">
        <v>-1503</v>
      </c>
      <c r="AP944" s="463" t="n">
        <v>-719</v>
      </c>
      <c r="AQ944" s="479" t="n">
        <v>-784</v>
      </c>
      <c r="AR944" s="476" t="inlineStr">
        <is>
          <t>12.70 → 12.37</t>
        </is>
      </c>
      <c r="BA944" s="313" t="inlineStr">
        <is>
          <t>자연537</t>
        </is>
      </c>
    </row>
    <row r="945" ht="16.5" customHeight="1" s="671">
      <c r="B945" s="367" t="inlineStr">
        <is>
          <t>12.59</t>
        </is>
      </c>
      <c r="C945" s="351" t="inlineStr">
        <is>
          <t>27,320</t>
        </is>
      </c>
      <c r="D945" s="727" t="n">
        <v>-1504</v>
      </c>
      <c r="E945" s="352" t="inlineStr">
        <is>
          <t>364.76</t>
        </is>
      </c>
      <c r="F945" s="341" t="n">
        <v>84.64</v>
      </c>
      <c r="G945" s="355" t="inlineStr">
        <is>
          <t>365.20</t>
        </is>
      </c>
      <c r="H945" s="356" t="inlineStr">
        <is>
          <t>369.69</t>
        </is>
      </c>
      <c r="I945" s="354" t="inlineStr">
        <is>
          <t>아주대</t>
        </is>
      </c>
      <c r="J945" s="340" t="inlineStr">
        <is>
          <t>심리학과</t>
        </is>
      </c>
      <c r="K945" s="339" t="inlineStr">
        <is>
          <t>통합</t>
        </is>
      </c>
      <c r="L945" s="357" t="n">
        <v>10</v>
      </c>
      <c r="M945" s="358" t="inlineStr">
        <is>
          <t xml:space="preserve">888.47 / </t>
        </is>
      </c>
      <c r="N945" s="359" t="n">
        <v>1000</v>
      </c>
      <c r="O945" s="360" t="inlineStr">
        <is>
          <t>표점/만점</t>
        </is>
      </c>
      <c r="P945" s="343" t="inlineStr">
        <is>
          <t>변표/만점</t>
        </is>
      </c>
      <c r="Q945" s="342" t="inlineStr">
        <is>
          <t>2과목</t>
        </is>
      </c>
      <c r="R945" s="344" t="n">
        <v>35</v>
      </c>
      <c r="S945" s="345" t="n">
        <v>25</v>
      </c>
      <c r="T945" s="362" t="n">
        <v>25</v>
      </c>
      <c r="U945" s="361" t="n">
        <v>84.64</v>
      </c>
      <c r="V945" s="346" t="n">
        <v>121.6944352721076</v>
      </c>
      <c r="W945" s="348" t="n">
        <v>120.6277686054409</v>
      </c>
      <c r="X945" s="347" t="n">
        <v>61.44</v>
      </c>
      <c r="Y945" s="357" t="n">
        <v>62.02</v>
      </c>
      <c r="Z945" s="365" t="inlineStr">
        <is>
          <t>2등급</t>
        </is>
      </c>
      <c r="AA945" s="350" t="n">
        <v>144</v>
      </c>
      <c r="AB945" s="349" t="inlineStr">
        <is>
          <t>만점</t>
        </is>
      </c>
      <c r="AC945" s="350" t="n">
        <v>0</v>
      </c>
      <c r="AD945" s="349" t="inlineStr">
        <is>
          <t>만점</t>
        </is>
      </c>
      <c r="AE945" s="364" t="n">
        <v>0</v>
      </c>
      <c r="AF945" s="366" t="n">
        <v>0</v>
      </c>
      <c r="AG945" s="363" t="n">
        <v>0</v>
      </c>
      <c r="AH945" s="635" t="inlineStr"/>
      <c r="AL945" s="487" t="inlineStr">
        <is>
          <t>아주대 심리학과</t>
        </is>
      </c>
      <c r="AM945" s="477" t="inlineStr">
        <is>
          <t>통합</t>
        </is>
      </c>
      <c r="AN945" s="637" t="n">
        <v>100</v>
      </c>
      <c r="AO945" s="478" t="n">
        <v>-1504</v>
      </c>
      <c r="AP945" s="463" t="n">
        <v>-719</v>
      </c>
      <c r="AQ945" s="479" t="n">
        <v>-785</v>
      </c>
      <c r="AR945" s="476" t="inlineStr">
        <is>
          <t>12.72 → 12.39</t>
        </is>
      </c>
      <c r="BA945" s="313" t="inlineStr">
        <is>
          <t>통합인문395</t>
        </is>
      </c>
    </row>
    <row r="946" ht="16.5" customHeight="1" s="671">
      <c r="B946" s="367" t="inlineStr">
        <is>
          <t>12.72</t>
        </is>
      </c>
      <c r="C946" s="351" t="inlineStr">
        <is>
          <t>27,602</t>
        </is>
      </c>
      <c r="D946" s="727" t="n">
        <v>-1504</v>
      </c>
      <c r="E946" s="352" t="inlineStr">
        <is>
          <t>.00</t>
        </is>
      </c>
      <c r="F946" s="341" t="n">
        <v>84.63</v>
      </c>
      <c r="G946" s="355" t="inlineStr">
        <is>
          <t>365.18</t>
        </is>
      </c>
      <c r="H946" s="356" t="inlineStr">
        <is>
          <t>369.67</t>
        </is>
      </c>
      <c r="I946" s="354" t="inlineStr">
        <is>
          <t>숭실대</t>
        </is>
      </c>
      <c r="J946" s="340" t="inlineStr">
        <is>
          <t>정보사회학과</t>
        </is>
      </c>
      <c r="K946" s="339" t="inlineStr">
        <is>
          <t>통합</t>
        </is>
      </c>
      <c r="L946" s="357" t="n">
        <v>10</v>
      </c>
      <c r="M946" s="358" t="inlineStr">
        <is>
          <t xml:space="preserve">896.75 / </t>
        </is>
      </c>
      <c r="N946" s="359" t="n">
        <v>1000</v>
      </c>
      <c r="O946" s="360" t="inlineStr">
        <is>
          <t>표점/만점</t>
        </is>
      </c>
      <c r="P946" s="343" t="inlineStr">
        <is>
          <t>변표/만점</t>
        </is>
      </c>
      <c r="Q946" s="342" t="inlineStr">
        <is>
          <t>2과목</t>
        </is>
      </c>
      <c r="R946" s="344" t="n">
        <v>35</v>
      </c>
      <c r="S946" s="345" t="n">
        <v>25</v>
      </c>
      <c r="T946" s="362" t="n">
        <v>20</v>
      </c>
      <c r="U946" s="361" t="n">
        <v>84.63</v>
      </c>
      <c r="V946" s="346" t="n">
        <v>121.6879729649962</v>
      </c>
      <c r="W946" s="348" t="n">
        <v>120.6213062983295</v>
      </c>
      <c r="X946" s="347" t="n">
        <v>61.44</v>
      </c>
      <c r="Y946" s="357" t="n">
        <v>61.94</v>
      </c>
      <c r="Z946" s="365" t="inlineStr">
        <is>
          <t>2등급</t>
        </is>
      </c>
      <c r="AA946" s="350" t="n">
        <v>194</v>
      </c>
      <c r="AB946" s="349" t="inlineStr">
        <is>
          <t>만점</t>
        </is>
      </c>
      <c r="AC946" s="350" t="n">
        <v>4</v>
      </c>
      <c r="AD946" s="349" t="inlineStr">
        <is>
          <t>만점</t>
        </is>
      </c>
      <c r="AE946" s="364" t="n">
        <v>0</v>
      </c>
      <c r="AF946" s="366" t="n">
        <v>0</v>
      </c>
      <c r="AG946" s="363" t="n">
        <v>0</v>
      </c>
      <c r="AH946" s="635" t="inlineStr"/>
      <c r="AL946" s="487" t="inlineStr">
        <is>
          <t>숭실대 정보사회학과</t>
        </is>
      </c>
      <c r="AM946" s="477" t="inlineStr">
        <is>
          <t>통합</t>
        </is>
      </c>
      <c r="AN946" s="637" t="n">
        <v>100</v>
      </c>
      <c r="AO946" s="478" t="n">
        <v>-1504</v>
      </c>
      <c r="AP946" s="463" t="n">
        <v>-719</v>
      </c>
      <c r="AQ946" s="479" t="n">
        <v>-785</v>
      </c>
      <c r="AR946" s="476" t="inlineStr">
        <is>
          <t>12.73 → 12.40</t>
        </is>
      </c>
      <c r="BA946" s="313" t="inlineStr">
        <is>
          <t>통합인문396</t>
        </is>
      </c>
    </row>
    <row r="947" ht="16.5" customHeight="1" s="671">
      <c r="B947" s="367" t="inlineStr">
        <is>
          <t>12.74</t>
        </is>
      </c>
      <c r="C947" s="351" t="inlineStr">
        <is>
          <t>27,646</t>
        </is>
      </c>
      <c r="D947" s="727" t="n">
        <v>-1505</v>
      </c>
      <c r="E947" s="352" t="inlineStr">
        <is>
          <t>365.04</t>
        </is>
      </c>
      <c r="F947" s="341" t="n">
        <v>84.62</v>
      </c>
      <c r="G947" s="355" t="inlineStr">
        <is>
          <t>365.15</t>
        </is>
      </c>
      <c r="H947" s="356" t="inlineStr">
        <is>
          <t>369.64</t>
        </is>
      </c>
      <c r="I947" s="354" t="inlineStr">
        <is>
          <t>숙명여대</t>
        </is>
      </c>
      <c r="J947" s="340" t="inlineStr">
        <is>
          <t>홍보광고학과</t>
        </is>
      </c>
      <c r="K947" s="339" t="inlineStr">
        <is>
          <t>통합</t>
        </is>
      </c>
      <c r="L947" s="357" t="n">
        <v>14</v>
      </c>
      <c r="M947" s="358" t="inlineStr">
        <is>
          <t xml:space="preserve">897.66 / </t>
        </is>
      </c>
      <c r="N947" s="359" t="n">
        <v>1000</v>
      </c>
      <c r="O947" s="360" t="inlineStr">
        <is>
          <t>표점/만점</t>
        </is>
      </c>
      <c r="P947" s="343" t="inlineStr">
        <is>
          <t>변표/만점</t>
        </is>
      </c>
      <c r="Q947" s="342" t="inlineStr">
        <is>
          <t>2과목</t>
        </is>
      </c>
      <c r="R947" s="344" t="n">
        <v>35</v>
      </c>
      <c r="S947" s="345" t="n">
        <v>25</v>
      </c>
      <c r="T947" s="362" t="n">
        <v>20</v>
      </c>
      <c r="U947" s="361" t="n">
        <v>84.62</v>
      </c>
      <c r="V947" s="346" t="n">
        <v>121.6773885839089</v>
      </c>
      <c r="W947" s="348" t="n">
        <v>120.6107219172422</v>
      </c>
      <c r="X947" s="347" t="n">
        <v>61.43</v>
      </c>
      <c r="Y947" s="357" t="n">
        <v>61.91999999999999</v>
      </c>
      <c r="Z947" s="365" t="inlineStr">
        <is>
          <t>2등급</t>
        </is>
      </c>
      <c r="AA947" s="350" t="n">
        <v>196</v>
      </c>
      <c r="AB947" s="349" t="inlineStr">
        <is>
          <t>만점</t>
        </is>
      </c>
      <c r="AC947" s="350" t="n">
        <v>3</v>
      </c>
      <c r="AD947" s="349" t="inlineStr">
        <is>
          <t>만점</t>
        </is>
      </c>
      <c r="AE947" s="364" t="n">
        <v>0</v>
      </c>
      <c r="AF947" s="366" t="n">
        <v>0</v>
      </c>
      <c r="AG947" s="363" t="n">
        <v>0</v>
      </c>
      <c r="AH947" s="635" t="inlineStr"/>
      <c r="AL947" s="487" t="inlineStr">
        <is>
          <t>숙명여대 홍보광고학과</t>
        </is>
      </c>
      <c r="AM947" s="477" t="inlineStr">
        <is>
          <t>통합</t>
        </is>
      </c>
      <c r="AN947" s="637" t="n">
        <v>100</v>
      </c>
      <c r="AO947" s="478" t="n">
        <v>-1505</v>
      </c>
      <c r="AP947" s="463" t="n">
        <v>-720</v>
      </c>
      <c r="AQ947" s="479" t="n">
        <v>-785</v>
      </c>
      <c r="AR947" s="476" t="inlineStr">
        <is>
          <t>12.74 → 12.41</t>
        </is>
      </c>
      <c r="BA947" s="313" t="inlineStr">
        <is>
          <t>자연538</t>
        </is>
      </c>
    </row>
    <row r="948" ht="16.5" customHeight="1" s="671">
      <c r="B948" s="367" t="inlineStr">
        <is>
          <t>12.75</t>
        </is>
      </c>
      <c r="C948" s="351" t="inlineStr">
        <is>
          <t>27,668</t>
        </is>
      </c>
      <c r="D948" s="727" t="n">
        <v>-1505</v>
      </c>
      <c r="E948" s="352" t="inlineStr">
        <is>
          <t>.00</t>
        </is>
      </c>
      <c r="F948" s="341" t="n">
        <v>84.61</v>
      </c>
      <c r="G948" s="355" t="inlineStr">
        <is>
          <t>364.60</t>
        </is>
      </c>
      <c r="H948" s="356" t="inlineStr">
        <is>
          <t>370.02</t>
        </is>
      </c>
      <c r="I948" s="354" t="inlineStr">
        <is>
          <t>아주대</t>
        </is>
      </c>
      <c r="J948" s="340" t="inlineStr">
        <is>
          <t>미래모빌리티공학과</t>
        </is>
      </c>
      <c r="K948" s="339" t="inlineStr">
        <is>
          <t>자연</t>
        </is>
      </c>
      <c r="L948" s="357" t="n">
        <v>47</v>
      </c>
      <c r="M948" s="358" t="inlineStr">
        <is>
          <t xml:space="preserve">902.31 / </t>
        </is>
      </c>
      <c r="N948" s="359" t="n">
        <v>1000</v>
      </c>
      <c r="O948" s="360" t="inlineStr">
        <is>
          <t>표점/만점</t>
        </is>
      </c>
      <c r="P948" s="343" t="inlineStr">
        <is>
          <t>변표/만점</t>
        </is>
      </c>
      <c r="Q948" s="342" t="inlineStr">
        <is>
          <t>2과목</t>
        </is>
      </c>
      <c r="R948" s="344" t="n">
        <v>20</v>
      </c>
      <c r="S948" s="345" t="n">
        <v>35</v>
      </c>
      <c r="T948" s="362" t="n">
        <v>30</v>
      </c>
      <c r="U948" s="361" t="n">
        <v>84.61</v>
      </c>
      <c r="V948" s="346" t="n">
        <v>121.6726698224937</v>
      </c>
      <c r="W948" s="348" t="n">
        <v>120.606003155827</v>
      </c>
      <c r="X948" s="347" t="n">
        <v>61.16</v>
      </c>
      <c r="Y948" s="357" t="n">
        <v>61.83</v>
      </c>
      <c r="Z948" s="365" t="inlineStr">
        <is>
          <t>2등급</t>
        </is>
      </c>
      <c r="AA948" s="350" t="n">
        <v>144</v>
      </c>
      <c r="AB948" s="349" t="inlineStr">
        <is>
          <t>만점</t>
        </is>
      </c>
      <c r="AC948" s="350" t="n">
        <v>0</v>
      </c>
      <c r="AD948" s="349" t="inlineStr">
        <is>
          <t>만점</t>
        </is>
      </c>
      <c r="AE948" s="364" t="n">
        <v>0</v>
      </c>
      <c r="AF948" s="366" t="n">
        <v>16.988</v>
      </c>
      <c r="AG948" s="363" t="n">
        <v>0</v>
      </c>
      <c r="AH948" s="635" t="inlineStr">
        <is>
          <t xml:space="preserve"> 미/기/과탐 3%</t>
        </is>
      </c>
      <c r="AL948" s="487" t="inlineStr">
        <is>
          <t>아주대 미래모빌리티공학과</t>
        </is>
      </c>
      <c r="AM948" s="477" t="inlineStr">
        <is>
          <t>자연</t>
        </is>
      </c>
      <c r="AN948" s="637" t="n">
        <v>100</v>
      </c>
      <c r="AO948" s="478" t="n">
        <v>-1505</v>
      </c>
      <c r="AP948" s="463" t="n">
        <v>-1505</v>
      </c>
      <c r="AQ948" s="479" t="n">
        <v>0</v>
      </c>
      <c r="AR948" s="476" t="inlineStr">
        <is>
          <t>12.75 → 12.05</t>
        </is>
      </c>
      <c r="BA948" s="313" t="inlineStr">
        <is>
          <t>자연539</t>
        </is>
      </c>
    </row>
    <row r="949" ht="16.5" customHeight="1" s="671">
      <c r="B949" s="367" t="inlineStr">
        <is>
          <t>12.75</t>
        </is>
      </c>
      <c r="C949" s="351" t="inlineStr">
        <is>
          <t>27,668</t>
        </is>
      </c>
      <c r="D949" s="727" t="n">
        <v>-1506</v>
      </c>
      <c r="E949" s="352" t="inlineStr">
        <is>
          <t>364.63</t>
        </is>
      </c>
      <c r="F949" s="341" t="n">
        <v>84.59999999999999</v>
      </c>
      <c r="G949" s="355" t="inlineStr">
        <is>
          <t>364.59</t>
        </is>
      </c>
      <c r="H949" s="356" t="inlineStr">
        <is>
          <t>370.01</t>
        </is>
      </c>
      <c r="I949" s="354" t="inlineStr">
        <is>
          <t>인하대</t>
        </is>
      </c>
      <c r="J949" s="340" t="inlineStr">
        <is>
          <t>신소재공학과</t>
        </is>
      </c>
      <c r="K949" s="339" t="inlineStr">
        <is>
          <t>자연</t>
        </is>
      </c>
      <c r="L949" s="357" t="n">
        <v>9</v>
      </c>
      <c r="M949" s="358" t="inlineStr">
        <is>
          <t xml:space="preserve">900.7 / </t>
        </is>
      </c>
      <c r="N949" s="359" t="n">
        <v>1000</v>
      </c>
      <c r="O949" s="360" t="inlineStr">
        <is>
          <t>표점/만점</t>
        </is>
      </c>
      <c r="P949" s="343" t="inlineStr">
        <is>
          <t>변표/만점</t>
        </is>
      </c>
      <c r="Q949" s="342" t="inlineStr">
        <is>
          <t>2과목</t>
        </is>
      </c>
      <c r="R949" s="344" t="n">
        <v>25</v>
      </c>
      <c r="S949" s="345" t="n">
        <v>35</v>
      </c>
      <c r="T949" s="362" t="n">
        <v>30</v>
      </c>
      <c r="U949" s="361" t="n">
        <v>84.59999999999999</v>
      </c>
      <c r="V949" s="346" t="n">
        <v>121.6662913186499</v>
      </c>
      <c r="W949" s="348" t="n">
        <v>120.5996246519832</v>
      </c>
      <c r="X949" s="347" t="n">
        <v>61.16</v>
      </c>
      <c r="Y949" s="357" t="n">
        <v>61.92</v>
      </c>
      <c r="Z949" s="365" t="inlineStr">
        <is>
          <t>2등급</t>
        </is>
      </c>
      <c r="AA949" s="350" t="n">
        <v>98</v>
      </c>
      <c r="AB949" s="349" t="inlineStr">
        <is>
          <t>만점</t>
        </is>
      </c>
      <c r="AC949" s="350" t="n">
        <v>0</v>
      </c>
      <c r="AD949" s="349" t="inlineStr">
        <is>
          <t>만점</t>
        </is>
      </c>
      <c r="AE949" s="364" t="n">
        <v>0</v>
      </c>
      <c r="AF949" s="366" t="n">
        <v>17.006</v>
      </c>
      <c r="AG949" s="363" t="n">
        <v>0</v>
      </c>
      <c r="AH949" s="635" t="inlineStr">
        <is>
          <t xml:space="preserve"> 미/기/과탐 3%</t>
        </is>
      </c>
      <c r="AL949" s="487" t="inlineStr">
        <is>
          <t>인하대 신소재공학과</t>
        </is>
      </c>
      <c r="AM949" s="477" t="inlineStr">
        <is>
          <t>자연</t>
        </is>
      </c>
      <c r="AN949" s="637" t="n">
        <v>100</v>
      </c>
      <c r="AO949" s="478" t="n">
        <v>-1506</v>
      </c>
      <c r="AP949" s="463" t="n">
        <v>-1506</v>
      </c>
      <c r="AQ949" s="479" t="n">
        <v>0</v>
      </c>
      <c r="AR949" s="476" t="inlineStr">
        <is>
          <t>12.75 → 12.06</t>
        </is>
      </c>
      <c r="BA949" s="313" t="inlineStr">
        <is>
          <t>통합인문397</t>
        </is>
      </c>
    </row>
    <row r="950" ht="16.5" customHeight="1" s="671">
      <c r="B950" s="367" t="inlineStr">
        <is>
          <t>12.75</t>
        </is>
      </c>
      <c r="C950" s="351" t="inlineStr">
        <is>
          <t>27,668</t>
        </is>
      </c>
      <c r="D950" s="727" t="n">
        <v>-1506</v>
      </c>
      <c r="E950" s="352" t="inlineStr"/>
      <c r="F950" s="341" t="n">
        <v>84.59999999999999</v>
      </c>
      <c r="G950" s="355" t="inlineStr">
        <is>
          <t>364.59</t>
        </is>
      </c>
      <c r="H950" s="356" t="inlineStr">
        <is>
          <t>370.01</t>
        </is>
      </c>
      <c r="I950" s="354" t="inlineStr">
        <is>
          <t>인하대</t>
        </is>
      </c>
      <c r="J950" s="340" t="inlineStr">
        <is>
          <t>화학공학과</t>
        </is>
      </c>
      <c r="K950" s="339" t="inlineStr">
        <is>
          <t>자연</t>
        </is>
      </c>
      <c r="L950" s="357" t="n">
        <v>10</v>
      </c>
      <c r="M950" s="358" t="inlineStr">
        <is>
          <t xml:space="preserve">900.7 / </t>
        </is>
      </c>
      <c r="N950" s="359" t="n">
        <v>1000</v>
      </c>
      <c r="O950" s="360" t="inlineStr">
        <is>
          <t>표점/만점</t>
        </is>
      </c>
      <c r="P950" s="343" t="inlineStr">
        <is>
          <t>변표/만점</t>
        </is>
      </c>
      <c r="Q950" s="342" t="inlineStr">
        <is>
          <t>2과목</t>
        </is>
      </c>
      <c r="R950" s="344" t="n">
        <v>25</v>
      </c>
      <c r="S950" s="345" t="n">
        <v>35</v>
      </c>
      <c r="T950" s="362" t="n">
        <v>30</v>
      </c>
      <c r="U950" s="361" t="n">
        <v>84.59999999999999</v>
      </c>
      <c r="V950" s="346" t="n">
        <v>121.6662913186499</v>
      </c>
      <c r="W950" s="348" t="n">
        <v>120.5996246519832</v>
      </c>
      <c r="X950" s="347" t="n">
        <v>61.16</v>
      </c>
      <c r="Y950" s="357" t="n">
        <v>61.92</v>
      </c>
      <c r="Z950" s="365" t="inlineStr">
        <is>
          <t>2등급</t>
        </is>
      </c>
      <c r="AA950" s="350" t="n">
        <v>98</v>
      </c>
      <c r="AB950" s="349" t="inlineStr">
        <is>
          <t>만점</t>
        </is>
      </c>
      <c r="AC950" s="350" t="n">
        <v>0</v>
      </c>
      <c r="AD950" s="349" t="inlineStr">
        <is>
          <t>만점</t>
        </is>
      </c>
      <c r="AE950" s="364" t="n">
        <v>0</v>
      </c>
      <c r="AF950" s="366" t="n">
        <v>17.006</v>
      </c>
      <c r="AG950" s="363" t="n">
        <v>0</v>
      </c>
      <c r="AH950" s="635" t="inlineStr">
        <is>
          <t xml:space="preserve"> 미/기/과탐 3%</t>
        </is>
      </c>
      <c r="AL950" s="487" t="inlineStr">
        <is>
          <t>인하대 화학공학과</t>
        </is>
      </c>
      <c r="AM950" s="477" t="inlineStr">
        <is>
          <t>자연</t>
        </is>
      </c>
      <c r="AN950" s="637" t="n">
        <v>100</v>
      </c>
      <c r="AO950" s="478" t="n">
        <v>-1506</v>
      </c>
      <c r="AP950" s="463" t="n">
        <v>-1506</v>
      </c>
      <c r="AQ950" s="479" t="n">
        <v>0</v>
      </c>
      <c r="AR950" s="476" t="inlineStr">
        <is>
          <t>12.75 → 12.06</t>
        </is>
      </c>
      <c r="BA950" s="313" t="inlineStr">
        <is>
          <t>통합인문398</t>
        </is>
      </c>
    </row>
    <row r="951" ht="16.5" customHeight="1" s="671">
      <c r="B951" s="367" t="inlineStr">
        <is>
          <t>12.76</t>
        </is>
      </c>
      <c r="C951" s="351" t="inlineStr">
        <is>
          <t>27,689</t>
        </is>
      </c>
      <c r="D951" s="727" t="n">
        <v>-1507</v>
      </c>
      <c r="E951" s="352" t="inlineStr">
        <is>
          <t>364.87</t>
        </is>
      </c>
      <c r="F951" s="341" t="n">
        <v>84.59</v>
      </c>
      <c r="G951" s="355" t="inlineStr">
        <is>
          <t>365.09</t>
        </is>
      </c>
      <c r="H951" s="356" t="inlineStr">
        <is>
          <t>369.59</t>
        </is>
      </c>
      <c r="I951" s="354" t="inlineStr">
        <is>
          <t>숭실대</t>
        </is>
      </c>
      <c r="J951" s="340" t="inlineStr">
        <is>
          <t>불어불문학과</t>
        </is>
      </c>
      <c r="K951" s="339" t="inlineStr">
        <is>
          <t>통합</t>
        </is>
      </c>
      <c r="L951" s="357" t="n">
        <v>8</v>
      </c>
      <c r="M951" s="358" t="inlineStr">
        <is>
          <t xml:space="preserve">896.58 / </t>
        </is>
      </c>
      <c r="N951" s="359" t="n">
        <v>1000</v>
      </c>
      <c r="O951" s="360" t="inlineStr">
        <is>
          <t>표점/만점</t>
        </is>
      </c>
      <c r="P951" s="343" t="inlineStr">
        <is>
          <t>변표/만점</t>
        </is>
      </c>
      <c r="Q951" s="342" t="inlineStr">
        <is>
          <t>2과목</t>
        </is>
      </c>
      <c r="R951" s="344" t="n">
        <v>35</v>
      </c>
      <c r="S951" s="345" t="n">
        <v>25</v>
      </c>
      <c r="T951" s="362" t="n">
        <v>20</v>
      </c>
      <c r="U951" s="361" t="n">
        <v>84.59</v>
      </c>
      <c r="V951" s="346" t="n">
        <v>121.6586813057081</v>
      </c>
      <c r="W951" s="348" t="n">
        <v>120.5920146390414</v>
      </c>
      <c r="X951" s="347" t="n">
        <v>61.42</v>
      </c>
      <c r="Y951" s="357" t="n">
        <v>61.91999999999999</v>
      </c>
      <c r="Z951" s="365" t="inlineStr">
        <is>
          <t>2등급</t>
        </is>
      </c>
      <c r="AA951" s="350" t="n">
        <v>194</v>
      </c>
      <c r="AB951" s="349" t="inlineStr">
        <is>
          <t>만점</t>
        </is>
      </c>
      <c r="AC951" s="350" t="n">
        <v>4</v>
      </c>
      <c r="AD951" s="349" t="inlineStr">
        <is>
          <t>만점</t>
        </is>
      </c>
      <c r="AE951" s="364" t="n">
        <v>0</v>
      </c>
      <c r="AF951" s="366" t="n">
        <v>0</v>
      </c>
      <c r="AG951" s="363" t="n">
        <v>0</v>
      </c>
      <c r="AH951" s="635" t="inlineStr"/>
      <c r="AL951" s="487" t="inlineStr">
        <is>
          <t>숭실대 불어불문학과</t>
        </is>
      </c>
      <c r="AM951" s="477" t="inlineStr">
        <is>
          <t>통합</t>
        </is>
      </c>
      <c r="AN951" s="637" t="n">
        <v>100</v>
      </c>
      <c r="AO951" s="478" t="n">
        <v>-1507</v>
      </c>
      <c r="AP951" s="463" t="n">
        <v>-720</v>
      </c>
      <c r="AQ951" s="479" t="n">
        <v>-787</v>
      </c>
      <c r="AR951" s="476" t="inlineStr">
        <is>
          <t>12.76 → 12.43</t>
        </is>
      </c>
      <c r="BA951" s="313" t="inlineStr">
        <is>
          <t>통합인문399</t>
        </is>
      </c>
    </row>
    <row r="952" ht="16.5" customHeight="1" s="671">
      <c r="B952" s="367" t="inlineStr">
        <is>
          <t>12.76</t>
        </is>
      </c>
      <c r="C952" s="351" t="inlineStr">
        <is>
          <t>27,689</t>
        </is>
      </c>
      <c r="D952" s="727" t="n">
        <v>-1507</v>
      </c>
      <c r="E952" s="352" t="inlineStr">
        <is>
          <t>364.87</t>
        </is>
      </c>
      <c r="F952" s="341" t="n">
        <v>84.58</v>
      </c>
      <c r="G952" s="355" t="inlineStr">
        <is>
          <t>364.55</t>
        </is>
      </c>
      <c r="H952" s="356" t="inlineStr">
        <is>
          <t>369.98</t>
        </is>
      </c>
      <c r="I952" s="354" t="inlineStr">
        <is>
          <t>부산대</t>
        </is>
      </c>
      <c r="J952" s="340" t="inlineStr">
        <is>
          <t>수학교육과</t>
        </is>
      </c>
      <c r="K952" s="339" t="inlineStr">
        <is>
          <t>자연</t>
        </is>
      </c>
      <c r="L952" s="357" t="n">
        <v>6</v>
      </c>
      <c r="M952" s="358" t="inlineStr">
        <is>
          <t xml:space="preserve">694 / </t>
        </is>
      </c>
      <c r="N952" s="359" t="n">
        <v>1000</v>
      </c>
      <c r="O952" s="360" t="inlineStr">
        <is>
          <t>표점</t>
        </is>
      </c>
      <c r="P952" s="343" t="inlineStr">
        <is>
          <t>표점</t>
        </is>
      </c>
      <c r="Q952" s="342" t="inlineStr">
        <is>
          <t>2과목</t>
        </is>
      </c>
      <c r="R952" s="344" t="n">
        <v>20</v>
      </c>
      <c r="S952" s="345" t="n">
        <v>30</v>
      </c>
      <c r="T952" s="362" t="n">
        <v>30</v>
      </c>
      <c r="U952" s="361" t="n">
        <v>84.58</v>
      </c>
      <c r="V952" s="346" t="n">
        <v>121.6560741996262</v>
      </c>
      <c r="W952" s="348" t="n">
        <v>120.5894075329595</v>
      </c>
      <c r="X952" s="347" t="n">
        <v>61.15</v>
      </c>
      <c r="Y952" s="357" t="inlineStr"/>
      <c r="Z952" s="365" t="inlineStr">
        <is>
          <t>2등급</t>
        </is>
      </c>
      <c r="AA952" s="350" t="n">
        <v>198</v>
      </c>
      <c r="AB952" s="349" t="inlineStr">
        <is>
          <t>만점</t>
        </is>
      </c>
      <c r="AC952" s="350" t="n">
        <v>10</v>
      </c>
      <c r="AD952" s="349" t="inlineStr">
        <is>
          <t>만점</t>
        </is>
      </c>
      <c r="AE952" s="364" t="n">
        <v>0</v>
      </c>
      <c r="AF952" s="366" t="n">
        <v>0</v>
      </c>
      <c r="AG952" s="363" t="n">
        <v>0</v>
      </c>
      <c r="AH952" s="635" t="inlineStr"/>
      <c r="AL952" s="487" t="inlineStr">
        <is>
          <t>부산대 수학교육과</t>
        </is>
      </c>
      <c r="AM952" s="477" t="inlineStr">
        <is>
          <t>자연</t>
        </is>
      </c>
      <c r="AN952" s="637" t="n">
        <v>100</v>
      </c>
      <c r="AO952" s="478" t="n">
        <v>-1507</v>
      </c>
      <c r="AP952" s="463" t="n">
        <v>-1507</v>
      </c>
      <c r="AQ952" s="479" t="n">
        <v>0</v>
      </c>
      <c r="AR952" s="476" t="inlineStr">
        <is>
          <t>12.77 → 12.07</t>
        </is>
      </c>
      <c r="BA952" s="313" t="inlineStr">
        <is>
          <t>통합인문400</t>
        </is>
      </c>
    </row>
    <row r="953" ht="16.5" customHeight="1" s="671">
      <c r="B953" s="367" t="inlineStr">
        <is>
          <t>12.76</t>
        </is>
      </c>
      <c r="C953" s="351" t="inlineStr">
        <is>
          <t>27,689</t>
        </is>
      </c>
      <c r="D953" s="727" t="n">
        <v>-1508</v>
      </c>
      <c r="E953" s="352" t="inlineStr"/>
      <c r="F953" s="341" t="n">
        <v>84.58</v>
      </c>
      <c r="G953" s="355" t="inlineStr">
        <is>
          <t>364.55</t>
        </is>
      </c>
      <c r="H953" s="356" t="inlineStr">
        <is>
          <t>369.99</t>
        </is>
      </c>
      <c r="I953" s="354" t="inlineStr">
        <is>
          <t>아주대</t>
        </is>
      </c>
      <c r="J953" s="340" t="inlineStr">
        <is>
          <t>기계공학과</t>
        </is>
      </c>
      <c r="K953" s="339" t="inlineStr">
        <is>
          <t>자연</t>
        </is>
      </c>
      <c r="L953" s="357" t="n">
        <v>35</v>
      </c>
      <c r="M953" s="358" t="inlineStr">
        <is>
          <t xml:space="preserve">902.19 / </t>
        </is>
      </c>
      <c r="N953" s="359" t="n">
        <v>1000</v>
      </c>
      <c r="O953" s="360" t="inlineStr">
        <is>
          <t>표점/만점</t>
        </is>
      </c>
      <c r="P953" s="343" t="inlineStr">
        <is>
          <t>변표/만점</t>
        </is>
      </c>
      <c r="Q953" s="342" t="inlineStr">
        <is>
          <t>2과목</t>
        </is>
      </c>
      <c r="R953" s="344" t="n">
        <v>20</v>
      </c>
      <c r="S953" s="345" t="n">
        <v>35</v>
      </c>
      <c r="T953" s="362" t="n">
        <v>30</v>
      </c>
      <c r="U953" s="361" t="n">
        <v>84.58</v>
      </c>
      <c r="V953" s="346" t="n">
        <v>121.6540987988535</v>
      </c>
      <c r="W953" s="348" t="n">
        <v>120.5874321321868</v>
      </c>
      <c r="X953" s="347" t="n">
        <v>61.15</v>
      </c>
      <c r="Y953" s="357" t="n">
        <v>61.82</v>
      </c>
      <c r="Z953" s="365" t="inlineStr">
        <is>
          <t>2등급</t>
        </is>
      </c>
      <c r="AA953" s="350" t="n">
        <v>144</v>
      </c>
      <c r="AB953" s="349" t="inlineStr">
        <is>
          <t>만점</t>
        </is>
      </c>
      <c r="AC953" s="350" t="n">
        <v>0</v>
      </c>
      <c r="AD953" s="349" t="inlineStr">
        <is>
          <t>만점</t>
        </is>
      </c>
      <c r="AE953" s="364" t="n">
        <v>0</v>
      </c>
      <c r="AF953" s="366" t="n">
        <v>16.986</v>
      </c>
      <c r="AG953" s="363" t="n">
        <v>0</v>
      </c>
      <c r="AH953" s="635" t="inlineStr">
        <is>
          <t xml:space="preserve"> 미/기/과탐 3%</t>
        </is>
      </c>
      <c r="AL953" s="487" t="inlineStr">
        <is>
          <t>아주대 기계공학과</t>
        </is>
      </c>
      <c r="AM953" s="477" t="inlineStr">
        <is>
          <t>자연</t>
        </is>
      </c>
      <c r="AN953" s="637" t="n">
        <v>100</v>
      </c>
      <c r="AO953" s="478" t="n">
        <v>-1508</v>
      </c>
      <c r="AP953" s="463" t="n">
        <v>-1508</v>
      </c>
      <c r="AQ953" s="479" t="n">
        <v>0</v>
      </c>
      <c r="AR953" s="476" t="inlineStr">
        <is>
          <t>12.77 → 12.07</t>
        </is>
      </c>
      <c r="BA953" s="313" t="inlineStr">
        <is>
          <t>자연540</t>
        </is>
      </c>
    </row>
    <row r="954" ht="16.5" customHeight="1" s="671">
      <c r="B954" s="367" t="inlineStr">
        <is>
          <t>12.77</t>
        </is>
      </c>
      <c r="C954" s="351" t="inlineStr">
        <is>
          <t>27,711</t>
        </is>
      </c>
      <c r="D954" s="727" t="n">
        <v>-1508</v>
      </c>
      <c r="E954" s="352" t="inlineStr"/>
      <c r="F954" s="341" t="n">
        <v>84.58</v>
      </c>
      <c r="G954" s="355" t="inlineStr">
        <is>
          <t>364.54</t>
        </is>
      </c>
      <c r="H954" s="356" t="inlineStr">
        <is>
          <t>369.98</t>
        </is>
      </c>
      <c r="I954" s="354" t="inlineStr">
        <is>
          <t>서울과학기술대</t>
        </is>
      </c>
      <c r="J954" s="340" t="inlineStr">
        <is>
          <t>식품생명공학과</t>
        </is>
      </c>
      <c r="K954" s="339" t="inlineStr">
        <is>
          <t>자연</t>
        </is>
      </c>
      <c r="L954" s="357" t="n">
        <v>7</v>
      </c>
      <c r="M954" s="358" t="inlineStr">
        <is>
          <t xml:space="preserve">908.16 / </t>
        </is>
      </c>
      <c r="N954" s="359" t="n">
        <v>1000</v>
      </c>
      <c r="O954" s="360" t="inlineStr">
        <is>
          <t>표점/만점</t>
        </is>
      </c>
      <c r="P954" s="343" t="inlineStr">
        <is>
          <t>표점/만점</t>
        </is>
      </c>
      <c r="Q954" s="342" t="inlineStr">
        <is>
          <t>2과목</t>
        </is>
      </c>
      <c r="R954" s="344" t="n">
        <v>20</v>
      </c>
      <c r="S954" s="345" t="n">
        <v>35</v>
      </c>
      <c r="T954" s="362" t="n">
        <v>25</v>
      </c>
      <c r="U954" s="361" t="n">
        <v>84.58</v>
      </c>
      <c r="V954" s="346" t="n">
        <v>121.6506373481013</v>
      </c>
      <c r="W954" s="348" t="n">
        <v>120.5839706814346</v>
      </c>
      <c r="X954" s="347" t="inlineStr">
        <is>
          <t>61.39/67.91</t>
        </is>
      </c>
      <c r="Y954" s="357" t="inlineStr"/>
      <c r="Z954" s="365" t="inlineStr">
        <is>
          <t>2등급</t>
        </is>
      </c>
      <c r="AA954" s="350" t="n">
        <v>195.56</v>
      </c>
      <c r="AB954" s="349" t="inlineStr">
        <is>
          <t>만점</t>
        </is>
      </c>
      <c r="AC954" s="350" t="n">
        <v>0</v>
      </c>
      <c r="AD954" s="349" t="inlineStr">
        <is>
          <t>만점</t>
        </is>
      </c>
      <c r="AE954" s="364" t="n">
        <v>0</v>
      </c>
      <c r="AF954" s="366" t="n">
        <v>15.507</v>
      </c>
      <c r="AG954" s="363" t="n">
        <v>0</v>
      </c>
      <c r="AH954" s="635" t="inlineStr">
        <is>
          <t xml:space="preserve"> 과탐7%</t>
        </is>
      </c>
      <c r="AL954" s="487" t="inlineStr">
        <is>
          <t>서울과학기술대 식품생명공학과</t>
        </is>
      </c>
      <c r="AM954" s="477" t="inlineStr">
        <is>
          <t>자연</t>
        </is>
      </c>
      <c r="AN954" s="637" t="n">
        <v>100</v>
      </c>
      <c r="AO954" s="478" t="n">
        <v>-1508</v>
      </c>
      <c r="AP954" s="463" t="n">
        <v>-1508</v>
      </c>
      <c r="AQ954" s="479" t="n">
        <v>0</v>
      </c>
      <c r="AR954" s="476" t="inlineStr">
        <is>
          <t>12.77 → 12.08</t>
        </is>
      </c>
      <c r="BA954" s="313" t="inlineStr">
        <is>
          <t>통합인문401</t>
        </is>
      </c>
    </row>
    <row r="955" ht="16.5" customHeight="1" s="671">
      <c r="B955" s="367" t="inlineStr">
        <is>
          <t>12.80</t>
        </is>
      </c>
      <c r="C955" s="351" t="inlineStr">
        <is>
          <t>27,776</t>
        </is>
      </c>
      <c r="D955" s="727" t="n">
        <v>-1509</v>
      </c>
      <c r="E955" s="352" t="inlineStr">
        <is>
          <t>364.86</t>
        </is>
      </c>
      <c r="F955" s="341" t="n">
        <v>84.54000000000001</v>
      </c>
      <c r="G955" s="355" t="inlineStr">
        <is>
          <t>364.45</t>
        </is>
      </c>
      <c r="H955" s="356" t="inlineStr">
        <is>
          <t>369.91</t>
        </is>
      </c>
      <c r="I955" s="354" t="inlineStr">
        <is>
          <t>경북대</t>
        </is>
      </c>
      <c r="J955" s="340" t="inlineStr">
        <is>
          <t>IT대학 자율학부</t>
        </is>
      </c>
      <c r="K955" s="339" t="inlineStr">
        <is>
          <t>자연</t>
        </is>
      </c>
      <c r="L955" s="357" t="n">
        <v>9</v>
      </c>
      <c r="M955" s="358" t="inlineStr">
        <is>
          <t xml:space="preserve">663.82 / </t>
        </is>
      </c>
      <c r="N955" s="359" t="n">
        <v>1000</v>
      </c>
      <c r="O955" s="360" t="inlineStr">
        <is>
          <t>표점</t>
        </is>
      </c>
      <c r="P955" s="343" t="inlineStr">
        <is>
          <t>변표</t>
        </is>
      </c>
      <c r="Q955" s="342" t="inlineStr">
        <is>
          <t>2과목</t>
        </is>
      </c>
      <c r="R955" s="344" t="n">
        <v>25</v>
      </c>
      <c r="S955" s="345" t="n">
        <v>38</v>
      </c>
      <c r="T955" s="362" t="n">
        <v>25</v>
      </c>
      <c r="U955" s="361" t="n">
        <v>84.54000000000001</v>
      </c>
      <c r="V955" s="346" t="n">
        <v>121.6238227146815</v>
      </c>
      <c r="W955" s="348" t="n">
        <v>120.5571560480148</v>
      </c>
      <c r="X955" s="347" t="n">
        <v>61.13</v>
      </c>
      <c r="Y955" s="357" t="n">
        <v>61.8</v>
      </c>
      <c r="Z955" s="365" t="inlineStr">
        <is>
          <t>2등급</t>
        </is>
      </c>
      <c r="AA955" s="350" t="n">
        <v>121.25</v>
      </c>
      <c r="AB955" s="349" t="inlineStr">
        <is>
          <t>만점</t>
        </is>
      </c>
      <c r="AC955" s="350" t="n">
        <v>10</v>
      </c>
      <c r="AD955" s="349" t="inlineStr">
        <is>
          <t>만점</t>
        </is>
      </c>
      <c r="AE955" s="364" t="n">
        <v>0</v>
      </c>
      <c r="AF955" s="366" t="n">
        <v>0</v>
      </c>
      <c r="AG955" s="363" t="n">
        <v>0</v>
      </c>
      <c r="AH955" s="635" t="inlineStr"/>
      <c r="AL955" s="487" t="inlineStr">
        <is>
          <t>경북대 IT대학 자율학부</t>
        </is>
      </c>
      <c r="AM955" s="477" t="inlineStr">
        <is>
          <t>자연</t>
        </is>
      </c>
      <c r="AN955" s="637" t="n">
        <v>100</v>
      </c>
      <c r="AO955" s="478" t="n">
        <v>-1509</v>
      </c>
      <c r="AP955" s="463" t="n">
        <v>-1509</v>
      </c>
      <c r="AQ955" s="479" t="n">
        <v>0</v>
      </c>
      <c r="AR955" s="476" t="inlineStr">
        <is>
          <t>12.81 → 12.11</t>
        </is>
      </c>
      <c r="BA955" s="313" t="inlineStr">
        <is>
          <t>통합인문402</t>
        </is>
      </c>
    </row>
    <row r="956" ht="16.5" customHeight="1" s="671">
      <c r="B956" s="367" t="inlineStr">
        <is>
          <t>12.80</t>
        </is>
      </c>
      <c r="C956" s="351" t="inlineStr">
        <is>
          <t>27,776</t>
        </is>
      </c>
      <c r="D956" s="727" t="n">
        <v>-1509</v>
      </c>
      <c r="E956" s="352" t="inlineStr">
        <is>
          <t>.00</t>
        </is>
      </c>
      <c r="F956" s="341" t="n">
        <v>84.54000000000001</v>
      </c>
      <c r="G956" s="355" t="inlineStr">
        <is>
          <t>365.00</t>
        </is>
      </c>
      <c r="H956" s="356" t="inlineStr">
        <is>
          <t>369.49</t>
        </is>
      </c>
      <c r="I956" s="354" t="inlineStr">
        <is>
          <t>숭실대</t>
        </is>
      </c>
      <c r="J956" s="340" t="inlineStr">
        <is>
          <t>국어국문학과</t>
        </is>
      </c>
      <c r="K956" s="339" t="inlineStr">
        <is>
          <t>통합</t>
        </is>
      </c>
      <c r="L956" s="357" t="n">
        <v>9</v>
      </c>
      <c r="M956" s="358" t="inlineStr">
        <is>
          <t xml:space="preserve">896.41 / </t>
        </is>
      </c>
      <c r="N956" s="359" t="n">
        <v>1000</v>
      </c>
      <c r="O956" s="360" t="inlineStr">
        <is>
          <t>표점/만점</t>
        </is>
      </c>
      <c r="P956" s="343" t="inlineStr">
        <is>
          <t>변표/만점</t>
        </is>
      </c>
      <c r="Q956" s="342" t="inlineStr">
        <is>
          <t>2과목</t>
        </is>
      </c>
      <c r="R956" s="344" t="n">
        <v>35</v>
      </c>
      <c r="S956" s="345" t="n">
        <v>25</v>
      </c>
      <c r="T956" s="362" t="n">
        <v>20</v>
      </c>
      <c r="U956" s="361" t="n">
        <v>84.54000000000001</v>
      </c>
      <c r="V956" s="346" t="n">
        <v>121.6293896464199</v>
      </c>
      <c r="W956" s="348" t="n">
        <v>120.5627229797533</v>
      </c>
      <c r="X956" s="347" t="n">
        <v>61.4</v>
      </c>
      <c r="Y956" s="357" t="n">
        <v>61.9</v>
      </c>
      <c r="Z956" s="365" t="inlineStr">
        <is>
          <t>2등급</t>
        </is>
      </c>
      <c r="AA956" s="350" t="n">
        <v>194</v>
      </c>
      <c r="AB956" s="349" t="inlineStr">
        <is>
          <t>만점</t>
        </is>
      </c>
      <c r="AC956" s="350" t="n">
        <v>4</v>
      </c>
      <c r="AD956" s="349" t="inlineStr">
        <is>
          <t>만점</t>
        </is>
      </c>
      <c r="AE956" s="364" t="n">
        <v>0</v>
      </c>
      <c r="AF956" s="366" t="n">
        <v>0</v>
      </c>
      <c r="AG956" s="363" t="n">
        <v>0</v>
      </c>
      <c r="AH956" s="635" t="inlineStr"/>
      <c r="AL956" s="487" t="inlineStr">
        <is>
          <t>숭실대 국어국문학과</t>
        </is>
      </c>
      <c r="AM956" s="477" t="inlineStr">
        <is>
          <t>통합</t>
        </is>
      </c>
      <c r="AN956" s="637" t="n">
        <v>100</v>
      </c>
      <c r="AO956" s="478" t="n">
        <v>-1509</v>
      </c>
      <c r="AP956" s="463" t="n">
        <v>-721</v>
      </c>
      <c r="AQ956" s="479" t="n">
        <v>-788</v>
      </c>
      <c r="AR956" s="476" t="inlineStr">
        <is>
          <t>12.80 → 12.46</t>
        </is>
      </c>
      <c r="BA956" s="313" t="inlineStr">
        <is>
          <t>자연541</t>
        </is>
      </c>
    </row>
    <row r="957" ht="16.5" customHeight="1" s="671">
      <c r="B957" s="367" t="inlineStr">
        <is>
          <t>12.81</t>
        </is>
      </c>
      <c r="C957" s="351" t="inlineStr">
        <is>
          <t>27,798</t>
        </is>
      </c>
      <c r="D957" s="727" t="n">
        <v>-1510</v>
      </c>
      <c r="E957" s="352" t="inlineStr"/>
      <c r="F957" s="341" t="n">
        <v>84.53</v>
      </c>
      <c r="G957" s="355" t="inlineStr">
        <is>
          <t>364.44</t>
        </is>
      </c>
      <c r="H957" s="356" t="inlineStr">
        <is>
          <t>369.90</t>
        </is>
      </c>
      <c r="I957" s="354" t="inlineStr">
        <is>
          <t>인하대</t>
        </is>
      </c>
      <c r="J957" s="340" t="inlineStr">
        <is>
          <t>기계공학과</t>
        </is>
      </c>
      <c r="K957" s="339" t="inlineStr">
        <is>
          <t>자연</t>
        </is>
      </c>
      <c r="L957" s="357" t="n">
        <v>18</v>
      </c>
      <c r="M957" s="358" t="inlineStr">
        <is>
          <t xml:space="preserve">900.4 / </t>
        </is>
      </c>
      <c r="N957" s="359" t="n">
        <v>1000</v>
      </c>
      <c r="O957" s="360" t="inlineStr">
        <is>
          <t>표점/만점</t>
        </is>
      </c>
      <c r="P957" s="343" t="inlineStr">
        <is>
          <t>변표/만점</t>
        </is>
      </c>
      <c r="Q957" s="342" t="inlineStr">
        <is>
          <t>2과목</t>
        </is>
      </c>
      <c r="R957" s="344" t="n">
        <v>25</v>
      </c>
      <c r="S957" s="345" t="n">
        <v>35</v>
      </c>
      <c r="T957" s="362" t="n">
        <v>30</v>
      </c>
      <c r="U957" s="361" t="n">
        <v>84.53</v>
      </c>
      <c r="V957" s="346" t="n">
        <v>121.6214553810869</v>
      </c>
      <c r="W957" s="348" t="n">
        <v>120.5547887144202</v>
      </c>
      <c r="X957" s="347" t="n">
        <v>61.13</v>
      </c>
      <c r="Y957" s="357" t="n">
        <v>61.9</v>
      </c>
      <c r="Z957" s="365" t="inlineStr">
        <is>
          <t>2등급</t>
        </is>
      </c>
      <c r="AA957" s="350" t="n">
        <v>98</v>
      </c>
      <c r="AB957" s="349" t="inlineStr">
        <is>
          <t>만점</t>
        </is>
      </c>
      <c r="AC957" s="350" t="n">
        <v>0</v>
      </c>
      <c r="AD957" s="349" t="inlineStr">
        <is>
          <t>만점</t>
        </is>
      </c>
      <c r="AE957" s="364" t="n">
        <v>0</v>
      </c>
      <c r="AF957" s="366" t="n">
        <v>17</v>
      </c>
      <c r="AG957" s="363" t="n">
        <v>0</v>
      </c>
      <c r="AH957" s="635" t="inlineStr">
        <is>
          <t xml:space="preserve"> 미/기/과탐 3%</t>
        </is>
      </c>
      <c r="AL957" s="487" t="inlineStr">
        <is>
          <t>인하대 기계공학과</t>
        </is>
      </c>
      <c r="AM957" s="477" t="inlineStr">
        <is>
          <t>자연</t>
        </is>
      </c>
      <c r="AN957" s="637" t="n">
        <v>100</v>
      </c>
      <c r="AO957" s="478" t="n">
        <v>-1510</v>
      </c>
      <c r="AP957" s="463" t="n">
        <v>-1510</v>
      </c>
      <c r="AQ957" s="479" t="n">
        <v>0</v>
      </c>
      <c r="AR957" s="476" t="inlineStr">
        <is>
          <t>12.81 → 12.11</t>
        </is>
      </c>
      <c r="BA957" s="313" t="inlineStr">
        <is>
          <t>자연542</t>
        </is>
      </c>
    </row>
    <row r="958" ht="16.5" customHeight="1" s="671">
      <c r="B958" s="367" t="inlineStr">
        <is>
          <t>12.63</t>
        </is>
      </c>
      <c r="C958" s="351" t="inlineStr">
        <is>
          <t>27,407</t>
        </is>
      </c>
      <c r="D958" s="727" t="n">
        <v>-1510</v>
      </c>
      <c r="E958" s="352" t="inlineStr"/>
      <c r="F958" s="341" t="n">
        <v>84.51000000000001</v>
      </c>
      <c r="G958" s="355" t="inlineStr">
        <is>
          <t>364.93</t>
        </is>
      </c>
      <c r="H958" s="356" t="inlineStr">
        <is>
          <t>369.42</t>
        </is>
      </c>
      <c r="I958" s="354" t="inlineStr">
        <is>
          <t>국민대</t>
        </is>
      </c>
      <c r="J958" s="340" t="inlineStr">
        <is>
          <t>사회학과</t>
        </is>
      </c>
      <c r="K958" s="339" t="inlineStr">
        <is>
          <t>통합</t>
        </is>
      </c>
      <c r="L958" s="357" t="n">
        <v>6</v>
      </c>
      <c r="M958" s="358" t="inlineStr">
        <is>
          <t xml:space="preserve">682 / </t>
        </is>
      </c>
      <c r="N958" s="359" t="n">
        <v>1000</v>
      </c>
      <c r="O958" s="360" t="inlineStr">
        <is>
          <t>표점</t>
        </is>
      </c>
      <c r="P958" s="343" t="inlineStr">
        <is>
          <t>표점</t>
        </is>
      </c>
      <c r="Q958" s="342" t="inlineStr">
        <is>
          <t>2과목</t>
        </is>
      </c>
      <c r="R958" s="344" t="n">
        <v>30</v>
      </c>
      <c r="S958" s="345" t="n">
        <v>30</v>
      </c>
      <c r="T958" s="362" t="n">
        <v>20</v>
      </c>
      <c r="U958" s="361" t="n">
        <v>84.51000000000001</v>
      </c>
      <c r="V958" s="346" t="n">
        <v>121.6057703220459</v>
      </c>
      <c r="W958" s="348" t="n">
        <v>120.5391036553793</v>
      </c>
      <c r="X958" s="347" t="n">
        <v>61.39</v>
      </c>
      <c r="Y958" s="357" t="inlineStr"/>
      <c r="Z958" s="365" t="inlineStr">
        <is>
          <t>2등급</t>
        </is>
      </c>
      <c r="AA958" s="350" t="n">
        <v>196</v>
      </c>
      <c r="AB958" s="349" t="inlineStr">
        <is>
          <t>만점</t>
        </is>
      </c>
      <c r="AC958" s="350" t="n">
        <v>0</v>
      </c>
      <c r="AD958" s="349" t="inlineStr">
        <is>
          <t>만점</t>
        </is>
      </c>
      <c r="AE958" s="364" t="n">
        <v>0</v>
      </c>
      <c r="AF958" s="366" t="n">
        <v>0</v>
      </c>
      <c r="AG958" s="363" t="n">
        <v>0</v>
      </c>
      <c r="AH958" s="635" t="inlineStr"/>
      <c r="AL958" s="487" t="inlineStr">
        <is>
          <t>국민대 사회학과</t>
        </is>
      </c>
      <c r="AM958" s="477" t="inlineStr">
        <is>
          <t>통합</t>
        </is>
      </c>
      <c r="AN958" s="637" t="n">
        <v>100</v>
      </c>
      <c r="AO958" s="478" t="n">
        <v>-1510</v>
      </c>
      <c r="AP958" s="463" t="n">
        <v>-721</v>
      </c>
      <c r="AQ958" s="479" t="n">
        <v>-789</v>
      </c>
      <c r="AR958" s="476" t="inlineStr">
        <is>
          <t>12.83 → 12.49</t>
        </is>
      </c>
      <c r="BA958" s="313" t="inlineStr">
        <is>
          <t>자연543</t>
        </is>
      </c>
    </row>
    <row r="959" ht="16.5" customHeight="1" s="671">
      <c r="B959" s="367" t="inlineStr">
        <is>
          <t>12.83</t>
        </is>
      </c>
      <c r="C959" s="351" t="inlineStr">
        <is>
          <t>27,841</t>
        </is>
      </c>
      <c r="D959" s="727" t="n">
        <v>-1511</v>
      </c>
      <c r="E959" s="352" t="inlineStr"/>
      <c r="F959" s="341" t="n">
        <v>84.5</v>
      </c>
      <c r="G959" s="355" t="inlineStr">
        <is>
          <t>364.38</t>
        </is>
      </c>
      <c r="H959" s="356" t="inlineStr">
        <is>
          <t>368.87</t>
        </is>
      </c>
      <c r="I959" s="354" t="inlineStr">
        <is>
          <t>강원대(제2캠)</t>
        </is>
      </c>
      <c r="J959" s="340" t="inlineStr">
        <is>
          <t>간호학과</t>
        </is>
      </c>
      <c r="K959" s="339" t="inlineStr">
        <is>
          <t>통합</t>
        </is>
      </c>
      <c r="L959" s="357" t="n">
        <v>12</v>
      </c>
      <c r="M959" s="358" t="inlineStr">
        <is>
          <t xml:space="preserve">180 / </t>
        </is>
      </c>
      <c r="N959" s="359" t="n">
        <v>200</v>
      </c>
      <c r="O959" s="360" t="inlineStr">
        <is>
          <t>백분위</t>
        </is>
      </c>
      <c r="P959" s="343" t="inlineStr">
        <is>
          <t>백분위</t>
        </is>
      </c>
      <c r="Q959" s="342" t="inlineStr">
        <is>
          <t>1과목</t>
        </is>
      </c>
      <c r="R959" s="344" t="n">
        <v>50</v>
      </c>
      <c r="S959" s="345" t="n">
        <v>0</v>
      </c>
      <c r="T959" s="362" t="n">
        <v>0</v>
      </c>
      <c r="U959" s="361" t="n">
        <v>84.5</v>
      </c>
      <c r="V959" s="346" t="n">
        <v>121.6</v>
      </c>
      <c r="W959" s="348" t="n">
        <v>120.5333333333333</v>
      </c>
      <c r="X959" s="347" t="n">
        <v>61.12</v>
      </c>
      <c r="Y959" s="357" t="inlineStr"/>
      <c r="Z959" s="365" t="inlineStr">
        <is>
          <t>3등급</t>
        </is>
      </c>
      <c r="AA959" s="350" t="n">
        <v>94</v>
      </c>
      <c r="AB959" s="349" t="inlineStr">
        <is>
          <t>만점</t>
        </is>
      </c>
      <c r="AC959" s="350" t="n">
        <v>1.5</v>
      </c>
      <c r="AD959" s="349" t="inlineStr">
        <is>
          <t>만점</t>
        </is>
      </c>
      <c r="AE959" s="364" t="n">
        <v>0</v>
      </c>
      <c r="AF959" s="366" t="n">
        <v>0</v>
      </c>
      <c r="AG959" s="363" t="n">
        <v>0</v>
      </c>
      <c r="AH959" s="635" t="inlineStr">
        <is>
          <t xml:space="preserve"> 미/기10% , 과탐5%가산</t>
        </is>
      </c>
      <c r="AL959" s="487" t="inlineStr">
        <is>
          <t>강원대(제2캠) 간호학과</t>
        </is>
      </c>
      <c r="AM959" s="477" t="inlineStr">
        <is>
          <t>통합</t>
        </is>
      </c>
      <c r="AN959" s="637" t="n">
        <v>100</v>
      </c>
      <c r="AO959" s="478" t="n">
        <v>-1511</v>
      </c>
      <c r="AP959" s="463" t="n">
        <v>-719</v>
      </c>
      <c r="AQ959" s="479" t="n">
        <v>-792</v>
      </c>
      <c r="AR959" s="476" t="inlineStr">
        <is>
          <t>13.04 → 12.70</t>
        </is>
      </c>
      <c r="BA959" s="313" t="inlineStr">
        <is>
          <t>통합인문403</t>
        </is>
      </c>
    </row>
    <row r="960" ht="16.5" customHeight="1" s="671">
      <c r="B960" s="367" t="inlineStr">
        <is>
          <t>12.65</t>
        </is>
      </c>
      <c r="C960" s="351" t="inlineStr">
        <is>
          <t>27,451</t>
        </is>
      </c>
      <c r="D960" s="727" t="n">
        <v>-1511</v>
      </c>
      <c r="E960" s="352" t="inlineStr"/>
      <c r="F960" s="341" t="n">
        <v>84.48999999999999</v>
      </c>
      <c r="G960" s="355" t="inlineStr">
        <is>
          <t>364.88</t>
        </is>
      </c>
      <c r="H960" s="356" t="inlineStr">
        <is>
          <t>369.38</t>
        </is>
      </c>
      <c r="I960" s="354" t="inlineStr">
        <is>
          <t>부산대</t>
        </is>
      </c>
      <c r="J960" s="340" t="inlineStr">
        <is>
          <t>국어교육과</t>
        </is>
      </c>
      <c r="K960" s="339" t="inlineStr">
        <is>
          <t>통합</t>
        </is>
      </c>
      <c r="L960" s="357" t="n">
        <v>10</v>
      </c>
      <c r="M960" s="358" t="inlineStr">
        <is>
          <t xml:space="preserve">694.5 / </t>
        </is>
      </c>
      <c r="N960" s="359" t="n">
        <v>1000</v>
      </c>
      <c r="O960" s="360" t="inlineStr">
        <is>
          <t>표점</t>
        </is>
      </c>
      <c r="P960" s="343" t="inlineStr">
        <is>
          <t>표점</t>
        </is>
      </c>
      <c r="Q960" s="342" t="inlineStr">
        <is>
          <t>2과목</t>
        </is>
      </c>
      <c r="R960" s="344" t="n">
        <v>30</v>
      </c>
      <c r="S960" s="345" t="n">
        <v>25</v>
      </c>
      <c r="T960" s="362" t="n">
        <v>25</v>
      </c>
      <c r="U960" s="361" t="n">
        <v>84.48999999999999</v>
      </c>
      <c r="V960" s="346" t="n">
        <v>121.5907480052722</v>
      </c>
      <c r="W960" s="348" t="n">
        <v>120.5240813386055</v>
      </c>
      <c r="X960" s="347" t="n">
        <v>61.38</v>
      </c>
      <c r="Y960" s="357" t="inlineStr"/>
      <c r="Z960" s="365" t="inlineStr">
        <is>
          <t>2등급</t>
        </is>
      </c>
      <c r="AA960" s="350" t="n">
        <v>198</v>
      </c>
      <c r="AB960" s="349" t="inlineStr">
        <is>
          <t>만점</t>
        </is>
      </c>
      <c r="AC960" s="350" t="n">
        <v>10</v>
      </c>
      <c r="AD960" s="349" t="inlineStr">
        <is>
          <t>만점</t>
        </is>
      </c>
      <c r="AE960" s="364" t="n">
        <v>0</v>
      </c>
      <c r="AF960" s="366" t="n">
        <v>0</v>
      </c>
      <c r="AG960" s="363" t="n">
        <v>0</v>
      </c>
      <c r="AH960" s="635" t="inlineStr"/>
      <c r="AL960" s="487" t="inlineStr">
        <is>
          <t>부산대 국어교육과</t>
        </is>
      </c>
      <c r="AM960" s="477" t="inlineStr">
        <is>
          <t>통합</t>
        </is>
      </c>
      <c r="AN960" s="637" t="n">
        <v>100</v>
      </c>
      <c r="AO960" s="478" t="n">
        <v>-1511</v>
      </c>
      <c r="AP960" s="463" t="n">
        <v>-721</v>
      </c>
      <c r="AQ960" s="479" t="n">
        <v>-790</v>
      </c>
      <c r="AR960" s="476" t="inlineStr">
        <is>
          <t>12.84 → 12.51</t>
        </is>
      </c>
      <c r="BA960" s="313" t="inlineStr">
        <is>
          <t>통합인문404</t>
        </is>
      </c>
    </row>
    <row r="961" ht="16.5" customHeight="1" s="671">
      <c r="B961" s="367" t="inlineStr">
        <is>
          <t>12.65</t>
        </is>
      </c>
      <c r="C961" s="351" t="inlineStr">
        <is>
          <t>27,451</t>
        </is>
      </c>
      <c r="D961" s="727" t="n">
        <v>-1512</v>
      </c>
      <c r="E961" s="352" t="inlineStr">
        <is>
          <t>.00</t>
        </is>
      </c>
      <c r="F961" s="341" t="n">
        <v>84.48999999999999</v>
      </c>
      <c r="G961" s="355" t="inlineStr">
        <is>
          <t>364.88</t>
        </is>
      </c>
      <c r="H961" s="356" t="inlineStr">
        <is>
          <t>369.38</t>
        </is>
      </c>
      <c r="I961" s="354" t="inlineStr">
        <is>
          <t>부산대</t>
        </is>
      </c>
      <c r="J961" s="340" t="inlineStr">
        <is>
          <t>경제학부</t>
        </is>
      </c>
      <c r="K961" s="339" t="inlineStr">
        <is>
          <t>통합</t>
        </is>
      </c>
      <c r="L961" s="357" t="n">
        <v>33</v>
      </c>
      <c r="M961" s="358" t="inlineStr">
        <is>
          <t xml:space="preserve">694.5 / </t>
        </is>
      </c>
      <c r="N961" s="359" t="n">
        <v>1000</v>
      </c>
      <c r="O961" s="360" t="inlineStr">
        <is>
          <t>표점</t>
        </is>
      </c>
      <c r="P961" s="343" t="inlineStr">
        <is>
          <t>표점</t>
        </is>
      </c>
      <c r="Q961" s="342" t="inlineStr">
        <is>
          <t>2과목</t>
        </is>
      </c>
      <c r="R961" s="344" t="n">
        <v>30</v>
      </c>
      <c r="S961" s="345" t="n">
        <v>25</v>
      </c>
      <c r="T961" s="362" t="n">
        <v>25</v>
      </c>
      <c r="U961" s="361" t="n">
        <v>84.48999999999999</v>
      </c>
      <c r="V961" s="346" t="n">
        <v>121.5907480052722</v>
      </c>
      <c r="W961" s="348" t="n">
        <v>120.5240813386055</v>
      </c>
      <c r="X961" s="347" t="n">
        <v>61.38</v>
      </c>
      <c r="Y961" s="357" t="inlineStr"/>
      <c r="Z961" s="365" t="inlineStr">
        <is>
          <t>2등급</t>
        </is>
      </c>
      <c r="AA961" s="350" t="n">
        <v>198</v>
      </c>
      <c r="AB961" s="349" t="inlineStr">
        <is>
          <t>만점</t>
        </is>
      </c>
      <c r="AC961" s="350" t="n">
        <v>10</v>
      </c>
      <c r="AD961" s="349" t="inlineStr">
        <is>
          <t>만점</t>
        </is>
      </c>
      <c r="AE961" s="364" t="n">
        <v>0</v>
      </c>
      <c r="AF961" s="366" t="n">
        <v>0</v>
      </c>
      <c r="AG961" s="363" t="n">
        <v>0</v>
      </c>
      <c r="AH961" s="635" t="inlineStr"/>
      <c r="AL961" s="487" t="inlineStr">
        <is>
          <t>부산대 경제학부</t>
        </is>
      </c>
      <c r="AM961" s="477" t="inlineStr">
        <is>
          <t>통합</t>
        </is>
      </c>
      <c r="AN961" s="637" t="n">
        <v>100</v>
      </c>
      <c r="AO961" s="478" t="n">
        <v>-1512</v>
      </c>
      <c r="AP961" s="463" t="n">
        <v>-722</v>
      </c>
      <c r="AQ961" s="479" t="n">
        <v>-790</v>
      </c>
      <c r="AR961" s="476" t="inlineStr">
        <is>
          <t>12.84 → 12.51</t>
        </is>
      </c>
      <c r="BA961" s="313" t="inlineStr">
        <is>
          <t>자연544</t>
        </is>
      </c>
    </row>
    <row r="962" ht="16.5" customHeight="1" s="671">
      <c r="B962" s="367" t="inlineStr">
        <is>
          <t>12.85</t>
        </is>
      </c>
      <c r="C962" s="351" t="inlineStr">
        <is>
          <t>27,885</t>
        </is>
      </c>
      <c r="D962" s="727" t="n">
        <v>-1512</v>
      </c>
      <c r="E962" s="352" t="inlineStr"/>
      <c r="F962" s="341" t="n">
        <v>84.45999999999999</v>
      </c>
      <c r="G962" s="355" t="inlineStr">
        <is>
          <t>364.82</t>
        </is>
      </c>
      <c r="H962" s="356" t="inlineStr">
        <is>
          <t>369.32</t>
        </is>
      </c>
      <c r="I962" s="354" t="inlineStr">
        <is>
          <t>숭실대</t>
        </is>
      </c>
      <c r="J962" s="340" t="inlineStr">
        <is>
          <t>벤처중소기업학과</t>
        </is>
      </c>
      <c r="K962" s="339" t="inlineStr">
        <is>
          <t>통합</t>
        </is>
      </c>
      <c r="L962" s="357" t="n">
        <v>25</v>
      </c>
      <c r="M962" s="358" t="inlineStr">
        <is>
          <t xml:space="preserve">894.69 / </t>
        </is>
      </c>
      <c r="N962" s="359" t="n">
        <v>1000</v>
      </c>
      <c r="O962" s="360" t="inlineStr">
        <is>
          <t>표점/만점</t>
        </is>
      </c>
      <c r="P962" s="343" t="inlineStr">
        <is>
          <t>변표/만점</t>
        </is>
      </c>
      <c r="Q962" s="342" t="inlineStr">
        <is>
          <t>2과목</t>
        </is>
      </c>
      <c r="R962" s="344" t="n">
        <v>25</v>
      </c>
      <c r="S962" s="345" t="n">
        <v>35</v>
      </c>
      <c r="T962" s="362" t="n">
        <v>20</v>
      </c>
      <c r="U962" s="361" t="n">
        <v>84.45999999999999</v>
      </c>
      <c r="V962" s="346" t="n">
        <v>121.5719490724329</v>
      </c>
      <c r="W962" s="348" t="n">
        <v>120.5052824057663</v>
      </c>
      <c r="X962" s="347" t="n">
        <v>61.37</v>
      </c>
      <c r="Y962" s="357" t="n">
        <v>61.88</v>
      </c>
      <c r="Z962" s="365" t="inlineStr">
        <is>
          <t>2등급</t>
        </is>
      </c>
      <c r="AA962" s="350" t="n">
        <v>194</v>
      </c>
      <c r="AB962" s="349" t="inlineStr">
        <is>
          <t>만점</t>
        </is>
      </c>
      <c r="AC962" s="350" t="n">
        <v>4</v>
      </c>
      <c r="AD962" s="349" t="inlineStr">
        <is>
          <t>만점</t>
        </is>
      </c>
      <c r="AE962" s="364" t="n">
        <v>0</v>
      </c>
      <c r="AF962" s="366" t="n">
        <v>0</v>
      </c>
      <c r="AG962" s="363" t="n">
        <v>0</v>
      </c>
      <c r="AH962" s="635" t="inlineStr"/>
      <c r="AL962" s="487" t="inlineStr">
        <is>
          <t>숭실대 벤처중소기업학과</t>
        </is>
      </c>
      <c r="AM962" s="477" t="inlineStr">
        <is>
          <t>통합</t>
        </is>
      </c>
      <c r="AN962" s="637" t="n">
        <v>100</v>
      </c>
      <c r="AO962" s="478" t="n">
        <v>-1512</v>
      </c>
      <c r="AP962" s="463" t="n">
        <v>-721</v>
      </c>
      <c r="AQ962" s="479" t="n">
        <v>-791</v>
      </c>
      <c r="AR962" s="476" t="inlineStr">
        <is>
          <t>12.87 → 12.53</t>
        </is>
      </c>
      <c r="BA962" s="313" t="inlineStr">
        <is>
          <t>자연545</t>
        </is>
      </c>
    </row>
    <row r="963" ht="16.5" customHeight="1" s="671">
      <c r="B963" s="367" t="inlineStr">
        <is>
          <t>12.86</t>
        </is>
      </c>
      <c r="C963" s="351" t="inlineStr">
        <is>
          <t>27,906</t>
        </is>
      </c>
      <c r="D963" s="727" t="n">
        <v>-1513</v>
      </c>
      <c r="E963" s="352" t="inlineStr"/>
      <c r="F963" s="341" t="n">
        <v>84.45999999999999</v>
      </c>
      <c r="G963" s="355" t="inlineStr">
        <is>
          <t>364.30</t>
        </is>
      </c>
      <c r="H963" s="356" t="inlineStr">
        <is>
          <t>369.78</t>
        </is>
      </c>
      <c r="I963" s="354" t="inlineStr">
        <is>
          <t>서울과학기술대</t>
        </is>
      </c>
      <c r="J963" s="340" t="inlineStr">
        <is>
          <t>환경공학과</t>
        </is>
      </c>
      <c r="K963" s="339" t="inlineStr">
        <is>
          <t>자연</t>
        </is>
      </c>
      <c r="L963" s="357" t="n">
        <v>16</v>
      </c>
      <c r="M963" s="358" t="inlineStr">
        <is>
          <t xml:space="preserve">907.69 / </t>
        </is>
      </c>
      <c r="N963" s="359" t="n">
        <v>1000</v>
      </c>
      <c r="O963" s="360" t="inlineStr">
        <is>
          <t>표점/만점</t>
        </is>
      </c>
      <c r="P963" s="343" t="inlineStr">
        <is>
          <t>표점/만점</t>
        </is>
      </c>
      <c r="Q963" s="342" t="inlineStr">
        <is>
          <t>2과목</t>
        </is>
      </c>
      <c r="R963" s="344" t="n">
        <v>20</v>
      </c>
      <c r="S963" s="345" t="n">
        <v>35</v>
      </c>
      <c r="T963" s="362" t="n">
        <v>25</v>
      </c>
      <c r="U963" s="361" t="n">
        <v>84.45999999999999</v>
      </c>
      <c r="V963" s="346" t="n">
        <v>121.5738565962712</v>
      </c>
      <c r="W963" s="348" t="n">
        <v>120.5071899296045</v>
      </c>
      <c r="X963" s="347" t="inlineStr">
        <is>
          <t>61.36/67.91</t>
        </is>
      </c>
      <c r="Y963" s="357" t="inlineStr"/>
      <c r="Z963" s="365" t="inlineStr">
        <is>
          <t>2등급</t>
        </is>
      </c>
      <c r="AA963" s="350" t="n">
        <v>195.56</v>
      </c>
      <c r="AB963" s="349" t="inlineStr">
        <is>
          <t>만점</t>
        </is>
      </c>
      <c r="AC963" s="350" t="n">
        <v>0</v>
      </c>
      <c r="AD963" s="349" t="inlineStr">
        <is>
          <t>만점</t>
        </is>
      </c>
      <c r="AE963" s="364" t="n">
        <v>0</v>
      </c>
      <c r="AF963" s="366" t="n">
        <v>15.499</v>
      </c>
      <c r="AG963" s="363" t="n">
        <v>0</v>
      </c>
      <c r="AH963" s="635" t="inlineStr">
        <is>
          <t xml:space="preserve"> 과탐7%</t>
        </is>
      </c>
      <c r="AL963" s="487" t="inlineStr">
        <is>
          <t>서울과학기술대 환경공학과</t>
        </is>
      </c>
      <c r="AM963" s="477" t="inlineStr">
        <is>
          <t>자연</t>
        </is>
      </c>
      <c r="AN963" s="637" t="n">
        <v>100</v>
      </c>
      <c r="AO963" s="478" t="n">
        <v>-1513</v>
      </c>
      <c r="AP963" s="463" t="n">
        <v>-1513</v>
      </c>
      <c r="AQ963" s="479" t="n">
        <v>0</v>
      </c>
      <c r="AR963" s="476" t="inlineStr">
        <is>
          <t>12.86 → 12.16</t>
        </is>
      </c>
      <c r="BA963" s="313" t="inlineStr">
        <is>
          <t>자연546</t>
        </is>
      </c>
    </row>
    <row r="964" ht="16.5" customHeight="1" s="671">
      <c r="B964" s="367" t="inlineStr">
        <is>
          <t>12.86</t>
        </is>
      </c>
      <c r="C964" s="351" t="inlineStr">
        <is>
          <t>27,906</t>
        </is>
      </c>
      <c r="D964" s="727" t="n">
        <v>-1513</v>
      </c>
      <c r="E964" s="352" t="inlineStr">
        <is>
          <t>.00</t>
        </is>
      </c>
      <c r="F964" s="341" t="n">
        <v>84.45</v>
      </c>
      <c r="G964" s="355" t="inlineStr">
        <is>
          <t>364.81</t>
        </is>
      </c>
      <c r="H964" s="356" t="inlineStr">
        <is>
          <t>369.32</t>
        </is>
      </c>
      <c r="I964" s="354" t="inlineStr">
        <is>
          <t>숭실대</t>
        </is>
      </c>
      <c r="J964" s="340" t="inlineStr">
        <is>
          <t>중어중문학과</t>
        </is>
      </c>
      <c r="K964" s="339" t="inlineStr">
        <is>
          <t>통합</t>
        </is>
      </c>
      <c r="L964" s="357" t="n">
        <v>10</v>
      </c>
      <c r="M964" s="358" t="inlineStr">
        <is>
          <t xml:space="preserve">896.05 / </t>
        </is>
      </c>
      <c r="N964" s="359" t="n">
        <v>1000</v>
      </c>
      <c r="O964" s="360" t="inlineStr">
        <is>
          <t>표점/만점</t>
        </is>
      </c>
      <c r="P964" s="343" t="inlineStr">
        <is>
          <t>변표/만점</t>
        </is>
      </c>
      <c r="Q964" s="342" t="inlineStr">
        <is>
          <t>2과목</t>
        </is>
      </c>
      <c r="R964" s="344" t="n">
        <v>35</v>
      </c>
      <c r="S964" s="345" t="n">
        <v>25</v>
      </c>
      <c r="T964" s="362" t="n">
        <v>20</v>
      </c>
      <c r="U964" s="361" t="n">
        <v>84.45</v>
      </c>
      <c r="V964" s="346" t="n">
        <v>121.5673602502804</v>
      </c>
      <c r="W964" s="348" t="n">
        <v>120.5006935836137</v>
      </c>
      <c r="X964" s="347" t="n">
        <v>61.37</v>
      </c>
      <c r="Y964" s="357" t="n">
        <v>61.87</v>
      </c>
      <c r="Z964" s="365" t="inlineStr">
        <is>
          <t>2등급</t>
        </is>
      </c>
      <c r="AA964" s="350" t="n">
        <v>194</v>
      </c>
      <c r="AB964" s="349" t="inlineStr">
        <is>
          <t>만점</t>
        </is>
      </c>
      <c r="AC964" s="350" t="n">
        <v>4</v>
      </c>
      <c r="AD964" s="349" t="inlineStr">
        <is>
          <t>만점</t>
        </is>
      </c>
      <c r="AE964" s="364" t="n">
        <v>0</v>
      </c>
      <c r="AF964" s="366" t="n">
        <v>0</v>
      </c>
      <c r="AG964" s="363" t="n">
        <v>0</v>
      </c>
      <c r="AH964" s="635" t="inlineStr"/>
      <c r="AL964" s="487" t="inlineStr">
        <is>
          <t>숭실대 중어중문학과</t>
        </is>
      </c>
      <c r="AM964" s="477" t="inlineStr">
        <is>
          <t>통합</t>
        </is>
      </c>
      <c r="AN964" s="637" t="n">
        <v>100</v>
      </c>
      <c r="AO964" s="478" t="n">
        <v>-1513</v>
      </c>
      <c r="AP964" s="463" t="n">
        <v>-722</v>
      </c>
      <c r="AQ964" s="479" t="n">
        <v>-791</v>
      </c>
      <c r="AR964" s="476" t="inlineStr">
        <is>
          <t>12.87 → 12.53</t>
        </is>
      </c>
      <c r="BA964" s="313" t="inlineStr">
        <is>
          <t>자연547</t>
        </is>
      </c>
    </row>
    <row r="965" ht="16.5" customHeight="1" s="671">
      <c r="B965" s="367" t="inlineStr">
        <is>
          <t>12.86</t>
        </is>
      </c>
      <c r="C965" s="351" t="inlineStr">
        <is>
          <t>27,906</t>
        </is>
      </c>
      <c r="D965" s="727" t="n">
        <v>-1514</v>
      </c>
      <c r="E965" s="352" t="inlineStr">
        <is>
          <t>.00</t>
        </is>
      </c>
      <c r="F965" s="341" t="n">
        <v>84.45</v>
      </c>
      <c r="G965" s="355" t="inlineStr">
        <is>
          <t>364.80</t>
        </is>
      </c>
      <c r="H965" s="356" t="inlineStr">
        <is>
          <t>369.30</t>
        </is>
      </c>
      <c r="I965" s="354" t="inlineStr">
        <is>
          <t>숙명여대</t>
        </is>
      </c>
      <c r="J965" s="340" t="inlineStr">
        <is>
          <t>르꼬르동블루외식경영전공</t>
        </is>
      </c>
      <c r="K965" s="339" t="inlineStr">
        <is>
          <t>통합</t>
        </is>
      </c>
      <c r="L965" s="357" t="n">
        <v>9</v>
      </c>
      <c r="M965" s="358" t="inlineStr">
        <is>
          <t xml:space="preserve">897.01 / </t>
        </is>
      </c>
      <c r="N965" s="359" t="n">
        <v>1000</v>
      </c>
      <c r="O965" s="360" t="inlineStr">
        <is>
          <t>표점/만점</t>
        </is>
      </c>
      <c r="P965" s="343" t="inlineStr">
        <is>
          <t>변표/만점</t>
        </is>
      </c>
      <c r="Q965" s="342" t="inlineStr">
        <is>
          <t>2과목</t>
        </is>
      </c>
      <c r="R965" s="344" t="n">
        <v>35</v>
      </c>
      <c r="S965" s="345" t="n">
        <v>25</v>
      </c>
      <c r="T965" s="362" t="n">
        <v>20</v>
      </c>
      <c r="U965" s="361" t="n">
        <v>84.45</v>
      </c>
      <c r="V965" s="346" t="n">
        <v>121.5653910631014</v>
      </c>
      <c r="W965" s="348" t="n">
        <v>120.4987243964347</v>
      </c>
      <c r="X965" s="347" t="n">
        <v>61.37</v>
      </c>
      <c r="Y965" s="357" t="n">
        <v>61.86</v>
      </c>
      <c r="Z965" s="365" t="inlineStr">
        <is>
          <t>2등급</t>
        </is>
      </c>
      <c r="AA965" s="350" t="n">
        <v>196</v>
      </c>
      <c r="AB965" s="349" t="inlineStr">
        <is>
          <t>만점</t>
        </is>
      </c>
      <c r="AC965" s="350" t="n">
        <v>3</v>
      </c>
      <c r="AD965" s="349" t="inlineStr">
        <is>
          <t>만점</t>
        </is>
      </c>
      <c r="AE965" s="364" t="n">
        <v>0</v>
      </c>
      <c r="AF965" s="366" t="n">
        <v>0</v>
      </c>
      <c r="AG965" s="363" t="n">
        <v>0</v>
      </c>
      <c r="AH965" s="635" t="inlineStr"/>
      <c r="AL965" s="487" t="inlineStr">
        <is>
          <t>숙명여대 르꼬르동블루외식경영전공</t>
        </is>
      </c>
      <c r="AM965" s="477" t="inlineStr">
        <is>
          <t>통합</t>
        </is>
      </c>
      <c r="AN965" s="637" t="n">
        <v>100</v>
      </c>
      <c r="AO965" s="478" t="n">
        <v>-1514</v>
      </c>
      <c r="AP965" s="463" t="n">
        <v>-722</v>
      </c>
      <c r="AQ965" s="479" t="n">
        <v>-792</v>
      </c>
      <c r="AR965" s="476" t="inlineStr">
        <is>
          <t>12.87 → 12.54</t>
        </is>
      </c>
      <c r="BA965" s="313" t="inlineStr">
        <is>
          <t>자연548</t>
        </is>
      </c>
    </row>
    <row r="966" ht="16.5" customHeight="1" s="671">
      <c r="B966" s="367" t="inlineStr">
        <is>
          <t>12.89</t>
        </is>
      </c>
      <c r="C966" s="351" t="inlineStr">
        <is>
          <t>27,971</t>
        </is>
      </c>
      <c r="D966" s="727" t="n">
        <v>-1514</v>
      </c>
      <c r="E966" s="352" t="inlineStr">
        <is>
          <t>364.28</t>
        </is>
      </c>
      <c r="F966" s="341" t="n">
        <v>84.42</v>
      </c>
      <c r="G966" s="355" t="inlineStr">
        <is>
          <t>364.21</t>
        </is>
      </c>
      <c r="H966" s="356" t="inlineStr">
        <is>
          <t>369.67</t>
        </is>
      </c>
      <c r="I966" s="354" t="inlineStr">
        <is>
          <t>경북대</t>
        </is>
      </c>
      <c r="J966" s="340" t="inlineStr">
        <is>
          <t>컴퓨터학부</t>
        </is>
      </c>
      <c r="K966" s="339" t="inlineStr">
        <is>
          <t>자연</t>
        </is>
      </c>
      <c r="L966" s="357" t="n">
        <v>13</v>
      </c>
      <c r="M966" s="358" t="inlineStr">
        <is>
          <t xml:space="preserve">663.47 / </t>
        </is>
      </c>
      <c r="N966" s="359" t="n">
        <v>1000</v>
      </c>
      <c r="O966" s="360" t="inlineStr">
        <is>
          <t>표점</t>
        </is>
      </c>
      <c r="P966" s="343" t="inlineStr">
        <is>
          <t>변표</t>
        </is>
      </c>
      <c r="Q966" s="342" t="inlineStr">
        <is>
          <t>2과목</t>
        </is>
      </c>
      <c r="R966" s="344" t="n">
        <v>25</v>
      </c>
      <c r="S966" s="345" t="n">
        <v>38</v>
      </c>
      <c r="T966" s="362" t="n">
        <v>25</v>
      </c>
      <c r="U966" s="361" t="n">
        <v>84.42</v>
      </c>
      <c r="V966" s="346" t="n">
        <v>121.5462603878116</v>
      </c>
      <c r="W966" s="348" t="n">
        <v>120.479593721145</v>
      </c>
      <c r="X966" s="347" t="n">
        <v>61.09</v>
      </c>
      <c r="Y966" s="357" t="n">
        <v>61.76</v>
      </c>
      <c r="Z966" s="365" t="inlineStr">
        <is>
          <t>2등급</t>
        </is>
      </c>
      <c r="AA966" s="350" t="n">
        <v>121.25</v>
      </c>
      <c r="AB966" s="349" t="inlineStr">
        <is>
          <t>만점</t>
        </is>
      </c>
      <c r="AC966" s="350" t="n">
        <v>10</v>
      </c>
      <c r="AD966" s="349" t="inlineStr">
        <is>
          <t>만점</t>
        </is>
      </c>
      <c r="AE966" s="364" t="n">
        <v>0</v>
      </c>
      <c r="AF966" s="366" t="n">
        <v>0</v>
      </c>
      <c r="AG966" s="363" t="n">
        <v>0</v>
      </c>
      <c r="AH966" s="635" t="inlineStr"/>
      <c r="AL966" s="487" t="inlineStr">
        <is>
          <t>경북대 컴퓨터학부</t>
        </is>
      </c>
      <c r="AM966" s="477" t="inlineStr">
        <is>
          <t>자연</t>
        </is>
      </c>
      <c r="AN966" s="637" t="n">
        <v>100</v>
      </c>
      <c r="AO966" s="478" t="n">
        <v>-1514</v>
      </c>
      <c r="AP966" s="463" t="n">
        <v>-1514</v>
      </c>
      <c r="AQ966" s="479" t="n">
        <v>0</v>
      </c>
      <c r="AR966" s="476" t="inlineStr">
        <is>
          <t>12.89 → 12.19</t>
        </is>
      </c>
      <c r="BA966" s="313" t="inlineStr">
        <is>
          <t>통합인문405</t>
        </is>
      </c>
    </row>
    <row r="967" ht="16.5" customHeight="1" s="671">
      <c r="B967" s="367" t="inlineStr">
        <is>
          <t>12.90</t>
        </is>
      </c>
      <c r="C967" s="351" t="inlineStr">
        <is>
          <t>27,993</t>
        </is>
      </c>
      <c r="D967" s="727" t="n">
        <v>-1515</v>
      </c>
      <c r="E967" s="352" t="inlineStr"/>
      <c r="F967" s="341" t="n">
        <v>84.41</v>
      </c>
      <c r="G967" s="355" t="inlineStr">
        <is>
          <t>364.18</t>
        </is>
      </c>
      <c r="H967" s="356" t="inlineStr">
        <is>
          <t>369.64</t>
        </is>
      </c>
      <c r="I967" s="354" t="inlineStr">
        <is>
          <t>부산대</t>
        </is>
      </c>
      <c r="J967" s="340" t="inlineStr">
        <is>
          <t>전기전자공학부(반도체공학전공)</t>
        </is>
      </c>
      <c r="K967" s="339" t="inlineStr">
        <is>
          <t>자연</t>
        </is>
      </c>
      <c r="L967" s="357" t="n">
        <v>16</v>
      </c>
      <c r="M967" s="358" t="inlineStr">
        <is>
          <t xml:space="preserve">693.5 / </t>
        </is>
      </c>
      <c r="N967" s="359" t="n">
        <v>1000</v>
      </c>
      <c r="O967" s="360" t="inlineStr">
        <is>
          <t>표점</t>
        </is>
      </c>
      <c r="P967" s="343" t="inlineStr">
        <is>
          <t>표점</t>
        </is>
      </c>
      <c r="Q967" s="342" t="inlineStr">
        <is>
          <t>2과목</t>
        </is>
      </c>
      <c r="R967" s="344" t="n">
        <v>20</v>
      </c>
      <c r="S967" s="345" t="n">
        <v>30</v>
      </c>
      <c r="T967" s="362" t="n">
        <v>30</v>
      </c>
      <c r="U967" s="361" t="n">
        <v>84.41</v>
      </c>
      <c r="V967" s="346" t="n">
        <v>121.5369056917327</v>
      </c>
      <c r="W967" s="348" t="n">
        <v>120.470239025066</v>
      </c>
      <c r="X967" s="347" t="n">
        <v>61.09</v>
      </c>
      <c r="Y967" s="357" t="inlineStr"/>
      <c r="Z967" s="365" t="inlineStr">
        <is>
          <t>2등급</t>
        </is>
      </c>
      <c r="AA967" s="350" t="n">
        <v>198</v>
      </c>
      <c r="AB967" s="349" t="inlineStr">
        <is>
          <t>만점</t>
        </is>
      </c>
      <c r="AC967" s="350" t="n">
        <v>10</v>
      </c>
      <c r="AD967" s="349" t="inlineStr">
        <is>
          <t>만점</t>
        </is>
      </c>
      <c r="AE967" s="364" t="n">
        <v>0</v>
      </c>
      <c r="AF967" s="366" t="n">
        <v>0</v>
      </c>
      <c r="AG967" s="363" t="n">
        <v>0</v>
      </c>
      <c r="AH967" s="635" t="inlineStr"/>
      <c r="AL967" s="487" t="inlineStr">
        <is>
          <t>부산대 전기전자공학부(반도체공학전공)</t>
        </is>
      </c>
      <c r="AM967" s="477" t="inlineStr">
        <is>
          <t>자연</t>
        </is>
      </c>
      <c r="AN967" s="637" t="n">
        <v>100</v>
      </c>
      <c r="AO967" s="478" t="n">
        <v>-1515</v>
      </c>
      <c r="AP967" s="463" t="n">
        <v>-1515</v>
      </c>
      <c r="AQ967" s="479" t="n">
        <v>0</v>
      </c>
      <c r="AR967" s="476" t="inlineStr">
        <is>
          <t>12.90 → 12.20</t>
        </is>
      </c>
      <c r="BA967" s="313" t="inlineStr">
        <is>
          <t>자연549</t>
        </is>
      </c>
    </row>
    <row r="968" ht="16.5" customHeight="1" s="671">
      <c r="B968" s="367" t="inlineStr">
        <is>
          <t>12.92</t>
        </is>
      </c>
      <c r="C968" s="351" t="inlineStr">
        <is>
          <t>28,036</t>
        </is>
      </c>
      <c r="D968" s="727" t="n">
        <v>-1515</v>
      </c>
      <c r="E968" s="352" t="inlineStr">
        <is>
          <t>364.49</t>
        </is>
      </c>
      <c r="F968" s="341" t="n">
        <v>84.38</v>
      </c>
      <c r="G968" s="355" t="inlineStr">
        <is>
          <t>364.12</t>
        </is>
      </c>
      <c r="H968" s="356" t="inlineStr">
        <is>
          <t>369.59</t>
        </is>
      </c>
      <c r="I968" s="354" t="inlineStr">
        <is>
          <t>성신여대</t>
        </is>
      </c>
      <c r="J968" s="340" t="inlineStr">
        <is>
          <t>간호학과(자연)</t>
        </is>
      </c>
      <c r="K968" s="339" t="inlineStr">
        <is>
          <t>자연</t>
        </is>
      </c>
      <c r="L968" s="357" t="n">
        <v>14</v>
      </c>
      <c r="M968" s="358" t="inlineStr">
        <is>
          <t xml:space="preserve">436.5 / </t>
        </is>
      </c>
      <c r="N968" s="359" t="n">
        <v>500</v>
      </c>
      <c r="O968" s="360" t="inlineStr">
        <is>
          <t>백분위</t>
        </is>
      </c>
      <c r="P968" s="343" t="inlineStr">
        <is>
          <t>백분위</t>
        </is>
      </c>
      <c r="Q968" s="342" t="inlineStr">
        <is>
          <t>2과목</t>
        </is>
      </c>
      <c r="R968" s="344" t="n">
        <v>20</v>
      </c>
      <c r="S968" s="345" t="n">
        <v>30</v>
      </c>
      <c r="T968" s="362" t="n">
        <v>30</v>
      </c>
      <c r="U968" s="361" t="n">
        <v>84.38</v>
      </c>
      <c r="V968" s="346" t="n">
        <v>121.5166666666667</v>
      </c>
      <c r="W968" s="348" t="n">
        <v>120.45</v>
      </c>
      <c r="X968" s="347" t="n">
        <v>61.08</v>
      </c>
      <c r="Y968" s="357" t="inlineStr"/>
      <c r="Z968" s="365" t="inlineStr">
        <is>
          <t>2등급</t>
        </is>
      </c>
      <c r="AA968" s="350" t="n">
        <v>97</v>
      </c>
      <c r="AB968" s="349" t="inlineStr">
        <is>
          <t>만점</t>
        </is>
      </c>
      <c r="AC968" s="350" t="n">
        <v>2</v>
      </c>
      <c r="AD968" s="349" t="inlineStr">
        <is>
          <t>만점</t>
        </is>
      </c>
      <c r="AE968" s="364" t="n">
        <v>0</v>
      </c>
      <c r="AF968" s="366" t="n">
        <v>0</v>
      </c>
      <c r="AG968" s="363" t="n">
        <v>0</v>
      </c>
      <c r="AH968" s="635" t="inlineStr"/>
      <c r="AL968" s="487" t="inlineStr">
        <is>
          <t>성신여대 간호학과(자연)</t>
        </is>
      </c>
      <c r="AM968" s="477" t="inlineStr">
        <is>
          <t>자연</t>
        </is>
      </c>
      <c r="AN968" s="637" t="n">
        <v>100</v>
      </c>
      <c r="AO968" s="478" t="n">
        <v>-1515</v>
      </c>
      <c r="AP968" s="463" t="n">
        <v>-1515</v>
      </c>
      <c r="AQ968" s="479" t="n">
        <v>0</v>
      </c>
      <c r="AR968" s="476" t="inlineStr">
        <is>
          <t>12.93 → 12.23</t>
        </is>
      </c>
      <c r="BA968" s="313" t="inlineStr">
        <is>
          <t>자연550</t>
        </is>
      </c>
    </row>
    <row r="969" ht="16.5" customHeight="1" s="671">
      <c r="B969" s="367" t="inlineStr">
        <is>
          <t>12.91</t>
        </is>
      </c>
      <c r="C969" s="351" t="inlineStr">
        <is>
          <t>28,015</t>
        </is>
      </c>
      <c r="D969" s="727" t="n">
        <v>-1516</v>
      </c>
      <c r="E969" s="352" t="inlineStr"/>
      <c r="F969" s="341" t="n">
        <v>84.38</v>
      </c>
      <c r="G969" s="355" t="inlineStr">
        <is>
          <t>364.66</t>
        </is>
      </c>
      <c r="H969" s="356" t="inlineStr">
        <is>
          <t>369.15</t>
        </is>
      </c>
      <c r="I969" s="354" t="inlineStr">
        <is>
          <t>숙명여대</t>
        </is>
      </c>
      <c r="J969" s="340" t="inlineStr">
        <is>
          <t>사회심리학과</t>
        </is>
      </c>
      <c r="K969" s="339" t="inlineStr">
        <is>
          <t>통합</t>
        </is>
      </c>
      <c r="L969" s="357" t="n">
        <v>8</v>
      </c>
      <c r="M969" s="358" t="inlineStr">
        <is>
          <t xml:space="preserve">896.74 / </t>
        </is>
      </c>
      <c r="N969" s="359" t="n">
        <v>1000</v>
      </c>
      <c r="O969" s="360" t="inlineStr">
        <is>
          <t>표점/만점</t>
        </is>
      </c>
      <c r="P969" s="343" t="inlineStr">
        <is>
          <t>변표/만점</t>
        </is>
      </c>
      <c r="Q969" s="342" t="inlineStr">
        <is>
          <t>2과목</t>
        </is>
      </c>
      <c r="R969" s="344" t="n">
        <v>35</v>
      </c>
      <c r="S969" s="345" t="n">
        <v>25</v>
      </c>
      <c r="T969" s="362" t="n">
        <v>20</v>
      </c>
      <c r="U969" s="361" t="n">
        <v>84.38</v>
      </c>
      <c r="V969" s="346" t="n">
        <v>121.5188690159967</v>
      </c>
      <c r="W969" s="348" t="n">
        <v>120.45220234933</v>
      </c>
      <c r="X969" s="347" t="n">
        <v>61.34</v>
      </c>
      <c r="Y969" s="357" t="n">
        <v>61.84</v>
      </c>
      <c r="Z969" s="365" t="inlineStr">
        <is>
          <t>2등급</t>
        </is>
      </c>
      <c r="AA969" s="350" t="n">
        <v>196</v>
      </c>
      <c r="AB969" s="349" t="inlineStr">
        <is>
          <t>만점</t>
        </is>
      </c>
      <c r="AC969" s="350" t="n">
        <v>3</v>
      </c>
      <c r="AD969" s="349" t="inlineStr">
        <is>
          <t>만점</t>
        </is>
      </c>
      <c r="AE969" s="364" t="n">
        <v>0</v>
      </c>
      <c r="AF969" s="366" t="n">
        <v>0</v>
      </c>
      <c r="AG969" s="363" t="n">
        <v>0</v>
      </c>
      <c r="AH969" s="635" t="inlineStr"/>
      <c r="AL969" s="487" t="inlineStr">
        <is>
          <t>숙명여대 사회심리학과</t>
        </is>
      </c>
      <c r="AM969" s="477" t="inlineStr">
        <is>
          <t>통합</t>
        </is>
      </c>
      <c r="AN969" s="637" t="n">
        <v>100</v>
      </c>
      <c r="AO969" s="478" t="n">
        <v>-1516</v>
      </c>
      <c r="AP969" s="463" t="n">
        <v>-723</v>
      </c>
      <c r="AQ969" s="479" t="n">
        <v>-793</v>
      </c>
      <c r="AR969" s="476" t="inlineStr">
        <is>
          <t>12.93 → 12.59</t>
        </is>
      </c>
      <c r="BA969" s="313" t="inlineStr">
        <is>
          <t>자연551</t>
        </is>
      </c>
    </row>
    <row r="970" ht="16.5" customHeight="1" s="671">
      <c r="B970" s="367" t="inlineStr">
        <is>
          <t>12.93</t>
        </is>
      </c>
      <c r="C970" s="351" t="inlineStr">
        <is>
          <t>28,058</t>
        </is>
      </c>
      <c r="D970" s="727" t="n">
        <v>-1516</v>
      </c>
      <c r="E970" s="352" t="inlineStr"/>
      <c r="F970" s="341" t="n">
        <v>84.37</v>
      </c>
      <c r="G970" s="355" t="inlineStr">
        <is>
          <t>364.11</t>
        </is>
      </c>
      <c r="H970" s="356" t="inlineStr">
        <is>
          <t>369.58</t>
        </is>
      </c>
      <c r="I970" s="354" t="inlineStr">
        <is>
          <t>숙명여대</t>
        </is>
      </c>
      <c r="J970" s="340" t="inlineStr">
        <is>
          <t>인공지능공학부</t>
        </is>
      </c>
      <c r="K970" s="339" t="inlineStr">
        <is>
          <t>자연</t>
        </is>
      </c>
      <c r="L970" s="357" t="n">
        <v>11</v>
      </c>
      <c r="M970" s="358" t="inlineStr">
        <is>
          <t xml:space="preserve">895.32 / </t>
        </is>
      </c>
      <c r="N970" s="359" t="n">
        <v>1000</v>
      </c>
      <c r="O970" s="360" t="inlineStr">
        <is>
          <t>표점/만점</t>
        </is>
      </c>
      <c r="P970" s="343" t="inlineStr">
        <is>
          <t>변표/만점</t>
        </is>
      </c>
      <c r="Q970" s="342" t="inlineStr">
        <is>
          <t>2과목</t>
        </is>
      </c>
      <c r="R970" s="344" t="n">
        <v>25</v>
      </c>
      <c r="S970" s="345" t="n">
        <v>35</v>
      </c>
      <c r="T970" s="362" t="n">
        <v>20</v>
      </c>
      <c r="U970" s="361" t="n">
        <v>84.37</v>
      </c>
      <c r="V970" s="346" t="n">
        <v>121.5130674701642</v>
      </c>
      <c r="W970" s="348" t="n">
        <v>120.4464008034976</v>
      </c>
      <c r="X970" s="347" t="n">
        <v>61.08</v>
      </c>
      <c r="Y970" s="357" t="n">
        <v>61.83</v>
      </c>
      <c r="Z970" s="365" t="inlineStr">
        <is>
          <t>2등급</t>
        </is>
      </c>
      <c r="AA970" s="350" t="n">
        <v>196</v>
      </c>
      <c r="AB970" s="349" t="inlineStr">
        <is>
          <t>만점</t>
        </is>
      </c>
      <c r="AC970" s="350" t="n">
        <v>3</v>
      </c>
      <c r="AD970" s="349" t="inlineStr">
        <is>
          <t>만점</t>
        </is>
      </c>
      <c r="AE970" s="364" t="n">
        <v>0</v>
      </c>
      <c r="AF970" s="366" t="n">
        <v>0</v>
      </c>
      <c r="AG970" s="363" t="n">
        <v>0</v>
      </c>
      <c r="AH970" s="635" t="inlineStr"/>
      <c r="AL970" s="487" t="inlineStr">
        <is>
          <t>숙명여대 인공지능공학부</t>
        </is>
      </c>
      <c r="AM970" s="477" t="inlineStr">
        <is>
          <t>자연</t>
        </is>
      </c>
      <c r="AN970" s="637" t="n">
        <v>100</v>
      </c>
      <c r="AO970" s="478" t="n">
        <v>-1516</v>
      </c>
      <c r="AP970" s="463" t="n">
        <v>-1516</v>
      </c>
      <c r="AQ970" s="479" t="n">
        <v>0</v>
      </c>
      <c r="AR970" s="476" t="inlineStr">
        <is>
          <t>12.93 → 12.23</t>
        </is>
      </c>
      <c r="BA970" s="313" t="inlineStr">
        <is>
          <t>통합인문406</t>
        </is>
      </c>
    </row>
    <row r="971" ht="16.5" customHeight="1" s="671">
      <c r="B971" s="367" t="inlineStr">
        <is>
          <t>12.94</t>
        </is>
      </c>
      <c r="C971" s="351" t="inlineStr">
        <is>
          <t>28,080</t>
        </is>
      </c>
      <c r="D971" s="727" t="n">
        <v>-1517</v>
      </c>
      <c r="E971" s="352" t="inlineStr">
        <is>
          <t>364.14</t>
        </is>
      </c>
      <c r="F971" s="341" t="n">
        <v>84.36</v>
      </c>
      <c r="G971" s="355" t="inlineStr">
        <is>
          <t>364.62</t>
        </is>
      </c>
      <c r="H971" s="356" t="inlineStr">
        <is>
          <t>369.10</t>
        </is>
      </c>
      <c r="I971" s="354" t="inlineStr">
        <is>
          <t>숭실대</t>
        </is>
      </c>
      <c r="J971" s="340" t="inlineStr">
        <is>
          <t>일어일문학과</t>
        </is>
      </c>
      <c r="K971" s="339" t="inlineStr">
        <is>
          <t>통합</t>
        </is>
      </c>
      <c r="L971" s="357" t="n">
        <v>9</v>
      </c>
      <c r="M971" s="358" t="inlineStr">
        <is>
          <t xml:space="preserve">895.69 / </t>
        </is>
      </c>
      <c r="N971" s="359" t="n">
        <v>1000</v>
      </c>
      <c r="O971" s="360" t="inlineStr">
        <is>
          <t>표점/만점</t>
        </is>
      </c>
      <c r="P971" s="343" t="inlineStr">
        <is>
          <t>변표/만점</t>
        </is>
      </c>
      <c r="Q971" s="342" t="inlineStr">
        <is>
          <t>2과목</t>
        </is>
      </c>
      <c r="R971" s="344" t="n">
        <v>35</v>
      </c>
      <c r="S971" s="345" t="n">
        <v>25</v>
      </c>
      <c r="T971" s="362" t="n">
        <v>20</v>
      </c>
      <c r="U971" s="361" t="n">
        <v>84.36</v>
      </c>
      <c r="V971" s="346" t="n">
        <v>121.5053308541409</v>
      </c>
      <c r="W971" s="348" t="n">
        <v>120.4386641874742</v>
      </c>
      <c r="X971" s="347" t="n">
        <v>61.34</v>
      </c>
      <c r="Y971" s="357" t="n">
        <v>61.84</v>
      </c>
      <c r="Z971" s="365" t="inlineStr">
        <is>
          <t>2등급</t>
        </is>
      </c>
      <c r="AA971" s="350" t="n">
        <v>194</v>
      </c>
      <c r="AB971" s="349" t="inlineStr">
        <is>
          <t>만점</t>
        </is>
      </c>
      <c r="AC971" s="350" t="n">
        <v>4</v>
      </c>
      <c r="AD971" s="349" t="inlineStr">
        <is>
          <t>만점</t>
        </is>
      </c>
      <c r="AE971" s="364" t="n">
        <v>0</v>
      </c>
      <c r="AF971" s="366" t="n">
        <v>0</v>
      </c>
      <c r="AG971" s="363" t="n">
        <v>0</v>
      </c>
      <c r="AH971" s="635" t="inlineStr"/>
      <c r="AL971" s="487" t="inlineStr">
        <is>
          <t>숭실대 일어일문학과</t>
        </is>
      </c>
      <c r="AM971" s="477" t="inlineStr">
        <is>
          <t>통합</t>
        </is>
      </c>
      <c r="AN971" s="637" t="n">
        <v>100</v>
      </c>
      <c r="AO971" s="478" t="n">
        <v>-1517</v>
      </c>
      <c r="AP971" s="463" t="n">
        <v>-723</v>
      </c>
      <c r="AQ971" s="479" t="n">
        <v>-794</v>
      </c>
      <c r="AR971" s="476" t="inlineStr">
        <is>
          <t>12.95 → 12.61</t>
        </is>
      </c>
      <c r="BA971" s="313" t="inlineStr">
        <is>
          <t>자연552</t>
        </is>
      </c>
    </row>
    <row r="972" ht="16.5" customHeight="1" s="671">
      <c r="B972" s="367" t="inlineStr">
        <is>
          <t>12.76</t>
        </is>
      </c>
      <c r="C972" s="351" t="inlineStr">
        <is>
          <t>27,689</t>
        </is>
      </c>
      <c r="D972" s="727" t="n">
        <v>-1517</v>
      </c>
      <c r="E972" s="352" t="inlineStr"/>
      <c r="F972" s="341" t="n">
        <v>84.31999999999999</v>
      </c>
      <c r="G972" s="355" t="inlineStr">
        <is>
          <t>364.55</t>
        </is>
      </c>
      <c r="H972" s="356" t="inlineStr">
        <is>
          <t>369.02</t>
        </is>
      </c>
      <c r="I972" s="354" t="inlineStr">
        <is>
          <t>국민대</t>
        </is>
      </c>
      <c r="J972" s="340" t="inlineStr">
        <is>
          <t>일본학과</t>
        </is>
      </c>
      <c r="K972" s="339" t="inlineStr">
        <is>
          <t>통합</t>
        </is>
      </c>
      <c r="L972" s="357" t="n">
        <v>4</v>
      </c>
      <c r="M972" s="358" t="inlineStr">
        <is>
          <t xml:space="preserve">681.5 / </t>
        </is>
      </c>
      <c r="N972" s="359" t="n">
        <v>1000</v>
      </c>
      <c r="O972" s="360" t="inlineStr">
        <is>
          <t>표점</t>
        </is>
      </c>
      <c r="P972" s="343" t="inlineStr">
        <is>
          <t>표점</t>
        </is>
      </c>
      <c r="Q972" s="342" t="inlineStr">
        <is>
          <t>2과목</t>
        </is>
      </c>
      <c r="R972" s="344" t="n">
        <v>30</v>
      </c>
      <c r="S972" s="345" t="n">
        <v>30</v>
      </c>
      <c r="T972" s="362" t="n">
        <v>20</v>
      </c>
      <c r="U972" s="361" t="n">
        <v>84.31999999999999</v>
      </c>
      <c r="V972" s="346" t="n">
        <v>121.4820991743843</v>
      </c>
      <c r="W972" s="348" t="n">
        <v>120.4154325077177</v>
      </c>
      <c r="X972" s="347" t="n">
        <v>61.33</v>
      </c>
      <c r="Y972" s="357" t="inlineStr"/>
      <c r="Z972" s="365" t="inlineStr">
        <is>
          <t>2등급</t>
        </is>
      </c>
      <c r="AA972" s="350" t="n">
        <v>196</v>
      </c>
      <c r="AB972" s="349" t="inlineStr">
        <is>
          <t>만점</t>
        </is>
      </c>
      <c r="AC972" s="350" t="n">
        <v>0</v>
      </c>
      <c r="AD972" s="349" t="inlineStr">
        <is>
          <t>만점</t>
        </is>
      </c>
      <c r="AE972" s="364" t="n">
        <v>0</v>
      </c>
      <c r="AF972" s="366" t="n">
        <v>0</v>
      </c>
      <c r="AG972" s="363" t="n">
        <v>0</v>
      </c>
      <c r="AH972" s="635" t="inlineStr"/>
      <c r="AL972" s="487" t="inlineStr">
        <is>
          <t>국민대 일본학과</t>
        </is>
      </c>
      <c r="AM972" s="477" t="inlineStr">
        <is>
          <t>통합</t>
        </is>
      </c>
      <c r="AN972" s="637" t="n">
        <v>100</v>
      </c>
      <c r="AO972" s="478" t="n">
        <v>-1517</v>
      </c>
      <c r="AP972" s="463" t="n">
        <v>-723</v>
      </c>
      <c r="AQ972" s="479" t="n">
        <v>-794</v>
      </c>
      <c r="AR972" s="476" t="inlineStr">
        <is>
          <t>12.98 → 12.65</t>
        </is>
      </c>
      <c r="BA972" s="313" t="inlineStr">
        <is>
          <t>자연553</t>
        </is>
      </c>
    </row>
    <row r="973" ht="16.5" customHeight="1" s="671">
      <c r="B973" s="367" t="inlineStr">
        <is>
          <t>12.99</t>
        </is>
      </c>
      <c r="C973" s="351" t="inlineStr">
        <is>
          <t>28,188</t>
        </is>
      </c>
      <c r="D973" s="727" t="n">
        <v>-1518</v>
      </c>
      <c r="E973" s="352" t="inlineStr">
        <is>
          <t>.00</t>
        </is>
      </c>
      <c r="F973" s="341" t="n">
        <v>84.31</v>
      </c>
      <c r="G973" s="355" t="inlineStr">
        <is>
          <t>364.53</t>
        </is>
      </c>
      <c r="H973" s="356" t="inlineStr">
        <is>
          <t>368.99</t>
        </is>
      </c>
      <c r="I973" s="354" t="inlineStr">
        <is>
          <t>성신여대</t>
        </is>
      </c>
      <c r="J973" s="340" t="inlineStr">
        <is>
          <t>간호학과(인문)</t>
        </is>
      </c>
      <c r="K973" s="339" t="inlineStr">
        <is>
          <t>통합</t>
        </is>
      </c>
      <c r="L973" s="357" t="n">
        <v>11</v>
      </c>
      <c r="M973" s="358" t="inlineStr">
        <is>
          <t xml:space="preserve">436.25 / </t>
        </is>
      </c>
      <c r="N973" s="359" t="n">
        <v>500</v>
      </c>
      <c r="O973" s="360" t="inlineStr">
        <is>
          <t>백분위</t>
        </is>
      </c>
      <c r="P973" s="343" t="inlineStr">
        <is>
          <t>백분위</t>
        </is>
      </c>
      <c r="Q973" s="342" t="inlineStr">
        <is>
          <t>2과목</t>
        </is>
      </c>
      <c r="R973" s="344" t="n">
        <v>20</v>
      </c>
      <c r="S973" s="345" t="n">
        <v>30</v>
      </c>
      <c r="T973" s="362" t="n">
        <v>30</v>
      </c>
      <c r="U973" s="361" t="n">
        <v>84.31</v>
      </c>
      <c r="V973" s="346" t="n">
        <v>121.475</v>
      </c>
      <c r="W973" s="348" t="n">
        <v>120.4083333333333</v>
      </c>
      <c r="X973" s="347" t="n">
        <v>61.32</v>
      </c>
      <c r="Y973" s="357" t="inlineStr"/>
      <c r="Z973" s="365" t="inlineStr">
        <is>
          <t>2등급</t>
        </is>
      </c>
      <c r="AA973" s="350" t="n">
        <v>97</v>
      </c>
      <c r="AB973" s="349" t="inlineStr">
        <is>
          <t>만점</t>
        </is>
      </c>
      <c r="AC973" s="350" t="n">
        <v>2</v>
      </c>
      <c r="AD973" s="349" t="inlineStr">
        <is>
          <t>만점</t>
        </is>
      </c>
      <c r="AE973" s="364" t="n">
        <v>0</v>
      </c>
      <c r="AF973" s="366" t="n">
        <v>0</v>
      </c>
      <c r="AG973" s="363" t="n">
        <v>0</v>
      </c>
      <c r="AH973" s="635" t="inlineStr"/>
      <c r="AL973" s="487" t="inlineStr">
        <is>
          <t>성신여대 간호학과(인문)</t>
        </is>
      </c>
      <c r="AM973" s="477" t="inlineStr">
        <is>
          <t>통합</t>
        </is>
      </c>
      <c r="AN973" s="637" t="n">
        <v>100</v>
      </c>
      <c r="AO973" s="478" t="n">
        <v>-1518</v>
      </c>
      <c r="AP973" s="463" t="n">
        <v>-723</v>
      </c>
      <c r="AQ973" s="479" t="n">
        <v>-795</v>
      </c>
      <c r="AR973" s="476" t="inlineStr">
        <is>
          <t>12.99 → 12.66</t>
        </is>
      </c>
      <c r="BA973" s="313" t="inlineStr">
        <is>
          <t>통합인문407</t>
        </is>
      </c>
    </row>
    <row r="974" ht="16.5" customHeight="1" s="671">
      <c r="B974" s="367" t="inlineStr">
        <is>
          <t>13.00</t>
        </is>
      </c>
      <c r="C974" s="351" t="inlineStr">
        <is>
          <t>28,210</t>
        </is>
      </c>
      <c r="D974" s="727" t="n">
        <v>-1518</v>
      </c>
      <c r="E974" s="352" t="inlineStr"/>
      <c r="F974" s="341" t="n">
        <v>84.3</v>
      </c>
      <c r="G974" s="355" t="inlineStr">
        <is>
          <t>363.95</t>
        </is>
      </c>
      <c r="H974" s="356" t="inlineStr">
        <is>
          <t>369.43</t>
        </is>
      </c>
      <c r="I974" s="354" t="inlineStr">
        <is>
          <t>서울과학기술대</t>
        </is>
      </c>
      <c r="J974" s="340" t="inlineStr">
        <is>
          <t>건축학부건축공학전공</t>
        </is>
      </c>
      <c r="K974" s="339" t="inlineStr">
        <is>
          <t>자연</t>
        </is>
      </c>
      <c r="L974" s="357" t="n">
        <v>17</v>
      </c>
      <c r="M974" s="358" t="inlineStr">
        <is>
          <t xml:space="preserve">907.02 / </t>
        </is>
      </c>
      <c r="N974" s="359" t="n">
        <v>1000</v>
      </c>
      <c r="O974" s="360" t="inlineStr">
        <is>
          <t>표점/만점</t>
        </is>
      </c>
      <c r="P974" s="343" t="inlineStr">
        <is>
          <t>표점/만점</t>
        </is>
      </c>
      <c r="Q974" s="342" t="inlineStr">
        <is>
          <t>2과목</t>
        </is>
      </c>
      <c r="R974" s="344" t="n">
        <v>20</v>
      </c>
      <c r="S974" s="345" t="n">
        <v>35</v>
      </c>
      <c r="T974" s="362" t="n">
        <v>25</v>
      </c>
      <c r="U974" s="361" t="n">
        <v>84.3</v>
      </c>
      <c r="V974" s="346" t="n">
        <v>121.4644031840879</v>
      </c>
      <c r="W974" s="348" t="n">
        <v>120.3977365174212</v>
      </c>
      <c r="X974" s="347" t="inlineStr">
        <is>
          <t>61.3/67.91</t>
        </is>
      </c>
      <c r="Y974" s="357" t="inlineStr"/>
      <c r="Z974" s="365" t="inlineStr">
        <is>
          <t>2등급</t>
        </is>
      </c>
      <c r="AA974" s="350" t="n">
        <v>195.56</v>
      </c>
      <c r="AB974" s="349" t="inlineStr">
        <is>
          <t>만점</t>
        </is>
      </c>
      <c r="AC974" s="350" t="n">
        <v>0</v>
      </c>
      <c r="AD974" s="349" t="inlineStr">
        <is>
          <t>만점</t>
        </is>
      </c>
      <c r="AE974" s="364" t="n">
        <v>0</v>
      </c>
      <c r="AF974" s="366" t="n">
        <v>15.484</v>
      </c>
      <c r="AG974" s="363" t="n">
        <v>0</v>
      </c>
      <c r="AH974" s="635" t="inlineStr">
        <is>
          <t xml:space="preserve"> 과탐7%</t>
        </is>
      </c>
      <c r="AL974" s="487" t="inlineStr">
        <is>
          <t>서울과학기술대 건축학부건축공학전공</t>
        </is>
      </c>
      <c r="AM974" s="477" t="inlineStr">
        <is>
          <t>자연</t>
        </is>
      </c>
      <c r="AN974" s="637" t="n">
        <v>100</v>
      </c>
      <c r="AO974" s="478" t="n">
        <v>-1518</v>
      </c>
      <c r="AP974" s="463" t="n">
        <v>-1518</v>
      </c>
      <c r="AQ974" s="479" t="n">
        <v>0</v>
      </c>
      <c r="AR974" s="476" t="inlineStr">
        <is>
          <t>13.01 → 12.31</t>
        </is>
      </c>
      <c r="BA974" s="313" t="inlineStr">
        <is>
          <t>자연554</t>
        </is>
      </c>
    </row>
    <row r="975" ht="16.5" customHeight="1" s="671">
      <c r="B975" s="367" t="inlineStr">
        <is>
          <t>12.99</t>
        </is>
      </c>
      <c r="C975" s="351" t="inlineStr">
        <is>
          <t>28,188</t>
        </is>
      </c>
      <c r="D975" s="727" t="n">
        <v>-1519</v>
      </c>
      <c r="E975" s="352" t="inlineStr"/>
      <c r="F975" s="341" t="n">
        <v>84.3</v>
      </c>
      <c r="G975" s="355" t="inlineStr">
        <is>
          <t>364.51</t>
        </is>
      </c>
      <c r="H975" s="356" t="inlineStr">
        <is>
          <t>368.97</t>
        </is>
      </c>
      <c r="I975" s="354" t="inlineStr">
        <is>
          <t>숙명여대</t>
        </is>
      </c>
      <c r="J975" s="340" t="inlineStr">
        <is>
          <t>문헌정보학과</t>
        </is>
      </c>
      <c r="K975" s="339" t="inlineStr">
        <is>
          <t>통합</t>
        </is>
      </c>
      <c r="L975" s="357" t="n">
        <v>8</v>
      </c>
      <c r="M975" s="358" t="inlineStr">
        <is>
          <t xml:space="preserve">896.45 / </t>
        </is>
      </c>
      <c r="N975" s="359" t="n">
        <v>1000</v>
      </c>
      <c r="O975" s="360" t="inlineStr">
        <is>
          <t>표점/만점</t>
        </is>
      </c>
      <c r="P975" s="343" t="inlineStr">
        <is>
          <t>변표/만점</t>
        </is>
      </c>
      <c r="Q975" s="342" t="inlineStr">
        <is>
          <t>2과목</t>
        </is>
      </c>
      <c r="R975" s="344" t="n">
        <v>35</v>
      </c>
      <c r="S975" s="345" t="n">
        <v>25</v>
      </c>
      <c r="T975" s="362" t="n">
        <v>20</v>
      </c>
      <c r="U975" s="361" t="n">
        <v>84.3</v>
      </c>
      <c r="V975" s="346" t="n">
        <v>121.4689008913287</v>
      </c>
      <c r="W975" s="348" t="n">
        <v>120.4022342246621</v>
      </c>
      <c r="X975" s="347" t="n">
        <v>61.32</v>
      </c>
      <c r="Y975" s="357" t="n">
        <v>61.81</v>
      </c>
      <c r="Z975" s="365" t="inlineStr">
        <is>
          <t>2등급</t>
        </is>
      </c>
      <c r="AA975" s="350" t="n">
        <v>196</v>
      </c>
      <c r="AB975" s="349" t="inlineStr">
        <is>
          <t>만점</t>
        </is>
      </c>
      <c r="AC975" s="350" t="n">
        <v>3</v>
      </c>
      <c r="AD975" s="349" t="inlineStr">
        <is>
          <t>만점</t>
        </is>
      </c>
      <c r="AE975" s="364" t="n">
        <v>0</v>
      </c>
      <c r="AF975" s="366" t="n">
        <v>0</v>
      </c>
      <c r="AG975" s="363" t="n">
        <v>0</v>
      </c>
      <c r="AH975" s="635" t="inlineStr"/>
      <c r="AL975" s="487" t="inlineStr">
        <is>
          <t>숙명여대 문헌정보학과</t>
        </is>
      </c>
      <c r="AM975" s="477" t="inlineStr">
        <is>
          <t>통합</t>
        </is>
      </c>
      <c r="AN975" s="637" t="n">
        <v>100</v>
      </c>
      <c r="AO975" s="478" t="n">
        <v>-1519</v>
      </c>
      <c r="AP975" s="463" t="n">
        <v>-723</v>
      </c>
      <c r="AQ975" s="479" t="n">
        <v>-796</v>
      </c>
      <c r="AR975" s="476" t="inlineStr">
        <is>
          <t>13.00 → 12.67</t>
        </is>
      </c>
      <c r="BA975" s="313" t="inlineStr">
        <is>
          <t>통합인문408</t>
        </is>
      </c>
    </row>
    <row r="976" ht="16.5" customHeight="1" s="671">
      <c r="B976" s="367" t="inlineStr">
        <is>
          <t>13.01</t>
        </is>
      </c>
      <c r="C976" s="351" t="inlineStr">
        <is>
          <t>28,232</t>
        </is>
      </c>
      <c r="D976" s="727" t="n">
        <v>-1519</v>
      </c>
      <c r="E976" s="352" t="inlineStr">
        <is>
          <t>363.99</t>
        </is>
      </c>
      <c r="F976" s="341" t="n">
        <v>84.28</v>
      </c>
      <c r="G976" s="355" t="inlineStr">
        <is>
          <t>363.91</t>
        </is>
      </c>
      <c r="H976" s="356" t="inlineStr">
        <is>
          <t>369.41</t>
        </is>
      </c>
      <c r="I976" s="354" t="inlineStr">
        <is>
          <t>연세대(미래)</t>
        </is>
      </c>
      <c r="J976" s="340" t="inlineStr">
        <is>
          <t>방사선학과</t>
        </is>
      </c>
      <c r="K976" s="339" t="inlineStr">
        <is>
          <t>자연</t>
        </is>
      </c>
      <c r="L976" s="357" t="n">
        <v>5</v>
      </c>
      <c r="M976" s="358" t="inlineStr">
        <is>
          <t xml:space="preserve">660.8 / </t>
        </is>
      </c>
      <c r="N976" s="359" t="n">
        <v>1000</v>
      </c>
      <c r="O976" s="360" t="inlineStr">
        <is>
          <t>표점</t>
        </is>
      </c>
      <c r="P976" s="343" t="inlineStr">
        <is>
          <t>변표</t>
        </is>
      </c>
      <c r="Q976" s="342" t="inlineStr">
        <is>
          <t>1과목</t>
        </is>
      </c>
      <c r="R976" s="344" t="n">
        <v>25</v>
      </c>
      <c r="S976" s="345" t="n">
        <v>38</v>
      </c>
      <c r="T976" s="362" t="n">
        <v>25</v>
      </c>
      <c r="U976" s="361" t="n">
        <v>84.28</v>
      </c>
      <c r="V976" s="346" t="n">
        <v>121.4507042253521</v>
      </c>
      <c r="W976" s="348" t="n">
        <v>120.3840375586854</v>
      </c>
      <c r="X976" s="347" t="n">
        <v>61.04</v>
      </c>
      <c r="Y976" s="357" t="n">
        <v>61.81</v>
      </c>
      <c r="Z976" s="365" t="inlineStr">
        <is>
          <t>2등급</t>
        </is>
      </c>
      <c r="AA976" s="350" t="n">
        <v>118.75</v>
      </c>
      <c r="AB976" s="349" t="inlineStr">
        <is>
          <t>만점</t>
        </is>
      </c>
      <c r="AC976" s="350" t="n">
        <v>10</v>
      </c>
      <c r="AD976" s="349" t="inlineStr">
        <is>
          <t>만점</t>
        </is>
      </c>
      <c r="AE976" s="364" t="n">
        <v>0</v>
      </c>
      <c r="AF976" s="366" t="n">
        <v>0</v>
      </c>
      <c r="AG976" s="363" t="n">
        <v>0</v>
      </c>
      <c r="AH976" s="635" t="inlineStr"/>
      <c r="AL976" s="487" t="inlineStr">
        <is>
          <t>연세대(미래) 방사선학과</t>
        </is>
      </c>
      <c r="AM976" s="477" t="inlineStr">
        <is>
          <t>자연</t>
        </is>
      </c>
      <c r="AN976" s="637" t="n">
        <v>100</v>
      </c>
      <c r="AO976" s="478" t="n">
        <v>-1519</v>
      </c>
      <c r="AP976" s="463" t="n">
        <v>-1519</v>
      </c>
      <c r="AQ976" s="479" t="n">
        <v>0</v>
      </c>
      <c r="AR976" s="476" t="inlineStr">
        <is>
          <t>13.02 → 12.32</t>
        </is>
      </c>
      <c r="BA976" s="313" t="inlineStr">
        <is>
          <t>통합인문409</t>
        </is>
      </c>
    </row>
    <row r="977" ht="16.5" customHeight="1" s="671">
      <c r="B977" s="367" t="inlineStr">
        <is>
          <t>12.86</t>
        </is>
      </c>
      <c r="C977" s="351" t="inlineStr">
        <is>
          <t>27,906</t>
        </is>
      </c>
      <c r="D977" s="727" t="n">
        <v>-1520</v>
      </c>
      <c r="E977" s="352" t="inlineStr">
        <is>
          <t>363.97</t>
        </is>
      </c>
      <c r="F977" s="341" t="n">
        <v>84.27</v>
      </c>
      <c r="G977" s="355" t="inlineStr">
        <is>
          <t>364.43</t>
        </is>
      </c>
      <c r="H977" s="356" t="inlineStr">
        <is>
          <t>368.91</t>
        </is>
      </c>
      <c r="I977" s="354" t="inlineStr">
        <is>
          <t>아주대</t>
        </is>
      </c>
      <c r="J977" s="340" t="inlineStr">
        <is>
          <t>금융공학과</t>
        </is>
      </c>
      <c r="K977" s="339" t="inlineStr">
        <is>
          <t>통합</t>
        </is>
      </c>
      <c r="L977" s="357" t="n">
        <v>10</v>
      </c>
      <c r="M977" s="358" t="inlineStr">
        <is>
          <t xml:space="preserve">884.1 / </t>
        </is>
      </c>
      <c r="N977" s="359" t="n">
        <v>1000</v>
      </c>
      <c r="O977" s="360" t="inlineStr">
        <is>
          <t>표점/만점</t>
        </is>
      </c>
      <c r="P977" s="343" t="inlineStr">
        <is>
          <t>변표/만점</t>
        </is>
      </c>
      <c r="Q977" s="342" t="inlineStr">
        <is>
          <t>2과목</t>
        </is>
      </c>
      <c r="R977" s="344" t="n">
        <v>25</v>
      </c>
      <c r="S977" s="345" t="n">
        <v>40</v>
      </c>
      <c r="T977" s="362" t="n">
        <v>20</v>
      </c>
      <c r="U977" s="361" t="n">
        <v>84.27</v>
      </c>
      <c r="V977" s="346" t="n">
        <v>121.4434054631548</v>
      </c>
      <c r="W977" s="348" t="n">
        <v>120.3767387964881</v>
      </c>
      <c r="X977" s="347" t="n">
        <v>61.3</v>
      </c>
      <c r="Y977" s="357" t="n">
        <v>61.9</v>
      </c>
      <c r="Z977" s="365" t="inlineStr">
        <is>
          <t>2등급</t>
        </is>
      </c>
      <c r="AA977" s="350" t="n">
        <v>144</v>
      </c>
      <c r="AB977" s="349" t="inlineStr">
        <is>
          <t>만점</t>
        </is>
      </c>
      <c r="AC977" s="350" t="n">
        <v>0</v>
      </c>
      <c r="AD977" s="349" t="inlineStr">
        <is>
          <t>만점</t>
        </is>
      </c>
      <c r="AE977" s="364" t="n">
        <v>0</v>
      </c>
      <c r="AF977" s="366" t="n">
        <v>0</v>
      </c>
      <c r="AG977" s="363" t="n">
        <v>0</v>
      </c>
      <c r="AH977" s="635" t="inlineStr"/>
      <c r="AL977" s="487" t="inlineStr">
        <is>
          <t>아주대 금융공학과</t>
        </is>
      </c>
      <c r="AM977" s="477" t="inlineStr">
        <is>
          <t>통합</t>
        </is>
      </c>
      <c r="AN977" s="637" t="n">
        <v>100</v>
      </c>
      <c r="AO977" s="478" t="n">
        <v>-1520</v>
      </c>
      <c r="AP977" s="463" t="n">
        <v>-724</v>
      </c>
      <c r="AQ977" s="479" t="n">
        <v>-796</v>
      </c>
      <c r="AR977" s="476" t="inlineStr">
        <is>
          <t>13.02 → 12.69</t>
        </is>
      </c>
      <c r="BA977" s="313" t="inlineStr">
        <is>
          <t>통합인문410</t>
        </is>
      </c>
    </row>
    <row r="978" ht="16.5" customHeight="1" s="671">
      <c r="B978" s="367" t="inlineStr">
        <is>
          <t>13.01</t>
        </is>
      </c>
      <c r="C978" s="351" t="inlineStr">
        <is>
          <t>28,232</t>
        </is>
      </c>
      <c r="D978" s="727" t="n">
        <v>-1520</v>
      </c>
      <c r="E978" s="352" t="inlineStr"/>
      <c r="F978" s="341" t="n">
        <v>84.27</v>
      </c>
      <c r="G978" s="355" t="inlineStr">
        <is>
          <t>363.90</t>
        </is>
      </c>
      <c r="H978" s="356" t="inlineStr">
        <is>
          <t>369.41</t>
        </is>
      </c>
      <c r="I978" s="354" t="inlineStr">
        <is>
          <t>인하대</t>
        </is>
      </c>
      <c r="J978" s="340" t="inlineStr">
        <is>
          <t>자유전공융합학부(자연)</t>
        </is>
      </c>
      <c r="K978" s="339" t="inlineStr">
        <is>
          <t>자연</t>
        </is>
      </c>
      <c r="L978" s="357" t="n">
        <v>150</v>
      </c>
      <c r="M978" s="358" t="inlineStr">
        <is>
          <t xml:space="preserve">881.1 / </t>
        </is>
      </c>
      <c r="N978" s="359" t="n">
        <v>1000</v>
      </c>
      <c r="O978" s="360" t="inlineStr">
        <is>
          <t>표점/만점</t>
        </is>
      </c>
      <c r="P978" s="343" t="inlineStr">
        <is>
          <t>변표/만점</t>
        </is>
      </c>
      <c r="Q978" s="342" t="inlineStr">
        <is>
          <t>2과목</t>
        </is>
      </c>
      <c r="R978" s="344" t="n">
        <v>25</v>
      </c>
      <c r="S978" s="345" t="n">
        <v>40</v>
      </c>
      <c r="T978" s="362" t="n">
        <v>25</v>
      </c>
      <c r="U978" s="361" t="n">
        <v>84.27</v>
      </c>
      <c r="V978" s="346" t="n">
        <v>121.4462883184158</v>
      </c>
      <c r="W978" s="348" t="n">
        <v>120.3796216517491</v>
      </c>
      <c r="X978" s="347" t="n">
        <v>61.04</v>
      </c>
      <c r="Y978" s="357" t="n">
        <v>61.81</v>
      </c>
      <c r="Z978" s="365" t="inlineStr">
        <is>
          <t>2등급</t>
        </is>
      </c>
      <c r="AA978" s="350" t="n">
        <v>98</v>
      </c>
      <c r="AB978" s="349" t="inlineStr">
        <is>
          <t>만점</t>
        </is>
      </c>
      <c r="AC978" s="350" t="n">
        <v>0</v>
      </c>
      <c r="AD978" s="349" t="inlineStr">
        <is>
          <t>만점</t>
        </is>
      </c>
      <c r="AE978" s="364" t="n">
        <v>0</v>
      </c>
      <c r="AF978" s="366" t="n">
        <v>0</v>
      </c>
      <c r="AG978" s="363" t="n">
        <v>0</v>
      </c>
      <c r="AH978" s="635" t="inlineStr"/>
      <c r="AL978" s="487" t="inlineStr">
        <is>
          <t>인하대 자유전공융합학부(자연)</t>
        </is>
      </c>
      <c r="AM978" s="477" t="inlineStr">
        <is>
          <t>자연</t>
        </is>
      </c>
      <c r="AN978" s="637" t="n">
        <v>100</v>
      </c>
      <c r="AO978" s="478" t="n">
        <v>-1520</v>
      </c>
      <c r="AP978" s="463" t="n">
        <v>-1520</v>
      </c>
      <c r="AQ978" s="479" t="n">
        <v>0</v>
      </c>
      <c r="AR978" s="476" t="inlineStr">
        <is>
          <t>13.02 → 12.32</t>
        </is>
      </c>
      <c r="BA978" s="313" t="inlineStr">
        <is>
          <t>통합인문411</t>
        </is>
      </c>
    </row>
    <row r="979" ht="16.5" customHeight="1" s="671">
      <c r="B979" s="367" t="inlineStr">
        <is>
          <t>13.02</t>
        </is>
      </c>
      <c r="C979" s="351" t="inlineStr">
        <is>
          <t>28,253</t>
        </is>
      </c>
      <c r="D979" s="727" t="n">
        <v>-1521</v>
      </c>
      <c r="E979" s="352" t="inlineStr">
        <is>
          <t>364.29</t>
        </is>
      </c>
      <c r="F979" s="341" t="n">
        <v>84.25</v>
      </c>
      <c r="G979" s="355" t="inlineStr">
        <is>
          <t>363.86</t>
        </is>
      </c>
      <c r="H979" s="356" t="inlineStr">
        <is>
          <t>369.39</t>
        </is>
      </c>
      <c r="I979" s="354" t="inlineStr">
        <is>
          <t>국민대</t>
        </is>
      </c>
      <c r="J979" s="340" t="inlineStr">
        <is>
          <t>미래융합전공</t>
        </is>
      </c>
      <c r="K979" s="339" t="inlineStr">
        <is>
          <t>자연</t>
        </is>
      </c>
      <c r="L979" s="357" t="n">
        <v>200</v>
      </c>
      <c r="M979" s="358" t="inlineStr">
        <is>
          <t xml:space="preserve">691.98 / </t>
        </is>
      </c>
      <c r="N979" s="359" t="n">
        <v>1000</v>
      </c>
      <c r="O979" s="360" t="inlineStr">
        <is>
          <t>표점</t>
        </is>
      </c>
      <c r="P979" s="343" t="inlineStr">
        <is>
          <t>표점</t>
        </is>
      </c>
      <c r="Q979" s="342" t="inlineStr">
        <is>
          <t>2과목</t>
        </is>
      </c>
      <c r="R979" s="344" t="n">
        <v>20</v>
      </c>
      <c r="S979" s="345" t="n">
        <v>30</v>
      </c>
      <c r="T979" s="362" t="n">
        <v>30</v>
      </c>
      <c r="U979" s="361" t="n">
        <v>84.25</v>
      </c>
      <c r="V979" s="346" t="n">
        <v>121.4346380880067</v>
      </c>
      <c r="W979" s="348" t="n">
        <v>120.36797142134</v>
      </c>
      <c r="X979" s="347" t="n">
        <v>61.03</v>
      </c>
      <c r="Y979" s="357" t="inlineStr"/>
      <c r="Z979" s="365" t="inlineStr">
        <is>
          <t>2등급</t>
        </is>
      </c>
      <c r="AA979" s="350" t="n">
        <v>196</v>
      </c>
      <c r="AB979" s="349" t="inlineStr">
        <is>
          <t>만점</t>
        </is>
      </c>
      <c r="AC979" s="350" t="n">
        <v>0</v>
      </c>
      <c r="AD979" s="349" t="inlineStr">
        <is>
          <t>만점</t>
        </is>
      </c>
      <c r="AE979" s="364" t="n">
        <v>0</v>
      </c>
      <c r="AF979" s="366" t="n">
        <v>10.909</v>
      </c>
      <c r="AG979" s="363" t="n">
        <v>0</v>
      </c>
      <c r="AH979" s="635" t="inlineStr">
        <is>
          <t xml:space="preserve"> 미/기,과3%</t>
        </is>
      </c>
      <c r="AL979" s="487" t="inlineStr">
        <is>
          <t>국민대 미래융합전공</t>
        </is>
      </c>
      <c r="AM979" s="477" t="inlineStr">
        <is>
          <t>자연</t>
        </is>
      </c>
      <c r="AN979" s="637" t="n">
        <v>100</v>
      </c>
      <c r="AO979" s="478" t="n">
        <v>-1521</v>
      </c>
      <c r="AP979" s="463" t="n">
        <v>-1521</v>
      </c>
      <c r="AQ979" s="479" t="n">
        <v>0</v>
      </c>
      <c r="AR979" s="476" t="inlineStr">
        <is>
          <t>13.03 → 12.32</t>
        </is>
      </c>
      <c r="BA979" s="313" t="inlineStr">
        <is>
          <t>자연555</t>
        </is>
      </c>
    </row>
    <row r="980" ht="16.5" customHeight="1" s="671">
      <c r="B980" s="367" t="inlineStr">
        <is>
          <t>13.03</t>
        </is>
      </c>
      <c r="C980" s="351" t="inlineStr">
        <is>
          <t>28,275</t>
        </is>
      </c>
      <c r="D980" s="727" t="n">
        <v>-1521</v>
      </c>
      <c r="E980" s="352" t="inlineStr"/>
      <c r="F980" s="341" t="n">
        <v>84.23999999999999</v>
      </c>
      <c r="G980" s="355" t="inlineStr">
        <is>
          <t>364.37</t>
        </is>
      </c>
      <c r="H980" s="356" t="inlineStr">
        <is>
          <t>368.88</t>
        </is>
      </c>
      <c r="I980" s="354" t="inlineStr">
        <is>
          <t>숙명여대</t>
        </is>
      </c>
      <c r="J980" s="340" t="inlineStr">
        <is>
          <t>중어중문학부</t>
        </is>
      </c>
      <c r="K980" s="339" t="inlineStr">
        <is>
          <t>통합</t>
        </is>
      </c>
      <c r="L980" s="357" t="n">
        <v>20</v>
      </c>
      <c r="M980" s="358" t="inlineStr">
        <is>
          <t xml:space="preserve">896.19 / </t>
        </is>
      </c>
      <c r="N980" s="359" t="n">
        <v>1000</v>
      </c>
      <c r="O980" s="360" t="inlineStr">
        <is>
          <t>표점/만점</t>
        </is>
      </c>
      <c r="P980" s="343" t="inlineStr">
        <is>
          <t>변표/만점</t>
        </is>
      </c>
      <c r="Q980" s="342" t="inlineStr">
        <is>
          <t>2과목</t>
        </is>
      </c>
      <c r="R980" s="344" t="n">
        <v>35</v>
      </c>
      <c r="S980" s="345" t="n">
        <v>25</v>
      </c>
      <c r="T980" s="362" t="n">
        <v>20</v>
      </c>
      <c r="U980" s="361" t="n">
        <v>84.23999999999999</v>
      </c>
      <c r="V980" s="346" t="n">
        <v>121.4241018830057</v>
      </c>
      <c r="W980" s="348" t="n">
        <v>120.3574352163391</v>
      </c>
      <c r="X980" s="347" t="n">
        <v>61.29</v>
      </c>
      <c r="Y980" s="357" t="n">
        <v>61.79</v>
      </c>
      <c r="Z980" s="365" t="inlineStr">
        <is>
          <t>2등급</t>
        </is>
      </c>
      <c r="AA980" s="350" t="n">
        <v>196</v>
      </c>
      <c r="AB980" s="349" t="inlineStr">
        <is>
          <t>만점</t>
        </is>
      </c>
      <c r="AC980" s="350" t="n">
        <v>3</v>
      </c>
      <c r="AD980" s="349" t="inlineStr">
        <is>
          <t>만점</t>
        </is>
      </c>
      <c r="AE980" s="364" t="n">
        <v>0</v>
      </c>
      <c r="AF980" s="366" t="n">
        <v>0</v>
      </c>
      <c r="AG980" s="363" t="n">
        <v>0</v>
      </c>
      <c r="AH980" s="635" t="inlineStr"/>
      <c r="AL980" s="487" t="inlineStr">
        <is>
          <t>숙명여대 중어중문학부</t>
        </is>
      </c>
      <c r="AM980" s="477" t="inlineStr">
        <is>
          <t>통합</t>
        </is>
      </c>
      <c r="AN980" s="637" t="n">
        <v>100</v>
      </c>
      <c r="AO980" s="478" t="n">
        <v>-1521</v>
      </c>
      <c r="AP980" s="463" t="n">
        <v>-724</v>
      </c>
      <c r="AQ980" s="479" t="n">
        <v>-797</v>
      </c>
      <c r="AR980" s="476" t="inlineStr">
        <is>
          <t>13.04 → 12.70</t>
        </is>
      </c>
      <c r="BA980" s="313" t="inlineStr">
        <is>
          <t>통합인문412</t>
        </is>
      </c>
    </row>
    <row r="981" ht="16.5" customHeight="1" s="671">
      <c r="B981" s="367" t="inlineStr">
        <is>
          <t>13.03</t>
        </is>
      </c>
      <c r="C981" s="351" t="inlineStr">
        <is>
          <t>28,275</t>
        </is>
      </c>
      <c r="D981" s="727" t="n">
        <v>-1522</v>
      </c>
      <c r="E981" s="352" t="inlineStr"/>
      <c r="F981" s="341" t="n">
        <v>84.23</v>
      </c>
      <c r="G981" s="355" t="inlineStr">
        <is>
          <t>363.82</t>
        </is>
      </c>
      <c r="H981" s="356" t="inlineStr">
        <is>
          <t>369.36</t>
        </is>
      </c>
      <c r="I981" s="354" t="inlineStr">
        <is>
          <t>숭실대</t>
        </is>
      </c>
      <c r="J981" s="340" t="inlineStr">
        <is>
          <t>화학과</t>
        </is>
      </c>
      <c r="K981" s="339" t="inlineStr">
        <is>
          <t>자연</t>
        </is>
      </c>
      <c r="L981" s="357" t="n">
        <v>13</v>
      </c>
      <c r="M981" s="358" t="inlineStr">
        <is>
          <t xml:space="preserve">906.92 / </t>
        </is>
      </c>
      <c r="N981" s="359" t="n">
        <v>1000</v>
      </c>
      <c r="O981" s="360" t="inlineStr">
        <is>
          <t>표점/만점</t>
        </is>
      </c>
      <c r="P981" s="343" t="inlineStr">
        <is>
          <t>변표/만점</t>
        </is>
      </c>
      <c r="Q981" s="342" t="inlineStr">
        <is>
          <t>2과목</t>
        </is>
      </c>
      <c r="R981" s="344" t="n">
        <v>20</v>
      </c>
      <c r="S981" s="345" t="n">
        <v>35</v>
      </c>
      <c r="T981" s="362" t="n">
        <v>25</v>
      </c>
      <c r="U981" s="361" t="n">
        <v>84.23</v>
      </c>
      <c r="V981" s="346" t="n">
        <v>121.4225240141935</v>
      </c>
      <c r="W981" s="348" t="n">
        <v>120.3558573475268</v>
      </c>
      <c r="X981" s="347" t="n">
        <v>61.02</v>
      </c>
      <c r="Y981" s="357" t="n">
        <v>61.8</v>
      </c>
      <c r="Z981" s="365" t="inlineStr">
        <is>
          <t>2등급</t>
        </is>
      </c>
      <c r="AA981" s="350" t="n">
        <v>194</v>
      </c>
      <c r="AB981" s="349" t="inlineStr">
        <is>
          <t>만점</t>
        </is>
      </c>
      <c r="AC981" s="350" t="n">
        <v>4</v>
      </c>
      <c r="AD981" s="349" t="inlineStr">
        <is>
          <t>만점</t>
        </is>
      </c>
      <c r="AE981" s="364" t="n">
        <v>0</v>
      </c>
      <c r="AF981" s="366" t="n">
        <v>12.636</v>
      </c>
      <c r="AG981" s="363" t="n">
        <v>0</v>
      </c>
      <c r="AH981" s="635" t="inlineStr"/>
      <c r="AL981" s="487" t="inlineStr">
        <is>
          <t>숭실대 화학과</t>
        </is>
      </c>
      <c r="AM981" s="477" t="inlineStr">
        <is>
          <t>자연</t>
        </is>
      </c>
      <c r="AN981" s="637" t="n">
        <v>100</v>
      </c>
      <c r="AO981" s="478" t="n">
        <v>-1522</v>
      </c>
      <c r="AP981" s="463" t="n">
        <v>-1522</v>
      </c>
      <c r="AQ981" s="479" t="n">
        <v>0</v>
      </c>
      <c r="AR981" s="476" t="inlineStr">
        <is>
          <t>13.04 → 12.33</t>
        </is>
      </c>
      <c r="BA981" s="313" t="inlineStr">
        <is>
          <t>통합인문413</t>
        </is>
      </c>
    </row>
    <row r="982" ht="16.5" customHeight="1" s="671">
      <c r="B982" s="367" t="inlineStr">
        <is>
          <t>13.10</t>
        </is>
      </c>
      <c r="C982" s="351" t="inlineStr">
        <is>
          <t>28,427</t>
        </is>
      </c>
      <c r="D982" s="727" t="n">
        <v>-1522</v>
      </c>
      <c r="E982" s="352" t="inlineStr">
        <is>
          <t>364.12</t>
        </is>
      </c>
      <c r="F982" s="341" t="n">
        <v>84.15000000000001</v>
      </c>
      <c r="G982" s="355" t="inlineStr">
        <is>
          <t>363.64</t>
        </is>
      </c>
      <c r="H982" s="356" t="inlineStr">
        <is>
          <t>369.18</t>
        </is>
      </c>
      <c r="I982" s="354" t="inlineStr">
        <is>
          <t>아주대</t>
        </is>
      </c>
      <c r="J982" s="340" t="inlineStr">
        <is>
          <t>응용화학과</t>
        </is>
      </c>
      <c r="K982" s="339" t="inlineStr">
        <is>
          <t>자연</t>
        </is>
      </c>
      <c r="L982" s="357" t="n">
        <v>9</v>
      </c>
      <c r="M982" s="358" t="inlineStr">
        <is>
          <t xml:space="preserve">900.32 / </t>
        </is>
      </c>
      <c r="N982" s="359" t="n">
        <v>1000</v>
      </c>
      <c r="O982" s="360" t="inlineStr">
        <is>
          <t>표점/만점</t>
        </is>
      </c>
      <c r="P982" s="343" t="inlineStr">
        <is>
          <t>변표/만점</t>
        </is>
      </c>
      <c r="Q982" s="342" t="inlineStr">
        <is>
          <t>2과목</t>
        </is>
      </c>
      <c r="R982" s="344" t="n">
        <v>20</v>
      </c>
      <c r="S982" s="345" t="n">
        <v>35</v>
      </c>
      <c r="T982" s="362" t="n">
        <v>30</v>
      </c>
      <c r="U982" s="361" t="n">
        <v>84.15000000000001</v>
      </c>
      <c r="V982" s="346" t="n">
        <v>121.3647003471269</v>
      </c>
      <c r="W982" s="348" t="n">
        <v>120.2980336804602</v>
      </c>
      <c r="X982" s="347" t="n">
        <v>60.99</v>
      </c>
      <c r="Y982" s="357" t="n">
        <v>61.66</v>
      </c>
      <c r="Z982" s="365" t="inlineStr">
        <is>
          <t>2등급</t>
        </is>
      </c>
      <c r="AA982" s="350" t="n">
        <v>144</v>
      </c>
      <c r="AB982" s="349" t="inlineStr">
        <is>
          <t>만점</t>
        </is>
      </c>
      <c r="AC982" s="350" t="n">
        <v>0</v>
      </c>
      <c r="AD982" s="349" t="inlineStr">
        <is>
          <t>만점</t>
        </is>
      </c>
      <c r="AE982" s="364" t="n">
        <v>0</v>
      </c>
      <c r="AF982" s="366" t="n">
        <v>16.943</v>
      </c>
      <c r="AG982" s="363" t="n">
        <v>0</v>
      </c>
      <c r="AH982" s="635" t="inlineStr">
        <is>
          <t xml:space="preserve"> 미/기/과탐 3%</t>
        </is>
      </c>
      <c r="AL982" s="487" t="inlineStr">
        <is>
          <t>아주대 응용화학과</t>
        </is>
      </c>
      <c r="AM982" s="477" t="inlineStr">
        <is>
          <t>자연</t>
        </is>
      </c>
      <c r="AN982" s="637" t="n">
        <v>100</v>
      </c>
      <c r="AO982" s="478" t="n">
        <v>-1522</v>
      </c>
      <c r="AP982" s="463" t="n">
        <v>-1522</v>
      </c>
      <c r="AQ982" s="479" t="n">
        <v>0</v>
      </c>
      <c r="AR982" s="476" t="inlineStr">
        <is>
          <t>13.11 → 12.40</t>
        </is>
      </c>
      <c r="BA982" s="313" t="inlineStr">
        <is>
          <t>통합인문414</t>
        </is>
      </c>
    </row>
    <row r="983" ht="16.5" customHeight="1" s="671">
      <c r="B983" s="367" t="inlineStr">
        <is>
          <t>12.90</t>
        </is>
      </c>
      <c r="C983" s="351" t="inlineStr">
        <is>
          <t>27,993</t>
        </is>
      </c>
      <c r="D983" s="727" t="n">
        <v>-1523</v>
      </c>
      <c r="E983" s="352" t="inlineStr">
        <is>
          <t>363.84</t>
        </is>
      </c>
      <c r="F983" s="341" t="n">
        <v>84.14</v>
      </c>
      <c r="G983" s="355" t="inlineStr">
        <is>
          <t>364.17</t>
        </is>
      </c>
      <c r="H983" s="356" t="inlineStr">
        <is>
          <t>368.66</t>
        </is>
      </c>
      <c r="I983" s="354" t="inlineStr">
        <is>
          <t>국민대</t>
        </is>
      </c>
      <c r="J983" s="340" t="inlineStr">
        <is>
          <t>KMU International BusinessSchool</t>
        </is>
      </c>
      <c r="K983" s="339" t="inlineStr">
        <is>
          <t>통합</t>
        </is>
      </c>
      <c r="L983" s="357" t="n">
        <v>13</v>
      </c>
      <c r="M983" s="358" t="inlineStr">
        <is>
          <t xml:space="preserve">681 / </t>
        </is>
      </c>
      <c r="N983" s="359" t="n">
        <v>1000</v>
      </c>
      <c r="O983" s="360" t="inlineStr">
        <is>
          <t>표점</t>
        </is>
      </c>
      <c r="P983" s="343" t="inlineStr">
        <is>
          <t>표점</t>
        </is>
      </c>
      <c r="Q983" s="342" t="inlineStr">
        <is>
          <t>2과목</t>
        </is>
      </c>
      <c r="R983" s="344" t="n">
        <v>30</v>
      </c>
      <c r="S983" s="345" t="n">
        <v>30</v>
      </c>
      <c r="T983" s="362" t="n">
        <v>20</v>
      </c>
      <c r="U983" s="361" t="n">
        <v>84.14</v>
      </c>
      <c r="V983" s="346" t="n">
        <v>121.3584375203663</v>
      </c>
      <c r="W983" s="348" t="n">
        <v>120.2917708536996</v>
      </c>
      <c r="X983" s="347" t="n">
        <v>61.26</v>
      </c>
      <c r="Y983" s="357" t="inlineStr"/>
      <c r="Z983" s="365" t="inlineStr">
        <is>
          <t>2등급</t>
        </is>
      </c>
      <c r="AA983" s="350" t="n">
        <v>196</v>
      </c>
      <c r="AB983" s="349" t="inlineStr">
        <is>
          <t>만점</t>
        </is>
      </c>
      <c r="AC983" s="350" t="n">
        <v>0</v>
      </c>
      <c r="AD983" s="349" t="inlineStr">
        <is>
          <t>만점</t>
        </is>
      </c>
      <c r="AE983" s="364" t="n">
        <v>0</v>
      </c>
      <c r="AF983" s="366" t="n">
        <v>0</v>
      </c>
      <c r="AG983" s="363" t="n">
        <v>0</v>
      </c>
      <c r="AH983" s="635" t="inlineStr"/>
      <c r="AL983" s="487" t="inlineStr">
        <is>
          <t>국민대 KMU International BusinessSchool</t>
        </is>
      </c>
      <c r="AM983" s="477" t="inlineStr">
        <is>
          <t>통합</t>
        </is>
      </c>
      <c r="AN983" s="637" t="n">
        <v>100</v>
      </c>
      <c r="AO983" s="478" t="n">
        <v>-1523</v>
      </c>
      <c r="AP983" s="463" t="n">
        <v>-724</v>
      </c>
      <c r="AQ983" s="479" t="n">
        <v>-799</v>
      </c>
      <c r="AR983" s="476" t="inlineStr">
        <is>
          <t>13.12 → 12.78</t>
        </is>
      </c>
      <c r="BA983" s="313" t="inlineStr">
        <is>
          <t>자연556</t>
        </is>
      </c>
    </row>
    <row r="984" ht="16.5" customHeight="1" s="671">
      <c r="B984" s="367" t="inlineStr">
        <is>
          <t>12.90</t>
        </is>
      </c>
      <c r="C984" s="351" t="inlineStr">
        <is>
          <t>27,993</t>
        </is>
      </c>
      <c r="D984" s="727" t="n">
        <v>-1523</v>
      </c>
      <c r="E984" s="352" t="inlineStr"/>
      <c r="F984" s="341" t="n">
        <v>84.14</v>
      </c>
      <c r="G984" s="355" t="inlineStr">
        <is>
          <t>364.17</t>
        </is>
      </c>
      <c r="H984" s="356" t="inlineStr">
        <is>
          <t>368.67</t>
        </is>
      </c>
      <c r="I984" s="354" t="inlineStr">
        <is>
          <t>국민대</t>
        </is>
      </c>
      <c r="J984" s="340" t="inlineStr">
        <is>
          <t>국어국문학전공</t>
        </is>
      </c>
      <c r="K984" s="339" t="inlineStr">
        <is>
          <t>통합</t>
        </is>
      </c>
      <c r="L984" s="357" t="n">
        <v>5</v>
      </c>
      <c r="M984" s="358" t="inlineStr">
        <is>
          <t xml:space="preserve">681 / </t>
        </is>
      </c>
      <c r="N984" s="359" t="n">
        <v>1000</v>
      </c>
      <c r="O984" s="360" t="inlineStr">
        <is>
          <t>표점</t>
        </is>
      </c>
      <c r="P984" s="343" t="inlineStr">
        <is>
          <t>표점</t>
        </is>
      </c>
      <c r="Q984" s="342" t="inlineStr">
        <is>
          <t>2과목</t>
        </is>
      </c>
      <c r="R984" s="344" t="n">
        <v>30</v>
      </c>
      <c r="S984" s="345" t="n">
        <v>30</v>
      </c>
      <c r="T984" s="362" t="n">
        <v>20</v>
      </c>
      <c r="U984" s="361" t="n">
        <v>84.14</v>
      </c>
      <c r="V984" s="346" t="n">
        <v>121.3584375203663</v>
      </c>
      <c r="W984" s="348" t="n">
        <v>120.2917708536996</v>
      </c>
      <c r="X984" s="347" t="n">
        <v>61.26</v>
      </c>
      <c r="Y984" s="357" t="inlineStr"/>
      <c r="Z984" s="365" t="inlineStr">
        <is>
          <t>2등급</t>
        </is>
      </c>
      <c r="AA984" s="350" t="n">
        <v>196</v>
      </c>
      <c r="AB984" s="349" t="inlineStr">
        <is>
          <t>만점</t>
        </is>
      </c>
      <c r="AC984" s="350" t="n">
        <v>0</v>
      </c>
      <c r="AD984" s="349" t="inlineStr">
        <is>
          <t>만점</t>
        </is>
      </c>
      <c r="AE984" s="364" t="n">
        <v>0</v>
      </c>
      <c r="AF984" s="366" t="n">
        <v>0</v>
      </c>
      <c r="AG984" s="363" t="n">
        <v>0</v>
      </c>
      <c r="AH984" s="635" t="inlineStr"/>
      <c r="AL984" s="487" t="inlineStr">
        <is>
          <t>국민대 국어국문학전공</t>
        </is>
      </c>
      <c r="AM984" s="477" t="inlineStr">
        <is>
          <t>통합</t>
        </is>
      </c>
      <c r="AN984" s="637" t="n">
        <v>100</v>
      </c>
      <c r="AO984" s="478" t="n">
        <v>-1523</v>
      </c>
      <c r="AP984" s="463" t="n">
        <v>-724</v>
      </c>
      <c r="AQ984" s="479" t="n">
        <v>-799</v>
      </c>
      <c r="AR984" s="476" t="inlineStr">
        <is>
          <t>13.12 → 12.78</t>
        </is>
      </c>
      <c r="BA984" s="313" t="inlineStr">
        <is>
          <t>자연557</t>
        </is>
      </c>
    </row>
    <row r="985" ht="16.5" customHeight="1" s="671">
      <c r="B985" s="367" t="inlineStr">
        <is>
          <t>12.92</t>
        </is>
      </c>
      <c r="C985" s="351" t="inlineStr">
        <is>
          <t>28,036</t>
        </is>
      </c>
      <c r="D985" s="727" t="n">
        <v>-1524</v>
      </c>
      <c r="E985" s="352" t="inlineStr">
        <is>
          <t>364.11</t>
        </is>
      </c>
      <c r="F985" s="341" t="n">
        <v>84.12</v>
      </c>
      <c r="G985" s="355" t="inlineStr">
        <is>
          <t>364.13</t>
        </is>
      </c>
      <c r="H985" s="356" t="inlineStr">
        <is>
          <t>368.62</t>
        </is>
      </c>
      <c r="I985" s="354" t="inlineStr">
        <is>
          <t>부산대</t>
        </is>
      </c>
      <c r="J985" s="340" t="inlineStr">
        <is>
          <t>미디어커뮤니케이션학과</t>
        </is>
      </c>
      <c r="K985" s="339" t="inlineStr">
        <is>
          <t>통합</t>
        </is>
      </c>
      <c r="L985" s="357" t="n">
        <v>15</v>
      </c>
      <c r="M985" s="358" t="inlineStr">
        <is>
          <t xml:space="preserve">693.5 / </t>
        </is>
      </c>
      <c r="N985" s="359" t="n">
        <v>1000</v>
      </c>
      <c r="O985" s="360" t="inlineStr">
        <is>
          <t>표점</t>
        </is>
      </c>
      <c r="P985" s="343" t="inlineStr">
        <is>
          <t>표점</t>
        </is>
      </c>
      <c r="Q985" s="342" t="inlineStr">
        <is>
          <t>2과목</t>
        </is>
      </c>
      <c r="R985" s="344" t="n">
        <v>30</v>
      </c>
      <c r="S985" s="345" t="n">
        <v>25</v>
      </c>
      <c r="T985" s="362" t="n">
        <v>25</v>
      </c>
      <c r="U985" s="361" t="n">
        <v>84.12</v>
      </c>
      <c r="V985" s="346" t="n">
        <v>121.3439624599046</v>
      </c>
      <c r="W985" s="348" t="n">
        <v>120.277295793238</v>
      </c>
      <c r="X985" s="347" t="n">
        <v>61.25</v>
      </c>
      <c r="Y985" s="357" t="inlineStr"/>
      <c r="Z985" s="365" t="inlineStr">
        <is>
          <t>2등급</t>
        </is>
      </c>
      <c r="AA985" s="350" t="n">
        <v>198</v>
      </c>
      <c r="AB985" s="349" t="inlineStr">
        <is>
          <t>만점</t>
        </is>
      </c>
      <c r="AC985" s="350" t="n">
        <v>10</v>
      </c>
      <c r="AD985" s="349" t="inlineStr">
        <is>
          <t>만점</t>
        </is>
      </c>
      <c r="AE985" s="364" t="n">
        <v>0</v>
      </c>
      <c r="AF985" s="366" t="n">
        <v>0</v>
      </c>
      <c r="AG985" s="363" t="n">
        <v>0</v>
      </c>
      <c r="AH985" s="635" t="inlineStr"/>
      <c r="AL985" s="487" t="inlineStr">
        <is>
          <t>부산대 미디어커뮤니케이션학과</t>
        </is>
      </c>
      <c r="AM985" s="477" t="inlineStr">
        <is>
          <t>통합</t>
        </is>
      </c>
      <c r="AN985" s="637" t="n">
        <v>100</v>
      </c>
      <c r="AO985" s="478" t="n">
        <v>-1524</v>
      </c>
      <c r="AP985" s="463" t="n">
        <v>-724</v>
      </c>
      <c r="AQ985" s="479" t="n">
        <v>-800</v>
      </c>
      <c r="AR985" s="476" t="inlineStr">
        <is>
          <t>13.14 → 12.80</t>
        </is>
      </c>
      <c r="BA985" s="313" t="inlineStr">
        <is>
          <t>자연558</t>
        </is>
      </c>
    </row>
    <row r="986" ht="16.5" customHeight="1" s="671">
      <c r="B986" s="367" t="inlineStr">
        <is>
          <t>13.17</t>
        </is>
      </c>
      <c r="C986" s="351" t="inlineStr">
        <is>
          <t>28,579</t>
        </is>
      </c>
      <c r="D986" s="727" t="n">
        <v>-1524</v>
      </c>
      <c r="E986" s="352" t="inlineStr">
        <is>
          <t>364.11</t>
        </is>
      </c>
      <c r="F986" s="341" t="n">
        <v>84.08</v>
      </c>
      <c r="G986" s="355" t="inlineStr">
        <is>
          <t>364.05</t>
        </is>
      </c>
      <c r="H986" s="356" t="inlineStr">
        <is>
          <t>368.52</t>
        </is>
      </c>
      <c r="I986" s="354" t="inlineStr">
        <is>
          <t>인하대</t>
        </is>
      </c>
      <c r="J986" s="340" t="inlineStr">
        <is>
          <t>사회교육과</t>
        </is>
      </c>
      <c r="K986" s="339" t="inlineStr">
        <is>
          <t>통합</t>
        </is>
      </c>
      <c r="L986" s="357" t="n">
        <v>8</v>
      </c>
      <c r="M986" s="358" t="inlineStr">
        <is>
          <t xml:space="preserve">888.7 / </t>
        </is>
      </c>
      <c r="N986" s="359" t="n">
        <v>1000</v>
      </c>
      <c r="O986" s="360" t="inlineStr">
        <is>
          <t>표점/만점</t>
        </is>
      </c>
      <c r="P986" s="343" t="inlineStr">
        <is>
          <t>변표/만점</t>
        </is>
      </c>
      <c r="Q986" s="342" t="inlineStr">
        <is>
          <t>2과목</t>
        </is>
      </c>
      <c r="R986" s="344" t="n">
        <v>35</v>
      </c>
      <c r="S986" s="345" t="n">
        <v>25</v>
      </c>
      <c r="T986" s="362" t="n">
        <v>25</v>
      </c>
      <c r="U986" s="361" t="n">
        <v>84.08</v>
      </c>
      <c r="V986" s="346" t="n">
        <v>121.3179013757494</v>
      </c>
      <c r="W986" s="348" t="n">
        <v>120.2512347090827</v>
      </c>
      <c r="X986" s="347" t="n">
        <v>61.24</v>
      </c>
      <c r="Y986" s="357" t="n">
        <v>61.73999999999999</v>
      </c>
      <c r="Z986" s="365" t="inlineStr">
        <is>
          <t>2등급</t>
        </is>
      </c>
      <c r="AA986" s="350" t="n">
        <v>148</v>
      </c>
      <c r="AB986" s="349" t="inlineStr">
        <is>
          <t>만점</t>
        </is>
      </c>
      <c r="AC986" s="350" t="n">
        <v>0</v>
      </c>
      <c r="AD986" s="349" t="inlineStr">
        <is>
          <t>만점</t>
        </is>
      </c>
      <c r="AE986" s="364" t="n">
        <v>0</v>
      </c>
      <c r="AF986" s="366" t="n">
        <v>0</v>
      </c>
      <c r="AG986" s="363" t="n">
        <v>0</v>
      </c>
      <c r="AH986" s="635" t="inlineStr"/>
      <c r="AL986" s="487" t="inlineStr">
        <is>
          <t>인하대 사회교육과</t>
        </is>
      </c>
      <c r="AM986" s="477" t="inlineStr">
        <is>
          <t>통합</t>
        </is>
      </c>
      <c r="AN986" s="637" t="n">
        <v>100</v>
      </c>
      <c r="AO986" s="478" t="n">
        <v>-1524</v>
      </c>
      <c r="AP986" s="463" t="n">
        <v>-724</v>
      </c>
      <c r="AQ986" s="479" t="n">
        <v>-800</v>
      </c>
      <c r="AR986" s="476" t="inlineStr">
        <is>
          <t>13.18 → 12.84</t>
        </is>
      </c>
      <c r="BA986" s="313" t="inlineStr">
        <is>
          <t>자연559</t>
        </is>
      </c>
    </row>
    <row r="987" ht="16.5" customHeight="1" s="671">
      <c r="B987" s="367" t="inlineStr">
        <is>
          <t>13.17</t>
        </is>
      </c>
      <c r="C987" s="351" t="inlineStr">
        <is>
          <t>28,579</t>
        </is>
      </c>
      <c r="D987" s="727" t="n">
        <v>-1525</v>
      </c>
      <c r="E987" s="352" t="inlineStr"/>
      <c r="F987" s="341" t="n">
        <v>84.08</v>
      </c>
      <c r="G987" s="355" t="inlineStr">
        <is>
          <t>363.50</t>
        </is>
      </c>
      <c r="H987" s="356" t="inlineStr">
        <is>
          <t>369.00</t>
        </is>
      </c>
      <c r="I987" s="354" t="inlineStr">
        <is>
          <t>세종대</t>
        </is>
      </c>
      <c r="J987" s="340" t="inlineStr">
        <is>
          <t>인공지능데이터사이언스학과</t>
        </is>
      </c>
      <c r="K987" s="339" t="inlineStr">
        <is>
          <t>자연</t>
        </is>
      </c>
      <c r="L987" s="357" t="n">
        <v>62</v>
      </c>
      <c r="M987" s="358" t="inlineStr">
        <is>
          <t xml:space="preserve">705.05 / </t>
        </is>
      </c>
      <c r="N987" s="359" t="n">
        <v>1000</v>
      </c>
      <c r="O987" s="360" t="inlineStr">
        <is>
          <t>표점</t>
        </is>
      </c>
      <c r="P987" s="343" t="inlineStr">
        <is>
          <t>변표</t>
        </is>
      </c>
      <c r="Q987" s="342" t="inlineStr">
        <is>
          <t>2과목</t>
        </is>
      </c>
      <c r="R987" s="344" t="n">
        <v>20</v>
      </c>
      <c r="S987" s="345" t="n">
        <v>35</v>
      </c>
      <c r="T987" s="362" t="n">
        <v>25</v>
      </c>
      <c r="U987" s="361" t="n">
        <v>84.08</v>
      </c>
      <c r="V987" s="346" t="n">
        <v>121.3195225916453</v>
      </c>
      <c r="W987" s="348" t="n">
        <v>120.2528559249787</v>
      </c>
      <c r="X987" s="347" t="n">
        <v>60.96</v>
      </c>
      <c r="Y987" s="357" t="n">
        <v>61.73999999999999</v>
      </c>
      <c r="Z987" s="365" t="inlineStr">
        <is>
          <t>2등급</t>
        </is>
      </c>
      <c r="AA987" s="350" t="n">
        <v>198</v>
      </c>
      <c r="AB987" s="349" t="inlineStr">
        <is>
          <t>만점</t>
        </is>
      </c>
      <c r="AC987" s="350" t="n">
        <v>10</v>
      </c>
      <c r="AD987" s="349" t="inlineStr">
        <is>
          <t>만점</t>
        </is>
      </c>
      <c r="AE987" s="364" t="n">
        <v>0</v>
      </c>
      <c r="AF987" s="366" t="n">
        <v>10.944</v>
      </c>
      <c r="AG987" s="363" t="n">
        <v>0</v>
      </c>
      <c r="AH987" s="635" t="inlineStr">
        <is>
          <t xml:space="preserve"> 미/기/과탐 3%가산</t>
        </is>
      </c>
      <c r="AL987" s="487" t="inlineStr">
        <is>
          <t>세종대 인공지능데이터사이언스학과</t>
        </is>
      </c>
      <c r="AM987" s="477" t="inlineStr">
        <is>
          <t>자연</t>
        </is>
      </c>
      <c r="AN987" s="637" t="n">
        <v>100</v>
      </c>
      <c r="AO987" s="478" t="n">
        <v>-1525</v>
      </c>
      <c r="AP987" s="463" t="n">
        <v>-1525</v>
      </c>
      <c r="AQ987" s="479" t="n">
        <v>0</v>
      </c>
      <c r="AR987" s="476" t="inlineStr">
        <is>
          <t>13.18 → 12.47</t>
        </is>
      </c>
      <c r="BA987" s="313" t="inlineStr">
        <is>
          <t>자연560</t>
        </is>
      </c>
    </row>
    <row r="988" ht="16.5" customHeight="1" s="671">
      <c r="B988" s="367" t="inlineStr">
        <is>
          <t>13.19</t>
        </is>
      </c>
      <c r="C988" s="351" t="inlineStr">
        <is>
          <t>28,622</t>
        </is>
      </c>
      <c r="D988" s="727" t="n">
        <v>-1525</v>
      </c>
      <c r="E988" s="352" t="inlineStr">
        <is>
          <t>363.51</t>
        </is>
      </c>
      <c r="F988" s="341" t="n">
        <v>84.06</v>
      </c>
      <c r="G988" s="355" t="inlineStr">
        <is>
          <t>363.46</t>
        </is>
      </c>
      <c r="H988" s="356" t="inlineStr">
        <is>
          <t>368.95</t>
        </is>
      </c>
      <c r="I988" s="354" t="inlineStr">
        <is>
          <t>국민대</t>
        </is>
      </c>
      <c r="J988" s="340" t="inlineStr">
        <is>
          <t>나노소재전공</t>
        </is>
      </c>
      <c r="K988" s="339" t="inlineStr">
        <is>
          <t>자연</t>
        </is>
      </c>
      <c r="L988" s="357" t="n">
        <v>7</v>
      </c>
      <c r="M988" s="358" t="inlineStr">
        <is>
          <t xml:space="preserve">691.44 / </t>
        </is>
      </c>
      <c r="N988" s="359" t="n">
        <v>1000</v>
      </c>
      <c r="O988" s="360" t="inlineStr">
        <is>
          <t>표점</t>
        </is>
      </c>
      <c r="P988" s="343" t="inlineStr">
        <is>
          <t>표점</t>
        </is>
      </c>
      <c r="Q988" s="342" t="inlineStr">
        <is>
          <t>2과목</t>
        </is>
      </c>
      <c r="R988" s="344" t="n">
        <v>20</v>
      </c>
      <c r="S988" s="345" t="n">
        <v>30</v>
      </c>
      <c r="T988" s="362" t="n">
        <v>30</v>
      </c>
      <c r="U988" s="361" t="n">
        <v>84.06</v>
      </c>
      <c r="V988" s="346" t="n">
        <v>121.3056225850777</v>
      </c>
      <c r="W988" s="348" t="n">
        <v>120.238955918411</v>
      </c>
      <c r="X988" s="347" t="n">
        <v>60.96</v>
      </c>
      <c r="Y988" s="357" t="inlineStr"/>
      <c r="Z988" s="365" t="inlineStr">
        <is>
          <t>2등급</t>
        </is>
      </c>
      <c r="AA988" s="350" t="n">
        <v>196</v>
      </c>
      <c r="AB988" s="349" t="inlineStr">
        <is>
          <t>만점</t>
        </is>
      </c>
      <c r="AC988" s="350" t="n">
        <v>0</v>
      </c>
      <c r="AD988" s="349" t="inlineStr">
        <is>
          <t>만점</t>
        </is>
      </c>
      <c r="AE988" s="364" t="n">
        <v>0</v>
      </c>
      <c r="AF988" s="366" t="n">
        <v>10.897</v>
      </c>
      <c r="AG988" s="363" t="n">
        <v>0</v>
      </c>
      <c r="AH988" s="635" t="inlineStr">
        <is>
          <t xml:space="preserve"> 미/기,과3%</t>
        </is>
      </c>
      <c r="AL988" s="487" t="inlineStr">
        <is>
          <t>국민대 나노소재전공</t>
        </is>
      </c>
      <c r="AM988" s="477" t="inlineStr">
        <is>
          <t>자연</t>
        </is>
      </c>
      <c r="AN988" s="637" t="n">
        <v>100</v>
      </c>
      <c r="AO988" s="478" t="n">
        <v>-1525</v>
      </c>
      <c r="AP988" s="463" t="n">
        <v>-1525</v>
      </c>
      <c r="AQ988" s="479" t="n">
        <v>0</v>
      </c>
      <c r="AR988" s="476" t="inlineStr">
        <is>
          <t>13.20 → 12.49</t>
        </is>
      </c>
      <c r="BA988" s="313" t="inlineStr">
        <is>
          <t>통합인문415</t>
        </is>
      </c>
    </row>
    <row r="989" ht="16.5" customHeight="1" s="671">
      <c r="B989" s="367" t="inlineStr">
        <is>
          <t>13.20</t>
        </is>
      </c>
      <c r="C989" s="351" t="inlineStr">
        <is>
          <t>28,644</t>
        </is>
      </c>
      <c r="D989" s="727" t="n">
        <v>-1526</v>
      </c>
      <c r="E989" s="352" t="inlineStr"/>
      <c r="F989" s="341" t="n">
        <v>84.05</v>
      </c>
      <c r="G989" s="355" t="inlineStr">
        <is>
          <t>363.99</t>
        </is>
      </c>
      <c r="H989" s="356" t="inlineStr">
        <is>
          <t>368.43</t>
        </is>
      </c>
      <c r="I989" s="354" t="inlineStr">
        <is>
          <t>숭실대</t>
        </is>
      </c>
      <c r="J989" s="340" t="inlineStr">
        <is>
          <t>사학과</t>
        </is>
      </c>
      <c r="K989" s="339" t="inlineStr">
        <is>
          <t>통합</t>
        </is>
      </c>
      <c r="L989" s="357" t="n">
        <v>9</v>
      </c>
      <c r="M989" s="358" t="inlineStr">
        <is>
          <t xml:space="preserve">894.49 / </t>
        </is>
      </c>
      <c r="N989" s="359" t="n">
        <v>1000</v>
      </c>
      <c r="O989" s="360" t="inlineStr">
        <is>
          <t>표점/만점</t>
        </is>
      </c>
      <c r="P989" s="343" t="inlineStr">
        <is>
          <t>변표/만점</t>
        </is>
      </c>
      <c r="Q989" s="342" t="inlineStr">
        <is>
          <t>2과목</t>
        </is>
      </c>
      <c r="R989" s="344" t="n">
        <v>35</v>
      </c>
      <c r="S989" s="345" t="n">
        <v>25</v>
      </c>
      <c r="T989" s="362" t="n">
        <v>20</v>
      </c>
      <c r="U989" s="361" t="n">
        <v>84.05</v>
      </c>
      <c r="V989" s="346" t="n">
        <v>121.2985662003424</v>
      </c>
      <c r="W989" s="348" t="n">
        <v>120.2318995336757</v>
      </c>
      <c r="X989" s="347" t="n">
        <v>61.23</v>
      </c>
      <c r="Y989" s="357" t="n">
        <v>61.73</v>
      </c>
      <c r="Z989" s="365" t="inlineStr">
        <is>
          <t>2등급</t>
        </is>
      </c>
      <c r="AA989" s="350" t="n">
        <v>194</v>
      </c>
      <c r="AB989" s="349" t="inlineStr">
        <is>
          <t>만점</t>
        </is>
      </c>
      <c r="AC989" s="350" t="n">
        <v>4</v>
      </c>
      <c r="AD989" s="349" t="inlineStr">
        <is>
          <t>만점</t>
        </is>
      </c>
      <c r="AE989" s="364" t="n">
        <v>0</v>
      </c>
      <c r="AF989" s="366" t="n">
        <v>0</v>
      </c>
      <c r="AG989" s="363" t="n">
        <v>0</v>
      </c>
      <c r="AH989" s="635" t="inlineStr"/>
      <c r="AL989" s="487" t="inlineStr">
        <is>
          <t>숭실대 사학과</t>
        </is>
      </c>
      <c r="AM989" s="477" t="inlineStr">
        <is>
          <t>통합</t>
        </is>
      </c>
      <c r="AN989" s="637" t="n">
        <v>100</v>
      </c>
      <c r="AO989" s="478" t="n">
        <v>-1526</v>
      </c>
      <c r="AP989" s="463" t="n">
        <v>-724</v>
      </c>
      <c r="AQ989" s="479" t="n">
        <v>-802</v>
      </c>
      <c r="AR989" s="476" t="inlineStr">
        <is>
          <t>13.21 → 12.87</t>
        </is>
      </c>
      <c r="BA989" s="313" t="inlineStr">
        <is>
          <t>통합인문416</t>
        </is>
      </c>
    </row>
    <row r="990" ht="16.5" customHeight="1" s="671">
      <c r="B990" s="367" t="inlineStr">
        <is>
          <t>13.21</t>
        </is>
      </c>
      <c r="C990" s="351" t="inlineStr">
        <is>
          <t>28,666</t>
        </is>
      </c>
      <c r="D990" s="727" t="n">
        <v>-1526</v>
      </c>
      <c r="E990" s="352" t="inlineStr"/>
      <c r="F990" s="341" t="n">
        <v>84.04000000000001</v>
      </c>
      <c r="G990" s="355" t="inlineStr">
        <is>
          <t>363.42</t>
        </is>
      </c>
      <c r="H990" s="356" t="inlineStr">
        <is>
          <t>368.90</t>
        </is>
      </c>
      <c r="I990" s="354" t="inlineStr">
        <is>
          <t>인하대</t>
        </is>
      </c>
      <c r="J990" s="340" t="inlineStr">
        <is>
          <t>컴퓨터공학과</t>
        </is>
      </c>
      <c r="K990" s="339" t="inlineStr">
        <is>
          <t>자연</t>
        </is>
      </c>
      <c r="L990" s="357" t="n">
        <v>55</v>
      </c>
      <c r="M990" s="358" t="inlineStr">
        <is>
          <t xml:space="preserve">898.2 / </t>
        </is>
      </c>
      <c r="N990" s="359" t="n">
        <v>1000</v>
      </c>
      <c r="O990" s="360" t="inlineStr">
        <is>
          <t>표점/만점</t>
        </is>
      </c>
      <c r="P990" s="343" t="inlineStr">
        <is>
          <t>변표/만점</t>
        </is>
      </c>
      <c r="Q990" s="342" t="inlineStr">
        <is>
          <t>2과목</t>
        </is>
      </c>
      <c r="R990" s="344" t="n">
        <v>25</v>
      </c>
      <c r="S990" s="345" t="n">
        <v>35</v>
      </c>
      <c r="T990" s="362" t="n">
        <v>30</v>
      </c>
      <c r="U990" s="361" t="n">
        <v>84.04000000000001</v>
      </c>
      <c r="V990" s="346" t="n">
        <v>121.2926585056249</v>
      </c>
      <c r="W990" s="348" t="n">
        <v>120.2259918389583</v>
      </c>
      <c r="X990" s="347" t="n">
        <v>60.95</v>
      </c>
      <c r="Y990" s="357" t="n">
        <v>61.73</v>
      </c>
      <c r="Z990" s="365" t="inlineStr">
        <is>
          <t>2등급</t>
        </is>
      </c>
      <c r="AA990" s="350" t="n">
        <v>98</v>
      </c>
      <c r="AB990" s="349" t="inlineStr">
        <is>
          <t>만점</t>
        </is>
      </c>
      <c r="AC990" s="350" t="n">
        <v>0</v>
      </c>
      <c r="AD990" s="349" t="inlineStr">
        <is>
          <t>만점</t>
        </is>
      </c>
      <c r="AE990" s="364" t="n">
        <v>0</v>
      </c>
      <c r="AF990" s="366" t="n">
        <v>16.954</v>
      </c>
      <c r="AG990" s="363" t="n">
        <v>0</v>
      </c>
      <c r="AH990" s="635" t="inlineStr">
        <is>
          <t xml:space="preserve"> 미/기/과탐 3%</t>
        </is>
      </c>
      <c r="AL990" s="487" t="inlineStr">
        <is>
          <t>인하대 컴퓨터공학과</t>
        </is>
      </c>
      <c r="AM990" s="477" t="inlineStr">
        <is>
          <t>자연</t>
        </is>
      </c>
      <c r="AN990" s="637" t="n">
        <v>100</v>
      </c>
      <c r="AO990" s="478" t="n">
        <v>-1526</v>
      </c>
      <c r="AP990" s="463" t="n">
        <v>-1526</v>
      </c>
      <c r="AQ990" s="479" t="n">
        <v>0</v>
      </c>
      <c r="AR990" s="476" t="inlineStr">
        <is>
          <t>13.22 → 12.51</t>
        </is>
      </c>
      <c r="BA990" s="313" t="inlineStr">
        <is>
          <t>통합인문417</t>
        </is>
      </c>
    </row>
    <row r="991" ht="16.5" customHeight="1" s="671">
      <c r="B991" s="367" t="inlineStr">
        <is>
          <t>13.21</t>
        </is>
      </c>
      <c r="C991" s="351" t="inlineStr">
        <is>
          <t>28,666</t>
        </is>
      </c>
      <c r="D991" s="727" t="n">
        <v>-1527</v>
      </c>
      <c r="E991" s="352" t="inlineStr">
        <is>
          <t>363.74</t>
        </is>
      </c>
      <c r="F991" s="341" t="n">
        <v>84.04000000000001</v>
      </c>
      <c r="G991" s="355" t="inlineStr">
        <is>
          <t>363.43</t>
        </is>
      </c>
      <c r="H991" s="356" t="inlineStr">
        <is>
          <t>368.92</t>
        </is>
      </c>
      <c r="I991" s="354" t="inlineStr">
        <is>
          <t>서울과학기술대</t>
        </is>
      </c>
      <c r="J991" s="340" t="inlineStr">
        <is>
          <t>건설시스템공학과</t>
        </is>
      </c>
      <c r="K991" s="339" t="inlineStr">
        <is>
          <t>자연</t>
        </is>
      </c>
      <c r="L991" s="357" t="n">
        <v>29</v>
      </c>
      <c r="M991" s="358" t="inlineStr">
        <is>
          <t xml:space="preserve">906.01 / </t>
        </is>
      </c>
      <c r="N991" s="359" t="n">
        <v>1000</v>
      </c>
      <c r="O991" s="360" t="inlineStr">
        <is>
          <t>표점/만점</t>
        </is>
      </c>
      <c r="P991" s="343" t="inlineStr">
        <is>
          <t>표점/만점</t>
        </is>
      </c>
      <c r="Q991" s="342" t="inlineStr">
        <is>
          <t>2과목</t>
        </is>
      </c>
      <c r="R991" s="344" t="n">
        <v>20</v>
      </c>
      <c r="S991" s="345" t="n">
        <v>35</v>
      </c>
      <c r="T991" s="362" t="n">
        <v>25</v>
      </c>
      <c r="U991" s="361" t="n">
        <v>84.04000000000001</v>
      </c>
      <c r="V991" s="346" t="n">
        <v>121.2963379848337</v>
      </c>
      <c r="W991" s="348" t="n">
        <v>120.2296713181671</v>
      </c>
      <c r="X991" s="347" t="inlineStr">
        <is>
          <t>61.21/67.91</t>
        </is>
      </c>
      <c r="Y991" s="357" t="inlineStr"/>
      <c r="Z991" s="365" t="inlineStr">
        <is>
          <t>2등급</t>
        </is>
      </c>
      <c r="AA991" s="350" t="n">
        <v>195.56</v>
      </c>
      <c r="AB991" s="349" t="inlineStr">
        <is>
          <t>만점</t>
        </is>
      </c>
      <c r="AC991" s="350" t="n">
        <v>0</v>
      </c>
      <c r="AD991" s="349" t="inlineStr">
        <is>
          <t>만점</t>
        </is>
      </c>
      <c r="AE991" s="364" t="n">
        <v>0</v>
      </c>
      <c r="AF991" s="366" t="n">
        <v>15.461</v>
      </c>
      <c r="AG991" s="363" t="n">
        <v>0</v>
      </c>
      <c r="AH991" s="635" t="inlineStr">
        <is>
          <t xml:space="preserve"> 과탐7%</t>
        </is>
      </c>
      <c r="AL991" s="487" t="inlineStr">
        <is>
          <t>서울과학기술대 건설시스템공학과</t>
        </is>
      </c>
      <c r="AM991" s="477" t="inlineStr">
        <is>
          <t>자연</t>
        </is>
      </c>
      <c r="AN991" s="637" t="n">
        <v>100</v>
      </c>
      <c r="AO991" s="478" t="n">
        <v>-1527</v>
      </c>
      <c r="AP991" s="463" t="n">
        <v>-1527</v>
      </c>
      <c r="AQ991" s="479" t="n">
        <v>0</v>
      </c>
      <c r="AR991" s="476" t="inlineStr">
        <is>
          <t>13.21 → 12.51</t>
        </is>
      </c>
      <c r="BA991" s="313" t="inlineStr">
        <is>
          <t>통합인문418</t>
        </is>
      </c>
    </row>
    <row r="992" ht="16.5" customHeight="1" s="671">
      <c r="B992" s="367" t="inlineStr">
        <is>
          <t>13.22</t>
        </is>
      </c>
      <c r="C992" s="351" t="inlineStr">
        <is>
          <t>28,687</t>
        </is>
      </c>
      <c r="D992" s="727" t="n">
        <v>-1527</v>
      </c>
      <c r="E992" s="352" t="inlineStr">
        <is>
          <t>.00</t>
        </is>
      </c>
      <c r="F992" s="341" t="n">
        <v>84.03</v>
      </c>
      <c r="G992" s="355" t="inlineStr">
        <is>
          <t>363.41</t>
        </is>
      </c>
      <c r="H992" s="356" t="inlineStr">
        <is>
          <t>368.89</t>
        </is>
      </c>
      <c r="I992" s="354" t="inlineStr">
        <is>
          <t>서울과학기술대</t>
        </is>
      </c>
      <c r="J992" s="340" t="inlineStr">
        <is>
          <t>안전공학과</t>
        </is>
      </c>
      <c r="K992" s="339" t="inlineStr">
        <is>
          <t>자연</t>
        </is>
      </c>
      <c r="L992" s="357" t="n">
        <v>17</v>
      </c>
      <c r="M992" s="358" t="inlineStr">
        <is>
          <t xml:space="preserve">905.97 / </t>
        </is>
      </c>
      <c r="N992" s="359" t="n">
        <v>1000</v>
      </c>
      <c r="O992" s="360" t="inlineStr">
        <is>
          <t>표점/만점</t>
        </is>
      </c>
      <c r="P992" s="343" t="inlineStr">
        <is>
          <t>표점/만점</t>
        </is>
      </c>
      <c r="Q992" s="342" t="inlineStr">
        <is>
          <t>2과목</t>
        </is>
      </c>
      <c r="R992" s="344" t="n">
        <v>20</v>
      </c>
      <c r="S992" s="345" t="n">
        <v>35</v>
      </c>
      <c r="T992" s="362" t="n">
        <v>25</v>
      </c>
      <c r="U992" s="361" t="n">
        <v>84.03</v>
      </c>
      <c r="V992" s="346" t="n">
        <v>121.2896041394614</v>
      </c>
      <c r="W992" s="348" t="n">
        <v>120.2229374727947</v>
      </c>
      <c r="X992" s="347" t="inlineStr">
        <is>
          <t>61.21/67.91</t>
        </is>
      </c>
      <c r="Y992" s="357" t="inlineStr"/>
      <c r="Z992" s="365" t="inlineStr">
        <is>
          <t>2등급</t>
        </is>
      </c>
      <c r="AA992" s="350" t="n">
        <v>195.56</v>
      </c>
      <c r="AB992" s="349" t="inlineStr">
        <is>
          <t>만점</t>
        </is>
      </c>
      <c r="AC992" s="350" t="n">
        <v>0</v>
      </c>
      <c r="AD992" s="349" t="inlineStr">
        <is>
          <t>만점</t>
        </is>
      </c>
      <c r="AE992" s="364" t="n">
        <v>0</v>
      </c>
      <c r="AF992" s="366" t="n">
        <v>15.461</v>
      </c>
      <c r="AG992" s="363" t="n">
        <v>0</v>
      </c>
      <c r="AH992" s="635" t="inlineStr">
        <is>
          <t xml:space="preserve"> 과탐7%</t>
        </is>
      </c>
      <c r="AL992" s="487" t="inlineStr">
        <is>
          <t>서울과학기술대 안전공학과</t>
        </is>
      </c>
      <c r="AM992" s="477" t="inlineStr">
        <is>
          <t>자연</t>
        </is>
      </c>
      <c r="AN992" s="637" t="n">
        <v>100</v>
      </c>
      <c r="AO992" s="478" t="n">
        <v>-1527</v>
      </c>
      <c r="AP992" s="463" t="n">
        <v>-1527</v>
      </c>
      <c r="AQ992" s="479" t="n">
        <v>0</v>
      </c>
      <c r="AR992" s="476" t="inlineStr">
        <is>
          <t>13.22 → 12.52</t>
        </is>
      </c>
      <c r="BA992" s="313" t="inlineStr">
        <is>
          <t>자연561</t>
        </is>
      </c>
    </row>
    <row r="993" ht="16.5" customHeight="1" s="671">
      <c r="B993" s="367" t="inlineStr">
        <is>
          <t>13.23</t>
        </is>
      </c>
      <c r="C993" s="351" t="inlineStr">
        <is>
          <t>28,709</t>
        </is>
      </c>
      <c r="D993" s="727" t="n">
        <v>-1528</v>
      </c>
      <c r="E993" s="352" t="inlineStr">
        <is>
          <t>363.73</t>
        </is>
      </c>
      <c r="F993" s="341" t="n">
        <v>84.01000000000001</v>
      </c>
      <c r="G993" s="355" t="inlineStr">
        <is>
          <t>363.92</t>
        </is>
      </c>
      <c r="H993" s="356" t="inlineStr">
        <is>
          <t>368.35</t>
        </is>
      </c>
      <c r="I993" s="354" t="inlineStr">
        <is>
          <t>서강대</t>
        </is>
      </c>
      <c r="J993" s="340" t="inlineStr">
        <is>
          <t>인문/인문‧자연(기초생활보장대상자)</t>
        </is>
      </c>
      <c r="K993" s="339" t="inlineStr">
        <is>
          <t>통합</t>
        </is>
      </c>
      <c r="L993" s="357" t="n">
        <v>16</v>
      </c>
      <c r="M993" s="358" t="inlineStr">
        <is>
          <t xml:space="preserve">477.91 / </t>
        </is>
      </c>
      <c r="N993" s="359" t="n">
        <v>600</v>
      </c>
      <c r="O993" s="360" t="inlineStr">
        <is>
          <t>표점</t>
        </is>
      </c>
      <c r="P993" s="343" t="inlineStr">
        <is>
          <t>변표</t>
        </is>
      </c>
      <c r="Q993" s="342" t="inlineStr">
        <is>
          <t>2과목</t>
        </is>
      </c>
      <c r="R993" s="344" t="n">
        <v>37</v>
      </c>
      <c r="S993" s="345" t="n">
        <v>43</v>
      </c>
      <c r="T993" s="362" t="n">
        <v>20</v>
      </c>
      <c r="U993" s="361" t="n">
        <v>84.01000000000001</v>
      </c>
      <c r="V993" s="346" t="n">
        <v>121.2724416724417</v>
      </c>
      <c r="W993" s="348" t="n">
        <v>120.205775005775</v>
      </c>
      <c r="X993" s="347" t="n">
        <v>61.22</v>
      </c>
      <c r="Y993" s="357" t="n">
        <v>65.21000000000001</v>
      </c>
      <c r="Z993" s="365" t="inlineStr">
        <is>
          <t>1등급</t>
        </is>
      </c>
      <c r="AA993" s="350" t="n">
        <v>100</v>
      </c>
      <c r="AB993" s="349" t="inlineStr">
        <is>
          <t>만점</t>
        </is>
      </c>
      <c r="AC993" s="350" t="n">
        <v>10</v>
      </c>
      <c r="AD993" s="349" t="inlineStr">
        <is>
          <t>만점</t>
        </is>
      </c>
      <c r="AE993" s="364" t="n">
        <v>0</v>
      </c>
      <c r="AF993" s="366" t="n">
        <v>0</v>
      </c>
      <c r="AG993" s="363" t="n">
        <v>0</v>
      </c>
      <c r="AH993" s="635" t="inlineStr"/>
      <c r="AL993" s="487" t="inlineStr">
        <is>
          <t>서강대 인문/인문‧자연(기초생활보장대상자)</t>
        </is>
      </c>
      <c r="AM993" s="477" t="inlineStr">
        <is>
          <t>통합</t>
        </is>
      </c>
      <c r="AN993" s="637" t="n">
        <v>100</v>
      </c>
      <c r="AO993" s="478" t="n">
        <v>-1528</v>
      </c>
      <c r="AP993" s="463" t="n">
        <v>-725</v>
      </c>
      <c r="AQ993" s="479" t="n">
        <v>-803</v>
      </c>
      <c r="AR993" s="476" t="inlineStr">
        <is>
          <t>13.24 → 12.91</t>
        </is>
      </c>
      <c r="BA993" s="313" t="inlineStr">
        <is>
          <t>자연562</t>
        </is>
      </c>
    </row>
    <row r="994" ht="16.5" customHeight="1" s="671">
      <c r="B994" s="367" t="inlineStr">
        <is>
          <t>13.07</t>
        </is>
      </c>
      <c r="C994" s="351" t="inlineStr">
        <is>
          <t>28,362</t>
        </is>
      </c>
      <c r="D994" s="727" t="n">
        <v>-1528</v>
      </c>
      <c r="E994" s="352" t="inlineStr">
        <is>
          <t>363.73</t>
        </is>
      </c>
      <c r="F994" s="341" t="n">
        <v>83.98</v>
      </c>
      <c r="G994" s="355" t="inlineStr">
        <is>
          <t>363.85</t>
        </is>
      </c>
      <c r="H994" s="356" t="inlineStr">
        <is>
          <t>368.29</t>
        </is>
      </c>
      <c r="I994" s="354" t="inlineStr">
        <is>
          <t>경북대</t>
        </is>
      </c>
      <c r="J994" s="340" t="inlineStr">
        <is>
          <t>국어교육과</t>
        </is>
      </c>
      <c r="K994" s="339" t="inlineStr">
        <is>
          <t>통합</t>
        </is>
      </c>
      <c r="L994" s="357" t="n">
        <v>12</v>
      </c>
      <c r="M994" s="358" t="inlineStr">
        <is>
          <t xml:space="preserve">663.31 / </t>
        </is>
      </c>
      <c r="N994" s="359" t="n">
        <v>1000</v>
      </c>
      <c r="O994" s="360" t="inlineStr">
        <is>
          <t>표점</t>
        </is>
      </c>
      <c r="P994" s="343" t="inlineStr">
        <is>
          <t>변표</t>
        </is>
      </c>
      <c r="Q994" s="342" t="inlineStr">
        <is>
          <t>2과목</t>
        </is>
      </c>
      <c r="R994" s="344" t="n">
        <v>38</v>
      </c>
      <c r="S994" s="345" t="n">
        <v>25</v>
      </c>
      <c r="T994" s="362" t="n">
        <v>25</v>
      </c>
      <c r="U994" s="361" t="n">
        <v>83.98</v>
      </c>
      <c r="V994" s="346" t="n">
        <v>121.2521415270019</v>
      </c>
      <c r="W994" s="348" t="n">
        <v>120.1854748603352</v>
      </c>
      <c r="X994" s="347" t="n">
        <v>61.21</v>
      </c>
      <c r="Y994" s="357" t="n">
        <v>61.8</v>
      </c>
      <c r="Z994" s="365" t="inlineStr">
        <is>
          <t>2등급</t>
        </is>
      </c>
      <c r="AA994" s="350" t="n">
        <v>121.25</v>
      </c>
      <c r="AB994" s="349" t="inlineStr">
        <is>
          <t>만점</t>
        </is>
      </c>
      <c r="AC994" s="350" t="n">
        <v>10</v>
      </c>
      <c r="AD994" s="349" t="inlineStr">
        <is>
          <t>만점</t>
        </is>
      </c>
      <c r="AE994" s="364" t="n">
        <v>0</v>
      </c>
      <c r="AF994" s="366" t="n">
        <v>0</v>
      </c>
      <c r="AG994" s="363" t="n">
        <v>0</v>
      </c>
      <c r="AH994" s="635" t="inlineStr">
        <is>
          <t xml:space="preserve"> 과탐(Ⅰ,Ⅱ)/ 과탐(Ⅱ,Ⅱ) 5%가산</t>
        </is>
      </c>
      <c r="AL994" s="487" t="inlineStr">
        <is>
          <t>경북대 국어교육과</t>
        </is>
      </c>
      <c r="AM994" s="477" t="inlineStr">
        <is>
          <t>통합</t>
        </is>
      </c>
      <c r="AN994" s="637" t="n">
        <v>100</v>
      </c>
      <c r="AO994" s="478" t="n">
        <v>-1528</v>
      </c>
      <c r="AP994" s="463" t="n">
        <v>-725</v>
      </c>
      <c r="AQ994" s="479" t="n">
        <v>-803</v>
      </c>
      <c r="AR994" s="476" t="inlineStr">
        <is>
          <t>13.28 → 12.94</t>
        </is>
      </c>
      <c r="BA994" s="313" t="inlineStr">
        <is>
          <t>통합인문419</t>
        </is>
      </c>
    </row>
    <row r="995" ht="16.5" customHeight="1" s="671">
      <c r="B995" s="367" t="inlineStr">
        <is>
          <t>13.04</t>
        </is>
      </c>
      <c r="C995" s="351" t="inlineStr">
        <is>
          <t>28,297</t>
        </is>
      </c>
      <c r="D995" s="727" t="n">
        <v>-1529</v>
      </c>
      <c r="E995" s="352" t="inlineStr"/>
      <c r="F995" s="341" t="n">
        <v>83.95</v>
      </c>
      <c r="G995" s="355" t="inlineStr">
        <is>
          <t>363.80</t>
        </is>
      </c>
      <c r="H995" s="356" t="inlineStr">
        <is>
          <t>368.25</t>
        </is>
      </c>
      <c r="I995" s="354" t="inlineStr">
        <is>
          <t>국민대</t>
        </is>
      </c>
      <c r="J995" s="340" t="inlineStr">
        <is>
          <t>중국정경전공</t>
        </is>
      </c>
      <c r="K995" s="339" t="inlineStr">
        <is>
          <t>통합</t>
        </is>
      </c>
      <c r="L995" s="357" t="n">
        <v>4</v>
      </c>
      <c r="M995" s="358" t="inlineStr">
        <is>
          <t xml:space="preserve">680.5 / </t>
        </is>
      </c>
      <c r="N995" s="359" t="n">
        <v>1000</v>
      </c>
      <c r="O995" s="360" t="inlineStr">
        <is>
          <t>표점</t>
        </is>
      </c>
      <c r="P995" s="343" t="inlineStr">
        <is>
          <t>표점</t>
        </is>
      </c>
      <c r="Q995" s="342" t="inlineStr">
        <is>
          <t>2과목</t>
        </is>
      </c>
      <c r="R995" s="344" t="n">
        <v>30</v>
      </c>
      <c r="S995" s="345" t="n">
        <v>30</v>
      </c>
      <c r="T995" s="362" t="n">
        <v>20</v>
      </c>
      <c r="U995" s="361" t="n">
        <v>83.95</v>
      </c>
      <c r="V995" s="346" t="n">
        <v>121.2340030042435</v>
      </c>
      <c r="W995" s="348" t="n">
        <v>120.1673363375769</v>
      </c>
      <c r="X995" s="347" t="n">
        <v>61.2</v>
      </c>
      <c r="Y995" s="357" t="inlineStr"/>
      <c r="Z995" s="365" t="inlineStr">
        <is>
          <t>2등급</t>
        </is>
      </c>
      <c r="AA995" s="350" t="n">
        <v>196</v>
      </c>
      <c r="AB995" s="349" t="inlineStr">
        <is>
          <t>만점</t>
        </is>
      </c>
      <c r="AC995" s="350" t="n">
        <v>0</v>
      </c>
      <c r="AD995" s="349" t="inlineStr">
        <is>
          <t>만점</t>
        </is>
      </c>
      <c r="AE995" s="364" t="n">
        <v>0</v>
      </c>
      <c r="AF995" s="366" t="n">
        <v>0</v>
      </c>
      <c r="AG995" s="363" t="n">
        <v>0</v>
      </c>
      <c r="AH995" s="635" t="inlineStr"/>
      <c r="AL995" s="487" t="inlineStr">
        <is>
          <t>국민대 중국정경전공</t>
        </is>
      </c>
      <c r="AM995" s="477" t="inlineStr">
        <is>
          <t>통합</t>
        </is>
      </c>
      <c r="AN995" s="637" t="n">
        <v>100</v>
      </c>
      <c r="AO995" s="478" t="n">
        <v>-1529</v>
      </c>
      <c r="AP995" s="463" t="n">
        <v>-725</v>
      </c>
      <c r="AQ995" s="479" t="n">
        <v>-804</v>
      </c>
      <c r="AR995" s="476" t="inlineStr">
        <is>
          <t>13.30 → 12.97</t>
        </is>
      </c>
      <c r="BA995" s="313" t="inlineStr">
        <is>
          <t>자연563</t>
        </is>
      </c>
    </row>
    <row r="996" ht="16.5" customHeight="1" s="671">
      <c r="B996" s="367" t="inlineStr">
        <is>
          <t>13.04</t>
        </is>
      </c>
      <c r="C996" s="351" t="inlineStr">
        <is>
          <t>28,297</t>
        </is>
      </c>
      <c r="D996" s="727" t="n">
        <v>-1529</v>
      </c>
      <c r="E996" s="352" t="inlineStr">
        <is>
          <t>363.38</t>
        </is>
      </c>
      <c r="F996" s="341" t="n">
        <v>83.95</v>
      </c>
      <c r="G996" s="355" t="inlineStr">
        <is>
          <t>363.80</t>
        </is>
      </c>
      <c r="H996" s="356" t="inlineStr">
        <is>
          <t>368.25</t>
        </is>
      </c>
      <c r="I996" s="354" t="inlineStr">
        <is>
          <t>국민대</t>
        </is>
      </c>
      <c r="J996" s="340" t="inlineStr">
        <is>
          <t>러시아유라시아학과</t>
        </is>
      </c>
      <c r="K996" s="339" t="inlineStr">
        <is>
          <t>통합</t>
        </is>
      </c>
      <c r="L996" s="357" t="n">
        <v>5</v>
      </c>
      <c r="M996" s="358" t="inlineStr">
        <is>
          <t xml:space="preserve">680.5 / </t>
        </is>
      </c>
      <c r="N996" s="359" t="n">
        <v>1000</v>
      </c>
      <c r="O996" s="360" t="inlineStr">
        <is>
          <t>표점</t>
        </is>
      </c>
      <c r="P996" s="343" t="inlineStr">
        <is>
          <t>표점</t>
        </is>
      </c>
      <c r="Q996" s="342" t="inlineStr">
        <is>
          <t>2과목</t>
        </is>
      </c>
      <c r="R996" s="344" t="n">
        <v>30</v>
      </c>
      <c r="S996" s="345" t="n">
        <v>30</v>
      </c>
      <c r="T996" s="362" t="n">
        <v>20</v>
      </c>
      <c r="U996" s="361" t="n">
        <v>83.95</v>
      </c>
      <c r="V996" s="346" t="n">
        <v>121.2340030042435</v>
      </c>
      <c r="W996" s="348" t="n">
        <v>120.1673363375769</v>
      </c>
      <c r="X996" s="347" t="n">
        <v>61.2</v>
      </c>
      <c r="Y996" s="357" t="inlineStr"/>
      <c r="Z996" s="365" t="inlineStr">
        <is>
          <t>2등급</t>
        </is>
      </c>
      <c r="AA996" s="350" t="n">
        <v>196</v>
      </c>
      <c r="AB996" s="349" t="inlineStr">
        <is>
          <t>만점</t>
        </is>
      </c>
      <c r="AC996" s="350" t="n">
        <v>0</v>
      </c>
      <c r="AD996" s="349" t="inlineStr">
        <is>
          <t>만점</t>
        </is>
      </c>
      <c r="AE996" s="364" t="n">
        <v>0</v>
      </c>
      <c r="AF996" s="366" t="n">
        <v>0</v>
      </c>
      <c r="AG996" s="363" t="n">
        <v>0</v>
      </c>
      <c r="AH996" s="635" t="inlineStr"/>
      <c r="AL996" s="487" t="inlineStr">
        <is>
          <t>국민대 러시아유라시아학과</t>
        </is>
      </c>
      <c r="AM996" s="477" t="inlineStr">
        <is>
          <t>통합</t>
        </is>
      </c>
      <c r="AN996" s="637" t="n">
        <v>100</v>
      </c>
      <c r="AO996" s="478" t="n">
        <v>-1529</v>
      </c>
      <c r="AP996" s="463" t="n">
        <v>-725</v>
      </c>
      <c r="AQ996" s="479" t="n">
        <v>-804</v>
      </c>
      <c r="AR996" s="476" t="inlineStr">
        <is>
          <t>13.30 → 12.97</t>
        </is>
      </c>
      <c r="BA996" s="313" t="inlineStr">
        <is>
          <t>자연564</t>
        </is>
      </c>
    </row>
    <row r="997" ht="16.5" customHeight="1" s="671">
      <c r="B997" s="367" t="inlineStr">
        <is>
          <t>13.05</t>
        </is>
      </c>
      <c r="C997" s="351" t="inlineStr">
        <is>
          <t>28,319</t>
        </is>
      </c>
      <c r="D997" s="727" t="n">
        <v>-1530</v>
      </c>
      <c r="E997" s="352" t="inlineStr">
        <is>
          <t>363.64</t>
        </is>
      </c>
      <c r="F997" s="341" t="n">
        <v>83.93000000000001</v>
      </c>
      <c r="G997" s="355" t="inlineStr">
        <is>
          <t>363.76</t>
        </is>
      </c>
      <c r="H997" s="356" t="inlineStr">
        <is>
          <t>368.22</t>
        </is>
      </c>
      <c r="I997" s="354" t="inlineStr">
        <is>
          <t>부산대</t>
        </is>
      </c>
      <c r="J997" s="340" t="inlineStr">
        <is>
          <t>국제학부</t>
        </is>
      </c>
      <c r="K997" s="339" t="inlineStr">
        <is>
          <t>통합</t>
        </is>
      </c>
      <c r="L997" s="357" t="n">
        <v>5</v>
      </c>
      <c r="M997" s="358" t="inlineStr">
        <is>
          <t xml:space="preserve">693 / </t>
        </is>
      </c>
      <c r="N997" s="359" t="n">
        <v>1000</v>
      </c>
      <c r="O997" s="360" t="inlineStr">
        <is>
          <t>표점</t>
        </is>
      </c>
      <c r="P997" s="343" t="inlineStr">
        <is>
          <t>표점</t>
        </is>
      </c>
      <c r="Q997" s="342" t="inlineStr">
        <is>
          <t>2과목</t>
        </is>
      </c>
      <c r="R997" s="344" t="n">
        <v>30</v>
      </c>
      <c r="S997" s="345" t="n">
        <v>25</v>
      </c>
      <c r="T997" s="362" t="n">
        <v>25</v>
      </c>
      <c r="U997" s="361" t="n">
        <v>83.93000000000001</v>
      </c>
      <c r="V997" s="346" t="n">
        <v>121.2196685162243</v>
      </c>
      <c r="W997" s="348" t="n">
        <v>120.1530018495576</v>
      </c>
      <c r="X997" s="347" t="n">
        <v>61.19</v>
      </c>
      <c r="Y997" s="357" t="inlineStr"/>
      <c r="Z997" s="365" t="inlineStr">
        <is>
          <t>2등급</t>
        </is>
      </c>
      <c r="AA997" s="350" t="n">
        <v>198</v>
      </c>
      <c r="AB997" s="349" t="inlineStr">
        <is>
          <t>만점</t>
        </is>
      </c>
      <c r="AC997" s="350" t="n">
        <v>10</v>
      </c>
      <c r="AD997" s="349" t="inlineStr">
        <is>
          <t>만점</t>
        </is>
      </c>
      <c r="AE997" s="364" t="n">
        <v>0</v>
      </c>
      <c r="AF997" s="366" t="n">
        <v>0</v>
      </c>
      <c r="AG997" s="363" t="n">
        <v>0</v>
      </c>
      <c r="AH997" s="635" t="inlineStr"/>
      <c r="AL997" s="487" t="inlineStr">
        <is>
          <t>부산대 국제학부</t>
        </is>
      </c>
      <c r="AM997" s="477" t="inlineStr">
        <is>
          <t>통합</t>
        </is>
      </c>
      <c r="AN997" s="637" t="n">
        <v>100</v>
      </c>
      <c r="AO997" s="478" t="n">
        <v>-1530</v>
      </c>
      <c r="AP997" s="463" t="n">
        <v>-725</v>
      </c>
      <c r="AQ997" s="479" t="n">
        <v>-805</v>
      </c>
      <c r="AR997" s="476" t="inlineStr">
        <is>
          <t>13.32 → 12.99</t>
        </is>
      </c>
      <c r="BA997" s="313" t="inlineStr">
        <is>
          <t>자연565</t>
        </is>
      </c>
    </row>
    <row r="998" ht="16.5" customHeight="1" s="671">
      <c r="B998" s="367" t="inlineStr">
        <is>
          <t>13.09</t>
        </is>
      </c>
      <c r="C998" s="351" t="inlineStr">
        <is>
          <t>28,405</t>
        </is>
      </c>
      <c r="D998" s="727" t="n">
        <v>-1530</v>
      </c>
      <c r="E998" s="352" t="inlineStr">
        <is>
          <t>363.71</t>
        </is>
      </c>
      <c r="F998" s="341" t="n">
        <v>83.89</v>
      </c>
      <c r="G998" s="355" t="inlineStr">
        <is>
          <t>363.67</t>
        </is>
      </c>
      <c r="H998" s="356" t="inlineStr">
        <is>
          <t>368.12</t>
        </is>
      </c>
      <c r="I998" s="354" t="inlineStr">
        <is>
          <t>충남대</t>
        </is>
      </c>
      <c r="J998" s="340" t="inlineStr">
        <is>
          <t>심리학과</t>
        </is>
      </c>
      <c r="K998" s="339" t="inlineStr">
        <is>
          <t>통합</t>
        </is>
      </c>
      <c r="L998" s="357" t="n">
        <v>3</v>
      </c>
      <c r="M998" s="358" t="inlineStr">
        <is>
          <t xml:space="preserve">179.91 / </t>
        </is>
      </c>
      <c r="N998" s="359" t="n">
        <v>300</v>
      </c>
      <c r="O998" s="360" t="inlineStr">
        <is>
          <t>표점</t>
        </is>
      </c>
      <c r="P998" s="343" t="inlineStr">
        <is>
          <t>표점</t>
        </is>
      </c>
      <c r="Q998" s="342" t="inlineStr">
        <is>
          <t>2과목</t>
        </is>
      </c>
      <c r="R998" s="344" t="n">
        <v>45</v>
      </c>
      <c r="S998" s="345" t="n">
        <v>25</v>
      </c>
      <c r="T998" s="362" t="n">
        <v>30</v>
      </c>
      <c r="U998" s="361" t="n">
        <v>83.89</v>
      </c>
      <c r="V998" s="346" t="n">
        <v>121.1910379073134</v>
      </c>
      <c r="W998" s="348" t="n">
        <v>120.1243712406467</v>
      </c>
      <c r="X998" s="347" t="n">
        <v>61.18</v>
      </c>
      <c r="Y998" s="357" t="inlineStr"/>
      <c r="Z998" s="365" t="inlineStr">
        <is>
          <t>2등급</t>
        </is>
      </c>
      <c r="AA998" s="350" t="n">
        <v>-2</v>
      </c>
      <c r="AB998" s="349" t="inlineStr">
        <is>
          <t>만점</t>
        </is>
      </c>
      <c r="AC998" s="350" t="n">
        <v>0</v>
      </c>
      <c r="AD998" s="349" t="inlineStr">
        <is>
          <t>만점</t>
        </is>
      </c>
      <c r="AE998" s="364" t="n">
        <v>0</v>
      </c>
      <c r="AF998" s="366" t="n">
        <v>0</v>
      </c>
      <c r="AG998" s="363" t="n">
        <v>0</v>
      </c>
      <c r="AH998" s="635" t="inlineStr"/>
      <c r="AL998" s="487" t="inlineStr">
        <is>
          <t>충남대 심리학과</t>
        </is>
      </c>
      <c r="AM998" s="477" t="inlineStr">
        <is>
          <t>통합</t>
        </is>
      </c>
      <c r="AN998" s="637" t="n">
        <v>100</v>
      </c>
      <c r="AO998" s="478" t="n">
        <v>-1530</v>
      </c>
      <c r="AP998" s="463" t="n">
        <v>-725</v>
      </c>
      <c r="AQ998" s="479" t="n">
        <v>-805</v>
      </c>
      <c r="AR998" s="476" t="inlineStr">
        <is>
          <t>13.37 → 13.03</t>
        </is>
      </c>
      <c r="BA998" s="313" t="inlineStr">
        <is>
          <t>자연566</t>
        </is>
      </c>
    </row>
    <row r="999" ht="16.5" customHeight="1" s="671">
      <c r="B999" s="367" t="inlineStr">
        <is>
          <t>13.18</t>
        </is>
      </c>
      <c r="C999" s="351" t="inlineStr">
        <is>
          <t>28,601</t>
        </is>
      </c>
      <c r="D999" s="727" t="n">
        <v>-1531</v>
      </c>
      <c r="E999" s="352" t="inlineStr">
        <is>
          <t>363.55</t>
        </is>
      </c>
      <c r="F999" s="341" t="n">
        <v>83.87</v>
      </c>
      <c r="G999" s="355" t="inlineStr">
        <is>
          <t>363.64</t>
        </is>
      </c>
      <c r="H999" s="356" t="inlineStr">
        <is>
          <t>368.09</t>
        </is>
      </c>
      <c r="I999" s="354" t="inlineStr">
        <is>
          <t>아주대</t>
        </is>
      </c>
      <c r="J999" s="340" t="inlineStr">
        <is>
          <t>경영인텔리전스학과</t>
        </is>
      </c>
      <c r="K999" s="339" t="inlineStr">
        <is>
          <t>통합</t>
        </is>
      </c>
      <c r="L999" s="357" t="n">
        <v>12</v>
      </c>
      <c r="M999" s="358" t="inlineStr">
        <is>
          <t xml:space="preserve">882.5 / </t>
        </is>
      </c>
      <c r="N999" s="359" t="n">
        <v>1000</v>
      </c>
      <c r="O999" s="360" t="inlineStr">
        <is>
          <t>표점/만점</t>
        </is>
      </c>
      <c r="P999" s="343" t="inlineStr">
        <is>
          <t>변표/만점</t>
        </is>
      </c>
      <c r="Q999" s="342" t="inlineStr">
        <is>
          <t>2과목</t>
        </is>
      </c>
      <c r="R999" s="344" t="n">
        <v>25</v>
      </c>
      <c r="S999" s="345" t="n">
        <v>40</v>
      </c>
      <c r="T999" s="362" t="n">
        <v>20</v>
      </c>
      <c r="U999" s="361" t="n">
        <v>83.87</v>
      </c>
      <c r="V999" s="346" t="n">
        <v>121.1831593085805</v>
      </c>
      <c r="W999" s="348" t="n">
        <v>120.1164926419139</v>
      </c>
      <c r="X999" s="347" t="n">
        <v>61.17</v>
      </c>
      <c r="Y999" s="357" t="n">
        <v>61.76</v>
      </c>
      <c r="Z999" s="365" t="inlineStr">
        <is>
          <t>2등급</t>
        </is>
      </c>
      <c r="AA999" s="350" t="n">
        <v>144</v>
      </c>
      <c r="AB999" s="349" t="inlineStr">
        <is>
          <t>만점</t>
        </is>
      </c>
      <c r="AC999" s="350" t="n">
        <v>0</v>
      </c>
      <c r="AD999" s="349" t="inlineStr">
        <is>
          <t>만점</t>
        </is>
      </c>
      <c r="AE999" s="364" t="n">
        <v>0</v>
      </c>
      <c r="AF999" s="366" t="n">
        <v>0</v>
      </c>
      <c r="AG999" s="363" t="n">
        <v>0</v>
      </c>
      <c r="AH999" s="635" t="inlineStr"/>
      <c r="AL999" s="487" t="inlineStr">
        <is>
          <t>아주대 경영인텔리전스학과</t>
        </is>
      </c>
      <c r="AM999" s="477" t="inlineStr">
        <is>
          <t>통합</t>
        </is>
      </c>
      <c r="AN999" s="637" t="n">
        <v>100</v>
      </c>
      <c r="AO999" s="478" t="n">
        <v>-1531</v>
      </c>
      <c r="AP999" s="463" t="n">
        <v>-726</v>
      </c>
      <c r="AQ999" s="479" t="n">
        <v>-805</v>
      </c>
      <c r="AR999" s="476" t="inlineStr">
        <is>
          <t>13.38 → 13.05</t>
        </is>
      </c>
      <c r="BA999" s="313" t="inlineStr">
        <is>
          <t>자연567</t>
        </is>
      </c>
    </row>
    <row r="1000" ht="16.5" customHeight="1" s="671">
      <c r="B1000" s="367" t="inlineStr">
        <is>
          <t>13.39</t>
        </is>
      </c>
      <c r="C1000" s="351" t="inlineStr">
        <is>
          <t>29,056</t>
        </is>
      </c>
      <c r="D1000" s="727" t="n">
        <v>-1531</v>
      </c>
      <c r="E1000" s="352" t="inlineStr">
        <is>
          <t>363.49</t>
        </is>
      </c>
      <c r="F1000" s="341" t="n">
        <v>83.86</v>
      </c>
      <c r="G1000" s="355" t="inlineStr">
        <is>
          <t>363.06</t>
        </is>
      </c>
      <c r="H1000" s="356" t="inlineStr">
        <is>
          <t>368.44</t>
        </is>
      </c>
      <c r="I1000" s="354" t="inlineStr">
        <is>
          <t>부산대</t>
        </is>
      </c>
      <c r="J1000" s="340" t="inlineStr">
        <is>
          <t>정보컴퓨터공학부(인공지능전공)</t>
        </is>
      </c>
      <c r="K1000" s="339" t="inlineStr">
        <is>
          <t>자연</t>
        </is>
      </c>
      <c r="L1000" s="357" t="n">
        <v>20</v>
      </c>
      <c r="M1000" s="358" t="inlineStr">
        <is>
          <t xml:space="preserve">692 / </t>
        </is>
      </c>
      <c r="N1000" s="359" t="n">
        <v>1000</v>
      </c>
      <c r="O1000" s="360" t="inlineStr">
        <is>
          <t>표점</t>
        </is>
      </c>
      <c r="P1000" s="343" t="inlineStr">
        <is>
          <t>표점</t>
        </is>
      </c>
      <c r="Q1000" s="342" t="inlineStr">
        <is>
          <t>2과목</t>
        </is>
      </c>
      <c r="R1000" s="344" t="n">
        <v>20</v>
      </c>
      <c r="S1000" s="345" t="n">
        <v>30</v>
      </c>
      <c r="T1000" s="362" t="n">
        <v>30</v>
      </c>
      <c r="U1000" s="361" t="n">
        <v>83.86</v>
      </c>
      <c r="V1000" s="346" t="n">
        <v>121.1717417485519</v>
      </c>
      <c r="W1000" s="348" t="n">
        <v>120.1050750818852</v>
      </c>
      <c r="X1000" s="347" t="n">
        <v>60.89</v>
      </c>
      <c r="Y1000" s="357" t="inlineStr"/>
      <c r="Z1000" s="365" t="inlineStr">
        <is>
          <t>2등급</t>
        </is>
      </c>
      <c r="AA1000" s="350" t="n">
        <v>198</v>
      </c>
      <c r="AB1000" s="349" t="inlineStr">
        <is>
          <t>만점</t>
        </is>
      </c>
      <c r="AC1000" s="350" t="n">
        <v>10</v>
      </c>
      <c r="AD1000" s="349" t="inlineStr">
        <is>
          <t>만점</t>
        </is>
      </c>
      <c r="AE1000" s="364" t="n">
        <v>0</v>
      </c>
      <c r="AF1000" s="366" t="n">
        <v>0</v>
      </c>
      <c r="AG1000" s="363" t="n">
        <v>0</v>
      </c>
      <c r="AH1000" s="635" t="inlineStr"/>
      <c r="AL1000" s="487" t="inlineStr">
        <is>
          <t>부산대 정보컴퓨터공학부(인공지능전공)</t>
        </is>
      </c>
      <c r="AM1000" s="477" t="inlineStr">
        <is>
          <t>자연</t>
        </is>
      </c>
      <c r="AN1000" s="637" t="n">
        <v>100</v>
      </c>
      <c r="AO1000" s="478" t="n">
        <v>-1531</v>
      </c>
      <c r="AP1000" s="463" t="n">
        <v>-1531</v>
      </c>
      <c r="AQ1000" s="479" t="n">
        <v>0</v>
      </c>
      <c r="AR1000" s="476" t="inlineStr">
        <is>
          <t>13.40 → 12.69</t>
        </is>
      </c>
      <c r="BA1000" s="313" t="inlineStr">
        <is>
          <t>자연568</t>
        </is>
      </c>
    </row>
    <row r="1001" ht="16.5" customHeight="1" s="671">
      <c r="B1001" s="367" t="inlineStr">
        <is>
          <t>13.39</t>
        </is>
      </c>
      <c r="C1001" s="351" t="inlineStr">
        <is>
          <t>29,056</t>
        </is>
      </c>
      <c r="D1001" s="727" t="n">
        <v>-1532</v>
      </c>
      <c r="E1001" s="352" t="inlineStr"/>
      <c r="F1001" s="341" t="n">
        <v>83.86</v>
      </c>
      <c r="G1001" s="355" t="inlineStr">
        <is>
          <t>363.07</t>
        </is>
      </c>
      <c r="H1001" s="356" t="inlineStr">
        <is>
          <t>368.46</t>
        </is>
      </c>
      <c r="I1001" s="354" t="inlineStr">
        <is>
          <t>인하대</t>
        </is>
      </c>
      <c r="J1001" s="340" t="inlineStr">
        <is>
          <t>스마트모빌리티공학과</t>
        </is>
      </c>
      <c r="K1001" s="339" t="inlineStr">
        <is>
          <t>자연</t>
        </is>
      </c>
      <c r="L1001" s="357" t="n">
        <v>13</v>
      </c>
      <c r="M1001" s="358" t="inlineStr">
        <is>
          <t xml:space="preserve">897.4 / </t>
        </is>
      </c>
      <c r="N1001" s="359" t="n">
        <v>1000</v>
      </c>
      <c r="O1001" s="360" t="inlineStr">
        <is>
          <t>표점/만점</t>
        </is>
      </c>
      <c r="P1001" s="343" t="inlineStr">
        <is>
          <t>변표/만점</t>
        </is>
      </c>
      <c r="Q1001" s="342" t="inlineStr">
        <is>
          <t>2과목</t>
        </is>
      </c>
      <c r="R1001" s="344" t="n">
        <v>25</v>
      </c>
      <c r="S1001" s="345" t="n">
        <v>35</v>
      </c>
      <c r="T1001" s="362" t="n">
        <v>30</v>
      </c>
      <c r="U1001" s="361" t="n">
        <v>83.86</v>
      </c>
      <c r="V1001" s="346" t="n">
        <v>121.174912001303</v>
      </c>
      <c r="W1001" s="348" t="n">
        <v>120.1082453346363</v>
      </c>
      <c r="X1001" s="347" t="n">
        <v>60.89</v>
      </c>
      <c r="Y1001" s="357" t="n">
        <v>61.66</v>
      </c>
      <c r="Z1001" s="365" t="inlineStr">
        <is>
          <t>2등급</t>
        </is>
      </c>
      <c r="AA1001" s="350" t="n">
        <v>98</v>
      </c>
      <c r="AB1001" s="349" t="inlineStr">
        <is>
          <t>만점</t>
        </is>
      </c>
      <c r="AC1001" s="350" t="n">
        <v>0</v>
      </c>
      <c r="AD1001" s="349" t="inlineStr">
        <is>
          <t>만점</t>
        </is>
      </c>
      <c r="AE1001" s="364" t="n">
        <v>0</v>
      </c>
      <c r="AF1001" s="366" t="n">
        <v>16.936</v>
      </c>
      <c r="AG1001" s="363" t="n">
        <v>0</v>
      </c>
      <c r="AH1001" s="635" t="inlineStr">
        <is>
          <t xml:space="preserve"> 미/기/과탐 3%</t>
        </is>
      </c>
      <c r="AL1001" s="487" t="inlineStr">
        <is>
          <t>인하대 스마트모빌리티공학과</t>
        </is>
      </c>
      <c r="AM1001" s="477" t="inlineStr">
        <is>
          <t>자연</t>
        </is>
      </c>
      <c r="AN1001" s="637" t="n">
        <v>100</v>
      </c>
      <c r="AO1001" s="478" t="n">
        <v>-1532</v>
      </c>
      <c r="AP1001" s="463" t="n">
        <v>-1532</v>
      </c>
      <c r="AQ1001" s="479" t="n">
        <v>0</v>
      </c>
      <c r="AR1001" s="476" t="inlineStr">
        <is>
          <t>13.39 → 12.68</t>
        </is>
      </c>
      <c r="BA1001" s="313" t="inlineStr">
        <is>
          <t>통합인문420</t>
        </is>
      </c>
    </row>
    <row r="1002" ht="16.5" customHeight="1" s="671">
      <c r="B1002" s="367" t="inlineStr">
        <is>
          <t>13.14</t>
        </is>
      </c>
      <c r="C1002" s="351" t="inlineStr">
        <is>
          <t>28,514</t>
        </is>
      </c>
      <c r="D1002" s="727" t="n">
        <v>-1532</v>
      </c>
      <c r="E1002" s="352" t="inlineStr"/>
      <c r="F1002" s="341" t="n">
        <v>83.84</v>
      </c>
      <c r="G1002" s="355" t="inlineStr">
        <is>
          <t>363.57</t>
        </is>
      </c>
      <c r="H1002" s="356" t="inlineStr">
        <is>
          <t>368.02</t>
        </is>
      </c>
      <c r="I1002" s="354" t="inlineStr">
        <is>
          <t>부산대</t>
        </is>
      </c>
      <c r="J1002" s="340" t="inlineStr">
        <is>
          <t>영어교육과</t>
        </is>
      </c>
      <c r="K1002" s="339" t="inlineStr">
        <is>
          <t>통합</t>
        </is>
      </c>
      <c r="L1002" s="357" t="n">
        <v>9</v>
      </c>
      <c r="M1002" s="358" t="inlineStr">
        <is>
          <t xml:space="preserve">692.75 / </t>
        </is>
      </c>
      <c r="N1002" s="359" t="n">
        <v>1000</v>
      </c>
      <c r="O1002" s="360" t="inlineStr">
        <is>
          <t>표점</t>
        </is>
      </c>
      <c r="P1002" s="343" t="inlineStr">
        <is>
          <t>표점</t>
        </is>
      </c>
      <c r="Q1002" s="342" t="inlineStr">
        <is>
          <t>2과목</t>
        </is>
      </c>
      <c r="R1002" s="344" t="n">
        <v>30</v>
      </c>
      <c r="S1002" s="345" t="n">
        <v>25</v>
      </c>
      <c r="T1002" s="362" t="n">
        <v>25</v>
      </c>
      <c r="U1002" s="361" t="n">
        <v>83.84</v>
      </c>
      <c r="V1002" s="346" t="n">
        <v>121.1575215443841</v>
      </c>
      <c r="W1002" s="348" t="n">
        <v>120.0908548777174</v>
      </c>
      <c r="X1002" s="347" t="n">
        <v>61.16</v>
      </c>
      <c r="Y1002" s="357" t="inlineStr"/>
      <c r="Z1002" s="365" t="inlineStr">
        <is>
          <t>2등급</t>
        </is>
      </c>
      <c r="AA1002" s="350" t="n">
        <v>198</v>
      </c>
      <c r="AB1002" s="349" t="inlineStr">
        <is>
          <t>만점</t>
        </is>
      </c>
      <c r="AC1002" s="350" t="n">
        <v>10</v>
      </c>
      <c r="AD1002" s="349" t="inlineStr">
        <is>
          <t>만점</t>
        </is>
      </c>
      <c r="AE1002" s="364" t="n">
        <v>0</v>
      </c>
      <c r="AF1002" s="366" t="n">
        <v>0</v>
      </c>
      <c r="AG1002" s="363" t="n">
        <v>0</v>
      </c>
      <c r="AH1002" s="635" t="inlineStr"/>
      <c r="AL1002" s="487" t="inlineStr">
        <is>
          <t>부산대 영어교육과</t>
        </is>
      </c>
      <c r="AM1002" s="477" t="inlineStr">
        <is>
          <t>통합</t>
        </is>
      </c>
      <c r="AN1002" s="637" t="n">
        <v>100</v>
      </c>
      <c r="AO1002" s="478" t="n">
        <v>-1532</v>
      </c>
      <c r="AP1002" s="463" t="n">
        <v>-726</v>
      </c>
      <c r="AQ1002" s="479" t="n">
        <v>-806</v>
      </c>
      <c r="AR1002" s="476" t="inlineStr">
        <is>
          <t>13.42 → 13.08</t>
        </is>
      </c>
      <c r="BA1002" s="313" t="inlineStr">
        <is>
          <t>통합인문421</t>
        </is>
      </c>
    </row>
    <row r="1003" ht="16.5" customHeight="1" s="671">
      <c r="B1003" s="367" t="inlineStr">
        <is>
          <t>13.45</t>
        </is>
      </c>
      <c r="C1003" s="351" t="inlineStr">
        <is>
          <t>29,187</t>
        </is>
      </c>
      <c r="D1003" s="727" t="n">
        <v>-1533</v>
      </c>
      <c r="E1003" s="352" t="inlineStr">
        <is>
          <t>363.36</t>
        </is>
      </c>
      <c r="F1003" s="341" t="n">
        <v>83.79000000000001</v>
      </c>
      <c r="G1003" s="355" t="inlineStr">
        <is>
          <t>363.47</t>
        </is>
      </c>
      <c r="H1003" s="356" t="inlineStr">
        <is>
          <t>367.92</t>
        </is>
      </c>
      <c r="I1003" s="354" t="inlineStr">
        <is>
          <t>인하대</t>
        </is>
      </c>
      <c r="J1003" s="340" t="inlineStr">
        <is>
          <t>사학과</t>
        </is>
      </c>
      <c r="K1003" s="339" t="inlineStr">
        <is>
          <t>통합</t>
        </is>
      </c>
      <c r="L1003" s="357" t="n">
        <v>4</v>
      </c>
      <c r="M1003" s="358" t="inlineStr">
        <is>
          <t xml:space="preserve">887.5 / </t>
        </is>
      </c>
      <c r="N1003" s="359" t="n">
        <v>1000</v>
      </c>
      <c r="O1003" s="360" t="inlineStr">
        <is>
          <t>표점/만점</t>
        </is>
      </c>
      <c r="P1003" s="343" t="inlineStr">
        <is>
          <t>변표/만점</t>
        </is>
      </c>
      <c r="Q1003" s="342" t="inlineStr">
        <is>
          <t>2과목</t>
        </is>
      </c>
      <c r="R1003" s="344" t="n">
        <v>35</v>
      </c>
      <c r="S1003" s="345" t="n">
        <v>25</v>
      </c>
      <c r="T1003" s="362" t="n">
        <v>25</v>
      </c>
      <c r="U1003" s="361" t="n">
        <v>83.79000000000001</v>
      </c>
      <c r="V1003" s="346" t="n">
        <v>121.1261228855416</v>
      </c>
      <c r="W1003" s="348" t="n">
        <v>120.059456218875</v>
      </c>
      <c r="X1003" s="347" t="n">
        <v>61.14</v>
      </c>
      <c r="Y1003" s="357" t="n">
        <v>61.64</v>
      </c>
      <c r="Z1003" s="365" t="inlineStr">
        <is>
          <t>2등급</t>
        </is>
      </c>
      <c r="AA1003" s="350" t="n">
        <v>148</v>
      </c>
      <c r="AB1003" s="349" t="inlineStr">
        <is>
          <t>만점</t>
        </is>
      </c>
      <c r="AC1003" s="350" t="n">
        <v>0</v>
      </c>
      <c r="AD1003" s="349" t="inlineStr">
        <is>
          <t>만점</t>
        </is>
      </c>
      <c r="AE1003" s="364" t="n">
        <v>0</v>
      </c>
      <c r="AF1003" s="366" t="n">
        <v>0</v>
      </c>
      <c r="AG1003" s="363" t="n">
        <v>0</v>
      </c>
      <c r="AH1003" s="635" t="inlineStr"/>
      <c r="AL1003" s="487" t="inlineStr">
        <is>
          <t>인하대 사학과</t>
        </is>
      </c>
      <c r="AM1003" s="477" t="inlineStr">
        <is>
          <t>통합</t>
        </is>
      </c>
      <c r="AN1003" s="637" t="n">
        <v>100</v>
      </c>
      <c r="AO1003" s="478" t="n">
        <v>-1533</v>
      </c>
      <c r="AP1003" s="463" t="n">
        <v>-726</v>
      </c>
      <c r="AQ1003" s="479" t="n">
        <v>-807</v>
      </c>
      <c r="AR1003" s="476" t="inlineStr">
        <is>
          <t>13.47 → 13.13</t>
        </is>
      </c>
      <c r="BA1003" s="313" t="inlineStr">
        <is>
          <t>통합인문422</t>
        </is>
      </c>
    </row>
    <row r="1004" ht="16.5" customHeight="1" s="671">
      <c r="B1004" s="367" t="inlineStr">
        <is>
          <t>13.48</t>
        </is>
      </c>
      <c r="C1004" s="351" t="inlineStr">
        <is>
          <t>29,252</t>
        </is>
      </c>
      <c r="D1004" s="727" t="n">
        <v>-1533</v>
      </c>
      <c r="E1004" s="352" t="inlineStr">
        <is>
          <t>362.93</t>
        </is>
      </c>
      <c r="F1004" s="341" t="n">
        <v>83.78</v>
      </c>
      <c r="G1004" s="355" t="inlineStr">
        <is>
          <t>362.89</t>
        </is>
      </c>
      <c r="H1004" s="356" t="inlineStr">
        <is>
          <t>368.23</t>
        </is>
      </c>
      <c r="I1004" s="354" t="inlineStr">
        <is>
          <t>상명대</t>
        </is>
      </c>
      <c r="J1004" s="340" t="inlineStr">
        <is>
          <t>수학교육과</t>
        </is>
      </c>
      <c r="K1004" s="339" t="inlineStr">
        <is>
          <t>자연</t>
        </is>
      </c>
      <c r="L1004" s="357" t="n">
        <v>15</v>
      </c>
      <c r="M1004" s="358" t="inlineStr">
        <is>
          <t xml:space="preserve">913.9 / </t>
        </is>
      </c>
      <c r="N1004" s="359" t="n">
        <v>1000</v>
      </c>
      <c r="O1004" s="360" t="inlineStr">
        <is>
          <t>백분위</t>
        </is>
      </c>
      <c r="P1004" s="343" t="inlineStr">
        <is>
          <t>백분위</t>
        </is>
      </c>
      <c r="Q1004" s="342" t="inlineStr">
        <is>
          <t>1과목</t>
        </is>
      </c>
      <c r="R1004" s="344" t="n">
        <v>25</v>
      </c>
      <c r="S1004" s="345" t="n">
        <v>35</v>
      </c>
      <c r="T1004" s="362" t="n">
        <v>20</v>
      </c>
      <c r="U1004" s="361" t="n">
        <v>83.78</v>
      </c>
      <c r="V1004" s="346" t="n">
        <v>121.1167652859961</v>
      </c>
      <c r="W1004" s="348" t="n">
        <v>120.0500986193294</v>
      </c>
      <c r="X1004" s="347" t="n">
        <v>60.86</v>
      </c>
      <c r="Y1004" s="357" t="inlineStr"/>
      <c r="Z1004" s="365" t="inlineStr">
        <is>
          <t>2등급</t>
        </is>
      </c>
      <c r="AA1004" s="350" t="n">
        <v>196</v>
      </c>
      <c r="AB1004" s="349" t="inlineStr">
        <is>
          <t>만점</t>
        </is>
      </c>
      <c r="AC1004" s="350" t="n">
        <v>10</v>
      </c>
      <c r="AD1004" s="349" t="inlineStr">
        <is>
          <t>만점</t>
        </is>
      </c>
      <c r="AE1004" s="364" t="n">
        <v>0</v>
      </c>
      <c r="AF1004" s="366" t="n">
        <v>37.701</v>
      </c>
      <c r="AG1004" s="363" t="n">
        <v>0</v>
      </c>
      <c r="AH1004" s="635" t="inlineStr">
        <is>
          <t xml:space="preserve"> 미기10%과5%</t>
        </is>
      </c>
      <c r="AL1004" s="487" t="inlineStr">
        <is>
          <t>상명대 수학교육과</t>
        </is>
      </c>
      <c r="AM1004" s="477" t="inlineStr">
        <is>
          <t>자연</t>
        </is>
      </c>
      <c r="AN1004" s="637" t="n">
        <v>100</v>
      </c>
      <c r="AO1004" s="478" t="n">
        <v>-1533</v>
      </c>
      <c r="AP1004" s="463" t="n">
        <v>-1533</v>
      </c>
      <c r="AQ1004" s="479" t="n">
        <v>0</v>
      </c>
      <c r="AR1004" s="476" t="inlineStr">
        <is>
          <t>13.48 → 12.77</t>
        </is>
      </c>
      <c r="BA1004" s="313" t="inlineStr">
        <is>
          <t>자연569</t>
        </is>
      </c>
    </row>
    <row r="1005" ht="16.5" customHeight="1" s="671">
      <c r="B1005" s="367" t="inlineStr">
        <is>
          <t>13.48</t>
        </is>
      </c>
      <c r="C1005" s="351" t="inlineStr">
        <is>
          <t>29,252</t>
        </is>
      </c>
      <c r="D1005" s="727" t="n">
        <v>-1534</v>
      </c>
      <c r="E1005" s="352" t="inlineStr"/>
      <c r="F1005" s="341" t="n">
        <v>83.77</v>
      </c>
      <c r="G1005" s="355" t="inlineStr">
        <is>
          <t>362.88</t>
        </is>
      </c>
      <c r="H1005" s="356" t="inlineStr">
        <is>
          <t>368.22</t>
        </is>
      </c>
      <c r="I1005" s="354" t="inlineStr">
        <is>
          <t>아주대</t>
        </is>
      </c>
      <c r="J1005" s="340" t="inlineStr">
        <is>
          <t>디지털미디어학과</t>
        </is>
      </c>
      <c r="K1005" s="339" t="inlineStr">
        <is>
          <t>자연</t>
        </is>
      </c>
      <c r="L1005" s="357" t="n">
        <v>12</v>
      </c>
      <c r="M1005" s="358" t="inlineStr">
        <is>
          <t xml:space="preserve">898.71 / </t>
        </is>
      </c>
      <c r="N1005" s="359" t="n">
        <v>1000</v>
      </c>
      <c r="O1005" s="360" t="inlineStr">
        <is>
          <t>표점/만점</t>
        </is>
      </c>
      <c r="P1005" s="343" t="inlineStr">
        <is>
          <t>변표/만점</t>
        </is>
      </c>
      <c r="Q1005" s="342" t="inlineStr">
        <is>
          <t>2과목</t>
        </is>
      </c>
      <c r="R1005" s="344" t="n">
        <v>20</v>
      </c>
      <c r="S1005" s="345" t="n">
        <v>35</v>
      </c>
      <c r="T1005" s="362" t="n">
        <v>30</v>
      </c>
      <c r="U1005" s="361" t="n">
        <v>83.77</v>
      </c>
      <c r="V1005" s="346" t="n">
        <v>121.1155391132874</v>
      </c>
      <c r="W1005" s="348" t="n">
        <v>120.0488724466208</v>
      </c>
      <c r="X1005" s="347" t="n">
        <v>60.86</v>
      </c>
      <c r="Y1005" s="357" t="n">
        <v>61.52</v>
      </c>
      <c r="Z1005" s="365" t="inlineStr">
        <is>
          <t>2등급</t>
        </is>
      </c>
      <c r="AA1005" s="350" t="n">
        <v>144</v>
      </c>
      <c r="AB1005" s="349" t="inlineStr">
        <is>
          <t>만점</t>
        </is>
      </c>
      <c r="AC1005" s="350" t="n">
        <v>0</v>
      </c>
      <c r="AD1005" s="349" t="inlineStr">
        <is>
          <t>만점</t>
        </is>
      </c>
      <c r="AE1005" s="364" t="n">
        <v>0</v>
      </c>
      <c r="AF1005" s="366" t="n">
        <v>16.907</v>
      </c>
      <c r="AG1005" s="363" t="n">
        <v>0</v>
      </c>
      <c r="AH1005" s="635" t="inlineStr">
        <is>
          <t xml:space="preserve"> 미/기/과탐 3%</t>
        </is>
      </c>
      <c r="AL1005" s="487" t="inlineStr">
        <is>
          <t>아주대 디지털미디어학과</t>
        </is>
      </c>
      <c r="AM1005" s="477" t="inlineStr">
        <is>
          <t>자연</t>
        </is>
      </c>
      <c r="AN1005" s="637" t="n">
        <v>100</v>
      </c>
      <c r="AO1005" s="478" t="n">
        <v>-1534</v>
      </c>
      <c r="AP1005" s="463" t="n">
        <v>-1534</v>
      </c>
      <c r="AQ1005" s="479" t="n">
        <v>0</v>
      </c>
      <c r="AR1005" s="476" t="inlineStr">
        <is>
          <t>13.48 → 12.77</t>
        </is>
      </c>
      <c r="BA1005" s="313" t="inlineStr">
        <is>
          <t>자연570</t>
        </is>
      </c>
    </row>
    <row r="1006" ht="16.5" customHeight="1" s="671">
      <c r="B1006" s="367" t="inlineStr">
        <is>
          <t>13.21</t>
        </is>
      </c>
      <c r="C1006" s="351" t="inlineStr">
        <is>
          <t>28,666</t>
        </is>
      </c>
      <c r="D1006" s="727" t="n">
        <v>-1534</v>
      </c>
      <c r="E1006" s="352" t="inlineStr"/>
      <c r="F1006" s="341" t="n">
        <v>83.76000000000001</v>
      </c>
      <c r="G1006" s="355" t="inlineStr">
        <is>
          <t>363.42</t>
        </is>
      </c>
      <c r="H1006" s="356" t="inlineStr">
        <is>
          <t>367.88</t>
        </is>
      </c>
      <c r="I1006" s="354" t="inlineStr">
        <is>
          <t>국민대</t>
        </is>
      </c>
      <c r="J1006" s="340" t="inlineStr">
        <is>
          <t>한국역사학과</t>
        </is>
      </c>
      <c r="K1006" s="339" t="inlineStr">
        <is>
          <t>통합</t>
        </is>
      </c>
      <c r="L1006" s="357" t="n">
        <v>9</v>
      </c>
      <c r="M1006" s="358" t="inlineStr">
        <is>
          <t xml:space="preserve">680 / </t>
        </is>
      </c>
      <c r="N1006" s="359" t="n">
        <v>1000</v>
      </c>
      <c r="O1006" s="360" t="inlineStr">
        <is>
          <t>표점</t>
        </is>
      </c>
      <c r="P1006" s="343" t="inlineStr">
        <is>
          <t>표점</t>
        </is>
      </c>
      <c r="Q1006" s="342" t="inlineStr">
        <is>
          <t>2과목</t>
        </is>
      </c>
      <c r="R1006" s="344" t="n">
        <v>30</v>
      </c>
      <c r="S1006" s="345" t="n">
        <v>30</v>
      </c>
      <c r="T1006" s="362" t="n">
        <v>20</v>
      </c>
      <c r="U1006" s="361" t="n">
        <v>83.76000000000001</v>
      </c>
      <c r="V1006" s="346" t="n">
        <v>121.1095540343686</v>
      </c>
      <c r="W1006" s="348" t="n">
        <v>120.0428873677019</v>
      </c>
      <c r="X1006" s="347" t="n">
        <v>61.13</v>
      </c>
      <c r="Y1006" s="357" t="inlineStr"/>
      <c r="Z1006" s="365" t="inlineStr">
        <is>
          <t>2등급</t>
        </is>
      </c>
      <c r="AA1006" s="350" t="n">
        <v>196</v>
      </c>
      <c r="AB1006" s="349" t="inlineStr">
        <is>
          <t>만점</t>
        </is>
      </c>
      <c r="AC1006" s="350" t="n">
        <v>0</v>
      </c>
      <c r="AD1006" s="349" t="inlineStr">
        <is>
          <t>만점</t>
        </is>
      </c>
      <c r="AE1006" s="364" t="n">
        <v>0</v>
      </c>
      <c r="AF1006" s="366" t="n">
        <v>0</v>
      </c>
      <c r="AG1006" s="363" t="n">
        <v>0</v>
      </c>
      <c r="AH1006" s="635" t="inlineStr"/>
      <c r="AL1006" s="487" t="inlineStr">
        <is>
          <t>국민대 한국역사학과</t>
        </is>
      </c>
      <c r="AM1006" s="477" t="inlineStr">
        <is>
          <t>통합</t>
        </is>
      </c>
      <c r="AN1006" s="637" t="n">
        <v>100</v>
      </c>
      <c r="AO1006" s="478" t="n">
        <v>-1534</v>
      </c>
      <c r="AP1006" s="463" t="n">
        <v>-726</v>
      </c>
      <c r="AQ1006" s="479" t="n">
        <v>-808</v>
      </c>
      <c r="AR1006" s="476" t="inlineStr">
        <is>
          <t>13.49 → 13.16</t>
        </is>
      </c>
      <c r="BA1006" s="313" t="inlineStr">
        <is>
          <t>자연571</t>
        </is>
      </c>
    </row>
    <row r="1007" ht="16.5" customHeight="1" s="671">
      <c r="B1007" s="367" t="inlineStr">
        <is>
          <t>13.50</t>
        </is>
      </c>
      <c r="C1007" s="351" t="inlineStr">
        <is>
          <t>29,295</t>
        </is>
      </c>
      <c r="D1007" s="727" t="n">
        <v>-1535</v>
      </c>
      <c r="E1007" s="352" t="inlineStr"/>
      <c r="F1007" s="341" t="n">
        <v>83.75</v>
      </c>
      <c r="G1007" s="355" t="inlineStr">
        <is>
          <t>362.84</t>
        </is>
      </c>
      <c r="H1007" s="356" t="inlineStr">
        <is>
          <t>368.17</t>
        </is>
      </c>
      <c r="I1007" s="354" t="inlineStr">
        <is>
          <t>아주대</t>
        </is>
      </c>
      <c r="J1007" s="340" t="inlineStr">
        <is>
          <t>건축학과</t>
        </is>
      </c>
      <c r="K1007" s="339" t="inlineStr">
        <is>
          <t>자연</t>
        </is>
      </c>
      <c r="L1007" s="357" t="n">
        <v>9</v>
      </c>
      <c r="M1007" s="358" t="inlineStr">
        <is>
          <t xml:space="preserve">898.61 / </t>
        </is>
      </c>
      <c r="N1007" s="359" t="n">
        <v>1000</v>
      </c>
      <c r="O1007" s="360" t="inlineStr">
        <is>
          <t>표점/만점</t>
        </is>
      </c>
      <c r="P1007" s="343" t="inlineStr">
        <is>
          <t>변표/만점</t>
        </is>
      </c>
      <c r="Q1007" s="342" t="inlineStr">
        <is>
          <t>2과목</t>
        </is>
      </c>
      <c r="R1007" s="344" t="n">
        <v>20</v>
      </c>
      <c r="S1007" s="345" t="n">
        <v>35</v>
      </c>
      <c r="T1007" s="362" t="n">
        <v>30</v>
      </c>
      <c r="U1007" s="361" t="n">
        <v>83.75</v>
      </c>
      <c r="V1007" s="346" t="n">
        <v>121.1000632602539</v>
      </c>
      <c r="W1007" s="348" t="n">
        <v>120.0333965935872</v>
      </c>
      <c r="X1007" s="347" t="n">
        <v>60.85</v>
      </c>
      <c r="Y1007" s="357" t="n">
        <v>61.51</v>
      </c>
      <c r="Z1007" s="365" t="inlineStr">
        <is>
          <t>2등급</t>
        </is>
      </c>
      <c r="AA1007" s="350" t="n">
        <v>144</v>
      </c>
      <c r="AB1007" s="349" t="inlineStr">
        <is>
          <t>만점</t>
        </is>
      </c>
      <c r="AC1007" s="350" t="n">
        <v>0</v>
      </c>
      <c r="AD1007" s="349" t="inlineStr">
        <is>
          <t>만점</t>
        </is>
      </c>
      <c r="AE1007" s="364" t="n">
        <v>0</v>
      </c>
      <c r="AF1007" s="366" t="n">
        <v>16.904</v>
      </c>
      <c r="AG1007" s="363" t="n">
        <v>0</v>
      </c>
      <c r="AH1007" s="635" t="inlineStr">
        <is>
          <t xml:space="preserve"> 미/기/과탐 3%</t>
        </is>
      </c>
      <c r="AL1007" s="487" t="inlineStr">
        <is>
          <t>아주대 건축학과</t>
        </is>
      </c>
      <c r="AM1007" s="477" t="inlineStr">
        <is>
          <t>자연</t>
        </is>
      </c>
      <c r="AN1007" s="637" t="n">
        <v>100</v>
      </c>
      <c r="AO1007" s="478" t="n">
        <v>-1535</v>
      </c>
      <c r="AP1007" s="463" t="n">
        <v>-1535</v>
      </c>
      <c r="AQ1007" s="479" t="n">
        <v>0</v>
      </c>
      <c r="AR1007" s="476" t="inlineStr">
        <is>
          <t>13.50 → 12.79</t>
        </is>
      </c>
      <c r="BA1007" s="313" t="inlineStr">
        <is>
          <t>자연572</t>
        </is>
      </c>
    </row>
    <row r="1008" ht="16.5" customHeight="1" s="671">
      <c r="B1008" s="367" t="inlineStr">
        <is>
          <t>13.50</t>
        </is>
      </c>
      <c r="C1008" s="351" t="inlineStr">
        <is>
          <t>29,295</t>
        </is>
      </c>
      <c r="D1008" s="727" t="n">
        <v>-1535</v>
      </c>
      <c r="E1008" s="352" t="inlineStr"/>
      <c r="F1008" s="341" t="n">
        <v>83.75</v>
      </c>
      <c r="G1008" s="355" t="inlineStr">
        <is>
          <t>362.84</t>
        </is>
      </c>
      <c r="H1008" s="356" t="inlineStr">
        <is>
          <t>367.39</t>
        </is>
      </c>
      <c r="I1008" s="354" t="inlineStr">
        <is>
          <t>인하대</t>
        </is>
      </c>
      <c r="J1008" s="340" t="inlineStr">
        <is>
          <t>자유전공융합학부(인문)</t>
        </is>
      </c>
      <c r="K1008" s="339" t="inlineStr">
        <is>
          <t>통합</t>
        </is>
      </c>
      <c r="L1008" s="357" t="n">
        <v>100</v>
      </c>
      <c r="M1008" s="358" t="inlineStr">
        <is>
          <t xml:space="preserve">880.2 / </t>
        </is>
      </c>
      <c r="N1008" s="359" t="n">
        <v>1000</v>
      </c>
      <c r="O1008" s="360" t="inlineStr">
        <is>
          <t>표점/만점</t>
        </is>
      </c>
      <c r="P1008" s="343" t="inlineStr">
        <is>
          <t>변표/만점</t>
        </is>
      </c>
      <c r="Q1008" s="342" t="inlineStr">
        <is>
          <t>2과목</t>
        </is>
      </c>
      <c r="R1008" s="344" t="n">
        <v>35</v>
      </c>
      <c r="S1008" s="345" t="n">
        <v>30</v>
      </c>
      <c r="T1008" s="362" t="n">
        <v>25</v>
      </c>
      <c r="U1008" s="361" t="n">
        <v>83.75</v>
      </c>
      <c r="V1008" s="346" t="n">
        <v>121.0992709199559</v>
      </c>
      <c r="W1008" s="348" t="n">
        <v>120.0326042532893</v>
      </c>
      <c r="X1008" s="347" t="n">
        <v>60.85</v>
      </c>
      <c r="Y1008" s="357" t="n">
        <v>61.62</v>
      </c>
      <c r="Z1008" s="365" t="inlineStr">
        <is>
          <t>2등급</t>
        </is>
      </c>
      <c r="AA1008" s="350" t="n">
        <v>98</v>
      </c>
      <c r="AB1008" s="349" t="inlineStr">
        <is>
          <t>만점</t>
        </is>
      </c>
      <c r="AC1008" s="350" t="n">
        <v>0</v>
      </c>
      <c r="AD1008" s="349" t="inlineStr">
        <is>
          <t>만점</t>
        </is>
      </c>
      <c r="AE1008" s="364" t="n">
        <v>0</v>
      </c>
      <c r="AF1008" s="366" t="n">
        <v>0</v>
      </c>
      <c r="AG1008" s="363" t="n">
        <v>0</v>
      </c>
      <c r="AH1008" s="635" t="inlineStr"/>
      <c r="AL1008" s="487" t="inlineStr">
        <is>
          <t>인하대 자유전공융합학부(인문)</t>
        </is>
      </c>
      <c r="AM1008" s="477" t="inlineStr">
        <is>
          <t>통합</t>
        </is>
      </c>
      <c r="AN1008" s="637" t="n">
        <v>100</v>
      </c>
      <c r="AO1008" s="478" t="n">
        <v>-1535</v>
      </c>
      <c r="AP1008" s="463" t="n">
        <v>-724</v>
      </c>
      <c r="AQ1008" s="479" t="n">
        <v>-811</v>
      </c>
      <c r="AR1008" s="476" t="inlineStr">
        <is>
          <t>13.77 → 13.43</t>
        </is>
      </c>
      <c r="BA1008" s="313" t="inlineStr">
        <is>
          <t>통합인문423</t>
        </is>
      </c>
    </row>
    <row r="1009" ht="16.5" customHeight="1" s="671">
      <c r="B1009" s="367" t="inlineStr">
        <is>
          <t>13.54</t>
        </is>
      </c>
      <c r="C1009" s="351" t="inlineStr">
        <is>
          <t>29,382</t>
        </is>
      </c>
      <c r="D1009" s="727" t="n">
        <v>-1536</v>
      </c>
      <c r="E1009" s="352" t="inlineStr"/>
      <c r="F1009" s="341" t="n">
        <v>83.70999999999999</v>
      </c>
      <c r="G1009" s="355" t="inlineStr">
        <is>
          <t>362.75</t>
        </is>
      </c>
      <c r="H1009" s="356" t="inlineStr">
        <is>
          <t>368.06</t>
        </is>
      </c>
      <c r="I1009" s="354" t="inlineStr">
        <is>
          <t>연세대(미래)</t>
        </is>
      </c>
      <c r="J1009" s="340" t="inlineStr">
        <is>
          <t>임상병리학과</t>
        </is>
      </c>
      <c r="K1009" s="339" t="inlineStr">
        <is>
          <t>자연</t>
        </is>
      </c>
      <c r="L1009" s="357" t="n">
        <v>10</v>
      </c>
      <c r="M1009" s="358" t="inlineStr">
        <is>
          <t xml:space="preserve">659.1 / </t>
        </is>
      </c>
      <c r="N1009" s="359" t="n">
        <v>1000</v>
      </c>
      <c r="O1009" s="360" t="inlineStr">
        <is>
          <t>표점</t>
        </is>
      </c>
      <c r="P1009" s="343" t="inlineStr">
        <is>
          <t>변표</t>
        </is>
      </c>
      <c r="Q1009" s="342" t="inlineStr">
        <is>
          <t>1과목</t>
        </is>
      </c>
      <c r="R1009" s="344" t="n">
        <v>25</v>
      </c>
      <c r="S1009" s="345" t="n">
        <v>38</v>
      </c>
      <c r="T1009" s="362" t="n">
        <v>25</v>
      </c>
      <c r="U1009" s="361" t="n">
        <v>83.70999999999999</v>
      </c>
      <c r="V1009" s="346" t="n">
        <v>121.0709141274238</v>
      </c>
      <c r="W1009" s="348" t="n">
        <v>120.0042474607572</v>
      </c>
      <c r="X1009" s="347" t="n">
        <v>60.84</v>
      </c>
      <c r="Y1009" s="357" t="n">
        <v>61.61</v>
      </c>
      <c r="Z1009" s="365" t="inlineStr">
        <is>
          <t>2등급</t>
        </is>
      </c>
      <c r="AA1009" s="350" t="n">
        <v>118.75</v>
      </c>
      <c r="AB1009" s="349" t="inlineStr">
        <is>
          <t>만점</t>
        </is>
      </c>
      <c r="AC1009" s="350" t="n">
        <v>10</v>
      </c>
      <c r="AD1009" s="349" t="inlineStr">
        <is>
          <t>만점</t>
        </is>
      </c>
      <c r="AE1009" s="364" t="n">
        <v>0</v>
      </c>
      <c r="AF1009" s="366" t="n">
        <v>0</v>
      </c>
      <c r="AG1009" s="363" t="n">
        <v>0</v>
      </c>
      <c r="AH1009" s="635" t="inlineStr"/>
      <c r="AL1009" s="487" t="inlineStr">
        <is>
          <t>연세대(미래) 임상병리학과</t>
        </is>
      </c>
      <c r="AM1009" s="477" t="inlineStr">
        <is>
          <t>자연</t>
        </is>
      </c>
      <c r="AN1009" s="637" t="n">
        <v>100</v>
      </c>
      <c r="AO1009" s="478" t="n">
        <v>-1536</v>
      </c>
      <c r="AP1009" s="463" t="n">
        <v>-1536</v>
      </c>
      <c r="AQ1009" s="479" t="n">
        <v>0</v>
      </c>
      <c r="AR1009" s="476" t="inlineStr">
        <is>
          <t>13.55 → 12.84</t>
        </is>
      </c>
      <c r="BA1009" s="313" t="inlineStr">
        <is>
          <t>자연573</t>
        </is>
      </c>
    </row>
    <row r="1010" ht="16.5" customHeight="1" s="671">
      <c r="B1010" s="367" t="inlineStr">
        <is>
          <t>13.55</t>
        </is>
      </c>
      <c r="C1010" s="351" t="inlineStr">
        <is>
          <t>29,404</t>
        </is>
      </c>
      <c r="D1010" s="727" t="n">
        <v>-1536</v>
      </c>
      <c r="E1010" s="352" t="inlineStr">
        <is>
          <t>362.73</t>
        </is>
      </c>
      <c r="F1010" s="341" t="n">
        <v>83.69</v>
      </c>
      <c r="G1010" s="355" t="inlineStr">
        <is>
          <t>363.29</t>
        </is>
      </c>
      <c r="H1010" s="356" t="inlineStr">
        <is>
          <t>367.78</t>
        </is>
      </c>
      <c r="I1010" s="354" t="inlineStr">
        <is>
          <t>인하대</t>
        </is>
      </c>
      <c r="J1010" s="340" t="inlineStr">
        <is>
          <t>파이낸스경영학과</t>
        </is>
      </c>
      <c r="K1010" s="339" t="inlineStr">
        <is>
          <t>통합</t>
        </is>
      </c>
      <c r="L1010" s="357" t="n">
        <v>13</v>
      </c>
      <c r="M1010" s="358" t="inlineStr">
        <is>
          <t xml:space="preserve">887.1 / </t>
        </is>
      </c>
      <c r="N1010" s="359" t="n">
        <v>1000</v>
      </c>
      <c r="O1010" s="360" t="inlineStr">
        <is>
          <t>표점/만점</t>
        </is>
      </c>
      <c r="P1010" s="343" t="inlineStr">
        <is>
          <t>변표/만점</t>
        </is>
      </c>
      <c r="Q1010" s="342" t="inlineStr">
        <is>
          <t>2과목</t>
        </is>
      </c>
      <c r="R1010" s="344" t="n">
        <v>35</v>
      </c>
      <c r="S1010" s="345" t="n">
        <v>25</v>
      </c>
      <c r="T1010" s="362" t="n">
        <v>25</v>
      </c>
      <c r="U1010" s="361" t="n">
        <v>83.69</v>
      </c>
      <c r="V1010" s="346" t="n">
        <v>121.0619895615309</v>
      </c>
      <c r="W1010" s="348" t="n">
        <v>119.9970768092902</v>
      </c>
      <c r="X1010" s="347" t="n">
        <v>61.12</v>
      </c>
      <c r="Y1010" s="357" t="n">
        <v>61.6</v>
      </c>
      <c r="Z1010" s="365" t="inlineStr">
        <is>
          <t>2등급</t>
        </is>
      </c>
      <c r="AA1010" s="350" t="n">
        <v>148</v>
      </c>
      <c r="AB1010" s="349" t="inlineStr">
        <is>
          <t>만점</t>
        </is>
      </c>
      <c r="AC1010" s="350" t="n">
        <v>0</v>
      </c>
      <c r="AD1010" s="349" t="inlineStr">
        <is>
          <t>만점</t>
        </is>
      </c>
      <c r="AE1010" s="364" t="n">
        <v>0</v>
      </c>
      <c r="AF1010" s="366" t="n">
        <v>0</v>
      </c>
      <c r="AG1010" s="363" t="n">
        <v>0</v>
      </c>
      <c r="AH1010" s="635" t="inlineStr"/>
      <c r="AL1010" s="487" t="inlineStr">
        <is>
          <t>인하대 파이낸스경영학과</t>
        </is>
      </c>
      <c r="AM1010" s="477" t="inlineStr">
        <is>
          <t>통합</t>
        </is>
      </c>
      <c r="AN1010" s="637" t="n">
        <v>100</v>
      </c>
      <c r="AO1010" s="478" t="n">
        <v>-1536</v>
      </c>
      <c r="AP1010" s="463" t="n">
        <v>-726</v>
      </c>
      <c r="AQ1010" s="479" t="n">
        <v>-810</v>
      </c>
      <c r="AR1010" s="476" t="inlineStr">
        <is>
          <t>13.56 → 13.22</t>
        </is>
      </c>
      <c r="BA1010" s="313" t="inlineStr">
        <is>
          <t>통합인문424</t>
        </is>
      </c>
    </row>
    <row r="1011" ht="16.5" customHeight="1" s="671">
      <c r="B1011" s="367" t="inlineStr">
        <is>
          <t>13.57</t>
        </is>
      </c>
      <c r="C1011" s="351" t="inlineStr">
        <is>
          <t>29,447</t>
        </is>
      </c>
      <c r="D1011" s="727" t="n">
        <v>-1537</v>
      </c>
      <c r="E1011" s="352" t="inlineStr"/>
      <c r="F1011" s="341" t="n">
        <v>83.67</v>
      </c>
      <c r="G1011" s="355" t="inlineStr">
        <is>
          <t>362.68</t>
        </is>
      </c>
      <c r="H1011" s="356" t="inlineStr">
        <is>
          <t>367.99</t>
        </is>
      </c>
      <c r="I1011" s="354" t="inlineStr">
        <is>
          <t>부산대</t>
        </is>
      </c>
      <c r="J1011" s="340" t="inlineStr">
        <is>
          <t>첨단융합학부(정보의생명공학자율전공)</t>
        </is>
      </c>
      <c r="K1011" s="339" t="inlineStr">
        <is>
          <t>자연</t>
        </is>
      </c>
      <c r="L1011" s="357" t="n">
        <v>16</v>
      </c>
      <c r="M1011" s="358" t="inlineStr">
        <is>
          <t xml:space="preserve">691.5 / </t>
        </is>
      </c>
      <c r="N1011" s="359" t="n">
        <v>1000</v>
      </c>
      <c r="O1011" s="360" t="inlineStr">
        <is>
          <t>표점</t>
        </is>
      </c>
      <c r="P1011" s="343" t="inlineStr">
        <is>
          <t>표점</t>
        </is>
      </c>
      <c r="Q1011" s="342" t="inlineStr">
        <is>
          <t>2과목</t>
        </is>
      </c>
      <c r="R1011" s="344" t="n">
        <v>20</v>
      </c>
      <c r="S1011" s="345" t="n">
        <v>30</v>
      </c>
      <c r="T1011" s="362" t="n">
        <v>30</v>
      </c>
      <c r="U1011" s="361" t="n">
        <v>83.67</v>
      </c>
      <c r="V1011" s="346" t="n">
        <v>121.0454999200743</v>
      </c>
      <c r="W1011" s="348" t="n">
        <v>119.9867707833798</v>
      </c>
      <c r="X1011" s="347" t="n">
        <v>60.82</v>
      </c>
      <c r="Y1011" s="357" t="inlineStr"/>
      <c r="Z1011" s="365" t="inlineStr">
        <is>
          <t>2등급</t>
        </is>
      </c>
      <c r="AA1011" s="350" t="n">
        <v>198</v>
      </c>
      <c r="AB1011" s="349" t="inlineStr">
        <is>
          <t>만점</t>
        </is>
      </c>
      <c r="AC1011" s="350" t="n">
        <v>10</v>
      </c>
      <c r="AD1011" s="349" t="inlineStr">
        <is>
          <t>만점</t>
        </is>
      </c>
      <c r="AE1011" s="364" t="n">
        <v>0</v>
      </c>
      <c r="AF1011" s="366" t="n">
        <v>0</v>
      </c>
      <c r="AG1011" s="363" t="n">
        <v>0</v>
      </c>
      <c r="AH1011" s="635" t="inlineStr"/>
      <c r="AL1011" s="487" t="inlineStr">
        <is>
          <t>부산대 첨단융합학부(정보의생명공학자율전공)</t>
        </is>
      </c>
      <c r="AM1011" s="477" t="inlineStr">
        <is>
          <t>자연</t>
        </is>
      </c>
      <c r="AN1011" s="637" t="n">
        <v>100</v>
      </c>
      <c r="AO1011" s="478" t="n">
        <v>-1537</v>
      </c>
      <c r="AP1011" s="463" t="n">
        <v>-1537</v>
      </c>
      <c r="AQ1011" s="479" t="n">
        <v>0</v>
      </c>
      <c r="AR1011" s="476" t="inlineStr">
        <is>
          <t>13.57 → 12.86</t>
        </is>
      </c>
      <c r="BA1011" s="313" t="inlineStr">
        <is>
          <t>통합인문425</t>
        </is>
      </c>
    </row>
    <row r="1012" ht="16.5" customHeight="1" s="671">
      <c r="B1012" s="367" t="inlineStr">
        <is>
          <t>13.39</t>
        </is>
      </c>
      <c r="C1012" s="351" t="inlineStr">
        <is>
          <t>29,056</t>
        </is>
      </c>
      <c r="D1012" s="727" t="n">
        <v>-1537</v>
      </c>
      <c r="E1012" s="352" t="inlineStr">
        <is>
          <t>362.99</t>
        </is>
      </c>
      <c r="F1012" s="341" t="n">
        <v>83.66</v>
      </c>
      <c r="G1012" s="355" t="inlineStr">
        <is>
          <t>363.23</t>
        </is>
      </c>
      <c r="H1012" s="356" t="inlineStr">
        <is>
          <t>367.76</t>
        </is>
      </c>
      <c r="I1012" s="354" t="inlineStr">
        <is>
          <t>아주대</t>
        </is>
      </c>
      <c r="J1012" s="340" t="inlineStr">
        <is>
          <t>문화콘텐츠학과</t>
        </is>
      </c>
      <c r="K1012" s="339" t="inlineStr">
        <is>
          <t>통합</t>
        </is>
      </c>
      <c r="L1012" s="357" t="n">
        <v>6</v>
      </c>
      <c r="M1012" s="358" t="inlineStr">
        <is>
          <t xml:space="preserve">884.45 / </t>
        </is>
      </c>
      <c r="N1012" s="359" t="n">
        <v>1000</v>
      </c>
      <c r="O1012" s="360" t="inlineStr">
        <is>
          <t>표점/만점</t>
        </is>
      </c>
      <c r="P1012" s="343" t="inlineStr">
        <is>
          <t>변표/만점</t>
        </is>
      </c>
      <c r="Q1012" s="342" t="inlineStr">
        <is>
          <t>2과목</t>
        </is>
      </c>
      <c r="R1012" s="344" t="n">
        <v>35</v>
      </c>
      <c r="S1012" s="345" t="n">
        <v>25</v>
      </c>
      <c r="T1012" s="362" t="n">
        <v>25</v>
      </c>
      <c r="U1012" s="361" t="n">
        <v>83.66</v>
      </c>
      <c r="V1012" s="346" t="n">
        <v>121.0402182543381</v>
      </c>
      <c r="W1012" s="348" t="n">
        <v>119.9834697422946</v>
      </c>
      <c r="X1012" s="347" t="n">
        <v>61.1</v>
      </c>
      <c r="Y1012" s="357" t="n">
        <v>61.68</v>
      </c>
      <c r="Z1012" s="365" t="inlineStr">
        <is>
          <t>2등급</t>
        </is>
      </c>
      <c r="AA1012" s="350" t="n">
        <v>144</v>
      </c>
      <c r="AB1012" s="349" t="inlineStr">
        <is>
          <t>만점</t>
        </is>
      </c>
      <c r="AC1012" s="350" t="n">
        <v>0</v>
      </c>
      <c r="AD1012" s="349" t="inlineStr">
        <is>
          <t>만점</t>
        </is>
      </c>
      <c r="AE1012" s="364" t="n">
        <v>0</v>
      </c>
      <c r="AF1012" s="366" t="n">
        <v>0</v>
      </c>
      <c r="AG1012" s="363" t="n">
        <v>0</v>
      </c>
      <c r="AH1012" s="635" t="inlineStr"/>
      <c r="AL1012" s="487" t="inlineStr">
        <is>
          <t>아주대 문화콘텐츠학과</t>
        </is>
      </c>
      <c r="AM1012" s="477" t="inlineStr">
        <is>
          <t>통합</t>
        </is>
      </c>
      <c r="AN1012" s="637" t="n">
        <v>100</v>
      </c>
      <c r="AO1012" s="478" t="n">
        <v>-1537</v>
      </c>
      <c r="AP1012" s="463" t="n">
        <v>-727</v>
      </c>
      <c r="AQ1012" s="479" t="n">
        <v>-810</v>
      </c>
      <c r="AR1012" s="476" t="inlineStr">
        <is>
          <t>13.57 → 13.24</t>
        </is>
      </c>
      <c r="BA1012" s="313" t="inlineStr">
        <is>
          <t>자연574</t>
        </is>
      </c>
    </row>
    <row r="1013" ht="16.5" customHeight="1" s="671">
      <c r="B1013" s="367" t="inlineStr">
        <is>
          <t>13.61</t>
        </is>
      </c>
      <c r="C1013" s="351" t="inlineStr">
        <is>
          <t>29,534</t>
        </is>
      </c>
      <c r="D1013" s="727" t="n">
        <v>-1538</v>
      </c>
      <c r="E1013" s="352" t="inlineStr">
        <is>
          <t>362.97</t>
        </is>
      </c>
      <c r="F1013" s="341" t="n">
        <v>83.59999999999999</v>
      </c>
      <c r="G1013" s="355" t="inlineStr">
        <is>
          <t>362.55</t>
        </is>
      </c>
      <c r="H1013" s="356" t="inlineStr">
        <is>
          <t>367.88</t>
        </is>
      </c>
      <c r="I1013" s="354" t="inlineStr">
        <is>
          <t>아주대</t>
        </is>
      </c>
      <c r="J1013" s="340" t="inlineStr">
        <is>
          <t>프런티어과학학부</t>
        </is>
      </c>
      <c r="K1013" s="339" t="inlineStr">
        <is>
          <t>자연</t>
        </is>
      </c>
      <c r="L1013" s="357" t="n">
        <v>32</v>
      </c>
      <c r="M1013" s="358" t="inlineStr">
        <is>
          <t xml:space="preserve">898.01 / </t>
        </is>
      </c>
      <c r="N1013" s="359" t="n">
        <v>1000</v>
      </c>
      <c r="O1013" s="360" t="inlineStr">
        <is>
          <t>표점/만점</t>
        </is>
      </c>
      <c r="P1013" s="343" t="inlineStr">
        <is>
          <t>변표/만점</t>
        </is>
      </c>
      <c r="Q1013" s="342" t="inlineStr">
        <is>
          <t>2과목</t>
        </is>
      </c>
      <c r="R1013" s="344" t="n">
        <v>20</v>
      </c>
      <c r="S1013" s="345" t="n">
        <v>35</v>
      </c>
      <c r="T1013" s="362" t="n">
        <v>30</v>
      </c>
      <c r="U1013" s="361" t="n">
        <v>83.59999999999999</v>
      </c>
      <c r="V1013" s="346" t="n">
        <v>120.9969135194334</v>
      </c>
      <c r="W1013" s="348" t="n">
        <v>119.9562756796223</v>
      </c>
      <c r="X1013" s="347" t="n">
        <v>60.8</v>
      </c>
      <c r="Y1013" s="357" t="n">
        <v>61.46</v>
      </c>
      <c r="Z1013" s="365" t="inlineStr">
        <is>
          <t>2등급</t>
        </is>
      </c>
      <c r="AA1013" s="350" t="n">
        <v>144</v>
      </c>
      <c r="AB1013" s="349" t="inlineStr">
        <is>
          <t>만점</t>
        </is>
      </c>
      <c r="AC1013" s="350" t="n">
        <v>0</v>
      </c>
      <c r="AD1013" s="349" t="inlineStr">
        <is>
          <t>만점</t>
        </is>
      </c>
      <c r="AE1013" s="364" t="n">
        <v>0</v>
      </c>
      <c r="AF1013" s="366" t="n">
        <v>16.892</v>
      </c>
      <c r="AG1013" s="363" t="n">
        <v>0</v>
      </c>
      <c r="AH1013" s="635" t="inlineStr">
        <is>
          <t xml:space="preserve"> 미/기/과탐 3%</t>
        </is>
      </c>
      <c r="AL1013" s="487" t="inlineStr">
        <is>
          <t>아주대 프런티어과학학부</t>
        </is>
      </c>
      <c r="AM1013" s="477" t="inlineStr">
        <is>
          <t>자연</t>
        </is>
      </c>
      <c r="AN1013" s="637" t="n">
        <v>100</v>
      </c>
      <c r="AO1013" s="478" t="n">
        <v>-1538</v>
      </c>
      <c r="AP1013" s="463" t="n">
        <v>-1538</v>
      </c>
      <c r="AQ1013" s="479" t="n">
        <v>0</v>
      </c>
      <c r="AR1013" s="476" t="inlineStr">
        <is>
          <t>13.61 → 12.90</t>
        </is>
      </c>
      <c r="BA1013" s="313" t="inlineStr">
        <is>
          <t>자연575</t>
        </is>
      </c>
    </row>
    <row r="1014" ht="16.5" customHeight="1" s="671">
      <c r="B1014" s="367" t="inlineStr">
        <is>
          <t>13.61</t>
        </is>
      </c>
      <c r="C1014" s="351" t="inlineStr">
        <is>
          <t>29,534</t>
        </is>
      </c>
      <c r="D1014" s="727" t="n">
        <v>-1538</v>
      </c>
      <c r="E1014" s="352" t="inlineStr">
        <is>
          <t>363.06</t>
        </is>
      </c>
      <c r="F1014" s="341" t="n">
        <v>83.59</v>
      </c>
      <c r="G1014" s="355" t="inlineStr">
        <is>
          <t>363.10</t>
        </is>
      </c>
      <c r="H1014" s="356" t="inlineStr">
        <is>
          <t>367.67</t>
        </is>
      </c>
      <c r="I1014" s="354" t="inlineStr">
        <is>
          <t>세종대</t>
        </is>
      </c>
      <c r="J1014" s="340" t="inlineStr">
        <is>
          <t>인문사회계열</t>
        </is>
      </c>
      <c r="K1014" s="339" t="inlineStr">
        <is>
          <t>통합</t>
        </is>
      </c>
      <c r="L1014" s="357" t="n">
        <v>122</v>
      </c>
      <c r="M1014" s="358" t="inlineStr">
        <is>
          <t xml:space="preserve">689.54 / </t>
        </is>
      </c>
      <c r="N1014" s="359" t="n">
        <v>1000</v>
      </c>
      <c r="O1014" s="360" t="inlineStr">
        <is>
          <t>표점</t>
        </is>
      </c>
      <c r="P1014" s="343" t="inlineStr">
        <is>
          <t>변표</t>
        </is>
      </c>
      <c r="Q1014" s="342" t="inlineStr">
        <is>
          <t>2과목</t>
        </is>
      </c>
      <c r="R1014" s="344" t="n">
        <v>30</v>
      </c>
      <c r="S1014" s="345" t="n">
        <v>30</v>
      </c>
      <c r="T1014" s="362" t="n">
        <v>20</v>
      </c>
      <c r="U1014" s="361" t="n">
        <v>83.59</v>
      </c>
      <c r="V1014" s="346" t="n">
        <v>120.9941639522258</v>
      </c>
      <c r="W1014" s="348" t="n">
        <v>119.9544426348172</v>
      </c>
      <c r="X1014" s="347" t="n">
        <v>61.08</v>
      </c>
      <c r="Y1014" s="357" t="n">
        <v>61.56</v>
      </c>
      <c r="Z1014" s="365" t="inlineStr">
        <is>
          <t>2등급</t>
        </is>
      </c>
      <c r="AA1014" s="350" t="n">
        <v>195</v>
      </c>
      <c r="AB1014" s="349" t="inlineStr">
        <is>
          <t>만점</t>
        </is>
      </c>
      <c r="AC1014" s="350" t="n">
        <v>10</v>
      </c>
      <c r="AD1014" s="349" t="inlineStr">
        <is>
          <t>만점</t>
        </is>
      </c>
      <c r="AE1014" s="364" t="n">
        <v>0</v>
      </c>
      <c r="AF1014" s="366" t="n">
        <v>0</v>
      </c>
      <c r="AG1014" s="363" t="n">
        <v>0</v>
      </c>
      <c r="AH1014" s="635" t="inlineStr"/>
      <c r="AL1014" s="487" t="inlineStr">
        <is>
          <t>세종대 인문사회계열</t>
        </is>
      </c>
      <c r="AM1014" s="477" t="inlineStr">
        <is>
          <t>통합</t>
        </is>
      </c>
      <c r="AN1014" s="637" t="n">
        <v>100</v>
      </c>
      <c r="AO1014" s="478" t="n">
        <v>-1538</v>
      </c>
      <c r="AP1014" s="463" t="n">
        <v>-727</v>
      </c>
      <c r="AQ1014" s="479" t="n">
        <v>-811</v>
      </c>
      <c r="AR1014" s="476" t="inlineStr">
        <is>
          <t>13.62 → 13.28</t>
        </is>
      </c>
      <c r="BA1014" s="313" t="inlineStr">
        <is>
          <t>통합인문426</t>
        </is>
      </c>
    </row>
    <row r="1015" ht="16.5" customHeight="1" s="671">
      <c r="B1015" s="367" t="inlineStr">
        <is>
          <t>13.62</t>
        </is>
      </c>
      <c r="C1015" s="351" t="inlineStr">
        <is>
          <t>29,555</t>
        </is>
      </c>
      <c r="D1015" s="727" t="n">
        <v>-1539</v>
      </c>
      <c r="E1015" s="352" t="inlineStr"/>
      <c r="F1015" s="341" t="n">
        <v>83.58</v>
      </c>
      <c r="G1015" s="355" t="inlineStr">
        <is>
          <t>362.53</t>
        </is>
      </c>
      <c r="H1015" s="356" t="inlineStr">
        <is>
          <t>367.86</t>
        </is>
      </c>
      <c r="I1015" s="354" t="inlineStr">
        <is>
          <t>인하대</t>
        </is>
      </c>
      <c r="J1015" s="340" t="inlineStr">
        <is>
          <t>생명공학과</t>
        </is>
      </c>
      <c r="K1015" s="339" t="inlineStr">
        <is>
          <t>자연</t>
        </is>
      </c>
      <c r="L1015" s="357" t="n">
        <v>15</v>
      </c>
      <c r="M1015" s="358" t="inlineStr">
        <is>
          <t xml:space="preserve">896.2 / </t>
        </is>
      </c>
      <c r="N1015" s="359" t="n">
        <v>1000</v>
      </c>
      <c r="O1015" s="360" t="inlineStr">
        <is>
          <t>표점/만점</t>
        </is>
      </c>
      <c r="P1015" s="343" t="inlineStr">
        <is>
          <t>변표/만점</t>
        </is>
      </c>
      <c r="Q1015" s="342" t="inlineStr">
        <is>
          <t>2과목</t>
        </is>
      </c>
      <c r="R1015" s="344" t="n">
        <v>25</v>
      </c>
      <c r="S1015" s="345" t="n">
        <v>35</v>
      </c>
      <c r="T1015" s="362" t="n">
        <v>30</v>
      </c>
      <c r="U1015" s="361" t="n">
        <v>83.58</v>
      </c>
      <c r="V1015" s="346" t="n">
        <v>120.9884368229307</v>
      </c>
      <c r="W1015" s="348" t="n">
        <v>119.9506245486205</v>
      </c>
      <c r="X1015" s="347" t="n">
        <v>60.8</v>
      </c>
      <c r="Y1015" s="357" t="n">
        <v>61.56</v>
      </c>
      <c r="Z1015" s="365" t="inlineStr">
        <is>
          <t>2등급</t>
        </is>
      </c>
      <c r="AA1015" s="350" t="n">
        <v>98</v>
      </c>
      <c r="AB1015" s="349" t="inlineStr">
        <is>
          <t>만점</t>
        </is>
      </c>
      <c r="AC1015" s="350" t="n">
        <v>0</v>
      </c>
      <c r="AD1015" s="349" t="inlineStr">
        <is>
          <t>만점</t>
        </is>
      </c>
      <c r="AE1015" s="364" t="n">
        <v>0</v>
      </c>
      <c r="AF1015" s="366" t="n">
        <v>16.911</v>
      </c>
      <c r="AG1015" s="363" t="n">
        <v>0</v>
      </c>
      <c r="AH1015" s="635" t="inlineStr">
        <is>
          <t xml:space="preserve"> 미/기/과탐 3%</t>
        </is>
      </c>
      <c r="AL1015" s="487" t="inlineStr">
        <is>
          <t>인하대 생명공학과</t>
        </is>
      </c>
      <c r="AM1015" s="477" t="inlineStr">
        <is>
          <t>자연</t>
        </is>
      </c>
      <c r="AN1015" s="637" t="n">
        <v>100</v>
      </c>
      <c r="AO1015" s="478" t="n">
        <v>-1539</v>
      </c>
      <c r="AP1015" s="463" t="n">
        <v>-1539</v>
      </c>
      <c r="AQ1015" s="479" t="n">
        <v>0</v>
      </c>
      <c r="AR1015" s="476" t="inlineStr">
        <is>
          <t>13.62 → 12.91</t>
        </is>
      </c>
      <c r="BA1015" s="313" t="inlineStr">
        <is>
          <t>자연576</t>
        </is>
      </c>
    </row>
    <row r="1016" ht="16.5" customHeight="1" s="671">
      <c r="B1016" s="367" t="inlineStr">
        <is>
          <t>13.64</t>
        </is>
      </c>
      <c r="C1016" s="351" t="inlineStr">
        <is>
          <t>29,599</t>
        </is>
      </c>
      <c r="D1016" s="727" t="n">
        <v>-1539</v>
      </c>
      <c r="E1016" s="352" t="inlineStr"/>
      <c r="F1016" s="341" t="n">
        <v>83.56</v>
      </c>
      <c r="G1016" s="355" t="inlineStr">
        <is>
          <t>362.49</t>
        </is>
      </c>
      <c r="H1016" s="356" t="inlineStr">
        <is>
          <t>367.81</t>
        </is>
      </c>
      <c r="I1016" s="354" t="inlineStr">
        <is>
          <t>전북대</t>
        </is>
      </c>
      <c r="J1016" s="340" t="inlineStr">
        <is>
          <t>의예과(지역)(기회균형)</t>
        </is>
      </c>
      <c r="K1016" s="339" t="inlineStr">
        <is>
          <t>자연</t>
        </is>
      </c>
      <c r="L1016" s="357" t="n">
        <v>4</v>
      </c>
      <c r="M1016" s="358" t="inlineStr">
        <is>
          <t xml:space="preserve">337.83 / </t>
        </is>
      </c>
      <c r="N1016" s="359" t="n">
        <v>500</v>
      </c>
      <c r="O1016" s="360" t="inlineStr">
        <is>
          <t>표점</t>
        </is>
      </c>
      <c r="P1016" s="343" t="inlineStr">
        <is>
          <t>변표</t>
        </is>
      </c>
      <c r="Q1016" s="342" t="inlineStr">
        <is>
          <t>2과목</t>
        </is>
      </c>
      <c r="R1016" s="344" t="n">
        <v>30</v>
      </c>
      <c r="S1016" s="345" t="n">
        <v>40</v>
      </c>
      <c r="T1016" s="362" t="n">
        <v>30</v>
      </c>
      <c r="U1016" s="361" t="n">
        <v>83.56</v>
      </c>
      <c r="V1016" s="346" t="n">
        <v>120.9765738113164</v>
      </c>
      <c r="W1016" s="348" t="n">
        <v>119.9427158742109</v>
      </c>
      <c r="X1016" s="347" t="n">
        <v>60.79</v>
      </c>
      <c r="Y1016" s="357" t="n">
        <v>61.44</v>
      </c>
      <c r="Z1016" s="365" t="inlineStr">
        <is>
          <t>1등급</t>
        </is>
      </c>
      <c r="AA1016" s="350" t="n">
        <v>30</v>
      </c>
      <c r="AB1016" s="349" t="inlineStr">
        <is>
          <t>만점</t>
        </is>
      </c>
      <c r="AC1016" s="350" t="n">
        <v>5</v>
      </c>
      <c r="AD1016" s="349" t="inlineStr">
        <is>
          <t>만점</t>
        </is>
      </c>
      <c r="AE1016" s="364" t="n">
        <v>0</v>
      </c>
      <c r="AF1016" s="366" t="n">
        <v>0</v>
      </c>
      <c r="AG1016" s="363" t="n">
        <v>0</v>
      </c>
      <c r="AH1016" s="635" t="inlineStr"/>
      <c r="AL1016" s="487" t="inlineStr">
        <is>
          <t>전북대 의예과(지역)(기회균형)</t>
        </is>
      </c>
      <c r="AM1016" s="477" t="inlineStr">
        <is>
          <t>자연</t>
        </is>
      </c>
      <c r="AN1016" s="637" t="n">
        <v>100</v>
      </c>
      <c r="AO1016" s="478" t="n">
        <v>-1539</v>
      </c>
      <c r="AP1016" s="463" t="n">
        <v>-1539</v>
      </c>
      <c r="AQ1016" s="479" t="n">
        <v>0</v>
      </c>
      <c r="AR1016" s="476" t="inlineStr">
        <is>
          <t>13.65 → 12.94</t>
        </is>
      </c>
      <c r="BA1016" s="313" t="inlineStr">
        <is>
          <t>통합인문427</t>
        </is>
      </c>
    </row>
    <row r="1017" ht="16.5" customHeight="1" s="671">
      <c r="B1017" s="367" t="inlineStr">
        <is>
          <t>13.40</t>
        </is>
      </c>
      <c r="C1017" s="351" t="inlineStr">
        <is>
          <t>29,078</t>
        </is>
      </c>
      <c r="D1017" s="727" t="n">
        <v>-1540</v>
      </c>
      <c r="E1017" s="352" t="inlineStr">
        <is>
          <t>362.54</t>
        </is>
      </c>
      <c r="F1017" s="341" t="n">
        <v>83.56</v>
      </c>
      <c r="G1017" s="355" t="inlineStr">
        <is>
          <t>363.04</t>
        </is>
      </c>
      <c r="H1017" s="356" t="inlineStr">
        <is>
          <t>367.60</t>
        </is>
      </c>
      <c r="I1017" s="354" t="inlineStr">
        <is>
          <t>국민대</t>
        </is>
      </c>
      <c r="J1017" s="340" t="inlineStr">
        <is>
          <t>교육학과</t>
        </is>
      </c>
      <c r="K1017" s="339" t="inlineStr">
        <is>
          <t>통합</t>
        </is>
      </c>
      <c r="L1017" s="357" t="n">
        <v>12</v>
      </c>
      <c r="M1017" s="358" t="inlineStr">
        <is>
          <t xml:space="preserve">679.5 / </t>
        </is>
      </c>
      <c r="N1017" s="359" t="n">
        <v>1000</v>
      </c>
      <c r="O1017" s="360" t="inlineStr">
        <is>
          <t>표점</t>
        </is>
      </c>
      <c r="P1017" s="343" t="inlineStr">
        <is>
          <t>표점</t>
        </is>
      </c>
      <c r="Q1017" s="342" t="inlineStr">
        <is>
          <t>2과목</t>
        </is>
      </c>
      <c r="R1017" s="344" t="n">
        <v>30</v>
      </c>
      <c r="S1017" s="345" t="n">
        <v>30</v>
      </c>
      <c r="T1017" s="362" t="n">
        <v>20</v>
      </c>
      <c r="U1017" s="361" t="n">
        <v>83.56</v>
      </c>
      <c r="V1017" s="346" t="n">
        <v>120.9727748502527</v>
      </c>
      <c r="W1017" s="348" t="n">
        <v>119.9401832335018</v>
      </c>
      <c r="X1017" s="347" t="n">
        <v>61.06</v>
      </c>
      <c r="Y1017" s="357" t="inlineStr"/>
      <c r="Z1017" s="365" t="inlineStr">
        <is>
          <t>2등급</t>
        </is>
      </c>
      <c r="AA1017" s="350" t="n">
        <v>196</v>
      </c>
      <c r="AB1017" s="349" t="inlineStr">
        <is>
          <t>만점</t>
        </is>
      </c>
      <c r="AC1017" s="350" t="n">
        <v>0</v>
      </c>
      <c r="AD1017" s="349" t="inlineStr">
        <is>
          <t>만점</t>
        </is>
      </c>
      <c r="AE1017" s="364" t="n">
        <v>0</v>
      </c>
      <c r="AF1017" s="366" t="n">
        <v>0</v>
      </c>
      <c r="AG1017" s="363" t="n">
        <v>0</v>
      </c>
      <c r="AH1017" s="635" t="inlineStr"/>
      <c r="AL1017" s="487" t="inlineStr">
        <is>
          <t>국민대 교육학과</t>
        </is>
      </c>
      <c r="AM1017" s="477" t="inlineStr">
        <is>
          <t>통합</t>
        </is>
      </c>
      <c r="AN1017" s="637" t="n">
        <v>100</v>
      </c>
      <c r="AO1017" s="478" t="n">
        <v>-1540</v>
      </c>
      <c r="AP1017" s="463" t="n">
        <v>-727</v>
      </c>
      <c r="AQ1017" s="479" t="n">
        <v>-813</v>
      </c>
      <c r="AR1017" s="476" t="inlineStr">
        <is>
          <t>13.65 → 13.32</t>
        </is>
      </c>
      <c r="BA1017" s="313" t="inlineStr">
        <is>
          <t>통합인문428</t>
        </is>
      </c>
    </row>
    <row r="1018" ht="16.5" customHeight="1" s="671">
      <c r="B1018" s="367" t="inlineStr">
        <is>
          <t>13.66</t>
        </is>
      </c>
      <c r="C1018" s="351" t="inlineStr">
        <is>
          <t>29,642</t>
        </is>
      </c>
      <c r="D1018" s="727" t="n">
        <v>-1540</v>
      </c>
      <c r="E1018" s="352" t="inlineStr"/>
      <c r="F1018" s="341" t="n">
        <v>83.54000000000001</v>
      </c>
      <c r="G1018" s="355" t="inlineStr">
        <is>
          <t>362.46</t>
        </is>
      </c>
      <c r="H1018" s="356" t="inlineStr">
        <is>
          <t>367.79</t>
        </is>
      </c>
      <c r="I1018" s="354" t="inlineStr">
        <is>
          <t>세종대</t>
        </is>
      </c>
      <c r="J1018" s="340" t="inlineStr">
        <is>
          <t>AI로봇학과</t>
        </is>
      </c>
      <c r="K1018" s="339" t="inlineStr">
        <is>
          <t>자연</t>
        </is>
      </c>
      <c r="L1018" s="357" t="n">
        <v>82</v>
      </c>
      <c r="M1018" s="358" t="inlineStr">
        <is>
          <t xml:space="preserve">703.61 / </t>
        </is>
      </c>
      <c r="N1018" s="359" t="n">
        <v>1000</v>
      </c>
      <c r="O1018" s="360" t="inlineStr">
        <is>
          <t>표점</t>
        </is>
      </c>
      <c r="P1018" s="343" t="inlineStr">
        <is>
          <t>변표</t>
        </is>
      </c>
      <c r="Q1018" s="342" t="inlineStr">
        <is>
          <t>2과목</t>
        </is>
      </c>
      <c r="R1018" s="344" t="n">
        <v>20</v>
      </c>
      <c r="S1018" s="345" t="n">
        <v>35</v>
      </c>
      <c r="T1018" s="362" t="n">
        <v>25</v>
      </c>
      <c r="U1018" s="361" t="n">
        <v>83.54000000000001</v>
      </c>
      <c r="V1018" s="346" t="n">
        <v>120.9632197044247</v>
      </c>
      <c r="W1018" s="348" t="n">
        <v>119.9338131362831</v>
      </c>
      <c r="X1018" s="347" t="n">
        <v>60.78</v>
      </c>
      <c r="Y1018" s="357" t="n">
        <v>61.54</v>
      </c>
      <c r="Z1018" s="365" t="inlineStr">
        <is>
          <t>2등급</t>
        </is>
      </c>
      <c r="AA1018" s="350" t="n">
        <v>198</v>
      </c>
      <c r="AB1018" s="349" t="inlineStr">
        <is>
          <t>만점</t>
        </is>
      </c>
      <c r="AC1018" s="350" t="n">
        <v>10</v>
      </c>
      <c r="AD1018" s="349" t="inlineStr">
        <is>
          <t>만점</t>
        </is>
      </c>
      <c r="AE1018" s="364" t="n">
        <v>0</v>
      </c>
      <c r="AF1018" s="366" t="n">
        <v>10.912</v>
      </c>
      <c r="AG1018" s="363" t="n">
        <v>0</v>
      </c>
      <c r="AH1018" s="635" t="inlineStr">
        <is>
          <t xml:space="preserve"> 미/기/과탐 3%가산</t>
        </is>
      </c>
      <c r="AL1018" s="487" t="inlineStr">
        <is>
          <t>세종대 AI로봇학과</t>
        </is>
      </c>
      <c r="AM1018" s="477" t="inlineStr">
        <is>
          <t>자연</t>
        </is>
      </c>
      <c r="AN1018" s="637" t="n">
        <v>100</v>
      </c>
      <c r="AO1018" s="478" t="n">
        <v>-1540</v>
      </c>
      <c r="AP1018" s="463" t="n">
        <v>-1540</v>
      </c>
      <c r="AQ1018" s="479" t="n">
        <v>0</v>
      </c>
      <c r="AR1018" s="476" t="inlineStr">
        <is>
          <t>13.66 → 12.95</t>
        </is>
      </c>
      <c r="BA1018" s="313" t="inlineStr">
        <is>
          <t>자연577</t>
        </is>
      </c>
    </row>
    <row r="1019" ht="16.5" customHeight="1" s="671">
      <c r="B1019" s="367" t="inlineStr">
        <is>
          <t>13.43</t>
        </is>
      </c>
      <c r="C1019" s="351" t="inlineStr">
        <is>
          <t>29,143</t>
        </is>
      </c>
      <c r="D1019" s="727" t="n">
        <v>-1541</v>
      </c>
      <c r="E1019" s="352" t="inlineStr">
        <is>
          <t>362.80</t>
        </is>
      </c>
      <c r="F1019" s="341" t="n">
        <v>83.53</v>
      </c>
      <c r="G1019" s="355" t="inlineStr">
        <is>
          <t>362.99</t>
        </is>
      </c>
      <c r="H1019" s="356" t="inlineStr">
        <is>
          <t>367.54</t>
        </is>
      </c>
      <c r="I1019" s="354" t="inlineStr">
        <is>
          <t>전남대</t>
        </is>
      </c>
      <c r="J1019" s="340" t="inlineStr">
        <is>
          <t>자율전공학부(1년)</t>
        </is>
      </c>
      <c r="K1019" s="339" t="inlineStr">
        <is>
          <t>통합</t>
        </is>
      </c>
      <c r="L1019" s="357" t="n">
        <v>12</v>
      </c>
      <c r="M1019" s="358" t="inlineStr">
        <is>
          <t xml:space="preserve">891.123 / </t>
        </is>
      </c>
      <c r="N1019" s="359" t="n">
        <v>800</v>
      </c>
      <c r="O1019" s="360" t="inlineStr">
        <is>
          <t>표점/만점</t>
        </is>
      </c>
      <c r="P1019" s="343" t="inlineStr">
        <is>
          <t>표점/만점</t>
        </is>
      </c>
      <c r="Q1019" s="342" t="inlineStr">
        <is>
          <t>2과목</t>
        </is>
      </c>
      <c r="R1019" s="344" t="n">
        <v>40</v>
      </c>
      <c r="S1019" s="345" t="n">
        <v>30</v>
      </c>
      <c r="T1019" s="362" t="n">
        <v>30</v>
      </c>
      <c r="U1019" s="361" t="n">
        <v>83.53</v>
      </c>
      <c r="V1019" s="346" t="n">
        <v>120.9551455049957</v>
      </c>
      <c r="W1019" s="348" t="n">
        <v>119.9284303366638</v>
      </c>
      <c r="X1019" s="347" t="inlineStr">
        <is>
          <t>61.28/68.82</t>
        </is>
      </c>
      <c r="Y1019" s="357" t="inlineStr"/>
      <c r="Z1019" s="365" t="inlineStr">
        <is>
          <t>2등급</t>
        </is>
      </c>
      <c r="AA1019" s="350" t="n">
        <v>190</v>
      </c>
      <c r="AB1019" s="349" t="inlineStr">
        <is>
          <t>만점</t>
        </is>
      </c>
      <c r="AC1019" s="350" t="n">
        <v>10</v>
      </c>
      <c r="AD1019" s="349" t="inlineStr">
        <is>
          <t>만점</t>
        </is>
      </c>
      <c r="AE1019" s="364" t="n">
        <v>0</v>
      </c>
      <c r="AF1019" s="366" t="n">
        <v>0</v>
      </c>
      <c r="AG1019" s="363" t="n">
        <v>0</v>
      </c>
      <c r="AH1019" s="635" t="inlineStr"/>
      <c r="AL1019" s="487" t="inlineStr">
        <is>
          <t>전남대 자율전공학부(1년)</t>
        </is>
      </c>
      <c r="AM1019" s="477" t="inlineStr">
        <is>
          <t>통합</t>
        </is>
      </c>
      <c r="AN1019" s="637" t="n">
        <v>100</v>
      </c>
      <c r="AO1019" s="478" t="n">
        <v>-1541</v>
      </c>
      <c r="AP1019" s="463" t="n">
        <v>-728</v>
      </c>
      <c r="AQ1019" s="479" t="n">
        <v>-813</v>
      </c>
      <c r="AR1019" s="476" t="inlineStr">
        <is>
          <t>13.68 → 13.34</t>
        </is>
      </c>
      <c r="BA1019" s="313" t="inlineStr">
        <is>
          <t>자연578</t>
        </is>
      </c>
    </row>
    <row r="1020" ht="16.5" customHeight="1" s="671">
      <c r="B1020" s="367" t="inlineStr">
        <is>
          <t>13.69</t>
        </is>
      </c>
      <c r="C1020" s="351" t="inlineStr">
        <is>
          <t>29,707</t>
        </is>
      </c>
      <c r="D1020" s="727" t="n">
        <v>-1541</v>
      </c>
      <c r="E1020" s="352" t="inlineStr"/>
      <c r="F1020" s="341" t="n">
        <v>83.51000000000001</v>
      </c>
      <c r="G1020" s="355" t="inlineStr">
        <is>
          <t>362.97</t>
        </is>
      </c>
      <c r="H1020" s="356" t="inlineStr">
        <is>
          <t>367.51</t>
        </is>
      </c>
      <c r="I1020" s="354" t="inlineStr">
        <is>
          <t>연세대</t>
        </is>
      </c>
      <c r="J1020" s="340" t="inlineStr">
        <is>
          <t>경제(한마음학생)</t>
        </is>
      </c>
      <c r="K1020" s="339" t="inlineStr">
        <is>
          <t>통합</t>
        </is>
      </c>
      <c r="L1020" s="357" t="inlineStr"/>
      <c r="M1020" s="358" t="inlineStr">
        <is>
          <t xml:space="preserve">660.114 / </t>
        </is>
      </c>
      <c r="N1020" s="359" t="n">
        <v>1000</v>
      </c>
      <c r="O1020" s="360" t="inlineStr">
        <is>
          <t>표점</t>
        </is>
      </c>
      <c r="P1020" s="343" t="inlineStr">
        <is>
          <t>변표</t>
        </is>
      </c>
      <c r="Q1020" s="342" t="inlineStr">
        <is>
          <t>2과목</t>
        </is>
      </c>
      <c r="R1020" s="344" t="n">
        <v>38</v>
      </c>
      <c r="S1020" s="345" t="n">
        <v>25</v>
      </c>
      <c r="T1020" s="362" t="n">
        <v>25</v>
      </c>
      <c r="U1020" s="361" t="n">
        <v>83.51000000000001</v>
      </c>
      <c r="V1020" s="346" t="n">
        <v>120.9455513379849</v>
      </c>
      <c r="W1020" s="348" t="n">
        <v>119.9220342253233</v>
      </c>
      <c r="X1020" s="347" t="n">
        <v>61.05</v>
      </c>
      <c r="Y1020" s="357" t="n">
        <v>61.53</v>
      </c>
      <c r="Z1020" s="365" t="inlineStr">
        <is>
          <t>1등급</t>
        </is>
      </c>
      <c r="AA1020" s="350" t="n">
        <v>125</v>
      </c>
      <c r="AB1020" s="349" t="inlineStr">
        <is>
          <t>만점</t>
        </is>
      </c>
      <c r="AC1020" s="350" t="n">
        <v>0</v>
      </c>
      <c r="AD1020" s="349" t="inlineStr">
        <is>
          <t>만점</t>
        </is>
      </c>
      <c r="AE1020" s="364" t="n">
        <v>0</v>
      </c>
      <c r="AF1020" s="366" t="n">
        <v>4.615</v>
      </c>
      <c r="AG1020" s="363" t="n">
        <v>0</v>
      </c>
      <c r="AH1020" s="635" t="inlineStr">
        <is>
          <t xml:space="preserve"> 사탐3%가산</t>
        </is>
      </c>
      <c r="AL1020" s="487" t="inlineStr">
        <is>
          <t>연세대 경제(한마음학생)</t>
        </is>
      </c>
      <c r="AM1020" s="477" t="inlineStr">
        <is>
          <t>통합</t>
        </is>
      </c>
      <c r="AN1020" s="637" t="n">
        <v>100</v>
      </c>
      <c r="AO1020" s="478" t="n">
        <v>-1541</v>
      </c>
      <c r="AP1020" s="463" t="n">
        <v>-728</v>
      </c>
      <c r="AQ1020" s="479" t="n">
        <v>-813</v>
      </c>
      <c r="AR1020" s="476" t="inlineStr">
        <is>
          <t>13.69 → 13.36</t>
        </is>
      </c>
      <c r="BA1020" s="313" t="inlineStr">
        <is>
          <t>자연579</t>
        </is>
      </c>
    </row>
    <row r="1021" ht="16.5" customHeight="1" s="671">
      <c r="B1021" s="367" t="inlineStr">
        <is>
          <t>13.70</t>
        </is>
      </c>
      <c r="C1021" s="351" t="inlineStr">
        <is>
          <t>29,729</t>
        </is>
      </c>
      <c r="D1021" s="727" t="n">
        <v>-1542</v>
      </c>
      <c r="E1021" s="352" t="inlineStr"/>
      <c r="F1021" s="341" t="n">
        <v>83.5</v>
      </c>
      <c r="G1021" s="355" t="inlineStr">
        <is>
          <t>362.38</t>
        </is>
      </c>
      <c r="H1021" s="356" t="inlineStr">
        <is>
          <t>366.84</t>
        </is>
      </c>
      <c r="I1021" s="354" t="inlineStr">
        <is>
          <t>강원대(제2캠)</t>
        </is>
      </c>
      <c r="J1021" s="340" t="inlineStr">
        <is>
          <t>전기공학과</t>
        </is>
      </c>
      <c r="K1021" s="339" t="inlineStr">
        <is>
          <t>통합</t>
        </is>
      </c>
      <c r="L1021" s="357" t="n">
        <v>3</v>
      </c>
      <c r="M1021" s="358" t="inlineStr">
        <is>
          <t xml:space="preserve">179 / </t>
        </is>
      </c>
      <c r="N1021" s="359" t="n">
        <v>200</v>
      </c>
      <c r="O1021" s="360" t="inlineStr">
        <is>
          <t>백분위</t>
        </is>
      </c>
      <c r="P1021" s="343" t="inlineStr">
        <is>
          <t>백분위</t>
        </is>
      </c>
      <c r="Q1021" s="342" t="inlineStr">
        <is>
          <t>1과목</t>
        </is>
      </c>
      <c r="R1021" s="344" t="n">
        <v>50</v>
      </c>
      <c r="S1021" s="345" t="n">
        <v>0</v>
      </c>
      <c r="T1021" s="362" t="n">
        <v>0</v>
      </c>
      <c r="U1021" s="361" t="n">
        <v>83.5</v>
      </c>
      <c r="V1021" s="346" t="n">
        <v>120.9375</v>
      </c>
      <c r="W1021" s="348" t="n">
        <v>119.9166666666667</v>
      </c>
      <c r="X1021" s="347" t="n">
        <v>60.76</v>
      </c>
      <c r="Y1021" s="357" t="inlineStr"/>
      <c r="Z1021" s="365" t="inlineStr">
        <is>
          <t>3등급</t>
        </is>
      </c>
      <c r="AA1021" s="350" t="n">
        <v>94</v>
      </c>
      <c r="AB1021" s="349" t="inlineStr">
        <is>
          <t>만점</t>
        </is>
      </c>
      <c r="AC1021" s="350" t="n">
        <v>1.5</v>
      </c>
      <c r="AD1021" s="349" t="inlineStr">
        <is>
          <t>만점</t>
        </is>
      </c>
      <c r="AE1021" s="364" t="n">
        <v>0</v>
      </c>
      <c r="AF1021" s="366" t="n">
        <v>0</v>
      </c>
      <c r="AG1021" s="363" t="n">
        <v>0</v>
      </c>
      <c r="AH1021" s="635" t="inlineStr">
        <is>
          <t xml:space="preserve"> 미/기10% , 과탐5%가산</t>
        </is>
      </c>
      <c r="AL1021" s="487" t="inlineStr">
        <is>
          <t>강원대(제2캠) 전기공학과</t>
        </is>
      </c>
      <c r="AM1021" s="477" t="inlineStr">
        <is>
          <t>통합</t>
        </is>
      </c>
      <c r="AN1021" s="637" t="n">
        <v>100</v>
      </c>
      <c r="AO1021" s="478" t="n">
        <v>-1542</v>
      </c>
      <c r="AP1021" s="463" t="n">
        <v>-726</v>
      </c>
      <c r="AQ1021" s="479" t="n">
        <v>-816</v>
      </c>
      <c r="AR1021" s="476" t="inlineStr">
        <is>
          <t>14.00 → 13.66</t>
        </is>
      </c>
      <c r="BA1021" s="313" t="inlineStr">
        <is>
          <t>자연580</t>
        </is>
      </c>
    </row>
    <row r="1022" ht="16.5" customHeight="1" s="671">
      <c r="B1022" s="367" t="inlineStr">
        <is>
          <t>13.70</t>
        </is>
      </c>
      <c r="C1022" s="351" t="inlineStr">
        <is>
          <t>29,729</t>
        </is>
      </c>
      <c r="D1022" s="727" t="n">
        <v>-1542</v>
      </c>
      <c r="E1022" s="352" t="inlineStr">
        <is>
          <t>362.41</t>
        </is>
      </c>
      <c r="F1022" s="341" t="n">
        <v>83.5</v>
      </c>
      <c r="G1022" s="355" t="inlineStr">
        <is>
          <t>362.39</t>
        </is>
      </c>
      <c r="H1022" s="356" t="inlineStr">
        <is>
          <t>366.85</t>
        </is>
      </c>
      <c r="I1022" s="354" t="inlineStr">
        <is>
          <t>인하대</t>
        </is>
      </c>
      <c r="J1022" s="340" t="inlineStr">
        <is>
          <t>수학과</t>
        </is>
      </c>
      <c r="K1022" s="339" t="inlineStr">
        <is>
          <t>통합</t>
        </is>
      </c>
      <c r="L1022" s="357" t="n">
        <v>2</v>
      </c>
      <c r="M1022" s="358" t="inlineStr">
        <is>
          <t xml:space="preserve">895.9 / </t>
        </is>
      </c>
      <c r="N1022" s="359" t="n">
        <v>1000</v>
      </c>
      <c r="O1022" s="360" t="inlineStr">
        <is>
          <t>표점/만점</t>
        </is>
      </c>
      <c r="P1022" s="343" t="inlineStr">
        <is>
          <t>변표/만점</t>
        </is>
      </c>
      <c r="Q1022" s="342" t="inlineStr">
        <is>
          <t>2과목</t>
        </is>
      </c>
      <c r="R1022" s="344" t="n">
        <v>25</v>
      </c>
      <c r="S1022" s="345" t="n">
        <v>35</v>
      </c>
      <c r="T1022" s="362" t="n">
        <v>30</v>
      </c>
      <c r="U1022" s="361" t="n">
        <v>83.5</v>
      </c>
      <c r="V1022" s="346" t="n">
        <v>120.9394850833199</v>
      </c>
      <c r="W1022" s="348" t="n">
        <v>119.9179900555466</v>
      </c>
      <c r="X1022" s="347" t="n">
        <v>60.77</v>
      </c>
      <c r="Y1022" s="357" t="n">
        <v>61.53</v>
      </c>
      <c r="Z1022" s="365" t="inlineStr">
        <is>
          <t>2등급</t>
        </is>
      </c>
      <c r="AA1022" s="350" t="n">
        <v>98</v>
      </c>
      <c r="AB1022" s="349" t="inlineStr">
        <is>
          <t>만점</t>
        </is>
      </c>
      <c r="AC1022" s="350" t="n">
        <v>0</v>
      </c>
      <c r="AD1022" s="349" t="inlineStr">
        <is>
          <t>만점</t>
        </is>
      </c>
      <c r="AE1022" s="364" t="n">
        <v>0</v>
      </c>
      <c r="AF1022" s="366" t="n">
        <v>16.905</v>
      </c>
      <c r="AG1022" s="363" t="n">
        <v>0</v>
      </c>
      <c r="AH1022" s="635" t="inlineStr">
        <is>
          <t xml:space="preserve"> 미/기/과탐 3%</t>
        </is>
      </c>
      <c r="AL1022" s="487" t="inlineStr">
        <is>
          <t>인하대 수학과</t>
        </is>
      </c>
      <c r="AM1022" s="477" t="inlineStr">
        <is>
          <t>통합</t>
        </is>
      </c>
      <c r="AN1022" s="637" t="n">
        <v>100</v>
      </c>
      <c r="AO1022" s="478" t="n">
        <v>-1542</v>
      </c>
      <c r="AP1022" s="463" t="n">
        <v>-726</v>
      </c>
      <c r="AQ1022" s="479" t="n">
        <v>-816</v>
      </c>
      <c r="AR1022" s="476" t="inlineStr">
        <is>
          <t>13.99 → 13.66</t>
        </is>
      </c>
      <c r="BA1022" s="313" t="inlineStr">
        <is>
          <t>통합인문429</t>
        </is>
      </c>
    </row>
    <row r="1023" ht="16.5" customHeight="1" s="671">
      <c r="B1023" s="367" t="inlineStr">
        <is>
          <t>13.70</t>
        </is>
      </c>
      <c r="C1023" s="351" t="inlineStr">
        <is>
          <t>29,729</t>
        </is>
      </c>
      <c r="D1023" s="727" t="n">
        <v>-1543</v>
      </c>
      <c r="E1023" s="352" t="inlineStr"/>
      <c r="F1023" s="341" t="n">
        <v>83.5</v>
      </c>
      <c r="G1023" s="355" t="inlineStr">
        <is>
          <t>362.39</t>
        </is>
      </c>
      <c r="H1023" s="356" t="inlineStr">
        <is>
          <t>367.71</t>
        </is>
      </c>
      <c r="I1023" s="354" t="inlineStr">
        <is>
          <t>인하대</t>
        </is>
      </c>
      <c r="J1023" s="340" t="inlineStr">
        <is>
          <t>물리학과</t>
        </is>
      </c>
      <c r="K1023" s="339" t="inlineStr">
        <is>
          <t>자연</t>
        </is>
      </c>
      <c r="L1023" s="357" t="n">
        <v>5</v>
      </c>
      <c r="M1023" s="358" t="inlineStr">
        <is>
          <t xml:space="preserve">895.9 / </t>
        </is>
      </c>
      <c r="N1023" s="359" t="n">
        <v>1000</v>
      </c>
      <c r="O1023" s="360" t="inlineStr">
        <is>
          <t>표점/만점</t>
        </is>
      </c>
      <c r="P1023" s="343" t="inlineStr">
        <is>
          <t>변표/만점</t>
        </is>
      </c>
      <c r="Q1023" s="342" t="inlineStr">
        <is>
          <t>2과목</t>
        </is>
      </c>
      <c r="R1023" s="344" t="n">
        <v>25</v>
      </c>
      <c r="S1023" s="345" t="n">
        <v>35</v>
      </c>
      <c r="T1023" s="362" t="n">
        <v>30</v>
      </c>
      <c r="U1023" s="361" t="n">
        <v>83.5</v>
      </c>
      <c r="V1023" s="346" t="n">
        <v>120.9394850833199</v>
      </c>
      <c r="W1023" s="348" t="n">
        <v>119.9179900555466</v>
      </c>
      <c r="X1023" s="347" t="n">
        <v>60.77</v>
      </c>
      <c r="Y1023" s="357" t="n">
        <v>61.53</v>
      </c>
      <c r="Z1023" s="365" t="inlineStr">
        <is>
          <t>2등급</t>
        </is>
      </c>
      <c r="AA1023" s="350" t="n">
        <v>98</v>
      </c>
      <c r="AB1023" s="349" t="inlineStr">
        <is>
          <t>만점</t>
        </is>
      </c>
      <c r="AC1023" s="350" t="n">
        <v>0</v>
      </c>
      <c r="AD1023" s="349" t="inlineStr">
        <is>
          <t>만점</t>
        </is>
      </c>
      <c r="AE1023" s="364" t="n">
        <v>0</v>
      </c>
      <c r="AF1023" s="366" t="n">
        <v>16.905</v>
      </c>
      <c r="AG1023" s="363" t="n">
        <v>0</v>
      </c>
      <c r="AH1023" s="635" t="inlineStr">
        <is>
          <t xml:space="preserve"> 미/기/과탐 3%</t>
        </is>
      </c>
      <c r="AL1023" s="487" t="inlineStr">
        <is>
          <t>인하대 물리학과</t>
        </is>
      </c>
      <c r="AM1023" s="477" t="inlineStr">
        <is>
          <t>자연</t>
        </is>
      </c>
      <c r="AN1023" s="637" t="n">
        <v>100</v>
      </c>
      <c r="AO1023" s="478" t="n">
        <v>-1543</v>
      </c>
      <c r="AP1023" s="463" t="n">
        <v>-1543</v>
      </c>
      <c r="AQ1023" s="479" t="n">
        <v>0</v>
      </c>
      <c r="AR1023" s="476" t="inlineStr">
        <is>
          <t>13.70 → 12.99</t>
        </is>
      </c>
      <c r="BA1023" s="313" t="inlineStr">
        <is>
          <t>통합인문430</t>
        </is>
      </c>
    </row>
    <row r="1024" ht="16.5" customHeight="1" s="671">
      <c r="B1024" s="367" t="inlineStr">
        <is>
          <t>13.72</t>
        </is>
      </c>
      <c r="C1024" s="351" t="inlineStr">
        <is>
          <t>29,772</t>
        </is>
      </c>
      <c r="D1024" s="727" t="n">
        <v>-1543</v>
      </c>
      <c r="E1024" s="352" t="inlineStr"/>
      <c r="F1024" s="341" t="n">
        <v>83.48</v>
      </c>
      <c r="G1024" s="355" t="inlineStr">
        <is>
          <t>362.35</t>
        </is>
      </c>
      <c r="H1024" s="356" t="inlineStr">
        <is>
          <t>367.66</t>
        </is>
      </c>
      <c r="I1024" s="354" t="inlineStr">
        <is>
          <t>인하대</t>
        </is>
      </c>
      <c r="J1024" s="340" t="inlineStr">
        <is>
          <t>고분자공학과</t>
        </is>
      </c>
      <c r="K1024" s="339" t="inlineStr">
        <is>
          <t>자연</t>
        </is>
      </c>
      <c r="L1024" s="357" t="n">
        <v>4</v>
      </c>
      <c r="M1024" s="358" t="inlineStr">
        <is>
          <t xml:space="preserve">895.8 / </t>
        </is>
      </c>
      <c r="N1024" s="359" t="n">
        <v>1000</v>
      </c>
      <c r="O1024" s="360" t="inlineStr">
        <is>
          <t>표점/만점</t>
        </is>
      </c>
      <c r="P1024" s="343" t="inlineStr">
        <is>
          <t>변표/만점</t>
        </is>
      </c>
      <c r="Q1024" s="342" t="inlineStr">
        <is>
          <t>2과목</t>
        </is>
      </c>
      <c r="R1024" s="344" t="n">
        <v>25</v>
      </c>
      <c r="S1024" s="345" t="n">
        <v>35</v>
      </c>
      <c r="T1024" s="362" t="n">
        <v>30</v>
      </c>
      <c r="U1024" s="361" t="n">
        <v>83.48</v>
      </c>
      <c r="V1024" s="346" t="n">
        <v>120.923167836783</v>
      </c>
      <c r="W1024" s="348" t="n">
        <v>119.9071118911887</v>
      </c>
      <c r="X1024" s="347" t="n">
        <v>60.76</v>
      </c>
      <c r="Y1024" s="357" t="n">
        <v>61.52</v>
      </c>
      <c r="Z1024" s="365" t="inlineStr">
        <is>
          <t>2등급</t>
        </is>
      </c>
      <c r="AA1024" s="350" t="n">
        <v>98</v>
      </c>
      <c r="AB1024" s="349" t="inlineStr">
        <is>
          <t>만점</t>
        </is>
      </c>
      <c r="AC1024" s="350" t="n">
        <v>0</v>
      </c>
      <c r="AD1024" s="349" t="inlineStr">
        <is>
          <t>만점</t>
        </is>
      </c>
      <c r="AE1024" s="364" t="n">
        <v>0</v>
      </c>
      <c r="AF1024" s="366" t="n">
        <v>16.903</v>
      </c>
      <c r="AG1024" s="363" t="n">
        <v>0</v>
      </c>
      <c r="AH1024" s="635" t="inlineStr">
        <is>
          <t xml:space="preserve"> 미/기/과탐 3%</t>
        </is>
      </c>
      <c r="AL1024" s="487" t="inlineStr">
        <is>
          <t>인하대 고분자공학과</t>
        </is>
      </c>
      <c r="AM1024" s="477" t="inlineStr">
        <is>
          <t>자연</t>
        </is>
      </c>
      <c r="AN1024" s="637" t="n">
        <v>100</v>
      </c>
      <c r="AO1024" s="478" t="n">
        <v>-1543</v>
      </c>
      <c r="AP1024" s="463" t="n">
        <v>-1543</v>
      </c>
      <c r="AQ1024" s="479" t="n">
        <v>0</v>
      </c>
      <c r="AR1024" s="476" t="inlineStr">
        <is>
          <t>13.73 → 13.01</t>
        </is>
      </c>
      <c r="BA1024" s="313" t="inlineStr">
        <is>
          <t>통합인문431</t>
        </is>
      </c>
    </row>
    <row r="1025" ht="16.5" customHeight="1" s="671">
      <c r="B1025" s="367" t="inlineStr">
        <is>
          <t>13.75</t>
        </is>
      </c>
      <c r="C1025" s="351" t="inlineStr">
        <is>
          <t>29,838</t>
        </is>
      </c>
      <c r="D1025" s="727" t="n">
        <v>-1544</v>
      </c>
      <c r="E1025" s="352" t="inlineStr"/>
      <c r="F1025" s="341" t="n">
        <v>83.45</v>
      </c>
      <c r="G1025" s="355" t="inlineStr">
        <is>
          <t>362.30</t>
        </is>
      </c>
      <c r="H1025" s="356" t="inlineStr">
        <is>
          <t>367.60</t>
        </is>
      </c>
      <c r="I1025" s="354" t="inlineStr">
        <is>
          <t>부산대</t>
        </is>
      </c>
      <c r="J1025" s="340" t="inlineStr">
        <is>
          <t>간호학과</t>
        </is>
      </c>
      <c r="K1025" s="339" t="inlineStr">
        <is>
          <t>자연</t>
        </is>
      </c>
      <c r="L1025" s="357" t="n">
        <v>26</v>
      </c>
      <c r="M1025" s="358" t="inlineStr">
        <is>
          <t xml:space="preserve">691 / </t>
        </is>
      </c>
      <c r="N1025" s="359" t="n">
        <v>1000</v>
      </c>
      <c r="O1025" s="360" t="inlineStr">
        <is>
          <t>표점</t>
        </is>
      </c>
      <c r="P1025" s="343" t="inlineStr">
        <is>
          <t>표점</t>
        </is>
      </c>
      <c r="Q1025" s="342" t="inlineStr">
        <is>
          <t>2과목</t>
        </is>
      </c>
      <c r="R1025" s="344" t="n">
        <v>20</v>
      </c>
      <c r="S1025" s="345" t="n">
        <v>30</v>
      </c>
      <c r="T1025" s="362" t="n">
        <v>30</v>
      </c>
      <c r="U1025" s="361" t="n">
        <v>83.45</v>
      </c>
      <c r="V1025" s="346" t="n">
        <v>120.9067702746148</v>
      </c>
      <c r="W1025" s="348" t="n">
        <v>119.8961801830766</v>
      </c>
      <c r="X1025" s="347" t="n">
        <v>60.75</v>
      </c>
      <c r="Y1025" s="357" t="inlineStr"/>
      <c r="Z1025" s="365" t="inlineStr">
        <is>
          <t>2등급</t>
        </is>
      </c>
      <c r="AA1025" s="350" t="n">
        <v>198</v>
      </c>
      <c r="AB1025" s="349" t="inlineStr">
        <is>
          <t>만점</t>
        </is>
      </c>
      <c r="AC1025" s="350" t="n">
        <v>10</v>
      </c>
      <c r="AD1025" s="349" t="inlineStr">
        <is>
          <t>만점</t>
        </is>
      </c>
      <c r="AE1025" s="364" t="n">
        <v>0</v>
      </c>
      <c r="AF1025" s="366" t="n">
        <v>0</v>
      </c>
      <c r="AG1025" s="363" t="n">
        <v>0</v>
      </c>
      <c r="AH1025" s="635" t="inlineStr"/>
      <c r="AL1025" s="487" t="inlineStr">
        <is>
          <t>부산대 간호학과</t>
        </is>
      </c>
      <c r="AM1025" s="477" t="inlineStr">
        <is>
          <t>자연</t>
        </is>
      </c>
      <c r="AN1025" s="637" t="n">
        <v>100</v>
      </c>
      <c r="AO1025" s="478" t="n">
        <v>-1544</v>
      </c>
      <c r="AP1025" s="463" t="n">
        <v>-1544</v>
      </c>
      <c r="AQ1025" s="479" t="n">
        <v>0</v>
      </c>
      <c r="AR1025" s="476" t="inlineStr">
        <is>
          <t>13.75 → 13.04</t>
        </is>
      </c>
      <c r="BA1025" s="313" t="inlineStr">
        <is>
          <t>자연581</t>
        </is>
      </c>
    </row>
    <row r="1026" ht="16.5" customHeight="1" s="671">
      <c r="B1026" s="367" t="inlineStr">
        <is>
          <t>13.51</t>
        </is>
      </c>
      <c r="C1026" s="351" t="inlineStr">
        <is>
          <t>29,317</t>
        </is>
      </c>
      <c r="D1026" s="727" t="n">
        <v>-1544</v>
      </c>
      <c r="E1026" s="352" t="inlineStr"/>
      <c r="F1026" s="341" t="n">
        <v>83.43000000000001</v>
      </c>
      <c r="G1026" s="355" t="inlineStr">
        <is>
          <t>362.82</t>
        </is>
      </c>
      <c r="H1026" s="356" t="inlineStr">
        <is>
          <t>367.37</t>
        </is>
      </c>
      <c r="I1026" s="354" t="inlineStr">
        <is>
          <t>부산대</t>
        </is>
      </c>
      <c r="J1026" s="340" t="inlineStr">
        <is>
          <t>무역학부</t>
        </is>
      </c>
      <c r="K1026" s="339" t="inlineStr">
        <is>
          <t>통합</t>
        </is>
      </c>
      <c r="L1026" s="357" t="n">
        <v>31</v>
      </c>
      <c r="M1026" s="358" t="inlineStr">
        <is>
          <t xml:space="preserve">691.75 / </t>
        </is>
      </c>
      <c r="N1026" s="359" t="n">
        <v>1000</v>
      </c>
      <c r="O1026" s="360" t="inlineStr">
        <is>
          <t>표점</t>
        </is>
      </c>
      <c r="P1026" s="343" t="inlineStr">
        <is>
          <t>표점</t>
        </is>
      </c>
      <c r="Q1026" s="342" t="inlineStr">
        <is>
          <t>2과목</t>
        </is>
      </c>
      <c r="R1026" s="344" t="n">
        <v>30</v>
      </c>
      <c r="S1026" s="345" t="n">
        <v>25</v>
      </c>
      <c r="T1026" s="362" t="n">
        <v>25</v>
      </c>
      <c r="U1026" s="361" t="n">
        <v>83.43000000000001</v>
      </c>
      <c r="V1026" s="346" t="n">
        <v>120.8920743658399</v>
      </c>
      <c r="W1026" s="348" t="n">
        <v>119.8863829105599</v>
      </c>
      <c r="X1026" s="347" t="n">
        <v>61.02</v>
      </c>
      <c r="Y1026" s="357" t="inlineStr"/>
      <c r="Z1026" s="365" t="inlineStr">
        <is>
          <t>2등급</t>
        </is>
      </c>
      <c r="AA1026" s="350" t="n">
        <v>198</v>
      </c>
      <c r="AB1026" s="349" t="inlineStr">
        <is>
          <t>만점</t>
        </is>
      </c>
      <c r="AC1026" s="350" t="n">
        <v>10</v>
      </c>
      <c r="AD1026" s="349" t="inlineStr">
        <is>
          <t>만점</t>
        </is>
      </c>
      <c r="AE1026" s="364" t="n">
        <v>0</v>
      </c>
      <c r="AF1026" s="366" t="n">
        <v>0</v>
      </c>
      <c r="AG1026" s="363" t="n">
        <v>0</v>
      </c>
      <c r="AH1026" s="635" t="inlineStr"/>
      <c r="AL1026" s="487" t="inlineStr">
        <is>
          <t>부산대 무역학부</t>
        </is>
      </c>
      <c r="AM1026" s="477" t="inlineStr">
        <is>
          <t>통합</t>
        </is>
      </c>
      <c r="AN1026" s="637" t="n">
        <v>100</v>
      </c>
      <c r="AO1026" s="478" t="n">
        <v>-1544</v>
      </c>
      <c r="AP1026" s="463" t="n">
        <v>-728</v>
      </c>
      <c r="AQ1026" s="479" t="n">
        <v>-816</v>
      </c>
      <c r="AR1026" s="476" t="inlineStr">
        <is>
          <t>13.78 → 13.44</t>
        </is>
      </c>
      <c r="BA1026" s="313" t="inlineStr">
        <is>
          <t>통합인문432</t>
        </is>
      </c>
    </row>
    <row r="1027" ht="16.5" customHeight="1" s="671">
      <c r="B1027" s="367" t="inlineStr">
        <is>
          <t>13.77</t>
        </is>
      </c>
      <c r="C1027" s="351" t="inlineStr">
        <is>
          <t>29,881</t>
        </is>
      </c>
      <c r="D1027" s="727" t="n">
        <v>-1545</v>
      </c>
      <c r="E1027" s="352" t="inlineStr"/>
      <c r="F1027" s="341" t="n">
        <v>83.43000000000001</v>
      </c>
      <c r="G1027" s="355" t="inlineStr">
        <is>
          <t>362.27</t>
        </is>
      </c>
      <c r="H1027" s="356" t="inlineStr">
        <is>
          <t>367.56</t>
        </is>
      </c>
      <c r="I1027" s="354" t="inlineStr">
        <is>
          <t>세종대</t>
        </is>
      </c>
      <c r="J1027" s="340" t="inlineStr">
        <is>
          <t>공과계열</t>
        </is>
      </c>
      <c r="K1027" s="339" t="inlineStr">
        <is>
          <t>자연</t>
        </is>
      </c>
      <c r="L1027" s="357" t="n">
        <v>208</v>
      </c>
      <c r="M1027" s="358" t="inlineStr">
        <is>
          <t xml:space="preserve">703.36 / </t>
        </is>
      </c>
      <c r="N1027" s="359" t="n">
        <v>1000</v>
      </c>
      <c r="O1027" s="360" t="inlineStr">
        <is>
          <t>표점</t>
        </is>
      </c>
      <c r="P1027" s="343" t="inlineStr">
        <is>
          <t>변표</t>
        </is>
      </c>
      <c r="Q1027" s="342" t="inlineStr">
        <is>
          <t>2과목</t>
        </is>
      </c>
      <c r="R1027" s="344" t="n">
        <v>20</v>
      </c>
      <c r="S1027" s="345" t="n">
        <v>35</v>
      </c>
      <c r="T1027" s="362" t="n">
        <v>25</v>
      </c>
      <c r="U1027" s="361" t="n">
        <v>83.43000000000001</v>
      </c>
      <c r="V1027" s="346" t="n">
        <v>120.8961248233168</v>
      </c>
      <c r="W1027" s="348" t="n">
        <v>119.8890832155445</v>
      </c>
      <c r="X1027" s="347" t="n">
        <v>60.74</v>
      </c>
      <c r="Y1027" s="357" t="n">
        <v>61.5</v>
      </c>
      <c r="Z1027" s="365" t="inlineStr">
        <is>
          <t>2등급</t>
        </is>
      </c>
      <c r="AA1027" s="350" t="n">
        <v>198</v>
      </c>
      <c r="AB1027" s="349" t="inlineStr">
        <is>
          <t>만점</t>
        </is>
      </c>
      <c r="AC1027" s="350" t="n">
        <v>10</v>
      </c>
      <c r="AD1027" s="349" t="inlineStr">
        <is>
          <t>만점</t>
        </is>
      </c>
      <c r="AE1027" s="364" t="n">
        <v>0</v>
      </c>
      <c r="AF1027" s="366" t="n">
        <v>10.907</v>
      </c>
      <c r="AG1027" s="363" t="n">
        <v>0</v>
      </c>
      <c r="AH1027" s="635" t="inlineStr">
        <is>
          <t xml:space="preserve"> 미/기/과탐 3%가산</t>
        </is>
      </c>
      <c r="AL1027" s="487" t="inlineStr">
        <is>
          <t>세종대 공과계열</t>
        </is>
      </c>
      <c r="AM1027" s="477" t="inlineStr">
        <is>
          <t>자연</t>
        </is>
      </c>
      <c r="AN1027" s="637" t="n">
        <v>100</v>
      </c>
      <c r="AO1027" s="478" t="n">
        <v>-1545</v>
      </c>
      <c r="AP1027" s="463" t="n">
        <v>-1545</v>
      </c>
      <c r="AQ1027" s="479" t="n">
        <v>0</v>
      </c>
      <c r="AR1027" s="476" t="inlineStr">
        <is>
          <t>13.77 → 13.06</t>
        </is>
      </c>
      <c r="BA1027" s="313" t="inlineStr">
        <is>
          <t>자연582</t>
        </is>
      </c>
    </row>
    <row r="1028" ht="16.5" customHeight="1" s="671">
      <c r="B1028" s="367" t="inlineStr">
        <is>
          <t>13.78</t>
        </is>
      </c>
      <c r="C1028" s="351" t="inlineStr">
        <is>
          <t>29,903</t>
        </is>
      </c>
      <c r="D1028" s="727" t="n">
        <v>-1545</v>
      </c>
      <c r="E1028" s="352" t="inlineStr"/>
      <c r="F1028" s="341" t="n">
        <v>83.42</v>
      </c>
      <c r="G1028" s="355" t="inlineStr">
        <is>
          <t>362.81</t>
        </is>
      </c>
      <c r="H1028" s="356" t="inlineStr">
        <is>
          <t>367.37</t>
        </is>
      </c>
      <c r="I1028" s="354" t="inlineStr">
        <is>
          <t>인하대</t>
        </is>
      </c>
      <c r="J1028" s="340" t="inlineStr">
        <is>
          <t>경영융합학부</t>
        </is>
      </c>
      <c r="K1028" s="339" t="inlineStr">
        <is>
          <t>통합</t>
        </is>
      </c>
      <c r="L1028" s="357" t="n">
        <v>44</v>
      </c>
      <c r="M1028" s="358" t="inlineStr">
        <is>
          <t xml:space="preserve">885.5 / </t>
        </is>
      </c>
      <c r="N1028" s="359" t="n">
        <v>1000</v>
      </c>
      <c r="O1028" s="360" t="inlineStr">
        <is>
          <t>표점/만점</t>
        </is>
      </c>
      <c r="P1028" s="343" t="inlineStr">
        <is>
          <t>변표/만점</t>
        </is>
      </c>
      <c r="Q1028" s="342" t="inlineStr">
        <is>
          <t>2과목</t>
        </is>
      </c>
      <c r="R1028" s="344" t="n">
        <v>35</v>
      </c>
      <c r="S1028" s="345" t="n">
        <v>30</v>
      </c>
      <c r="T1028" s="362" t="n">
        <v>25</v>
      </c>
      <c r="U1028" s="361" t="n">
        <v>83.42</v>
      </c>
      <c r="V1028" s="346" t="n">
        <v>120.8873262351743</v>
      </c>
      <c r="W1028" s="348" t="n">
        <v>119.8832174901162</v>
      </c>
      <c r="X1028" s="347" t="n">
        <v>61.02</v>
      </c>
      <c r="Y1028" s="357" t="n">
        <v>61.5</v>
      </c>
      <c r="Z1028" s="365" t="inlineStr">
        <is>
          <t>2등급</t>
        </is>
      </c>
      <c r="AA1028" s="350" t="n">
        <v>98</v>
      </c>
      <c r="AB1028" s="349" t="inlineStr">
        <is>
          <t>만점</t>
        </is>
      </c>
      <c r="AC1028" s="350" t="n">
        <v>0</v>
      </c>
      <c r="AD1028" s="349" t="inlineStr">
        <is>
          <t>만점</t>
        </is>
      </c>
      <c r="AE1028" s="364" t="n">
        <v>0</v>
      </c>
      <c r="AF1028" s="366" t="n">
        <v>6.589</v>
      </c>
      <c r="AG1028" s="363" t="n">
        <v>0</v>
      </c>
      <c r="AH1028" s="635" t="inlineStr">
        <is>
          <t xml:space="preserve"> 사탐3%가산</t>
        </is>
      </c>
      <c r="AL1028" s="487" t="inlineStr">
        <is>
          <t>인하대 경영융합학부</t>
        </is>
      </c>
      <c r="AM1028" s="477" t="inlineStr">
        <is>
          <t>통합</t>
        </is>
      </c>
      <c r="AN1028" s="637" t="n">
        <v>100</v>
      </c>
      <c r="AO1028" s="478" t="n">
        <v>-1545</v>
      </c>
      <c r="AP1028" s="463" t="n">
        <v>-729</v>
      </c>
      <c r="AQ1028" s="479" t="n">
        <v>-816</v>
      </c>
      <c r="AR1028" s="476" t="inlineStr">
        <is>
          <t>13.78 → 13.44</t>
        </is>
      </c>
      <c r="BA1028" s="313" t="inlineStr">
        <is>
          <t>통합인문433</t>
        </is>
      </c>
    </row>
    <row r="1029" ht="16.5" customHeight="1" s="671">
      <c r="B1029" s="367" t="inlineStr">
        <is>
          <t>13.78</t>
        </is>
      </c>
      <c r="C1029" s="351" t="inlineStr">
        <is>
          <t>29,903</t>
        </is>
      </c>
      <c r="D1029" s="727" t="n">
        <v>-1546</v>
      </c>
      <c r="E1029" s="352" t="inlineStr">
        <is>
          <t>362.26</t>
        </is>
      </c>
      <c r="F1029" s="341" t="n">
        <v>83.42</v>
      </c>
      <c r="G1029" s="355" t="inlineStr">
        <is>
          <t>362.81</t>
        </is>
      </c>
      <c r="H1029" s="356" t="inlineStr">
        <is>
          <t>367.37</t>
        </is>
      </c>
      <c r="I1029" s="354" t="inlineStr">
        <is>
          <t>인하대</t>
        </is>
      </c>
      <c r="J1029" s="340" t="inlineStr">
        <is>
          <t>경제학과</t>
        </is>
      </c>
      <c r="K1029" s="339" t="inlineStr">
        <is>
          <t>통합</t>
        </is>
      </c>
      <c r="L1029" s="357" t="n">
        <v>6</v>
      </c>
      <c r="M1029" s="358" t="inlineStr">
        <is>
          <t xml:space="preserve">886.1 / </t>
        </is>
      </c>
      <c r="N1029" s="359" t="n">
        <v>1000</v>
      </c>
      <c r="O1029" s="360" t="inlineStr">
        <is>
          <t>표점/만점</t>
        </is>
      </c>
      <c r="P1029" s="343" t="inlineStr">
        <is>
          <t>변표/만점</t>
        </is>
      </c>
      <c r="Q1029" s="342" t="inlineStr">
        <is>
          <t>2과목</t>
        </is>
      </c>
      <c r="R1029" s="344" t="n">
        <v>35</v>
      </c>
      <c r="S1029" s="345" t="n">
        <v>25</v>
      </c>
      <c r="T1029" s="362" t="n">
        <v>25</v>
      </c>
      <c r="U1029" s="361" t="n">
        <v>83.42</v>
      </c>
      <c r="V1029" s="346" t="n">
        <v>120.8880504041985</v>
      </c>
      <c r="W1029" s="348" t="n">
        <v>119.8837002694657</v>
      </c>
      <c r="X1029" s="347" t="n">
        <v>61.02</v>
      </c>
      <c r="Y1029" s="357" t="n">
        <v>61.5</v>
      </c>
      <c r="Z1029" s="365" t="inlineStr">
        <is>
          <t>2등급</t>
        </is>
      </c>
      <c r="AA1029" s="350" t="n">
        <v>148</v>
      </c>
      <c r="AB1029" s="349" t="inlineStr">
        <is>
          <t>만점</t>
        </is>
      </c>
      <c r="AC1029" s="350" t="n">
        <v>0</v>
      </c>
      <c r="AD1029" s="349" t="inlineStr">
        <is>
          <t>만점</t>
        </is>
      </c>
      <c r="AE1029" s="364" t="n">
        <v>0</v>
      </c>
      <c r="AF1029" s="366" t="n">
        <v>0</v>
      </c>
      <c r="AG1029" s="363" t="n">
        <v>0</v>
      </c>
      <c r="AH1029" s="635" t="inlineStr"/>
      <c r="AL1029" s="487" t="inlineStr">
        <is>
          <t>인하대 경제학과</t>
        </is>
      </c>
      <c r="AM1029" s="477" t="inlineStr">
        <is>
          <t>통합</t>
        </is>
      </c>
      <c r="AN1029" s="637" t="n">
        <v>100</v>
      </c>
      <c r="AO1029" s="478" t="n">
        <v>-1546</v>
      </c>
      <c r="AP1029" s="463" t="n">
        <v>-729</v>
      </c>
      <c r="AQ1029" s="479" t="n">
        <v>-817</v>
      </c>
      <c r="AR1029" s="476" t="inlineStr">
        <is>
          <t>13.78 → 13.44</t>
        </is>
      </c>
      <c r="BA1029" s="313" t="inlineStr">
        <is>
          <t>통합인문434</t>
        </is>
      </c>
    </row>
    <row r="1030" ht="16.5" customHeight="1" s="671">
      <c r="B1030" s="367" t="inlineStr">
        <is>
          <t>13.80</t>
        </is>
      </c>
      <c r="C1030" s="351" t="inlineStr">
        <is>
          <t>29,946</t>
        </is>
      </c>
      <c r="D1030" s="727" t="n">
        <v>-1546</v>
      </c>
      <c r="E1030" s="352" t="inlineStr">
        <is>
          <t>362.26</t>
        </is>
      </c>
      <c r="F1030" s="341" t="n">
        <v>83.39</v>
      </c>
      <c r="G1030" s="355" t="inlineStr">
        <is>
          <t>362.76</t>
        </is>
      </c>
      <c r="H1030" s="356" t="inlineStr">
        <is>
          <t>367.30</t>
        </is>
      </c>
      <c r="I1030" s="354" t="inlineStr">
        <is>
          <t>인하대</t>
        </is>
      </c>
      <c r="J1030" s="340" t="inlineStr">
        <is>
          <t>행정학과</t>
        </is>
      </c>
      <c r="K1030" s="339" t="inlineStr">
        <is>
          <t>통합</t>
        </is>
      </c>
      <c r="L1030" s="357" t="n">
        <v>7</v>
      </c>
      <c r="M1030" s="358" t="inlineStr">
        <is>
          <t xml:space="preserve">886 / </t>
        </is>
      </c>
      <c r="N1030" s="359" t="n">
        <v>1000</v>
      </c>
      <c r="O1030" s="360" t="inlineStr">
        <is>
          <t>표점/만점</t>
        </is>
      </c>
      <c r="P1030" s="343" t="inlineStr">
        <is>
          <t>변표/만점</t>
        </is>
      </c>
      <c r="Q1030" s="342" t="inlineStr">
        <is>
          <t>2과목</t>
        </is>
      </c>
      <c r="R1030" s="344" t="n">
        <v>35</v>
      </c>
      <c r="S1030" s="345" t="n">
        <v>25</v>
      </c>
      <c r="T1030" s="362" t="n">
        <v>25</v>
      </c>
      <c r="U1030" s="361" t="n">
        <v>83.39</v>
      </c>
      <c r="V1030" s="346" t="n">
        <v>120.8708763811586</v>
      </c>
      <c r="W1030" s="348" t="n">
        <v>119.8722509207724</v>
      </c>
      <c r="X1030" s="347" t="n">
        <v>61.01</v>
      </c>
      <c r="Y1030" s="357" t="n">
        <v>61.48999999999999</v>
      </c>
      <c r="Z1030" s="365" t="inlineStr">
        <is>
          <t>2등급</t>
        </is>
      </c>
      <c r="AA1030" s="350" t="n">
        <v>148</v>
      </c>
      <c r="AB1030" s="349" t="inlineStr">
        <is>
          <t>만점</t>
        </is>
      </c>
      <c r="AC1030" s="350" t="n">
        <v>0</v>
      </c>
      <c r="AD1030" s="349" t="inlineStr">
        <is>
          <t>만점</t>
        </is>
      </c>
      <c r="AE1030" s="364" t="n">
        <v>0</v>
      </c>
      <c r="AF1030" s="366" t="n">
        <v>0</v>
      </c>
      <c r="AG1030" s="363" t="n">
        <v>0</v>
      </c>
      <c r="AH1030" s="635" t="inlineStr"/>
      <c r="AL1030" s="487" t="inlineStr">
        <is>
          <t>인하대 행정학과</t>
        </is>
      </c>
      <c r="AM1030" s="477" t="inlineStr">
        <is>
          <t>통합</t>
        </is>
      </c>
      <c r="AN1030" s="637" t="n">
        <v>100</v>
      </c>
      <c r="AO1030" s="478" t="n">
        <v>-1546</v>
      </c>
      <c r="AP1030" s="463" t="n">
        <v>-729</v>
      </c>
      <c r="AQ1030" s="479" t="n">
        <v>-817</v>
      </c>
      <c r="AR1030" s="476" t="inlineStr">
        <is>
          <t>13.81 → 13.47</t>
        </is>
      </c>
      <c r="BA1030" s="313" t="inlineStr">
        <is>
          <t>자연583</t>
        </is>
      </c>
    </row>
    <row r="1031" ht="16.5" customHeight="1" s="671">
      <c r="B1031" s="367" t="inlineStr">
        <is>
          <t>13.81</t>
        </is>
      </c>
      <c r="C1031" s="351" t="inlineStr">
        <is>
          <t>29,968</t>
        </is>
      </c>
      <c r="D1031" s="727" t="n">
        <v>-1547</v>
      </c>
      <c r="E1031" s="352" t="inlineStr">
        <is>
          <t>362.21</t>
        </is>
      </c>
      <c r="F1031" s="341" t="n">
        <v>83.39</v>
      </c>
      <c r="G1031" s="355" t="inlineStr">
        <is>
          <t>362.19</t>
        </is>
      </c>
      <c r="H1031" s="356" t="inlineStr">
        <is>
          <t>367.47</t>
        </is>
      </c>
      <c r="I1031" s="354" t="inlineStr">
        <is>
          <t>세종대</t>
        </is>
      </c>
      <c r="J1031" s="340" t="inlineStr">
        <is>
          <t>자연생명계열</t>
        </is>
      </c>
      <c r="K1031" s="339" t="inlineStr">
        <is>
          <t>자연</t>
        </is>
      </c>
      <c r="L1031" s="357" t="n">
        <v>126</v>
      </c>
      <c r="M1031" s="358" t="inlineStr">
        <is>
          <t xml:space="preserve">710.52 / </t>
        </is>
      </c>
      <c r="N1031" s="359" t="n">
        <v>1000</v>
      </c>
      <c r="O1031" s="360" t="inlineStr">
        <is>
          <t>표점</t>
        </is>
      </c>
      <c r="P1031" s="343" t="inlineStr">
        <is>
          <t>변표</t>
        </is>
      </c>
      <c r="Q1031" s="342" t="inlineStr">
        <is>
          <t>2과목</t>
        </is>
      </c>
      <c r="R1031" s="344" t="n">
        <v>20</v>
      </c>
      <c r="S1031" s="345" t="n">
        <v>35</v>
      </c>
      <c r="T1031" s="362" t="n">
        <v>25</v>
      </c>
      <c r="U1031" s="361" t="n">
        <v>83.39</v>
      </c>
      <c r="V1031" s="346" t="n">
        <v>120.8667140777984</v>
      </c>
      <c r="W1031" s="348" t="n">
        <v>119.8694760518656</v>
      </c>
      <c r="X1031" s="347" t="n">
        <v>60.73</v>
      </c>
      <c r="Y1031" s="357" t="n">
        <v>61.48999999999999</v>
      </c>
      <c r="Z1031" s="365" t="inlineStr">
        <is>
          <t>2등급</t>
        </is>
      </c>
      <c r="AA1031" s="350" t="n">
        <v>198</v>
      </c>
      <c r="AB1031" s="349" t="inlineStr">
        <is>
          <t>만점</t>
        </is>
      </c>
      <c r="AC1031" s="350" t="n">
        <v>10</v>
      </c>
      <c r="AD1031" s="349" t="inlineStr">
        <is>
          <t>만점</t>
        </is>
      </c>
      <c r="AE1031" s="364" t="n">
        <v>0</v>
      </c>
      <c r="AF1031" s="366" t="n">
        <v>18.175</v>
      </c>
      <c r="AG1031" s="363" t="n">
        <v>0</v>
      </c>
      <c r="AH1031" s="635" t="inlineStr">
        <is>
          <t xml:space="preserve"> 미/기/과탐 5%가산</t>
        </is>
      </c>
      <c r="AL1031" s="487" t="inlineStr">
        <is>
          <t>세종대 자연생명계열</t>
        </is>
      </c>
      <c r="AM1031" s="477" t="inlineStr">
        <is>
          <t>자연</t>
        </is>
      </c>
      <c r="AN1031" s="637" t="n">
        <v>100</v>
      </c>
      <c r="AO1031" s="478" t="n">
        <v>-1547</v>
      </c>
      <c r="AP1031" s="463" t="n">
        <v>-1547</v>
      </c>
      <c r="AQ1031" s="479" t="n">
        <v>0</v>
      </c>
      <c r="AR1031" s="476" t="inlineStr">
        <is>
          <t>13.82 → 13.10</t>
        </is>
      </c>
      <c r="BA1031" s="313" t="inlineStr">
        <is>
          <t>자연584</t>
        </is>
      </c>
    </row>
    <row r="1032" ht="16.5" customHeight="1" s="671">
      <c r="B1032" s="367" t="inlineStr">
        <is>
          <t>13.85</t>
        </is>
      </c>
      <c r="C1032" s="351" t="inlineStr">
        <is>
          <t>30,055</t>
        </is>
      </c>
      <c r="D1032" s="727" t="n">
        <v>-1547</v>
      </c>
      <c r="E1032" s="352" t="inlineStr"/>
      <c r="F1032" s="341" t="n">
        <v>83.34999999999999</v>
      </c>
      <c r="G1032" s="355" t="inlineStr">
        <is>
          <t>362.12</t>
        </is>
      </c>
      <c r="H1032" s="356" t="inlineStr">
        <is>
          <t>367.39</t>
        </is>
      </c>
      <c r="I1032" s="354" t="inlineStr">
        <is>
          <t>인하대</t>
        </is>
      </c>
      <c r="J1032" s="340" t="inlineStr">
        <is>
          <t>공학융합학부</t>
        </is>
      </c>
      <c r="K1032" s="339" t="inlineStr">
        <is>
          <t>자연</t>
        </is>
      </c>
      <c r="L1032" s="357" t="n">
        <v>131</v>
      </c>
      <c r="M1032" s="358" t="inlineStr">
        <is>
          <t xml:space="preserve">883.9 / </t>
        </is>
      </c>
      <c r="N1032" s="359" t="n">
        <v>1000</v>
      </c>
      <c r="O1032" s="360" t="inlineStr">
        <is>
          <t>표점/만점</t>
        </is>
      </c>
      <c r="P1032" s="343" t="inlineStr">
        <is>
          <t>변표/만점</t>
        </is>
      </c>
      <c r="Q1032" s="342" t="inlineStr">
        <is>
          <t>2과목</t>
        </is>
      </c>
      <c r="R1032" s="344" t="n">
        <v>25</v>
      </c>
      <c r="S1032" s="345" t="n">
        <v>40</v>
      </c>
      <c r="T1032" s="362" t="n">
        <v>25</v>
      </c>
      <c r="U1032" s="361" t="n">
        <v>83.34999999999999</v>
      </c>
      <c r="V1032" s="346" t="n">
        <v>120.8428493562089</v>
      </c>
      <c r="W1032" s="348" t="n">
        <v>119.8535662374726</v>
      </c>
      <c r="X1032" s="347" t="n">
        <v>60.71</v>
      </c>
      <c r="Y1032" s="357" t="n">
        <v>61.47</v>
      </c>
      <c r="Z1032" s="365" t="inlineStr">
        <is>
          <t>2등급</t>
        </is>
      </c>
      <c r="AA1032" s="350" t="n">
        <v>98</v>
      </c>
      <c r="AB1032" s="349" t="inlineStr">
        <is>
          <t>만점</t>
        </is>
      </c>
      <c r="AC1032" s="350" t="n">
        <v>0</v>
      </c>
      <c r="AD1032" s="349" t="inlineStr">
        <is>
          <t>만점</t>
        </is>
      </c>
      <c r="AE1032" s="364" t="n">
        <v>0</v>
      </c>
      <c r="AF1032" s="366" t="n">
        <v>6.586</v>
      </c>
      <c r="AG1032" s="363" t="n">
        <v>0</v>
      </c>
      <c r="AH1032" s="635" t="inlineStr">
        <is>
          <t xml:space="preserve"> 과탐3%가산</t>
        </is>
      </c>
      <c r="AL1032" s="487" t="inlineStr">
        <is>
          <t>인하대 공학융합학부</t>
        </is>
      </c>
      <c r="AM1032" s="477" t="inlineStr">
        <is>
          <t>자연</t>
        </is>
      </c>
      <c r="AN1032" s="637" t="n">
        <v>100</v>
      </c>
      <c r="AO1032" s="478" t="n">
        <v>-1547</v>
      </c>
      <c r="AP1032" s="463" t="n">
        <v>-1547</v>
      </c>
      <c r="AQ1032" s="479" t="n">
        <v>0</v>
      </c>
      <c r="AR1032" s="476" t="inlineStr">
        <is>
          <t>13.86 → 13.14</t>
        </is>
      </c>
      <c r="BA1032" s="313" t="inlineStr">
        <is>
          <t>자연585</t>
        </is>
      </c>
    </row>
    <row r="1033" ht="16.5" customHeight="1" s="671">
      <c r="B1033" s="367" t="inlineStr">
        <is>
          <t>13.88</t>
        </is>
      </c>
      <c r="C1033" s="351" t="inlineStr">
        <is>
          <t>30,120</t>
        </is>
      </c>
      <c r="D1033" s="727" t="n">
        <v>-1548</v>
      </c>
      <c r="E1033" s="352" t="inlineStr">
        <is>
          <t>362.43</t>
        </is>
      </c>
      <c r="F1033" s="341" t="n">
        <v>83.31999999999999</v>
      </c>
      <c r="G1033" s="355" t="inlineStr">
        <is>
          <t>362.08</t>
        </is>
      </c>
      <c r="H1033" s="356" t="inlineStr">
        <is>
          <t>367.35</t>
        </is>
      </c>
      <c r="I1033" s="354" t="inlineStr">
        <is>
          <t>인하대</t>
        </is>
      </c>
      <c r="J1033" s="340" t="inlineStr">
        <is>
          <t>인공지능공학과</t>
        </is>
      </c>
      <c r="K1033" s="339" t="inlineStr">
        <is>
          <t>자연</t>
        </is>
      </c>
      <c r="L1033" s="357" t="n">
        <v>32</v>
      </c>
      <c r="M1033" s="358" t="inlineStr">
        <is>
          <t xml:space="preserve">895.2 / </t>
        </is>
      </c>
      <c r="N1033" s="359" t="n">
        <v>1000</v>
      </c>
      <c r="O1033" s="360" t="inlineStr">
        <is>
          <t>표점/만점</t>
        </is>
      </c>
      <c r="P1033" s="343" t="inlineStr">
        <is>
          <t>변표/만점</t>
        </is>
      </c>
      <c r="Q1033" s="342" t="inlineStr">
        <is>
          <t>2과목</t>
        </is>
      </c>
      <c r="R1033" s="344" t="n">
        <v>25</v>
      </c>
      <c r="S1033" s="345" t="n">
        <v>35</v>
      </c>
      <c r="T1033" s="362" t="n">
        <v>30</v>
      </c>
      <c r="U1033" s="361" t="n">
        <v>83.31999999999999</v>
      </c>
      <c r="V1033" s="346" t="n">
        <v>120.8252643575614</v>
      </c>
      <c r="W1033" s="348" t="n">
        <v>119.841842905041</v>
      </c>
      <c r="X1033" s="347" t="n">
        <v>60.71</v>
      </c>
      <c r="Y1033" s="357" t="n">
        <v>61.46</v>
      </c>
      <c r="Z1033" s="365" t="inlineStr">
        <is>
          <t>2등급</t>
        </is>
      </c>
      <c r="AA1033" s="350" t="n">
        <v>98</v>
      </c>
      <c r="AB1033" s="349" t="inlineStr">
        <is>
          <t>만점</t>
        </is>
      </c>
      <c r="AC1033" s="350" t="n">
        <v>0</v>
      </c>
      <c r="AD1033" s="349" t="inlineStr">
        <is>
          <t>만점</t>
        </is>
      </c>
      <c r="AE1033" s="364" t="n">
        <v>0</v>
      </c>
      <c r="AF1033" s="366" t="n">
        <v>16.89</v>
      </c>
      <c r="AG1033" s="363" t="n">
        <v>0</v>
      </c>
      <c r="AH1033" s="635" t="inlineStr">
        <is>
          <t xml:space="preserve"> 미/기/과탐 3%</t>
        </is>
      </c>
      <c r="AL1033" s="487" t="inlineStr">
        <is>
          <t>인하대 인공지능공학과</t>
        </is>
      </c>
      <c r="AM1033" s="477" t="inlineStr">
        <is>
          <t>자연</t>
        </is>
      </c>
      <c r="AN1033" s="637" t="n">
        <v>100</v>
      </c>
      <c r="AO1033" s="478" t="n">
        <v>-1548</v>
      </c>
      <c r="AP1033" s="463" t="n">
        <v>-1548</v>
      </c>
      <c r="AQ1033" s="479" t="n">
        <v>0</v>
      </c>
      <c r="AR1033" s="476" t="inlineStr">
        <is>
          <t>13.88 → 13.17</t>
        </is>
      </c>
      <c r="BA1033" s="313" t="inlineStr">
        <is>
          <t>자연586</t>
        </is>
      </c>
    </row>
    <row r="1034" ht="16.5" customHeight="1" s="671">
      <c r="B1034" s="367" t="inlineStr">
        <is>
          <t>13.68</t>
        </is>
      </c>
      <c r="C1034" s="351" t="inlineStr">
        <is>
          <t>29,686</t>
        </is>
      </c>
      <c r="D1034" s="727" t="n">
        <v>-1548</v>
      </c>
      <c r="E1034" s="352" t="inlineStr"/>
      <c r="F1034" s="341" t="n">
        <v>83.29000000000001</v>
      </c>
      <c r="G1034" s="355" t="inlineStr">
        <is>
          <t>362.58</t>
        </is>
      </c>
      <c r="H1034" s="356" t="inlineStr">
        <is>
          <t>367.06</t>
        </is>
      </c>
      <c r="I1034" s="354" t="inlineStr">
        <is>
          <t>아주대</t>
        </is>
      </c>
      <c r="J1034" s="340" t="inlineStr">
        <is>
          <t>경제정치사회융합학부</t>
        </is>
      </c>
      <c r="K1034" s="339" t="inlineStr">
        <is>
          <t>통합</t>
        </is>
      </c>
      <c r="L1034" s="357" t="n">
        <v>28</v>
      </c>
      <c r="M1034" s="358" t="inlineStr">
        <is>
          <t xml:space="preserve">883.1 / </t>
        </is>
      </c>
      <c r="N1034" s="359" t="n">
        <v>1000</v>
      </c>
      <c r="O1034" s="360" t="inlineStr">
        <is>
          <t>표점/만점</t>
        </is>
      </c>
      <c r="P1034" s="343" t="inlineStr">
        <is>
          <t>변표/만점</t>
        </is>
      </c>
      <c r="Q1034" s="342" t="inlineStr">
        <is>
          <t>2과목</t>
        </is>
      </c>
      <c r="R1034" s="344" t="n">
        <v>35</v>
      </c>
      <c r="S1034" s="345" t="n">
        <v>25</v>
      </c>
      <c r="T1034" s="362" t="n">
        <v>25</v>
      </c>
      <c r="U1034" s="361" t="n">
        <v>83.29000000000001</v>
      </c>
      <c r="V1034" s="346" t="n">
        <v>120.8050842696533</v>
      </c>
      <c r="W1034" s="348" t="n">
        <v>119.8283895131022</v>
      </c>
      <c r="X1034" s="347" t="n">
        <v>60.97</v>
      </c>
      <c r="Y1034" s="357" t="n">
        <v>61.55</v>
      </c>
      <c r="Z1034" s="365" t="inlineStr">
        <is>
          <t>2등급</t>
        </is>
      </c>
      <c r="AA1034" s="350" t="n">
        <v>144</v>
      </c>
      <c r="AB1034" s="349" t="inlineStr">
        <is>
          <t>만점</t>
        </is>
      </c>
      <c r="AC1034" s="350" t="n">
        <v>0</v>
      </c>
      <c r="AD1034" s="349" t="inlineStr">
        <is>
          <t>만점</t>
        </is>
      </c>
      <c r="AE1034" s="364" t="n">
        <v>0</v>
      </c>
      <c r="AF1034" s="366" t="n">
        <v>0</v>
      </c>
      <c r="AG1034" s="363" t="n">
        <v>0</v>
      </c>
      <c r="AH1034" s="635" t="inlineStr"/>
      <c r="AL1034" s="487" t="inlineStr">
        <is>
          <t>아주대 경제정치사회융합학부</t>
        </is>
      </c>
      <c r="AM1034" s="477" t="inlineStr">
        <is>
          <t>통합</t>
        </is>
      </c>
      <c r="AN1034" s="637" t="n">
        <v>100</v>
      </c>
      <c r="AO1034" s="478" t="n">
        <v>-1548</v>
      </c>
      <c r="AP1034" s="463" t="n">
        <v>-729</v>
      </c>
      <c r="AQ1034" s="479" t="n">
        <v>-819</v>
      </c>
      <c r="AR1034" s="476" t="inlineStr">
        <is>
          <t>13.91 → 13.57</t>
        </is>
      </c>
      <c r="BA1034" s="313" t="inlineStr">
        <is>
          <t>자연587</t>
        </is>
      </c>
    </row>
    <row r="1035" ht="16.5" customHeight="1" s="671">
      <c r="B1035" s="367" t="inlineStr">
        <is>
          <t>13.91</t>
        </is>
      </c>
      <c r="C1035" s="351" t="inlineStr">
        <is>
          <t>30,185</t>
        </is>
      </c>
      <c r="D1035" s="727" t="n">
        <v>-1549</v>
      </c>
      <c r="E1035" s="352" t="inlineStr"/>
      <c r="F1035" s="341" t="n">
        <v>83.29000000000001</v>
      </c>
      <c r="G1035" s="355" t="inlineStr">
        <is>
          <t>362.02</t>
        </is>
      </c>
      <c r="H1035" s="356" t="inlineStr">
        <is>
          <t>367.31</t>
        </is>
      </c>
      <c r="I1035" s="354" t="inlineStr">
        <is>
          <t>서울과학기술대</t>
        </is>
      </c>
      <c r="J1035" s="340" t="inlineStr">
        <is>
          <t>안경광학과</t>
        </is>
      </c>
      <c r="K1035" s="339" t="inlineStr">
        <is>
          <t>자연</t>
        </is>
      </c>
      <c r="L1035" s="357" t="n">
        <v>14</v>
      </c>
      <c r="M1035" s="358" t="inlineStr">
        <is>
          <t xml:space="preserve">903.29 / </t>
        </is>
      </c>
      <c r="N1035" s="359" t="n">
        <v>1000</v>
      </c>
      <c r="O1035" s="360" t="inlineStr">
        <is>
          <t>표점/만점</t>
        </is>
      </c>
      <c r="P1035" s="343" t="inlineStr">
        <is>
          <t>표점/만점</t>
        </is>
      </c>
      <c r="Q1035" s="342" t="inlineStr">
        <is>
          <t>2과목</t>
        </is>
      </c>
      <c r="R1035" s="344" t="n">
        <v>20</v>
      </c>
      <c r="S1035" s="345" t="n">
        <v>35</v>
      </c>
      <c r="T1035" s="362" t="n">
        <v>25</v>
      </c>
      <c r="U1035" s="361" t="n">
        <v>83.29000000000001</v>
      </c>
      <c r="V1035" s="346" t="n">
        <v>120.8049461055803</v>
      </c>
      <c r="W1035" s="348" t="n">
        <v>119.8282974037202</v>
      </c>
      <c r="X1035" s="347" t="inlineStr">
        <is>
          <t>61/67.91</t>
        </is>
      </c>
      <c r="Y1035" s="357" t="inlineStr"/>
      <c r="Z1035" s="365" t="inlineStr">
        <is>
          <t>2등급</t>
        </is>
      </c>
      <c r="AA1035" s="350" t="n">
        <v>195.56</v>
      </c>
      <c r="AB1035" s="349" t="inlineStr">
        <is>
          <t>만점</t>
        </is>
      </c>
      <c r="AC1035" s="350" t="n">
        <v>0</v>
      </c>
      <c r="AD1035" s="349" t="inlineStr">
        <is>
          <t>만점</t>
        </is>
      </c>
      <c r="AE1035" s="364" t="n">
        <v>0</v>
      </c>
      <c r="AF1035" s="366" t="n">
        <v>15.408</v>
      </c>
      <c r="AG1035" s="363" t="n">
        <v>0</v>
      </c>
      <c r="AH1035" s="635" t="inlineStr">
        <is>
          <t xml:space="preserve"> 과탐7%</t>
        </is>
      </c>
      <c r="AL1035" s="487" t="inlineStr">
        <is>
          <t>서울과학기술대 안경광학과</t>
        </is>
      </c>
      <c r="AM1035" s="477" t="inlineStr">
        <is>
          <t>자연</t>
        </is>
      </c>
      <c r="AN1035" s="637" t="n">
        <v>100</v>
      </c>
      <c r="AO1035" s="478" t="n">
        <v>-1549</v>
      </c>
      <c r="AP1035" s="463" t="n">
        <v>-1549</v>
      </c>
      <c r="AQ1035" s="479" t="n">
        <v>0</v>
      </c>
      <c r="AR1035" s="476" t="inlineStr">
        <is>
          <t>13.91 → 13.20</t>
        </is>
      </c>
      <c r="BA1035" s="313" t="inlineStr">
        <is>
          <t>통합인문435</t>
        </is>
      </c>
    </row>
    <row r="1036" ht="16.5" customHeight="1" s="671">
      <c r="B1036" s="367" t="inlineStr">
        <is>
          <t>13.93</t>
        </is>
      </c>
      <c r="C1036" s="351" t="inlineStr">
        <is>
          <t>30,228</t>
        </is>
      </c>
      <c r="D1036" s="727" t="n">
        <v>-1549</v>
      </c>
      <c r="E1036" s="352" t="inlineStr">
        <is>
          <t>362.42</t>
        </is>
      </c>
      <c r="F1036" s="341" t="n">
        <v>83.25</v>
      </c>
      <c r="G1036" s="355" t="inlineStr">
        <is>
          <t>361.95</t>
        </is>
      </c>
      <c r="H1036" s="356" t="inlineStr">
        <is>
          <t>367.28</t>
        </is>
      </c>
      <c r="I1036" s="354" t="inlineStr">
        <is>
          <t>가천대</t>
        </is>
      </c>
      <c r="J1036" s="340" t="inlineStr">
        <is>
          <t>방사선학과</t>
        </is>
      </c>
      <c r="K1036" s="339" t="inlineStr">
        <is>
          <t>자연</t>
        </is>
      </c>
      <c r="L1036" s="357" t="n">
        <v>14</v>
      </c>
      <c r="M1036" s="358" t="inlineStr">
        <is>
          <t xml:space="preserve">85.6 / </t>
        </is>
      </c>
      <c r="N1036" s="359" t="n">
        <v>100</v>
      </c>
      <c r="O1036" s="360" t="inlineStr">
        <is>
          <t>백분위</t>
        </is>
      </c>
      <c r="P1036" s="343" t="inlineStr">
        <is>
          <t>백분위</t>
        </is>
      </c>
      <c r="Q1036" s="342" t="inlineStr">
        <is>
          <t>1과목</t>
        </is>
      </c>
      <c r="R1036" s="344" t="n">
        <v>25</v>
      </c>
      <c r="S1036" s="345" t="n">
        <v>35</v>
      </c>
      <c r="T1036" s="362" t="n">
        <v>20</v>
      </c>
      <c r="U1036" s="361" t="n">
        <v>83.25</v>
      </c>
      <c r="V1036" s="346" t="n">
        <v>120.78125</v>
      </c>
      <c r="W1036" s="348" t="n">
        <v>119.8125</v>
      </c>
      <c r="X1036" s="347" t="n">
        <v>60.68</v>
      </c>
      <c r="Y1036" s="357" t="inlineStr"/>
      <c r="Z1036" s="365" t="inlineStr">
        <is>
          <t>2등급</t>
        </is>
      </c>
      <c r="AA1036" s="350" t="n">
        <v>19</v>
      </c>
      <c r="AB1036" s="349" t="inlineStr">
        <is>
          <t>만점</t>
        </is>
      </c>
      <c r="AC1036" s="350" t="n">
        <v>0</v>
      </c>
      <c r="AD1036" s="349" t="inlineStr">
        <is>
          <t>만점</t>
        </is>
      </c>
      <c r="AE1036" s="364" t="n">
        <v>0</v>
      </c>
      <c r="AF1036" s="366" t="n">
        <v>0</v>
      </c>
      <c r="AG1036" s="363" t="n">
        <v>0</v>
      </c>
      <c r="AH1036" s="635" t="inlineStr"/>
      <c r="AL1036" s="487" t="inlineStr">
        <is>
          <t>가천대 방사선학과</t>
        </is>
      </c>
      <c r="AM1036" s="477" t="inlineStr">
        <is>
          <t>자연</t>
        </is>
      </c>
      <c r="AN1036" s="637" t="n">
        <v>100</v>
      </c>
      <c r="AO1036" s="478" t="n">
        <v>-1549</v>
      </c>
      <c r="AP1036" s="463" t="n">
        <v>-1549</v>
      </c>
      <c r="AQ1036" s="479" t="n">
        <v>0</v>
      </c>
      <c r="AR1036" s="476" t="inlineStr">
        <is>
          <t>13.93 → 13.22</t>
        </is>
      </c>
      <c r="BA1036" s="313" t="inlineStr">
        <is>
          <t>통합인문436</t>
        </is>
      </c>
    </row>
    <row r="1037" ht="16.5" customHeight="1" s="671">
      <c r="B1037" s="367" t="inlineStr">
        <is>
          <t>13.93</t>
        </is>
      </c>
      <c r="C1037" s="351" t="inlineStr">
        <is>
          <t>30,228</t>
        </is>
      </c>
      <c r="D1037" s="727" t="n">
        <v>-1550</v>
      </c>
      <c r="E1037" s="352" t="inlineStr"/>
      <c r="F1037" s="341" t="n">
        <v>83.23999999999999</v>
      </c>
      <c r="G1037" s="355" t="inlineStr">
        <is>
          <t>361.94</t>
        </is>
      </c>
      <c r="H1037" s="356" t="inlineStr">
        <is>
          <t>367.28</t>
        </is>
      </c>
      <c r="I1037" s="354" t="inlineStr">
        <is>
          <t>아주대</t>
        </is>
      </c>
      <c r="J1037" s="340" t="inlineStr">
        <is>
          <t>건설시스템공학과</t>
        </is>
      </c>
      <c r="K1037" s="339" t="inlineStr">
        <is>
          <t>자연</t>
        </is>
      </c>
      <c r="L1037" s="357" t="n">
        <v>7</v>
      </c>
      <c r="M1037" s="358" t="inlineStr">
        <is>
          <t xml:space="preserve">896.74 / </t>
        </is>
      </c>
      <c r="N1037" s="359" t="n">
        <v>1000</v>
      </c>
      <c r="O1037" s="360" t="inlineStr">
        <is>
          <t>표점/만점</t>
        </is>
      </c>
      <c r="P1037" s="343" t="inlineStr">
        <is>
          <t>변표/만점</t>
        </is>
      </c>
      <c r="Q1037" s="342" t="inlineStr">
        <is>
          <t>2과목</t>
        </is>
      </c>
      <c r="R1037" s="344" t="n">
        <v>20</v>
      </c>
      <c r="S1037" s="345" t="n">
        <v>35</v>
      </c>
      <c r="T1037" s="362" t="n">
        <v>30</v>
      </c>
      <c r="U1037" s="361" t="n">
        <v>83.23999999999999</v>
      </c>
      <c r="V1037" s="346" t="n">
        <v>120.776677266122</v>
      </c>
      <c r="W1037" s="348" t="n">
        <v>119.809451510748</v>
      </c>
      <c r="X1037" s="347" t="n">
        <v>60.68</v>
      </c>
      <c r="Y1037" s="357" t="n">
        <v>61.32</v>
      </c>
      <c r="Z1037" s="365" t="inlineStr">
        <is>
          <t>2등급</t>
        </is>
      </c>
      <c r="AA1037" s="350" t="n">
        <v>144</v>
      </c>
      <c r="AB1037" s="349" t="inlineStr">
        <is>
          <t>만점</t>
        </is>
      </c>
      <c r="AC1037" s="350" t="n">
        <v>0</v>
      </c>
      <c r="AD1037" s="349" t="inlineStr">
        <is>
          <t>만점</t>
        </is>
      </c>
      <c r="AE1037" s="364" t="n">
        <v>0</v>
      </c>
      <c r="AF1037" s="366" t="n">
        <v>16.863</v>
      </c>
      <c r="AG1037" s="363" t="n">
        <v>0</v>
      </c>
      <c r="AH1037" s="635" t="inlineStr">
        <is>
          <t xml:space="preserve"> 미/기/과탐 3%</t>
        </is>
      </c>
      <c r="AL1037" s="487" t="inlineStr">
        <is>
          <t>아주대 건설시스템공학과</t>
        </is>
      </c>
      <c r="AM1037" s="477" t="inlineStr">
        <is>
          <t>자연</t>
        </is>
      </c>
      <c r="AN1037" s="637" t="n">
        <v>100</v>
      </c>
      <c r="AO1037" s="478" t="n">
        <v>-1550</v>
      </c>
      <c r="AP1037" s="463" t="n">
        <v>-1550</v>
      </c>
      <c r="AQ1037" s="479" t="n">
        <v>0</v>
      </c>
      <c r="AR1037" s="476" t="inlineStr">
        <is>
          <t>13.93 → 13.22</t>
        </is>
      </c>
      <c r="BA1037" s="313" t="inlineStr">
        <is>
          <t>자연588</t>
        </is>
      </c>
    </row>
    <row r="1038" ht="16.5" customHeight="1" s="671">
      <c r="B1038" s="367" t="inlineStr">
        <is>
          <t>13.93</t>
        </is>
      </c>
      <c r="C1038" s="351" t="inlineStr">
        <is>
          <t>30,228</t>
        </is>
      </c>
      <c r="D1038" s="727" t="n">
        <v>-1550</v>
      </c>
      <c r="E1038" s="352" t="inlineStr"/>
      <c r="F1038" s="341" t="n">
        <v>83.23999999999999</v>
      </c>
      <c r="G1038" s="355" t="inlineStr">
        <is>
          <t>361.94</t>
        </is>
      </c>
      <c r="H1038" s="356" t="inlineStr">
        <is>
          <t>367.28</t>
        </is>
      </c>
      <c r="I1038" s="354" t="inlineStr">
        <is>
          <t>인하대</t>
        </is>
      </c>
      <c r="J1038" s="340" t="inlineStr">
        <is>
          <t>간호학과</t>
        </is>
      </c>
      <c r="K1038" s="339" t="inlineStr">
        <is>
          <t>자연</t>
        </is>
      </c>
      <c r="L1038" s="357" t="n">
        <v>42</v>
      </c>
      <c r="M1038" s="358" t="inlineStr">
        <is>
          <t xml:space="preserve">894.9 / </t>
        </is>
      </c>
      <c r="N1038" s="359" t="n">
        <v>1000</v>
      </c>
      <c r="O1038" s="360" t="inlineStr">
        <is>
          <t>표점/만점</t>
        </is>
      </c>
      <c r="P1038" s="343" t="inlineStr">
        <is>
          <t>변표/만점</t>
        </is>
      </c>
      <c r="Q1038" s="342" t="inlineStr">
        <is>
          <t>2과목</t>
        </is>
      </c>
      <c r="R1038" s="344" t="n">
        <v>25</v>
      </c>
      <c r="S1038" s="345" t="n">
        <v>35</v>
      </c>
      <c r="T1038" s="362" t="n">
        <v>30</v>
      </c>
      <c r="U1038" s="361" t="n">
        <v>83.23999999999999</v>
      </c>
      <c r="V1038" s="346" t="n">
        <v>120.7763126179507</v>
      </c>
      <c r="W1038" s="348" t="n">
        <v>119.8092084119671</v>
      </c>
      <c r="X1038" s="347" t="n">
        <v>60.68</v>
      </c>
      <c r="Y1038" s="357" t="n">
        <v>61.43</v>
      </c>
      <c r="Z1038" s="365" t="inlineStr">
        <is>
          <t>2등급</t>
        </is>
      </c>
      <c r="AA1038" s="350" t="n">
        <v>98</v>
      </c>
      <c r="AB1038" s="349" t="inlineStr">
        <is>
          <t>만점</t>
        </is>
      </c>
      <c r="AC1038" s="350" t="n">
        <v>0</v>
      </c>
      <c r="AD1038" s="349" t="inlineStr">
        <is>
          <t>만점</t>
        </is>
      </c>
      <c r="AE1038" s="364" t="n">
        <v>0</v>
      </c>
      <c r="AF1038" s="366" t="n">
        <v>16.884</v>
      </c>
      <c r="AG1038" s="363" t="n">
        <v>0</v>
      </c>
      <c r="AH1038" s="635" t="inlineStr">
        <is>
          <t xml:space="preserve"> 미/기/과탐 3%</t>
        </is>
      </c>
      <c r="AL1038" s="487" t="inlineStr">
        <is>
          <t>인하대 간호학과</t>
        </is>
      </c>
      <c r="AM1038" s="477" t="inlineStr">
        <is>
          <t>자연</t>
        </is>
      </c>
      <c r="AN1038" s="637" t="n">
        <v>100</v>
      </c>
      <c r="AO1038" s="478" t="n">
        <v>-1550</v>
      </c>
      <c r="AP1038" s="463" t="n">
        <v>-1550</v>
      </c>
      <c r="AQ1038" s="479" t="n">
        <v>0</v>
      </c>
      <c r="AR1038" s="476" t="inlineStr">
        <is>
          <t>13.93 → 13.22</t>
        </is>
      </c>
      <c r="BA1038" s="313" t="inlineStr">
        <is>
          <t>자연589</t>
        </is>
      </c>
    </row>
    <row r="1039" ht="16.5" customHeight="1" s="671">
      <c r="B1039" s="367" t="inlineStr">
        <is>
          <t>13.94</t>
        </is>
      </c>
      <c r="C1039" s="351" t="inlineStr">
        <is>
          <t>30,250</t>
        </is>
      </c>
      <c r="D1039" s="727" t="n">
        <v>-1551</v>
      </c>
      <c r="E1039" s="352" t="inlineStr"/>
      <c r="F1039" s="341" t="n">
        <v>83.22</v>
      </c>
      <c r="G1039" s="355" t="inlineStr">
        <is>
          <t>362.46</t>
        </is>
      </c>
      <c r="H1039" s="356" t="inlineStr">
        <is>
          <t>366.95</t>
        </is>
      </c>
      <c r="I1039" s="354" t="inlineStr">
        <is>
          <t>숙명여대</t>
        </is>
      </c>
      <c r="J1039" s="340" t="inlineStr">
        <is>
          <t>경영학부</t>
        </is>
      </c>
      <c r="K1039" s="339" t="inlineStr">
        <is>
          <t>Select</t>
        </is>
      </c>
      <c r="L1039" s="357" t="n">
        <v>36</v>
      </c>
      <c r="M1039" s="358" t="inlineStr">
        <is>
          <t xml:space="preserve">891.83 / </t>
        </is>
      </c>
      <c r="N1039" s="359" t="n">
        <v>1000</v>
      </c>
      <c r="O1039" s="360" t="inlineStr">
        <is>
          <t>표점/만점</t>
        </is>
      </c>
      <c r="P1039" s="343" t="inlineStr">
        <is>
          <t>변표/만점</t>
        </is>
      </c>
      <c r="Q1039" s="342" t="inlineStr">
        <is>
          <t>2과목</t>
        </is>
      </c>
      <c r="R1039" s="344" t="n">
        <v>30</v>
      </c>
      <c r="S1039" s="345" t="n">
        <v>30</v>
      </c>
      <c r="T1039" s="362" t="n">
        <v>20</v>
      </c>
      <c r="U1039" s="361" t="n">
        <v>83.22</v>
      </c>
      <c r="V1039" s="346" t="n">
        <v>120.7613144435191</v>
      </c>
      <c r="W1039" s="348" t="n">
        <v>119.7992096290128</v>
      </c>
      <c r="X1039" s="347" t="n">
        <v>60.95</v>
      </c>
      <c r="Y1039" s="357" t="n">
        <v>61.41999999999999</v>
      </c>
      <c r="Z1039" s="365" t="inlineStr">
        <is>
          <t>2등급</t>
        </is>
      </c>
      <c r="AA1039" s="350" t="n">
        <v>196</v>
      </c>
      <c r="AB1039" s="349" t="inlineStr">
        <is>
          <t>만점</t>
        </is>
      </c>
      <c r="AC1039" s="350" t="n">
        <v>3</v>
      </c>
      <c r="AD1039" s="349" t="inlineStr">
        <is>
          <t>만점</t>
        </is>
      </c>
      <c r="AE1039" s="364" t="n">
        <v>0</v>
      </c>
      <c r="AF1039" s="366" t="n">
        <v>0</v>
      </c>
      <c r="AG1039" s="363" t="n">
        <v>0</v>
      </c>
      <c r="AH1039" s="635" t="inlineStr"/>
      <c r="AL1039" s="487" t="inlineStr">
        <is>
          <t>숙명여대 경영학부</t>
        </is>
      </c>
      <c r="AM1039" s="477" t="inlineStr">
        <is>
          <t>Select</t>
        </is>
      </c>
      <c r="AN1039" s="637" t="n">
        <v>100</v>
      </c>
      <c r="AO1039" s="478" t="n">
        <v>-1551</v>
      </c>
      <c r="AP1039" s="463" t="n">
        <v>-730</v>
      </c>
      <c r="AQ1039" s="479" t="n">
        <v>-821</v>
      </c>
      <c r="AR1039" s="476" t="inlineStr">
        <is>
          <t>13.95 → 13.61</t>
        </is>
      </c>
      <c r="BA1039" s="313" t="inlineStr">
        <is>
          <t>통합인문437</t>
        </is>
      </c>
    </row>
    <row r="1040" ht="16.5" customHeight="1" s="671">
      <c r="B1040" s="367" t="inlineStr">
        <is>
          <t>13.66</t>
        </is>
      </c>
      <c r="C1040" s="351" t="inlineStr">
        <is>
          <t>29,642</t>
        </is>
      </c>
      <c r="D1040" s="727" t="n">
        <v>-1551</v>
      </c>
      <c r="E1040" s="352" t="inlineStr">
        <is>
          <t>361.90</t>
        </is>
      </c>
      <c r="F1040" s="341" t="n">
        <v>83.20999999999999</v>
      </c>
      <c r="G1040" s="355" t="inlineStr">
        <is>
          <t>362.45</t>
        </is>
      </c>
      <c r="H1040" s="356" t="inlineStr">
        <is>
          <t>366.95</t>
        </is>
      </c>
      <c r="I1040" s="354" t="inlineStr">
        <is>
          <t>부산대</t>
        </is>
      </c>
      <c r="J1040" s="340" t="inlineStr">
        <is>
          <t>도시공학과</t>
        </is>
      </c>
      <c r="K1040" s="339" t="inlineStr">
        <is>
          <t>통합</t>
        </is>
      </c>
      <c r="L1040" s="357" t="n">
        <v>15</v>
      </c>
      <c r="M1040" s="358" t="inlineStr">
        <is>
          <t xml:space="preserve">691.25 / </t>
        </is>
      </c>
      <c r="N1040" s="359" t="n">
        <v>1000</v>
      </c>
      <c r="O1040" s="360" t="inlineStr">
        <is>
          <t>표점</t>
        </is>
      </c>
      <c r="P1040" s="343" t="inlineStr">
        <is>
          <t>표점</t>
        </is>
      </c>
      <c r="Q1040" s="342" t="inlineStr">
        <is>
          <t>2과목</t>
        </is>
      </c>
      <c r="R1040" s="344" t="n">
        <v>30</v>
      </c>
      <c r="S1040" s="345" t="n">
        <v>25</v>
      </c>
      <c r="T1040" s="362" t="n">
        <v>25</v>
      </c>
      <c r="U1040" s="361" t="n">
        <v>83.20999999999999</v>
      </c>
      <c r="V1040" s="346" t="n">
        <v>120.7565336553134</v>
      </c>
      <c r="W1040" s="348" t="n">
        <v>119.7960224368756</v>
      </c>
      <c r="X1040" s="347" t="n">
        <v>60.95</v>
      </c>
      <c r="Y1040" s="357" t="inlineStr"/>
      <c r="Z1040" s="365" t="inlineStr">
        <is>
          <t>2등급</t>
        </is>
      </c>
      <c r="AA1040" s="350" t="n">
        <v>198</v>
      </c>
      <c r="AB1040" s="349" t="inlineStr">
        <is>
          <t>만점</t>
        </is>
      </c>
      <c r="AC1040" s="350" t="n">
        <v>10</v>
      </c>
      <c r="AD1040" s="349" t="inlineStr">
        <is>
          <t>만점</t>
        </is>
      </c>
      <c r="AE1040" s="364" t="n">
        <v>0</v>
      </c>
      <c r="AF1040" s="366" t="n">
        <v>0</v>
      </c>
      <c r="AG1040" s="363" t="n">
        <v>0</v>
      </c>
      <c r="AH1040" s="635" t="inlineStr"/>
      <c r="AL1040" s="487" t="inlineStr">
        <is>
          <t>부산대 도시공학과</t>
        </is>
      </c>
      <c r="AM1040" s="477" t="inlineStr">
        <is>
          <t>통합</t>
        </is>
      </c>
      <c r="AN1040" s="637" t="n">
        <v>100</v>
      </c>
      <c r="AO1040" s="478" t="n">
        <v>-1551</v>
      </c>
      <c r="AP1040" s="463" t="n">
        <v>-730</v>
      </c>
      <c r="AQ1040" s="479" t="n">
        <v>-821</v>
      </c>
      <c r="AR1040" s="476" t="inlineStr">
        <is>
          <t>13.95 → 13.61</t>
        </is>
      </c>
      <c r="BA1040" s="313" t="inlineStr">
        <is>
          <t>자연590</t>
        </is>
      </c>
    </row>
    <row r="1041" ht="16.5" customHeight="1" s="671">
      <c r="B1041" s="367" t="inlineStr">
        <is>
          <t>13.95</t>
        </is>
      </c>
      <c r="C1041" s="351" t="inlineStr">
        <is>
          <t>30,272</t>
        </is>
      </c>
      <c r="D1041" s="727" t="n">
        <v>-1552</v>
      </c>
      <c r="E1041" s="352" t="inlineStr"/>
      <c r="F1041" s="341" t="n">
        <v>83.20999999999999</v>
      </c>
      <c r="G1041" s="355" t="inlineStr">
        <is>
          <t>361.88</t>
        </is>
      </c>
      <c r="H1041" s="356" t="inlineStr">
        <is>
          <t>367.26</t>
        </is>
      </c>
      <c r="I1041" s="354" t="inlineStr">
        <is>
          <t>명지대</t>
        </is>
      </c>
      <c r="J1041" s="340" t="inlineStr">
        <is>
          <t>인공지능·소프트웨어융합대학</t>
        </is>
      </c>
      <c r="K1041" s="339" t="inlineStr">
        <is>
          <t>자연</t>
        </is>
      </c>
      <c r="L1041" s="357" t="n">
        <v>25</v>
      </c>
      <c r="M1041" s="358" t="inlineStr">
        <is>
          <t xml:space="preserve">881.3 / </t>
        </is>
      </c>
      <c r="N1041" s="359" t="n">
        <v>1000</v>
      </c>
      <c r="O1041" s="360" t="inlineStr">
        <is>
          <t>백분위</t>
        </is>
      </c>
      <c r="P1041" s="343" t="inlineStr">
        <is>
          <t>백분위</t>
        </is>
      </c>
      <c r="Q1041" s="342" t="inlineStr">
        <is>
          <t>1과목</t>
        </is>
      </c>
      <c r="R1041" s="344" t="n">
        <v>25</v>
      </c>
      <c r="S1041" s="345" t="n">
        <v>35</v>
      </c>
      <c r="T1041" s="362" t="n">
        <v>20</v>
      </c>
      <c r="U1041" s="361" t="n">
        <v>83.20999999999999</v>
      </c>
      <c r="V1041" s="346" t="n">
        <v>120.7545731707317</v>
      </c>
      <c r="W1041" s="348" t="n">
        <v>119.7947154471545</v>
      </c>
      <c r="X1041" s="347" t="n">
        <v>60.67</v>
      </c>
      <c r="Y1041" s="357" t="inlineStr"/>
      <c r="Z1041" s="365" t="inlineStr">
        <is>
          <t>2등급</t>
        </is>
      </c>
      <c r="AA1041" s="350" t="n">
        <v>196</v>
      </c>
      <c r="AB1041" s="349" t="inlineStr">
        <is>
          <t>만점</t>
        </is>
      </c>
      <c r="AC1041" s="350" t="n">
        <v>3</v>
      </c>
      <c r="AD1041" s="349" t="inlineStr">
        <is>
          <t>만점</t>
        </is>
      </c>
      <c r="AE1041" s="364" t="n">
        <v>0</v>
      </c>
      <c r="AF1041" s="366" t="n">
        <v>16.642</v>
      </c>
      <c r="AG1041" s="363" t="n">
        <v>0</v>
      </c>
      <c r="AH1041" s="635" t="inlineStr">
        <is>
          <t xml:space="preserve"> 과10%</t>
        </is>
      </c>
      <c r="AL1041" s="487" t="inlineStr">
        <is>
          <t>명지대 인공지능·소프트웨어융합대학</t>
        </is>
      </c>
      <c r="AM1041" s="477" t="inlineStr">
        <is>
          <t>자연</t>
        </is>
      </c>
      <c r="AN1041" s="637" t="n">
        <v>100</v>
      </c>
      <c r="AO1041" s="478" t="n">
        <v>-1552</v>
      </c>
      <c r="AP1041" s="463" t="n">
        <v>-1552</v>
      </c>
      <c r="AQ1041" s="479" t="n">
        <v>0</v>
      </c>
      <c r="AR1041" s="476" t="inlineStr">
        <is>
          <t>13.95 → 13.24</t>
        </is>
      </c>
      <c r="BA1041" s="313" t="inlineStr">
        <is>
          <t>자연591</t>
        </is>
      </c>
    </row>
    <row r="1042" ht="16.5" customHeight="1" s="671">
      <c r="B1042" s="367" t="inlineStr">
        <is>
          <t>13.76</t>
        </is>
      </c>
      <c r="C1042" s="351" t="inlineStr">
        <is>
          <t>29,859</t>
        </is>
      </c>
      <c r="D1042" s="727" t="n">
        <v>-1552</v>
      </c>
      <c r="E1042" s="352" t="inlineStr">
        <is>
          <t>362.28</t>
        </is>
      </c>
      <c r="F1042" s="341" t="n">
        <v>83.20999999999999</v>
      </c>
      <c r="G1042" s="355" t="inlineStr">
        <is>
          <t>362.45</t>
        </is>
      </c>
      <c r="H1042" s="356" t="inlineStr">
        <is>
          <t>366.95</t>
        </is>
      </c>
      <c r="I1042" s="354" t="inlineStr">
        <is>
          <t>아주대</t>
        </is>
      </c>
      <c r="J1042" s="340" t="inlineStr">
        <is>
          <t>경영학과</t>
        </is>
      </c>
      <c r="K1042" s="339" t="inlineStr">
        <is>
          <t>통합</t>
        </is>
      </c>
      <c r="L1042" s="357" t="n">
        <v>22</v>
      </c>
      <c r="M1042" s="358" t="inlineStr">
        <is>
          <t xml:space="preserve">880.13 / </t>
        </is>
      </c>
      <c r="N1042" s="359" t="n">
        <v>1000</v>
      </c>
      <c r="O1042" s="360" t="inlineStr">
        <is>
          <t>표점/만점</t>
        </is>
      </c>
      <c r="P1042" s="343" t="inlineStr">
        <is>
          <t>변표/만점</t>
        </is>
      </c>
      <c r="Q1042" s="342" t="inlineStr">
        <is>
          <t>2과목</t>
        </is>
      </c>
      <c r="R1042" s="344" t="n">
        <v>25</v>
      </c>
      <c r="S1042" s="345" t="n">
        <v>40</v>
      </c>
      <c r="T1042" s="362" t="n">
        <v>20</v>
      </c>
      <c r="U1042" s="361" t="n">
        <v>83.20999999999999</v>
      </c>
      <c r="V1042" s="346" t="n">
        <v>120.7564848027302</v>
      </c>
      <c r="W1042" s="348" t="n">
        <v>119.7959898684868</v>
      </c>
      <c r="X1042" s="347" t="n">
        <v>60.95</v>
      </c>
      <c r="Y1042" s="357" t="n">
        <v>61.52</v>
      </c>
      <c r="Z1042" s="365" t="inlineStr">
        <is>
          <t>2등급</t>
        </is>
      </c>
      <c r="AA1042" s="350" t="n">
        <v>144</v>
      </c>
      <c r="AB1042" s="349" t="inlineStr">
        <is>
          <t>만점</t>
        </is>
      </c>
      <c r="AC1042" s="350" t="n">
        <v>0</v>
      </c>
      <c r="AD1042" s="349" t="inlineStr">
        <is>
          <t>만점</t>
        </is>
      </c>
      <c r="AE1042" s="364" t="n">
        <v>0</v>
      </c>
      <c r="AF1042" s="366" t="n">
        <v>0</v>
      </c>
      <c r="AG1042" s="363" t="n">
        <v>0</v>
      </c>
      <c r="AH1042" s="635" t="inlineStr"/>
      <c r="AL1042" s="487" t="inlineStr">
        <is>
          <t>아주대 경영학과</t>
        </is>
      </c>
      <c r="AM1042" s="477" t="inlineStr">
        <is>
          <t>통합</t>
        </is>
      </c>
      <c r="AN1042" s="637" t="n">
        <v>100</v>
      </c>
      <c r="AO1042" s="478" t="n">
        <v>-1552</v>
      </c>
      <c r="AP1042" s="463" t="n">
        <v>-731</v>
      </c>
      <c r="AQ1042" s="479" t="n">
        <v>-821</v>
      </c>
      <c r="AR1042" s="476" t="inlineStr">
        <is>
          <t>13.95 → 13.61</t>
        </is>
      </c>
      <c r="BA1042" s="313" t="inlineStr">
        <is>
          <t>자연592</t>
        </is>
      </c>
    </row>
    <row r="1043" ht="16.5" customHeight="1" s="671">
      <c r="B1043" s="367" t="inlineStr">
        <is>
          <t>13.94</t>
        </is>
      </c>
      <c r="C1043" s="351" t="inlineStr">
        <is>
          <t>30,250</t>
        </is>
      </c>
      <c r="D1043" s="727" t="n">
        <v>-1553</v>
      </c>
      <c r="E1043" s="352" t="inlineStr">
        <is>
          <t>361.89</t>
        </is>
      </c>
      <c r="F1043" s="341" t="n">
        <v>83.20999999999999</v>
      </c>
      <c r="G1043" s="355" t="inlineStr">
        <is>
          <t>362.45</t>
        </is>
      </c>
      <c r="H1043" s="356" t="inlineStr">
        <is>
          <t>366.95</t>
        </is>
      </c>
      <c r="I1043" s="354" t="inlineStr">
        <is>
          <t>세종대</t>
        </is>
      </c>
      <c r="J1043" s="340" t="inlineStr">
        <is>
          <t>경상호텔관광계열</t>
        </is>
      </c>
      <c r="K1043" s="339" t="inlineStr">
        <is>
          <t>통합</t>
        </is>
      </c>
      <c r="L1043" s="357" t="n">
        <v>126</v>
      </c>
      <c r="M1043" s="358" t="inlineStr">
        <is>
          <t xml:space="preserve">688.67 / </t>
        </is>
      </c>
      <c r="N1043" s="359" t="n">
        <v>1000</v>
      </c>
      <c r="O1043" s="360" t="inlineStr">
        <is>
          <t>표점</t>
        </is>
      </c>
      <c r="P1043" s="343" t="inlineStr">
        <is>
          <t>변표</t>
        </is>
      </c>
      <c r="Q1043" s="342" t="inlineStr">
        <is>
          <t>2과목</t>
        </is>
      </c>
      <c r="R1043" s="344" t="n">
        <v>30</v>
      </c>
      <c r="S1043" s="345" t="n">
        <v>30</v>
      </c>
      <c r="T1043" s="362" t="n">
        <v>20</v>
      </c>
      <c r="U1043" s="361" t="n">
        <v>83.20999999999999</v>
      </c>
      <c r="V1043" s="346" t="n">
        <v>120.7580076004343</v>
      </c>
      <c r="W1043" s="348" t="n">
        <v>119.7970050669562</v>
      </c>
      <c r="X1043" s="347" t="n">
        <v>60.95</v>
      </c>
      <c r="Y1043" s="357" t="n">
        <v>61.41999999999999</v>
      </c>
      <c r="Z1043" s="365" t="inlineStr">
        <is>
          <t>2등급</t>
        </is>
      </c>
      <c r="AA1043" s="350" t="n">
        <v>195</v>
      </c>
      <c r="AB1043" s="349" t="inlineStr">
        <is>
          <t>만점</t>
        </is>
      </c>
      <c r="AC1043" s="350" t="n">
        <v>10</v>
      </c>
      <c r="AD1043" s="349" t="inlineStr">
        <is>
          <t>만점</t>
        </is>
      </c>
      <c r="AE1043" s="364" t="n">
        <v>0</v>
      </c>
      <c r="AF1043" s="366" t="n">
        <v>0</v>
      </c>
      <c r="AG1043" s="363" t="n">
        <v>0</v>
      </c>
      <c r="AH1043" s="635" t="inlineStr"/>
      <c r="AL1043" s="487" t="inlineStr">
        <is>
          <t>세종대 경상호텔관광계열</t>
        </is>
      </c>
      <c r="AM1043" s="477" t="inlineStr">
        <is>
          <t>통합</t>
        </is>
      </c>
      <c r="AN1043" s="637" t="n">
        <v>100</v>
      </c>
      <c r="AO1043" s="478" t="n">
        <v>-1553</v>
      </c>
      <c r="AP1043" s="463" t="n">
        <v>-731</v>
      </c>
      <c r="AQ1043" s="479" t="n">
        <v>-822</v>
      </c>
      <c r="AR1043" s="476" t="inlineStr">
        <is>
          <t>13.95 → 13.61</t>
        </is>
      </c>
      <c r="BA1043" s="313" t="inlineStr">
        <is>
          <t>자연593</t>
        </is>
      </c>
    </row>
    <row r="1044" ht="16.5" customHeight="1" s="671">
      <c r="B1044" s="367" t="inlineStr">
        <is>
          <t>13.97</t>
        </is>
      </c>
      <c r="C1044" s="351" t="inlineStr">
        <is>
          <t>30,315</t>
        </is>
      </c>
      <c r="D1044" s="727" t="n">
        <v>-1553</v>
      </c>
      <c r="E1044" s="352" t="inlineStr"/>
      <c r="F1044" s="341" t="n">
        <v>83.19</v>
      </c>
      <c r="G1044" s="355" t="inlineStr">
        <is>
          <t>361.85</t>
        </is>
      </c>
      <c r="H1044" s="356" t="inlineStr">
        <is>
          <t>367.22</t>
        </is>
      </c>
      <c r="I1044" s="354" t="inlineStr">
        <is>
          <t>세종대</t>
        </is>
      </c>
      <c r="J1044" s="340" t="inlineStr">
        <is>
          <t>지능정보융합학과</t>
        </is>
      </c>
      <c r="K1044" s="339" t="inlineStr">
        <is>
          <t>자연</t>
        </is>
      </c>
      <c r="L1044" s="357" t="n">
        <v>50</v>
      </c>
      <c r="M1044" s="358" t="inlineStr">
        <is>
          <t xml:space="preserve">702.8 / </t>
        </is>
      </c>
      <c r="N1044" s="359" t="n">
        <v>1000</v>
      </c>
      <c r="O1044" s="360" t="inlineStr">
        <is>
          <t>표점</t>
        </is>
      </c>
      <c r="P1044" s="343" t="inlineStr">
        <is>
          <t>변표</t>
        </is>
      </c>
      <c r="Q1044" s="342" t="inlineStr">
        <is>
          <t>2과목</t>
        </is>
      </c>
      <c r="R1044" s="344" t="n">
        <v>20</v>
      </c>
      <c r="S1044" s="345" t="n">
        <v>35</v>
      </c>
      <c r="T1044" s="362" t="n">
        <v>25</v>
      </c>
      <c r="U1044" s="361" t="n">
        <v>83.19</v>
      </c>
      <c r="V1044" s="346" t="n">
        <v>120.7458322896352</v>
      </c>
      <c r="W1044" s="348" t="n">
        <v>119.7888881930901</v>
      </c>
      <c r="X1044" s="347" t="n">
        <v>60.66</v>
      </c>
      <c r="Y1044" s="357" t="n">
        <v>61.41999999999999</v>
      </c>
      <c r="Z1044" s="365" t="inlineStr">
        <is>
          <t>2등급</t>
        </is>
      </c>
      <c r="AA1044" s="350" t="n">
        <v>198</v>
      </c>
      <c r="AB1044" s="349" t="inlineStr">
        <is>
          <t>만점</t>
        </is>
      </c>
      <c r="AC1044" s="350" t="n">
        <v>10</v>
      </c>
      <c r="AD1044" s="349" t="inlineStr">
        <is>
          <t>만점</t>
        </is>
      </c>
      <c r="AE1044" s="364" t="n">
        <v>0</v>
      </c>
      <c r="AF1044" s="366" t="n">
        <v>10.895</v>
      </c>
      <c r="AG1044" s="363" t="n">
        <v>0</v>
      </c>
      <c r="AH1044" s="635" t="inlineStr">
        <is>
          <t xml:space="preserve"> 미/기/과탐 3%가산</t>
        </is>
      </c>
      <c r="AL1044" s="487" t="inlineStr">
        <is>
          <t>세종대 지능정보융합학과</t>
        </is>
      </c>
      <c r="AM1044" s="477" t="inlineStr">
        <is>
          <t>자연</t>
        </is>
      </c>
      <c r="AN1044" s="637" t="n">
        <v>100</v>
      </c>
      <c r="AO1044" s="478" t="n">
        <v>-1553</v>
      </c>
      <c r="AP1044" s="463" t="n">
        <v>-1553</v>
      </c>
      <c r="AQ1044" s="479" t="n">
        <v>0</v>
      </c>
      <c r="AR1044" s="476" t="inlineStr">
        <is>
          <t>13.97 → 13.25</t>
        </is>
      </c>
      <c r="BA1044" s="313" t="inlineStr">
        <is>
          <t>자연594</t>
        </is>
      </c>
    </row>
    <row r="1045" ht="16.5" customHeight="1" s="671">
      <c r="B1045" s="367" t="inlineStr">
        <is>
          <t>14.10</t>
        </is>
      </c>
      <c r="C1045" s="351" t="inlineStr">
        <is>
          <t>30,597</t>
        </is>
      </c>
      <c r="D1045" s="727" t="n">
        <v>-1554</v>
      </c>
      <c r="E1045" s="352" t="inlineStr">
        <is>
          <t>362.06</t>
        </is>
      </c>
      <c r="F1045" s="341" t="n">
        <v>83.09999999999999</v>
      </c>
      <c r="G1045" s="355" t="inlineStr">
        <is>
          <t>361.70</t>
        </is>
      </c>
      <c r="H1045" s="356" t="inlineStr">
        <is>
          <t>366.93</t>
        </is>
      </c>
      <c r="I1045" s="354" t="inlineStr">
        <is>
          <t>상명대</t>
        </is>
      </c>
      <c r="J1045" s="340" t="inlineStr">
        <is>
          <t>전기공학전공</t>
        </is>
      </c>
      <c r="K1045" s="339" t="inlineStr">
        <is>
          <t>자연</t>
        </is>
      </c>
      <c r="L1045" s="357" t="n">
        <v>9</v>
      </c>
      <c r="M1045" s="358" t="inlineStr">
        <is>
          <t xml:space="preserve">908.2 / </t>
        </is>
      </c>
      <c r="N1045" s="359" t="n">
        <v>1000</v>
      </c>
      <c r="O1045" s="360" t="inlineStr">
        <is>
          <t>백분위</t>
        </is>
      </c>
      <c r="P1045" s="343" t="inlineStr">
        <is>
          <t>백분위</t>
        </is>
      </c>
      <c r="Q1045" s="342" t="inlineStr">
        <is>
          <t>1과목</t>
        </is>
      </c>
      <c r="R1045" s="344" t="n">
        <v>25</v>
      </c>
      <c r="S1045" s="345" t="n">
        <v>35</v>
      </c>
      <c r="T1045" s="362" t="n">
        <v>20</v>
      </c>
      <c r="U1045" s="361" t="n">
        <v>83.09999999999999</v>
      </c>
      <c r="V1045" s="346" t="n">
        <v>120.6878698224852</v>
      </c>
      <c r="W1045" s="348" t="n">
        <v>119.7502465483235</v>
      </c>
      <c r="X1045" s="347" t="n">
        <v>60.63</v>
      </c>
      <c r="Y1045" s="357" t="inlineStr"/>
      <c r="Z1045" s="365" t="inlineStr">
        <is>
          <t>2등급</t>
        </is>
      </c>
      <c r="AA1045" s="350" t="n">
        <v>196</v>
      </c>
      <c r="AB1045" s="349" t="inlineStr">
        <is>
          <t>만점</t>
        </is>
      </c>
      <c r="AC1045" s="350" t="n">
        <v>10</v>
      </c>
      <c r="AD1045" s="349" t="inlineStr">
        <is>
          <t>만점</t>
        </is>
      </c>
      <c r="AE1045" s="364" t="n">
        <v>0</v>
      </c>
      <c r="AF1045" s="366" t="n">
        <v>37.395</v>
      </c>
      <c r="AG1045" s="363" t="n">
        <v>0</v>
      </c>
      <c r="AH1045" s="635" t="inlineStr">
        <is>
          <t xml:space="preserve"> 미기10%과5%</t>
        </is>
      </c>
      <c r="AL1045" s="487" t="inlineStr">
        <is>
          <t>상명대 전기공학전공</t>
        </is>
      </c>
      <c r="AM1045" s="477" t="inlineStr">
        <is>
          <t>자연</t>
        </is>
      </c>
      <c r="AN1045" s="637" t="n">
        <v>100</v>
      </c>
      <c r="AO1045" s="478" t="n">
        <v>-1554</v>
      </c>
      <c r="AP1045" s="463" t="n">
        <v>-1554</v>
      </c>
      <c r="AQ1045" s="479" t="n">
        <v>0</v>
      </c>
      <c r="AR1045" s="476" t="inlineStr">
        <is>
          <t>14.11 → 13.39</t>
        </is>
      </c>
      <c r="BA1045" s="313" t="inlineStr">
        <is>
          <t>통합인문438</t>
        </is>
      </c>
    </row>
    <row r="1046" ht="16.5" customHeight="1" s="671">
      <c r="B1046" s="367" t="inlineStr">
        <is>
          <t>14.09</t>
        </is>
      </c>
      <c r="C1046" s="351" t="inlineStr">
        <is>
          <t>30,575</t>
        </is>
      </c>
      <c r="D1046" s="727" t="n">
        <v>-1554</v>
      </c>
      <c r="E1046" s="352" t="inlineStr"/>
      <c r="F1046" s="341" t="n">
        <v>83.09999999999999</v>
      </c>
      <c r="G1046" s="355" t="inlineStr">
        <is>
          <t>361.71</t>
        </is>
      </c>
      <c r="H1046" s="356" t="inlineStr">
        <is>
          <t>366.94</t>
        </is>
      </c>
      <c r="I1046" s="354" t="inlineStr">
        <is>
          <t>국민대</t>
        </is>
      </c>
      <c r="J1046" s="340" t="inlineStr">
        <is>
          <t>지능형반도체융합전자전공</t>
        </is>
      </c>
      <c r="K1046" s="339" t="inlineStr">
        <is>
          <t>자연</t>
        </is>
      </c>
      <c r="L1046" s="357" t="n">
        <v>18</v>
      </c>
      <c r="M1046" s="358" t="inlineStr">
        <is>
          <t xml:space="preserve">689.06 / </t>
        </is>
      </c>
      <c r="N1046" s="359" t="n">
        <v>1000</v>
      </c>
      <c r="O1046" s="360" t="inlineStr">
        <is>
          <t>표점</t>
        </is>
      </c>
      <c r="P1046" s="343" t="inlineStr">
        <is>
          <t>표점</t>
        </is>
      </c>
      <c r="Q1046" s="342" t="inlineStr">
        <is>
          <t>2과목</t>
        </is>
      </c>
      <c r="R1046" s="344" t="n">
        <v>20</v>
      </c>
      <c r="S1046" s="345" t="n">
        <v>30</v>
      </c>
      <c r="T1046" s="362" t="n">
        <v>30</v>
      </c>
      <c r="U1046" s="361" t="n">
        <v>83.09999999999999</v>
      </c>
      <c r="V1046" s="346" t="n">
        <v>120.6881547948643</v>
      </c>
      <c r="W1046" s="348" t="n">
        <v>119.7504365299095</v>
      </c>
      <c r="X1046" s="347" t="n">
        <v>60.64</v>
      </c>
      <c r="Y1046" s="357" t="inlineStr"/>
      <c r="Z1046" s="365" t="inlineStr">
        <is>
          <t>2등급</t>
        </is>
      </c>
      <c r="AA1046" s="350" t="n">
        <v>196</v>
      </c>
      <c r="AB1046" s="349" t="inlineStr">
        <is>
          <t>만점</t>
        </is>
      </c>
      <c r="AC1046" s="350" t="n">
        <v>0</v>
      </c>
      <c r="AD1046" s="349" t="inlineStr">
        <is>
          <t>만점</t>
        </is>
      </c>
      <c r="AE1046" s="364" t="n">
        <v>0</v>
      </c>
      <c r="AF1046" s="366" t="n">
        <v>10.846</v>
      </c>
      <c r="AG1046" s="363" t="n">
        <v>0</v>
      </c>
      <c r="AH1046" s="635" t="inlineStr">
        <is>
          <t xml:space="preserve"> 미/기,과3%</t>
        </is>
      </c>
      <c r="AL1046" s="487" t="inlineStr">
        <is>
          <t>국민대 지능형반도체융합전자전공</t>
        </is>
      </c>
      <c r="AM1046" s="477" t="inlineStr">
        <is>
          <t>자연</t>
        </is>
      </c>
      <c r="AN1046" s="637" t="n">
        <v>100</v>
      </c>
      <c r="AO1046" s="478" t="n">
        <v>-1554</v>
      </c>
      <c r="AP1046" s="463" t="n">
        <v>-1554</v>
      </c>
      <c r="AQ1046" s="479" t="n">
        <v>0</v>
      </c>
      <c r="AR1046" s="476" t="inlineStr">
        <is>
          <t>14.10 → 13.38</t>
        </is>
      </c>
      <c r="BA1046" s="313" t="inlineStr">
        <is>
          <t>통합인문439</t>
        </is>
      </c>
    </row>
    <row r="1047" ht="16.5" customHeight="1" s="671">
      <c r="B1047" s="367" t="inlineStr">
        <is>
          <t>14.14</t>
        </is>
      </c>
      <c r="C1047" s="351" t="inlineStr">
        <is>
          <t>30,684</t>
        </is>
      </c>
      <c r="D1047" s="727" t="n">
        <v>-1555</v>
      </c>
      <c r="E1047" s="352" t="inlineStr"/>
      <c r="F1047" s="341" t="n">
        <v>83.06</v>
      </c>
      <c r="G1047" s="355" t="inlineStr">
        <is>
          <t>361.64</t>
        </is>
      </c>
      <c r="H1047" s="356" t="inlineStr">
        <is>
          <t>366.88</t>
        </is>
      </c>
      <c r="I1047" s="354" t="inlineStr">
        <is>
          <t>가톨릭대</t>
        </is>
      </c>
      <c r="J1047" s="340" t="inlineStr">
        <is>
          <t>바이오메디컬소프트웨어학과</t>
        </is>
      </c>
      <c r="K1047" s="339" t="inlineStr">
        <is>
          <t>자연</t>
        </is>
      </c>
      <c r="L1047" s="357" t="n">
        <v>10</v>
      </c>
      <c r="M1047" s="358" t="inlineStr">
        <is>
          <t xml:space="preserve">869.5 / </t>
        </is>
      </c>
      <c r="N1047" s="359" t="n">
        <v>1000</v>
      </c>
      <c r="O1047" s="360" t="inlineStr">
        <is>
          <t>백분위</t>
        </is>
      </c>
      <c r="P1047" s="343" t="inlineStr">
        <is>
          <t>백분위</t>
        </is>
      </c>
      <c r="Q1047" s="342" t="inlineStr">
        <is>
          <t>1과목</t>
        </is>
      </c>
      <c r="R1047" s="344" t="n">
        <v>25</v>
      </c>
      <c r="S1047" s="345" t="n">
        <v>35</v>
      </c>
      <c r="T1047" s="362" t="n">
        <v>20</v>
      </c>
      <c r="U1047" s="361" t="n">
        <v>83.06</v>
      </c>
      <c r="V1047" s="346" t="n">
        <v>120.6640625</v>
      </c>
      <c r="W1047" s="348" t="n">
        <v>119.734375</v>
      </c>
      <c r="X1047" s="347" t="n">
        <v>60.62</v>
      </c>
      <c r="Y1047" s="357" t="inlineStr"/>
      <c r="Z1047" s="365" t="inlineStr">
        <is>
          <t>2등급</t>
        </is>
      </c>
      <c r="AA1047" s="350" t="n">
        <v>195</v>
      </c>
      <c r="AB1047" s="349" t="inlineStr">
        <is>
          <t>만점</t>
        </is>
      </c>
      <c r="AC1047" s="350" t="n">
        <v>10</v>
      </c>
      <c r="AD1047" s="349" t="inlineStr">
        <is>
          <t>만점</t>
        </is>
      </c>
      <c r="AE1047" s="364" t="n">
        <v>0</v>
      </c>
      <c r="AF1047" s="366" t="n">
        <v>0</v>
      </c>
      <c r="AG1047" s="363" t="n">
        <v>0</v>
      </c>
      <c r="AH1047" s="635" t="inlineStr"/>
      <c r="AL1047" s="487" t="inlineStr">
        <is>
          <t>가톨릭대 바이오메디컬소프트웨어학과</t>
        </is>
      </c>
      <c r="AM1047" s="477" t="inlineStr">
        <is>
          <t>자연</t>
        </is>
      </c>
      <c r="AN1047" s="637" t="n">
        <v>100</v>
      </c>
      <c r="AO1047" s="478" t="n">
        <v>-1555</v>
      </c>
      <c r="AP1047" s="463" t="n">
        <v>-1555</v>
      </c>
      <c r="AQ1047" s="479" t="n">
        <v>0</v>
      </c>
      <c r="AR1047" s="476" t="inlineStr">
        <is>
          <t>14.14 → 13.42</t>
        </is>
      </c>
      <c r="BA1047" s="313" t="inlineStr">
        <is>
          <t>자연595</t>
        </is>
      </c>
    </row>
    <row r="1048" ht="16.5" customHeight="1" s="671">
      <c r="B1048" s="367" t="inlineStr">
        <is>
          <t>14.14</t>
        </is>
      </c>
      <c r="C1048" s="351" t="inlineStr">
        <is>
          <t>30,684</t>
        </is>
      </c>
      <c r="D1048" s="727" t="n">
        <v>-1555</v>
      </c>
      <c r="E1048" s="352" t="inlineStr"/>
      <c r="F1048" s="341" t="n">
        <v>83.06</v>
      </c>
      <c r="G1048" s="355" t="inlineStr">
        <is>
          <t>361.64</t>
        </is>
      </c>
      <c r="H1048" s="356" t="inlineStr">
        <is>
          <t>366.88</t>
        </is>
      </c>
      <c r="I1048" s="354" t="inlineStr">
        <is>
          <t>국민대</t>
        </is>
      </c>
      <c r="J1048" s="340" t="inlineStr">
        <is>
          <t>나노전자물리학과</t>
        </is>
      </c>
      <c r="K1048" s="339" t="inlineStr">
        <is>
          <t>자연</t>
        </is>
      </c>
      <c r="L1048" s="357" t="n">
        <v>6</v>
      </c>
      <c r="M1048" s="358" t="inlineStr">
        <is>
          <t xml:space="preserve">688.98 / </t>
        </is>
      </c>
      <c r="N1048" s="359" t="n">
        <v>1000</v>
      </c>
      <c r="O1048" s="360" t="inlineStr">
        <is>
          <t>표점</t>
        </is>
      </c>
      <c r="P1048" s="343" t="inlineStr">
        <is>
          <t>표점</t>
        </is>
      </c>
      <c r="Q1048" s="342" t="inlineStr">
        <is>
          <t>2과목</t>
        </is>
      </c>
      <c r="R1048" s="344" t="n">
        <v>20</v>
      </c>
      <c r="S1048" s="345" t="n">
        <v>30</v>
      </c>
      <c r="T1048" s="362" t="n">
        <v>30</v>
      </c>
      <c r="U1048" s="361" t="n">
        <v>83.06</v>
      </c>
      <c r="V1048" s="346" t="n">
        <v>120.66525813919</v>
      </c>
      <c r="W1048" s="348" t="n">
        <v>119.7351720927933</v>
      </c>
      <c r="X1048" s="347" t="n">
        <v>60.62</v>
      </c>
      <c r="Y1048" s="357" t="inlineStr"/>
      <c r="Z1048" s="365" t="inlineStr">
        <is>
          <t>2등급</t>
        </is>
      </c>
      <c r="AA1048" s="350" t="n">
        <v>196</v>
      </c>
      <c r="AB1048" s="349" t="inlineStr">
        <is>
          <t>만점</t>
        </is>
      </c>
      <c r="AC1048" s="350" t="n">
        <v>0</v>
      </c>
      <c r="AD1048" s="349" t="inlineStr">
        <is>
          <t>만점</t>
        </is>
      </c>
      <c r="AE1048" s="364" t="n">
        <v>0</v>
      </c>
      <c r="AF1048" s="366" t="n">
        <v>10.844</v>
      </c>
      <c r="AG1048" s="363" t="n">
        <v>0</v>
      </c>
      <c r="AH1048" s="635" t="inlineStr">
        <is>
          <t xml:space="preserve"> 미/기,과3%</t>
        </is>
      </c>
      <c r="AL1048" s="487" t="inlineStr">
        <is>
          <t>국민대 나노전자물리학과</t>
        </is>
      </c>
      <c r="AM1048" s="477" t="inlineStr">
        <is>
          <t>자연</t>
        </is>
      </c>
      <c r="AN1048" s="637" t="n">
        <v>100</v>
      </c>
      <c r="AO1048" s="478" t="n">
        <v>-1555</v>
      </c>
      <c r="AP1048" s="463" t="n">
        <v>-1555</v>
      </c>
      <c r="AQ1048" s="479" t="n">
        <v>0</v>
      </c>
      <c r="AR1048" s="476" t="inlineStr">
        <is>
          <t>14.14 → 13.42</t>
        </is>
      </c>
      <c r="BA1048" s="313" t="inlineStr">
        <is>
          <t>자연596</t>
        </is>
      </c>
    </row>
    <row r="1049" ht="16.5" customHeight="1" s="671">
      <c r="B1049" s="367" t="inlineStr">
        <is>
          <t>13.92</t>
        </is>
      </c>
      <c r="C1049" s="351" t="inlineStr">
        <is>
          <t>30,206</t>
        </is>
      </c>
      <c r="D1049" s="727" t="n">
        <v>-1556</v>
      </c>
      <c r="E1049" s="352" t="inlineStr"/>
      <c r="F1049" s="341" t="n">
        <v>83.04000000000001</v>
      </c>
      <c r="G1049" s="355" t="inlineStr">
        <is>
          <t>362.16</t>
        </is>
      </c>
      <c r="H1049" s="356" t="inlineStr">
        <is>
          <t>366.51</t>
        </is>
      </c>
      <c r="I1049" s="354" t="inlineStr">
        <is>
          <t>아주대</t>
        </is>
      </c>
      <c r="J1049" s="340" t="inlineStr">
        <is>
          <t>행정학과</t>
        </is>
      </c>
      <c r="K1049" s="339" t="inlineStr">
        <is>
          <t>통합</t>
        </is>
      </c>
      <c r="L1049" s="357" t="n">
        <v>10</v>
      </c>
      <c r="M1049" s="358" t="inlineStr">
        <is>
          <t xml:space="preserve">882.19 / </t>
        </is>
      </c>
      <c r="N1049" s="359" t="n">
        <v>1000</v>
      </c>
      <c r="O1049" s="360" t="inlineStr">
        <is>
          <t>표점/만점</t>
        </is>
      </c>
      <c r="P1049" s="343" t="inlineStr">
        <is>
          <t>변표/만점</t>
        </is>
      </c>
      <c r="Q1049" s="342" t="inlineStr">
        <is>
          <t>2과목</t>
        </is>
      </c>
      <c r="R1049" s="344" t="n">
        <v>35</v>
      </c>
      <c r="S1049" s="345" t="n">
        <v>25</v>
      </c>
      <c r="T1049" s="362" t="n">
        <v>25</v>
      </c>
      <c r="U1049" s="361" t="n">
        <v>83.04000000000001</v>
      </c>
      <c r="V1049" s="346" t="n">
        <v>120.6475423103947</v>
      </c>
      <c r="W1049" s="348" t="n">
        <v>119.7233615402631</v>
      </c>
      <c r="X1049" s="347" t="n">
        <v>60.89</v>
      </c>
      <c r="Y1049" s="357" t="n">
        <v>61.46</v>
      </c>
      <c r="Z1049" s="365" t="inlineStr">
        <is>
          <t>2등급</t>
        </is>
      </c>
      <c r="AA1049" s="350" t="n">
        <v>144</v>
      </c>
      <c r="AB1049" s="349" t="inlineStr">
        <is>
          <t>만점</t>
        </is>
      </c>
      <c r="AC1049" s="350" t="n">
        <v>0</v>
      </c>
      <c r="AD1049" s="349" t="inlineStr">
        <is>
          <t>만점</t>
        </is>
      </c>
      <c r="AE1049" s="364" t="n">
        <v>0</v>
      </c>
      <c r="AF1049" s="366" t="n">
        <v>0</v>
      </c>
      <c r="AG1049" s="363" t="n">
        <v>0</v>
      </c>
      <c r="AH1049" s="635" t="inlineStr"/>
      <c r="AL1049" s="487" t="inlineStr">
        <is>
          <t>아주대 행정학과</t>
        </is>
      </c>
      <c r="AM1049" s="477" t="inlineStr">
        <is>
          <t>통합</t>
        </is>
      </c>
      <c r="AN1049" s="637" t="n">
        <v>100</v>
      </c>
      <c r="AO1049" s="478" t="n">
        <v>-1556</v>
      </c>
      <c r="AP1049" s="463" t="n">
        <v>-731</v>
      </c>
      <c r="AQ1049" s="479" t="n">
        <v>-825</v>
      </c>
      <c r="AR1049" s="476" t="inlineStr">
        <is>
          <t>14.17 → 13.83</t>
        </is>
      </c>
      <c r="BA1049" s="313" t="inlineStr">
        <is>
          <t>통합인문440</t>
        </is>
      </c>
    </row>
    <row r="1050" ht="16.5" customHeight="1" s="671">
      <c r="B1050" s="367" t="inlineStr">
        <is>
          <t>13.92</t>
        </is>
      </c>
      <c r="C1050" s="351" t="inlineStr">
        <is>
          <t>30,206</t>
        </is>
      </c>
      <c r="D1050" s="727" t="n">
        <v>-1556</v>
      </c>
      <c r="E1050" s="352" t="inlineStr">
        <is>
          <t>361.99</t>
        </is>
      </c>
      <c r="F1050" s="341" t="n">
        <v>83.03</v>
      </c>
      <c r="G1050" s="355" t="inlineStr">
        <is>
          <t>362.15</t>
        </is>
      </c>
      <c r="H1050" s="356" t="inlineStr">
        <is>
          <t>366.50</t>
        </is>
      </c>
      <c r="I1050" s="354" t="inlineStr">
        <is>
          <t>아주대</t>
        </is>
      </c>
      <c r="J1050" s="340" t="inlineStr">
        <is>
          <t>국어국문학과</t>
        </is>
      </c>
      <c r="K1050" s="339" t="inlineStr">
        <is>
          <t>통합</t>
        </is>
      </c>
      <c r="L1050" s="357" t="n">
        <v>4</v>
      </c>
      <c r="M1050" s="358" t="inlineStr">
        <is>
          <t xml:space="preserve">882.18 / </t>
        </is>
      </c>
      <c r="N1050" s="359" t="n">
        <v>1000</v>
      </c>
      <c r="O1050" s="360" t="inlineStr">
        <is>
          <t>표점/만점</t>
        </is>
      </c>
      <c r="P1050" s="343" t="inlineStr">
        <is>
          <t>변표/만점</t>
        </is>
      </c>
      <c r="Q1050" s="342" t="inlineStr">
        <is>
          <t>2과목</t>
        </is>
      </c>
      <c r="R1050" s="344" t="n">
        <v>35</v>
      </c>
      <c r="S1050" s="345" t="n">
        <v>25</v>
      </c>
      <c r="T1050" s="362" t="n">
        <v>25</v>
      </c>
      <c r="U1050" s="361" t="n">
        <v>83.03</v>
      </c>
      <c r="V1050" s="346" t="n">
        <v>120.6458110800731</v>
      </c>
      <c r="W1050" s="348" t="n">
        <v>119.7222073867154</v>
      </c>
      <c r="X1050" s="347" t="n">
        <v>60.89</v>
      </c>
      <c r="Y1050" s="357" t="n">
        <v>61.46</v>
      </c>
      <c r="Z1050" s="365" t="inlineStr">
        <is>
          <t>2등급</t>
        </is>
      </c>
      <c r="AA1050" s="350" t="n">
        <v>144</v>
      </c>
      <c r="AB1050" s="349" t="inlineStr">
        <is>
          <t>만점</t>
        </is>
      </c>
      <c r="AC1050" s="350" t="n">
        <v>0</v>
      </c>
      <c r="AD1050" s="349" t="inlineStr">
        <is>
          <t>만점</t>
        </is>
      </c>
      <c r="AE1050" s="364" t="n">
        <v>0</v>
      </c>
      <c r="AF1050" s="366" t="n">
        <v>0</v>
      </c>
      <c r="AG1050" s="363" t="n">
        <v>0</v>
      </c>
      <c r="AH1050" s="635" t="inlineStr"/>
      <c r="AL1050" s="487" t="inlineStr">
        <is>
          <t>아주대 국어국문학과</t>
        </is>
      </c>
      <c r="AM1050" s="477" t="inlineStr">
        <is>
          <t>통합</t>
        </is>
      </c>
      <c r="AN1050" s="637" t="n">
        <v>100</v>
      </c>
      <c r="AO1050" s="478" t="n">
        <v>-1556</v>
      </c>
      <c r="AP1050" s="463" t="n">
        <v>-731</v>
      </c>
      <c r="AQ1050" s="479" t="n">
        <v>-825</v>
      </c>
      <c r="AR1050" s="476" t="inlineStr">
        <is>
          <t>14.17 → 13.83</t>
        </is>
      </c>
      <c r="BA1050" s="313" t="inlineStr">
        <is>
          <t>자연597</t>
        </is>
      </c>
    </row>
    <row r="1051" ht="16.5" customHeight="1" s="671">
      <c r="B1051" s="367" t="inlineStr">
        <is>
          <t>14.20</t>
        </is>
      </c>
      <c r="C1051" s="351" t="inlineStr">
        <is>
          <t>30,814</t>
        </is>
      </c>
      <c r="D1051" s="727" t="n">
        <v>-1557</v>
      </c>
      <c r="E1051" s="352" t="inlineStr">
        <is>
          <t>361.98</t>
        </is>
      </c>
      <c r="F1051" s="341" t="n">
        <v>83</v>
      </c>
      <c r="G1051" s="355" t="inlineStr">
        <is>
          <t>361.54</t>
        </is>
      </c>
      <c r="H1051" s="356" t="inlineStr">
        <is>
          <t>366.76</t>
        </is>
      </c>
      <c r="I1051" s="354" t="inlineStr">
        <is>
          <t>가천대</t>
        </is>
      </c>
      <c r="J1051" s="340" t="inlineStr">
        <is>
          <t>컴퓨터공학과</t>
        </is>
      </c>
      <c r="K1051" s="339" t="inlineStr">
        <is>
          <t>자연</t>
        </is>
      </c>
      <c r="L1051" s="357" t="n">
        <v>65</v>
      </c>
      <c r="M1051" s="358" t="inlineStr">
        <is>
          <t xml:space="preserve">85.4 / </t>
        </is>
      </c>
      <c r="N1051" s="359" t="n">
        <v>100</v>
      </c>
      <c r="O1051" s="360" t="inlineStr">
        <is>
          <t>백분위</t>
        </is>
      </c>
      <c r="P1051" s="343" t="inlineStr">
        <is>
          <t>백분위</t>
        </is>
      </c>
      <c r="Q1051" s="342" t="inlineStr">
        <is>
          <t>1과목</t>
        </is>
      </c>
      <c r="R1051" s="344" t="n">
        <v>25</v>
      </c>
      <c r="S1051" s="345" t="n">
        <v>35</v>
      </c>
      <c r="T1051" s="362" t="n">
        <v>20</v>
      </c>
      <c r="U1051" s="361" t="n">
        <v>83</v>
      </c>
      <c r="V1051" s="346" t="n">
        <v>120.625</v>
      </c>
      <c r="W1051" s="348" t="n">
        <v>119.7083333333333</v>
      </c>
      <c r="X1051" s="347" t="n">
        <v>60.6</v>
      </c>
      <c r="Y1051" s="357" t="inlineStr"/>
      <c r="Z1051" s="365" t="inlineStr">
        <is>
          <t>2등급</t>
        </is>
      </c>
      <c r="AA1051" s="350" t="n">
        <v>19</v>
      </c>
      <c r="AB1051" s="349" t="inlineStr">
        <is>
          <t>만점</t>
        </is>
      </c>
      <c r="AC1051" s="350" t="n">
        <v>0</v>
      </c>
      <c r="AD1051" s="349" t="inlineStr">
        <is>
          <t>만점</t>
        </is>
      </c>
      <c r="AE1051" s="364" t="n">
        <v>0</v>
      </c>
      <c r="AF1051" s="366" t="n">
        <v>0</v>
      </c>
      <c r="AG1051" s="363" t="n">
        <v>0</v>
      </c>
      <c r="AH1051" s="635" t="inlineStr"/>
      <c r="AL1051" s="487" t="inlineStr">
        <is>
          <t>가천대 컴퓨터공학과</t>
        </is>
      </c>
      <c r="AM1051" s="477" t="inlineStr">
        <is>
          <t>자연</t>
        </is>
      </c>
      <c r="AN1051" s="637" t="n">
        <v>100</v>
      </c>
      <c r="AO1051" s="478" t="n">
        <v>-1557</v>
      </c>
      <c r="AP1051" s="463" t="n">
        <v>-1557</v>
      </c>
      <c r="AQ1051" s="479" t="n">
        <v>0</v>
      </c>
      <c r="AR1051" s="476" t="inlineStr">
        <is>
          <t>14.20 → 13.48</t>
        </is>
      </c>
      <c r="BA1051" s="313" t="inlineStr">
        <is>
          <t>통합인문441</t>
        </is>
      </c>
    </row>
    <row r="1052" ht="16.5" customHeight="1" s="671">
      <c r="B1052" s="367" t="inlineStr">
        <is>
          <t>14.20</t>
        </is>
      </c>
      <c r="C1052" s="351" t="inlineStr">
        <is>
          <t>30,814</t>
        </is>
      </c>
      <c r="D1052" s="727" t="n">
        <v>-1557</v>
      </c>
      <c r="E1052" s="352" t="inlineStr"/>
      <c r="F1052" s="341" t="n">
        <v>83</v>
      </c>
      <c r="G1052" s="355" t="inlineStr">
        <is>
          <t>361.53</t>
        </is>
      </c>
      <c r="H1052" s="356" t="inlineStr">
        <is>
          <t>366.75</t>
        </is>
      </c>
      <c r="I1052" s="354" t="inlineStr">
        <is>
          <t>아주대</t>
        </is>
      </c>
      <c r="J1052" s="340" t="inlineStr">
        <is>
          <t>환경안전공학과</t>
        </is>
      </c>
      <c r="K1052" s="339" t="inlineStr">
        <is>
          <t>자연</t>
        </is>
      </c>
      <c r="L1052" s="357" t="n">
        <v>10</v>
      </c>
      <c r="M1052" s="358" t="inlineStr">
        <is>
          <t xml:space="preserve">895.86 / </t>
        </is>
      </c>
      <c r="N1052" s="359" t="n">
        <v>1000</v>
      </c>
      <c r="O1052" s="360" t="inlineStr">
        <is>
          <t>표점/만점</t>
        </is>
      </c>
      <c r="P1052" s="343" t="inlineStr">
        <is>
          <t>변표/만점</t>
        </is>
      </c>
      <c r="Q1052" s="342" t="inlineStr">
        <is>
          <t>2과목</t>
        </is>
      </c>
      <c r="R1052" s="344" t="n">
        <v>20</v>
      </c>
      <c r="S1052" s="345" t="n">
        <v>35</v>
      </c>
      <c r="T1052" s="362" t="n">
        <v>30</v>
      </c>
      <c r="U1052" s="361" t="n">
        <v>83</v>
      </c>
      <c r="V1052" s="346" t="n">
        <v>120.6240248862623</v>
      </c>
      <c r="W1052" s="348" t="n">
        <v>119.7076832575082</v>
      </c>
      <c r="X1052" s="347" t="n">
        <v>60.6</v>
      </c>
      <c r="Y1052" s="357" t="n">
        <v>61.23</v>
      </c>
      <c r="Z1052" s="365" t="inlineStr">
        <is>
          <t>2등급</t>
        </is>
      </c>
      <c r="AA1052" s="350" t="n">
        <v>144</v>
      </c>
      <c r="AB1052" s="349" t="inlineStr">
        <is>
          <t>만점</t>
        </is>
      </c>
      <c r="AC1052" s="350" t="n">
        <v>0</v>
      </c>
      <c r="AD1052" s="349" t="inlineStr">
        <is>
          <t>만점</t>
        </is>
      </c>
      <c r="AE1052" s="364" t="n">
        <v>0</v>
      </c>
      <c r="AF1052" s="366" t="n">
        <v>16.844</v>
      </c>
      <c r="AG1052" s="363" t="n">
        <v>0</v>
      </c>
      <c r="AH1052" s="635" t="inlineStr">
        <is>
          <t xml:space="preserve"> 미/기/과탐 3%</t>
        </is>
      </c>
      <c r="AL1052" s="487" t="inlineStr">
        <is>
          <t>아주대 환경안전공학과</t>
        </is>
      </c>
      <c r="AM1052" s="477" t="inlineStr">
        <is>
          <t>자연</t>
        </is>
      </c>
      <c r="AN1052" s="637" t="n">
        <v>100</v>
      </c>
      <c r="AO1052" s="478" t="n">
        <v>-1557</v>
      </c>
      <c r="AP1052" s="463" t="n">
        <v>-1557</v>
      </c>
      <c r="AQ1052" s="479" t="n">
        <v>0</v>
      </c>
      <c r="AR1052" s="476" t="inlineStr">
        <is>
          <t>14.21 → 13.49</t>
        </is>
      </c>
      <c r="BA1052" s="313" t="inlineStr">
        <is>
          <t>통합인문442</t>
        </is>
      </c>
    </row>
    <row r="1053" ht="16.5" customHeight="1" s="671">
      <c r="B1053" s="367" t="inlineStr">
        <is>
          <t>14.21</t>
        </is>
      </c>
      <c r="C1053" s="351" t="inlineStr">
        <is>
          <t>30,836</t>
        </is>
      </c>
      <c r="D1053" s="727" t="n">
        <v>-1558</v>
      </c>
      <c r="E1053" s="352" t="inlineStr"/>
      <c r="F1053" s="341" t="n">
        <v>82.98999999999999</v>
      </c>
      <c r="G1053" s="355" t="inlineStr">
        <is>
          <t>361.52</t>
        </is>
      </c>
      <c r="H1053" s="356" t="inlineStr">
        <is>
          <t>366.74</t>
        </is>
      </c>
      <c r="I1053" s="354" t="inlineStr">
        <is>
          <t>충북대</t>
        </is>
      </c>
      <c r="J1053" s="340" t="inlineStr">
        <is>
          <t>간호학과</t>
        </is>
      </c>
      <c r="K1053" s="339" t="inlineStr">
        <is>
          <t>자연</t>
        </is>
      </c>
      <c r="L1053" s="357" t="n">
        <v>14</v>
      </c>
      <c r="M1053" s="358" t="inlineStr">
        <is>
          <t xml:space="preserve">974.15 / </t>
        </is>
      </c>
      <c r="N1053" s="359" t="n">
        <v>200</v>
      </c>
      <c r="O1053" s="360" t="inlineStr">
        <is>
          <t>표점/만점</t>
        </is>
      </c>
      <c r="P1053" s="343" t="inlineStr">
        <is>
          <t>표점/만점</t>
        </is>
      </c>
      <c r="Q1053" s="342" t="inlineStr">
        <is>
          <t>2과목</t>
        </is>
      </c>
      <c r="R1053" s="344" t="n">
        <v>20</v>
      </c>
      <c r="S1053" s="345" t="n">
        <v>30</v>
      </c>
      <c r="T1053" s="362" t="n">
        <v>30</v>
      </c>
      <c r="U1053" s="361" t="n">
        <v>82.98999999999999</v>
      </c>
      <c r="V1053" s="346" t="n">
        <v>120.617355377026</v>
      </c>
      <c r="W1053" s="348" t="n">
        <v>119.7032369180173</v>
      </c>
      <c r="X1053" s="347" t="inlineStr">
        <is>
          <t>60.91/67.91</t>
        </is>
      </c>
      <c r="Y1053" s="357" t="inlineStr"/>
      <c r="Z1053" s="365" t="inlineStr">
        <is>
          <t>3등급</t>
        </is>
      </c>
      <c r="AA1053" s="350" t="n">
        <v>36</v>
      </c>
      <c r="AB1053" s="349" t="inlineStr">
        <is>
          <t>만점</t>
        </is>
      </c>
      <c r="AC1053" s="350" t="n">
        <v>0</v>
      </c>
      <c r="AD1053" s="349" t="inlineStr">
        <is>
          <t>만점</t>
        </is>
      </c>
      <c r="AE1053" s="364" t="n">
        <v>0</v>
      </c>
      <c r="AF1053" s="366" t="n">
        <v>0</v>
      </c>
      <c r="AG1053" s="363" t="n">
        <v>0</v>
      </c>
      <c r="AH1053" s="635" t="inlineStr"/>
      <c r="AL1053" s="487" t="inlineStr">
        <is>
          <t>충북대 간호학과</t>
        </is>
      </c>
      <c r="AM1053" s="477" t="inlineStr">
        <is>
          <t>자연</t>
        </is>
      </c>
      <c r="AN1053" s="637" t="n">
        <v>100</v>
      </c>
      <c r="AO1053" s="478" t="n">
        <v>-1558</v>
      </c>
      <c r="AP1053" s="463" t="n">
        <v>-1558</v>
      </c>
      <c r="AQ1053" s="479" t="n">
        <v>0</v>
      </c>
      <c r="AR1053" s="476" t="inlineStr">
        <is>
          <t>14.21 → 13.49</t>
        </is>
      </c>
      <c r="BA1053" s="313" t="inlineStr">
        <is>
          <t>통합인문443</t>
        </is>
      </c>
    </row>
    <row r="1054" ht="16.5" customHeight="1" s="671">
      <c r="B1054" s="367" t="inlineStr">
        <is>
          <t>13.88</t>
        </is>
      </c>
      <c r="C1054" s="351" t="inlineStr">
        <is>
          <t>30,120</t>
        </is>
      </c>
      <c r="D1054" s="727" t="n">
        <v>-1558</v>
      </c>
      <c r="E1054" s="352" t="inlineStr"/>
      <c r="F1054" s="341" t="n">
        <v>82.98999999999999</v>
      </c>
      <c r="G1054" s="355" t="inlineStr">
        <is>
          <t>362.08</t>
        </is>
      </c>
      <c r="H1054" s="356" t="inlineStr">
        <is>
          <t>366.43</t>
        </is>
      </c>
      <c r="I1054" s="354" t="inlineStr">
        <is>
          <t>부산대</t>
        </is>
      </c>
      <c r="J1054" s="340" t="inlineStr">
        <is>
          <t>정치외교학과</t>
        </is>
      </c>
      <c r="K1054" s="339" t="inlineStr">
        <is>
          <t>통합</t>
        </is>
      </c>
      <c r="L1054" s="357" t="n">
        <v>14</v>
      </c>
      <c r="M1054" s="358" t="inlineStr">
        <is>
          <t xml:space="preserve">690.75 / </t>
        </is>
      </c>
      <c r="N1054" s="359" t="n">
        <v>1000</v>
      </c>
      <c r="O1054" s="360" t="inlineStr">
        <is>
          <t>표점</t>
        </is>
      </c>
      <c r="P1054" s="343" t="inlineStr">
        <is>
          <t>표점</t>
        </is>
      </c>
      <c r="Q1054" s="342" t="inlineStr">
        <is>
          <t>2과목</t>
        </is>
      </c>
      <c r="R1054" s="344" t="n">
        <v>30</v>
      </c>
      <c r="S1054" s="345" t="n">
        <v>25</v>
      </c>
      <c r="T1054" s="362" t="n">
        <v>25</v>
      </c>
      <c r="U1054" s="361" t="n">
        <v>82.98999999999999</v>
      </c>
      <c r="V1054" s="346" t="n">
        <v>120.6183616558569</v>
      </c>
      <c r="W1054" s="348" t="n">
        <v>119.7039077705713</v>
      </c>
      <c r="X1054" s="347" t="n">
        <v>60.88</v>
      </c>
      <c r="Y1054" s="357" t="inlineStr"/>
      <c r="Z1054" s="365" t="inlineStr">
        <is>
          <t>2등급</t>
        </is>
      </c>
      <c r="AA1054" s="350" t="n">
        <v>198</v>
      </c>
      <c r="AB1054" s="349" t="inlineStr">
        <is>
          <t>만점</t>
        </is>
      </c>
      <c r="AC1054" s="350" t="n">
        <v>10</v>
      </c>
      <c r="AD1054" s="349" t="inlineStr">
        <is>
          <t>만점</t>
        </is>
      </c>
      <c r="AE1054" s="364" t="n">
        <v>0</v>
      </c>
      <c r="AF1054" s="366" t="n">
        <v>0</v>
      </c>
      <c r="AG1054" s="363" t="n">
        <v>0</v>
      </c>
      <c r="AH1054" s="635" t="inlineStr"/>
      <c r="AL1054" s="487" t="inlineStr">
        <is>
          <t>부산대 정치외교학과</t>
        </is>
      </c>
      <c r="AM1054" s="477" t="inlineStr">
        <is>
          <t>통합</t>
        </is>
      </c>
      <c r="AN1054" s="637" t="n">
        <v>100</v>
      </c>
      <c r="AO1054" s="478" t="n">
        <v>-1558</v>
      </c>
      <c r="AP1054" s="463" t="n">
        <v>-732</v>
      </c>
      <c r="AQ1054" s="479" t="n">
        <v>-826</v>
      </c>
      <c r="AR1054" s="476" t="inlineStr">
        <is>
          <t>14.21 → 13.87</t>
        </is>
      </c>
      <c r="BA1054" s="313" t="inlineStr">
        <is>
          <t>자연598</t>
        </is>
      </c>
    </row>
    <row r="1055" ht="16.5" customHeight="1" s="671">
      <c r="B1055" s="367" t="inlineStr">
        <is>
          <t>13.96</t>
        </is>
      </c>
      <c r="C1055" s="351" t="inlineStr">
        <is>
          <t>30,293</t>
        </is>
      </c>
      <c r="D1055" s="727" t="n">
        <v>-1559</v>
      </c>
      <c r="E1055" s="352" t="inlineStr">
        <is>
          <t>361.86</t>
        </is>
      </c>
      <c r="F1055" s="341" t="n">
        <v>82.97</v>
      </c>
      <c r="G1055" s="355" t="inlineStr">
        <is>
          <t>362.04</t>
        </is>
      </c>
      <c r="H1055" s="356" t="inlineStr">
        <is>
          <t>366.40</t>
        </is>
      </c>
      <c r="I1055" s="354" t="inlineStr">
        <is>
          <t>경북대</t>
        </is>
      </c>
      <c r="J1055" s="340" t="inlineStr">
        <is>
          <t>영어교육과</t>
        </is>
      </c>
      <c r="K1055" s="339" t="inlineStr">
        <is>
          <t>통합</t>
        </is>
      </c>
      <c r="L1055" s="357" t="n">
        <v>6</v>
      </c>
      <c r="M1055" s="358" t="inlineStr">
        <is>
          <t xml:space="preserve">660.57 / </t>
        </is>
      </c>
      <c r="N1055" s="359" t="n">
        <v>1000</v>
      </c>
      <c r="O1055" s="360" t="inlineStr">
        <is>
          <t>표점</t>
        </is>
      </c>
      <c r="P1055" s="343" t="inlineStr">
        <is>
          <t>변표</t>
        </is>
      </c>
      <c r="Q1055" s="342" t="inlineStr">
        <is>
          <t>2과목</t>
        </is>
      </c>
      <c r="R1055" s="344" t="n">
        <v>38</v>
      </c>
      <c r="S1055" s="345" t="n">
        <v>25</v>
      </c>
      <c r="T1055" s="362" t="n">
        <v>25</v>
      </c>
      <c r="U1055" s="361" t="n">
        <v>82.97</v>
      </c>
      <c r="V1055" s="346" t="n">
        <v>120.60354362966</v>
      </c>
      <c r="W1055" s="348" t="n">
        <v>119.69402908644</v>
      </c>
      <c r="X1055" s="347" t="n">
        <v>60.87</v>
      </c>
      <c r="Y1055" s="357" t="n">
        <v>61.43</v>
      </c>
      <c r="Z1055" s="365" t="inlineStr">
        <is>
          <t>2등급</t>
        </is>
      </c>
      <c r="AA1055" s="350" t="n">
        <v>121.25</v>
      </c>
      <c r="AB1055" s="349" t="inlineStr">
        <is>
          <t>만점</t>
        </is>
      </c>
      <c r="AC1055" s="350" t="n">
        <v>10</v>
      </c>
      <c r="AD1055" s="349" t="inlineStr">
        <is>
          <t>만점</t>
        </is>
      </c>
      <c r="AE1055" s="364" t="n">
        <v>0</v>
      </c>
      <c r="AF1055" s="366" t="n">
        <v>0</v>
      </c>
      <c r="AG1055" s="363" t="n">
        <v>0</v>
      </c>
      <c r="AH1055" s="635" t="inlineStr">
        <is>
          <t xml:space="preserve"> 과탐(Ⅰ,Ⅱ)/ 과탐(Ⅱ,Ⅱ) 5%가산</t>
        </is>
      </c>
      <c r="AL1055" s="487" t="inlineStr">
        <is>
          <t>경북대 영어교육과</t>
        </is>
      </c>
      <c r="AM1055" s="477" t="inlineStr">
        <is>
          <t>통합</t>
        </is>
      </c>
      <c r="AN1055" s="637" t="n">
        <v>100</v>
      </c>
      <c r="AO1055" s="478" t="n">
        <v>-1559</v>
      </c>
      <c r="AP1055" s="463" t="n">
        <v>-732</v>
      </c>
      <c r="AQ1055" s="479" t="n">
        <v>-827</v>
      </c>
      <c r="AR1055" s="476" t="inlineStr">
        <is>
          <t>14.22 → 13.88</t>
        </is>
      </c>
      <c r="BA1055" s="313" t="inlineStr">
        <is>
          <t>통합인문444</t>
        </is>
      </c>
    </row>
    <row r="1056" ht="16.5" customHeight="1" s="671">
      <c r="B1056" s="367" t="inlineStr">
        <is>
          <t>13.96</t>
        </is>
      </c>
      <c r="C1056" s="351" t="inlineStr">
        <is>
          <t>30,293</t>
        </is>
      </c>
      <c r="D1056" s="727" t="n">
        <v>-1559</v>
      </c>
      <c r="E1056" s="352" t="inlineStr">
        <is>
          <t>361.85</t>
        </is>
      </c>
      <c r="F1056" s="341" t="n">
        <v>82.95999999999999</v>
      </c>
      <c r="G1056" s="355" t="inlineStr">
        <is>
          <t>362.03</t>
        </is>
      </c>
      <c r="H1056" s="356" t="inlineStr">
        <is>
          <t>366.40</t>
        </is>
      </c>
      <c r="I1056" s="354" t="inlineStr">
        <is>
          <t>아주대</t>
        </is>
      </c>
      <c r="J1056" s="340" t="inlineStr">
        <is>
          <t>영어영문학과</t>
        </is>
      </c>
      <c r="K1056" s="339" t="inlineStr">
        <is>
          <t>통합</t>
        </is>
      </c>
      <c r="L1056" s="357" t="n">
        <v>11</v>
      </c>
      <c r="M1056" s="358" t="inlineStr">
        <is>
          <t xml:space="preserve">881.92 / </t>
        </is>
      </c>
      <c r="N1056" s="359" t="n">
        <v>1000</v>
      </c>
      <c r="O1056" s="360" t="inlineStr">
        <is>
          <t>표점/만점</t>
        </is>
      </c>
      <c r="P1056" s="343" t="inlineStr">
        <is>
          <t>변표/만점</t>
        </is>
      </c>
      <c r="Q1056" s="342" t="inlineStr">
        <is>
          <t>2과목</t>
        </is>
      </c>
      <c r="R1056" s="344" t="n">
        <v>35</v>
      </c>
      <c r="S1056" s="345" t="n">
        <v>25</v>
      </c>
      <c r="T1056" s="362" t="n">
        <v>25</v>
      </c>
      <c r="U1056" s="361" t="n">
        <v>82.95999999999999</v>
      </c>
      <c r="V1056" s="346" t="n">
        <v>120.6003080233777</v>
      </c>
      <c r="W1056" s="348" t="n">
        <v>119.6918720155852</v>
      </c>
      <c r="X1056" s="347" t="n">
        <v>60.87</v>
      </c>
      <c r="Y1056" s="357" t="n">
        <v>61.43</v>
      </c>
      <c r="Z1056" s="365" t="inlineStr">
        <is>
          <t>2등급</t>
        </is>
      </c>
      <c r="AA1056" s="350" t="n">
        <v>144</v>
      </c>
      <c r="AB1056" s="349" t="inlineStr">
        <is>
          <t>만점</t>
        </is>
      </c>
      <c r="AC1056" s="350" t="n">
        <v>0</v>
      </c>
      <c r="AD1056" s="349" t="inlineStr">
        <is>
          <t>만점</t>
        </is>
      </c>
      <c r="AE1056" s="364" t="n">
        <v>0</v>
      </c>
      <c r="AF1056" s="366" t="n">
        <v>0</v>
      </c>
      <c r="AG1056" s="363" t="n">
        <v>0</v>
      </c>
      <c r="AH1056" s="635" t="inlineStr"/>
      <c r="AL1056" s="487" t="inlineStr">
        <is>
          <t>아주대 영어영문학과</t>
        </is>
      </c>
      <c r="AM1056" s="477" t="inlineStr">
        <is>
          <t>통합</t>
        </is>
      </c>
      <c r="AN1056" s="637" t="n">
        <v>100</v>
      </c>
      <c r="AO1056" s="478" t="n">
        <v>-1559</v>
      </c>
      <c r="AP1056" s="463" t="n">
        <v>-732</v>
      </c>
      <c r="AQ1056" s="479" t="n">
        <v>-827</v>
      </c>
      <c r="AR1056" s="476" t="inlineStr">
        <is>
          <t>14.22 → 13.88</t>
        </is>
      </c>
      <c r="BA1056" s="313" t="inlineStr">
        <is>
          <t>자연599</t>
        </is>
      </c>
    </row>
    <row r="1057" ht="16.5" customHeight="1" s="671">
      <c r="B1057" s="367" t="inlineStr">
        <is>
          <t>14.24</t>
        </is>
      </c>
      <c r="C1057" s="351" t="inlineStr">
        <is>
          <t>30,901</t>
        </is>
      </c>
      <c r="D1057" s="727" t="n">
        <v>-1570</v>
      </c>
      <c r="E1057" s="352" t="inlineStr"/>
      <c r="F1057" s="341" t="n">
        <v>82.92</v>
      </c>
      <c r="G1057" s="355" t="inlineStr">
        <is>
          <t>361.40</t>
        </is>
      </c>
      <c r="H1057" s="356" t="inlineStr">
        <is>
          <t>368.16</t>
        </is>
      </c>
      <c r="I1057" s="354" t="inlineStr">
        <is>
          <t>전남대</t>
        </is>
      </c>
      <c r="J1057" s="340" t="inlineStr">
        <is>
          <t>수학교육과</t>
        </is>
      </c>
      <c r="K1057" s="339" t="inlineStr">
        <is>
          <t>자연</t>
        </is>
      </c>
      <c r="L1057" s="357" t="n">
        <v>10</v>
      </c>
      <c r="M1057" s="358" t="inlineStr">
        <is>
          <t xml:space="preserve">890.206 / </t>
        </is>
      </c>
      <c r="N1057" s="359" t="n">
        <v>800</v>
      </c>
      <c r="O1057" s="360" t="inlineStr">
        <is>
          <t>표점/만점</t>
        </is>
      </c>
      <c r="P1057" s="343" t="inlineStr">
        <is>
          <t>표점/만점</t>
        </is>
      </c>
      <c r="Q1057" s="342" t="inlineStr">
        <is>
          <t>2과목</t>
        </is>
      </c>
      <c r="R1057" s="344" t="n">
        <v>30</v>
      </c>
      <c r="S1057" s="345" t="n">
        <v>40</v>
      </c>
      <c r="T1057" s="362" t="n">
        <v>30</v>
      </c>
      <c r="U1057" s="361" t="n">
        <v>82.92</v>
      </c>
      <c r="V1057" s="346" t="n">
        <v>120.5731192513054</v>
      </c>
      <c r="W1057" s="348" t="n">
        <v>119.6737461675369</v>
      </c>
      <c r="X1057" s="347" t="inlineStr">
        <is>
          <t>60.89/67.91</t>
        </is>
      </c>
      <c r="Y1057" s="357" t="inlineStr"/>
      <c r="Z1057" s="365" t="inlineStr">
        <is>
          <t>2등급</t>
        </is>
      </c>
      <c r="AA1057" s="350" t="n">
        <v>190</v>
      </c>
      <c r="AB1057" s="349" t="inlineStr">
        <is>
          <t>만점</t>
        </is>
      </c>
      <c r="AC1057" s="350" t="n">
        <v>10</v>
      </c>
      <c r="AD1057" s="349" t="inlineStr">
        <is>
          <t>만점</t>
        </is>
      </c>
      <c r="AE1057" s="364" t="n">
        <v>0</v>
      </c>
      <c r="AF1057" s="366" t="n">
        <v>0</v>
      </c>
      <c r="AG1057" s="363" t="n">
        <v>0</v>
      </c>
      <c r="AH1057" s="635" t="inlineStr"/>
      <c r="AL1057" s="487" t="inlineStr">
        <is>
          <t>전남대 수학교육과</t>
        </is>
      </c>
      <c r="AM1057" s="477" t="inlineStr">
        <is>
          <t>자연</t>
        </is>
      </c>
      <c r="AN1057" s="637" t="n">
        <v>100</v>
      </c>
      <c r="AO1057" s="478" t="n">
        <v>-1570</v>
      </c>
      <c r="AP1057" s="463" t="n">
        <v>-1570</v>
      </c>
      <c r="AQ1057" s="479" t="n">
        <v>0</v>
      </c>
      <c r="AR1057" s="476" t="inlineStr">
        <is>
          <t>14.25 → 12.80</t>
        </is>
      </c>
      <c r="BA1057" s="313" t="inlineStr">
        <is>
          <t>자연600</t>
        </is>
      </c>
    </row>
    <row r="1058" ht="16.5" customHeight="1" s="671">
      <c r="B1058" s="367" t="inlineStr">
        <is>
          <t>14.24</t>
        </is>
      </c>
      <c r="C1058" s="351" t="inlineStr">
        <is>
          <t>30,901</t>
        </is>
      </c>
      <c r="D1058" s="727" t="n">
        <v>-1570</v>
      </c>
      <c r="E1058" s="352" t="inlineStr">
        <is>
          <t>361.42</t>
        </is>
      </c>
      <c r="F1058" s="341" t="n">
        <v>82.92</v>
      </c>
      <c r="G1058" s="355" t="inlineStr">
        <is>
          <t>361.97</t>
        </is>
      </c>
      <c r="H1058" s="356" t="inlineStr">
        <is>
          <t>367.85</t>
        </is>
      </c>
      <c r="I1058" s="354" t="inlineStr">
        <is>
          <t>인하대</t>
        </is>
      </c>
      <c r="J1058" s="340" t="inlineStr">
        <is>
          <t>국어교육과</t>
        </is>
      </c>
      <c r="K1058" s="339" t="inlineStr">
        <is>
          <t>통합</t>
        </is>
      </c>
      <c r="L1058" s="357" t="n">
        <v>8</v>
      </c>
      <c r="M1058" s="358" t="inlineStr">
        <is>
          <t xml:space="preserve">884.3 / </t>
        </is>
      </c>
      <c r="N1058" s="359" t="n">
        <v>1000</v>
      </c>
      <c r="O1058" s="360" t="inlineStr">
        <is>
          <t>표점/만점</t>
        </is>
      </c>
      <c r="P1058" s="343" t="inlineStr">
        <is>
          <t>변표/만점</t>
        </is>
      </c>
      <c r="Q1058" s="342" t="inlineStr">
        <is>
          <t>2과목</t>
        </is>
      </c>
      <c r="R1058" s="344" t="n">
        <v>35</v>
      </c>
      <c r="S1058" s="345" t="n">
        <v>25</v>
      </c>
      <c r="T1058" s="362" t="n">
        <v>25</v>
      </c>
      <c r="U1058" s="361" t="n">
        <v>82.92</v>
      </c>
      <c r="V1058" s="346" t="n">
        <v>120.5770351329504</v>
      </c>
      <c r="W1058" s="348" t="n">
        <v>119.6763567553002</v>
      </c>
      <c r="X1058" s="347" t="n">
        <v>60.86</v>
      </c>
      <c r="Y1058" s="357" t="n">
        <v>61.32</v>
      </c>
      <c r="Z1058" s="365" t="inlineStr">
        <is>
          <t>2등급</t>
        </is>
      </c>
      <c r="AA1058" s="350" t="n">
        <v>148</v>
      </c>
      <c r="AB1058" s="349" t="inlineStr">
        <is>
          <t>만점</t>
        </is>
      </c>
      <c r="AC1058" s="350" t="n">
        <v>0</v>
      </c>
      <c r="AD1058" s="349" t="inlineStr">
        <is>
          <t>만점</t>
        </is>
      </c>
      <c r="AE1058" s="364" t="n">
        <v>0</v>
      </c>
      <c r="AF1058" s="366" t="n">
        <v>0</v>
      </c>
      <c r="AG1058" s="363" t="n">
        <v>0</v>
      </c>
      <c r="AH1058" s="635" t="inlineStr"/>
      <c r="AL1058" s="487" t="inlineStr">
        <is>
          <t>인하대 국어교육과</t>
        </is>
      </c>
      <c r="AM1058" s="477" t="inlineStr">
        <is>
          <t>통합</t>
        </is>
      </c>
      <c r="AN1058" s="637" t="n">
        <v>100</v>
      </c>
      <c r="AO1058" s="478" t="n">
        <v>-1570</v>
      </c>
      <c r="AP1058" s="463" t="n">
        <v>-736</v>
      </c>
      <c r="AQ1058" s="479" t="n">
        <v>-834</v>
      </c>
      <c r="AR1058" s="476" t="inlineStr">
        <is>
          <t>14.24 → 13.18</t>
        </is>
      </c>
      <c r="BA1058" s="313" t="inlineStr">
        <is>
          <t>자연601</t>
        </is>
      </c>
    </row>
    <row r="1059" ht="16.5" customHeight="1" s="671">
      <c r="B1059" s="367" t="inlineStr">
        <is>
          <t>14.24</t>
        </is>
      </c>
      <c r="C1059" s="351" t="inlineStr">
        <is>
          <t>30,901</t>
        </is>
      </c>
      <c r="D1059" s="727" t="n">
        <v>-1570</v>
      </c>
      <c r="E1059" s="352" t="inlineStr"/>
      <c r="F1059" s="341" t="n">
        <v>82.92</v>
      </c>
      <c r="G1059" s="355" t="inlineStr">
        <is>
          <t>361.41</t>
        </is>
      </c>
      <c r="H1059" s="356" t="inlineStr">
        <is>
          <t>368.17</t>
        </is>
      </c>
      <c r="I1059" s="354" t="inlineStr">
        <is>
          <t>국민대</t>
        </is>
      </c>
      <c r="J1059" s="340" t="inlineStr">
        <is>
          <t>임산생명공학과</t>
        </is>
      </c>
      <c r="K1059" s="339" t="inlineStr">
        <is>
          <t>자연</t>
        </is>
      </c>
      <c r="L1059" s="357" t="n">
        <v>4</v>
      </c>
      <c r="M1059" s="358" t="inlineStr">
        <is>
          <t xml:space="preserve">688.67 / </t>
        </is>
      </c>
      <c r="N1059" s="359" t="n">
        <v>1000</v>
      </c>
      <c r="O1059" s="360" t="inlineStr">
        <is>
          <t>표점</t>
        </is>
      </c>
      <c r="P1059" s="343" t="inlineStr">
        <is>
          <t>표점</t>
        </is>
      </c>
      <c r="Q1059" s="342" t="inlineStr">
        <is>
          <t>2과목</t>
        </is>
      </c>
      <c r="R1059" s="344" t="n">
        <v>20</v>
      </c>
      <c r="S1059" s="345" t="n">
        <v>30</v>
      </c>
      <c r="T1059" s="362" t="n">
        <v>30</v>
      </c>
      <c r="U1059" s="361" t="n">
        <v>82.92</v>
      </c>
      <c r="V1059" s="346" t="n">
        <v>120.5765324738344</v>
      </c>
      <c r="W1059" s="348" t="n">
        <v>119.6760216492229</v>
      </c>
      <c r="X1059" s="347" t="n">
        <v>60.58</v>
      </c>
      <c r="Y1059" s="357" t="inlineStr"/>
      <c r="Z1059" s="365" t="inlineStr">
        <is>
          <t>2등급</t>
        </is>
      </c>
      <c r="AA1059" s="350" t="n">
        <v>196</v>
      </c>
      <c r="AB1059" s="349" t="inlineStr">
        <is>
          <t>만점</t>
        </is>
      </c>
      <c r="AC1059" s="350" t="n">
        <v>0</v>
      </c>
      <c r="AD1059" s="349" t="inlineStr">
        <is>
          <t>만점</t>
        </is>
      </c>
      <c r="AE1059" s="364" t="n">
        <v>0</v>
      </c>
      <c r="AF1059" s="366" t="n">
        <v>10.838</v>
      </c>
      <c r="AG1059" s="363" t="n">
        <v>0</v>
      </c>
      <c r="AH1059" s="635" t="inlineStr">
        <is>
          <t xml:space="preserve"> 미/기,과3%</t>
        </is>
      </c>
      <c r="AL1059" s="487" t="inlineStr">
        <is>
          <t>국민대 임산생명공학과</t>
        </is>
      </c>
      <c r="AM1059" s="477" t="inlineStr">
        <is>
          <t>자연</t>
        </is>
      </c>
      <c r="AN1059" s="637" t="n">
        <v>100</v>
      </c>
      <c r="AO1059" s="478" t="n">
        <v>-1570</v>
      </c>
      <c r="AP1059" s="463" t="n">
        <v>-1570</v>
      </c>
      <c r="AQ1059" s="479" t="n">
        <v>0</v>
      </c>
      <c r="AR1059" s="476" t="inlineStr">
        <is>
          <t>14.24 → 12.79</t>
        </is>
      </c>
      <c r="BA1059" s="313" t="inlineStr">
        <is>
          <t>통합인문445</t>
        </is>
      </c>
    </row>
    <row r="1060" ht="16.5" customHeight="1" s="671">
      <c r="B1060" s="367" t="inlineStr">
        <is>
          <t>14.25</t>
        </is>
      </c>
      <c r="C1060" s="351" t="inlineStr">
        <is>
          <t>30,923</t>
        </is>
      </c>
      <c r="D1060" s="727" t="n">
        <v>-1570</v>
      </c>
      <c r="E1060" s="352" t="inlineStr"/>
      <c r="F1060" s="341" t="n">
        <v>82.90000000000001</v>
      </c>
      <c r="G1060" s="355" t="inlineStr">
        <is>
          <t>361.37</t>
        </is>
      </c>
      <c r="H1060" s="356" t="inlineStr">
        <is>
          <t>368.13</t>
        </is>
      </c>
      <c r="I1060" s="354" t="inlineStr">
        <is>
          <t>아주대</t>
        </is>
      </c>
      <c r="J1060" s="340" t="inlineStr">
        <is>
          <t>교통시스템공학과</t>
        </is>
      </c>
      <c r="K1060" s="339" t="inlineStr">
        <is>
          <t>자연</t>
        </is>
      </c>
      <c r="L1060" s="357" t="n">
        <v>7</v>
      </c>
      <c r="M1060" s="358" t="inlineStr">
        <is>
          <t xml:space="preserve">895.52 / </t>
        </is>
      </c>
      <c r="N1060" s="359" t="n">
        <v>1000</v>
      </c>
      <c r="O1060" s="360" t="inlineStr">
        <is>
          <t>표점/만점</t>
        </is>
      </c>
      <c r="P1060" s="343" t="inlineStr">
        <is>
          <t>변표/만점</t>
        </is>
      </c>
      <c r="Q1060" s="342" t="inlineStr">
        <is>
          <t>2과목</t>
        </is>
      </c>
      <c r="R1060" s="344" t="n">
        <v>20</v>
      </c>
      <c r="S1060" s="345" t="n">
        <v>35</v>
      </c>
      <c r="T1060" s="362" t="n">
        <v>30</v>
      </c>
      <c r="U1060" s="361" t="n">
        <v>82.90000000000001</v>
      </c>
      <c r="V1060" s="346" t="n">
        <v>120.5620293111622</v>
      </c>
      <c r="W1060" s="348" t="n">
        <v>119.6663528741081</v>
      </c>
      <c r="X1060" s="347" t="n">
        <v>60.57</v>
      </c>
      <c r="Y1060" s="357" t="n">
        <v>61.2</v>
      </c>
      <c r="Z1060" s="365" t="inlineStr">
        <is>
          <t>2등급</t>
        </is>
      </c>
      <c r="AA1060" s="350" t="n">
        <v>144</v>
      </c>
      <c r="AB1060" s="349" t="inlineStr">
        <is>
          <t>만점</t>
        </is>
      </c>
      <c r="AC1060" s="350" t="n">
        <v>0</v>
      </c>
      <c r="AD1060" s="349" t="inlineStr">
        <is>
          <t>만점</t>
        </is>
      </c>
      <c r="AE1060" s="364" t="n">
        <v>0</v>
      </c>
      <c r="AF1060" s="366" t="n">
        <v>16.837</v>
      </c>
      <c r="AG1060" s="363" t="n">
        <v>0</v>
      </c>
      <c r="AH1060" s="635" t="inlineStr">
        <is>
          <t xml:space="preserve"> 미/기/과탐 3%</t>
        </is>
      </c>
      <c r="AL1060" s="487" t="inlineStr">
        <is>
          <t>아주대 교통시스템공학과</t>
        </is>
      </c>
      <c r="AM1060" s="477" t="inlineStr">
        <is>
          <t>자연</t>
        </is>
      </c>
      <c r="AN1060" s="637" t="n">
        <v>100</v>
      </c>
      <c r="AO1060" s="478" t="n">
        <v>-1570</v>
      </c>
      <c r="AP1060" s="463" t="n">
        <v>-1570</v>
      </c>
      <c r="AQ1060" s="479" t="n">
        <v>0</v>
      </c>
      <c r="AR1060" s="476" t="inlineStr">
        <is>
          <t>14.26 → 12.81</t>
        </is>
      </c>
      <c r="BA1060" s="313" t="inlineStr">
        <is>
          <t>자연602</t>
        </is>
      </c>
    </row>
    <row r="1061" ht="16.5" customHeight="1" s="671">
      <c r="B1061" s="367" t="inlineStr">
        <is>
          <t>14.30</t>
        </is>
      </c>
      <c r="C1061" s="351" t="inlineStr">
        <is>
          <t>31,031</t>
        </is>
      </c>
      <c r="D1061" s="727" t="n">
        <v>-1570</v>
      </c>
      <c r="E1061" s="352" t="inlineStr"/>
      <c r="F1061" s="341" t="n">
        <v>82.84999999999999</v>
      </c>
      <c r="G1061" s="355" t="inlineStr">
        <is>
          <t>361.30</t>
        </is>
      </c>
      <c r="H1061" s="356" t="inlineStr">
        <is>
          <t>368.02</t>
        </is>
      </c>
      <c r="I1061" s="354" t="inlineStr">
        <is>
          <t>세종대</t>
        </is>
      </c>
      <c r="J1061" s="340" t="inlineStr">
        <is>
          <t>지능형드론융합전공</t>
        </is>
      </c>
      <c r="K1061" s="339" t="inlineStr">
        <is>
          <t>자연</t>
        </is>
      </c>
      <c r="L1061" s="357" t="n">
        <v>31</v>
      </c>
      <c r="M1061" s="358" t="inlineStr">
        <is>
          <t xml:space="preserve">702.02 / </t>
        </is>
      </c>
      <c r="N1061" s="359" t="n">
        <v>1000</v>
      </c>
      <c r="O1061" s="360" t="inlineStr">
        <is>
          <t>표점</t>
        </is>
      </c>
      <c r="P1061" s="343" t="inlineStr">
        <is>
          <t>변표</t>
        </is>
      </c>
      <c r="Q1061" s="342" t="inlineStr">
        <is>
          <t>2과목</t>
        </is>
      </c>
      <c r="R1061" s="344" t="n">
        <v>20</v>
      </c>
      <c r="S1061" s="345" t="n">
        <v>35</v>
      </c>
      <c r="T1061" s="362" t="n">
        <v>25</v>
      </c>
      <c r="U1061" s="361" t="n">
        <v>82.84999999999999</v>
      </c>
      <c r="V1061" s="346" t="n">
        <v>120.5324006907655</v>
      </c>
      <c r="W1061" s="348" t="n">
        <v>119.6466004605103</v>
      </c>
      <c r="X1061" s="347" t="n">
        <v>60.56</v>
      </c>
      <c r="Y1061" s="357" t="n">
        <v>61.3</v>
      </c>
      <c r="Z1061" s="365" t="inlineStr">
        <is>
          <t>2등급</t>
        </is>
      </c>
      <c r="AA1061" s="350" t="n">
        <v>198</v>
      </c>
      <c r="AB1061" s="349" t="inlineStr">
        <is>
          <t>만점</t>
        </is>
      </c>
      <c r="AC1061" s="350" t="n">
        <v>10</v>
      </c>
      <c r="AD1061" s="349" t="inlineStr">
        <is>
          <t>만점</t>
        </is>
      </c>
      <c r="AE1061" s="364" t="n">
        <v>0</v>
      </c>
      <c r="AF1061" s="366" t="n">
        <v>10.879</v>
      </c>
      <c r="AG1061" s="363" t="n">
        <v>0</v>
      </c>
      <c r="AH1061" s="635" t="inlineStr">
        <is>
          <t xml:space="preserve"> 미/기/과탐 3%가산</t>
        </is>
      </c>
      <c r="AL1061" s="487" t="inlineStr">
        <is>
          <t>세종대 지능형드론융합전공</t>
        </is>
      </c>
      <c r="AM1061" s="477" t="inlineStr">
        <is>
          <t>자연</t>
        </is>
      </c>
      <c r="AN1061" s="637" t="n">
        <v>100</v>
      </c>
      <c r="AO1061" s="478" t="n">
        <v>-1570</v>
      </c>
      <c r="AP1061" s="463" t="n">
        <v>-1570</v>
      </c>
      <c r="AQ1061" s="479" t="n">
        <v>0</v>
      </c>
      <c r="AR1061" s="476" t="inlineStr">
        <is>
          <t>14.30 → 12.85</t>
        </is>
      </c>
      <c r="BA1061" s="313" t="inlineStr">
        <is>
          <t>통합인문446</t>
        </is>
      </c>
    </row>
    <row r="1062" ht="16.5" customHeight="1" s="671">
      <c r="B1062" s="367" t="inlineStr">
        <is>
          <t>14.34</t>
        </is>
      </c>
      <c r="C1062" s="351" t="inlineStr">
        <is>
          <t>31,118</t>
        </is>
      </c>
      <c r="D1062" s="727" t="n">
        <v>-1570</v>
      </c>
      <c r="E1062" s="352" t="inlineStr">
        <is>
          <t>361.23</t>
        </is>
      </c>
      <c r="F1062" s="341" t="n">
        <v>82.81</v>
      </c>
      <c r="G1062" s="355" t="inlineStr">
        <is>
          <t>361.77</t>
        </is>
      </c>
      <c r="H1062" s="356" t="inlineStr">
        <is>
          <t>367.67</t>
        </is>
      </c>
      <c r="I1062" s="354" t="inlineStr">
        <is>
          <t>인하대</t>
        </is>
      </c>
      <c r="J1062" s="340" t="inlineStr">
        <is>
          <t>정치외교학과</t>
        </is>
      </c>
      <c r="K1062" s="339" t="inlineStr">
        <is>
          <t>통합</t>
        </is>
      </c>
      <c r="L1062" s="357" t="n">
        <v>7</v>
      </c>
      <c r="M1062" s="358" t="inlineStr">
        <is>
          <t xml:space="preserve">883.9 / </t>
        </is>
      </c>
      <c r="N1062" s="359" t="n">
        <v>1000</v>
      </c>
      <c r="O1062" s="360" t="inlineStr">
        <is>
          <t>표점/만점</t>
        </is>
      </c>
      <c r="P1062" s="343" t="inlineStr">
        <is>
          <t>변표/만점</t>
        </is>
      </c>
      <c r="Q1062" s="342" t="inlineStr">
        <is>
          <t>2과목</t>
        </is>
      </c>
      <c r="R1062" s="344" t="n">
        <v>35</v>
      </c>
      <c r="S1062" s="345" t="n">
        <v>25</v>
      </c>
      <c r="T1062" s="362" t="n">
        <v>25</v>
      </c>
      <c r="U1062" s="361" t="n">
        <v>82.81</v>
      </c>
      <c r="V1062" s="346" t="n">
        <v>120.5055321995909</v>
      </c>
      <c r="W1062" s="348" t="n">
        <v>119.6286881330606</v>
      </c>
      <c r="X1062" s="347" t="n">
        <v>60.82</v>
      </c>
      <c r="Y1062" s="357" t="n">
        <v>61.28</v>
      </c>
      <c r="Z1062" s="365" t="inlineStr">
        <is>
          <t>2등급</t>
        </is>
      </c>
      <c r="AA1062" s="350" t="n">
        <v>148</v>
      </c>
      <c r="AB1062" s="349" t="inlineStr">
        <is>
          <t>만점</t>
        </is>
      </c>
      <c r="AC1062" s="350" t="n">
        <v>0</v>
      </c>
      <c r="AD1062" s="349" t="inlineStr">
        <is>
          <t>만점</t>
        </is>
      </c>
      <c r="AE1062" s="364" t="n">
        <v>0</v>
      </c>
      <c r="AF1062" s="366" t="n">
        <v>0</v>
      </c>
      <c r="AG1062" s="363" t="n">
        <v>0</v>
      </c>
      <c r="AH1062" s="635" t="inlineStr"/>
      <c r="AL1062" s="487" t="inlineStr">
        <is>
          <t>인하대 정치외교학과</t>
        </is>
      </c>
      <c r="AM1062" s="477" t="inlineStr">
        <is>
          <t>통합</t>
        </is>
      </c>
      <c r="AN1062" s="637" t="n">
        <v>100</v>
      </c>
      <c r="AO1062" s="478" t="n">
        <v>-1570</v>
      </c>
      <c r="AP1062" s="463" t="n">
        <v>-736</v>
      </c>
      <c r="AQ1062" s="479" t="n">
        <v>-834</v>
      </c>
      <c r="AR1062" s="476" t="inlineStr">
        <is>
          <t>14.35 → 13.28</t>
        </is>
      </c>
      <c r="BA1062" s="313" t="inlineStr">
        <is>
          <t>통합인문447</t>
        </is>
      </c>
    </row>
    <row r="1063" ht="16.5" customHeight="1" s="671">
      <c r="B1063" s="367" t="inlineStr">
        <is>
          <t>14.35</t>
        </is>
      </c>
      <c r="C1063" s="351" t="inlineStr">
        <is>
          <t>31,140</t>
        </is>
      </c>
      <c r="D1063" s="727" t="n">
        <v>-1570</v>
      </c>
      <c r="E1063" s="352" t="inlineStr"/>
      <c r="F1063" s="341" t="n">
        <v>82.8</v>
      </c>
      <c r="G1063" s="355" t="inlineStr">
        <is>
          <t>361.21</t>
        </is>
      </c>
      <c r="H1063" s="356" t="inlineStr">
        <is>
          <t>367.87</t>
        </is>
      </c>
      <c r="I1063" s="354" t="inlineStr">
        <is>
          <t>연세대</t>
        </is>
      </c>
      <c r="J1063" s="340" t="inlineStr">
        <is>
          <t>신소재공(한마음학생)</t>
        </is>
      </c>
      <c r="K1063" s="339" t="inlineStr">
        <is>
          <t>자연</t>
        </is>
      </c>
      <c r="L1063" s="357" t="inlineStr"/>
      <c r="M1063" s="358" t="inlineStr">
        <is>
          <t xml:space="preserve">654.744 / </t>
        </is>
      </c>
      <c r="N1063" s="359" t="n">
        <v>1000</v>
      </c>
      <c r="O1063" s="360" t="inlineStr">
        <is>
          <t>표점</t>
        </is>
      </c>
      <c r="P1063" s="343" t="inlineStr">
        <is>
          <t>변표</t>
        </is>
      </c>
      <c r="Q1063" s="342" t="inlineStr">
        <is>
          <t>2과목</t>
        </is>
      </c>
      <c r="R1063" s="344" t="n">
        <v>22</v>
      </c>
      <c r="S1063" s="345" t="n">
        <v>33</v>
      </c>
      <c r="T1063" s="362" t="n">
        <v>33</v>
      </c>
      <c r="U1063" s="361" t="n">
        <v>82.8</v>
      </c>
      <c r="V1063" s="346" t="n">
        <v>120.4988434594881</v>
      </c>
      <c r="W1063" s="348" t="n">
        <v>119.6242289729921</v>
      </c>
      <c r="X1063" s="347" t="n">
        <v>60.54</v>
      </c>
      <c r="Y1063" s="357" t="n">
        <v>61.28</v>
      </c>
      <c r="Z1063" s="365" t="inlineStr">
        <is>
          <t>1등급</t>
        </is>
      </c>
      <c r="AA1063" s="350" t="n">
        <v>111.11</v>
      </c>
      <c r="AB1063" s="349" t="inlineStr">
        <is>
          <t>만점</t>
        </is>
      </c>
      <c r="AC1063" s="350" t="n">
        <v>0</v>
      </c>
      <c r="AD1063" s="349" t="inlineStr">
        <is>
          <t>만점</t>
        </is>
      </c>
      <c r="AE1063" s="364" t="n">
        <v>0</v>
      </c>
      <c r="AF1063" s="366" t="n">
        <v>6.128</v>
      </c>
      <c r="AG1063" s="363" t="n">
        <v>0</v>
      </c>
      <c r="AH1063" s="635" t="inlineStr">
        <is>
          <t xml:space="preserve"> 과탐3%가산</t>
        </is>
      </c>
      <c r="AL1063" s="487" t="inlineStr">
        <is>
          <t>연세대 신소재공(한마음학생)</t>
        </is>
      </c>
      <c r="AM1063" s="477" t="inlineStr">
        <is>
          <t>자연</t>
        </is>
      </c>
      <c r="AN1063" s="637" t="n">
        <v>100</v>
      </c>
      <c r="AO1063" s="478" t="n">
        <v>-1570</v>
      </c>
      <c r="AP1063" s="463" t="n">
        <v>-1570</v>
      </c>
      <c r="AQ1063" s="479" t="n">
        <v>0</v>
      </c>
      <c r="AR1063" s="476" t="inlineStr">
        <is>
          <t>14.36 → 12.91</t>
        </is>
      </c>
      <c r="BA1063" s="313" t="inlineStr">
        <is>
          <t>자연603</t>
        </is>
      </c>
    </row>
    <row r="1064" ht="16.5" customHeight="1" s="671">
      <c r="B1064" s="367" t="inlineStr">
        <is>
          <t>14.36</t>
        </is>
      </c>
      <c r="C1064" s="351" t="inlineStr">
        <is>
          <t>31,161</t>
        </is>
      </c>
      <c r="D1064" s="727" t="n">
        <v>-1570</v>
      </c>
      <c r="E1064" s="352" t="inlineStr">
        <is>
          <t>361.50</t>
        </is>
      </c>
      <c r="F1064" s="341" t="n">
        <v>82.78</v>
      </c>
      <c r="G1064" s="355" t="inlineStr">
        <is>
          <t>361.73</t>
        </is>
      </c>
      <c r="H1064" s="356" t="inlineStr">
        <is>
          <t>367.64</t>
        </is>
      </c>
      <c r="I1064" s="354" t="inlineStr">
        <is>
          <t>인하대</t>
        </is>
      </c>
      <c r="J1064" s="340" t="inlineStr">
        <is>
          <t>경영학과</t>
        </is>
      </c>
      <c r="K1064" s="339" t="inlineStr">
        <is>
          <t>통합</t>
        </is>
      </c>
      <c r="L1064" s="357" t="n">
        <v>13</v>
      </c>
      <c r="M1064" s="358" t="inlineStr">
        <is>
          <t xml:space="preserve">883.8 / </t>
        </is>
      </c>
      <c r="N1064" s="359" t="n">
        <v>1000</v>
      </c>
      <c r="O1064" s="360" t="inlineStr">
        <is>
          <t>표점/만점</t>
        </is>
      </c>
      <c r="P1064" s="343" t="inlineStr">
        <is>
          <t>변표/만점</t>
        </is>
      </c>
      <c r="Q1064" s="342" t="inlineStr">
        <is>
          <t>2과목</t>
        </is>
      </c>
      <c r="R1064" s="344" t="n">
        <v>35</v>
      </c>
      <c r="S1064" s="345" t="n">
        <v>25</v>
      </c>
      <c r="T1064" s="362" t="n">
        <v>25</v>
      </c>
      <c r="U1064" s="361" t="n">
        <v>82.78</v>
      </c>
      <c r="V1064" s="346" t="n">
        <v>120.487656466251</v>
      </c>
      <c r="W1064" s="348" t="n">
        <v>119.6167709775007</v>
      </c>
      <c r="X1064" s="347" t="n">
        <v>60.81</v>
      </c>
      <c r="Y1064" s="357" t="n">
        <v>61.27</v>
      </c>
      <c r="Z1064" s="365" t="inlineStr">
        <is>
          <t>2등급</t>
        </is>
      </c>
      <c r="AA1064" s="350" t="n">
        <v>148</v>
      </c>
      <c r="AB1064" s="349" t="inlineStr">
        <is>
          <t>만점</t>
        </is>
      </c>
      <c r="AC1064" s="350" t="n">
        <v>0</v>
      </c>
      <c r="AD1064" s="349" t="inlineStr">
        <is>
          <t>만점</t>
        </is>
      </c>
      <c r="AE1064" s="364" t="n">
        <v>0</v>
      </c>
      <c r="AF1064" s="366" t="n">
        <v>0</v>
      </c>
      <c r="AG1064" s="363" t="n">
        <v>0</v>
      </c>
      <c r="AH1064" s="635" t="inlineStr"/>
      <c r="AL1064" s="487" t="inlineStr">
        <is>
          <t>인하대 경영학과</t>
        </is>
      </c>
      <c r="AM1064" s="477" t="inlineStr">
        <is>
          <t>통합</t>
        </is>
      </c>
      <c r="AN1064" s="637" t="n">
        <v>100</v>
      </c>
      <c r="AO1064" s="478" t="n">
        <v>-1570</v>
      </c>
      <c r="AP1064" s="463" t="n">
        <v>-736</v>
      </c>
      <c r="AQ1064" s="479" t="n">
        <v>-834</v>
      </c>
      <c r="AR1064" s="476" t="inlineStr">
        <is>
          <t>14.36 → 13.30</t>
        </is>
      </c>
      <c r="BA1064" s="313" t="inlineStr">
        <is>
          <t>자연604</t>
        </is>
      </c>
    </row>
    <row r="1065" ht="16.5" customHeight="1" s="671">
      <c r="B1065" s="367" t="inlineStr">
        <is>
          <t>14.39</t>
        </is>
      </c>
      <c r="C1065" s="351" t="inlineStr">
        <is>
          <t>31,226</t>
        </is>
      </c>
      <c r="D1065" s="727" t="n">
        <v>-1570</v>
      </c>
      <c r="E1065" s="352" t="inlineStr">
        <is>
          <t>361.19</t>
        </is>
      </c>
      <c r="F1065" s="341" t="n">
        <v>82.72</v>
      </c>
      <c r="G1065" s="355" t="inlineStr">
        <is>
          <t>361.09</t>
        </is>
      </c>
      <c r="H1065" s="356" t="inlineStr">
        <is>
          <t>367.80</t>
        </is>
      </c>
      <c r="I1065" s="354" t="inlineStr">
        <is>
          <t>경북대</t>
        </is>
      </c>
      <c r="J1065" s="340" t="inlineStr">
        <is>
          <t>기계공학부</t>
        </is>
      </c>
      <c r="K1065" s="339" t="inlineStr">
        <is>
          <t>자연</t>
        </is>
      </c>
      <c r="L1065" s="357" t="n">
        <v>25</v>
      </c>
      <c r="M1065" s="358" t="inlineStr">
        <is>
          <t xml:space="preserve">658.9 / </t>
        </is>
      </c>
      <c r="N1065" s="359" t="n">
        <v>1000</v>
      </c>
      <c r="O1065" s="360" t="inlineStr">
        <is>
          <t>표점</t>
        </is>
      </c>
      <c r="P1065" s="343" t="inlineStr">
        <is>
          <t>변표</t>
        </is>
      </c>
      <c r="Q1065" s="342" t="inlineStr">
        <is>
          <t>2과목</t>
        </is>
      </c>
      <c r="R1065" s="344" t="n">
        <v>25</v>
      </c>
      <c r="S1065" s="345" t="n">
        <v>38</v>
      </c>
      <c r="T1065" s="362" t="n">
        <v>25</v>
      </c>
      <c r="U1065" s="361" t="n">
        <v>82.72</v>
      </c>
      <c r="V1065" s="346" t="n">
        <v>120.4523887434555</v>
      </c>
      <c r="W1065" s="348" t="n">
        <v>119.5932591623037</v>
      </c>
      <c r="X1065" s="347" t="n">
        <v>60.52</v>
      </c>
      <c r="Y1065" s="357" t="n">
        <v>61.14</v>
      </c>
      <c r="Z1065" s="365" t="inlineStr">
        <is>
          <t>2등급</t>
        </is>
      </c>
      <c r="AA1065" s="350" t="n">
        <v>121.25</v>
      </c>
      <c r="AB1065" s="349" t="inlineStr">
        <is>
          <t>만점</t>
        </is>
      </c>
      <c r="AC1065" s="350" t="n">
        <v>10</v>
      </c>
      <c r="AD1065" s="349" t="inlineStr">
        <is>
          <t>만점</t>
        </is>
      </c>
      <c r="AE1065" s="364" t="n">
        <v>0</v>
      </c>
      <c r="AF1065" s="366" t="n">
        <v>0</v>
      </c>
      <c r="AG1065" s="363" t="n">
        <v>0</v>
      </c>
      <c r="AH1065" s="635" t="inlineStr"/>
      <c r="AL1065" s="487" t="inlineStr">
        <is>
          <t>경북대 기계공학부</t>
        </is>
      </c>
      <c r="AM1065" s="477" t="inlineStr">
        <is>
          <t>자연</t>
        </is>
      </c>
      <c r="AN1065" s="637" t="n">
        <v>100</v>
      </c>
      <c r="AO1065" s="478" t="n">
        <v>-1570</v>
      </c>
      <c r="AP1065" s="463" t="n">
        <v>-1570</v>
      </c>
      <c r="AQ1065" s="479" t="n">
        <v>0</v>
      </c>
      <c r="AR1065" s="476" t="inlineStr">
        <is>
          <t>14.39 → 12.94</t>
        </is>
      </c>
      <c r="BA1065" s="313" t="inlineStr">
        <is>
          <t>통합인문448</t>
        </is>
      </c>
    </row>
    <row r="1066" ht="16.5" customHeight="1" s="671">
      <c r="B1066" s="367" t="inlineStr">
        <is>
          <t>14.24</t>
        </is>
      </c>
      <c r="C1066" s="351" t="inlineStr">
        <is>
          <t>30,901</t>
        </is>
      </c>
      <c r="D1066" s="727" t="n">
        <v>-1570</v>
      </c>
      <c r="E1066" s="352" t="inlineStr"/>
      <c r="F1066" s="341" t="n">
        <v>82.68000000000001</v>
      </c>
      <c r="G1066" s="355" t="inlineStr">
        <is>
          <t>361.56</t>
        </is>
      </c>
      <c r="H1066" s="356" t="inlineStr">
        <is>
          <t>367.50</t>
        </is>
      </c>
      <c r="I1066" s="354" t="inlineStr">
        <is>
          <t>경북대</t>
        </is>
      </c>
      <c r="J1066" s="340" t="inlineStr">
        <is>
          <t>행정학부</t>
        </is>
      </c>
      <c r="K1066" s="339" t="inlineStr">
        <is>
          <t>통합</t>
        </is>
      </c>
      <c r="L1066" s="357" t="n">
        <v>10</v>
      </c>
      <c r="M1066" s="358" t="inlineStr">
        <is>
          <t xml:space="preserve">659.84 / </t>
        </is>
      </c>
      <c r="N1066" s="359" t="n">
        <v>1000</v>
      </c>
      <c r="O1066" s="360" t="inlineStr">
        <is>
          <t>표점</t>
        </is>
      </c>
      <c r="P1066" s="343" t="inlineStr">
        <is>
          <t>변표</t>
        </is>
      </c>
      <c r="Q1066" s="342" t="inlineStr">
        <is>
          <t>2과목</t>
        </is>
      </c>
      <c r="R1066" s="344" t="n">
        <v>38</v>
      </c>
      <c r="S1066" s="345" t="n">
        <v>25</v>
      </c>
      <c r="T1066" s="362" t="n">
        <v>25</v>
      </c>
      <c r="U1066" s="361" t="n">
        <v>82.68000000000001</v>
      </c>
      <c r="V1066" s="346" t="n">
        <v>120.4241089717329</v>
      </c>
      <c r="W1066" s="348" t="n">
        <v>119.5744059811553</v>
      </c>
      <c r="X1066" s="347" t="n">
        <v>60.78</v>
      </c>
      <c r="Y1066" s="357" t="n">
        <v>61.34</v>
      </c>
      <c r="Z1066" s="365" t="inlineStr">
        <is>
          <t>2등급</t>
        </is>
      </c>
      <c r="AA1066" s="350" t="n">
        <v>121.25</v>
      </c>
      <c r="AB1066" s="349" t="inlineStr">
        <is>
          <t>만점</t>
        </is>
      </c>
      <c r="AC1066" s="350" t="n">
        <v>10</v>
      </c>
      <c r="AD1066" s="349" t="inlineStr">
        <is>
          <t>만점</t>
        </is>
      </c>
      <c r="AE1066" s="364" t="n">
        <v>0</v>
      </c>
      <c r="AF1066" s="366" t="n">
        <v>0</v>
      </c>
      <c r="AG1066" s="363" t="n">
        <v>0</v>
      </c>
      <c r="AH1066" s="635" t="inlineStr">
        <is>
          <t xml:space="preserve"> 과탐(Ⅰ,Ⅱ)/ 과탐(Ⅱ,Ⅱ) 5%가산</t>
        </is>
      </c>
      <c r="AL1066" s="487" t="inlineStr">
        <is>
          <t>경북대 행정학부</t>
        </is>
      </c>
      <c r="AM1066" s="477" t="inlineStr">
        <is>
          <t>통합</t>
        </is>
      </c>
      <c r="AN1066" s="637" t="n">
        <v>100</v>
      </c>
      <c r="AO1066" s="478" t="n">
        <v>-1570</v>
      </c>
      <c r="AP1066" s="463" t="n">
        <v>-735</v>
      </c>
      <c r="AQ1066" s="479" t="n">
        <v>-835</v>
      </c>
      <c r="AR1066" s="476" t="inlineStr">
        <is>
          <t>14.42 → 13.36</t>
        </is>
      </c>
      <c r="BA1066" s="313" t="inlineStr">
        <is>
          <t>통합인문449</t>
        </is>
      </c>
    </row>
    <row r="1067" ht="16.5" customHeight="1" s="671">
      <c r="B1067" s="367" t="inlineStr">
        <is>
          <t>14.42</t>
        </is>
      </c>
      <c r="C1067" s="351" t="inlineStr">
        <is>
          <t>31,291</t>
        </is>
      </c>
      <c r="D1067" s="727" t="n">
        <v>-1570</v>
      </c>
      <c r="E1067" s="352" t="inlineStr">
        <is>
          <t>361.39</t>
        </is>
      </c>
      <c r="F1067" s="341" t="n">
        <v>82.68000000000001</v>
      </c>
      <c r="G1067" s="355" t="inlineStr">
        <is>
          <t>361.56</t>
        </is>
      </c>
      <c r="H1067" s="356" t="inlineStr">
        <is>
          <t>367.50</t>
        </is>
      </c>
      <c r="I1067" s="354" t="inlineStr">
        <is>
          <t>인하대</t>
        </is>
      </c>
      <c r="J1067" s="340" t="inlineStr">
        <is>
          <t>사회과학융합학부</t>
        </is>
      </c>
      <c r="K1067" s="339" t="inlineStr">
        <is>
          <t>통합</t>
        </is>
      </c>
      <c r="L1067" s="357" t="n">
        <v>41</v>
      </c>
      <c r="M1067" s="358" t="inlineStr">
        <is>
          <t xml:space="preserve">882.7 / </t>
        </is>
      </c>
      <c r="N1067" s="359" t="n">
        <v>1000</v>
      </c>
      <c r="O1067" s="360" t="inlineStr">
        <is>
          <t>표점/만점</t>
        </is>
      </c>
      <c r="P1067" s="343" t="inlineStr">
        <is>
          <t>변표/만점</t>
        </is>
      </c>
      <c r="Q1067" s="342" t="inlineStr">
        <is>
          <t>2과목</t>
        </is>
      </c>
      <c r="R1067" s="344" t="n">
        <v>35</v>
      </c>
      <c r="S1067" s="345" t="n">
        <v>30</v>
      </c>
      <c r="T1067" s="362" t="n">
        <v>25</v>
      </c>
      <c r="U1067" s="361" t="n">
        <v>82.68000000000001</v>
      </c>
      <c r="V1067" s="346" t="n">
        <v>120.4223382870459</v>
      </c>
      <c r="W1067" s="348" t="n">
        <v>119.5732255246972</v>
      </c>
      <c r="X1067" s="347" t="n">
        <v>60.78</v>
      </c>
      <c r="Y1067" s="357" t="n">
        <v>61.23999999999999</v>
      </c>
      <c r="Z1067" s="365" t="inlineStr">
        <is>
          <t>2등급</t>
        </is>
      </c>
      <c r="AA1067" s="350" t="n">
        <v>98</v>
      </c>
      <c r="AB1067" s="349" t="inlineStr">
        <is>
          <t>만점</t>
        </is>
      </c>
      <c r="AC1067" s="350" t="n">
        <v>0</v>
      </c>
      <c r="AD1067" s="349" t="inlineStr">
        <is>
          <t>만점</t>
        </is>
      </c>
      <c r="AE1067" s="364" t="n">
        <v>0</v>
      </c>
      <c r="AF1067" s="366" t="n">
        <v>6.561</v>
      </c>
      <c r="AG1067" s="363" t="n">
        <v>0</v>
      </c>
      <c r="AH1067" s="635" t="inlineStr">
        <is>
          <t xml:space="preserve"> 사탐3%가산</t>
        </is>
      </c>
      <c r="AL1067" s="487" t="inlineStr">
        <is>
          <t>인하대 사회과학융합학부</t>
        </is>
      </c>
      <c r="AM1067" s="477" t="inlineStr">
        <is>
          <t>통합</t>
        </is>
      </c>
      <c r="AN1067" s="637" t="n">
        <v>100</v>
      </c>
      <c r="AO1067" s="478" t="n">
        <v>-1570</v>
      </c>
      <c r="AP1067" s="463" t="n">
        <v>-735</v>
      </c>
      <c r="AQ1067" s="479" t="n">
        <v>-835</v>
      </c>
      <c r="AR1067" s="476" t="inlineStr">
        <is>
          <t>14.42 → 13.36</t>
        </is>
      </c>
      <c r="BA1067" s="313" t="inlineStr">
        <is>
          <t>자연605</t>
        </is>
      </c>
    </row>
    <row r="1068" ht="16.5" customHeight="1" s="671">
      <c r="B1068" s="367" t="inlineStr">
        <is>
          <t>14.26</t>
        </is>
      </c>
      <c r="C1068" s="351" t="inlineStr">
        <is>
          <t>30,944</t>
        </is>
      </c>
      <c r="D1068" s="727" t="n">
        <v>-1570</v>
      </c>
      <c r="E1068" s="352" t="inlineStr">
        <is>
          <t>361.03</t>
        </is>
      </c>
      <c r="F1068" s="341" t="n">
        <v>82.67</v>
      </c>
      <c r="G1068" s="355" t="inlineStr">
        <is>
          <t>361.55</t>
        </is>
      </c>
      <c r="H1068" s="356" t="inlineStr">
        <is>
          <t>367.49</t>
        </is>
      </c>
      <c r="I1068" s="354" t="inlineStr">
        <is>
          <t>경북대</t>
        </is>
      </c>
      <c r="J1068" s="340" t="inlineStr">
        <is>
          <t>미디어커뮤니케이션학과</t>
        </is>
      </c>
      <c r="K1068" s="339" t="inlineStr">
        <is>
          <t>통합</t>
        </is>
      </c>
      <c r="L1068" s="357" t="n">
        <v>7</v>
      </c>
      <c r="M1068" s="358" t="inlineStr">
        <is>
          <t xml:space="preserve">659.83 / </t>
        </is>
      </c>
      <c r="N1068" s="359" t="n">
        <v>1000</v>
      </c>
      <c r="O1068" s="360" t="inlineStr">
        <is>
          <t>표점</t>
        </is>
      </c>
      <c r="P1068" s="343" t="inlineStr">
        <is>
          <t>변표</t>
        </is>
      </c>
      <c r="Q1068" s="342" t="inlineStr">
        <is>
          <t>2과목</t>
        </is>
      </c>
      <c r="R1068" s="344" t="n">
        <v>38</v>
      </c>
      <c r="S1068" s="345" t="n">
        <v>25</v>
      </c>
      <c r="T1068" s="362" t="n">
        <v>25</v>
      </c>
      <c r="U1068" s="361" t="n">
        <v>82.67</v>
      </c>
      <c r="V1068" s="346" t="n">
        <v>120.4216509627202</v>
      </c>
      <c r="W1068" s="348" t="n">
        <v>119.5727673084802</v>
      </c>
      <c r="X1068" s="347" t="n">
        <v>60.78</v>
      </c>
      <c r="Y1068" s="357" t="n">
        <v>61.33</v>
      </c>
      <c r="Z1068" s="365" t="inlineStr">
        <is>
          <t>2등급</t>
        </is>
      </c>
      <c r="AA1068" s="350" t="n">
        <v>121.25</v>
      </c>
      <c r="AB1068" s="349" t="inlineStr">
        <is>
          <t>만점</t>
        </is>
      </c>
      <c r="AC1068" s="350" t="n">
        <v>10</v>
      </c>
      <c r="AD1068" s="349" t="inlineStr">
        <is>
          <t>만점</t>
        </is>
      </c>
      <c r="AE1068" s="364" t="n">
        <v>0</v>
      </c>
      <c r="AF1068" s="366" t="n">
        <v>0</v>
      </c>
      <c r="AG1068" s="363" t="n">
        <v>0</v>
      </c>
      <c r="AH1068" s="635" t="inlineStr">
        <is>
          <t xml:space="preserve"> 과탐(Ⅰ,Ⅱ)/ 과탐(Ⅱ,Ⅱ) 5%가산</t>
        </is>
      </c>
      <c r="AL1068" s="487" t="inlineStr">
        <is>
          <t>경북대 미디어커뮤니케이션학과</t>
        </is>
      </c>
      <c r="AM1068" s="477" t="inlineStr">
        <is>
          <t>통합</t>
        </is>
      </c>
      <c r="AN1068" s="637" t="n">
        <v>100</v>
      </c>
      <c r="AO1068" s="478" t="n">
        <v>-1570</v>
      </c>
      <c r="AP1068" s="463" t="n">
        <v>-735</v>
      </c>
      <c r="AQ1068" s="479" t="n">
        <v>-835</v>
      </c>
      <c r="AR1068" s="476" t="inlineStr">
        <is>
          <t>14.43 → 13.37</t>
        </is>
      </c>
      <c r="BA1068" s="313" t="inlineStr">
        <is>
          <t>통합인문450</t>
        </is>
      </c>
    </row>
    <row r="1069" ht="16.5" customHeight="1" s="671">
      <c r="B1069" s="367" t="inlineStr">
        <is>
          <t>14.21</t>
        </is>
      </c>
      <c r="C1069" s="351" t="inlineStr">
        <is>
          <t>30,836</t>
        </is>
      </c>
      <c r="D1069" s="727" t="n">
        <v>-1570</v>
      </c>
      <c r="E1069" s="352" t="inlineStr">
        <is>
          <t>361.37</t>
        </is>
      </c>
      <c r="F1069" s="341" t="n">
        <v>82.66</v>
      </c>
      <c r="G1069" s="355" t="inlineStr">
        <is>
          <t>361.52</t>
        </is>
      </c>
      <c r="H1069" s="356" t="inlineStr">
        <is>
          <t>367.46</t>
        </is>
      </c>
      <c r="I1069" s="354" t="inlineStr">
        <is>
          <t>부산대</t>
        </is>
      </c>
      <c r="J1069" s="340" t="inlineStr">
        <is>
          <t>행정학과</t>
        </is>
      </c>
      <c r="K1069" s="339" t="inlineStr">
        <is>
          <t>통합</t>
        </is>
      </c>
      <c r="L1069" s="357" t="n">
        <v>18</v>
      </c>
      <c r="M1069" s="358" t="inlineStr">
        <is>
          <t xml:space="preserve">690 / </t>
        </is>
      </c>
      <c r="N1069" s="359" t="n">
        <v>1000</v>
      </c>
      <c r="O1069" s="360" t="inlineStr">
        <is>
          <t>표점</t>
        </is>
      </c>
      <c r="P1069" s="343" t="inlineStr">
        <is>
          <t>표점</t>
        </is>
      </c>
      <c r="Q1069" s="342" t="inlineStr">
        <is>
          <t>2과목</t>
        </is>
      </c>
      <c r="R1069" s="344" t="n">
        <v>30</v>
      </c>
      <c r="S1069" s="345" t="n">
        <v>25</v>
      </c>
      <c r="T1069" s="362" t="n">
        <v>25</v>
      </c>
      <c r="U1069" s="361" t="n">
        <v>82.66</v>
      </c>
      <c r="V1069" s="346" t="n">
        <v>120.4094755973043</v>
      </c>
      <c r="W1069" s="348" t="n">
        <v>119.5646503982028</v>
      </c>
      <c r="X1069" s="347" t="n">
        <v>60.77</v>
      </c>
      <c r="Y1069" s="357" t="inlineStr"/>
      <c r="Z1069" s="365" t="inlineStr">
        <is>
          <t>2등급</t>
        </is>
      </c>
      <c r="AA1069" s="350" t="n">
        <v>198</v>
      </c>
      <c r="AB1069" s="349" t="inlineStr">
        <is>
          <t>만점</t>
        </is>
      </c>
      <c r="AC1069" s="350" t="n">
        <v>10</v>
      </c>
      <c r="AD1069" s="349" t="inlineStr">
        <is>
          <t>만점</t>
        </is>
      </c>
      <c r="AE1069" s="364" t="n">
        <v>0</v>
      </c>
      <c r="AF1069" s="366" t="n">
        <v>0</v>
      </c>
      <c r="AG1069" s="363" t="n">
        <v>0</v>
      </c>
      <c r="AH1069" s="635" t="inlineStr"/>
      <c r="AL1069" s="487" t="inlineStr">
        <is>
          <t>부산대 행정학과</t>
        </is>
      </c>
      <c r="AM1069" s="477" t="inlineStr">
        <is>
          <t>통합</t>
        </is>
      </c>
      <c r="AN1069" s="637" t="n">
        <v>100</v>
      </c>
      <c r="AO1069" s="478" t="n">
        <v>-1570</v>
      </c>
      <c r="AP1069" s="463" t="n">
        <v>-735</v>
      </c>
      <c r="AQ1069" s="479" t="n">
        <v>-835</v>
      </c>
      <c r="AR1069" s="476" t="inlineStr">
        <is>
          <t>14.45 → 13.38</t>
        </is>
      </c>
      <c r="BA1069" s="313" t="inlineStr">
        <is>
          <t>통합인문451</t>
        </is>
      </c>
    </row>
    <row r="1070" ht="16.5" customHeight="1" s="671">
      <c r="B1070" s="367" t="inlineStr">
        <is>
          <t>14.46</t>
        </is>
      </c>
      <c r="C1070" s="351" t="inlineStr">
        <is>
          <t>31,378</t>
        </is>
      </c>
      <c r="D1070" s="727" t="n">
        <v>-1570</v>
      </c>
      <c r="E1070" s="352" t="inlineStr"/>
      <c r="F1070" s="341" t="n">
        <v>82.64</v>
      </c>
      <c r="G1070" s="355" t="inlineStr">
        <is>
          <t>360.95</t>
        </is>
      </c>
      <c r="H1070" s="356" t="inlineStr">
        <is>
          <t>367.65</t>
        </is>
      </c>
      <c r="I1070" s="354" t="inlineStr">
        <is>
          <t>전남대</t>
        </is>
      </c>
      <c r="J1070" s="340" t="inlineStr">
        <is>
          <t>간호학과</t>
        </is>
      </c>
      <c r="K1070" s="339" t="inlineStr">
        <is>
          <t>자연</t>
        </is>
      </c>
      <c r="L1070" s="357" t="n">
        <v>22</v>
      </c>
      <c r="M1070" s="358" t="inlineStr">
        <is>
          <t xml:space="preserve">889.363 / </t>
        </is>
      </c>
      <c r="N1070" s="359" t="n">
        <v>800</v>
      </c>
      <c r="O1070" s="360" t="inlineStr">
        <is>
          <t>표점/만점</t>
        </is>
      </c>
      <c r="P1070" s="343" t="inlineStr">
        <is>
          <t>표점/만점</t>
        </is>
      </c>
      <c r="Q1070" s="342" t="inlineStr">
        <is>
          <t>2과목</t>
        </is>
      </c>
      <c r="R1070" s="344" t="n">
        <v>30</v>
      </c>
      <c r="S1070" s="345" t="n">
        <v>40</v>
      </c>
      <c r="T1070" s="362" t="n">
        <v>30</v>
      </c>
      <c r="U1070" s="361" t="n">
        <v>82.64</v>
      </c>
      <c r="V1070" s="346" t="n">
        <v>120.4003481802092</v>
      </c>
      <c r="W1070" s="348" t="n">
        <v>119.5585654534728</v>
      </c>
      <c r="X1070" s="347" t="inlineStr">
        <is>
          <t>60.8/67.91</t>
        </is>
      </c>
      <c r="Y1070" s="357" t="inlineStr"/>
      <c r="Z1070" s="365" t="inlineStr">
        <is>
          <t>2등급</t>
        </is>
      </c>
      <c r="AA1070" s="350" t="n">
        <v>190</v>
      </c>
      <c r="AB1070" s="349" t="inlineStr">
        <is>
          <t>만점</t>
        </is>
      </c>
      <c r="AC1070" s="350" t="n">
        <v>10</v>
      </c>
      <c r="AD1070" s="349" t="inlineStr">
        <is>
          <t>만점</t>
        </is>
      </c>
      <c r="AE1070" s="364" t="n">
        <v>0</v>
      </c>
      <c r="AF1070" s="366" t="n">
        <v>0</v>
      </c>
      <c r="AG1070" s="363" t="n">
        <v>0</v>
      </c>
      <c r="AH1070" s="635" t="inlineStr"/>
      <c r="AL1070" s="487" t="inlineStr">
        <is>
          <t>전남대 간호학과</t>
        </is>
      </c>
      <c r="AM1070" s="477" t="inlineStr">
        <is>
          <t>자연</t>
        </is>
      </c>
      <c r="AN1070" s="637" t="n">
        <v>100</v>
      </c>
      <c r="AO1070" s="478" t="n">
        <v>-1570</v>
      </c>
      <c r="AP1070" s="463" t="n">
        <v>-1570</v>
      </c>
      <c r="AQ1070" s="479" t="n">
        <v>0</v>
      </c>
      <c r="AR1070" s="476" t="inlineStr">
        <is>
          <t>14.47 → 13.02</t>
        </is>
      </c>
      <c r="BA1070" s="313" t="inlineStr">
        <is>
          <t>통합인문452</t>
        </is>
      </c>
    </row>
    <row r="1071" ht="16.5" customHeight="1" s="671">
      <c r="B1071" s="367" t="inlineStr">
        <is>
          <t>14.47</t>
        </is>
      </c>
      <c r="C1071" s="351" t="inlineStr">
        <is>
          <t>31,400</t>
        </is>
      </c>
      <c r="D1071" s="727" t="n">
        <v>-1570</v>
      </c>
      <c r="E1071" s="352" t="inlineStr"/>
      <c r="F1071" s="341" t="n">
        <v>82.63</v>
      </c>
      <c r="G1071" s="355" t="inlineStr">
        <is>
          <t>360.94</t>
        </is>
      </c>
      <c r="H1071" s="356" t="inlineStr">
        <is>
          <t>367.63</t>
        </is>
      </c>
      <c r="I1071" s="354" t="inlineStr">
        <is>
          <t>충남대</t>
        </is>
      </c>
      <c r="J1071" s="340" t="inlineStr">
        <is>
          <t>자율전공융합학부</t>
        </is>
      </c>
      <c r="K1071" s="339" t="inlineStr">
        <is>
          <t>자연</t>
        </is>
      </c>
      <c r="L1071" s="357" t="n">
        <v>6</v>
      </c>
      <c r="M1071" s="358" t="inlineStr">
        <is>
          <t xml:space="preserve">178.42 / </t>
        </is>
      </c>
      <c r="N1071" s="359" t="n">
        <v>300</v>
      </c>
      <c r="O1071" s="360" t="inlineStr">
        <is>
          <t>표점</t>
        </is>
      </c>
      <c r="P1071" s="343" t="inlineStr">
        <is>
          <t>표점</t>
        </is>
      </c>
      <c r="Q1071" s="342" t="inlineStr">
        <is>
          <t>2과목</t>
        </is>
      </c>
      <c r="R1071" s="344" t="n">
        <v>35</v>
      </c>
      <c r="S1071" s="345" t="n">
        <v>35</v>
      </c>
      <c r="T1071" s="362" t="n">
        <v>30</v>
      </c>
      <c r="U1071" s="361" t="n">
        <v>82.63</v>
      </c>
      <c r="V1071" s="346" t="n">
        <v>120.3958066873354</v>
      </c>
      <c r="W1071" s="348" t="n">
        <v>119.5555377915569</v>
      </c>
      <c r="X1071" s="347" t="n">
        <v>60.49</v>
      </c>
      <c r="Y1071" s="357" t="inlineStr"/>
      <c r="Z1071" s="365" t="inlineStr">
        <is>
          <t>2등급</t>
        </is>
      </c>
      <c r="AA1071" s="350" t="n">
        <v>-2</v>
      </c>
      <c r="AB1071" s="349" t="inlineStr">
        <is>
          <t>만점</t>
        </is>
      </c>
      <c r="AC1071" s="350" t="n">
        <v>0</v>
      </c>
      <c r="AD1071" s="349" t="inlineStr">
        <is>
          <t>만점</t>
        </is>
      </c>
      <c r="AE1071" s="364" t="n">
        <v>0</v>
      </c>
      <c r="AF1071" s="366" t="n">
        <v>0</v>
      </c>
      <c r="AG1071" s="363" t="n">
        <v>0</v>
      </c>
      <c r="AH1071" s="635" t="inlineStr"/>
      <c r="AL1071" s="487" t="inlineStr">
        <is>
          <t>충남대 자율전공융합학부</t>
        </is>
      </c>
      <c r="AM1071" s="477" t="inlineStr">
        <is>
          <t>자연</t>
        </is>
      </c>
      <c r="AN1071" s="637" t="n">
        <v>100</v>
      </c>
      <c r="AO1071" s="478" t="n">
        <v>-1570</v>
      </c>
      <c r="AP1071" s="463" t="n">
        <v>-1570</v>
      </c>
      <c r="AQ1071" s="479" t="n">
        <v>0</v>
      </c>
      <c r="AR1071" s="476" t="inlineStr">
        <is>
          <t>14.47 → 13.02</t>
        </is>
      </c>
      <c r="BA1071" s="313" t="inlineStr">
        <is>
          <t>자연606</t>
        </is>
      </c>
    </row>
    <row r="1072" ht="16.5" customHeight="1" s="671">
      <c r="B1072" s="367" t="inlineStr">
        <is>
          <t>14.51</t>
        </is>
      </c>
      <c r="C1072" s="351" t="inlineStr">
        <is>
          <t>31,487</t>
        </is>
      </c>
      <c r="D1072" s="727" t="n">
        <v>-1570</v>
      </c>
      <c r="E1072" s="352" t="inlineStr">
        <is>
          <t>360.87</t>
        </is>
      </c>
      <c r="F1072" s="341" t="n">
        <v>82.58</v>
      </c>
      <c r="G1072" s="355" t="inlineStr">
        <is>
          <t>361.40</t>
        </is>
      </c>
      <c r="H1072" s="356" t="inlineStr">
        <is>
          <t>367.33</t>
        </is>
      </c>
      <c r="I1072" s="354" t="inlineStr">
        <is>
          <t>인하대</t>
        </is>
      </c>
      <c r="J1072" s="340" t="inlineStr">
        <is>
          <t>아동심리학과</t>
        </is>
      </c>
      <c r="K1072" s="339" t="inlineStr">
        <is>
          <t>통합</t>
        </is>
      </c>
      <c r="L1072" s="357" t="n">
        <v>7</v>
      </c>
      <c r="M1072" s="358" t="inlineStr">
        <is>
          <t xml:space="preserve">883.1 / </t>
        </is>
      </c>
      <c r="N1072" s="359" t="n">
        <v>1000</v>
      </c>
      <c r="O1072" s="360" t="inlineStr">
        <is>
          <t>표점/만점</t>
        </is>
      </c>
      <c r="P1072" s="343" t="inlineStr">
        <is>
          <t>변표/만점</t>
        </is>
      </c>
      <c r="Q1072" s="342" t="inlineStr">
        <is>
          <t>2과목</t>
        </is>
      </c>
      <c r="R1072" s="344" t="n">
        <v>35</v>
      </c>
      <c r="S1072" s="345" t="n">
        <v>25</v>
      </c>
      <c r="T1072" s="362" t="n">
        <v>25</v>
      </c>
      <c r="U1072" s="361" t="n">
        <v>82.58</v>
      </c>
      <c r="V1072" s="346" t="n">
        <v>120.362526332872</v>
      </c>
      <c r="W1072" s="348" t="n">
        <v>119.5333508885813</v>
      </c>
      <c r="X1072" s="347" t="n">
        <v>60.75</v>
      </c>
      <c r="Y1072" s="357" t="n">
        <v>61.21</v>
      </c>
      <c r="Z1072" s="365" t="inlineStr">
        <is>
          <t>2등급</t>
        </is>
      </c>
      <c r="AA1072" s="350" t="n">
        <v>148</v>
      </c>
      <c r="AB1072" s="349" t="inlineStr">
        <is>
          <t>만점</t>
        </is>
      </c>
      <c r="AC1072" s="350" t="n">
        <v>0</v>
      </c>
      <c r="AD1072" s="349" t="inlineStr">
        <is>
          <t>만점</t>
        </is>
      </c>
      <c r="AE1072" s="364" t="n">
        <v>0</v>
      </c>
      <c r="AF1072" s="366" t="n">
        <v>0</v>
      </c>
      <c r="AG1072" s="363" t="n">
        <v>0</v>
      </c>
      <c r="AH1072" s="635" t="inlineStr"/>
      <c r="AL1072" s="487" t="inlineStr">
        <is>
          <t>인하대 아동심리학과</t>
        </is>
      </c>
      <c r="AM1072" s="477" t="inlineStr">
        <is>
          <t>통합</t>
        </is>
      </c>
      <c r="AN1072" s="637" t="n">
        <v>100</v>
      </c>
      <c r="AO1072" s="478" t="n">
        <v>-1570</v>
      </c>
      <c r="AP1072" s="463" t="n">
        <v>-735</v>
      </c>
      <c r="AQ1072" s="479" t="n">
        <v>-835</v>
      </c>
      <c r="AR1072" s="476" t="inlineStr">
        <is>
          <t>14.53 → 13.46</t>
        </is>
      </c>
      <c r="BA1072" s="313" t="inlineStr">
        <is>
          <t>자연607</t>
        </is>
      </c>
    </row>
    <row r="1073" ht="16.5" customHeight="1" s="671">
      <c r="B1073" s="367" t="inlineStr">
        <is>
          <t>14.59</t>
        </is>
      </c>
      <c r="C1073" s="351" t="inlineStr">
        <is>
          <t>31,660</t>
        </is>
      </c>
      <c r="D1073" s="727" t="n">
        <v>-1570</v>
      </c>
      <c r="E1073" s="352" t="inlineStr"/>
      <c r="F1073" s="341" t="n">
        <v>82.54000000000001</v>
      </c>
      <c r="G1073" s="355" t="inlineStr">
        <is>
          <t>360.79</t>
        </is>
      </c>
      <c r="H1073" s="356" t="inlineStr">
        <is>
          <t>367.39</t>
        </is>
      </c>
      <c r="I1073" s="354" t="inlineStr">
        <is>
          <t>인하대</t>
        </is>
      </c>
      <c r="J1073" s="340" t="inlineStr">
        <is>
          <t>데이터사이언스학과</t>
        </is>
      </c>
      <c r="K1073" s="339" t="inlineStr">
        <is>
          <t>자연</t>
        </is>
      </c>
      <c r="L1073" s="357" t="n">
        <v>16</v>
      </c>
      <c r="M1073" s="358" t="inlineStr">
        <is>
          <t xml:space="preserve">892.3 / </t>
        </is>
      </c>
      <c r="N1073" s="359" t="n">
        <v>1000</v>
      </c>
      <c r="O1073" s="360" t="inlineStr">
        <is>
          <t>표점/만점</t>
        </is>
      </c>
      <c r="P1073" s="343" t="inlineStr">
        <is>
          <t>변표/만점</t>
        </is>
      </c>
      <c r="Q1073" s="342" t="inlineStr">
        <is>
          <t>2과목</t>
        </is>
      </c>
      <c r="R1073" s="344" t="n">
        <v>25</v>
      </c>
      <c r="S1073" s="345" t="n">
        <v>35</v>
      </c>
      <c r="T1073" s="362" t="n">
        <v>30</v>
      </c>
      <c r="U1073" s="361" t="n">
        <v>82.54000000000001</v>
      </c>
      <c r="V1073" s="346" t="n">
        <v>120.3388742238779</v>
      </c>
      <c r="W1073" s="348" t="n">
        <v>119.5175828159186</v>
      </c>
      <c r="X1073" s="347" t="n">
        <v>60.47</v>
      </c>
      <c r="Y1073" s="357" t="n">
        <v>61.19</v>
      </c>
      <c r="Z1073" s="365" t="inlineStr">
        <is>
          <t>2등급</t>
        </is>
      </c>
      <c r="AA1073" s="350" t="n">
        <v>98</v>
      </c>
      <c r="AB1073" s="349" t="inlineStr">
        <is>
          <t>만점</t>
        </is>
      </c>
      <c r="AC1073" s="350" t="n">
        <v>0</v>
      </c>
      <c r="AD1073" s="349" t="inlineStr">
        <is>
          <t>만점</t>
        </is>
      </c>
      <c r="AE1073" s="364" t="n">
        <v>0</v>
      </c>
      <c r="AF1073" s="366" t="n">
        <v>16.831</v>
      </c>
      <c r="AG1073" s="363" t="n">
        <v>0</v>
      </c>
      <c r="AH1073" s="635" t="inlineStr">
        <is>
          <t xml:space="preserve"> 미/기/과탐 3%</t>
        </is>
      </c>
      <c r="AL1073" s="487" t="inlineStr">
        <is>
          <t>인하대 데이터사이언스학과</t>
        </is>
      </c>
      <c r="AM1073" s="477" t="inlineStr">
        <is>
          <t>자연</t>
        </is>
      </c>
      <c r="AN1073" s="637" t="n">
        <v>100</v>
      </c>
      <c r="AO1073" s="478" t="n">
        <v>-1570</v>
      </c>
      <c r="AP1073" s="463" t="n">
        <v>-1570</v>
      </c>
      <c r="AQ1073" s="479" t="n">
        <v>0</v>
      </c>
      <c r="AR1073" s="476" t="inlineStr">
        <is>
          <t>14.59 → 13.14</t>
        </is>
      </c>
      <c r="BA1073" s="313" t="inlineStr">
        <is>
          <t>자연608</t>
        </is>
      </c>
    </row>
    <row r="1074" ht="16.5" customHeight="1" s="671">
      <c r="B1074" s="367" t="inlineStr">
        <is>
          <t>14.60</t>
        </is>
      </c>
      <c r="C1074" s="351" t="inlineStr">
        <is>
          <t>31,682</t>
        </is>
      </c>
      <c r="D1074" s="727" t="n">
        <v>-1570</v>
      </c>
      <c r="E1074" s="352" t="inlineStr"/>
      <c r="F1074" s="341" t="n">
        <v>82.53</v>
      </c>
      <c r="G1074" s="355" t="inlineStr">
        <is>
          <t>360.78</t>
        </is>
      </c>
      <c r="H1074" s="356" t="inlineStr">
        <is>
          <t>367.37</t>
        </is>
      </c>
      <c r="I1074" s="354" t="inlineStr">
        <is>
          <t>부산대</t>
        </is>
      </c>
      <c r="J1074" s="340" t="inlineStr">
        <is>
          <t>항공우주공학과</t>
        </is>
      </c>
      <c r="K1074" s="339" t="inlineStr">
        <is>
          <t>자연</t>
        </is>
      </c>
      <c r="L1074" s="357" t="n">
        <v>16</v>
      </c>
      <c r="M1074" s="358" t="inlineStr">
        <is>
          <t xml:space="preserve">689 / </t>
        </is>
      </c>
      <c r="N1074" s="359" t="n">
        <v>1000</v>
      </c>
      <c r="O1074" s="360" t="inlineStr">
        <is>
          <t>표점</t>
        </is>
      </c>
      <c r="P1074" s="343" t="inlineStr">
        <is>
          <t>표점</t>
        </is>
      </c>
      <c r="Q1074" s="342" t="inlineStr">
        <is>
          <t>2과목</t>
        </is>
      </c>
      <c r="R1074" s="344" t="n">
        <v>20</v>
      </c>
      <c r="S1074" s="345" t="n">
        <v>30</v>
      </c>
      <c r="T1074" s="362" t="n">
        <v>30</v>
      </c>
      <c r="U1074" s="361" t="n">
        <v>82.53</v>
      </c>
      <c r="V1074" s="346" t="n">
        <v>120.3331373052874</v>
      </c>
      <c r="W1074" s="348" t="n">
        <v>119.5137582035249</v>
      </c>
      <c r="X1074" s="347" t="n">
        <v>60.47</v>
      </c>
      <c r="Y1074" s="357" t="inlineStr"/>
      <c r="Z1074" s="365" t="inlineStr">
        <is>
          <t>2등급</t>
        </is>
      </c>
      <c r="AA1074" s="350" t="n">
        <v>198</v>
      </c>
      <c r="AB1074" s="349" t="inlineStr">
        <is>
          <t>만점</t>
        </is>
      </c>
      <c r="AC1074" s="350" t="n">
        <v>10</v>
      </c>
      <c r="AD1074" s="349" t="inlineStr">
        <is>
          <t>만점</t>
        </is>
      </c>
      <c r="AE1074" s="364" t="n">
        <v>0</v>
      </c>
      <c r="AF1074" s="366" t="n">
        <v>0</v>
      </c>
      <c r="AG1074" s="363" t="n">
        <v>0</v>
      </c>
      <c r="AH1074" s="635" t="inlineStr"/>
      <c r="AL1074" s="487" t="inlineStr">
        <is>
          <t>부산대 항공우주공학과</t>
        </is>
      </c>
      <c r="AM1074" s="477" t="inlineStr">
        <is>
          <t>자연</t>
        </is>
      </c>
      <c r="AN1074" s="637" t="n">
        <v>100</v>
      </c>
      <c r="AO1074" s="478" t="n">
        <v>-1570</v>
      </c>
      <c r="AP1074" s="463" t="n">
        <v>-1570</v>
      </c>
      <c r="AQ1074" s="479" t="n">
        <v>0</v>
      </c>
      <c r="AR1074" s="476" t="inlineStr">
        <is>
          <t>14.60 → 13.15</t>
        </is>
      </c>
      <c r="BA1074" s="313" t="inlineStr">
        <is>
          <t>통합인문453</t>
        </is>
      </c>
    </row>
    <row r="1075" ht="16.5" customHeight="1" s="671">
      <c r="B1075" s="367" t="inlineStr">
        <is>
          <t>14.60</t>
        </is>
      </c>
      <c r="C1075" s="351" t="inlineStr">
        <is>
          <t>31,682</t>
        </is>
      </c>
      <c r="D1075" s="727" t="n">
        <v>-1570</v>
      </c>
      <c r="E1075" s="352" t="inlineStr"/>
      <c r="F1075" s="341" t="n">
        <v>82.53</v>
      </c>
      <c r="G1075" s="355" t="inlineStr">
        <is>
          <t>360.78</t>
        </is>
      </c>
      <c r="H1075" s="356" t="inlineStr">
        <is>
          <t>367.37</t>
        </is>
      </c>
      <c r="I1075" s="354" t="inlineStr">
        <is>
          <t>상명대</t>
        </is>
      </c>
      <c r="J1075" s="340" t="inlineStr">
        <is>
          <t>컴퓨터과학전공</t>
        </is>
      </c>
      <c r="K1075" s="339" t="inlineStr">
        <is>
          <t>자연</t>
        </is>
      </c>
      <c r="L1075" s="357" t="n">
        <v>32</v>
      </c>
      <c r="M1075" s="358" t="inlineStr">
        <is>
          <t xml:space="preserve">903.4 / </t>
        </is>
      </c>
      <c r="N1075" s="359" t="n">
        <v>1000</v>
      </c>
      <c r="O1075" s="360" t="inlineStr">
        <is>
          <t>백분위</t>
        </is>
      </c>
      <c r="P1075" s="343" t="inlineStr">
        <is>
          <t>백분위</t>
        </is>
      </c>
      <c r="Q1075" s="342" t="inlineStr">
        <is>
          <t>1과목</t>
        </is>
      </c>
      <c r="R1075" s="344" t="n">
        <v>25</v>
      </c>
      <c r="S1075" s="345" t="n">
        <v>35</v>
      </c>
      <c r="T1075" s="362" t="n">
        <v>20</v>
      </c>
      <c r="U1075" s="361" t="n">
        <v>82.53</v>
      </c>
      <c r="V1075" s="346" t="n">
        <v>120.3328402366864</v>
      </c>
      <c r="W1075" s="348" t="n">
        <v>119.5135601577909</v>
      </c>
      <c r="X1075" s="347" t="n">
        <v>60.47</v>
      </c>
      <c r="Y1075" s="357" t="inlineStr"/>
      <c r="Z1075" s="365" t="inlineStr">
        <is>
          <t>2등급</t>
        </is>
      </c>
      <c r="AA1075" s="350" t="n">
        <v>196</v>
      </c>
      <c r="AB1075" s="349" t="inlineStr">
        <is>
          <t>만점</t>
        </is>
      </c>
      <c r="AC1075" s="350" t="n">
        <v>10</v>
      </c>
      <c r="AD1075" s="349" t="inlineStr">
        <is>
          <t>만점</t>
        </is>
      </c>
      <c r="AE1075" s="364" t="n">
        <v>0</v>
      </c>
      <c r="AF1075" s="366" t="n">
        <v>37.139</v>
      </c>
      <c r="AG1075" s="363" t="n">
        <v>0</v>
      </c>
      <c r="AH1075" s="635" t="inlineStr">
        <is>
          <t xml:space="preserve"> 미기10%과5%</t>
        </is>
      </c>
      <c r="AL1075" s="487" t="inlineStr">
        <is>
          <t>상명대 컴퓨터과학전공</t>
        </is>
      </c>
      <c r="AM1075" s="477" t="inlineStr">
        <is>
          <t>자연</t>
        </is>
      </c>
      <c r="AN1075" s="637" t="n">
        <v>100</v>
      </c>
      <c r="AO1075" s="478" t="n">
        <v>-1570</v>
      </c>
      <c r="AP1075" s="463" t="n">
        <v>-1570</v>
      </c>
      <c r="AQ1075" s="479" t="n">
        <v>0</v>
      </c>
      <c r="AR1075" s="476" t="inlineStr">
        <is>
          <t>14.60 → 13.15</t>
        </is>
      </c>
      <c r="BA1075" s="313" t="inlineStr">
        <is>
          <t>통합인문454</t>
        </is>
      </c>
    </row>
    <row r="1076" ht="16.5" customHeight="1" s="671">
      <c r="B1076" s="367" t="inlineStr">
        <is>
          <t>14.39</t>
        </is>
      </c>
      <c r="C1076" s="351" t="inlineStr">
        <is>
          <t>31,226</t>
        </is>
      </c>
      <c r="D1076" s="727" t="n">
        <v>-1570</v>
      </c>
      <c r="E1076" s="352" t="inlineStr">
        <is>
          <t>361.09</t>
        </is>
      </c>
      <c r="F1076" s="341" t="n">
        <v>82.5</v>
      </c>
      <c r="G1076" s="355" t="inlineStr">
        <is>
          <t>361.26</t>
        </is>
      </c>
      <c r="H1076" s="356" t="inlineStr">
        <is>
          <t>367.01</t>
        </is>
      </c>
      <c r="I1076" s="354" t="inlineStr">
        <is>
          <t>경북대</t>
        </is>
      </c>
      <c r="J1076" s="340" t="inlineStr">
        <is>
          <t>경상대학 자율학부</t>
        </is>
      </c>
      <c r="K1076" s="339" t="inlineStr">
        <is>
          <t>통합</t>
        </is>
      </c>
      <c r="L1076" s="357" t="n">
        <v>10</v>
      </c>
      <c r="M1076" s="358" t="inlineStr">
        <is>
          <t xml:space="preserve">659.39 / </t>
        </is>
      </c>
      <c r="N1076" s="359" t="n">
        <v>1000</v>
      </c>
      <c r="O1076" s="360" t="inlineStr">
        <is>
          <t>표점</t>
        </is>
      </c>
      <c r="P1076" s="343" t="inlineStr">
        <is>
          <t>변표</t>
        </is>
      </c>
      <c r="Q1076" s="342" t="inlineStr">
        <is>
          <t>2과목</t>
        </is>
      </c>
      <c r="R1076" s="344" t="n">
        <v>38</v>
      </c>
      <c r="S1076" s="345" t="n">
        <v>25</v>
      </c>
      <c r="T1076" s="362" t="n">
        <v>25</v>
      </c>
      <c r="U1076" s="361" t="n">
        <v>82.5</v>
      </c>
      <c r="V1076" s="346" t="n">
        <v>120.3134985661614</v>
      </c>
      <c r="W1076" s="348" t="n">
        <v>119.5006657107743</v>
      </c>
      <c r="X1076" s="347" t="n">
        <v>60.72</v>
      </c>
      <c r="Y1076" s="357" t="n">
        <v>61.27</v>
      </c>
      <c r="Z1076" s="365" t="inlineStr">
        <is>
          <t>2등급</t>
        </is>
      </c>
      <c r="AA1076" s="350" t="n">
        <v>121.25</v>
      </c>
      <c r="AB1076" s="349" t="inlineStr">
        <is>
          <t>만점</t>
        </is>
      </c>
      <c r="AC1076" s="350" t="n">
        <v>10</v>
      </c>
      <c r="AD1076" s="349" t="inlineStr">
        <is>
          <t>만점</t>
        </is>
      </c>
      <c r="AE1076" s="364" t="n">
        <v>0</v>
      </c>
      <c r="AF1076" s="366" t="n">
        <v>0</v>
      </c>
      <c r="AG1076" s="363" t="n">
        <v>0</v>
      </c>
      <c r="AH1076" s="635" t="inlineStr">
        <is>
          <t xml:space="preserve"> 과탐(Ⅰ,Ⅱ)/ 과탐(Ⅱ,Ⅱ) 5%가산</t>
        </is>
      </c>
      <c r="AL1076" s="487" t="inlineStr">
        <is>
          <t>경북대 경상대학 자율학부</t>
        </is>
      </c>
      <c r="AM1076" s="477" t="inlineStr">
        <is>
          <t>통합</t>
        </is>
      </c>
      <c r="AN1076" s="637" t="n">
        <v>100</v>
      </c>
      <c r="AO1076" s="478" t="n">
        <v>-1570</v>
      </c>
      <c r="AP1076" s="463" t="n">
        <v>-734</v>
      </c>
      <c r="AQ1076" s="479" t="n">
        <v>-836</v>
      </c>
      <c r="AR1076" s="476" t="inlineStr">
        <is>
          <t>14.65 → 13.59</t>
        </is>
      </c>
      <c r="BA1076" s="313" t="inlineStr">
        <is>
          <t>자연609</t>
        </is>
      </c>
    </row>
    <row r="1077" ht="16.5" customHeight="1" s="671">
      <c r="B1077" s="367" t="inlineStr">
        <is>
          <t>14.65</t>
        </is>
      </c>
      <c r="C1077" s="351" t="inlineStr">
        <is>
          <t>31,791</t>
        </is>
      </c>
      <c r="D1077" s="727" t="n">
        <v>-1570</v>
      </c>
      <c r="E1077" s="352" t="inlineStr"/>
      <c r="F1077" s="341" t="n">
        <v>82.5</v>
      </c>
      <c r="G1077" s="355" t="inlineStr">
        <is>
          <t>360.72</t>
        </is>
      </c>
      <c r="H1077" s="356" t="inlineStr">
        <is>
          <t>367.30</t>
        </is>
      </c>
      <c r="I1077" s="354" t="inlineStr">
        <is>
          <t>가천대</t>
        </is>
      </c>
      <c r="J1077" s="340" t="inlineStr">
        <is>
          <t>반도체대학</t>
        </is>
      </c>
      <c r="K1077" s="339" t="inlineStr">
        <is>
          <t>자연</t>
        </is>
      </c>
      <c r="L1077" s="357" t="n">
        <v>72</v>
      </c>
      <c r="M1077" s="358" t="inlineStr">
        <is>
          <t xml:space="preserve">85 / </t>
        </is>
      </c>
      <c r="N1077" s="359" t="n">
        <v>100</v>
      </c>
      <c r="O1077" s="360" t="inlineStr">
        <is>
          <t>백분위</t>
        </is>
      </c>
      <c r="P1077" s="343" t="inlineStr">
        <is>
          <t>백분위</t>
        </is>
      </c>
      <c r="Q1077" s="342" t="inlineStr">
        <is>
          <t>1과목</t>
        </is>
      </c>
      <c r="R1077" s="344" t="n">
        <v>25</v>
      </c>
      <c r="S1077" s="345" t="n">
        <v>35</v>
      </c>
      <c r="T1077" s="362" t="n">
        <v>20</v>
      </c>
      <c r="U1077" s="361" t="n">
        <v>82.5</v>
      </c>
      <c r="V1077" s="346" t="n">
        <v>120.3125</v>
      </c>
      <c r="W1077" s="348" t="n">
        <v>119.5</v>
      </c>
      <c r="X1077" s="347" t="n">
        <v>60.45</v>
      </c>
      <c r="Y1077" s="357" t="inlineStr"/>
      <c r="Z1077" s="365" t="inlineStr">
        <is>
          <t>2등급</t>
        </is>
      </c>
      <c r="AA1077" s="350" t="n">
        <v>19</v>
      </c>
      <c r="AB1077" s="349" t="inlineStr">
        <is>
          <t>만점</t>
        </is>
      </c>
      <c r="AC1077" s="350" t="n">
        <v>0</v>
      </c>
      <c r="AD1077" s="349" t="inlineStr">
        <is>
          <t>만점</t>
        </is>
      </c>
      <c r="AE1077" s="364" t="n">
        <v>0</v>
      </c>
      <c r="AF1077" s="366" t="n">
        <v>0</v>
      </c>
      <c r="AG1077" s="363" t="n">
        <v>0</v>
      </c>
      <c r="AH1077" s="635" t="inlineStr"/>
      <c r="AL1077" s="487" t="inlineStr">
        <is>
          <t>가천대 반도체대학</t>
        </is>
      </c>
      <c r="AM1077" s="477" t="inlineStr">
        <is>
          <t>자연</t>
        </is>
      </c>
      <c r="AN1077" s="637" t="n">
        <v>100</v>
      </c>
      <c r="AO1077" s="478" t="n">
        <v>-1570</v>
      </c>
      <c r="AP1077" s="463" t="n">
        <v>-1570</v>
      </c>
      <c r="AQ1077" s="479" t="n">
        <v>0</v>
      </c>
      <c r="AR1077" s="476" t="inlineStr">
        <is>
          <t>14.66 → 13.21</t>
        </is>
      </c>
      <c r="BA1077" s="313" t="inlineStr">
        <is>
          <t>자연610</t>
        </is>
      </c>
    </row>
    <row r="1078" ht="16.5" customHeight="1" s="671">
      <c r="B1078" s="367" t="inlineStr">
        <is>
          <t>14.65</t>
        </is>
      </c>
      <c r="C1078" s="351" t="inlineStr">
        <is>
          <t>31,791</t>
        </is>
      </c>
      <c r="D1078" s="727" t="n">
        <v>-1570</v>
      </c>
      <c r="E1078" s="352" t="inlineStr"/>
      <c r="F1078" s="341" t="n">
        <v>82.5</v>
      </c>
      <c r="G1078" s="355" t="inlineStr">
        <is>
          <t>360.72</t>
        </is>
      </c>
      <c r="H1078" s="356" t="inlineStr">
        <is>
          <t>367.30</t>
        </is>
      </c>
      <c r="I1078" s="354" t="inlineStr">
        <is>
          <t>단국대</t>
        </is>
      </c>
      <c r="J1078" s="340" t="inlineStr">
        <is>
          <t>건축학부[건축학전공(5년제)]</t>
        </is>
      </c>
      <c r="K1078" s="339" t="inlineStr">
        <is>
          <t>자연</t>
        </is>
      </c>
      <c r="L1078" s="357" t="n">
        <v>18</v>
      </c>
      <c r="M1078" s="358" t="inlineStr">
        <is>
          <t xml:space="preserve">861 / </t>
        </is>
      </c>
      <c r="N1078" s="359" t="n">
        <v>1000</v>
      </c>
      <c r="O1078" s="360" t="inlineStr">
        <is>
          <t>백분위</t>
        </is>
      </c>
      <c r="P1078" s="343" t="inlineStr">
        <is>
          <t>백분위</t>
        </is>
      </c>
      <c r="Q1078" s="342" t="inlineStr">
        <is>
          <t>2과목</t>
        </is>
      </c>
      <c r="R1078" s="344" t="n">
        <v>35</v>
      </c>
      <c r="S1078" s="345" t="n">
        <v>25</v>
      </c>
      <c r="T1078" s="362" t="n">
        <v>20</v>
      </c>
      <c r="U1078" s="361" t="n">
        <v>82.5</v>
      </c>
      <c r="V1078" s="346" t="n">
        <v>120.3125</v>
      </c>
      <c r="W1078" s="348" t="n">
        <v>119.5</v>
      </c>
      <c r="X1078" s="347" t="n">
        <v>60.45</v>
      </c>
      <c r="Y1078" s="357" t="inlineStr"/>
      <c r="Z1078" s="365" t="inlineStr">
        <is>
          <t>2등급</t>
        </is>
      </c>
      <c r="AA1078" s="350" t="n">
        <v>196</v>
      </c>
      <c r="AB1078" s="349" t="inlineStr">
        <is>
          <t>만점</t>
        </is>
      </c>
      <c r="AC1078" s="350" t="n">
        <v>5</v>
      </c>
      <c r="AD1078" s="349" t="inlineStr">
        <is>
          <t>만점</t>
        </is>
      </c>
      <c r="AE1078" s="364" t="n">
        <v>0</v>
      </c>
      <c r="AF1078" s="366" t="n">
        <v>0</v>
      </c>
      <c r="AG1078" s="363" t="n">
        <v>0</v>
      </c>
      <c r="AH1078" s="635" t="inlineStr"/>
      <c r="AL1078" s="487" t="inlineStr">
        <is>
          <t>단국대 건축학부[건축학전공(5년제)]</t>
        </is>
      </c>
      <c r="AM1078" s="477" t="inlineStr">
        <is>
          <t>자연</t>
        </is>
      </c>
      <c r="AN1078" s="637" t="n">
        <v>100</v>
      </c>
      <c r="AO1078" s="478" t="n">
        <v>-1570</v>
      </c>
      <c r="AP1078" s="463" t="n">
        <v>-1570</v>
      </c>
      <c r="AQ1078" s="479" t="n">
        <v>0</v>
      </c>
      <c r="AR1078" s="476" t="inlineStr">
        <is>
          <t>14.66 → 13.21</t>
        </is>
      </c>
      <c r="BA1078" s="313" t="inlineStr">
        <is>
          <t>통합인문455</t>
        </is>
      </c>
    </row>
    <row r="1079" ht="16.5" customHeight="1" s="671">
      <c r="B1079" s="367" t="inlineStr">
        <is>
          <t>14.67</t>
        </is>
      </c>
      <c r="C1079" s="351" t="inlineStr">
        <is>
          <t>31,834</t>
        </is>
      </c>
      <c r="D1079" s="727" t="n">
        <v>-1570</v>
      </c>
      <c r="E1079" s="352" t="inlineStr"/>
      <c r="F1079" s="341" t="n">
        <v>82.45999999999999</v>
      </c>
      <c r="G1079" s="355" t="inlineStr">
        <is>
          <t>360.66</t>
        </is>
      </c>
      <c r="H1079" s="356" t="inlineStr">
        <is>
          <t>367.27</t>
        </is>
      </c>
      <c r="I1079" s="354" t="inlineStr">
        <is>
          <t>인하대</t>
        </is>
      </c>
      <c r="J1079" s="340" t="inlineStr">
        <is>
          <t>이차전지융합학과</t>
        </is>
      </c>
      <c r="K1079" s="339" t="inlineStr">
        <is>
          <t>자연</t>
        </is>
      </c>
      <c r="L1079" s="357" t="n">
        <v>16</v>
      </c>
      <c r="M1079" s="358" t="inlineStr">
        <is>
          <t xml:space="preserve">892 / </t>
        </is>
      </c>
      <c r="N1079" s="359" t="n">
        <v>1000</v>
      </c>
      <c r="O1079" s="360" t="inlineStr">
        <is>
          <t>표점/만점</t>
        </is>
      </c>
      <c r="P1079" s="343" t="inlineStr">
        <is>
          <t>변표/만점</t>
        </is>
      </c>
      <c r="Q1079" s="342" t="inlineStr">
        <is>
          <t>2과목</t>
        </is>
      </c>
      <c r="R1079" s="344" t="n">
        <v>25</v>
      </c>
      <c r="S1079" s="345" t="n">
        <v>35</v>
      </c>
      <c r="T1079" s="362" t="n">
        <v>30</v>
      </c>
      <c r="U1079" s="361" t="n">
        <v>82.45999999999999</v>
      </c>
      <c r="V1079" s="346" t="n">
        <v>120.2875568265312</v>
      </c>
      <c r="W1079" s="348" t="n">
        <v>119.4833712176875</v>
      </c>
      <c r="X1079" s="347" t="n">
        <v>60.44</v>
      </c>
      <c r="Y1079" s="357" t="n">
        <v>61.16999999999999</v>
      </c>
      <c r="Z1079" s="365" t="inlineStr">
        <is>
          <t>2등급</t>
        </is>
      </c>
      <c r="AA1079" s="350" t="n">
        <v>98</v>
      </c>
      <c r="AB1079" s="349" t="inlineStr">
        <is>
          <t>만점</t>
        </is>
      </c>
      <c r="AC1079" s="350" t="n">
        <v>0</v>
      </c>
      <c r="AD1079" s="349" t="inlineStr">
        <is>
          <t>만점</t>
        </is>
      </c>
      <c r="AE1079" s="364" t="n">
        <v>0</v>
      </c>
      <c r="AF1079" s="366" t="n">
        <v>16.826</v>
      </c>
      <c r="AG1079" s="363" t="n">
        <v>0</v>
      </c>
      <c r="AH1079" s="635" t="inlineStr">
        <is>
          <t xml:space="preserve"> 미/기/과탐 3%</t>
        </is>
      </c>
      <c r="AL1079" s="487" t="inlineStr">
        <is>
          <t>인하대 이차전지융합학과</t>
        </is>
      </c>
      <c r="AM1079" s="477" t="inlineStr">
        <is>
          <t>자연</t>
        </is>
      </c>
      <c r="AN1079" s="637" t="n">
        <v>100</v>
      </c>
      <c r="AO1079" s="478" t="n">
        <v>-1570</v>
      </c>
      <c r="AP1079" s="463" t="n">
        <v>-1570</v>
      </c>
      <c r="AQ1079" s="479" t="n">
        <v>0</v>
      </c>
      <c r="AR1079" s="476" t="inlineStr">
        <is>
          <t>14.67 → 13.22</t>
        </is>
      </c>
      <c r="BA1079" s="313" t="inlineStr">
        <is>
          <t>자연611</t>
        </is>
      </c>
    </row>
    <row r="1080" ht="16.5" customHeight="1" s="671">
      <c r="B1080" s="367" t="inlineStr">
        <is>
          <t>14.69</t>
        </is>
      </c>
      <c r="C1080" s="351" t="inlineStr">
        <is>
          <t>31,877</t>
        </is>
      </c>
      <c r="D1080" s="727" t="n">
        <v>-1570</v>
      </c>
      <c r="E1080" s="352" t="inlineStr"/>
      <c r="F1080" s="341" t="n">
        <v>82.43000000000001</v>
      </c>
      <c r="G1080" s="355" t="inlineStr">
        <is>
          <t>360.60</t>
        </is>
      </c>
      <c r="H1080" s="356" t="inlineStr">
        <is>
          <t>367.25</t>
        </is>
      </c>
      <c r="I1080" s="354" t="inlineStr">
        <is>
          <t>상명대</t>
        </is>
      </c>
      <c r="J1080" s="340" t="inlineStr">
        <is>
          <t>자유전공(IT계열)</t>
        </is>
      </c>
      <c r="K1080" s="339" t="inlineStr">
        <is>
          <t>자연</t>
        </is>
      </c>
      <c r="L1080" s="357" t="n">
        <v>30</v>
      </c>
      <c r="M1080" s="358" t="inlineStr">
        <is>
          <t xml:space="preserve">902.5 / </t>
        </is>
      </c>
      <c r="N1080" s="359" t="n">
        <v>1000</v>
      </c>
      <c r="O1080" s="360" t="inlineStr">
        <is>
          <t>백분위</t>
        </is>
      </c>
      <c r="P1080" s="343" t="inlineStr">
        <is>
          <t>백분위</t>
        </is>
      </c>
      <c r="Q1080" s="342" t="inlineStr">
        <is>
          <t>1과목</t>
        </is>
      </c>
      <c r="R1080" s="344" t="n">
        <v>25</v>
      </c>
      <c r="S1080" s="345" t="n">
        <v>35</v>
      </c>
      <c r="T1080" s="362" t="n">
        <v>20</v>
      </c>
      <c r="U1080" s="361" t="n">
        <v>82.43000000000001</v>
      </c>
      <c r="V1080" s="346" t="n">
        <v>120.2662721893491</v>
      </c>
      <c r="W1080" s="348" t="n">
        <v>119.4691814595661</v>
      </c>
      <c r="X1080" s="347" t="n">
        <v>60.43</v>
      </c>
      <c r="Y1080" s="357" t="inlineStr"/>
      <c r="Z1080" s="365" t="inlineStr">
        <is>
          <t>2등급</t>
        </is>
      </c>
      <c r="AA1080" s="350" t="n">
        <v>196</v>
      </c>
      <c r="AB1080" s="349" t="inlineStr">
        <is>
          <t>만점</t>
        </is>
      </c>
      <c r="AC1080" s="350" t="n">
        <v>10</v>
      </c>
      <c r="AD1080" s="349" t="inlineStr">
        <is>
          <t>만점</t>
        </is>
      </c>
      <c r="AE1080" s="364" t="n">
        <v>0</v>
      </c>
      <c r="AF1080" s="366" t="n">
        <v>37.094</v>
      </c>
      <c r="AG1080" s="363" t="n">
        <v>0</v>
      </c>
      <c r="AH1080" s="635" t="inlineStr">
        <is>
          <t xml:space="preserve"> 미기10%과5%</t>
        </is>
      </c>
      <c r="AL1080" s="487" t="inlineStr">
        <is>
          <t>상명대 자유전공(IT계열)</t>
        </is>
      </c>
      <c r="AM1080" s="477" t="inlineStr">
        <is>
          <t>자연</t>
        </is>
      </c>
      <c r="AN1080" s="637" t="n">
        <v>100</v>
      </c>
      <c r="AO1080" s="478" t="n">
        <v>-1570</v>
      </c>
      <c r="AP1080" s="463" t="n">
        <v>-1570</v>
      </c>
      <c r="AQ1080" s="479" t="n">
        <v>0</v>
      </c>
      <c r="AR1080" s="476" t="inlineStr">
        <is>
          <t>14.69 → 13.24</t>
        </is>
      </c>
      <c r="BA1080" s="313" t="inlineStr">
        <is>
          <t>통합인문456</t>
        </is>
      </c>
    </row>
    <row r="1081" ht="16.5" customHeight="1" s="671">
      <c r="B1081" s="367" t="inlineStr">
        <is>
          <t>14.47</t>
        </is>
      </c>
      <c r="C1081" s="351" t="inlineStr">
        <is>
          <t>31,400</t>
        </is>
      </c>
      <c r="D1081" s="727" t="n">
        <v>-1570</v>
      </c>
      <c r="E1081" s="352" t="inlineStr">
        <is>
          <t>360.93</t>
        </is>
      </c>
      <c r="F1081" s="341" t="n">
        <v>82.40000000000001</v>
      </c>
      <c r="G1081" s="355" t="inlineStr">
        <is>
          <t>361.09</t>
        </is>
      </c>
      <c r="H1081" s="356" t="inlineStr">
        <is>
          <t>366.88</t>
        </is>
      </c>
      <c r="I1081" s="354" t="inlineStr">
        <is>
          <t>경북대</t>
        </is>
      </c>
      <c r="J1081" s="340" t="inlineStr">
        <is>
          <t>경제통상학부</t>
        </is>
      </c>
      <c r="K1081" s="339" t="inlineStr">
        <is>
          <t>통합</t>
        </is>
      </c>
      <c r="L1081" s="357" t="n">
        <v>29</v>
      </c>
      <c r="M1081" s="358" t="inlineStr">
        <is>
          <t xml:space="preserve">659.12 / </t>
        </is>
      </c>
      <c r="N1081" s="359" t="n">
        <v>1000</v>
      </c>
      <c r="O1081" s="360" t="inlineStr">
        <is>
          <t>표점</t>
        </is>
      </c>
      <c r="P1081" s="343" t="inlineStr">
        <is>
          <t>변표</t>
        </is>
      </c>
      <c r="Q1081" s="342" t="inlineStr">
        <is>
          <t>2과목</t>
        </is>
      </c>
      <c r="R1081" s="344" t="n">
        <v>38</v>
      </c>
      <c r="S1081" s="345" t="n">
        <v>25</v>
      </c>
      <c r="T1081" s="362" t="n">
        <v>25</v>
      </c>
      <c r="U1081" s="361" t="n">
        <v>82.40000000000001</v>
      </c>
      <c r="V1081" s="346" t="n">
        <v>120.2471323228185</v>
      </c>
      <c r="W1081" s="348" t="n">
        <v>119.4564215485457</v>
      </c>
      <c r="X1081" s="347" t="n">
        <v>60.69</v>
      </c>
      <c r="Y1081" s="357" t="n">
        <v>61.23999999999999</v>
      </c>
      <c r="Z1081" s="365" t="inlineStr">
        <is>
          <t>2등급</t>
        </is>
      </c>
      <c r="AA1081" s="350" t="n">
        <v>121.25</v>
      </c>
      <c r="AB1081" s="349" t="inlineStr">
        <is>
          <t>만점</t>
        </is>
      </c>
      <c r="AC1081" s="350" t="n">
        <v>10</v>
      </c>
      <c r="AD1081" s="349" t="inlineStr">
        <is>
          <t>만점</t>
        </is>
      </c>
      <c r="AE1081" s="364" t="n">
        <v>0</v>
      </c>
      <c r="AF1081" s="366" t="n">
        <v>0</v>
      </c>
      <c r="AG1081" s="363" t="n">
        <v>0</v>
      </c>
      <c r="AH1081" s="635" t="inlineStr">
        <is>
          <t xml:space="preserve"> 과탐(Ⅰ,Ⅱ)/ 과탐(Ⅱ,Ⅱ) 5%가산</t>
        </is>
      </c>
      <c r="AL1081" s="487" t="inlineStr">
        <is>
          <t>경북대 경제통상학부</t>
        </is>
      </c>
      <c r="AM1081" s="477" t="inlineStr">
        <is>
          <t>통합</t>
        </is>
      </c>
      <c r="AN1081" s="637" t="n">
        <v>100</v>
      </c>
      <c r="AO1081" s="478" t="n">
        <v>-1570</v>
      </c>
      <c r="AP1081" s="463" t="n">
        <v>-734</v>
      </c>
      <c r="AQ1081" s="479" t="n">
        <v>-836</v>
      </c>
      <c r="AR1081" s="476" t="inlineStr">
        <is>
          <t>14.71 → 13.64</t>
        </is>
      </c>
      <c r="BA1081" s="313" t="inlineStr">
        <is>
          <t>자연612</t>
        </is>
      </c>
    </row>
    <row r="1082" ht="16.5" customHeight="1" s="671">
      <c r="B1082" s="367" t="inlineStr">
        <is>
          <t>14.75</t>
        </is>
      </c>
      <c r="C1082" s="351" t="inlineStr">
        <is>
          <t>32,008</t>
        </is>
      </c>
      <c r="D1082" s="727" t="n">
        <v>-1570</v>
      </c>
      <c r="E1082" s="352" t="inlineStr"/>
      <c r="F1082" s="341" t="n">
        <v>82.34999999999999</v>
      </c>
      <c r="G1082" s="355" t="inlineStr">
        <is>
          <t>360.48</t>
        </is>
      </c>
      <c r="H1082" s="356" t="inlineStr">
        <is>
          <t>367.10</t>
        </is>
      </c>
      <c r="I1082" s="354" t="inlineStr">
        <is>
          <t>인하대</t>
        </is>
      </c>
      <c r="J1082" s="340" t="inlineStr">
        <is>
          <t>생명과학과</t>
        </is>
      </c>
      <c r="K1082" s="339" t="inlineStr">
        <is>
          <t>자연</t>
        </is>
      </c>
      <c r="L1082" s="357" t="n">
        <v>12</v>
      </c>
      <c r="M1082" s="358" t="inlineStr">
        <is>
          <t xml:space="preserve">891.6 / </t>
        </is>
      </c>
      <c r="N1082" s="359" t="n">
        <v>1000</v>
      </c>
      <c r="O1082" s="360" t="inlineStr">
        <is>
          <t>표점/만점</t>
        </is>
      </c>
      <c r="P1082" s="343" t="inlineStr">
        <is>
          <t>변표/만점</t>
        </is>
      </c>
      <c r="Q1082" s="342" t="inlineStr">
        <is>
          <t>2과목</t>
        </is>
      </c>
      <c r="R1082" s="344" t="n">
        <v>25</v>
      </c>
      <c r="S1082" s="345" t="n">
        <v>35</v>
      </c>
      <c r="T1082" s="362" t="n">
        <v>30</v>
      </c>
      <c r="U1082" s="361" t="n">
        <v>82.34999999999999</v>
      </c>
      <c r="V1082" s="346" t="n">
        <v>120.219133630069</v>
      </c>
      <c r="W1082" s="348" t="n">
        <v>119.4377557533794</v>
      </c>
      <c r="X1082" s="347" t="n">
        <v>60.41</v>
      </c>
      <c r="Y1082" s="357" t="n">
        <v>61.13</v>
      </c>
      <c r="Z1082" s="365" t="inlineStr">
        <is>
          <t>2등급</t>
        </is>
      </c>
      <c r="AA1082" s="350" t="n">
        <v>98</v>
      </c>
      <c r="AB1082" s="349" t="inlineStr">
        <is>
          <t>만점</t>
        </is>
      </c>
      <c r="AC1082" s="350" t="n">
        <v>0</v>
      </c>
      <c r="AD1082" s="349" t="inlineStr">
        <is>
          <t>만점</t>
        </is>
      </c>
      <c r="AE1082" s="364" t="n">
        <v>0</v>
      </c>
      <c r="AF1082" s="366" t="n">
        <v>16.817</v>
      </c>
      <c r="AG1082" s="363" t="n">
        <v>0</v>
      </c>
      <c r="AH1082" s="635" t="inlineStr">
        <is>
          <t xml:space="preserve"> 미/기/과탐 3%</t>
        </is>
      </c>
      <c r="AL1082" s="487" t="inlineStr">
        <is>
          <t>인하대 생명과학과</t>
        </is>
      </c>
      <c r="AM1082" s="477" t="inlineStr">
        <is>
          <t>자연</t>
        </is>
      </c>
      <c r="AN1082" s="637" t="n">
        <v>100</v>
      </c>
      <c r="AO1082" s="478" t="n">
        <v>-1570</v>
      </c>
      <c r="AP1082" s="463" t="n">
        <v>-1570</v>
      </c>
      <c r="AQ1082" s="479" t="n">
        <v>0</v>
      </c>
      <c r="AR1082" s="476" t="inlineStr">
        <is>
          <t>14.75 → 13.30</t>
        </is>
      </c>
      <c r="BA1082" s="313" t="inlineStr">
        <is>
          <t>자연613</t>
        </is>
      </c>
    </row>
    <row r="1083" ht="16.5" customHeight="1" s="671">
      <c r="B1083" s="367" t="inlineStr">
        <is>
          <t>14.79</t>
        </is>
      </c>
      <c r="C1083" s="351" t="inlineStr">
        <is>
          <t>32,094</t>
        </is>
      </c>
      <c r="D1083" s="727" t="n">
        <v>-1570</v>
      </c>
      <c r="E1083" s="352" t="inlineStr">
        <is>
          <t>360.42</t>
        </is>
      </c>
      <c r="F1083" s="341" t="n">
        <v>82.31</v>
      </c>
      <c r="G1083" s="355" t="inlineStr">
        <is>
          <t>360.95</t>
        </is>
      </c>
      <c r="H1083" s="356" t="inlineStr">
        <is>
          <t>366.70</t>
        </is>
      </c>
      <c r="I1083" s="354" t="inlineStr">
        <is>
          <t>단국대</t>
        </is>
      </c>
      <c r="J1083" s="340" t="inlineStr">
        <is>
          <t>경제학과</t>
        </is>
      </c>
      <c r="K1083" s="339" t="inlineStr">
        <is>
          <t>통합</t>
        </is>
      </c>
      <c r="L1083" s="357" t="n">
        <v>18</v>
      </c>
      <c r="M1083" s="358" t="inlineStr">
        <is>
          <t xml:space="preserve">859.5 / </t>
        </is>
      </c>
      <c r="N1083" s="359" t="n">
        <v>1000</v>
      </c>
      <c r="O1083" s="360" t="inlineStr">
        <is>
          <t>백분위</t>
        </is>
      </c>
      <c r="P1083" s="343" t="inlineStr">
        <is>
          <t>백분위</t>
        </is>
      </c>
      <c r="Q1083" s="342" t="inlineStr">
        <is>
          <t>2과목</t>
        </is>
      </c>
      <c r="R1083" s="344" t="n">
        <v>25</v>
      </c>
      <c r="S1083" s="345" t="n">
        <v>35</v>
      </c>
      <c r="T1083" s="362" t="n">
        <v>20</v>
      </c>
      <c r="U1083" s="361" t="n">
        <v>82.31</v>
      </c>
      <c r="V1083" s="346" t="n">
        <v>120.1953125</v>
      </c>
      <c r="W1083" s="348" t="n">
        <v>119.421875</v>
      </c>
      <c r="X1083" s="347" t="n">
        <v>60.67</v>
      </c>
      <c r="Y1083" s="357" t="inlineStr"/>
      <c r="Z1083" s="365" t="inlineStr">
        <is>
          <t>2등급</t>
        </is>
      </c>
      <c r="AA1083" s="350" t="n">
        <v>196</v>
      </c>
      <c r="AB1083" s="349" t="inlineStr">
        <is>
          <t>만점</t>
        </is>
      </c>
      <c r="AC1083" s="350" t="n">
        <v>5</v>
      </c>
      <c r="AD1083" s="349" t="inlineStr">
        <is>
          <t>만점</t>
        </is>
      </c>
      <c r="AE1083" s="364" t="n">
        <v>0</v>
      </c>
      <c r="AF1083" s="366" t="n">
        <v>0</v>
      </c>
      <c r="AG1083" s="363" t="n">
        <v>0</v>
      </c>
      <c r="AH1083" s="635" t="inlineStr"/>
      <c r="AL1083" s="487" t="inlineStr">
        <is>
          <t>단국대 경제학과</t>
        </is>
      </c>
      <c r="AM1083" s="477" t="inlineStr">
        <is>
          <t>통합</t>
        </is>
      </c>
      <c r="AN1083" s="637" t="n">
        <v>100</v>
      </c>
      <c r="AO1083" s="478" t="n">
        <v>-1570</v>
      </c>
      <c r="AP1083" s="463" t="n">
        <v>-732</v>
      </c>
      <c r="AQ1083" s="479" t="n">
        <v>-838</v>
      </c>
      <c r="AR1083" s="476" t="inlineStr">
        <is>
          <t>14.79 → 13.73</t>
        </is>
      </c>
      <c r="BA1083" s="313" t="inlineStr">
        <is>
          <t>통합인문457</t>
        </is>
      </c>
    </row>
    <row r="1084" ht="16.5" customHeight="1" s="671">
      <c r="B1084" s="367" t="inlineStr">
        <is>
          <t>14.79</t>
        </is>
      </c>
      <c r="C1084" s="351" t="inlineStr">
        <is>
          <t>32,094</t>
        </is>
      </c>
      <c r="D1084" s="727" t="n">
        <v>-1570</v>
      </c>
      <c r="E1084" s="352" t="inlineStr"/>
      <c r="F1084" s="341" t="n">
        <v>82.31</v>
      </c>
      <c r="G1084" s="355" t="inlineStr">
        <is>
          <t>360.41</t>
        </is>
      </c>
      <c r="H1084" s="356" t="inlineStr">
        <is>
          <t>366.98</t>
        </is>
      </c>
      <c r="I1084" s="354" t="inlineStr">
        <is>
          <t>세종대</t>
        </is>
      </c>
      <c r="J1084" s="340" t="inlineStr">
        <is>
          <t>스마트생명산업융합학과</t>
        </is>
      </c>
      <c r="K1084" s="339" t="inlineStr">
        <is>
          <t>자연</t>
        </is>
      </c>
      <c r="L1084" s="357" t="n">
        <v>9</v>
      </c>
      <c r="M1084" s="358" t="inlineStr">
        <is>
          <t xml:space="preserve">708.05 / </t>
        </is>
      </c>
      <c r="N1084" s="359" t="n">
        <v>1000</v>
      </c>
      <c r="O1084" s="360" t="inlineStr">
        <is>
          <t>표점</t>
        </is>
      </c>
      <c r="P1084" s="343" t="inlineStr">
        <is>
          <t>변표</t>
        </is>
      </c>
      <c r="Q1084" s="342" t="inlineStr">
        <is>
          <t>2과목</t>
        </is>
      </c>
      <c r="R1084" s="344" t="n">
        <v>20</v>
      </c>
      <c r="S1084" s="345" t="n">
        <v>35</v>
      </c>
      <c r="T1084" s="362" t="n">
        <v>25</v>
      </c>
      <c r="U1084" s="361" t="n">
        <v>82.31</v>
      </c>
      <c r="V1084" s="346" t="n">
        <v>120.1939386596511</v>
      </c>
      <c r="W1084" s="348" t="n">
        <v>119.420959106434</v>
      </c>
      <c r="X1084" s="347" t="n">
        <v>60.4</v>
      </c>
      <c r="Y1084" s="357" t="n">
        <v>61.12</v>
      </c>
      <c r="Z1084" s="365" t="inlineStr">
        <is>
          <t>2등급</t>
        </is>
      </c>
      <c r="AA1084" s="350" t="n">
        <v>198</v>
      </c>
      <c r="AB1084" s="349" t="inlineStr">
        <is>
          <t>만점</t>
        </is>
      </c>
      <c r="AC1084" s="350" t="n">
        <v>10</v>
      </c>
      <c r="AD1084" s="349" t="inlineStr">
        <is>
          <t>만점</t>
        </is>
      </c>
      <c r="AE1084" s="364" t="n">
        <v>0</v>
      </c>
      <c r="AF1084" s="366" t="n">
        <v>18.089</v>
      </c>
      <c r="AG1084" s="363" t="n">
        <v>0</v>
      </c>
      <c r="AH1084" s="635" t="inlineStr">
        <is>
          <t xml:space="preserve"> 미/기/과탐 5%가산</t>
        </is>
      </c>
      <c r="AL1084" s="487" t="inlineStr">
        <is>
          <t>세종대 스마트생명산업융합학과</t>
        </is>
      </c>
      <c r="AM1084" s="477" t="inlineStr">
        <is>
          <t>자연</t>
        </is>
      </c>
      <c r="AN1084" s="637" t="n">
        <v>100</v>
      </c>
      <c r="AO1084" s="478" t="n">
        <v>-1570</v>
      </c>
      <c r="AP1084" s="463" t="n">
        <v>-1570</v>
      </c>
      <c r="AQ1084" s="479" t="n">
        <v>0</v>
      </c>
      <c r="AR1084" s="476" t="inlineStr">
        <is>
          <t>14.80 → 13.35</t>
        </is>
      </c>
      <c r="BA1084" s="313" t="inlineStr">
        <is>
          <t>자연614</t>
        </is>
      </c>
    </row>
    <row r="1085" ht="16.5" customHeight="1" s="671">
      <c r="B1085" s="367" t="inlineStr">
        <is>
          <t>14.85</t>
        </is>
      </c>
      <c r="C1085" s="351" t="inlineStr">
        <is>
          <t>32,225</t>
        </is>
      </c>
      <c r="D1085" s="727" t="n">
        <v>-1570</v>
      </c>
      <c r="E1085" s="352" t="inlineStr"/>
      <c r="F1085" s="341" t="n">
        <v>82.27</v>
      </c>
      <c r="G1085" s="355" t="inlineStr">
        <is>
          <t>360.34</t>
        </is>
      </c>
      <c r="H1085" s="356" t="inlineStr">
        <is>
          <t>366.90</t>
        </is>
      </c>
      <c r="I1085" s="354" t="inlineStr">
        <is>
          <t>인하대</t>
        </is>
      </c>
      <c r="J1085" s="340" t="inlineStr">
        <is>
          <t>산업경영공학과</t>
        </is>
      </c>
      <c r="K1085" s="339" t="inlineStr">
        <is>
          <t>자연</t>
        </is>
      </c>
      <c r="L1085" s="357" t="n">
        <v>5</v>
      </c>
      <c r="M1085" s="358" t="inlineStr">
        <is>
          <t xml:space="preserve">891.3 / </t>
        </is>
      </c>
      <c r="N1085" s="359" t="n">
        <v>1000</v>
      </c>
      <c r="O1085" s="360" t="inlineStr">
        <is>
          <t>표점/만점</t>
        </is>
      </c>
      <c r="P1085" s="343" t="inlineStr">
        <is>
          <t>변표/만점</t>
        </is>
      </c>
      <c r="Q1085" s="342" t="inlineStr">
        <is>
          <t>2과목</t>
        </is>
      </c>
      <c r="R1085" s="344" t="n">
        <v>25</v>
      </c>
      <c r="S1085" s="345" t="n">
        <v>35</v>
      </c>
      <c r="T1085" s="362" t="n">
        <v>30</v>
      </c>
      <c r="U1085" s="361" t="n">
        <v>82.27</v>
      </c>
      <c r="V1085" s="346" t="n">
        <v>120.1678162327224</v>
      </c>
      <c r="W1085" s="348" t="n">
        <v>119.4035441551483</v>
      </c>
      <c r="X1085" s="347" t="n">
        <v>60.38</v>
      </c>
      <c r="Y1085" s="357" t="n">
        <v>61.1</v>
      </c>
      <c r="Z1085" s="365" t="inlineStr">
        <is>
          <t>2등급</t>
        </is>
      </c>
      <c r="AA1085" s="350" t="n">
        <v>98</v>
      </c>
      <c r="AB1085" s="349" t="inlineStr">
        <is>
          <t>만점</t>
        </is>
      </c>
      <c r="AC1085" s="350" t="n">
        <v>0</v>
      </c>
      <c r="AD1085" s="349" t="inlineStr">
        <is>
          <t>만점</t>
        </is>
      </c>
      <c r="AE1085" s="364" t="n">
        <v>0</v>
      </c>
      <c r="AF1085" s="366" t="n">
        <v>16.811</v>
      </c>
      <c r="AG1085" s="363" t="n">
        <v>0</v>
      </c>
      <c r="AH1085" s="635" t="inlineStr">
        <is>
          <t xml:space="preserve"> 미/기/과탐 3%</t>
        </is>
      </c>
      <c r="AL1085" s="487" t="inlineStr">
        <is>
          <t>인하대 산업경영공학과</t>
        </is>
      </c>
      <c r="AM1085" s="477" t="inlineStr">
        <is>
          <t>자연</t>
        </is>
      </c>
      <c r="AN1085" s="637" t="n">
        <v>100</v>
      </c>
      <c r="AO1085" s="478" t="n">
        <v>-1570</v>
      </c>
      <c r="AP1085" s="463" t="n">
        <v>-1570</v>
      </c>
      <c r="AQ1085" s="479" t="n">
        <v>0</v>
      </c>
      <c r="AR1085" s="476" t="inlineStr">
        <is>
          <t>14.86 → 13.41</t>
        </is>
      </c>
      <c r="BA1085" s="313" t="inlineStr">
        <is>
          <t>통합인문458</t>
        </is>
      </c>
    </row>
    <row r="1086" ht="16.5" customHeight="1" s="671">
      <c r="B1086" s="367" t="inlineStr">
        <is>
          <t>14.88</t>
        </is>
      </c>
      <c r="C1086" s="351" t="inlineStr">
        <is>
          <t>32,290</t>
        </is>
      </c>
      <c r="D1086" s="727" t="n">
        <v>-1570</v>
      </c>
      <c r="E1086" s="352" t="inlineStr"/>
      <c r="F1086" s="341" t="n">
        <v>82.25</v>
      </c>
      <c r="G1086" s="355" t="inlineStr">
        <is>
          <t>360.31</t>
        </is>
      </c>
      <c r="H1086" s="356" t="inlineStr">
        <is>
          <t>366.87</t>
        </is>
      </c>
      <c r="I1086" s="354" t="inlineStr">
        <is>
          <t>가천대</t>
        </is>
      </c>
      <c r="J1086" s="340" t="inlineStr">
        <is>
          <t>물리치료학과</t>
        </is>
      </c>
      <c r="K1086" s="339" t="inlineStr">
        <is>
          <t>자연</t>
        </is>
      </c>
      <c r="L1086" s="357" t="n">
        <v>14</v>
      </c>
      <c r="M1086" s="358" t="inlineStr">
        <is>
          <t xml:space="preserve">84.8 / </t>
        </is>
      </c>
      <c r="N1086" s="359" t="n">
        <v>100</v>
      </c>
      <c r="O1086" s="360" t="inlineStr">
        <is>
          <t>백분위</t>
        </is>
      </c>
      <c r="P1086" s="343" t="inlineStr">
        <is>
          <t>백분위</t>
        </is>
      </c>
      <c r="Q1086" s="342" t="inlineStr">
        <is>
          <t>1과목</t>
        </is>
      </c>
      <c r="R1086" s="344" t="n">
        <v>25</v>
      </c>
      <c r="S1086" s="345" t="n">
        <v>35</v>
      </c>
      <c r="T1086" s="362" t="n">
        <v>20</v>
      </c>
      <c r="U1086" s="361" t="n">
        <v>82.25</v>
      </c>
      <c r="V1086" s="346" t="n">
        <v>120.15625</v>
      </c>
      <c r="W1086" s="348" t="n">
        <v>119.3958333333333</v>
      </c>
      <c r="X1086" s="347" t="n">
        <v>60.38</v>
      </c>
      <c r="Y1086" s="357" t="inlineStr"/>
      <c r="Z1086" s="365" t="inlineStr">
        <is>
          <t>2등급</t>
        </is>
      </c>
      <c r="AA1086" s="350" t="n">
        <v>19</v>
      </c>
      <c r="AB1086" s="349" t="inlineStr">
        <is>
          <t>만점</t>
        </is>
      </c>
      <c r="AC1086" s="350" t="n">
        <v>0</v>
      </c>
      <c r="AD1086" s="349" t="inlineStr">
        <is>
          <t>만점</t>
        </is>
      </c>
      <c r="AE1086" s="364" t="n">
        <v>0</v>
      </c>
      <c r="AF1086" s="366" t="n">
        <v>0</v>
      </c>
      <c r="AG1086" s="363" t="n">
        <v>0</v>
      </c>
      <c r="AH1086" s="635" t="inlineStr"/>
      <c r="AL1086" s="487" t="inlineStr">
        <is>
          <t>가천대 물리치료학과</t>
        </is>
      </c>
      <c r="AM1086" s="477" t="inlineStr">
        <is>
          <t>자연</t>
        </is>
      </c>
      <c r="AN1086" s="637" t="n">
        <v>100</v>
      </c>
      <c r="AO1086" s="478" t="n">
        <v>-1570</v>
      </c>
      <c r="AP1086" s="463" t="n">
        <v>-1570</v>
      </c>
      <c r="AQ1086" s="479" t="n">
        <v>0</v>
      </c>
      <c r="AR1086" s="476" t="inlineStr">
        <is>
          <t>14.88 → 13.43</t>
        </is>
      </c>
      <c r="BA1086" s="313" t="inlineStr">
        <is>
          <t>자연615</t>
        </is>
      </c>
    </row>
    <row r="1087" ht="16.5" customHeight="1" s="671">
      <c r="B1087" s="367" t="inlineStr">
        <is>
          <t>14.92</t>
        </is>
      </c>
      <c r="C1087" s="351" t="inlineStr">
        <is>
          <t>32,376</t>
        </is>
      </c>
      <c r="D1087" s="727" t="n">
        <v>-1570</v>
      </c>
      <c r="E1087" s="352" t="inlineStr"/>
      <c r="F1087" s="341" t="n">
        <v>82.23</v>
      </c>
      <c r="G1087" s="355" t="inlineStr">
        <is>
          <t>360.27</t>
        </is>
      </c>
      <c r="H1087" s="356" t="inlineStr">
        <is>
          <t>366.79</t>
        </is>
      </c>
      <c r="I1087" s="354" t="inlineStr">
        <is>
          <t>경북대</t>
        </is>
      </c>
      <c r="J1087" s="340" t="inlineStr">
        <is>
          <t>생명공학부</t>
        </is>
      </c>
      <c r="K1087" s="339" t="inlineStr">
        <is>
          <t>자연</t>
        </is>
      </c>
      <c r="L1087" s="357" t="n">
        <v>13</v>
      </c>
      <c r="M1087" s="358" t="inlineStr">
        <is>
          <t xml:space="preserve">657.71 / </t>
        </is>
      </c>
      <c r="N1087" s="359" t="n">
        <v>1000</v>
      </c>
      <c r="O1087" s="360" t="inlineStr">
        <is>
          <t>표점</t>
        </is>
      </c>
      <c r="P1087" s="343" t="inlineStr">
        <is>
          <t>변표</t>
        </is>
      </c>
      <c r="Q1087" s="342" t="inlineStr">
        <is>
          <t>2과목</t>
        </is>
      </c>
      <c r="R1087" s="344" t="n">
        <v>25</v>
      </c>
      <c r="S1087" s="345" t="n">
        <v>38</v>
      </c>
      <c r="T1087" s="362" t="n">
        <v>25</v>
      </c>
      <c r="U1087" s="361" t="n">
        <v>82.23</v>
      </c>
      <c r="V1087" s="346" t="n">
        <v>120.1408704188482</v>
      </c>
      <c r="W1087" s="348" t="n">
        <v>119.3855802792321</v>
      </c>
      <c r="X1087" s="347" t="n">
        <v>60.37</v>
      </c>
      <c r="Y1087" s="357" t="n">
        <v>60.98</v>
      </c>
      <c r="Z1087" s="365" t="inlineStr">
        <is>
          <t>2등급</t>
        </is>
      </c>
      <c r="AA1087" s="350" t="n">
        <v>121.25</v>
      </c>
      <c r="AB1087" s="349" t="inlineStr">
        <is>
          <t>만점</t>
        </is>
      </c>
      <c r="AC1087" s="350" t="n">
        <v>10</v>
      </c>
      <c r="AD1087" s="349" t="inlineStr">
        <is>
          <t>만점</t>
        </is>
      </c>
      <c r="AE1087" s="364" t="n">
        <v>0</v>
      </c>
      <c r="AF1087" s="366" t="n">
        <v>0</v>
      </c>
      <c r="AG1087" s="363" t="n">
        <v>0</v>
      </c>
      <c r="AH1087" s="635" t="inlineStr"/>
      <c r="AL1087" s="487" t="inlineStr">
        <is>
          <t>경북대 생명공학부</t>
        </is>
      </c>
      <c r="AM1087" s="477" t="inlineStr">
        <is>
          <t>자연</t>
        </is>
      </c>
      <c r="AN1087" s="637" t="n">
        <v>100</v>
      </c>
      <c r="AO1087" s="478" t="n">
        <v>-1570</v>
      </c>
      <c r="AP1087" s="463" t="n">
        <v>-1570</v>
      </c>
      <c r="AQ1087" s="479" t="n">
        <v>0</v>
      </c>
      <c r="AR1087" s="476" t="inlineStr">
        <is>
          <t>14.92 → 13.47</t>
        </is>
      </c>
      <c r="BA1087" s="313" t="inlineStr">
        <is>
          <t>통합인문459</t>
        </is>
      </c>
    </row>
    <row r="1088" ht="16.5" customHeight="1" s="671">
      <c r="B1088" s="367" t="inlineStr">
        <is>
          <t>14.92</t>
        </is>
      </c>
      <c r="C1088" s="351" t="inlineStr">
        <is>
          <t>32,376</t>
        </is>
      </c>
      <c r="D1088" s="727" t="n">
        <v>-1570</v>
      </c>
      <c r="E1088" s="352" t="inlineStr"/>
      <c r="F1088" s="341" t="n">
        <v>82.22</v>
      </c>
      <c r="G1088" s="355" t="inlineStr">
        <is>
          <t>360.27</t>
        </is>
      </c>
      <c r="H1088" s="356" t="inlineStr">
        <is>
          <t>366.79</t>
        </is>
      </c>
      <c r="I1088" s="354" t="inlineStr">
        <is>
          <t>단국대</t>
        </is>
      </c>
      <c r="J1088" s="340" t="inlineStr">
        <is>
          <t>전자전기공학과</t>
        </is>
      </c>
      <c r="K1088" s="339" t="inlineStr">
        <is>
          <t>자연</t>
        </is>
      </c>
      <c r="L1088" s="357" t="n">
        <v>17</v>
      </c>
      <c r="M1088" s="358" t="inlineStr">
        <is>
          <t xml:space="preserve">877.6 / </t>
        </is>
      </c>
      <c r="N1088" s="359" t="n">
        <v>1000</v>
      </c>
      <c r="O1088" s="360" t="inlineStr">
        <is>
          <t>백분위</t>
        </is>
      </c>
      <c r="P1088" s="343" t="inlineStr">
        <is>
          <t>백분위</t>
        </is>
      </c>
      <c r="Q1088" s="342" t="inlineStr">
        <is>
          <t>2과목</t>
        </is>
      </c>
      <c r="R1088" s="344" t="n">
        <v>20</v>
      </c>
      <c r="S1088" s="345" t="n">
        <v>35</v>
      </c>
      <c r="T1088" s="362" t="n">
        <v>30</v>
      </c>
      <c r="U1088" s="361" t="n">
        <v>82.22</v>
      </c>
      <c r="V1088" s="346" t="n">
        <v>120.1381019830028</v>
      </c>
      <c r="W1088" s="348" t="n">
        <v>119.3837346553352</v>
      </c>
      <c r="X1088" s="347" t="n">
        <v>60.37</v>
      </c>
      <c r="Y1088" s="357" t="inlineStr"/>
      <c r="Z1088" s="365" t="inlineStr">
        <is>
          <t>2등급</t>
        </is>
      </c>
      <c r="AA1088" s="350" t="n">
        <v>147</v>
      </c>
      <c r="AB1088" s="349" t="inlineStr">
        <is>
          <t>만점</t>
        </is>
      </c>
      <c r="AC1088" s="350" t="n">
        <v>5</v>
      </c>
      <c r="AD1088" s="349" t="inlineStr">
        <is>
          <t>만점</t>
        </is>
      </c>
      <c r="AE1088" s="364" t="n">
        <v>0</v>
      </c>
      <c r="AF1088" s="366" t="n">
        <v>26.722</v>
      </c>
      <c r="AG1088" s="363" t="n">
        <v>0</v>
      </c>
      <c r="AH1088" s="635" t="inlineStr">
        <is>
          <t xml:space="preserve"> 미기5%과탐5%</t>
        </is>
      </c>
      <c r="AL1088" s="487" t="inlineStr">
        <is>
          <t>단국대 전자전기공학과</t>
        </is>
      </c>
      <c r="AM1088" s="477" t="inlineStr">
        <is>
          <t>자연</t>
        </is>
      </c>
      <c r="AN1088" s="637" t="n">
        <v>100</v>
      </c>
      <c r="AO1088" s="478" t="n">
        <v>-1570</v>
      </c>
      <c r="AP1088" s="463" t="n">
        <v>-1570</v>
      </c>
      <c r="AQ1088" s="479" t="n">
        <v>0</v>
      </c>
      <c r="AR1088" s="476" t="inlineStr">
        <is>
          <t>14.92 → 13.47</t>
        </is>
      </c>
      <c r="BA1088" s="313" t="inlineStr">
        <is>
          <t>통합인문460</t>
        </is>
      </c>
    </row>
    <row r="1089" ht="16.5" customHeight="1" s="671">
      <c r="B1089" s="367" t="inlineStr">
        <is>
          <t>14.97</t>
        </is>
      </c>
      <c r="C1089" s="351" t="inlineStr">
        <is>
          <t>32,485</t>
        </is>
      </c>
      <c r="D1089" s="727" t="n">
        <v>-1570</v>
      </c>
      <c r="E1089" s="352" t="inlineStr"/>
      <c r="F1089" s="341" t="n">
        <v>82.16</v>
      </c>
      <c r="G1089" s="355" t="inlineStr">
        <is>
          <t>360.17</t>
        </is>
      </c>
      <c r="H1089" s="356" t="inlineStr">
        <is>
          <t>366.66</t>
        </is>
      </c>
      <c r="I1089" s="354" t="inlineStr">
        <is>
          <t>한양대(ERICA)</t>
        </is>
      </c>
      <c r="J1089" s="340" t="inlineStr">
        <is>
          <t>컴퓨터학부</t>
        </is>
      </c>
      <c r="K1089" s="339" t="inlineStr">
        <is>
          <t>자연</t>
        </is>
      </c>
      <c r="L1089" s="357" t="n">
        <v>31</v>
      </c>
      <c r="M1089" s="358" t="inlineStr">
        <is>
          <t xml:space="preserve">891.735 / </t>
        </is>
      </c>
      <c r="N1089" s="359" t="n">
        <v>1000</v>
      </c>
      <c r="O1089" s="360" t="inlineStr">
        <is>
          <t>표점/만점</t>
        </is>
      </c>
      <c r="P1089" s="343" t="inlineStr">
        <is>
          <t>변표/만점</t>
        </is>
      </c>
      <c r="Q1089" s="342" t="inlineStr">
        <is>
          <t>2과목</t>
        </is>
      </c>
      <c r="R1089" s="344" t="n">
        <v>25</v>
      </c>
      <c r="S1089" s="345" t="n">
        <v>35</v>
      </c>
      <c r="T1089" s="362" t="n">
        <v>25</v>
      </c>
      <c r="U1089" s="361" t="n">
        <v>82.16</v>
      </c>
      <c r="V1089" s="346" t="n">
        <v>120.1001016364265</v>
      </c>
      <c r="W1089" s="348" t="n">
        <v>119.358401090951</v>
      </c>
      <c r="X1089" s="347" t="n">
        <v>60.36</v>
      </c>
      <c r="Y1089" s="357" t="n">
        <v>61.07</v>
      </c>
      <c r="Z1089" s="365" t="inlineStr">
        <is>
          <t>2등급</t>
        </is>
      </c>
      <c r="AA1089" s="350" t="n">
        <v>149.25</v>
      </c>
      <c r="AB1089" s="349" t="inlineStr">
        <is>
          <t>만점</t>
        </is>
      </c>
      <c r="AC1089" s="350" t="n">
        <v>10</v>
      </c>
      <c r="AD1089" s="349" t="inlineStr">
        <is>
          <t>만점</t>
        </is>
      </c>
      <c r="AE1089" s="364" t="n">
        <v>0</v>
      </c>
      <c r="AF1089" s="366" t="n">
        <v>0</v>
      </c>
      <c r="AG1089" s="363" t="n">
        <v>0</v>
      </c>
      <c r="AH1089" s="635" t="inlineStr"/>
      <c r="AL1089" s="487" t="inlineStr">
        <is>
          <t>한양대(ERICA) 컴퓨터학부</t>
        </is>
      </c>
      <c r="AM1089" s="477" t="inlineStr">
        <is>
          <t>자연</t>
        </is>
      </c>
      <c r="AN1089" s="637" t="n">
        <v>100</v>
      </c>
      <c r="AO1089" s="478" t="n">
        <v>-1570</v>
      </c>
      <c r="AP1089" s="463" t="n">
        <v>-1570</v>
      </c>
      <c r="AQ1089" s="479" t="n">
        <v>0</v>
      </c>
      <c r="AR1089" s="476" t="inlineStr">
        <is>
          <t>14.97 → 13.52</t>
        </is>
      </c>
      <c r="BA1089" s="313" t="inlineStr">
        <is>
          <t>자연616</t>
        </is>
      </c>
    </row>
    <row r="1090" ht="16.5" customHeight="1" s="671">
      <c r="B1090" s="367" t="inlineStr">
        <is>
          <t>14.97</t>
        </is>
      </c>
      <c r="C1090" s="351" t="inlineStr">
        <is>
          <t>32,485</t>
        </is>
      </c>
      <c r="D1090" s="727" t="n">
        <v>-1570</v>
      </c>
      <c r="E1090" s="352" t="inlineStr">
        <is>
          <t>360.18</t>
        </is>
      </c>
      <c r="F1090" s="341" t="n">
        <v>82.16</v>
      </c>
      <c r="G1090" s="355" t="inlineStr">
        <is>
          <t>360.70</t>
        </is>
      </c>
      <c r="H1090" s="356" t="inlineStr">
        <is>
          <t>366.34</t>
        </is>
      </c>
      <c r="I1090" s="354" t="inlineStr">
        <is>
          <t>인하대</t>
        </is>
      </c>
      <c r="J1090" s="340" t="inlineStr">
        <is>
          <t>인문융합학부</t>
        </is>
      </c>
      <c r="K1090" s="339" t="inlineStr">
        <is>
          <t>통합</t>
        </is>
      </c>
      <c r="L1090" s="357" t="n">
        <v>33</v>
      </c>
      <c r="M1090" s="358" t="inlineStr">
        <is>
          <t xml:space="preserve">880.8 / </t>
        </is>
      </c>
      <c r="N1090" s="359" t="n">
        <v>1000</v>
      </c>
      <c r="O1090" s="360" t="inlineStr">
        <is>
          <t>표점/만점</t>
        </is>
      </c>
      <c r="P1090" s="343" t="inlineStr">
        <is>
          <t>변표/만점</t>
        </is>
      </c>
      <c r="Q1090" s="342" t="inlineStr">
        <is>
          <t>2과목</t>
        </is>
      </c>
      <c r="R1090" s="344" t="n">
        <v>35</v>
      </c>
      <c r="S1090" s="345" t="n">
        <v>30</v>
      </c>
      <c r="T1090" s="362" t="n">
        <v>25</v>
      </c>
      <c r="U1090" s="361" t="n">
        <v>82.16</v>
      </c>
      <c r="V1090" s="346" t="n">
        <v>120.0996942499656</v>
      </c>
      <c r="W1090" s="348" t="n">
        <v>119.3581294999771</v>
      </c>
      <c r="X1090" s="347" t="n">
        <v>60.62</v>
      </c>
      <c r="Y1090" s="357" t="n">
        <v>61.07</v>
      </c>
      <c r="Z1090" s="365" t="inlineStr">
        <is>
          <t>2등급</t>
        </is>
      </c>
      <c r="AA1090" s="350" t="n">
        <v>98</v>
      </c>
      <c r="AB1090" s="349" t="inlineStr">
        <is>
          <t>만점</t>
        </is>
      </c>
      <c r="AC1090" s="350" t="n">
        <v>0</v>
      </c>
      <c r="AD1090" s="349" t="inlineStr">
        <is>
          <t>만점</t>
        </is>
      </c>
      <c r="AE1090" s="364" t="n">
        <v>0</v>
      </c>
      <c r="AF1090" s="366" t="n">
        <v>6.543</v>
      </c>
      <c r="AG1090" s="363" t="n">
        <v>0</v>
      </c>
      <c r="AH1090" s="635" t="inlineStr">
        <is>
          <t xml:space="preserve"> 사탐3%가산</t>
        </is>
      </c>
      <c r="AL1090" s="487" t="inlineStr">
        <is>
          <t>인하대 인문융합학부</t>
        </is>
      </c>
      <c r="AM1090" s="477" t="inlineStr">
        <is>
          <t>통합</t>
        </is>
      </c>
      <c r="AN1090" s="637" t="n">
        <v>100</v>
      </c>
      <c r="AO1090" s="478" t="n">
        <v>-1570</v>
      </c>
      <c r="AP1090" s="463" t="n">
        <v>-731</v>
      </c>
      <c r="AQ1090" s="479" t="n">
        <v>-839</v>
      </c>
      <c r="AR1090" s="476" t="inlineStr">
        <is>
          <t>14.97 → 13.91</t>
        </is>
      </c>
      <c r="BA1090" s="313" t="inlineStr">
        <is>
          <t>자연617</t>
        </is>
      </c>
    </row>
    <row r="1091" ht="16.5" customHeight="1" s="671">
      <c r="B1091" s="367" t="inlineStr">
        <is>
          <t>14.74</t>
        </is>
      </c>
      <c r="C1091" s="351" t="inlineStr">
        <is>
          <t>31,986</t>
        </is>
      </c>
      <c r="D1091" s="727" t="n">
        <v>-1570</v>
      </c>
      <c r="E1091" s="352" t="inlineStr">
        <is>
          <t>360.50</t>
        </is>
      </c>
      <c r="F1091" s="341" t="n">
        <v>82.14</v>
      </c>
      <c r="G1091" s="355" t="inlineStr">
        <is>
          <t>360.66</t>
        </is>
      </c>
      <c r="H1091" s="356" t="inlineStr">
        <is>
          <t>366.29</t>
        </is>
      </c>
      <c r="I1091" s="354" t="inlineStr">
        <is>
          <t>경북대</t>
        </is>
      </c>
      <c r="J1091" s="340" t="inlineStr">
        <is>
          <t>정치외교학과</t>
        </is>
      </c>
      <c r="K1091" s="339" t="inlineStr">
        <is>
          <t>통합</t>
        </is>
      </c>
      <c r="L1091" s="357" t="n">
        <v>5</v>
      </c>
      <c r="M1091" s="358" t="inlineStr">
        <is>
          <t xml:space="preserve">658.47 / </t>
        </is>
      </c>
      <c r="N1091" s="359" t="n">
        <v>1000</v>
      </c>
      <c r="O1091" s="360" t="inlineStr">
        <is>
          <t>표점</t>
        </is>
      </c>
      <c r="P1091" s="343" t="inlineStr">
        <is>
          <t>변표</t>
        </is>
      </c>
      <c r="Q1091" s="342" t="inlineStr">
        <is>
          <t>2과목</t>
        </is>
      </c>
      <c r="R1091" s="344" t="n">
        <v>38</v>
      </c>
      <c r="S1091" s="345" t="n">
        <v>25</v>
      </c>
      <c r="T1091" s="362" t="n">
        <v>25</v>
      </c>
      <c r="U1091" s="361" t="n">
        <v>82.14</v>
      </c>
      <c r="V1091" s="346" t="n">
        <v>120.087361736993</v>
      </c>
      <c r="W1091" s="348" t="n">
        <v>119.349907824662</v>
      </c>
      <c r="X1091" s="347" t="n">
        <v>60.61</v>
      </c>
      <c r="Y1091" s="357" t="n">
        <v>61.15</v>
      </c>
      <c r="Z1091" s="365" t="inlineStr">
        <is>
          <t>2등급</t>
        </is>
      </c>
      <c r="AA1091" s="350" t="n">
        <v>121.25</v>
      </c>
      <c r="AB1091" s="349" t="inlineStr">
        <is>
          <t>만점</t>
        </is>
      </c>
      <c r="AC1091" s="350" t="n">
        <v>10</v>
      </c>
      <c r="AD1091" s="349" t="inlineStr">
        <is>
          <t>만점</t>
        </is>
      </c>
      <c r="AE1091" s="364" t="n">
        <v>0</v>
      </c>
      <c r="AF1091" s="366" t="n">
        <v>0</v>
      </c>
      <c r="AG1091" s="363" t="n">
        <v>0</v>
      </c>
      <c r="AH1091" s="635" t="inlineStr">
        <is>
          <t xml:space="preserve"> 과탐(Ⅰ,Ⅱ)/ 과탐(Ⅱ,Ⅱ) 5%가산</t>
        </is>
      </c>
      <c r="AL1091" s="487" t="inlineStr">
        <is>
          <t>경북대 정치외교학과</t>
        </is>
      </c>
      <c r="AM1091" s="477" t="inlineStr">
        <is>
          <t>통합</t>
        </is>
      </c>
      <c r="AN1091" s="637" t="n">
        <v>100</v>
      </c>
      <c r="AO1091" s="478" t="n">
        <v>-1570</v>
      </c>
      <c r="AP1091" s="463" t="n">
        <v>-731</v>
      </c>
      <c r="AQ1091" s="479" t="n">
        <v>-839</v>
      </c>
      <c r="AR1091" s="476" t="inlineStr">
        <is>
          <t>14.99 → 13.93</t>
        </is>
      </c>
      <c r="BA1091" s="313" t="inlineStr">
        <is>
          <t>통합인문461</t>
        </is>
      </c>
    </row>
    <row r="1092" ht="16.5" customHeight="1" s="671">
      <c r="B1092" s="367" t="inlineStr">
        <is>
          <t>14.98</t>
        </is>
      </c>
      <c r="C1092" s="351" t="inlineStr">
        <is>
          <t>32,507</t>
        </is>
      </c>
      <c r="D1092" s="727" t="n">
        <v>-1570</v>
      </c>
      <c r="E1092" s="352" t="inlineStr"/>
      <c r="F1092" s="341" t="n">
        <v>82.13</v>
      </c>
      <c r="G1092" s="355" t="inlineStr">
        <is>
          <t>360.12</t>
        </is>
      </c>
      <c r="H1092" s="356" t="inlineStr">
        <is>
          <t>366.62</t>
        </is>
      </c>
      <c r="I1092" s="354" t="inlineStr">
        <is>
          <t>성신여대</t>
        </is>
      </c>
      <c r="J1092" s="340" t="inlineStr">
        <is>
          <t>바이오신약의과학부</t>
        </is>
      </c>
      <c r="K1092" s="339" t="inlineStr">
        <is>
          <t>자연</t>
        </is>
      </c>
      <c r="L1092" s="357" t="n">
        <v>8</v>
      </c>
      <c r="M1092" s="358" t="inlineStr">
        <is>
          <t xml:space="preserve">435.75 / </t>
        </is>
      </c>
      <c r="N1092" s="359" t="n">
        <v>500</v>
      </c>
      <c r="O1092" s="360" t="inlineStr">
        <is>
          <t>백분위</t>
        </is>
      </c>
      <c r="P1092" s="343" t="inlineStr">
        <is>
          <t>백분위</t>
        </is>
      </c>
      <c r="Q1092" s="342" t="inlineStr">
        <is>
          <t>2과목</t>
        </is>
      </c>
      <c r="R1092" s="344" t="n">
        <v>20</v>
      </c>
      <c r="S1092" s="345" t="n">
        <v>30</v>
      </c>
      <c r="T1092" s="362" t="n">
        <v>30</v>
      </c>
      <c r="U1092" s="361" t="n">
        <v>82.13</v>
      </c>
      <c r="V1092" s="346" t="n">
        <v>120.0838414634146</v>
      </c>
      <c r="W1092" s="348" t="n">
        <v>119.3475609756098</v>
      </c>
      <c r="X1092" s="347" t="n">
        <v>60.34</v>
      </c>
      <c r="Y1092" s="357" t="inlineStr"/>
      <c r="Z1092" s="365" t="inlineStr">
        <is>
          <t>2등급</t>
        </is>
      </c>
      <c r="AA1092" s="350" t="n">
        <v>97</v>
      </c>
      <c r="AB1092" s="349" t="inlineStr">
        <is>
          <t>만점</t>
        </is>
      </c>
      <c r="AC1092" s="350" t="n">
        <v>2</v>
      </c>
      <c r="AD1092" s="349" t="inlineStr">
        <is>
          <t>만점</t>
        </is>
      </c>
      <c r="AE1092" s="364" t="n">
        <v>0</v>
      </c>
      <c r="AF1092" s="366" t="n">
        <v>8.212999999999999</v>
      </c>
      <c r="AG1092" s="363" t="n">
        <v>0</v>
      </c>
      <c r="AH1092" s="635" t="inlineStr">
        <is>
          <t xml:space="preserve"> 과탐 상위한과목 백분위10%를 환산점수에 더함</t>
        </is>
      </c>
      <c r="AL1092" s="487" t="inlineStr">
        <is>
          <t>성신여대 바이오신약의과학부</t>
        </is>
      </c>
      <c r="AM1092" s="477" t="inlineStr">
        <is>
          <t>자연</t>
        </is>
      </c>
      <c r="AN1092" s="637" t="n">
        <v>100</v>
      </c>
      <c r="AO1092" s="478" t="n">
        <v>-1570</v>
      </c>
      <c r="AP1092" s="463" t="n">
        <v>-1570</v>
      </c>
      <c r="AQ1092" s="479" t="n">
        <v>0</v>
      </c>
      <c r="AR1092" s="476" t="inlineStr">
        <is>
          <t>14.99 → 13.54</t>
        </is>
      </c>
      <c r="BA1092" s="313" t="inlineStr">
        <is>
          <t>자연618</t>
        </is>
      </c>
    </row>
    <row r="1093" ht="16.5" customHeight="1" s="671">
      <c r="B1093" s="367" t="inlineStr">
        <is>
          <t>14.99</t>
        </is>
      </c>
      <c r="C1093" s="351" t="inlineStr">
        <is>
          <t>32,528</t>
        </is>
      </c>
      <c r="D1093" s="727" t="n">
        <v>-1570</v>
      </c>
      <c r="E1093" s="352" t="inlineStr"/>
      <c r="F1093" s="341" t="n">
        <v>82.12</v>
      </c>
      <c r="G1093" s="355" t="inlineStr">
        <is>
          <t>360.10</t>
        </is>
      </c>
      <c r="H1093" s="356" t="inlineStr">
        <is>
          <t>366.60</t>
        </is>
      </c>
      <c r="I1093" s="354" t="inlineStr">
        <is>
          <t>인하대</t>
        </is>
      </c>
      <c r="J1093" s="340" t="inlineStr">
        <is>
          <t>자연과학융합학부</t>
        </is>
      </c>
      <c r="K1093" s="339" t="inlineStr">
        <is>
          <t>자연</t>
        </is>
      </c>
      <c r="L1093" s="357" t="n">
        <v>40</v>
      </c>
      <c r="M1093" s="358" t="inlineStr">
        <is>
          <t xml:space="preserve">879.5 / </t>
        </is>
      </c>
      <c r="N1093" s="359" t="n">
        <v>1000</v>
      </c>
      <c r="O1093" s="360" t="inlineStr">
        <is>
          <t>표점/만점</t>
        </is>
      </c>
      <c r="P1093" s="343" t="inlineStr">
        <is>
          <t>변표/만점</t>
        </is>
      </c>
      <c r="Q1093" s="342" t="inlineStr">
        <is>
          <t>2과목</t>
        </is>
      </c>
      <c r="R1093" s="344" t="n">
        <v>25</v>
      </c>
      <c r="S1093" s="345" t="n">
        <v>40</v>
      </c>
      <c r="T1093" s="362" t="n">
        <v>25</v>
      </c>
      <c r="U1093" s="361" t="n">
        <v>82.12</v>
      </c>
      <c r="V1093" s="346" t="n">
        <v>120.0725671396494</v>
      </c>
      <c r="W1093" s="348" t="n">
        <v>119.3400447597662</v>
      </c>
      <c r="X1093" s="347" t="n">
        <v>60.34</v>
      </c>
      <c r="Y1093" s="357" t="n">
        <v>61.05</v>
      </c>
      <c r="Z1093" s="365" t="inlineStr">
        <is>
          <t>2등급</t>
        </is>
      </c>
      <c r="AA1093" s="350" t="n">
        <v>98</v>
      </c>
      <c r="AB1093" s="349" t="inlineStr">
        <is>
          <t>만점</t>
        </is>
      </c>
      <c r="AC1093" s="350" t="n">
        <v>0</v>
      </c>
      <c r="AD1093" s="349" t="inlineStr">
        <is>
          <t>만점</t>
        </is>
      </c>
      <c r="AE1093" s="364" t="n">
        <v>0</v>
      </c>
      <c r="AF1093" s="366" t="n">
        <v>6.541</v>
      </c>
      <c r="AG1093" s="363" t="n">
        <v>0</v>
      </c>
      <c r="AH1093" s="635" t="inlineStr">
        <is>
          <t xml:space="preserve"> 과탐3%가산</t>
        </is>
      </c>
      <c r="AL1093" s="487" t="inlineStr">
        <is>
          <t>인하대 자연과학융합학부</t>
        </is>
      </c>
      <c r="AM1093" s="477" t="inlineStr">
        <is>
          <t>자연</t>
        </is>
      </c>
      <c r="AN1093" s="637" t="n">
        <v>100</v>
      </c>
      <c r="AO1093" s="478" t="n">
        <v>-1570</v>
      </c>
      <c r="AP1093" s="463" t="n">
        <v>-1570</v>
      </c>
      <c r="AQ1093" s="479" t="n">
        <v>0</v>
      </c>
      <c r="AR1093" s="476" t="inlineStr">
        <is>
          <t>15.00 → 13.55</t>
        </is>
      </c>
      <c r="BA1093" s="313" t="inlineStr">
        <is>
          <t>자연619</t>
        </is>
      </c>
    </row>
    <row r="1094" ht="16.5" customHeight="1" s="671">
      <c r="B1094" s="367" t="inlineStr">
        <is>
          <t>15.00</t>
        </is>
      </c>
      <c r="C1094" s="351" t="inlineStr">
        <is>
          <t>32,550</t>
        </is>
      </c>
      <c r="D1094" s="727" t="n">
        <v>-1570</v>
      </c>
      <c r="E1094" s="352" t="inlineStr"/>
      <c r="F1094" s="341" t="n">
        <v>82.09999999999999</v>
      </c>
      <c r="G1094" s="355" t="inlineStr">
        <is>
          <t>360.07</t>
        </is>
      </c>
      <c r="H1094" s="356" t="inlineStr">
        <is>
          <t>366.58</t>
        </is>
      </c>
      <c r="I1094" s="354" t="inlineStr">
        <is>
          <t>상명대</t>
        </is>
      </c>
      <c r="J1094" s="340" t="inlineStr">
        <is>
          <t>화학에너지공학전공</t>
        </is>
      </c>
      <c r="K1094" s="339" t="inlineStr">
        <is>
          <t>자연</t>
        </is>
      </c>
      <c r="L1094" s="357" t="n">
        <v>11</v>
      </c>
      <c r="M1094" s="358" t="inlineStr">
        <is>
          <t xml:space="preserve">899.75 / </t>
        </is>
      </c>
      <c r="N1094" s="359" t="n">
        <v>1000</v>
      </c>
      <c r="O1094" s="360" t="inlineStr">
        <is>
          <t>백분위</t>
        </is>
      </c>
      <c r="P1094" s="343" t="inlineStr">
        <is>
          <t>백분위</t>
        </is>
      </c>
      <c r="Q1094" s="342" t="inlineStr">
        <is>
          <t>1과목</t>
        </is>
      </c>
      <c r="R1094" s="344" t="n">
        <v>25</v>
      </c>
      <c r="S1094" s="345" t="n">
        <v>35</v>
      </c>
      <c r="T1094" s="362" t="n">
        <v>20</v>
      </c>
      <c r="U1094" s="361" t="n">
        <v>82.09999999999999</v>
      </c>
      <c r="V1094" s="346" t="n">
        <v>120.0628698224852</v>
      </c>
      <c r="W1094" s="348" t="n">
        <v>119.3335798816568</v>
      </c>
      <c r="X1094" s="347" t="n">
        <v>60.34</v>
      </c>
      <c r="Y1094" s="357" t="inlineStr"/>
      <c r="Z1094" s="365" t="inlineStr">
        <is>
          <t>2등급</t>
        </is>
      </c>
      <c r="AA1094" s="350" t="n">
        <v>196</v>
      </c>
      <c r="AB1094" s="349" t="inlineStr">
        <is>
          <t>만점</t>
        </is>
      </c>
      <c r="AC1094" s="350" t="n">
        <v>10</v>
      </c>
      <c r="AD1094" s="349" t="inlineStr">
        <is>
          <t>만점</t>
        </is>
      </c>
      <c r="AE1094" s="364" t="n">
        <v>0</v>
      </c>
      <c r="AF1094" s="366" t="n">
        <v>36.945</v>
      </c>
      <c r="AG1094" s="363" t="n">
        <v>0</v>
      </c>
      <c r="AH1094" s="635" t="inlineStr">
        <is>
          <t xml:space="preserve"> 미기10%과5%</t>
        </is>
      </c>
      <c r="AL1094" s="487" t="inlineStr">
        <is>
          <t>상명대 화학에너지공학전공</t>
        </is>
      </c>
      <c r="AM1094" s="477" t="inlineStr">
        <is>
          <t>자연</t>
        </is>
      </c>
      <c r="AN1094" s="637" t="n">
        <v>100</v>
      </c>
      <c r="AO1094" s="478" t="n">
        <v>-1570</v>
      </c>
      <c r="AP1094" s="463" t="n">
        <v>-1570</v>
      </c>
      <c r="AQ1094" s="479" t="n">
        <v>0</v>
      </c>
      <c r="AR1094" s="476" t="inlineStr">
        <is>
          <t>15.00 → 13.55</t>
        </is>
      </c>
      <c r="BA1094" s="313" t="inlineStr">
        <is>
          <t>자연620</t>
        </is>
      </c>
    </row>
    <row r="1095" ht="16.5" customHeight="1" s="671">
      <c r="B1095" s="367" t="inlineStr">
        <is>
          <t>15.01</t>
        </is>
      </c>
      <c r="C1095" s="351" t="inlineStr">
        <is>
          <t>32,572</t>
        </is>
      </c>
      <c r="D1095" s="727" t="n">
        <v>-1570</v>
      </c>
      <c r="E1095" s="352" t="inlineStr"/>
      <c r="F1095" s="341" t="n">
        <v>82.08</v>
      </c>
      <c r="G1095" s="355" t="inlineStr">
        <is>
          <t>360.03</t>
        </is>
      </c>
      <c r="H1095" s="356" t="inlineStr">
        <is>
          <t>366.55</t>
        </is>
      </c>
      <c r="I1095" s="354" t="inlineStr">
        <is>
          <t>인하대</t>
        </is>
      </c>
      <c r="J1095" s="340" t="inlineStr">
        <is>
          <t>조선해양공학과</t>
        </is>
      </c>
      <c r="K1095" s="339" t="inlineStr">
        <is>
          <t>자연</t>
        </is>
      </c>
      <c r="L1095" s="357" t="n">
        <v>7</v>
      </c>
      <c r="M1095" s="358" t="inlineStr">
        <is>
          <t xml:space="preserve">890.6 / </t>
        </is>
      </c>
      <c r="N1095" s="359" t="n">
        <v>1000</v>
      </c>
      <c r="O1095" s="360" t="inlineStr">
        <is>
          <t>표점/만점</t>
        </is>
      </c>
      <c r="P1095" s="343" t="inlineStr">
        <is>
          <t>변표/만점</t>
        </is>
      </c>
      <c r="Q1095" s="342" t="inlineStr">
        <is>
          <t>2과목</t>
        </is>
      </c>
      <c r="R1095" s="344" t="n">
        <v>25</v>
      </c>
      <c r="S1095" s="345" t="n">
        <v>35</v>
      </c>
      <c r="T1095" s="362" t="n">
        <v>30</v>
      </c>
      <c r="U1095" s="361" t="n">
        <v>82.08</v>
      </c>
      <c r="V1095" s="346" t="n">
        <v>120.0480756389136</v>
      </c>
      <c r="W1095" s="348" t="n">
        <v>119.3237170926091</v>
      </c>
      <c r="X1095" s="347" t="n">
        <v>60.33</v>
      </c>
      <c r="Y1095" s="357" t="n">
        <v>61.04</v>
      </c>
      <c r="Z1095" s="365" t="inlineStr">
        <is>
          <t>2등급</t>
        </is>
      </c>
      <c r="AA1095" s="350" t="n">
        <v>98</v>
      </c>
      <c r="AB1095" s="349" t="inlineStr">
        <is>
          <t>만점</t>
        </is>
      </c>
      <c r="AC1095" s="350" t="n">
        <v>0</v>
      </c>
      <c r="AD1095" s="349" t="inlineStr">
        <is>
          <t>만점</t>
        </is>
      </c>
      <c r="AE1095" s="364" t="n">
        <v>0</v>
      </c>
      <c r="AF1095" s="366" t="n">
        <v>16.797</v>
      </c>
      <c r="AG1095" s="363" t="n">
        <v>0</v>
      </c>
      <c r="AH1095" s="635" t="inlineStr">
        <is>
          <t xml:space="preserve"> 미/기/과탐 3%</t>
        </is>
      </c>
      <c r="AL1095" s="487" t="inlineStr">
        <is>
          <t>인하대 조선해양공학과</t>
        </is>
      </c>
      <c r="AM1095" s="477" t="inlineStr">
        <is>
          <t>자연</t>
        </is>
      </c>
      <c r="AN1095" s="637" t="n">
        <v>100</v>
      </c>
      <c r="AO1095" s="478" t="n">
        <v>-1570</v>
      </c>
      <c r="AP1095" s="463" t="n">
        <v>-1570</v>
      </c>
      <c r="AQ1095" s="479" t="n">
        <v>0</v>
      </c>
      <c r="AR1095" s="476" t="inlineStr">
        <is>
          <t>15.02 → 13.57</t>
        </is>
      </c>
      <c r="BA1095" s="313" t="inlineStr">
        <is>
          <t>통합인문462</t>
        </is>
      </c>
    </row>
    <row r="1096" ht="16.5" customHeight="1" s="671">
      <c r="B1096" s="367" t="inlineStr">
        <is>
          <t>15.02</t>
        </is>
      </c>
      <c r="C1096" s="351" t="inlineStr">
        <is>
          <t>32,593</t>
        </is>
      </c>
      <c r="D1096" s="727" t="n">
        <v>-1570</v>
      </c>
      <c r="E1096" s="352" t="inlineStr"/>
      <c r="F1096" s="341" t="n">
        <v>82.06999999999999</v>
      </c>
      <c r="G1096" s="355" t="inlineStr">
        <is>
          <t>360.01</t>
        </is>
      </c>
      <c r="H1096" s="356" t="inlineStr">
        <is>
          <t>366.53</t>
        </is>
      </c>
      <c r="I1096" s="354" t="inlineStr">
        <is>
          <t>연세대</t>
        </is>
      </c>
      <c r="J1096" s="340" t="inlineStr">
        <is>
          <t>화공생명공(한마음학생)</t>
        </is>
      </c>
      <c r="K1096" s="339" t="inlineStr">
        <is>
          <t>자연</t>
        </is>
      </c>
      <c r="L1096" s="357" t="inlineStr"/>
      <c r="M1096" s="358" t="inlineStr">
        <is>
          <t xml:space="preserve">652.902 / </t>
        </is>
      </c>
      <c r="N1096" s="359" t="n">
        <v>1000</v>
      </c>
      <c r="O1096" s="360" t="inlineStr">
        <is>
          <t>표점</t>
        </is>
      </c>
      <c r="P1096" s="343" t="inlineStr">
        <is>
          <t>변표</t>
        </is>
      </c>
      <c r="Q1096" s="342" t="inlineStr">
        <is>
          <t>2과목</t>
        </is>
      </c>
      <c r="R1096" s="344" t="n">
        <v>22</v>
      </c>
      <c r="S1096" s="345" t="n">
        <v>33</v>
      </c>
      <c r="T1096" s="362" t="n">
        <v>33</v>
      </c>
      <c r="U1096" s="361" t="n">
        <v>82.06999999999999</v>
      </c>
      <c r="V1096" s="346" t="n">
        <v>120.0423156143984</v>
      </c>
      <c r="W1096" s="348" t="n">
        <v>119.3198770762656</v>
      </c>
      <c r="X1096" s="347" t="n">
        <v>60.32</v>
      </c>
      <c r="Y1096" s="357" t="n">
        <v>61.04</v>
      </c>
      <c r="Z1096" s="365" t="inlineStr">
        <is>
          <t>1등급</t>
        </is>
      </c>
      <c r="AA1096" s="350" t="n">
        <v>111.11</v>
      </c>
      <c r="AB1096" s="349" t="inlineStr">
        <is>
          <t>만점</t>
        </is>
      </c>
      <c r="AC1096" s="350" t="n">
        <v>0</v>
      </c>
      <c r="AD1096" s="349" t="inlineStr">
        <is>
          <t>만점</t>
        </is>
      </c>
      <c r="AE1096" s="364" t="n">
        <v>0</v>
      </c>
      <c r="AF1096" s="366" t="n">
        <v>6.104</v>
      </c>
      <c r="AG1096" s="363" t="n">
        <v>0</v>
      </c>
      <c r="AH1096" s="635" t="inlineStr">
        <is>
          <t xml:space="preserve"> 과탐3%가산</t>
        </is>
      </c>
      <c r="AL1096" s="487" t="inlineStr">
        <is>
          <t>연세대 화공생명공(한마음학생)</t>
        </is>
      </c>
      <c r="AM1096" s="477" t="inlineStr">
        <is>
          <t>자연</t>
        </is>
      </c>
      <c r="AN1096" s="637" t="n">
        <v>100</v>
      </c>
      <c r="AO1096" s="478" t="n">
        <v>-1570</v>
      </c>
      <c r="AP1096" s="463" t="n">
        <v>-1570</v>
      </c>
      <c r="AQ1096" s="479" t="n">
        <v>0</v>
      </c>
      <c r="AR1096" s="476" t="inlineStr">
        <is>
          <t>15.02 → 13.57</t>
        </is>
      </c>
      <c r="BA1096" s="313" t="inlineStr">
        <is>
          <t>자연621</t>
        </is>
      </c>
    </row>
    <row r="1097" ht="16.5" customHeight="1" s="671">
      <c r="B1097" s="367" t="inlineStr">
        <is>
          <t>15.03</t>
        </is>
      </c>
      <c r="C1097" s="351" t="inlineStr">
        <is>
          <t>32,615</t>
        </is>
      </c>
      <c r="D1097" s="727" t="n">
        <v>-1570</v>
      </c>
      <c r="E1097" s="352" t="inlineStr">
        <is>
          <t>359.98</t>
        </is>
      </c>
      <c r="F1097" s="341" t="n">
        <v>82.04000000000001</v>
      </c>
      <c r="G1097" s="355" t="inlineStr">
        <is>
          <t>360.49</t>
        </is>
      </c>
      <c r="H1097" s="356" t="inlineStr">
        <is>
          <t>366.18</t>
        </is>
      </c>
      <c r="I1097" s="354" t="inlineStr">
        <is>
          <t>인하대</t>
        </is>
      </c>
      <c r="J1097" s="340" t="inlineStr">
        <is>
          <t>교육학과</t>
        </is>
      </c>
      <c r="K1097" s="339" t="inlineStr">
        <is>
          <t>통합</t>
        </is>
      </c>
      <c r="L1097" s="357" t="n">
        <v>13</v>
      </c>
      <c r="M1097" s="358" t="inlineStr">
        <is>
          <t xml:space="preserve">881.2 / </t>
        </is>
      </c>
      <c r="N1097" s="359" t="n">
        <v>1000</v>
      </c>
      <c r="O1097" s="360" t="inlineStr">
        <is>
          <t>표점/만점</t>
        </is>
      </c>
      <c r="P1097" s="343" t="inlineStr">
        <is>
          <t>변표/만점</t>
        </is>
      </c>
      <c r="Q1097" s="342" t="inlineStr">
        <is>
          <t>2과목</t>
        </is>
      </c>
      <c r="R1097" s="344" t="n">
        <v>35</v>
      </c>
      <c r="S1097" s="345" t="n">
        <v>25</v>
      </c>
      <c r="T1097" s="362" t="n">
        <v>25</v>
      </c>
      <c r="U1097" s="361" t="n">
        <v>82.04000000000001</v>
      </c>
      <c r="V1097" s="346" t="n">
        <v>120.0228873994146</v>
      </c>
      <c r="W1097" s="348" t="n">
        <v>119.306924932943</v>
      </c>
      <c r="X1097" s="347" t="n">
        <v>60.58</v>
      </c>
      <c r="Y1097" s="357" t="n">
        <v>61.03</v>
      </c>
      <c r="Z1097" s="365" t="inlineStr">
        <is>
          <t>2등급</t>
        </is>
      </c>
      <c r="AA1097" s="350" t="n">
        <v>148</v>
      </c>
      <c r="AB1097" s="349" t="inlineStr">
        <is>
          <t>만점</t>
        </is>
      </c>
      <c r="AC1097" s="350" t="n">
        <v>0</v>
      </c>
      <c r="AD1097" s="349" t="inlineStr">
        <is>
          <t>만점</t>
        </is>
      </c>
      <c r="AE1097" s="364" t="n">
        <v>0</v>
      </c>
      <c r="AF1097" s="366" t="n">
        <v>0</v>
      </c>
      <c r="AG1097" s="363" t="n">
        <v>0</v>
      </c>
      <c r="AH1097" s="635" t="inlineStr"/>
      <c r="AL1097" s="487" t="inlineStr">
        <is>
          <t>인하대 교육학과</t>
        </is>
      </c>
      <c r="AM1097" s="477" t="inlineStr">
        <is>
          <t>통합</t>
        </is>
      </c>
      <c r="AN1097" s="637" t="n">
        <v>100</v>
      </c>
      <c r="AO1097" s="478" t="n">
        <v>-1570</v>
      </c>
      <c r="AP1097" s="463" t="n">
        <v>-731</v>
      </c>
      <c r="AQ1097" s="479" t="n">
        <v>-839</v>
      </c>
      <c r="AR1097" s="476" t="inlineStr">
        <is>
          <t>15.04 → 13.98</t>
        </is>
      </c>
      <c r="BA1097" s="313" t="inlineStr">
        <is>
          <t>통합인문463</t>
        </is>
      </c>
    </row>
    <row r="1098" ht="16.5" customHeight="1" s="671">
      <c r="B1098" s="367" t="inlineStr">
        <is>
          <t>15.04</t>
        </is>
      </c>
      <c r="C1098" s="351" t="inlineStr">
        <is>
          <t>32,637</t>
        </is>
      </c>
      <c r="D1098" s="727" t="n">
        <v>-1570</v>
      </c>
      <c r="E1098" s="352" t="inlineStr"/>
      <c r="F1098" s="341" t="n">
        <v>82.02</v>
      </c>
      <c r="G1098" s="355" t="inlineStr">
        <is>
          <t>359.94</t>
        </is>
      </c>
      <c r="H1098" s="356" t="inlineStr">
        <is>
          <t>366.48</t>
        </is>
      </c>
      <c r="I1098" s="354" t="inlineStr">
        <is>
          <t>인하대</t>
        </is>
      </c>
      <c r="J1098" s="340" t="inlineStr">
        <is>
          <t>사회인프라공학과</t>
        </is>
      </c>
      <c r="K1098" s="339" t="inlineStr">
        <is>
          <t>자연</t>
        </is>
      </c>
      <c r="L1098" s="357" t="n">
        <v>7</v>
      </c>
      <c r="M1098" s="358" t="inlineStr">
        <is>
          <t xml:space="preserve">890.4 / </t>
        </is>
      </c>
      <c r="N1098" s="359" t="n">
        <v>1000</v>
      </c>
      <c r="O1098" s="360" t="inlineStr">
        <is>
          <t>표점/만점</t>
        </is>
      </c>
      <c r="P1098" s="343" t="inlineStr">
        <is>
          <t>변표/만점</t>
        </is>
      </c>
      <c r="Q1098" s="342" t="inlineStr">
        <is>
          <t>2과목</t>
        </is>
      </c>
      <c r="R1098" s="344" t="n">
        <v>25</v>
      </c>
      <c r="S1098" s="345" t="n">
        <v>35</v>
      </c>
      <c r="T1098" s="362" t="n">
        <v>30</v>
      </c>
      <c r="U1098" s="361" t="n">
        <v>82.02</v>
      </c>
      <c r="V1098" s="346" t="n">
        <v>120.0138640406825</v>
      </c>
      <c r="W1098" s="348" t="n">
        <v>119.300909360455</v>
      </c>
      <c r="X1098" s="347" t="n">
        <v>60.31</v>
      </c>
      <c r="Y1098" s="357" t="n">
        <v>61.02</v>
      </c>
      <c r="Z1098" s="365" t="inlineStr">
        <is>
          <t>2등급</t>
        </is>
      </c>
      <c r="AA1098" s="350" t="n">
        <v>98</v>
      </c>
      <c r="AB1098" s="349" t="inlineStr">
        <is>
          <t>만점</t>
        </is>
      </c>
      <c r="AC1098" s="350" t="n">
        <v>0</v>
      </c>
      <c r="AD1098" s="349" t="inlineStr">
        <is>
          <t>만점</t>
        </is>
      </c>
      <c r="AE1098" s="364" t="n">
        <v>0</v>
      </c>
      <c r="AF1098" s="366" t="n">
        <v>16.793</v>
      </c>
      <c r="AG1098" s="363" t="n">
        <v>0</v>
      </c>
      <c r="AH1098" s="635" t="inlineStr">
        <is>
          <t xml:space="preserve"> 미/기/과탐 3%</t>
        </is>
      </c>
      <c r="AL1098" s="487" t="inlineStr">
        <is>
          <t>인하대 사회인프라공학과</t>
        </is>
      </c>
      <c r="AM1098" s="477" t="inlineStr">
        <is>
          <t>자연</t>
        </is>
      </c>
      <c r="AN1098" s="637" t="n">
        <v>100</v>
      </c>
      <c r="AO1098" s="478" t="n">
        <v>-1570</v>
      </c>
      <c r="AP1098" s="463" t="n">
        <v>-1570</v>
      </c>
      <c r="AQ1098" s="479" t="n">
        <v>0</v>
      </c>
      <c r="AR1098" s="476" t="inlineStr">
        <is>
          <t>15.04 → 13.59</t>
        </is>
      </c>
      <c r="BA1098" s="313" t="inlineStr">
        <is>
          <t>자연622</t>
        </is>
      </c>
    </row>
    <row r="1099" ht="16.5" customHeight="1" s="671">
      <c r="B1099" s="367" t="inlineStr">
        <is>
          <t>15.15</t>
        </is>
      </c>
      <c r="C1099" s="351" t="inlineStr">
        <is>
          <t>32,876</t>
        </is>
      </c>
      <c r="D1099" s="727" t="n">
        <v>-1570</v>
      </c>
      <c r="E1099" s="352" t="inlineStr">
        <is>
          <t>360.20</t>
        </is>
      </c>
      <c r="F1099" s="341" t="n">
        <v>81.94</v>
      </c>
      <c r="G1099" s="355" t="inlineStr">
        <is>
          <t>359.80</t>
        </is>
      </c>
      <c r="H1099" s="356" t="inlineStr">
        <is>
          <t>366.21</t>
        </is>
      </c>
      <c r="I1099" s="354" t="inlineStr">
        <is>
          <t>가톨릭대</t>
        </is>
      </c>
      <c r="J1099" s="340" t="inlineStr">
        <is>
          <t>인공지능학과</t>
        </is>
      </c>
      <c r="K1099" s="339" t="inlineStr">
        <is>
          <t>자연</t>
        </is>
      </c>
      <c r="L1099" s="357" t="n">
        <v>15</v>
      </c>
      <c r="M1099" s="358" t="inlineStr">
        <is>
          <t xml:space="preserve">860.5 / </t>
        </is>
      </c>
      <c r="N1099" s="359" t="n">
        <v>1000</v>
      </c>
      <c r="O1099" s="360" t="inlineStr">
        <is>
          <t>백분위</t>
        </is>
      </c>
      <c r="P1099" s="343" t="inlineStr">
        <is>
          <t>백분위</t>
        </is>
      </c>
      <c r="Q1099" s="342" t="inlineStr">
        <is>
          <t>1과목</t>
        </is>
      </c>
      <c r="R1099" s="344" t="n">
        <v>25</v>
      </c>
      <c r="S1099" s="345" t="n">
        <v>35</v>
      </c>
      <c r="T1099" s="362" t="n">
        <v>20</v>
      </c>
      <c r="U1099" s="361" t="n">
        <v>81.94</v>
      </c>
      <c r="V1099" s="346" t="n">
        <v>119.9609375</v>
      </c>
      <c r="W1099" s="348" t="n">
        <v>119.265625</v>
      </c>
      <c r="X1099" s="347" t="n">
        <v>60.29</v>
      </c>
      <c r="Y1099" s="357" t="inlineStr"/>
      <c r="Z1099" s="365" t="inlineStr">
        <is>
          <t>2등급</t>
        </is>
      </c>
      <c r="AA1099" s="350" t="n">
        <v>195</v>
      </c>
      <c r="AB1099" s="349" t="inlineStr">
        <is>
          <t>만점</t>
        </is>
      </c>
      <c r="AC1099" s="350" t="n">
        <v>10</v>
      </c>
      <c r="AD1099" s="349" t="inlineStr">
        <is>
          <t>만점</t>
        </is>
      </c>
      <c r="AE1099" s="364" t="n">
        <v>0</v>
      </c>
      <c r="AF1099" s="366" t="n">
        <v>0</v>
      </c>
      <c r="AG1099" s="363" t="n">
        <v>0</v>
      </c>
      <c r="AH1099" s="635" t="inlineStr"/>
      <c r="AL1099" s="487" t="inlineStr">
        <is>
          <t>가톨릭대 인공지능학과</t>
        </is>
      </c>
      <c r="AM1099" s="477" t="inlineStr">
        <is>
          <t>자연</t>
        </is>
      </c>
      <c r="AN1099" s="637" t="n">
        <v>100</v>
      </c>
      <c r="AO1099" s="478" t="n">
        <v>-1570</v>
      </c>
      <c r="AP1099" s="463" t="n">
        <v>-1570</v>
      </c>
      <c r="AQ1099" s="479" t="n">
        <v>0</v>
      </c>
      <c r="AR1099" s="476" t="inlineStr">
        <is>
          <t>15.15 → 13.70</t>
        </is>
      </c>
      <c r="BA1099" s="313" t="inlineStr">
        <is>
          <t>통합인문464</t>
        </is>
      </c>
    </row>
    <row r="1100" ht="16.5" customHeight="1" s="671">
      <c r="B1100" s="367" t="inlineStr">
        <is>
          <t>15.13</t>
        </is>
      </c>
      <c r="C1100" s="351" t="inlineStr">
        <is>
          <t>32,832</t>
        </is>
      </c>
      <c r="D1100" s="727" t="n">
        <v>-1570</v>
      </c>
      <c r="E1100" s="352" t="inlineStr"/>
      <c r="F1100" s="341" t="n">
        <v>81.94</v>
      </c>
      <c r="G1100" s="355" t="inlineStr">
        <is>
          <t>360.34</t>
        </is>
      </c>
      <c r="H1100" s="356" t="inlineStr">
        <is>
          <t>366.07</t>
        </is>
      </c>
      <c r="I1100" s="354" t="inlineStr">
        <is>
          <t>인천대</t>
        </is>
      </c>
      <c r="J1100" s="340" t="inlineStr">
        <is>
          <t>동북아국제통상전공</t>
        </is>
      </c>
      <c r="K1100" s="339" t="inlineStr">
        <is>
          <t>통합</t>
        </is>
      </c>
      <c r="L1100" s="357" t="n">
        <v>11</v>
      </c>
      <c r="M1100" s="358" t="inlineStr">
        <is>
          <t xml:space="preserve">835.5 / </t>
        </is>
      </c>
      <c r="N1100" s="359" t="n">
        <v>1000</v>
      </c>
      <c r="O1100" s="360" t="inlineStr">
        <is>
          <t>백분위</t>
        </is>
      </c>
      <c r="P1100" s="343" t="inlineStr">
        <is>
          <t>백분위</t>
        </is>
      </c>
      <c r="Q1100" s="342" t="inlineStr">
        <is>
          <t>2과목</t>
        </is>
      </c>
      <c r="R1100" s="344" t="n">
        <v>25</v>
      </c>
      <c r="S1100" s="345" t="n">
        <v>35</v>
      </c>
      <c r="T1100" s="362" t="n">
        <v>30</v>
      </c>
      <c r="U1100" s="361" t="n">
        <v>81.94</v>
      </c>
      <c r="V1100" s="346" t="n">
        <v>119.9652777777778</v>
      </c>
      <c r="W1100" s="348" t="n">
        <v>119.2685185185185</v>
      </c>
      <c r="X1100" s="347" t="n">
        <v>60.55</v>
      </c>
      <c r="Y1100" s="357" t="inlineStr"/>
      <c r="Z1100" s="365" t="inlineStr">
        <is>
          <t>2등급</t>
        </is>
      </c>
      <c r="AA1100" s="350" t="n">
        <v>98</v>
      </c>
      <c r="AB1100" s="349" t="inlineStr">
        <is>
          <t>만점</t>
        </is>
      </c>
      <c r="AC1100" s="350" t="n">
        <v>0</v>
      </c>
      <c r="AD1100" s="349" t="inlineStr">
        <is>
          <t>만점</t>
        </is>
      </c>
      <c r="AE1100" s="364" t="n">
        <v>0</v>
      </c>
      <c r="AF1100" s="366" t="n">
        <v>0</v>
      </c>
      <c r="AG1100" s="363" t="n">
        <v>0</v>
      </c>
      <c r="AH1100" s="635" t="inlineStr"/>
      <c r="AL1100" s="487" t="inlineStr">
        <is>
          <t>인천대 동북아국제통상전공</t>
        </is>
      </c>
      <c r="AM1100" s="477" t="inlineStr">
        <is>
          <t>통합</t>
        </is>
      </c>
      <c r="AN1100" s="637" t="n">
        <v>100</v>
      </c>
      <c r="AO1100" s="478" t="n">
        <v>-1570</v>
      </c>
      <c r="AP1100" s="463" t="n">
        <v>-730</v>
      </c>
      <c r="AQ1100" s="479" t="n">
        <v>-840</v>
      </c>
      <c r="AR1100" s="476" t="inlineStr">
        <is>
          <t>15.13 → 14.07</t>
        </is>
      </c>
      <c r="BA1100" s="313" t="inlineStr">
        <is>
          <t>자연623</t>
        </is>
      </c>
    </row>
    <row r="1101" ht="16.5" customHeight="1" s="671">
      <c r="B1101" s="367" t="inlineStr">
        <is>
          <t>15.15</t>
        </is>
      </c>
      <c r="C1101" s="351" t="inlineStr">
        <is>
          <t>32,876</t>
        </is>
      </c>
      <c r="D1101" s="727" t="n">
        <v>-1570</v>
      </c>
      <c r="E1101" s="352" t="inlineStr">
        <is>
          <t>359.82</t>
        </is>
      </c>
      <c r="F1101" s="341" t="n">
        <v>81.93000000000001</v>
      </c>
      <c r="G1101" s="355" t="inlineStr">
        <is>
          <t>360.31</t>
        </is>
      </c>
      <c r="H1101" s="356" t="inlineStr">
        <is>
          <t>366.04</t>
        </is>
      </c>
      <c r="I1101" s="354" t="inlineStr">
        <is>
          <t>인하대</t>
        </is>
      </c>
      <c r="J1101" s="340" t="inlineStr">
        <is>
          <t>소비자학과</t>
        </is>
      </c>
      <c r="K1101" s="339" t="inlineStr">
        <is>
          <t>통합</t>
        </is>
      </c>
      <c r="L1101" s="357" t="n">
        <v>8</v>
      </c>
      <c r="M1101" s="358" t="inlineStr">
        <is>
          <t xml:space="preserve">880.8 / </t>
        </is>
      </c>
      <c r="N1101" s="359" t="n">
        <v>1000</v>
      </c>
      <c r="O1101" s="360" t="inlineStr">
        <is>
          <t>표점/만점</t>
        </is>
      </c>
      <c r="P1101" s="343" t="inlineStr">
        <is>
          <t>변표/만점</t>
        </is>
      </c>
      <c r="Q1101" s="342" t="inlineStr">
        <is>
          <t>2과목</t>
        </is>
      </c>
      <c r="R1101" s="344" t="n">
        <v>35</v>
      </c>
      <c r="S1101" s="345" t="n">
        <v>25</v>
      </c>
      <c r="T1101" s="362" t="n">
        <v>25</v>
      </c>
      <c r="U1101" s="361" t="n">
        <v>81.93000000000001</v>
      </c>
      <c r="V1101" s="346" t="n">
        <v>119.9532928644552</v>
      </c>
      <c r="W1101" s="348" t="n">
        <v>119.2605285763035</v>
      </c>
      <c r="X1101" s="347" t="n">
        <v>60.55</v>
      </c>
      <c r="Y1101" s="357" t="n">
        <v>60.98999999999999</v>
      </c>
      <c r="Z1101" s="365" t="inlineStr">
        <is>
          <t>2등급</t>
        </is>
      </c>
      <c r="AA1101" s="350" t="n">
        <v>148</v>
      </c>
      <c r="AB1101" s="349" t="inlineStr">
        <is>
          <t>만점</t>
        </is>
      </c>
      <c r="AC1101" s="350" t="n">
        <v>0</v>
      </c>
      <c r="AD1101" s="349" t="inlineStr">
        <is>
          <t>만점</t>
        </is>
      </c>
      <c r="AE1101" s="364" t="n">
        <v>0</v>
      </c>
      <c r="AF1101" s="366" t="n">
        <v>0</v>
      </c>
      <c r="AG1101" s="363" t="n">
        <v>0</v>
      </c>
      <c r="AH1101" s="635" t="inlineStr"/>
      <c r="AL1101" s="487" t="inlineStr">
        <is>
          <t>인하대 소비자학과</t>
        </is>
      </c>
      <c r="AM1101" s="477" t="inlineStr">
        <is>
          <t>통합</t>
        </is>
      </c>
      <c r="AN1101" s="637" t="n">
        <v>100</v>
      </c>
      <c r="AO1101" s="478" t="n">
        <v>-1570</v>
      </c>
      <c r="AP1101" s="463" t="n">
        <v>-730</v>
      </c>
      <c r="AQ1101" s="479" t="n">
        <v>-840</v>
      </c>
      <c r="AR1101" s="476" t="inlineStr">
        <is>
          <t>15.16 → 14.10</t>
        </is>
      </c>
      <c r="BA1101" s="313" t="inlineStr">
        <is>
          <t>통합인문465</t>
        </is>
      </c>
    </row>
    <row r="1102" ht="16.5" customHeight="1" s="671">
      <c r="B1102" s="367" t="inlineStr">
        <is>
          <t>15.18</t>
        </is>
      </c>
      <c r="C1102" s="351" t="inlineStr">
        <is>
          <t>32,941</t>
        </is>
      </c>
      <c r="D1102" s="727" t="n">
        <v>-1570</v>
      </c>
      <c r="E1102" s="352" t="inlineStr">
        <is>
          <t>359.80</t>
        </is>
      </c>
      <c r="F1102" s="341" t="n">
        <v>81.92</v>
      </c>
      <c r="G1102" s="355" t="inlineStr">
        <is>
          <t>359.77</t>
        </is>
      </c>
      <c r="H1102" s="356" t="inlineStr">
        <is>
          <t>366.16</t>
        </is>
      </c>
      <c r="I1102" s="354" t="inlineStr">
        <is>
          <t>인하대</t>
        </is>
      </c>
      <c r="J1102" s="340" t="inlineStr">
        <is>
          <t>에너지자원공학과</t>
        </is>
      </c>
      <c r="K1102" s="339" t="inlineStr">
        <is>
          <t>자연</t>
        </is>
      </c>
      <c r="L1102" s="357" t="n">
        <v>5</v>
      </c>
      <c r="M1102" s="358" t="inlineStr">
        <is>
          <t xml:space="preserve">890 / </t>
        </is>
      </c>
      <c r="N1102" s="359" t="n">
        <v>1000</v>
      </c>
      <c r="O1102" s="360" t="inlineStr">
        <is>
          <t>표점/만점</t>
        </is>
      </c>
      <c r="P1102" s="343" t="inlineStr">
        <is>
          <t>변표/만점</t>
        </is>
      </c>
      <c r="Q1102" s="342" t="inlineStr">
        <is>
          <t>2과목</t>
        </is>
      </c>
      <c r="R1102" s="344" t="n">
        <v>25</v>
      </c>
      <c r="S1102" s="345" t="n">
        <v>35</v>
      </c>
      <c r="T1102" s="362" t="n">
        <v>30</v>
      </c>
      <c r="U1102" s="361" t="n">
        <v>81.92</v>
      </c>
      <c r="V1102" s="346" t="n">
        <v>119.9479559423275</v>
      </c>
      <c r="W1102" s="348" t="n">
        <v>119.2569706282184</v>
      </c>
      <c r="X1102" s="347" t="n">
        <v>60.28</v>
      </c>
      <c r="Y1102" s="357" t="n">
        <v>60.98999999999999</v>
      </c>
      <c r="Z1102" s="365" t="inlineStr">
        <is>
          <t>2등급</t>
        </is>
      </c>
      <c r="AA1102" s="350" t="n">
        <v>98</v>
      </c>
      <c r="AB1102" s="349" t="inlineStr">
        <is>
          <t>만점</t>
        </is>
      </c>
      <c r="AC1102" s="350" t="n">
        <v>0</v>
      </c>
      <c r="AD1102" s="349" t="inlineStr">
        <is>
          <t>만점</t>
        </is>
      </c>
      <c r="AE1102" s="364" t="n">
        <v>0</v>
      </c>
      <c r="AF1102" s="366" t="n">
        <v>16.786</v>
      </c>
      <c r="AG1102" s="363" t="n">
        <v>0</v>
      </c>
      <c r="AH1102" s="635" t="inlineStr">
        <is>
          <t xml:space="preserve"> 미/기/과탐 3%</t>
        </is>
      </c>
      <c r="AL1102" s="487" t="inlineStr">
        <is>
          <t>인하대 에너지자원공학과</t>
        </is>
      </c>
      <c r="AM1102" s="477" t="inlineStr">
        <is>
          <t>자연</t>
        </is>
      </c>
      <c r="AN1102" s="637" t="n">
        <v>100</v>
      </c>
      <c r="AO1102" s="478" t="n">
        <v>-1570</v>
      </c>
      <c r="AP1102" s="463" t="n">
        <v>-1570</v>
      </c>
      <c r="AQ1102" s="479" t="n">
        <v>0</v>
      </c>
      <c r="AR1102" s="476" t="inlineStr">
        <is>
          <t>15.18 → 13.73</t>
        </is>
      </c>
      <c r="BA1102" s="313" t="inlineStr">
        <is>
          <t>통합인문466</t>
        </is>
      </c>
    </row>
    <row r="1103" ht="16.5" customHeight="1" s="671">
      <c r="B1103" s="367" t="inlineStr">
        <is>
          <t>15.21</t>
        </is>
      </c>
      <c r="C1103" s="351" t="inlineStr">
        <is>
          <t>33,006</t>
        </is>
      </c>
      <c r="D1103" s="727" t="n">
        <v>-1570</v>
      </c>
      <c r="E1103" s="352" t="inlineStr"/>
      <c r="F1103" s="341" t="n">
        <v>81.88</v>
      </c>
      <c r="G1103" s="355" t="inlineStr">
        <is>
          <t>360.22</t>
        </is>
      </c>
      <c r="H1103" s="356" t="inlineStr">
        <is>
          <t>365.94</t>
        </is>
      </c>
      <c r="I1103" s="354" t="inlineStr">
        <is>
          <t>가천대</t>
        </is>
      </c>
      <c r="J1103" s="340" t="inlineStr">
        <is>
          <t>회계세무학과</t>
        </is>
      </c>
      <c r="K1103" s="339" t="inlineStr">
        <is>
          <t>통합</t>
        </is>
      </c>
      <c r="L1103" s="357" t="n">
        <v>14</v>
      </c>
      <c r="M1103" s="358" t="inlineStr">
        <is>
          <t xml:space="preserve">84.5 / </t>
        </is>
      </c>
      <c r="N1103" s="359" t="n">
        <v>100</v>
      </c>
      <c r="O1103" s="360" t="inlineStr">
        <is>
          <t>백분위</t>
        </is>
      </c>
      <c r="P1103" s="343" t="inlineStr">
        <is>
          <t>백분위</t>
        </is>
      </c>
      <c r="Q1103" s="342" t="inlineStr">
        <is>
          <t>1과목</t>
        </is>
      </c>
      <c r="R1103" s="344" t="n">
        <v>35</v>
      </c>
      <c r="S1103" s="345" t="n">
        <v>25</v>
      </c>
      <c r="T1103" s="362" t="n">
        <v>20</v>
      </c>
      <c r="U1103" s="361" t="n">
        <v>81.88</v>
      </c>
      <c r="V1103" s="346" t="n">
        <v>119.921875</v>
      </c>
      <c r="W1103" s="348" t="n">
        <v>119.2395833333333</v>
      </c>
      <c r="X1103" s="347" t="n">
        <v>60.53</v>
      </c>
      <c r="Y1103" s="357" t="inlineStr"/>
      <c r="Z1103" s="365" t="inlineStr">
        <is>
          <t>2등급</t>
        </is>
      </c>
      <c r="AA1103" s="350" t="n">
        <v>19</v>
      </c>
      <c r="AB1103" s="349" t="inlineStr">
        <is>
          <t>만점</t>
        </is>
      </c>
      <c r="AC1103" s="350" t="n">
        <v>0</v>
      </c>
      <c r="AD1103" s="349" t="inlineStr">
        <is>
          <t>만점</t>
        </is>
      </c>
      <c r="AE1103" s="364" t="n">
        <v>0</v>
      </c>
      <c r="AF1103" s="366" t="n">
        <v>0</v>
      </c>
      <c r="AG1103" s="363" t="n">
        <v>0</v>
      </c>
      <c r="AH1103" s="635" t="inlineStr"/>
      <c r="AL1103" s="487" t="inlineStr">
        <is>
          <t>가천대 회계세무학과</t>
        </is>
      </c>
      <c r="AM1103" s="477" t="inlineStr">
        <is>
          <t>통합</t>
        </is>
      </c>
      <c r="AN1103" s="637" t="n">
        <v>100</v>
      </c>
      <c r="AO1103" s="478" t="n">
        <v>-1570</v>
      </c>
      <c r="AP1103" s="463" t="n">
        <v>-730</v>
      </c>
      <c r="AQ1103" s="479" t="n">
        <v>-840</v>
      </c>
      <c r="AR1103" s="476" t="inlineStr">
        <is>
          <t>15.22 → 14.16</t>
        </is>
      </c>
      <c r="BA1103" s="313" t="inlineStr">
        <is>
          <t>자연624</t>
        </is>
      </c>
    </row>
    <row r="1104" ht="16.5" customHeight="1" s="671">
      <c r="B1104" s="367" t="inlineStr">
        <is>
          <t>15.21</t>
        </is>
      </c>
      <c r="C1104" s="351" t="inlineStr">
        <is>
          <t>33,006</t>
        </is>
      </c>
      <c r="D1104" s="727" t="n">
        <v>-1570</v>
      </c>
      <c r="E1104" s="352" t="inlineStr">
        <is>
          <t>360.00</t>
        </is>
      </c>
      <c r="F1104" s="341" t="n">
        <v>81.88</v>
      </c>
      <c r="G1104" s="355" t="inlineStr">
        <is>
          <t>359.70</t>
        </is>
      </c>
      <c r="H1104" s="356" t="inlineStr">
        <is>
          <t>366.08</t>
        </is>
      </c>
      <c r="I1104" s="354" t="inlineStr">
        <is>
          <t>가천대</t>
        </is>
      </c>
      <c r="J1104" s="340" t="inlineStr">
        <is>
          <t>시스템반도체학과</t>
        </is>
      </c>
      <c r="K1104" s="339" t="inlineStr">
        <is>
          <t>자연</t>
        </is>
      </c>
      <c r="L1104" s="357" t="n">
        <v>21</v>
      </c>
      <c r="M1104" s="358" t="inlineStr">
        <is>
          <t xml:space="preserve">84.5 / </t>
        </is>
      </c>
      <c r="N1104" s="359" t="n">
        <v>100</v>
      </c>
      <c r="O1104" s="360" t="inlineStr">
        <is>
          <t>백분위</t>
        </is>
      </c>
      <c r="P1104" s="343" t="inlineStr">
        <is>
          <t>백분위</t>
        </is>
      </c>
      <c r="Q1104" s="342" t="inlineStr">
        <is>
          <t>1과목</t>
        </is>
      </c>
      <c r="R1104" s="344" t="n">
        <v>25</v>
      </c>
      <c r="S1104" s="345" t="n">
        <v>35</v>
      </c>
      <c r="T1104" s="362" t="n">
        <v>20</v>
      </c>
      <c r="U1104" s="361" t="n">
        <v>81.88</v>
      </c>
      <c r="V1104" s="346" t="n">
        <v>119.921875</v>
      </c>
      <c r="W1104" s="348" t="n">
        <v>119.2395833333333</v>
      </c>
      <c r="X1104" s="347" t="n">
        <v>60.27</v>
      </c>
      <c r="Y1104" s="357" t="inlineStr"/>
      <c r="Z1104" s="365" t="inlineStr">
        <is>
          <t>2등급</t>
        </is>
      </c>
      <c r="AA1104" s="350" t="n">
        <v>19</v>
      </c>
      <c r="AB1104" s="349" t="inlineStr">
        <is>
          <t>만점</t>
        </is>
      </c>
      <c r="AC1104" s="350" t="n">
        <v>0</v>
      </c>
      <c r="AD1104" s="349" t="inlineStr">
        <is>
          <t>만점</t>
        </is>
      </c>
      <c r="AE1104" s="364" t="n">
        <v>0</v>
      </c>
      <c r="AF1104" s="366" t="n">
        <v>0</v>
      </c>
      <c r="AG1104" s="363" t="n">
        <v>0</v>
      </c>
      <c r="AH1104" s="635" t="inlineStr"/>
      <c r="AL1104" s="487" t="inlineStr">
        <is>
          <t>가천대 시스템반도체학과</t>
        </is>
      </c>
      <c r="AM1104" s="477" t="inlineStr">
        <is>
          <t>자연</t>
        </is>
      </c>
      <c r="AN1104" s="637" t="n">
        <v>100</v>
      </c>
      <c r="AO1104" s="478" t="n">
        <v>-1570</v>
      </c>
      <c r="AP1104" s="463" t="n">
        <v>-1570</v>
      </c>
      <c r="AQ1104" s="479" t="n">
        <v>0</v>
      </c>
      <c r="AR1104" s="476" t="inlineStr">
        <is>
          <t>15.22 → 13.77</t>
        </is>
      </c>
      <c r="BA1104" s="313" t="inlineStr">
        <is>
          <t>자연625</t>
        </is>
      </c>
    </row>
    <row r="1105" ht="16.5" customHeight="1" s="671">
      <c r="B1105" s="367" t="inlineStr">
        <is>
          <t>15.21</t>
        </is>
      </c>
      <c r="C1105" s="351" t="inlineStr">
        <is>
          <t>33,006</t>
        </is>
      </c>
      <c r="D1105" s="727" t="n">
        <v>-1570</v>
      </c>
      <c r="E1105" s="352" t="inlineStr">
        <is>
          <t>359.70</t>
        </is>
      </c>
      <c r="F1105" s="341" t="n">
        <v>81.88</v>
      </c>
      <c r="G1105" s="355" t="inlineStr">
        <is>
          <t>359.70</t>
        </is>
      </c>
      <c r="H1105" s="356" t="inlineStr">
        <is>
          <t>366.08</t>
        </is>
      </c>
      <c r="I1105" s="354" t="inlineStr">
        <is>
          <t>가천대</t>
        </is>
      </c>
      <c r="J1105" s="340" t="inlineStr">
        <is>
          <t>바이오로직스학과</t>
        </is>
      </c>
      <c r="K1105" s="339" t="inlineStr">
        <is>
          <t>자연</t>
        </is>
      </c>
      <c r="L1105" s="357" t="n">
        <v>41</v>
      </c>
      <c r="M1105" s="358" t="inlineStr">
        <is>
          <t xml:space="preserve">84.5 / </t>
        </is>
      </c>
      <c r="N1105" s="359" t="n">
        <v>100</v>
      </c>
      <c r="O1105" s="360" t="inlineStr">
        <is>
          <t>백분위</t>
        </is>
      </c>
      <c r="P1105" s="343" t="inlineStr">
        <is>
          <t>백분위</t>
        </is>
      </c>
      <c r="Q1105" s="342" t="inlineStr">
        <is>
          <t>1과목</t>
        </is>
      </c>
      <c r="R1105" s="344" t="n">
        <v>25</v>
      </c>
      <c r="S1105" s="345" t="n">
        <v>35</v>
      </c>
      <c r="T1105" s="362" t="n">
        <v>20</v>
      </c>
      <c r="U1105" s="361" t="n">
        <v>81.88</v>
      </c>
      <c r="V1105" s="346" t="n">
        <v>119.921875</v>
      </c>
      <c r="W1105" s="348" t="n">
        <v>119.2395833333333</v>
      </c>
      <c r="X1105" s="347" t="n">
        <v>60.27</v>
      </c>
      <c r="Y1105" s="357" t="inlineStr"/>
      <c r="Z1105" s="365" t="inlineStr">
        <is>
          <t>2등급</t>
        </is>
      </c>
      <c r="AA1105" s="350" t="n">
        <v>19</v>
      </c>
      <c r="AB1105" s="349" t="inlineStr">
        <is>
          <t>만점</t>
        </is>
      </c>
      <c r="AC1105" s="350" t="n">
        <v>0</v>
      </c>
      <c r="AD1105" s="349" t="inlineStr">
        <is>
          <t>만점</t>
        </is>
      </c>
      <c r="AE1105" s="364" t="n">
        <v>0</v>
      </c>
      <c r="AF1105" s="366" t="n">
        <v>0</v>
      </c>
      <c r="AG1105" s="363" t="n">
        <v>0</v>
      </c>
      <c r="AH1105" s="635" t="inlineStr"/>
      <c r="AL1105" s="487" t="inlineStr">
        <is>
          <t>가천대 바이오로직스학과</t>
        </is>
      </c>
      <c r="AM1105" s="477" t="inlineStr">
        <is>
          <t>자연</t>
        </is>
      </c>
      <c r="AN1105" s="637" t="n">
        <v>100</v>
      </c>
      <c r="AO1105" s="478" t="n">
        <v>-1570</v>
      </c>
      <c r="AP1105" s="463" t="n">
        <v>-1570</v>
      </c>
      <c r="AQ1105" s="479" t="n">
        <v>0</v>
      </c>
      <c r="AR1105" s="476" t="inlineStr">
        <is>
          <t>15.22 → 13.77</t>
        </is>
      </c>
      <c r="BA1105" s="313" t="inlineStr">
        <is>
          <t>통합인문467</t>
        </is>
      </c>
    </row>
    <row r="1106" ht="16.5" customHeight="1" s="671">
      <c r="B1106" s="367" t="inlineStr">
        <is>
          <t>15.21</t>
        </is>
      </c>
      <c r="C1106" s="351" t="inlineStr">
        <is>
          <t>33,006</t>
        </is>
      </c>
      <c r="D1106" s="727" t="n">
        <v>-1570</v>
      </c>
      <c r="E1106" s="352" t="inlineStr"/>
      <c r="F1106" s="341" t="n">
        <v>81.88</v>
      </c>
      <c r="G1106" s="355" t="inlineStr">
        <is>
          <t>360.22</t>
        </is>
      </c>
      <c r="H1106" s="356" t="inlineStr">
        <is>
          <t>365.94</t>
        </is>
      </c>
      <c r="I1106" s="354" t="inlineStr">
        <is>
          <t>명지대</t>
        </is>
      </c>
      <c r="J1106" s="340" t="inlineStr">
        <is>
          <t>경영대학</t>
        </is>
      </c>
      <c r="K1106" s="339" t="inlineStr">
        <is>
          <t>통합</t>
        </is>
      </c>
      <c r="L1106" s="357" t="n">
        <v>58</v>
      </c>
      <c r="M1106" s="358" t="inlineStr">
        <is>
          <t xml:space="preserve">854 / </t>
        </is>
      </c>
      <c r="N1106" s="359" t="n">
        <v>1000</v>
      </c>
      <c r="O1106" s="360" t="inlineStr">
        <is>
          <t>백분위</t>
        </is>
      </c>
      <c r="P1106" s="343" t="inlineStr">
        <is>
          <t>백분위</t>
        </is>
      </c>
      <c r="Q1106" s="342" t="inlineStr">
        <is>
          <t>1과목</t>
        </is>
      </c>
      <c r="R1106" s="344" t="n">
        <v>35</v>
      </c>
      <c r="S1106" s="345" t="n">
        <v>25</v>
      </c>
      <c r="T1106" s="362" t="n">
        <v>20</v>
      </c>
      <c r="U1106" s="361" t="n">
        <v>81.88</v>
      </c>
      <c r="V1106" s="346" t="n">
        <v>119.921875</v>
      </c>
      <c r="W1106" s="348" t="n">
        <v>119.2395833333333</v>
      </c>
      <c r="X1106" s="347" t="n">
        <v>60.53</v>
      </c>
      <c r="Y1106" s="357" t="inlineStr"/>
      <c r="Z1106" s="365" t="inlineStr">
        <is>
          <t>2등급</t>
        </is>
      </c>
      <c r="AA1106" s="350" t="n">
        <v>196</v>
      </c>
      <c r="AB1106" s="349" t="inlineStr">
        <is>
          <t>만점</t>
        </is>
      </c>
      <c r="AC1106" s="350" t="n">
        <v>3</v>
      </c>
      <c r="AD1106" s="349" t="inlineStr">
        <is>
          <t>만점</t>
        </is>
      </c>
      <c r="AE1106" s="364" t="n">
        <v>0</v>
      </c>
      <c r="AF1106" s="366" t="n">
        <v>0</v>
      </c>
      <c r="AG1106" s="363" t="n">
        <v>0</v>
      </c>
      <c r="AH1106" s="635" t="inlineStr"/>
      <c r="AL1106" s="487" t="inlineStr">
        <is>
          <t>명지대 경영대학</t>
        </is>
      </c>
      <c r="AM1106" s="477" t="inlineStr">
        <is>
          <t>통합</t>
        </is>
      </c>
      <c r="AN1106" s="637" t="n">
        <v>100</v>
      </c>
      <c r="AO1106" s="478" t="n">
        <v>-1570</v>
      </c>
      <c r="AP1106" s="463" t="n">
        <v>-730</v>
      </c>
      <c r="AQ1106" s="479" t="n">
        <v>-840</v>
      </c>
      <c r="AR1106" s="476" t="inlineStr">
        <is>
          <t>15.22 → 14.16</t>
        </is>
      </c>
      <c r="BA1106" s="313" t="inlineStr">
        <is>
          <t>자연626</t>
        </is>
      </c>
    </row>
    <row r="1107" ht="16.5" customHeight="1" s="671">
      <c r="B1107" s="367" t="inlineStr">
        <is>
          <t>14.95</t>
        </is>
      </c>
      <c r="C1107" s="351" t="inlineStr">
        <is>
          <t>32,442</t>
        </is>
      </c>
      <c r="D1107" s="727" t="n">
        <v>-1570</v>
      </c>
      <c r="E1107" s="352" t="inlineStr"/>
      <c r="F1107" s="341" t="n">
        <v>81.87</v>
      </c>
      <c r="G1107" s="355" t="inlineStr">
        <is>
          <t>360.22</t>
        </is>
      </c>
      <c r="H1107" s="356" t="inlineStr">
        <is>
          <t>365.94</t>
        </is>
      </c>
      <c r="I1107" s="354" t="inlineStr">
        <is>
          <t>부산대</t>
        </is>
      </c>
      <c r="J1107" s="340" t="inlineStr">
        <is>
          <t>윤리교육과</t>
        </is>
      </c>
      <c r="K1107" s="339" t="inlineStr">
        <is>
          <t>통합</t>
        </is>
      </c>
      <c r="L1107" s="357" t="n">
        <v>6</v>
      </c>
      <c r="M1107" s="358" t="inlineStr">
        <is>
          <t xml:space="preserve">688.25 / </t>
        </is>
      </c>
      <c r="N1107" s="359" t="n">
        <v>1000</v>
      </c>
      <c r="O1107" s="360" t="inlineStr">
        <is>
          <t>표점</t>
        </is>
      </c>
      <c r="P1107" s="343" t="inlineStr">
        <is>
          <t>표점</t>
        </is>
      </c>
      <c r="Q1107" s="342" t="inlineStr">
        <is>
          <t>2과목</t>
        </is>
      </c>
      <c r="R1107" s="344" t="n">
        <v>30</v>
      </c>
      <c r="S1107" s="345" t="n">
        <v>25</v>
      </c>
      <c r="T1107" s="362" t="n">
        <v>25</v>
      </c>
      <c r="U1107" s="361" t="n">
        <v>81.87</v>
      </c>
      <c r="V1107" s="346" t="n">
        <v>119.9199581284434</v>
      </c>
      <c r="W1107" s="348" t="n">
        <v>119.2383054189623</v>
      </c>
      <c r="X1107" s="347" t="n">
        <v>60.53</v>
      </c>
      <c r="Y1107" s="357" t="inlineStr"/>
      <c r="Z1107" s="365" t="inlineStr">
        <is>
          <t>2등급</t>
        </is>
      </c>
      <c r="AA1107" s="350" t="n">
        <v>198</v>
      </c>
      <c r="AB1107" s="349" t="inlineStr">
        <is>
          <t>만점</t>
        </is>
      </c>
      <c r="AC1107" s="350" t="n">
        <v>10</v>
      </c>
      <c r="AD1107" s="349" t="inlineStr">
        <is>
          <t>만점</t>
        </is>
      </c>
      <c r="AE1107" s="364" t="n">
        <v>0</v>
      </c>
      <c r="AF1107" s="366" t="n">
        <v>0</v>
      </c>
      <c r="AG1107" s="363" t="n">
        <v>0</v>
      </c>
      <c r="AH1107" s="635" t="inlineStr"/>
      <c r="AL1107" s="487" t="inlineStr">
        <is>
          <t>부산대 윤리교육과</t>
        </is>
      </c>
      <c r="AM1107" s="477" t="inlineStr">
        <is>
          <t>통합</t>
        </is>
      </c>
      <c r="AN1107" s="637" t="n">
        <v>100</v>
      </c>
      <c r="AO1107" s="478" t="n">
        <v>-1570</v>
      </c>
      <c r="AP1107" s="463" t="n">
        <v>-730</v>
      </c>
      <c r="AQ1107" s="479" t="n">
        <v>-840</v>
      </c>
      <c r="AR1107" s="476" t="inlineStr">
        <is>
          <t>15.22 → 14.16</t>
        </is>
      </c>
      <c r="BA1107" s="313" t="inlineStr">
        <is>
          <t>통합인문468</t>
        </is>
      </c>
    </row>
    <row r="1108" ht="16.5" customHeight="1" s="671">
      <c r="B1108" s="367" t="inlineStr">
        <is>
          <t>15.24</t>
        </is>
      </c>
      <c r="C1108" s="351" t="inlineStr">
        <is>
          <t>33,071</t>
        </is>
      </c>
      <c r="D1108" s="727" t="n">
        <v>-1570</v>
      </c>
      <c r="E1108" s="352" t="inlineStr">
        <is>
          <t>359.70</t>
        </is>
      </c>
      <c r="F1108" s="341" t="n">
        <v>81.81</v>
      </c>
      <c r="G1108" s="355" t="inlineStr">
        <is>
          <t>360.12</t>
        </is>
      </c>
      <c r="H1108" s="356" t="inlineStr">
        <is>
          <t>365.89</t>
        </is>
      </c>
      <c r="I1108" s="354" t="inlineStr">
        <is>
          <t>단국대</t>
        </is>
      </c>
      <c r="J1108" s="340" t="inlineStr">
        <is>
          <t>법학과</t>
        </is>
      </c>
      <c r="K1108" s="339" t="inlineStr">
        <is>
          <t>통합</t>
        </is>
      </c>
      <c r="L1108" s="357" t="n">
        <v>23</v>
      </c>
      <c r="M1108" s="358" t="inlineStr">
        <is>
          <t xml:space="preserve">855.5 / </t>
        </is>
      </c>
      <c r="N1108" s="359" t="n">
        <v>1000</v>
      </c>
      <c r="O1108" s="360" t="inlineStr">
        <is>
          <t>백분위</t>
        </is>
      </c>
      <c r="P1108" s="343" t="inlineStr">
        <is>
          <t>백분위</t>
        </is>
      </c>
      <c r="Q1108" s="342" t="inlineStr">
        <is>
          <t>2과목</t>
        </is>
      </c>
      <c r="R1108" s="344" t="n">
        <v>35</v>
      </c>
      <c r="S1108" s="345" t="n">
        <v>25</v>
      </c>
      <c r="T1108" s="362" t="n">
        <v>20</v>
      </c>
      <c r="U1108" s="361" t="n">
        <v>81.81</v>
      </c>
      <c r="V1108" s="346" t="n">
        <v>119.8828125</v>
      </c>
      <c r="W1108" s="348" t="n">
        <v>119.2135416666667</v>
      </c>
      <c r="X1108" s="347" t="n">
        <v>60.51</v>
      </c>
      <c r="Y1108" s="357" t="inlineStr"/>
      <c r="Z1108" s="365" t="inlineStr">
        <is>
          <t>2등급</t>
        </is>
      </c>
      <c r="AA1108" s="350" t="n">
        <v>196</v>
      </c>
      <c r="AB1108" s="349" t="inlineStr">
        <is>
          <t>만점</t>
        </is>
      </c>
      <c r="AC1108" s="350" t="n">
        <v>5</v>
      </c>
      <c r="AD1108" s="349" t="inlineStr">
        <is>
          <t>만점</t>
        </is>
      </c>
      <c r="AE1108" s="364" t="n">
        <v>0</v>
      </c>
      <c r="AF1108" s="366" t="n">
        <v>0</v>
      </c>
      <c r="AG1108" s="363" t="n">
        <v>0</v>
      </c>
      <c r="AH1108" s="635" t="inlineStr"/>
      <c r="AL1108" s="487" t="inlineStr">
        <is>
          <t>단국대 법학과</t>
        </is>
      </c>
      <c r="AM1108" s="477" t="inlineStr">
        <is>
          <t>통합</t>
        </is>
      </c>
      <c r="AN1108" s="637" t="n">
        <v>100</v>
      </c>
      <c r="AO1108" s="478" t="n">
        <v>-1570</v>
      </c>
      <c r="AP1108" s="463" t="n">
        <v>-730</v>
      </c>
      <c r="AQ1108" s="479" t="n">
        <v>-840</v>
      </c>
      <c r="AR1108" s="476" t="inlineStr">
        <is>
          <t>15.25 → 14.19</t>
        </is>
      </c>
      <c r="BA1108" s="313" t="inlineStr">
        <is>
          <t>자연627</t>
        </is>
      </c>
    </row>
    <row r="1109" ht="16.5" customHeight="1" s="671">
      <c r="B1109" s="367" t="inlineStr">
        <is>
          <t>15.26</t>
        </is>
      </c>
      <c r="C1109" s="351" t="inlineStr">
        <is>
          <t>33,114</t>
        </is>
      </c>
      <c r="D1109" s="727" t="n">
        <v>-1570</v>
      </c>
      <c r="E1109" s="352" t="inlineStr">
        <is>
          <t>359.60</t>
        </is>
      </c>
      <c r="F1109" s="341" t="n">
        <v>81.8</v>
      </c>
      <c r="G1109" s="355" t="inlineStr">
        <is>
          <t>359.57</t>
        </is>
      </c>
      <c r="H1109" s="356" t="inlineStr">
        <is>
          <t>366.00</t>
        </is>
      </c>
      <c r="I1109" s="354" t="inlineStr">
        <is>
          <t>상명대</t>
        </is>
      </c>
      <c r="J1109" s="340" t="inlineStr">
        <is>
          <t>게임전공</t>
        </is>
      </c>
      <c r="K1109" s="339" t="inlineStr">
        <is>
          <t>자연</t>
        </is>
      </c>
      <c r="L1109" s="357" t="n">
        <v>8</v>
      </c>
      <c r="M1109" s="358" t="inlineStr">
        <is>
          <t xml:space="preserve">897.2 / </t>
        </is>
      </c>
      <c r="N1109" s="359" t="n">
        <v>1000</v>
      </c>
      <c r="O1109" s="360" t="inlineStr">
        <is>
          <t>백분위</t>
        </is>
      </c>
      <c r="P1109" s="343" t="inlineStr">
        <is>
          <t>백분위</t>
        </is>
      </c>
      <c r="Q1109" s="342" t="inlineStr">
        <is>
          <t>1과목</t>
        </is>
      </c>
      <c r="R1109" s="344" t="n">
        <v>25</v>
      </c>
      <c r="S1109" s="345" t="n">
        <v>35</v>
      </c>
      <c r="T1109" s="362" t="n">
        <v>20</v>
      </c>
      <c r="U1109" s="361" t="n">
        <v>81.8</v>
      </c>
      <c r="V1109" s="346" t="n">
        <v>119.8742603550296</v>
      </c>
      <c r="W1109" s="348" t="n">
        <v>119.2078402366864</v>
      </c>
      <c r="X1109" s="347" t="n">
        <v>60.24</v>
      </c>
      <c r="Y1109" s="357" t="inlineStr"/>
      <c r="Z1109" s="365" t="inlineStr">
        <is>
          <t>2등급</t>
        </is>
      </c>
      <c r="AA1109" s="350" t="n">
        <v>196</v>
      </c>
      <c r="AB1109" s="349" t="inlineStr">
        <is>
          <t>만점</t>
        </is>
      </c>
      <c r="AC1109" s="350" t="n">
        <v>10</v>
      </c>
      <c r="AD1109" s="349" t="inlineStr">
        <is>
          <t>만점</t>
        </is>
      </c>
      <c r="AE1109" s="364" t="n">
        <v>0</v>
      </c>
      <c r="AF1109" s="366" t="n">
        <v>36.81</v>
      </c>
      <c r="AG1109" s="363" t="n">
        <v>0</v>
      </c>
      <c r="AH1109" s="635" t="inlineStr">
        <is>
          <t xml:space="preserve"> 미기10%과5%</t>
        </is>
      </c>
      <c r="AL1109" s="487" t="inlineStr">
        <is>
          <t>상명대 게임전공</t>
        </is>
      </c>
      <c r="AM1109" s="477" t="inlineStr">
        <is>
          <t>자연</t>
        </is>
      </c>
      <c r="AN1109" s="637" t="n">
        <v>100</v>
      </c>
      <c r="AO1109" s="478" t="n">
        <v>-1570</v>
      </c>
      <c r="AP1109" s="463" t="n">
        <v>-1570</v>
      </c>
      <c r="AQ1109" s="479" t="n">
        <v>0</v>
      </c>
      <c r="AR1109" s="476" t="inlineStr">
        <is>
          <t>15.26 → 13.81</t>
        </is>
      </c>
      <c r="BA1109" s="313" t="inlineStr">
        <is>
          <t>통합인문469</t>
        </is>
      </c>
    </row>
    <row r="1110" ht="16.5" customHeight="1" s="671">
      <c r="B1110" s="367" t="inlineStr">
        <is>
          <t>15.25</t>
        </is>
      </c>
      <c r="C1110" s="351" t="inlineStr">
        <is>
          <t>33,093</t>
        </is>
      </c>
      <c r="D1110" s="727" t="n">
        <v>-1570</v>
      </c>
      <c r="E1110" s="352" t="inlineStr"/>
      <c r="F1110" s="341" t="n">
        <v>81.79000000000001</v>
      </c>
      <c r="G1110" s="355" t="inlineStr">
        <is>
          <t>360.08</t>
        </is>
      </c>
      <c r="H1110" s="356" t="inlineStr">
        <is>
          <t>365.87</t>
        </is>
      </c>
      <c r="I1110" s="354" t="inlineStr">
        <is>
          <t>인하대</t>
        </is>
      </c>
      <c r="J1110" s="340" t="inlineStr">
        <is>
          <t>문화콘텐츠문화경영학과</t>
        </is>
      </c>
      <c r="K1110" s="339" t="inlineStr">
        <is>
          <t>통합</t>
        </is>
      </c>
      <c r="L1110" s="357" t="n">
        <v>7</v>
      </c>
      <c r="M1110" s="358" t="inlineStr">
        <is>
          <t xml:space="preserve">880.3 / </t>
        </is>
      </c>
      <c r="N1110" s="359" t="n">
        <v>1000</v>
      </c>
      <c r="O1110" s="360" t="inlineStr">
        <is>
          <t>표점/만점</t>
        </is>
      </c>
      <c r="P1110" s="343" t="inlineStr">
        <is>
          <t>변표/만점</t>
        </is>
      </c>
      <c r="Q1110" s="342" t="inlineStr">
        <is>
          <t>2과목</t>
        </is>
      </c>
      <c r="R1110" s="344" t="n">
        <v>35</v>
      </c>
      <c r="S1110" s="345" t="n">
        <v>25</v>
      </c>
      <c r="T1110" s="362" t="n">
        <v>25</v>
      </c>
      <c r="U1110" s="361" t="n">
        <v>81.79000000000001</v>
      </c>
      <c r="V1110" s="346" t="n">
        <v>119.8674227492557</v>
      </c>
      <c r="W1110" s="348" t="n">
        <v>119.2032818328371</v>
      </c>
      <c r="X1110" s="347" t="n">
        <v>60.5</v>
      </c>
      <c r="Y1110" s="357" t="n">
        <v>60.94</v>
      </c>
      <c r="Z1110" s="365" t="inlineStr">
        <is>
          <t>2등급</t>
        </is>
      </c>
      <c r="AA1110" s="350" t="n">
        <v>148</v>
      </c>
      <c r="AB1110" s="349" t="inlineStr">
        <is>
          <t>만점</t>
        </is>
      </c>
      <c r="AC1110" s="350" t="n">
        <v>0</v>
      </c>
      <c r="AD1110" s="349" t="inlineStr">
        <is>
          <t>만점</t>
        </is>
      </c>
      <c r="AE1110" s="364" t="n">
        <v>0</v>
      </c>
      <c r="AF1110" s="366" t="n">
        <v>0</v>
      </c>
      <c r="AG1110" s="363" t="n">
        <v>0</v>
      </c>
      <c r="AH1110" s="635" t="inlineStr"/>
      <c r="AL1110" s="487" t="inlineStr">
        <is>
          <t>인하대 문화콘텐츠문화경영학과</t>
        </is>
      </c>
      <c r="AM1110" s="477" t="inlineStr">
        <is>
          <t>통합</t>
        </is>
      </c>
      <c r="AN1110" s="637" t="n">
        <v>100</v>
      </c>
      <c r="AO1110" s="478" t="n">
        <v>-1570</v>
      </c>
      <c r="AP1110" s="463" t="n">
        <v>-730</v>
      </c>
      <c r="AQ1110" s="479" t="n">
        <v>-840</v>
      </c>
      <c r="AR1110" s="476" t="inlineStr">
        <is>
          <t>15.26 → 14.20</t>
        </is>
      </c>
      <c r="BA1110" s="313" t="inlineStr">
        <is>
          <t>자연628</t>
        </is>
      </c>
    </row>
    <row r="1111" ht="16.5" customHeight="1" s="671">
      <c r="B1111" s="367" t="inlineStr">
        <is>
          <t>15.27</t>
        </is>
      </c>
      <c r="C1111" s="351" t="inlineStr">
        <is>
          <t>33,136</t>
        </is>
      </c>
      <c r="D1111" s="727" t="n">
        <v>-1570</v>
      </c>
      <c r="E1111" s="352" t="inlineStr">
        <is>
          <t>359.57</t>
        </is>
      </c>
      <c r="F1111" s="341" t="n">
        <v>81.78</v>
      </c>
      <c r="G1111" s="355" t="inlineStr">
        <is>
          <t>359.54</t>
        </is>
      </c>
      <c r="H1111" s="356" t="inlineStr">
        <is>
          <t>365.97</t>
        </is>
      </c>
      <c r="I1111" s="354" t="inlineStr">
        <is>
          <t>명지대</t>
        </is>
      </c>
      <c r="J1111" s="340" t="inlineStr">
        <is>
          <t>건축대학</t>
        </is>
      </c>
      <c r="K1111" s="339" t="inlineStr">
        <is>
          <t>자연</t>
        </is>
      </c>
      <c r="L1111" s="357" t="n">
        <v>9</v>
      </c>
      <c r="M1111" s="358" t="inlineStr">
        <is>
          <t xml:space="preserve">869.6 / </t>
        </is>
      </c>
      <c r="N1111" s="359" t="n">
        <v>1000</v>
      </c>
      <c r="O1111" s="360" t="inlineStr">
        <is>
          <t>백분위</t>
        </is>
      </c>
      <c r="P1111" s="343" t="inlineStr">
        <is>
          <t>백분위</t>
        </is>
      </c>
      <c r="Q1111" s="342" t="inlineStr">
        <is>
          <t>1과목</t>
        </is>
      </c>
      <c r="R1111" s="344" t="n">
        <v>25</v>
      </c>
      <c r="S1111" s="345" t="n">
        <v>35</v>
      </c>
      <c r="T1111" s="362" t="n">
        <v>20</v>
      </c>
      <c r="U1111" s="361" t="n">
        <v>81.78</v>
      </c>
      <c r="V1111" s="346" t="n">
        <v>119.8628048780488</v>
      </c>
      <c r="W1111" s="348" t="n">
        <v>119.2002032520325</v>
      </c>
      <c r="X1111" s="347" t="n">
        <v>60.24</v>
      </c>
      <c r="Y1111" s="357" t="inlineStr"/>
      <c r="Z1111" s="365" t="inlineStr">
        <is>
          <t>2등급</t>
        </is>
      </c>
      <c r="AA1111" s="350" t="n">
        <v>196</v>
      </c>
      <c r="AB1111" s="349" t="inlineStr">
        <is>
          <t>만점</t>
        </is>
      </c>
      <c r="AC1111" s="350" t="n">
        <v>3</v>
      </c>
      <c r="AD1111" s="349" t="inlineStr">
        <is>
          <t>만점</t>
        </is>
      </c>
      <c r="AE1111" s="364" t="n">
        <v>0</v>
      </c>
      <c r="AF1111" s="366" t="n">
        <v>16.356</v>
      </c>
      <c r="AG1111" s="363" t="n">
        <v>0</v>
      </c>
      <c r="AH1111" s="635" t="inlineStr">
        <is>
          <t xml:space="preserve"> 과10%</t>
        </is>
      </c>
      <c r="AL1111" s="487" t="inlineStr">
        <is>
          <t>명지대 건축대학</t>
        </is>
      </c>
      <c r="AM1111" s="477" t="inlineStr">
        <is>
          <t>자연</t>
        </is>
      </c>
      <c r="AN1111" s="637" t="n">
        <v>100</v>
      </c>
      <c r="AO1111" s="478" t="n">
        <v>-1570</v>
      </c>
      <c r="AP1111" s="463" t="n">
        <v>-1570</v>
      </c>
      <c r="AQ1111" s="479" t="n">
        <v>0</v>
      </c>
      <c r="AR1111" s="476" t="inlineStr">
        <is>
          <t>15.28 → 13.83</t>
        </is>
      </c>
      <c r="BA1111" s="313" t="inlineStr">
        <is>
          <t>통합인문470</t>
        </is>
      </c>
    </row>
    <row r="1112" ht="16.5" customHeight="1" s="671">
      <c r="B1112" s="367" t="inlineStr">
        <is>
          <t>15.27</t>
        </is>
      </c>
      <c r="C1112" s="351" t="inlineStr">
        <is>
          <t>33,136</t>
        </is>
      </c>
      <c r="D1112" s="727" t="n">
        <v>-1570</v>
      </c>
      <c r="E1112" s="352" t="inlineStr"/>
      <c r="F1112" s="341" t="n">
        <v>81.78</v>
      </c>
      <c r="G1112" s="355" t="inlineStr">
        <is>
          <t>359.55</t>
        </is>
      </c>
      <c r="H1112" s="356" t="inlineStr">
        <is>
          <t>365.98</t>
        </is>
      </c>
      <c r="I1112" s="354" t="inlineStr">
        <is>
          <t>한양대(ERICA)</t>
        </is>
      </c>
      <c r="J1112" s="340" t="inlineStr">
        <is>
          <t>산업경영공학</t>
        </is>
      </c>
      <c r="K1112" s="339" t="inlineStr">
        <is>
          <t>자연</t>
        </is>
      </c>
      <c r="L1112" s="357" t="n">
        <v>14</v>
      </c>
      <c r="M1112" s="358" t="inlineStr">
        <is>
          <t xml:space="preserve">890.437 / </t>
        </is>
      </c>
      <c r="N1112" s="359" t="n">
        <v>1000</v>
      </c>
      <c r="O1112" s="360" t="inlineStr">
        <is>
          <t>표점/만점</t>
        </is>
      </c>
      <c r="P1112" s="343" t="inlineStr">
        <is>
          <t>변표/만점</t>
        </is>
      </c>
      <c r="Q1112" s="342" t="inlineStr">
        <is>
          <t>2과목</t>
        </is>
      </c>
      <c r="R1112" s="344" t="n">
        <v>25</v>
      </c>
      <c r="S1112" s="345" t="n">
        <v>35</v>
      </c>
      <c r="T1112" s="362" t="n">
        <v>25</v>
      </c>
      <c r="U1112" s="361" t="n">
        <v>81.78</v>
      </c>
      <c r="V1112" s="346" t="n">
        <v>119.8634536981322</v>
      </c>
      <c r="W1112" s="348" t="n">
        <v>119.2006357987548</v>
      </c>
      <c r="X1112" s="347" t="n">
        <v>60.24</v>
      </c>
      <c r="Y1112" s="357" t="n">
        <v>60.93</v>
      </c>
      <c r="Z1112" s="365" t="inlineStr">
        <is>
          <t>2등급</t>
        </is>
      </c>
      <c r="AA1112" s="350" t="n">
        <v>149.25</v>
      </c>
      <c r="AB1112" s="349" t="inlineStr">
        <is>
          <t>만점</t>
        </is>
      </c>
      <c r="AC1112" s="350" t="n">
        <v>10</v>
      </c>
      <c r="AD1112" s="349" t="inlineStr">
        <is>
          <t>만점</t>
        </is>
      </c>
      <c r="AE1112" s="364" t="n">
        <v>0</v>
      </c>
      <c r="AF1112" s="366" t="n">
        <v>0</v>
      </c>
      <c r="AG1112" s="363" t="n">
        <v>0</v>
      </c>
      <c r="AH1112" s="635" t="inlineStr"/>
      <c r="AL1112" s="487" t="inlineStr">
        <is>
          <t>한양대(ERICA) 산업경영공학</t>
        </is>
      </c>
      <c r="AM1112" s="477" t="inlineStr">
        <is>
          <t>자연</t>
        </is>
      </c>
      <c r="AN1112" s="637" t="n">
        <v>100</v>
      </c>
      <c r="AO1112" s="478" t="n">
        <v>-1570</v>
      </c>
      <c r="AP1112" s="463" t="n">
        <v>-1570</v>
      </c>
      <c r="AQ1112" s="479" t="n">
        <v>0</v>
      </c>
      <c r="AR1112" s="476" t="inlineStr">
        <is>
          <t>15.27 → 13.82</t>
        </is>
      </c>
      <c r="BA1112" s="313" t="inlineStr">
        <is>
          <t>통합인문471</t>
        </is>
      </c>
    </row>
    <row r="1113" ht="16.5" customHeight="1" s="671">
      <c r="B1113" s="367" t="inlineStr">
        <is>
          <t>15.29</t>
        </is>
      </c>
      <c r="C1113" s="351" t="inlineStr">
        <is>
          <t>33,179</t>
        </is>
      </c>
      <c r="D1113" s="727" t="n">
        <v>-1570</v>
      </c>
      <c r="E1113" s="352" t="inlineStr"/>
      <c r="F1113" s="341" t="n">
        <v>81.76000000000001</v>
      </c>
      <c r="G1113" s="355" t="inlineStr">
        <is>
          <t>359.51</t>
        </is>
      </c>
      <c r="H1113" s="356" t="inlineStr">
        <is>
          <t>365.18</t>
        </is>
      </c>
      <c r="I1113" s="354" t="inlineStr">
        <is>
          <t>인하대</t>
        </is>
      </c>
      <c r="J1113" s="340" t="inlineStr">
        <is>
          <t>화학과</t>
        </is>
      </c>
      <c r="K1113" s="339" t="inlineStr">
        <is>
          <t>통합</t>
        </is>
      </c>
      <c r="L1113" s="357" t="n">
        <v>5</v>
      </c>
      <c r="M1113" s="358" t="inlineStr">
        <is>
          <t xml:space="preserve">889.4 / </t>
        </is>
      </c>
      <c r="N1113" s="359" t="n">
        <v>1000</v>
      </c>
      <c r="O1113" s="360" t="inlineStr">
        <is>
          <t>표점/만점</t>
        </is>
      </c>
      <c r="P1113" s="343" t="inlineStr">
        <is>
          <t>변표/만점</t>
        </is>
      </c>
      <c r="Q1113" s="342" t="inlineStr">
        <is>
          <t>2과목</t>
        </is>
      </c>
      <c r="R1113" s="344" t="n">
        <v>25</v>
      </c>
      <c r="S1113" s="345" t="n">
        <v>35</v>
      </c>
      <c r="T1113" s="362" t="n">
        <v>30</v>
      </c>
      <c r="U1113" s="361" t="n">
        <v>81.76000000000001</v>
      </c>
      <c r="V1113" s="346" t="n">
        <v>119.850052463106</v>
      </c>
      <c r="W1113" s="348" t="n">
        <v>119.1917016420707</v>
      </c>
      <c r="X1113" s="347" t="n">
        <v>60.23</v>
      </c>
      <c r="Y1113" s="357" t="n">
        <v>60.93</v>
      </c>
      <c r="Z1113" s="365" t="inlineStr">
        <is>
          <t>2등급</t>
        </is>
      </c>
      <c r="AA1113" s="350" t="n">
        <v>98</v>
      </c>
      <c r="AB1113" s="349" t="inlineStr">
        <is>
          <t>만점</t>
        </is>
      </c>
      <c r="AC1113" s="350" t="n">
        <v>0</v>
      </c>
      <c r="AD1113" s="349" t="inlineStr">
        <is>
          <t>만점</t>
        </is>
      </c>
      <c r="AE1113" s="364" t="n">
        <v>0</v>
      </c>
      <c r="AF1113" s="366" t="n">
        <v>16.773</v>
      </c>
      <c r="AG1113" s="363" t="n">
        <v>0</v>
      </c>
      <c r="AH1113" s="635" t="inlineStr">
        <is>
          <t xml:space="preserve"> 미/기/과탐 3%</t>
        </is>
      </c>
      <c r="AL1113" s="487" t="inlineStr">
        <is>
          <t>인하대 화학과</t>
        </is>
      </c>
      <c r="AM1113" s="477" t="inlineStr">
        <is>
          <t>통합</t>
        </is>
      </c>
      <c r="AN1113" s="637" t="n">
        <v>100</v>
      </c>
      <c r="AO1113" s="478" t="n">
        <v>-1570</v>
      </c>
      <c r="AP1113" s="463" t="n">
        <v>-727</v>
      </c>
      <c r="AQ1113" s="479" t="n">
        <v>-843</v>
      </c>
      <c r="AR1113" s="476" t="inlineStr">
        <is>
          <t>15.59 → 14.53</t>
        </is>
      </c>
      <c r="BA1113" s="313" t="inlineStr">
        <is>
          <t>통합인문472</t>
        </is>
      </c>
    </row>
    <row r="1114" ht="16.5" customHeight="1" s="671">
      <c r="B1114" s="367" t="inlineStr">
        <is>
          <t>15.02</t>
        </is>
      </c>
      <c r="C1114" s="351" t="inlineStr">
        <is>
          <t>32,593</t>
        </is>
      </c>
      <c r="D1114" s="727" t="n">
        <v>-1570</v>
      </c>
      <c r="E1114" s="352" t="inlineStr">
        <is>
          <t>359.81</t>
        </is>
      </c>
      <c r="F1114" s="341" t="n">
        <v>81.73999999999999</v>
      </c>
      <c r="G1114" s="355" t="inlineStr">
        <is>
          <t>360.00</t>
        </is>
      </c>
      <c r="H1114" s="356" t="inlineStr">
        <is>
          <t>365.71</t>
        </is>
      </c>
      <c r="I1114" s="354" t="inlineStr">
        <is>
          <t>청주교대</t>
        </is>
      </c>
      <c r="J1114" s="340" t="inlineStr">
        <is>
          <t>일반학생</t>
        </is>
      </c>
      <c r="K1114" s="339" t="inlineStr">
        <is>
          <t>통합</t>
        </is>
      </c>
      <c r="L1114" s="357" t="n">
        <v>108</v>
      </c>
      <c r="M1114" s="358" t="inlineStr">
        <is>
          <t xml:space="preserve">538 / </t>
        </is>
      </c>
      <c r="N1114" s="359" t="n">
        <v>800</v>
      </c>
      <c r="O1114" s="360" t="inlineStr">
        <is>
          <t>표점</t>
        </is>
      </c>
      <c r="P1114" s="343" t="inlineStr">
        <is>
          <t>표점</t>
        </is>
      </c>
      <c r="Q1114" s="342" t="inlineStr">
        <is>
          <t>2과목</t>
        </is>
      </c>
      <c r="R1114" s="344" t="n">
        <v>25</v>
      </c>
      <c r="S1114" s="345" t="n">
        <v>25</v>
      </c>
      <c r="T1114" s="362" t="n">
        <v>25</v>
      </c>
      <c r="U1114" s="361" t="n">
        <v>81.73999999999999</v>
      </c>
      <c r="V1114" s="346" t="n">
        <v>119.8383934433161</v>
      </c>
      <c r="W1114" s="348" t="n">
        <v>119.1839289622107</v>
      </c>
      <c r="X1114" s="347" t="n">
        <v>60.49</v>
      </c>
      <c r="Y1114" s="357" t="inlineStr"/>
      <c r="Z1114" s="365" t="inlineStr">
        <is>
          <t>3등급</t>
        </is>
      </c>
      <c r="AA1114" s="350" t="n">
        <v>178</v>
      </c>
      <c r="AB1114" s="349" t="inlineStr">
        <is>
          <t>만점</t>
        </is>
      </c>
      <c r="AC1114" s="350" t="n">
        <v>0</v>
      </c>
      <c r="AD1114" s="349" t="inlineStr">
        <is>
          <t>만점</t>
        </is>
      </c>
      <c r="AE1114" s="364" t="n">
        <v>0</v>
      </c>
      <c r="AF1114" s="366" t="n">
        <v>0</v>
      </c>
      <c r="AG1114" s="363" t="n">
        <v>0</v>
      </c>
      <c r="AH1114" s="635" t="inlineStr"/>
      <c r="AL1114" s="487" t="inlineStr">
        <is>
          <t>청주교대 일반학생</t>
        </is>
      </c>
      <c r="AM1114" s="477" t="inlineStr">
        <is>
          <t>통합</t>
        </is>
      </c>
      <c r="AN1114" s="637" t="n">
        <v>100</v>
      </c>
      <c r="AO1114" s="478" t="n">
        <v>-1570</v>
      </c>
      <c r="AP1114" s="463" t="n">
        <v>-729</v>
      </c>
      <c r="AQ1114" s="479" t="n">
        <v>-841</v>
      </c>
      <c r="AR1114" s="476" t="inlineStr">
        <is>
          <t>15.31 → 14.25</t>
        </is>
      </c>
      <c r="BA1114" s="313" t="inlineStr">
        <is>
          <t>자연629</t>
        </is>
      </c>
    </row>
    <row r="1115" ht="16.5" customHeight="1" s="671">
      <c r="B1115" s="367" t="inlineStr">
        <is>
          <t>15.32</t>
        </is>
      </c>
      <c r="C1115" s="351" t="inlineStr">
        <is>
          <t>33,244</t>
        </is>
      </c>
      <c r="D1115" s="727" t="n">
        <v>-1570</v>
      </c>
      <c r="E1115" s="352" t="inlineStr"/>
      <c r="F1115" s="341" t="n">
        <v>81.73</v>
      </c>
      <c r="G1115" s="355" t="inlineStr">
        <is>
          <t>359.47</t>
        </is>
      </c>
      <c r="H1115" s="356" t="inlineStr">
        <is>
          <t>365.91</t>
        </is>
      </c>
      <c r="I1115" s="354" t="inlineStr">
        <is>
          <t>인하대</t>
        </is>
      </c>
      <c r="J1115" s="340" t="inlineStr">
        <is>
          <t>건축학부</t>
        </is>
      </c>
      <c r="K1115" s="339" t="inlineStr">
        <is>
          <t>자연</t>
        </is>
      </c>
      <c r="L1115" s="357" t="n">
        <v>18</v>
      </c>
      <c r="M1115" s="358" t="inlineStr">
        <is>
          <t xml:space="preserve">889.3 / </t>
        </is>
      </c>
      <c r="N1115" s="359" t="n">
        <v>1000</v>
      </c>
      <c r="O1115" s="360" t="inlineStr">
        <is>
          <t>표점/만점</t>
        </is>
      </c>
      <c r="P1115" s="343" t="inlineStr">
        <is>
          <t>변표/만점</t>
        </is>
      </c>
      <c r="Q1115" s="342" t="inlineStr">
        <is>
          <t>2과목</t>
        </is>
      </c>
      <c r="R1115" s="344" t="n">
        <v>25</v>
      </c>
      <c r="S1115" s="345" t="n">
        <v>35</v>
      </c>
      <c r="T1115" s="362" t="n">
        <v>30</v>
      </c>
      <c r="U1115" s="361" t="n">
        <v>81.73</v>
      </c>
      <c r="V1115" s="346" t="n">
        <v>119.833735216569</v>
      </c>
      <c r="W1115" s="348" t="n">
        <v>119.1808234777127</v>
      </c>
      <c r="X1115" s="347" t="n">
        <v>60.23</v>
      </c>
      <c r="Y1115" s="357" t="n">
        <v>60.91999999999999</v>
      </c>
      <c r="Z1115" s="365" t="inlineStr">
        <is>
          <t>2등급</t>
        </is>
      </c>
      <c r="AA1115" s="350" t="n">
        <v>98</v>
      </c>
      <c r="AB1115" s="349" t="inlineStr">
        <is>
          <t>만점</t>
        </is>
      </c>
      <c r="AC1115" s="350" t="n">
        <v>0</v>
      </c>
      <c r="AD1115" s="349" t="inlineStr">
        <is>
          <t>만점</t>
        </is>
      </c>
      <c r="AE1115" s="364" t="n">
        <v>0</v>
      </c>
      <c r="AF1115" s="366" t="n">
        <v>16.771</v>
      </c>
      <c r="AG1115" s="363" t="n">
        <v>0</v>
      </c>
      <c r="AH1115" s="635" t="inlineStr">
        <is>
          <t xml:space="preserve"> 미/기/과탐 3%</t>
        </is>
      </c>
      <c r="AL1115" s="487" t="inlineStr">
        <is>
          <t>인하대 건축학부</t>
        </is>
      </c>
      <c r="AM1115" s="477" t="inlineStr">
        <is>
          <t>자연</t>
        </is>
      </c>
      <c r="AN1115" s="637" t="n">
        <v>100</v>
      </c>
      <c r="AO1115" s="478" t="n">
        <v>-1570</v>
      </c>
      <c r="AP1115" s="463" t="n">
        <v>-1570</v>
      </c>
      <c r="AQ1115" s="479" t="n">
        <v>0</v>
      </c>
      <c r="AR1115" s="476" t="inlineStr">
        <is>
          <t>15.31 → 13.86</t>
        </is>
      </c>
      <c r="BA1115" s="313" t="inlineStr">
        <is>
          <t>자연630</t>
        </is>
      </c>
    </row>
    <row r="1116" ht="16.5" customHeight="1" s="671">
      <c r="B1116" s="367" t="inlineStr">
        <is>
          <t>15.34</t>
        </is>
      </c>
      <c r="C1116" s="351" t="inlineStr">
        <is>
          <t>33,288</t>
        </is>
      </c>
      <c r="D1116" s="727" t="n">
        <v>-1570</v>
      </c>
      <c r="E1116" s="352" t="inlineStr"/>
      <c r="F1116" s="341" t="n">
        <v>81.70999999999999</v>
      </c>
      <c r="G1116" s="355" t="inlineStr">
        <is>
          <t>359.43</t>
        </is>
      </c>
      <c r="H1116" s="356" t="inlineStr">
        <is>
          <t>365.90</t>
        </is>
      </c>
      <c r="I1116" s="354" t="inlineStr">
        <is>
          <t>인하대</t>
        </is>
      </c>
      <c r="J1116" s="340" t="inlineStr">
        <is>
          <t>공간정보공학과</t>
        </is>
      </c>
      <c r="K1116" s="339" t="inlineStr">
        <is>
          <t>자연</t>
        </is>
      </c>
      <c r="L1116" s="357" t="n">
        <v>13</v>
      </c>
      <c r="M1116" s="358" t="inlineStr">
        <is>
          <t xml:space="preserve">889.2 / </t>
        </is>
      </c>
      <c r="N1116" s="359" t="n">
        <v>1000</v>
      </c>
      <c r="O1116" s="360" t="inlineStr">
        <is>
          <t>표점/만점</t>
        </is>
      </c>
      <c r="P1116" s="343" t="inlineStr">
        <is>
          <t>변표/만점</t>
        </is>
      </c>
      <c r="Q1116" s="342" t="inlineStr">
        <is>
          <t>2과목</t>
        </is>
      </c>
      <c r="R1116" s="344" t="n">
        <v>25</v>
      </c>
      <c r="S1116" s="345" t="n">
        <v>35</v>
      </c>
      <c r="T1116" s="362" t="n">
        <v>30</v>
      </c>
      <c r="U1116" s="361" t="n">
        <v>81.70999999999999</v>
      </c>
      <c r="V1116" s="346" t="n">
        <v>119.8174179700321</v>
      </c>
      <c r="W1116" s="348" t="n">
        <v>119.1699453133548</v>
      </c>
      <c r="X1116" s="347" t="n">
        <v>60.22</v>
      </c>
      <c r="Y1116" s="357" t="n">
        <v>60.91</v>
      </c>
      <c r="Z1116" s="365" t="inlineStr">
        <is>
          <t>2등급</t>
        </is>
      </c>
      <c r="AA1116" s="350" t="n">
        <v>98</v>
      </c>
      <c r="AB1116" s="349" t="inlineStr">
        <is>
          <t>만점</t>
        </is>
      </c>
      <c r="AC1116" s="350" t="n">
        <v>0</v>
      </c>
      <c r="AD1116" s="349" t="inlineStr">
        <is>
          <t>만점</t>
        </is>
      </c>
      <c r="AE1116" s="364" t="n">
        <v>0</v>
      </c>
      <c r="AF1116" s="366" t="n">
        <v>16.769</v>
      </c>
      <c r="AG1116" s="363" t="n">
        <v>0</v>
      </c>
      <c r="AH1116" s="635" t="inlineStr">
        <is>
          <t xml:space="preserve"> 미/기/과탐 3%</t>
        </is>
      </c>
      <c r="AL1116" s="487" t="inlineStr">
        <is>
          <t>인하대 공간정보공학과</t>
        </is>
      </c>
      <c r="AM1116" s="477" t="inlineStr">
        <is>
          <t>자연</t>
        </is>
      </c>
      <c r="AN1116" s="637" t="n">
        <v>100</v>
      </c>
      <c r="AO1116" s="478" t="n">
        <v>-1570</v>
      </c>
      <c r="AP1116" s="463" t="n">
        <v>-1570</v>
      </c>
      <c r="AQ1116" s="479" t="n">
        <v>0</v>
      </c>
      <c r="AR1116" s="476" t="inlineStr">
        <is>
          <t>15.32 → 13.87</t>
        </is>
      </c>
      <c r="BA1116" s="313" t="inlineStr">
        <is>
          <t>통합인문473</t>
        </is>
      </c>
    </row>
    <row r="1117" ht="16.5" customHeight="1" s="671">
      <c r="B1117" s="367" t="inlineStr">
        <is>
          <t>15.35</t>
        </is>
      </c>
      <c r="C1117" s="351" t="inlineStr">
        <is>
          <t>33,310</t>
        </is>
      </c>
      <c r="D1117" s="727" t="n">
        <v>-1570</v>
      </c>
      <c r="E1117" s="352" t="inlineStr"/>
      <c r="F1117" s="341" t="n">
        <v>81.64</v>
      </c>
      <c r="G1117" s="355" t="inlineStr">
        <is>
          <t>359.31</t>
        </is>
      </c>
      <c r="H1117" s="356" t="inlineStr">
        <is>
          <t>365.85</t>
        </is>
      </c>
      <c r="I1117" s="354" t="inlineStr">
        <is>
          <t>전북대</t>
        </is>
      </c>
      <c r="J1117" s="340" t="inlineStr">
        <is>
          <t>수학교육과</t>
        </is>
      </c>
      <c r="K1117" s="339" t="inlineStr">
        <is>
          <t>자연</t>
        </is>
      </c>
      <c r="L1117" s="357" t="n">
        <v>7</v>
      </c>
      <c r="M1117" s="358" t="inlineStr">
        <is>
          <t xml:space="preserve">328.5 / </t>
        </is>
      </c>
      <c r="N1117" s="359" t="n">
        <v>500</v>
      </c>
      <c r="O1117" s="360" t="inlineStr">
        <is>
          <t>표점</t>
        </is>
      </c>
      <c r="P1117" s="343" t="inlineStr">
        <is>
          <t>변표</t>
        </is>
      </c>
      <c r="Q1117" s="342" t="inlineStr">
        <is>
          <t>2과목</t>
        </is>
      </c>
      <c r="R1117" s="344" t="n">
        <v>30</v>
      </c>
      <c r="S1117" s="345" t="n">
        <v>50</v>
      </c>
      <c r="T1117" s="362" t="n">
        <v>20</v>
      </c>
      <c r="U1117" s="361" t="n">
        <v>81.64</v>
      </c>
      <c r="V1117" s="346" t="n">
        <v>119.773127851176</v>
      </c>
      <c r="W1117" s="348" t="n">
        <v>119.1404185674507</v>
      </c>
      <c r="X1117" s="347" t="n">
        <v>60.2</v>
      </c>
      <c r="Y1117" s="357" t="n">
        <v>60.75</v>
      </c>
      <c r="Z1117" s="365" t="inlineStr">
        <is>
          <t>3등급</t>
        </is>
      </c>
      <c r="AA1117" s="350" t="n">
        <v>24</v>
      </c>
      <c r="AB1117" s="349" t="inlineStr">
        <is>
          <t>만점</t>
        </is>
      </c>
      <c r="AC1117" s="350" t="n">
        <v>5</v>
      </c>
      <c r="AD1117" s="349" t="inlineStr">
        <is>
          <t>만점</t>
        </is>
      </c>
      <c r="AE1117" s="364" t="n">
        <v>0</v>
      </c>
      <c r="AF1117" s="366" t="n">
        <v>0</v>
      </c>
      <c r="AG1117" s="363" t="n">
        <v>0</v>
      </c>
      <c r="AH1117" s="635" t="inlineStr"/>
      <c r="AL1117" s="487" t="inlineStr">
        <is>
          <t>전북대 수학교육과</t>
        </is>
      </c>
      <c r="AM1117" s="477" t="inlineStr">
        <is>
          <t>자연</t>
        </is>
      </c>
      <c r="AN1117" s="637" t="n">
        <v>100</v>
      </c>
      <c r="AO1117" s="478" t="n">
        <v>-1570</v>
      </c>
      <c r="AP1117" s="463" t="n">
        <v>-1570</v>
      </c>
      <c r="AQ1117" s="479" t="n">
        <v>0</v>
      </c>
      <c r="AR1117" s="476" t="inlineStr">
        <is>
          <t>15.34 → 13.89</t>
        </is>
      </c>
      <c r="BA1117" s="313" t="inlineStr">
        <is>
          <t>자연631</t>
        </is>
      </c>
    </row>
    <row r="1118" ht="16.5" customHeight="1" s="671">
      <c r="B1118" s="367" t="inlineStr">
        <is>
          <t>15.35</t>
        </is>
      </c>
      <c r="C1118" s="351" t="inlineStr">
        <is>
          <t>33,310</t>
        </is>
      </c>
      <c r="D1118" s="727" t="n">
        <v>-1570</v>
      </c>
      <c r="E1118" s="352" t="inlineStr">
        <is>
          <t>359.64</t>
        </is>
      </c>
      <c r="F1118" s="341" t="n">
        <v>81.63</v>
      </c>
      <c r="G1118" s="355" t="inlineStr">
        <is>
          <t>359.81</t>
        </is>
      </c>
      <c r="H1118" s="356" t="inlineStr">
        <is>
          <t>365.64</t>
        </is>
      </c>
      <c r="I1118" s="354" t="inlineStr">
        <is>
          <t>성신여대</t>
        </is>
      </c>
      <c r="J1118" s="340" t="inlineStr">
        <is>
          <t>교육학과</t>
        </is>
      </c>
      <c r="K1118" s="339" t="inlineStr">
        <is>
          <t>통합</t>
        </is>
      </c>
      <c r="L1118" s="357" t="n">
        <v>6</v>
      </c>
      <c r="M1118" s="358" t="inlineStr">
        <is>
          <t xml:space="preserve">425.5 / </t>
        </is>
      </c>
      <c r="N1118" s="359" t="n">
        <v>500</v>
      </c>
      <c r="O1118" s="360" t="inlineStr">
        <is>
          <t>백분위</t>
        </is>
      </c>
      <c r="P1118" s="343" t="inlineStr">
        <is>
          <t>백분위</t>
        </is>
      </c>
      <c r="Q1118" s="342" t="inlineStr">
        <is>
          <t>2과목</t>
        </is>
      </c>
      <c r="R1118" s="344" t="n">
        <v>30</v>
      </c>
      <c r="S1118" s="345" t="n">
        <v>20</v>
      </c>
      <c r="T1118" s="362" t="n">
        <v>30</v>
      </c>
      <c r="U1118" s="361" t="n">
        <v>81.63</v>
      </c>
      <c r="V1118" s="346" t="n">
        <v>119.765625</v>
      </c>
      <c r="W1118" s="348" t="n">
        <v>119.1354166666667</v>
      </c>
      <c r="X1118" s="347" t="n">
        <v>60.45</v>
      </c>
      <c r="Y1118" s="357" t="inlineStr"/>
      <c r="Z1118" s="365" t="inlineStr">
        <is>
          <t>2등급</t>
        </is>
      </c>
      <c r="AA1118" s="350" t="n">
        <v>97</v>
      </c>
      <c r="AB1118" s="349" t="inlineStr">
        <is>
          <t>만점</t>
        </is>
      </c>
      <c r="AC1118" s="350" t="n">
        <v>2</v>
      </c>
      <c r="AD1118" s="349" t="inlineStr">
        <is>
          <t>만점</t>
        </is>
      </c>
      <c r="AE1118" s="364" t="n">
        <v>0</v>
      </c>
      <c r="AF1118" s="366" t="n">
        <v>0</v>
      </c>
      <c r="AG1118" s="363" t="n">
        <v>0</v>
      </c>
      <c r="AH1118" s="635" t="inlineStr"/>
      <c r="AL1118" s="487" t="inlineStr">
        <is>
          <t>성신여대 교육학과</t>
        </is>
      </c>
      <c r="AM1118" s="477" t="inlineStr">
        <is>
          <t>통합</t>
        </is>
      </c>
      <c r="AN1118" s="637" t="n">
        <v>100</v>
      </c>
      <c r="AO1118" s="478" t="n">
        <v>-1570</v>
      </c>
      <c r="AP1118" s="463" t="n">
        <v>-729</v>
      </c>
      <c r="AQ1118" s="479" t="n">
        <v>-841</v>
      </c>
      <c r="AR1118" s="476" t="inlineStr">
        <is>
          <t>15.35 → 14.29</t>
        </is>
      </c>
      <c r="BA1118" s="313" t="inlineStr">
        <is>
          <t>자연632</t>
        </is>
      </c>
    </row>
    <row r="1119" ht="16.5" customHeight="1" s="671">
      <c r="B1119" s="367" t="inlineStr">
        <is>
          <t>15.35</t>
        </is>
      </c>
      <c r="C1119" s="351" t="inlineStr">
        <is>
          <t>33,310</t>
        </is>
      </c>
      <c r="D1119" s="727" t="n">
        <v>-1570</v>
      </c>
      <c r="E1119" s="352" t="inlineStr">
        <is>
          <t>359.64</t>
        </is>
      </c>
      <c r="F1119" s="341" t="n">
        <v>81.62</v>
      </c>
      <c r="G1119" s="355" t="inlineStr">
        <is>
          <t>359.81</t>
        </is>
      </c>
      <c r="H1119" s="356" t="inlineStr">
        <is>
          <t>365.64</t>
        </is>
      </c>
      <c r="I1119" s="354" t="inlineStr">
        <is>
          <t>인하대</t>
        </is>
      </c>
      <c r="J1119" s="340" t="inlineStr">
        <is>
          <t>철학과</t>
        </is>
      </c>
      <c r="K1119" s="339" t="inlineStr">
        <is>
          <t>통합</t>
        </is>
      </c>
      <c r="L1119" s="357" t="n">
        <v>4</v>
      </c>
      <c r="M1119" s="358" t="inlineStr">
        <is>
          <t xml:space="preserve">879.7 / </t>
        </is>
      </c>
      <c r="N1119" s="359" t="n">
        <v>1000</v>
      </c>
      <c r="O1119" s="360" t="inlineStr">
        <is>
          <t>표점/만점</t>
        </is>
      </c>
      <c r="P1119" s="343" t="inlineStr">
        <is>
          <t>변표/만점</t>
        </is>
      </c>
      <c r="Q1119" s="342" t="inlineStr">
        <is>
          <t>2과목</t>
        </is>
      </c>
      <c r="R1119" s="344" t="n">
        <v>35</v>
      </c>
      <c r="S1119" s="345" t="n">
        <v>25</v>
      </c>
      <c r="T1119" s="362" t="n">
        <v>25</v>
      </c>
      <c r="U1119" s="361" t="n">
        <v>81.62</v>
      </c>
      <c r="V1119" s="346" t="n">
        <v>119.7643786110163</v>
      </c>
      <c r="W1119" s="348" t="n">
        <v>119.1345857406776</v>
      </c>
      <c r="X1119" s="347" t="n">
        <v>60.46</v>
      </c>
      <c r="Y1119" s="357" t="n">
        <v>60.87</v>
      </c>
      <c r="Z1119" s="365" t="inlineStr">
        <is>
          <t>2등급</t>
        </is>
      </c>
      <c r="AA1119" s="350" t="n">
        <v>148</v>
      </c>
      <c r="AB1119" s="349" t="inlineStr">
        <is>
          <t>만점</t>
        </is>
      </c>
      <c r="AC1119" s="350" t="n">
        <v>0</v>
      </c>
      <c r="AD1119" s="349" t="inlineStr">
        <is>
          <t>만점</t>
        </is>
      </c>
      <c r="AE1119" s="364" t="n">
        <v>0</v>
      </c>
      <c r="AF1119" s="366" t="n">
        <v>0</v>
      </c>
      <c r="AG1119" s="363" t="n">
        <v>0</v>
      </c>
      <c r="AH1119" s="635" t="inlineStr"/>
      <c r="AL1119" s="487" t="inlineStr">
        <is>
          <t>인하대 철학과</t>
        </is>
      </c>
      <c r="AM1119" s="477" t="inlineStr">
        <is>
          <t>통합</t>
        </is>
      </c>
      <c r="AN1119" s="637" t="n">
        <v>100</v>
      </c>
      <c r="AO1119" s="478" t="n">
        <v>-1570</v>
      </c>
      <c r="AP1119" s="463" t="n">
        <v>-729</v>
      </c>
      <c r="AQ1119" s="479" t="n">
        <v>-841</v>
      </c>
      <c r="AR1119" s="476" t="inlineStr">
        <is>
          <t>15.35 → 14.29</t>
        </is>
      </c>
      <c r="BA1119" s="313" t="inlineStr">
        <is>
          <t>자연633</t>
        </is>
      </c>
    </row>
    <row r="1120" ht="16.5" customHeight="1" s="671">
      <c r="B1120" s="367" t="inlineStr">
        <is>
          <t>15.43</t>
        </is>
      </c>
      <c r="C1120" s="351" t="inlineStr">
        <is>
          <t>33,483</t>
        </is>
      </c>
      <c r="D1120" s="727" t="n">
        <v>-1570</v>
      </c>
      <c r="E1120" s="352" t="inlineStr"/>
      <c r="F1120" s="341" t="n">
        <v>81.55</v>
      </c>
      <c r="G1120" s="355" t="inlineStr">
        <is>
          <t>359.17</t>
        </is>
      </c>
      <c r="H1120" s="356" t="inlineStr">
        <is>
          <t>365.64</t>
        </is>
      </c>
      <c r="I1120" s="354" t="inlineStr">
        <is>
          <t>단국대</t>
        </is>
      </c>
      <c r="J1120" s="340" t="inlineStr">
        <is>
          <t>컴퓨터공학과</t>
        </is>
      </c>
      <c r="K1120" s="339" t="inlineStr">
        <is>
          <t>자연</t>
        </is>
      </c>
      <c r="L1120" s="357" t="n">
        <v>12</v>
      </c>
      <c r="M1120" s="358" t="inlineStr">
        <is>
          <t xml:space="preserve">871.7 / </t>
        </is>
      </c>
      <c r="N1120" s="359" t="n">
        <v>1000</v>
      </c>
      <c r="O1120" s="360" t="inlineStr">
        <is>
          <t>백분위</t>
        </is>
      </c>
      <c r="P1120" s="343" t="inlineStr">
        <is>
          <t>백분위</t>
        </is>
      </c>
      <c r="Q1120" s="342" t="inlineStr">
        <is>
          <t>2과목</t>
        </is>
      </c>
      <c r="R1120" s="344" t="n">
        <v>20</v>
      </c>
      <c r="S1120" s="345" t="n">
        <v>35</v>
      </c>
      <c r="T1120" s="362" t="n">
        <v>30</v>
      </c>
      <c r="U1120" s="361" t="n">
        <v>81.55</v>
      </c>
      <c r="V1120" s="346" t="n">
        <v>119.7202549575071</v>
      </c>
      <c r="W1120" s="348" t="n">
        <v>119.1051699716714</v>
      </c>
      <c r="X1120" s="347" t="n">
        <v>60.17</v>
      </c>
      <c r="Y1120" s="357" t="inlineStr"/>
      <c r="Z1120" s="365" t="inlineStr">
        <is>
          <t>2등급</t>
        </is>
      </c>
      <c r="AA1120" s="350" t="n">
        <v>147</v>
      </c>
      <c r="AB1120" s="349" t="inlineStr">
        <is>
          <t>만점</t>
        </is>
      </c>
      <c r="AC1120" s="350" t="n">
        <v>5</v>
      </c>
      <c r="AD1120" s="349" t="inlineStr">
        <is>
          <t>만점</t>
        </is>
      </c>
      <c r="AE1120" s="364" t="n">
        <v>0</v>
      </c>
      <c r="AF1120" s="366" t="n">
        <v>26.504</v>
      </c>
      <c r="AG1120" s="363" t="n">
        <v>0</v>
      </c>
      <c r="AH1120" s="635" t="inlineStr">
        <is>
          <t xml:space="preserve"> 미기5%과탐5%</t>
        </is>
      </c>
      <c r="AL1120" s="487" t="inlineStr">
        <is>
          <t>단국대 컴퓨터공학과</t>
        </is>
      </c>
      <c r="AM1120" s="477" t="inlineStr">
        <is>
          <t>자연</t>
        </is>
      </c>
      <c r="AN1120" s="637" t="n">
        <v>100</v>
      </c>
      <c r="AO1120" s="478" t="n">
        <v>-1570</v>
      </c>
      <c r="AP1120" s="463" t="n">
        <v>-1570</v>
      </c>
      <c r="AQ1120" s="479" t="n">
        <v>0</v>
      </c>
      <c r="AR1120" s="476" t="inlineStr">
        <is>
          <t>15.43 → 13.98</t>
        </is>
      </c>
      <c r="BA1120" s="313" t="inlineStr">
        <is>
          <t>통합인문474</t>
        </is>
      </c>
    </row>
    <row r="1121" ht="16.5" customHeight="1" s="671">
      <c r="B1121" s="367" t="inlineStr">
        <is>
          <t>15.44</t>
        </is>
      </c>
      <c r="C1121" s="351" t="inlineStr">
        <is>
          <t>33,505</t>
        </is>
      </c>
      <c r="D1121" s="727" t="n">
        <v>-1570</v>
      </c>
      <c r="E1121" s="352" t="inlineStr">
        <is>
          <t>359.29</t>
        </is>
      </c>
      <c r="F1121" s="341" t="n">
        <v>81.54000000000001</v>
      </c>
      <c r="G1121" s="355" t="inlineStr">
        <is>
          <t>359.67</t>
        </is>
      </c>
      <c r="H1121" s="356" t="inlineStr">
        <is>
          <t>365.43</t>
        </is>
      </c>
      <c r="I1121" s="354" t="inlineStr">
        <is>
          <t>인하대</t>
        </is>
      </c>
      <c r="J1121" s="340" t="inlineStr">
        <is>
          <t>중국학과</t>
        </is>
      </c>
      <c r="K1121" s="339" t="inlineStr">
        <is>
          <t>통합</t>
        </is>
      </c>
      <c r="L1121" s="357" t="n">
        <v>8</v>
      </c>
      <c r="M1121" s="358" t="inlineStr">
        <is>
          <t xml:space="preserve">879.4 / </t>
        </is>
      </c>
      <c r="N1121" s="359" t="n">
        <v>1000</v>
      </c>
      <c r="O1121" s="360" t="inlineStr">
        <is>
          <t>표점/만점</t>
        </is>
      </c>
      <c r="P1121" s="343" t="inlineStr">
        <is>
          <t>변표/만점</t>
        </is>
      </c>
      <c r="Q1121" s="342" t="inlineStr">
        <is>
          <t>2과목</t>
        </is>
      </c>
      <c r="R1121" s="344" t="n">
        <v>35</v>
      </c>
      <c r="S1121" s="345" t="n">
        <v>25</v>
      </c>
      <c r="T1121" s="362" t="n">
        <v>25</v>
      </c>
      <c r="U1121" s="361" t="n">
        <v>81.54000000000001</v>
      </c>
      <c r="V1121" s="346" t="n">
        <v>119.7128565418966</v>
      </c>
      <c r="W1121" s="348" t="n">
        <v>119.1002376945977</v>
      </c>
      <c r="X1121" s="347" t="n">
        <v>60.43</v>
      </c>
      <c r="Y1121" s="357" t="n">
        <v>60.84</v>
      </c>
      <c r="Z1121" s="365" t="inlineStr">
        <is>
          <t>2등급</t>
        </is>
      </c>
      <c r="AA1121" s="350" t="n">
        <v>148</v>
      </c>
      <c r="AB1121" s="349" t="inlineStr">
        <is>
          <t>만점</t>
        </is>
      </c>
      <c r="AC1121" s="350" t="n">
        <v>0</v>
      </c>
      <c r="AD1121" s="349" t="inlineStr">
        <is>
          <t>만점</t>
        </is>
      </c>
      <c r="AE1121" s="364" t="n">
        <v>0</v>
      </c>
      <c r="AF1121" s="366" t="n">
        <v>0</v>
      </c>
      <c r="AG1121" s="363" t="n">
        <v>0</v>
      </c>
      <c r="AH1121" s="635" t="inlineStr"/>
      <c r="AL1121" s="487" t="inlineStr">
        <is>
          <t>인하대 중국학과</t>
        </is>
      </c>
      <c r="AM1121" s="477" t="inlineStr">
        <is>
          <t>통합</t>
        </is>
      </c>
      <c r="AN1121" s="637" t="n">
        <v>100</v>
      </c>
      <c r="AO1121" s="478" t="n">
        <v>-1570</v>
      </c>
      <c r="AP1121" s="463" t="n">
        <v>-728</v>
      </c>
      <c r="AQ1121" s="479" t="n">
        <v>-842</v>
      </c>
      <c r="AR1121" s="476" t="inlineStr">
        <is>
          <t>15.44 → 14.38</t>
        </is>
      </c>
      <c r="BA1121" s="313" t="inlineStr">
        <is>
          <t>자연634</t>
        </is>
      </c>
    </row>
    <row r="1122" ht="16.5" customHeight="1" s="671">
      <c r="B1122" s="367" t="inlineStr">
        <is>
          <t>15.23</t>
        </is>
      </c>
      <c r="C1122" s="351" t="inlineStr">
        <is>
          <t>33,049</t>
        </is>
      </c>
      <c r="D1122" s="727" t="n">
        <v>-1570</v>
      </c>
      <c r="E1122" s="352" t="inlineStr">
        <is>
          <t>359.29</t>
        </is>
      </c>
      <c r="F1122" s="341" t="n">
        <v>81.53</v>
      </c>
      <c r="G1122" s="355" t="inlineStr">
        <is>
          <t>359.66</t>
        </is>
      </c>
      <c r="H1122" s="356" t="inlineStr">
        <is>
          <t>365.39</t>
        </is>
      </c>
      <c r="I1122" s="354" t="inlineStr">
        <is>
          <t>부산대</t>
        </is>
      </c>
      <c r="J1122" s="340" t="inlineStr">
        <is>
          <t>실내환경디자인학과</t>
        </is>
      </c>
      <c r="K1122" s="339" t="inlineStr">
        <is>
          <t>통합</t>
        </is>
      </c>
      <c r="L1122" s="357" t="n">
        <v>6</v>
      </c>
      <c r="M1122" s="358" t="inlineStr">
        <is>
          <t xml:space="preserve">687.5 / </t>
        </is>
      </c>
      <c r="N1122" s="359" t="n">
        <v>1000</v>
      </c>
      <c r="O1122" s="360" t="inlineStr">
        <is>
          <t>표점</t>
        </is>
      </c>
      <c r="P1122" s="343" t="inlineStr">
        <is>
          <t>표점</t>
        </is>
      </c>
      <c r="Q1122" s="342" t="inlineStr">
        <is>
          <t>2과목</t>
        </is>
      </c>
      <c r="R1122" s="344" t="n">
        <v>30</v>
      </c>
      <c r="S1122" s="345" t="n">
        <v>25</v>
      </c>
      <c r="T1122" s="362" t="n">
        <v>25</v>
      </c>
      <c r="U1122" s="361" t="n">
        <v>81.53</v>
      </c>
      <c r="V1122" s="346" t="n">
        <v>119.7093067215844</v>
      </c>
      <c r="W1122" s="348" t="n">
        <v>119.0978711477229</v>
      </c>
      <c r="X1122" s="347" t="n">
        <v>60.43</v>
      </c>
      <c r="Y1122" s="357" t="inlineStr"/>
      <c r="Z1122" s="365" t="inlineStr">
        <is>
          <t>2등급</t>
        </is>
      </c>
      <c r="AA1122" s="350" t="n">
        <v>198</v>
      </c>
      <c r="AB1122" s="349" t="inlineStr">
        <is>
          <t>만점</t>
        </is>
      </c>
      <c r="AC1122" s="350" t="n">
        <v>10</v>
      </c>
      <c r="AD1122" s="349" t="inlineStr">
        <is>
          <t>만점</t>
        </is>
      </c>
      <c r="AE1122" s="364" t="n">
        <v>0</v>
      </c>
      <c r="AF1122" s="366" t="n">
        <v>0</v>
      </c>
      <c r="AG1122" s="363" t="n">
        <v>0</v>
      </c>
      <c r="AH1122" s="635" t="inlineStr"/>
      <c r="AL1122" s="487" t="inlineStr">
        <is>
          <t>부산대 실내환경디자인학과</t>
        </is>
      </c>
      <c r="AM1122" s="477" t="inlineStr">
        <is>
          <t>통합</t>
        </is>
      </c>
      <c r="AN1122" s="637" t="n">
        <v>100</v>
      </c>
      <c r="AO1122" s="478" t="n">
        <v>-1570</v>
      </c>
      <c r="AP1122" s="463" t="n">
        <v>-728</v>
      </c>
      <c r="AQ1122" s="479" t="n">
        <v>-842</v>
      </c>
      <c r="AR1122" s="476" t="inlineStr">
        <is>
          <t>15.45 → 14.39</t>
        </is>
      </c>
      <c r="BA1122" s="313" t="inlineStr">
        <is>
          <t>자연635</t>
        </is>
      </c>
    </row>
    <row r="1123" ht="16.5" customHeight="1" s="671">
      <c r="B1123" s="367" t="inlineStr">
        <is>
          <t>15.23</t>
        </is>
      </c>
      <c r="C1123" s="351" t="inlineStr">
        <is>
          <t>33,049</t>
        </is>
      </c>
      <c r="D1123" s="727" t="n">
        <v>-1570</v>
      </c>
      <c r="E1123" s="352" t="inlineStr"/>
      <c r="F1123" s="341" t="n">
        <v>81.53</v>
      </c>
      <c r="G1123" s="355" t="inlineStr">
        <is>
          <t>359.66</t>
        </is>
      </c>
      <c r="H1123" s="356" t="inlineStr">
        <is>
          <t>365.39</t>
        </is>
      </c>
      <c r="I1123" s="354" t="inlineStr">
        <is>
          <t>부산대</t>
        </is>
      </c>
      <c r="J1123" s="340" t="inlineStr">
        <is>
          <t>철학과</t>
        </is>
      </c>
      <c r="K1123" s="339" t="inlineStr">
        <is>
          <t>통합</t>
        </is>
      </c>
      <c r="L1123" s="357" t="n">
        <v>9</v>
      </c>
      <c r="M1123" s="358" t="inlineStr">
        <is>
          <t xml:space="preserve">687.5 / </t>
        </is>
      </c>
      <c r="N1123" s="359" t="n">
        <v>1000</v>
      </c>
      <c r="O1123" s="360" t="inlineStr">
        <is>
          <t>표점</t>
        </is>
      </c>
      <c r="P1123" s="343" t="inlineStr">
        <is>
          <t>표점</t>
        </is>
      </c>
      <c r="Q1123" s="342" t="inlineStr">
        <is>
          <t>2과목</t>
        </is>
      </c>
      <c r="R1123" s="344" t="n">
        <v>30</v>
      </c>
      <c r="S1123" s="345" t="n">
        <v>25</v>
      </c>
      <c r="T1123" s="362" t="n">
        <v>25</v>
      </c>
      <c r="U1123" s="361" t="n">
        <v>81.53</v>
      </c>
      <c r="V1123" s="346" t="n">
        <v>119.7093067215844</v>
      </c>
      <c r="W1123" s="348" t="n">
        <v>119.0978711477229</v>
      </c>
      <c r="X1123" s="347" t="n">
        <v>60.43</v>
      </c>
      <c r="Y1123" s="357" t="inlineStr"/>
      <c r="Z1123" s="365" t="inlineStr">
        <is>
          <t>2등급</t>
        </is>
      </c>
      <c r="AA1123" s="350" t="n">
        <v>198</v>
      </c>
      <c r="AB1123" s="349" t="inlineStr">
        <is>
          <t>만점</t>
        </is>
      </c>
      <c r="AC1123" s="350" t="n">
        <v>10</v>
      </c>
      <c r="AD1123" s="349" t="inlineStr">
        <is>
          <t>만점</t>
        </is>
      </c>
      <c r="AE1123" s="364" t="n">
        <v>0</v>
      </c>
      <c r="AF1123" s="366" t="n">
        <v>0</v>
      </c>
      <c r="AG1123" s="363" t="n">
        <v>0</v>
      </c>
      <c r="AH1123" s="635" t="inlineStr"/>
      <c r="AL1123" s="487" t="inlineStr">
        <is>
          <t>부산대 철학과</t>
        </is>
      </c>
      <c r="AM1123" s="477" t="inlineStr">
        <is>
          <t>통합</t>
        </is>
      </c>
      <c r="AN1123" s="637" t="n">
        <v>100</v>
      </c>
      <c r="AO1123" s="478" t="n">
        <v>-1570</v>
      </c>
      <c r="AP1123" s="463" t="n">
        <v>-728</v>
      </c>
      <c r="AQ1123" s="479" t="n">
        <v>-842</v>
      </c>
      <c r="AR1123" s="476" t="inlineStr">
        <is>
          <t>15.45 → 14.39</t>
        </is>
      </c>
      <c r="BA1123" s="313" t="inlineStr">
        <is>
          <t>자연636</t>
        </is>
      </c>
    </row>
    <row r="1124" ht="16.5" customHeight="1" s="671">
      <c r="B1124" s="367" t="inlineStr">
        <is>
          <t>15.46</t>
        </is>
      </c>
      <c r="C1124" s="351" t="inlineStr">
        <is>
          <t>33,548</t>
        </is>
      </c>
      <c r="D1124" s="727" t="n">
        <v>-1570</v>
      </c>
      <c r="E1124" s="352" t="inlineStr">
        <is>
          <t>359.15</t>
        </is>
      </c>
      <c r="F1124" s="341" t="n">
        <v>81.52</v>
      </c>
      <c r="G1124" s="355" t="inlineStr">
        <is>
          <t>359.13</t>
        </is>
      </c>
      <c r="H1124" s="356" t="inlineStr">
        <is>
          <t>365.59</t>
        </is>
      </c>
      <c r="I1124" s="354" t="inlineStr">
        <is>
          <t>경북대</t>
        </is>
      </c>
      <c r="J1124" s="340" t="inlineStr">
        <is>
          <t>정보·컴퓨터교육과</t>
        </is>
      </c>
      <c r="K1124" s="339" t="inlineStr">
        <is>
          <t>자연</t>
        </is>
      </c>
      <c r="L1124" s="357" t="n">
        <v>5</v>
      </c>
      <c r="M1124" s="358" t="inlineStr">
        <is>
          <t xml:space="preserve">655.93 / </t>
        </is>
      </c>
      <c r="N1124" s="359" t="n">
        <v>1000</v>
      </c>
      <c r="O1124" s="360" t="inlineStr">
        <is>
          <t>표점</t>
        </is>
      </c>
      <c r="P1124" s="343" t="inlineStr">
        <is>
          <t>변표</t>
        </is>
      </c>
      <c r="Q1124" s="342" t="inlineStr">
        <is>
          <t>2과목</t>
        </is>
      </c>
      <c r="R1124" s="344" t="n">
        <v>25</v>
      </c>
      <c r="S1124" s="345" t="n">
        <v>38</v>
      </c>
      <c r="T1124" s="362" t="n">
        <v>25</v>
      </c>
      <c r="U1124" s="361" t="n">
        <v>81.52</v>
      </c>
      <c r="V1124" s="346" t="n">
        <v>119.7029007177033</v>
      </c>
      <c r="W1124" s="348" t="n">
        <v>119.0936004784689</v>
      </c>
      <c r="X1124" s="347" t="n">
        <v>60.17</v>
      </c>
      <c r="Y1124" s="357" t="n">
        <v>60.7</v>
      </c>
      <c r="Z1124" s="365" t="inlineStr">
        <is>
          <t>2등급</t>
        </is>
      </c>
      <c r="AA1124" s="350" t="n">
        <v>121.25</v>
      </c>
      <c r="AB1124" s="349" t="inlineStr">
        <is>
          <t>만점</t>
        </is>
      </c>
      <c r="AC1124" s="350" t="n">
        <v>10</v>
      </c>
      <c r="AD1124" s="349" t="inlineStr">
        <is>
          <t>만점</t>
        </is>
      </c>
      <c r="AE1124" s="364" t="n">
        <v>0</v>
      </c>
      <c r="AF1124" s="366" t="n">
        <v>0</v>
      </c>
      <c r="AG1124" s="363" t="n">
        <v>0</v>
      </c>
      <c r="AH1124" s="635" t="inlineStr"/>
      <c r="AL1124" s="487" t="inlineStr">
        <is>
          <t>경북대 정보·컴퓨터교육과</t>
        </is>
      </c>
      <c r="AM1124" s="477" t="inlineStr">
        <is>
          <t>자연</t>
        </is>
      </c>
      <c r="AN1124" s="637" t="n">
        <v>100</v>
      </c>
      <c r="AO1124" s="478" t="n">
        <v>-1570</v>
      </c>
      <c r="AP1124" s="463" t="n">
        <v>-1570</v>
      </c>
      <c r="AQ1124" s="479" t="n">
        <v>0</v>
      </c>
      <c r="AR1124" s="476" t="inlineStr">
        <is>
          <t>15.47 → 14.02</t>
        </is>
      </c>
      <c r="BA1124" s="313" t="inlineStr">
        <is>
          <t>통합인문475</t>
        </is>
      </c>
    </row>
    <row r="1125" ht="16.5" customHeight="1" s="671">
      <c r="B1125" s="367" t="inlineStr">
        <is>
          <t>15.50</t>
        </is>
      </c>
      <c r="C1125" s="351" t="inlineStr">
        <is>
          <t>33,635</t>
        </is>
      </c>
      <c r="D1125" s="727" t="n">
        <v>-1570</v>
      </c>
      <c r="E1125" s="352" t="inlineStr"/>
      <c r="F1125" s="341" t="n">
        <v>81.5</v>
      </c>
      <c r="G1125" s="355" t="inlineStr">
        <is>
          <t>359.09</t>
        </is>
      </c>
      <c r="H1125" s="356" t="inlineStr">
        <is>
          <t>365.55</t>
        </is>
      </c>
      <c r="I1125" s="354" t="inlineStr">
        <is>
          <t>가천대</t>
        </is>
      </c>
      <c r="J1125" s="340" t="inlineStr">
        <is>
          <t>신소재공학과</t>
        </is>
      </c>
      <c r="K1125" s="339" t="inlineStr">
        <is>
          <t>자연</t>
        </is>
      </c>
      <c r="L1125" s="357" t="n">
        <v>16</v>
      </c>
      <c r="M1125" s="358" t="inlineStr">
        <is>
          <t xml:space="preserve">84.2 / </t>
        </is>
      </c>
      <c r="N1125" s="359" t="n">
        <v>100</v>
      </c>
      <c r="O1125" s="360" t="inlineStr">
        <is>
          <t>백분위</t>
        </is>
      </c>
      <c r="P1125" s="343" t="inlineStr">
        <is>
          <t>백분위</t>
        </is>
      </c>
      <c r="Q1125" s="342" t="inlineStr">
        <is>
          <t>1과목</t>
        </is>
      </c>
      <c r="R1125" s="344" t="n">
        <v>25</v>
      </c>
      <c r="S1125" s="345" t="n">
        <v>35</v>
      </c>
      <c r="T1125" s="362" t="n">
        <v>20</v>
      </c>
      <c r="U1125" s="361" t="n">
        <v>81.5</v>
      </c>
      <c r="V1125" s="346" t="n">
        <v>119.6875</v>
      </c>
      <c r="W1125" s="348" t="n">
        <v>119.0833333333333</v>
      </c>
      <c r="X1125" s="347" t="n">
        <v>60.16</v>
      </c>
      <c r="Y1125" s="357" t="inlineStr"/>
      <c r="Z1125" s="365" t="inlineStr">
        <is>
          <t>2등급</t>
        </is>
      </c>
      <c r="AA1125" s="350" t="n">
        <v>19</v>
      </c>
      <c r="AB1125" s="349" t="inlineStr">
        <is>
          <t>만점</t>
        </is>
      </c>
      <c r="AC1125" s="350" t="n">
        <v>0</v>
      </c>
      <c r="AD1125" s="349" t="inlineStr">
        <is>
          <t>만점</t>
        </is>
      </c>
      <c r="AE1125" s="364" t="n">
        <v>0</v>
      </c>
      <c r="AF1125" s="366" t="n">
        <v>0</v>
      </c>
      <c r="AG1125" s="363" t="n">
        <v>0</v>
      </c>
      <c r="AH1125" s="635" t="inlineStr"/>
      <c r="AL1125" s="487" t="inlineStr">
        <is>
          <t>가천대 신소재공학과</t>
        </is>
      </c>
      <c r="AM1125" s="477" t="inlineStr">
        <is>
          <t>자연</t>
        </is>
      </c>
      <c r="AN1125" s="637" t="n">
        <v>100</v>
      </c>
      <c r="AO1125" s="478" t="n">
        <v>-1570</v>
      </c>
      <c r="AP1125" s="463" t="n">
        <v>-1570</v>
      </c>
      <c r="AQ1125" s="479" t="n">
        <v>0</v>
      </c>
      <c r="AR1125" s="476" t="inlineStr">
        <is>
          <t>15.50 → 14.05</t>
        </is>
      </c>
      <c r="BA1125" s="313" t="inlineStr">
        <is>
          <t>통합인문476</t>
        </is>
      </c>
    </row>
    <row r="1126" ht="16.5" customHeight="1" s="671">
      <c r="B1126" s="367" t="inlineStr">
        <is>
          <t>15.50</t>
        </is>
      </c>
      <c r="C1126" s="351" t="inlineStr">
        <is>
          <t>33,635</t>
        </is>
      </c>
      <c r="D1126" s="727" t="n">
        <v>-1570</v>
      </c>
      <c r="E1126" s="352" t="inlineStr"/>
      <c r="F1126" s="341" t="n">
        <v>81.5</v>
      </c>
      <c r="G1126" s="355" t="inlineStr">
        <is>
          <t>359.60</t>
        </is>
      </c>
      <c r="H1126" s="356" t="inlineStr">
        <is>
          <t>365.29</t>
        </is>
      </c>
      <c r="I1126" s="354" t="inlineStr">
        <is>
          <t>성신여대</t>
        </is>
      </c>
      <c r="J1126" s="340" t="inlineStr">
        <is>
          <t>사회교육과</t>
        </is>
      </c>
      <c r="K1126" s="339" t="inlineStr">
        <is>
          <t>통합</t>
        </is>
      </c>
      <c r="L1126" s="357" t="n">
        <v>6</v>
      </c>
      <c r="M1126" s="358" t="inlineStr">
        <is>
          <t xml:space="preserve">425 / </t>
        </is>
      </c>
      <c r="N1126" s="359" t="n">
        <v>500</v>
      </c>
      <c r="O1126" s="360" t="inlineStr">
        <is>
          <t>백분위</t>
        </is>
      </c>
      <c r="P1126" s="343" t="inlineStr">
        <is>
          <t>백분위</t>
        </is>
      </c>
      <c r="Q1126" s="342" t="inlineStr">
        <is>
          <t>2과목</t>
        </is>
      </c>
      <c r="R1126" s="344" t="n">
        <v>30</v>
      </c>
      <c r="S1126" s="345" t="n">
        <v>20</v>
      </c>
      <c r="T1126" s="362" t="n">
        <v>30</v>
      </c>
      <c r="U1126" s="361" t="n">
        <v>81.5</v>
      </c>
      <c r="V1126" s="346" t="n">
        <v>119.6875</v>
      </c>
      <c r="W1126" s="348" t="n">
        <v>119.0833333333333</v>
      </c>
      <c r="X1126" s="347" t="n">
        <v>60.41</v>
      </c>
      <c r="Y1126" s="357" t="inlineStr"/>
      <c r="Z1126" s="365" t="inlineStr">
        <is>
          <t>2등급</t>
        </is>
      </c>
      <c r="AA1126" s="350" t="n">
        <v>97</v>
      </c>
      <c r="AB1126" s="349" t="inlineStr">
        <is>
          <t>만점</t>
        </is>
      </c>
      <c r="AC1126" s="350" t="n">
        <v>2</v>
      </c>
      <c r="AD1126" s="349" t="inlineStr">
        <is>
          <t>만점</t>
        </is>
      </c>
      <c r="AE1126" s="364" t="n">
        <v>0</v>
      </c>
      <c r="AF1126" s="366" t="n">
        <v>0</v>
      </c>
      <c r="AG1126" s="363" t="n">
        <v>0</v>
      </c>
      <c r="AH1126" s="635" t="inlineStr"/>
      <c r="AL1126" s="487" t="inlineStr">
        <is>
          <t>성신여대 사회교육과</t>
        </is>
      </c>
      <c r="AM1126" s="477" t="inlineStr">
        <is>
          <t>통합</t>
        </is>
      </c>
      <c r="AN1126" s="637" t="n">
        <v>100</v>
      </c>
      <c r="AO1126" s="478" t="n">
        <v>-1570</v>
      </c>
      <c r="AP1126" s="463" t="n">
        <v>-728</v>
      </c>
      <c r="AQ1126" s="479" t="n">
        <v>-842</v>
      </c>
      <c r="AR1126" s="476" t="inlineStr">
        <is>
          <t>15.50 → 14.44</t>
        </is>
      </c>
      <c r="BA1126" s="313" t="inlineStr">
        <is>
          <t>통합인문477</t>
        </is>
      </c>
    </row>
    <row r="1127" ht="16.5" customHeight="1" s="671">
      <c r="B1127" s="367" t="inlineStr">
        <is>
          <t>15.52</t>
        </is>
      </c>
      <c r="C1127" s="351" t="inlineStr">
        <is>
          <t>33,678</t>
        </is>
      </c>
      <c r="D1127" s="727" t="n">
        <v>-1570</v>
      </c>
      <c r="E1127" s="352" t="inlineStr">
        <is>
          <t>359.09</t>
        </is>
      </c>
      <c r="F1127" s="341" t="n">
        <v>81.48999999999999</v>
      </c>
      <c r="G1127" s="355" t="inlineStr">
        <is>
          <t>359.07</t>
        </is>
      </c>
      <c r="H1127" s="356" t="inlineStr">
        <is>
          <t>364.86</t>
        </is>
      </c>
      <c r="I1127" s="354" t="inlineStr">
        <is>
          <t>한양대(ERICA)</t>
        </is>
      </c>
      <c r="J1127" s="340" t="inlineStr">
        <is>
          <t>LIONS자율전공학부</t>
        </is>
      </c>
      <c r="K1127" s="339" t="inlineStr">
        <is>
          <t>통합</t>
        </is>
      </c>
      <c r="L1127" s="357" t="n">
        <v>104</v>
      </c>
      <c r="M1127" s="358" t="inlineStr">
        <is>
          <t xml:space="preserve">882.73 / </t>
        </is>
      </c>
      <c r="N1127" s="359" t="n">
        <v>1000</v>
      </c>
      <c r="O1127" s="360" t="inlineStr">
        <is>
          <t>표점/만점</t>
        </is>
      </c>
      <c r="P1127" s="343" t="inlineStr">
        <is>
          <t>변표/만점</t>
        </is>
      </c>
      <c r="Q1127" s="342" t="inlineStr">
        <is>
          <t>2과목</t>
        </is>
      </c>
      <c r="R1127" s="344" t="n">
        <v>30</v>
      </c>
      <c r="S1127" s="345" t="n">
        <v>35</v>
      </c>
      <c r="T1127" s="362" t="n">
        <v>25</v>
      </c>
      <c r="U1127" s="361" t="n">
        <v>81.48999999999999</v>
      </c>
      <c r="V1127" s="346" t="n">
        <v>119.6826472607086</v>
      </c>
      <c r="W1127" s="348" t="n">
        <v>119.0800981738057</v>
      </c>
      <c r="X1127" s="347" t="n">
        <v>60.15</v>
      </c>
      <c r="Y1127" s="357" t="n">
        <v>60.83</v>
      </c>
      <c r="Z1127" s="365" t="inlineStr">
        <is>
          <t>2등급</t>
        </is>
      </c>
      <c r="AA1127" s="350" t="n">
        <v>99.5</v>
      </c>
      <c r="AB1127" s="349" t="inlineStr">
        <is>
          <t>만점</t>
        </is>
      </c>
      <c r="AC1127" s="350" t="n">
        <v>10</v>
      </c>
      <c r="AD1127" s="349" t="inlineStr">
        <is>
          <t>만점</t>
        </is>
      </c>
      <c r="AE1127" s="364" t="n">
        <v>0</v>
      </c>
      <c r="AF1127" s="366" t="n">
        <v>0</v>
      </c>
      <c r="AG1127" s="363" t="n">
        <v>0</v>
      </c>
      <c r="AH1127" s="635" t="inlineStr"/>
      <c r="AL1127" s="487" t="inlineStr">
        <is>
          <t>한양대(ERICA) LIONS자율전공학부</t>
        </is>
      </c>
      <c r="AM1127" s="477" t="inlineStr">
        <is>
          <t>통합</t>
        </is>
      </c>
      <c r="AN1127" s="637" t="n">
        <v>100</v>
      </c>
      <c r="AO1127" s="478" t="n">
        <v>-1570</v>
      </c>
      <c r="AP1127" s="463" t="n">
        <v>-726</v>
      </c>
      <c r="AQ1127" s="479" t="n">
        <v>-844</v>
      </c>
      <c r="AR1127" s="476" t="inlineStr">
        <is>
          <t>15.83 → 14.77</t>
        </is>
      </c>
      <c r="BA1127" s="313" t="inlineStr">
        <is>
          <t>자연637</t>
        </is>
      </c>
    </row>
    <row r="1128" ht="16.5" customHeight="1" s="671">
      <c r="B1128" s="367" t="inlineStr">
        <is>
          <t>15.54</t>
        </is>
      </c>
      <c r="C1128" s="351" t="inlineStr">
        <is>
          <t>33,722</t>
        </is>
      </c>
      <c r="D1128" s="727" t="n">
        <v>-1570</v>
      </c>
      <c r="E1128" s="352" t="inlineStr"/>
      <c r="F1128" s="341" t="n">
        <v>81.47</v>
      </c>
      <c r="G1128" s="355" t="inlineStr">
        <is>
          <t>359.04</t>
        </is>
      </c>
      <c r="H1128" s="356" t="inlineStr">
        <is>
          <t>365.50</t>
        </is>
      </c>
      <c r="I1128" s="354" t="inlineStr">
        <is>
          <t>상명대</t>
        </is>
      </c>
      <c r="J1128" s="340" t="inlineStr">
        <is>
          <t>자유전공(이공계열)</t>
        </is>
      </c>
      <c r="K1128" s="339" t="inlineStr">
        <is>
          <t>자연</t>
        </is>
      </c>
      <c r="L1128" s="357" t="n">
        <v>23</v>
      </c>
      <c r="M1128" s="358" t="inlineStr">
        <is>
          <t xml:space="preserve">894.45 / </t>
        </is>
      </c>
      <c r="N1128" s="359" t="n">
        <v>1000</v>
      </c>
      <c r="O1128" s="360" t="inlineStr">
        <is>
          <t>백분위</t>
        </is>
      </c>
      <c r="P1128" s="343" t="inlineStr">
        <is>
          <t>백분위</t>
        </is>
      </c>
      <c r="Q1128" s="342" t="inlineStr">
        <is>
          <t>1과목</t>
        </is>
      </c>
      <c r="R1128" s="344" t="n">
        <v>25</v>
      </c>
      <c r="S1128" s="345" t="n">
        <v>35</v>
      </c>
      <c r="T1128" s="362" t="n">
        <v>20</v>
      </c>
      <c r="U1128" s="361" t="n">
        <v>81.47</v>
      </c>
      <c r="V1128" s="346" t="n">
        <v>119.6708579881657</v>
      </c>
      <c r="W1128" s="348" t="n">
        <v>119.0722386587771</v>
      </c>
      <c r="X1128" s="347" t="n">
        <v>60.15</v>
      </c>
      <c r="Y1128" s="357" t="inlineStr"/>
      <c r="Z1128" s="365" t="inlineStr">
        <is>
          <t>2등급</t>
        </is>
      </c>
      <c r="AA1128" s="350" t="n">
        <v>196</v>
      </c>
      <c r="AB1128" s="349" t="inlineStr">
        <is>
          <t>만점</t>
        </is>
      </c>
      <c r="AC1128" s="350" t="n">
        <v>10</v>
      </c>
      <c r="AD1128" s="349" t="inlineStr">
        <is>
          <t>만점</t>
        </is>
      </c>
      <c r="AE1128" s="364" t="n">
        <v>0</v>
      </c>
      <c r="AF1128" s="366" t="n">
        <v>36.662</v>
      </c>
      <c r="AG1128" s="363" t="n">
        <v>0</v>
      </c>
      <c r="AH1128" s="635" t="inlineStr">
        <is>
          <t xml:space="preserve"> 미기10%과5%</t>
        </is>
      </c>
      <c r="AL1128" s="487" t="inlineStr">
        <is>
          <t>상명대 자유전공(이공계열)</t>
        </is>
      </c>
      <c r="AM1128" s="477" t="inlineStr">
        <is>
          <t>자연</t>
        </is>
      </c>
      <c r="AN1128" s="637" t="n">
        <v>100</v>
      </c>
      <c r="AO1128" s="478" t="n">
        <v>-1570</v>
      </c>
      <c r="AP1128" s="463" t="n">
        <v>-1570</v>
      </c>
      <c r="AQ1128" s="479" t="n">
        <v>0</v>
      </c>
      <c r="AR1128" s="476" t="inlineStr">
        <is>
          <t>15.55 → 14.10</t>
        </is>
      </c>
      <c r="BA1128" s="313" t="inlineStr">
        <is>
          <t>통합인문478</t>
        </is>
      </c>
    </row>
    <row r="1129" ht="16.5" customHeight="1" s="671">
      <c r="B1129" s="367" t="inlineStr">
        <is>
          <t>15.59</t>
        </is>
      </c>
      <c r="C1129" s="351" t="inlineStr">
        <is>
          <t>33,830</t>
        </is>
      </c>
      <c r="D1129" s="727" t="n">
        <v>-1570</v>
      </c>
      <c r="E1129" s="352" t="inlineStr"/>
      <c r="F1129" s="341" t="n">
        <v>81.44</v>
      </c>
      <c r="G1129" s="355" t="inlineStr">
        <is>
          <t>358.99</t>
        </is>
      </c>
      <c r="H1129" s="356" t="inlineStr">
        <is>
          <t>365.43</t>
        </is>
      </c>
      <c r="I1129" s="354" t="inlineStr">
        <is>
          <t>한양대(ERICA)</t>
        </is>
      </c>
      <c r="J1129" s="340" t="inlineStr">
        <is>
          <t>인공지능</t>
        </is>
      </c>
      <c r="K1129" s="339" t="inlineStr">
        <is>
          <t>자연</t>
        </is>
      </c>
      <c r="L1129" s="357" t="n">
        <v>22</v>
      </c>
      <c r="M1129" s="358" t="inlineStr">
        <is>
          <t xml:space="preserve">895.752 / </t>
        </is>
      </c>
      <c r="N1129" s="359" t="n">
        <v>1000</v>
      </c>
      <c r="O1129" s="360" t="inlineStr">
        <is>
          <t>표점/만점</t>
        </is>
      </c>
      <c r="P1129" s="343" t="inlineStr">
        <is>
          <t>변표/만점</t>
        </is>
      </c>
      <c r="Q1129" s="342" t="inlineStr">
        <is>
          <t>2과목</t>
        </is>
      </c>
      <c r="R1129" s="344" t="n">
        <v>25</v>
      </c>
      <c r="S1129" s="345" t="n">
        <v>35</v>
      </c>
      <c r="T1129" s="362" t="n">
        <v>25</v>
      </c>
      <c r="U1129" s="361" t="n">
        <v>81.44</v>
      </c>
      <c r="V1129" s="346" t="n">
        <v>119.6484727971798</v>
      </c>
      <c r="W1129" s="348" t="n">
        <v>119.0573151981198</v>
      </c>
      <c r="X1129" s="347" t="n">
        <v>60.14</v>
      </c>
      <c r="Y1129" s="357" t="n">
        <v>60.81</v>
      </c>
      <c r="Z1129" s="365" t="inlineStr">
        <is>
          <t>2등급</t>
        </is>
      </c>
      <c r="AA1129" s="350" t="n">
        <v>149.25</v>
      </c>
      <c r="AB1129" s="349" t="inlineStr">
        <is>
          <t>만점</t>
        </is>
      </c>
      <c r="AC1129" s="350" t="n">
        <v>10</v>
      </c>
      <c r="AD1129" s="349" t="inlineStr">
        <is>
          <t>만점</t>
        </is>
      </c>
      <c r="AE1129" s="364" t="n">
        <v>0</v>
      </c>
      <c r="AF1129" s="366" t="n">
        <v>6.515</v>
      </c>
      <c r="AG1129" s="363" t="n">
        <v>0</v>
      </c>
      <c r="AH1129" s="635" t="inlineStr">
        <is>
          <t xml:space="preserve"> 과3%가산</t>
        </is>
      </c>
      <c r="AL1129" s="487" t="inlineStr">
        <is>
          <t>한양대(ERICA) 인공지능</t>
        </is>
      </c>
      <c r="AM1129" s="477" t="inlineStr">
        <is>
          <t>자연</t>
        </is>
      </c>
      <c r="AN1129" s="637" t="n">
        <v>100</v>
      </c>
      <c r="AO1129" s="478" t="n">
        <v>-1570</v>
      </c>
      <c r="AP1129" s="463" t="n">
        <v>-1570</v>
      </c>
      <c r="AQ1129" s="479" t="n">
        <v>0</v>
      </c>
      <c r="AR1129" s="476" t="inlineStr">
        <is>
          <t>15.59 → 14.14</t>
        </is>
      </c>
      <c r="BA1129" s="313" t="inlineStr">
        <is>
          <t>자연638</t>
        </is>
      </c>
    </row>
    <row r="1130" ht="16.5" customHeight="1" s="671">
      <c r="B1130" s="367" t="inlineStr">
        <is>
          <t>15.59</t>
        </is>
      </c>
      <c r="C1130" s="351" t="inlineStr">
        <is>
          <t>33,830</t>
        </is>
      </c>
      <c r="D1130" s="727" t="n">
        <v>-1570</v>
      </c>
      <c r="E1130" s="352" t="inlineStr"/>
      <c r="F1130" s="341" t="n">
        <v>81.44</v>
      </c>
      <c r="G1130" s="355" t="inlineStr">
        <is>
          <t>359.50</t>
        </is>
      </c>
      <c r="H1130" s="356" t="inlineStr">
        <is>
          <t>365.18</t>
        </is>
      </c>
      <c r="I1130" s="354" t="inlineStr">
        <is>
          <t>단국대</t>
        </is>
      </c>
      <c r="J1130" s="340" t="inlineStr">
        <is>
          <t>경영학부</t>
        </is>
      </c>
      <c r="K1130" s="339" t="inlineStr">
        <is>
          <t>통합</t>
        </is>
      </c>
      <c r="L1130" s="357" t="n">
        <v>40</v>
      </c>
      <c r="M1130" s="358" t="inlineStr">
        <is>
          <t xml:space="preserve">852.5 / </t>
        </is>
      </c>
      <c r="N1130" s="359" t="n">
        <v>1000</v>
      </c>
      <c r="O1130" s="360" t="inlineStr">
        <is>
          <t>백분위</t>
        </is>
      </c>
      <c r="P1130" s="343" t="inlineStr">
        <is>
          <t>백분위</t>
        </is>
      </c>
      <c r="Q1130" s="342" t="inlineStr">
        <is>
          <t>2과목</t>
        </is>
      </c>
      <c r="R1130" s="344" t="n">
        <v>25</v>
      </c>
      <c r="S1130" s="345" t="n">
        <v>35</v>
      </c>
      <c r="T1130" s="362" t="n">
        <v>20</v>
      </c>
      <c r="U1130" s="361" t="n">
        <v>81.44</v>
      </c>
      <c r="V1130" s="346" t="n">
        <v>119.6484375</v>
      </c>
      <c r="W1130" s="348" t="n">
        <v>119.0572916666667</v>
      </c>
      <c r="X1130" s="347" t="n">
        <v>60.4</v>
      </c>
      <c r="Y1130" s="357" t="inlineStr"/>
      <c r="Z1130" s="365" t="inlineStr">
        <is>
          <t>2등급</t>
        </is>
      </c>
      <c r="AA1130" s="350" t="n">
        <v>196</v>
      </c>
      <c r="AB1130" s="349" t="inlineStr">
        <is>
          <t>만점</t>
        </is>
      </c>
      <c r="AC1130" s="350" t="n">
        <v>5</v>
      </c>
      <c r="AD1130" s="349" t="inlineStr">
        <is>
          <t>만점</t>
        </is>
      </c>
      <c r="AE1130" s="364" t="n">
        <v>0</v>
      </c>
      <c r="AF1130" s="366" t="n">
        <v>0</v>
      </c>
      <c r="AG1130" s="363" t="n">
        <v>0</v>
      </c>
      <c r="AH1130" s="635" t="inlineStr"/>
      <c r="AL1130" s="487" t="inlineStr">
        <is>
          <t>단국대 경영학부</t>
        </is>
      </c>
      <c r="AM1130" s="477" t="inlineStr">
        <is>
          <t>통합</t>
        </is>
      </c>
      <c r="AN1130" s="637" t="n">
        <v>100</v>
      </c>
      <c r="AO1130" s="478" t="n">
        <v>-1570</v>
      </c>
      <c r="AP1130" s="463" t="n">
        <v>-727</v>
      </c>
      <c r="AQ1130" s="479" t="n">
        <v>-843</v>
      </c>
      <c r="AR1130" s="476" t="inlineStr">
        <is>
          <t>15.60 → 14.54</t>
        </is>
      </c>
      <c r="BA1130" s="313" t="inlineStr">
        <is>
          <t>자연639</t>
        </is>
      </c>
    </row>
    <row r="1131" ht="16.5" customHeight="1" s="671">
      <c r="B1131" s="367" t="inlineStr">
        <is>
          <t>15.33</t>
        </is>
      </c>
      <c r="C1131" s="351" t="inlineStr">
        <is>
          <t>33,266</t>
        </is>
      </c>
      <c r="D1131" s="727" t="n">
        <v>-1570</v>
      </c>
      <c r="E1131" s="352" t="inlineStr">
        <is>
          <t>358.99</t>
        </is>
      </c>
      <c r="F1131" s="341" t="n">
        <v>81.41</v>
      </c>
      <c r="G1131" s="355" t="inlineStr">
        <is>
          <t>359.45</t>
        </is>
      </c>
      <c r="H1131" s="356" t="inlineStr">
        <is>
          <t>365.16</t>
        </is>
      </c>
      <c r="I1131" s="354" t="inlineStr">
        <is>
          <t>대구교대</t>
        </is>
      </c>
      <c r="J1131" s="340" t="inlineStr">
        <is>
          <t>일반학생</t>
        </is>
      </c>
      <c r="K1131" s="339" t="inlineStr">
        <is>
          <t>통합</t>
        </is>
      </c>
      <c r="L1131" s="357" t="n">
        <v>104</v>
      </c>
      <c r="M1131" s="358" t="inlineStr">
        <is>
          <t xml:space="preserve">875.15 / </t>
        </is>
      </c>
      <c r="N1131" s="359" t="n">
        <v>1000</v>
      </c>
      <c r="O1131" s="360" t="inlineStr">
        <is>
          <t>표점/만점</t>
        </is>
      </c>
      <c r="P1131" s="343" t="inlineStr">
        <is>
          <t>표점/만점</t>
        </is>
      </c>
      <c r="Q1131" s="342" t="inlineStr">
        <is>
          <t>2과목</t>
        </is>
      </c>
      <c r="R1131" s="344" t="n">
        <v>30</v>
      </c>
      <c r="S1131" s="345" t="n">
        <v>30</v>
      </c>
      <c r="T1131" s="362" t="n">
        <v>20</v>
      </c>
      <c r="U1131" s="361" t="n">
        <v>81.41</v>
      </c>
      <c r="V1131" s="346" t="n">
        <v>119.6317276539623</v>
      </c>
      <c r="W1131" s="348" t="n">
        <v>119.0461517693082</v>
      </c>
      <c r="X1131" s="347" t="inlineStr">
        <is>
          <t>60.64/68.82</t>
        </is>
      </c>
      <c r="Y1131" s="357" t="inlineStr"/>
      <c r="Z1131" s="365" t="inlineStr">
        <is>
          <t>3등급</t>
        </is>
      </c>
      <c r="AA1131" s="350" t="n">
        <v>190</v>
      </c>
      <c r="AB1131" s="349" t="inlineStr">
        <is>
          <t>만점</t>
        </is>
      </c>
      <c r="AC1131" s="350" t="n">
        <v>0</v>
      </c>
      <c r="AD1131" s="349" t="inlineStr">
        <is>
          <t>만점</t>
        </is>
      </c>
      <c r="AE1131" s="364" t="n">
        <v>0</v>
      </c>
      <c r="AF1131" s="366" t="n">
        <v>0</v>
      </c>
      <c r="AG1131" s="363" t="n">
        <v>0</v>
      </c>
      <c r="AH1131" s="635" t="inlineStr"/>
      <c r="AL1131" s="487" t="inlineStr">
        <is>
          <t>대구교대 일반학생</t>
        </is>
      </c>
      <c r="AM1131" s="477" t="inlineStr">
        <is>
          <t>통합</t>
        </is>
      </c>
      <c r="AN1131" s="637" t="n">
        <v>100</v>
      </c>
      <c r="AO1131" s="478" t="n">
        <v>-1570</v>
      </c>
      <c r="AP1131" s="463" t="n">
        <v>-727</v>
      </c>
      <c r="AQ1131" s="479" t="n">
        <v>-843</v>
      </c>
      <c r="AR1131" s="476" t="inlineStr">
        <is>
          <t>15.64 → 14.58</t>
        </is>
      </c>
      <c r="BA1131" s="313" t="inlineStr">
        <is>
          <t>자연640</t>
        </is>
      </c>
    </row>
    <row r="1132" ht="16.5" customHeight="1" s="671">
      <c r="B1132" s="367" t="inlineStr">
        <is>
          <t>15.64</t>
        </is>
      </c>
      <c r="C1132" s="351" t="inlineStr">
        <is>
          <t>33,939</t>
        </is>
      </c>
      <c r="D1132" s="727" t="n">
        <v>-1570</v>
      </c>
      <c r="E1132" s="352" t="inlineStr">
        <is>
          <t>358.93</t>
        </is>
      </c>
      <c r="F1132" s="341" t="n">
        <v>81.40000000000001</v>
      </c>
      <c r="G1132" s="355" t="inlineStr">
        <is>
          <t>359.44</t>
        </is>
      </c>
      <c r="H1132" s="356" t="inlineStr">
        <is>
          <t>365.16</t>
        </is>
      </c>
      <c r="I1132" s="354" t="inlineStr">
        <is>
          <t>인하대</t>
        </is>
      </c>
      <c r="J1132" s="340" t="inlineStr">
        <is>
          <t>한국어문학과</t>
        </is>
      </c>
      <c r="K1132" s="339" t="inlineStr">
        <is>
          <t>통합</t>
        </is>
      </c>
      <c r="L1132" s="357" t="n">
        <v>5</v>
      </c>
      <c r="M1132" s="358" t="inlineStr">
        <is>
          <t xml:space="preserve">878.9 / </t>
        </is>
      </c>
      <c r="N1132" s="359" t="n">
        <v>1000</v>
      </c>
      <c r="O1132" s="360" t="inlineStr">
        <is>
          <t>표점/만점</t>
        </is>
      </c>
      <c r="P1132" s="343" t="inlineStr">
        <is>
          <t>변표/만점</t>
        </is>
      </c>
      <c r="Q1132" s="342" t="inlineStr">
        <is>
          <t>2과목</t>
        </is>
      </c>
      <c r="R1132" s="344" t="n">
        <v>35</v>
      </c>
      <c r="S1132" s="345" t="n">
        <v>25</v>
      </c>
      <c r="T1132" s="362" t="n">
        <v>25</v>
      </c>
      <c r="U1132" s="361" t="n">
        <v>81.40000000000001</v>
      </c>
      <c r="V1132" s="346" t="n">
        <v>119.6269864266971</v>
      </c>
      <c r="W1132" s="348" t="n">
        <v>119.0429909511314</v>
      </c>
      <c r="X1132" s="347" t="n">
        <v>60.39</v>
      </c>
      <c r="Y1132" s="357" t="n">
        <v>60.79</v>
      </c>
      <c r="Z1132" s="365" t="inlineStr">
        <is>
          <t>2등급</t>
        </is>
      </c>
      <c r="AA1132" s="350" t="n">
        <v>148</v>
      </c>
      <c r="AB1132" s="349" t="inlineStr">
        <is>
          <t>만점</t>
        </is>
      </c>
      <c r="AC1132" s="350" t="n">
        <v>0</v>
      </c>
      <c r="AD1132" s="349" t="inlineStr">
        <is>
          <t>만점</t>
        </is>
      </c>
      <c r="AE1132" s="364" t="n">
        <v>0</v>
      </c>
      <c r="AF1132" s="366" t="n">
        <v>0</v>
      </c>
      <c r="AG1132" s="363" t="n">
        <v>0</v>
      </c>
      <c r="AH1132" s="635" t="inlineStr"/>
      <c r="AL1132" s="487" t="inlineStr">
        <is>
          <t>인하대 한국어문학과</t>
        </is>
      </c>
      <c r="AM1132" s="477" t="inlineStr">
        <is>
          <t>통합</t>
        </is>
      </c>
      <c r="AN1132" s="637" t="n">
        <v>100</v>
      </c>
      <c r="AO1132" s="478" t="n">
        <v>-1570</v>
      </c>
      <c r="AP1132" s="463" t="n">
        <v>-727</v>
      </c>
      <c r="AQ1132" s="479" t="n">
        <v>-843</v>
      </c>
      <c r="AR1132" s="476" t="inlineStr">
        <is>
          <t>15.65 → 14.59</t>
        </is>
      </c>
      <c r="BA1132" s="313" t="inlineStr">
        <is>
          <t>자연641</t>
        </is>
      </c>
    </row>
    <row r="1133" ht="16.5" customHeight="1" s="671">
      <c r="B1133" s="367" t="inlineStr">
        <is>
          <t>15.64</t>
        </is>
      </c>
      <c r="C1133" s="351" t="inlineStr">
        <is>
          <t>33,939</t>
        </is>
      </c>
      <c r="D1133" s="727" t="n">
        <v>-1570</v>
      </c>
      <c r="E1133" s="352" t="inlineStr">
        <is>
          <t>358.93</t>
        </is>
      </c>
      <c r="F1133" s="341" t="n">
        <v>81.40000000000001</v>
      </c>
      <c r="G1133" s="355" t="inlineStr">
        <is>
          <t>359.44</t>
        </is>
      </c>
      <c r="H1133" s="356" t="inlineStr">
        <is>
          <t>365.16</t>
        </is>
      </c>
      <c r="I1133" s="354" t="inlineStr">
        <is>
          <t>인하대</t>
        </is>
      </c>
      <c r="J1133" s="340" t="inlineStr">
        <is>
          <t>일본언어문화학과</t>
        </is>
      </c>
      <c r="K1133" s="339" t="inlineStr">
        <is>
          <t>통합</t>
        </is>
      </c>
      <c r="L1133" s="357" t="n">
        <v>7</v>
      </c>
      <c r="M1133" s="358" t="inlineStr">
        <is>
          <t xml:space="preserve">878.9 / </t>
        </is>
      </c>
      <c r="N1133" s="359" t="n">
        <v>1000</v>
      </c>
      <c r="O1133" s="360" t="inlineStr">
        <is>
          <t>표점/만점</t>
        </is>
      </c>
      <c r="P1133" s="343" t="inlineStr">
        <is>
          <t>변표/만점</t>
        </is>
      </c>
      <c r="Q1133" s="342" t="inlineStr">
        <is>
          <t>2과목</t>
        </is>
      </c>
      <c r="R1133" s="344" t="n">
        <v>35</v>
      </c>
      <c r="S1133" s="345" t="n">
        <v>25</v>
      </c>
      <c r="T1133" s="362" t="n">
        <v>25</v>
      </c>
      <c r="U1133" s="361" t="n">
        <v>81.40000000000001</v>
      </c>
      <c r="V1133" s="346" t="n">
        <v>119.6269864266971</v>
      </c>
      <c r="W1133" s="348" t="n">
        <v>119.0429909511314</v>
      </c>
      <c r="X1133" s="347" t="n">
        <v>60.39</v>
      </c>
      <c r="Y1133" s="357" t="n">
        <v>60.79</v>
      </c>
      <c r="Z1133" s="365" t="inlineStr">
        <is>
          <t>2등급</t>
        </is>
      </c>
      <c r="AA1133" s="350" t="n">
        <v>148</v>
      </c>
      <c r="AB1133" s="349" t="inlineStr">
        <is>
          <t>만점</t>
        </is>
      </c>
      <c r="AC1133" s="350" t="n">
        <v>0</v>
      </c>
      <c r="AD1133" s="349" t="inlineStr">
        <is>
          <t>만점</t>
        </is>
      </c>
      <c r="AE1133" s="364" t="n">
        <v>0</v>
      </c>
      <c r="AF1133" s="366" t="n">
        <v>0</v>
      </c>
      <c r="AG1133" s="363" t="n">
        <v>0</v>
      </c>
      <c r="AH1133" s="635" t="inlineStr"/>
      <c r="AL1133" s="487" t="inlineStr">
        <is>
          <t>인하대 일본언어문화학과</t>
        </is>
      </c>
      <c r="AM1133" s="477" t="inlineStr">
        <is>
          <t>통합</t>
        </is>
      </c>
      <c r="AN1133" s="637" t="n">
        <v>100</v>
      </c>
      <c r="AO1133" s="478" t="n">
        <v>-1570</v>
      </c>
      <c r="AP1133" s="463" t="n">
        <v>-727</v>
      </c>
      <c r="AQ1133" s="479" t="n">
        <v>-843</v>
      </c>
      <c r="AR1133" s="476" t="inlineStr">
        <is>
          <t>15.65 → 14.59</t>
        </is>
      </c>
      <c r="BA1133" s="313" t="inlineStr">
        <is>
          <t>자연642</t>
        </is>
      </c>
    </row>
    <row r="1134" ht="16.5" customHeight="1" s="671">
      <c r="B1134" s="367" t="inlineStr">
        <is>
          <t>15.65</t>
        </is>
      </c>
      <c r="C1134" s="351" t="inlineStr">
        <is>
          <t>33,961</t>
        </is>
      </c>
      <c r="D1134" s="727" t="n">
        <v>-1570</v>
      </c>
      <c r="E1134" s="352" t="inlineStr"/>
      <c r="F1134" s="341" t="n">
        <v>81.39</v>
      </c>
      <c r="G1134" s="355" t="inlineStr">
        <is>
          <t>358.91</t>
        </is>
      </c>
      <c r="H1134" s="356" t="inlineStr">
        <is>
          <t>365.31</t>
        </is>
      </c>
      <c r="I1134" s="354" t="inlineStr">
        <is>
          <t>단국대</t>
        </is>
      </c>
      <c r="J1134" s="340" t="inlineStr">
        <is>
          <t>화학공학과</t>
        </is>
      </c>
      <c r="K1134" s="339" t="inlineStr">
        <is>
          <t>자연</t>
        </is>
      </c>
      <c r="L1134" s="357" t="n">
        <v>17</v>
      </c>
      <c r="M1134" s="358" t="inlineStr">
        <is>
          <t xml:space="preserve">870.3 / </t>
        </is>
      </c>
      <c r="N1134" s="359" t="n">
        <v>1000</v>
      </c>
      <c r="O1134" s="360" t="inlineStr">
        <is>
          <t>백분위</t>
        </is>
      </c>
      <c r="P1134" s="343" t="inlineStr">
        <is>
          <t>백분위</t>
        </is>
      </c>
      <c r="Q1134" s="342" t="inlineStr">
        <is>
          <t>2과목</t>
        </is>
      </c>
      <c r="R1134" s="344" t="n">
        <v>20</v>
      </c>
      <c r="S1134" s="345" t="n">
        <v>35</v>
      </c>
      <c r="T1134" s="362" t="n">
        <v>30</v>
      </c>
      <c r="U1134" s="361" t="n">
        <v>81.39</v>
      </c>
      <c r="V1134" s="346" t="n">
        <v>119.621104815864</v>
      </c>
      <c r="W1134" s="348" t="n">
        <v>119.0390698772427</v>
      </c>
      <c r="X1134" s="347" t="n">
        <v>60.12</v>
      </c>
      <c r="Y1134" s="357" t="inlineStr"/>
      <c r="Z1134" s="365" t="inlineStr">
        <is>
          <t>2등급</t>
        </is>
      </c>
      <c r="AA1134" s="350" t="n">
        <v>147</v>
      </c>
      <c r="AB1134" s="349" t="inlineStr">
        <is>
          <t>만점</t>
        </is>
      </c>
      <c r="AC1134" s="350" t="n">
        <v>5</v>
      </c>
      <c r="AD1134" s="349" t="inlineStr">
        <is>
          <t>만점</t>
        </is>
      </c>
      <c r="AE1134" s="364" t="n">
        <v>0</v>
      </c>
      <c r="AF1134" s="366" t="n">
        <v>26.452</v>
      </c>
      <c r="AG1134" s="363" t="n">
        <v>0</v>
      </c>
      <c r="AH1134" s="635" t="inlineStr">
        <is>
          <t xml:space="preserve"> 미기5%과탐5%</t>
        </is>
      </c>
      <c r="AL1134" s="487" t="inlineStr">
        <is>
          <t>단국대 화학공학과</t>
        </is>
      </c>
      <c r="AM1134" s="477" t="inlineStr">
        <is>
          <t>자연</t>
        </is>
      </c>
      <c r="AN1134" s="637" t="n">
        <v>100</v>
      </c>
      <c r="AO1134" s="478" t="n">
        <v>-1570</v>
      </c>
      <c r="AP1134" s="463" t="n">
        <v>-1570</v>
      </c>
      <c r="AQ1134" s="479" t="n">
        <v>0</v>
      </c>
      <c r="AR1134" s="476" t="inlineStr">
        <is>
          <t>15.66 → 14.21</t>
        </is>
      </c>
      <c r="BA1134" s="313" t="inlineStr">
        <is>
          <t>통합인문479</t>
        </is>
      </c>
    </row>
    <row r="1135" ht="16.5" customHeight="1" s="671">
      <c r="B1135" s="367" t="inlineStr">
        <is>
          <t>15.66</t>
        </is>
      </c>
      <c r="C1135" s="351" t="inlineStr">
        <is>
          <t>33,982</t>
        </is>
      </c>
      <c r="D1135" s="727" t="n">
        <v>-1570</v>
      </c>
      <c r="E1135" s="352" t="inlineStr"/>
      <c r="F1135" s="341" t="n">
        <v>81.38</v>
      </c>
      <c r="G1135" s="355" t="inlineStr">
        <is>
          <t>358.88</t>
        </is>
      </c>
      <c r="H1135" s="356" t="inlineStr">
        <is>
          <t>365.28</t>
        </is>
      </c>
      <c r="I1135" s="354" t="inlineStr">
        <is>
          <t>가천대</t>
        </is>
      </c>
      <c r="J1135" s="340" t="inlineStr">
        <is>
          <t>인공지능학과</t>
        </is>
      </c>
      <c r="K1135" s="339" t="inlineStr">
        <is>
          <t>자연</t>
        </is>
      </c>
      <c r="L1135" s="357" t="n">
        <v>66</v>
      </c>
      <c r="M1135" s="358" t="inlineStr">
        <is>
          <t xml:space="preserve">84.1 / </t>
        </is>
      </c>
      <c r="N1135" s="359" t="n">
        <v>100</v>
      </c>
      <c r="O1135" s="360" t="inlineStr">
        <is>
          <t>백분위</t>
        </is>
      </c>
      <c r="P1135" s="343" t="inlineStr">
        <is>
          <t>백분위</t>
        </is>
      </c>
      <c r="Q1135" s="342" t="inlineStr">
        <is>
          <t>1과목</t>
        </is>
      </c>
      <c r="R1135" s="344" t="n">
        <v>25</v>
      </c>
      <c r="S1135" s="345" t="n">
        <v>35</v>
      </c>
      <c r="T1135" s="362" t="n">
        <v>20</v>
      </c>
      <c r="U1135" s="361" t="n">
        <v>81.38</v>
      </c>
      <c r="V1135" s="346" t="n">
        <v>119.609375</v>
      </c>
      <c r="W1135" s="348" t="n">
        <v>119.03125</v>
      </c>
      <c r="X1135" s="347" t="n">
        <v>60.12</v>
      </c>
      <c r="Y1135" s="357" t="inlineStr"/>
      <c r="Z1135" s="365" t="inlineStr">
        <is>
          <t>2등급</t>
        </is>
      </c>
      <c r="AA1135" s="350" t="n">
        <v>19</v>
      </c>
      <c r="AB1135" s="349" t="inlineStr">
        <is>
          <t>만점</t>
        </is>
      </c>
      <c r="AC1135" s="350" t="n">
        <v>0</v>
      </c>
      <c r="AD1135" s="349" t="inlineStr">
        <is>
          <t>만점</t>
        </is>
      </c>
      <c r="AE1135" s="364" t="n">
        <v>0</v>
      </c>
      <c r="AF1135" s="366" t="n">
        <v>0</v>
      </c>
      <c r="AG1135" s="363" t="n">
        <v>0</v>
      </c>
      <c r="AH1135" s="635" t="inlineStr"/>
      <c r="AL1135" s="487" t="inlineStr">
        <is>
          <t>가천대 인공지능학과</t>
        </is>
      </c>
      <c r="AM1135" s="477" t="inlineStr">
        <is>
          <t>자연</t>
        </is>
      </c>
      <c r="AN1135" s="637" t="n">
        <v>100</v>
      </c>
      <c r="AO1135" s="478" t="n">
        <v>-1570</v>
      </c>
      <c r="AP1135" s="463" t="n">
        <v>-1570</v>
      </c>
      <c r="AQ1135" s="479" t="n">
        <v>0</v>
      </c>
      <c r="AR1135" s="476" t="inlineStr">
        <is>
          <t>15.67 → 14.22</t>
        </is>
      </c>
      <c r="BA1135" s="313" t="inlineStr">
        <is>
          <t>자연643</t>
        </is>
      </c>
    </row>
    <row r="1136" ht="16.5" customHeight="1" s="671">
      <c r="B1136" s="367" t="inlineStr">
        <is>
          <t>15.67</t>
        </is>
      </c>
      <c r="C1136" s="351" t="inlineStr">
        <is>
          <t>34,004</t>
        </is>
      </c>
      <c r="D1136" s="727" t="n">
        <v>-1570</v>
      </c>
      <c r="E1136" s="352" t="inlineStr"/>
      <c r="F1136" s="341" t="n">
        <v>81.37</v>
      </c>
      <c r="G1136" s="355" t="inlineStr">
        <is>
          <t>358.87</t>
        </is>
      </c>
      <c r="H1136" s="356" t="inlineStr">
        <is>
          <t>365.26</t>
        </is>
      </c>
      <c r="I1136" s="354" t="inlineStr">
        <is>
          <t>인하대</t>
        </is>
      </c>
      <c r="J1136" s="340" t="inlineStr">
        <is>
          <t>식품영양학과</t>
        </is>
      </c>
      <c r="K1136" s="339" t="inlineStr">
        <is>
          <t>자연</t>
        </is>
      </c>
      <c r="L1136" s="357" t="n">
        <v>6</v>
      </c>
      <c r="M1136" s="358" t="inlineStr">
        <is>
          <t xml:space="preserve">887.9 / </t>
        </is>
      </c>
      <c r="N1136" s="359" t="n">
        <v>1000</v>
      </c>
      <c r="O1136" s="360" t="inlineStr">
        <is>
          <t>표점/만점</t>
        </is>
      </c>
      <c r="P1136" s="343" t="inlineStr">
        <is>
          <t>변표/만점</t>
        </is>
      </c>
      <c r="Q1136" s="342" t="inlineStr">
        <is>
          <t>2과목</t>
        </is>
      </c>
      <c r="R1136" s="344" t="n">
        <v>25</v>
      </c>
      <c r="S1136" s="345" t="n">
        <v>35</v>
      </c>
      <c r="T1136" s="362" t="n">
        <v>30</v>
      </c>
      <c r="U1136" s="361" t="n">
        <v>81.37</v>
      </c>
      <c r="V1136" s="346" t="n">
        <v>119.6052937650521</v>
      </c>
      <c r="W1136" s="348" t="n">
        <v>119.0285291767014</v>
      </c>
      <c r="X1136" s="347" t="n">
        <v>60.12</v>
      </c>
      <c r="Y1136" s="357" t="n">
        <v>60.78</v>
      </c>
      <c r="Z1136" s="365" t="inlineStr">
        <is>
          <t>2등급</t>
        </is>
      </c>
      <c r="AA1136" s="350" t="n">
        <v>98</v>
      </c>
      <c r="AB1136" s="349" t="inlineStr">
        <is>
          <t>만점</t>
        </is>
      </c>
      <c r="AC1136" s="350" t="n">
        <v>0</v>
      </c>
      <c r="AD1136" s="349" t="inlineStr">
        <is>
          <t>만점</t>
        </is>
      </c>
      <c r="AE1136" s="364" t="n">
        <v>0</v>
      </c>
      <c r="AF1136" s="366" t="n">
        <v>16.742</v>
      </c>
      <c r="AG1136" s="363" t="n">
        <v>0</v>
      </c>
      <c r="AH1136" s="635" t="inlineStr">
        <is>
          <t xml:space="preserve"> 미/기/과탐 3%</t>
        </is>
      </c>
      <c r="AL1136" s="487" t="inlineStr">
        <is>
          <t>인하대 식품영양학과</t>
        </is>
      </c>
      <c r="AM1136" s="477" t="inlineStr">
        <is>
          <t>자연</t>
        </is>
      </c>
      <c r="AN1136" s="637" t="n">
        <v>100</v>
      </c>
      <c r="AO1136" s="478" t="n">
        <v>-1570</v>
      </c>
      <c r="AP1136" s="463" t="n">
        <v>-1570</v>
      </c>
      <c r="AQ1136" s="479" t="n">
        <v>0</v>
      </c>
      <c r="AR1136" s="476" t="inlineStr">
        <is>
          <t>15.67 → 14.22</t>
        </is>
      </c>
      <c r="BA1136" s="313" t="inlineStr">
        <is>
          <t>자연644</t>
        </is>
      </c>
    </row>
    <row r="1137" ht="16.5" customHeight="1" s="671">
      <c r="B1137" s="367" t="inlineStr">
        <is>
          <t>15.67</t>
        </is>
      </c>
      <c r="C1137" s="351" t="inlineStr">
        <is>
          <t>34,004</t>
        </is>
      </c>
      <c r="D1137" s="727" t="n">
        <v>-1570</v>
      </c>
      <c r="E1137" s="352" t="inlineStr"/>
      <c r="F1137" s="341" t="n">
        <v>81.36</v>
      </c>
      <c r="G1137" s="355" t="inlineStr">
        <is>
          <t>358.87</t>
        </is>
      </c>
      <c r="H1137" s="356" t="inlineStr">
        <is>
          <t>365.26</t>
        </is>
      </c>
      <c r="I1137" s="354" t="inlineStr">
        <is>
          <t>부산대</t>
        </is>
      </c>
      <c r="J1137" s="340" t="inlineStr">
        <is>
          <t>간호학과(지역)</t>
        </is>
      </c>
      <c r="K1137" s="339" t="inlineStr">
        <is>
          <t>자연</t>
        </is>
      </c>
      <c r="L1137" s="357" t="n">
        <v>9</v>
      </c>
      <c r="M1137" s="358" t="inlineStr">
        <is>
          <t xml:space="preserve">686.5 / </t>
        </is>
      </c>
      <c r="N1137" s="359" t="n">
        <v>1000</v>
      </c>
      <c r="O1137" s="360" t="inlineStr">
        <is>
          <t>표점</t>
        </is>
      </c>
      <c r="P1137" s="343" t="inlineStr">
        <is>
          <t>표점</t>
        </is>
      </c>
      <c r="Q1137" s="342" t="inlineStr">
        <is>
          <t>2과목</t>
        </is>
      </c>
      <c r="R1137" s="344" t="n">
        <v>20</v>
      </c>
      <c r="S1137" s="345" t="n">
        <v>30</v>
      </c>
      <c r="T1137" s="362" t="n">
        <v>30</v>
      </c>
      <c r="U1137" s="361" t="n">
        <v>81.36</v>
      </c>
      <c r="V1137" s="346" t="n">
        <v>119.6028958976791</v>
      </c>
      <c r="W1137" s="348" t="n">
        <v>119.0269305984528</v>
      </c>
      <c r="X1137" s="347" t="n">
        <v>60.12</v>
      </c>
      <c r="Y1137" s="357" t="inlineStr"/>
      <c r="Z1137" s="365" t="inlineStr">
        <is>
          <t>2등급</t>
        </is>
      </c>
      <c r="AA1137" s="350" t="n">
        <v>198</v>
      </c>
      <c r="AB1137" s="349" t="inlineStr">
        <is>
          <t>만점</t>
        </is>
      </c>
      <c r="AC1137" s="350" t="n">
        <v>10</v>
      </c>
      <c r="AD1137" s="349" t="inlineStr">
        <is>
          <t>만점</t>
        </is>
      </c>
      <c r="AE1137" s="364" t="n">
        <v>0</v>
      </c>
      <c r="AF1137" s="366" t="n">
        <v>0</v>
      </c>
      <c r="AG1137" s="363" t="n">
        <v>0</v>
      </c>
      <c r="AH1137" s="635" t="inlineStr"/>
      <c r="AL1137" s="487" t="inlineStr">
        <is>
          <t>부산대 간호학과(지역)</t>
        </is>
      </c>
      <c r="AM1137" s="477" t="inlineStr">
        <is>
          <t>자연</t>
        </is>
      </c>
      <c r="AN1137" s="637" t="n">
        <v>100</v>
      </c>
      <c r="AO1137" s="478" t="n">
        <v>-1570</v>
      </c>
      <c r="AP1137" s="463" t="n">
        <v>-1570</v>
      </c>
      <c r="AQ1137" s="479" t="n">
        <v>0</v>
      </c>
      <c r="AR1137" s="476" t="inlineStr">
        <is>
          <t>15.67 → 14.22</t>
        </is>
      </c>
      <c r="BA1137" s="313" t="inlineStr">
        <is>
          <t>자연645</t>
        </is>
      </c>
    </row>
    <row r="1138" ht="16.5" customHeight="1" s="671">
      <c r="B1138" s="367" t="inlineStr">
        <is>
          <t>15.67</t>
        </is>
      </c>
      <c r="C1138" s="351" t="inlineStr">
        <is>
          <t>34,004</t>
        </is>
      </c>
      <c r="D1138" s="727" t="n">
        <v>-1570</v>
      </c>
      <c r="E1138" s="352" t="inlineStr"/>
      <c r="F1138" s="341" t="n">
        <v>81.36</v>
      </c>
      <c r="G1138" s="355" t="inlineStr">
        <is>
          <t>358.87</t>
        </is>
      </c>
      <c r="H1138" s="356" t="inlineStr">
        <is>
          <t>365.26</t>
        </is>
      </c>
      <c r="I1138" s="354" t="inlineStr">
        <is>
          <t>부산대</t>
        </is>
      </c>
      <c r="J1138" s="340" t="inlineStr">
        <is>
          <t>고분자공학과</t>
        </is>
      </c>
      <c r="K1138" s="339" t="inlineStr">
        <is>
          <t>자연</t>
        </is>
      </c>
      <c r="L1138" s="357" t="n">
        <v>21</v>
      </c>
      <c r="M1138" s="358" t="inlineStr">
        <is>
          <t xml:space="preserve">686.5 / </t>
        </is>
      </c>
      <c r="N1138" s="359" t="n">
        <v>1000</v>
      </c>
      <c r="O1138" s="360" t="inlineStr">
        <is>
          <t>표점</t>
        </is>
      </c>
      <c r="P1138" s="343" t="inlineStr">
        <is>
          <t>표점</t>
        </is>
      </c>
      <c r="Q1138" s="342" t="inlineStr">
        <is>
          <t>2과목</t>
        </is>
      </c>
      <c r="R1138" s="344" t="n">
        <v>20</v>
      </c>
      <c r="S1138" s="345" t="n">
        <v>30</v>
      </c>
      <c r="T1138" s="362" t="n">
        <v>30</v>
      </c>
      <c r="U1138" s="361" t="n">
        <v>81.36</v>
      </c>
      <c r="V1138" s="346" t="n">
        <v>119.6028958976791</v>
      </c>
      <c r="W1138" s="348" t="n">
        <v>119.0269305984528</v>
      </c>
      <c r="X1138" s="347" t="n">
        <v>60.12</v>
      </c>
      <c r="Y1138" s="357" t="inlineStr"/>
      <c r="Z1138" s="365" t="inlineStr">
        <is>
          <t>2등급</t>
        </is>
      </c>
      <c r="AA1138" s="350" t="n">
        <v>198</v>
      </c>
      <c r="AB1138" s="349" t="inlineStr">
        <is>
          <t>만점</t>
        </is>
      </c>
      <c r="AC1138" s="350" t="n">
        <v>10</v>
      </c>
      <c r="AD1138" s="349" t="inlineStr">
        <is>
          <t>만점</t>
        </is>
      </c>
      <c r="AE1138" s="364" t="n">
        <v>0</v>
      </c>
      <c r="AF1138" s="366" t="n">
        <v>0</v>
      </c>
      <c r="AG1138" s="363" t="n">
        <v>0</v>
      </c>
      <c r="AH1138" s="635" t="inlineStr"/>
      <c r="AL1138" s="487" t="inlineStr">
        <is>
          <t>부산대 고분자공학과</t>
        </is>
      </c>
      <c r="AM1138" s="477" t="inlineStr">
        <is>
          <t>자연</t>
        </is>
      </c>
      <c r="AN1138" s="637" t="n">
        <v>100</v>
      </c>
      <c r="AO1138" s="478" t="n">
        <v>-1570</v>
      </c>
      <c r="AP1138" s="463" t="n">
        <v>-1570</v>
      </c>
      <c r="AQ1138" s="479" t="n">
        <v>0</v>
      </c>
      <c r="AR1138" s="476" t="inlineStr">
        <is>
          <t>15.67 → 14.22</t>
        </is>
      </c>
      <c r="BA1138" s="313" t="inlineStr">
        <is>
          <t>통합인문480</t>
        </is>
      </c>
    </row>
    <row r="1139" ht="16.5" customHeight="1" s="671">
      <c r="B1139" s="367" t="inlineStr">
        <is>
          <t>15.68</t>
        </is>
      </c>
      <c r="C1139" s="351" t="inlineStr">
        <is>
          <t>34,026</t>
        </is>
      </c>
      <c r="D1139" s="727" t="n">
        <v>-1570</v>
      </c>
      <c r="E1139" s="352" t="inlineStr"/>
      <c r="F1139" s="341" t="n">
        <v>81.34999999999999</v>
      </c>
      <c r="G1139" s="355" t="inlineStr">
        <is>
          <t>358.84</t>
        </is>
      </c>
      <c r="H1139" s="356" t="inlineStr">
        <is>
          <t>365.23</t>
        </is>
      </c>
      <c r="I1139" s="354" t="inlineStr">
        <is>
          <t>경북대</t>
        </is>
      </c>
      <c r="J1139" s="340" t="inlineStr">
        <is>
          <t>신소재공학과</t>
        </is>
      </c>
      <c r="K1139" s="339" t="inlineStr">
        <is>
          <t>자연</t>
        </is>
      </c>
      <c r="L1139" s="357" t="n">
        <v>7</v>
      </c>
      <c r="M1139" s="358" t="inlineStr">
        <is>
          <t xml:space="preserve">655.47 / </t>
        </is>
      </c>
      <c r="N1139" s="359" t="n">
        <v>1000</v>
      </c>
      <c r="O1139" s="360" t="inlineStr">
        <is>
          <t>표점</t>
        </is>
      </c>
      <c r="P1139" s="343" t="inlineStr">
        <is>
          <t>변표</t>
        </is>
      </c>
      <c r="Q1139" s="342" t="inlineStr">
        <is>
          <t>2과목</t>
        </is>
      </c>
      <c r="R1139" s="344" t="n">
        <v>25</v>
      </c>
      <c r="S1139" s="345" t="n">
        <v>38</v>
      </c>
      <c r="T1139" s="362" t="n">
        <v>25</v>
      </c>
      <c r="U1139" s="361" t="n">
        <v>81.34999999999999</v>
      </c>
      <c r="V1139" s="346" t="n">
        <v>119.5928528708134</v>
      </c>
      <c r="W1139" s="348" t="n">
        <v>119.0202352472089</v>
      </c>
      <c r="X1139" s="347" t="n">
        <v>60.11</v>
      </c>
      <c r="Y1139" s="357" t="n">
        <v>60.63</v>
      </c>
      <c r="Z1139" s="365" t="inlineStr">
        <is>
          <t>2등급</t>
        </is>
      </c>
      <c r="AA1139" s="350" t="n">
        <v>121.25</v>
      </c>
      <c r="AB1139" s="349" t="inlineStr">
        <is>
          <t>만점</t>
        </is>
      </c>
      <c r="AC1139" s="350" t="n">
        <v>10</v>
      </c>
      <c r="AD1139" s="349" t="inlineStr">
        <is>
          <t>만점</t>
        </is>
      </c>
      <c r="AE1139" s="364" t="n">
        <v>0</v>
      </c>
      <c r="AF1139" s="366" t="n">
        <v>0</v>
      </c>
      <c r="AG1139" s="363" t="n">
        <v>0</v>
      </c>
      <c r="AH1139" s="635" t="inlineStr"/>
      <c r="AL1139" s="487" t="inlineStr">
        <is>
          <t>경북대 신소재공학과</t>
        </is>
      </c>
      <c r="AM1139" s="477" t="inlineStr">
        <is>
          <t>자연</t>
        </is>
      </c>
      <c r="AN1139" s="637" t="n">
        <v>100</v>
      </c>
      <c r="AO1139" s="478" t="n">
        <v>-1570</v>
      </c>
      <c r="AP1139" s="463" t="n">
        <v>-1570</v>
      </c>
      <c r="AQ1139" s="479" t="n">
        <v>0</v>
      </c>
      <c r="AR1139" s="476" t="inlineStr">
        <is>
          <t>15.68 → 14.23</t>
        </is>
      </c>
      <c r="BA1139" s="313" t="inlineStr">
        <is>
          <t>자연646</t>
        </is>
      </c>
    </row>
    <row r="1140" ht="16.5" customHeight="1" s="671">
      <c r="B1140" s="367" t="inlineStr">
        <is>
          <t>15.68</t>
        </is>
      </c>
      <c r="C1140" s="351" t="inlineStr">
        <is>
          <t>34,026</t>
        </is>
      </c>
      <c r="D1140" s="727" t="n">
        <v>-1570</v>
      </c>
      <c r="E1140" s="352" t="inlineStr">
        <is>
          <t>358.84</t>
        </is>
      </c>
      <c r="F1140" s="341" t="n">
        <v>81.34999999999999</v>
      </c>
      <c r="G1140" s="355" t="inlineStr">
        <is>
          <t>359.35</t>
        </is>
      </c>
      <c r="H1140" s="356" t="inlineStr">
        <is>
          <t>365.14</t>
        </is>
      </c>
      <c r="I1140" s="354" t="inlineStr">
        <is>
          <t>인하대</t>
        </is>
      </c>
      <c r="J1140" s="340" t="inlineStr">
        <is>
          <t>영어교육과</t>
        </is>
      </c>
      <c r="K1140" s="339" t="inlineStr">
        <is>
          <t>통합</t>
        </is>
      </c>
      <c r="L1140" s="357" t="n">
        <v>14</v>
      </c>
      <c r="M1140" s="358" t="inlineStr">
        <is>
          <t xml:space="preserve">878.7 / </t>
        </is>
      </c>
      <c r="N1140" s="359" t="n">
        <v>1000</v>
      </c>
      <c r="O1140" s="360" t="inlineStr">
        <is>
          <t>표점/만점</t>
        </is>
      </c>
      <c r="P1140" s="343" t="inlineStr">
        <is>
          <t>변표/만점</t>
        </is>
      </c>
      <c r="Q1140" s="342" t="inlineStr">
        <is>
          <t>2과목</t>
        </is>
      </c>
      <c r="R1140" s="344" t="n">
        <v>35</v>
      </c>
      <c r="S1140" s="345" t="n">
        <v>25</v>
      </c>
      <c r="T1140" s="362" t="n">
        <v>25</v>
      </c>
      <c r="U1140" s="361" t="n">
        <v>81.34999999999999</v>
      </c>
      <c r="V1140" s="346" t="n">
        <v>119.5926383806173</v>
      </c>
      <c r="W1140" s="348" t="n">
        <v>119.0200922537449</v>
      </c>
      <c r="X1140" s="347" t="n">
        <v>60.37</v>
      </c>
      <c r="Y1140" s="357" t="n">
        <v>60.77</v>
      </c>
      <c r="Z1140" s="365" t="inlineStr">
        <is>
          <t>2등급</t>
        </is>
      </c>
      <c r="AA1140" s="350" t="n">
        <v>148</v>
      </c>
      <c r="AB1140" s="349" t="inlineStr">
        <is>
          <t>만점</t>
        </is>
      </c>
      <c r="AC1140" s="350" t="n">
        <v>0</v>
      </c>
      <c r="AD1140" s="349" t="inlineStr">
        <is>
          <t>만점</t>
        </is>
      </c>
      <c r="AE1140" s="364" t="n">
        <v>0</v>
      </c>
      <c r="AF1140" s="366" t="n">
        <v>0</v>
      </c>
      <c r="AG1140" s="363" t="n">
        <v>0</v>
      </c>
      <c r="AH1140" s="635" t="inlineStr"/>
      <c r="AL1140" s="487" t="inlineStr">
        <is>
          <t>인하대 영어교육과</t>
        </is>
      </c>
      <c r="AM1140" s="477" t="inlineStr">
        <is>
          <t>통합</t>
        </is>
      </c>
      <c r="AN1140" s="637" t="n">
        <v>100</v>
      </c>
      <c r="AO1140" s="478" t="n">
        <v>-1570</v>
      </c>
      <c r="AP1140" s="463" t="n">
        <v>-727</v>
      </c>
      <c r="AQ1140" s="479" t="n">
        <v>-843</v>
      </c>
      <c r="AR1140" s="476" t="inlineStr">
        <is>
          <t>15.68 → 14.62</t>
        </is>
      </c>
      <c r="BA1140" s="313" t="inlineStr">
        <is>
          <t>통합인문481</t>
        </is>
      </c>
    </row>
    <row r="1141" ht="16.5" customHeight="1" s="671">
      <c r="B1141" s="367" t="inlineStr">
        <is>
          <t>15.68</t>
        </is>
      </c>
      <c r="C1141" s="351" t="inlineStr">
        <is>
          <t>34,026</t>
        </is>
      </c>
      <c r="D1141" s="727" t="n">
        <v>-1570</v>
      </c>
      <c r="E1141" s="352" t="inlineStr">
        <is>
          <t>358.83</t>
        </is>
      </c>
      <c r="F1141" s="341" t="n">
        <v>81.33</v>
      </c>
      <c r="G1141" s="355" t="inlineStr">
        <is>
          <t>359.33</t>
        </is>
      </c>
      <c r="H1141" s="356" t="inlineStr">
        <is>
          <t>365.14</t>
        </is>
      </c>
      <c r="I1141" s="354" t="inlineStr">
        <is>
          <t>한양대(ERICA)</t>
        </is>
      </c>
      <c r="J1141" s="340" t="inlineStr">
        <is>
          <t>광고홍보</t>
        </is>
      </c>
      <c r="K1141" s="339" t="inlineStr">
        <is>
          <t>통합</t>
        </is>
      </c>
      <c r="L1141" s="357" t="n">
        <v>20</v>
      </c>
      <c r="M1141" s="358" t="inlineStr">
        <is>
          <t xml:space="preserve">895.9 / </t>
        </is>
      </c>
      <c r="N1141" s="359" t="n">
        <v>1000</v>
      </c>
      <c r="O1141" s="360" t="inlineStr">
        <is>
          <t>표점/만점</t>
        </is>
      </c>
      <c r="P1141" s="343" t="inlineStr">
        <is>
          <t>변표/만점</t>
        </is>
      </c>
      <c r="Q1141" s="342" t="inlineStr">
        <is>
          <t>2과목</t>
        </is>
      </c>
      <c r="R1141" s="344" t="n">
        <v>30</v>
      </c>
      <c r="S1141" s="345" t="n">
        <v>30</v>
      </c>
      <c r="T1141" s="362" t="n">
        <v>25</v>
      </c>
      <c r="U1141" s="361" t="n">
        <v>81.33</v>
      </c>
      <c r="V1141" s="346" t="n">
        <v>119.5841054670813</v>
      </c>
      <c r="W1141" s="348" t="n">
        <v>119.0144036447209</v>
      </c>
      <c r="X1141" s="347" t="n">
        <v>60.37</v>
      </c>
      <c r="Y1141" s="357" t="n">
        <v>60.77</v>
      </c>
      <c r="Z1141" s="365" t="inlineStr">
        <is>
          <t>2등급</t>
        </is>
      </c>
      <c r="AA1141" s="350" t="n">
        <v>149.25</v>
      </c>
      <c r="AB1141" s="349" t="inlineStr">
        <is>
          <t>만점</t>
        </is>
      </c>
      <c r="AC1141" s="350" t="n">
        <v>10</v>
      </c>
      <c r="AD1141" s="349" t="inlineStr">
        <is>
          <t>만점</t>
        </is>
      </c>
      <c r="AE1141" s="364" t="n">
        <v>0</v>
      </c>
      <c r="AF1141" s="366" t="n">
        <v>6.511</v>
      </c>
      <c r="AG1141" s="363" t="n">
        <v>0</v>
      </c>
      <c r="AH1141" s="635" t="inlineStr">
        <is>
          <t xml:space="preserve"> 사3%가산</t>
        </is>
      </c>
      <c r="AL1141" s="487" t="inlineStr">
        <is>
          <t>한양대(ERICA) 광고홍보</t>
        </is>
      </c>
      <c r="AM1141" s="477" t="inlineStr">
        <is>
          <t>통합</t>
        </is>
      </c>
      <c r="AN1141" s="637" t="n">
        <v>100</v>
      </c>
      <c r="AO1141" s="478" t="n">
        <v>-1570</v>
      </c>
      <c r="AP1141" s="463" t="n">
        <v>-727</v>
      </c>
      <c r="AQ1141" s="479" t="n">
        <v>-843</v>
      </c>
      <c r="AR1141" s="476" t="inlineStr">
        <is>
          <t>15.69 → 14.63</t>
        </is>
      </c>
      <c r="BA1141" s="313" t="inlineStr">
        <is>
          <t>자연647</t>
        </is>
      </c>
    </row>
    <row r="1142" ht="16.5" customHeight="1" s="671">
      <c r="B1142" s="367" t="inlineStr">
        <is>
          <t>15.69</t>
        </is>
      </c>
      <c r="C1142" s="351" t="inlineStr">
        <is>
          <t>34,047</t>
        </is>
      </c>
      <c r="D1142" s="727" t="n">
        <v>-1570</v>
      </c>
      <c r="E1142" s="352" t="inlineStr">
        <is>
          <t>359.08</t>
        </is>
      </c>
      <c r="F1142" s="341" t="n">
        <v>81.31999999999999</v>
      </c>
      <c r="G1142" s="355" t="inlineStr">
        <is>
          <t>359.30</t>
        </is>
      </c>
      <c r="H1142" s="356" t="inlineStr">
        <is>
          <t>365.13</t>
        </is>
      </c>
      <c r="I1142" s="354" t="inlineStr">
        <is>
          <t>인하대</t>
        </is>
      </c>
      <c r="J1142" s="340" t="inlineStr">
        <is>
          <t>사회복지학과</t>
        </is>
      </c>
      <c r="K1142" s="339" t="inlineStr">
        <is>
          <t>통합</t>
        </is>
      </c>
      <c r="L1142" s="357" t="n">
        <v>3</v>
      </c>
      <c r="M1142" s="358" t="inlineStr">
        <is>
          <t xml:space="preserve">878.6 / </t>
        </is>
      </c>
      <c r="N1142" s="359" t="n">
        <v>1000</v>
      </c>
      <c r="O1142" s="360" t="inlineStr">
        <is>
          <t>표점/만점</t>
        </is>
      </c>
      <c r="P1142" s="343" t="inlineStr">
        <is>
          <t>변표/만점</t>
        </is>
      </c>
      <c r="Q1142" s="342" t="inlineStr">
        <is>
          <t>2과목</t>
        </is>
      </c>
      <c r="R1142" s="344" t="n">
        <v>35</v>
      </c>
      <c r="S1142" s="345" t="n">
        <v>25</v>
      </c>
      <c r="T1142" s="362" t="n">
        <v>25</v>
      </c>
      <c r="U1142" s="361" t="n">
        <v>81.31999999999999</v>
      </c>
      <c r="V1142" s="346" t="n">
        <v>119.5754643575774</v>
      </c>
      <c r="W1142" s="348" t="n">
        <v>119.0086429050516</v>
      </c>
      <c r="X1142" s="347" t="n">
        <v>60.36</v>
      </c>
      <c r="Y1142" s="357" t="n">
        <v>60.76</v>
      </c>
      <c r="Z1142" s="365" t="inlineStr">
        <is>
          <t>2등급</t>
        </is>
      </c>
      <c r="AA1142" s="350" t="n">
        <v>148</v>
      </c>
      <c r="AB1142" s="349" t="inlineStr">
        <is>
          <t>만점</t>
        </is>
      </c>
      <c r="AC1142" s="350" t="n">
        <v>0</v>
      </c>
      <c r="AD1142" s="349" t="inlineStr">
        <is>
          <t>만점</t>
        </is>
      </c>
      <c r="AE1142" s="364" t="n">
        <v>0</v>
      </c>
      <c r="AF1142" s="366" t="n">
        <v>0</v>
      </c>
      <c r="AG1142" s="363" t="n">
        <v>0</v>
      </c>
      <c r="AH1142" s="635" t="inlineStr"/>
      <c r="AL1142" s="487" t="inlineStr">
        <is>
          <t>인하대 사회복지학과</t>
        </is>
      </c>
      <c r="AM1142" s="477" t="inlineStr">
        <is>
          <t>통합</t>
        </is>
      </c>
      <c r="AN1142" s="637" t="n">
        <v>100</v>
      </c>
      <c r="AO1142" s="478" t="n">
        <v>-1570</v>
      </c>
      <c r="AP1142" s="463" t="n">
        <v>-727</v>
      </c>
      <c r="AQ1142" s="479" t="n">
        <v>-843</v>
      </c>
      <c r="AR1142" s="476" t="inlineStr">
        <is>
          <t>15.70 → 14.64</t>
        </is>
      </c>
      <c r="BA1142" s="313" t="inlineStr">
        <is>
          <t>통합인문482</t>
        </is>
      </c>
    </row>
    <row r="1143" ht="16.5" customHeight="1" s="671">
      <c r="B1143" s="367" t="inlineStr">
        <is>
          <t>15.72</t>
        </is>
      </c>
      <c r="C1143" s="351" t="inlineStr">
        <is>
          <t>34,112</t>
        </is>
      </c>
      <c r="D1143" s="727" t="n">
        <v>-1570</v>
      </c>
      <c r="E1143" s="352" t="inlineStr">
        <is>
          <t>358.80</t>
        </is>
      </c>
      <c r="F1143" s="341" t="n">
        <v>81.28</v>
      </c>
      <c r="G1143" s="355" t="inlineStr">
        <is>
          <t>358.73</t>
        </is>
      </c>
      <c r="H1143" s="356" t="inlineStr">
        <is>
          <t>365.13</t>
        </is>
      </c>
      <c r="I1143" s="354" t="inlineStr">
        <is>
          <t>한양대(ERICA)</t>
        </is>
      </c>
      <c r="J1143" s="340" t="inlineStr">
        <is>
          <t>전자공학</t>
        </is>
      </c>
      <c r="K1143" s="339" t="inlineStr">
        <is>
          <t>자연</t>
        </is>
      </c>
      <c r="L1143" s="357" t="n">
        <v>53</v>
      </c>
      <c r="M1143" s="358" t="inlineStr">
        <is>
          <t xml:space="preserve">895.2 / </t>
        </is>
      </c>
      <c r="N1143" s="359" t="n">
        <v>1000</v>
      </c>
      <c r="O1143" s="360" t="inlineStr">
        <is>
          <t>표점/만점</t>
        </is>
      </c>
      <c r="P1143" s="343" t="inlineStr">
        <is>
          <t>변표/만점</t>
        </is>
      </c>
      <c r="Q1143" s="342" t="inlineStr">
        <is>
          <t>2과목</t>
        </is>
      </c>
      <c r="R1143" s="344" t="n">
        <v>25</v>
      </c>
      <c r="S1143" s="345" t="n">
        <v>35</v>
      </c>
      <c r="T1143" s="362" t="n">
        <v>25</v>
      </c>
      <c r="U1143" s="361" t="n">
        <v>81.28</v>
      </c>
      <c r="V1143" s="346" t="n">
        <v>119.5499223874309</v>
      </c>
      <c r="W1143" s="348" t="n">
        <v>118.9930606275481</v>
      </c>
      <c r="X1143" s="347" t="n">
        <v>60.09</v>
      </c>
      <c r="Y1143" s="357" t="n">
        <v>60.75</v>
      </c>
      <c r="Z1143" s="365" t="inlineStr">
        <is>
          <t>2등급</t>
        </is>
      </c>
      <c r="AA1143" s="350" t="n">
        <v>149.25</v>
      </c>
      <c r="AB1143" s="349" t="inlineStr">
        <is>
          <t>만점</t>
        </is>
      </c>
      <c r="AC1143" s="350" t="n">
        <v>10</v>
      </c>
      <c r="AD1143" s="349" t="inlineStr">
        <is>
          <t>만점</t>
        </is>
      </c>
      <c r="AE1143" s="364" t="n">
        <v>0</v>
      </c>
      <c r="AF1143" s="366" t="n">
        <v>6.509</v>
      </c>
      <c r="AG1143" s="363" t="n">
        <v>0</v>
      </c>
      <c r="AH1143" s="635" t="inlineStr">
        <is>
          <t xml:space="preserve"> 과3%가산</t>
        </is>
      </c>
      <c r="AL1143" s="487" t="inlineStr">
        <is>
          <t>한양대(ERICA) 전자공학</t>
        </is>
      </c>
      <c r="AM1143" s="477" t="inlineStr">
        <is>
          <t>자연</t>
        </is>
      </c>
      <c r="AN1143" s="637" t="n">
        <v>100</v>
      </c>
      <c r="AO1143" s="478" t="n">
        <v>-1570</v>
      </c>
      <c r="AP1143" s="463" t="n">
        <v>-1570</v>
      </c>
      <c r="AQ1143" s="479" t="n">
        <v>0</v>
      </c>
      <c r="AR1143" s="476" t="inlineStr">
        <is>
          <t>15.72 → 14.27</t>
        </is>
      </c>
      <c r="BA1143" s="313" t="inlineStr">
        <is>
          <t>자연648</t>
        </is>
      </c>
    </row>
    <row r="1144" ht="16.5" customHeight="1" s="671">
      <c r="B1144" s="367" t="inlineStr">
        <is>
          <t>15.72</t>
        </is>
      </c>
      <c r="C1144" s="351" t="inlineStr">
        <is>
          <t>34,112</t>
        </is>
      </c>
      <c r="D1144" s="727" t="n">
        <v>-1570</v>
      </c>
      <c r="E1144" s="352" t="inlineStr"/>
      <c r="F1144" s="341" t="n">
        <v>81.28</v>
      </c>
      <c r="G1144" s="355" t="inlineStr">
        <is>
          <t>358.73</t>
        </is>
      </c>
      <c r="H1144" s="356" t="inlineStr">
        <is>
          <t>365.13</t>
        </is>
      </c>
      <c r="I1144" s="354" t="inlineStr">
        <is>
          <t>단국대</t>
        </is>
      </c>
      <c r="J1144" s="340" t="inlineStr">
        <is>
          <t>융합반도체공학과</t>
        </is>
      </c>
      <c r="K1144" s="339" t="inlineStr">
        <is>
          <t>자연</t>
        </is>
      </c>
      <c r="L1144" s="357" t="n">
        <v>12</v>
      </c>
      <c r="M1144" s="358" t="inlineStr">
        <is>
          <t xml:space="preserve">869.3 / </t>
        </is>
      </c>
      <c r="N1144" s="359" t="n">
        <v>1000</v>
      </c>
      <c r="O1144" s="360" t="inlineStr">
        <is>
          <t>백분위</t>
        </is>
      </c>
      <c r="P1144" s="343" t="inlineStr">
        <is>
          <t>백분위</t>
        </is>
      </c>
      <c r="Q1144" s="342" t="inlineStr">
        <is>
          <t>2과목</t>
        </is>
      </c>
      <c r="R1144" s="344" t="n">
        <v>20</v>
      </c>
      <c r="S1144" s="345" t="n">
        <v>35</v>
      </c>
      <c r="T1144" s="362" t="n">
        <v>30</v>
      </c>
      <c r="U1144" s="361" t="n">
        <v>81.28</v>
      </c>
      <c r="V1144" s="346" t="n">
        <v>119.550283286119</v>
      </c>
      <c r="W1144" s="348" t="n">
        <v>118.9932597440656</v>
      </c>
      <c r="X1144" s="347" t="n">
        <v>60.09</v>
      </c>
      <c r="Y1144" s="357" t="inlineStr"/>
      <c r="Z1144" s="365" t="inlineStr">
        <is>
          <t>2등급</t>
        </is>
      </c>
      <c r="AA1144" s="350" t="n">
        <v>147</v>
      </c>
      <c r="AB1144" s="349" t="inlineStr">
        <is>
          <t>만점</t>
        </is>
      </c>
      <c r="AC1144" s="350" t="n">
        <v>5</v>
      </c>
      <c r="AD1144" s="349" t="inlineStr">
        <is>
          <t>만점</t>
        </is>
      </c>
      <c r="AE1144" s="364" t="n">
        <v>0</v>
      </c>
      <c r="AF1144" s="366" t="n">
        <v>26.416</v>
      </c>
      <c r="AG1144" s="363" t="n">
        <v>0</v>
      </c>
      <c r="AH1144" s="635" t="inlineStr">
        <is>
          <t xml:space="preserve"> 미기5%과탐5%</t>
        </is>
      </c>
      <c r="AL1144" s="487" t="inlineStr">
        <is>
          <t>단국대 융합반도체공학과</t>
        </is>
      </c>
      <c r="AM1144" s="477" t="inlineStr">
        <is>
          <t>자연</t>
        </is>
      </c>
      <c r="AN1144" s="637" t="n">
        <v>100</v>
      </c>
      <c r="AO1144" s="478" t="n">
        <v>-1570</v>
      </c>
      <c r="AP1144" s="463" t="n">
        <v>-1570</v>
      </c>
      <c r="AQ1144" s="479" t="n">
        <v>0</v>
      </c>
      <c r="AR1144" s="476" t="inlineStr">
        <is>
          <t>15.72 → 14.27</t>
        </is>
      </c>
      <c r="BA1144" s="313" t="inlineStr">
        <is>
          <t>자연649</t>
        </is>
      </c>
    </row>
    <row r="1145" ht="16.5" customHeight="1" s="671">
      <c r="B1145" s="367" t="inlineStr">
        <is>
          <t>15.75</t>
        </is>
      </c>
      <c r="C1145" s="351" t="inlineStr">
        <is>
          <t>34,178</t>
        </is>
      </c>
      <c r="D1145" s="727" t="n">
        <v>-1570</v>
      </c>
      <c r="E1145" s="352" t="inlineStr"/>
      <c r="F1145" s="341" t="n">
        <v>81.25</v>
      </c>
      <c r="G1145" s="355" t="inlineStr">
        <is>
          <t>358.69</t>
        </is>
      </c>
      <c r="H1145" s="356" t="inlineStr">
        <is>
          <t>365.08</t>
        </is>
      </c>
      <c r="I1145" s="354" t="inlineStr">
        <is>
          <t>가천대</t>
        </is>
      </c>
      <c r="J1145" s="340" t="inlineStr">
        <is>
          <t>바이오나노학과</t>
        </is>
      </c>
      <c r="K1145" s="339" t="inlineStr">
        <is>
          <t>자연</t>
        </is>
      </c>
      <c r="L1145" s="357" t="n">
        <v>17</v>
      </c>
      <c r="M1145" s="358" t="inlineStr">
        <is>
          <t xml:space="preserve">84 / </t>
        </is>
      </c>
      <c r="N1145" s="359" t="n">
        <v>100</v>
      </c>
      <c r="O1145" s="360" t="inlineStr">
        <is>
          <t>백분위</t>
        </is>
      </c>
      <c r="P1145" s="343" t="inlineStr">
        <is>
          <t>백분위</t>
        </is>
      </c>
      <c r="Q1145" s="342" t="inlineStr">
        <is>
          <t>1과목</t>
        </is>
      </c>
      <c r="R1145" s="344" t="n">
        <v>25</v>
      </c>
      <c r="S1145" s="345" t="n">
        <v>35</v>
      </c>
      <c r="T1145" s="362" t="n">
        <v>20</v>
      </c>
      <c r="U1145" s="361" t="n">
        <v>81.25</v>
      </c>
      <c r="V1145" s="346" t="n">
        <v>119.53125</v>
      </c>
      <c r="W1145" s="348" t="n">
        <v>118.9827586206897</v>
      </c>
      <c r="X1145" s="347" t="n">
        <v>60.09</v>
      </c>
      <c r="Y1145" s="357" t="inlineStr"/>
      <c r="Z1145" s="365" t="inlineStr">
        <is>
          <t>2등급</t>
        </is>
      </c>
      <c r="AA1145" s="350" t="n">
        <v>19</v>
      </c>
      <c r="AB1145" s="349" t="inlineStr">
        <is>
          <t>만점</t>
        </is>
      </c>
      <c r="AC1145" s="350" t="n">
        <v>0</v>
      </c>
      <c r="AD1145" s="349" t="inlineStr">
        <is>
          <t>만점</t>
        </is>
      </c>
      <c r="AE1145" s="364" t="n">
        <v>0</v>
      </c>
      <c r="AF1145" s="366" t="n">
        <v>0</v>
      </c>
      <c r="AG1145" s="363" t="n">
        <v>0</v>
      </c>
      <c r="AH1145" s="635" t="inlineStr"/>
      <c r="AL1145" s="487" t="inlineStr">
        <is>
          <t>가천대 바이오나노학과</t>
        </is>
      </c>
      <c r="AM1145" s="477" t="inlineStr">
        <is>
          <t>자연</t>
        </is>
      </c>
      <c r="AN1145" s="637" t="n">
        <v>100</v>
      </c>
      <c r="AO1145" s="478" t="n">
        <v>-1570</v>
      </c>
      <c r="AP1145" s="463" t="n">
        <v>-1570</v>
      </c>
      <c r="AQ1145" s="479" t="n">
        <v>0</v>
      </c>
      <c r="AR1145" s="476" t="inlineStr">
        <is>
          <t>15.75 → 14.30</t>
        </is>
      </c>
      <c r="BA1145" s="313" t="inlineStr">
        <is>
          <t>자연650</t>
        </is>
      </c>
    </row>
    <row r="1146" ht="16.5" customHeight="1" s="671">
      <c r="B1146" s="367" t="inlineStr">
        <is>
          <t>15.79</t>
        </is>
      </c>
      <c r="C1146" s="351" t="inlineStr">
        <is>
          <t>34,264</t>
        </is>
      </c>
      <c r="D1146" s="727" t="n">
        <v>-1570</v>
      </c>
      <c r="E1146" s="352" t="inlineStr"/>
      <c r="F1146" s="341" t="n">
        <v>81.20999999999999</v>
      </c>
      <c r="G1146" s="355" t="inlineStr">
        <is>
          <t>358.62</t>
        </is>
      </c>
      <c r="H1146" s="356" t="inlineStr">
        <is>
          <t>365.01</t>
        </is>
      </c>
      <c r="I1146" s="354" t="inlineStr">
        <is>
          <t>인하대</t>
        </is>
      </c>
      <c r="J1146" s="340" t="inlineStr">
        <is>
          <t>환경공학과</t>
        </is>
      </c>
      <c r="K1146" s="339" t="inlineStr">
        <is>
          <t>자연</t>
        </is>
      </c>
      <c r="L1146" s="357" t="n">
        <v>6</v>
      </c>
      <c r="M1146" s="358" t="inlineStr">
        <is>
          <t xml:space="preserve">887.3 / </t>
        </is>
      </c>
      <c r="N1146" s="359" t="n">
        <v>1000</v>
      </c>
      <c r="O1146" s="360" t="inlineStr">
        <is>
          <t>표점/만점</t>
        </is>
      </c>
      <c r="P1146" s="343" t="inlineStr">
        <is>
          <t>변표/만점</t>
        </is>
      </c>
      <c r="Q1146" s="342" t="inlineStr">
        <is>
          <t>2과목</t>
        </is>
      </c>
      <c r="R1146" s="344" t="n">
        <v>25</v>
      </c>
      <c r="S1146" s="345" t="n">
        <v>35</v>
      </c>
      <c r="T1146" s="362" t="n">
        <v>30</v>
      </c>
      <c r="U1146" s="361" t="n">
        <v>81.20999999999999</v>
      </c>
      <c r="V1146" s="346" t="n">
        <v>119.5045936829546</v>
      </c>
      <c r="W1146" s="348" t="n">
        <v>118.9680516871474</v>
      </c>
      <c r="X1146" s="347" t="n">
        <v>60.07</v>
      </c>
      <c r="Y1146" s="357" t="n">
        <v>60.72</v>
      </c>
      <c r="Z1146" s="365" t="inlineStr">
        <is>
          <t>2등급</t>
        </is>
      </c>
      <c r="AA1146" s="350" t="n">
        <v>98</v>
      </c>
      <c r="AB1146" s="349" t="inlineStr">
        <is>
          <t>만점</t>
        </is>
      </c>
      <c r="AC1146" s="350" t="n">
        <v>0</v>
      </c>
      <c r="AD1146" s="349" t="inlineStr">
        <is>
          <t>만점</t>
        </is>
      </c>
      <c r="AE1146" s="364" t="n">
        <v>0</v>
      </c>
      <c r="AF1146" s="366" t="n">
        <v>16.729</v>
      </c>
      <c r="AG1146" s="363" t="n">
        <v>0</v>
      </c>
      <c r="AH1146" s="635" t="inlineStr">
        <is>
          <t xml:space="preserve"> 미/기/과탐 3%</t>
        </is>
      </c>
      <c r="AL1146" s="487" t="inlineStr">
        <is>
          <t>인하대 환경공학과</t>
        </is>
      </c>
      <c r="AM1146" s="477" t="inlineStr">
        <is>
          <t>자연</t>
        </is>
      </c>
      <c r="AN1146" s="637" t="n">
        <v>100</v>
      </c>
      <c r="AO1146" s="478" t="n">
        <v>-1570</v>
      </c>
      <c r="AP1146" s="463" t="n">
        <v>-1570</v>
      </c>
      <c r="AQ1146" s="479" t="n">
        <v>0</v>
      </c>
      <c r="AR1146" s="476" t="inlineStr">
        <is>
          <t>15.80 → 14.35</t>
        </is>
      </c>
      <c r="BA1146" s="313" t="inlineStr">
        <is>
          <t>자연651</t>
        </is>
      </c>
    </row>
    <row r="1147" ht="16.5" customHeight="1" s="671">
      <c r="B1147" s="367" t="inlineStr">
        <is>
          <t>15.79</t>
        </is>
      </c>
      <c r="C1147" s="351" t="inlineStr">
        <is>
          <t>34,264</t>
        </is>
      </c>
      <c r="D1147" s="727" t="n">
        <v>-1570</v>
      </c>
      <c r="E1147" s="352" t="inlineStr"/>
      <c r="F1147" s="341" t="n">
        <v>81.20999999999999</v>
      </c>
      <c r="G1147" s="355" t="inlineStr">
        <is>
          <t>358.62</t>
        </is>
      </c>
      <c r="H1147" s="356" t="inlineStr">
        <is>
          <t>365.01</t>
        </is>
      </c>
      <c r="I1147" s="354" t="inlineStr">
        <is>
          <t>인하대</t>
        </is>
      </c>
      <c r="J1147" s="340" t="inlineStr">
        <is>
          <t>수학교육과</t>
        </is>
      </c>
      <c r="K1147" s="339" t="inlineStr">
        <is>
          <t>자연</t>
        </is>
      </c>
      <c r="L1147" s="357" t="n">
        <v>8</v>
      </c>
      <c r="M1147" s="358" t="inlineStr">
        <is>
          <t xml:space="preserve">887.3 / </t>
        </is>
      </c>
      <c r="N1147" s="359" t="n">
        <v>1000</v>
      </c>
      <c r="O1147" s="360" t="inlineStr">
        <is>
          <t>표점/만점</t>
        </is>
      </c>
      <c r="P1147" s="343" t="inlineStr">
        <is>
          <t>변표/만점</t>
        </is>
      </c>
      <c r="Q1147" s="342" t="inlineStr">
        <is>
          <t>2과목</t>
        </is>
      </c>
      <c r="R1147" s="344" t="n">
        <v>25</v>
      </c>
      <c r="S1147" s="345" t="n">
        <v>35</v>
      </c>
      <c r="T1147" s="362" t="n">
        <v>30</v>
      </c>
      <c r="U1147" s="361" t="n">
        <v>81.20999999999999</v>
      </c>
      <c r="V1147" s="346" t="n">
        <v>119.5045936829546</v>
      </c>
      <c r="W1147" s="348" t="n">
        <v>118.9680516871474</v>
      </c>
      <c r="X1147" s="347" t="n">
        <v>60.07</v>
      </c>
      <c r="Y1147" s="357" t="n">
        <v>60.72</v>
      </c>
      <c r="Z1147" s="365" t="inlineStr">
        <is>
          <t>2등급</t>
        </is>
      </c>
      <c r="AA1147" s="350" t="n">
        <v>98</v>
      </c>
      <c r="AB1147" s="349" t="inlineStr">
        <is>
          <t>만점</t>
        </is>
      </c>
      <c r="AC1147" s="350" t="n">
        <v>0</v>
      </c>
      <c r="AD1147" s="349" t="inlineStr">
        <is>
          <t>만점</t>
        </is>
      </c>
      <c r="AE1147" s="364" t="n">
        <v>0</v>
      </c>
      <c r="AF1147" s="366" t="n">
        <v>16.729</v>
      </c>
      <c r="AG1147" s="363" t="n">
        <v>0</v>
      </c>
      <c r="AH1147" s="635" t="inlineStr">
        <is>
          <t xml:space="preserve"> 미/기/과탐 3%</t>
        </is>
      </c>
      <c r="AL1147" s="487" t="inlineStr">
        <is>
          <t>인하대 수학교육과</t>
        </is>
      </c>
      <c r="AM1147" s="477" t="inlineStr">
        <is>
          <t>자연</t>
        </is>
      </c>
      <c r="AN1147" s="637" t="n">
        <v>100</v>
      </c>
      <c r="AO1147" s="478" t="n">
        <v>-1570</v>
      </c>
      <c r="AP1147" s="463" t="n">
        <v>-1570</v>
      </c>
      <c r="AQ1147" s="479" t="n">
        <v>0</v>
      </c>
      <c r="AR1147" s="476" t="inlineStr">
        <is>
          <t>15.80 → 14.35</t>
        </is>
      </c>
      <c r="BA1147" s="313" t="inlineStr">
        <is>
          <t>통합인문483</t>
        </is>
      </c>
    </row>
    <row r="1148" ht="16.5" customHeight="1" s="671">
      <c r="B1148" s="367" t="inlineStr">
        <is>
          <t>15.49</t>
        </is>
      </c>
      <c r="C1148" s="351" t="inlineStr">
        <is>
          <t>33,613</t>
        </is>
      </c>
      <c r="D1148" s="727" t="n">
        <v>-1570</v>
      </c>
      <c r="E1148" s="352" t="inlineStr"/>
      <c r="F1148" s="341" t="n">
        <v>81.19</v>
      </c>
      <c r="G1148" s="355" t="inlineStr">
        <is>
          <t>359.10</t>
        </is>
      </c>
      <c r="H1148" s="356" t="inlineStr">
        <is>
          <t>364.89</t>
        </is>
      </c>
      <c r="I1148" s="354" t="inlineStr">
        <is>
          <t>부산대</t>
        </is>
      </c>
      <c r="J1148" s="340" t="inlineStr">
        <is>
          <t>관광컨벤션학과</t>
        </is>
      </c>
      <c r="K1148" s="339" t="inlineStr">
        <is>
          <t>통합</t>
        </is>
      </c>
      <c r="L1148" s="357" t="n">
        <v>10</v>
      </c>
      <c r="M1148" s="358" t="inlineStr">
        <is>
          <t xml:space="preserve">686.75 / </t>
        </is>
      </c>
      <c r="N1148" s="359" t="n">
        <v>1000</v>
      </c>
      <c r="O1148" s="360" t="inlineStr">
        <is>
          <t>표점</t>
        </is>
      </c>
      <c r="P1148" s="343" t="inlineStr">
        <is>
          <t>표점</t>
        </is>
      </c>
      <c r="Q1148" s="342" t="inlineStr">
        <is>
          <t>2과목</t>
        </is>
      </c>
      <c r="R1148" s="344" t="n">
        <v>30</v>
      </c>
      <c r="S1148" s="345" t="n">
        <v>25</v>
      </c>
      <c r="T1148" s="362" t="n">
        <v>25</v>
      </c>
      <c r="U1148" s="361" t="n">
        <v>81.19</v>
      </c>
      <c r="V1148" s="346" t="n">
        <v>119.4959620187127</v>
      </c>
      <c r="W1148" s="348" t="n">
        <v>118.9632893896346</v>
      </c>
      <c r="X1148" s="347" t="n">
        <v>60.32</v>
      </c>
      <c r="Y1148" s="357" t="inlineStr"/>
      <c r="Z1148" s="365" t="inlineStr">
        <is>
          <t>2등급</t>
        </is>
      </c>
      <c r="AA1148" s="350" t="n">
        <v>198</v>
      </c>
      <c r="AB1148" s="349" t="inlineStr">
        <is>
          <t>만점</t>
        </is>
      </c>
      <c r="AC1148" s="350" t="n">
        <v>10</v>
      </c>
      <c r="AD1148" s="349" t="inlineStr">
        <is>
          <t>만점</t>
        </is>
      </c>
      <c r="AE1148" s="364" t="n">
        <v>0</v>
      </c>
      <c r="AF1148" s="366" t="n">
        <v>0</v>
      </c>
      <c r="AG1148" s="363" t="n">
        <v>0</v>
      </c>
      <c r="AH1148" s="635" t="inlineStr"/>
      <c r="AL1148" s="487" t="inlineStr">
        <is>
          <t>부산대 관광컨벤션학과</t>
        </is>
      </c>
      <c r="AM1148" s="477" t="inlineStr">
        <is>
          <t>통합</t>
        </is>
      </c>
      <c r="AN1148" s="637" t="n">
        <v>100</v>
      </c>
      <c r="AO1148" s="478" t="n">
        <v>-1570</v>
      </c>
      <c r="AP1148" s="463" t="n">
        <v>-726</v>
      </c>
      <c r="AQ1148" s="479" t="n">
        <v>-844</v>
      </c>
      <c r="AR1148" s="476" t="inlineStr">
        <is>
          <t>15.81 → 14.75</t>
        </is>
      </c>
      <c r="BA1148" s="313" t="inlineStr">
        <is>
          <t>자연652</t>
        </is>
      </c>
    </row>
    <row r="1149" ht="16.5" customHeight="1" s="671">
      <c r="B1149" s="367" t="inlineStr">
        <is>
          <t>15.82</t>
        </is>
      </c>
      <c r="C1149" s="351" t="inlineStr">
        <is>
          <t>34,329</t>
        </is>
      </c>
      <c r="D1149" s="727" t="n">
        <v>-1570</v>
      </c>
      <c r="E1149" s="352" t="inlineStr"/>
      <c r="F1149" s="341" t="n">
        <v>81.18000000000001</v>
      </c>
      <c r="G1149" s="355" t="inlineStr">
        <is>
          <t>358.57</t>
        </is>
      </c>
      <c r="H1149" s="356" t="inlineStr">
        <is>
          <t>364.91</t>
        </is>
      </c>
      <c r="I1149" s="354" t="inlineStr">
        <is>
          <t>상명대</t>
        </is>
      </c>
      <c r="J1149" s="340" t="inlineStr">
        <is>
          <t>휴먼지능정보공학전공</t>
        </is>
      </c>
      <c r="K1149" s="339" t="inlineStr">
        <is>
          <t>자연</t>
        </is>
      </c>
      <c r="L1149" s="357" t="n">
        <v>36</v>
      </c>
      <c r="M1149" s="358" t="inlineStr">
        <is>
          <t xml:space="preserve">891.95 / </t>
        </is>
      </c>
      <c r="N1149" s="359" t="n">
        <v>1000</v>
      </c>
      <c r="O1149" s="360" t="inlineStr">
        <is>
          <t>백분위</t>
        </is>
      </c>
      <c r="P1149" s="343" t="inlineStr">
        <is>
          <t>백분위</t>
        </is>
      </c>
      <c r="Q1149" s="342" t="inlineStr">
        <is>
          <t>1과목</t>
        </is>
      </c>
      <c r="R1149" s="344" t="n">
        <v>25</v>
      </c>
      <c r="S1149" s="345" t="n">
        <v>35</v>
      </c>
      <c r="T1149" s="362" t="n">
        <v>20</v>
      </c>
      <c r="U1149" s="361" t="n">
        <v>81.18000000000001</v>
      </c>
      <c r="V1149" s="346" t="n">
        <v>119.4859467455621</v>
      </c>
      <c r="W1149" s="348" t="n">
        <v>118.9577637216895</v>
      </c>
      <c r="X1149" s="347" t="n">
        <v>60.06</v>
      </c>
      <c r="Y1149" s="357" t="inlineStr"/>
      <c r="Z1149" s="365" t="inlineStr">
        <is>
          <t>2등급</t>
        </is>
      </c>
      <c r="AA1149" s="350" t="n">
        <v>196</v>
      </c>
      <c r="AB1149" s="349" t="inlineStr">
        <is>
          <t>만점</t>
        </is>
      </c>
      <c r="AC1149" s="350" t="n">
        <v>10</v>
      </c>
      <c r="AD1149" s="349" t="inlineStr">
        <is>
          <t>만점</t>
        </is>
      </c>
      <c r="AE1149" s="364" t="n">
        <v>0</v>
      </c>
      <c r="AF1149" s="366" t="n">
        <v>36.531</v>
      </c>
      <c r="AG1149" s="363" t="n">
        <v>0</v>
      </c>
      <c r="AH1149" s="635" t="inlineStr">
        <is>
          <t xml:space="preserve"> 미기10%과5%</t>
        </is>
      </c>
      <c r="AL1149" s="487" t="inlineStr">
        <is>
          <t>상명대 휴먼지능정보공학전공</t>
        </is>
      </c>
      <c r="AM1149" s="477" t="inlineStr">
        <is>
          <t>자연</t>
        </is>
      </c>
      <c r="AN1149" s="637" t="n">
        <v>100</v>
      </c>
      <c r="AO1149" s="478" t="n">
        <v>-1570</v>
      </c>
      <c r="AP1149" s="463" t="n">
        <v>-1570</v>
      </c>
      <c r="AQ1149" s="479" t="n">
        <v>0</v>
      </c>
      <c r="AR1149" s="476" t="inlineStr">
        <is>
          <t>15.83 → 14.38</t>
        </is>
      </c>
      <c r="BA1149" s="313" t="inlineStr">
        <is>
          <t>통합인문484</t>
        </is>
      </c>
    </row>
    <row r="1150" ht="16.5" customHeight="1" s="671">
      <c r="B1150" s="367" t="inlineStr">
        <is>
          <t>15.84</t>
        </is>
      </c>
      <c r="C1150" s="351" t="inlineStr">
        <is>
          <t>34,373</t>
        </is>
      </c>
      <c r="D1150" s="727" t="n">
        <v>-1570</v>
      </c>
      <c r="E1150" s="352" t="inlineStr"/>
      <c r="F1150" s="341" t="n">
        <v>81.16</v>
      </c>
      <c r="G1150" s="355" t="inlineStr">
        <is>
          <t>358.54</t>
        </is>
      </c>
      <c r="H1150" s="356" t="inlineStr">
        <is>
          <t>364.84</t>
        </is>
      </c>
      <c r="I1150" s="354" t="inlineStr">
        <is>
          <t>성신여대</t>
        </is>
      </c>
      <c r="J1150" s="340" t="inlineStr">
        <is>
          <t>컴퓨터공학과</t>
        </is>
      </c>
      <c r="K1150" s="339" t="inlineStr">
        <is>
          <t>자연</t>
        </is>
      </c>
      <c r="L1150" s="357" t="n">
        <v>9</v>
      </c>
      <c r="M1150" s="358" t="inlineStr">
        <is>
          <t xml:space="preserve">431.75 / </t>
        </is>
      </c>
      <c r="N1150" s="359" t="n">
        <v>500</v>
      </c>
      <c r="O1150" s="360" t="inlineStr">
        <is>
          <t>백분위</t>
        </is>
      </c>
      <c r="P1150" s="343" t="inlineStr">
        <is>
          <t>백분위</t>
        </is>
      </c>
      <c r="Q1150" s="342" t="inlineStr">
        <is>
          <t>2과목</t>
        </is>
      </c>
      <c r="R1150" s="344" t="n">
        <v>20</v>
      </c>
      <c r="S1150" s="345" t="n">
        <v>30</v>
      </c>
      <c r="T1150" s="362" t="n">
        <v>30</v>
      </c>
      <c r="U1150" s="361" t="n">
        <v>81.16</v>
      </c>
      <c r="V1150" s="346" t="n">
        <v>119.4740853658537</v>
      </c>
      <c r="W1150" s="348" t="n">
        <v>118.9512195121951</v>
      </c>
      <c r="X1150" s="347" t="n">
        <v>60.06</v>
      </c>
      <c r="Y1150" s="357" t="inlineStr"/>
      <c r="Z1150" s="365" t="inlineStr">
        <is>
          <t>2등급</t>
        </is>
      </c>
      <c r="AA1150" s="350" t="n">
        <v>97</v>
      </c>
      <c r="AB1150" s="349" t="inlineStr">
        <is>
          <t>만점</t>
        </is>
      </c>
      <c r="AC1150" s="350" t="n">
        <v>2</v>
      </c>
      <c r="AD1150" s="349" t="inlineStr">
        <is>
          <t>만점</t>
        </is>
      </c>
      <c r="AE1150" s="364" t="n">
        <v>0</v>
      </c>
      <c r="AF1150" s="366" t="n">
        <v>8.116</v>
      </c>
      <c r="AG1150" s="363" t="n">
        <v>0</v>
      </c>
      <c r="AH1150" s="635" t="inlineStr">
        <is>
          <t xml:space="preserve"> 과탐 상위한과목 백분위10%를 환산점수에 더함</t>
        </is>
      </c>
      <c r="AL1150" s="487" t="inlineStr">
        <is>
          <t>성신여대 컴퓨터공학과</t>
        </is>
      </c>
      <c r="AM1150" s="477" t="inlineStr">
        <is>
          <t>자연</t>
        </is>
      </c>
      <c r="AN1150" s="637" t="n">
        <v>100</v>
      </c>
      <c r="AO1150" s="478" t="n">
        <v>-1570</v>
      </c>
      <c r="AP1150" s="463" t="n">
        <v>-1570</v>
      </c>
      <c r="AQ1150" s="479" t="n">
        <v>0</v>
      </c>
      <c r="AR1150" s="476" t="inlineStr">
        <is>
          <t>15.85 → 14.40</t>
        </is>
      </c>
      <c r="BA1150" s="313" t="inlineStr">
        <is>
          <t>통합인문485</t>
        </is>
      </c>
    </row>
    <row r="1151" ht="16.5" customHeight="1" s="671">
      <c r="B1151" s="367" t="inlineStr">
        <is>
          <t>15.88</t>
        </is>
      </c>
      <c r="C1151" s="351" t="inlineStr">
        <is>
          <t>34,460</t>
        </is>
      </c>
      <c r="D1151" s="727" t="n">
        <v>-1570</v>
      </c>
      <c r="E1151" s="352" t="inlineStr">
        <is>
          <t>358.49</t>
        </is>
      </c>
      <c r="F1151" s="341" t="n">
        <v>81.13</v>
      </c>
      <c r="G1151" s="355" t="inlineStr">
        <is>
          <t>358.99</t>
        </is>
      </c>
      <c r="H1151" s="356" t="inlineStr">
        <is>
          <t>364.78</t>
        </is>
      </c>
      <c r="I1151" s="354" t="inlineStr">
        <is>
          <t>가천대</t>
        </is>
      </c>
      <c r="J1151" s="340" t="inlineStr">
        <is>
          <t>미디어커뮤니케이션학과</t>
        </is>
      </c>
      <c r="K1151" s="339" t="inlineStr">
        <is>
          <t>통합</t>
        </is>
      </c>
      <c r="L1151" s="357" t="n">
        <v>12</v>
      </c>
      <c r="M1151" s="358" t="inlineStr">
        <is>
          <t xml:space="preserve">83.9 / </t>
        </is>
      </c>
      <c r="N1151" s="359" t="n">
        <v>100</v>
      </c>
      <c r="O1151" s="360" t="inlineStr">
        <is>
          <t>백분위</t>
        </is>
      </c>
      <c r="P1151" s="343" t="inlineStr">
        <is>
          <t>백분위</t>
        </is>
      </c>
      <c r="Q1151" s="342" t="inlineStr">
        <is>
          <t>1과목</t>
        </is>
      </c>
      <c r="R1151" s="344" t="n">
        <v>35</v>
      </c>
      <c r="S1151" s="345" t="n">
        <v>25</v>
      </c>
      <c r="T1151" s="362" t="n">
        <v>20</v>
      </c>
      <c r="U1151" s="361" t="n">
        <v>81.13</v>
      </c>
      <c r="V1151" s="346" t="n">
        <v>119.453125</v>
      </c>
      <c r="W1151" s="348" t="n">
        <v>118.9396551724138</v>
      </c>
      <c r="X1151" s="347" t="n">
        <v>60.3</v>
      </c>
      <c r="Y1151" s="357" t="inlineStr"/>
      <c r="Z1151" s="365" t="inlineStr">
        <is>
          <t>2등급</t>
        </is>
      </c>
      <c r="AA1151" s="350" t="n">
        <v>19</v>
      </c>
      <c r="AB1151" s="349" t="inlineStr">
        <is>
          <t>만점</t>
        </is>
      </c>
      <c r="AC1151" s="350" t="n">
        <v>0</v>
      </c>
      <c r="AD1151" s="349" t="inlineStr">
        <is>
          <t>만점</t>
        </is>
      </c>
      <c r="AE1151" s="364" t="n">
        <v>0</v>
      </c>
      <c r="AF1151" s="366" t="n">
        <v>0</v>
      </c>
      <c r="AG1151" s="363" t="n">
        <v>0</v>
      </c>
      <c r="AH1151" s="635" t="inlineStr"/>
      <c r="AL1151" s="487" t="inlineStr">
        <is>
          <t>가천대 미디어커뮤니케이션학과</t>
        </is>
      </c>
      <c r="AM1151" s="477" t="inlineStr">
        <is>
          <t>통합</t>
        </is>
      </c>
      <c r="AN1151" s="637" t="n">
        <v>100</v>
      </c>
      <c r="AO1151" s="478" t="n">
        <v>-1570</v>
      </c>
      <c r="AP1151" s="463" t="n">
        <v>-726</v>
      </c>
      <c r="AQ1151" s="479" t="n">
        <v>-844</v>
      </c>
      <c r="AR1151" s="476" t="inlineStr">
        <is>
          <t>15.88 → 14.82</t>
        </is>
      </c>
      <c r="BA1151" s="313" t="inlineStr">
        <is>
          <t>통합인문486</t>
        </is>
      </c>
    </row>
    <row r="1152" ht="16.5" customHeight="1" s="671">
      <c r="B1152" s="367" t="inlineStr">
        <is>
          <t>15.90</t>
        </is>
      </c>
      <c r="C1152" s="351" t="inlineStr">
        <is>
          <t>34,503</t>
        </is>
      </c>
      <c r="D1152" s="727" t="n">
        <v>-1570</v>
      </c>
      <c r="E1152" s="352" t="inlineStr"/>
      <c r="F1152" s="341" t="n">
        <v>81.08</v>
      </c>
      <c r="G1152" s="355" t="inlineStr">
        <is>
          <t>358.43</t>
        </is>
      </c>
      <c r="H1152" s="356" t="inlineStr">
        <is>
          <t>364.74</t>
        </is>
      </c>
      <c r="I1152" s="354" t="inlineStr">
        <is>
          <t>한양대(ERICA)</t>
        </is>
      </c>
      <c r="J1152" s="340" t="inlineStr">
        <is>
          <t>신소재·반도체공</t>
        </is>
      </c>
      <c r="K1152" s="339" t="inlineStr">
        <is>
          <t>자연</t>
        </is>
      </c>
      <c r="L1152" s="357" t="n">
        <v>18</v>
      </c>
      <c r="M1152" s="358" t="inlineStr">
        <is>
          <t xml:space="preserve">894.54 / </t>
        </is>
      </c>
      <c r="N1152" s="359" t="n">
        <v>1000</v>
      </c>
      <c r="O1152" s="360" t="inlineStr">
        <is>
          <t>표점/만점</t>
        </is>
      </c>
      <c r="P1152" s="343" t="inlineStr">
        <is>
          <t>변표/만점</t>
        </is>
      </c>
      <c r="Q1152" s="342" t="inlineStr">
        <is>
          <t>2과목</t>
        </is>
      </c>
      <c r="R1152" s="344" t="n">
        <v>25</v>
      </c>
      <c r="S1152" s="345" t="n">
        <v>35</v>
      </c>
      <c r="T1152" s="362" t="n">
        <v>25</v>
      </c>
      <c r="U1152" s="361" t="n">
        <v>81.08</v>
      </c>
      <c r="V1152" s="346" t="n">
        <v>119.4266865684351</v>
      </c>
      <c r="W1152" s="348" t="n">
        <v>118.9250684515504</v>
      </c>
      <c r="X1152" s="347" t="n">
        <v>60.04</v>
      </c>
      <c r="Y1152" s="357" t="n">
        <v>60.66999999999999</v>
      </c>
      <c r="Z1152" s="365" t="inlineStr">
        <is>
          <t>2등급</t>
        </is>
      </c>
      <c r="AA1152" s="350" t="n">
        <v>149.25</v>
      </c>
      <c r="AB1152" s="349" t="inlineStr">
        <is>
          <t>만점</t>
        </is>
      </c>
      <c r="AC1152" s="350" t="n">
        <v>10</v>
      </c>
      <c r="AD1152" s="349" t="inlineStr">
        <is>
          <t>만점</t>
        </is>
      </c>
      <c r="AE1152" s="364" t="n">
        <v>0</v>
      </c>
      <c r="AF1152" s="366" t="n">
        <v>6.5</v>
      </c>
      <c r="AG1152" s="363" t="n">
        <v>0</v>
      </c>
      <c r="AH1152" s="635" t="inlineStr">
        <is>
          <t xml:space="preserve"> 과3%가산</t>
        </is>
      </c>
      <c r="AL1152" s="487" t="inlineStr">
        <is>
          <t>한양대(ERICA) 신소재·반도체공</t>
        </is>
      </c>
      <c r="AM1152" s="477" t="inlineStr">
        <is>
          <t>자연</t>
        </is>
      </c>
      <c r="AN1152" s="637" t="n">
        <v>100</v>
      </c>
      <c r="AO1152" s="478" t="n">
        <v>-1570</v>
      </c>
      <c r="AP1152" s="463" t="n">
        <v>-1570</v>
      </c>
      <c r="AQ1152" s="479" t="n">
        <v>0</v>
      </c>
      <c r="AR1152" s="476" t="inlineStr">
        <is>
          <t>15.91 → 14.46</t>
        </is>
      </c>
      <c r="BA1152" s="313" t="inlineStr">
        <is>
          <t>자연653</t>
        </is>
      </c>
    </row>
    <row r="1153" ht="16.5" customHeight="1" s="671">
      <c r="B1153" s="367" t="inlineStr">
        <is>
          <t>15.91</t>
        </is>
      </c>
      <c r="C1153" s="351" t="inlineStr">
        <is>
          <t>34,525</t>
        </is>
      </c>
      <c r="D1153" s="727" t="n">
        <v>-1570</v>
      </c>
      <c r="E1153" s="352" t="inlineStr"/>
      <c r="F1153" s="341" t="n">
        <v>81.05</v>
      </c>
      <c r="G1153" s="355" t="inlineStr">
        <is>
          <t>358.38</t>
        </is>
      </c>
      <c r="H1153" s="356" t="inlineStr">
        <is>
          <t>364.72</t>
        </is>
      </c>
      <c r="I1153" s="354" t="inlineStr">
        <is>
          <t>한양대(ERICA)</t>
        </is>
      </c>
      <c r="J1153" s="340" t="inlineStr">
        <is>
          <t>기계공학</t>
        </is>
      </c>
      <c r="K1153" s="339" t="inlineStr">
        <is>
          <t>자연</t>
        </is>
      </c>
      <c r="L1153" s="357" t="n">
        <v>36</v>
      </c>
      <c r="M1153" s="358" t="inlineStr">
        <is>
          <t xml:space="preserve">894.445 / </t>
        </is>
      </c>
      <c r="N1153" s="359" t="n">
        <v>1000</v>
      </c>
      <c r="O1153" s="360" t="inlineStr">
        <is>
          <t>표점/만점</t>
        </is>
      </c>
      <c r="P1153" s="343" t="inlineStr">
        <is>
          <t>변표/만점</t>
        </is>
      </c>
      <c r="Q1153" s="342" t="inlineStr">
        <is>
          <t>2과목</t>
        </is>
      </c>
      <c r="R1153" s="344" t="n">
        <v>25</v>
      </c>
      <c r="S1153" s="345" t="n">
        <v>35</v>
      </c>
      <c r="T1153" s="362" t="n">
        <v>25</v>
      </c>
      <c r="U1153" s="361" t="n">
        <v>81.05</v>
      </c>
      <c r="V1153" s="346" t="n">
        <v>119.4089480793372</v>
      </c>
      <c r="W1153" s="348" t="n">
        <v>118.9152816989447</v>
      </c>
      <c r="X1153" s="347" t="n">
        <v>60.03</v>
      </c>
      <c r="Y1153" s="357" t="n">
        <v>60.66</v>
      </c>
      <c r="Z1153" s="365" t="inlineStr">
        <is>
          <t>2등급</t>
        </is>
      </c>
      <c r="AA1153" s="350" t="n">
        <v>149.25</v>
      </c>
      <c r="AB1153" s="349" t="inlineStr">
        <is>
          <t>만점</t>
        </is>
      </c>
      <c r="AC1153" s="350" t="n">
        <v>10</v>
      </c>
      <c r="AD1153" s="349" t="inlineStr">
        <is>
          <t>만점</t>
        </is>
      </c>
      <c r="AE1153" s="364" t="n">
        <v>0</v>
      </c>
      <c r="AF1153" s="366" t="n">
        <v>6.499</v>
      </c>
      <c r="AG1153" s="363" t="n">
        <v>0</v>
      </c>
      <c r="AH1153" s="635" t="inlineStr">
        <is>
          <t xml:space="preserve"> 과3%가산</t>
        </is>
      </c>
      <c r="AL1153" s="487" t="inlineStr">
        <is>
          <t>한양대(ERICA) 기계공학</t>
        </is>
      </c>
      <c r="AM1153" s="477" t="inlineStr">
        <is>
          <t>자연</t>
        </is>
      </c>
      <c r="AN1153" s="637" t="n">
        <v>100</v>
      </c>
      <c r="AO1153" s="478" t="n">
        <v>-1570</v>
      </c>
      <c r="AP1153" s="463" t="n">
        <v>-1570</v>
      </c>
      <c r="AQ1153" s="479" t="n">
        <v>0</v>
      </c>
      <c r="AR1153" s="476" t="inlineStr">
        <is>
          <t>15.92 → 14.47</t>
        </is>
      </c>
      <c r="BA1153" s="313" t="inlineStr">
        <is>
          <t>자연654</t>
        </is>
      </c>
    </row>
    <row r="1154" ht="16.5" customHeight="1" s="671">
      <c r="B1154" s="367" t="inlineStr">
        <is>
          <t>15.92</t>
        </is>
      </c>
      <c r="C1154" s="351" t="inlineStr">
        <is>
          <t>34,546</t>
        </is>
      </c>
      <c r="D1154" s="727" t="n">
        <v>-1570</v>
      </c>
      <c r="E1154" s="352" t="inlineStr"/>
      <c r="F1154" s="341" t="n">
        <v>81.04000000000001</v>
      </c>
      <c r="G1154" s="355" t="inlineStr">
        <is>
          <t>358.36</t>
        </is>
      </c>
      <c r="H1154" s="356" t="inlineStr">
        <is>
          <t>364.72</t>
        </is>
      </c>
      <c r="I1154" s="354" t="inlineStr">
        <is>
          <t>인하대</t>
        </is>
      </c>
      <c r="J1154" s="340" t="inlineStr">
        <is>
          <t>해양과학과</t>
        </is>
      </c>
      <c r="K1154" s="339" t="inlineStr">
        <is>
          <t>자연</t>
        </is>
      </c>
      <c r="L1154" s="357" t="n">
        <v>5</v>
      </c>
      <c r="M1154" s="358" t="inlineStr">
        <is>
          <t xml:space="preserve">886.7 / </t>
        </is>
      </c>
      <c r="N1154" s="359" t="n">
        <v>1000</v>
      </c>
      <c r="O1154" s="360" t="inlineStr">
        <is>
          <t>표점/만점</t>
        </is>
      </c>
      <c r="P1154" s="343" t="inlineStr">
        <is>
          <t>변표/만점</t>
        </is>
      </c>
      <c r="Q1154" s="342" t="inlineStr">
        <is>
          <t>2과목</t>
        </is>
      </c>
      <c r="R1154" s="344" t="n">
        <v>25</v>
      </c>
      <c r="S1154" s="345" t="n">
        <v>35</v>
      </c>
      <c r="T1154" s="362" t="n">
        <v>30</v>
      </c>
      <c r="U1154" s="361" t="n">
        <v>81.04000000000001</v>
      </c>
      <c r="V1154" s="346" t="n">
        <v>119.4017219843243</v>
      </c>
      <c r="W1154" s="348" t="n">
        <v>118.911294887903</v>
      </c>
      <c r="X1154" s="347" t="n">
        <v>60.02</v>
      </c>
      <c r="Y1154" s="357" t="n">
        <v>60.66</v>
      </c>
      <c r="Z1154" s="365" t="inlineStr">
        <is>
          <t>2등급</t>
        </is>
      </c>
      <c r="AA1154" s="350" t="n">
        <v>98</v>
      </c>
      <c r="AB1154" s="349" t="inlineStr">
        <is>
          <t>만점</t>
        </is>
      </c>
      <c r="AC1154" s="350" t="n">
        <v>0</v>
      </c>
      <c r="AD1154" s="349" t="inlineStr">
        <is>
          <t>만점</t>
        </is>
      </c>
      <c r="AE1154" s="364" t="n">
        <v>0</v>
      </c>
      <c r="AF1154" s="366" t="n">
        <v>16.717</v>
      </c>
      <c r="AG1154" s="363" t="n">
        <v>0</v>
      </c>
      <c r="AH1154" s="635" t="inlineStr">
        <is>
          <t xml:space="preserve"> 미/기/과탐 3%</t>
        </is>
      </c>
      <c r="AL1154" s="487" t="inlineStr">
        <is>
          <t>인하대 해양과학과</t>
        </is>
      </c>
      <c r="AM1154" s="477" t="inlineStr">
        <is>
          <t>자연</t>
        </is>
      </c>
      <c r="AN1154" s="637" t="n">
        <v>100</v>
      </c>
      <c r="AO1154" s="478" t="n">
        <v>-1570</v>
      </c>
      <c r="AP1154" s="463" t="n">
        <v>-1570</v>
      </c>
      <c r="AQ1154" s="479" t="n">
        <v>0</v>
      </c>
      <c r="AR1154" s="476" t="inlineStr">
        <is>
          <t>15.92 → 14.47</t>
        </is>
      </c>
      <c r="BA1154" s="313" t="inlineStr">
        <is>
          <t>자연655</t>
        </is>
      </c>
    </row>
    <row r="1155" ht="16.5" customHeight="1" s="671">
      <c r="B1155" s="367" t="inlineStr">
        <is>
          <t>15.73</t>
        </is>
      </c>
      <c r="C1155" s="351" t="inlineStr">
        <is>
          <t>34,134</t>
        </is>
      </c>
      <c r="D1155" s="727" t="n">
        <v>-1570</v>
      </c>
      <c r="E1155" s="352" t="inlineStr">
        <is>
          <t>358.72</t>
        </is>
      </c>
      <c r="F1155" s="341" t="n">
        <v>81</v>
      </c>
      <c r="G1155" s="355" t="inlineStr">
        <is>
          <t>358.80</t>
        </is>
      </c>
      <c r="H1155" s="356" t="inlineStr">
        <is>
          <t>364.73</t>
        </is>
      </c>
      <c r="I1155" s="354" t="inlineStr">
        <is>
          <t>경북대</t>
        </is>
      </c>
      <c r="J1155" s="340" t="inlineStr">
        <is>
          <t>사회학과</t>
        </is>
      </c>
      <c r="K1155" s="339" t="inlineStr">
        <is>
          <t>통합</t>
        </is>
      </c>
      <c r="L1155" s="357" t="n">
        <v>7</v>
      </c>
      <c r="M1155" s="358" t="inlineStr">
        <is>
          <t xml:space="preserve">655.66 / </t>
        </is>
      </c>
      <c r="N1155" s="359" t="n">
        <v>1000</v>
      </c>
      <c r="O1155" s="360" t="inlineStr">
        <is>
          <t>표점</t>
        </is>
      </c>
      <c r="P1155" s="343" t="inlineStr">
        <is>
          <t>변표</t>
        </is>
      </c>
      <c r="Q1155" s="342" t="inlineStr">
        <is>
          <t>2과목</t>
        </is>
      </c>
      <c r="R1155" s="344" t="n">
        <v>38</v>
      </c>
      <c r="S1155" s="345" t="n">
        <v>25</v>
      </c>
      <c r="T1155" s="362" t="n">
        <v>25</v>
      </c>
      <c r="U1155" s="361" t="n">
        <v>81</v>
      </c>
      <c r="V1155" s="346" t="n">
        <v>119.377909323288</v>
      </c>
      <c r="W1155" s="348" t="n">
        <v>118.898156868021</v>
      </c>
      <c r="X1155" s="347" t="n">
        <v>60.26</v>
      </c>
      <c r="Y1155" s="357" t="n">
        <v>60.78</v>
      </c>
      <c r="Z1155" s="365" t="inlineStr">
        <is>
          <t>2등급</t>
        </is>
      </c>
      <c r="AA1155" s="350" t="n">
        <v>121.25</v>
      </c>
      <c r="AB1155" s="349" t="inlineStr">
        <is>
          <t>만점</t>
        </is>
      </c>
      <c r="AC1155" s="350" t="n">
        <v>10</v>
      </c>
      <c r="AD1155" s="349" t="inlineStr">
        <is>
          <t>만점</t>
        </is>
      </c>
      <c r="AE1155" s="364" t="n">
        <v>0</v>
      </c>
      <c r="AF1155" s="366" t="n">
        <v>0</v>
      </c>
      <c r="AG1155" s="363" t="n">
        <v>0</v>
      </c>
      <c r="AH1155" s="635" t="inlineStr">
        <is>
          <t xml:space="preserve"> 과탐(Ⅰ,Ⅱ)/ 과탐(Ⅱ,Ⅱ) 5%가산</t>
        </is>
      </c>
      <c r="AL1155" s="487" t="inlineStr">
        <is>
          <t>경북대 사회학과</t>
        </is>
      </c>
      <c r="AM1155" s="477" t="inlineStr">
        <is>
          <t>통합</t>
        </is>
      </c>
      <c r="AN1155" s="637" t="n">
        <v>100</v>
      </c>
      <c r="AO1155" s="478" t="n">
        <v>-1570</v>
      </c>
      <c r="AP1155" s="463" t="n">
        <v>-725</v>
      </c>
      <c r="AQ1155" s="479" t="n">
        <v>-845</v>
      </c>
      <c r="AR1155" s="476" t="inlineStr">
        <is>
          <t>15.93 → 14.87</t>
        </is>
      </c>
      <c r="BA1155" s="313" t="inlineStr">
        <is>
          <t>통합인문487</t>
        </is>
      </c>
    </row>
    <row r="1156" ht="16.5" customHeight="1" s="671">
      <c r="B1156" s="367" t="inlineStr">
        <is>
          <t>15.93</t>
        </is>
      </c>
      <c r="C1156" s="351" t="inlineStr">
        <is>
          <t>34,568</t>
        </is>
      </c>
      <c r="D1156" s="727" t="n">
        <v>-1570</v>
      </c>
      <c r="E1156" s="352" t="inlineStr">
        <is>
          <t>358.29</t>
        </is>
      </c>
      <c r="F1156" s="341" t="n">
        <v>81</v>
      </c>
      <c r="G1156" s="355" t="inlineStr">
        <is>
          <t>358.79</t>
        </is>
      </c>
      <c r="H1156" s="356" t="inlineStr">
        <is>
          <t>364.73</t>
        </is>
      </c>
      <c r="I1156" s="354" t="inlineStr">
        <is>
          <t>가천대</t>
        </is>
      </c>
      <c r="J1156" s="340" t="inlineStr">
        <is>
          <t>경영학과</t>
        </is>
      </c>
      <c r="K1156" s="339" t="inlineStr">
        <is>
          <t>통합</t>
        </is>
      </c>
      <c r="L1156" s="357" t="n">
        <v>48</v>
      </c>
      <c r="M1156" s="358" t="inlineStr">
        <is>
          <t xml:space="preserve">83.8 / </t>
        </is>
      </c>
      <c r="N1156" s="359" t="n">
        <v>100</v>
      </c>
      <c r="O1156" s="360" t="inlineStr">
        <is>
          <t>백분위</t>
        </is>
      </c>
      <c r="P1156" s="343" t="inlineStr">
        <is>
          <t>백분위</t>
        </is>
      </c>
      <c r="Q1156" s="342" t="inlineStr">
        <is>
          <t>1과목</t>
        </is>
      </c>
      <c r="R1156" s="344" t="n">
        <v>35</v>
      </c>
      <c r="S1156" s="345" t="n">
        <v>25</v>
      </c>
      <c r="T1156" s="362" t="n">
        <v>20</v>
      </c>
      <c r="U1156" s="361" t="n">
        <v>81</v>
      </c>
      <c r="V1156" s="346" t="n">
        <v>119.375</v>
      </c>
      <c r="W1156" s="348" t="n">
        <v>118.8965517241379</v>
      </c>
      <c r="X1156" s="347" t="n">
        <v>60.26</v>
      </c>
      <c r="Y1156" s="357" t="inlineStr"/>
      <c r="Z1156" s="365" t="inlineStr">
        <is>
          <t>2등급</t>
        </is>
      </c>
      <c r="AA1156" s="350" t="n">
        <v>19</v>
      </c>
      <c r="AB1156" s="349" t="inlineStr">
        <is>
          <t>만점</t>
        </is>
      </c>
      <c r="AC1156" s="350" t="n">
        <v>0</v>
      </c>
      <c r="AD1156" s="349" t="inlineStr">
        <is>
          <t>만점</t>
        </is>
      </c>
      <c r="AE1156" s="364" t="n">
        <v>0</v>
      </c>
      <c r="AF1156" s="366" t="n">
        <v>0</v>
      </c>
      <c r="AG1156" s="363" t="n">
        <v>0</v>
      </c>
      <c r="AH1156" s="635" t="inlineStr"/>
      <c r="AL1156" s="487" t="inlineStr">
        <is>
          <t>가천대 경영학과</t>
        </is>
      </c>
      <c r="AM1156" s="477" t="inlineStr">
        <is>
          <t>통합</t>
        </is>
      </c>
      <c r="AN1156" s="637" t="n">
        <v>100</v>
      </c>
      <c r="AO1156" s="478" t="n">
        <v>-1570</v>
      </c>
      <c r="AP1156" s="463" t="n">
        <v>-725</v>
      </c>
      <c r="AQ1156" s="479" t="n">
        <v>-845</v>
      </c>
      <c r="AR1156" s="476" t="inlineStr">
        <is>
          <t>15.93 → 14.87</t>
        </is>
      </c>
      <c r="BA1156" s="313" t="inlineStr">
        <is>
          <t>통합인문488</t>
        </is>
      </c>
    </row>
    <row r="1157" ht="16.5" customHeight="1" s="671">
      <c r="B1157" s="367" t="inlineStr">
        <is>
          <t>15.93</t>
        </is>
      </c>
      <c r="C1157" s="351" t="inlineStr">
        <is>
          <t>34,568</t>
        </is>
      </c>
      <c r="D1157" s="727" t="n">
        <v>-1570</v>
      </c>
      <c r="E1157" s="352" t="inlineStr"/>
      <c r="F1157" s="341" t="n">
        <v>81</v>
      </c>
      <c r="G1157" s="355" t="inlineStr">
        <is>
          <t>358.30</t>
        </is>
      </c>
      <c r="H1157" s="356" t="inlineStr">
        <is>
          <t>364.71</t>
        </is>
      </c>
      <c r="I1157" s="354" t="inlineStr">
        <is>
          <t>가천대</t>
        </is>
      </c>
      <c r="J1157" s="340" t="inlineStr">
        <is>
          <t>반도체물리학과</t>
        </is>
      </c>
      <c r="K1157" s="339" t="inlineStr">
        <is>
          <t>자연</t>
        </is>
      </c>
      <c r="L1157" s="357" t="n">
        <v>15</v>
      </c>
      <c r="M1157" s="358" t="inlineStr">
        <is>
          <t xml:space="preserve">83.8 / </t>
        </is>
      </c>
      <c r="N1157" s="359" t="n">
        <v>100</v>
      </c>
      <c r="O1157" s="360" t="inlineStr">
        <is>
          <t>백분위</t>
        </is>
      </c>
      <c r="P1157" s="343" t="inlineStr">
        <is>
          <t>백분위</t>
        </is>
      </c>
      <c r="Q1157" s="342" t="inlineStr">
        <is>
          <t>1과목</t>
        </is>
      </c>
      <c r="R1157" s="344" t="n">
        <v>25</v>
      </c>
      <c r="S1157" s="345" t="n">
        <v>35</v>
      </c>
      <c r="T1157" s="362" t="n">
        <v>20</v>
      </c>
      <c r="U1157" s="361" t="n">
        <v>81</v>
      </c>
      <c r="V1157" s="346" t="n">
        <v>119.375</v>
      </c>
      <c r="W1157" s="348" t="n">
        <v>118.8965517241379</v>
      </c>
      <c r="X1157" s="347" t="n">
        <v>60.01</v>
      </c>
      <c r="Y1157" s="357" t="inlineStr"/>
      <c r="Z1157" s="365" t="inlineStr">
        <is>
          <t>2등급</t>
        </is>
      </c>
      <c r="AA1157" s="350" t="n">
        <v>19</v>
      </c>
      <c r="AB1157" s="349" t="inlineStr">
        <is>
          <t>만점</t>
        </is>
      </c>
      <c r="AC1157" s="350" t="n">
        <v>0</v>
      </c>
      <c r="AD1157" s="349" t="inlineStr">
        <is>
          <t>만점</t>
        </is>
      </c>
      <c r="AE1157" s="364" t="n">
        <v>0</v>
      </c>
      <c r="AF1157" s="366" t="n">
        <v>0</v>
      </c>
      <c r="AG1157" s="363" t="n">
        <v>0</v>
      </c>
      <c r="AH1157" s="635" t="inlineStr"/>
      <c r="AL1157" s="487" t="inlineStr">
        <is>
          <t>가천대 반도체물리학과</t>
        </is>
      </c>
      <c r="AM1157" s="477" t="inlineStr">
        <is>
          <t>자연</t>
        </is>
      </c>
      <c r="AN1157" s="637" t="n">
        <v>100</v>
      </c>
      <c r="AO1157" s="478" t="n">
        <v>-1570</v>
      </c>
      <c r="AP1157" s="463" t="n">
        <v>-1570</v>
      </c>
      <c r="AQ1157" s="479" t="n">
        <v>0</v>
      </c>
      <c r="AR1157" s="476" t="inlineStr">
        <is>
          <t>15.93 → 14.48</t>
        </is>
      </c>
      <c r="BA1157" s="313" t="inlineStr">
        <is>
          <t>통합인문489</t>
        </is>
      </c>
    </row>
    <row r="1158" ht="16.5" customHeight="1" s="671">
      <c r="B1158" s="367" t="inlineStr">
        <is>
          <t>15.93</t>
        </is>
      </c>
      <c r="C1158" s="351" t="inlineStr">
        <is>
          <t>34,568</t>
        </is>
      </c>
      <c r="D1158" s="727" t="n">
        <v>-1570</v>
      </c>
      <c r="E1158" s="352" t="inlineStr"/>
      <c r="F1158" s="341" t="n">
        <v>80.98999999999999</v>
      </c>
      <c r="G1158" s="355" t="inlineStr">
        <is>
          <t>358.27</t>
        </is>
      </c>
      <c r="H1158" s="356" t="inlineStr">
        <is>
          <t>364.70</t>
        </is>
      </c>
      <c r="I1158" s="354" t="inlineStr">
        <is>
          <t>단국대</t>
        </is>
      </c>
      <c r="J1158" s="340" t="inlineStr">
        <is>
          <t>소프트웨어학과</t>
        </is>
      </c>
      <c r="K1158" s="339" t="inlineStr">
        <is>
          <t>자연</t>
        </is>
      </c>
      <c r="L1158" s="357" t="n">
        <v>17</v>
      </c>
      <c r="M1158" s="358" t="inlineStr">
        <is>
          <t xml:space="preserve">866.7 / </t>
        </is>
      </c>
      <c r="N1158" s="359" t="n">
        <v>1000</v>
      </c>
      <c r="O1158" s="360" t="inlineStr">
        <is>
          <t>백분위</t>
        </is>
      </c>
      <c r="P1158" s="343" t="inlineStr">
        <is>
          <t>백분위</t>
        </is>
      </c>
      <c r="Q1158" s="342" t="inlineStr">
        <is>
          <t>2과목</t>
        </is>
      </c>
      <c r="R1158" s="344" t="n">
        <v>20</v>
      </c>
      <c r="S1158" s="345" t="n">
        <v>35</v>
      </c>
      <c r="T1158" s="362" t="n">
        <v>30</v>
      </c>
      <c r="U1158" s="361" t="n">
        <v>80.98999999999999</v>
      </c>
      <c r="V1158" s="346" t="n">
        <v>119.3661473087819</v>
      </c>
      <c r="W1158" s="348" t="n">
        <v>118.8916674807072</v>
      </c>
      <c r="X1158" s="347" t="n">
        <v>60.01</v>
      </c>
      <c r="Y1158" s="357" t="inlineStr"/>
      <c r="Z1158" s="365" t="inlineStr">
        <is>
          <t>2등급</t>
        </is>
      </c>
      <c r="AA1158" s="350" t="n">
        <v>147</v>
      </c>
      <c r="AB1158" s="349" t="inlineStr">
        <is>
          <t>만점</t>
        </is>
      </c>
      <c r="AC1158" s="350" t="n">
        <v>5</v>
      </c>
      <c r="AD1158" s="349" t="inlineStr">
        <is>
          <t>만점</t>
        </is>
      </c>
      <c r="AE1158" s="364" t="n">
        <v>0</v>
      </c>
      <c r="AF1158" s="366" t="n">
        <v>26.322</v>
      </c>
      <c r="AG1158" s="363" t="n">
        <v>0</v>
      </c>
      <c r="AH1158" s="635" t="inlineStr">
        <is>
          <t xml:space="preserve"> 미기5%과탐5%</t>
        </is>
      </c>
      <c r="AL1158" s="487" t="inlineStr">
        <is>
          <t>단국대 소프트웨어학과</t>
        </is>
      </c>
      <c r="AM1158" s="477" t="inlineStr">
        <is>
          <t>자연</t>
        </is>
      </c>
      <c r="AN1158" s="637" t="n">
        <v>100</v>
      </c>
      <c r="AO1158" s="478" t="n">
        <v>-1570</v>
      </c>
      <c r="AP1158" s="463" t="n">
        <v>-1570</v>
      </c>
      <c r="AQ1158" s="479" t="n">
        <v>0</v>
      </c>
      <c r="AR1158" s="476" t="inlineStr">
        <is>
          <t>15.93 → 14.48</t>
        </is>
      </c>
      <c r="BA1158" s="313" t="inlineStr">
        <is>
          <t>통합인문490</t>
        </is>
      </c>
    </row>
    <row r="1159" ht="16.5" customHeight="1" s="671">
      <c r="B1159" s="367" t="inlineStr">
        <is>
          <t>15.74</t>
        </is>
      </c>
      <c r="C1159" s="351" t="inlineStr">
        <is>
          <t>34,156</t>
        </is>
      </c>
      <c r="D1159" s="727" t="n">
        <v>-1570</v>
      </c>
      <c r="E1159" s="352" t="inlineStr">
        <is>
          <t>358.69</t>
        </is>
      </c>
      <c r="F1159" s="341" t="n">
        <v>80.98</v>
      </c>
      <c r="G1159" s="355" t="inlineStr">
        <is>
          <t>358.76</t>
        </is>
      </c>
      <c r="H1159" s="356" t="inlineStr">
        <is>
          <t>364.72</t>
        </is>
      </c>
      <c r="I1159" s="354" t="inlineStr">
        <is>
          <t>경북대</t>
        </is>
      </c>
      <c r="J1159" s="340" t="inlineStr">
        <is>
          <t>사회과학대학 자율학부</t>
        </is>
      </c>
      <c r="K1159" s="339" t="inlineStr">
        <is>
          <t>통합</t>
        </is>
      </c>
      <c r="L1159" s="357" t="n">
        <v>3</v>
      </c>
      <c r="M1159" s="358" t="inlineStr">
        <is>
          <t xml:space="preserve">655.6 / </t>
        </is>
      </c>
      <c r="N1159" s="359" t="n">
        <v>1000</v>
      </c>
      <c r="O1159" s="360" t="inlineStr">
        <is>
          <t>표점</t>
        </is>
      </c>
      <c r="P1159" s="343" t="inlineStr">
        <is>
          <t>변표</t>
        </is>
      </c>
      <c r="Q1159" s="342" t="inlineStr">
        <is>
          <t>2과목</t>
        </is>
      </c>
      <c r="R1159" s="344" t="n">
        <v>38</v>
      </c>
      <c r="S1159" s="345" t="n">
        <v>25</v>
      </c>
      <c r="T1159" s="362" t="n">
        <v>25</v>
      </c>
      <c r="U1159" s="361" t="n">
        <v>80.98</v>
      </c>
      <c r="V1159" s="346" t="n">
        <v>119.3625620524536</v>
      </c>
      <c r="W1159" s="348" t="n">
        <v>118.8896894082502</v>
      </c>
      <c r="X1159" s="347" t="n">
        <v>60.25</v>
      </c>
      <c r="Y1159" s="357" t="n">
        <v>60.78</v>
      </c>
      <c r="Z1159" s="365" t="inlineStr">
        <is>
          <t>2등급</t>
        </is>
      </c>
      <c r="AA1159" s="350" t="n">
        <v>121.25</v>
      </c>
      <c r="AB1159" s="349" t="inlineStr">
        <is>
          <t>만점</t>
        </is>
      </c>
      <c r="AC1159" s="350" t="n">
        <v>10</v>
      </c>
      <c r="AD1159" s="349" t="inlineStr">
        <is>
          <t>만점</t>
        </is>
      </c>
      <c r="AE1159" s="364" t="n">
        <v>0</v>
      </c>
      <c r="AF1159" s="366" t="n">
        <v>0</v>
      </c>
      <c r="AG1159" s="363" t="n">
        <v>0</v>
      </c>
      <c r="AH1159" s="635" t="inlineStr">
        <is>
          <t xml:space="preserve"> 과탐(Ⅰ,Ⅱ)/ 과탐(Ⅱ,Ⅱ) 5%가산</t>
        </is>
      </c>
      <c r="AL1159" s="487" t="inlineStr">
        <is>
          <t>경북대 사회과학대학 자율학부</t>
        </is>
      </c>
      <c r="AM1159" s="477" t="inlineStr">
        <is>
          <t>통합</t>
        </is>
      </c>
      <c r="AN1159" s="637" t="n">
        <v>100</v>
      </c>
      <c r="AO1159" s="478" t="n">
        <v>-1570</v>
      </c>
      <c r="AP1159" s="463" t="n">
        <v>-725</v>
      </c>
      <c r="AQ1159" s="479" t="n">
        <v>-845</v>
      </c>
      <c r="AR1159" s="476" t="inlineStr">
        <is>
          <t>15.94 → 14.88</t>
        </is>
      </c>
      <c r="BA1159" s="313" t="inlineStr">
        <is>
          <t>자연656</t>
        </is>
      </c>
    </row>
    <row r="1160" ht="16.5" customHeight="1" s="671">
      <c r="B1160" s="367" t="inlineStr">
        <is>
          <t>15.94</t>
        </is>
      </c>
      <c r="C1160" s="351" t="inlineStr">
        <is>
          <t>34,590</t>
        </is>
      </c>
      <c r="D1160" s="727" t="n">
        <v>-1570</v>
      </c>
      <c r="E1160" s="352" t="inlineStr"/>
      <c r="F1160" s="341" t="n">
        <v>80.95999999999999</v>
      </c>
      <c r="G1160" s="355" t="inlineStr">
        <is>
          <t>358.23</t>
        </is>
      </c>
      <c r="H1160" s="356" t="inlineStr">
        <is>
          <t>364.21</t>
        </is>
      </c>
      <c r="I1160" s="354" t="inlineStr">
        <is>
          <t>연세대(미래)</t>
        </is>
      </c>
      <c r="J1160" s="340" t="inlineStr">
        <is>
          <t>물리치료학과</t>
        </is>
      </c>
      <c r="K1160" s="339" t="inlineStr">
        <is>
          <t>통합</t>
        </is>
      </c>
      <c r="L1160" s="357" t="n">
        <v>6</v>
      </c>
      <c r="M1160" s="358" t="inlineStr">
        <is>
          <t xml:space="preserve">659.26 / </t>
        </is>
      </c>
      <c r="N1160" s="359" t="n">
        <v>1000</v>
      </c>
      <c r="O1160" s="360" t="inlineStr">
        <is>
          <t>표점</t>
        </is>
      </c>
      <c r="P1160" s="343" t="inlineStr">
        <is>
          <t>변표</t>
        </is>
      </c>
      <c r="Q1160" s="342" t="inlineStr">
        <is>
          <t>1과목</t>
        </is>
      </c>
      <c r="R1160" s="344" t="n">
        <v>29</v>
      </c>
      <c r="S1160" s="345" t="n">
        <v>29</v>
      </c>
      <c r="T1160" s="362" t="n">
        <v>29</v>
      </c>
      <c r="U1160" s="361" t="n">
        <v>80.95999999999999</v>
      </c>
      <c r="V1160" s="346" t="n">
        <v>119.3486518967499</v>
      </c>
      <c r="W1160" s="348" t="n">
        <v>118.8820148395861</v>
      </c>
      <c r="X1160" s="347" t="n">
        <v>60</v>
      </c>
      <c r="Y1160" s="357" t="n">
        <v>60.63</v>
      </c>
      <c r="Z1160" s="365" t="inlineStr">
        <is>
          <t>2등급</t>
        </is>
      </c>
      <c r="AA1160" s="350" t="n">
        <v>135.71</v>
      </c>
      <c r="AB1160" s="349" t="inlineStr">
        <is>
          <t>만점</t>
        </is>
      </c>
      <c r="AC1160" s="350" t="n">
        <v>10</v>
      </c>
      <c r="AD1160" s="349" t="inlineStr">
        <is>
          <t>만점</t>
        </is>
      </c>
      <c r="AE1160" s="364" t="n">
        <v>0</v>
      </c>
      <c r="AF1160" s="366" t="n">
        <v>0</v>
      </c>
      <c r="AG1160" s="363" t="n">
        <v>0</v>
      </c>
      <c r="AH1160" s="635" t="inlineStr"/>
      <c r="AL1160" s="487" t="inlineStr">
        <is>
          <t>연세대(미래) 물리치료학과</t>
        </is>
      </c>
      <c r="AM1160" s="477" t="inlineStr">
        <is>
          <t>통합</t>
        </is>
      </c>
      <c r="AN1160" s="637" t="n">
        <v>100</v>
      </c>
      <c r="AO1160" s="478" t="n">
        <v>-1570</v>
      </c>
      <c r="AP1160" s="463" t="n">
        <v>-724</v>
      </c>
      <c r="AQ1160" s="479" t="n">
        <v>-846</v>
      </c>
      <c r="AR1160" s="476" t="inlineStr">
        <is>
          <t>16.18 → 15.12</t>
        </is>
      </c>
      <c r="BA1160" s="313" t="inlineStr">
        <is>
          <t>통합인문491</t>
        </is>
      </c>
    </row>
    <row r="1161" ht="16.5" customHeight="1" s="671">
      <c r="B1161" s="367" t="inlineStr">
        <is>
          <t>15.94</t>
        </is>
      </c>
      <c r="C1161" s="351" t="inlineStr">
        <is>
          <t>34,590</t>
        </is>
      </c>
      <c r="D1161" s="727" t="n">
        <v>-1570</v>
      </c>
      <c r="E1161" s="352" t="inlineStr">
        <is>
          <t>358.24</t>
        </is>
      </c>
      <c r="F1161" s="341" t="n">
        <v>80.95999999999999</v>
      </c>
      <c r="G1161" s="355" t="inlineStr">
        <is>
          <t>358.73</t>
        </is>
      </c>
      <c r="H1161" s="356" t="inlineStr">
        <is>
          <t>364.72</t>
        </is>
      </c>
      <c r="I1161" s="354" t="inlineStr">
        <is>
          <t>연세대</t>
        </is>
      </c>
      <c r="J1161" s="340" t="inlineStr">
        <is>
          <t>인문계열(한마음학생)</t>
        </is>
      </c>
      <c r="K1161" s="339" t="inlineStr">
        <is>
          <t>통합</t>
        </is>
      </c>
      <c r="L1161" s="357" t="inlineStr"/>
      <c r="M1161" s="358" t="inlineStr">
        <is>
          <t xml:space="preserve">653.5 / </t>
        </is>
      </c>
      <c r="N1161" s="359" t="n">
        <v>1000</v>
      </c>
      <c r="O1161" s="360" t="inlineStr">
        <is>
          <t>표점</t>
        </is>
      </c>
      <c r="P1161" s="343" t="inlineStr">
        <is>
          <t>변표</t>
        </is>
      </c>
      <c r="Q1161" s="342" t="inlineStr">
        <is>
          <t>2과목</t>
        </is>
      </c>
      <c r="R1161" s="344" t="n">
        <v>38</v>
      </c>
      <c r="S1161" s="345" t="n">
        <v>25</v>
      </c>
      <c r="T1161" s="362" t="n">
        <v>25</v>
      </c>
      <c r="U1161" s="361" t="n">
        <v>80.95999999999999</v>
      </c>
      <c r="V1161" s="346" t="n">
        <v>119.350585487425</v>
      </c>
      <c r="W1161" s="348" t="n">
        <v>118.8830816482345</v>
      </c>
      <c r="X1161" s="347" t="n">
        <v>60.25</v>
      </c>
      <c r="Y1161" s="357" t="n">
        <v>60.63</v>
      </c>
      <c r="Z1161" s="365" t="inlineStr">
        <is>
          <t>1등급</t>
        </is>
      </c>
      <c r="AA1161" s="350" t="n">
        <v>125</v>
      </c>
      <c r="AB1161" s="349" t="inlineStr">
        <is>
          <t>만점</t>
        </is>
      </c>
      <c r="AC1161" s="350" t="n">
        <v>0</v>
      </c>
      <c r="AD1161" s="349" t="inlineStr">
        <is>
          <t>만점</t>
        </is>
      </c>
      <c r="AE1161" s="364" t="n">
        <v>0</v>
      </c>
      <c r="AF1161" s="366" t="n">
        <v>4.547</v>
      </c>
      <c r="AG1161" s="363" t="n">
        <v>0</v>
      </c>
      <c r="AH1161" s="635" t="inlineStr">
        <is>
          <t xml:space="preserve"> 사탐3%가산</t>
        </is>
      </c>
      <c r="AL1161" s="487" t="inlineStr">
        <is>
          <t>연세대 인문계열(한마음학생)</t>
        </is>
      </c>
      <c r="AM1161" s="477" t="inlineStr">
        <is>
          <t>통합</t>
        </is>
      </c>
      <c r="AN1161" s="637" t="n">
        <v>100</v>
      </c>
      <c r="AO1161" s="478" t="n">
        <v>-1570</v>
      </c>
      <c r="AP1161" s="463" t="n">
        <v>-725</v>
      </c>
      <c r="AQ1161" s="479" t="n">
        <v>-845</v>
      </c>
      <c r="AR1161" s="476" t="inlineStr">
        <is>
          <t>15.94 → 14.88</t>
        </is>
      </c>
      <c r="BA1161" s="313" t="inlineStr">
        <is>
          <t>통합인문492</t>
        </is>
      </c>
    </row>
    <row r="1162" ht="16.5" customHeight="1" s="671">
      <c r="B1162" s="367" t="inlineStr">
        <is>
          <t>15.94</t>
        </is>
      </c>
      <c r="C1162" s="351" t="inlineStr">
        <is>
          <t>34,590</t>
        </is>
      </c>
      <c r="D1162" s="727" t="n">
        <v>-1570</v>
      </c>
      <c r="E1162" s="352" t="inlineStr">
        <is>
          <t>358.18</t>
        </is>
      </c>
      <c r="F1162" s="341" t="n">
        <v>80.92</v>
      </c>
      <c r="G1162" s="355" t="inlineStr">
        <is>
          <t>358.67</t>
        </is>
      </c>
      <c r="H1162" s="356" t="inlineStr">
        <is>
          <t>364.71</t>
        </is>
      </c>
      <c r="I1162" s="354" t="inlineStr">
        <is>
          <t>한양대(ERICA)</t>
        </is>
      </c>
      <c r="J1162" s="340" t="inlineStr">
        <is>
          <t>미디어</t>
        </is>
      </c>
      <c r="K1162" s="339" t="inlineStr">
        <is>
          <t>통합</t>
        </is>
      </c>
      <c r="L1162" s="357" t="n">
        <v>20</v>
      </c>
      <c r="M1162" s="358" t="inlineStr">
        <is>
          <t xml:space="preserve">894.485 / </t>
        </is>
      </c>
      <c r="N1162" s="359" t="n">
        <v>1000</v>
      </c>
      <c r="O1162" s="360" t="inlineStr">
        <is>
          <t>표점/만점</t>
        </is>
      </c>
      <c r="P1162" s="343" t="inlineStr">
        <is>
          <t>변표/만점</t>
        </is>
      </c>
      <c r="Q1162" s="342" t="inlineStr">
        <is>
          <t>2과목</t>
        </is>
      </c>
      <c r="R1162" s="344" t="n">
        <v>30</v>
      </c>
      <c r="S1162" s="345" t="n">
        <v>30</v>
      </c>
      <c r="T1162" s="362" t="n">
        <v>25</v>
      </c>
      <c r="U1162" s="361" t="n">
        <v>80.92</v>
      </c>
      <c r="V1162" s="346" t="n">
        <v>119.3271159380283</v>
      </c>
      <c r="W1162" s="348" t="n">
        <v>118.8701329313259</v>
      </c>
      <c r="X1162" s="347" t="n">
        <v>60.24</v>
      </c>
      <c r="Y1162" s="357" t="n">
        <v>60.62</v>
      </c>
      <c r="Z1162" s="365" t="inlineStr">
        <is>
          <t>2등급</t>
        </is>
      </c>
      <c r="AA1162" s="350" t="n">
        <v>149.25</v>
      </c>
      <c r="AB1162" s="349" t="inlineStr">
        <is>
          <t>만점</t>
        </is>
      </c>
      <c r="AC1162" s="350" t="n">
        <v>10</v>
      </c>
      <c r="AD1162" s="349" t="inlineStr">
        <is>
          <t>만점</t>
        </is>
      </c>
      <c r="AE1162" s="364" t="n">
        <v>0</v>
      </c>
      <c r="AF1162" s="366" t="n">
        <v>6.495</v>
      </c>
      <c r="AG1162" s="363" t="n">
        <v>0</v>
      </c>
      <c r="AH1162" s="635" t="inlineStr">
        <is>
          <t xml:space="preserve"> 사3%가산</t>
        </is>
      </c>
      <c r="AL1162" s="487" t="inlineStr">
        <is>
          <t>한양대(ERICA) 미디어</t>
        </is>
      </c>
      <c r="AM1162" s="477" t="inlineStr">
        <is>
          <t>통합</t>
        </is>
      </c>
      <c r="AN1162" s="637" t="n">
        <v>100</v>
      </c>
      <c r="AO1162" s="478" t="n">
        <v>-1570</v>
      </c>
      <c r="AP1162" s="463" t="n">
        <v>-725</v>
      </c>
      <c r="AQ1162" s="479" t="n">
        <v>-845</v>
      </c>
      <c r="AR1162" s="476" t="inlineStr">
        <is>
          <t>15.95 → 14.89</t>
        </is>
      </c>
      <c r="BA1162" s="313" t="inlineStr">
        <is>
          <t>자연657</t>
        </is>
      </c>
    </row>
    <row r="1163" ht="16.5" customHeight="1" s="671">
      <c r="B1163" s="367" t="inlineStr">
        <is>
          <t>15.95</t>
        </is>
      </c>
      <c r="C1163" s="351" t="inlineStr">
        <is>
          <t>34,612</t>
        </is>
      </c>
      <c r="D1163" s="727" t="n">
        <v>-1570</v>
      </c>
      <c r="E1163" s="352" t="inlineStr"/>
      <c r="F1163" s="341" t="n">
        <v>80.91</v>
      </c>
      <c r="G1163" s="355" t="inlineStr">
        <is>
          <t>358.15</t>
        </is>
      </c>
      <c r="H1163" s="356" t="inlineStr">
        <is>
          <t>364.67</t>
        </is>
      </c>
      <c r="I1163" s="354" t="inlineStr">
        <is>
          <t>단국대</t>
        </is>
      </c>
      <c r="J1163" s="340" t="inlineStr">
        <is>
          <t>사이버보안학과</t>
        </is>
      </c>
      <c r="K1163" s="339" t="inlineStr">
        <is>
          <t>자연</t>
        </is>
      </c>
      <c r="L1163" s="357" t="n">
        <v>12</v>
      </c>
      <c r="M1163" s="358" t="inlineStr">
        <is>
          <t xml:space="preserve">866 / </t>
        </is>
      </c>
      <c r="N1163" s="359" t="n">
        <v>1000</v>
      </c>
      <c r="O1163" s="360" t="inlineStr">
        <is>
          <t>백분위</t>
        </is>
      </c>
      <c r="P1163" s="343" t="inlineStr">
        <is>
          <t>백분위</t>
        </is>
      </c>
      <c r="Q1163" s="342" t="inlineStr">
        <is>
          <t>2과목</t>
        </is>
      </c>
      <c r="R1163" s="344" t="n">
        <v>20</v>
      </c>
      <c r="S1163" s="345" t="n">
        <v>35</v>
      </c>
      <c r="T1163" s="362" t="n">
        <v>30</v>
      </c>
      <c r="U1163" s="361" t="n">
        <v>80.91</v>
      </c>
      <c r="V1163" s="346" t="n">
        <v>119.3165722379603</v>
      </c>
      <c r="W1163" s="348" t="n">
        <v>118.8643157174954</v>
      </c>
      <c r="X1163" s="347" t="n">
        <v>59.98</v>
      </c>
      <c r="Y1163" s="357" t="inlineStr"/>
      <c r="Z1163" s="365" t="inlineStr">
        <is>
          <t>2등급</t>
        </is>
      </c>
      <c r="AA1163" s="350" t="n">
        <v>147</v>
      </c>
      <c r="AB1163" s="349" t="inlineStr">
        <is>
          <t>만점</t>
        </is>
      </c>
      <c r="AC1163" s="350" t="n">
        <v>5</v>
      </c>
      <c r="AD1163" s="349" t="inlineStr">
        <is>
          <t>만점</t>
        </is>
      </c>
      <c r="AE1163" s="364" t="n">
        <v>0</v>
      </c>
      <c r="AF1163" s="366" t="n">
        <v>26.296</v>
      </c>
      <c r="AG1163" s="363" t="n">
        <v>0</v>
      </c>
      <c r="AH1163" s="635" t="inlineStr">
        <is>
          <t xml:space="preserve"> 미기5%과탐5%</t>
        </is>
      </c>
      <c r="AL1163" s="487" t="inlineStr">
        <is>
          <t>단국대 사이버보안학과</t>
        </is>
      </c>
      <c r="AM1163" s="477" t="inlineStr">
        <is>
          <t>자연</t>
        </is>
      </c>
      <c r="AN1163" s="637" t="n">
        <v>100</v>
      </c>
      <c r="AO1163" s="478" t="n">
        <v>-1570</v>
      </c>
      <c r="AP1163" s="463" t="n">
        <v>-1570</v>
      </c>
      <c r="AQ1163" s="479" t="n">
        <v>0</v>
      </c>
      <c r="AR1163" s="476" t="inlineStr">
        <is>
          <t>15.95 → 14.50</t>
        </is>
      </c>
      <c r="BA1163" s="313" t="inlineStr">
        <is>
          <t>자연658</t>
        </is>
      </c>
    </row>
    <row r="1164" ht="16.5" customHeight="1" s="671">
      <c r="B1164" s="367" t="inlineStr">
        <is>
          <t>15.95</t>
        </is>
      </c>
      <c r="C1164" s="351" t="inlineStr">
        <is>
          <t>34,612</t>
        </is>
      </c>
      <c r="D1164" s="727" t="n">
        <v>-1570</v>
      </c>
      <c r="E1164" s="352" t="inlineStr">
        <is>
          <t>358.16</t>
        </is>
      </c>
      <c r="F1164" s="341" t="n">
        <v>80.91</v>
      </c>
      <c r="G1164" s="355" t="inlineStr">
        <is>
          <t>358.65</t>
        </is>
      </c>
      <c r="H1164" s="356" t="inlineStr">
        <is>
          <t>364.70</t>
        </is>
      </c>
      <c r="I1164" s="354" t="inlineStr">
        <is>
          <t>한국외국어대</t>
        </is>
      </c>
      <c r="J1164" s="340" t="inlineStr">
        <is>
          <t>글로벌스포츠산업학부</t>
        </is>
      </c>
      <c r="K1164" s="339" t="inlineStr">
        <is>
          <t>통합</t>
        </is>
      </c>
      <c r="L1164" s="357" t="n">
        <v>11</v>
      </c>
      <c r="M1164" s="358" t="inlineStr">
        <is>
          <t xml:space="preserve">626.9 / </t>
        </is>
      </c>
      <c r="N1164" s="359" t="n">
        <v>700</v>
      </c>
      <c r="O1164" s="360" t="inlineStr">
        <is>
          <t>표점/만점</t>
        </is>
      </c>
      <c r="P1164" s="343" t="inlineStr">
        <is>
          <t>변표/만점</t>
        </is>
      </c>
      <c r="Q1164" s="342" t="inlineStr">
        <is>
          <t>2과목</t>
        </is>
      </c>
      <c r="R1164" s="344" t="n">
        <v>30</v>
      </c>
      <c r="S1164" s="345" t="n">
        <v>35</v>
      </c>
      <c r="T1164" s="362" t="n">
        <v>20</v>
      </c>
      <c r="U1164" s="361" t="n">
        <v>80.91</v>
      </c>
      <c r="V1164" s="346" t="n">
        <v>119.317109401888</v>
      </c>
      <c r="W1164" s="348" t="n">
        <v>118.8646120838003</v>
      </c>
      <c r="X1164" s="347" t="n">
        <v>60.23</v>
      </c>
      <c r="Y1164" s="357" t="n">
        <v>62.57</v>
      </c>
      <c r="Z1164" s="365" t="inlineStr">
        <is>
          <t>2등급</t>
        </is>
      </c>
      <c r="AA1164" s="350" t="n">
        <v>103.5</v>
      </c>
      <c r="AB1164" s="349" t="inlineStr">
        <is>
          <t>만점</t>
        </is>
      </c>
      <c r="AC1164" s="350" t="n">
        <v>10</v>
      </c>
      <c r="AD1164" s="349" t="inlineStr">
        <is>
          <t>만점</t>
        </is>
      </c>
      <c r="AE1164" s="364" t="n">
        <v>0</v>
      </c>
      <c r="AF1164" s="366" t="n">
        <v>0</v>
      </c>
      <c r="AG1164" s="363" t="n">
        <v>0</v>
      </c>
      <c r="AH1164" s="635" t="inlineStr"/>
      <c r="AL1164" s="487" t="inlineStr">
        <is>
          <t>한국외국어대 글로벌스포츠산업학부</t>
        </is>
      </c>
      <c r="AM1164" s="477" t="inlineStr">
        <is>
          <t>통합</t>
        </is>
      </c>
      <c r="AN1164" s="637" t="n">
        <v>100</v>
      </c>
      <c r="AO1164" s="478" t="n">
        <v>-1570</v>
      </c>
      <c r="AP1164" s="463" t="n">
        <v>-725</v>
      </c>
      <c r="AQ1164" s="479" t="n">
        <v>-845</v>
      </c>
      <c r="AR1164" s="476" t="inlineStr">
        <is>
          <t>15.95 → 14.89</t>
        </is>
      </c>
      <c r="BA1164" s="313" t="inlineStr">
        <is>
          <t>자연659</t>
        </is>
      </c>
    </row>
    <row r="1165" ht="16.5" customHeight="1" s="671">
      <c r="B1165" s="367" t="inlineStr">
        <is>
          <t>15.98</t>
        </is>
      </c>
      <c r="C1165" s="351" t="inlineStr">
        <is>
          <t>34,677</t>
        </is>
      </c>
      <c r="D1165" s="727" t="n">
        <v>-1570</v>
      </c>
      <c r="E1165" s="352" t="inlineStr">
        <is>
          <t>358.10</t>
        </is>
      </c>
      <c r="F1165" s="341" t="n">
        <v>80.88</v>
      </c>
      <c r="G1165" s="355" t="inlineStr">
        <is>
          <t>358.59</t>
        </is>
      </c>
      <c r="H1165" s="356" t="inlineStr">
        <is>
          <t>364.67</t>
        </is>
      </c>
      <c r="I1165" s="354" t="inlineStr">
        <is>
          <t>가천대</t>
        </is>
      </c>
      <c r="J1165" s="340" t="inlineStr">
        <is>
          <t>금융·빅데이터학부</t>
        </is>
      </c>
      <c r="K1165" s="339" t="inlineStr">
        <is>
          <t>통합</t>
        </is>
      </c>
      <c r="L1165" s="357" t="n">
        <v>40</v>
      </c>
      <c r="M1165" s="358" t="inlineStr">
        <is>
          <t xml:space="preserve">83.7 / </t>
        </is>
      </c>
      <c r="N1165" s="359" t="n">
        <v>100</v>
      </c>
      <c r="O1165" s="360" t="inlineStr">
        <is>
          <t>백분위</t>
        </is>
      </c>
      <c r="P1165" s="343" t="inlineStr">
        <is>
          <t>백분위</t>
        </is>
      </c>
      <c r="Q1165" s="342" t="inlineStr">
        <is>
          <t>1과목</t>
        </is>
      </c>
      <c r="R1165" s="344" t="n">
        <v>35</v>
      </c>
      <c r="S1165" s="345" t="n">
        <v>25</v>
      </c>
      <c r="T1165" s="362" t="n">
        <v>20</v>
      </c>
      <c r="U1165" s="361" t="n">
        <v>80.88</v>
      </c>
      <c r="V1165" s="346" t="n">
        <v>119.296875</v>
      </c>
      <c r="W1165" s="348" t="n">
        <v>118.8534482758621</v>
      </c>
      <c r="X1165" s="347" t="n">
        <v>60.22</v>
      </c>
      <c r="Y1165" s="357" t="inlineStr"/>
      <c r="Z1165" s="365" t="inlineStr">
        <is>
          <t>2등급</t>
        </is>
      </c>
      <c r="AA1165" s="350" t="n">
        <v>19</v>
      </c>
      <c r="AB1165" s="349" t="inlineStr">
        <is>
          <t>만점</t>
        </is>
      </c>
      <c r="AC1165" s="350" t="n">
        <v>0</v>
      </c>
      <c r="AD1165" s="349" t="inlineStr">
        <is>
          <t>만점</t>
        </is>
      </c>
      <c r="AE1165" s="364" t="n">
        <v>0</v>
      </c>
      <c r="AF1165" s="366" t="n">
        <v>0</v>
      </c>
      <c r="AG1165" s="363" t="n">
        <v>0</v>
      </c>
      <c r="AH1165" s="635" t="inlineStr"/>
      <c r="AL1165" s="487" t="inlineStr">
        <is>
          <t>가천대 금융·빅데이터학부</t>
        </is>
      </c>
      <c r="AM1165" s="477" t="inlineStr">
        <is>
          <t>통합</t>
        </is>
      </c>
      <c r="AN1165" s="637" t="n">
        <v>100</v>
      </c>
      <c r="AO1165" s="478" t="n">
        <v>-1570</v>
      </c>
      <c r="AP1165" s="463" t="n">
        <v>-725</v>
      </c>
      <c r="AQ1165" s="479" t="n">
        <v>-845</v>
      </c>
      <c r="AR1165" s="476" t="inlineStr">
        <is>
          <t>15.98 → 14.92</t>
        </is>
      </c>
      <c r="BA1165" s="313" t="inlineStr">
        <is>
          <t>자연660</t>
        </is>
      </c>
    </row>
    <row r="1166" ht="16.5" customHeight="1" s="671">
      <c r="B1166" s="367" t="inlineStr">
        <is>
          <t>15.97</t>
        </is>
      </c>
      <c r="C1166" s="351" t="inlineStr">
        <is>
          <t>34,655</t>
        </is>
      </c>
      <c r="D1166" s="727" t="n">
        <v>-1570</v>
      </c>
      <c r="E1166" s="352" t="inlineStr"/>
      <c r="F1166" s="341" t="n">
        <v>80.88</v>
      </c>
      <c r="G1166" s="355" t="inlineStr">
        <is>
          <t>358.10</t>
        </is>
      </c>
      <c r="H1166" s="356" t="inlineStr">
        <is>
          <t>364.65</t>
        </is>
      </c>
      <c r="I1166" s="354" t="inlineStr">
        <is>
          <t>가천대</t>
        </is>
      </c>
      <c r="J1166" s="340" t="inlineStr">
        <is>
          <t>기계공학부</t>
        </is>
      </c>
      <c r="K1166" s="339" t="inlineStr">
        <is>
          <t>자연</t>
        </is>
      </c>
      <c r="L1166" s="357" t="n">
        <v>70</v>
      </c>
      <c r="M1166" s="358" t="inlineStr">
        <is>
          <t xml:space="preserve">83.7 / </t>
        </is>
      </c>
      <c r="N1166" s="359" t="n">
        <v>100</v>
      </c>
      <c r="O1166" s="360" t="inlineStr">
        <is>
          <t>백분위</t>
        </is>
      </c>
      <c r="P1166" s="343" t="inlineStr">
        <is>
          <t>백분위</t>
        </is>
      </c>
      <c r="Q1166" s="342" t="inlineStr">
        <is>
          <t>1과목</t>
        </is>
      </c>
      <c r="R1166" s="344" t="n">
        <v>25</v>
      </c>
      <c r="S1166" s="345" t="n">
        <v>35</v>
      </c>
      <c r="T1166" s="362" t="n">
        <v>20</v>
      </c>
      <c r="U1166" s="361" t="n">
        <v>80.88</v>
      </c>
      <c r="V1166" s="346" t="n">
        <v>119.296875</v>
      </c>
      <c r="W1166" s="348" t="n">
        <v>118.8534482758621</v>
      </c>
      <c r="X1166" s="347" t="n">
        <v>59.97</v>
      </c>
      <c r="Y1166" s="357" t="inlineStr"/>
      <c r="Z1166" s="365" t="inlineStr">
        <is>
          <t>2등급</t>
        </is>
      </c>
      <c r="AA1166" s="350" t="n">
        <v>19</v>
      </c>
      <c r="AB1166" s="349" t="inlineStr">
        <is>
          <t>만점</t>
        </is>
      </c>
      <c r="AC1166" s="350" t="n">
        <v>0</v>
      </c>
      <c r="AD1166" s="349" t="inlineStr">
        <is>
          <t>만점</t>
        </is>
      </c>
      <c r="AE1166" s="364" t="n">
        <v>0</v>
      </c>
      <c r="AF1166" s="366" t="n">
        <v>0</v>
      </c>
      <c r="AG1166" s="363" t="n">
        <v>0</v>
      </c>
      <c r="AH1166" s="635" t="inlineStr"/>
      <c r="AL1166" s="487" t="inlineStr">
        <is>
          <t>가천대 기계공학부</t>
        </is>
      </c>
      <c r="AM1166" s="477" t="inlineStr">
        <is>
          <t>자연</t>
        </is>
      </c>
      <c r="AN1166" s="637" t="n">
        <v>100</v>
      </c>
      <c r="AO1166" s="478" t="n">
        <v>-1570</v>
      </c>
      <c r="AP1166" s="463" t="n">
        <v>-1570</v>
      </c>
      <c r="AQ1166" s="479" t="n">
        <v>0</v>
      </c>
      <c r="AR1166" s="476" t="inlineStr">
        <is>
          <t>15.98 → 14.53</t>
        </is>
      </c>
      <c r="BA1166" s="313" t="inlineStr">
        <is>
          <t>통합인문493</t>
        </is>
      </c>
    </row>
    <row r="1167" ht="16.5" customHeight="1" s="671">
      <c r="B1167" s="367" t="inlineStr">
        <is>
          <t>15.97</t>
        </is>
      </c>
      <c r="C1167" s="351" t="inlineStr">
        <is>
          <t>34,655</t>
        </is>
      </c>
      <c r="D1167" s="727" t="n">
        <v>-1570</v>
      </c>
      <c r="E1167" s="352" t="inlineStr"/>
      <c r="F1167" s="341" t="n">
        <v>80.88</v>
      </c>
      <c r="G1167" s="355" t="inlineStr">
        <is>
          <t>358.10</t>
        </is>
      </c>
      <c r="H1167" s="356" t="inlineStr">
        <is>
          <t>364.65</t>
        </is>
      </c>
      <c r="I1167" s="354" t="inlineStr">
        <is>
          <t>가천대</t>
        </is>
      </c>
      <c r="J1167" s="340" t="inlineStr">
        <is>
          <t>전기공학과</t>
        </is>
      </c>
      <c r="K1167" s="339" t="inlineStr">
        <is>
          <t>자연</t>
        </is>
      </c>
      <c r="L1167" s="357" t="n">
        <v>20</v>
      </c>
      <c r="M1167" s="358" t="inlineStr">
        <is>
          <t xml:space="preserve">83.7 / </t>
        </is>
      </c>
      <c r="N1167" s="359" t="n">
        <v>100</v>
      </c>
      <c r="O1167" s="360" t="inlineStr">
        <is>
          <t>백분위</t>
        </is>
      </c>
      <c r="P1167" s="343" t="inlineStr">
        <is>
          <t>백분위</t>
        </is>
      </c>
      <c r="Q1167" s="342" t="inlineStr">
        <is>
          <t>1과목</t>
        </is>
      </c>
      <c r="R1167" s="344" t="n">
        <v>25</v>
      </c>
      <c r="S1167" s="345" t="n">
        <v>35</v>
      </c>
      <c r="T1167" s="362" t="n">
        <v>20</v>
      </c>
      <c r="U1167" s="361" t="n">
        <v>80.88</v>
      </c>
      <c r="V1167" s="346" t="n">
        <v>119.296875</v>
      </c>
      <c r="W1167" s="348" t="n">
        <v>118.8534482758621</v>
      </c>
      <c r="X1167" s="347" t="n">
        <v>59.97</v>
      </c>
      <c r="Y1167" s="357" t="inlineStr"/>
      <c r="Z1167" s="365" t="inlineStr">
        <is>
          <t>2등급</t>
        </is>
      </c>
      <c r="AA1167" s="350" t="n">
        <v>19</v>
      </c>
      <c r="AB1167" s="349" t="inlineStr">
        <is>
          <t>만점</t>
        </is>
      </c>
      <c r="AC1167" s="350" t="n">
        <v>0</v>
      </c>
      <c r="AD1167" s="349" t="inlineStr">
        <is>
          <t>만점</t>
        </is>
      </c>
      <c r="AE1167" s="364" t="n">
        <v>0</v>
      </c>
      <c r="AF1167" s="366" t="n">
        <v>0</v>
      </c>
      <c r="AG1167" s="363" t="n">
        <v>0</v>
      </c>
      <c r="AH1167" s="635" t="inlineStr"/>
      <c r="AL1167" s="487" t="inlineStr">
        <is>
          <t>가천대 전기공학과</t>
        </is>
      </c>
      <c r="AM1167" s="477" t="inlineStr">
        <is>
          <t>자연</t>
        </is>
      </c>
      <c r="AN1167" s="637" t="n">
        <v>100</v>
      </c>
      <c r="AO1167" s="478" t="n">
        <v>-1570</v>
      </c>
      <c r="AP1167" s="463" t="n">
        <v>-1570</v>
      </c>
      <c r="AQ1167" s="479" t="n">
        <v>0</v>
      </c>
      <c r="AR1167" s="476" t="inlineStr">
        <is>
          <t>15.98 → 14.53</t>
        </is>
      </c>
      <c r="BA1167" s="313" t="inlineStr">
        <is>
          <t>통합인문494</t>
        </is>
      </c>
    </row>
    <row r="1168" ht="16.5" customHeight="1" s="671">
      <c r="B1168" s="367" t="inlineStr">
        <is>
          <t>15.97</t>
        </is>
      </c>
      <c r="C1168" s="351" t="inlineStr">
        <is>
          <t>34,655</t>
        </is>
      </c>
      <c r="D1168" s="727" t="n">
        <v>-1570</v>
      </c>
      <c r="E1168" s="352" t="inlineStr"/>
      <c r="F1168" s="341" t="n">
        <v>80.88</v>
      </c>
      <c r="G1168" s="355" t="inlineStr">
        <is>
          <t>358.10</t>
        </is>
      </c>
      <c r="H1168" s="356" t="inlineStr">
        <is>
          <t>364.65</t>
        </is>
      </c>
      <c r="I1168" s="354" t="inlineStr">
        <is>
          <t>가천대</t>
        </is>
      </c>
      <c r="J1168" s="340" t="inlineStr">
        <is>
          <t>스마트보안학과</t>
        </is>
      </c>
      <c r="K1168" s="339" t="inlineStr">
        <is>
          <t>자연</t>
        </is>
      </c>
      <c r="L1168" s="357" t="n">
        <v>17</v>
      </c>
      <c r="M1168" s="358" t="inlineStr">
        <is>
          <t xml:space="preserve">83.7 / </t>
        </is>
      </c>
      <c r="N1168" s="359" t="n">
        <v>100</v>
      </c>
      <c r="O1168" s="360" t="inlineStr">
        <is>
          <t>백분위</t>
        </is>
      </c>
      <c r="P1168" s="343" t="inlineStr">
        <is>
          <t>백분위</t>
        </is>
      </c>
      <c r="Q1168" s="342" t="inlineStr">
        <is>
          <t>1과목</t>
        </is>
      </c>
      <c r="R1168" s="344" t="n">
        <v>25</v>
      </c>
      <c r="S1168" s="345" t="n">
        <v>35</v>
      </c>
      <c r="T1168" s="362" t="n">
        <v>20</v>
      </c>
      <c r="U1168" s="361" t="n">
        <v>80.88</v>
      </c>
      <c r="V1168" s="346" t="n">
        <v>119.296875</v>
      </c>
      <c r="W1168" s="348" t="n">
        <v>118.8534482758621</v>
      </c>
      <c r="X1168" s="347" t="n">
        <v>59.97</v>
      </c>
      <c r="Y1168" s="357" t="inlineStr"/>
      <c r="Z1168" s="365" t="inlineStr">
        <is>
          <t>2등급</t>
        </is>
      </c>
      <c r="AA1168" s="350" t="n">
        <v>19</v>
      </c>
      <c r="AB1168" s="349" t="inlineStr">
        <is>
          <t>만점</t>
        </is>
      </c>
      <c r="AC1168" s="350" t="n">
        <v>0</v>
      </c>
      <c r="AD1168" s="349" t="inlineStr">
        <is>
          <t>만점</t>
        </is>
      </c>
      <c r="AE1168" s="364" t="n">
        <v>0</v>
      </c>
      <c r="AF1168" s="366" t="n">
        <v>0</v>
      </c>
      <c r="AG1168" s="363" t="n">
        <v>0</v>
      </c>
      <c r="AH1168" s="635" t="inlineStr"/>
      <c r="AL1168" s="487" t="inlineStr">
        <is>
          <t>가천대 스마트보안학과</t>
        </is>
      </c>
      <c r="AM1168" s="477" t="inlineStr">
        <is>
          <t>자연</t>
        </is>
      </c>
      <c r="AN1168" s="637" t="n">
        <v>100</v>
      </c>
      <c r="AO1168" s="478" t="n">
        <v>-1570</v>
      </c>
      <c r="AP1168" s="463" t="n">
        <v>-1570</v>
      </c>
      <c r="AQ1168" s="479" t="n">
        <v>0</v>
      </c>
      <c r="AR1168" s="476" t="inlineStr">
        <is>
          <t>15.98 → 14.53</t>
        </is>
      </c>
      <c r="BA1168" s="313" t="inlineStr">
        <is>
          <t>통합인문495</t>
        </is>
      </c>
    </row>
    <row r="1169" ht="16.5" customHeight="1" s="671">
      <c r="B1169" s="367" t="inlineStr">
        <is>
          <t>15.98</t>
        </is>
      </c>
      <c r="C1169" s="351" t="inlineStr">
        <is>
          <t>34,677</t>
        </is>
      </c>
      <c r="D1169" s="727" t="n">
        <v>-1570</v>
      </c>
      <c r="E1169" s="352" t="inlineStr">
        <is>
          <t>358.10</t>
        </is>
      </c>
      <c r="F1169" s="341" t="n">
        <v>80.88</v>
      </c>
      <c r="G1169" s="355" t="inlineStr">
        <is>
          <t>358.59</t>
        </is>
      </c>
      <c r="H1169" s="356" t="inlineStr">
        <is>
          <t>364.67</t>
        </is>
      </c>
      <c r="I1169" s="354" t="inlineStr">
        <is>
          <t>단국대</t>
        </is>
      </c>
      <c r="J1169" s="340" t="inlineStr">
        <is>
          <t>도시계획‧부동산학부</t>
        </is>
      </c>
      <c r="K1169" s="339" t="inlineStr">
        <is>
          <t>통합</t>
        </is>
      </c>
      <c r="L1169" s="357" t="n">
        <v>15</v>
      </c>
      <c r="M1169" s="358" t="inlineStr">
        <is>
          <t xml:space="preserve">848 / </t>
        </is>
      </c>
      <c r="N1169" s="359" t="n">
        <v>1000</v>
      </c>
      <c r="O1169" s="360" t="inlineStr">
        <is>
          <t>백분위</t>
        </is>
      </c>
      <c r="P1169" s="343" t="inlineStr">
        <is>
          <t>백분위</t>
        </is>
      </c>
      <c r="Q1169" s="342" t="inlineStr">
        <is>
          <t>2과목</t>
        </is>
      </c>
      <c r="R1169" s="344" t="n">
        <v>35</v>
      </c>
      <c r="S1169" s="345" t="n">
        <v>25</v>
      </c>
      <c r="T1169" s="362" t="n">
        <v>20</v>
      </c>
      <c r="U1169" s="361" t="n">
        <v>80.88</v>
      </c>
      <c r="V1169" s="346" t="n">
        <v>119.296875</v>
      </c>
      <c r="W1169" s="348" t="n">
        <v>118.8534482758621</v>
      </c>
      <c r="X1169" s="347" t="n">
        <v>60.22</v>
      </c>
      <c r="Y1169" s="357" t="inlineStr"/>
      <c r="Z1169" s="365" t="inlineStr">
        <is>
          <t>2등급</t>
        </is>
      </c>
      <c r="AA1169" s="350" t="n">
        <v>196</v>
      </c>
      <c r="AB1169" s="349" t="inlineStr">
        <is>
          <t>만점</t>
        </is>
      </c>
      <c r="AC1169" s="350" t="n">
        <v>5</v>
      </c>
      <c r="AD1169" s="349" t="inlineStr">
        <is>
          <t>만점</t>
        </is>
      </c>
      <c r="AE1169" s="364" t="n">
        <v>0</v>
      </c>
      <c r="AF1169" s="366" t="n">
        <v>0</v>
      </c>
      <c r="AG1169" s="363" t="n">
        <v>0</v>
      </c>
      <c r="AH1169" s="635" t="inlineStr"/>
      <c r="AL1169" s="487" t="inlineStr">
        <is>
          <t>단국대 도시계획‧부동산학부</t>
        </is>
      </c>
      <c r="AM1169" s="477" t="inlineStr">
        <is>
          <t>통합</t>
        </is>
      </c>
      <c r="AN1169" s="637" t="n">
        <v>100</v>
      </c>
      <c r="AO1169" s="478" t="n">
        <v>-1570</v>
      </c>
      <c r="AP1169" s="463" t="n">
        <v>-725</v>
      </c>
      <c r="AQ1169" s="479" t="n">
        <v>-845</v>
      </c>
      <c r="AR1169" s="476" t="inlineStr">
        <is>
          <t>15.98 → 14.92</t>
        </is>
      </c>
      <c r="BA1169" s="313" t="inlineStr">
        <is>
          <t>통합인문496</t>
        </is>
      </c>
    </row>
    <row r="1170" ht="16.5" customHeight="1" s="671">
      <c r="B1170" s="367" t="inlineStr">
        <is>
          <t>15.99</t>
        </is>
      </c>
      <c r="C1170" s="351" t="inlineStr">
        <is>
          <t>34,698</t>
        </is>
      </c>
      <c r="D1170" s="727" t="n">
        <v>-1570</v>
      </c>
      <c r="E1170" s="352" t="inlineStr"/>
      <c r="F1170" s="341" t="n">
        <v>80.86</v>
      </c>
      <c r="G1170" s="355" t="inlineStr">
        <is>
          <t>358.07</t>
        </is>
      </c>
      <c r="H1170" s="356" t="inlineStr">
        <is>
          <t>364.63</t>
        </is>
      </c>
      <c r="I1170" s="354" t="inlineStr">
        <is>
          <t>경북대</t>
        </is>
      </c>
      <c r="J1170" s="340" t="inlineStr">
        <is>
          <t>고분자공학과</t>
        </is>
      </c>
      <c r="K1170" s="339" t="inlineStr">
        <is>
          <t>자연</t>
        </is>
      </c>
      <c r="L1170" s="357" t="n">
        <v>6</v>
      </c>
      <c r="M1170" s="358" t="inlineStr">
        <is>
          <t xml:space="preserve">654.28 / </t>
        </is>
      </c>
      <c r="N1170" s="359" t="n">
        <v>1000</v>
      </c>
      <c r="O1170" s="360" t="inlineStr">
        <is>
          <t>표점</t>
        </is>
      </c>
      <c r="P1170" s="343" t="inlineStr">
        <is>
          <t>변표</t>
        </is>
      </c>
      <c r="Q1170" s="342" t="inlineStr">
        <is>
          <t>2과목</t>
        </is>
      </c>
      <c r="R1170" s="344" t="n">
        <v>25</v>
      </c>
      <c r="S1170" s="345" t="n">
        <v>38</v>
      </c>
      <c r="T1170" s="362" t="n">
        <v>25</v>
      </c>
      <c r="U1170" s="361" t="n">
        <v>80.86</v>
      </c>
      <c r="V1170" s="346" t="n">
        <v>119.2872551802441</v>
      </c>
      <c r="W1170" s="348" t="n">
        <v>118.8481407891002</v>
      </c>
      <c r="X1170" s="347" t="n">
        <v>59.97</v>
      </c>
      <c r="Y1170" s="357" t="n">
        <v>60.44</v>
      </c>
      <c r="Z1170" s="365" t="inlineStr">
        <is>
          <t>2등급</t>
        </is>
      </c>
      <c r="AA1170" s="350" t="n">
        <v>121.25</v>
      </c>
      <c r="AB1170" s="349" t="inlineStr">
        <is>
          <t>만점</t>
        </is>
      </c>
      <c r="AC1170" s="350" t="n">
        <v>10</v>
      </c>
      <c r="AD1170" s="349" t="inlineStr">
        <is>
          <t>만점</t>
        </is>
      </c>
      <c r="AE1170" s="364" t="n">
        <v>0</v>
      </c>
      <c r="AF1170" s="366" t="n">
        <v>0</v>
      </c>
      <c r="AG1170" s="363" t="n">
        <v>0</v>
      </c>
      <c r="AH1170" s="635" t="inlineStr"/>
      <c r="AL1170" s="487" t="inlineStr">
        <is>
          <t>경북대 고분자공학과</t>
        </is>
      </c>
      <c r="AM1170" s="477" t="inlineStr">
        <is>
          <t>자연</t>
        </is>
      </c>
      <c r="AN1170" s="637" t="n">
        <v>100</v>
      </c>
      <c r="AO1170" s="478" t="n">
        <v>-1570</v>
      </c>
      <c r="AP1170" s="463" t="n">
        <v>-1570</v>
      </c>
      <c r="AQ1170" s="479" t="n">
        <v>0</v>
      </c>
      <c r="AR1170" s="476" t="inlineStr">
        <is>
          <t>16.00 → 14.55</t>
        </is>
      </c>
      <c r="BA1170" s="313" t="inlineStr">
        <is>
          <t>통합인문497</t>
        </is>
      </c>
    </row>
    <row r="1171" ht="16.5" customHeight="1" s="671">
      <c r="B1171" s="367" t="inlineStr">
        <is>
          <t>16.00</t>
        </is>
      </c>
      <c r="C1171" s="351" t="inlineStr">
        <is>
          <t>34,720</t>
        </is>
      </c>
      <c r="D1171" s="727" t="n">
        <v>-1570</v>
      </c>
      <c r="E1171" s="352" t="inlineStr">
        <is>
          <t>358.34</t>
        </is>
      </c>
      <c r="F1171" s="341" t="n">
        <v>80.84999999999999</v>
      </c>
      <c r="G1171" s="355" t="inlineStr">
        <is>
          <t>358.06</t>
        </is>
      </c>
      <c r="H1171" s="356" t="inlineStr">
        <is>
          <t>364.63</t>
        </is>
      </c>
      <c r="I1171" s="354" t="inlineStr">
        <is>
          <t>한양대(ERICA)</t>
        </is>
      </c>
      <c r="J1171" s="340" t="inlineStr">
        <is>
          <t>에너지바이오학</t>
        </is>
      </c>
      <c r="K1171" s="339" t="inlineStr">
        <is>
          <t>자연</t>
        </is>
      </c>
      <c r="L1171" s="357" t="n">
        <v>18</v>
      </c>
      <c r="M1171" s="358" t="inlineStr">
        <is>
          <t xml:space="preserve">893.787 / </t>
        </is>
      </c>
      <c r="N1171" s="359" t="n">
        <v>1000</v>
      </c>
      <c r="O1171" s="360" t="inlineStr">
        <is>
          <t>표점/만점</t>
        </is>
      </c>
      <c r="P1171" s="343" t="inlineStr">
        <is>
          <t>변표/만점</t>
        </is>
      </c>
      <c r="Q1171" s="342" t="inlineStr">
        <is>
          <t>2과목</t>
        </is>
      </c>
      <c r="R1171" s="344" t="n">
        <v>25</v>
      </c>
      <c r="S1171" s="345" t="n">
        <v>35</v>
      </c>
      <c r="T1171" s="362" t="n">
        <v>25</v>
      </c>
      <c r="U1171" s="361" t="n">
        <v>80.84999999999999</v>
      </c>
      <c r="V1171" s="346" t="n">
        <v>119.283150834008</v>
      </c>
      <c r="W1171" s="348" t="n">
        <v>118.8458763222113</v>
      </c>
      <c r="X1171" s="347" t="n">
        <v>59.97</v>
      </c>
      <c r="Y1171" s="357" t="n">
        <v>60.59</v>
      </c>
      <c r="Z1171" s="365" t="inlineStr">
        <is>
          <t>2등급</t>
        </is>
      </c>
      <c r="AA1171" s="350" t="n">
        <v>149.25</v>
      </c>
      <c r="AB1171" s="349" t="inlineStr">
        <is>
          <t>만점</t>
        </is>
      </c>
      <c r="AC1171" s="350" t="n">
        <v>10</v>
      </c>
      <c r="AD1171" s="349" t="inlineStr">
        <is>
          <t>만점</t>
        </is>
      </c>
      <c r="AE1171" s="364" t="n">
        <v>0</v>
      </c>
      <c r="AF1171" s="366" t="n">
        <v>6.492</v>
      </c>
      <c r="AG1171" s="363" t="n">
        <v>0</v>
      </c>
      <c r="AH1171" s="635" t="inlineStr">
        <is>
          <t xml:space="preserve"> 과3%가산</t>
        </is>
      </c>
      <c r="AL1171" s="487" t="inlineStr">
        <is>
          <t>한양대(ERICA) 에너지바이오학</t>
        </is>
      </c>
      <c r="AM1171" s="477" t="inlineStr">
        <is>
          <t>자연</t>
        </is>
      </c>
      <c r="AN1171" s="637" t="n">
        <v>100</v>
      </c>
      <c r="AO1171" s="478" t="n">
        <v>-1570</v>
      </c>
      <c r="AP1171" s="463" t="n">
        <v>-1570</v>
      </c>
      <c r="AQ1171" s="479" t="n">
        <v>0</v>
      </c>
      <c r="AR1171" s="476" t="inlineStr">
        <is>
          <t>16.00 → 14.55</t>
        </is>
      </c>
      <c r="BA1171" s="313" t="inlineStr">
        <is>
          <t>자연661</t>
        </is>
      </c>
    </row>
    <row r="1172" ht="16.5" customHeight="1" s="671">
      <c r="B1172" s="367" t="inlineStr">
        <is>
          <t>16.04</t>
        </is>
      </c>
      <c r="C1172" s="351" t="inlineStr">
        <is>
          <t>34,807</t>
        </is>
      </c>
      <c r="D1172" s="727" t="n">
        <v>-1570</v>
      </c>
      <c r="E1172" s="352" t="inlineStr"/>
      <c r="F1172" s="341" t="n">
        <v>80.81999999999999</v>
      </c>
      <c r="G1172" s="355" t="inlineStr">
        <is>
          <t>358.00</t>
        </is>
      </c>
      <c r="H1172" s="356" t="inlineStr">
        <is>
          <t>364.61</t>
        </is>
      </c>
      <c r="I1172" s="354" t="inlineStr">
        <is>
          <t>성신여대</t>
        </is>
      </c>
      <c r="J1172" s="340" t="inlineStr">
        <is>
          <t>바이오생명공학과</t>
        </is>
      </c>
      <c r="K1172" s="339" t="inlineStr">
        <is>
          <t>자연</t>
        </is>
      </c>
      <c r="L1172" s="357" t="n">
        <v>11</v>
      </c>
      <c r="M1172" s="358" t="inlineStr">
        <is>
          <t xml:space="preserve">430.35 / </t>
        </is>
      </c>
      <c r="N1172" s="359" t="n">
        <v>500</v>
      </c>
      <c r="O1172" s="360" t="inlineStr">
        <is>
          <t>백분위</t>
        </is>
      </c>
      <c r="P1172" s="343" t="inlineStr">
        <is>
          <t>백분위</t>
        </is>
      </c>
      <c r="Q1172" s="342" t="inlineStr">
        <is>
          <t>2과목</t>
        </is>
      </c>
      <c r="R1172" s="344" t="n">
        <v>20</v>
      </c>
      <c r="S1172" s="345" t="n">
        <v>30</v>
      </c>
      <c r="T1172" s="362" t="n">
        <v>30</v>
      </c>
      <c r="U1172" s="361" t="n">
        <v>80.81999999999999</v>
      </c>
      <c r="V1172" s="346" t="n">
        <v>119.2606707317073</v>
      </c>
      <c r="W1172" s="348" t="n">
        <v>118.8334735071489</v>
      </c>
      <c r="X1172" s="347" t="n">
        <v>59.95</v>
      </c>
      <c r="Y1172" s="357" t="inlineStr"/>
      <c r="Z1172" s="365" t="inlineStr">
        <is>
          <t>2등급</t>
        </is>
      </c>
      <c r="AA1172" s="350" t="n">
        <v>97</v>
      </c>
      <c r="AB1172" s="349" t="inlineStr">
        <is>
          <t>만점</t>
        </is>
      </c>
      <c r="AC1172" s="350" t="n">
        <v>2</v>
      </c>
      <c r="AD1172" s="349" t="inlineStr">
        <is>
          <t>만점</t>
        </is>
      </c>
      <c r="AE1172" s="364" t="n">
        <v>0</v>
      </c>
      <c r="AF1172" s="366" t="n">
        <v>8.082000000000001</v>
      </c>
      <c r="AG1172" s="363" t="n">
        <v>0</v>
      </c>
      <c r="AH1172" s="635" t="inlineStr">
        <is>
          <t xml:space="preserve"> 과탐 상위한과목 백분위10%를 환산점수에 더함</t>
        </is>
      </c>
      <c r="AL1172" s="487" t="inlineStr">
        <is>
          <t>성신여대 바이오생명공학과</t>
        </is>
      </c>
      <c r="AM1172" s="477" t="inlineStr">
        <is>
          <t>자연</t>
        </is>
      </c>
      <c r="AN1172" s="637" t="n">
        <v>100</v>
      </c>
      <c r="AO1172" s="478" t="n">
        <v>-1570</v>
      </c>
      <c r="AP1172" s="463" t="n">
        <v>-1570</v>
      </c>
      <c r="AQ1172" s="479" t="n">
        <v>0</v>
      </c>
      <c r="AR1172" s="476" t="inlineStr">
        <is>
          <t>16.04 → 14.59</t>
        </is>
      </c>
      <c r="BA1172" s="313" t="inlineStr">
        <is>
          <t>자연662</t>
        </is>
      </c>
    </row>
    <row r="1173" ht="16.5" customHeight="1" s="671">
      <c r="B1173" s="367" t="inlineStr">
        <is>
          <t>16.03</t>
        </is>
      </c>
      <c r="C1173" s="351" t="inlineStr">
        <is>
          <t>34,785</t>
        </is>
      </c>
      <c r="D1173" s="727" t="n">
        <v>-1570</v>
      </c>
      <c r="E1173" s="352" t="inlineStr"/>
      <c r="F1173" s="341" t="n">
        <v>80.81999999999999</v>
      </c>
      <c r="G1173" s="355" t="inlineStr">
        <is>
          <t>358.01</t>
        </is>
      </c>
      <c r="H1173" s="356" t="inlineStr">
        <is>
          <t>364.61</t>
        </is>
      </c>
      <c r="I1173" s="354" t="inlineStr">
        <is>
          <t>한양대(ERICA)</t>
        </is>
      </c>
      <c r="J1173" s="340" t="inlineStr">
        <is>
          <t>바이오나노공</t>
        </is>
      </c>
      <c r="K1173" s="339" t="inlineStr">
        <is>
          <t>자연</t>
        </is>
      </c>
      <c r="L1173" s="357" t="n">
        <v>10</v>
      </c>
      <c r="M1173" s="358" t="inlineStr">
        <is>
          <t xml:space="preserve">893.69 / </t>
        </is>
      </c>
      <c r="N1173" s="359" t="n">
        <v>1000</v>
      </c>
      <c r="O1173" s="360" t="inlineStr">
        <is>
          <t>표점/만점</t>
        </is>
      </c>
      <c r="P1173" s="343" t="inlineStr">
        <is>
          <t>변표/만점</t>
        </is>
      </c>
      <c r="Q1173" s="342" t="inlineStr">
        <is>
          <t>2과목</t>
        </is>
      </c>
      <c r="R1173" s="344" t="n">
        <v>25</v>
      </c>
      <c r="S1173" s="345" t="n">
        <v>35</v>
      </c>
      <c r="T1173" s="362" t="n">
        <v>25</v>
      </c>
      <c r="U1173" s="361" t="n">
        <v>80.81999999999999</v>
      </c>
      <c r="V1173" s="346" t="n">
        <v>119.2643248579914</v>
      </c>
      <c r="W1173" s="348" t="n">
        <v>118.8354895768229</v>
      </c>
      <c r="X1173" s="347" t="n">
        <v>59.96</v>
      </c>
      <c r="Y1173" s="357" t="n">
        <v>60.58</v>
      </c>
      <c r="Z1173" s="365" t="inlineStr">
        <is>
          <t>2등급</t>
        </is>
      </c>
      <c r="AA1173" s="350" t="n">
        <v>149.25</v>
      </c>
      <c r="AB1173" s="349" t="inlineStr">
        <is>
          <t>만점</t>
        </is>
      </c>
      <c r="AC1173" s="350" t="n">
        <v>10</v>
      </c>
      <c r="AD1173" s="349" t="inlineStr">
        <is>
          <t>만점</t>
        </is>
      </c>
      <c r="AE1173" s="364" t="n">
        <v>0</v>
      </c>
      <c r="AF1173" s="366" t="n">
        <v>6.491</v>
      </c>
      <c r="AG1173" s="363" t="n">
        <v>0</v>
      </c>
      <c r="AH1173" s="635" t="inlineStr">
        <is>
          <t xml:space="preserve"> 과3%가산</t>
        </is>
      </c>
      <c r="AL1173" s="487" t="inlineStr">
        <is>
          <t>한양대(ERICA) 바이오나노공</t>
        </is>
      </c>
      <c r="AM1173" s="477" t="inlineStr">
        <is>
          <t>자연</t>
        </is>
      </c>
      <c r="AN1173" s="637" t="n">
        <v>100</v>
      </c>
      <c r="AO1173" s="478" t="n">
        <v>-1570</v>
      </c>
      <c r="AP1173" s="463" t="n">
        <v>-1570</v>
      </c>
      <c r="AQ1173" s="479" t="n">
        <v>0</v>
      </c>
      <c r="AR1173" s="476" t="inlineStr">
        <is>
          <t>16.03 → 14.58</t>
        </is>
      </c>
      <c r="BA1173" s="313" t="inlineStr">
        <is>
          <t>자연663</t>
        </is>
      </c>
    </row>
    <row r="1174" ht="16.5" customHeight="1" s="671">
      <c r="B1174" s="367" t="inlineStr">
        <is>
          <t>16.08</t>
        </is>
      </c>
      <c r="C1174" s="351" t="inlineStr">
        <is>
          <t>34,894</t>
        </is>
      </c>
      <c r="D1174" s="727" t="n">
        <v>-1570</v>
      </c>
      <c r="E1174" s="352" t="inlineStr"/>
      <c r="F1174" s="341" t="n">
        <v>80.77</v>
      </c>
      <c r="G1174" s="355" t="inlineStr">
        <is>
          <t>357.93</t>
        </is>
      </c>
      <c r="H1174" s="356" t="inlineStr">
        <is>
          <t>364.57</t>
        </is>
      </c>
      <c r="I1174" s="354" t="inlineStr">
        <is>
          <t>상명대</t>
        </is>
      </c>
      <c r="J1174" s="340" t="inlineStr">
        <is>
          <t>의류학전공</t>
        </is>
      </c>
      <c r="K1174" s="339" t="inlineStr">
        <is>
          <t>자연</t>
        </is>
      </c>
      <c r="L1174" s="357" t="n">
        <v>7</v>
      </c>
      <c r="M1174" s="358" t="inlineStr">
        <is>
          <t xml:space="preserve">888.5 / </t>
        </is>
      </c>
      <c r="N1174" s="359" t="n">
        <v>1000</v>
      </c>
      <c r="O1174" s="360" t="inlineStr">
        <is>
          <t>백분위</t>
        </is>
      </c>
      <c r="P1174" s="343" t="inlineStr">
        <is>
          <t>백분위</t>
        </is>
      </c>
      <c r="Q1174" s="342" t="inlineStr">
        <is>
          <t>1과목</t>
        </is>
      </c>
      <c r="R1174" s="344" t="n">
        <v>25</v>
      </c>
      <c r="S1174" s="345" t="n">
        <v>35</v>
      </c>
      <c r="T1174" s="362" t="n">
        <v>20</v>
      </c>
      <c r="U1174" s="361" t="n">
        <v>80.77</v>
      </c>
      <c r="V1174" s="346" t="n">
        <v>119.2307692307692</v>
      </c>
      <c r="W1174" s="348" t="n">
        <v>118.816976127321</v>
      </c>
      <c r="X1174" s="347" t="n">
        <v>59.94</v>
      </c>
      <c r="Y1174" s="357" t="inlineStr"/>
      <c r="Z1174" s="365" t="inlineStr">
        <is>
          <t>2등급</t>
        </is>
      </c>
      <c r="AA1174" s="350" t="n">
        <v>196</v>
      </c>
      <c r="AB1174" s="349" t="inlineStr">
        <is>
          <t>만점</t>
        </is>
      </c>
      <c r="AC1174" s="350" t="n">
        <v>10</v>
      </c>
      <c r="AD1174" s="349" t="inlineStr">
        <is>
          <t>만점</t>
        </is>
      </c>
      <c r="AE1174" s="364" t="n">
        <v>0</v>
      </c>
      <c r="AF1174" s="366" t="n">
        <v>36.347</v>
      </c>
      <c r="AG1174" s="363" t="n">
        <v>0</v>
      </c>
      <c r="AH1174" s="635" t="inlineStr">
        <is>
          <t xml:space="preserve"> 미기10%과5%</t>
        </is>
      </c>
      <c r="AL1174" s="487" t="inlineStr">
        <is>
          <t>상명대 의류학전공</t>
        </is>
      </c>
      <c r="AM1174" s="477" t="inlineStr">
        <is>
          <t>자연</t>
        </is>
      </c>
      <c r="AN1174" s="637" t="n">
        <v>100</v>
      </c>
      <c r="AO1174" s="478" t="n">
        <v>-1570</v>
      </c>
      <c r="AP1174" s="463" t="n">
        <v>-1570</v>
      </c>
      <c r="AQ1174" s="479" t="n">
        <v>0</v>
      </c>
      <c r="AR1174" s="476" t="inlineStr">
        <is>
          <t>16.08 → 14.63</t>
        </is>
      </c>
      <c r="BA1174" s="313" t="inlineStr">
        <is>
          <t>통합인문498</t>
        </is>
      </c>
    </row>
    <row r="1175" ht="16.5" customHeight="1" s="671">
      <c r="B1175" s="367" t="inlineStr">
        <is>
          <t>16.08</t>
        </is>
      </c>
      <c r="C1175" s="351" t="inlineStr">
        <is>
          <t>34,894</t>
        </is>
      </c>
      <c r="D1175" s="727" t="n">
        <v>-1570</v>
      </c>
      <c r="E1175" s="352" t="inlineStr"/>
      <c r="F1175" s="341" t="n">
        <v>80.77</v>
      </c>
      <c r="G1175" s="355" t="inlineStr">
        <is>
          <t>357.93</t>
        </is>
      </c>
      <c r="H1175" s="356" t="inlineStr">
        <is>
          <t>364.57</t>
        </is>
      </c>
      <c r="I1175" s="354" t="inlineStr">
        <is>
          <t>한양대(ERICA)</t>
        </is>
      </c>
      <c r="J1175" s="340" t="inlineStr">
        <is>
          <t>반도체·디스플레이공</t>
        </is>
      </c>
      <c r="K1175" s="339" t="inlineStr">
        <is>
          <t>자연</t>
        </is>
      </c>
      <c r="L1175" s="357" t="n">
        <v>12</v>
      </c>
      <c r="M1175" s="358" t="inlineStr">
        <is>
          <t xml:space="preserve">893.52 / </t>
        </is>
      </c>
      <c r="N1175" s="359" t="n">
        <v>1000</v>
      </c>
      <c r="O1175" s="360" t="inlineStr">
        <is>
          <t>표점/만점</t>
        </is>
      </c>
      <c r="P1175" s="343" t="inlineStr">
        <is>
          <t>변표/만점</t>
        </is>
      </c>
      <c r="Q1175" s="342" t="inlineStr">
        <is>
          <t>2과목</t>
        </is>
      </c>
      <c r="R1175" s="344" t="n">
        <v>25</v>
      </c>
      <c r="S1175" s="345" t="n">
        <v>35</v>
      </c>
      <c r="T1175" s="362" t="n">
        <v>25</v>
      </c>
      <c r="U1175" s="361" t="n">
        <v>80.77</v>
      </c>
      <c r="V1175" s="346" t="n">
        <v>119.2315000792959</v>
      </c>
      <c r="W1175" s="348" t="n">
        <v>118.8173793540943</v>
      </c>
      <c r="X1175" s="347" t="n">
        <v>59.94</v>
      </c>
      <c r="Y1175" s="357" t="n">
        <v>60.57</v>
      </c>
      <c r="Z1175" s="365" t="inlineStr">
        <is>
          <t>2등급</t>
        </is>
      </c>
      <c r="AA1175" s="350" t="n">
        <v>149.25</v>
      </c>
      <c r="AB1175" s="349" t="inlineStr">
        <is>
          <t>만점</t>
        </is>
      </c>
      <c r="AC1175" s="350" t="n">
        <v>10</v>
      </c>
      <c r="AD1175" s="349" t="inlineStr">
        <is>
          <t>만점</t>
        </is>
      </c>
      <c r="AE1175" s="364" t="n">
        <v>0</v>
      </c>
      <c r="AF1175" s="366" t="n">
        <v>6.49</v>
      </c>
      <c r="AG1175" s="363" t="n">
        <v>0</v>
      </c>
      <c r="AH1175" s="635" t="inlineStr">
        <is>
          <t xml:space="preserve"> 과3%가산</t>
        </is>
      </c>
      <c r="AL1175" s="487" t="inlineStr">
        <is>
          <t>한양대(ERICA) 반도체·디스플레이공</t>
        </is>
      </c>
      <c r="AM1175" s="477" t="inlineStr">
        <is>
          <t>자연</t>
        </is>
      </c>
      <c r="AN1175" s="637" t="n">
        <v>100</v>
      </c>
      <c r="AO1175" s="478" t="n">
        <v>-1570</v>
      </c>
      <c r="AP1175" s="463" t="n">
        <v>-1570</v>
      </c>
      <c r="AQ1175" s="479" t="n">
        <v>0</v>
      </c>
      <c r="AR1175" s="476" t="inlineStr">
        <is>
          <t>16.08 → 14.63</t>
        </is>
      </c>
      <c r="BA1175" s="313" t="inlineStr">
        <is>
          <t>통합인문499</t>
        </is>
      </c>
    </row>
    <row r="1176" ht="16.5" customHeight="1" s="671">
      <c r="B1176" s="367" t="inlineStr">
        <is>
          <t>15.92</t>
        </is>
      </c>
      <c r="C1176" s="351" t="inlineStr">
        <is>
          <t>34,546</t>
        </is>
      </c>
      <c r="D1176" s="727" t="n">
        <v>-1570</v>
      </c>
      <c r="E1176" s="352" t="inlineStr"/>
      <c r="F1176" s="341" t="n">
        <v>80.75</v>
      </c>
      <c r="G1176" s="355" t="inlineStr">
        <is>
          <t>358.38</t>
        </is>
      </c>
      <c r="H1176" s="356" t="inlineStr">
        <is>
          <t>364.29</t>
        </is>
      </c>
      <c r="I1176" s="354" t="inlineStr">
        <is>
          <t>경북대</t>
        </is>
      </c>
      <c r="J1176" s="340" t="inlineStr">
        <is>
          <t>식품자원경제학과</t>
        </is>
      </c>
      <c r="K1176" s="339" t="inlineStr">
        <is>
          <t>통합</t>
        </is>
      </c>
      <c r="L1176" s="357" t="n">
        <v>10</v>
      </c>
      <c r="M1176" s="358" t="inlineStr">
        <is>
          <t xml:space="preserve">655.03 / </t>
        </is>
      </c>
      <c r="N1176" s="359" t="n">
        <v>1000</v>
      </c>
      <c r="O1176" s="360" t="inlineStr">
        <is>
          <t>표점</t>
        </is>
      </c>
      <c r="P1176" s="343" t="inlineStr">
        <is>
          <t>변표</t>
        </is>
      </c>
      <c r="Q1176" s="342" t="inlineStr">
        <is>
          <t>2과목</t>
        </is>
      </c>
      <c r="R1176" s="344" t="n">
        <v>38</v>
      </c>
      <c r="S1176" s="345" t="n">
        <v>25</v>
      </c>
      <c r="T1176" s="362" t="n">
        <v>25</v>
      </c>
      <c r="U1176" s="361" t="n">
        <v>80.75</v>
      </c>
      <c r="V1176" s="346" t="n">
        <v>119.2173263629574</v>
      </c>
      <c r="W1176" s="348" t="n">
        <v>118.8095593726662</v>
      </c>
      <c r="X1176" s="347" t="n">
        <v>60.18</v>
      </c>
      <c r="Y1176" s="357" t="n">
        <v>60.7</v>
      </c>
      <c r="Z1176" s="365" t="inlineStr">
        <is>
          <t>2등급</t>
        </is>
      </c>
      <c r="AA1176" s="350" t="n">
        <v>121.25</v>
      </c>
      <c r="AB1176" s="349" t="inlineStr">
        <is>
          <t>만점</t>
        </is>
      </c>
      <c r="AC1176" s="350" t="n">
        <v>10</v>
      </c>
      <c r="AD1176" s="349" t="inlineStr">
        <is>
          <t>만점</t>
        </is>
      </c>
      <c r="AE1176" s="364" t="n">
        <v>0</v>
      </c>
      <c r="AF1176" s="366" t="n">
        <v>0</v>
      </c>
      <c r="AG1176" s="363" t="n">
        <v>0</v>
      </c>
      <c r="AH1176" s="635" t="inlineStr">
        <is>
          <t xml:space="preserve"> 과탐(Ⅰ,Ⅱ)/ 과탐(Ⅱ,Ⅱ) 5%가산</t>
        </is>
      </c>
      <c r="AL1176" s="487" t="inlineStr">
        <is>
          <t>경북대 식품자원경제학과</t>
        </is>
      </c>
      <c r="AM1176" s="477" t="inlineStr">
        <is>
          <t>통합</t>
        </is>
      </c>
      <c r="AN1176" s="637" t="n">
        <v>100</v>
      </c>
      <c r="AO1176" s="478" t="n">
        <v>-1570</v>
      </c>
      <c r="AP1176" s="463" t="n">
        <v>-724</v>
      </c>
      <c r="AQ1176" s="479" t="n">
        <v>-846</v>
      </c>
      <c r="AR1176" s="476" t="inlineStr">
        <is>
          <t>16.11 → 15.05</t>
        </is>
      </c>
      <c r="BA1176" s="313" t="inlineStr">
        <is>
          <t>자연664</t>
        </is>
      </c>
    </row>
    <row r="1177" ht="16.5" customHeight="1" s="671">
      <c r="B1177" s="367" t="inlineStr">
        <is>
          <t>16.10</t>
        </is>
      </c>
      <c r="C1177" s="351" t="inlineStr">
        <is>
          <t>34,937</t>
        </is>
      </c>
      <c r="D1177" s="727" t="n">
        <v>-1570</v>
      </c>
      <c r="E1177" s="352" t="inlineStr">
        <is>
          <t>358.36</t>
        </is>
      </c>
      <c r="F1177" s="341" t="n">
        <v>80.75</v>
      </c>
      <c r="G1177" s="355" t="inlineStr">
        <is>
          <t>357.90</t>
        </is>
      </c>
      <c r="H1177" s="356" t="inlineStr">
        <is>
          <t>364.55</t>
        </is>
      </c>
      <c r="I1177" s="354" t="inlineStr">
        <is>
          <t>가천대</t>
        </is>
      </c>
      <c r="J1177" s="340" t="inlineStr">
        <is>
          <t>생명과학과</t>
        </is>
      </c>
      <c r="K1177" s="339" t="inlineStr">
        <is>
          <t>자연</t>
        </is>
      </c>
      <c r="L1177" s="357" t="n">
        <v>15</v>
      </c>
      <c r="M1177" s="358" t="inlineStr">
        <is>
          <t xml:space="preserve">83.6 / </t>
        </is>
      </c>
      <c r="N1177" s="359" t="n">
        <v>100</v>
      </c>
      <c r="O1177" s="360" t="inlineStr">
        <is>
          <t>백분위</t>
        </is>
      </c>
      <c r="P1177" s="343" t="inlineStr">
        <is>
          <t>백분위</t>
        </is>
      </c>
      <c r="Q1177" s="342" t="inlineStr">
        <is>
          <t>1과목</t>
        </is>
      </c>
      <c r="R1177" s="344" t="n">
        <v>25</v>
      </c>
      <c r="S1177" s="345" t="n">
        <v>35</v>
      </c>
      <c r="T1177" s="362" t="n">
        <v>20</v>
      </c>
      <c r="U1177" s="361" t="n">
        <v>80.75</v>
      </c>
      <c r="V1177" s="346" t="n">
        <v>119.21875</v>
      </c>
      <c r="W1177" s="348" t="n">
        <v>118.8103448275862</v>
      </c>
      <c r="X1177" s="347" t="n">
        <v>59.94</v>
      </c>
      <c r="Y1177" s="357" t="inlineStr"/>
      <c r="Z1177" s="365" t="inlineStr">
        <is>
          <t>2등급</t>
        </is>
      </c>
      <c r="AA1177" s="350" t="n">
        <v>19</v>
      </c>
      <c r="AB1177" s="349" t="inlineStr">
        <is>
          <t>만점</t>
        </is>
      </c>
      <c r="AC1177" s="350" t="n">
        <v>0</v>
      </c>
      <c r="AD1177" s="349" t="inlineStr">
        <is>
          <t>만점</t>
        </is>
      </c>
      <c r="AE1177" s="364" t="n">
        <v>0</v>
      </c>
      <c r="AF1177" s="366" t="n">
        <v>0</v>
      </c>
      <c r="AG1177" s="363" t="n">
        <v>0</v>
      </c>
      <c r="AH1177" s="635" t="inlineStr"/>
      <c r="AL1177" s="487" t="inlineStr">
        <is>
          <t>가천대 생명과학과</t>
        </is>
      </c>
      <c r="AM1177" s="477" t="inlineStr">
        <is>
          <t>자연</t>
        </is>
      </c>
      <c r="AN1177" s="637" t="n">
        <v>100</v>
      </c>
      <c r="AO1177" s="478" t="n">
        <v>-1570</v>
      </c>
      <c r="AP1177" s="463" t="n">
        <v>-1570</v>
      </c>
      <c r="AQ1177" s="479" t="n">
        <v>0</v>
      </c>
      <c r="AR1177" s="476" t="inlineStr">
        <is>
          <t>16.10 → 14.65</t>
        </is>
      </c>
      <c r="BA1177" s="313" t="inlineStr">
        <is>
          <t>자연665</t>
        </is>
      </c>
    </row>
    <row r="1178" ht="16.5" customHeight="1" s="671">
      <c r="B1178" s="367" t="inlineStr">
        <is>
          <t>16.10</t>
        </is>
      </c>
      <c r="C1178" s="351" t="inlineStr">
        <is>
          <t>34,937</t>
        </is>
      </c>
      <c r="D1178" s="727" t="n">
        <v>-1570</v>
      </c>
      <c r="E1178" s="352" t="inlineStr"/>
      <c r="F1178" s="341" t="n">
        <v>80.75</v>
      </c>
      <c r="G1178" s="355" t="inlineStr">
        <is>
          <t>358.39</t>
        </is>
      </c>
      <c r="H1178" s="356" t="inlineStr">
        <is>
          <t>364.31</t>
        </is>
      </c>
      <c r="I1178" s="354" t="inlineStr">
        <is>
          <t>상명대</t>
        </is>
      </c>
      <c r="J1178" s="340" t="inlineStr">
        <is>
          <t>경영학부</t>
        </is>
      </c>
      <c r="K1178" s="339" t="inlineStr">
        <is>
          <t>통합</t>
        </is>
      </c>
      <c r="L1178" s="357" t="n">
        <v>19</v>
      </c>
      <c r="M1178" s="358" t="inlineStr">
        <is>
          <t xml:space="preserve">852 / </t>
        </is>
      </c>
      <c r="N1178" s="359" t="n">
        <v>1000</v>
      </c>
      <c r="O1178" s="360" t="inlineStr">
        <is>
          <t>백분위</t>
        </is>
      </c>
      <c r="P1178" s="343" t="inlineStr">
        <is>
          <t>백분위</t>
        </is>
      </c>
      <c r="Q1178" s="342" t="inlineStr">
        <is>
          <t>1과목</t>
        </is>
      </c>
      <c r="R1178" s="344" t="n">
        <v>35</v>
      </c>
      <c r="S1178" s="345" t="n">
        <v>25</v>
      </c>
      <c r="T1178" s="362" t="n">
        <v>20</v>
      </c>
      <c r="U1178" s="361" t="n">
        <v>80.75</v>
      </c>
      <c r="V1178" s="346" t="n">
        <v>119.21875</v>
      </c>
      <c r="W1178" s="348" t="n">
        <v>118.8103448275862</v>
      </c>
      <c r="X1178" s="347" t="n">
        <v>60.18</v>
      </c>
      <c r="Y1178" s="357" t="inlineStr"/>
      <c r="Z1178" s="365" t="inlineStr">
        <is>
          <t>2등급</t>
        </is>
      </c>
      <c r="AA1178" s="350" t="n">
        <v>196</v>
      </c>
      <c r="AB1178" s="349" t="inlineStr">
        <is>
          <t>만점</t>
        </is>
      </c>
      <c r="AC1178" s="350" t="n">
        <v>10</v>
      </c>
      <c r="AD1178" s="349" t="inlineStr">
        <is>
          <t>만점</t>
        </is>
      </c>
      <c r="AE1178" s="364" t="n">
        <v>0</v>
      </c>
      <c r="AF1178" s="366" t="n">
        <v>0</v>
      </c>
      <c r="AG1178" s="363" t="n">
        <v>0</v>
      </c>
      <c r="AH1178" s="635" t="inlineStr"/>
      <c r="AL1178" s="487" t="inlineStr">
        <is>
          <t>상명대 경영학부</t>
        </is>
      </c>
      <c r="AM1178" s="477" t="inlineStr">
        <is>
          <t>통합</t>
        </is>
      </c>
      <c r="AN1178" s="637" t="n">
        <v>100</v>
      </c>
      <c r="AO1178" s="478" t="n">
        <v>-1570</v>
      </c>
      <c r="AP1178" s="463" t="n">
        <v>-724</v>
      </c>
      <c r="AQ1178" s="479" t="n">
        <v>-846</v>
      </c>
      <c r="AR1178" s="476" t="inlineStr">
        <is>
          <t>16.10 → 15.04</t>
        </is>
      </c>
      <c r="BA1178" s="313" t="inlineStr">
        <is>
          <t>통합인문500</t>
        </is>
      </c>
    </row>
    <row r="1179" ht="16.5" customHeight="1" s="671">
      <c r="B1179" s="367" t="inlineStr">
        <is>
          <t>16.10</t>
        </is>
      </c>
      <c r="C1179" s="351" t="inlineStr">
        <is>
          <t>34,937</t>
        </is>
      </c>
      <c r="D1179" s="727" t="n">
        <v>-1570</v>
      </c>
      <c r="E1179" s="352" t="inlineStr">
        <is>
          <t>357.90</t>
        </is>
      </c>
      <c r="F1179" s="341" t="n">
        <v>80.75</v>
      </c>
      <c r="G1179" s="355" t="inlineStr">
        <is>
          <t>357.89</t>
        </is>
      </c>
      <c r="H1179" s="356" t="inlineStr">
        <is>
          <t>364.54</t>
        </is>
      </c>
      <c r="I1179" s="354" t="inlineStr">
        <is>
          <t>한양대(ERICA)</t>
        </is>
      </c>
      <c r="J1179" s="340" t="inlineStr">
        <is>
          <t>로봇공학</t>
        </is>
      </c>
      <c r="K1179" s="339" t="inlineStr">
        <is>
          <t>자연</t>
        </is>
      </c>
      <c r="L1179" s="357" t="n">
        <v>21</v>
      </c>
      <c r="M1179" s="358" t="inlineStr">
        <is>
          <t xml:space="preserve">893.45 / </t>
        </is>
      </c>
      <c r="N1179" s="359" t="n">
        <v>1000</v>
      </c>
      <c r="O1179" s="360" t="inlineStr">
        <is>
          <t>표점/만점</t>
        </is>
      </c>
      <c r="P1179" s="343" t="inlineStr">
        <is>
          <t>변표/만점</t>
        </is>
      </c>
      <c r="Q1179" s="342" t="inlineStr">
        <is>
          <t>2과목</t>
        </is>
      </c>
      <c r="R1179" s="344" t="n">
        <v>25</v>
      </c>
      <c r="S1179" s="345" t="n">
        <v>35</v>
      </c>
      <c r="T1179" s="362" t="n">
        <v>25</v>
      </c>
      <c r="U1179" s="361" t="n">
        <v>80.75</v>
      </c>
      <c r="V1179" s="346" t="n">
        <v>119.2179839939506</v>
      </c>
      <c r="W1179" s="348" t="n">
        <v>118.809922203559</v>
      </c>
      <c r="X1179" s="347" t="n">
        <v>59.93</v>
      </c>
      <c r="Y1179" s="357" t="n">
        <v>60.56</v>
      </c>
      <c r="Z1179" s="365" t="inlineStr">
        <is>
          <t>2등급</t>
        </is>
      </c>
      <c r="AA1179" s="350" t="n">
        <v>149.25</v>
      </c>
      <c r="AB1179" s="349" t="inlineStr">
        <is>
          <t>만점</t>
        </is>
      </c>
      <c r="AC1179" s="350" t="n">
        <v>10</v>
      </c>
      <c r="AD1179" s="349" t="inlineStr">
        <is>
          <t>만점</t>
        </is>
      </c>
      <c r="AE1179" s="364" t="n">
        <v>0</v>
      </c>
      <c r="AF1179" s="366" t="n">
        <v>6.489</v>
      </c>
      <c r="AG1179" s="363" t="n">
        <v>0</v>
      </c>
      <c r="AH1179" s="635" t="inlineStr">
        <is>
          <t xml:space="preserve"> 과3%가산</t>
        </is>
      </c>
      <c r="AL1179" s="487" t="inlineStr">
        <is>
          <t>한양대(ERICA) 로봇공학</t>
        </is>
      </c>
      <c r="AM1179" s="477" t="inlineStr">
        <is>
          <t>자연</t>
        </is>
      </c>
      <c r="AN1179" s="637" t="n">
        <v>100</v>
      </c>
      <c r="AO1179" s="478" t="n">
        <v>-1570</v>
      </c>
      <c r="AP1179" s="463" t="n">
        <v>-1570</v>
      </c>
      <c r="AQ1179" s="479" t="n">
        <v>0</v>
      </c>
      <c r="AR1179" s="476" t="inlineStr">
        <is>
          <t>16.11 → 14.66</t>
        </is>
      </c>
      <c r="BA1179" s="313" t="inlineStr">
        <is>
          <t>자연666</t>
        </is>
      </c>
    </row>
    <row r="1180" ht="16.5" customHeight="1" s="671">
      <c r="B1180" s="367" t="inlineStr">
        <is>
          <t>15.92</t>
        </is>
      </c>
      <c r="C1180" s="351" t="inlineStr">
        <is>
          <t>34,546</t>
        </is>
      </c>
      <c r="D1180" s="727" t="n">
        <v>-1570</v>
      </c>
      <c r="E1180" s="352" t="inlineStr"/>
      <c r="F1180" s="341" t="n">
        <v>80.73</v>
      </c>
      <c r="G1180" s="355" t="inlineStr">
        <is>
          <t>358.36</t>
        </is>
      </c>
      <c r="H1180" s="356" t="inlineStr">
        <is>
          <t>364.27</t>
        </is>
      </c>
      <c r="I1180" s="354" t="inlineStr">
        <is>
          <t>부산대</t>
        </is>
      </c>
      <c r="J1180" s="340" t="inlineStr">
        <is>
          <t>교육학과</t>
        </is>
      </c>
      <c r="K1180" s="339" t="inlineStr">
        <is>
          <t>통합</t>
        </is>
      </c>
      <c r="L1180" s="357" t="n">
        <v>8</v>
      </c>
      <c r="M1180" s="358" t="inlineStr">
        <is>
          <t xml:space="preserve">685.75 / </t>
        </is>
      </c>
      <c r="N1180" s="359" t="n">
        <v>1000</v>
      </c>
      <c r="O1180" s="360" t="inlineStr">
        <is>
          <t>표점</t>
        </is>
      </c>
      <c r="P1180" s="343" t="inlineStr">
        <is>
          <t>표점</t>
        </is>
      </c>
      <c r="Q1180" s="342" t="inlineStr">
        <is>
          <t>2과목</t>
        </is>
      </c>
      <c r="R1180" s="344" t="n">
        <v>30</v>
      </c>
      <c r="S1180" s="345" t="n">
        <v>25</v>
      </c>
      <c r="T1180" s="362" t="n">
        <v>25</v>
      </c>
      <c r="U1180" s="361" t="n">
        <v>80.73</v>
      </c>
      <c r="V1180" s="346" t="n">
        <v>119.2072851073985</v>
      </c>
      <c r="W1180" s="348" t="n">
        <v>118.8040193695992</v>
      </c>
      <c r="X1180" s="347" t="n">
        <v>60.17</v>
      </c>
      <c r="Y1180" s="357" t="inlineStr"/>
      <c r="Z1180" s="365" t="inlineStr">
        <is>
          <t>2등급</t>
        </is>
      </c>
      <c r="AA1180" s="350" t="n">
        <v>198</v>
      </c>
      <c r="AB1180" s="349" t="inlineStr">
        <is>
          <t>만점</t>
        </is>
      </c>
      <c r="AC1180" s="350" t="n">
        <v>10</v>
      </c>
      <c r="AD1180" s="349" t="inlineStr">
        <is>
          <t>만점</t>
        </is>
      </c>
      <c r="AE1180" s="364" t="n">
        <v>0</v>
      </c>
      <c r="AF1180" s="366" t="n">
        <v>0</v>
      </c>
      <c r="AG1180" s="363" t="n">
        <v>0</v>
      </c>
      <c r="AH1180" s="635" t="inlineStr"/>
      <c r="AL1180" s="487" t="inlineStr">
        <is>
          <t>부산대 교육학과</t>
        </is>
      </c>
      <c r="AM1180" s="477" t="inlineStr">
        <is>
          <t>통합</t>
        </is>
      </c>
      <c r="AN1180" s="637" t="n">
        <v>100</v>
      </c>
      <c r="AO1180" s="478" t="n">
        <v>-1570</v>
      </c>
      <c r="AP1180" s="463" t="n">
        <v>-724</v>
      </c>
      <c r="AQ1180" s="479" t="n">
        <v>-846</v>
      </c>
      <c r="AR1180" s="476" t="inlineStr">
        <is>
          <t>16.12 → 15.06</t>
        </is>
      </c>
      <c r="BA1180" s="313" t="inlineStr">
        <is>
          <t>통합인문501</t>
        </is>
      </c>
    </row>
    <row r="1181" ht="16.5" customHeight="1" s="671">
      <c r="B1181" s="367" t="inlineStr">
        <is>
          <t>16.13</t>
        </is>
      </c>
      <c r="C1181" s="351" t="inlineStr">
        <is>
          <t>35,002</t>
        </is>
      </c>
      <c r="D1181" s="727" t="n">
        <v>-1570</v>
      </c>
      <c r="E1181" s="352" t="inlineStr">
        <is>
          <t>358.16</t>
        </is>
      </c>
      <c r="F1181" s="341" t="n">
        <v>80.70999999999999</v>
      </c>
      <c r="G1181" s="355" t="inlineStr">
        <is>
          <t>357.84</t>
        </is>
      </c>
      <c r="H1181" s="356" t="inlineStr">
        <is>
          <t>364.45</t>
        </is>
      </c>
      <c r="I1181" s="354" t="inlineStr">
        <is>
          <t>단국대</t>
        </is>
      </c>
      <c r="J1181" s="340" t="inlineStr">
        <is>
          <t>통계데이터사이언스학과</t>
        </is>
      </c>
      <c r="K1181" s="339" t="inlineStr">
        <is>
          <t>자연</t>
        </is>
      </c>
      <c r="L1181" s="357" t="n">
        <v>12</v>
      </c>
      <c r="M1181" s="358" t="inlineStr">
        <is>
          <t xml:space="preserve">864.3 / </t>
        </is>
      </c>
      <c r="N1181" s="359" t="n">
        <v>1000</v>
      </c>
      <c r="O1181" s="360" t="inlineStr">
        <is>
          <t>백분위</t>
        </is>
      </c>
      <c r="P1181" s="343" t="inlineStr">
        <is>
          <t>백분위</t>
        </is>
      </c>
      <c r="Q1181" s="342" t="inlineStr">
        <is>
          <t>2과목</t>
        </is>
      </c>
      <c r="R1181" s="344" t="n">
        <v>20</v>
      </c>
      <c r="S1181" s="345" t="n">
        <v>35</v>
      </c>
      <c r="T1181" s="362" t="n">
        <v>30</v>
      </c>
      <c r="U1181" s="361" t="n">
        <v>80.70999999999999</v>
      </c>
      <c r="V1181" s="346" t="n">
        <v>119.1961756373938</v>
      </c>
      <c r="W1181" s="348" t="n">
        <v>118.7978900068379</v>
      </c>
      <c r="X1181" s="347" t="n">
        <v>59.92</v>
      </c>
      <c r="Y1181" s="357" t="inlineStr"/>
      <c r="Z1181" s="365" t="inlineStr">
        <is>
          <t>2등급</t>
        </is>
      </c>
      <c r="AA1181" s="350" t="n">
        <v>147</v>
      </c>
      <c r="AB1181" s="349" t="inlineStr">
        <is>
          <t>만점</t>
        </is>
      </c>
      <c r="AC1181" s="350" t="n">
        <v>5</v>
      </c>
      <c r="AD1181" s="349" t="inlineStr">
        <is>
          <t>만점</t>
        </is>
      </c>
      <c r="AE1181" s="364" t="n">
        <v>0</v>
      </c>
      <c r="AF1181" s="366" t="n">
        <v>26.231</v>
      </c>
      <c r="AG1181" s="363" t="n">
        <v>0</v>
      </c>
      <c r="AH1181" s="635" t="inlineStr">
        <is>
          <t xml:space="preserve"> 미기5%과탐5%</t>
        </is>
      </c>
      <c r="AL1181" s="487" t="inlineStr">
        <is>
          <t>단국대 통계데이터사이언스학과</t>
        </is>
      </c>
      <c r="AM1181" s="477" t="inlineStr">
        <is>
          <t>자연</t>
        </is>
      </c>
      <c r="AN1181" s="637" t="n">
        <v>100</v>
      </c>
      <c r="AO1181" s="478" t="n">
        <v>-1570</v>
      </c>
      <c r="AP1181" s="463" t="n">
        <v>-1570</v>
      </c>
      <c r="AQ1181" s="479" t="n">
        <v>0</v>
      </c>
      <c r="AR1181" s="476" t="inlineStr">
        <is>
          <t>16.14 → 14.69</t>
        </is>
      </c>
      <c r="BA1181" s="313" t="inlineStr">
        <is>
          <t>자연667</t>
        </is>
      </c>
    </row>
    <row r="1182" ht="16.5" customHeight="1" s="671">
      <c r="B1182" s="367" t="inlineStr">
        <is>
          <t>16.15</t>
        </is>
      </c>
      <c r="C1182" s="351" t="inlineStr">
        <is>
          <t>35,046</t>
        </is>
      </c>
      <c r="D1182" s="727" t="n">
        <v>-1570</v>
      </c>
      <c r="E1182" s="352" t="inlineStr">
        <is>
          <t>358.16</t>
        </is>
      </c>
      <c r="F1182" s="341" t="n">
        <v>80.7</v>
      </c>
      <c r="G1182" s="355" t="inlineStr">
        <is>
          <t>357.82</t>
        </is>
      </c>
      <c r="H1182" s="356" t="inlineStr">
        <is>
          <t>364.41</t>
        </is>
      </c>
      <c r="I1182" s="354" t="inlineStr">
        <is>
          <t>단국대</t>
        </is>
      </c>
      <c r="J1182" s="340" t="inlineStr">
        <is>
          <t>수학교육과</t>
        </is>
      </c>
      <c r="K1182" s="339" t="inlineStr">
        <is>
          <t>자연</t>
        </is>
      </c>
      <c r="L1182" s="357" t="n">
        <v>8</v>
      </c>
      <c r="M1182" s="358" t="inlineStr">
        <is>
          <t xml:space="preserve">864.2 / </t>
        </is>
      </c>
      <c r="N1182" s="359" t="n">
        <v>1000</v>
      </c>
      <c r="O1182" s="360" t="inlineStr">
        <is>
          <t>백분위</t>
        </is>
      </c>
      <c r="P1182" s="343" t="inlineStr">
        <is>
          <t>백분위</t>
        </is>
      </c>
      <c r="Q1182" s="342" t="inlineStr">
        <is>
          <t>2과목</t>
        </is>
      </c>
      <c r="R1182" s="344" t="n">
        <v>20</v>
      </c>
      <c r="S1182" s="345" t="n">
        <v>35</v>
      </c>
      <c r="T1182" s="362" t="n">
        <v>30</v>
      </c>
      <c r="U1182" s="361" t="n">
        <v>80.7</v>
      </c>
      <c r="V1182" s="346" t="n">
        <v>119.1890934844193</v>
      </c>
      <c r="W1182" s="348" t="n">
        <v>118.7939826120934</v>
      </c>
      <c r="X1182" s="347" t="n">
        <v>59.92</v>
      </c>
      <c r="Y1182" s="357" t="inlineStr"/>
      <c r="Z1182" s="365" t="inlineStr">
        <is>
          <t>2등급</t>
        </is>
      </c>
      <c r="AA1182" s="350" t="n">
        <v>147</v>
      </c>
      <c r="AB1182" s="349" t="inlineStr">
        <is>
          <t>만점</t>
        </is>
      </c>
      <c r="AC1182" s="350" t="n">
        <v>5</v>
      </c>
      <c r="AD1182" s="349" t="inlineStr">
        <is>
          <t>만점</t>
        </is>
      </c>
      <c r="AE1182" s="364" t="n">
        <v>0</v>
      </c>
      <c r="AF1182" s="366" t="n">
        <v>26.228</v>
      </c>
      <c r="AG1182" s="363" t="n">
        <v>0</v>
      </c>
      <c r="AH1182" s="635" t="inlineStr">
        <is>
          <t xml:space="preserve"> 미기5%과탐5%</t>
        </is>
      </c>
      <c r="AL1182" s="487" t="inlineStr">
        <is>
          <t>단국대 수학교육과</t>
        </is>
      </c>
      <c r="AM1182" s="477" t="inlineStr">
        <is>
          <t>자연</t>
        </is>
      </c>
      <c r="AN1182" s="637" t="n">
        <v>100</v>
      </c>
      <c r="AO1182" s="478" t="n">
        <v>-1570</v>
      </c>
      <c r="AP1182" s="463" t="n">
        <v>-1570</v>
      </c>
      <c r="AQ1182" s="479" t="n">
        <v>0</v>
      </c>
      <c r="AR1182" s="476" t="inlineStr">
        <is>
          <t>16.15 → 14.70</t>
        </is>
      </c>
      <c r="BA1182" s="313" t="inlineStr">
        <is>
          <t>통합인문502</t>
        </is>
      </c>
    </row>
    <row r="1183" ht="16.5" customHeight="1" s="671">
      <c r="B1183" s="367" t="inlineStr">
        <is>
          <t>16.15</t>
        </is>
      </c>
      <c r="C1183" s="351" t="inlineStr">
        <is>
          <t>35,046</t>
        </is>
      </c>
      <c r="D1183" s="727" t="n">
        <v>-1570</v>
      </c>
      <c r="E1183" s="352" t="inlineStr"/>
      <c r="F1183" s="341" t="n">
        <v>80.69</v>
      </c>
      <c r="G1183" s="355" t="inlineStr">
        <is>
          <t>357.80</t>
        </is>
      </c>
      <c r="H1183" s="356" t="inlineStr">
        <is>
          <t>364.40</t>
        </is>
      </c>
      <c r="I1183" s="354" t="inlineStr">
        <is>
          <t>충남대</t>
        </is>
      </c>
      <c r="J1183" s="340" t="inlineStr">
        <is>
          <t>컴퓨터융합학부</t>
        </is>
      </c>
      <c r="K1183" s="339" t="inlineStr">
        <is>
          <t>자연</t>
        </is>
      </c>
      <c r="L1183" s="357" t="n">
        <v>17</v>
      </c>
      <c r="M1183" s="358" t="inlineStr">
        <is>
          <t xml:space="preserve">176.8 / </t>
        </is>
      </c>
      <c r="N1183" s="359" t="n">
        <v>300</v>
      </c>
      <c r="O1183" s="360" t="inlineStr">
        <is>
          <t>표점</t>
        </is>
      </c>
      <c r="P1183" s="343" t="inlineStr">
        <is>
          <t>표점</t>
        </is>
      </c>
      <c r="Q1183" s="342" t="inlineStr">
        <is>
          <t>2과목</t>
        </is>
      </c>
      <c r="R1183" s="344" t="n">
        <v>25</v>
      </c>
      <c r="S1183" s="345" t="n">
        <v>45</v>
      </c>
      <c r="T1183" s="362" t="n">
        <v>30</v>
      </c>
      <c r="U1183" s="361" t="n">
        <v>80.69</v>
      </c>
      <c r="V1183" s="346" t="n">
        <v>119.1823890332052</v>
      </c>
      <c r="W1183" s="348" t="n">
        <v>118.790283604527</v>
      </c>
      <c r="X1183" s="347" t="n">
        <v>59.91</v>
      </c>
      <c r="Y1183" s="357" t="inlineStr"/>
      <c r="Z1183" s="365" t="inlineStr">
        <is>
          <t>2등급</t>
        </is>
      </c>
      <c r="AA1183" s="350" t="n">
        <v>-2</v>
      </c>
      <c r="AB1183" s="349" t="inlineStr">
        <is>
          <t>만점</t>
        </is>
      </c>
      <c r="AC1183" s="350" t="n">
        <v>0</v>
      </c>
      <c r="AD1183" s="349" t="inlineStr">
        <is>
          <t>만점</t>
        </is>
      </c>
      <c r="AE1183" s="364" t="n">
        <v>0</v>
      </c>
      <c r="AF1183" s="366" t="n">
        <v>0</v>
      </c>
      <c r="AG1183" s="363" t="n">
        <v>0</v>
      </c>
      <c r="AH1183" s="635" t="inlineStr"/>
      <c r="AL1183" s="487" t="inlineStr">
        <is>
          <t>충남대 컴퓨터융합학부</t>
        </is>
      </c>
      <c r="AM1183" s="477" t="inlineStr">
        <is>
          <t>자연</t>
        </is>
      </c>
      <c r="AN1183" s="637" t="n">
        <v>100</v>
      </c>
      <c r="AO1183" s="478" t="n">
        <v>-1570</v>
      </c>
      <c r="AP1183" s="463" t="n">
        <v>-1570</v>
      </c>
      <c r="AQ1183" s="479" t="n">
        <v>0</v>
      </c>
      <c r="AR1183" s="476" t="inlineStr">
        <is>
          <t>16.16 → 14.71</t>
        </is>
      </c>
      <c r="BA1183" s="313" t="inlineStr">
        <is>
          <t>통합인문503</t>
        </is>
      </c>
    </row>
    <row r="1184" ht="16.5" customHeight="1" s="671">
      <c r="B1184" s="367" t="inlineStr">
        <is>
          <t>16.19</t>
        </is>
      </c>
      <c r="C1184" s="351" t="inlineStr">
        <is>
          <t>35,132</t>
        </is>
      </c>
      <c r="D1184" s="727" t="n">
        <v>-1570</v>
      </c>
      <c r="E1184" s="352" t="inlineStr"/>
      <c r="F1184" s="341" t="n">
        <v>80.63</v>
      </c>
      <c r="G1184" s="355" t="inlineStr">
        <is>
          <t>357.69</t>
        </is>
      </c>
      <c r="H1184" s="356" t="inlineStr">
        <is>
          <t>364.34</t>
        </is>
      </c>
      <c r="I1184" s="354" t="inlineStr">
        <is>
          <t>가천대</t>
        </is>
      </c>
      <c r="J1184" s="340" t="inlineStr">
        <is>
          <t>건축학부</t>
        </is>
      </c>
      <c r="K1184" s="339" t="inlineStr">
        <is>
          <t>자연</t>
        </is>
      </c>
      <c r="L1184" s="357" t="n">
        <v>40</v>
      </c>
      <c r="M1184" s="358" t="inlineStr">
        <is>
          <t xml:space="preserve">83.5 / </t>
        </is>
      </c>
      <c r="N1184" s="359" t="n">
        <v>100</v>
      </c>
      <c r="O1184" s="360" t="inlineStr">
        <is>
          <t>백분위</t>
        </is>
      </c>
      <c r="P1184" s="343" t="inlineStr">
        <is>
          <t>백분위</t>
        </is>
      </c>
      <c r="Q1184" s="342" t="inlineStr">
        <is>
          <t>1과목</t>
        </is>
      </c>
      <c r="R1184" s="344" t="n">
        <v>25</v>
      </c>
      <c r="S1184" s="345" t="n">
        <v>35</v>
      </c>
      <c r="T1184" s="362" t="n">
        <v>20</v>
      </c>
      <c r="U1184" s="361" t="n">
        <v>80.63</v>
      </c>
      <c r="V1184" s="346" t="n">
        <v>119.140625</v>
      </c>
      <c r="W1184" s="348" t="n">
        <v>118.7672413793103</v>
      </c>
      <c r="X1184" s="347" t="n">
        <v>59.89</v>
      </c>
      <c r="Y1184" s="357" t="inlineStr"/>
      <c r="Z1184" s="365" t="inlineStr">
        <is>
          <t>2등급</t>
        </is>
      </c>
      <c r="AA1184" s="350" t="n">
        <v>19</v>
      </c>
      <c r="AB1184" s="349" t="inlineStr">
        <is>
          <t>만점</t>
        </is>
      </c>
      <c r="AC1184" s="350" t="n">
        <v>0</v>
      </c>
      <c r="AD1184" s="349" t="inlineStr">
        <is>
          <t>만점</t>
        </is>
      </c>
      <c r="AE1184" s="364" t="n">
        <v>0</v>
      </c>
      <c r="AF1184" s="366" t="n">
        <v>0</v>
      </c>
      <c r="AG1184" s="363" t="n">
        <v>0</v>
      </c>
      <c r="AH1184" s="635" t="inlineStr"/>
      <c r="AL1184" s="487" t="inlineStr">
        <is>
          <t>가천대 건축학부</t>
        </is>
      </c>
      <c r="AM1184" s="477" t="inlineStr">
        <is>
          <t>자연</t>
        </is>
      </c>
      <c r="AN1184" s="637" t="n">
        <v>100</v>
      </c>
      <c r="AO1184" s="478" t="n">
        <v>-1570</v>
      </c>
      <c r="AP1184" s="463" t="n">
        <v>-1570</v>
      </c>
      <c r="AQ1184" s="479" t="n">
        <v>0</v>
      </c>
      <c r="AR1184" s="476" t="inlineStr">
        <is>
          <t>16.19 → 14.74</t>
        </is>
      </c>
      <c r="BA1184" s="313" t="inlineStr">
        <is>
          <t>자연668</t>
        </is>
      </c>
    </row>
    <row r="1185" ht="16.5" customHeight="1" s="671">
      <c r="B1185" s="367" t="inlineStr">
        <is>
          <t>16.19</t>
        </is>
      </c>
      <c r="C1185" s="351" t="inlineStr">
        <is>
          <t>35,132</t>
        </is>
      </c>
      <c r="D1185" s="727" t="n">
        <v>-1570</v>
      </c>
      <c r="E1185" s="352" t="inlineStr"/>
      <c r="F1185" s="341" t="n">
        <v>80.63</v>
      </c>
      <c r="G1185" s="355" t="inlineStr">
        <is>
          <t>357.69</t>
        </is>
      </c>
      <c r="H1185" s="356" t="inlineStr">
        <is>
          <t>364.34</t>
        </is>
      </c>
      <c r="I1185" s="354" t="inlineStr">
        <is>
          <t>가천대</t>
        </is>
      </c>
      <c r="J1185" s="340" t="inlineStr">
        <is>
          <t>화학과</t>
        </is>
      </c>
      <c r="K1185" s="339" t="inlineStr">
        <is>
          <t>자연</t>
        </is>
      </c>
      <c r="L1185" s="357" t="n">
        <v>15</v>
      </c>
      <c r="M1185" s="358" t="inlineStr">
        <is>
          <t xml:space="preserve">83.5 / </t>
        </is>
      </c>
      <c r="N1185" s="359" t="n">
        <v>100</v>
      </c>
      <c r="O1185" s="360" t="inlineStr">
        <is>
          <t>백분위</t>
        </is>
      </c>
      <c r="P1185" s="343" t="inlineStr">
        <is>
          <t>백분위</t>
        </is>
      </c>
      <c r="Q1185" s="342" t="inlineStr">
        <is>
          <t>1과목</t>
        </is>
      </c>
      <c r="R1185" s="344" t="n">
        <v>25</v>
      </c>
      <c r="S1185" s="345" t="n">
        <v>35</v>
      </c>
      <c r="T1185" s="362" t="n">
        <v>20</v>
      </c>
      <c r="U1185" s="361" t="n">
        <v>80.63</v>
      </c>
      <c r="V1185" s="346" t="n">
        <v>119.140625</v>
      </c>
      <c r="W1185" s="348" t="n">
        <v>118.7672413793103</v>
      </c>
      <c r="X1185" s="347" t="n">
        <v>59.89</v>
      </c>
      <c r="Y1185" s="357" t="inlineStr"/>
      <c r="Z1185" s="365" t="inlineStr">
        <is>
          <t>2등급</t>
        </is>
      </c>
      <c r="AA1185" s="350" t="n">
        <v>19</v>
      </c>
      <c r="AB1185" s="349" t="inlineStr">
        <is>
          <t>만점</t>
        </is>
      </c>
      <c r="AC1185" s="350" t="n">
        <v>0</v>
      </c>
      <c r="AD1185" s="349" t="inlineStr">
        <is>
          <t>만점</t>
        </is>
      </c>
      <c r="AE1185" s="364" t="n">
        <v>0</v>
      </c>
      <c r="AF1185" s="366" t="n">
        <v>0</v>
      </c>
      <c r="AG1185" s="363" t="n">
        <v>0</v>
      </c>
      <c r="AH1185" s="635" t="inlineStr"/>
      <c r="AL1185" s="487" t="inlineStr">
        <is>
          <t>가천대 화학과</t>
        </is>
      </c>
      <c r="AM1185" s="477" t="inlineStr">
        <is>
          <t>자연</t>
        </is>
      </c>
      <c r="AN1185" s="637" t="n">
        <v>100</v>
      </c>
      <c r="AO1185" s="478" t="n">
        <v>-1570</v>
      </c>
      <c r="AP1185" s="463" t="n">
        <v>-1570</v>
      </c>
      <c r="AQ1185" s="479" t="n">
        <v>0</v>
      </c>
      <c r="AR1185" s="476" t="inlineStr">
        <is>
          <t>16.19 → 14.74</t>
        </is>
      </c>
      <c r="BA1185" s="313" t="inlineStr">
        <is>
          <t>자연669</t>
        </is>
      </c>
    </row>
    <row r="1186" ht="16.5" customHeight="1" s="671">
      <c r="B1186" s="367" t="inlineStr">
        <is>
          <t>16.19</t>
        </is>
      </c>
      <c r="C1186" s="351" t="inlineStr">
        <is>
          <t>35,132</t>
        </is>
      </c>
      <c r="D1186" s="727" t="n">
        <v>-1570</v>
      </c>
      <c r="E1186" s="352" t="inlineStr"/>
      <c r="F1186" s="341" t="n">
        <v>80.63</v>
      </c>
      <c r="G1186" s="355" t="inlineStr">
        <is>
          <t>358.18</t>
        </is>
      </c>
      <c r="H1186" s="356" t="inlineStr">
        <is>
          <t>364.19</t>
        </is>
      </c>
      <c r="I1186" s="354" t="inlineStr">
        <is>
          <t>단국대</t>
        </is>
      </c>
      <c r="J1186" s="340" t="inlineStr">
        <is>
          <t>정치외교학과</t>
        </is>
      </c>
      <c r="K1186" s="339" t="inlineStr">
        <is>
          <t>통합</t>
        </is>
      </c>
      <c r="L1186" s="357" t="n">
        <v>14</v>
      </c>
      <c r="M1186" s="358" t="inlineStr">
        <is>
          <t xml:space="preserve">846 / </t>
        </is>
      </c>
      <c r="N1186" s="359" t="n">
        <v>1000</v>
      </c>
      <c r="O1186" s="360" t="inlineStr">
        <is>
          <t>백분위</t>
        </is>
      </c>
      <c r="P1186" s="343" t="inlineStr">
        <is>
          <t>백분위</t>
        </is>
      </c>
      <c r="Q1186" s="342" t="inlineStr">
        <is>
          <t>2과목</t>
        </is>
      </c>
      <c r="R1186" s="344" t="n">
        <v>35</v>
      </c>
      <c r="S1186" s="345" t="n">
        <v>25</v>
      </c>
      <c r="T1186" s="362" t="n">
        <v>20</v>
      </c>
      <c r="U1186" s="361" t="n">
        <v>80.63</v>
      </c>
      <c r="V1186" s="346" t="n">
        <v>119.140625</v>
      </c>
      <c r="W1186" s="348" t="n">
        <v>118.7672413793103</v>
      </c>
      <c r="X1186" s="347" t="n">
        <v>60.14</v>
      </c>
      <c r="Y1186" s="357" t="inlineStr"/>
      <c r="Z1186" s="365" t="inlineStr">
        <is>
          <t>2등급</t>
        </is>
      </c>
      <c r="AA1186" s="350" t="n">
        <v>196</v>
      </c>
      <c r="AB1186" s="349" t="inlineStr">
        <is>
          <t>만점</t>
        </is>
      </c>
      <c r="AC1186" s="350" t="n">
        <v>5</v>
      </c>
      <c r="AD1186" s="349" t="inlineStr">
        <is>
          <t>만점</t>
        </is>
      </c>
      <c r="AE1186" s="364" t="n">
        <v>0</v>
      </c>
      <c r="AF1186" s="366" t="n">
        <v>0</v>
      </c>
      <c r="AG1186" s="363" t="n">
        <v>0</v>
      </c>
      <c r="AH1186" s="635" t="inlineStr"/>
      <c r="AL1186" s="487" t="inlineStr">
        <is>
          <t>단국대 정치외교학과</t>
        </is>
      </c>
      <c r="AM1186" s="477" t="inlineStr">
        <is>
          <t>통합</t>
        </is>
      </c>
      <c r="AN1186" s="637" t="n">
        <v>100</v>
      </c>
      <c r="AO1186" s="478" t="n">
        <v>-1570</v>
      </c>
      <c r="AP1186" s="463" t="n">
        <v>-724</v>
      </c>
      <c r="AQ1186" s="479" t="n">
        <v>-846</v>
      </c>
      <c r="AR1186" s="476" t="inlineStr">
        <is>
          <t>16.19 → 15.13</t>
        </is>
      </c>
      <c r="BA1186" s="313" t="inlineStr">
        <is>
          <t>자연670</t>
        </is>
      </c>
    </row>
    <row r="1187" ht="16.5" customHeight="1" s="671">
      <c r="B1187" s="367" t="inlineStr">
        <is>
          <t>16.19</t>
        </is>
      </c>
      <c r="C1187" s="351" t="inlineStr">
        <is>
          <t>35,132</t>
        </is>
      </c>
      <c r="D1187" s="727" t="n">
        <v>-1570</v>
      </c>
      <c r="E1187" s="352" t="inlineStr"/>
      <c r="F1187" s="341" t="n">
        <v>80.63</v>
      </c>
      <c r="G1187" s="355" t="inlineStr">
        <is>
          <t>358.18</t>
        </is>
      </c>
      <c r="H1187" s="356" t="inlineStr">
        <is>
          <t>364.19</t>
        </is>
      </c>
      <c r="I1187" s="354" t="inlineStr">
        <is>
          <t>단국대</t>
        </is>
      </c>
      <c r="J1187" s="340" t="inlineStr">
        <is>
          <t>국어국문학과</t>
        </is>
      </c>
      <c r="K1187" s="339" t="inlineStr">
        <is>
          <t>통합</t>
        </is>
      </c>
      <c r="L1187" s="357" t="n">
        <v>12</v>
      </c>
      <c r="M1187" s="358" t="inlineStr">
        <is>
          <t xml:space="preserve">846 / </t>
        </is>
      </c>
      <c r="N1187" s="359" t="n">
        <v>1000</v>
      </c>
      <c r="O1187" s="360" t="inlineStr">
        <is>
          <t>백분위</t>
        </is>
      </c>
      <c r="P1187" s="343" t="inlineStr">
        <is>
          <t>백분위</t>
        </is>
      </c>
      <c r="Q1187" s="342" t="inlineStr">
        <is>
          <t>2과목</t>
        </is>
      </c>
      <c r="R1187" s="344" t="n">
        <v>35</v>
      </c>
      <c r="S1187" s="345" t="n">
        <v>25</v>
      </c>
      <c r="T1187" s="362" t="n">
        <v>20</v>
      </c>
      <c r="U1187" s="361" t="n">
        <v>80.63</v>
      </c>
      <c r="V1187" s="346" t="n">
        <v>119.140625</v>
      </c>
      <c r="W1187" s="348" t="n">
        <v>118.7672413793103</v>
      </c>
      <c r="X1187" s="347" t="n">
        <v>60.14</v>
      </c>
      <c r="Y1187" s="357" t="inlineStr"/>
      <c r="Z1187" s="365" t="inlineStr">
        <is>
          <t>2등급</t>
        </is>
      </c>
      <c r="AA1187" s="350" t="n">
        <v>196</v>
      </c>
      <c r="AB1187" s="349" t="inlineStr">
        <is>
          <t>만점</t>
        </is>
      </c>
      <c r="AC1187" s="350" t="n">
        <v>5</v>
      </c>
      <c r="AD1187" s="349" t="inlineStr">
        <is>
          <t>만점</t>
        </is>
      </c>
      <c r="AE1187" s="364" t="n">
        <v>0</v>
      </c>
      <c r="AF1187" s="366" t="n">
        <v>0</v>
      </c>
      <c r="AG1187" s="363" t="n">
        <v>0</v>
      </c>
      <c r="AH1187" s="635" t="inlineStr"/>
      <c r="AL1187" s="487" t="inlineStr">
        <is>
          <t>단국대 국어국문학과</t>
        </is>
      </c>
      <c r="AM1187" s="477" t="inlineStr">
        <is>
          <t>통합</t>
        </is>
      </c>
      <c r="AN1187" s="637" t="n">
        <v>100</v>
      </c>
      <c r="AO1187" s="478" t="n">
        <v>-1570</v>
      </c>
      <c r="AP1187" s="463" t="n">
        <v>-724</v>
      </c>
      <c r="AQ1187" s="479" t="n">
        <v>-846</v>
      </c>
      <c r="AR1187" s="476" t="inlineStr">
        <is>
          <t>16.19 → 15.13</t>
        </is>
      </c>
      <c r="BA1187" s="313" t="inlineStr">
        <is>
          <t>자연671</t>
        </is>
      </c>
    </row>
    <row r="1188" ht="16.5" customHeight="1" s="671">
      <c r="B1188" s="367" t="inlineStr">
        <is>
          <t>16.19</t>
        </is>
      </c>
      <c r="C1188" s="351" t="inlineStr">
        <is>
          <t>35,132</t>
        </is>
      </c>
      <c r="D1188" s="727" t="n">
        <v>-1570</v>
      </c>
      <c r="E1188" s="352" t="inlineStr">
        <is>
          <t>357.69</t>
        </is>
      </c>
      <c r="F1188" s="341" t="n">
        <v>80.63</v>
      </c>
      <c r="G1188" s="355" t="inlineStr">
        <is>
          <t>358.18</t>
        </is>
      </c>
      <c r="H1188" s="356" t="inlineStr">
        <is>
          <t>364.19</t>
        </is>
      </c>
      <c r="I1188" s="354" t="inlineStr">
        <is>
          <t>단국대</t>
        </is>
      </c>
      <c r="J1188" s="340" t="inlineStr">
        <is>
          <t>국제경영학과</t>
        </is>
      </c>
      <c r="K1188" s="339" t="inlineStr">
        <is>
          <t>통합</t>
        </is>
      </c>
      <c r="L1188" s="357" t="n">
        <v>30</v>
      </c>
      <c r="M1188" s="358" t="inlineStr">
        <is>
          <t xml:space="preserve">846 / </t>
        </is>
      </c>
      <c r="N1188" s="359" t="n">
        <v>1000</v>
      </c>
      <c r="O1188" s="360" t="inlineStr">
        <is>
          <t>백분위</t>
        </is>
      </c>
      <c r="P1188" s="343" t="inlineStr">
        <is>
          <t>백분위</t>
        </is>
      </c>
      <c r="Q1188" s="342" t="inlineStr">
        <is>
          <t>2과목</t>
        </is>
      </c>
      <c r="R1188" s="344" t="n">
        <v>25</v>
      </c>
      <c r="S1188" s="345" t="n">
        <v>35</v>
      </c>
      <c r="T1188" s="362" t="n">
        <v>20</v>
      </c>
      <c r="U1188" s="361" t="n">
        <v>80.63</v>
      </c>
      <c r="V1188" s="346" t="n">
        <v>119.140625</v>
      </c>
      <c r="W1188" s="348" t="n">
        <v>118.7672413793103</v>
      </c>
      <c r="X1188" s="347" t="n">
        <v>60.14</v>
      </c>
      <c r="Y1188" s="357" t="inlineStr"/>
      <c r="Z1188" s="365" t="inlineStr">
        <is>
          <t>2등급</t>
        </is>
      </c>
      <c r="AA1188" s="350" t="n">
        <v>196</v>
      </c>
      <c r="AB1188" s="349" t="inlineStr">
        <is>
          <t>만점</t>
        </is>
      </c>
      <c r="AC1188" s="350" t="n">
        <v>5</v>
      </c>
      <c r="AD1188" s="349" t="inlineStr">
        <is>
          <t>만점</t>
        </is>
      </c>
      <c r="AE1188" s="364" t="n">
        <v>0</v>
      </c>
      <c r="AF1188" s="366" t="n">
        <v>0</v>
      </c>
      <c r="AG1188" s="363" t="n">
        <v>0</v>
      </c>
      <c r="AH1188" s="635" t="inlineStr"/>
      <c r="AL1188" s="487" t="inlineStr">
        <is>
          <t>단국대 국제경영학과</t>
        </is>
      </c>
      <c r="AM1188" s="477" t="inlineStr">
        <is>
          <t>통합</t>
        </is>
      </c>
      <c r="AN1188" s="637" t="n">
        <v>100</v>
      </c>
      <c r="AO1188" s="478" t="n">
        <v>-1570</v>
      </c>
      <c r="AP1188" s="463" t="n">
        <v>-724</v>
      </c>
      <c r="AQ1188" s="479" t="n">
        <v>-846</v>
      </c>
      <c r="AR1188" s="476" t="inlineStr">
        <is>
          <t>16.19 → 15.13</t>
        </is>
      </c>
      <c r="BA1188" s="313" t="inlineStr">
        <is>
          <t>통합인문504</t>
        </is>
      </c>
    </row>
    <row r="1189" ht="16.5" customHeight="1" s="671">
      <c r="B1189" s="367" t="inlineStr">
        <is>
          <t>15.95</t>
        </is>
      </c>
      <c r="C1189" s="351" t="inlineStr">
        <is>
          <t>34,612</t>
        </is>
      </c>
      <c r="D1189" s="727" t="n">
        <v>-1570</v>
      </c>
      <c r="E1189" s="352" t="inlineStr">
        <is>
          <t>357.69</t>
        </is>
      </c>
      <c r="F1189" s="341" t="n">
        <v>80.62</v>
      </c>
      <c r="G1189" s="355" t="inlineStr">
        <is>
          <t>358.17</t>
        </is>
      </c>
      <c r="H1189" s="356" t="inlineStr">
        <is>
          <t>364.18</t>
        </is>
      </c>
      <c r="I1189" s="354" t="inlineStr">
        <is>
          <t>부산대</t>
        </is>
      </c>
      <c r="J1189" s="340" t="inlineStr">
        <is>
          <t>영어영문학과</t>
        </is>
      </c>
      <c r="K1189" s="339" t="inlineStr">
        <is>
          <t>통합</t>
        </is>
      </c>
      <c r="L1189" s="357" t="n">
        <v>20</v>
      </c>
      <c r="M1189" s="358" t="inlineStr">
        <is>
          <t xml:space="preserve">685.5 / </t>
        </is>
      </c>
      <c r="N1189" s="359" t="n">
        <v>1000</v>
      </c>
      <c r="O1189" s="360" t="inlineStr">
        <is>
          <t>표점</t>
        </is>
      </c>
      <c r="P1189" s="343" t="inlineStr">
        <is>
          <t>표점</t>
        </is>
      </c>
      <c r="Q1189" s="342" t="inlineStr">
        <is>
          <t>2과목</t>
        </is>
      </c>
      <c r="R1189" s="344" t="n">
        <v>30</v>
      </c>
      <c r="S1189" s="345" t="n">
        <v>25</v>
      </c>
      <c r="T1189" s="362" t="n">
        <v>25</v>
      </c>
      <c r="U1189" s="361" t="n">
        <v>80.62</v>
      </c>
      <c r="V1189" s="346" t="n">
        <v>119.1362997586508</v>
      </c>
      <c r="W1189" s="348" t="n">
        <v>118.7648550392556</v>
      </c>
      <c r="X1189" s="347" t="n">
        <v>60.13</v>
      </c>
      <c r="Y1189" s="357" t="inlineStr"/>
      <c r="Z1189" s="365" t="inlineStr">
        <is>
          <t>2등급</t>
        </is>
      </c>
      <c r="AA1189" s="350" t="n">
        <v>198</v>
      </c>
      <c r="AB1189" s="349" t="inlineStr">
        <is>
          <t>만점</t>
        </is>
      </c>
      <c r="AC1189" s="350" t="n">
        <v>10</v>
      </c>
      <c r="AD1189" s="349" t="inlineStr">
        <is>
          <t>만점</t>
        </is>
      </c>
      <c r="AE1189" s="364" t="n">
        <v>0</v>
      </c>
      <c r="AF1189" s="366" t="n">
        <v>0</v>
      </c>
      <c r="AG1189" s="363" t="n">
        <v>0</v>
      </c>
      <c r="AH1189" s="635" t="inlineStr"/>
      <c r="AL1189" s="487" t="inlineStr">
        <is>
          <t>부산대 영어영문학과</t>
        </is>
      </c>
      <c r="AM1189" s="477" t="inlineStr">
        <is>
          <t>통합</t>
        </is>
      </c>
      <c r="AN1189" s="637" t="n">
        <v>100</v>
      </c>
      <c r="AO1189" s="478" t="n">
        <v>-1570</v>
      </c>
      <c r="AP1189" s="463" t="n">
        <v>-724</v>
      </c>
      <c r="AQ1189" s="479" t="n">
        <v>-846</v>
      </c>
      <c r="AR1189" s="476" t="inlineStr">
        <is>
          <t>16.20 → 15.14</t>
        </is>
      </c>
      <c r="BA1189" s="313" t="inlineStr">
        <is>
          <t>통합인문505</t>
        </is>
      </c>
    </row>
    <row r="1190" ht="16.5" customHeight="1" s="671">
      <c r="B1190" s="367" t="inlineStr">
        <is>
          <t>15.95</t>
        </is>
      </c>
      <c r="C1190" s="351" t="inlineStr">
        <is>
          <t>34,612</t>
        </is>
      </c>
      <c r="D1190" s="727" t="n">
        <v>-1570</v>
      </c>
      <c r="E1190" s="352" t="inlineStr">
        <is>
          <t>357.69</t>
        </is>
      </c>
      <c r="F1190" s="341" t="n">
        <v>80.62</v>
      </c>
      <c r="G1190" s="355" t="inlineStr">
        <is>
          <t>358.17</t>
        </is>
      </c>
      <c r="H1190" s="356" t="inlineStr">
        <is>
          <t>364.18</t>
        </is>
      </c>
      <c r="I1190" s="354" t="inlineStr">
        <is>
          <t>부산대</t>
        </is>
      </c>
      <c r="J1190" s="340" t="inlineStr">
        <is>
          <t>사회학과</t>
        </is>
      </c>
      <c r="K1190" s="339" t="inlineStr">
        <is>
          <t>통합</t>
        </is>
      </c>
      <c r="L1190" s="357" t="n">
        <v>16</v>
      </c>
      <c r="M1190" s="358" t="inlineStr">
        <is>
          <t xml:space="preserve">685.5 / </t>
        </is>
      </c>
      <c r="N1190" s="359" t="n">
        <v>1000</v>
      </c>
      <c r="O1190" s="360" t="inlineStr">
        <is>
          <t>표점</t>
        </is>
      </c>
      <c r="P1190" s="343" t="inlineStr">
        <is>
          <t>표점</t>
        </is>
      </c>
      <c r="Q1190" s="342" t="inlineStr">
        <is>
          <t>2과목</t>
        </is>
      </c>
      <c r="R1190" s="344" t="n">
        <v>30</v>
      </c>
      <c r="S1190" s="345" t="n">
        <v>25</v>
      </c>
      <c r="T1190" s="362" t="n">
        <v>25</v>
      </c>
      <c r="U1190" s="361" t="n">
        <v>80.62</v>
      </c>
      <c r="V1190" s="346" t="n">
        <v>119.1362997586508</v>
      </c>
      <c r="W1190" s="348" t="n">
        <v>118.7648550392556</v>
      </c>
      <c r="X1190" s="347" t="n">
        <v>60.13</v>
      </c>
      <c r="Y1190" s="357" t="inlineStr"/>
      <c r="Z1190" s="365" t="inlineStr">
        <is>
          <t>2등급</t>
        </is>
      </c>
      <c r="AA1190" s="350" t="n">
        <v>198</v>
      </c>
      <c r="AB1190" s="349" t="inlineStr">
        <is>
          <t>만점</t>
        </is>
      </c>
      <c r="AC1190" s="350" t="n">
        <v>10</v>
      </c>
      <c r="AD1190" s="349" t="inlineStr">
        <is>
          <t>만점</t>
        </is>
      </c>
      <c r="AE1190" s="364" t="n">
        <v>0</v>
      </c>
      <c r="AF1190" s="366" t="n">
        <v>0</v>
      </c>
      <c r="AG1190" s="363" t="n">
        <v>0</v>
      </c>
      <c r="AH1190" s="635" t="inlineStr"/>
      <c r="AL1190" s="487" t="inlineStr">
        <is>
          <t>부산대 사회학과</t>
        </is>
      </c>
      <c r="AM1190" s="477" t="inlineStr">
        <is>
          <t>통합</t>
        </is>
      </c>
      <c r="AN1190" s="637" t="n">
        <v>100</v>
      </c>
      <c r="AO1190" s="478" t="n">
        <v>-1570</v>
      </c>
      <c r="AP1190" s="463" t="n">
        <v>-724</v>
      </c>
      <c r="AQ1190" s="479" t="n">
        <v>-846</v>
      </c>
      <c r="AR1190" s="476" t="inlineStr">
        <is>
          <t>16.20 → 15.14</t>
        </is>
      </c>
      <c r="BA1190" s="313" t="inlineStr">
        <is>
          <t>통합인문506</t>
        </is>
      </c>
    </row>
    <row r="1191" ht="16.5" customHeight="1" s="671">
      <c r="B1191" s="367" t="inlineStr">
        <is>
          <t>16.22</t>
        </is>
      </c>
      <c r="C1191" s="351" t="inlineStr">
        <is>
          <t>35,197</t>
        </is>
      </c>
      <c r="D1191" s="727" t="n">
        <v>-1570</v>
      </c>
      <c r="E1191" s="352" t="inlineStr"/>
      <c r="F1191" s="341" t="n">
        <v>80.56999999999999</v>
      </c>
      <c r="G1191" s="355" t="inlineStr">
        <is>
          <t>357.60</t>
        </is>
      </c>
      <c r="H1191" s="356" t="inlineStr">
        <is>
          <t>364.28</t>
        </is>
      </c>
      <c r="I1191" s="354" t="inlineStr">
        <is>
          <t>단국대</t>
        </is>
      </c>
      <c r="J1191" s="340" t="inlineStr">
        <is>
          <t>기계공학과</t>
        </is>
      </c>
      <c r="K1191" s="339" t="inlineStr">
        <is>
          <t>자연</t>
        </is>
      </c>
      <c r="L1191" s="357" t="n">
        <v>16</v>
      </c>
      <c r="M1191" s="358" t="inlineStr">
        <is>
          <t xml:space="preserve">863 / </t>
        </is>
      </c>
      <c r="N1191" s="359" t="n">
        <v>1000</v>
      </c>
      <c r="O1191" s="360" t="inlineStr">
        <is>
          <t>백분위</t>
        </is>
      </c>
      <c r="P1191" s="343" t="inlineStr">
        <is>
          <t>백분위</t>
        </is>
      </c>
      <c r="Q1191" s="342" t="inlineStr">
        <is>
          <t>2과목</t>
        </is>
      </c>
      <c r="R1191" s="344" t="n">
        <v>20</v>
      </c>
      <c r="S1191" s="345" t="n">
        <v>35</v>
      </c>
      <c r="T1191" s="362" t="n">
        <v>30</v>
      </c>
      <c r="U1191" s="361" t="n">
        <v>80.56999999999999</v>
      </c>
      <c r="V1191" s="346" t="n">
        <v>119.1041076487252</v>
      </c>
      <c r="W1191" s="348" t="n">
        <v>118.7470938751587</v>
      </c>
      <c r="X1191" s="347" t="n">
        <v>59.87</v>
      </c>
      <c r="Y1191" s="357" t="inlineStr"/>
      <c r="Z1191" s="365" t="inlineStr">
        <is>
          <t>2등급</t>
        </is>
      </c>
      <c r="AA1191" s="350" t="n">
        <v>147</v>
      </c>
      <c r="AB1191" s="349" t="inlineStr">
        <is>
          <t>만점</t>
        </is>
      </c>
      <c r="AC1191" s="350" t="n">
        <v>5</v>
      </c>
      <c r="AD1191" s="349" t="inlineStr">
        <is>
          <t>만점</t>
        </is>
      </c>
      <c r="AE1191" s="364" t="n">
        <v>0</v>
      </c>
      <c r="AF1191" s="366" t="n">
        <v>26.185</v>
      </c>
      <c r="AG1191" s="363" t="n">
        <v>0</v>
      </c>
      <c r="AH1191" s="635" t="inlineStr">
        <is>
          <t xml:space="preserve"> 미기5%과탐5%</t>
        </is>
      </c>
      <c r="AL1191" s="487" t="inlineStr">
        <is>
          <t>단국대 기계공학과</t>
        </is>
      </c>
      <c r="AM1191" s="477" t="inlineStr">
        <is>
          <t>자연</t>
        </is>
      </c>
      <c r="AN1191" s="637" t="n">
        <v>100</v>
      </c>
      <c r="AO1191" s="478" t="n">
        <v>-1570</v>
      </c>
      <c r="AP1191" s="463" t="n">
        <v>-1570</v>
      </c>
      <c r="AQ1191" s="479" t="n">
        <v>0</v>
      </c>
      <c r="AR1191" s="476" t="inlineStr">
        <is>
          <t>16.22 → 14.77</t>
        </is>
      </c>
      <c r="BA1191" s="313" t="inlineStr">
        <is>
          <t>통합인문507</t>
        </is>
      </c>
    </row>
    <row r="1192" ht="16.5" customHeight="1" s="671">
      <c r="B1192" s="367" t="inlineStr">
        <is>
          <t>16.22</t>
        </is>
      </c>
      <c r="C1192" s="351" t="inlineStr">
        <is>
          <t>35,197</t>
        </is>
      </c>
      <c r="D1192" s="727" t="n">
        <v>-1570</v>
      </c>
      <c r="E1192" s="352" t="inlineStr">
        <is>
          <t>357.60</t>
        </is>
      </c>
      <c r="F1192" s="341" t="n">
        <v>80.56</v>
      </c>
      <c r="G1192" s="355" t="inlineStr">
        <is>
          <t>358.08</t>
        </is>
      </c>
      <c r="H1192" s="356" t="inlineStr">
        <is>
          <t>364.16</t>
        </is>
      </c>
      <c r="I1192" s="354" t="inlineStr">
        <is>
          <t>명지대</t>
        </is>
      </c>
      <c r="J1192" s="340" t="inlineStr">
        <is>
          <t>자율전공학부(인문)</t>
        </is>
      </c>
      <c r="K1192" s="339" t="inlineStr">
        <is>
          <t>통합</t>
        </is>
      </c>
      <c r="L1192" s="357" t="n">
        <v>141</v>
      </c>
      <c r="M1192" s="358" t="inlineStr">
        <is>
          <t xml:space="preserve">843.5 / </t>
        </is>
      </c>
      <c r="N1192" s="359" t="n">
        <v>1000</v>
      </c>
      <c r="O1192" s="360" t="inlineStr">
        <is>
          <t>백분위</t>
        </is>
      </c>
      <c r="P1192" s="343" t="inlineStr">
        <is>
          <t>백분위</t>
        </is>
      </c>
      <c r="Q1192" s="342" t="inlineStr">
        <is>
          <t>1과목</t>
        </is>
      </c>
      <c r="R1192" s="344" t="n">
        <v>35</v>
      </c>
      <c r="S1192" s="345" t="n">
        <v>25</v>
      </c>
      <c r="T1192" s="362" t="n">
        <v>20</v>
      </c>
      <c r="U1192" s="361" t="n">
        <v>80.56</v>
      </c>
      <c r="V1192" s="346" t="n">
        <v>119.1015625</v>
      </c>
      <c r="W1192" s="348" t="n">
        <v>118.7456896551724</v>
      </c>
      <c r="X1192" s="347" t="n">
        <v>60.12</v>
      </c>
      <c r="Y1192" s="357" t="inlineStr"/>
      <c r="Z1192" s="365" t="inlineStr">
        <is>
          <t>2등급</t>
        </is>
      </c>
      <c r="AA1192" s="350" t="n">
        <v>196</v>
      </c>
      <c r="AB1192" s="349" t="inlineStr">
        <is>
          <t>만점</t>
        </is>
      </c>
      <c r="AC1192" s="350" t="n">
        <v>3</v>
      </c>
      <c r="AD1192" s="349" t="inlineStr">
        <is>
          <t>만점</t>
        </is>
      </c>
      <c r="AE1192" s="364" t="n">
        <v>0</v>
      </c>
      <c r="AF1192" s="366" t="n">
        <v>0</v>
      </c>
      <c r="AG1192" s="363" t="n">
        <v>0</v>
      </c>
      <c r="AH1192" s="635" t="inlineStr"/>
      <c r="AL1192" s="487" t="inlineStr">
        <is>
          <t>명지대 자율전공학부(인문)</t>
        </is>
      </c>
      <c r="AM1192" s="477" t="inlineStr">
        <is>
          <t>통합</t>
        </is>
      </c>
      <c r="AN1192" s="637" t="n">
        <v>100</v>
      </c>
      <c r="AO1192" s="478" t="n">
        <v>-1570</v>
      </c>
      <c r="AP1192" s="463" t="n">
        <v>-723</v>
      </c>
      <c r="AQ1192" s="479" t="n">
        <v>-847</v>
      </c>
      <c r="AR1192" s="476" t="inlineStr">
        <is>
          <t>16.22 → 15.16</t>
        </is>
      </c>
      <c r="BA1192" s="313" t="inlineStr">
        <is>
          <t>통합인문508</t>
        </is>
      </c>
    </row>
    <row r="1193" ht="16.5" customHeight="1" s="671">
      <c r="B1193" s="367" t="inlineStr">
        <is>
          <t>16.22</t>
        </is>
      </c>
      <c r="C1193" s="351" t="inlineStr">
        <is>
          <t>35,197</t>
        </is>
      </c>
      <c r="D1193" s="727" t="n">
        <v>-1570</v>
      </c>
      <c r="E1193" s="352" t="inlineStr">
        <is>
          <t>357.60</t>
        </is>
      </c>
      <c r="F1193" s="341" t="n">
        <v>80.56</v>
      </c>
      <c r="G1193" s="355" t="inlineStr">
        <is>
          <t>358.08</t>
        </is>
      </c>
      <c r="H1193" s="356" t="inlineStr">
        <is>
          <t>364.16</t>
        </is>
      </c>
      <c r="I1193" s="354" t="inlineStr">
        <is>
          <t>단국대</t>
        </is>
      </c>
      <c r="J1193" s="340" t="inlineStr">
        <is>
          <t>미디어커뮤니케이션학부</t>
        </is>
      </c>
      <c r="K1193" s="339" t="inlineStr">
        <is>
          <t>통합</t>
        </is>
      </c>
      <c r="L1193" s="357" t="n">
        <v>15</v>
      </c>
      <c r="M1193" s="358" t="inlineStr">
        <is>
          <t xml:space="preserve">845.5 / </t>
        </is>
      </c>
      <c r="N1193" s="359" t="n">
        <v>1000</v>
      </c>
      <c r="O1193" s="360" t="inlineStr">
        <is>
          <t>백분위</t>
        </is>
      </c>
      <c r="P1193" s="343" t="inlineStr">
        <is>
          <t>백분위</t>
        </is>
      </c>
      <c r="Q1193" s="342" t="inlineStr">
        <is>
          <t>2과목</t>
        </is>
      </c>
      <c r="R1193" s="344" t="n">
        <v>35</v>
      </c>
      <c r="S1193" s="345" t="n">
        <v>25</v>
      </c>
      <c r="T1193" s="362" t="n">
        <v>20</v>
      </c>
      <c r="U1193" s="361" t="n">
        <v>80.56</v>
      </c>
      <c r="V1193" s="346" t="n">
        <v>119.1015625</v>
      </c>
      <c r="W1193" s="348" t="n">
        <v>118.7456896551724</v>
      </c>
      <c r="X1193" s="347" t="n">
        <v>60.12</v>
      </c>
      <c r="Y1193" s="357" t="inlineStr"/>
      <c r="Z1193" s="365" t="inlineStr">
        <is>
          <t>2등급</t>
        </is>
      </c>
      <c r="AA1193" s="350" t="n">
        <v>196</v>
      </c>
      <c r="AB1193" s="349" t="inlineStr">
        <is>
          <t>만점</t>
        </is>
      </c>
      <c r="AC1193" s="350" t="n">
        <v>5</v>
      </c>
      <c r="AD1193" s="349" t="inlineStr">
        <is>
          <t>만점</t>
        </is>
      </c>
      <c r="AE1193" s="364" t="n">
        <v>0</v>
      </c>
      <c r="AF1193" s="366" t="n">
        <v>0</v>
      </c>
      <c r="AG1193" s="363" t="n">
        <v>0</v>
      </c>
      <c r="AH1193" s="635" t="inlineStr"/>
      <c r="AL1193" s="487" t="inlineStr">
        <is>
          <t>단국대 미디어커뮤니케이션학부</t>
        </is>
      </c>
      <c r="AM1193" s="477" t="inlineStr">
        <is>
          <t>통합</t>
        </is>
      </c>
      <c r="AN1193" s="637" t="n">
        <v>100</v>
      </c>
      <c r="AO1193" s="478" t="n">
        <v>-1570</v>
      </c>
      <c r="AP1193" s="463" t="n">
        <v>-723</v>
      </c>
      <c r="AQ1193" s="479" t="n">
        <v>-847</v>
      </c>
      <c r="AR1193" s="476" t="inlineStr">
        <is>
          <t>16.22 → 15.16</t>
        </is>
      </c>
      <c r="BA1193" s="313" t="inlineStr">
        <is>
          <t>통합인문509</t>
        </is>
      </c>
    </row>
    <row r="1194" ht="16.5" customHeight="1" s="671">
      <c r="B1194" s="367" t="inlineStr">
        <is>
          <t>16.23</t>
        </is>
      </c>
      <c r="C1194" s="351" t="inlineStr">
        <is>
          <t>35,219</t>
        </is>
      </c>
      <c r="D1194" s="727" t="n">
        <v>-1570</v>
      </c>
      <c r="E1194" s="352" t="inlineStr"/>
      <c r="F1194" s="341" t="n">
        <v>80.54000000000001</v>
      </c>
      <c r="G1194" s="355" t="inlineStr">
        <is>
          <t>357.56</t>
        </is>
      </c>
      <c r="H1194" s="356" t="inlineStr">
        <is>
          <t>364.26</t>
        </is>
      </c>
      <c r="I1194" s="354" t="inlineStr">
        <is>
          <t>한양대(ERICA)</t>
        </is>
      </c>
      <c r="J1194" s="340" t="inlineStr">
        <is>
          <t>수리데이터사이언스</t>
        </is>
      </c>
      <c r="K1194" s="339" t="inlineStr">
        <is>
          <t>자연</t>
        </is>
      </c>
      <c r="L1194" s="357" t="n">
        <v>11</v>
      </c>
      <c r="M1194" s="358" t="inlineStr">
        <is>
          <t xml:space="preserve">892.78 / </t>
        </is>
      </c>
      <c r="N1194" s="359" t="n">
        <v>1000</v>
      </c>
      <c r="O1194" s="360" t="inlineStr">
        <is>
          <t>표점/만점</t>
        </is>
      </c>
      <c r="P1194" s="343" t="inlineStr">
        <is>
          <t>변표/만점</t>
        </is>
      </c>
      <c r="Q1194" s="342" t="inlineStr">
        <is>
          <t>2과목</t>
        </is>
      </c>
      <c r="R1194" s="344" t="n">
        <v>25</v>
      </c>
      <c r="S1194" s="345" t="n">
        <v>35</v>
      </c>
      <c r="T1194" s="362" t="n">
        <v>25</v>
      </c>
      <c r="U1194" s="361" t="n">
        <v>80.54000000000001</v>
      </c>
      <c r="V1194" s="346" t="n">
        <v>119.0886157485034</v>
      </c>
      <c r="W1194" s="348" t="n">
        <v>118.738546619864</v>
      </c>
      <c r="X1194" s="347" t="n">
        <v>59.87</v>
      </c>
      <c r="Y1194" s="357" t="n">
        <v>60.48999999999999</v>
      </c>
      <c r="Z1194" s="365" t="inlineStr">
        <is>
          <t>2등급</t>
        </is>
      </c>
      <c r="AA1194" s="350" t="n">
        <v>149.25</v>
      </c>
      <c r="AB1194" s="349" t="inlineStr">
        <is>
          <t>만점</t>
        </is>
      </c>
      <c r="AC1194" s="350" t="n">
        <v>10</v>
      </c>
      <c r="AD1194" s="349" t="inlineStr">
        <is>
          <t>만점</t>
        </is>
      </c>
      <c r="AE1194" s="364" t="n">
        <v>0</v>
      </c>
      <c r="AF1194" s="366" t="n">
        <v>6.481</v>
      </c>
      <c r="AG1194" s="363" t="n">
        <v>0</v>
      </c>
      <c r="AH1194" s="635" t="inlineStr">
        <is>
          <t xml:space="preserve"> 과3%가산</t>
        </is>
      </c>
      <c r="AL1194" s="487" t="inlineStr">
        <is>
          <t>한양대(ERICA) 수리데이터사이언스</t>
        </is>
      </c>
      <c r="AM1194" s="477" t="inlineStr">
        <is>
          <t>자연</t>
        </is>
      </c>
      <c r="AN1194" s="637" t="n">
        <v>100</v>
      </c>
      <c r="AO1194" s="478" t="n">
        <v>-1570</v>
      </c>
      <c r="AP1194" s="463" t="n">
        <v>-1570</v>
      </c>
      <c r="AQ1194" s="479" t="n">
        <v>0</v>
      </c>
      <c r="AR1194" s="476" t="inlineStr">
        <is>
          <t>16.24 → 14.79</t>
        </is>
      </c>
      <c r="BA1194" s="313" t="inlineStr">
        <is>
          <t>통합인문510</t>
        </is>
      </c>
    </row>
    <row r="1195" ht="16.5" customHeight="1" s="671">
      <c r="B1195" s="367" t="inlineStr">
        <is>
          <t>16.23</t>
        </is>
      </c>
      <c r="C1195" s="351" t="inlineStr">
        <is>
          <t>35,219</t>
        </is>
      </c>
      <c r="D1195" s="727" t="n">
        <v>-1570</v>
      </c>
      <c r="E1195" s="352" t="inlineStr"/>
      <c r="F1195" s="341" t="n">
        <v>80.53</v>
      </c>
      <c r="G1195" s="355" t="inlineStr">
        <is>
          <t>357.55</t>
        </is>
      </c>
      <c r="H1195" s="356" t="inlineStr">
        <is>
          <t>364.26</t>
        </is>
      </c>
      <c r="I1195" s="354" t="inlineStr">
        <is>
          <t>단국대</t>
        </is>
      </c>
      <c r="J1195" s="340" t="inlineStr">
        <is>
          <t>고분자시스템공학부(파이버융합소재공학전공)</t>
        </is>
      </c>
      <c r="K1195" s="339" t="inlineStr">
        <is>
          <t>자연</t>
        </is>
      </c>
      <c r="L1195" s="357" t="n">
        <v>10</v>
      </c>
      <c r="M1195" s="358" t="inlineStr">
        <is>
          <t xml:space="preserve">862.7 / </t>
        </is>
      </c>
      <c r="N1195" s="359" t="n">
        <v>1000</v>
      </c>
      <c r="O1195" s="360" t="inlineStr">
        <is>
          <t>백분위</t>
        </is>
      </c>
      <c r="P1195" s="343" t="inlineStr">
        <is>
          <t>백분위</t>
        </is>
      </c>
      <c r="Q1195" s="342" t="inlineStr">
        <is>
          <t>2과목</t>
        </is>
      </c>
      <c r="R1195" s="344" t="n">
        <v>20</v>
      </c>
      <c r="S1195" s="345" t="n">
        <v>35</v>
      </c>
      <c r="T1195" s="362" t="n">
        <v>30</v>
      </c>
      <c r="U1195" s="361" t="n">
        <v>80.53</v>
      </c>
      <c r="V1195" s="346" t="n">
        <v>119.0828611898017</v>
      </c>
      <c r="W1195" s="348" t="n">
        <v>118.7353716909251</v>
      </c>
      <c r="X1195" s="347" t="n">
        <v>59.87</v>
      </c>
      <c r="Y1195" s="357" t="inlineStr"/>
      <c r="Z1195" s="365" t="inlineStr">
        <is>
          <t>2등급</t>
        </is>
      </c>
      <c r="AA1195" s="350" t="n">
        <v>147</v>
      </c>
      <c r="AB1195" s="349" t="inlineStr">
        <is>
          <t>만점</t>
        </is>
      </c>
      <c r="AC1195" s="350" t="n">
        <v>5</v>
      </c>
      <c r="AD1195" s="349" t="inlineStr">
        <is>
          <t>만점</t>
        </is>
      </c>
      <c r="AE1195" s="364" t="n">
        <v>0</v>
      </c>
      <c r="AF1195" s="366" t="n">
        <v>26.172</v>
      </c>
      <c r="AG1195" s="363" t="n">
        <v>0</v>
      </c>
      <c r="AH1195" s="635" t="inlineStr">
        <is>
          <t xml:space="preserve"> 미기5%과탐5%</t>
        </is>
      </c>
      <c r="AL1195" s="487" t="inlineStr">
        <is>
          <t>단국대 고분자시스템공학부(파이버융합소재공학전공)</t>
        </is>
      </c>
      <c r="AM1195" s="477" t="inlineStr">
        <is>
          <t>자연</t>
        </is>
      </c>
      <c r="AN1195" s="637" t="n">
        <v>100</v>
      </c>
      <c r="AO1195" s="478" t="n">
        <v>-1570</v>
      </c>
      <c r="AP1195" s="463" t="n">
        <v>-1570</v>
      </c>
      <c r="AQ1195" s="479" t="n">
        <v>0</v>
      </c>
      <c r="AR1195" s="476" t="inlineStr">
        <is>
          <t>16.24 → 14.79</t>
        </is>
      </c>
      <c r="BA1195" s="313" t="inlineStr">
        <is>
          <t>자연672</t>
        </is>
      </c>
    </row>
    <row r="1196" ht="16.5" customHeight="1" s="671">
      <c r="B1196" s="367" t="inlineStr">
        <is>
          <t>16.24</t>
        </is>
      </c>
      <c r="C1196" s="351" t="inlineStr">
        <is>
          <t>35,241</t>
        </is>
      </c>
      <c r="D1196" s="727" t="n">
        <v>-1570</v>
      </c>
      <c r="E1196" s="352" t="inlineStr"/>
      <c r="F1196" s="341" t="n">
        <v>80.51000000000001</v>
      </c>
      <c r="G1196" s="355" t="inlineStr">
        <is>
          <t>357.52</t>
        </is>
      </c>
      <c r="H1196" s="356" t="inlineStr">
        <is>
          <t>364.24</t>
        </is>
      </c>
      <c r="I1196" s="354" t="inlineStr">
        <is>
          <t>단국대</t>
        </is>
      </c>
      <c r="J1196" s="340" t="inlineStr">
        <is>
          <t>모바일시스템공학과</t>
        </is>
      </c>
      <c r="K1196" s="339" t="inlineStr">
        <is>
          <t>자연</t>
        </is>
      </c>
      <c r="L1196" s="357" t="n">
        <v>18</v>
      </c>
      <c r="M1196" s="358" t="inlineStr">
        <is>
          <t xml:space="preserve">862.5 / </t>
        </is>
      </c>
      <c r="N1196" s="359" t="n">
        <v>1000</v>
      </c>
      <c r="O1196" s="360" t="inlineStr">
        <is>
          <t>백분위</t>
        </is>
      </c>
      <c r="P1196" s="343" t="inlineStr">
        <is>
          <t>백분위</t>
        </is>
      </c>
      <c r="Q1196" s="342" t="inlineStr">
        <is>
          <t>2과목</t>
        </is>
      </c>
      <c r="R1196" s="344" t="n">
        <v>20</v>
      </c>
      <c r="S1196" s="345" t="n">
        <v>35</v>
      </c>
      <c r="T1196" s="362" t="n">
        <v>30</v>
      </c>
      <c r="U1196" s="361" t="n">
        <v>80.51000000000001</v>
      </c>
      <c r="V1196" s="346" t="n">
        <v>119.0686968838527</v>
      </c>
      <c r="W1196" s="348" t="n">
        <v>118.727556901436</v>
      </c>
      <c r="X1196" s="347" t="n">
        <v>59.86</v>
      </c>
      <c r="Y1196" s="357" t="inlineStr"/>
      <c r="Z1196" s="365" t="inlineStr">
        <is>
          <t>2등급</t>
        </is>
      </c>
      <c r="AA1196" s="350" t="n">
        <v>147</v>
      </c>
      <c r="AB1196" s="349" t="inlineStr">
        <is>
          <t>만점</t>
        </is>
      </c>
      <c r="AC1196" s="350" t="n">
        <v>5</v>
      </c>
      <c r="AD1196" s="349" t="inlineStr">
        <is>
          <t>만점</t>
        </is>
      </c>
      <c r="AE1196" s="364" t="n">
        <v>0</v>
      </c>
      <c r="AF1196" s="366" t="n">
        <v>26.166</v>
      </c>
      <c r="AG1196" s="363" t="n">
        <v>0</v>
      </c>
      <c r="AH1196" s="635" t="inlineStr">
        <is>
          <t xml:space="preserve"> 미기5%과탐5%</t>
        </is>
      </c>
      <c r="AL1196" s="487" t="inlineStr">
        <is>
          <t>단국대 모바일시스템공학과</t>
        </is>
      </c>
      <c r="AM1196" s="477" t="inlineStr">
        <is>
          <t>자연</t>
        </is>
      </c>
      <c r="AN1196" s="637" t="n">
        <v>100</v>
      </c>
      <c r="AO1196" s="478" t="n">
        <v>-1570</v>
      </c>
      <c r="AP1196" s="463" t="n">
        <v>-1570</v>
      </c>
      <c r="AQ1196" s="479" t="n">
        <v>0</v>
      </c>
      <c r="AR1196" s="476" t="inlineStr">
        <is>
          <t>16.25 → 14.80</t>
        </is>
      </c>
      <c r="BA1196" s="313" t="inlineStr">
        <is>
          <t>자연673</t>
        </is>
      </c>
    </row>
    <row r="1197" ht="16.5" customHeight="1" s="671">
      <c r="B1197" s="367" t="inlineStr">
        <is>
          <t>16.25</t>
        </is>
      </c>
      <c r="C1197" s="351" t="inlineStr">
        <is>
          <t>35,263</t>
        </is>
      </c>
      <c r="D1197" s="727" t="n">
        <v>-1570</v>
      </c>
      <c r="E1197" s="352" t="inlineStr">
        <is>
          <t>357.79</t>
        </is>
      </c>
      <c r="F1197" s="341" t="n">
        <v>80.5</v>
      </c>
      <c r="G1197" s="355" t="inlineStr">
        <is>
          <t>357.98</t>
        </is>
      </c>
      <c r="H1197" s="356" t="inlineStr">
        <is>
          <t>364.12</t>
        </is>
      </c>
      <c r="I1197" s="354" t="inlineStr">
        <is>
          <t>가천대</t>
        </is>
      </c>
      <c r="J1197" s="340" t="inlineStr">
        <is>
          <t>응용통계학과</t>
        </is>
      </c>
      <c r="K1197" s="339" t="inlineStr">
        <is>
          <t>통합</t>
        </is>
      </c>
      <c r="L1197" s="357" t="n">
        <v>16</v>
      </c>
      <c r="M1197" s="358" t="inlineStr">
        <is>
          <t xml:space="preserve">83.4 / </t>
        </is>
      </c>
      <c r="N1197" s="359" t="n">
        <v>100</v>
      </c>
      <c r="O1197" s="360" t="inlineStr">
        <is>
          <t>백분위</t>
        </is>
      </c>
      <c r="P1197" s="343" t="inlineStr">
        <is>
          <t>백분위</t>
        </is>
      </c>
      <c r="Q1197" s="342" t="inlineStr">
        <is>
          <t>1과목</t>
        </is>
      </c>
      <c r="R1197" s="344" t="n">
        <v>35</v>
      </c>
      <c r="S1197" s="345" t="n">
        <v>25</v>
      </c>
      <c r="T1197" s="362" t="n">
        <v>20</v>
      </c>
      <c r="U1197" s="361" t="n">
        <v>80.5</v>
      </c>
      <c r="V1197" s="346" t="n">
        <v>119.0625</v>
      </c>
      <c r="W1197" s="348" t="n">
        <v>118.7241379310345</v>
      </c>
      <c r="X1197" s="347" t="n">
        <v>60.1</v>
      </c>
      <c r="Y1197" s="357" t="inlineStr"/>
      <c r="Z1197" s="365" t="inlineStr">
        <is>
          <t>2등급</t>
        </is>
      </c>
      <c r="AA1197" s="350" t="n">
        <v>19</v>
      </c>
      <c r="AB1197" s="349" t="inlineStr">
        <is>
          <t>만점</t>
        </is>
      </c>
      <c r="AC1197" s="350" t="n">
        <v>0</v>
      </c>
      <c r="AD1197" s="349" t="inlineStr">
        <is>
          <t>만점</t>
        </is>
      </c>
      <c r="AE1197" s="364" t="n">
        <v>0</v>
      </c>
      <c r="AF1197" s="366" t="n">
        <v>0</v>
      </c>
      <c r="AG1197" s="363" t="n">
        <v>0</v>
      </c>
      <c r="AH1197" s="635" t="inlineStr"/>
      <c r="AL1197" s="487" t="inlineStr">
        <is>
          <t>가천대 응용통계학과</t>
        </is>
      </c>
      <c r="AM1197" s="477" t="inlineStr">
        <is>
          <t>통합</t>
        </is>
      </c>
      <c r="AN1197" s="637" t="n">
        <v>100</v>
      </c>
      <c r="AO1197" s="478" t="n">
        <v>-1570</v>
      </c>
      <c r="AP1197" s="463" t="n">
        <v>-723</v>
      </c>
      <c r="AQ1197" s="479" t="n">
        <v>-847</v>
      </c>
      <c r="AR1197" s="476" t="inlineStr">
        <is>
          <t>16.26 → 15.20</t>
        </is>
      </c>
      <c r="BA1197" s="313" t="inlineStr">
        <is>
          <t>자연674</t>
        </is>
      </c>
    </row>
    <row r="1198" ht="16.5" customHeight="1" s="671">
      <c r="B1198" s="367" t="inlineStr">
        <is>
          <t>16.25</t>
        </is>
      </c>
      <c r="C1198" s="351" t="inlineStr">
        <is>
          <t>35,263</t>
        </is>
      </c>
      <c r="D1198" s="727" t="n">
        <v>-1570</v>
      </c>
      <c r="E1198" s="352" t="inlineStr">
        <is>
          <t>357.50</t>
        </is>
      </c>
      <c r="F1198" s="341" t="n">
        <v>80.5</v>
      </c>
      <c r="G1198" s="355" t="inlineStr">
        <is>
          <t>357.98</t>
        </is>
      </c>
      <c r="H1198" s="356" t="inlineStr">
        <is>
          <t>364.12</t>
        </is>
      </c>
      <c r="I1198" s="354" t="inlineStr">
        <is>
          <t>명지대</t>
        </is>
      </c>
      <c r="J1198" s="340" t="inlineStr">
        <is>
          <t>사회과학대학</t>
        </is>
      </c>
      <c r="K1198" s="339" t="inlineStr">
        <is>
          <t>통합</t>
        </is>
      </c>
      <c r="L1198" s="357" t="n">
        <v>90</v>
      </c>
      <c r="M1198" s="358" t="inlineStr">
        <is>
          <t xml:space="preserve">843 / </t>
        </is>
      </c>
      <c r="N1198" s="359" t="n">
        <v>1000</v>
      </c>
      <c r="O1198" s="360" t="inlineStr">
        <is>
          <t>백분위</t>
        </is>
      </c>
      <c r="P1198" s="343" t="inlineStr">
        <is>
          <t>백분위</t>
        </is>
      </c>
      <c r="Q1198" s="342" t="inlineStr">
        <is>
          <t>1과목</t>
        </is>
      </c>
      <c r="R1198" s="344" t="n">
        <v>35</v>
      </c>
      <c r="S1198" s="345" t="n">
        <v>25</v>
      </c>
      <c r="T1198" s="362" t="n">
        <v>20</v>
      </c>
      <c r="U1198" s="361" t="n">
        <v>80.5</v>
      </c>
      <c r="V1198" s="346" t="n">
        <v>119.0625</v>
      </c>
      <c r="W1198" s="348" t="n">
        <v>118.7241379310345</v>
      </c>
      <c r="X1198" s="347" t="n">
        <v>60.1</v>
      </c>
      <c r="Y1198" s="357" t="inlineStr"/>
      <c r="Z1198" s="365" t="inlineStr">
        <is>
          <t>2등급</t>
        </is>
      </c>
      <c r="AA1198" s="350" t="n">
        <v>196</v>
      </c>
      <c r="AB1198" s="349" t="inlineStr">
        <is>
          <t>만점</t>
        </is>
      </c>
      <c r="AC1198" s="350" t="n">
        <v>3</v>
      </c>
      <c r="AD1198" s="349" t="inlineStr">
        <is>
          <t>만점</t>
        </is>
      </c>
      <c r="AE1198" s="364" t="n">
        <v>0</v>
      </c>
      <c r="AF1198" s="366" t="n">
        <v>0</v>
      </c>
      <c r="AG1198" s="363" t="n">
        <v>0</v>
      </c>
      <c r="AH1198" s="635" t="inlineStr"/>
      <c r="AL1198" s="487" t="inlineStr">
        <is>
          <t>명지대 사회과학대학</t>
        </is>
      </c>
      <c r="AM1198" s="477" t="inlineStr">
        <is>
          <t>통합</t>
        </is>
      </c>
      <c r="AN1198" s="637" t="n">
        <v>100</v>
      </c>
      <c r="AO1198" s="478" t="n">
        <v>-1570</v>
      </c>
      <c r="AP1198" s="463" t="n">
        <v>-723</v>
      </c>
      <c r="AQ1198" s="479" t="n">
        <v>-847</v>
      </c>
      <c r="AR1198" s="476" t="inlineStr">
        <is>
          <t>16.26 → 15.20</t>
        </is>
      </c>
      <c r="BA1198" s="313" t="inlineStr">
        <is>
          <t>자연675</t>
        </is>
      </c>
    </row>
    <row r="1199" ht="16.5" customHeight="1" s="671">
      <c r="B1199" s="367" t="inlineStr">
        <is>
          <t>16.31</t>
        </is>
      </c>
      <c r="C1199" s="351" t="inlineStr">
        <is>
          <t>35,393</t>
        </is>
      </c>
      <c r="D1199" s="727" t="n">
        <v>-1570</v>
      </c>
      <c r="E1199" s="352" t="inlineStr">
        <is>
          <t>357.50</t>
        </is>
      </c>
      <c r="F1199" s="341" t="n">
        <v>80.45999999999999</v>
      </c>
      <c r="G1199" s="355" t="inlineStr">
        <is>
          <t>357.44</t>
        </is>
      </c>
      <c r="H1199" s="356" t="inlineStr">
        <is>
          <t>364.16</t>
        </is>
      </c>
      <c r="I1199" s="354" t="inlineStr">
        <is>
          <t>한양대(ERICA)</t>
        </is>
      </c>
      <c r="J1199" s="340" t="inlineStr">
        <is>
          <t>ICT융합학부</t>
        </is>
      </c>
      <c r="K1199" s="339" t="inlineStr">
        <is>
          <t>자연</t>
        </is>
      </c>
      <c r="L1199" s="357" t="n">
        <v>19</v>
      </c>
      <c r="M1199" s="358" t="inlineStr">
        <is>
          <t xml:space="preserve">886.05 / </t>
        </is>
      </c>
      <c r="N1199" s="359" t="n">
        <v>1000</v>
      </c>
      <c r="O1199" s="360" t="inlineStr">
        <is>
          <t>표점/만점</t>
        </is>
      </c>
      <c r="P1199" s="343" t="inlineStr">
        <is>
          <t>변표/만점</t>
        </is>
      </c>
      <c r="Q1199" s="342" t="inlineStr">
        <is>
          <t>2과목</t>
        </is>
      </c>
      <c r="R1199" s="344" t="n">
        <v>25</v>
      </c>
      <c r="S1199" s="345" t="n">
        <v>35</v>
      </c>
      <c r="T1199" s="362" t="n">
        <v>25</v>
      </c>
      <c r="U1199" s="361" t="n">
        <v>80.45999999999999</v>
      </c>
      <c r="V1199" s="346" t="n">
        <v>119.0398825952512</v>
      </c>
      <c r="W1199" s="348" t="n">
        <v>118.7116593628972</v>
      </c>
      <c r="X1199" s="347" t="n">
        <v>59.84</v>
      </c>
      <c r="Y1199" s="357" t="n">
        <v>60.46</v>
      </c>
      <c r="Z1199" s="365" t="inlineStr">
        <is>
          <t>2등급</t>
        </is>
      </c>
      <c r="AA1199" s="350" t="n">
        <v>149.25</v>
      </c>
      <c r="AB1199" s="349" t="inlineStr">
        <is>
          <t>만점</t>
        </is>
      </c>
      <c r="AC1199" s="350" t="n">
        <v>10</v>
      </c>
      <c r="AD1199" s="349" t="inlineStr">
        <is>
          <t>만점</t>
        </is>
      </c>
      <c r="AE1199" s="364" t="n">
        <v>0</v>
      </c>
      <c r="AF1199" s="366" t="n">
        <v>0</v>
      </c>
      <c r="AG1199" s="363" t="n">
        <v>0</v>
      </c>
      <c r="AH1199" s="635" t="inlineStr"/>
      <c r="AL1199" s="487" t="inlineStr">
        <is>
          <t>한양대(ERICA) ICT융합학부</t>
        </is>
      </c>
      <c r="AM1199" s="477" t="inlineStr">
        <is>
          <t>자연</t>
        </is>
      </c>
      <c r="AN1199" s="637" t="n">
        <v>100</v>
      </c>
      <c r="AO1199" s="478" t="n">
        <v>-1570</v>
      </c>
      <c r="AP1199" s="463" t="n">
        <v>-1570</v>
      </c>
      <c r="AQ1199" s="479" t="n">
        <v>0</v>
      </c>
      <c r="AR1199" s="476" t="inlineStr">
        <is>
          <t>16.31 → 14.86</t>
        </is>
      </c>
      <c r="BA1199" s="313" t="inlineStr">
        <is>
          <t>자연676</t>
        </is>
      </c>
    </row>
    <row r="1200" ht="16.5" customHeight="1" s="671">
      <c r="B1200" s="367" t="inlineStr">
        <is>
          <t>16.34</t>
        </is>
      </c>
      <c r="C1200" s="351" t="inlineStr">
        <is>
          <t>35,458</t>
        </is>
      </c>
      <c r="D1200" s="727" t="n">
        <v>-1570</v>
      </c>
      <c r="E1200" s="352" t="inlineStr"/>
      <c r="F1200" s="341" t="n">
        <v>80.44</v>
      </c>
      <c r="G1200" s="355" t="inlineStr">
        <is>
          <t>357.88</t>
        </is>
      </c>
      <c r="H1200" s="356" t="inlineStr">
        <is>
          <t>363.87</t>
        </is>
      </c>
      <c r="I1200" s="354" t="inlineStr">
        <is>
          <t>단국대</t>
        </is>
      </c>
      <c r="J1200" s="340" t="inlineStr">
        <is>
          <t>무역학과</t>
        </is>
      </c>
      <c r="K1200" s="339" t="inlineStr">
        <is>
          <t>통합</t>
        </is>
      </c>
      <c r="L1200" s="357" t="n">
        <v>18</v>
      </c>
      <c r="M1200" s="358" t="inlineStr">
        <is>
          <t xml:space="preserve">844.5 / </t>
        </is>
      </c>
      <c r="N1200" s="359" t="n">
        <v>1000</v>
      </c>
      <c r="O1200" s="360" t="inlineStr">
        <is>
          <t>백분위</t>
        </is>
      </c>
      <c r="P1200" s="343" t="inlineStr">
        <is>
          <t>백분위</t>
        </is>
      </c>
      <c r="Q1200" s="342" t="inlineStr">
        <is>
          <t>2과목</t>
        </is>
      </c>
      <c r="R1200" s="344" t="n">
        <v>25</v>
      </c>
      <c r="S1200" s="345" t="n">
        <v>35</v>
      </c>
      <c r="T1200" s="362" t="n">
        <v>20</v>
      </c>
      <c r="U1200" s="361" t="n">
        <v>80.44</v>
      </c>
      <c r="V1200" s="346" t="n">
        <v>119.0234375</v>
      </c>
      <c r="W1200" s="348" t="n">
        <v>118.7025862068966</v>
      </c>
      <c r="X1200" s="347" t="n">
        <v>60.08</v>
      </c>
      <c r="Y1200" s="357" t="inlineStr"/>
      <c r="Z1200" s="365" t="inlineStr">
        <is>
          <t>2등급</t>
        </is>
      </c>
      <c r="AA1200" s="350" t="n">
        <v>196</v>
      </c>
      <c r="AB1200" s="349" t="inlineStr">
        <is>
          <t>만점</t>
        </is>
      </c>
      <c r="AC1200" s="350" t="n">
        <v>5</v>
      </c>
      <c r="AD1200" s="349" t="inlineStr">
        <is>
          <t>만점</t>
        </is>
      </c>
      <c r="AE1200" s="364" t="n">
        <v>0</v>
      </c>
      <c r="AF1200" s="366" t="n">
        <v>0</v>
      </c>
      <c r="AG1200" s="363" t="n">
        <v>0</v>
      </c>
      <c r="AH1200" s="635" t="inlineStr"/>
      <c r="AL1200" s="487" t="inlineStr">
        <is>
          <t>단국대 무역학과</t>
        </is>
      </c>
      <c r="AM1200" s="477" t="inlineStr">
        <is>
          <t>통합</t>
        </is>
      </c>
      <c r="AN1200" s="637" t="n">
        <v>100</v>
      </c>
      <c r="AO1200" s="478" t="n">
        <v>-1570</v>
      </c>
      <c r="AP1200" s="463" t="n">
        <v>-723</v>
      </c>
      <c r="AQ1200" s="479" t="n">
        <v>-847</v>
      </c>
      <c r="AR1200" s="476" t="inlineStr">
        <is>
          <t>16.35 → 15.29</t>
        </is>
      </c>
      <c r="BA1200" s="313" t="inlineStr">
        <is>
          <t>통합인문511</t>
        </is>
      </c>
    </row>
    <row r="1201" ht="16.5" customHeight="1" s="671">
      <c r="B1201" s="367" t="inlineStr">
        <is>
          <t>16.40</t>
        </is>
      </c>
      <c r="C1201" s="351" t="inlineStr">
        <is>
          <t>35,588</t>
        </is>
      </c>
      <c r="D1201" s="727" t="n">
        <v>-1570</v>
      </c>
      <c r="E1201" s="352" t="inlineStr">
        <is>
          <t>357.40</t>
        </is>
      </c>
      <c r="F1201" s="341" t="n">
        <v>80.40000000000001</v>
      </c>
      <c r="G1201" s="355" t="inlineStr">
        <is>
          <t>357.34</t>
        </is>
      </c>
      <c r="H1201" s="356" t="inlineStr">
        <is>
          <t>364.10</t>
        </is>
      </c>
      <c r="I1201" s="354" t="inlineStr">
        <is>
          <t>경북대</t>
        </is>
      </c>
      <c r="J1201" s="340" t="inlineStr">
        <is>
          <t>공학 첨단자율학부</t>
        </is>
      </c>
      <c r="K1201" s="339" t="inlineStr">
        <is>
          <t>자연</t>
        </is>
      </c>
      <c r="L1201" s="357" t="n">
        <v>12</v>
      </c>
      <c r="M1201" s="358" t="inlineStr">
        <is>
          <t xml:space="preserve">653.23 / </t>
        </is>
      </c>
      <c r="N1201" s="359" t="n">
        <v>1000</v>
      </c>
      <c r="O1201" s="360" t="inlineStr">
        <is>
          <t>표점</t>
        </is>
      </c>
      <c r="P1201" s="343" t="inlineStr">
        <is>
          <t>변표</t>
        </is>
      </c>
      <c r="Q1201" s="342" t="inlineStr">
        <is>
          <t>2과목</t>
        </is>
      </c>
      <c r="R1201" s="344" t="n">
        <v>25</v>
      </c>
      <c r="S1201" s="345" t="n">
        <v>38</v>
      </c>
      <c r="T1201" s="362" t="n">
        <v>25</v>
      </c>
      <c r="U1201" s="361" t="n">
        <v>80.40000000000001</v>
      </c>
      <c r="V1201" s="346" t="n">
        <v>118.999148453023</v>
      </c>
      <c r="W1201" s="348" t="n">
        <v>118.689185353392</v>
      </c>
      <c r="X1201" s="347" t="n">
        <v>59.83</v>
      </c>
      <c r="Y1201" s="357" t="n">
        <v>60.28</v>
      </c>
      <c r="Z1201" s="365" t="inlineStr">
        <is>
          <t>2등급</t>
        </is>
      </c>
      <c r="AA1201" s="350" t="n">
        <v>121.25</v>
      </c>
      <c r="AB1201" s="349" t="inlineStr">
        <is>
          <t>만점</t>
        </is>
      </c>
      <c r="AC1201" s="350" t="n">
        <v>10</v>
      </c>
      <c r="AD1201" s="349" t="inlineStr">
        <is>
          <t>만점</t>
        </is>
      </c>
      <c r="AE1201" s="364" t="n">
        <v>0</v>
      </c>
      <c r="AF1201" s="366" t="n">
        <v>0</v>
      </c>
      <c r="AG1201" s="363" t="n">
        <v>0</v>
      </c>
      <c r="AH1201" s="635" t="inlineStr"/>
      <c r="AL1201" s="487" t="inlineStr">
        <is>
          <t>경북대 공학 첨단자율학부</t>
        </is>
      </c>
      <c r="AM1201" s="477" t="inlineStr">
        <is>
          <t>자연</t>
        </is>
      </c>
      <c r="AN1201" s="637" t="n">
        <v>100</v>
      </c>
      <c r="AO1201" s="478" t="n">
        <v>-1570</v>
      </c>
      <c r="AP1201" s="463" t="n">
        <v>-1570</v>
      </c>
      <c r="AQ1201" s="479" t="n">
        <v>0</v>
      </c>
      <c r="AR1201" s="476" t="inlineStr">
        <is>
          <t>16.37 → 14.92</t>
        </is>
      </c>
      <c r="BA1201" s="313" t="inlineStr">
        <is>
          <t>자연677</t>
        </is>
      </c>
    </row>
    <row r="1202" ht="16.5" customHeight="1" s="671">
      <c r="B1202" s="367" t="inlineStr">
        <is>
          <t>16.15</t>
        </is>
      </c>
      <c r="C1202" s="351" t="inlineStr">
        <is>
          <t>35,046</t>
        </is>
      </c>
      <c r="D1202" s="727" t="n">
        <v>-1570</v>
      </c>
      <c r="E1202" s="352" t="inlineStr"/>
      <c r="F1202" s="341" t="n">
        <v>80.39</v>
      </c>
      <c r="G1202" s="355" t="inlineStr">
        <is>
          <t>357.80</t>
        </is>
      </c>
      <c r="H1202" s="356" t="inlineStr">
        <is>
          <t>363.79</t>
        </is>
      </c>
      <c r="I1202" s="354" t="inlineStr">
        <is>
          <t>부산대</t>
        </is>
      </c>
      <c r="J1202" s="340" t="inlineStr">
        <is>
          <t>문헌정보학과</t>
        </is>
      </c>
      <c r="K1202" s="339" t="inlineStr">
        <is>
          <t>통합</t>
        </is>
      </c>
      <c r="L1202" s="357" t="n">
        <v>12</v>
      </c>
      <c r="M1202" s="358" t="inlineStr">
        <is>
          <t xml:space="preserve">685 / </t>
        </is>
      </c>
      <c r="N1202" s="359" t="n">
        <v>1000</v>
      </c>
      <c r="O1202" s="360" t="inlineStr">
        <is>
          <t>표점</t>
        </is>
      </c>
      <c r="P1202" s="343" t="inlineStr">
        <is>
          <t>표점</t>
        </is>
      </c>
      <c r="Q1202" s="342" t="inlineStr">
        <is>
          <t>2과목</t>
        </is>
      </c>
      <c r="R1202" s="344" t="n">
        <v>30</v>
      </c>
      <c r="S1202" s="345" t="n">
        <v>25</v>
      </c>
      <c r="T1202" s="362" t="n">
        <v>25</v>
      </c>
      <c r="U1202" s="361" t="n">
        <v>80.39</v>
      </c>
      <c r="V1202" s="346" t="n">
        <v>118.9918624266225</v>
      </c>
      <c r="W1202" s="348" t="n">
        <v>118.6851654767572</v>
      </c>
      <c r="X1202" s="347" t="n">
        <v>60.06</v>
      </c>
      <c r="Y1202" s="357" t="inlineStr"/>
      <c r="Z1202" s="365" t="inlineStr">
        <is>
          <t>2등급</t>
        </is>
      </c>
      <c r="AA1202" s="350" t="n">
        <v>198</v>
      </c>
      <c r="AB1202" s="349" t="inlineStr">
        <is>
          <t>만점</t>
        </is>
      </c>
      <c r="AC1202" s="350" t="n">
        <v>10</v>
      </c>
      <c r="AD1202" s="349" t="inlineStr">
        <is>
          <t>만점</t>
        </is>
      </c>
      <c r="AE1202" s="364" t="n">
        <v>0</v>
      </c>
      <c r="AF1202" s="366" t="n">
        <v>0</v>
      </c>
      <c r="AG1202" s="363" t="n">
        <v>0</v>
      </c>
      <c r="AH1202" s="635" t="inlineStr"/>
      <c r="AL1202" s="487" t="inlineStr">
        <is>
          <t>부산대 문헌정보학과</t>
        </is>
      </c>
      <c r="AM1202" s="477" t="inlineStr">
        <is>
          <t>통합</t>
        </is>
      </c>
      <c r="AN1202" s="637" t="n">
        <v>100</v>
      </c>
      <c r="AO1202" s="478" t="n">
        <v>-1570</v>
      </c>
      <c r="AP1202" s="463" t="n">
        <v>-723</v>
      </c>
      <c r="AQ1202" s="479" t="n">
        <v>-847</v>
      </c>
      <c r="AR1202" s="476" t="inlineStr">
        <is>
          <t>16.37 → 15.31</t>
        </is>
      </c>
      <c r="BA1202" s="313" t="inlineStr">
        <is>
          <t>자연678</t>
        </is>
      </c>
    </row>
    <row r="1203" ht="16.5" customHeight="1" s="671">
      <c r="B1203" s="367" t="inlineStr">
        <is>
          <t>16.40</t>
        </is>
      </c>
      <c r="C1203" s="351" t="inlineStr">
        <is>
          <t>35,588</t>
        </is>
      </c>
      <c r="D1203" s="727" t="n">
        <v>-1570</v>
      </c>
      <c r="E1203" s="352" t="inlineStr"/>
      <c r="F1203" s="341" t="n">
        <v>80.39</v>
      </c>
      <c r="G1203" s="355" t="inlineStr">
        <is>
          <t>357.33</t>
        </is>
      </c>
      <c r="H1203" s="356" t="inlineStr">
        <is>
          <t>364.09</t>
        </is>
      </c>
      <c r="I1203" s="354" t="inlineStr">
        <is>
          <t>부산대</t>
        </is>
      </c>
      <c r="J1203" s="340" t="inlineStr">
        <is>
          <t>첨단융합학부(나노자율전공)</t>
        </is>
      </c>
      <c r="K1203" s="339" t="inlineStr">
        <is>
          <t>자연</t>
        </is>
      </c>
      <c r="L1203" s="357" t="n">
        <v>25</v>
      </c>
      <c r="M1203" s="358" t="inlineStr">
        <is>
          <t xml:space="preserve">684.5 / </t>
        </is>
      </c>
      <c r="N1203" s="359" t="n">
        <v>1000</v>
      </c>
      <c r="O1203" s="360" t="inlineStr">
        <is>
          <t>표점</t>
        </is>
      </c>
      <c r="P1203" s="343" t="inlineStr">
        <is>
          <t>표점</t>
        </is>
      </c>
      <c r="Q1203" s="342" t="inlineStr">
        <is>
          <t>2과목</t>
        </is>
      </c>
      <c r="R1203" s="344" t="n">
        <v>20</v>
      </c>
      <c r="S1203" s="345" t="n">
        <v>30</v>
      </c>
      <c r="T1203" s="362" t="n">
        <v>30</v>
      </c>
      <c r="U1203" s="361" t="n">
        <v>80.39</v>
      </c>
      <c r="V1203" s="346" t="n">
        <v>118.9937968285436</v>
      </c>
      <c r="W1203" s="348" t="n">
        <v>118.6862327329896</v>
      </c>
      <c r="X1203" s="347" t="n">
        <v>59.82</v>
      </c>
      <c r="Y1203" s="357" t="inlineStr"/>
      <c r="Z1203" s="365" t="inlineStr">
        <is>
          <t>2등급</t>
        </is>
      </c>
      <c r="AA1203" s="350" t="n">
        <v>198</v>
      </c>
      <c r="AB1203" s="349" t="inlineStr">
        <is>
          <t>만점</t>
        </is>
      </c>
      <c r="AC1203" s="350" t="n">
        <v>10</v>
      </c>
      <c r="AD1203" s="349" t="inlineStr">
        <is>
          <t>만점</t>
        </is>
      </c>
      <c r="AE1203" s="364" t="n">
        <v>0</v>
      </c>
      <c r="AF1203" s="366" t="n">
        <v>0</v>
      </c>
      <c r="AG1203" s="363" t="n">
        <v>0</v>
      </c>
      <c r="AH1203" s="635" t="inlineStr"/>
      <c r="AL1203" s="487" t="inlineStr">
        <is>
          <t>부산대 첨단융합학부(나노자율전공)</t>
        </is>
      </c>
      <c r="AM1203" s="477" t="inlineStr">
        <is>
          <t>자연</t>
        </is>
      </c>
      <c r="AN1203" s="637" t="n">
        <v>100</v>
      </c>
      <c r="AO1203" s="478" t="n">
        <v>-1570</v>
      </c>
      <c r="AP1203" s="463" t="n">
        <v>-1570</v>
      </c>
      <c r="AQ1203" s="479" t="n">
        <v>0</v>
      </c>
      <c r="AR1203" s="476" t="inlineStr">
        <is>
          <t>16.37 → 14.92</t>
        </is>
      </c>
      <c r="BA1203" s="313" t="inlineStr">
        <is>
          <t>자연679</t>
        </is>
      </c>
    </row>
    <row r="1204" ht="16.5" customHeight="1" s="671">
      <c r="B1204" s="367" t="inlineStr">
        <is>
          <t>16.40</t>
        </is>
      </c>
      <c r="C1204" s="351" t="inlineStr">
        <is>
          <t>35,588</t>
        </is>
      </c>
      <c r="D1204" s="727" t="n">
        <v>-1570</v>
      </c>
      <c r="E1204" s="352" t="inlineStr">
        <is>
          <t>357.60</t>
        </is>
      </c>
      <c r="F1204" s="341" t="n">
        <v>80.38</v>
      </c>
      <c r="G1204" s="355" t="inlineStr">
        <is>
          <t>357.31</t>
        </is>
      </c>
      <c r="H1204" s="356" t="inlineStr">
        <is>
          <t>364.08</t>
        </is>
      </c>
      <c r="I1204" s="354" t="inlineStr">
        <is>
          <t>가천대</t>
        </is>
      </c>
      <c r="J1204" s="340" t="inlineStr">
        <is>
          <t>스마트팩토리전공</t>
        </is>
      </c>
      <c r="K1204" s="339" t="inlineStr">
        <is>
          <t>자연</t>
        </is>
      </c>
      <c r="L1204" s="357" t="n">
        <v>18</v>
      </c>
      <c r="M1204" s="358" t="inlineStr">
        <is>
          <t xml:space="preserve">83.3 / </t>
        </is>
      </c>
      <c r="N1204" s="359" t="n">
        <v>100</v>
      </c>
      <c r="O1204" s="360" t="inlineStr">
        <is>
          <t>백분위</t>
        </is>
      </c>
      <c r="P1204" s="343" t="inlineStr">
        <is>
          <t>백분위</t>
        </is>
      </c>
      <c r="Q1204" s="342" t="inlineStr">
        <is>
          <t>1과목</t>
        </is>
      </c>
      <c r="R1204" s="344" t="n">
        <v>25</v>
      </c>
      <c r="S1204" s="345" t="n">
        <v>35</v>
      </c>
      <c r="T1204" s="362" t="n">
        <v>20</v>
      </c>
      <c r="U1204" s="361" t="n">
        <v>80.38</v>
      </c>
      <c r="V1204" s="346" t="n">
        <v>118.984375</v>
      </c>
      <c r="W1204" s="348" t="n">
        <v>118.6810344827586</v>
      </c>
      <c r="X1204" s="347" t="n">
        <v>59.82</v>
      </c>
      <c r="Y1204" s="357" t="inlineStr"/>
      <c r="Z1204" s="365" t="inlineStr">
        <is>
          <t>2등급</t>
        </is>
      </c>
      <c r="AA1204" s="350" t="n">
        <v>19</v>
      </c>
      <c r="AB1204" s="349" t="inlineStr">
        <is>
          <t>만점</t>
        </is>
      </c>
      <c r="AC1204" s="350" t="n">
        <v>0</v>
      </c>
      <c r="AD1204" s="349" t="inlineStr">
        <is>
          <t>만점</t>
        </is>
      </c>
      <c r="AE1204" s="364" t="n">
        <v>0</v>
      </c>
      <c r="AF1204" s="366" t="n">
        <v>0</v>
      </c>
      <c r="AG1204" s="363" t="n">
        <v>0</v>
      </c>
      <c r="AH1204" s="635" t="inlineStr"/>
      <c r="AL1204" s="487" t="inlineStr">
        <is>
          <t>가천대 스마트팩토리전공</t>
        </is>
      </c>
      <c r="AM1204" s="477" t="inlineStr">
        <is>
          <t>자연</t>
        </is>
      </c>
      <c r="AN1204" s="637" t="n">
        <v>100</v>
      </c>
      <c r="AO1204" s="478" t="n">
        <v>-1570</v>
      </c>
      <c r="AP1204" s="463" t="n">
        <v>-1570</v>
      </c>
      <c r="AQ1204" s="479" t="n">
        <v>0</v>
      </c>
      <c r="AR1204" s="476" t="inlineStr">
        <is>
          <t>16.38 → 14.93</t>
        </is>
      </c>
      <c r="BA1204" s="313" t="inlineStr">
        <is>
          <t>자연680</t>
        </is>
      </c>
    </row>
    <row r="1205" ht="16.5" customHeight="1" s="671">
      <c r="B1205" s="367" t="inlineStr">
        <is>
          <t>16.40</t>
        </is>
      </c>
      <c r="C1205" s="351" t="inlineStr">
        <is>
          <t>35,588</t>
        </is>
      </c>
      <c r="D1205" s="727" t="n">
        <v>-1570</v>
      </c>
      <c r="E1205" s="352" t="inlineStr"/>
      <c r="F1205" s="341" t="n">
        <v>80.34</v>
      </c>
      <c r="G1205" s="355" t="inlineStr">
        <is>
          <t>357.26</t>
        </is>
      </c>
      <c r="H1205" s="356" t="inlineStr">
        <is>
          <t>364.07</t>
        </is>
      </c>
      <c r="I1205" s="354" t="inlineStr">
        <is>
          <t>한양대(ERICA)</t>
        </is>
      </c>
      <c r="J1205" s="340" t="inlineStr">
        <is>
          <t>교통·물류공학</t>
        </is>
      </c>
      <c r="K1205" s="339" t="inlineStr">
        <is>
          <t>자연</t>
        </is>
      </c>
      <c r="L1205" s="357" t="n">
        <v>12</v>
      </c>
      <c r="M1205" s="358" t="inlineStr">
        <is>
          <t xml:space="preserve">885.66 / </t>
        </is>
      </c>
      <c r="N1205" s="359" t="n">
        <v>1000</v>
      </c>
      <c r="O1205" s="360" t="inlineStr">
        <is>
          <t>표점/만점</t>
        </is>
      </c>
      <c r="P1205" s="343" t="inlineStr">
        <is>
          <t>변표/만점</t>
        </is>
      </c>
      <c r="Q1205" s="342" t="inlineStr">
        <is>
          <t>2과목</t>
        </is>
      </c>
      <c r="R1205" s="344" t="n">
        <v>25</v>
      </c>
      <c r="S1205" s="345" t="n">
        <v>35</v>
      </c>
      <c r="T1205" s="362" t="n">
        <v>25</v>
      </c>
      <c r="U1205" s="361" t="n">
        <v>80.34</v>
      </c>
      <c r="V1205" s="346" t="n">
        <v>118.9637215589003</v>
      </c>
      <c r="W1205" s="348" t="n">
        <v>118.6696394807726</v>
      </c>
      <c r="X1205" s="347" t="n">
        <v>59.81</v>
      </c>
      <c r="Y1205" s="357" t="n">
        <v>60.41999999999999</v>
      </c>
      <c r="Z1205" s="365" t="inlineStr">
        <is>
          <t>2등급</t>
        </is>
      </c>
      <c r="AA1205" s="350" t="n">
        <v>149.25</v>
      </c>
      <c r="AB1205" s="349" t="inlineStr">
        <is>
          <t>만점</t>
        </is>
      </c>
      <c r="AC1205" s="350" t="n">
        <v>10</v>
      </c>
      <c r="AD1205" s="349" t="inlineStr">
        <is>
          <t>만점</t>
        </is>
      </c>
      <c r="AE1205" s="364" t="n">
        <v>0</v>
      </c>
      <c r="AF1205" s="366" t="n">
        <v>0</v>
      </c>
      <c r="AG1205" s="363" t="n">
        <v>0</v>
      </c>
      <c r="AH1205" s="635" t="inlineStr"/>
      <c r="AL1205" s="487" t="inlineStr">
        <is>
          <t>한양대(ERICA) 교통·물류공학</t>
        </is>
      </c>
      <c r="AM1205" s="477" t="inlineStr">
        <is>
          <t>자연</t>
        </is>
      </c>
      <c r="AN1205" s="637" t="n">
        <v>100</v>
      </c>
      <c r="AO1205" s="478" t="n">
        <v>-1570</v>
      </c>
      <c r="AP1205" s="463" t="n">
        <v>-1570</v>
      </c>
      <c r="AQ1205" s="479" t="n">
        <v>0</v>
      </c>
      <c r="AR1205" s="476" t="inlineStr">
        <is>
          <t>16.39 → 14.94</t>
        </is>
      </c>
      <c r="BA1205" s="313" t="inlineStr">
        <is>
          <t>통합인문512</t>
        </is>
      </c>
    </row>
    <row r="1206" ht="16.5" customHeight="1" s="671">
      <c r="B1206" s="367" t="inlineStr">
        <is>
          <t>16.40</t>
        </is>
      </c>
      <c r="C1206" s="351" t="inlineStr">
        <is>
          <t>35,588</t>
        </is>
      </c>
      <c r="D1206" s="727" t="n">
        <v>-1570</v>
      </c>
      <c r="E1206" s="352" t="inlineStr"/>
      <c r="F1206" s="341" t="n">
        <v>80.31999999999999</v>
      </c>
      <c r="G1206" s="355" t="inlineStr">
        <is>
          <t>357.22</t>
        </is>
      </c>
      <c r="H1206" s="356" t="inlineStr">
        <is>
          <t>364.06</t>
        </is>
      </c>
      <c r="I1206" s="354" t="inlineStr">
        <is>
          <t>경북대</t>
        </is>
      </c>
      <c r="J1206" s="340" t="inlineStr">
        <is>
          <t>에너지공학부</t>
        </is>
      </c>
      <c r="K1206" s="339" t="inlineStr">
        <is>
          <t>자연</t>
        </is>
      </c>
      <c r="L1206" s="357" t="n">
        <v>16</v>
      </c>
      <c r="M1206" s="358" t="inlineStr">
        <is>
          <t xml:space="preserve">653.05 / </t>
        </is>
      </c>
      <c r="N1206" s="359" t="n">
        <v>1000</v>
      </c>
      <c r="O1206" s="360" t="inlineStr">
        <is>
          <t>표점</t>
        </is>
      </c>
      <c r="P1206" s="343" t="inlineStr">
        <is>
          <t>변표</t>
        </is>
      </c>
      <c r="Q1206" s="342" t="inlineStr">
        <is>
          <t>2과목</t>
        </is>
      </c>
      <c r="R1206" s="344" t="n">
        <v>25</v>
      </c>
      <c r="S1206" s="345" t="n">
        <v>38</v>
      </c>
      <c r="T1206" s="362" t="n">
        <v>25</v>
      </c>
      <c r="U1206" s="361" t="n">
        <v>80.31999999999999</v>
      </c>
      <c r="V1206" s="346" t="n">
        <v>118.9497587283565</v>
      </c>
      <c r="W1206" s="348" t="n">
        <v>118.6619358501277</v>
      </c>
      <c r="X1206" s="347" t="n">
        <v>59.8</v>
      </c>
      <c r="Y1206" s="357" t="n">
        <v>60.25</v>
      </c>
      <c r="Z1206" s="365" t="inlineStr">
        <is>
          <t>2등급</t>
        </is>
      </c>
      <c r="AA1206" s="350" t="n">
        <v>121.25</v>
      </c>
      <c r="AB1206" s="349" t="inlineStr">
        <is>
          <t>만점</t>
        </is>
      </c>
      <c r="AC1206" s="350" t="n">
        <v>10</v>
      </c>
      <c r="AD1206" s="349" t="inlineStr">
        <is>
          <t>만점</t>
        </is>
      </c>
      <c r="AE1206" s="364" t="n">
        <v>0</v>
      </c>
      <c r="AF1206" s="366" t="n">
        <v>0</v>
      </c>
      <c r="AG1206" s="363" t="n">
        <v>0</v>
      </c>
      <c r="AH1206" s="635" t="inlineStr"/>
      <c r="AL1206" s="487" t="inlineStr">
        <is>
          <t>경북대 에너지공학부</t>
        </is>
      </c>
      <c r="AM1206" s="477" t="inlineStr">
        <is>
          <t>자연</t>
        </is>
      </c>
      <c r="AN1206" s="637" t="n">
        <v>100</v>
      </c>
      <c r="AO1206" s="478" t="n">
        <v>-1570</v>
      </c>
      <c r="AP1206" s="463" t="n">
        <v>-1570</v>
      </c>
      <c r="AQ1206" s="479" t="n">
        <v>0</v>
      </c>
      <c r="AR1206" s="476" t="inlineStr">
        <is>
          <t>16.40 → 14.95</t>
        </is>
      </c>
      <c r="BA1206" s="313" t="inlineStr">
        <is>
          <t>자연681</t>
        </is>
      </c>
    </row>
    <row r="1207" ht="16.5" customHeight="1" s="671">
      <c r="B1207" s="367" t="inlineStr">
        <is>
          <t>16.40</t>
        </is>
      </c>
      <c r="C1207" s="351" t="inlineStr">
        <is>
          <t>35,588</t>
        </is>
      </c>
      <c r="D1207" s="727" t="n">
        <v>-1570</v>
      </c>
      <c r="E1207" s="352" t="inlineStr"/>
      <c r="F1207" s="341" t="n">
        <v>80.31</v>
      </c>
      <c r="G1207" s="355" t="inlineStr">
        <is>
          <t>357.68</t>
        </is>
      </c>
      <c r="H1207" s="356" t="inlineStr">
        <is>
          <t>363.64</t>
        </is>
      </c>
      <c r="I1207" s="354" t="inlineStr">
        <is>
          <t>상명대</t>
        </is>
      </c>
      <c r="J1207" s="340" t="inlineStr">
        <is>
          <t>글로벌경영학과</t>
        </is>
      </c>
      <c r="K1207" s="339" t="inlineStr">
        <is>
          <t>통합</t>
        </is>
      </c>
      <c r="L1207" s="357" t="n">
        <v>20</v>
      </c>
      <c r="M1207" s="358" t="inlineStr">
        <is>
          <t xml:space="preserve">848.5 / </t>
        </is>
      </c>
      <c r="N1207" s="359" t="n">
        <v>1000</v>
      </c>
      <c r="O1207" s="360" t="inlineStr">
        <is>
          <t>백분위</t>
        </is>
      </c>
      <c r="P1207" s="343" t="inlineStr">
        <is>
          <t>백분위</t>
        </is>
      </c>
      <c r="Q1207" s="342" t="inlineStr">
        <is>
          <t>1과목</t>
        </is>
      </c>
      <c r="R1207" s="344" t="n">
        <v>35</v>
      </c>
      <c r="S1207" s="345" t="n">
        <v>25</v>
      </c>
      <c r="T1207" s="362" t="n">
        <v>20</v>
      </c>
      <c r="U1207" s="361" t="n">
        <v>80.31</v>
      </c>
      <c r="V1207" s="346" t="n">
        <v>118.9453125</v>
      </c>
      <c r="W1207" s="348" t="n">
        <v>118.6594827586207</v>
      </c>
      <c r="X1207" s="347" t="n">
        <v>60.04</v>
      </c>
      <c r="Y1207" s="357" t="inlineStr"/>
      <c r="Z1207" s="365" t="inlineStr">
        <is>
          <t>2등급</t>
        </is>
      </c>
      <c r="AA1207" s="350" t="n">
        <v>196</v>
      </c>
      <c r="AB1207" s="349" t="inlineStr">
        <is>
          <t>만점</t>
        </is>
      </c>
      <c r="AC1207" s="350" t="n">
        <v>10</v>
      </c>
      <c r="AD1207" s="349" t="inlineStr">
        <is>
          <t>만점</t>
        </is>
      </c>
      <c r="AE1207" s="364" t="n">
        <v>0</v>
      </c>
      <c r="AF1207" s="366" t="n">
        <v>0</v>
      </c>
      <c r="AG1207" s="363" t="n">
        <v>0</v>
      </c>
      <c r="AH1207" s="635" t="inlineStr"/>
      <c r="AL1207" s="487" t="inlineStr">
        <is>
          <t>상명대 글로벌경영학과</t>
        </is>
      </c>
      <c r="AM1207" s="477" t="inlineStr">
        <is>
          <t>통합</t>
        </is>
      </c>
      <c r="AN1207" s="637" t="n">
        <v>100</v>
      </c>
      <c r="AO1207" s="478" t="n">
        <v>-1570</v>
      </c>
      <c r="AP1207" s="463" t="n">
        <v>-723</v>
      </c>
      <c r="AQ1207" s="479" t="n">
        <v>-847</v>
      </c>
      <c r="AR1207" s="476" t="inlineStr">
        <is>
          <t>16.40 → 15.34</t>
        </is>
      </c>
      <c r="BA1207" s="313" t="inlineStr">
        <is>
          <t>통합인문513</t>
        </is>
      </c>
    </row>
    <row r="1208" ht="16.5" customHeight="1" s="671">
      <c r="B1208" s="367" t="inlineStr">
        <is>
          <t>16.40</t>
        </is>
      </c>
      <c r="C1208" s="351" t="inlineStr">
        <is>
          <t>35,588</t>
        </is>
      </c>
      <c r="D1208" s="727" t="n">
        <v>-1570</v>
      </c>
      <c r="E1208" s="352" t="inlineStr">
        <is>
          <t>357.21</t>
        </is>
      </c>
      <c r="F1208" s="341" t="n">
        <v>80.31</v>
      </c>
      <c r="G1208" s="355" t="inlineStr">
        <is>
          <t>357.68</t>
        </is>
      </c>
      <c r="H1208" s="356" t="inlineStr">
        <is>
          <t>363.64</t>
        </is>
      </c>
      <c r="I1208" s="354" t="inlineStr">
        <is>
          <t>상명대</t>
        </is>
      </c>
      <c r="J1208" s="340" t="inlineStr">
        <is>
          <t>경제금융학부</t>
        </is>
      </c>
      <c r="K1208" s="339" t="inlineStr">
        <is>
          <t>통합</t>
        </is>
      </c>
      <c r="L1208" s="357" t="n">
        <v>21</v>
      </c>
      <c r="M1208" s="358" t="inlineStr">
        <is>
          <t xml:space="preserve">848.5 / </t>
        </is>
      </c>
      <c r="N1208" s="359" t="n">
        <v>1000</v>
      </c>
      <c r="O1208" s="360" t="inlineStr">
        <is>
          <t>백분위</t>
        </is>
      </c>
      <c r="P1208" s="343" t="inlineStr">
        <is>
          <t>백분위</t>
        </is>
      </c>
      <c r="Q1208" s="342" t="inlineStr">
        <is>
          <t>1과목</t>
        </is>
      </c>
      <c r="R1208" s="344" t="n">
        <v>35</v>
      </c>
      <c r="S1208" s="345" t="n">
        <v>25</v>
      </c>
      <c r="T1208" s="362" t="n">
        <v>20</v>
      </c>
      <c r="U1208" s="361" t="n">
        <v>80.31</v>
      </c>
      <c r="V1208" s="346" t="n">
        <v>118.9453125</v>
      </c>
      <c r="W1208" s="348" t="n">
        <v>118.6594827586207</v>
      </c>
      <c r="X1208" s="347" t="n">
        <v>60.04</v>
      </c>
      <c r="Y1208" s="357" t="inlineStr"/>
      <c r="Z1208" s="365" t="inlineStr">
        <is>
          <t>2등급</t>
        </is>
      </c>
      <c r="AA1208" s="350" t="n">
        <v>196</v>
      </c>
      <c r="AB1208" s="349" t="inlineStr">
        <is>
          <t>만점</t>
        </is>
      </c>
      <c r="AC1208" s="350" t="n">
        <v>10</v>
      </c>
      <c r="AD1208" s="349" t="inlineStr">
        <is>
          <t>만점</t>
        </is>
      </c>
      <c r="AE1208" s="364" t="n">
        <v>0</v>
      </c>
      <c r="AF1208" s="366" t="n">
        <v>0</v>
      </c>
      <c r="AG1208" s="363" t="n">
        <v>0</v>
      </c>
      <c r="AH1208" s="635" t="inlineStr"/>
      <c r="AL1208" s="487" t="inlineStr">
        <is>
          <t>상명대 경제금융학부</t>
        </is>
      </c>
      <c r="AM1208" s="477" t="inlineStr">
        <is>
          <t>통합</t>
        </is>
      </c>
      <c r="AN1208" s="637" t="n">
        <v>100</v>
      </c>
      <c r="AO1208" s="478" t="n">
        <v>-1570</v>
      </c>
      <c r="AP1208" s="463" t="n">
        <v>-723</v>
      </c>
      <c r="AQ1208" s="479" t="n">
        <v>-847</v>
      </c>
      <c r="AR1208" s="476" t="inlineStr">
        <is>
          <t>16.40 → 15.34</t>
        </is>
      </c>
      <c r="BA1208" s="313" t="inlineStr">
        <is>
          <t>통합인문514</t>
        </is>
      </c>
    </row>
    <row r="1209" ht="16.5" customHeight="1" s="671">
      <c r="B1209" s="367" t="inlineStr">
        <is>
          <t>16.40</t>
        </is>
      </c>
      <c r="C1209" s="351" t="inlineStr">
        <is>
          <t>35,588</t>
        </is>
      </c>
      <c r="D1209" s="727" t="n">
        <v>-1570</v>
      </c>
      <c r="E1209" s="352" t="inlineStr">
        <is>
          <t>357.21</t>
        </is>
      </c>
      <c r="F1209" s="341" t="n">
        <v>80.31</v>
      </c>
      <c r="G1209" s="355" t="inlineStr">
        <is>
          <t>357.20</t>
        </is>
      </c>
      <c r="H1209" s="356" t="inlineStr">
        <is>
          <t>364.05</t>
        </is>
      </c>
      <c r="I1209" s="354" t="inlineStr">
        <is>
          <t>한양대(ERICA)</t>
        </is>
      </c>
      <c r="J1209" s="340" t="inlineStr">
        <is>
          <t>건축학</t>
        </is>
      </c>
      <c r="K1209" s="339" t="inlineStr">
        <is>
          <t>자연</t>
        </is>
      </c>
      <c r="L1209" s="357" t="n">
        <v>13</v>
      </c>
      <c r="M1209" s="358" t="inlineStr">
        <is>
          <t xml:space="preserve">885.55 / </t>
        </is>
      </c>
      <c r="N1209" s="359" t="n">
        <v>1000</v>
      </c>
      <c r="O1209" s="360" t="inlineStr">
        <is>
          <t>표점/만점</t>
        </is>
      </c>
      <c r="P1209" s="343" t="inlineStr">
        <is>
          <t>변표/만점</t>
        </is>
      </c>
      <c r="Q1209" s="342" t="inlineStr">
        <is>
          <t>2과목</t>
        </is>
      </c>
      <c r="R1209" s="344" t="n">
        <v>25</v>
      </c>
      <c r="S1209" s="345" t="n">
        <v>35</v>
      </c>
      <c r="T1209" s="362" t="n">
        <v>25</v>
      </c>
      <c r="U1209" s="361" t="n">
        <v>80.31</v>
      </c>
      <c r="V1209" s="346" t="n">
        <v>118.9422402409552</v>
      </c>
      <c r="W1209" s="348" t="n">
        <v>118.6577877191477</v>
      </c>
      <c r="X1209" s="347" t="n">
        <v>59.8</v>
      </c>
      <c r="Y1209" s="357" t="n">
        <v>60.41</v>
      </c>
      <c r="Z1209" s="365" t="inlineStr">
        <is>
          <t>2등급</t>
        </is>
      </c>
      <c r="AA1209" s="350" t="n">
        <v>149.25</v>
      </c>
      <c r="AB1209" s="349" t="inlineStr">
        <is>
          <t>만점</t>
        </is>
      </c>
      <c r="AC1209" s="350" t="n">
        <v>10</v>
      </c>
      <c r="AD1209" s="349" t="inlineStr">
        <is>
          <t>만점</t>
        </is>
      </c>
      <c r="AE1209" s="364" t="n">
        <v>0</v>
      </c>
      <c r="AF1209" s="366" t="n">
        <v>0</v>
      </c>
      <c r="AG1209" s="363" t="n">
        <v>0</v>
      </c>
      <c r="AH1209" s="635" t="inlineStr"/>
      <c r="AL1209" s="487" t="inlineStr">
        <is>
          <t>한양대(ERICA) 건축학</t>
        </is>
      </c>
      <c r="AM1209" s="477" t="inlineStr">
        <is>
          <t>자연</t>
        </is>
      </c>
      <c r="AN1209" s="637" t="n">
        <v>100</v>
      </c>
      <c r="AO1209" s="478" t="n">
        <v>-1570</v>
      </c>
      <c r="AP1209" s="463" t="n">
        <v>-1570</v>
      </c>
      <c r="AQ1209" s="479" t="n">
        <v>0</v>
      </c>
      <c r="AR1209" s="476" t="inlineStr">
        <is>
          <t>16.40 → 14.95</t>
        </is>
      </c>
      <c r="BA1209" s="313" t="inlineStr">
        <is>
          <t>자연682</t>
        </is>
      </c>
    </row>
    <row r="1210" ht="16.5" customHeight="1" s="671">
      <c r="B1210" s="367" t="inlineStr">
        <is>
          <t>16.40</t>
        </is>
      </c>
      <c r="C1210" s="351" t="inlineStr">
        <is>
          <t>35,588</t>
        </is>
      </c>
      <c r="D1210" s="727" t="n">
        <v>-1570</v>
      </c>
      <c r="E1210" s="352" t="inlineStr"/>
      <c r="F1210" s="341" t="n">
        <v>80.31</v>
      </c>
      <c r="G1210" s="355" t="inlineStr">
        <is>
          <t>357.68</t>
        </is>
      </c>
      <c r="H1210" s="356" t="inlineStr">
        <is>
          <t>363.64</t>
        </is>
      </c>
      <c r="I1210" s="354" t="inlineStr">
        <is>
          <t>단국대</t>
        </is>
      </c>
      <c r="J1210" s="340" t="inlineStr">
        <is>
          <t>공연영화학부 영화전공(이론‧연출‧스탭)</t>
        </is>
      </c>
      <c r="K1210" s="339" t="inlineStr">
        <is>
          <t>통합</t>
        </is>
      </c>
      <c r="L1210" s="357" t="n">
        <v>10</v>
      </c>
      <c r="M1210" s="358" t="inlineStr">
        <is>
          <t xml:space="preserve">843.5 / </t>
        </is>
      </c>
      <c r="N1210" s="359" t="n">
        <v>1000</v>
      </c>
      <c r="O1210" s="360" t="inlineStr">
        <is>
          <t>백분위</t>
        </is>
      </c>
      <c r="P1210" s="343" t="inlineStr">
        <is>
          <t>백분위</t>
        </is>
      </c>
      <c r="Q1210" s="342" t="inlineStr">
        <is>
          <t>2과목</t>
        </is>
      </c>
      <c r="R1210" s="344" t="n">
        <v>35</v>
      </c>
      <c r="S1210" s="345" t="n">
        <v>25</v>
      </c>
      <c r="T1210" s="362" t="n">
        <v>20</v>
      </c>
      <c r="U1210" s="361" t="n">
        <v>80.31</v>
      </c>
      <c r="V1210" s="346" t="n">
        <v>118.9453125</v>
      </c>
      <c r="W1210" s="348" t="n">
        <v>118.6594827586207</v>
      </c>
      <c r="X1210" s="347" t="n">
        <v>60.04</v>
      </c>
      <c r="Y1210" s="357" t="inlineStr"/>
      <c r="Z1210" s="365" t="inlineStr">
        <is>
          <t>2등급</t>
        </is>
      </c>
      <c r="AA1210" s="350" t="n">
        <v>196</v>
      </c>
      <c r="AB1210" s="349" t="inlineStr">
        <is>
          <t>만점</t>
        </is>
      </c>
      <c r="AC1210" s="350" t="n">
        <v>5</v>
      </c>
      <c r="AD1210" s="349" t="inlineStr">
        <is>
          <t>만점</t>
        </is>
      </c>
      <c r="AE1210" s="364" t="n">
        <v>0</v>
      </c>
      <c r="AF1210" s="366" t="n">
        <v>0</v>
      </c>
      <c r="AG1210" s="363" t="n">
        <v>0</v>
      </c>
      <c r="AH1210" s="635" t="inlineStr"/>
      <c r="AL1210" s="487" t="inlineStr">
        <is>
          <t>단국대 공연영화학부 영화전공(이론‧연출‧스탭)</t>
        </is>
      </c>
      <c r="AM1210" s="477" t="inlineStr">
        <is>
          <t>통합</t>
        </is>
      </c>
      <c r="AN1210" s="637" t="n">
        <v>100</v>
      </c>
      <c r="AO1210" s="478" t="n">
        <v>-1570</v>
      </c>
      <c r="AP1210" s="463" t="n">
        <v>-723</v>
      </c>
      <c r="AQ1210" s="479" t="n">
        <v>-847</v>
      </c>
      <c r="AR1210" s="476" t="inlineStr">
        <is>
          <t>16.40 → 15.34</t>
        </is>
      </c>
      <c r="BA1210" s="313" t="inlineStr">
        <is>
          <t>통합인문515</t>
        </is>
      </c>
    </row>
    <row r="1211" ht="16.5" customHeight="1" s="671">
      <c r="B1211" s="367" t="inlineStr">
        <is>
          <t>16.42</t>
        </is>
      </c>
      <c r="C1211" s="351" t="inlineStr">
        <is>
          <t>35,631</t>
        </is>
      </c>
      <c r="D1211" s="727" t="n">
        <v>-1570</v>
      </c>
      <c r="E1211" s="352" t="inlineStr">
        <is>
          <t>357.21</t>
        </is>
      </c>
      <c r="F1211" s="341" t="n">
        <v>80.28</v>
      </c>
      <c r="G1211" s="355" t="inlineStr">
        <is>
          <t>357.16</t>
        </is>
      </c>
      <c r="H1211" s="356" t="inlineStr">
        <is>
          <t>363.96</t>
        </is>
      </c>
      <c r="I1211" s="354" t="inlineStr">
        <is>
          <t>충남대</t>
        </is>
      </c>
      <c r="J1211" s="340" t="inlineStr">
        <is>
          <t>전기공학과</t>
        </is>
      </c>
      <c r="K1211" s="339" t="inlineStr">
        <is>
          <t>자연</t>
        </is>
      </c>
      <c r="L1211" s="357" t="n">
        <v>7</v>
      </c>
      <c r="M1211" s="358" t="inlineStr">
        <is>
          <t xml:space="preserve">176.5 / </t>
        </is>
      </c>
      <c r="N1211" s="359" t="n">
        <v>300</v>
      </c>
      <c r="O1211" s="360" t="inlineStr">
        <is>
          <t>표점</t>
        </is>
      </c>
      <c r="P1211" s="343" t="inlineStr">
        <is>
          <t>표점</t>
        </is>
      </c>
      <c r="Q1211" s="342" t="inlineStr">
        <is>
          <t>2과목</t>
        </is>
      </c>
      <c r="R1211" s="344" t="n">
        <v>25</v>
      </c>
      <c r="S1211" s="345" t="n">
        <v>45</v>
      </c>
      <c r="T1211" s="362" t="n">
        <v>30</v>
      </c>
      <c r="U1211" s="361" t="n">
        <v>80.28</v>
      </c>
      <c r="V1211" s="346" t="n">
        <v>118.9255115249304</v>
      </c>
      <c r="W1211" s="348" t="n">
        <v>118.6485580827202</v>
      </c>
      <c r="X1211" s="347" t="n">
        <v>59.79</v>
      </c>
      <c r="Y1211" s="357" t="inlineStr"/>
      <c r="Z1211" s="365" t="inlineStr">
        <is>
          <t>2등급</t>
        </is>
      </c>
      <c r="AA1211" s="350" t="n">
        <v>-2</v>
      </c>
      <c r="AB1211" s="349" t="inlineStr">
        <is>
          <t>만점</t>
        </is>
      </c>
      <c r="AC1211" s="350" t="n">
        <v>0</v>
      </c>
      <c r="AD1211" s="349" t="inlineStr">
        <is>
          <t>만점</t>
        </is>
      </c>
      <c r="AE1211" s="364" t="n">
        <v>0</v>
      </c>
      <c r="AF1211" s="366" t="n">
        <v>0</v>
      </c>
      <c r="AG1211" s="363" t="n">
        <v>0</v>
      </c>
      <c r="AH1211" s="635" t="inlineStr"/>
      <c r="AL1211" s="487" t="inlineStr">
        <is>
          <t>충남대 전기공학과</t>
        </is>
      </c>
      <c r="AM1211" s="477" t="inlineStr">
        <is>
          <t>자연</t>
        </is>
      </c>
      <c r="AN1211" s="637" t="n">
        <v>100</v>
      </c>
      <c r="AO1211" s="478" t="n">
        <v>-1570</v>
      </c>
      <c r="AP1211" s="463" t="n">
        <v>-1570</v>
      </c>
      <c r="AQ1211" s="479" t="n">
        <v>0</v>
      </c>
      <c r="AR1211" s="476" t="inlineStr">
        <is>
          <t>16.43 → 14.98</t>
        </is>
      </c>
      <c r="BA1211" s="313" t="inlineStr">
        <is>
          <t>통합인문516</t>
        </is>
      </c>
    </row>
    <row r="1212" ht="16.5" customHeight="1" s="671">
      <c r="B1212" s="367" t="inlineStr">
        <is>
          <t>16.21</t>
        </is>
      </c>
      <c r="C1212" s="351" t="inlineStr">
        <is>
          <t>35,176</t>
        </is>
      </c>
      <c r="D1212" s="727" t="n">
        <v>-1570</v>
      </c>
      <c r="E1212" s="352" t="inlineStr"/>
      <c r="F1212" s="341" t="n">
        <v>80.27</v>
      </c>
      <c r="G1212" s="355" t="inlineStr">
        <is>
          <t>357.62</t>
        </is>
      </c>
      <c r="H1212" s="356" t="inlineStr">
        <is>
          <t>363.57</t>
        </is>
      </c>
      <c r="I1212" s="354" t="inlineStr">
        <is>
          <t>부산대</t>
        </is>
      </c>
      <c r="J1212" s="340" t="inlineStr">
        <is>
          <t>지리교육과</t>
        </is>
      </c>
      <c r="K1212" s="339" t="inlineStr">
        <is>
          <t>통합</t>
        </is>
      </c>
      <c r="L1212" s="357" t="n">
        <v>8</v>
      </c>
      <c r="M1212" s="358" t="inlineStr">
        <is>
          <t xml:space="preserve">684.75 / </t>
        </is>
      </c>
      <c r="N1212" s="359" t="n">
        <v>1000</v>
      </c>
      <c r="O1212" s="360" t="inlineStr">
        <is>
          <t>표점</t>
        </is>
      </c>
      <c r="P1212" s="343" t="inlineStr">
        <is>
          <t>표점</t>
        </is>
      </c>
      <c r="Q1212" s="342" t="inlineStr">
        <is>
          <t>2과목</t>
        </is>
      </c>
      <c r="R1212" s="344" t="n">
        <v>30</v>
      </c>
      <c r="S1212" s="345" t="n">
        <v>25</v>
      </c>
      <c r="T1212" s="362" t="n">
        <v>25</v>
      </c>
      <c r="U1212" s="361" t="n">
        <v>80.27</v>
      </c>
      <c r="V1212" s="346" t="n">
        <v>118.9195345654221</v>
      </c>
      <c r="W1212" s="348" t="n">
        <v>118.6452604498881</v>
      </c>
      <c r="X1212" s="347" t="n">
        <v>60.03</v>
      </c>
      <c r="Y1212" s="357" t="inlineStr"/>
      <c r="Z1212" s="365" t="inlineStr">
        <is>
          <t>2등급</t>
        </is>
      </c>
      <c r="AA1212" s="350" t="n">
        <v>198</v>
      </c>
      <c r="AB1212" s="349" t="inlineStr">
        <is>
          <t>만점</t>
        </is>
      </c>
      <c r="AC1212" s="350" t="n">
        <v>10</v>
      </c>
      <c r="AD1212" s="349" t="inlineStr">
        <is>
          <t>만점</t>
        </is>
      </c>
      <c r="AE1212" s="364" t="n">
        <v>0</v>
      </c>
      <c r="AF1212" s="366" t="n">
        <v>0</v>
      </c>
      <c r="AG1212" s="363" t="n">
        <v>0</v>
      </c>
      <c r="AH1212" s="635" t="inlineStr"/>
      <c r="AL1212" s="487" t="inlineStr">
        <is>
          <t>부산대 지리교육과</t>
        </is>
      </c>
      <c r="AM1212" s="477" t="inlineStr">
        <is>
          <t>통합</t>
        </is>
      </c>
      <c r="AN1212" s="637" t="n">
        <v>100</v>
      </c>
      <c r="AO1212" s="478" t="n">
        <v>-1570</v>
      </c>
      <c r="AP1212" s="463" t="n">
        <v>-722</v>
      </c>
      <c r="AQ1212" s="479" t="n">
        <v>-848</v>
      </c>
      <c r="AR1212" s="476" t="inlineStr">
        <is>
          <t>16.43 → 15.37</t>
        </is>
      </c>
      <c r="BA1212" s="313" t="inlineStr">
        <is>
          <t>통합인문517</t>
        </is>
      </c>
    </row>
    <row r="1213" ht="16.5" customHeight="1" s="671">
      <c r="B1213" s="367" t="inlineStr">
        <is>
          <t>16.45</t>
        </is>
      </c>
      <c r="C1213" s="351" t="inlineStr">
        <is>
          <t>35,697</t>
        </is>
      </c>
      <c r="D1213" s="727" t="n">
        <v>-1570</v>
      </c>
      <c r="E1213" s="352" t="inlineStr">
        <is>
          <t>357.42</t>
        </is>
      </c>
      <c r="F1213" s="341" t="n">
        <v>80.25</v>
      </c>
      <c r="G1213" s="355" t="inlineStr">
        <is>
          <t>357.11</t>
        </is>
      </c>
      <c r="H1213" s="356" t="inlineStr">
        <is>
          <t>363.85</t>
        </is>
      </c>
      <c r="I1213" s="354" t="inlineStr">
        <is>
          <t>가천대</t>
        </is>
      </c>
      <c r="J1213" s="340" t="inlineStr">
        <is>
          <t>화공생명배터리공학부</t>
        </is>
      </c>
      <c r="K1213" s="339" t="inlineStr">
        <is>
          <t>자연</t>
        </is>
      </c>
      <c r="L1213" s="357" t="n">
        <v>74</v>
      </c>
      <c r="M1213" s="358" t="inlineStr">
        <is>
          <t xml:space="preserve">83.2 / </t>
        </is>
      </c>
      <c r="N1213" s="359" t="n">
        <v>100</v>
      </c>
      <c r="O1213" s="360" t="inlineStr">
        <is>
          <t>백분위</t>
        </is>
      </c>
      <c r="P1213" s="343" t="inlineStr">
        <is>
          <t>백분위</t>
        </is>
      </c>
      <c r="Q1213" s="342" t="inlineStr">
        <is>
          <t>1과목</t>
        </is>
      </c>
      <c r="R1213" s="344" t="n">
        <v>25</v>
      </c>
      <c r="S1213" s="345" t="n">
        <v>35</v>
      </c>
      <c r="T1213" s="362" t="n">
        <v>20</v>
      </c>
      <c r="U1213" s="361" t="n">
        <v>80.25</v>
      </c>
      <c r="V1213" s="346" t="n">
        <v>118.90625</v>
      </c>
      <c r="W1213" s="348" t="n">
        <v>118.6379310344828</v>
      </c>
      <c r="X1213" s="347" t="n">
        <v>59.78</v>
      </c>
      <c r="Y1213" s="357" t="inlineStr"/>
      <c r="Z1213" s="365" t="inlineStr">
        <is>
          <t>2등급</t>
        </is>
      </c>
      <c r="AA1213" s="350" t="n">
        <v>19</v>
      </c>
      <c r="AB1213" s="349" t="inlineStr">
        <is>
          <t>만점</t>
        </is>
      </c>
      <c r="AC1213" s="350" t="n">
        <v>0</v>
      </c>
      <c r="AD1213" s="349" t="inlineStr">
        <is>
          <t>만점</t>
        </is>
      </c>
      <c r="AE1213" s="364" t="n">
        <v>0</v>
      </c>
      <c r="AF1213" s="366" t="n">
        <v>0</v>
      </c>
      <c r="AG1213" s="363" t="n">
        <v>0</v>
      </c>
      <c r="AH1213" s="635" t="inlineStr"/>
      <c r="AL1213" s="487" t="inlineStr">
        <is>
          <t>가천대 화공생명배터리공학부</t>
        </is>
      </c>
      <c r="AM1213" s="477" t="inlineStr">
        <is>
          <t>자연</t>
        </is>
      </c>
      <c r="AN1213" s="637" t="n">
        <v>100</v>
      </c>
      <c r="AO1213" s="478" t="n">
        <v>-1570</v>
      </c>
      <c r="AP1213" s="463" t="n">
        <v>-1570</v>
      </c>
      <c r="AQ1213" s="479" t="n">
        <v>0</v>
      </c>
      <c r="AR1213" s="476" t="inlineStr">
        <is>
          <t>16.46 → 15.01</t>
        </is>
      </c>
      <c r="BA1213" s="313" t="inlineStr">
        <is>
          <t>자연683</t>
        </is>
      </c>
    </row>
    <row r="1214" ht="16.5" customHeight="1" s="671">
      <c r="B1214" s="367" t="inlineStr">
        <is>
          <t>16.45</t>
        </is>
      </c>
      <c r="C1214" s="351" t="inlineStr">
        <is>
          <t>35,697</t>
        </is>
      </c>
      <c r="D1214" s="727" t="n">
        <v>-1570</v>
      </c>
      <c r="E1214" s="352" t="inlineStr">
        <is>
          <t>357.42</t>
        </is>
      </c>
      <c r="F1214" s="341" t="n">
        <v>80.25</v>
      </c>
      <c r="G1214" s="355" t="inlineStr">
        <is>
          <t>357.58</t>
        </is>
      </c>
      <c r="H1214" s="356" t="inlineStr">
        <is>
          <t>363.55</t>
        </is>
      </c>
      <c r="I1214" s="354" t="inlineStr">
        <is>
          <t>상명대</t>
        </is>
      </c>
      <c r="J1214" s="340" t="inlineStr">
        <is>
          <t>공간환경학부</t>
        </is>
      </c>
      <c r="K1214" s="339" t="inlineStr">
        <is>
          <t>통합</t>
        </is>
      </c>
      <c r="L1214" s="357" t="n">
        <v>13</v>
      </c>
      <c r="M1214" s="358" t="inlineStr">
        <is>
          <t xml:space="preserve">848 / </t>
        </is>
      </c>
      <c r="N1214" s="359" t="n">
        <v>1000</v>
      </c>
      <c r="O1214" s="360" t="inlineStr">
        <is>
          <t>백분위</t>
        </is>
      </c>
      <c r="P1214" s="343" t="inlineStr">
        <is>
          <t>백분위</t>
        </is>
      </c>
      <c r="Q1214" s="342" t="inlineStr">
        <is>
          <t>1과목</t>
        </is>
      </c>
      <c r="R1214" s="344" t="n">
        <v>35</v>
      </c>
      <c r="S1214" s="345" t="n">
        <v>25</v>
      </c>
      <c r="T1214" s="362" t="n">
        <v>20</v>
      </c>
      <c r="U1214" s="361" t="n">
        <v>80.25</v>
      </c>
      <c r="V1214" s="346" t="n">
        <v>118.90625</v>
      </c>
      <c r="W1214" s="348" t="n">
        <v>118.6379310344828</v>
      </c>
      <c r="X1214" s="347" t="n">
        <v>60.02</v>
      </c>
      <c r="Y1214" s="357" t="inlineStr"/>
      <c r="Z1214" s="365" t="inlineStr">
        <is>
          <t>2등급</t>
        </is>
      </c>
      <c r="AA1214" s="350" t="n">
        <v>196</v>
      </c>
      <c r="AB1214" s="349" t="inlineStr">
        <is>
          <t>만점</t>
        </is>
      </c>
      <c r="AC1214" s="350" t="n">
        <v>10</v>
      </c>
      <c r="AD1214" s="349" t="inlineStr">
        <is>
          <t>만점</t>
        </is>
      </c>
      <c r="AE1214" s="364" t="n">
        <v>0</v>
      </c>
      <c r="AF1214" s="366" t="n">
        <v>0</v>
      </c>
      <c r="AG1214" s="363" t="n">
        <v>0</v>
      </c>
      <c r="AH1214" s="635" t="inlineStr"/>
      <c r="AL1214" s="487" t="inlineStr">
        <is>
          <t>상명대 공간환경학부</t>
        </is>
      </c>
      <c r="AM1214" s="477" t="inlineStr">
        <is>
          <t>통합</t>
        </is>
      </c>
      <c r="AN1214" s="637" t="n">
        <v>100</v>
      </c>
      <c r="AO1214" s="478" t="n">
        <v>-1570</v>
      </c>
      <c r="AP1214" s="463" t="n">
        <v>-722</v>
      </c>
      <c r="AQ1214" s="479" t="n">
        <v>-848</v>
      </c>
      <c r="AR1214" s="476" t="inlineStr">
        <is>
          <t>16.46 → 15.40</t>
        </is>
      </c>
      <c r="BA1214" s="313" t="inlineStr">
        <is>
          <t>자연684</t>
        </is>
      </c>
    </row>
    <row r="1215" ht="16.5" customHeight="1" s="671">
      <c r="B1215" s="367" t="inlineStr">
        <is>
          <t>16.45</t>
        </is>
      </c>
      <c r="C1215" s="351" t="inlineStr">
        <is>
          <t>35,697</t>
        </is>
      </c>
      <c r="D1215" s="727" t="n">
        <v>-1570</v>
      </c>
      <c r="E1215" s="352" t="inlineStr"/>
      <c r="F1215" s="341" t="n">
        <v>80.25</v>
      </c>
      <c r="G1215" s="355" t="inlineStr">
        <is>
          <t>357.58</t>
        </is>
      </c>
      <c r="H1215" s="356" t="inlineStr">
        <is>
          <t>363.55</t>
        </is>
      </c>
      <c r="I1215" s="354" t="inlineStr">
        <is>
          <t>단국대</t>
        </is>
      </c>
      <c r="J1215" s="340" t="inlineStr">
        <is>
          <t>퇴계혁신칼리지</t>
        </is>
      </c>
      <c r="K1215" s="339" t="inlineStr">
        <is>
          <t>통합</t>
        </is>
      </c>
      <c r="L1215" s="357" t="n">
        <v>267</v>
      </c>
      <c r="M1215" s="358" t="inlineStr">
        <is>
          <t xml:space="preserve">843 / </t>
        </is>
      </c>
      <c r="N1215" s="359" t="n">
        <v>1000</v>
      </c>
      <c r="O1215" s="360" t="inlineStr">
        <is>
          <t>백분위</t>
        </is>
      </c>
      <c r="P1215" s="343" t="inlineStr">
        <is>
          <t>백분위</t>
        </is>
      </c>
      <c r="Q1215" s="342" t="inlineStr">
        <is>
          <t>2과목</t>
        </is>
      </c>
      <c r="R1215" s="344" t="n">
        <v>30</v>
      </c>
      <c r="S1215" s="345" t="n">
        <v>30</v>
      </c>
      <c r="T1215" s="362" t="n">
        <v>20</v>
      </c>
      <c r="U1215" s="361" t="n">
        <v>80.25</v>
      </c>
      <c r="V1215" s="346" t="n">
        <v>118.90625</v>
      </c>
      <c r="W1215" s="348" t="n">
        <v>118.6379310344828</v>
      </c>
      <c r="X1215" s="347" t="n">
        <v>60.02</v>
      </c>
      <c r="Y1215" s="357" t="inlineStr"/>
      <c r="Z1215" s="365" t="inlineStr">
        <is>
          <t>2등급</t>
        </is>
      </c>
      <c r="AA1215" s="350" t="n">
        <v>196</v>
      </c>
      <c r="AB1215" s="349" t="inlineStr">
        <is>
          <t>만점</t>
        </is>
      </c>
      <c r="AC1215" s="350" t="n">
        <v>5</v>
      </c>
      <c r="AD1215" s="349" t="inlineStr">
        <is>
          <t>만점</t>
        </is>
      </c>
      <c r="AE1215" s="364" t="n">
        <v>0</v>
      </c>
      <c r="AF1215" s="366" t="n">
        <v>0</v>
      </c>
      <c r="AG1215" s="363" t="n">
        <v>0</v>
      </c>
      <c r="AH1215" s="635" t="inlineStr"/>
      <c r="AL1215" s="487" t="inlineStr">
        <is>
          <t>단국대 퇴계혁신칼리지</t>
        </is>
      </c>
      <c r="AM1215" s="477" t="inlineStr">
        <is>
          <t>통합</t>
        </is>
      </c>
      <c r="AN1215" s="637" t="n">
        <v>100</v>
      </c>
      <c r="AO1215" s="478" t="n">
        <v>-1570</v>
      </c>
      <c r="AP1215" s="463" t="n">
        <v>-722</v>
      </c>
      <c r="AQ1215" s="479" t="n">
        <v>-848</v>
      </c>
      <c r="AR1215" s="476" t="inlineStr">
        <is>
          <t>16.46 → 15.40</t>
        </is>
      </c>
      <c r="BA1215" s="313" t="inlineStr">
        <is>
          <t>통합인문518</t>
        </is>
      </c>
    </row>
    <row r="1216" ht="16.5" customHeight="1" s="671">
      <c r="B1216" s="367" t="inlineStr">
        <is>
          <t>16.47</t>
        </is>
      </c>
      <c r="C1216" s="351" t="inlineStr">
        <is>
          <t>35,740</t>
        </is>
      </c>
      <c r="D1216" s="727" t="n">
        <v>-1570</v>
      </c>
      <c r="E1216" s="352" t="inlineStr">
        <is>
          <t>357.12</t>
        </is>
      </c>
      <c r="F1216" s="341" t="n">
        <v>80.23</v>
      </c>
      <c r="G1216" s="355" t="inlineStr">
        <is>
          <t>357.08</t>
        </is>
      </c>
      <c r="H1216" s="356" t="inlineStr">
        <is>
          <t>363.78</t>
        </is>
      </c>
      <c r="I1216" s="354" t="inlineStr">
        <is>
          <t>한양대(ERICA)</t>
        </is>
      </c>
      <c r="J1216" s="340" t="inlineStr">
        <is>
          <t>지능정보양자공</t>
        </is>
      </c>
      <c r="K1216" s="339" t="inlineStr">
        <is>
          <t>자연</t>
        </is>
      </c>
      <c r="L1216" s="357" t="n">
        <v>23</v>
      </c>
      <c r="M1216" s="358" t="inlineStr">
        <is>
          <t xml:space="preserve">891.76 / </t>
        </is>
      </c>
      <c r="N1216" s="359" t="n">
        <v>1000</v>
      </c>
      <c r="O1216" s="360" t="inlineStr">
        <is>
          <t>표점/만점</t>
        </is>
      </c>
      <c r="P1216" s="343" t="inlineStr">
        <is>
          <t>변표/만점</t>
        </is>
      </c>
      <c r="Q1216" s="342" t="inlineStr">
        <is>
          <t>2과목</t>
        </is>
      </c>
      <c r="R1216" s="344" t="n">
        <v>25</v>
      </c>
      <c r="S1216" s="345" t="n">
        <v>35</v>
      </c>
      <c r="T1216" s="362" t="n">
        <v>25</v>
      </c>
      <c r="U1216" s="361" t="n">
        <v>80.23</v>
      </c>
      <c r="V1216" s="346" t="n">
        <v>118.89166707633</v>
      </c>
      <c r="W1216" s="348" t="n">
        <v>118.6298852834924</v>
      </c>
      <c r="X1216" s="347" t="n">
        <v>59.78</v>
      </c>
      <c r="Y1216" s="357" t="n">
        <v>60.38</v>
      </c>
      <c r="Z1216" s="365" t="inlineStr">
        <is>
          <t>2등급</t>
        </is>
      </c>
      <c r="AA1216" s="350" t="n">
        <v>149.25</v>
      </c>
      <c r="AB1216" s="349" t="inlineStr">
        <is>
          <t>만점</t>
        </is>
      </c>
      <c r="AC1216" s="350" t="n">
        <v>10</v>
      </c>
      <c r="AD1216" s="349" t="inlineStr">
        <is>
          <t>만점</t>
        </is>
      </c>
      <c r="AE1216" s="364" t="n">
        <v>0</v>
      </c>
      <c r="AF1216" s="366" t="n">
        <v>6.469</v>
      </c>
      <c r="AG1216" s="363" t="n">
        <v>0</v>
      </c>
      <c r="AH1216" s="635" t="inlineStr">
        <is>
          <t xml:space="preserve"> 과3%가산</t>
        </is>
      </c>
      <c r="AL1216" s="487" t="inlineStr">
        <is>
          <t>한양대(ERICA) 지능정보양자공</t>
        </is>
      </c>
      <c r="AM1216" s="477" t="inlineStr">
        <is>
          <t>자연</t>
        </is>
      </c>
      <c r="AN1216" s="637" t="n">
        <v>100</v>
      </c>
      <c r="AO1216" s="478" t="n">
        <v>-1570</v>
      </c>
      <c r="AP1216" s="463" t="n">
        <v>-1570</v>
      </c>
      <c r="AQ1216" s="479" t="n">
        <v>0</v>
      </c>
      <c r="AR1216" s="476" t="inlineStr">
        <is>
          <t>16.48 → 15.03</t>
        </is>
      </c>
      <c r="BA1216" s="313" t="inlineStr">
        <is>
          <t>자연685</t>
        </is>
      </c>
    </row>
    <row r="1217" ht="16.5" customHeight="1" s="671">
      <c r="B1217" s="367" t="inlineStr">
        <is>
          <t>16.47</t>
        </is>
      </c>
      <c r="C1217" s="351" t="inlineStr">
        <is>
          <t>35,740</t>
        </is>
      </c>
      <c r="D1217" s="727" t="n">
        <v>-1570</v>
      </c>
      <c r="E1217" s="352" t="inlineStr">
        <is>
          <t>357.12</t>
        </is>
      </c>
      <c r="F1217" s="341" t="n">
        <v>80.23</v>
      </c>
      <c r="G1217" s="355" t="inlineStr">
        <is>
          <t>357.08</t>
        </is>
      </c>
      <c r="H1217" s="356" t="inlineStr">
        <is>
          <t>363.78</t>
        </is>
      </c>
      <c r="I1217" s="354" t="inlineStr">
        <is>
          <t>단국대</t>
        </is>
      </c>
      <c r="J1217" s="340" t="inlineStr">
        <is>
          <t>고분자시스템공학부(고분자공학전공)</t>
        </is>
      </c>
      <c r="K1217" s="339" t="inlineStr">
        <is>
          <t>자연</t>
        </is>
      </c>
      <c r="L1217" s="357" t="n">
        <v>13</v>
      </c>
      <c r="M1217" s="358" t="inlineStr">
        <is>
          <t xml:space="preserve">860 / </t>
        </is>
      </c>
      <c r="N1217" s="359" t="n">
        <v>1000</v>
      </c>
      <c r="O1217" s="360" t="inlineStr">
        <is>
          <t>백분위</t>
        </is>
      </c>
      <c r="P1217" s="343" t="inlineStr">
        <is>
          <t>백분위</t>
        </is>
      </c>
      <c r="Q1217" s="342" t="inlineStr">
        <is>
          <t>2과목</t>
        </is>
      </c>
      <c r="R1217" s="344" t="n">
        <v>20</v>
      </c>
      <c r="S1217" s="345" t="n">
        <v>35</v>
      </c>
      <c r="T1217" s="362" t="n">
        <v>30</v>
      </c>
      <c r="U1217" s="361" t="n">
        <v>80.23</v>
      </c>
      <c r="V1217" s="346" t="n">
        <v>118.8916430594901</v>
      </c>
      <c r="W1217" s="348" t="n">
        <v>118.6298720328221</v>
      </c>
      <c r="X1217" s="347" t="n">
        <v>59.78</v>
      </c>
      <c r="Y1217" s="357" t="inlineStr"/>
      <c r="Z1217" s="365" t="inlineStr">
        <is>
          <t>2등급</t>
        </is>
      </c>
      <c r="AA1217" s="350" t="n">
        <v>147</v>
      </c>
      <c r="AB1217" s="349" t="inlineStr">
        <is>
          <t>만점</t>
        </is>
      </c>
      <c r="AC1217" s="350" t="n">
        <v>5</v>
      </c>
      <c r="AD1217" s="349" t="inlineStr">
        <is>
          <t>만점</t>
        </is>
      </c>
      <c r="AE1217" s="364" t="n">
        <v>0</v>
      </c>
      <c r="AF1217" s="366" t="n">
        <v>26.075</v>
      </c>
      <c r="AG1217" s="363" t="n">
        <v>0</v>
      </c>
      <c r="AH1217" s="635" t="inlineStr">
        <is>
          <t xml:space="preserve"> 미기5%과탐5%</t>
        </is>
      </c>
      <c r="AL1217" s="487" t="inlineStr">
        <is>
          <t>단국대 고분자시스템공학부(고분자공학전공)</t>
        </is>
      </c>
      <c r="AM1217" s="477" t="inlineStr">
        <is>
          <t>자연</t>
        </is>
      </c>
      <c r="AN1217" s="637" t="n">
        <v>100</v>
      </c>
      <c r="AO1217" s="478" t="n">
        <v>-1570</v>
      </c>
      <c r="AP1217" s="463" t="n">
        <v>-1570</v>
      </c>
      <c r="AQ1217" s="479" t="n">
        <v>0</v>
      </c>
      <c r="AR1217" s="476" t="inlineStr">
        <is>
          <t>16.48 → 15.03</t>
        </is>
      </c>
      <c r="BA1217" s="313" t="inlineStr">
        <is>
          <t>통합인문519</t>
        </is>
      </c>
    </row>
    <row r="1218" ht="16.5" customHeight="1" s="671">
      <c r="B1218" s="367" t="inlineStr">
        <is>
          <t>16.48</t>
        </is>
      </c>
      <c r="C1218" s="351" t="inlineStr">
        <is>
          <t>35,762</t>
        </is>
      </c>
      <c r="D1218" s="727" t="n">
        <v>-1570</v>
      </c>
      <c r="E1218" s="352" t="inlineStr">
        <is>
          <t>357.37</t>
        </is>
      </c>
      <c r="F1218" s="341" t="n">
        <v>80.22</v>
      </c>
      <c r="G1218" s="355" t="inlineStr">
        <is>
          <t>357.54</t>
        </is>
      </c>
      <c r="H1218" s="356" t="inlineStr">
        <is>
          <t>363.52</t>
        </is>
      </c>
      <c r="I1218" s="354" t="inlineStr">
        <is>
          <t>인천대</t>
        </is>
      </c>
      <c r="J1218" s="340" t="inlineStr">
        <is>
          <t>역사교육과</t>
        </is>
      </c>
      <c r="K1218" s="339" t="inlineStr">
        <is>
          <t>통합</t>
        </is>
      </c>
      <c r="L1218" s="357" t="n">
        <v>3</v>
      </c>
      <c r="M1218" s="358" t="inlineStr">
        <is>
          <t xml:space="preserve">820 / </t>
        </is>
      </c>
      <c r="N1218" s="359" t="n">
        <v>1000</v>
      </c>
      <c r="O1218" s="360" t="inlineStr">
        <is>
          <t>백분위</t>
        </is>
      </c>
      <c r="P1218" s="343" t="inlineStr">
        <is>
          <t>백분위</t>
        </is>
      </c>
      <c r="Q1218" s="342" t="inlineStr">
        <is>
          <t>2과목</t>
        </is>
      </c>
      <c r="R1218" s="344" t="n">
        <v>35</v>
      </c>
      <c r="S1218" s="345" t="n">
        <v>30</v>
      </c>
      <c r="T1218" s="362" t="n">
        <v>25</v>
      </c>
      <c r="U1218" s="361" t="n">
        <v>80.22</v>
      </c>
      <c r="V1218" s="346" t="n">
        <v>118.8888888888889</v>
      </c>
      <c r="W1218" s="348" t="n">
        <v>118.6283524904214</v>
      </c>
      <c r="X1218" s="347" t="n">
        <v>60.01</v>
      </c>
      <c r="Y1218" s="357" t="inlineStr"/>
      <c r="Z1218" s="365" t="inlineStr">
        <is>
          <t>2등급</t>
        </is>
      </c>
      <c r="AA1218" s="350" t="n">
        <v>98</v>
      </c>
      <c r="AB1218" s="349" t="inlineStr">
        <is>
          <t>만점</t>
        </is>
      </c>
      <c r="AC1218" s="350" t="n">
        <v>0</v>
      </c>
      <c r="AD1218" s="349" t="inlineStr">
        <is>
          <t>만점</t>
        </is>
      </c>
      <c r="AE1218" s="364" t="n">
        <v>0</v>
      </c>
      <c r="AF1218" s="366" t="n">
        <v>0</v>
      </c>
      <c r="AG1218" s="363" t="n">
        <v>0</v>
      </c>
      <c r="AH1218" s="635" t="inlineStr"/>
      <c r="AL1218" s="487" t="inlineStr">
        <is>
          <t>인천대 역사교육과</t>
        </is>
      </c>
      <c r="AM1218" s="477" t="inlineStr">
        <is>
          <t>통합</t>
        </is>
      </c>
      <c r="AN1218" s="637" t="n">
        <v>100</v>
      </c>
      <c r="AO1218" s="478" t="n">
        <v>-1570</v>
      </c>
      <c r="AP1218" s="463" t="n">
        <v>-722</v>
      </c>
      <c r="AQ1218" s="479" t="n">
        <v>-848</v>
      </c>
      <c r="AR1218" s="476" t="inlineStr">
        <is>
          <t>16.48 → 15.42</t>
        </is>
      </c>
      <c r="BA1218" s="313" t="inlineStr">
        <is>
          <t>통합인문520</t>
        </is>
      </c>
    </row>
    <row r="1219" ht="16.5" customHeight="1" s="671">
      <c r="B1219" s="367" t="inlineStr">
        <is>
          <t>16.51</t>
        </is>
      </c>
      <c r="C1219" s="351" t="inlineStr">
        <is>
          <t>35,827</t>
        </is>
      </c>
      <c r="D1219" s="727" t="n">
        <v>-1570</v>
      </c>
      <c r="E1219" s="352" t="inlineStr"/>
      <c r="F1219" s="341" t="n">
        <v>80.19</v>
      </c>
      <c r="G1219" s="355" t="inlineStr">
        <is>
          <t>357.48</t>
        </is>
      </c>
      <c r="H1219" s="356" t="inlineStr">
        <is>
          <t>363.48</t>
        </is>
      </c>
      <c r="I1219" s="354" t="inlineStr">
        <is>
          <t>상명대</t>
        </is>
      </c>
      <c r="J1219" s="340" t="inlineStr">
        <is>
          <t>자유전공(인문사회계열)</t>
        </is>
      </c>
      <c r="K1219" s="339" t="inlineStr">
        <is>
          <t>통합</t>
        </is>
      </c>
      <c r="L1219" s="357" t="n">
        <v>40</v>
      </c>
      <c r="M1219" s="358" t="inlineStr">
        <is>
          <t xml:space="preserve">847.5 / </t>
        </is>
      </c>
      <c r="N1219" s="359" t="n">
        <v>1000</v>
      </c>
      <c r="O1219" s="360" t="inlineStr">
        <is>
          <t>백분위</t>
        </is>
      </c>
      <c r="P1219" s="343" t="inlineStr">
        <is>
          <t>백분위</t>
        </is>
      </c>
      <c r="Q1219" s="342" t="inlineStr">
        <is>
          <t>1과목</t>
        </is>
      </c>
      <c r="R1219" s="344" t="n">
        <v>35</v>
      </c>
      <c r="S1219" s="345" t="n">
        <v>25</v>
      </c>
      <c r="T1219" s="362" t="n">
        <v>20</v>
      </c>
      <c r="U1219" s="361" t="n">
        <v>80.19</v>
      </c>
      <c r="V1219" s="346" t="n">
        <v>118.8671875</v>
      </c>
      <c r="W1219" s="348" t="n">
        <v>118.6163793103448</v>
      </c>
      <c r="X1219" s="347" t="n">
        <v>60</v>
      </c>
      <c r="Y1219" s="357" t="inlineStr"/>
      <c r="Z1219" s="365" t="inlineStr">
        <is>
          <t>2등급</t>
        </is>
      </c>
      <c r="AA1219" s="350" t="n">
        <v>196</v>
      </c>
      <c r="AB1219" s="349" t="inlineStr">
        <is>
          <t>만점</t>
        </is>
      </c>
      <c r="AC1219" s="350" t="n">
        <v>10</v>
      </c>
      <c r="AD1219" s="349" t="inlineStr">
        <is>
          <t>만점</t>
        </is>
      </c>
      <c r="AE1219" s="364" t="n">
        <v>0</v>
      </c>
      <c r="AF1219" s="366" t="n">
        <v>0</v>
      </c>
      <c r="AG1219" s="363" t="n">
        <v>0</v>
      </c>
      <c r="AH1219" s="635" t="inlineStr"/>
      <c r="AL1219" s="487" t="inlineStr">
        <is>
          <t>상명대 자유전공(인문사회계열)</t>
        </is>
      </c>
      <c r="AM1219" s="477" t="inlineStr">
        <is>
          <t>통합</t>
        </is>
      </c>
      <c r="AN1219" s="637" t="n">
        <v>100</v>
      </c>
      <c r="AO1219" s="478" t="n">
        <v>-1570</v>
      </c>
      <c r="AP1219" s="463" t="n">
        <v>-722</v>
      </c>
      <c r="AQ1219" s="479" t="n">
        <v>-848</v>
      </c>
      <c r="AR1219" s="476" t="inlineStr">
        <is>
          <t>16.52 → 15.46</t>
        </is>
      </c>
      <c r="BA1219" s="313" t="inlineStr">
        <is>
          <t>통합인문521</t>
        </is>
      </c>
    </row>
    <row r="1220" ht="16.5" customHeight="1" s="671">
      <c r="B1220" s="367" t="inlineStr">
        <is>
          <t>16.32</t>
        </is>
      </c>
      <c r="C1220" s="351" t="inlineStr">
        <is>
          <t>35,414</t>
        </is>
      </c>
      <c r="D1220" s="727" t="n">
        <v>-1570</v>
      </c>
      <c r="E1220" s="352" t="inlineStr"/>
      <c r="F1220" s="341" t="n">
        <v>80.16</v>
      </c>
      <c r="G1220" s="355" t="inlineStr">
        <is>
          <t>357.43</t>
        </is>
      </c>
      <c r="H1220" s="356" t="inlineStr">
        <is>
          <t>363.44</t>
        </is>
      </c>
      <c r="I1220" s="354" t="inlineStr">
        <is>
          <t>부산대</t>
        </is>
      </c>
      <c r="J1220" s="340" t="inlineStr">
        <is>
          <t>국어국문학과</t>
        </is>
      </c>
      <c r="K1220" s="339" t="inlineStr">
        <is>
          <t>통합</t>
        </is>
      </c>
      <c r="L1220" s="357" t="n">
        <v>11</v>
      </c>
      <c r="M1220" s="358" t="inlineStr">
        <is>
          <t xml:space="preserve">684.5 / </t>
        </is>
      </c>
      <c r="N1220" s="359" t="n">
        <v>1000</v>
      </c>
      <c r="O1220" s="360" t="inlineStr">
        <is>
          <t>표점</t>
        </is>
      </c>
      <c r="P1220" s="343" t="inlineStr">
        <is>
          <t>표점</t>
        </is>
      </c>
      <c r="Q1220" s="342" t="inlineStr">
        <is>
          <t>2과목</t>
        </is>
      </c>
      <c r="R1220" s="344" t="n">
        <v>30</v>
      </c>
      <c r="S1220" s="345" t="n">
        <v>25</v>
      </c>
      <c r="T1220" s="362" t="n">
        <v>25</v>
      </c>
      <c r="U1220" s="361" t="n">
        <v>80.16</v>
      </c>
      <c r="V1220" s="346" t="n">
        <v>118.8474052325533</v>
      </c>
      <c r="W1220" s="348" t="n">
        <v>118.6054649558915</v>
      </c>
      <c r="X1220" s="347" t="n">
        <v>59.99</v>
      </c>
      <c r="Y1220" s="357" t="inlineStr"/>
      <c r="Z1220" s="365" t="inlineStr">
        <is>
          <t>2등급</t>
        </is>
      </c>
      <c r="AA1220" s="350" t="n">
        <v>198</v>
      </c>
      <c r="AB1220" s="349" t="inlineStr">
        <is>
          <t>만점</t>
        </is>
      </c>
      <c r="AC1220" s="350" t="n">
        <v>10</v>
      </c>
      <c r="AD1220" s="349" t="inlineStr">
        <is>
          <t>만점</t>
        </is>
      </c>
      <c r="AE1220" s="364" t="n">
        <v>0</v>
      </c>
      <c r="AF1220" s="366" t="n">
        <v>0</v>
      </c>
      <c r="AG1220" s="363" t="n">
        <v>0</v>
      </c>
      <c r="AH1220" s="635" t="inlineStr"/>
      <c r="AL1220" s="487" t="inlineStr">
        <is>
          <t>부산대 국어국문학과</t>
        </is>
      </c>
      <c r="AM1220" s="477" t="inlineStr">
        <is>
          <t>통합</t>
        </is>
      </c>
      <c r="AN1220" s="637" t="n">
        <v>100</v>
      </c>
      <c r="AO1220" s="478" t="n">
        <v>-1570</v>
      </c>
      <c r="AP1220" s="463" t="n">
        <v>-721</v>
      </c>
      <c r="AQ1220" s="479" t="n">
        <v>-849</v>
      </c>
      <c r="AR1220" s="476" t="inlineStr">
        <is>
          <t>16.55 → 15.49</t>
        </is>
      </c>
      <c r="BA1220" s="313" t="inlineStr">
        <is>
          <t>통합인문522</t>
        </is>
      </c>
    </row>
    <row r="1221" ht="16.5" customHeight="1" s="671">
      <c r="B1221" s="367" t="inlineStr">
        <is>
          <t>16.32</t>
        </is>
      </c>
      <c r="C1221" s="351" t="inlineStr">
        <is>
          <t>35,414</t>
        </is>
      </c>
      <c r="D1221" s="727" t="n">
        <v>-1570</v>
      </c>
      <c r="E1221" s="352" t="inlineStr">
        <is>
          <t>357.07</t>
        </is>
      </c>
      <c r="F1221" s="341" t="n">
        <v>80.16</v>
      </c>
      <c r="G1221" s="355" t="inlineStr">
        <is>
          <t>357.43</t>
        </is>
      </c>
      <c r="H1221" s="356" t="inlineStr">
        <is>
          <t>363.44</t>
        </is>
      </c>
      <c r="I1221" s="354" t="inlineStr">
        <is>
          <t>부산대</t>
        </is>
      </c>
      <c r="J1221" s="340" t="inlineStr">
        <is>
          <t>역사교육과</t>
        </is>
      </c>
      <c r="K1221" s="339" t="inlineStr">
        <is>
          <t>통합</t>
        </is>
      </c>
      <c r="L1221" s="357" t="n">
        <v>6</v>
      </c>
      <c r="M1221" s="358" t="inlineStr">
        <is>
          <t xml:space="preserve">684.5 / </t>
        </is>
      </c>
      <c r="N1221" s="359" t="n">
        <v>1000</v>
      </c>
      <c r="O1221" s="360" t="inlineStr">
        <is>
          <t>표점</t>
        </is>
      </c>
      <c r="P1221" s="343" t="inlineStr">
        <is>
          <t>표점</t>
        </is>
      </c>
      <c r="Q1221" s="342" t="inlineStr">
        <is>
          <t>2과목</t>
        </is>
      </c>
      <c r="R1221" s="344" t="n">
        <v>30</v>
      </c>
      <c r="S1221" s="345" t="n">
        <v>25</v>
      </c>
      <c r="T1221" s="362" t="n">
        <v>25</v>
      </c>
      <c r="U1221" s="361" t="n">
        <v>80.16</v>
      </c>
      <c r="V1221" s="346" t="n">
        <v>118.8474052325533</v>
      </c>
      <c r="W1221" s="348" t="n">
        <v>118.6054649558915</v>
      </c>
      <c r="X1221" s="347" t="n">
        <v>59.99</v>
      </c>
      <c r="Y1221" s="357" t="inlineStr"/>
      <c r="Z1221" s="365" t="inlineStr">
        <is>
          <t>2등급</t>
        </is>
      </c>
      <c r="AA1221" s="350" t="n">
        <v>198</v>
      </c>
      <c r="AB1221" s="349" t="inlineStr">
        <is>
          <t>만점</t>
        </is>
      </c>
      <c r="AC1221" s="350" t="n">
        <v>10</v>
      </c>
      <c r="AD1221" s="349" t="inlineStr">
        <is>
          <t>만점</t>
        </is>
      </c>
      <c r="AE1221" s="364" t="n">
        <v>0</v>
      </c>
      <c r="AF1221" s="366" t="n">
        <v>0</v>
      </c>
      <c r="AG1221" s="363" t="n">
        <v>0</v>
      </c>
      <c r="AH1221" s="635" t="inlineStr"/>
      <c r="AL1221" s="487" t="inlineStr">
        <is>
          <t>부산대 역사교육과</t>
        </is>
      </c>
      <c r="AM1221" s="477" t="inlineStr">
        <is>
          <t>통합</t>
        </is>
      </c>
      <c r="AN1221" s="637" t="n">
        <v>100</v>
      </c>
      <c r="AO1221" s="478" t="n">
        <v>-1570</v>
      </c>
      <c r="AP1221" s="463" t="n">
        <v>-721</v>
      </c>
      <c r="AQ1221" s="479" t="n">
        <v>-849</v>
      </c>
      <c r="AR1221" s="476" t="inlineStr">
        <is>
          <t>16.55 → 15.49</t>
        </is>
      </c>
      <c r="BA1221" s="313" t="inlineStr">
        <is>
          <t>자연686</t>
        </is>
      </c>
    </row>
    <row r="1222" ht="16.5" customHeight="1" s="671">
      <c r="B1222" s="367" t="inlineStr">
        <is>
          <t>16.36</t>
        </is>
      </c>
      <c r="C1222" s="351" t="inlineStr">
        <is>
          <t>35,501</t>
        </is>
      </c>
      <c r="D1222" s="727" t="n">
        <v>-1570</v>
      </c>
      <c r="E1222" s="352" t="inlineStr">
        <is>
          <t>357.02</t>
        </is>
      </c>
      <c r="F1222" s="341" t="n">
        <v>80.13</v>
      </c>
      <c r="G1222" s="355" t="inlineStr">
        <is>
          <t>357.39</t>
        </is>
      </c>
      <c r="H1222" s="356" t="inlineStr">
        <is>
          <t>363.42</t>
        </is>
      </c>
      <c r="I1222" s="354" t="inlineStr">
        <is>
          <t>충남대</t>
        </is>
      </c>
      <c r="J1222" s="340" t="inlineStr">
        <is>
          <t>경영학부</t>
        </is>
      </c>
      <c r="K1222" s="339" t="inlineStr">
        <is>
          <t>통합</t>
        </is>
      </c>
      <c r="L1222" s="357" t="n">
        <v>42</v>
      </c>
      <c r="M1222" s="358" t="inlineStr">
        <is>
          <t xml:space="preserve">176.67 / </t>
        </is>
      </c>
      <c r="N1222" s="359" t="n">
        <v>300</v>
      </c>
      <c r="O1222" s="360" t="inlineStr">
        <is>
          <t>표점</t>
        </is>
      </c>
      <c r="P1222" s="343" t="inlineStr">
        <is>
          <t>표점</t>
        </is>
      </c>
      <c r="Q1222" s="342" t="inlineStr">
        <is>
          <t>2과목</t>
        </is>
      </c>
      <c r="R1222" s="344" t="n">
        <v>45</v>
      </c>
      <c r="S1222" s="345" t="n">
        <v>25</v>
      </c>
      <c r="T1222" s="362" t="n">
        <v>30</v>
      </c>
      <c r="U1222" s="361" t="n">
        <v>80.13</v>
      </c>
      <c r="V1222" s="346" t="n">
        <v>118.8333063833318</v>
      </c>
      <c r="W1222" s="348" t="n">
        <v>118.5976862804589</v>
      </c>
      <c r="X1222" s="347" t="n">
        <v>59.98</v>
      </c>
      <c r="Y1222" s="357" t="inlineStr"/>
      <c r="Z1222" s="365" t="inlineStr">
        <is>
          <t>2등급</t>
        </is>
      </c>
      <c r="AA1222" s="350" t="n">
        <v>-2</v>
      </c>
      <c r="AB1222" s="349" t="inlineStr">
        <is>
          <t>만점</t>
        </is>
      </c>
      <c r="AC1222" s="350" t="n">
        <v>0</v>
      </c>
      <c r="AD1222" s="349" t="inlineStr">
        <is>
          <t>만점</t>
        </is>
      </c>
      <c r="AE1222" s="364" t="n">
        <v>0</v>
      </c>
      <c r="AF1222" s="366" t="n">
        <v>0</v>
      </c>
      <c r="AG1222" s="363" t="n">
        <v>0</v>
      </c>
      <c r="AH1222" s="635" t="inlineStr"/>
      <c r="AL1222" s="487" t="inlineStr">
        <is>
          <t>충남대 경영학부</t>
        </is>
      </c>
      <c r="AM1222" s="477" t="inlineStr">
        <is>
          <t>통합</t>
        </is>
      </c>
      <c r="AN1222" s="637" t="n">
        <v>100</v>
      </c>
      <c r="AO1222" s="478" t="n">
        <v>-1570</v>
      </c>
      <c r="AP1222" s="463" t="n">
        <v>-721</v>
      </c>
      <c r="AQ1222" s="479" t="n">
        <v>-849</v>
      </c>
      <c r="AR1222" s="476" t="inlineStr">
        <is>
          <t>16.57 → 15.51</t>
        </is>
      </c>
      <c r="BA1222" s="313" t="inlineStr">
        <is>
          <t>자연687</t>
        </is>
      </c>
    </row>
    <row r="1223" ht="16.5" customHeight="1" s="671">
      <c r="B1223" s="367" t="inlineStr">
        <is>
          <t>16.58</t>
        </is>
      </c>
      <c r="C1223" s="351" t="inlineStr">
        <is>
          <t>35,979</t>
        </is>
      </c>
      <c r="D1223" s="727" t="n">
        <v>-1570</v>
      </c>
      <c r="E1223" s="352" t="inlineStr">
        <is>
          <t>357.23</t>
        </is>
      </c>
      <c r="F1223" s="341" t="n">
        <v>80.13</v>
      </c>
      <c r="G1223" s="355" t="inlineStr">
        <is>
          <t>357.38</t>
        </is>
      </c>
      <c r="H1223" s="356" t="inlineStr">
        <is>
          <t>363.40</t>
        </is>
      </c>
      <c r="I1223" s="354" t="inlineStr">
        <is>
          <t>가천대</t>
        </is>
      </c>
      <c r="J1223" s="340" t="inlineStr">
        <is>
          <t>경제학과</t>
        </is>
      </c>
      <c r="K1223" s="339" t="inlineStr">
        <is>
          <t>통합</t>
        </is>
      </c>
      <c r="L1223" s="357" t="n">
        <v>15</v>
      </c>
      <c r="M1223" s="358" t="inlineStr">
        <is>
          <t xml:space="preserve">83.1 / </t>
        </is>
      </c>
      <c r="N1223" s="359" t="n">
        <v>100</v>
      </c>
      <c r="O1223" s="360" t="inlineStr">
        <is>
          <t>백분위</t>
        </is>
      </c>
      <c r="P1223" s="343" t="inlineStr">
        <is>
          <t>백분위</t>
        </is>
      </c>
      <c r="Q1223" s="342" t="inlineStr">
        <is>
          <t>1과목</t>
        </is>
      </c>
      <c r="R1223" s="344" t="n">
        <v>35</v>
      </c>
      <c r="S1223" s="345" t="n">
        <v>25</v>
      </c>
      <c r="T1223" s="362" t="n">
        <v>20</v>
      </c>
      <c r="U1223" s="361" t="n">
        <v>80.13</v>
      </c>
      <c r="V1223" s="346" t="n">
        <v>118.828125</v>
      </c>
      <c r="W1223" s="348" t="n">
        <v>118.5948275862069</v>
      </c>
      <c r="X1223" s="347" t="n">
        <v>59.98</v>
      </c>
      <c r="Y1223" s="357" t="inlineStr"/>
      <c r="Z1223" s="365" t="inlineStr">
        <is>
          <t>2등급</t>
        </is>
      </c>
      <c r="AA1223" s="350" t="n">
        <v>19</v>
      </c>
      <c r="AB1223" s="349" t="inlineStr">
        <is>
          <t>만점</t>
        </is>
      </c>
      <c r="AC1223" s="350" t="n">
        <v>0</v>
      </c>
      <c r="AD1223" s="349" t="inlineStr">
        <is>
          <t>만점</t>
        </is>
      </c>
      <c r="AE1223" s="364" t="n">
        <v>0</v>
      </c>
      <c r="AF1223" s="366" t="n">
        <v>0</v>
      </c>
      <c r="AG1223" s="363" t="n">
        <v>0</v>
      </c>
      <c r="AH1223" s="635" t="inlineStr"/>
      <c r="AL1223" s="487" t="inlineStr">
        <is>
          <t>가천대 경제학과</t>
        </is>
      </c>
      <c r="AM1223" s="477" t="inlineStr">
        <is>
          <t>통합</t>
        </is>
      </c>
      <c r="AN1223" s="637" t="n">
        <v>100</v>
      </c>
      <c r="AO1223" s="478" t="n">
        <v>-1570</v>
      </c>
      <c r="AP1223" s="463" t="n">
        <v>-721</v>
      </c>
      <c r="AQ1223" s="479" t="n">
        <v>-849</v>
      </c>
      <c r="AR1223" s="476" t="inlineStr">
        <is>
          <t>16.58 → 15.52</t>
        </is>
      </c>
      <c r="BA1223" s="313" t="inlineStr">
        <is>
          <t>자연688</t>
        </is>
      </c>
    </row>
    <row r="1224" ht="16.5" customHeight="1" s="671">
      <c r="B1224" s="367" t="inlineStr">
        <is>
          <t>16.58</t>
        </is>
      </c>
      <c r="C1224" s="351" t="inlineStr">
        <is>
          <t>35,979</t>
        </is>
      </c>
      <c r="D1224" s="727" t="n">
        <v>-1570</v>
      </c>
      <c r="E1224" s="352" t="inlineStr">
        <is>
          <t>356.92</t>
        </is>
      </c>
      <c r="F1224" s="341" t="n">
        <v>80.13</v>
      </c>
      <c r="G1224" s="355" t="inlineStr">
        <is>
          <t>357.38</t>
        </is>
      </c>
      <c r="H1224" s="356" t="inlineStr">
        <is>
          <t>363.40</t>
        </is>
      </c>
      <c r="I1224" s="354" t="inlineStr">
        <is>
          <t>상명대</t>
        </is>
      </c>
      <c r="J1224" s="340" t="inlineStr">
        <is>
          <t>지적재산권전공</t>
        </is>
      </c>
      <c r="K1224" s="339" t="inlineStr">
        <is>
          <t>통합</t>
        </is>
      </c>
      <c r="L1224" s="357" t="n">
        <v>9</v>
      </c>
      <c r="M1224" s="358" t="inlineStr">
        <is>
          <t xml:space="preserve">847 / </t>
        </is>
      </c>
      <c r="N1224" s="359" t="n">
        <v>1000</v>
      </c>
      <c r="O1224" s="360" t="inlineStr">
        <is>
          <t>백분위</t>
        </is>
      </c>
      <c r="P1224" s="343" t="inlineStr">
        <is>
          <t>백분위</t>
        </is>
      </c>
      <c r="Q1224" s="342" t="inlineStr">
        <is>
          <t>1과목</t>
        </is>
      </c>
      <c r="R1224" s="344" t="n">
        <v>35</v>
      </c>
      <c r="S1224" s="345" t="n">
        <v>25</v>
      </c>
      <c r="T1224" s="362" t="n">
        <v>20</v>
      </c>
      <c r="U1224" s="361" t="n">
        <v>80.13</v>
      </c>
      <c r="V1224" s="346" t="n">
        <v>118.828125</v>
      </c>
      <c r="W1224" s="348" t="n">
        <v>118.5948275862069</v>
      </c>
      <c r="X1224" s="347" t="n">
        <v>59.98</v>
      </c>
      <c r="Y1224" s="357" t="inlineStr"/>
      <c r="Z1224" s="365" t="inlineStr">
        <is>
          <t>2등급</t>
        </is>
      </c>
      <c r="AA1224" s="350" t="n">
        <v>196</v>
      </c>
      <c r="AB1224" s="349" t="inlineStr">
        <is>
          <t>만점</t>
        </is>
      </c>
      <c r="AC1224" s="350" t="n">
        <v>10</v>
      </c>
      <c r="AD1224" s="349" t="inlineStr">
        <is>
          <t>만점</t>
        </is>
      </c>
      <c r="AE1224" s="364" t="n">
        <v>0</v>
      </c>
      <c r="AF1224" s="366" t="n">
        <v>0</v>
      </c>
      <c r="AG1224" s="363" t="n">
        <v>0</v>
      </c>
      <c r="AH1224" s="635" t="inlineStr"/>
      <c r="AL1224" s="487" t="inlineStr">
        <is>
          <t>상명대 지적재산권전공</t>
        </is>
      </c>
      <c r="AM1224" s="477" t="inlineStr">
        <is>
          <t>통합</t>
        </is>
      </c>
      <c r="AN1224" s="637" t="n">
        <v>100</v>
      </c>
      <c r="AO1224" s="478" t="n">
        <v>-1570</v>
      </c>
      <c r="AP1224" s="463" t="n">
        <v>-721</v>
      </c>
      <c r="AQ1224" s="479" t="n">
        <v>-849</v>
      </c>
      <c r="AR1224" s="476" t="inlineStr">
        <is>
          <t>16.58 → 15.52</t>
        </is>
      </c>
      <c r="BA1224" s="313" t="inlineStr">
        <is>
          <t>통합인문523</t>
        </is>
      </c>
    </row>
    <row r="1225" ht="16.5" customHeight="1" s="671">
      <c r="B1225" s="367" t="inlineStr">
        <is>
          <t>16.58</t>
        </is>
      </c>
      <c r="C1225" s="351" t="inlineStr">
        <is>
          <t>35,979</t>
        </is>
      </c>
      <c r="D1225" s="727" t="n">
        <v>-1570</v>
      </c>
      <c r="E1225" s="352" t="inlineStr">
        <is>
          <t>356.92</t>
        </is>
      </c>
      <c r="F1225" s="341" t="n">
        <v>80.13</v>
      </c>
      <c r="G1225" s="355" t="inlineStr">
        <is>
          <t>357.38</t>
        </is>
      </c>
      <c r="H1225" s="356" t="inlineStr">
        <is>
          <t>363.40</t>
        </is>
      </c>
      <c r="I1225" s="354" t="inlineStr">
        <is>
          <t>성신여대</t>
        </is>
      </c>
      <c r="J1225" s="340" t="inlineStr">
        <is>
          <t>윤리교육과</t>
        </is>
      </c>
      <c r="K1225" s="339" t="inlineStr">
        <is>
          <t>통합</t>
        </is>
      </c>
      <c r="L1225" s="357" t="n">
        <v>6</v>
      </c>
      <c r="M1225" s="358" t="inlineStr">
        <is>
          <t xml:space="preserve">419.5 / </t>
        </is>
      </c>
      <c r="N1225" s="359" t="n">
        <v>500</v>
      </c>
      <c r="O1225" s="360" t="inlineStr">
        <is>
          <t>백분위</t>
        </is>
      </c>
      <c r="P1225" s="343" t="inlineStr">
        <is>
          <t>백분위</t>
        </is>
      </c>
      <c r="Q1225" s="342" t="inlineStr">
        <is>
          <t>2과목</t>
        </is>
      </c>
      <c r="R1225" s="344" t="n">
        <v>30</v>
      </c>
      <c r="S1225" s="345" t="n">
        <v>20</v>
      </c>
      <c r="T1225" s="362" t="n">
        <v>30</v>
      </c>
      <c r="U1225" s="361" t="n">
        <v>80.13</v>
      </c>
      <c r="V1225" s="346" t="n">
        <v>118.828125</v>
      </c>
      <c r="W1225" s="348" t="n">
        <v>118.5948275862069</v>
      </c>
      <c r="X1225" s="347" t="n">
        <v>59.98</v>
      </c>
      <c r="Y1225" s="357" t="inlineStr"/>
      <c r="Z1225" s="365" t="inlineStr">
        <is>
          <t>2등급</t>
        </is>
      </c>
      <c r="AA1225" s="350" t="n">
        <v>97</v>
      </c>
      <c r="AB1225" s="349" t="inlineStr">
        <is>
          <t>만점</t>
        </is>
      </c>
      <c r="AC1225" s="350" t="n">
        <v>2</v>
      </c>
      <c r="AD1225" s="349" t="inlineStr">
        <is>
          <t>만점</t>
        </is>
      </c>
      <c r="AE1225" s="364" t="n">
        <v>0</v>
      </c>
      <c r="AF1225" s="366" t="n">
        <v>0</v>
      </c>
      <c r="AG1225" s="363" t="n">
        <v>0</v>
      </c>
      <c r="AH1225" s="635" t="inlineStr"/>
      <c r="AL1225" s="487" t="inlineStr">
        <is>
          <t>성신여대 윤리교육과</t>
        </is>
      </c>
      <c r="AM1225" s="477" t="inlineStr">
        <is>
          <t>통합</t>
        </is>
      </c>
      <c r="AN1225" s="637" t="n">
        <v>100</v>
      </c>
      <c r="AO1225" s="478" t="n">
        <v>-1570</v>
      </c>
      <c r="AP1225" s="463" t="n">
        <v>-721</v>
      </c>
      <c r="AQ1225" s="479" t="n">
        <v>-849</v>
      </c>
      <c r="AR1225" s="476" t="inlineStr">
        <is>
          <t>16.58 → 15.52</t>
        </is>
      </c>
      <c r="BA1225" s="313" t="inlineStr">
        <is>
          <t>통합인문524</t>
        </is>
      </c>
    </row>
    <row r="1226" ht="16.5" customHeight="1" s="671">
      <c r="B1226" s="367" t="inlineStr">
        <is>
          <t>16.58</t>
        </is>
      </c>
      <c r="C1226" s="351" t="inlineStr">
        <is>
          <t>35,979</t>
        </is>
      </c>
      <c r="D1226" s="727" t="n">
        <v>-1570</v>
      </c>
      <c r="E1226" s="352" t="inlineStr">
        <is>
          <t>356.92</t>
        </is>
      </c>
      <c r="F1226" s="341" t="n">
        <v>80.13</v>
      </c>
      <c r="G1226" s="355" t="inlineStr">
        <is>
          <t>357.38</t>
        </is>
      </c>
      <c r="H1226" s="356" t="inlineStr">
        <is>
          <t>363.40</t>
        </is>
      </c>
      <c r="I1226" s="354" t="inlineStr">
        <is>
          <t>성신여대</t>
        </is>
      </c>
      <c r="J1226" s="340" t="inlineStr">
        <is>
          <t>유아교육과</t>
        </is>
      </c>
      <c r="K1226" s="339" t="inlineStr">
        <is>
          <t>통합</t>
        </is>
      </c>
      <c r="L1226" s="357" t="n">
        <v>7</v>
      </c>
      <c r="M1226" s="358" t="inlineStr">
        <is>
          <t xml:space="preserve">419.5 / </t>
        </is>
      </c>
      <c r="N1226" s="359" t="n">
        <v>500</v>
      </c>
      <c r="O1226" s="360" t="inlineStr">
        <is>
          <t>백분위</t>
        </is>
      </c>
      <c r="P1226" s="343" t="inlineStr">
        <is>
          <t>백분위</t>
        </is>
      </c>
      <c r="Q1226" s="342" t="inlineStr">
        <is>
          <t>2과목</t>
        </is>
      </c>
      <c r="R1226" s="344" t="n">
        <v>30</v>
      </c>
      <c r="S1226" s="345" t="n">
        <v>20</v>
      </c>
      <c r="T1226" s="362" t="n">
        <v>30</v>
      </c>
      <c r="U1226" s="361" t="n">
        <v>80.13</v>
      </c>
      <c r="V1226" s="346" t="n">
        <v>118.828125</v>
      </c>
      <c r="W1226" s="348" t="n">
        <v>118.5948275862069</v>
      </c>
      <c r="X1226" s="347" t="n">
        <v>59.98</v>
      </c>
      <c r="Y1226" s="357" t="inlineStr"/>
      <c r="Z1226" s="365" t="inlineStr">
        <is>
          <t>2등급</t>
        </is>
      </c>
      <c r="AA1226" s="350" t="n">
        <v>97</v>
      </c>
      <c r="AB1226" s="349" t="inlineStr">
        <is>
          <t>만점</t>
        </is>
      </c>
      <c r="AC1226" s="350" t="n">
        <v>2</v>
      </c>
      <c r="AD1226" s="349" t="inlineStr">
        <is>
          <t>만점</t>
        </is>
      </c>
      <c r="AE1226" s="364" t="n">
        <v>0</v>
      </c>
      <c r="AF1226" s="366" t="n">
        <v>0</v>
      </c>
      <c r="AG1226" s="363" t="n">
        <v>0</v>
      </c>
      <c r="AH1226" s="635" t="inlineStr"/>
      <c r="AL1226" s="487" t="inlineStr">
        <is>
          <t>성신여대 유아교육과</t>
        </is>
      </c>
      <c r="AM1226" s="477" t="inlineStr">
        <is>
          <t>통합</t>
        </is>
      </c>
      <c r="AN1226" s="637" t="n">
        <v>100</v>
      </c>
      <c r="AO1226" s="478" t="n">
        <v>-1570</v>
      </c>
      <c r="AP1226" s="463" t="n">
        <v>-721</v>
      </c>
      <c r="AQ1226" s="479" t="n">
        <v>-849</v>
      </c>
      <c r="AR1226" s="476" t="inlineStr">
        <is>
          <t>16.58 → 15.52</t>
        </is>
      </c>
      <c r="BA1226" s="313" t="inlineStr">
        <is>
          <t>통합인문525</t>
        </is>
      </c>
    </row>
    <row r="1227" ht="16.5" customHeight="1" s="671">
      <c r="B1227" s="367" t="inlineStr">
        <is>
          <t>16.58</t>
        </is>
      </c>
      <c r="C1227" s="351" t="inlineStr">
        <is>
          <t>35,979</t>
        </is>
      </c>
      <c r="D1227" s="727" t="n">
        <v>-1570</v>
      </c>
      <c r="E1227" s="352" t="inlineStr">
        <is>
          <t>356.92</t>
        </is>
      </c>
      <c r="F1227" s="341" t="n">
        <v>80.13</v>
      </c>
      <c r="G1227" s="355" t="inlineStr">
        <is>
          <t>357.38</t>
        </is>
      </c>
      <c r="H1227" s="356" t="inlineStr">
        <is>
          <t>363.40</t>
        </is>
      </c>
      <c r="I1227" s="354" t="inlineStr">
        <is>
          <t>성신여대</t>
        </is>
      </c>
      <c r="J1227" s="340" t="inlineStr">
        <is>
          <t>한문교육과</t>
        </is>
      </c>
      <c r="K1227" s="339" t="inlineStr">
        <is>
          <t>통합</t>
        </is>
      </c>
      <c r="L1227" s="357" t="n">
        <v>6</v>
      </c>
      <c r="M1227" s="358" t="inlineStr">
        <is>
          <t xml:space="preserve">419.5 / </t>
        </is>
      </c>
      <c r="N1227" s="359" t="n">
        <v>500</v>
      </c>
      <c r="O1227" s="360" t="inlineStr">
        <is>
          <t>백분위</t>
        </is>
      </c>
      <c r="P1227" s="343" t="inlineStr">
        <is>
          <t>백분위</t>
        </is>
      </c>
      <c r="Q1227" s="342" t="inlineStr">
        <is>
          <t>2과목</t>
        </is>
      </c>
      <c r="R1227" s="344" t="n">
        <v>30</v>
      </c>
      <c r="S1227" s="345" t="n">
        <v>20</v>
      </c>
      <c r="T1227" s="362" t="n">
        <v>30</v>
      </c>
      <c r="U1227" s="361" t="n">
        <v>80.13</v>
      </c>
      <c r="V1227" s="346" t="n">
        <v>118.828125</v>
      </c>
      <c r="W1227" s="348" t="n">
        <v>118.5948275862069</v>
      </c>
      <c r="X1227" s="347" t="n">
        <v>59.98</v>
      </c>
      <c r="Y1227" s="357" t="inlineStr"/>
      <c r="Z1227" s="365" t="inlineStr">
        <is>
          <t>2등급</t>
        </is>
      </c>
      <c r="AA1227" s="350" t="n">
        <v>97</v>
      </c>
      <c r="AB1227" s="349" t="inlineStr">
        <is>
          <t>만점</t>
        </is>
      </c>
      <c r="AC1227" s="350" t="n">
        <v>2</v>
      </c>
      <c r="AD1227" s="349" t="inlineStr">
        <is>
          <t>만점</t>
        </is>
      </c>
      <c r="AE1227" s="364" t="n">
        <v>0</v>
      </c>
      <c r="AF1227" s="366" t="n">
        <v>0</v>
      </c>
      <c r="AG1227" s="363" t="n">
        <v>0</v>
      </c>
      <c r="AH1227" s="635" t="inlineStr"/>
      <c r="AL1227" s="487" t="inlineStr">
        <is>
          <t>성신여대 한문교육과</t>
        </is>
      </c>
      <c r="AM1227" s="477" t="inlineStr">
        <is>
          <t>통합</t>
        </is>
      </c>
      <c r="AN1227" s="637" t="n">
        <v>100</v>
      </c>
      <c r="AO1227" s="478" t="n">
        <v>-1570</v>
      </c>
      <c r="AP1227" s="463" t="n">
        <v>-721</v>
      </c>
      <c r="AQ1227" s="479" t="n">
        <v>-849</v>
      </c>
      <c r="AR1227" s="476" t="inlineStr">
        <is>
          <t>16.58 → 15.52</t>
        </is>
      </c>
      <c r="BA1227" s="313" t="inlineStr">
        <is>
          <t>자연689</t>
        </is>
      </c>
    </row>
    <row r="1228" ht="16.5" customHeight="1" s="671">
      <c r="B1228" s="367" t="inlineStr">
        <is>
          <t>16.32</t>
        </is>
      </c>
      <c r="C1228" s="351" t="inlineStr">
        <is>
          <t>35,414</t>
        </is>
      </c>
      <c r="D1228" s="727" t="n">
        <v>-1570</v>
      </c>
      <c r="E1228" s="352" t="inlineStr">
        <is>
          <t>356.92</t>
        </is>
      </c>
      <c r="F1228" s="341" t="n">
        <v>80.11</v>
      </c>
      <c r="G1228" s="355" t="inlineStr">
        <is>
          <t>357.36</t>
        </is>
      </c>
      <c r="H1228" s="356" t="inlineStr">
        <is>
          <t>363.39</t>
        </is>
      </c>
      <c r="I1228" s="354" t="inlineStr">
        <is>
          <t>경북대</t>
        </is>
      </c>
      <c r="J1228" s="340" t="inlineStr">
        <is>
          <t>교육학과</t>
        </is>
      </c>
      <c r="K1228" s="339" t="inlineStr">
        <is>
          <t>통합</t>
        </is>
      </c>
      <c r="L1228" s="357" t="n">
        <v>3</v>
      </c>
      <c r="M1228" s="358" t="inlineStr">
        <is>
          <t xml:space="preserve">653.47 / </t>
        </is>
      </c>
      <c r="N1228" s="359" t="n">
        <v>1000</v>
      </c>
      <c r="O1228" s="360" t="inlineStr">
        <is>
          <t>표점</t>
        </is>
      </c>
      <c r="P1228" s="343" t="inlineStr">
        <is>
          <t>변표</t>
        </is>
      </c>
      <c r="Q1228" s="342" t="inlineStr">
        <is>
          <t>2과목</t>
        </is>
      </c>
      <c r="R1228" s="344" t="n">
        <v>38</v>
      </c>
      <c r="S1228" s="345" t="n">
        <v>25</v>
      </c>
      <c r="T1228" s="362" t="n">
        <v>25</v>
      </c>
      <c r="U1228" s="361" t="n">
        <v>80.11</v>
      </c>
      <c r="V1228" s="346" t="n">
        <v>118.8198392127575</v>
      </c>
      <c r="W1228" s="348" t="n">
        <v>118.5902561173835</v>
      </c>
      <c r="X1228" s="347" t="n">
        <v>59.97</v>
      </c>
      <c r="Y1228" s="357" t="n">
        <v>60.48</v>
      </c>
      <c r="Z1228" s="365" t="inlineStr">
        <is>
          <t>2등급</t>
        </is>
      </c>
      <c r="AA1228" s="350" t="n">
        <v>121.25</v>
      </c>
      <c r="AB1228" s="349" t="inlineStr">
        <is>
          <t>만점</t>
        </is>
      </c>
      <c r="AC1228" s="350" t="n">
        <v>10</v>
      </c>
      <c r="AD1228" s="349" t="inlineStr">
        <is>
          <t>만점</t>
        </is>
      </c>
      <c r="AE1228" s="364" t="n">
        <v>0</v>
      </c>
      <c r="AF1228" s="366" t="n">
        <v>0</v>
      </c>
      <c r="AG1228" s="363" t="n">
        <v>0</v>
      </c>
      <c r="AH1228" s="635" t="inlineStr">
        <is>
          <t xml:space="preserve"> 과탐(Ⅰ,Ⅱ)/ 과탐(Ⅱ,Ⅱ) 5%가산</t>
        </is>
      </c>
      <c r="AL1228" s="487" t="inlineStr">
        <is>
          <t>경북대 교육학과</t>
        </is>
      </c>
      <c r="AM1228" s="477" t="inlineStr">
        <is>
          <t>통합</t>
        </is>
      </c>
      <c r="AN1228" s="637" t="n">
        <v>100</v>
      </c>
      <c r="AO1228" s="478" t="n">
        <v>-1570</v>
      </c>
      <c r="AP1228" s="463" t="n">
        <v>-721</v>
      </c>
      <c r="AQ1228" s="479" t="n">
        <v>-849</v>
      </c>
      <c r="AR1228" s="476" t="inlineStr">
        <is>
          <t>16.59 → 15.53</t>
        </is>
      </c>
      <c r="BA1228" s="313" t="inlineStr">
        <is>
          <t>자연690</t>
        </is>
      </c>
    </row>
    <row r="1229" ht="16.5" customHeight="1" s="671">
      <c r="B1229" s="367" t="inlineStr">
        <is>
          <t>16.60</t>
        </is>
      </c>
      <c r="C1229" s="351" t="inlineStr">
        <is>
          <t>36,022</t>
        </is>
      </c>
      <c r="D1229" s="727" t="n">
        <v>-1570</v>
      </c>
      <c r="E1229" s="352" t="inlineStr">
        <is>
          <t>357.43</t>
        </is>
      </c>
      <c r="F1229" s="341" t="n">
        <v>80.09999999999999</v>
      </c>
      <c r="G1229" s="355" t="inlineStr">
        <is>
          <t>357.34</t>
        </is>
      </c>
      <c r="H1229" s="356" t="inlineStr">
        <is>
          <t>363.38</t>
        </is>
      </c>
      <c r="I1229" s="354" t="inlineStr">
        <is>
          <t>상명대</t>
        </is>
      </c>
      <c r="J1229" s="340" t="inlineStr">
        <is>
          <t>교육학과</t>
        </is>
      </c>
      <c r="K1229" s="339" t="inlineStr">
        <is>
          <t>통합</t>
        </is>
      </c>
      <c r="L1229" s="357" t="n">
        <v>13</v>
      </c>
      <c r="M1229" s="358" t="inlineStr">
        <is>
          <t xml:space="preserve">846.8 / </t>
        </is>
      </c>
      <c r="N1229" s="359" t="n">
        <v>1000</v>
      </c>
      <c r="O1229" s="360" t="inlineStr">
        <is>
          <t>백분위</t>
        </is>
      </c>
      <c r="P1229" s="343" t="inlineStr">
        <is>
          <t>백분위</t>
        </is>
      </c>
      <c r="Q1229" s="342" t="inlineStr">
        <is>
          <t>1과목</t>
        </is>
      </c>
      <c r="R1229" s="344" t="n">
        <v>35</v>
      </c>
      <c r="S1229" s="345" t="n">
        <v>25</v>
      </c>
      <c r="T1229" s="362" t="n">
        <v>20</v>
      </c>
      <c r="U1229" s="361" t="n">
        <v>80.09999999999999</v>
      </c>
      <c r="V1229" s="346" t="n">
        <v>118.8125</v>
      </c>
      <c r="W1229" s="348" t="n">
        <v>118.5862068965517</v>
      </c>
      <c r="X1229" s="347" t="n">
        <v>59.97</v>
      </c>
      <c r="Y1229" s="357" t="inlineStr"/>
      <c r="Z1229" s="365" t="inlineStr">
        <is>
          <t>2등급</t>
        </is>
      </c>
      <c r="AA1229" s="350" t="n">
        <v>196</v>
      </c>
      <c r="AB1229" s="349" t="inlineStr">
        <is>
          <t>만점</t>
        </is>
      </c>
      <c r="AC1229" s="350" t="n">
        <v>10</v>
      </c>
      <c r="AD1229" s="349" t="inlineStr">
        <is>
          <t>만점</t>
        </is>
      </c>
      <c r="AE1229" s="364" t="n">
        <v>0</v>
      </c>
      <c r="AF1229" s="366" t="n">
        <v>0</v>
      </c>
      <c r="AG1229" s="363" t="n">
        <v>0</v>
      </c>
      <c r="AH1229" s="635" t="inlineStr"/>
      <c r="AL1229" s="487" t="inlineStr">
        <is>
          <t>상명대 교육학과</t>
        </is>
      </c>
      <c r="AM1229" s="477" t="inlineStr">
        <is>
          <t>통합</t>
        </is>
      </c>
      <c r="AN1229" s="637" t="n">
        <v>100</v>
      </c>
      <c r="AO1229" s="478" t="n">
        <v>-1570</v>
      </c>
      <c r="AP1229" s="463" t="n">
        <v>-721</v>
      </c>
      <c r="AQ1229" s="479" t="n">
        <v>-849</v>
      </c>
      <c r="AR1229" s="476" t="inlineStr">
        <is>
          <t>16.60 → 15.54</t>
        </is>
      </c>
      <c r="BA1229" s="313" t="inlineStr">
        <is>
          <t>통합인문526</t>
        </is>
      </c>
    </row>
    <row r="1230" ht="16.5" customHeight="1" s="671">
      <c r="B1230" s="367" t="inlineStr">
        <is>
          <t>16.60</t>
        </is>
      </c>
      <c r="C1230" s="351" t="inlineStr">
        <is>
          <t>36,022</t>
        </is>
      </c>
      <c r="D1230" s="727" t="n">
        <v>-1570</v>
      </c>
      <c r="E1230" s="352" t="inlineStr">
        <is>
          <t>356.88</t>
        </is>
      </c>
      <c r="F1230" s="341" t="n">
        <v>80.09999999999999</v>
      </c>
      <c r="G1230" s="355" t="inlineStr">
        <is>
          <t>356.88</t>
        </is>
      </c>
      <c r="H1230" s="356" t="inlineStr">
        <is>
          <t>363.57</t>
        </is>
      </c>
      <c r="I1230" s="354" t="inlineStr">
        <is>
          <t>성신여대</t>
        </is>
      </c>
      <c r="J1230" s="340" t="inlineStr">
        <is>
          <t>바이오식품공학과</t>
        </is>
      </c>
      <c r="K1230" s="339" t="inlineStr">
        <is>
          <t>자연</t>
        </is>
      </c>
      <c r="L1230" s="357" t="n">
        <v>8</v>
      </c>
      <c r="M1230" s="358" t="inlineStr">
        <is>
          <t xml:space="preserve">427.4 / </t>
        </is>
      </c>
      <c r="N1230" s="359" t="n">
        <v>500</v>
      </c>
      <c r="O1230" s="360" t="inlineStr">
        <is>
          <t>백분위</t>
        </is>
      </c>
      <c r="P1230" s="343" t="inlineStr">
        <is>
          <t>백분위</t>
        </is>
      </c>
      <c r="Q1230" s="342" t="inlineStr">
        <is>
          <t>2과목</t>
        </is>
      </c>
      <c r="R1230" s="344" t="n">
        <v>20</v>
      </c>
      <c r="S1230" s="345" t="n">
        <v>30</v>
      </c>
      <c r="T1230" s="362" t="n">
        <v>30</v>
      </c>
      <c r="U1230" s="361" t="n">
        <v>80.09999999999999</v>
      </c>
      <c r="V1230" s="346" t="n">
        <v>118.8109756097561</v>
      </c>
      <c r="W1230" s="348" t="n">
        <v>118.5853658536585</v>
      </c>
      <c r="X1230" s="347" t="n">
        <v>59.74</v>
      </c>
      <c r="Y1230" s="357" t="inlineStr"/>
      <c r="Z1230" s="365" t="inlineStr">
        <is>
          <t>2등급</t>
        </is>
      </c>
      <c r="AA1230" s="350" t="n">
        <v>97</v>
      </c>
      <c r="AB1230" s="349" t="inlineStr">
        <is>
          <t>만점</t>
        </is>
      </c>
      <c r="AC1230" s="350" t="n">
        <v>2</v>
      </c>
      <c r="AD1230" s="349" t="inlineStr">
        <is>
          <t>만점</t>
        </is>
      </c>
      <c r="AE1230" s="364" t="n">
        <v>0</v>
      </c>
      <c r="AF1230" s="366" t="n">
        <v>8.01</v>
      </c>
      <c r="AG1230" s="363" t="n">
        <v>0</v>
      </c>
      <c r="AH1230" s="635" t="inlineStr">
        <is>
          <t xml:space="preserve"> 과탐 상위한과목 백분위10%를 환산점수에 더함</t>
        </is>
      </c>
      <c r="AL1230" s="487" t="inlineStr">
        <is>
          <t>성신여대 바이오식품공학과</t>
        </is>
      </c>
      <c r="AM1230" s="477" t="inlineStr">
        <is>
          <t>자연</t>
        </is>
      </c>
      <c r="AN1230" s="637" t="n">
        <v>100</v>
      </c>
      <c r="AO1230" s="478" t="n">
        <v>-1570</v>
      </c>
      <c r="AP1230" s="463" t="n">
        <v>-1570</v>
      </c>
      <c r="AQ1230" s="479" t="n">
        <v>0</v>
      </c>
      <c r="AR1230" s="476" t="inlineStr">
        <is>
          <t>16.61 → 15.16</t>
        </is>
      </c>
      <c r="BA1230" s="313" t="inlineStr">
        <is>
          <t>자연691</t>
        </is>
      </c>
    </row>
    <row r="1231" ht="16.5" customHeight="1" s="671">
      <c r="B1231" s="367" t="inlineStr">
        <is>
          <t>16.64</t>
        </is>
      </c>
      <c r="C1231" s="351" t="inlineStr">
        <is>
          <t>36,109</t>
        </is>
      </c>
      <c r="D1231" s="727" t="n">
        <v>-1570</v>
      </c>
      <c r="E1231" s="352" t="inlineStr"/>
      <c r="F1231" s="341" t="n">
        <v>80.06</v>
      </c>
      <c r="G1231" s="355" t="inlineStr">
        <is>
          <t>356.83</t>
        </is>
      </c>
      <c r="H1231" s="356" t="inlineStr">
        <is>
          <t>363.53</t>
        </is>
      </c>
      <c r="I1231" s="354" t="inlineStr">
        <is>
          <t>가톨릭대</t>
        </is>
      </c>
      <c r="J1231" s="340" t="inlineStr">
        <is>
          <t>데이터사이언스학과</t>
        </is>
      </c>
      <c r="K1231" s="339" t="inlineStr">
        <is>
          <t>자연</t>
        </is>
      </c>
      <c r="L1231" s="357" t="n">
        <v>14</v>
      </c>
      <c r="M1231" s="358" t="inlineStr">
        <is>
          <t xml:space="preserve">845.5 / </t>
        </is>
      </c>
      <c r="N1231" s="359" t="n">
        <v>1000</v>
      </c>
      <c r="O1231" s="360" t="inlineStr">
        <is>
          <t>백분위</t>
        </is>
      </c>
      <c r="P1231" s="343" t="inlineStr">
        <is>
          <t>백분위</t>
        </is>
      </c>
      <c r="Q1231" s="342" t="inlineStr">
        <is>
          <t>1과목</t>
        </is>
      </c>
      <c r="R1231" s="344" t="n">
        <v>25</v>
      </c>
      <c r="S1231" s="345" t="n">
        <v>35</v>
      </c>
      <c r="T1231" s="362" t="n">
        <v>20</v>
      </c>
      <c r="U1231" s="361" t="n">
        <v>80.06</v>
      </c>
      <c r="V1231" s="346" t="n">
        <v>118.7890625</v>
      </c>
      <c r="W1231" s="348" t="n">
        <v>118.573275862069</v>
      </c>
      <c r="X1231" s="347" t="n">
        <v>59.73</v>
      </c>
      <c r="Y1231" s="357" t="inlineStr"/>
      <c r="Z1231" s="365" t="inlineStr">
        <is>
          <t>2등급</t>
        </is>
      </c>
      <c r="AA1231" s="350" t="n">
        <v>195</v>
      </c>
      <c r="AB1231" s="349" t="inlineStr">
        <is>
          <t>만점</t>
        </is>
      </c>
      <c r="AC1231" s="350" t="n">
        <v>10</v>
      </c>
      <c r="AD1231" s="349" t="inlineStr">
        <is>
          <t>만점</t>
        </is>
      </c>
      <c r="AE1231" s="364" t="n">
        <v>0</v>
      </c>
      <c r="AF1231" s="366" t="n">
        <v>0</v>
      </c>
      <c r="AG1231" s="363" t="n">
        <v>0</v>
      </c>
      <c r="AH1231" s="635" t="inlineStr"/>
      <c r="AL1231" s="487" t="inlineStr">
        <is>
          <t>가톨릭대 데이터사이언스학과</t>
        </is>
      </c>
      <c r="AM1231" s="477" t="inlineStr">
        <is>
          <t>자연</t>
        </is>
      </c>
      <c r="AN1231" s="637" t="n">
        <v>100</v>
      </c>
      <c r="AO1231" s="478" t="n">
        <v>-1570</v>
      </c>
      <c r="AP1231" s="463" t="n">
        <v>-1570</v>
      </c>
      <c r="AQ1231" s="479" t="n">
        <v>0</v>
      </c>
      <c r="AR1231" s="476" t="inlineStr">
        <is>
          <t>16.64 → 15.19</t>
        </is>
      </c>
      <c r="BA1231" s="313" t="inlineStr">
        <is>
          <t>자연692</t>
        </is>
      </c>
    </row>
    <row r="1232" ht="16.5" customHeight="1" s="671">
      <c r="B1232" s="367" t="inlineStr">
        <is>
          <t>16.64</t>
        </is>
      </c>
      <c r="C1232" s="351" t="inlineStr">
        <is>
          <t>36,109</t>
        </is>
      </c>
      <c r="D1232" s="727" t="n">
        <v>-1570</v>
      </c>
      <c r="E1232" s="352" t="inlineStr"/>
      <c r="F1232" s="341" t="n">
        <v>80.06</v>
      </c>
      <c r="G1232" s="355" t="inlineStr">
        <is>
          <t>357.28</t>
        </is>
      </c>
      <c r="H1232" s="356" t="inlineStr">
        <is>
          <t>363.33</t>
        </is>
      </c>
      <c r="I1232" s="354" t="inlineStr">
        <is>
          <t>단국대</t>
        </is>
      </c>
      <c r="J1232" s="340" t="inlineStr">
        <is>
          <t>사학과</t>
        </is>
      </c>
      <c r="K1232" s="339" t="inlineStr">
        <is>
          <t>통합</t>
        </is>
      </c>
      <c r="L1232" s="357" t="n">
        <v>12</v>
      </c>
      <c r="M1232" s="358" t="inlineStr">
        <is>
          <t xml:space="preserve">841.5 / </t>
        </is>
      </c>
      <c r="N1232" s="359" t="n">
        <v>1000</v>
      </c>
      <c r="O1232" s="360" t="inlineStr">
        <is>
          <t>백분위</t>
        </is>
      </c>
      <c r="P1232" s="343" t="inlineStr">
        <is>
          <t>백분위</t>
        </is>
      </c>
      <c r="Q1232" s="342" t="inlineStr">
        <is>
          <t>2과목</t>
        </is>
      </c>
      <c r="R1232" s="344" t="n">
        <v>35</v>
      </c>
      <c r="S1232" s="345" t="n">
        <v>25</v>
      </c>
      <c r="T1232" s="362" t="n">
        <v>20</v>
      </c>
      <c r="U1232" s="361" t="n">
        <v>80.06</v>
      </c>
      <c r="V1232" s="346" t="n">
        <v>118.7890625</v>
      </c>
      <c r="W1232" s="348" t="n">
        <v>118.573275862069</v>
      </c>
      <c r="X1232" s="347" t="n">
        <v>59.96</v>
      </c>
      <c r="Y1232" s="357" t="inlineStr"/>
      <c r="Z1232" s="365" t="inlineStr">
        <is>
          <t>2등급</t>
        </is>
      </c>
      <c r="AA1232" s="350" t="n">
        <v>196</v>
      </c>
      <c r="AB1232" s="349" t="inlineStr">
        <is>
          <t>만점</t>
        </is>
      </c>
      <c r="AC1232" s="350" t="n">
        <v>5</v>
      </c>
      <c r="AD1232" s="349" t="inlineStr">
        <is>
          <t>만점</t>
        </is>
      </c>
      <c r="AE1232" s="364" t="n">
        <v>0</v>
      </c>
      <c r="AF1232" s="366" t="n">
        <v>0</v>
      </c>
      <c r="AG1232" s="363" t="n">
        <v>0</v>
      </c>
      <c r="AH1232" s="635" t="inlineStr"/>
      <c r="AL1232" s="487" t="inlineStr">
        <is>
          <t>단국대 사학과</t>
        </is>
      </c>
      <c r="AM1232" s="477" t="inlineStr">
        <is>
          <t>통합</t>
        </is>
      </c>
      <c r="AN1232" s="637" t="n">
        <v>100</v>
      </c>
      <c r="AO1232" s="478" t="n">
        <v>-1570</v>
      </c>
      <c r="AP1232" s="463" t="n">
        <v>-721</v>
      </c>
      <c r="AQ1232" s="479" t="n">
        <v>-849</v>
      </c>
      <c r="AR1232" s="476" t="inlineStr">
        <is>
          <t>16.65 → 15.59</t>
        </is>
      </c>
      <c r="BA1232" s="313" t="inlineStr">
        <is>
          <t>자연693</t>
        </is>
      </c>
    </row>
    <row r="1233" ht="16.5" customHeight="1" s="671">
      <c r="B1233" s="367" t="inlineStr">
        <is>
          <t>16.64</t>
        </is>
      </c>
      <c r="C1233" s="351" t="inlineStr">
        <is>
          <t>36,109</t>
        </is>
      </c>
      <c r="D1233" s="727" t="n">
        <v>-1570</v>
      </c>
      <c r="E1233" s="352" t="inlineStr">
        <is>
          <t>356.83</t>
        </is>
      </c>
      <c r="F1233" s="341" t="n">
        <v>80.06</v>
      </c>
      <c r="G1233" s="355" t="inlineStr">
        <is>
          <t>357.28</t>
        </is>
      </c>
      <c r="H1233" s="356" t="inlineStr">
        <is>
          <t>363.33</t>
        </is>
      </c>
      <c r="I1233" s="354" t="inlineStr">
        <is>
          <t>단국대</t>
        </is>
      </c>
      <c r="J1233" s="340" t="inlineStr">
        <is>
          <t>철학과</t>
        </is>
      </c>
      <c r="K1233" s="339" t="inlineStr">
        <is>
          <t>통합</t>
        </is>
      </c>
      <c r="L1233" s="357" t="n">
        <v>8</v>
      </c>
      <c r="M1233" s="358" t="inlineStr">
        <is>
          <t xml:space="preserve">841.5 / </t>
        </is>
      </c>
      <c r="N1233" s="359" t="n">
        <v>1000</v>
      </c>
      <c r="O1233" s="360" t="inlineStr">
        <is>
          <t>백분위</t>
        </is>
      </c>
      <c r="P1233" s="343" t="inlineStr">
        <is>
          <t>백분위</t>
        </is>
      </c>
      <c r="Q1233" s="342" t="inlineStr">
        <is>
          <t>2과목</t>
        </is>
      </c>
      <c r="R1233" s="344" t="n">
        <v>35</v>
      </c>
      <c r="S1233" s="345" t="n">
        <v>25</v>
      </c>
      <c r="T1233" s="362" t="n">
        <v>20</v>
      </c>
      <c r="U1233" s="361" t="n">
        <v>80.06</v>
      </c>
      <c r="V1233" s="346" t="n">
        <v>118.7890625</v>
      </c>
      <c r="W1233" s="348" t="n">
        <v>118.573275862069</v>
      </c>
      <c r="X1233" s="347" t="n">
        <v>59.96</v>
      </c>
      <c r="Y1233" s="357" t="inlineStr"/>
      <c r="Z1233" s="365" t="inlineStr">
        <is>
          <t>2등급</t>
        </is>
      </c>
      <c r="AA1233" s="350" t="n">
        <v>196</v>
      </c>
      <c r="AB1233" s="349" t="inlineStr">
        <is>
          <t>만점</t>
        </is>
      </c>
      <c r="AC1233" s="350" t="n">
        <v>5</v>
      </c>
      <c r="AD1233" s="349" t="inlineStr">
        <is>
          <t>만점</t>
        </is>
      </c>
      <c r="AE1233" s="364" t="n">
        <v>0</v>
      </c>
      <c r="AF1233" s="366" t="n">
        <v>0</v>
      </c>
      <c r="AG1233" s="363" t="n">
        <v>0</v>
      </c>
      <c r="AH1233" s="635" t="inlineStr"/>
      <c r="AL1233" s="487" t="inlineStr">
        <is>
          <t>단국대 철학과</t>
        </is>
      </c>
      <c r="AM1233" s="477" t="inlineStr">
        <is>
          <t>통합</t>
        </is>
      </c>
      <c r="AN1233" s="637" t="n">
        <v>100</v>
      </c>
      <c r="AO1233" s="478" t="n">
        <v>-1570</v>
      </c>
      <c r="AP1233" s="463" t="n">
        <v>-721</v>
      </c>
      <c r="AQ1233" s="479" t="n">
        <v>-849</v>
      </c>
      <c r="AR1233" s="476" t="inlineStr">
        <is>
          <t>16.65 → 15.59</t>
        </is>
      </c>
      <c r="BA1233" s="313" t="inlineStr">
        <is>
          <t>통합인문527</t>
        </is>
      </c>
    </row>
    <row r="1234" ht="16.5" customHeight="1" s="671">
      <c r="B1234" s="367" t="inlineStr">
        <is>
          <t>16.65</t>
        </is>
      </c>
      <c r="C1234" s="351" t="inlineStr">
        <is>
          <t>36,131</t>
        </is>
      </c>
      <c r="D1234" s="727" t="n">
        <v>-1570</v>
      </c>
      <c r="E1234" s="352" t="inlineStr">
        <is>
          <t>356.83</t>
        </is>
      </c>
      <c r="F1234" s="341" t="n">
        <v>80.06</v>
      </c>
      <c r="G1234" s="355" t="inlineStr">
        <is>
          <t>356.82</t>
        </is>
      </c>
      <c r="H1234" s="356" t="inlineStr">
        <is>
          <t>363.52</t>
        </is>
      </c>
      <c r="I1234" s="354" t="inlineStr">
        <is>
          <t>연세대</t>
        </is>
      </c>
      <c r="J1234" s="340" t="inlineStr">
        <is>
          <t>전기전자공(한마음학생)</t>
        </is>
      </c>
      <c r="K1234" s="339" t="inlineStr">
        <is>
          <t>자연</t>
        </is>
      </c>
      <c r="L1234" s="357" t="inlineStr"/>
      <c r="M1234" s="358" t="inlineStr">
        <is>
          <t xml:space="preserve">647.806 / </t>
        </is>
      </c>
      <c r="N1234" s="359" t="n">
        <v>1000</v>
      </c>
      <c r="O1234" s="360" t="inlineStr">
        <is>
          <t>표점</t>
        </is>
      </c>
      <c r="P1234" s="343" t="inlineStr">
        <is>
          <t>변표</t>
        </is>
      </c>
      <c r="Q1234" s="342" t="inlineStr">
        <is>
          <t>2과목</t>
        </is>
      </c>
      <c r="R1234" s="344" t="n">
        <v>22</v>
      </c>
      <c r="S1234" s="345" t="n">
        <v>33</v>
      </c>
      <c r="T1234" s="362" t="n">
        <v>33</v>
      </c>
      <c r="U1234" s="361" t="n">
        <v>80.06</v>
      </c>
      <c r="V1234" s="346" t="n">
        <v>118.7844854495191</v>
      </c>
      <c r="W1234" s="348" t="n">
        <v>118.5707505928382</v>
      </c>
      <c r="X1234" s="347" t="n">
        <v>59.73</v>
      </c>
      <c r="Y1234" s="357" t="n">
        <v>60.33</v>
      </c>
      <c r="Z1234" s="365" t="inlineStr">
        <is>
          <t>1등급</t>
        </is>
      </c>
      <c r="AA1234" s="350" t="n">
        <v>111.11</v>
      </c>
      <c r="AB1234" s="349" t="inlineStr">
        <is>
          <t>만점</t>
        </is>
      </c>
      <c r="AC1234" s="350" t="n">
        <v>0</v>
      </c>
      <c r="AD1234" s="349" t="inlineStr">
        <is>
          <t>만점</t>
        </is>
      </c>
      <c r="AE1234" s="364" t="n">
        <v>0</v>
      </c>
      <c r="AF1234" s="366" t="n">
        <v>6.033</v>
      </c>
      <c r="AG1234" s="363" t="n">
        <v>0</v>
      </c>
      <c r="AH1234" s="635" t="inlineStr">
        <is>
          <t xml:space="preserve"> 과탐3%가산</t>
        </is>
      </c>
      <c r="AL1234" s="487" t="inlineStr">
        <is>
          <t>연세대 전기전자공(한마음학생)</t>
        </is>
      </c>
      <c r="AM1234" s="477" t="inlineStr">
        <is>
          <t>자연</t>
        </is>
      </c>
      <c r="AN1234" s="637" t="n">
        <v>100</v>
      </c>
      <c r="AO1234" s="478" t="n">
        <v>-1570</v>
      </c>
      <c r="AP1234" s="463" t="n">
        <v>-1570</v>
      </c>
      <c r="AQ1234" s="479" t="n">
        <v>0</v>
      </c>
      <c r="AR1234" s="476" t="inlineStr">
        <is>
          <t>16.65 → 15.20</t>
        </is>
      </c>
      <c r="BA1234" s="313" t="inlineStr">
        <is>
          <t>자연694</t>
        </is>
      </c>
    </row>
    <row r="1235" ht="16.5" customHeight="1" s="671">
      <c r="B1235" s="367" t="inlineStr">
        <is>
          <t>16.40</t>
        </is>
      </c>
      <c r="C1235" s="351" t="inlineStr">
        <is>
          <t>35,588</t>
        </is>
      </c>
      <c r="D1235" s="727" t="n">
        <v>-1570</v>
      </c>
      <c r="E1235" s="352" t="inlineStr"/>
      <c r="F1235" s="341" t="n">
        <v>80.04000000000001</v>
      </c>
      <c r="G1235" s="355" t="inlineStr">
        <is>
          <t>357.24</t>
        </is>
      </c>
      <c r="H1235" s="356" t="inlineStr">
        <is>
          <t>363.30</t>
        </is>
      </c>
      <c r="I1235" s="354" t="inlineStr">
        <is>
          <t>부산대</t>
        </is>
      </c>
      <c r="J1235" s="340" t="inlineStr">
        <is>
          <t>언어정보학과</t>
        </is>
      </c>
      <c r="K1235" s="339" t="inlineStr">
        <is>
          <t>통합</t>
        </is>
      </c>
      <c r="L1235" s="357" t="n">
        <v>11</v>
      </c>
      <c r="M1235" s="358" t="inlineStr">
        <is>
          <t xml:space="preserve">684.25 / </t>
        </is>
      </c>
      <c r="N1235" s="359" t="n">
        <v>1000</v>
      </c>
      <c r="O1235" s="360" t="inlineStr">
        <is>
          <t>표점</t>
        </is>
      </c>
      <c r="P1235" s="343" t="inlineStr">
        <is>
          <t>표점</t>
        </is>
      </c>
      <c r="Q1235" s="342" t="inlineStr">
        <is>
          <t>2과목</t>
        </is>
      </c>
      <c r="R1235" s="344" t="n">
        <v>30</v>
      </c>
      <c r="S1235" s="345" t="n">
        <v>25</v>
      </c>
      <c r="T1235" s="362" t="n">
        <v>25</v>
      </c>
      <c r="U1235" s="361" t="n">
        <v>80.04000000000001</v>
      </c>
      <c r="V1235" s="346" t="n">
        <v>118.7754141455283</v>
      </c>
      <c r="W1235" s="348" t="n">
        <v>118.5657457354639</v>
      </c>
      <c r="X1235" s="347" t="n">
        <v>59.95</v>
      </c>
      <c r="Y1235" s="357" t="inlineStr"/>
      <c r="Z1235" s="365" t="inlineStr">
        <is>
          <t>2등급</t>
        </is>
      </c>
      <c r="AA1235" s="350" t="n">
        <v>198</v>
      </c>
      <c r="AB1235" s="349" t="inlineStr">
        <is>
          <t>만점</t>
        </is>
      </c>
      <c r="AC1235" s="350" t="n">
        <v>10</v>
      </c>
      <c r="AD1235" s="349" t="inlineStr">
        <is>
          <t>만점</t>
        </is>
      </c>
      <c r="AE1235" s="364" t="n">
        <v>0</v>
      </c>
      <c r="AF1235" s="366" t="n">
        <v>0</v>
      </c>
      <c r="AG1235" s="363" t="n">
        <v>0</v>
      </c>
      <c r="AH1235" s="635" t="inlineStr"/>
      <c r="AL1235" s="487" t="inlineStr">
        <is>
          <t>부산대 언어정보학과</t>
        </is>
      </c>
      <c r="AM1235" s="477" t="inlineStr">
        <is>
          <t>통합</t>
        </is>
      </c>
      <c r="AN1235" s="637" t="n">
        <v>100</v>
      </c>
      <c r="AO1235" s="478" t="n">
        <v>-1570</v>
      </c>
      <c r="AP1235" s="463" t="n">
        <v>-721</v>
      </c>
      <c r="AQ1235" s="479" t="n">
        <v>-849</v>
      </c>
      <c r="AR1235" s="476" t="inlineStr">
        <is>
          <t>16.67 → 15.61</t>
        </is>
      </c>
      <c r="BA1235" s="313" t="inlineStr">
        <is>
          <t>통합인문528</t>
        </is>
      </c>
    </row>
    <row r="1236" ht="16.5" customHeight="1" s="671">
      <c r="B1236" s="367" t="inlineStr">
        <is>
          <t>16.66</t>
        </is>
      </c>
      <c r="C1236" s="351" t="inlineStr">
        <is>
          <t>36,152</t>
        </is>
      </c>
      <c r="D1236" s="727" t="n">
        <v>-1570</v>
      </c>
      <c r="E1236" s="352" t="inlineStr">
        <is>
          <t>356.80</t>
        </is>
      </c>
      <c r="F1236" s="341" t="n">
        <v>80.04000000000001</v>
      </c>
      <c r="G1236" s="355" t="inlineStr">
        <is>
          <t>357.24</t>
        </is>
      </c>
      <c r="H1236" s="356" t="inlineStr">
        <is>
          <t>363.30</t>
        </is>
      </c>
      <c r="I1236" s="354" t="inlineStr">
        <is>
          <t>한양대(ERICA)</t>
        </is>
      </c>
      <c r="J1236" s="340" t="inlineStr">
        <is>
          <t>문화콘텐츠</t>
        </is>
      </c>
      <c r="K1236" s="339" t="inlineStr">
        <is>
          <t>통합</t>
        </is>
      </c>
      <c r="L1236" s="357" t="n">
        <v>13</v>
      </c>
      <c r="M1236" s="358" t="inlineStr">
        <is>
          <t xml:space="preserve">891.53 / </t>
        </is>
      </c>
      <c r="N1236" s="359" t="n">
        <v>1000</v>
      </c>
      <c r="O1236" s="360" t="inlineStr">
        <is>
          <t>표점/만점</t>
        </is>
      </c>
      <c r="P1236" s="343" t="inlineStr">
        <is>
          <t>변표/만점</t>
        </is>
      </c>
      <c r="Q1236" s="342" t="inlineStr">
        <is>
          <t>2과목</t>
        </is>
      </c>
      <c r="R1236" s="344" t="n">
        <v>30</v>
      </c>
      <c r="S1236" s="345" t="n">
        <v>30</v>
      </c>
      <c r="T1236" s="362" t="n">
        <v>25</v>
      </c>
      <c r="U1236" s="361" t="n">
        <v>80.04000000000001</v>
      </c>
      <c r="V1236" s="346" t="n">
        <v>118.7739194237755</v>
      </c>
      <c r="W1236" s="348" t="n">
        <v>118.5649210613934</v>
      </c>
      <c r="X1236" s="347" t="n">
        <v>59.95</v>
      </c>
      <c r="Y1236" s="357" t="n">
        <v>60.32</v>
      </c>
      <c r="Z1236" s="365" t="inlineStr">
        <is>
          <t>2등급</t>
        </is>
      </c>
      <c r="AA1236" s="350" t="n">
        <v>149.25</v>
      </c>
      <c r="AB1236" s="349" t="inlineStr">
        <is>
          <t>만점</t>
        </is>
      </c>
      <c r="AC1236" s="350" t="n">
        <v>10</v>
      </c>
      <c r="AD1236" s="349" t="inlineStr">
        <is>
          <t>만점</t>
        </is>
      </c>
      <c r="AE1236" s="364" t="n">
        <v>0</v>
      </c>
      <c r="AF1236" s="366" t="n">
        <v>6.463</v>
      </c>
      <c r="AG1236" s="363" t="n">
        <v>0</v>
      </c>
      <c r="AH1236" s="635" t="inlineStr">
        <is>
          <t xml:space="preserve"> 사3%가산</t>
        </is>
      </c>
      <c r="AL1236" s="487" t="inlineStr">
        <is>
          <t>한양대(ERICA) 문화콘텐츠</t>
        </is>
      </c>
      <c r="AM1236" s="477" t="inlineStr">
        <is>
          <t>통합</t>
        </is>
      </c>
      <c r="AN1236" s="637" t="n">
        <v>100</v>
      </c>
      <c r="AO1236" s="478" t="n">
        <v>-1570</v>
      </c>
      <c r="AP1236" s="463" t="n">
        <v>-721</v>
      </c>
      <c r="AQ1236" s="479" t="n">
        <v>-849</v>
      </c>
      <c r="AR1236" s="476" t="inlineStr">
        <is>
          <t>16.67 → 15.61</t>
        </is>
      </c>
      <c r="BA1236" s="313" t="inlineStr">
        <is>
          <t>통합인문529</t>
        </is>
      </c>
    </row>
    <row r="1237" ht="16.5" customHeight="1" s="671">
      <c r="B1237" s="367" t="inlineStr">
        <is>
          <t>16.68</t>
        </is>
      </c>
      <c r="C1237" s="351" t="inlineStr">
        <is>
          <t>36,196</t>
        </is>
      </c>
      <c r="D1237" s="727" t="n">
        <v>-1570</v>
      </c>
      <c r="E1237" s="352" t="inlineStr"/>
      <c r="F1237" s="341" t="n">
        <v>80.02</v>
      </c>
      <c r="G1237" s="355" t="inlineStr">
        <is>
          <t>356.77</t>
        </is>
      </c>
      <c r="H1237" s="356" t="inlineStr">
        <is>
          <t>363.40</t>
        </is>
      </c>
      <c r="I1237" s="354" t="inlineStr">
        <is>
          <t>한양대(ERICA)</t>
        </is>
      </c>
      <c r="J1237" s="340" t="inlineStr">
        <is>
          <t>경영</t>
        </is>
      </c>
      <c r="K1237" s="339" t="inlineStr">
        <is>
          <t>자연</t>
        </is>
      </c>
      <c r="L1237" s="357" t="n">
        <v>42</v>
      </c>
      <c r="M1237" s="358" t="inlineStr">
        <is>
          <t xml:space="preserve">884.64 / </t>
        </is>
      </c>
      <c r="N1237" s="359" t="n">
        <v>1000</v>
      </c>
      <c r="O1237" s="360" t="inlineStr">
        <is>
          <t>표점/만점</t>
        </is>
      </c>
      <c r="P1237" s="343" t="inlineStr">
        <is>
          <t>변표/만점</t>
        </is>
      </c>
      <c r="Q1237" s="342" t="inlineStr">
        <is>
          <t>2과목</t>
        </is>
      </c>
      <c r="R1237" s="344" t="n">
        <v>25</v>
      </c>
      <c r="S1237" s="345" t="n">
        <v>35</v>
      </c>
      <c r="T1237" s="362" t="n">
        <v>25</v>
      </c>
      <c r="U1237" s="361" t="n">
        <v>80.02</v>
      </c>
      <c r="V1237" s="346" t="n">
        <v>118.7645311561364</v>
      </c>
      <c r="W1237" s="348" t="n">
        <v>118.5597413275235</v>
      </c>
      <c r="X1237" s="347" t="n">
        <v>59.72</v>
      </c>
      <c r="Y1237" s="357" t="n">
        <v>60.31</v>
      </c>
      <c r="Z1237" s="365" t="inlineStr">
        <is>
          <t>2등급</t>
        </is>
      </c>
      <c r="AA1237" s="350" t="n">
        <v>149.25</v>
      </c>
      <c r="AB1237" s="349" t="inlineStr">
        <is>
          <t>만점</t>
        </is>
      </c>
      <c r="AC1237" s="350" t="n">
        <v>10</v>
      </c>
      <c r="AD1237" s="349" t="inlineStr">
        <is>
          <t>만점</t>
        </is>
      </c>
      <c r="AE1237" s="364" t="n">
        <v>0</v>
      </c>
      <c r="AF1237" s="366" t="n">
        <v>0</v>
      </c>
      <c r="AG1237" s="363" t="n">
        <v>0</v>
      </c>
      <c r="AH1237" s="635" t="inlineStr"/>
      <c r="AL1237" s="487" t="inlineStr">
        <is>
          <t>한양대(ERICA) 경영</t>
        </is>
      </c>
      <c r="AM1237" s="477" t="inlineStr">
        <is>
          <t>자연</t>
        </is>
      </c>
      <c r="AN1237" s="637" t="n">
        <v>100</v>
      </c>
      <c r="AO1237" s="478" t="n">
        <v>-1570</v>
      </c>
      <c r="AP1237" s="463" t="n">
        <v>-1570</v>
      </c>
      <c r="AQ1237" s="479" t="n">
        <v>0</v>
      </c>
      <c r="AR1237" s="476" t="inlineStr">
        <is>
          <t>16.68 → 15.23</t>
        </is>
      </c>
      <c r="BA1237" s="313" t="inlineStr">
        <is>
          <t>통합인문530</t>
        </is>
      </c>
    </row>
    <row r="1238" ht="16.5" customHeight="1" s="671">
      <c r="B1238" s="367" t="inlineStr">
        <is>
          <t>16.71</t>
        </is>
      </c>
      <c r="C1238" s="351" t="inlineStr">
        <is>
          <t>36,261</t>
        </is>
      </c>
      <c r="D1238" s="727" t="n">
        <v>-1570</v>
      </c>
      <c r="E1238" s="352" t="inlineStr">
        <is>
          <t>356.73</t>
        </is>
      </c>
      <c r="F1238" s="341" t="n">
        <v>80</v>
      </c>
      <c r="G1238" s="355" t="inlineStr">
        <is>
          <t>357.18</t>
        </is>
      </c>
      <c r="H1238" s="356" t="inlineStr">
        <is>
          <t>363.25</t>
        </is>
      </c>
      <c r="I1238" s="354" t="inlineStr">
        <is>
          <t>가천대</t>
        </is>
      </c>
      <c r="J1238" s="340" t="inlineStr">
        <is>
          <t>심리학과</t>
        </is>
      </c>
      <c r="K1238" s="339" t="inlineStr">
        <is>
          <t>통합</t>
        </is>
      </c>
      <c r="L1238" s="357" t="n">
        <v>13</v>
      </c>
      <c r="M1238" s="358" t="inlineStr">
        <is>
          <t xml:space="preserve">83 / </t>
        </is>
      </c>
      <c r="N1238" s="359" t="n">
        <v>100</v>
      </c>
      <c r="O1238" s="360" t="inlineStr">
        <is>
          <t>백분위</t>
        </is>
      </c>
      <c r="P1238" s="343" t="inlineStr">
        <is>
          <t>백분위</t>
        </is>
      </c>
      <c r="Q1238" s="342" t="inlineStr">
        <is>
          <t>1과목</t>
        </is>
      </c>
      <c r="R1238" s="344" t="n">
        <v>35</v>
      </c>
      <c r="S1238" s="345" t="n">
        <v>25</v>
      </c>
      <c r="T1238" s="362" t="n">
        <v>20</v>
      </c>
      <c r="U1238" s="361" t="n">
        <v>80</v>
      </c>
      <c r="V1238" s="346" t="n">
        <v>118.75</v>
      </c>
      <c r="W1238" s="348" t="n">
        <v>118.551724137931</v>
      </c>
      <c r="X1238" s="347" t="n">
        <v>59.94</v>
      </c>
      <c r="Y1238" s="357" t="inlineStr"/>
      <c r="Z1238" s="365" t="inlineStr">
        <is>
          <t>2등급</t>
        </is>
      </c>
      <c r="AA1238" s="350" t="n">
        <v>19</v>
      </c>
      <c r="AB1238" s="349" t="inlineStr">
        <is>
          <t>만점</t>
        </is>
      </c>
      <c r="AC1238" s="350" t="n">
        <v>0</v>
      </c>
      <c r="AD1238" s="349" t="inlineStr">
        <is>
          <t>만점</t>
        </is>
      </c>
      <c r="AE1238" s="364" t="n">
        <v>0</v>
      </c>
      <c r="AF1238" s="366" t="n">
        <v>0</v>
      </c>
      <c r="AG1238" s="363" t="n">
        <v>0</v>
      </c>
      <c r="AH1238" s="635" t="inlineStr"/>
      <c r="AL1238" s="487" t="inlineStr">
        <is>
          <t>가천대 심리학과</t>
        </is>
      </c>
      <c r="AM1238" s="477" t="inlineStr">
        <is>
          <t>통합</t>
        </is>
      </c>
      <c r="AN1238" s="637" t="n">
        <v>100</v>
      </c>
      <c r="AO1238" s="478" t="n">
        <v>-1570</v>
      </c>
      <c r="AP1238" s="463" t="n">
        <v>-721</v>
      </c>
      <c r="AQ1238" s="479" t="n">
        <v>-849</v>
      </c>
      <c r="AR1238" s="476" t="inlineStr">
        <is>
          <t>16.71 → 15.65</t>
        </is>
      </c>
      <c r="BA1238" s="313" t="inlineStr">
        <is>
          <t>자연695</t>
        </is>
      </c>
    </row>
    <row r="1239" ht="16.5" customHeight="1" s="671">
      <c r="B1239" s="367" t="inlineStr">
        <is>
          <t>16.71</t>
        </is>
      </c>
      <c r="C1239" s="351" t="inlineStr">
        <is>
          <t>36,261</t>
        </is>
      </c>
      <c r="D1239" s="727" t="n">
        <v>-1570</v>
      </c>
      <c r="E1239" s="352" t="inlineStr"/>
      <c r="F1239" s="341" t="n">
        <v>80</v>
      </c>
      <c r="G1239" s="355" t="inlineStr">
        <is>
          <t>356.73</t>
        </is>
      </c>
      <c r="H1239" s="356" t="inlineStr">
        <is>
          <t>363.32</t>
        </is>
      </c>
      <c r="I1239" s="354" t="inlineStr">
        <is>
          <t>가천대</t>
        </is>
      </c>
      <c r="J1239" s="340" t="inlineStr">
        <is>
          <t>스마트시티학과</t>
        </is>
      </c>
      <c r="K1239" s="339" t="inlineStr">
        <is>
          <t>자연</t>
        </is>
      </c>
      <c r="L1239" s="357" t="n">
        <v>16</v>
      </c>
      <c r="M1239" s="358" t="inlineStr">
        <is>
          <t xml:space="preserve">83 / </t>
        </is>
      </c>
      <c r="N1239" s="359" t="n">
        <v>100</v>
      </c>
      <c r="O1239" s="360" t="inlineStr">
        <is>
          <t>백분위</t>
        </is>
      </c>
      <c r="P1239" s="343" t="inlineStr">
        <is>
          <t>백분위</t>
        </is>
      </c>
      <c r="Q1239" s="342" t="inlineStr">
        <is>
          <t>1과목</t>
        </is>
      </c>
      <c r="R1239" s="344" t="n">
        <v>25</v>
      </c>
      <c r="S1239" s="345" t="n">
        <v>35</v>
      </c>
      <c r="T1239" s="362" t="n">
        <v>20</v>
      </c>
      <c r="U1239" s="361" t="n">
        <v>80</v>
      </c>
      <c r="V1239" s="346" t="n">
        <v>118.75</v>
      </c>
      <c r="W1239" s="348" t="n">
        <v>118.551724137931</v>
      </c>
      <c r="X1239" s="347" t="n">
        <v>59.71</v>
      </c>
      <c r="Y1239" s="357" t="inlineStr"/>
      <c r="Z1239" s="365" t="inlineStr">
        <is>
          <t>2등급</t>
        </is>
      </c>
      <c r="AA1239" s="350" t="n">
        <v>19</v>
      </c>
      <c r="AB1239" s="349" t="inlineStr">
        <is>
          <t>만점</t>
        </is>
      </c>
      <c r="AC1239" s="350" t="n">
        <v>0</v>
      </c>
      <c r="AD1239" s="349" t="inlineStr">
        <is>
          <t>만점</t>
        </is>
      </c>
      <c r="AE1239" s="364" t="n">
        <v>0</v>
      </c>
      <c r="AF1239" s="366" t="n">
        <v>0</v>
      </c>
      <c r="AG1239" s="363" t="n">
        <v>0</v>
      </c>
      <c r="AH1239" s="635" t="inlineStr"/>
      <c r="AL1239" s="487" t="inlineStr">
        <is>
          <t>가천대 스마트시티학과</t>
        </is>
      </c>
      <c r="AM1239" s="477" t="inlineStr">
        <is>
          <t>자연</t>
        </is>
      </c>
      <c r="AN1239" s="637" t="n">
        <v>100</v>
      </c>
      <c r="AO1239" s="478" t="n">
        <v>-1570</v>
      </c>
      <c r="AP1239" s="463" t="n">
        <v>-1570</v>
      </c>
      <c r="AQ1239" s="479" t="n">
        <v>0</v>
      </c>
      <c r="AR1239" s="476" t="inlineStr">
        <is>
          <t>16.71 → 15.26</t>
        </is>
      </c>
      <c r="BA1239" s="313" t="inlineStr">
        <is>
          <t>통합인문531</t>
        </is>
      </c>
    </row>
    <row r="1240" ht="16.5" customHeight="1" s="671">
      <c r="B1240" s="367" t="inlineStr">
        <is>
          <t>16.71</t>
        </is>
      </c>
      <c r="C1240" s="351" t="inlineStr">
        <is>
          <t>36,261</t>
        </is>
      </c>
      <c r="D1240" s="727" t="n">
        <v>-1570</v>
      </c>
      <c r="E1240" s="352" t="inlineStr"/>
      <c r="F1240" s="341" t="n">
        <v>80</v>
      </c>
      <c r="G1240" s="355" t="inlineStr">
        <is>
          <t>356.73</t>
        </is>
      </c>
      <c r="H1240" s="356" t="inlineStr">
        <is>
          <t>363.32</t>
        </is>
      </c>
      <c r="I1240" s="354" t="inlineStr">
        <is>
          <t>가천대</t>
        </is>
      </c>
      <c r="J1240" s="340" t="inlineStr">
        <is>
          <t>식품생명공학과</t>
        </is>
      </c>
      <c r="K1240" s="339" t="inlineStr">
        <is>
          <t>자연</t>
        </is>
      </c>
      <c r="L1240" s="357" t="n">
        <v>17</v>
      </c>
      <c r="M1240" s="358" t="inlineStr">
        <is>
          <t xml:space="preserve">83 / </t>
        </is>
      </c>
      <c r="N1240" s="359" t="n">
        <v>100</v>
      </c>
      <c r="O1240" s="360" t="inlineStr">
        <is>
          <t>백분위</t>
        </is>
      </c>
      <c r="P1240" s="343" t="inlineStr">
        <is>
          <t>백분위</t>
        </is>
      </c>
      <c r="Q1240" s="342" t="inlineStr">
        <is>
          <t>1과목</t>
        </is>
      </c>
      <c r="R1240" s="344" t="n">
        <v>25</v>
      </c>
      <c r="S1240" s="345" t="n">
        <v>35</v>
      </c>
      <c r="T1240" s="362" t="n">
        <v>20</v>
      </c>
      <c r="U1240" s="361" t="n">
        <v>80</v>
      </c>
      <c r="V1240" s="346" t="n">
        <v>118.75</v>
      </c>
      <c r="W1240" s="348" t="n">
        <v>118.551724137931</v>
      </c>
      <c r="X1240" s="347" t="n">
        <v>59.71</v>
      </c>
      <c r="Y1240" s="357" t="inlineStr"/>
      <c r="Z1240" s="365" t="inlineStr">
        <is>
          <t>2등급</t>
        </is>
      </c>
      <c r="AA1240" s="350" t="n">
        <v>19</v>
      </c>
      <c r="AB1240" s="349" t="inlineStr">
        <is>
          <t>만점</t>
        </is>
      </c>
      <c r="AC1240" s="350" t="n">
        <v>0</v>
      </c>
      <c r="AD1240" s="349" t="inlineStr">
        <is>
          <t>만점</t>
        </is>
      </c>
      <c r="AE1240" s="364" t="n">
        <v>0</v>
      </c>
      <c r="AF1240" s="366" t="n">
        <v>0</v>
      </c>
      <c r="AG1240" s="363" t="n">
        <v>0</v>
      </c>
      <c r="AH1240" s="635" t="inlineStr"/>
      <c r="AL1240" s="487" t="inlineStr">
        <is>
          <t>가천대 식품생명공학과</t>
        </is>
      </c>
      <c r="AM1240" s="477" t="inlineStr">
        <is>
          <t>자연</t>
        </is>
      </c>
      <c r="AN1240" s="637" t="n">
        <v>100</v>
      </c>
      <c r="AO1240" s="478" t="n">
        <v>-1570</v>
      </c>
      <c r="AP1240" s="463" t="n">
        <v>-1570</v>
      </c>
      <c r="AQ1240" s="479" t="n">
        <v>0</v>
      </c>
      <c r="AR1240" s="476" t="inlineStr">
        <is>
          <t>16.71 → 15.26</t>
        </is>
      </c>
      <c r="BA1240" s="313" t="inlineStr">
        <is>
          <t>통합인문532</t>
        </is>
      </c>
    </row>
    <row r="1241" ht="16.5" customHeight="1" s="671">
      <c r="B1241" s="367" t="inlineStr">
        <is>
          <t>16.71</t>
        </is>
      </c>
      <c r="C1241" s="351" t="inlineStr">
        <is>
          <t>36,261</t>
        </is>
      </c>
      <c r="D1241" s="727" t="n">
        <v>-1570</v>
      </c>
      <c r="E1241" s="352" t="inlineStr">
        <is>
          <t>356.73</t>
        </is>
      </c>
      <c r="F1241" s="341" t="n">
        <v>80</v>
      </c>
      <c r="G1241" s="355" t="inlineStr">
        <is>
          <t>357.18</t>
        </is>
      </c>
      <c r="H1241" s="356" t="inlineStr">
        <is>
          <t>363.25</t>
        </is>
      </c>
      <c r="I1241" s="354" t="inlineStr">
        <is>
          <t>상명대</t>
        </is>
      </c>
      <c r="J1241" s="340" t="inlineStr">
        <is>
          <t>국어교육과</t>
        </is>
      </c>
      <c r="K1241" s="339" t="inlineStr">
        <is>
          <t>통합</t>
        </is>
      </c>
      <c r="L1241" s="357" t="n">
        <v>21</v>
      </c>
      <c r="M1241" s="358" t="inlineStr">
        <is>
          <t xml:space="preserve">846 / </t>
        </is>
      </c>
      <c r="N1241" s="359" t="n">
        <v>1000</v>
      </c>
      <c r="O1241" s="360" t="inlineStr">
        <is>
          <t>백분위</t>
        </is>
      </c>
      <c r="P1241" s="343" t="inlineStr">
        <is>
          <t>백분위</t>
        </is>
      </c>
      <c r="Q1241" s="342" t="inlineStr">
        <is>
          <t>1과목</t>
        </is>
      </c>
      <c r="R1241" s="344" t="n">
        <v>35</v>
      </c>
      <c r="S1241" s="345" t="n">
        <v>25</v>
      </c>
      <c r="T1241" s="362" t="n">
        <v>20</v>
      </c>
      <c r="U1241" s="361" t="n">
        <v>80</v>
      </c>
      <c r="V1241" s="346" t="n">
        <v>118.75</v>
      </c>
      <c r="W1241" s="348" t="n">
        <v>118.551724137931</v>
      </c>
      <c r="X1241" s="347" t="n">
        <v>59.94</v>
      </c>
      <c r="Y1241" s="357" t="inlineStr"/>
      <c r="Z1241" s="365" t="inlineStr">
        <is>
          <t>2등급</t>
        </is>
      </c>
      <c r="AA1241" s="350" t="n">
        <v>196</v>
      </c>
      <c r="AB1241" s="349" t="inlineStr">
        <is>
          <t>만점</t>
        </is>
      </c>
      <c r="AC1241" s="350" t="n">
        <v>10</v>
      </c>
      <c r="AD1241" s="349" t="inlineStr">
        <is>
          <t>만점</t>
        </is>
      </c>
      <c r="AE1241" s="364" t="n">
        <v>0</v>
      </c>
      <c r="AF1241" s="366" t="n">
        <v>0</v>
      </c>
      <c r="AG1241" s="363" t="n">
        <v>0</v>
      </c>
      <c r="AH1241" s="635" t="inlineStr"/>
      <c r="AL1241" s="487" t="inlineStr">
        <is>
          <t>상명대 국어교육과</t>
        </is>
      </c>
      <c r="AM1241" s="477" t="inlineStr">
        <is>
          <t>통합</t>
        </is>
      </c>
      <c r="AN1241" s="637" t="n">
        <v>100</v>
      </c>
      <c r="AO1241" s="478" t="n">
        <v>-1570</v>
      </c>
      <c r="AP1241" s="463" t="n">
        <v>-721</v>
      </c>
      <c r="AQ1241" s="479" t="n">
        <v>-849</v>
      </c>
      <c r="AR1241" s="476" t="inlineStr">
        <is>
          <t>16.71 → 15.65</t>
        </is>
      </c>
      <c r="BA1241" s="313" t="inlineStr">
        <is>
          <t>자연696</t>
        </is>
      </c>
    </row>
    <row r="1242" ht="16.5" customHeight="1" s="671">
      <c r="B1242" s="367" t="inlineStr">
        <is>
          <t>16.71</t>
        </is>
      </c>
      <c r="C1242" s="351" t="inlineStr">
        <is>
          <t>36,261</t>
        </is>
      </c>
      <c r="D1242" s="727" t="n">
        <v>-1570</v>
      </c>
      <c r="E1242" s="352" t="inlineStr">
        <is>
          <t>356.73</t>
        </is>
      </c>
      <c r="F1242" s="341" t="n">
        <v>80</v>
      </c>
      <c r="G1242" s="355" t="inlineStr">
        <is>
          <t>357.18</t>
        </is>
      </c>
      <c r="H1242" s="356" t="inlineStr">
        <is>
          <t>363.25</t>
        </is>
      </c>
      <c r="I1242" s="354" t="inlineStr">
        <is>
          <t>단국대</t>
        </is>
      </c>
      <c r="J1242" s="340" t="inlineStr">
        <is>
          <t>공연영화학부 연극전공(연출)</t>
        </is>
      </c>
      <c r="K1242" s="339" t="inlineStr">
        <is>
          <t>통합</t>
        </is>
      </c>
      <c r="L1242" s="357" t="n">
        <v>5</v>
      </c>
      <c r="M1242" s="358" t="inlineStr">
        <is>
          <t xml:space="preserve">841 / </t>
        </is>
      </c>
      <c r="N1242" s="359" t="n">
        <v>1000</v>
      </c>
      <c r="O1242" s="360" t="inlineStr">
        <is>
          <t>백분위</t>
        </is>
      </c>
      <c r="P1242" s="343" t="inlineStr">
        <is>
          <t>백분위</t>
        </is>
      </c>
      <c r="Q1242" s="342" t="inlineStr">
        <is>
          <t>2과목</t>
        </is>
      </c>
      <c r="R1242" s="344" t="n">
        <v>35</v>
      </c>
      <c r="S1242" s="345" t="n">
        <v>25</v>
      </c>
      <c r="T1242" s="362" t="n">
        <v>20</v>
      </c>
      <c r="U1242" s="361" t="n">
        <v>80</v>
      </c>
      <c r="V1242" s="346" t="n">
        <v>118.75</v>
      </c>
      <c r="W1242" s="348" t="n">
        <v>118.551724137931</v>
      </c>
      <c r="X1242" s="347" t="n">
        <v>59.94</v>
      </c>
      <c r="Y1242" s="357" t="inlineStr"/>
      <c r="Z1242" s="365" t="inlineStr">
        <is>
          <t>2등급</t>
        </is>
      </c>
      <c r="AA1242" s="350" t="n">
        <v>196</v>
      </c>
      <c r="AB1242" s="349" t="inlineStr">
        <is>
          <t>만점</t>
        </is>
      </c>
      <c r="AC1242" s="350" t="n">
        <v>5</v>
      </c>
      <c r="AD1242" s="349" t="inlineStr">
        <is>
          <t>만점</t>
        </is>
      </c>
      <c r="AE1242" s="364" t="n">
        <v>0</v>
      </c>
      <c r="AF1242" s="366" t="n">
        <v>0</v>
      </c>
      <c r="AG1242" s="363" t="n">
        <v>0</v>
      </c>
      <c r="AH1242" s="635" t="inlineStr"/>
      <c r="AL1242" s="487" t="inlineStr">
        <is>
          <t>단국대 공연영화학부 연극전공(연출)</t>
        </is>
      </c>
      <c r="AM1242" s="477" t="inlineStr">
        <is>
          <t>통합</t>
        </is>
      </c>
      <c r="AN1242" s="637" t="n">
        <v>100</v>
      </c>
      <c r="AO1242" s="478" t="n">
        <v>-1570</v>
      </c>
      <c r="AP1242" s="463" t="n">
        <v>-721</v>
      </c>
      <c r="AQ1242" s="479" t="n">
        <v>-849</v>
      </c>
      <c r="AR1242" s="476" t="inlineStr">
        <is>
          <t>16.71 → 15.65</t>
        </is>
      </c>
      <c r="BA1242" s="313" t="inlineStr">
        <is>
          <t>자연697</t>
        </is>
      </c>
    </row>
    <row r="1243" ht="16.5" customHeight="1" s="671">
      <c r="B1243" s="367" t="inlineStr">
        <is>
          <t>16.71</t>
        </is>
      </c>
      <c r="C1243" s="351" t="inlineStr">
        <is>
          <t>36,261</t>
        </is>
      </c>
      <c r="D1243" s="727" t="n">
        <v>-1570</v>
      </c>
      <c r="E1243" s="352" t="inlineStr">
        <is>
          <t>356.73</t>
        </is>
      </c>
      <c r="F1243" s="341" t="n">
        <v>80</v>
      </c>
      <c r="G1243" s="355" t="inlineStr">
        <is>
          <t>357.18</t>
        </is>
      </c>
      <c r="H1243" s="356" t="inlineStr">
        <is>
          <t>363.25</t>
        </is>
      </c>
      <c r="I1243" s="354" t="inlineStr">
        <is>
          <t>단국대</t>
        </is>
      </c>
      <c r="J1243" s="340" t="inlineStr">
        <is>
          <t>사회계열광역</t>
        </is>
      </c>
      <c r="K1243" s="339" t="inlineStr">
        <is>
          <t>통합</t>
        </is>
      </c>
      <c r="L1243" s="357" t="n">
        <v>7</v>
      </c>
      <c r="M1243" s="358" t="inlineStr">
        <is>
          <t xml:space="preserve">841 / </t>
        </is>
      </c>
      <c r="N1243" s="359" t="n">
        <v>1000</v>
      </c>
      <c r="O1243" s="360" t="inlineStr">
        <is>
          <t>백분위</t>
        </is>
      </c>
      <c r="P1243" s="343" t="inlineStr">
        <is>
          <t>백분위</t>
        </is>
      </c>
      <c r="Q1243" s="342" t="inlineStr">
        <is>
          <t>2과목</t>
        </is>
      </c>
      <c r="R1243" s="344" t="n">
        <v>30</v>
      </c>
      <c r="S1243" s="345" t="n">
        <v>30</v>
      </c>
      <c r="T1243" s="362" t="n">
        <v>20</v>
      </c>
      <c r="U1243" s="361" t="n">
        <v>80</v>
      </c>
      <c r="V1243" s="346" t="n">
        <v>118.75</v>
      </c>
      <c r="W1243" s="348" t="n">
        <v>118.551724137931</v>
      </c>
      <c r="X1243" s="347" t="n">
        <v>59.94</v>
      </c>
      <c r="Y1243" s="357" t="inlineStr"/>
      <c r="Z1243" s="365" t="inlineStr">
        <is>
          <t>2등급</t>
        </is>
      </c>
      <c r="AA1243" s="350" t="n">
        <v>196</v>
      </c>
      <c r="AB1243" s="349" t="inlineStr">
        <is>
          <t>만점</t>
        </is>
      </c>
      <c r="AC1243" s="350" t="n">
        <v>5</v>
      </c>
      <c r="AD1243" s="349" t="inlineStr">
        <is>
          <t>만점</t>
        </is>
      </c>
      <c r="AE1243" s="364" t="n">
        <v>0</v>
      </c>
      <c r="AF1243" s="366" t="n">
        <v>0</v>
      </c>
      <c r="AG1243" s="363" t="n">
        <v>0</v>
      </c>
      <c r="AH1243" s="635" t="inlineStr"/>
      <c r="AL1243" s="487" t="inlineStr">
        <is>
          <t>단국대 사회계열광역</t>
        </is>
      </c>
      <c r="AM1243" s="477" t="inlineStr">
        <is>
          <t>통합</t>
        </is>
      </c>
      <c r="AN1243" s="637" t="n">
        <v>100</v>
      </c>
      <c r="AO1243" s="478" t="n">
        <v>-1570</v>
      </c>
      <c r="AP1243" s="463" t="n">
        <v>-721</v>
      </c>
      <c r="AQ1243" s="479" t="n">
        <v>-849</v>
      </c>
      <c r="AR1243" s="476" t="inlineStr">
        <is>
          <t>16.71 → 15.65</t>
        </is>
      </c>
      <c r="BA1243" s="313" t="inlineStr">
        <is>
          <t>통합인문533</t>
        </is>
      </c>
    </row>
    <row r="1244" ht="16.5" customHeight="1" s="671">
      <c r="B1244" s="367" t="inlineStr">
        <is>
          <t>16.78</t>
        </is>
      </c>
      <c r="C1244" s="351" t="inlineStr">
        <is>
          <t>36,413</t>
        </is>
      </c>
      <c r="D1244" s="727" t="n">
        <v>-1570</v>
      </c>
      <c r="E1244" s="352" t="inlineStr">
        <is>
          <t>356.63</t>
        </is>
      </c>
      <c r="F1244" s="341" t="n">
        <v>79.94</v>
      </c>
      <c r="G1244" s="355" t="inlineStr">
        <is>
          <t>357.08</t>
        </is>
      </c>
      <c r="H1244" s="356" t="inlineStr">
        <is>
          <t>363.05</t>
        </is>
      </c>
      <c r="I1244" s="354" t="inlineStr">
        <is>
          <t>단국대</t>
        </is>
      </c>
      <c r="J1244" s="340" t="inlineStr">
        <is>
          <t>행정학과</t>
        </is>
      </c>
      <c r="K1244" s="339" t="inlineStr">
        <is>
          <t>통합</t>
        </is>
      </c>
      <c r="L1244" s="357" t="n">
        <v>11</v>
      </c>
      <c r="M1244" s="358" t="inlineStr">
        <is>
          <t xml:space="preserve">840.5 / </t>
        </is>
      </c>
      <c r="N1244" s="359" t="n">
        <v>1000</v>
      </c>
      <c r="O1244" s="360" t="inlineStr">
        <is>
          <t>백분위</t>
        </is>
      </c>
      <c r="P1244" s="343" t="inlineStr">
        <is>
          <t>백분위</t>
        </is>
      </c>
      <c r="Q1244" s="342" t="inlineStr">
        <is>
          <t>2과목</t>
        </is>
      </c>
      <c r="R1244" s="344" t="n">
        <v>35</v>
      </c>
      <c r="S1244" s="345" t="n">
        <v>25</v>
      </c>
      <c r="T1244" s="362" t="n">
        <v>20</v>
      </c>
      <c r="U1244" s="361" t="n">
        <v>79.94</v>
      </c>
      <c r="V1244" s="346" t="n">
        <v>118.7109375</v>
      </c>
      <c r="W1244" s="348" t="n">
        <v>118.5301724137931</v>
      </c>
      <c r="X1244" s="347" t="n">
        <v>59.92</v>
      </c>
      <c r="Y1244" s="357" t="inlineStr"/>
      <c r="Z1244" s="365" t="inlineStr">
        <is>
          <t>2등급</t>
        </is>
      </c>
      <c r="AA1244" s="350" t="n">
        <v>196</v>
      </c>
      <c r="AB1244" s="349" t="inlineStr">
        <is>
          <t>만점</t>
        </is>
      </c>
      <c r="AC1244" s="350" t="n">
        <v>5</v>
      </c>
      <c r="AD1244" s="349" t="inlineStr">
        <is>
          <t>만점</t>
        </is>
      </c>
      <c r="AE1244" s="364" t="n">
        <v>0</v>
      </c>
      <c r="AF1244" s="366" t="n">
        <v>0</v>
      </c>
      <c r="AG1244" s="363" t="n">
        <v>0</v>
      </c>
      <c r="AH1244" s="635" t="inlineStr"/>
      <c r="AL1244" s="487" t="inlineStr">
        <is>
          <t>단국대 행정학과</t>
        </is>
      </c>
      <c r="AM1244" s="477" t="inlineStr">
        <is>
          <t>통합</t>
        </is>
      </c>
      <c r="AN1244" s="637" t="n">
        <v>100</v>
      </c>
      <c r="AO1244" s="478" t="n">
        <v>-1570</v>
      </c>
      <c r="AP1244" s="463" t="n">
        <v>-720</v>
      </c>
      <c r="AQ1244" s="479" t="n">
        <v>-850</v>
      </c>
      <c r="AR1244" s="476" t="inlineStr">
        <is>
          <t>16.78 → 15.73</t>
        </is>
      </c>
      <c r="BA1244" s="313" t="inlineStr">
        <is>
          <t>자연698</t>
        </is>
      </c>
    </row>
    <row r="1245" ht="16.5" customHeight="1" s="671">
      <c r="B1245" s="367" t="inlineStr">
        <is>
          <t>16.78</t>
        </is>
      </c>
      <c r="C1245" s="351" t="inlineStr">
        <is>
          <t>36,413</t>
        </is>
      </c>
      <c r="D1245" s="727" t="n">
        <v>-1570</v>
      </c>
      <c r="E1245" s="352" t="inlineStr">
        <is>
          <t>356.63</t>
        </is>
      </c>
      <c r="F1245" s="341" t="n">
        <v>79.94</v>
      </c>
      <c r="G1245" s="355" t="inlineStr">
        <is>
          <t>357.08</t>
        </is>
      </c>
      <c r="H1245" s="356" t="inlineStr">
        <is>
          <t>363.05</t>
        </is>
      </c>
      <c r="I1245" s="354" t="inlineStr">
        <is>
          <t>단국대</t>
        </is>
      </c>
      <c r="J1245" s="340" t="inlineStr">
        <is>
          <t>영미인문학과</t>
        </is>
      </c>
      <c r="K1245" s="339" t="inlineStr">
        <is>
          <t>통합</t>
        </is>
      </c>
      <c r="L1245" s="357" t="n">
        <v>14</v>
      </c>
      <c r="M1245" s="358" t="inlineStr">
        <is>
          <t xml:space="preserve">840.5 / </t>
        </is>
      </c>
      <c r="N1245" s="359" t="n">
        <v>1000</v>
      </c>
      <c r="O1245" s="360" t="inlineStr">
        <is>
          <t>백분위</t>
        </is>
      </c>
      <c r="P1245" s="343" t="inlineStr">
        <is>
          <t>백분위</t>
        </is>
      </c>
      <c r="Q1245" s="342" t="inlineStr">
        <is>
          <t>2과목</t>
        </is>
      </c>
      <c r="R1245" s="344" t="n">
        <v>35</v>
      </c>
      <c r="S1245" s="345" t="n">
        <v>25</v>
      </c>
      <c r="T1245" s="362" t="n">
        <v>20</v>
      </c>
      <c r="U1245" s="361" t="n">
        <v>79.94</v>
      </c>
      <c r="V1245" s="346" t="n">
        <v>118.7109375</v>
      </c>
      <c r="W1245" s="348" t="n">
        <v>118.5301724137931</v>
      </c>
      <c r="X1245" s="347" t="n">
        <v>59.92</v>
      </c>
      <c r="Y1245" s="357" t="inlineStr"/>
      <c r="Z1245" s="365" t="inlineStr">
        <is>
          <t>2등급</t>
        </is>
      </c>
      <c r="AA1245" s="350" t="n">
        <v>196</v>
      </c>
      <c r="AB1245" s="349" t="inlineStr">
        <is>
          <t>만점</t>
        </is>
      </c>
      <c r="AC1245" s="350" t="n">
        <v>5</v>
      </c>
      <c r="AD1245" s="349" t="inlineStr">
        <is>
          <t>만점</t>
        </is>
      </c>
      <c r="AE1245" s="364" t="n">
        <v>0</v>
      </c>
      <c r="AF1245" s="366" t="n">
        <v>0</v>
      </c>
      <c r="AG1245" s="363" t="n">
        <v>0</v>
      </c>
      <c r="AH1245" s="635" t="inlineStr"/>
      <c r="AL1245" s="487" t="inlineStr">
        <is>
          <t>단국대 영미인문학과</t>
        </is>
      </c>
      <c r="AM1245" s="477" t="inlineStr">
        <is>
          <t>통합</t>
        </is>
      </c>
      <c r="AN1245" s="637" t="n">
        <v>100</v>
      </c>
      <c r="AO1245" s="478" t="n">
        <v>-1570</v>
      </c>
      <c r="AP1245" s="463" t="n">
        <v>-720</v>
      </c>
      <c r="AQ1245" s="479" t="n">
        <v>-850</v>
      </c>
      <c r="AR1245" s="476" t="inlineStr">
        <is>
          <t>16.78 → 15.73</t>
        </is>
      </c>
      <c r="BA1245" s="313" t="inlineStr">
        <is>
          <t>자연699</t>
        </is>
      </c>
    </row>
    <row r="1246" ht="16.5" customHeight="1" s="671">
      <c r="B1246" s="367" t="inlineStr">
        <is>
          <t>16.79</t>
        </is>
      </c>
      <c r="C1246" s="351" t="inlineStr">
        <is>
          <t>36,434</t>
        </is>
      </c>
      <c r="D1246" s="727" t="n">
        <v>-1570</v>
      </c>
      <c r="E1246" s="352" t="inlineStr"/>
      <c r="F1246" s="341" t="n">
        <v>79.93000000000001</v>
      </c>
      <c r="G1246" s="355" t="inlineStr">
        <is>
          <t>356.62</t>
        </is>
      </c>
      <c r="H1246" s="356" t="inlineStr">
        <is>
          <t>363.02</t>
        </is>
      </c>
      <c r="I1246" s="354" t="inlineStr">
        <is>
          <t>단국대</t>
        </is>
      </c>
      <c r="J1246" s="340" t="inlineStr">
        <is>
          <t>건축학부(건축공학전공)</t>
        </is>
      </c>
      <c r="K1246" s="339" t="inlineStr">
        <is>
          <t>자연</t>
        </is>
      </c>
      <c r="L1246" s="357" t="n">
        <v>10</v>
      </c>
      <c r="M1246" s="358" t="inlineStr">
        <is>
          <t xml:space="preserve">857.4 / </t>
        </is>
      </c>
      <c r="N1246" s="359" t="n">
        <v>1000</v>
      </c>
      <c r="O1246" s="360" t="inlineStr">
        <is>
          <t>백분위</t>
        </is>
      </c>
      <c r="P1246" s="343" t="inlineStr">
        <is>
          <t>백분위</t>
        </is>
      </c>
      <c r="Q1246" s="342" t="inlineStr">
        <is>
          <t>2과목</t>
        </is>
      </c>
      <c r="R1246" s="344" t="n">
        <v>20</v>
      </c>
      <c r="S1246" s="345" t="n">
        <v>35</v>
      </c>
      <c r="T1246" s="362" t="n">
        <v>30</v>
      </c>
      <c r="U1246" s="361" t="n">
        <v>79.93000000000001</v>
      </c>
      <c r="V1246" s="346" t="n">
        <v>118.707507082153</v>
      </c>
      <c r="W1246" s="348" t="n">
        <v>118.5282797694637</v>
      </c>
      <c r="X1246" s="347" t="n">
        <v>59.69</v>
      </c>
      <c r="Y1246" s="357" t="inlineStr"/>
      <c r="Z1246" s="365" t="inlineStr">
        <is>
          <t>2등급</t>
        </is>
      </c>
      <c r="AA1246" s="350" t="n">
        <v>147</v>
      </c>
      <c r="AB1246" s="349" t="inlineStr">
        <is>
          <t>만점</t>
        </is>
      </c>
      <c r="AC1246" s="350" t="n">
        <v>5</v>
      </c>
      <c r="AD1246" s="349" t="inlineStr">
        <is>
          <t>만점</t>
        </is>
      </c>
      <c r="AE1246" s="364" t="n">
        <v>0</v>
      </c>
      <c r="AF1246" s="366" t="n">
        <v>25.977</v>
      </c>
      <c r="AG1246" s="363" t="n">
        <v>0</v>
      </c>
      <c r="AH1246" s="635" t="inlineStr">
        <is>
          <t xml:space="preserve"> 미기5%과탐5%</t>
        </is>
      </c>
      <c r="AL1246" s="487" t="inlineStr">
        <is>
          <t>단국대 건축학부(건축공학전공)</t>
        </is>
      </c>
      <c r="AM1246" s="477" t="inlineStr">
        <is>
          <t>자연</t>
        </is>
      </c>
      <c r="AN1246" s="637" t="n">
        <v>100</v>
      </c>
      <c r="AO1246" s="478" t="n">
        <v>-1570</v>
      </c>
      <c r="AP1246" s="463" t="n">
        <v>-1570</v>
      </c>
      <c r="AQ1246" s="479" t="n">
        <v>0</v>
      </c>
      <c r="AR1246" s="476" t="inlineStr">
        <is>
          <t>16.79 → 15.34</t>
        </is>
      </c>
      <c r="BA1246" s="313" t="inlineStr">
        <is>
          <t>자연700</t>
        </is>
      </c>
    </row>
    <row r="1247" ht="16.5" customHeight="1" s="671">
      <c r="B1247" s="367" t="inlineStr">
        <is>
          <t>16.79</t>
        </is>
      </c>
      <c r="C1247" s="351" t="inlineStr">
        <is>
          <t>36,434</t>
        </is>
      </c>
      <c r="D1247" s="727" t="n">
        <v>-1570</v>
      </c>
      <c r="E1247" s="352" t="inlineStr"/>
      <c r="F1247" s="341" t="n">
        <v>79.92</v>
      </c>
      <c r="G1247" s="355" t="inlineStr">
        <is>
          <t>356.61</t>
        </is>
      </c>
      <c r="H1247" s="356" t="inlineStr">
        <is>
          <t>363.00</t>
        </is>
      </c>
      <c r="I1247" s="354" t="inlineStr">
        <is>
          <t>단국대</t>
        </is>
      </c>
      <c r="J1247" s="340" t="inlineStr">
        <is>
          <t>토목환경공학과</t>
        </is>
      </c>
      <c r="K1247" s="339" t="inlineStr">
        <is>
          <t>자연</t>
        </is>
      </c>
      <c r="L1247" s="357" t="n">
        <v>13</v>
      </c>
      <c r="M1247" s="358" t="inlineStr">
        <is>
          <t xml:space="preserve">857.3 / </t>
        </is>
      </c>
      <c r="N1247" s="359" t="n">
        <v>1000</v>
      </c>
      <c r="O1247" s="360" t="inlineStr">
        <is>
          <t>백분위</t>
        </is>
      </c>
      <c r="P1247" s="343" t="inlineStr">
        <is>
          <t>백분위</t>
        </is>
      </c>
      <c r="Q1247" s="342" t="inlineStr">
        <is>
          <t>2과목</t>
        </is>
      </c>
      <c r="R1247" s="344" t="n">
        <v>20</v>
      </c>
      <c r="S1247" s="345" t="n">
        <v>35</v>
      </c>
      <c r="T1247" s="362" t="n">
        <v>30</v>
      </c>
      <c r="U1247" s="361" t="n">
        <v>79.92</v>
      </c>
      <c r="V1247" s="346" t="n">
        <v>118.7004249291785</v>
      </c>
      <c r="W1247" s="348" t="n">
        <v>118.5243723747191</v>
      </c>
      <c r="X1247" s="347" t="n">
        <v>59.69</v>
      </c>
      <c r="Y1247" s="357" t="inlineStr"/>
      <c r="Z1247" s="365" t="inlineStr">
        <is>
          <t>2등급</t>
        </is>
      </c>
      <c r="AA1247" s="350" t="n">
        <v>147</v>
      </c>
      <c r="AB1247" s="349" t="inlineStr">
        <is>
          <t>만점</t>
        </is>
      </c>
      <c r="AC1247" s="350" t="n">
        <v>5</v>
      </c>
      <c r="AD1247" s="349" t="inlineStr">
        <is>
          <t>만점</t>
        </is>
      </c>
      <c r="AE1247" s="364" t="n">
        <v>0</v>
      </c>
      <c r="AF1247" s="366" t="n">
        <v>25.974</v>
      </c>
      <c r="AG1247" s="363" t="n">
        <v>0</v>
      </c>
      <c r="AH1247" s="635" t="inlineStr">
        <is>
          <t xml:space="preserve"> 미기5%과탐5%</t>
        </is>
      </c>
      <c r="AL1247" s="487" t="inlineStr">
        <is>
          <t>단국대 토목환경공학과</t>
        </is>
      </c>
      <c r="AM1247" s="477" t="inlineStr">
        <is>
          <t>자연</t>
        </is>
      </c>
      <c r="AN1247" s="637" t="n">
        <v>100</v>
      </c>
      <c r="AO1247" s="478" t="n">
        <v>-1570</v>
      </c>
      <c r="AP1247" s="463" t="n">
        <v>-1570</v>
      </c>
      <c r="AQ1247" s="479" t="n">
        <v>0</v>
      </c>
      <c r="AR1247" s="476" t="inlineStr">
        <is>
          <t>16.80 → 15.35</t>
        </is>
      </c>
      <c r="BA1247" s="313" t="inlineStr">
        <is>
          <t>통합인문534</t>
        </is>
      </c>
    </row>
    <row r="1248" ht="16.5" customHeight="1" s="671">
      <c r="B1248" s="367" t="inlineStr">
        <is>
          <t>16.85</t>
        </is>
      </c>
      <c r="C1248" s="351" t="inlineStr">
        <is>
          <t>36,565</t>
        </is>
      </c>
      <c r="D1248" s="727" t="n">
        <v>-1570</v>
      </c>
      <c r="E1248" s="352" t="inlineStr">
        <is>
          <t>356.86</t>
        </is>
      </c>
      <c r="F1248" s="341" t="n">
        <v>79.88</v>
      </c>
      <c r="G1248" s="355" t="inlineStr">
        <is>
          <t>356.98</t>
        </is>
      </c>
      <c r="H1248" s="356" t="inlineStr">
        <is>
          <t>362.94</t>
        </is>
      </c>
      <c r="I1248" s="354" t="inlineStr">
        <is>
          <t>가천대</t>
        </is>
      </c>
      <c r="J1248" s="340" t="inlineStr">
        <is>
          <t>패션산업학과</t>
        </is>
      </c>
      <c r="K1248" s="339" t="inlineStr">
        <is>
          <t>통합</t>
        </is>
      </c>
      <c r="L1248" s="357" t="n">
        <v>13</v>
      </c>
      <c r="M1248" s="358" t="inlineStr">
        <is>
          <t xml:space="preserve">82.9 / </t>
        </is>
      </c>
      <c r="N1248" s="359" t="n">
        <v>100</v>
      </c>
      <c r="O1248" s="360" t="inlineStr">
        <is>
          <t>백분위</t>
        </is>
      </c>
      <c r="P1248" s="343" t="inlineStr">
        <is>
          <t>백분위</t>
        </is>
      </c>
      <c r="Q1248" s="342" t="inlineStr">
        <is>
          <t>1과목</t>
        </is>
      </c>
      <c r="R1248" s="344" t="n">
        <v>35</v>
      </c>
      <c r="S1248" s="345" t="n">
        <v>25</v>
      </c>
      <c r="T1248" s="362" t="n">
        <v>20</v>
      </c>
      <c r="U1248" s="361" t="n">
        <v>79.88</v>
      </c>
      <c r="V1248" s="346" t="n">
        <v>118.671875</v>
      </c>
      <c r="W1248" s="348" t="n">
        <v>118.5086206896552</v>
      </c>
      <c r="X1248" s="347" t="n">
        <v>59.9</v>
      </c>
      <c r="Y1248" s="357" t="inlineStr"/>
      <c r="Z1248" s="365" t="inlineStr">
        <is>
          <t>2등급</t>
        </is>
      </c>
      <c r="AA1248" s="350" t="n">
        <v>19</v>
      </c>
      <c r="AB1248" s="349" t="inlineStr">
        <is>
          <t>만점</t>
        </is>
      </c>
      <c r="AC1248" s="350" t="n">
        <v>0</v>
      </c>
      <c r="AD1248" s="349" t="inlineStr">
        <is>
          <t>만점</t>
        </is>
      </c>
      <c r="AE1248" s="364" t="n">
        <v>0</v>
      </c>
      <c r="AF1248" s="366" t="n">
        <v>0</v>
      </c>
      <c r="AG1248" s="363" t="n">
        <v>0</v>
      </c>
      <c r="AH1248" s="635" t="inlineStr"/>
      <c r="AL1248" s="487" t="inlineStr">
        <is>
          <t>가천대 패션산업학과</t>
        </is>
      </c>
      <c r="AM1248" s="477" t="inlineStr">
        <is>
          <t>통합</t>
        </is>
      </c>
      <c r="AN1248" s="637" t="n">
        <v>100</v>
      </c>
      <c r="AO1248" s="478" t="n">
        <v>-1570</v>
      </c>
      <c r="AP1248" s="463" t="n">
        <v>-720</v>
      </c>
      <c r="AQ1248" s="479" t="n">
        <v>-850</v>
      </c>
      <c r="AR1248" s="476" t="inlineStr">
        <is>
          <t>16.85 → 15.79</t>
        </is>
      </c>
      <c r="BA1248" s="313" t="inlineStr">
        <is>
          <t>통합인문535</t>
        </is>
      </c>
    </row>
    <row r="1249" ht="16.5" customHeight="1" s="671">
      <c r="B1249" s="367" t="inlineStr">
        <is>
          <t>16.84</t>
        </is>
      </c>
      <c r="C1249" s="351" t="inlineStr">
        <is>
          <t>36,543</t>
        </is>
      </c>
      <c r="D1249" s="727" t="n">
        <v>-1570</v>
      </c>
      <c r="E1249" s="352" t="inlineStr">
        <is>
          <t>356.53</t>
        </is>
      </c>
      <c r="F1249" s="341" t="n">
        <v>79.88</v>
      </c>
      <c r="G1249" s="355" t="inlineStr">
        <is>
          <t>356.54</t>
        </is>
      </c>
      <c r="H1249" s="356" t="inlineStr">
        <is>
          <t>362.93</t>
        </is>
      </c>
      <c r="I1249" s="354" t="inlineStr">
        <is>
          <t>가천대</t>
        </is>
      </c>
      <c r="J1249" s="340" t="inlineStr">
        <is>
          <t>의공학과</t>
        </is>
      </c>
      <c r="K1249" s="339" t="inlineStr">
        <is>
          <t>자연</t>
        </is>
      </c>
      <c r="L1249" s="357" t="n">
        <v>18</v>
      </c>
      <c r="M1249" s="358" t="inlineStr">
        <is>
          <t xml:space="preserve">82.9 / </t>
        </is>
      </c>
      <c r="N1249" s="359" t="n">
        <v>100</v>
      </c>
      <c r="O1249" s="360" t="inlineStr">
        <is>
          <t>백분위</t>
        </is>
      </c>
      <c r="P1249" s="343" t="inlineStr">
        <is>
          <t>백분위</t>
        </is>
      </c>
      <c r="Q1249" s="342" t="inlineStr">
        <is>
          <t>1과목</t>
        </is>
      </c>
      <c r="R1249" s="344" t="n">
        <v>25</v>
      </c>
      <c r="S1249" s="345" t="n">
        <v>35</v>
      </c>
      <c r="T1249" s="362" t="n">
        <v>20</v>
      </c>
      <c r="U1249" s="361" t="n">
        <v>79.88</v>
      </c>
      <c r="V1249" s="346" t="n">
        <v>118.671875</v>
      </c>
      <c r="W1249" s="348" t="n">
        <v>118.5086206896552</v>
      </c>
      <c r="X1249" s="347" t="n">
        <v>59.68</v>
      </c>
      <c r="Y1249" s="357" t="inlineStr"/>
      <c r="Z1249" s="365" t="inlineStr">
        <is>
          <t>2등급</t>
        </is>
      </c>
      <c r="AA1249" s="350" t="n">
        <v>19</v>
      </c>
      <c r="AB1249" s="349" t="inlineStr">
        <is>
          <t>만점</t>
        </is>
      </c>
      <c r="AC1249" s="350" t="n">
        <v>0</v>
      </c>
      <c r="AD1249" s="349" t="inlineStr">
        <is>
          <t>만점</t>
        </is>
      </c>
      <c r="AE1249" s="364" t="n">
        <v>0</v>
      </c>
      <c r="AF1249" s="366" t="n">
        <v>0</v>
      </c>
      <c r="AG1249" s="363" t="n">
        <v>0</v>
      </c>
      <c r="AH1249" s="635" t="inlineStr"/>
      <c r="AL1249" s="487" t="inlineStr">
        <is>
          <t>가천대 의공학과</t>
        </is>
      </c>
      <c r="AM1249" s="477" t="inlineStr">
        <is>
          <t>자연</t>
        </is>
      </c>
      <c r="AN1249" s="637" t="n">
        <v>100</v>
      </c>
      <c r="AO1249" s="478" t="n">
        <v>-1570</v>
      </c>
      <c r="AP1249" s="463" t="n">
        <v>-1570</v>
      </c>
      <c r="AQ1249" s="479" t="n">
        <v>0</v>
      </c>
      <c r="AR1249" s="476" t="inlineStr">
        <is>
          <t>16.85 → 15.40</t>
        </is>
      </c>
      <c r="BA1249" s="313" t="inlineStr">
        <is>
          <t>통합인문536</t>
        </is>
      </c>
    </row>
    <row r="1250" ht="16.5" customHeight="1" s="671">
      <c r="B1250" s="367" t="inlineStr">
        <is>
          <t>16.85</t>
        </is>
      </c>
      <c r="C1250" s="351" t="inlineStr">
        <is>
          <t>36,565</t>
        </is>
      </c>
      <c r="D1250" s="727" t="n">
        <v>-1570</v>
      </c>
      <c r="E1250" s="352" t="inlineStr"/>
      <c r="F1250" s="341" t="n">
        <v>79.88</v>
      </c>
      <c r="G1250" s="355" t="inlineStr">
        <is>
          <t>356.98</t>
        </is>
      </c>
      <c r="H1250" s="356" t="inlineStr">
        <is>
          <t>362.94</t>
        </is>
      </c>
      <c r="I1250" s="354" t="inlineStr">
        <is>
          <t>상명대</t>
        </is>
      </c>
      <c r="J1250" s="340" t="inlineStr">
        <is>
          <t>행정학부</t>
        </is>
      </c>
      <c r="K1250" s="339" t="inlineStr">
        <is>
          <t>통합</t>
        </is>
      </c>
      <c r="L1250" s="357" t="n">
        <v>14</v>
      </c>
      <c r="M1250" s="358" t="inlineStr">
        <is>
          <t xml:space="preserve">845 / </t>
        </is>
      </c>
      <c r="N1250" s="359" t="n">
        <v>1000</v>
      </c>
      <c r="O1250" s="360" t="inlineStr">
        <is>
          <t>백분위</t>
        </is>
      </c>
      <c r="P1250" s="343" t="inlineStr">
        <is>
          <t>백분위</t>
        </is>
      </c>
      <c r="Q1250" s="342" t="inlineStr">
        <is>
          <t>1과목</t>
        </is>
      </c>
      <c r="R1250" s="344" t="n">
        <v>35</v>
      </c>
      <c r="S1250" s="345" t="n">
        <v>25</v>
      </c>
      <c r="T1250" s="362" t="n">
        <v>20</v>
      </c>
      <c r="U1250" s="361" t="n">
        <v>79.88</v>
      </c>
      <c r="V1250" s="346" t="n">
        <v>118.671875</v>
      </c>
      <c r="W1250" s="348" t="n">
        <v>118.5086206896552</v>
      </c>
      <c r="X1250" s="347" t="n">
        <v>59.9</v>
      </c>
      <c r="Y1250" s="357" t="inlineStr"/>
      <c r="Z1250" s="365" t="inlineStr">
        <is>
          <t>2등급</t>
        </is>
      </c>
      <c r="AA1250" s="350" t="n">
        <v>196</v>
      </c>
      <c r="AB1250" s="349" t="inlineStr">
        <is>
          <t>만점</t>
        </is>
      </c>
      <c r="AC1250" s="350" t="n">
        <v>10</v>
      </c>
      <c r="AD1250" s="349" t="inlineStr">
        <is>
          <t>만점</t>
        </is>
      </c>
      <c r="AE1250" s="364" t="n">
        <v>0</v>
      </c>
      <c r="AF1250" s="366" t="n">
        <v>0</v>
      </c>
      <c r="AG1250" s="363" t="n">
        <v>0</v>
      </c>
      <c r="AH1250" s="635" t="inlineStr"/>
      <c r="AL1250" s="487" t="inlineStr">
        <is>
          <t>상명대 행정학부</t>
        </is>
      </c>
      <c r="AM1250" s="477" t="inlineStr">
        <is>
          <t>통합</t>
        </is>
      </c>
      <c r="AN1250" s="637" t="n">
        <v>100</v>
      </c>
      <c r="AO1250" s="478" t="n">
        <v>-1570</v>
      </c>
      <c r="AP1250" s="463" t="n">
        <v>-720</v>
      </c>
      <c r="AQ1250" s="479" t="n">
        <v>-850</v>
      </c>
      <c r="AR1250" s="476" t="inlineStr">
        <is>
          <t>16.85 → 15.79</t>
        </is>
      </c>
      <c r="BA1250" s="313" t="inlineStr">
        <is>
          <t>자연701</t>
        </is>
      </c>
    </row>
    <row r="1251" ht="16.5" customHeight="1" s="671">
      <c r="B1251" s="367" t="inlineStr">
        <is>
          <t>16.84</t>
        </is>
      </c>
      <c r="C1251" s="351" t="inlineStr">
        <is>
          <t>36,543</t>
        </is>
      </c>
      <c r="D1251" s="727" t="n">
        <v>-1570</v>
      </c>
      <c r="E1251" s="352" t="inlineStr">
        <is>
          <t>356.53</t>
        </is>
      </c>
      <c r="F1251" s="341" t="n">
        <v>79.88</v>
      </c>
      <c r="G1251" s="355" t="inlineStr">
        <is>
          <t>356.54</t>
        </is>
      </c>
      <c r="H1251" s="356" t="inlineStr">
        <is>
          <t>362.93</t>
        </is>
      </c>
      <c r="I1251" s="354" t="inlineStr">
        <is>
          <t>한양대(ERICA)</t>
        </is>
      </c>
      <c r="J1251" s="340" t="inlineStr">
        <is>
          <t>경제</t>
        </is>
      </c>
      <c r="K1251" s="339" t="inlineStr">
        <is>
          <t>자연</t>
        </is>
      </c>
      <c r="L1251" s="357" t="n">
        <v>28</v>
      </c>
      <c r="M1251" s="358" t="inlineStr">
        <is>
          <t xml:space="preserve">884.16 / </t>
        </is>
      </c>
      <c r="N1251" s="359" t="n">
        <v>1000</v>
      </c>
      <c r="O1251" s="360" t="inlineStr">
        <is>
          <t>표점/만점</t>
        </is>
      </c>
      <c r="P1251" s="343" t="inlineStr">
        <is>
          <t>변표/만점</t>
        </is>
      </c>
      <c r="Q1251" s="342" t="inlineStr">
        <is>
          <t>2과목</t>
        </is>
      </c>
      <c r="R1251" s="344" t="n">
        <v>25</v>
      </c>
      <c r="S1251" s="345" t="n">
        <v>35</v>
      </c>
      <c r="T1251" s="362" t="n">
        <v>25</v>
      </c>
      <c r="U1251" s="361" t="n">
        <v>79.88</v>
      </c>
      <c r="V1251" s="346" t="n">
        <v>118.672523633124</v>
      </c>
      <c r="W1251" s="348" t="n">
        <v>118.5089785562063</v>
      </c>
      <c r="X1251" s="347" t="n">
        <v>59.68</v>
      </c>
      <c r="Y1251" s="357" t="n">
        <v>60.26</v>
      </c>
      <c r="Z1251" s="365" t="inlineStr">
        <is>
          <t>2등급</t>
        </is>
      </c>
      <c r="AA1251" s="350" t="n">
        <v>149.25</v>
      </c>
      <c r="AB1251" s="349" t="inlineStr">
        <is>
          <t>만점</t>
        </is>
      </c>
      <c r="AC1251" s="350" t="n">
        <v>10</v>
      </c>
      <c r="AD1251" s="349" t="inlineStr">
        <is>
          <t>만점</t>
        </is>
      </c>
      <c r="AE1251" s="364" t="n">
        <v>0</v>
      </c>
      <c r="AF1251" s="366" t="n">
        <v>0</v>
      </c>
      <c r="AG1251" s="363" t="n">
        <v>0</v>
      </c>
      <c r="AH1251" s="635" t="inlineStr"/>
      <c r="AL1251" s="487" t="inlineStr">
        <is>
          <t>한양대(ERICA) 경제</t>
        </is>
      </c>
      <c r="AM1251" s="477" t="inlineStr">
        <is>
          <t>자연</t>
        </is>
      </c>
      <c r="AN1251" s="637" t="n">
        <v>100</v>
      </c>
      <c r="AO1251" s="478" t="n">
        <v>-1570</v>
      </c>
      <c r="AP1251" s="463" t="n">
        <v>-1570</v>
      </c>
      <c r="AQ1251" s="479" t="n">
        <v>0</v>
      </c>
      <c r="AR1251" s="476" t="inlineStr">
        <is>
          <t>16.85 → 15.40</t>
        </is>
      </c>
      <c r="BA1251" s="313" t="inlineStr">
        <is>
          <t>통합인문537</t>
        </is>
      </c>
    </row>
    <row r="1252" ht="16.5" customHeight="1" s="671">
      <c r="B1252" s="367" t="inlineStr">
        <is>
          <t>16.61</t>
        </is>
      </c>
      <c r="C1252" s="351" t="inlineStr">
        <is>
          <t>36,044</t>
        </is>
      </c>
      <c r="D1252" s="727" t="n">
        <v>-1570</v>
      </c>
      <c r="E1252" s="352" t="inlineStr"/>
      <c r="F1252" s="341" t="n">
        <v>79.81</v>
      </c>
      <c r="G1252" s="355" t="inlineStr">
        <is>
          <t>356.87</t>
        </is>
      </c>
      <c r="H1252" s="356" t="inlineStr">
        <is>
          <t>362.82</t>
        </is>
      </c>
      <c r="I1252" s="354" t="inlineStr">
        <is>
          <t>부산대</t>
        </is>
      </c>
      <c r="J1252" s="340" t="inlineStr">
        <is>
          <t>일어일문학과</t>
        </is>
      </c>
      <c r="K1252" s="339" t="inlineStr">
        <is>
          <t>통합</t>
        </is>
      </c>
      <c r="L1252" s="357" t="n">
        <v>12</v>
      </c>
      <c r="M1252" s="358" t="inlineStr">
        <is>
          <t xml:space="preserve">683.75 / </t>
        </is>
      </c>
      <c r="N1252" s="359" t="n">
        <v>1000</v>
      </c>
      <c r="O1252" s="360" t="inlineStr">
        <is>
          <t>표점</t>
        </is>
      </c>
      <c r="P1252" s="343" t="inlineStr">
        <is>
          <t>표점</t>
        </is>
      </c>
      <c r="Q1252" s="342" t="inlineStr">
        <is>
          <t>2과목</t>
        </is>
      </c>
      <c r="R1252" s="344" t="n">
        <v>30</v>
      </c>
      <c r="S1252" s="345" t="n">
        <v>25</v>
      </c>
      <c r="T1252" s="362" t="n">
        <v>25</v>
      </c>
      <c r="U1252" s="361" t="n">
        <v>79.81</v>
      </c>
      <c r="V1252" s="346" t="n">
        <v>118.6314270640833</v>
      </c>
      <c r="W1252" s="348" t="n">
        <v>118.4863045870805</v>
      </c>
      <c r="X1252" s="347" t="n">
        <v>59.88</v>
      </c>
      <c r="Y1252" s="357" t="inlineStr"/>
      <c r="Z1252" s="365" t="inlineStr">
        <is>
          <t>2등급</t>
        </is>
      </c>
      <c r="AA1252" s="350" t="n">
        <v>198</v>
      </c>
      <c r="AB1252" s="349" t="inlineStr">
        <is>
          <t>만점</t>
        </is>
      </c>
      <c r="AC1252" s="350" t="n">
        <v>10</v>
      </c>
      <c r="AD1252" s="349" t="inlineStr">
        <is>
          <t>만점</t>
        </is>
      </c>
      <c r="AE1252" s="364" t="n">
        <v>0</v>
      </c>
      <c r="AF1252" s="366" t="n">
        <v>0</v>
      </c>
      <c r="AG1252" s="363" t="n">
        <v>0</v>
      </c>
      <c r="AH1252" s="635" t="inlineStr"/>
      <c r="AL1252" s="487" t="inlineStr">
        <is>
          <t>부산대 일어일문학과</t>
        </is>
      </c>
      <c r="AM1252" s="477" t="inlineStr">
        <is>
          <t>통합</t>
        </is>
      </c>
      <c r="AN1252" s="637" t="n">
        <v>100</v>
      </c>
      <c r="AO1252" s="478" t="n">
        <v>-1570</v>
      </c>
      <c r="AP1252" s="463" t="n">
        <v>-719</v>
      </c>
      <c r="AQ1252" s="479" t="n">
        <v>-851</v>
      </c>
      <c r="AR1252" s="476" t="inlineStr">
        <is>
          <t>16.92 → 15.87</t>
        </is>
      </c>
      <c r="BA1252" s="313" t="inlineStr">
        <is>
          <t>통합인문538</t>
        </is>
      </c>
    </row>
    <row r="1253" ht="16.5" customHeight="1" s="671">
      <c r="B1253" s="367" t="inlineStr">
        <is>
          <t>16.92</t>
        </is>
      </c>
      <c r="C1253" s="351" t="inlineStr">
        <is>
          <t>36,716</t>
        </is>
      </c>
      <c r="D1253" s="727" t="n">
        <v>-1570</v>
      </c>
      <c r="E1253" s="352" t="inlineStr"/>
      <c r="F1253" s="341" t="n">
        <v>79.81</v>
      </c>
      <c r="G1253" s="355" t="inlineStr">
        <is>
          <t>356.43</t>
        </is>
      </c>
      <c r="H1253" s="356" t="inlineStr">
        <is>
          <t>362.84</t>
        </is>
      </c>
      <c r="I1253" s="354" t="inlineStr">
        <is>
          <t>성신여대</t>
        </is>
      </c>
      <c r="J1253" s="340" t="inlineStr">
        <is>
          <t>AI융합학부</t>
        </is>
      </c>
      <c r="K1253" s="339" t="inlineStr">
        <is>
          <t>자연</t>
        </is>
      </c>
      <c r="L1253" s="357" t="n">
        <v>39</v>
      </c>
      <c r="M1253" s="358" t="inlineStr">
        <is>
          <t xml:space="preserve">434.8 / </t>
        </is>
      </c>
      <c r="N1253" s="359" t="n">
        <v>500</v>
      </c>
      <c r="O1253" s="360" t="inlineStr">
        <is>
          <t>백분위</t>
        </is>
      </c>
      <c r="P1253" s="343" t="inlineStr">
        <is>
          <t>백분위</t>
        </is>
      </c>
      <c r="Q1253" s="342" t="inlineStr">
        <is>
          <t>2과목</t>
        </is>
      </c>
      <c r="R1253" s="344" t="n">
        <v>10</v>
      </c>
      <c r="S1253" s="345" t="n">
        <v>35</v>
      </c>
      <c r="T1253" s="362" t="n">
        <v>25</v>
      </c>
      <c r="U1253" s="361" t="n">
        <v>79.81</v>
      </c>
      <c r="V1253" s="346" t="n">
        <v>118.6284722222222</v>
      </c>
      <c r="W1253" s="348" t="n">
        <v>118.4846743295019</v>
      </c>
      <c r="X1253" s="347" t="n">
        <v>59.66</v>
      </c>
      <c r="Y1253" s="357" t="inlineStr"/>
      <c r="Z1253" s="365" t="inlineStr">
        <is>
          <t>2등급</t>
        </is>
      </c>
      <c r="AA1253" s="350" t="n">
        <v>145.5</v>
      </c>
      <c r="AB1253" s="349" t="inlineStr">
        <is>
          <t>만점</t>
        </is>
      </c>
      <c r="AC1253" s="350" t="n">
        <v>2</v>
      </c>
      <c r="AD1253" s="349" t="inlineStr">
        <is>
          <t>만점</t>
        </is>
      </c>
      <c r="AE1253" s="364" t="n">
        <v>0</v>
      </c>
      <c r="AF1253" s="366" t="n">
        <v>7.981</v>
      </c>
      <c r="AG1253" s="363" t="n">
        <v>0</v>
      </c>
      <c r="AH1253" s="635" t="inlineStr">
        <is>
          <t xml:space="preserve"> 과탐 상위한과목 백분위10%를 환산점수에 더함</t>
        </is>
      </c>
      <c r="AL1253" s="487" t="inlineStr">
        <is>
          <t>성신여대 AI융합학부</t>
        </is>
      </c>
      <c r="AM1253" s="477" t="inlineStr">
        <is>
          <t>자연</t>
        </is>
      </c>
      <c r="AN1253" s="637" t="n">
        <v>100</v>
      </c>
      <c r="AO1253" s="478" t="n">
        <v>-1570</v>
      </c>
      <c r="AP1253" s="463" t="n">
        <v>-1570</v>
      </c>
      <c r="AQ1253" s="479" t="n">
        <v>0</v>
      </c>
      <c r="AR1253" s="476" t="inlineStr">
        <is>
          <t>16.92 → 15.47</t>
        </is>
      </c>
      <c r="BA1253" s="313" t="inlineStr">
        <is>
          <t>자연702</t>
        </is>
      </c>
    </row>
    <row r="1254" ht="16.5" customHeight="1" s="671">
      <c r="B1254" s="367" t="inlineStr">
        <is>
          <t>16.91</t>
        </is>
      </c>
      <c r="C1254" s="351" t="inlineStr">
        <is>
          <t>36,695</t>
        </is>
      </c>
      <c r="D1254" s="727" t="n">
        <v>-1570</v>
      </c>
      <c r="E1254" s="352" t="inlineStr">
        <is>
          <t>356.45</t>
        </is>
      </c>
      <c r="F1254" s="341" t="n">
        <v>79.81</v>
      </c>
      <c r="G1254" s="355" t="inlineStr">
        <is>
          <t>356.87</t>
        </is>
      </c>
      <c r="H1254" s="356" t="inlineStr">
        <is>
          <t>362.82</t>
        </is>
      </c>
      <c r="I1254" s="354" t="inlineStr">
        <is>
          <t>한양대(ERICA)</t>
        </is>
      </c>
      <c r="J1254" s="340" t="inlineStr">
        <is>
          <t>글로벌문화통상</t>
        </is>
      </c>
      <c r="K1254" s="339" t="inlineStr">
        <is>
          <t>통합</t>
        </is>
      </c>
      <c r="L1254" s="357" t="n">
        <v>36</v>
      </c>
      <c r="M1254" s="358" t="inlineStr">
        <is>
          <t xml:space="preserve">890.757 / </t>
        </is>
      </c>
      <c r="N1254" s="359" t="n">
        <v>1000</v>
      </c>
      <c r="O1254" s="360" t="inlineStr">
        <is>
          <t>표점/만점</t>
        </is>
      </c>
      <c r="P1254" s="343" t="inlineStr">
        <is>
          <t>변표/만점</t>
        </is>
      </c>
      <c r="Q1254" s="342" t="inlineStr">
        <is>
          <t>2과목</t>
        </is>
      </c>
      <c r="R1254" s="344" t="n">
        <v>30</v>
      </c>
      <c r="S1254" s="345" t="n">
        <v>30</v>
      </c>
      <c r="T1254" s="362" t="n">
        <v>25</v>
      </c>
      <c r="U1254" s="361" t="n">
        <v>79.81</v>
      </c>
      <c r="V1254" s="346" t="n">
        <v>118.6319045228509</v>
      </c>
      <c r="W1254" s="348" t="n">
        <v>118.4865680126074</v>
      </c>
      <c r="X1254" s="347" t="n">
        <v>59.88</v>
      </c>
      <c r="Y1254" s="357" t="n">
        <v>60.23999999999999</v>
      </c>
      <c r="Z1254" s="365" t="inlineStr">
        <is>
          <t>2등급</t>
        </is>
      </c>
      <c r="AA1254" s="350" t="n">
        <v>149.25</v>
      </c>
      <c r="AB1254" s="349" t="inlineStr">
        <is>
          <t>만점</t>
        </is>
      </c>
      <c r="AC1254" s="350" t="n">
        <v>10</v>
      </c>
      <c r="AD1254" s="349" t="inlineStr">
        <is>
          <t>만점</t>
        </is>
      </c>
      <c r="AE1254" s="364" t="n">
        <v>0</v>
      </c>
      <c r="AF1254" s="366" t="n">
        <v>6.454</v>
      </c>
      <c r="AG1254" s="363" t="n">
        <v>0</v>
      </c>
      <c r="AH1254" s="635" t="inlineStr">
        <is>
          <t xml:space="preserve"> 사3%가산</t>
        </is>
      </c>
      <c r="AL1254" s="487" t="inlineStr">
        <is>
          <t>한양대(ERICA) 글로벌문화통상</t>
        </is>
      </c>
      <c r="AM1254" s="477" t="inlineStr">
        <is>
          <t>통합</t>
        </is>
      </c>
      <c r="AN1254" s="637" t="n">
        <v>100</v>
      </c>
      <c r="AO1254" s="478" t="n">
        <v>-1570</v>
      </c>
      <c r="AP1254" s="463" t="n">
        <v>-719</v>
      </c>
      <c r="AQ1254" s="479" t="n">
        <v>-851</v>
      </c>
      <c r="AR1254" s="476" t="inlineStr">
        <is>
          <t>16.92 → 15.87</t>
        </is>
      </c>
      <c r="BA1254" s="313" t="inlineStr">
        <is>
          <t>자연703</t>
        </is>
      </c>
    </row>
    <row r="1255" ht="16.5" customHeight="1" s="671">
      <c r="B1255" s="367" t="inlineStr">
        <is>
          <t>16.93</t>
        </is>
      </c>
      <c r="C1255" s="351" t="inlineStr">
        <is>
          <t>36,738</t>
        </is>
      </c>
      <c r="D1255" s="727" t="n">
        <v>-1570</v>
      </c>
      <c r="E1255" s="352" t="inlineStr">
        <is>
          <t>356.68</t>
        </is>
      </c>
      <c r="F1255" s="341" t="n">
        <v>79.8</v>
      </c>
      <c r="G1255" s="355" t="inlineStr">
        <is>
          <t>356.42</t>
        </is>
      </c>
      <c r="H1255" s="356" t="inlineStr">
        <is>
          <t>362.83</t>
        </is>
      </c>
      <c r="I1255" s="354" t="inlineStr">
        <is>
          <t>한양대(ERICA)</t>
        </is>
      </c>
      <c r="J1255" s="340" t="inlineStr">
        <is>
          <t>해양융합공학</t>
        </is>
      </c>
      <c r="K1255" s="339" t="inlineStr">
        <is>
          <t>자연</t>
        </is>
      </c>
      <c r="L1255" s="357" t="n">
        <v>11</v>
      </c>
      <c r="M1255" s="358" t="inlineStr">
        <is>
          <t xml:space="preserve">890.38 / </t>
        </is>
      </c>
      <c r="N1255" s="359" t="n">
        <v>1000</v>
      </c>
      <c r="O1255" s="360" t="inlineStr">
        <is>
          <t>표점/만점</t>
        </is>
      </c>
      <c r="P1255" s="343" t="inlineStr">
        <is>
          <t>변표/만점</t>
        </is>
      </c>
      <c r="Q1255" s="342" t="inlineStr">
        <is>
          <t>2과목</t>
        </is>
      </c>
      <c r="R1255" s="344" t="n">
        <v>25</v>
      </c>
      <c r="S1255" s="345" t="n">
        <v>35</v>
      </c>
      <c r="T1255" s="362" t="n">
        <v>25</v>
      </c>
      <c r="U1255" s="361" t="n">
        <v>79.8</v>
      </c>
      <c r="V1255" s="346" t="n">
        <v>118.6279805003409</v>
      </c>
      <c r="W1255" s="348" t="n">
        <v>118.4844030346708</v>
      </c>
      <c r="X1255" s="347" t="n">
        <v>59.65</v>
      </c>
      <c r="Y1255" s="357" t="n">
        <v>60.23</v>
      </c>
      <c r="Z1255" s="365" t="inlineStr">
        <is>
          <t>2등급</t>
        </is>
      </c>
      <c r="AA1255" s="350" t="n">
        <v>149.25</v>
      </c>
      <c r="AB1255" s="349" t="inlineStr">
        <is>
          <t>만점</t>
        </is>
      </c>
      <c r="AC1255" s="350" t="n">
        <v>10</v>
      </c>
      <c r="AD1255" s="349" t="inlineStr">
        <is>
          <t>만점</t>
        </is>
      </c>
      <c r="AE1255" s="364" t="n">
        <v>0</v>
      </c>
      <c r="AF1255" s="366" t="n">
        <v>6.453</v>
      </c>
      <c r="AG1255" s="363" t="n">
        <v>0</v>
      </c>
      <c r="AH1255" s="635" t="inlineStr">
        <is>
          <t xml:space="preserve"> 과3%가산</t>
        </is>
      </c>
      <c r="AL1255" s="487" t="inlineStr">
        <is>
          <t>한양대(ERICA) 해양융합공학</t>
        </is>
      </c>
      <c r="AM1255" s="477" t="inlineStr">
        <is>
          <t>자연</t>
        </is>
      </c>
      <c r="AN1255" s="637" t="n">
        <v>100</v>
      </c>
      <c r="AO1255" s="478" t="n">
        <v>-1570</v>
      </c>
      <c r="AP1255" s="463" t="n">
        <v>-1570</v>
      </c>
      <c r="AQ1255" s="479" t="n">
        <v>0</v>
      </c>
      <c r="AR1255" s="476" t="inlineStr">
        <is>
          <t>16.93 → 15.48</t>
        </is>
      </c>
      <c r="BA1255" s="313" t="inlineStr">
        <is>
          <t>통합인문539</t>
        </is>
      </c>
    </row>
    <row r="1256" ht="16.5" customHeight="1" s="671">
      <c r="B1256" s="367" t="inlineStr">
        <is>
          <t>16.93</t>
        </is>
      </c>
      <c r="C1256" s="351" t="inlineStr">
        <is>
          <t>36,738</t>
        </is>
      </c>
      <c r="D1256" s="727" t="n">
        <v>-1570</v>
      </c>
      <c r="E1256" s="352" t="inlineStr"/>
      <c r="F1256" s="341" t="n">
        <v>79.79000000000001</v>
      </c>
      <c r="G1256" s="355" t="inlineStr">
        <is>
          <t>356.41</t>
        </is>
      </c>
      <c r="H1256" s="356" t="inlineStr">
        <is>
          <t>362.83</t>
        </is>
      </c>
      <c r="I1256" s="354" t="inlineStr">
        <is>
          <t>경북대</t>
        </is>
      </c>
      <c r="J1256" s="340" t="inlineStr">
        <is>
          <t>건축학부(건축학전공)</t>
        </is>
      </c>
      <c r="K1256" s="339" t="inlineStr">
        <is>
          <t>자연</t>
        </is>
      </c>
      <c r="L1256" s="357" t="n">
        <v>7</v>
      </c>
      <c r="M1256" s="358" t="inlineStr">
        <is>
          <t xml:space="preserve">651.83 / </t>
        </is>
      </c>
      <c r="N1256" s="359" t="n">
        <v>1000</v>
      </c>
      <c r="O1256" s="360" t="inlineStr">
        <is>
          <t>표점</t>
        </is>
      </c>
      <c r="P1256" s="343" t="inlineStr">
        <is>
          <t>변표</t>
        </is>
      </c>
      <c r="Q1256" s="342" t="inlineStr">
        <is>
          <t>2과목</t>
        </is>
      </c>
      <c r="R1256" s="344" t="n">
        <v>25</v>
      </c>
      <c r="S1256" s="345" t="n">
        <v>38</v>
      </c>
      <c r="T1256" s="362" t="n">
        <v>25</v>
      </c>
      <c r="U1256" s="361" t="n">
        <v>79.79000000000001</v>
      </c>
      <c r="V1256" s="346" t="n">
        <v>118.6193093340661</v>
      </c>
      <c r="W1256" s="348" t="n">
        <v>118.479618942933</v>
      </c>
      <c r="X1256" s="347" t="n">
        <v>59.66</v>
      </c>
      <c r="Y1256" s="357" t="n">
        <v>60.07</v>
      </c>
      <c r="Z1256" s="365" t="inlineStr">
        <is>
          <t>2등급</t>
        </is>
      </c>
      <c r="AA1256" s="350" t="n">
        <v>121.25</v>
      </c>
      <c r="AB1256" s="349" t="inlineStr">
        <is>
          <t>만점</t>
        </is>
      </c>
      <c r="AC1256" s="350" t="n">
        <v>10</v>
      </c>
      <c r="AD1256" s="349" t="inlineStr">
        <is>
          <t>만점</t>
        </is>
      </c>
      <c r="AE1256" s="364" t="n">
        <v>0</v>
      </c>
      <c r="AF1256" s="366" t="n">
        <v>0</v>
      </c>
      <c r="AG1256" s="363" t="n">
        <v>0</v>
      </c>
      <c r="AH1256" s="635" t="inlineStr"/>
      <c r="AL1256" s="487" t="inlineStr">
        <is>
          <t>경북대 건축학부(건축학전공)</t>
        </is>
      </c>
      <c r="AM1256" s="477" t="inlineStr">
        <is>
          <t>자연</t>
        </is>
      </c>
      <c r="AN1256" s="637" t="n">
        <v>100</v>
      </c>
      <c r="AO1256" s="478" t="n">
        <v>-1570</v>
      </c>
      <c r="AP1256" s="463" t="n">
        <v>-1570</v>
      </c>
      <c r="AQ1256" s="479" t="n">
        <v>0</v>
      </c>
      <c r="AR1256" s="476" t="inlineStr">
        <is>
          <t>16.94 → 15.49</t>
        </is>
      </c>
      <c r="BA1256" s="313" t="inlineStr">
        <is>
          <t>통합인문540</t>
        </is>
      </c>
    </row>
    <row r="1257" ht="16.5" customHeight="1" s="671">
      <c r="B1257" s="367" t="inlineStr">
        <is>
          <t>16.59</t>
        </is>
      </c>
      <c r="C1257" s="351" t="inlineStr">
        <is>
          <t>36,000</t>
        </is>
      </c>
      <c r="D1257" s="727" t="n">
        <v>-1570</v>
      </c>
      <c r="E1257" s="352" t="inlineStr"/>
      <c r="F1257" s="341" t="n">
        <v>79.77</v>
      </c>
      <c r="G1257" s="355" t="inlineStr">
        <is>
          <t>356.80</t>
        </is>
      </c>
      <c r="H1257" s="356" t="inlineStr">
        <is>
          <t>362.68</t>
        </is>
      </c>
      <c r="I1257" s="354" t="inlineStr">
        <is>
          <t>경북대</t>
        </is>
      </c>
      <c r="J1257" s="340" t="inlineStr">
        <is>
          <t>윤리교육과</t>
        </is>
      </c>
      <c r="K1257" s="339" t="inlineStr">
        <is>
          <t>통합</t>
        </is>
      </c>
      <c r="L1257" s="357" t="n">
        <v>4</v>
      </c>
      <c r="M1257" s="358" t="inlineStr">
        <is>
          <t xml:space="preserve">652.62 / </t>
        </is>
      </c>
      <c r="N1257" s="359" t="n">
        <v>1000</v>
      </c>
      <c r="O1257" s="360" t="inlineStr">
        <is>
          <t>표점</t>
        </is>
      </c>
      <c r="P1257" s="343" t="inlineStr">
        <is>
          <t>변표</t>
        </is>
      </c>
      <c r="Q1257" s="342" t="inlineStr">
        <is>
          <t>2과목</t>
        </is>
      </c>
      <c r="R1257" s="344" t="n">
        <v>38</v>
      </c>
      <c r="S1257" s="345" t="n">
        <v>25</v>
      </c>
      <c r="T1257" s="362" t="n">
        <v>25</v>
      </c>
      <c r="U1257" s="361" t="n">
        <v>79.77</v>
      </c>
      <c r="V1257" s="346" t="n">
        <v>118.6032596757896</v>
      </c>
      <c r="W1257" s="348" t="n">
        <v>118.4707639590564</v>
      </c>
      <c r="X1257" s="347" t="n">
        <v>59.86</v>
      </c>
      <c r="Y1257" s="357" t="n">
        <v>60.37</v>
      </c>
      <c r="Z1257" s="365" t="inlineStr">
        <is>
          <t>2등급</t>
        </is>
      </c>
      <c r="AA1257" s="350" t="n">
        <v>121.25</v>
      </c>
      <c r="AB1257" s="349" t="inlineStr">
        <is>
          <t>만점</t>
        </is>
      </c>
      <c r="AC1257" s="350" t="n">
        <v>10</v>
      </c>
      <c r="AD1257" s="349" t="inlineStr">
        <is>
          <t>만점</t>
        </is>
      </c>
      <c r="AE1257" s="364" t="n">
        <v>0</v>
      </c>
      <c r="AF1257" s="366" t="n">
        <v>0</v>
      </c>
      <c r="AG1257" s="363" t="n">
        <v>0</v>
      </c>
      <c r="AH1257" s="635" t="inlineStr">
        <is>
          <t xml:space="preserve"> 과탐(Ⅰ,Ⅱ)/ 과탐(Ⅱ,Ⅱ) 5%가산</t>
        </is>
      </c>
      <c r="AL1257" s="487" t="inlineStr">
        <is>
          <t>경북대 윤리교육과</t>
        </is>
      </c>
      <c r="AM1257" s="477" t="inlineStr">
        <is>
          <t>통합</t>
        </is>
      </c>
      <c r="AN1257" s="637" t="n">
        <v>100</v>
      </c>
      <c r="AO1257" s="478" t="n">
        <v>-1570</v>
      </c>
      <c r="AP1257" s="463" t="n">
        <v>-719</v>
      </c>
      <c r="AQ1257" s="479" t="n">
        <v>-851</v>
      </c>
      <c r="AR1257" s="476" t="inlineStr">
        <is>
          <t>16.97 → 15.92</t>
        </is>
      </c>
      <c r="BA1257" s="313" t="inlineStr">
        <is>
          <t>통합인문541</t>
        </is>
      </c>
    </row>
    <row r="1258" ht="16.5" customHeight="1" s="671">
      <c r="B1258" s="367" t="inlineStr">
        <is>
          <t>16.98</t>
        </is>
      </c>
      <c r="C1258" s="351" t="inlineStr">
        <is>
          <t>36,847</t>
        </is>
      </c>
      <c r="D1258" s="727" t="n">
        <v>-1570</v>
      </c>
      <c r="E1258" s="352" t="inlineStr">
        <is>
          <t>356.90</t>
        </is>
      </c>
      <c r="F1258" s="341" t="n">
        <v>79.76000000000001</v>
      </c>
      <c r="G1258" s="355" t="inlineStr">
        <is>
          <t>356.35</t>
        </is>
      </c>
      <c r="H1258" s="356" t="inlineStr">
        <is>
          <t>362.78</t>
        </is>
      </c>
      <c r="I1258" s="354" t="inlineStr">
        <is>
          <t>중앙대</t>
        </is>
      </c>
      <c r="J1258" s="340" t="inlineStr">
        <is>
          <t>사회기반시스템공학부(도시시스템공학)</t>
        </is>
      </c>
      <c r="K1258" s="339" t="inlineStr">
        <is>
          <t>자연</t>
        </is>
      </c>
      <c r="L1258" s="357" t="n">
        <v>12</v>
      </c>
      <c r="M1258" s="358" t="inlineStr">
        <is>
          <t xml:space="preserve">723.7 / </t>
        </is>
      </c>
      <c r="N1258" s="359" t="n">
        <v>1000</v>
      </c>
      <c r="O1258" s="360" t="inlineStr">
        <is>
          <t>표점</t>
        </is>
      </c>
      <c r="P1258" s="343" t="inlineStr">
        <is>
          <t>변표</t>
        </is>
      </c>
      <c r="Q1258" s="342" t="inlineStr">
        <is>
          <t>2과목</t>
        </is>
      </c>
      <c r="R1258" s="344" t="n">
        <v>30</v>
      </c>
      <c r="S1258" s="345" t="n">
        <v>35</v>
      </c>
      <c r="T1258" s="362" t="n">
        <v>35</v>
      </c>
      <c r="U1258" s="361" t="n">
        <v>79.76000000000001</v>
      </c>
      <c r="V1258" s="346" t="n">
        <v>118.598108019433</v>
      </c>
      <c r="W1258" s="348" t="n">
        <v>118.4679216658941</v>
      </c>
      <c r="X1258" s="347" t="n">
        <v>59.64</v>
      </c>
      <c r="Y1258" s="357" t="n">
        <v>62.18</v>
      </c>
      <c r="Z1258" s="365" t="inlineStr">
        <is>
          <t>1등급</t>
        </is>
      </c>
      <c r="AA1258" s="350" t="n">
        <v>100</v>
      </c>
      <c r="AB1258" s="349" t="inlineStr">
        <is>
          <t>만점</t>
        </is>
      </c>
      <c r="AC1258" s="350" t="n">
        <v>10</v>
      </c>
      <c r="AD1258" s="349" t="inlineStr">
        <is>
          <t>만점</t>
        </is>
      </c>
      <c r="AE1258" s="364" t="n">
        <v>0</v>
      </c>
      <c r="AF1258" s="366" t="n">
        <v>10.882</v>
      </c>
      <c r="AG1258" s="363" t="n">
        <v>0</v>
      </c>
      <c r="AH1258" s="635" t="inlineStr">
        <is>
          <t xml:space="preserve"> 과탐5%가산</t>
        </is>
      </c>
      <c r="AL1258" s="487" t="inlineStr">
        <is>
          <t>중앙대 사회기반시스템공학부(도시시스템공학)</t>
        </is>
      </c>
      <c r="AM1258" s="477" t="inlineStr">
        <is>
          <t>자연</t>
        </is>
      </c>
      <c r="AN1258" s="637" t="n">
        <v>100</v>
      </c>
      <c r="AO1258" s="478" t="n">
        <v>-1570</v>
      </c>
      <c r="AP1258" s="463" t="n">
        <v>-1570</v>
      </c>
      <c r="AQ1258" s="479" t="n">
        <v>0</v>
      </c>
      <c r="AR1258" s="476" t="inlineStr">
        <is>
          <t>16.98 → 15.53</t>
        </is>
      </c>
      <c r="BA1258" s="313" t="inlineStr">
        <is>
          <t>자연704</t>
        </is>
      </c>
    </row>
    <row r="1259" ht="16.5" customHeight="1" s="671">
      <c r="B1259" s="367" t="inlineStr">
        <is>
          <t>16.98</t>
        </is>
      </c>
      <c r="C1259" s="351" t="inlineStr">
        <is>
          <t>36,847</t>
        </is>
      </c>
      <c r="D1259" s="727" t="n">
        <v>-1570</v>
      </c>
      <c r="E1259" s="352" t="inlineStr"/>
      <c r="F1259" s="341" t="n">
        <v>79.75</v>
      </c>
      <c r="G1259" s="355" t="inlineStr">
        <is>
          <t>356.34</t>
        </is>
      </c>
      <c r="H1259" s="356" t="inlineStr">
        <is>
          <t>362.77</t>
        </is>
      </c>
      <c r="I1259" s="354" t="inlineStr">
        <is>
          <t>가천대</t>
        </is>
      </c>
      <c r="J1259" s="340" t="inlineStr">
        <is>
          <t>응급구조학과</t>
        </is>
      </c>
      <c r="K1259" s="339" t="inlineStr">
        <is>
          <t>자연</t>
        </is>
      </c>
      <c r="L1259" s="357" t="n">
        <v>10</v>
      </c>
      <c r="M1259" s="358" t="inlineStr">
        <is>
          <t xml:space="preserve">82.8 / </t>
        </is>
      </c>
      <c r="N1259" s="359" t="n">
        <v>100</v>
      </c>
      <c r="O1259" s="360" t="inlineStr">
        <is>
          <t>백분위</t>
        </is>
      </c>
      <c r="P1259" s="343" t="inlineStr">
        <is>
          <t>백분위</t>
        </is>
      </c>
      <c r="Q1259" s="342" t="inlineStr">
        <is>
          <t>1과목</t>
        </is>
      </c>
      <c r="R1259" s="344" t="n">
        <v>25</v>
      </c>
      <c r="S1259" s="345" t="n">
        <v>35</v>
      </c>
      <c r="T1259" s="362" t="n">
        <v>20</v>
      </c>
      <c r="U1259" s="361" t="n">
        <v>79.75</v>
      </c>
      <c r="V1259" s="346" t="n">
        <v>118.59375</v>
      </c>
      <c r="W1259" s="348" t="n">
        <v>118.4655172413793</v>
      </c>
      <c r="X1259" s="347" t="n">
        <v>59.64</v>
      </c>
      <c r="Y1259" s="357" t="inlineStr"/>
      <c r="Z1259" s="365" t="inlineStr">
        <is>
          <t>2등급</t>
        </is>
      </c>
      <c r="AA1259" s="350" t="n">
        <v>19</v>
      </c>
      <c r="AB1259" s="349" t="inlineStr">
        <is>
          <t>만점</t>
        </is>
      </c>
      <c r="AC1259" s="350" t="n">
        <v>0</v>
      </c>
      <c r="AD1259" s="349" t="inlineStr">
        <is>
          <t>만점</t>
        </is>
      </c>
      <c r="AE1259" s="364" t="n">
        <v>0</v>
      </c>
      <c r="AF1259" s="366" t="n">
        <v>0</v>
      </c>
      <c r="AG1259" s="363" t="n">
        <v>0</v>
      </c>
      <c r="AH1259" s="635" t="inlineStr"/>
      <c r="AL1259" s="487" t="inlineStr">
        <is>
          <t>가천대 응급구조학과</t>
        </is>
      </c>
      <c r="AM1259" s="477" t="inlineStr">
        <is>
          <t>자연</t>
        </is>
      </c>
      <c r="AN1259" s="637" t="n">
        <v>100</v>
      </c>
      <c r="AO1259" s="478" t="n">
        <v>-1570</v>
      </c>
      <c r="AP1259" s="463" t="n">
        <v>-1570</v>
      </c>
      <c r="AQ1259" s="479" t="n">
        <v>0</v>
      </c>
      <c r="AR1259" s="476" t="inlineStr">
        <is>
          <t>16.99 → 15.54</t>
        </is>
      </c>
      <c r="BA1259" s="313" t="inlineStr">
        <is>
          <t>통합인문542</t>
        </is>
      </c>
    </row>
    <row r="1260" ht="16.5" customHeight="1" s="671">
      <c r="B1260" s="367" t="inlineStr">
        <is>
          <t>16.98</t>
        </is>
      </c>
      <c r="C1260" s="351" t="inlineStr">
        <is>
          <t>36,847</t>
        </is>
      </c>
      <c r="D1260" s="727" t="n">
        <v>-1570</v>
      </c>
      <c r="E1260" s="352" t="inlineStr"/>
      <c r="F1260" s="341" t="n">
        <v>79.75</v>
      </c>
      <c r="G1260" s="355" t="inlineStr">
        <is>
          <t>356.78</t>
        </is>
      </c>
      <c r="H1260" s="356" t="inlineStr">
        <is>
          <t>362.63</t>
        </is>
      </c>
      <c r="I1260" s="354" t="inlineStr">
        <is>
          <t>상명대</t>
        </is>
      </c>
      <c r="J1260" s="340" t="inlineStr">
        <is>
          <t>문헌정보학전공</t>
        </is>
      </c>
      <c r="K1260" s="339" t="inlineStr">
        <is>
          <t>통합</t>
        </is>
      </c>
      <c r="L1260" s="357" t="n">
        <v>8</v>
      </c>
      <c r="M1260" s="358" t="inlineStr">
        <is>
          <t xml:space="preserve">844 / </t>
        </is>
      </c>
      <c r="N1260" s="359" t="n">
        <v>1000</v>
      </c>
      <c r="O1260" s="360" t="inlineStr">
        <is>
          <t>백분위</t>
        </is>
      </c>
      <c r="P1260" s="343" t="inlineStr">
        <is>
          <t>백분위</t>
        </is>
      </c>
      <c r="Q1260" s="342" t="inlineStr">
        <is>
          <t>1과목</t>
        </is>
      </c>
      <c r="R1260" s="344" t="n">
        <v>35</v>
      </c>
      <c r="S1260" s="345" t="n">
        <v>25</v>
      </c>
      <c r="T1260" s="362" t="n">
        <v>20</v>
      </c>
      <c r="U1260" s="361" t="n">
        <v>79.75</v>
      </c>
      <c r="V1260" s="346" t="n">
        <v>118.59375</v>
      </c>
      <c r="W1260" s="348" t="n">
        <v>118.4655172413793</v>
      </c>
      <c r="X1260" s="347" t="n">
        <v>59.86</v>
      </c>
      <c r="Y1260" s="357" t="inlineStr"/>
      <c r="Z1260" s="365" t="inlineStr">
        <is>
          <t>2등급</t>
        </is>
      </c>
      <c r="AA1260" s="350" t="n">
        <v>196</v>
      </c>
      <c r="AB1260" s="349" t="inlineStr">
        <is>
          <t>만점</t>
        </is>
      </c>
      <c r="AC1260" s="350" t="n">
        <v>10</v>
      </c>
      <c r="AD1260" s="349" t="inlineStr">
        <is>
          <t>만점</t>
        </is>
      </c>
      <c r="AE1260" s="364" t="n">
        <v>0</v>
      </c>
      <c r="AF1260" s="366" t="n">
        <v>0</v>
      </c>
      <c r="AG1260" s="363" t="n">
        <v>0</v>
      </c>
      <c r="AH1260" s="635" t="inlineStr"/>
      <c r="AL1260" s="487" t="inlineStr">
        <is>
          <t>상명대 문헌정보학전공</t>
        </is>
      </c>
      <c r="AM1260" s="477" t="inlineStr">
        <is>
          <t>통합</t>
        </is>
      </c>
      <c r="AN1260" s="637" t="n">
        <v>100</v>
      </c>
      <c r="AO1260" s="478" t="n">
        <v>-1570</v>
      </c>
      <c r="AP1260" s="463" t="n">
        <v>-719</v>
      </c>
      <c r="AQ1260" s="479" t="n">
        <v>-851</v>
      </c>
      <c r="AR1260" s="476" t="inlineStr">
        <is>
          <t>16.98 → 15.93</t>
        </is>
      </c>
      <c r="BA1260" s="313" t="inlineStr">
        <is>
          <t>자연705</t>
        </is>
      </c>
    </row>
    <row r="1261" ht="16.5" customHeight="1" s="671">
      <c r="B1261" s="367" t="inlineStr">
        <is>
          <t>16.98</t>
        </is>
      </c>
      <c r="C1261" s="351" t="inlineStr">
        <is>
          <t>36,847</t>
        </is>
      </c>
      <c r="D1261" s="727" t="n">
        <v>-1570</v>
      </c>
      <c r="E1261" s="352" t="inlineStr">
        <is>
          <t>356.34</t>
        </is>
      </c>
      <c r="F1261" s="341" t="n">
        <v>79.75</v>
      </c>
      <c r="G1261" s="355" t="inlineStr">
        <is>
          <t>356.78</t>
        </is>
      </c>
      <c r="H1261" s="356" t="inlineStr">
        <is>
          <t>362.63</t>
        </is>
      </c>
      <c r="I1261" s="354" t="inlineStr">
        <is>
          <t>상명대</t>
        </is>
      </c>
      <c r="J1261" s="340" t="inlineStr">
        <is>
          <t>영어교육과</t>
        </is>
      </c>
      <c r="K1261" s="339" t="inlineStr">
        <is>
          <t>통합</t>
        </is>
      </c>
      <c r="L1261" s="357" t="n">
        <v>16</v>
      </c>
      <c r="M1261" s="358" t="inlineStr">
        <is>
          <t xml:space="preserve">844 / </t>
        </is>
      </c>
      <c r="N1261" s="359" t="n">
        <v>1000</v>
      </c>
      <c r="O1261" s="360" t="inlineStr">
        <is>
          <t>백분위</t>
        </is>
      </c>
      <c r="P1261" s="343" t="inlineStr">
        <is>
          <t>백분위</t>
        </is>
      </c>
      <c r="Q1261" s="342" t="inlineStr">
        <is>
          <t>1과목</t>
        </is>
      </c>
      <c r="R1261" s="344" t="n">
        <v>35</v>
      </c>
      <c r="S1261" s="345" t="n">
        <v>25</v>
      </c>
      <c r="T1261" s="362" t="n">
        <v>20</v>
      </c>
      <c r="U1261" s="361" t="n">
        <v>79.75</v>
      </c>
      <c r="V1261" s="346" t="n">
        <v>118.59375</v>
      </c>
      <c r="W1261" s="348" t="n">
        <v>118.4655172413793</v>
      </c>
      <c r="X1261" s="347" t="n">
        <v>59.86</v>
      </c>
      <c r="Y1261" s="357" t="inlineStr"/>
      <c r="Z1261" s="365" t="inlineStr">
        <is>
          <t>2등급</t>
        </is>
      </c>
      <c r="AA1261" s="350" t="n">
        <v>196</v>
      </c>
      <c r="AB1261" s="349" t="inlineStr">
        <is>
          <t>만점</t>
        </is>
      </c>
      <c r="AC1261" s="350" t="n">
        <v>10</v>
      </c>
      <c r="AD1261" s="349" t="inlineStr">
        <is>
          <t>만점</t>
        </is>
      </c>
      <c r="AE1261" s="364" t="n">
        <v>0</v>
      </c>
      <c r="AF1261" s="366" t="n">
        <v>0</v>
      </c>
      <c r="AG1261" s="363" t="n">
        <v>0</v>
      </c>
      <c r="AH1261" s="635" t="inlineStr"/>
      <c r="AL1261" s="487" t="inlineStr">
        <is>
          <t>상명대 영어교육과</t>
        </is>
      </c>
      <c r="AM1261" s="477" t="inlineStr">
        <is>
          <t>통합</t>
        </is>
      </c>
      <c r="AN1261" s="637" t="n">
        <v>100</v>
      </c>
      <c r="AO1261" s="478" t="n">
        <v>-1570</v>
      </c>
      <c r="AP1261" s="463" t="n">
        <v>-719</v>
      </c>
      <c r="AQ1261" s="479" t="n">
        <v>-851</v>
      </c>
      <c r="AR1261" s="476" t="inlineStr">
        <is>
          <t>16.98 → 15.93</t>
        </is>
      </c>
      <c r="BA1261" s="313" t="inlineStr">
        <is>
          <t>자연706</t>
        </is>
      </c>
    </row>
    <row r="1262" ht="16.5" customHeight="1" s="671">
      <c r="B1262" s="367" t="inlineStr">
        <is>
          <t>17.00</t>
        </is>
      </c>
      <c r="C1262" s="351" t="inlineStr">
        <is>
          <t>36,890</t>
        </is>
      </c>
      <c r="D1262" s="727" t="n">
        <v>-1570</v>
      </c>
      <c r="E1262" s="352" t="inlineStr">
        <is>
          <t>356.34</t>
        </is>
      </c>
      <c r="F1262" s="341" t="n">
        <v>79.73999999999999</v>
      </c>
      <c r="G1262" s="355" t="inlineStr">
        <is>
          <t>356.32</t>
        </is>
      </c>
      <c r="H1262" s="356" t="inlineStr">
        <is>
          <t>362.75</t>
        </is>
      </c>
      <c r="I1262" s="354" t="inlineStr">
        <is>
          <t>한양대(ERICA)</t>
        </is>
      </c>
      <c r="J1262" s="340" t="inlineStr">
        <is>
          <t>배터리소재화학공학</t>
        </is>
      </c>
      <c r="K1262" s="339" t="inlineStr">
        <is>
          <t>자연</t>
        </is>
      </c>
      <c r="L1262" s="357" t="n">
        <v>16</v>
      </c>
      <c r="M1262" s="358" t="inlineStr">
        <is>
          <t xml:space="preserve">890.16 / </t>
        </is>
      </c>
      <c r="N1262" s="359" t="n">
        <v>1000</v>
      </c>
      <c r="O1262" s="360" t="inlineStr">
        <is>
          <t>표점/만점</t>
        </is>
      </c>
      <c r="P1262" s="343" t="inlineStr">
        <is>
          <t>변표/만점</t>
        </is>
      </c>
      <c r="Q1262" s="342" t="inlineStr">
        <is>
          <t>2과목</t>
        </is>
      </c>
      <c r="R1262" s="344" t="n">
        <v>25</v>
      </c>
      <c r="S1262" s="345" t="n">
        <v>35</v>
      </c>
      <c r="T1262" s="362" t="n">
        <v>25</v>
      </c>
      <c r="U1262" s="361" t="n">
        <v>79.73999999999999</v>
      </c>
      <c r="V1262" s="346" t="n">
        <v>118.5864454293557</v>
      </c>
      <c r="W1262" s="348" t="n">
        <v>118.4614871334376</v>
      </c>
      <c r="X1262" s="347" t="n">
        <v>59.64</v>
      </c>
      <c r="Y1262" s="357" t="n">
        <v>60.21</v>
      </c>
      <c r="Z1262" s="365" t="inlineStr">
        <is>
          <t>2등급</t>
        </is>
      </c>
      <c r="AA1262" s="350" t="n">
        <v>149.25</v>
      </c>
      <c r="AB1262" s="349" t="inlineStr">
        <is>
          <t>만점</t>
        </is>
      </c>
      <c r="AC1262" s="350" t="n">
        <v>10</v>
      </c>
      <c r="AD1262" s="349" t="inlineStr">
        <is>
          <t>만점</t>
        </is>
      </c>
      <c r="AE1262" s="364" t="n">
        <v>0</v>
      </c>
      <c r="AF1262" s="366" t="n">
        <v>6.451</v>
      </c>
      <c r="AG1262" s="363" t="n">
        <v>0</v>
      </c>
      <c r="AH1262" s="635" t="inlineStr">
        <is>
          <t xml:space="preserve"> 과3%가산</t>
        </is>
      </c>
      <c r="AL1262" s="487" t="inlineStr">
        <is>
          <t>한양대(ERICA) 배터리소재화학공학</t>
        </is>
      </c>
      <c r="AM1262" s="477" t="inlineStr">
        <is>
          <t>자연</t>
        </is>
      </c>
      <c r="AN1262" s="637" t="n">
        <v>100</v>
      </c>
      <c r="AO1262" s="478" t="n">
        <v>-1570</v>
      </c>
      <c r="AP1262" s="463" t="n">
        <v>-1570</v>
      </c>
      <c r="AQ1262" s="479" t="n">
        <v>0</v>
      </c>
      <c r="AR1262" s="476" t="inlineStr">
        <is>
          <t>17.00 → 15.55</t>
        </is>
      </c>
      <c r="BA1262" s="313" t="inlineStr">
        <is>
          <t>통합인문543</t>
        </is>
      </c>
    </row>
    <row r="1263" ht="16.5" customHeight="1" s="671">
      <c r="B1263" s="367" t="inlineStr">
        <is>
          <t>17.00</t>
        </is>
      </c>
      <c r="C1263" s="351" t="inlineStr">
        <is>
          <t>36,890</t>
        </is>
      </c>
      <c r="D1263" s="727" t="n">
        <v>-1570</v>
      </c>
      <c r="E1263" s="352" t="inlineStr"/>
      <c r="F1263" s="341" t="n">
        <v>79.73</v>
      </c>
      <c r="G1263" s="355" t="inlineStr">
        <is>
          <t>356.31</t>
        </is>
      </c>
      <c r="H1263" s="356" t="inlineStr">
        <is>
          <t>362.75</t>
        </is>
      </c>
      <c r="I1263" s="354" t="inlineStr">
        <is>
          <t>한양대(ERICA)</t>
        </is>
      </c>
      <c r="J1263" s="340" t="inlineStr">
        <is>
          <t>바이오신약융합학부</t>
        </is>
      </c>
      <c r="K1263" s="339" t="inlineStr">
        <is>
          <t>자연</t>
        </is>
      </c>
      <c r="L1263" s="357" t="n">
        <v>25</v>
      </c>
      <c r="M1263" s="358" t="inlineStr">
        <is>
          <t xml:space="preserve">890.14 / </t>
        </is>
      </c>
      <c r="N1263" s="359" t="n">
        <v>1000</v>
      </c>
      <c r="O1263" s="360" t="inlineStr">
        <is>
          <t>표점/만점</t>
        </is>
      </c>
      <c r="P1263" s="343" t="inlineStr">
        <is>
          <t>변표/만점</t>
        </is>
      </c>
      <c r="Q1263" s="342" t="inlineStr">
        <is>
          <t>2과목</t>
        </is>
      </c>
      <c r="R1263" s="344" t="n">
        <v>25</v>
      </c>
      <c r="S1263" s="345" t="n">
        <v>35</v>
      </c>
      <c r="T1263" s="362" t="n">
        <v>25</v>
      </c>
      <c r="U1263" s="361" t="n">
        <v>79.73</v>
      </c>
      <c r="V1263" s="346" t="n">
        <v>118.5826695138116</v>
      </c>
      <c r="W1263" s="348" t="n">
        <v>118.4594038696892</v>
      </c>
      <c r="X1263" s="347" t="n">
        <v>59.63</v>
      </c>
      <c r="Y1263" s="357" t="n">
        <v>60.21</v>
      </c>
      <c r="Z1263" s="365" t="inlineStr">
        <is>
          <t>2등급</t>
        </is>
      </c>
      <c r="AA1263" s="350" t="n">
        <v>149.25</v>
      </c>
      <c r="AB1263" s="349" t="inlineStr">
        <is>
          <t>만점</t>
        </is>
      </c>
      <c r="AC1263" s="350" t="n">
        <v>10</v>
      </c>
      <c r="AD1263" s="349" t="inlineStr">
        <is>
          <t>만점</t>
        </is>
      </c>
      <c r="AE1263" s="364" t="n">
        <v>0</v>
      </c>
      <c r="AF1263" s="366" t="n">
        <v>6.451</v>
      </c>
      <c r="AG1263" s="363" t="n">
        <v>0</v>
      </c>
      <c r="AH1263" s="635" t="inlineStr">
        <is>
          <t xml:space="preserve"> 과3%가산</t>
        </is>
      </c>
      <c r="AL1263" s="487" t="inlineStr">
        <is>
          <t>한양대(ERICA) 바이오신약융합학부</t>
        </is>
      </c>
      <c r="AM1263" s="477" t="inlineStr">
        <is>
          <t>자연</t>
        </is>
      </c>
      <c r="AN1263" s="637" t="n">
        <v>100</v>
      </c>
      <c r="AO1263" s="478" t="n">
        <v>-1570</v>
      </c>
      <c r="AP1263" s="463" t="n">
        <v>-1570</v>
      </c>
      <c r="AQ1263" s="479" t="n">
        <v>0</v>
      </c>
      <c r="AR1263" s="476" t="inlineStr">
        <is>
          <t>17.01 → 15.56</t>
        </is>
      </c>
      <c r="BA1263" s="313" t="inlineStr">
        <is>
          <t>자연707</t>
        </is>
      </c>
    </row>
    <row r="1264" ht="16.5" customHeight="1" s="671">
      <c r="B1264" s="367" t="inlineStr">
        <is>
          <t>17.00</t>
        </is>
      </c>
      <c r="C1264" s="351" t="inlineStr">
        <is>
          <t>36,890</t>
        </is>
      </c>
      <c r="D1264" s="727" t="n">
        <v>-1570</v>
      </c>
      <c r="E1264" s="352" t="inlineStr"/>
      <c r="F1264" s="341" t="n">
        <v>79.73</v>
      </c>
      <c r="G1264" s="355" t="inlineStr">
        <is>
          <t>356.31</t>
        </is>
      </c>
      <c r="H1264" s="356" t="inlineStr">
        <is>
          <t>362.75</t>
        </is>
      </c>
      <c r="I1264" s="354" t="inlineStr">
        <is>
          <t>단국대</t>
        </is>
      </c>
      <c r="J1264" s="340" t="inlineStr">
        <is>
          <t>과학교육과</t>
        </is>
      </c>
      <c r="K1264" s="339" t="inlineStr">
        <is>
          <t>자연</t>
        </is>
      </c>
      <c r="L1264" s="357" t="n">
        <v>12</v>
      </c>
      <c r="M1264" s="358" t="inlineStr">
        <is>
          <t xml:space="preserve">855.6 / </t>
        </is>
      </c>
      <c r="N1264" s="359" t="n">
        <v>1000</v>
      </c>
      <c r="O1264" s="360" t="inlineStr">
        <is>
          <t>백분위</t>
        </is>
      </c>
      <c r="P1264" s="343" t="inlineStr">
        <is>
          <t>백분위</t>
        </is>
      </c>
      <c r="Q1264" s="342" t="inlineStr">
        <is>
          <t>2과목</t>
        </is>
      </c>
      <c r="R1264" s="344" t="n">
        <v>20</v>
      </c>
      <c r="S1264" s="345" t="n">
        <v>35</v>
      </c>
      <c r="T1264" s="362" t="n">
        <v>30</v>
      </c>
      <c r="U1264" s="361" t="n">
        <v>79.73</v>
      </c>
      <c r="V1264" s="346" t="n">
        <v>118.5800283286119</v>
      </c>
      <c r="W1264" s="348" t="n">
        <v>118.4579466640617</v>
      </c>
      <c r="X1264" s="347" t="n">
        <v>59.64</v>
      </c>
      <c r="Y1264" s="357" t="inlineStr"/>
      <c r="Z1264" s="365" t="inlineStr">
        <is>
          <t>2등급</t>
        </is>
      </c>
      <c r="AA1264" s="350" t="n">
        <v>147</v>
      </c>
      <c r="AB1264" s="349" t="inlineStr">
        <is>
          <t>만점</t>
        </is>
      </c>
      <c r="AC1264" s="350" t="n">
        <v>5</v>
      </c>
      <c r="AD1264" s="349" t="inlineStr">
        <is>
          <t>만점</t>
        </is>
      </c>
      <c r="AE1264" s="364" t="n">
        <v>0</v>
      </c>
      <c r="AF1264" s="366" t="n">
        <v>25.912</v>
      </c>
      <c r="AG1264" s="363" t="n">
        <v>0</v>
      </c>
      <c r="AH1264" s="635" t="inlineStr">
        <is>
          <t xml:space="preserve"> 미기5%과탐5%</t>
        </is>
      </c>
      <c r="AL1264" s="487" t="inlineStr">
        <is>
          <t>단국대 과학교육과</t>
        </is>
      </c>
      <c r="AM1264" s="477" t="inlineStr">
        <is>
          <t>자연</t>
        </is>
      </c>
      <c r="AN1264" s="637" t="n">
        <v>100</v>
      </c>
      <c r="AO1264" s="478" t="n">
        <v>-1570</v>
      </c>
      <c r="AP1264" s="463" t="n">
        <v>-1570</v>
      </c>
      <c r="AQ1264" s="479" t="n">
        <v>0</v>
      </c>
      <c r="AR1264" s="476" t="inlineStr">
        <is>
          <t>17.01 → 15.56</t>
        </is>
      </c>
      <c r="BA1264" s="313" t="inlineStr">
        <is>
          <t>자연708</t>
        </is>
      </c>
    </row>
    <row r="1265" ht="16.5" customHeight="1" s="671">
      <c r="B1265" s="367" t="inlineStr">
        <is>
          <t>16.74</t>
        </is>
      </c>
      <c r="C1265" s="351" t="inlineStr">
        <is>
          <t>36,326</t>
        </is>
      </c>
      <c r="D1265" s="727" t="n">
        <v>-1570</v>
      </c>
      <c r="E1265" s="352" t="inlineStr"/>
      <c r="F1265" s="341" t="n">
        <v>79.7</v>
      </c>
      <c r="G1265" s="355" t="inlineStr">
        <is>
          <t>356.69</t>
        </is>
      </c>
      <c r="H1265" s="356" t="inlineStr">
        <is>
          <t>362.44</t>
        </is>
      </c>
      <c r="I1265" s="354" t="inlineStr">
        <is>
          <t>부산대</t>
        </is>
      </c>
      <c r="J1265" s="340" t="inlineStr">
        <is>
          <t>일반사회교육과</t>
        </is>
      </c>
      <c r="K1265" s="339" t="inlineStr">
        <is>
          <t>통합</t>
        </is>
      </c>
      <c r="L1265" s="357" t="n">
        <v>8</v>
      </c>
      <c r="M1265" s="358" t="inlineStr">
        <is>
          <t xml:space="preserve">683.5 / </t>
        </is>
      </c>
      <c r="N1265" s="359" t="n">
        <v>1000</v>
      </c>
      <c r="O1265" s="360" t="inlineStr">
        <is>
          <t>표점</t>
        </is>
      </c>
      <c r="P1265" s="343" t="inlineStr">
        <is>
          <t>표점</t>
        </is>
      </c>
      <c r="Q1265" s="342" t="inlineStr">
        <is>
          <t>2과목</t>
        </is>
      </c>
      <c r="R1265" s="344" t="n">
        <v>30</v>
      </c>
      <c r="S1265" s="345" t="n">
        <v>25</v>
      </c>
      <c r="T1265" s="362" t="n">
        <v>25</v>
      </c>
      <c r="U1265" s="361" t="n">
        <v>79.7</v>
      </c>
      <c r="V1265" s="346" t="n">
        <v>118.5594119118281</v>
      </c>
      <c r="W1265" s="348" t="n">
        <v>118.4465720892845</v>
      </c>
      <c r="X1265" s="347" t="n">
        <v>59.84</v>
      </c>
      <c r="Y1265" s="357" t="inlineStr"/>
      <c r="Z1265" s="365" t="inlineStr">
        <is>
          <t>2등급</t>
        </is>
      </c>
      <c r="AA1265" s="350" t="n">
        <v>198</v>
      </c>
      <c r="AB1265" s="349" t="inlineStr">
        <is>
          <t>만점</t>
        </is>
      </c>
      <c r="AC1265" s="350" t="n">
        <v>10</v>
      </c>
      <c r="AD1265" s="349" t="inlineStr">
        <is>
          <t>만점</t>
        </is>
      </c>
      <c r="AE1265" s="364" t="n">
        <v>0</v>
      </c>
      <c r="AF1265" s="366" t="n">
        <v>0</v>
      </c>
      <c r="AG1265" s="363" t="n">
        <v>0</v>
      </c>
      <c r="AH1265" s="635" t="inlineStr"/>
      <c r="AL1265" s="487" t="inlineStr">
        <is>
          <t>부산대 일반사회교육과</t>
        </is>
      </c>
      <c r="AM1265" s="477" t="inlineStr">
        <is>
          <t>통합</t>
        </is>
      </c>
      <c r="AN1265" s="637" t="n">
        <v>100</v>
      </c>
      <c r="AO1265" s="478" t="n">
        <v>-1570</v>
      </c>
      <c r="AP1265" s="463" t="n">
        <v>-719</v>
      </c>
      <c r="AQ1265" s="479" t="n">
        <v>-851</v>
      </c>
      <c r="AR1265" s="476" t="inlineStr">
        <is>
          <t>17.05 → 15.99</t>
        </is>
      </c>
      <c r="BA1265" s="313" t="inlineStr">
        <is>
          <t>통합인문544</t>
        </is>
      </c>
    </row>
    <row r="1266" ht="16.5" customHeight="1" s="671">
      <c r="B1266" s="367" t="inlineStr">
        <is>
          <t>17.05</t>
        </is>
      </c>
      <c r="C1266" s="351" t="inlineStr">
        <is>
          <t>36,999</t>
        </is>
      </c>
      <c r="D1266" s="727" t="n">
        <v>-1570</v>
      </c>
      <c r="E1266" s="352" t="inlineStr"/>
      <c r="F1266" s="341" t="n">
        <v>79.69</v>
      </c>
      <c r="G1266" s="355" t="inlineStr">
        <is>
          <t>356.25</t>
        </is>
      </c>
      <c r="H1266" s="356" t="inlineStr">
        <is>
          <t>362.69</t>
        </is>
      </c>
      <c r="I1266" s="354" t="inlineStr">
        <is>
          <t>가톨릭대</t>
        </is>
      </c>
      <c r="J1266" s="340" t="inlineStr">
        <is>
          <t>자유전공학부(일반전형)</t>
        </is>
      </c>
      <c r="K1266" s="339" t="inlineStr">
        <is>
          <t>자연</t>
        </is>
      </c>
      <c r="L1266" s="357" t="n">
        <v>120</v>
      </c>
      <c r="M1266" s="358" t="inlineStr">
        <is>
          <t xml:space="preserve">842.5 / </t>
        </is>
      </c>
      <c r="N1266" s="359" t="n">
        <v>1000</v>
      </c>
      <c r="O1266" s="360" t="inlineStr">
        <is>
          <t>백분위</t>
        </is>
      </c>
      <c r="P1266" s="343" t="inlineStr">
        <is>
          <t>백분위</t>
        </is>
      </c>
      <c r="Q1266" s="342" t="inlineStr">
        <is>
          <t>1과목</t>
        </is>
      </c>
      <c r="R1266" s="344" t="n">
        <v>25</v>
      </c>
      <c r="S1266" s="345" t="n">
        <v>35</v>
      </c>
      <c r="T1266" s="362" t="n">
        <v>20</v>
      </c>
      <c r="U1266" s="361" t="n">
        <v>79.69</v>
      </c>
      <c r="V1266" s="346" t="n">
        <v>118.5546875</v>
      </c>
      <c r="W1266" s="348" t="n">
        <v>118.4439655172414</v>
      </c>
      <c r="X1266" s="347" t="n">
        <v>59.63</v>
      </c>
      <c r="Y1266" s="357" t="inlineStr"/>
      <c r="Z1266" s="365" t="inlineStr">
        <is>
          <t>2등급</t>
        </is>
      </c>
      <c r="AA1266" s="350" t="n">
        <v>195</v>
      </c>
      <c r="AB1266" s="349" t="inlineStr">
        <is>
          <t>만점</t>
        </is>
      </c>
      <c r="AC1266" s="350" t="n">
        <v>10</v>
      </c>
      <c r="AD1266" s="349" t="inlineStr">
        <is>
          <t>만점</t>
        </is>
      </c>
      <c r="AE1266" s="364" t="n">
        <v>0</v>
      </c>
      <c r="AF1266" s="366" t="n">
        <v>0</v>
      </c>
      <c r="AG1266" s="363" t="n">
        <v>0</v>
      </c>
      <c r="AH1266" s="635" t="inlineStr"/>
      <c r="AL1266" s="487" t="inlineStr">
        <is>
          <t>가톨릭대 자유전공학부(일반전형)</t>
        </is>
      </c>
      <c r="AM1266" s="477" t="inlineStr">
        <is>
          <t>자연</t>
        </is>
      </c>
      <c r="AN1266" s="637" t="n">
        <v>100</v>
      </c>
      <c r="AO1266" s="478" t="n">
        <v>-1570</v>
      </c>
      <c r="AP1266" s="463" t="n">
        <v>-1570</v>
      </c>
      <c r="AQ1266" s="479" t="n">
        <v>0</v>
      </c>
      <c r="AR1266" s="476" t="inlineStr">
        <is>
          <t>17.05 → 15.60</t>
        </is>
      </c>
      <c r="BA1266" s="313" t="inlineStr">
        <is>
          <t>통합인문545</t>
        </is>
      </c>
    </row>
    <row r="1267" ht="16.5" customHeight="1" s="671">
      <c r="B1267" s="367" t="inlineStr">
        <is>
          <t>17.05</t>
        </is>
      </c>
      <c r="C1267" s="351" t="inlineStr">
        <is>
          <t>36,999</t>
        </is>
      </c>
      <c r="D1267" s="727" t="n">
        <v>-1570</v>
      </c>
      <c r="E1267" s="352" t="inlineStr"/>
      <c r="F1267" s="341" t="n">
        <v>79.69</v>
      </c>
      <c r="G1267" s="355" t="inlineStr">
        <is>
          <t>356.25</t>
        </is>
      </c>
      <c r="H1267" s="356" t="inlineStr">
        <is>
          <t>362.69</t>
        </is>
      </c>
      <c r="I1267" s="354" t="inlineStr">
        <is>
          <t>가톨릭대</t>
        </is>
      </c>
      <c r="J1267" s="340" t="inlineStr">
        <is>
          <t>자연공학계열(일반전형)</t>
        </is>
      </c>
      <c r="K1267" s="339" t="inlineStr">
        <is>
          <t>자연</t>
        </is>
      </c>
      <c r="L1267" s="357" t="n">
        <v>81</v>
      </c>
      <c r="M1267" s="358" t="inlineStr">
        <is>
          <t xml:space="preserve">842.5 / </t>
        </is>
      </c>
      <c r="N1267" s="359" t="n">
        <v>1000</v>
      </c>
      <c r="O1267" s="360" t="inlineStr">
        <is>
          <t>백분위</t>
        </is>
      </c>
      <c r="P1267" s="343" t="inlineStr">
        <is>
          <t>백분위</t>
        </is>
      </c>
      <c r="Q1267" s="342" t="inlineStr">
        <is>
          <t>1과목</t>
        </is>
      </c>
      <c r="R1267" s="344" t="n">
        <v>25</v>
      </c>
      <c r="S1267" s="345" t="n">
        <v>35</v>
      </c>
      <c r="T1267" s="362" t="n">
        <v>20</v>
      </c>
      <c r="U1267" s="361" t="n">
        <v>79.69</v>
      </c>
      <c r="V1267" s="346" t="n">
        <v>118.5546875</v>
      </c>
      <c r="W1267" s="348" t="n">
        <v>118.4439655172414</v>
      </c>
      <c r="X1267" s="347" t="n">
        <v>59.63</v>
      </c>
      <c r="Y1267" s="357" t="inlineStr"/>
      <c r="Z1267" s="365" t="inlineStr">
        <is>
          <t>2등급</t>
        </is>
      </c>
      <c r="AA1267" s="350" t="n">
        <v>195</v>
      </c>
      <c r="AB1267" s="349" t="inlineStr">
        <is>
          <t>만점</t>
        </is>
      </c>
      <c r="AC1267" s="350" t="n">
        <v>10</v>
      </c>
      <c r="AD1267" s="349" t="inlineStr">
        <is>
          <t>만점</t>
        </is>
      </c>
      <c r="AE1267" s="364" t="n">
        <v>0</v>
      </c>
      <c r="AF1267" s="366" t="n">
        <v>0</v>
      </c>
      <c r="AG1267" s="363" t="n">
        <v>0</v>
      </c>
      <c r="AH1267" s="635" t="inlineStr"/>
      <c r="AL1267" s="487" t="inlineStr">
        <is>
          <t>가톨릭대 자연공학계열(일반전형)</t>
        </is>
      </c>
      <c r="AM1267" s="477" t="inlineStr">
        <is>
          <t>자연</t>
        </is>
      </c>
      <c r="AN1267" s="637" t="n">
        <v>100</v>
      </c>
      <c r="AO1267" s="478" t="n">
        <v>-1570</v>
      </c>
      <c r="AP1267" s="463" t="n">
        <v>-1570</v>
      </c>
      <c r="AQ1267" s="479" t="n">
        <v>0</v>
      </c>
      <c r="AR1267" s="476" t="inlineStr">
        <is>
          <t>17.05 → 15.60</t>
        </is>
      </c>
      <c r="BA1267" s="313" t="inlineStr">
        <is>
          <t>통합인문546</t>
        </is>
      </c>
    </row>
    <row r="1268" ht="16.5" customHeight="1" s="671">
      <c r="B1268" s="367" t="inlineStr">
        <is>
          <t>17.05</t>
        </is>
      </c>
      <c r="C1268" s="351" t="inlineStr">
        <is>
          <t>36,999</t>
        </is>
      </c>
      <c r="D1268" s="727" t="n">
        <v>-1570</v>
      </c>
      <c r="E1268" s="352" t="inlineStr">
        <is>
          <t>356.24</t>
        </is>
      </c>
      <c r="F1268" s="341" t="n">
        <v>79.69</v>
      </c>
      <c r="G1268" s="355" t="inlineStr">
        <is>
          <t>356.67</t>
        </is>
      </c>
      <c r="H1268" s="356" t="inlineStr">
        <is>
          <t>362.43</t>
        </is>
      </c>
      <c r="I1268" s="354" t="inlineStr">
        <is>
          <t>명지대</t>
        </is>
      </c>
      <c r="J1268" s="340" t="inlineStr">
        <is>
          <t>인문대학</t>
        </is>
      </c>
      <c r="K1268" s="339" t="inlineStr">
        <is>
          <t>통합</t>
        </is>
      </c>
      <c r="L1268" s="357" t="n">
        <v>85</v>
      </c>
      <c r="M1268" s="358" t="inlineStr">
        <is>
          <t xml:space="preserve">836.5 / </t>
        </is>
      </c>
      <c r="N1268" s="359" t="n">
        <v>1000</v>
      </c>
      <c r="O1268" s="360" t="inlineStr">
        <is>
          <t>백분위</t>
        </is>
      </c>
      <c r="P1268" s="343" t="inlineStr">
        <is>
          <t>백분위</t>
        </is>
      </c>
      <c r="Q1268" s="342" t="inlineStr">
        <is>
          <t>1과목</t>
        </is>
      </c>
      <c r="R1268" s="344" t="n">
        <v>35</v>
      </c>
      <c r="S1268" s="345" t="n">
        <v>25</v>
      </c>
      <c r="T1268" s="362" t="n">
        <v>20</v>
      </c>
      <c r="U1268" s="361" t="n">
        <v>79.69</v>
      </c>
      <c r="V1268" s="346" t="n">
        <v>118.5546875</v>
      </c>
      <c r="W1268" s="348" t="n">
        <v>118.4439655172414</v>
      </c>
      <c r="X1268" s="347" t="n">
        <v>59.84</v>
      </c>
      <c r="Y1268" s="357" t="inlineStr"/>
      <c r="Z1268" s="365" t="inlineStr">
        <is>
          <t>2등급</t>
        </is>
      </c>
      <c r="AA1268" s="350" t="n">
        <v>196</v>
      </c>
      <c r="AB1268" s="349" t="inlineStr">
        <is>
          <t>만점</t>
        </is>
      </c>
      <c r="AC1268" s="350" t="n">
        <v>3</v>
      </c>
      <c r="AD1268" s="349" t="inlineStr">
        <is>
          <t>만점</t>
        </is>
      </c>
      <c r="AE1268" s="364" t="n">
        <v>0</v>
      </c>
      <c r="AF1268" s="366" t="n">
        <v>0</v>
      </c>
      <c r="AG1268" s="363" t="n">
        <v>0</v>
      </c>
      <c r="AH1268" s="635" t="inlineStr"/>
      <c r="AL1268" s="487" t="inlineStr">
        <is>
          <t>명지대 인문대학</t>
        </is>
      </c>
      <c r="AM1268" s="477" t="inlineStr">
        <is>
          <t>통합</t>
        </is>
      </c>
      <c r="AN1268" s="637" t="n">
        <v>100</v>
      </c>
      <c r="AO1268" s="478" t="n">
        <v>-1570</v>
      </c>
      <c r="AP1268" s="463" t="n">
        <v>-719</v>
      </c>
      <c r="AQ1268" s="479" t="n">
        <v>-851</v>
      </c>
      <c r="AR1268" s="476" t="inlineStr">
        <is>
          <t>17.06 → 16.00</t>
        </is>
      </c>
      <c r="BA1268" s="313" t="inlineStr">
        <is>
          <t>통합인문547</t>
        </is>
      </c>
    </row>
    <row r="1269" ht="16.5" customHeight="1" s="671">
      <c r="B1269" s="367" t="inlineStr">
        <is>
          <t>17.05</t>
        </is>
      </c>
      <c r="C1269" s="351" t="inlineStr">
        <is>
          <t>36,999</t>
        </is>
      </c>
      <c r="D1269" s="727" t="n">
        <v>-1570</v>
      </c>
      <c r="E1269" s="352" t="inlineStr">
        <is>
          <t>356.24</t>
        </is>
      </c>
      <c r="F1269" s="341" t="n">
        <v>79.69</v>
      </c>
      <c r="G1269" s="355" t="inlineStr">
        <is>
          <t>356.67</t>
        </is>
      </c>
      <c r="H1269" s="356" t="inlineStr">
        <is>
          <t>362.43</t>
        </is>
      </c>
      <c r="I1269" s="354" t="inlineStr">
        <is>
          <t>단국대</t>
        </is>
      </c>
      <c r="J1269" s="340" t="inlineStr">
        <is>
          <t>상담학과</t>
        </is>
      </c>
      <c r="K1269" s="339" t="inlineStr">
        <is>
          <t>통합</t>
        </is>
      </c>
      <c r="L1269" s="357" t="n">
        <v>14</v>
      </c>
      <c r="M1269" s="358" t="inlineStr">
        <is>
          <t xml:space="preserve">838.5 / </t>
        </is>
      </c>
      <c r="N1269" s="359" t="n">
        <v>1000</v>
      </c>
      <c r="O1269" s="360" t="inlineStr">
        <is>
          <t>백분위</t>
        </is>
      </c>
      <c r="P1269" s="343" t="inlineStr">
        <is>
          <t>백분위</t>
        </is>
      </c>
      <c r="Q1269" s="342" t="inlineStr">
        <is>
          <t>2과목</t>
        </is>
      </c>
      <c r="R1269" s="344" t="n">
        <v>35</v>
      </c>
      <c r="S1269" s="345" t="n">
        <v>25</v>
      </c>
      <c r="T1269" s="362" t="n">
        <v>20</v>
      </c>
      <c r="U1269" s="361" t="n">
        <v>79.69</v>
      </c>
      <c r="V1269" s="346" t="n">
        <v>118.5546875</v>
      </c>
      <c r="W1269" s="348" t="n">
        <v>118.4439655172414</v>
      </c>
      <c r="X1269" s="347" t="n">
        <v>59.84</v>
      </c>
      <c r="Y1269" s="357" t="inlineStr"/>
      <c r="Z1269" s="365" t="inlineStr">
        <is>
          <t>2등급</t>
        </is>
      </c>
      <c r="AA1269" s="350" t="n">
        <v>196</v>
      </c>
      <c r="AB1269" s="349" t="inlineStr">
        <is>
          <t>만점</t>
        </is>
      </c>
      <c r="AC1269" s="350" t="n">
        <v>5</v>
      </c>
      <c r="AD1269" s="349" t="inlineStr">
        <is>
          <t>만점</t>
        </is>
      </c>
      <c r="AE1269" s="364" t="n">
        <v>0</v>
      </c>
      <c r="AF1269" s="366" t="n">
        <v>0</v>
      </c>
      <c r="AG1269" s="363" t="n">
        <v>0</v>
      </c>
      <c r="AH1269" s="635" t="inlineStr"/>
      <c r="AL1269" s="487" t="inlineStr">
        <is>
          <t>단국대 상담학과</t>
        </is>
      </c>
      <c r="AM1269" s="477" t="inlineStr">
        <is>
          <t>통합</t>
        </is>
      </c>
      <c r="AN1269" s="637" t="n">
        <v>100</v>
      </c>
      <c r="AO1269" s="478" t="n">
        <v>-1570</v>
      </c>
      <c r="AP1269" s="463" t="n">
        <v>-719</v>
      </c>
      <c r="AQ1269" s="479" t="n">
        <v>-851</v>
      </c>
      <c r="AR1269" s="476" t="inlineStr">
        <is>
          <t>17.06 → 16.00</t>
        </is>
      </c>
      <c r="BA1269" s="313" t="inlineStr">
        <is>
          <t>자연709</t>
        </is>
      </c>
    </row>
    <row r="1270" ht="16.5" customHeight="1" s="671">
      <c r="B1270" s="367" t="inlineStr">
        <is>
          <t>17.09</t>
        </is>
      </c>
      <c r="C1270" s="351" t="inlineStr">
        <is>
          <t>37,085</t>
        </is>
      </c>
      <c r="D1270" s="727" t="n">
        <v>-1570</v>
      </c>
      <c r="E1270" s="352" t="inlineStr"/>
      <c r="F1270" s="341" t="n">
        <v>79.64</v>
      </c>
      <c r="G1270" s="355" t="inlineStr">
        <is>
          <t>356.18</t>
        </is>
      </c>
      <c r="H1270" s="356" t="inlineStr">
        <is>
          <t>362.64</t>
        </is>
      </c>
      <c r="I1270" s="354" t="inlineStr">
        <is>
          <t>부산대</t>
        </is>
      </c>
      <c r="J1270" s="340" t="inlineStr">
        <is>
          <t>산업공학과</t>
        </is>
      </c>
      <c r="K1270" s="339" t="inlineStr">
        <is>
          <t>자연</t>
        </is>
      </c>
      <c r="L1270" s="357" t="n">
        <v>23</v>
      </c>
      <c r="M1270" s="358" t="inlineStr">
        <is>
          <t xml:space="preserve">683 / </t>
        </is>
      </c>
      <c r="N1270" s="359" t="n">
        <v>1000</v>
      </c>
      <c r="O1270" s="360" t="inlineStr">
        <is>
          <t>표점</t>
        </is>
      </c>
      <c r="P1270" s="343" t="inlineStr">
        <is>
          <t>표점</t>
        </is>
      </c>
      <c r="Q1270" s="342" t="inlineStr">
        <is>
          <t>2과목</t>
        </is>
      </c>
      <c r="R1270" s="344" t="n">
        <v>20</v>
      </c>
      <c r="S1270" s="345" t="n">
        <v>30</v>
      </c>
      <c r="T1270" s="362" t="n">
        <v>30</v>
      </c>
      <c r="U1270" s="361" t="n">
        <v>79.64</v>
      </c>
      <c r="V1270" s="346" t="n">
        <v>118.5279999645967</v>
      </c>
      <c r="W1270" s="348" t="n">
        <v>118.4292413597775</v>
      </c>
      <c r="X1270" s="347" t="n">
        <v>59.61</v>
      </c>
      <c r="Y1270" s="357" t="inlineStr"/>
      <c r="Z1270" s="365" t="inlineStr">
        <is>
          <t>2등급</t>
        </is>
      </c>
      <c r="AA1270" s="350" t="n">
        <v>198</v>
      </c>
      <c r="AB1270" s="349" t="inlineStr">
        <is>
          <t>만점</t>
        </is>
      </c>
      <c r="AC1270" s="350" t="n">
        <v>10</v>
      </c>
      <c r="AD1270" s="349" t="inlineStr">
        <is>
          <t>만점</t>
        </is>
      </c>
      <c r="AE1270" s="364" t="n">
        <v>0</v>
      </c>
      <c r="AF1270" s="366" t="n">
        <v>0</v>
      </c>
      <c r="AG1270" s="363" t="n">
        <v>0</v>
      </c>
      <c r="AH1270" s="635" t="inlineStr"/>
      <c r="AL1270" s="487" t="inlineStr">
        <is>
          <t>부산대 산업공학과</t>
        </is>
      </c>
      <c r="AM1270" s="477" t="inlineStr">
        <is>
          <t>자연</t>
        </is>
      </c>
      <c r="AN1270" s="637" t="n">
        <v>100</v>
      </c>
      <c r="AO1270" s="478" t="n">
        <v>-1570</v>
      </c>
      <c r="AP1270" s="463" t="n">
        <v>-1570</v>
      </c>
      <c r="AQ1270" s="479" t="n">
        <v>0</v>
      </c>
      <c r="AR1270" s="476" t="inlineStr">
        <is>
          <t>17.10 → 15.65</t>
        </is>
      </c>
      <c r="BA1270" s="313" t="inlineStr">
        <is>
          <t>자연710</t>
        </is>
      </c>
    </row>
    <row r="1271" ht="16.5" customHeight="1" s="671">
      <c r="B1271" s="367" t="inlineStr">
        <is>
          <t>17.11</t>
        </is>
      </c>
      <c r="C1271" s="351" t="inlineStr">
        <is>
          <t>37,129</t>
        </is>
      </c>
      <c r="D1271" s="727" t="n">
        <v>-1570</v>
      </c>
      <c r="E1271" s="352" t="inlineStr"/>
      <c r="F1271" s="341" t="n">
        <v>79.64</v>
      </c>
      <c r="G1271" s="355" t="inlineStr">
        <is>
          <t>356.16</t>
        </is>
      </c>
      <c r="H1271" s="356" t="inlineStr">
        <is>
          <t>362.59</t>
        </is>
      </c>
      <c r="I1271" s="354" t="inlineStr">
        <is>
          <t>한양대(ERICA)</t>
        </is>
      </c>
      <c r="J1271" s="340" t="inlineStr">
        <is>
          <t>건축공학</t>
        </is>
      </c>
      <c r="K1271" s="339" t="inlineStr">
        <is>
          <t>자연</t>
        </is>
      </c>
      <c r="L1271" s="357" t="n">
        <v>13</v>
      </c>
      <c r="M1271" s="358" t="inlineStr">
        <is>
          <t xml:space="preserve">889.82 / </t>
        </is>
      </c>
      <c r="N1271" s="359" t="n">
        <v>1000</v>
      </c>
      <c r="O1271" s="360" t="inlineStr">
        <is>
          <t>표점/만점</t>
        </is>
      </c>
      <c r="P1271" s="343" t="inlineStr">
        <is>
          <t>변표/만점</t>
        </is>
      </c>
      <c r="Q1271" s="342" t="inlineStr">
        <is>
          <t>2과목</t>
        </is>
      </c>
      <c r="R1271" s="344" t="n">
        <v>25</v>
      </c>
      <c r="S1271" s="345" t="n">
        <v>35</v>
      </c>
      <c r="T1271" s="362" t="n">
        <v>25</v>
      </c>
      <c r="U1271" s="361" t="n">
        <v>79.64</v>
      </c>
      <c r="V1271" s="346" t="n">
        <v>118.522254865106</v>
      </c>
      <c r="W1271" s="348" t="n">
        <v>118.4260716497137</v>
      </c>
      <c r="X1271" s="347" t="n">
        <v>59.61</v>
      </c>
      <c r="Y1271" s="357" t="n">
        <v>60.18</v>
      </c>
      <c r="Z1271" s="365" t="inlineStr">
        <is>
          <t>2등급</t>
        </is>
      </c>
      <c r="AA1271" s="350" t="n">
        <v>149.25</v>
      </c>
      <c r="AB1271" s="349" t="inlineStr">
        <is>
          <t>만점</t>
        </is>
      </c>
      <c r="AC1271" s="350" t="n">
        <v>10</v>
      </c>
      <c r="AD1271" s="349" t="inlineStr">
        <is>
          <t>만점</t>
        </is>
      </c>
      <c r="AE1271" s="364" t="n">
        <v>0</v>
      </c>
      <c r="AF1271" s="366" t="n">
        <v>6.448</v>
      </c>
      <c r="AG1271" s="363" t="n">
        <v>0</v>
      </c>
      <c r="AH1271" s="635" t="inlineStr">
        <is>
          <t xml:space="preserve"> 과3%가산</t>
        </is>
      </c>
      <c r="AL1271" s="487" t="inlineStr">
        <is>
          <t>한양대(ERICA) 건축공학</t>
        </is>
      </c>
      <c r="AM1271" s="477" t="inlineStr">
        <is>
          <t>자연</t>
        </is>
      </c>
      <c r="AN1271" s="637" t="n">
        <v>100</v>
      </c>
      <c r="AO1271" s="478" t="n">
        <v>-1570</v>
      </c>
      <c r="AP1271" s="463" t="n">
        <v>-1570</v>
      </c>
      <c r="AQ1271" s="479" t="n">
        <v>0</v>
      </c>
      <c r="AR1271" s="476" t="inlineStr">
        <is>
          <t>17.11 → 15.66</t>
        </is>
      </c>
      <c r="BA1271" s="313" t="inlineStr">
        <is>
          <t>자연711</t>
        </is>
      </c>
    </row>
    <row r="1272" ht="16.5" customHeight="1" s="671">
      <c r="B1272" s="367" t="inlineStr">
        <is>
          <t>17.12</t>
        </is>
      </c>
      <c r="C1272" s="351" t="inlineStr">
        <is>
          <t>37,150</t>
        </is>
      </c>
      <c r="D1272" s="727" t="n">
        <v>-1570</v>
      </c>
      <c r="E1272" s="352" t="inlineStr">
        <is>
          <t>356.15</t>
        </is>
      </c>
      <c r="F1272" s="341" t="n">
        <v>79.63</v>
      </c>
      <c r="G1272" s="355" t="inlineStr">
        <is>
          <t>356.57</t>
        </is>
      </c>
      <c r="H1272" s="356" t="inlineStr">
        <is>
          <t>362.33</t>
        </is>
      </c>
      <c r="I1272" s="354" t="inlineStr">
        <is>
          <t>가천대</t>
        </is>
      </c>
      <c r="J1272" s="340" t="inlineStr">
        <is>
          <t>법과대학</t>
        </is>
      </c>
      <c r="K1272" s="339" t="inlineStr">
        <is>
          <t>통합</t>
        </is>
      </c>
      <c r="L1272" s="357" t="n">
        <v>54</v>
      </c>
      <c r="M1272" s="358" t="inlineStr">
        <is>
          <t xml:space="preserve">82.7 / </t>
        </is>
      </c>
      <c r="N1272" s="359" t="n">
        <v>100</v>
      </c>
      <c r="O1272" s="360" t="inlineStr">
        <is>
          <t>백분위</t>
        </is>
      </c>
      <c r="P1272" s="343" t="inlineStr">
        <is>
          <t>백분위</t>
        </is>
      </c>
      <c r="Q1272" s="342" t="inlineStr">
        <is>
          <t>1과목</t>
        </is>
      </c>
      <c r="R1272" s="344" t="n">
        <v>35</v>
      </c>
      <c r="S1272" s="345" t="n">
        <v>25</v>
      </c>
      <c r="T1272" s="362" t="n">
        <v>20</v>
      </c>
      <c r="U1272" s="361" t="n">
        <v>79.63</v>
      </c>
      <c r="V1272" s="346" t="n">
        <v>118.515625</v>
      </c>
      <c r="W1272" s="348" t="n">
        <v>118.4224137931034</v>
      </c>
      <c r="X1272" s="347" t="n">
        <v>59.82</v>
      </c>
      <c r="Y1272" s="357" t="inlineStr"/>
      <c r="Z1272" s="365" t="inlineStr">
        <is>
          <t>2등급</t>
        </is>
      </c>
      <c r="AA1272" s="350" t="n">
        <v>19</v>
      </c>
      <c r="AB1272" s="349" t="inlineStr">
        <is>
          <t>만점</t>
        </is>
      </c>
      <c r="AC1272" s="350" t="n">
        <v>0</v>
      </c>
      <c r="AD1272" s="349" t="inlineStr">
        <is>
          <t>만점</t>
        </is>
      </c>
      <c r="AE1272" s="364" t="n">
        <v>0</v>
      </c>
      <c r="AF1272" s="366" t="n">
        <v>0</v>
      </c>
      <c r="AG1272" s="363" t="n">
        <v>0</v>
      </c>
      <c r="AH1272" s="635" t="inlineStr"/>
      <c r="AL1272" s="487" t="inlineStr">
        <is>
          <t>가천대 법과대학</t>
        </is>
      </c>
      <c r="AM1272" s="477" t="inlineStr">
        <is>
          <t>통합</t>
        </is>
      </c>
      <c r="AN1272" s="637" t="n">
        <v>100</v>
      </c>
      <c r="AO1272" s="478" t="n">
        <v>-1570</v>
      </c>
      <c r="AP1272" s="463" t="n">
        <v>-718</v>
      </c>
      <c r="AQ1272" s="479" t="n">
        <v>-852</v>
      </c>
      <c r="AR1272" s="476" t="inlineStr">
        <is>
          <t>17.13 → 16.07</t>
        </is>
      </c>
      <c r="BA1272" s="313" t="inlineStr">
        <is>
          <t>자연712</t>
        </is>
      </c>
    </row>
    <row r="1273" ht="16.5" customHeight="1" s="671">
      <c r="B1273" s="367" t="inlineStr">
        <is>
          <t>17.13</t>
        </is>
      </c>
      <c r="C1273" s="351" t="inlineStr">
        <is>
          <t>37,172</t>
        </is>
      </c>
      <c r="D1273" s="727" t="n">
        <v>-1570</v>
      </c>
      <c r="E1273" s="352" t="inlineStr"/>
      <c r="F1273" s="341" t="n">
        <v>79.62</v>
      </c>
      <c r="G1273" s="355" t="inlineStr">
        <is>
          <t>356.13</t>
        </is>
      </c>
      <c r="H1273" s="356" t="inlineStr">
        <is>
          <t>362.53</t>
        </is>
      </c>
      <c r="I1273" s="354" t="inlineStr">
        <is>
          <t>상명대</t>
        </is>
      </c>
      <c r="J1273" s="340" t="inlineStr">
        <is>
          <t>화공신소재전공</t>
        </is>
      </c>
      <c r="K1273" s="339" t="inlineStr">
        <is>
          <t>자연</t>
        </is>
      </c>
      <c r="L1273" s="357" t="n">
        <v>10</v>
      </c>
      <c r="M1273" s="358" t="inlineStr">
        <is>
          <t xml:space="preserve">878.75 / </t>
        </is>
      </c>
      <c r="N1273" s="359" t="n">
        <v>1000</v>
      </c>
      <c r="O1273" s="360" t="inlineStr">
        <is>
          <t>백분위</t>
        </is>
      </c>
      <c r="P1273" s="343" t="inlineStr">
        <is>
          <t>백분위</t>
        </is>
      </c>
      <c r="Q1273" s="342" t="inlineStr">
        <is>
          <t>1과목</t>
        </is>
      </c>
      <c r="R1273" s="344" t="n">
        <v>25</v>
      </c>
      <c r="S1273" s="345" t="n">
        <v>35</v>
      </c>
      <c r="T1273" s="362" t="n">
        <v>20</v>
      </c>
      <c r="U1273" s="361" t="n">
        <v>79.62</v>
      </c>
      <c r="V1273" s="346" t="n">
        <v>118.5096153846154</v>
      </c>
      <c r="W1273" s="348" t="n">
        <v>118.4190981432361</v>
      </c>
      <c r="X1273" s="347" t="n">
        <v>59.6</v>
      </c>
      <c r="Y1273" s="357" t="inlineStr"/>
      <c r="Z1273" s="365" t="inlineStr">
        <is>
          <t>2등급</t>
        </is>
      </c>
      <c r="AA1273" s="350" t="n">
        <v>196</v>
      </c>
      <c r="AB1273" s="349" t="inlineStr">
        <is>
          <t>만점</t>
        </is>
      </c>
      <c r="AC1273" s="350" t="n">
        <v>10</v>
      </c>
      <c r="AD1273" s="349" t="inlineStr">
        <is>
          <t>만점</t>
        </is>
      </c>
      <c r="AE1273" s="364" t="n">
        <v>0</v>
      </c>
      <c r="AF1273" s="366" t="n">
        <v>35.829</v>
      </c>
      <c r="AG1273" s="363" t="n">
        <v>0</v>
      </c>
      <c r="AH1273" s="635" t="inlineStr">
        <is>
          <t xml:space="preserve"> 미기10%과5%</t>
        </is>
      </c>
      <c r="AL1273" s="487" t="inlineStr">
        <is>
          <t>상명대 화공신소재전공</t>
        </is>
      </c>
      <c r="AM1273" s="477" t="inlineStr">
        <is>
          <t>자연</t>
        </is>
      </c>
      <c r="AN1273" s="637" t="n">
        <v>100</v>
      </c>
      <c r="AO1273" s="478" t="n">
        <v>-1570</v>
      </c>
      <c r="AP1273" s="463" t="n">
        <v>-1570</v>
      </c>
      <c r="AQ1273" s="479" t="n">
        <v>0</v>
      </c>
      <c r="AR1273" s="476" t="inlineStr">
        <is>
          <t>17.13 → 15.68</t>
        </is>
      </c>
      <c r="BA1273" s="313" t="inlineStr">
        <is>
          <t>자연713</t>
        </is>
      </c>
    </row>
    <row r="1274" ht="16.5" customHeight="1" s="671">
      <c r="B1274" s="367" t="inlineStr">
        <is>
          <t>17.16</t>
        </is>
      </c>
      <c r="C1274" s="351" t="inlineStr">
        <is>
          <t>37,237</t>
        </is>
      </c>
      <c r="D1274" s="727" t="n">
        <v>-1570</v>
      </c>
      <c r="E1274" s="352" t="inlineStr"/>
      <c r="F1274" s="341" t="n">
        <v>79.59</v>
      </c>
      <c r="G1274" s="355" t="inlineStr">
        <is>
          <t>356.09</t>
        </is>
      </c>
      <c r="H1274" s="356" t="inlineStr">
        <is>
          <t>362.45</t>
        </is>
      </c>
      <c r="I1274" s="354" t="inlineStr">
        <is>
          <t>한양대(ERICA)</t>
        </is>
      </c>
      <c r="J1274" s="340" t="inlineStr">
        <is>
          <t>분자의약</t>
        </is>
      </c>
      <c r="K1274" s="339" t="inlineStr">
        <is>
          <t>자연</t>
        </is>
      </c>
      <c r="L1274" s="357" t="n">
        <v>15</v>
      </c>
      <c r="M1274" s="358" t="inlineStr">
        <is>
          <t xml:space="preserve">889.66 / </t>
        </is>
      </c>
      <c r="N1274" s="359" t="n">
        <v>1000</v>
      </c>
      <c r="O1274" s="360" t="inlineStr">
        <is>
          <t>표점/만점</t>
        </is>
      </c>
      <c r="P1274" s="343" t="inlineStr">
        <is>
          <t>변표/만점</t>
        </is>
      </c>
      <c r="Q1274" s="342" t="inlineStr">
        <is>
          <t>2과목</t>
        </is>
      </c>
      <c r="R1274" s="344" t="n">
        <v>25</v>
      </c>
      <c r="S1274" s="345" t="n">
        <v>35</v>
      </c>
      <c r="T1274" s="362" t="n">
        <v>25</v>
      </c>
      <c r="U1274" s="361" t="n">
        <v>79.59</v>
      </c>
      <c r="V1274" s="346" t="n">
        <v>118.4920475407532</v>
      </c>
      <c r="W1274" s="348" t="n">
        <v>118.4094055397259</v>
      </c>
      <c r="X1274" s="347" t="n">
        <v>59.59</v>
      </c>
      <c r="Y1274" s="357" t="n">
        <v>60.16</v>
      </c>
      <c r="Z1274" s="365" t="inlineStr">
        <is>
          <t>2등급</t>
        </is>
      </c>
      <c r="AA1274" s="350" t="n">
        <v>149.25</v>
      </c>
      <c r="AB1274" s="349" t="inlineStr">
        <is>
          <t>만점</t>
        </is>
      </c>
      <c r="AC1274" s="350" t="n">
        <v>10</v>
      </c>
      <c r="AD1274" s="349" t="inlineStr">
        <is>
          <t>만점</t>
        </is>
      </c>
      <c r="AE1274" s="364" t="n">
        <v>0</v>
      </c>
      <c r="AF1274" s="366" t="n">
        <v>6.446</v>
      </c>
      <c r="AG1274" s="363" t="n">
        <v>0</v>
      </c>
      <c r="AH1274" s="635" t="inlineStr">
        <is>
          <t xml:space="preserve"> 과3%가산</t>
        </is>
      </c>
      <c r="AL1274" s="487" t="inlineStr">
        <is>
          <t>한양대(ERICA) 분자의약</t>
        </is>
      </c>
      <c r="AM1274" s="477" t="inlineStr">
        <is>
          <t>자연</t>
        </is>
      </c>
      <c r="AN1274" s="637" t="n">
        <v>100</v>
      </c>
      <c r="AO1274" s="478" t="n">
        <v>-1570</v>
      </c>
      <c r="AP1274" s="463" t="n">
        <v>-1570</v>
      </c>
      <c r="AQ1274" s="479" t="n">
        <v>0</v>
      </c>
      <c r="AR1274" s="476" t="inlineStr">
        <is>
          <t>17.16 → 15.71</t>
        </is>
      </c>
      <c r="BA1274" s="313" t="inlineStr">
        <is>
          <t>통합인문548</t>
        </is>
      </c>
    </row>
    <row r="1275" ht="16.5" customHeight="1" s="671">
      <c r="B1275" s="367" t="inlineStr">
        <is>
          <t>17.19</t>
        </is>
      </c>
      <c r="C1275" s="351" t="inlineStr">
        <is>
          <t>37,302</t>
        </is>
      </c>
      <c r="D1275" s="727" t="n">
        <v>-1570</v>
      </c>
      <c r="E1275" s="352" t="inlineStr">
        <is>
          <t>356.04</t>
        </is>
      </c>
      <c r="F1275" s="341" t="n">
        <v>79.56</v>
      </c>
      <c r="G1275" s="355" t="inlineStr">
        <is>
          <t>356.46</t>
        </is>
      </c>
      <c r="H1275" s="356" t="inlineStr">
        <is>
          <t>362.20</t>
        </is>
      </c>
      <c r="I1275" s="354" t="inlineStr">
        <is>
          <t>인천대</t>
        </is>
      </c>
      <c r="J1275" s="340" t="inlineStr">
        <is>
          <t>스마트물류공학전공</t>
        </is>
      </c>
      <c r="K1275" s="339" t="inlineStr">
        <is>
          <t>통합</t>
        </is>
      </c>
      <c r="L1275" s="357" t="n">
        <v>7</v>
      </c>
      <c r="M1275" s="358" t="inlineStr">
        <is>
          <t xml:space="preserve">814 / </t>
        </is>
      </c>
      <c r="N1275" s="359" t="n">
        <v>1000</v>
      </c>
      <c r="O1275" s="360" t="inlineStr">
        <is>
          <t>백분위</t>
        </is>
      </c>
      <c r="P1275" s="343" t="inlineStr">
        <is>
          <t>백분위</t>
        </is>
      </c>
      <c r="Q1275" s="342" t="inlineStr">
        <is>
          <t>2과목</t>
        </is>
      </c>
      <c r="R1275" s="344" t="n">
        <v>25</v>
      </c>
      <c r="S1275" s="345" t="n">
        <v>35</v>
      </c>
      <c r="T1275" s="362" t="n">
        <v>30</v>
      </c>
      <c r="U1275" s="361" t="n">
        <v>79.56</v>
      </c>
      <c r="V1275" s="346" t="n">
        <v>118.4722222222222</v>
      </c>
      <c r="W1275" s="348" t="n">
        <v>118.3984674329502</v>
      </c>
      <c r="X1275" s="347" t="n">
        <v>59.79</v>
      </c>
      <c r="Y1275" s="357" t="inlineStr"/>
      <c r="Z1275" s="365" t="inlineStr">
        <is>
          <t>2등급</t>
        </is>
      </c>
      <c r="AA1275" s="350" t="n">
        <v>98</v>
      </c>
      <c r="AB1275" s="349" t="inlineStr">
        <is>
          <t>만점</t>
        </is>
      </c>
      <c r="AC1275" s="350" t="n">
        <v>0</v>
      </c>
      <c r="AD1275" s="349" t="inlineStr">
        <is>
          <t>만점</t>
        </is>
      </c>
      <c r="AE1275" s="364" t="n">
        <v>0</v>
      </c>
      <c r="AF1275" s="366" t="n">
        <v>0</v>
      </c>
      <c r="AG1275" s="363" t="n">
        <v>0</v>
      </c>
      <c r="AH1275" s="635" t="inlineStr"/>
      <c r="AL1275" s="487" t="inlineStr">
        <is>
          <t>인천대 스마트물류공학전공</t>
        </is>
      </c>
      <c r="AM1275" s="477" t="inlineStr">
        <is>
          <t>통합</t>
        </is>
      </c>
      <c r="AN1275" s="637" t="n">
        <v>100</v>
      </c>
      <c r="AO1275" s="478" t="n">
        <v>-1570</v>
      </c>
      <c r="AP1275" s="463" t="n">
        <v>-718</v>
      </c>
      <c r="AQ1275" s="479" t="n">
        <v>-852</v>
      </c>
      <c r="AR1275" s="476" t="inlineStr">
        <is>
          <t>17.20 → 16.15</t>
        </is>
      </c>
      <c r="BA1275" s="313" t="inlineStr">
        <is>
          <t>통합인문549</t>
        </is>
      </c>
    </row>
    <row r="1276" ht="16.5" customHeight="1" s="671">
      <c r="B1276" s="367" t="inlineStr">
        <is>
          <t>16.85</t>
        </is>
      </c>
      <c r="C1276" s="351" t="inlineStr">
        <is>
          <t>36,565</t>
        </is>
      </c>
      <c r="D1276" s="727" t="n">
        <v>-1570</v>
      </c>
      <c r="E1276" s="352" t="inlineStr">
        <is>
          <t>356.53</t>
        </is>
      </c>
      <c r="F1276" s="341" t="n">
        <v>79.54000000000001</v>
      </c>
      <c r="G1276" s="355" t="inlineStr">
        <is>
          <t>356.43</t>
        </is>
      </c>
      <c r="H1276" s="356" t="inlineStr">
        <is>
          <t>362.15</t>
        </is>
      </c>
      <c r="I1276" s="354" t="inlineStr">
        <is>
          <t>경북대</t>
        </is>
      </c>
      <c r="J1276" s="340" t="inlineStr">
        <is>
          <t>문헌정보학과</t>
        </is>
      </c>
      <c r="K1276" s="339" t="inlineStr">
        <is>
          <t>통합</t>
        </is>
      </c>
      <c r="L1276" s="357" t="n">
        <v>6</v>
      </c>
      <c r="M1276" s="358" t="inlineStr">
        <is>
          <t xml:space="preserve">652.06 / </t>
        </is>
      </c>
      <c r="N1276" s="359" t="n">
        <v>1000</v>
      </c>
      <c r="O1276" s="360" t="inlineStr">
        <is>
          <t>표점</t>
        </is>
      </c>
      <c r="P1276" s="343" t="inlineStr">
        <is>
          <t>변표</t>
        </is>
      </c>
      <c r="Q1276" s="342" t="inlineStr">
        <is>
          <t>2과목</t>
        </is>
      </c>
      <c r="R1276" s="344" t="n">
        <v>38</v>
      </c>
      <c r="S1276" s="345" t="n">
        <v>25</v>
      </c>
      <c r="T1276" s="362" t="n">
        <v>25</v>
      </c>
      <c r="U1276" s="361" t="n">
        <v>79.54000000000001</v>
      </c>
      <c r="V1276" s="346" t="n">
        <v>118.4605719808461</v>
      </c>
      <c r="W1276" s="348" t="n">
        <v>118.3920397135703</v>
      </c>
      <c r="X1276" s="347" t="n">
        <v>59.79</v>
      </c>
      <c r="Y1276" s="357" t="n">
        <v>60.29</v>
      </c>
      <c r="Z1276" s="365" t="inlineStr">
        <is>
          <t>2등급</t>
        </is>
      </c>
      <c r="AA1276" s="350" t="n">
        <v>121.25</v>
      </c>
      <c r="AB1276" s="349" t="inlineStr">
        <is>
          <t>만점</t>
        </is>
      </c>
      <c r="AC1276" s="350" t="n">
        <v>10</v>
      </c>
      <c r="AD1276" s="349" t="inlineStr">
        <is>
          <t>만점</t>
        </is>
      </c>
      <c r="AE1276" s="364" t="n">
        <v>0</v>
      </c>
      <c r="AF1276" s="366" t="n">
        <v>0</v>
      </c>
      <c r="AG1276" s="363" t="n">
        <v>0</v>
      </c>
      <c r="AH1276" s="635" t="inlineStr">
        <is>
          <t xml:space="preserve"> 과탐(Ⅰ,Ⅱ)/ 과탐(Ⅱ,Ⅱ) 5%가산</t>
        </is>
      </c>
      <c r="AL1276" s="487" t="inlineStr">
        <is>
          <t>경북대 문헌정보학과</t>
        </is>
      </c>
      <c r="AM1276" s="477" t="inlineStr">
        <is>
          <t>통합</t>
        </is>
      </c>
      <c r="AN1276" s="637" t="n">
        <v>100</v>
      </c>
      <c r="AO1276" s="478" t="n">
        <v>-1570</v>
      </c>
      <c r="AP1276" s="463" t="n">
        <v>-718</v>
      </c>
      <c r="AQ1276" s="479" t="n">
        <v>-852</v>
      </c>
      <c r="AR1276" s="476" t="inlineStr">
        <is>
          <t>17.22 → 16.17</t>
        </is>
      </c>
      <c r="BA1276" s="313" t="inlineStr">
        <is>
          <t>통합인문550</t>
        </is>
      </c>
    </row>
    <row r="1277" ht="16.5" customHeight="1" s="671">
      <c r="B1277" s="367" t="inlineStr">
        <is>
          <t>17.22</t>
        </is>
      </c>
      <c r="C1277" s="351" t="inlineStr">
        <is>
          <t>37,367</t>
        </is>
      </c>
      <c r="D1277" s="727" t="n">
        <v>-1570</v>
      </c>
      <c r="E1277" s="352" t="inlineStr"/>
      <c r="F1277" s="341" t="n">
        <v>79.53</v>
      </c>
      <c r="G1277" s="355" t="inlineStr">
        <is>
          <t>356.00</t>
        </is>
      </c>
      <c r="H1277" s="356" t="inlineStr">
        <is>
          <t>362.33</t>
        </is>
      </c>
      <c r="I1277" s="354" t="inlineStr">
        <is>
          <t>경북대</t>
        </is>
      </c>
      <c r="J1277" s="340" t="inlineStr">
        <is>
          <t>수학과</t>
        </is>
      </c>
      <c r="K1277" s="339" t="inlineStr">
        <is>
          <t>자연</t>
        </is>
      </c>
      <c r="L1277" s="357" t="n">
        <v>7</v>
      </c>
      <c r="M1277" s="358" t="inlineStr">
        <is>
          <t xml:space="preserve">651.22 / </t>
        </is>
      </c>
      <c r="N1277" s="359" t="n">
        <v>1000</v>
      </c>
      <c r="O1277" s="360" t="inlineStr">
        <is>
          <t>표점</t>
        </is>
      </c>
      <c r="P1277" s="343" t="inlineStr">
        <is>
          <t>변표</t>
        </is>
      </c>
      <c r="Q1277" s="342" t="inlineStr">
        <is>
          <t>2과목</t>
        </is>
      </c>
      <c r="R1277" s="344" t="n">
        <v>25</v>
      </c>
      <c r="S1277" s="345" t="n">
        <v>38</v>
      </c>
      <c r="T1277" s="362" t="n">
        <v>25</v>
      </c>
      <c r="U1277" s="361" t="n">
        <v>79.53</v>
      </c>
      <c r="V1277" s="346" t="n">
        <v>118.4572684803518</v>
      </c>
      <c r="W1277" s="348" t="n">
        <v>118.3902170926079</v>
      </c>
      <c r="X1277" s="347" t="n">
        <v>59.58</v>
      </c>
      <c r="Y1277" s="357" t="n">
        <v>59.97</v>
      </c>
      <c r="Z1277" s="365" t="inlineStr">
        <is>
          <t>2등급</t>
        </is>
      </c>
      <c r="AA1277" s="350" t="n">
        <v>121.25</v>
      </c>
      <c r="AB1277" s="349" t="inlineStr">
        <is>
          <t>만점</t>
        </is>
      </c>
      <c r="AC1277" s="350" t="n">
        <v>10</v>
      </c>
      <c r="AD1277" s="349" t="inlineStr">
        <is>
          <t>만점</t>
        </is>
      </c>
      <c r="AE1277" s="364" t="n">
        <v>0</v>
      </c>
      <c r="AF1277" s="366" t="n">
        <v>0</v>
      </c>
      <c r="AG1277" s="363" t="n">
        <v>0</v>
      </c>
      <c r="AH1277" s="635" t="inlineStr"/>
      <c r="AL1277" s="487" t="inlineStr">
        <is>
          <t>경북대 수학과</t>
        </is>
      </c>
      <c r="AM1277" s="477" t="inlineStr">
        <is>
          <t>자연</t>
        </is>
      </c>
      <c r="AN1277" s="637" t="n">
        <v>100</v>
      </c>
      <c r="AO1277" s="478" t="n">
        <v>-1570</v>
      </c>
      <c r="AP1277" s="463" t="n">
        <v>-1570</v>
      </c>
      <c r="AQ1277" s="479" t="n">
        <v>0</v>
      </c>
      <c r="AR1277" s="476" t="inlineStr">
        <is>
          <t>17.23 → 15.78</t>
        </is>
      </c>
      <c r="BA1277" s="313" t="inlineStr">
        <is>
          <t>통합인문551</t>
        </is>
      </c>
    </row>
    <row r="1278" ht="16.5" customHeight="1" s="671">
      <c r="B1278" s="367" t="inlineStr">
        <is>
          <t>17.24</t>
        </is>
      </c>
      <c r="C1278" s="351" t="inlineStr">
        <is>
          <t>37,411</t>
        </is>
      </c>
      <c r="D1278" s="727" t="n">
        <v>-1570</v>
      </c>
      <c r="E1278" s="352" t="inlineStr"/>
      <c r="F1278" s="341" t="n">
        <v>79.51000000000001</v>
      </c>
      <c r="G1278" s="355" t="inlineStr">
        <is>
          <t>355.97</t>
        </is>
      </c>
      <c r="H1278" s="356" t="inlineStr">
        <is>
          <t>362.30</t>
        </is>
      </c>
      <c r="I1278" s="354" t="inlineStr">
        <is>
          <t>성신여대</t>
        </is>
      </c>
      <c r="J1278" s="340" t="inlineStr">
        <is>
          <t>서비스디자인공학과</t>
        </is>
      </c>
      <c r="K1278" s="339" t="inlineStr">
        <is>
          <t>자연</t>
        </is>
      </c>
      <c r="L1278" s="357" t="n">
        <v>13</v>
      </c>
      <c r="M1278" s="358" t="inlineStr">
        <is>
          <t xml:space="preserve">425 / </t>
        </is>
      </c>
      <c r="N1278" s="359" t="n">
        <v>500</v>
      </c>
      <c r="O1278" s="360" t="inlineStr">
        <is>
          <t>백분위</t>
        </is>
      </c>
      <c r="P1278" s="343" t="inlineStr">
        <is>
          <t>백분위</t>
        </is>
      </c>
      <c r="Q1278" s="342" t="inlineStr">
        <is>
          <t>2과목</t>
        </is>
      </c>
      <c r="R1278" s="344" t="n">
        <v>20</v>
      </c>
      <c r="S1278" s="345" t="n">
        <v>30</v>
      </c>
      <c r="T1278" s="362" t="n">
        <v>30</v>
      </c>
      <c r="U1278" s="361" t="n">
        <v>79.51000000000001</v>
      </c>
      <c r="V1278" s="346" t="n">
        <v>118.4451219512195</v>
      </c>
      <c r="W1278" s="348" t="n">
        <v>118.3835155592935</v>
      </c>
      <c r="X1278" s="347" t="n">
        <v>59.57</v>
      </c>
      <c r="Y1278" s="357" t="inlineStr"/>
      <c r="Z1278" s="365" t="inlineStr">
        <is>
          <t>2등급</t>
        </is>
      </c>
      <c r="AA1278" s="350" t="n">
        <v>97</v>
      </c>
      <c r="AB1278" s="349" t="inlineStr">
        <is>
          <t>만점</t>
        </is>
      </c>
      <c r="AC1278" s="350" t="n">
        <v>2</v>
      </c>
      <c r="AD1278" s="349" t="inlineStr">
        <is>
          <t>만점</t>
        </is>
      </c>
      <c r="AE1278" s="364" t="n">
        <v>0</v>
      </c>
      <c r="AF1278" s="366" t="n">
        <v>7.951</v>
      </c>
      <c r="AG1278" s="363" t="n">
        <v>0</v>
      </c>
      <c r="AH1278" s="635" t="inlineStr">
        <is>
          <t xml:space="preserve"> 과탐 상위한과목 백분위10%를 환산점수에 더함</t>
        </is>
      </c>
      <c r="AL1278" s="487" t="inlineStr">
        <is>
          <t>성신여대 서비스디자인공학과</t>
        </is>
      </c>
      <c r="AM1278" s="477" t="inlineStr">
        <is>
          <t>자연</t>
        </is>
      </c>
      <c r="AN1278" s="637" t="n">
        <v>100</v>
      </c>
      <c r="AO1278" s="478" t="n">
        <v>-1570</v>
      </c>
      <c r="AP1278" s="463" t="n">
        <v>-1570</v>
      </c>
      <c r="AQ1278" s="479" t="n">
        <v>0</v>
      </c>
      <c r="AR1278" s="476" t="inlineStr">
        <is>
          <t>17.25 → 15.80</t>
        </is>
      </c>
      <c r="BA1278" s="313" t="inlineStr">
        <is>
          <t>자연714</t>
        </is>
      </c>
    </row>
    <row r="1279" ht="16.5" customHeight="1" s="671">
      <c r="B1279" s="367" t="inlineStr">
        <is>
          <t>17.25</t>
        </is>
      </c>
      <c r="C1279" s="351" t="inlineStr">
        <is>
          <t>37,433</t>
        </is>
      </c>
      <c r="D1279" s="727" t="n">
        <v>-1570</v>
      </c>
      <c r="E1279" s="352" t="inlineStr">
        <is>
          <t>355.95</t>
        </is>
      </c>
      <c r="F1279" s="341" t="n">
        <v>79.5</v>
      </c>
      <c r="G1279" s="355" t="inlineStr">
        <is>
          <t>356.37</t>
        </is>
      </c>
      <c r="H1279" s="356" t="inlineStr">
        <is>
          <t>362.04</t>
        </is>
      </c>
      <c r="I1279" s="354" t="inlineStr">
        <is>
          <t>가천대</t>
        </is>
      </c>
      <c r="J1279" s="340" t="inlineStr">
        <is>
          <t>관광경영학과</t>
        </is>
      </c>
      <c r="K1279" s="339" t="inlineStr">
        <is>
          <t>통합</t>
        </is>
      </c>
      <c r="L1279" s="357" t="n">
        <v>15</v>
      </c>
      <c r="M1279" s="358" t="inlineStr">
        <is>
          <t xml:space="preserve">82.6 / </t>
        </is>
      </c>
      <c r="N1279" s="359" t="n">
        <v>100</v>
      </c>
      <c r="O1279" s="360" t="inlineStr">
        <is>
          <t>백분위</t>
        </is>
      </c>
      <c r="P1279" s="343" t="inlineStr">
        <is>
          <t>백분위</t>
        </is>
      </c>
      <c r="Q1279" s="342" t="inlineStr">
        <is>
          <t>1과목</t>
        </is>
      </c>
      <c r="R1279" s="344" t="n">
        <v>35</v>
      </c>
      <c r="S1279" s="345" t="n">
        <v>25</v>
      </c>
      <c r="T1279" s="362" t="n">
        <v>20</v>
      </c>
      <c r="U1279" s="361" t="n">
        <v>79.5</v>
      </c>
      <c r="V1279" s="346" t="n">
        <v>118.4375</v>
      </c>
      <c r="W1279" s="348" t="n">
        <v>118.3793103448276</v>
      </c>
      <c r="X1279" s="347" t="n">
        <v>59.78</v>
      </c>
      <c r="Y1279" s="357" t="inlineStr"/>
      <c r="Z1279" s="365" t="inlineStr">
        <is>
          <t>2등급</t>
        </is>
      </c>
      <c r="AA1279" s="350" t="n">
        <v>19</v>
      </c>
      <c r="AB1279" s="349" t="inlineStr">
        <is>
          <t>만점</t>
        </is>
      </c>
      <c r="AC1279" s="350" t="n">
        <v>0</v>
      </c>
      <c r="AD1279" s="349" t="inlineStr">
        <is>
          <t>만점</t>
        </is>
      </c>
      <c r="AE1279" s="364" t="n">
        <v>0</v>
      </c>
      <c r="AF1279" s="366" t="n">
        <v>0</v>
      </c>
      <c r="AG1279" s="363" t="n">
        <v>0</v>
      </c>
      <c r="AH1279" s="635" t="inlineStr"/>
      <c r="AL1279" s="487" t="inlineStr">
        <is>
          <t>가천대 관광경영학과</t>
        </is>
      </c>
      <c r="AM1279" s="477" t="inlineStr">
        <is>
          <t>통합</t>
        </is>
      </c>
      <c r="AN1279" s="637" t="n">
        <v>100</v>
      </c>
      <c r="AO1279" s="478" t="n">
        <v>-1570</v>
      </c>
      <c r="AP1279" s="463" t="n">
        <v>-718</v>
      </c>
      <c r="AQ1279" s="479" t="n">
        <v>-852</v>
      </c>
      <c r="AR1279" s="476" t="inlineStr">
        <is>
          <t>17.26 → 16.21</t>
        </is>
      </c>
      <c r="BA1279" s="313" t="inlineStr">
        <is>
          <t>통합인문552</t>
        </is>
      </c>
    </row>
    <row r="1280" ht="16.5" customHeight="1" s="671">
      <c r="B1280" s="367" t="inlineStr">
        <is>
          <t>17.25</t>
        </is>
      </c>
      <c r="C1280" s="351" t="inlineStr">
        <is>
          <t>37,433</t>
        </is>
      </c>
      <c r="D1280" s="727" t="n">
        <v>-1570</v>
      </c>
      <c r="E1280" s="352" t="inlineStr">
        <is>
          <t>355.95</t>
        </is>
      </c>
      <c r="F1280" s="341" t="n">
        <v>79.5</v>
      </c>
      <c r="G1280" s="355" t="inlineStr">
        <is>
          <t>356.37</t>
        </is>
      </c>
      <c r="H1280" s="356" t="inlineStr">
        <is>
          <t>362.04</t>
        </is>
      </c>
      <c r="I1280" s="354" t="inlineStr">
        <is>
          <t>상명대</t>
        </is>
      </c>
      <c r="J1280" s="340" t="inlineStr">
        <is>
          <t>역사콘텐츠전공</t>
        </is>
      </c>
      <c r="K1280" s="339" t="inlineStr">
        <is>
          <t>통합</t>
        </is>
      </c>
      <c r="L1280" s="357" t="n">
        <v>10</v>
      </c>
      <c r="M1280" s="358" t="inlineStr">
        <is>
          <t xml:space="preserve">842 / </t>
        </is>
      </c>
      <c r="N1280" s="359" t="n">
        <v>1000</v>
      </c>
      <c r="O1280" s="360" t="inlineStr">
        <is>
          <t>백분위</t>
        </is>
      </c>
      <c r="P1280" s="343" t="inlineStr">
        <is>
          <t>백분위</t>
        </is>
      </c>
      <c r="Q1280" s="342" t="inlineStr">
        <is>
          <t>1과목</t>
        </is>
      </c>
      <c r="R1280" s="344" t="n">
        <v>35</v>
      </c>
      <c r="S1280" s="345" t="n">
        <v>25</v>
      </c>
      <c r="T1280" s="362" t="n">
        <v>20</v>
      </c>
      <c r="U1280" s="361" t="n">
        <v>79.5</v>
      </c>
      <c r="V1280" s="346" t="n">
        <v>118.4375</v>
      </c>
      <c r="W1280" s="348" t="n">
        <v>118.3793103448276</v>
      </c>
      <c r="X1280" s="347" t="n">
        <v>59.78</v>
      </c>
      <c r="Y1280" s="357" t="inlineStr"/>
      <c r="Z1280" s="365" t="inlineStr">
        <is>
          <t>2등급</t>
        </is>
      </c>
      <c r="AA1280" s="350" t="n">
        <v>196</v>
      </c>
      <c r="AB1280" s="349" t="inlineStr">
        <is>
          <t>만점</t>
        </is>
      </c>
      <c r="AC1280" s="350" t="n">
        <v>10</v>
      </c>
      <c r="AD1280" s="349" t="inlineStr">
        <is>
          <t>만점</t>
        </is>
      </c>
      <c r="AE1280" s="364" t="n">
        <v>0</v>
      </c>
      <c r="AF1280" s="366" t="n">
        <v>0</v>
      </c>
      <c r="AG1280" s="363" t="n">
        <v>0</v>
      </c>
      <c r="AH1280" s="635" t="inlineStr"/>
      <c r="AL1280" s="487" t="inlineStr">
        <is>
          <t>상명대 역사콘텐츠전공</t>
        </is>
      </c>
      <c r="AM1280" s="477" t="inlineStr">
        <is>
          <t>통합</t>
        </is>
      </c>
      <c r="AN1280" s="637" t="n">
        <v>100</v>
      </c>
      <c r="AO1280" s="478" t="n">
        <v>-1570</v>
      </c>
      <c r="AP1280" s="463" t="n">
        <v>-718</v>
      </c>
      <c r="AQ1280" s="479" t="n">
        <v>-852</v>
      </c>
      <c r="AR1280" s="476" t="inlineStr">
        <is>
          <t>17.26 → 16.21</t>
        </is>
      </c>
      <c r="BA1280" s="313" t="inlineStr">
        <is>
          <t>자연715</t>
        </is>
      </c>
    </row>
    <row r="1281" ht="16.5" customHeight="1" s="671">
      <c r="B1281" s="367" t="inlineStr">
        <is>
          <t>16.91</t>
        </is>
      </c>
      <c r="C1281" s="351" t="inlineStr">
        <is>
          <t>36,695</t>
        </is>
      </c>
      <c r="D1281" s="727" t="n">
        <v>-1570</v>
      </c>
      <c r="E1281" s="352" t="inlineStr">
        <is>
          <t>356.44</t>
        </is>
      </c>
      <c r="F1281" s="341" t="n">
        <v>79.48</v>
      </c>
      <c r="G1281" s="355" t="inlineStr">
        <is>
          <t>356.33</t>
        </is>
      </c>
      <c r="H1281" s="356" t="inlineStr">
        <is>
          <t>361.98</t>
        </is>
      </c>
      <c r="I1281" s="354" t="inlineStr">
        <is>
          <t>경북대</t>
        </is>
      </c>
      <c r="J1281" s="340" t="inlineStr">
        <is>
          <t>지리교육과</t>
        </is>
      </c>
      <c r="K1281" s="339" t="inlineStr">
        <is>
          <t>통합</t>
        </is>
      </c>
      <c r="L1281" s="357" t="n">
        <v>4</v>
      </c>
      <c r="M1281" s="358" t="inlineStr">
        <is>
          <t xml:space="preserve">651.91 / </t>
        </is>
      </c>
      <c r="N1281" s="359" t="n">
        <v>1000</v>
      </c>
      <c r="O1281" s="360" t="inlineStr">
        <is>
          <t>표점</t>
        </is>
      </c>
      <c r="P1281" s="343" t="inlineStr">
        <is>
          <t>변표</t>
        </is>
      </c>
      <c r="Q1281" s="342" t="inlineStr">
        <is>
          <t>2과목</t>
        </is>
      </c>
      <c r="R1281" s="344" t="n">
        <v>38</v>
      </c>
      <c r="S1281" s="345" t="n">
        <v>25</v>
      </c>
      <c r="T1281" s="362" t="n">
        <v>25</v>
      </c>
      <c r="U1281" s="361" t="n">
        <v>79.48</v>
      </c>
      <c r="V1281" s="346" t="n">
        <v>118.4223520625576</v>
      </c>
      <c r="W1281" s="348" t="n">
        <v>118.3709528621008</v>
      </c>
      <c r="X1281" s="347" t="n">
        <v>59.77</v>
      </c>
      <c r="Y1281" s="357" t="n">
        <v>60.27</v>
      </c>
      <c r="Z1281" s="365" t="inlineStr">
        <is>
          <t>2등급</t>
        </is>
      </c>
      <c r="AA1281" s="350" t="n">
        <v>121.25</v>
      </c>
      <c r="AB1281" s="349" t="inlineStr">
        <is>
          <t>만점</t>
        </is>
      </c>
      <c r="AC1281" s="350" t="n">
        <v>10</v>
      </c>
      <c r="AD1281" s="349" t="inlineStr">
        <is>
          <t>만점</t>
        </is>
      </c>
      <c r="AE1281" s="364" t="n">
        <v>0</v>
      </c>
      <c r="AF1281" s="366" t="n">
        <v>0</v>
      </c>
      <c r="AG1281" s="363" t="n">
        <v>0</v>
      </c>
      <c r="AH1281" s="635" t="inlineStr">
        <is>
          <t xml:space="preserve"> 과탐(Ⅰ,Ⅱ)/ 과탐(Ⅱ,Ⅱ) 5%가산</t>
        </is>
      </c>
      <c r="AL1281" s="487" t="inlineStr">
        <is>
          <t>경북대 지리교육과</t>
        </is>
      </c>
      <c r="AM1281" s="477" t="inlineStr">
        <is>
          <t>통합</t>
        </is>
      </c>
      <c r="AN1281" s="637" t="n">
        <v>100</v>
      </c>
      <c r="AO1281" s="478" t="n">
        <v>-1570</v>
      </c>
      <c r="AP1281" s="463" t="n">
        <v>-717</v>
      </c>
      <c r="AQ1281" s="479" t="n">
        <v>-853</v>
      </c>
      <c r="AR1281" s="476" t="inlineStr">
        <is>
          <t>17.29 → 16.23</t>
        </is>
      </c>
      <c r="BA1281" s="313" t="inlineStr">
        <is>
          <t>자연716</t>
        </is>
      </c>
    </row>
    <row r="1282" ht="16.5" customHeight="1" s="671">
      <c r="B1282" s="367" t="inlineStr">
        <is>
          <t>17.29</t>
        </is>
      </c>
      <c r="C1282" s="351" t="inlineStr">
        <is>
          <t>37,519</t>
        </is>
      </c>
      <c r="D1282" s="727" t="n">
        <v>-1570</v>
      </c>
      <c r="E1282" s="352" t="inlineStr"/>
      <c r="F1282" s="341" t="n">
        <v>79.47</v>
      </c>
      <c r="G1282" s="355" t="inlineStr">
        <is>
          <t>355.90</t>
        </is>
      </c>
      <c r="H1282" s="356" t="inlineStr">
        <is>
          <t>362.22</t>
        </is>
      </c>
      <c r="I1282" s="354" t="inlineStr">
        <is>
          <t>경북대</t>
        </is>
      </c>
      <c r="J1282" s="340" t="inlineStr">
        <is>
          <t>공과대학 자율학부</t>
        </is>
      </c>
      <c r="K1282" s="339" t="inlineStr">
        <is>
          <t>자연</t>
        </is>
      </c>
      <c r="L1282" s="357" t="n">
        <v>9</v>
      </c>
      <c r="M1282" s="358" t="inlineStr">
        <is>
          <t xml:space="preserve">651.07 / </t>
        </is>
      </c>
      <c r="N1282" s="359" t="n">
        <v>1000</v>
      </c>
      <c r="O1282" s="360" t="inlineStr">
        <is>
          <t>표점</t>
        </is>
      </c>
      <c r="P1282" s="343" t="inlineStr">
        <is>
          <t>변표</t>
        </is>
      </c>
      <c r="Q1282" s="342" t="inlineStr">
        <is>
          <t>2과목</t>
        </is>
      </c>
      <c r="R1282" s="344" t="n">
        <v>25</v>
      </c>
      <c r="S1282" s="345" t="n">
        <v>38</v>
      </c>
      <c r="T1282" s="362" t="n">
        <v>25</v>
      </c>
      <c r="U1282" s="361" t="n">
        <v>79.47</v>
      </c>
      <c r="V1282" s="346" t="n">
        <v>118.4174223687827</v>
      </c>
      <c r="W1282" s="348" t="n">
        <v>118.3682330310525</v>
      </c>
      <c r="X1282" s="347" t="n">
        <v>59.56</v>
      </c>
      <c r="Y1282" s="357" t="n">
        <v>59.95</v>
      </c>
      <c r="Z1282" s="365" t="inlineStr">
        <is>
          <t>2등급</t>
        </is>
      </c>
      <c r="AA1282" s="350" t="n">
        <v>121.25</v>
      </c>
      <c r="AB1282" s="349" t="inlineStr">
        <is>
          <t>만점</t>
        </is>
      </c>
      <c r="AC1282" s="350" t="n">
        <v>10</v>
      </c>
      <c r="AD1282" s="349" t="inlineStr">
        <is>
          <t>만점</t>
        </is>
      </c>
      <c r="AE1282" s="364" t="n">
        <v>0</v>
      </c>
      <c r="AF1282" s="366" t="n">
        <v>0</v>
      </c>
      <c r="AG1282" s="363" t="n">
        <v>0</v>
      </c>
      <c r="AH1282" s="635" t="inlineStr"/>
      <c r="AL1282" s="487" t="inlineStr">
        <is>
          <t>경북대 공과대학 자율학부</t>
        </is>
      </c>
      <c r="AM1282" s="477" t="inlineStr">
        <is>
          <t>자연</t>
        </is>
      </c>
      <c r="AN1282" s="637" t="n">
        <v>100</v>
      </c>
      <c r="AO1282" s="478" t="n">
        <v>-1570</v>
      </c>
      <c r="AP1282" s="463" t="n">
        <v>-1570</v>
      </c>
      <c r="AQ1282" s="479" t="n">
        <v>0</v>
      </c>
      <c r="AR1282" s="476" t="inlineStr">
        <is>
          <t>17.30 → 15.85</t>
        </is>
      </c>
      <c r="BA1282" s="313" t="inlineStr">
        <is>
          <t>자연717</t>
        </is>
      </c>
    </row>
    <row r="1283" ht="16.5" customHeight="1" s="671">
      <c r="B1283" s="367" t="inlineStr">
        <is>
          <t>16.96</t>
        </is>
      </c>
      <c r="C1283" s="351" t="inlineStr">
        <is>
          <t>36,803</t>
        </is>
      </c>
      <c r="D1283" s="727" t="n">
        <v>-1570</v>
      </c>
      <c r="E1283" s="352" t="inlineStr">
        <is>
          <t>356.37</t>
        </is>
      </c>
      <c r="F1283" s="341" t="n">
        <v>79.44</v>
      </c>
      <c r="G1283" s="355" t="inlineStr">
        <is>
          <t>356.28</t>
        </is>
      </c>
      <c r="H1283" s="356" t="inlineStr">
        <is>
          <t>361.91</t>
        </is>
      </c>
      <c r="I1283" s="354" t="inlineStr">
        <is>
          <t>경북대</t>
        </is>
      </c>
      <c r="J1283" s="340" t="inlineStr">
        <is>
          <t>지리학과</t>
        </is>
      </c>
      <c r="K1283" s="339" t="inlineStr">
        <is>
          <t>통합</t>
        </is>
      </c>
      <c r="L1283" s="357" t="n">
        <v>6</v>
      </c>
      <c r="M1283" s="358" t="inlineStr">
        <is>
          <t xml:space="preserve">651.83 / </t>
        </is>
      </c>
      <c r="N1283" s="359" t="n">
        <v>1000</v>
      </c>
      <c r="O1283" s="360" t="inlineStr">
        <is>
          <t>표점</t>
        </is>
      </c>
      <c r="P1283" s="343" t="inlineStr">
        <is>
          <t>변표</t>
        </is>
      </c>
      <c r="Q1283" s="342" t="inlineStr">
        <is>
          <t>2과목</t>
        </is>
      </c>
      <c r="R1283" s="344" t="n">
        <v>38</v>
      </c>
      <c r="S1283" s="345" t="n">
        <v>25</v>
      </c>
      <c r="T1283" s="362" t="n">
        <v>25</v>
      </c>
      <c r="U1283" s="361" t="n">
        <v>79.44</v>
      </c>
      <c r="V1283" s="346" t="n">
        <v>118.4019681061372</v>
      </c>
      <c r="W1283" s="348" t="n">
        <v>118.3597065413171</v>
      </c>
      <c r="X1283" s="347" t="n">
        <v>59.76</v>
      </c>
      <c r="Y1283" s="357" t="n">
        <v>60.25</v>
      </c>
      <c r="Z1283" s="365" t="inlineStr">
        <is>
          <t>2등급</t>
        </is>
      </c>
      <c r="AA1283" s="350" t="n">
        <v>121.25</v>
      </c>
      <c r="AB1283" s="349" t="inlineStr">
        <is>
          <t>만점</t>
        </is>
      </c>
      <c r="AC1283" s="350" t="n">
        <v>10</v>
      </c>
      <c r="AD1283" s="349" t="inlineStr">
        <is>
          <t>만점</t>
        </is>
      </c>
      <c r="AE1283" s="364" t="n">
        <v>0</v>
      </c>
      <c r="AF1283" s="366" t="n">
        <v>0</v>
      </c>
      <c r="AG1283" s="363" t="n">
        <v>0</v>
      </c>
      <c r="AH1283" s="635" t="inlineStr">
        <is>
          <t xml:space="preserve"> 과탐(Ⅰ,Ⅱ)/ 과탐(Ⅱ,Ⅱ) 5%가산</t>
        </is>
      </c>
      <c r="AL1283" s="487" t="inlineStr">
        <is>
          <t>경북대 지리학과</t>
        </is>
      </c>
      <c r="AM1283" s="477" t="inlineStr">
        <is>
          <t>통합</t>
        </is>
      </c>
      <c r="AN1283" s="637" t="n">
        <v>100</v>
      </c>
      <c r="AO1283" s="478" t="n">
        <v>-1570</v>
      </c>
      <c r="AP1283" s="463" t="n">
        <v>-717</v>
      </c>
      <c r="AQ1283" s="479" t="n">
        <v>-853</v>
      </c>
      <c r="AR1283" s="476" t="inlineStr">
        <is>
          <t>17.32 → 16.27</t>
        </is>
      </c>
      <c r="BA1283" s="313" t="inlineStr">
        <is>
          <t>자연718</t>
        </is>
      </c>
    </row>
    <row r="1284" ht="16.5" customHeight="1" s="671">
      <c r="B1284" s="367" t="inlineStr">
        <is>
          <t>17.32</t>
        </is>
      </c>
      <c r="C1284" s="351" t="inlineStr">
        <is>
          <t>37,584</t>
        </is>
      </c>
      <c r="D1284" s="727" t="n">
        <v>-1570</v>
      </c>
      <c r="E1284" s="352" t="inlineStr">
        <is>
          <t>355.86</t>
        </is>
      </c>
      <c r="F1284" s="341" t="n">
        <v>79.44</v>
      </c>
      <c r="G1284" s="355" t="inlineStr">
        <is>
          <t>356.28</t>
        </is>
      </c>
      <c r="H1284" s="356" t="inlineStr">
        <is>
          <t>361.91</t>
        </is>
      </c>
      <c r="I1284" s="354" t="inlineStr">
        <is>
          <t>한양대(ERICA)</t>
        </is>
      </c>
      <c r="J1284" s="340" t="inlineStr">
        <is>
          <t>문화인류</t>
        </is>
      </c>
      <c r="K1284" s="339" t="inlineStr">
        <is>
          <t>통합</t>
        </is>
      </c>
      <c r="L1284" s="357" t="n">
        <v>11</v>
      </c>
      <c r="M1284" s="358" t="inlineStr">
        <is>
          <t xml:space="preserve">889.5 / </t>
        </is>
      </c>
      <c r="N1284" s="359" t="n">
        <v>1000</v>
      </c>
      <c r="O1284" s="360" t="inlineStr">
        <is>
          <t>표점/만점</t>
        </is>
      </c>
      <c r="P1284" s="343" t="inlineStr">
        <is>
          <t>변표/만점</t>
        </is>
      </c>
      <c r="Q1284" s="342" t="inlineStr">
        <is>
          <t>2과목</t>
        </is>
      </c>
      <c r="R1284" s="344" t="n">
        <v>30</v>
      </c>
      <c r="S1284" s="345" t="n">
        <v>30</v>
      </c>
      <c r="T1284" s="362" t="n">
        <v>25</v>
      </c>
      <c r="U1284" s="361" t="n">
        <v>79.44</v>
      </c>
      <c r="V1284" s="346" t="n">
        <v>118.4015677095846</v>
      </c>
      <c r="W1284" s="348" t="n">
        <v>118.3594856328742</v>
      </c>
      <c r="X1284" s="347" t="n">
        <v>59.76</v>
      </c>
      <c r="Y1284" s="357" t="n">
        <v>60.1</v>
      </c>
      <c r="Z1284" s="365" t="inlineStr">
        <is>
          <t>2등급</t>
        </is>
      </c>
      <c r="AA1284" s="350" t="n">
        <v>149.25</v>
      </c>
      <c r="AB1284" s="349" t="inlineStr">
        <is>
          <t>만점</t>
        </is>
      </c>
      <c r="AC1284" s="350" t="n">
        <v>10</v>
      </c>
      <c r="AD1284" s="349" t="inlineStr">
        <is>
          <t>만점</t>
        </is>
      </c>
      <c r="AE1284" s="364" t="n">
        <v>0</v>
      </c>
      <c r="AF1284" s="366" t="n">
        <v>6.439</v>
      </c>
      <c r="AG1284" s="363" t="n">
        <v>0</v>
      </c>
      <c r="AH1284" s="635" t="inlineStr">
        <is>
          <t xml:space="preserve"> 사3%가산</t>
        </is>
      </c>
      <c r="AL1284" s="487" t="inlineStr">
        <is>
          <t>한양대(ERICA) 문화인류</t>
        </is>
      </c>
      <c r="AM1284" s="477" t="inlineStr">
        <is>
          <t>통합</t>
        </is>
      </c>
      <c r="AN1284" s="637" t="n">
        <v>100</v>
      </c>
      <c r="AO1284" s="478" t="n">
        <v>-1570</v>
      </c>
      <c r="AP1284" s="463" t="n">
        <v>-717</v>
      </c>
      <c r="AQ1284" s="479" t="n">
        <v>-853</v>
      </c>
      <c r="AR1284" s="476" t="inlineStr">
        <is>
          <t>17.32 → 16.27</t>
        </is>
      </c>
      <c r="BA1284" s="313" t="inlineStr">
        <is>
          <t>자연719</t>
        </is>
      </c>
    </row>
    <row r="1285" ht="16.5" customHeight="1" s="671">
      <c r="B1285" s="367" t="inlineStr">
        <is>
          <t>17.32</t>
        </is>
      </c>
      <c r="C1285" s="351" t="inlineStr">
        <is>
          <t>37,584</t>
        </is>
      </c>
      <c r="D1285" s="727" t="n">
        <v>-1570</v>
      </c>
      <c r="E1285" s="352" t="inlineStr">
        <is>
          <t>355.85</t>
        </is>
      </c>
      <c r="F1285" s="341" t="n">
        <v>79.44</v>
      </c>
      <c r="G1285" s="355" t="inlineStr">
        <is>
          <t>356.27</t>
        </is>
      </c>
      <c r="H1285" s="356" t="inlineStr">
        <is>
          <t>361.90</t>
        </is>
      </c>
      <c r="I1285" s="354" t="inlineStr">
        <is>
          <t>단국대</t>
        </is>
      </c>
      <c r="J1285" s="340" t="inlineStr">
        <is>
          <t>한문교육과</t>
        </is>
      </c>
      <c r="K1285" s="339" t="inlineStr">
        <is>
          <t>통합</t>
        </is>
      </c>
      <c r="L1285" s="357" t="n">
        <v>9</v>
      </c>
      <c r="M1285" s="358" t="inlineStr">
        <is>
          <t xml:space="preserve">836.5 / </t>
        </is>
      </c>
      <c r="N1285" s="359" t="n">
        <v>1000</v>
      </c>
      <c r="O1285" s="360" t="inlineStr">
        <is>
          <t>백분위</t>
        </is>
      </c>
      <c r="P1285" s="343" t="inlineStr">
        <is>
          <t>백분위</t>
        </is>
      </c>
      <c r="Q1285" s="342" t="inlineStr">
        <is>
          <t>2과목</t>
        </is>
      </c>
      <c r="R1285" s="344" t="n">
        <v>35</v>
      </c>
      <c r="S1285" s="345" t="n">
        <v>25</v>
      </c>
      <c r="T1285" s="362" t="n">
        <v>20</v>
      </c>
      <c r="U1285" s="361" t="n">
        <v>79.44</v>
      </c>
      <c r="V1285" s="346" t="n">
        <v>118.3984375</v>
      </c>
      <c r="W1285" s="348" t="n">
        <v>118.3577586206897</v>
      </c>
      <c r="X1285" s="347" t="n">
        <v>59.76</v>
      </c>
      <c r="Y1285" s="357" t="inlineStr"/>
      <c r="Z1285" s="365" t="inlineStr">
        <is>
          <t>2등급</t>
        </is>
      </c>
      <c r="AA1285" s="350" t="n">
        <v>196</v>
      </c>
      <c r="AB1285" s="349" t="inlineStr">
        <is>
          <t>만점</t>
        </is>
      </c>
      <c r="AC1285" s="350" t="n">
        <v>5</v>
      </c>
      <c r="AD1285" s="349" t="inlineStr">
        <is>
          <t>만점</t>
        </is>
      </c>
      <c r="AE1285" s="364" t="n">
        <v>0</v>
      </c>
      <c r="AF1285" s="366" t="n">
        <v>0</v>
      </c>
      <c r="AG1285" s="363" t="n">
        <v>0</v>
      </c>
      <c r="AH1285" s="635" t="inlineStr"/>
      <c r="AL1285" s="487" t="inlineStr">
        <is>
          <t>단국대 한문교육과</t>
        </is>
      </c>
      <c r="AM1285" s="477" t="inlineStr">
        <is>
          <t>통합</t>
        </is>
      </c>
      <c r="AN1285" s="637" t="n">
        <v>100</v>
      </c>
      <c r="AO1285" s="478" t="n">
        <v>-1570</v>
      </c>
      <c r="AP1285" s="463" t="n">
        <v>-717</v>
      </c>
      <c r="AQ1285" s="479" t="n">
        <v>-853</v>
      </c>
      <c r="AR1285" s="476" t="inlineStr">
        <is>
          <t>17.33 → 16.27</t>
        </is>
      </c>
      <c r="BA1285" s="313" t="inlineStr">
        <is>
          <t>통합인문553</t>
        </is>
      </c>
    </row>
    <row r="1286" ht="16.5" customHeight="1" s="671">
      <c r="B1286" s="367" t="inlineStr">
        <is>
          <t>17.36</t>
        </is>
      </c>
      <c r="C1286" s="351" t="inlineStr">
        <is>
          <t>37,671</t>
        </is>
      </c>
      <c r="D1286" s="727" t="n">
        <v>-1570</v>
      </c>
      <c r="E1286" s="352" t="inlineStr"/>
      <c r="F1286" s="341" t="n">
        <v>79.40000000000001</v>
      </c>
      <c r="G1286" s="355" t="inlineStr">
        <is>
          <t>355.80</t>
        </is>
      </c>
      <c r="H1286" s="356" t="inlineStr">
        <is>
          <t>362.03</t>
        </is>
      </c>
      <c r="I1286" s="354" t="inlineStr">
        <is>
          <t>부산대</t>
        </is>
      </c>
      <c r="J1286" s="340" t="inlineStr">
        <is>
          <t>건축공학과</t>
        </is>
      </c>
      <c r="K1286" s="339" t="inlineStr">
        <is>
          <t>자연</t>
        </is>
      </c>
      <c r="L1286" s="357" t="n">
        <v>20</v>
      </c>
      <c r="M1286" s="358" t="inlineStr">
        <is>
          <t xml:space="preserve">682.5 / </t>
        </is>
      </c>
      <c r="N1286" s="359" t="n">
        <v>1000</v>
      </c>
      <c r="O1286" s="360" t="inlineStr">
        <is>
          <t>표점</t>
        </is>
      </c>
      <c r="P1286" s="343" t="inlineStr">
        <is>
          <t>표점</t>
        </is>
      </c>
      <c r="Q1286" s="342" t="inlineStr">
        <is>
          <t>2과목</t>
        </is>
      </c>
      <c r="R1286" s="344" t="n">
        <v>20</v>
      </c>
      <c r="S1286" s="345" t="n">
        <v>30</v>
      </c>
      <c r="T1286" s="362" t="n">
        <v>30</v>
      </c>
      <c r="U1286" s="361" t="n">
        <v>79.40000000000001</v>
      </c>
      <c r="V1286" s="346" t="n">
        <v>118.3734939960857</v>
      </c>
      <c r="W1286" s="348" t="n">
        <v>118.3439966874956</v>
      </c>
      <c r="X1286" s="347" t="n">
        <v>59.54</v>
      </c>
      <c r="Y1286" s="357" t="inlineStr"/>
      <c r="Z1286" s="365" t="inlineStr">
        <is>
          <t>2등급</t>
        </is>
      </c>
      <c r="AA1286" s="350" t="n">
        <v>198</v>
      </c>
      <c r="AB1286" s="349" t="inlineStr">
        <is>
          <t>만점</t>
        </is>
      </c>
      <c r="AC1286" s="350" t="n">
        <v>10</v>
      </c>
      <c r="AD1286" s="349" t="inlineStr">
        <is>
          <t>만점</t>
        </is>
      </c>
      <c r="AE1286" s="364" t="n">
        <v>0</v>
      </c>
      <c r="AF1286" s="366" t="n">
        <v>0</v>
      </c>
      <c r="AG1286" s="363" t="n">
        <v>0</v>
      </c>
      <c r="AH1286" s="635" t="inlineStr"/>
      <c r="AL1286" s="487" t="inlineStr">
        <is>
          <t>부산대 건축공학과</t>
        </is>
      </c>
      <c r="AM1286" s="477" t="inlineStr">
        <is>
          <t>자연</t>
        </is>
      </c>
      <c r="AN1286" s="637" t="n">
        <v>100</v>
      </c>
      <c r="AO1286" s="478" t="n">
        <v>-1570</v>
      </c>
      <c r="AP1286" s="463" t="n">
        <v>-1570</v>
      </c>
      <c r="AQ1286" s="479" t="n">
        <v>0</v>
      </c>
      <c r="AR1286" s="476" t="inlineStr">
        <is>
          <t>17.37 → 15.92</t>
        </is>
      </c>
      <c r="BA1286" s="313" t="inlineStr">
        <is>
          <t>자연720</t>
        </is>
      </c>
    </row>
    <row r="1287" ht="16.5" customHeight="1" s="671">
      <c r="B1287" s="367" t="inlineStr">
        <is>
          <t>17.38</t>
        </is>
      </c>
      <c r="C1287" s="351" t="inlineStr">
        <is>
          <t>37,715</t>
        </is>
      </c>
      <c r="D1287" s="727" t="n">
        <v>-1570</v>
      </c>
      <c r="E1287" s="352" t="inlineStr"/>
      <c r="F1287" s="341" t="n">
        <v>79.39</v>
      </c>
      <c r="G1287" s="355" t="inlineStr">
        <is>
          <t>355.78</t>
        </is>
      </c>
      <c r="H1287" s="356" t="inlineStr">
        <is>
          <t>361.94</t>
        </is>
      </c>
      <c r="I1287" s="354" t="inlineStr">
        <is>
          <t>성신여대</t>
        </is>
      </c>
      <c r="J1287" s="340" t="inlineStr">
        <is>
          <t>융합보안공학과</t>
        </is>
      </c>
      <c r="K1287" s="339" t="inlineStr">
        <is>
          <t>자연</t>
        </is>
      </c>
      <c r="L1287" s="357" t="n">
        <v>20</v>
      </c>
      <c r="M1287" s="358" t="inlineStr">
        <is>
          <t xml:space="preserve">424.5 / </t>
        </is>
      </c>
      <c r="N1287" s="359" t="n">
        <v>500</v>
      </c>
      <c r="O1287" s="360" t="inlineStr">
        <is>
          <t>백분위</t>
        </is>
      </c>
      <c r="P1287" s="343" t="inlineStr">
        <is>
          <t>백분위</t>
        </is>
      </c>
      <c r="Q1287" s="342" t="inlineStr">
        <is>
          <t>2과목</t>
        </is>
      </c>
      <c r="R1287" s="344" t="n">
        <v>20</v>
      </c>
      <c r="S1287" s="345" t="n">
        <v>30</v>
      </c>
      <c r="T1287" s="362" t="n">
        <v>30</v>
      </c>
      <c r="U1287" s="361" t="n">
        <v>79.39</v>
      </c>
      <c r="V1287" s="346" t="n">
        <v>118.3689024390244</v>
      </c>
      <c r="W1287" s="348" t="n">
        <v>118.3414634146341</v>
      </c>
      <c r="X1287" s="347" t="n">
        <v>59.53</v>
      </c>
      <c r="Y1287" s="357" t="inlineStr"/>
      <c r="Z1287" s="365" t="inlineStr">
        <is>
          <t>2등급</t>
        </is>
      </c>
      <c r="AA1287" s="350" t="n">
        <v>97</v>
      </c>
      <c r="AB1287" s="349" t="inlineStr">
        <is>
          <t>만점</t>
        </is>
      </c>
      <c r="AC1287" s="350" t="n">
        <v>2</v>
      </c>
      <c r="AD1287" s="349" t="inlineStr">
        <is>
          <t>만점</t>
        </is>
      </c>
      <c r="AE1287" s="364" t="n">
        <v>0</v>
      </c>
      <c r="AF1287" s="366" t="n">
        <v>7.939</v>
      </c>
      <c r="AG1287" s="363" t="n">
        <v>0</v>
      </c>
      <c r="AH1287" s="635" t="inlineStr">
        <is>
          <t xml:space="preserve"> 과탐 상위한과목 백분위10%를 환산점수에 더함</t>
        </is>
      </c>
      <c r="AL1287" s="487" t="inlineStr">
        <is>
          <t>성신여대 융합보안공학과</t>
        </is>
      </c>
      <c r="AM1287" s="477" t="inlineStr">
        <is>
          <t>자연</t>
        </is>
      </c>
      <c r="AN1287" s="637" t="n">
        <v>100</v>
      </c>
      <c r="AO1287" s="478" t="n">
        <v>-1570</v>
      </c>
      <c r="AP1287" s="463" t="n">
        <v>-1570</v>
      </c>
      <c r="AQ1287" s="479" t="n">
        <v>0</v>
      </c>
      <c r="AR1287" s="476" t="inlineStr">
        <is>
          <t>17.38 → 15.93</t>
        </is>
      </c>
      <c r="BA1287" s="313" t="inlineStr">
        <is>
          <t>자연721</t>
        </is>
      </c>
    </row>
    <row r="1288" ht="16.5" customHeight="1" s="671">
      <c r="B1288" s="367" t="inlineStr">
        <is>
          <t>17.39</t>
        </is>
      </c>
      <c r="C1288" s="351" t="inlineStr">
        <is>
          <t>37,736</t>
        </is>
      </c>
      <c r="D1288" s="727" t="n">
        <v>-1570</v>
      </c>
      <c r="E1288" s="352" t="inlineStr">
        <is>
          <t>355.76</t>
        </is>
      </c>
      <c r="F1288" s="341" t="n">
        <v>79.38</v>
      </c>
      <c r="G1288" s="355" t="inlineStr">
        <is>
          <t>356.17</t>
        </is>
      </c>
      <c r="H1288" s="356" t="inlineStr">
        <is>
          <t>361.81</t>
        </is>
      </c>
      <c r="I1288" s="354" t="inlineStr">
        <is>
          <t>가천대</t>
        </is>
      </c>
      <c r="J1288" s="340" t="inlineStr">
        <is>
          <t>사회복지학과</t>
        </is>
      </c>
      <c r="K1288" s="339" t="inlineStr">
        <is>
          <t>통합</t>
        </is>
      </c>
      <c r="L1288" s="357" t="n">
        <v>12</v>
      </c>
      <c r="M1288" s="358" t="inlineStr">
        <is>
          <t xml:space="preserve">82.5 / </t>
        </is>
      </c>
      <c r="N1288" s="359" t="n">
        <v>100</v>
      </c>
      <c r="O1288" s="360" t="inlineStr">
        <is>
          <t>백분위</t>
        </is>
      </c>
      <c r="P1288" s="343" t="inlineStr">
        <is>
          <t>백분위</t>
        </is>
      </c>
      <c r="Q1288" s="342" t="inlineStr">
        <is>
          <t>1과목</t>
        </is>
      </c>
      <c r="R1288" s="344" t="n">
        <v>35</v>
      </c>
      <c r="S1288" s="345" t="n">
        <v>25</v>
      </c>
      <c r="T1288" s="362" t="n">
        <v>20</v>
      </c>
      <c r="U1288" s="361" t="n">
        <v>79.38</v>
      </c>
      <c r="V1288" s="346" t="n">
        <v>118.359375</v>
      </c>
      <c r="W1288" s="348" t="n">
        <v>118.3362068965517</v>
      </c>
      <c r="X1288" s="347" t="n">
        <v>59.74</v>
      </c>
      <c r="Y1288" s="357" t="inlineStr"/>
      <c r="Z1288" s="365" t="inlineStr">
        <is>
          <t>2등급</t>
        </is>
      </c>
      <c r="AA1288" s="350" t="n">
        <v>19</v>
      </c>
      <c r="AB1288" s="349" t="inlineStr">
        <is>
          <t>만점</t>
        </is>
      </c>
      <c r="AC1288" s="350" t="n">
        <v>0</v>
      </c>
      <c r="AD1288" s="349" t="inlineStr">
        <is>
          <t>만점</t>
        </is>
      </c>
      <c r="AE1288" s="364" t="n">
        <v>0</v>
      </c>
      <c r="AF1288" s="366" t="n">
        <v>0</v>
      </c>
      <c r="AG1288" s="363" t="n">
        <v>0</v>
      </c>
      <c r="AH1288" s="635" t="inlineStr"/>
      <c r="AL1288" s="487" t="inlineStr">
        <is>
          <t>가천대 사회복지학과</t>
        </is>
      </c>
      <c r="AM1288" s="477" t="inlineStr">
        <is>
          <t>통합</t>
        </is>
      </c>
      <c r="AN1288" s="637" t="n">
        <v>100</v>
      </c>
      <c r="AO1288" s="478" t="n">
        <v>-1570</v>
      </c>
      <c r="AP1288" s="463" t="n">
        <v>-717</v>
      </c>
      <c r="AQ1288" s="479" t="n">
        <v>-853</v>
      </c>
      <c r="AR1288" s="476" t="inlineStr">
        <is>
          <t>17.40 → 16.34</t>
        </is>
      </c>
      <c r="BA1288" s="313" t="inlineStr">
        <is>
          <t>자연722</t>
        </is>
      </c>
    </row>
    <row r="1289" ht="16.5" customHeight="1" s="671">
      <c r="B1289" s="367" t="inlineStr">
        <is>
          <t>17.39</t>
        </is>
      </c>
      <c r="C1289" s="351" t="inlineStr">
        <is>
          <t>37,736</t>
        </is>
      </c>
      <c r="D1289" s="727" t="n">
        <v>-1570</v>
      </c>
      <c r="E1289" s="352" t="inlineStr"/>
      <c r="F1289" s="341" t="n">
        <v>79.38</v>
      </c>
      <c r="G1289" s="355" t="inlineStr">
        <is>
          <t>355.76</t>
        </is>
      </c>
      <c r="H1289" s="356" t="inlineStr">
        <is>
          <t>361.86</t>
        </is>
      </c>
      <c r="I1289" s="354" t="inlineStr">
        <is>
          <t>가천대</t>
        </is>
      </c>
      <c r="J1289" s="340" t="inlineStr">
        <is>
          <t>도시계획·조경학부</t>
        </is>
      </c>
      <c r="K1289" s="339" t="inlineStr">
        <is>
          <t>자연</t>
        </is>
      </c>
      <c r="L1289" s="357" t="n">
        <v>24</v>
      </c>
      <c r="M1289" s="358" t="inlineStr">
        <is>
          <t xml:space="preserve">82.5 / </t>
        </is>
      </c>
      <c r="N1289" s="359" t="n">
        <v>100</v>
      </c>
      <c r="O1289" s="360" t="inlineStr">
        <is>
          <t>백분위</t>
        </is>
      </c>
      <c r="P1289" s="343" t="inlineStr">
        <is>
          <t>백분위</t>
        </is>
      </c>
      <c r="Q1289" s="342" t="inlineStr">
        <is>
          <t>1과목</t>
        </is>
      </c>
      <c r="R1289" s="344" t="n">
        <v>25</v>
      </c>
      <c r="S1289" s="345" t="n">
        <v>35</v>
      </c>
      <c r="T1289" s="362" t="n">
        <v>20</v>
      </c>
      <c r="U1289" s="361" t="n">
        <v>79.38</v>
      </c>
      <c r="V1289" s="346" t="n">
        <v>118.359375</v>
      </c>
      <c r="W1289" s="348" t="n">
        <v>118.3362068965517</v>
      </c>
      <c r="X1289" s="347" t="n">
        <v>59.53</v>
      </c>
      <c r="Y1289" s="357" t="inlineStr"/>
      <c r="Z1289" s="365" t="inlineStr">
        <is>
          <t>2등급</t>
        </is>
      </c>
      <c r="AA1289" s="350" t="n">
        <v>19</v>
      </c>
      <c r="AB1289" s="349" t="inlineStr">
        <is>
          <t>만점</t>
        </is>
      </c>
      <c r="AC1289" s="350" t="n">
        <v>0</v>
      </c>
      <c r="AD1289" s="349" t="inlineStr">
        <is>
          <t>만점</t>
        </is>
      </c>
      <c r="AE1289" s="364" t="n">
        <v>0</v>
      </c>
      <c r="AF1289" s="366" t="n">
        <v>0</v>
      </c>
      <c r="AG1289" s="363" t="n">
        <v>0</v>
      </c>
      <c r="AH1289" s="635" t="inlineStr"/>
      <c r="AL1289" s="487" t="inlineStr">
        <is>
          <t>가천대 도시계획·조경학부</t>
        </is>
      </c>
      <c r="AM1289" s="477" t="inlineStr">
        <is>
          <t>자연</t>
        </is>
      </c>
      <c r="AN1289" s="637" t="n">
        <v>100</v>
      </c>
      <c r="AO1289" s="478" t="n">
        <v>-1570</v>
      </c>
      <c r="AP1289" s="463" t="n">
        <v>-1570</v>
      </c>
      <c r="AQ1289" s="479" t="n">
        <v>0</v>
      </c>
      <c r="AR1289" s="476" t="inlineStr">
        <is>
          <t>17.40 → 15.95</t>
        </is>
      </c>
      <c r="BA1289" s="313" t="inlineStr">
        <is>
          <t>통합인문554</t>
        </is>
      </c>
    </row>
    <row r="1290" ht="16.5" customHeight="1" s="671">
      <c r="B1290" s="367" t="inlineStr">
        <is>
          <t>17.39</t>
        </is>
      </c>
      <c r="C1290" s="351" t="inlineStr">
        <is>
          <t>37,736</t>
        </is>
      </c>
      <c r="D1290" s="727" t="n">
        <v>-1570</v>
      </c>
      <c r="E1290" s="352" t="inlineStr"/>
      <c r="F1290" s="341" t="n">
        <v>79.38</v>
      </c>
      <c r="G1290" s="355" t="inlineStr">
        <is>
          <t>355.76</t>
        </is>
      </c>
      <c r="H1290" s="356" t="inlineStr">
        <is>
          <t>361.86</t>
        </is>
      </c>
      <c r="I1290" s="354" t="inlineStr">
        <is>
          <t>가천대</t>
        </is>
      </c>
      <c r="J1290" s="340" t="inlineStr">
        <is>
          <t>토목환경공학과</t>
        </is>
      </c>
      <c r="K1290" s="339" t="inlineStr">
        <is>
          <t>자연</t>
        </is>
      </c>
      <c r="L1290" s="357" t="n">
        <v>17</v>
      </c>
      <c r="M1290" s="358" t="inlineStr">
        <is>
          <t xml:space="preserve">82.5 / </t>
        </is>
      </c>
      <c r="N1290" s="359" t="n">
        <v>100</v>
      </c>
      <c r="O1290" s="360" t="inlineStr">
        <is>
          <t>백분위</t>
        </is>
      </c>
      <c r="P1290" s="343" t="inlineStr">
        <is>
          <t>백분위</t>
        </is>
      </c>
      <c r="Q1290" s="342" t="inlineStr">
        <is>
          <t>1과목</t>
        </is>
      </c>
      <c r="R1290" s="344" t="n">
        <v>25</v>
      </c>
      <c r="S1290" s="345" t="n">
        <v>35</v>
      </c>
      <c r="T1290" s="362" t="n">
        <v>20</v>
      </c>
      <c r="U1290" s="361" t="n">
        <v>79.38</v>
      </c>
      <c r="V1290" s="346" t="n">
        <v>118.359375</v>
      </c>
      <c r="W1290" s="348" t="n">
        <v>118.3362068965517</v>
      </c>
      <c r="X1290" s="347" t="n">
        <v>59.53</v>
      </c>
      <c r="Y1290" s="357" t="inlineStr"/>
      <c r="Z1290" s="365" t="inlineStr">
        <is>
          <t>2등급</t>
        </is>
      </c>
      <c r="AA1290" s="350" t="n">
        <v>19</v>
      </c>
      <c r="AB1290" s="349" t="inlineStr">
        <is>
          <t>만점</t>
        </is>
      </c>
      <c r="AC1290" s="350" t="n">
        <v>0</v>
      </c>
      <c r="AD1290" s="349" t="inlineStr">
        <is>
          <t>만점</t>
        </is>
      </c>
      <c r="AE1290" s="364" t="n">
        <v>0</v>
      </c>
      <c r="AF1290" s="366" t="n">
        <v>0</v>
      </c>
      <c r="AG1290" s="363" t="n">
        <v>0</v>
      </c>
      <c r="AH1290" s="635" t="inlineStr"/>
      <c r="AL1290" s="487" t="inlineStr">
        <is>
          <t>가천대 토목환경공학과</t>
        </is>
      </c>
      <c r="AM1290" s="477" t="inlineStr">
        <is>
          <t>자연</t>
        </is>
      </c>
      <c r="AN1290" s="637" t="n">
        <v>100</v>
      </c>
      <c r="AO1290" s="478" t="n">
        <v>-1570</v>
      </c>
      <c r="AP1290" s="463" t="n">
        <v>-1570</v>
      </c>
      <c r="AQ1290" s="479" t="n">
        <v>0</v>
      </c>
      <c r="AR1290" s="476" t="inlineStr">
        <is>
          <t>17.40 → 15.95</t>
        </is>
      </c>
      <c r="BA1290" s="313" t="inlineStr">
        <is>
          <t>자연723</t>
        </is>
      </c>
    </row>
    <row r="1291" ht="16.5" customHeight="1" s="671">
      <c r="B1291" s="367" t="inlineStr">
        <is>
          <t>17.44</t>
        </is>
      </c>
      <c r="C1291" s="351" t="inlineStr">
        <is>
          <t>37,845</t>
        </is>
      </c>
      <c r="D1291" s="727" t="n">
        <v>-1570</v>
      </c>
      <c r="E1291" s="352" t="inlineStr">
        <is>
          <t>356.00</t>
        </is>
      </c>
      <c r="F1291" s="341" t="n">
        <v>79.34</v>
      </c>
      <c r="G1291" s="355" t="inlineStr">
        <is>
          <t>355.70</t>
        </is>
      </c>
      <c r="H1291" s="356" t="inlineStr">
        <is>
          <t>361.81</t>
        </is>
      </c>
      <c r="I1291" s="354" t="inlineStr">
        <is>
          <t>한국외국어대</t>
        </is>
      </c>
      <c r="J1291" s="340" t="inlineStr">
        <is>
          <t>반도체전자공학부(전자공학전공)</t>
        </is>
      </c>
      <c r="K1291" s="339" t="inlineStr">
        <is>
          <t>자연</t>
        </is>
      </c>
      <c r="L1291" s="357" t="n">
        <v>16</v>
      </c>
      <c r="M1291" s="358" t="inlineStr">
        <is>
          <t xml:space="preserve">615.9 / </t>
        </is>
      </c>
      <c r="N1291" s="359" t="n">
        <v>700</v>
      </c>
      <c r="O1291" s="360" t="inlineStr">
        <is>
          <t>표점/만점</t>
        </is>
      </c>
      <c r="P1291" s="343" t="inlineStr">
        <is>
          <t>변표/만점</t>
        </is>
      </c>
      <c r="Q1291" s="342" t="inlineStr">
        <is>
          <t>2과목</t>
        </is>
      </c>
      <c r="R1291" s="344" t="n">
        <v>20</v>
      </c>
      <c r="S1291" s="345" t="n">
        <v>35</v>
      </c>
      <c r="T1291" s="362" t="n">
        <v>30</v>
      </c>
      <c r="U1291" s="361" t="n">
        <v>79.34</v>
      </c>
      <c r="V1291" s="346" t="n">
        <v>118.338032990784</v>
      </c>
      <c r="W1291" s="348" t="n">
        <v>118.3244319949153</v>
      </c>
      <c r="X1291" s="347" t="n">
        <v>59.52</v>
      </c>
      <c r="Y1291" s="357" t="n">
        <v>61.72</v>
      </c>
      <c r="Z1291" s="365" t="inlineStr">
        <is>
          <t>2등급</t>
        </is>
      </c>
      <c r="AA1291" s="350" t="n">
        <v>104.5</v>
      </c>
      <c r="AB1291" s="349" t="inlineStr">
        <is>
          <t>만점</t>
        </is>
      </c>
      <c r="AC1291" s="350" t="n">
        <v>0</v>
      </c>
      <c r="AD1291" s="349" t="inlineStr">
        <is>
          <t>만점</t>
        </is>
      </c>
      <c r="AE1291" s="364" t="n">
        <v>0</v>
      </c>
      <c r="AF1291" s="366" t="n">
        <v>0</v>
      </c>
      <c r="AG1291" s="363" t="n">
        <v>0</v>
      </c>
      <c r="AH1291" s="635" t="inlineStr"/>
      <c r="AL1291" s="487" t="inlineStr">
        <is>
          <t>한국외국어대 반도체전자공학부(전자공학전공)</t>
        </is>
      </c>
      <c r="AM1291" s="477" t="inlineStr">
        <is>
          <t>자연</t>
        </is>
      </c>
      <c r="AN1291" s="637" t="n">
        <v>100</v>
      </c>
      <c r="AO1291" s="478" t="n">
        <v>-1570</v>
      </c>
      <c r="AP1291" s="463" t="n">
        <v>-1570</v>
      </c>
      <c r="AQ1291" s="479" t="n">
        <v>0</v>
      </c>
      <c r="AR1291" s="476" t="inlineStr">
        <is>
          <t>17.44 → 15.99</t>
        </is>
      </c>
      <c r="BA1291" s="313" t="inlineStr">
        <is>
          <t>자연724</t>
        </is>
      </c>
    </row>
    <row r="1292" ht="16.5" customHeight="1" s="671">
      <c r="B1292" s="367" t="inlineStr">
        <is>
          <t>17.44</t>
        </is>
      </c>
      <c r="C1292" s="351" t="inlineStr">
        <is>
          <t>37,845</t>
        </is>
      </c>
      <c r="D1292" s="727" t="n">
        <v>-1570</v>
      </c>
      <c r="E1292" s="352" t="inlineStr"/>
      <c r="F1292" s="341" t="n">
        <v>79.33</v>
      </c>
      <c r="G1292" s="355" t="inlineStr">
        <is>
          <t>355.69</t>
        </is>
      </c>
      <c r="H1292" s="356" t="inlineStr">
        <is>
          <t>361.80</t>
        </is>
      </c>
      <c r="I1292" s="354" t="inlineStr">
        <is>
          <t>성신여대</t>
        </is>
      </c>
      <c r="J1292" s="340" t="inlineStr">
        <is>
          <t>화학·에너지융합학부</t>
        </is>
      </c>
      <c r="K1292" s="339" t="inlineStr">
        <is>
          <t>자연</t>
        </is>
      </c>
      <c r="L1292" s="357" t="n">
        <v>10</v>
      </c>
      <c r="M1292" s="358" t="inlineStr">
        <is>
          <t xml:space="preserve">424.25 / </t>
        </is>
      </c>
      <c r="N1292" s="359" t="n">
        <v>500</v>
      </c>
      <c r="O1292" s="360" t="inlineStr">
        <is>
          <t>백분위</t>
        </is>
      </c>
      <c r="P1292" s="343" t="inlineStr">
        <is>
          <t>백분위</t>
        </is>
      </c>
      <c r="Q1292" s="342" t="inlineStr">
        <is>
          <t>2과목</t>
        </is>
      </c>
      <c r="R1292" s="344" t="n">
        <v>20</v>
      </c>
      <c r="S1292" s="345" t="n">
        <v>30</v>
      </c>
      <c r="T1292" s="362" t="n">
        <v>30</v>
      </c>
      <c r="U1292" s="361" t="n">
        <v>79.33</v>
      </c>
      <c r="V1292" s="346" t="n">
        <v>118.3307926829268</v>
      </c>
      <c r="W1292" s="348" t="n">
        <v>118.3204373423045</v>
      </c>
      <c r="X1292" s="347" t="n">
        <v>59.52</v>
      </c>
      <c r="Y1292" s="357" t="inlineStr"/>
      <c r="Z1292" s="365" t="inlineStr">
        <is>
          <t>2등급</t>
        </is>
      </c>
      <c r="AA1292" s="350" t="n">
        <v>97</v>
      </c>
      <c r="AB1292" s="349" t="inlineStr">
        <is>
          <t>만점</t>
        </is>
      </c>
      <c r="AC1292" s="350" t="n">
        <v>2</v>
      </c>
      <c r="AD1292" s="349" t="inlineStr">
        <is>
          <t>만점</t>
        </is>
      </c>
      <c r="AE1292" s="364" t="n">
        <v>0</v>
      </c>
      <c r="AF1292" s="366" t="n">
        <v>7.933</v>
      </c>
      <c r="AG1292" s="363" t="n">
        <v>0</v>
      </c>
      <c r="AH1292" s="635" t="inlineStr">
        <is>
          <t xml:space="preserve"> 과탐 상위한과목 백분위10%를 환산점수에 더함</t>
        </is>
      </c>
      <c r="AL1292" s="487" t="inlineStr">
        <is>
          <t>성신여대 화학·에너지융합학부</t>
        </is>
      </c>
      <c r="AM1292" s="477" t="inlineStr">
        <is>
          <t>자연</t>
        </is>
      </c>
      <c r="AN1292" s="637" t="n">
        <v>100</v>
      </c>
      <c r="AO1292" s="478" t="n">
        <v>-1570</v>
      </c>
      <c r="AP1292" s="463" t="n">
        <v>-1570</v>
      </c>
      <c r="AQ1292" s="479" t="n">
        <v>0</v>
      </c>
      <c r="AR1292" s="476" t="inlineStr">
        <is>
          <t>17.45 → 16.00</t>
        </is>
      </c>
      <c r="BA1292" s="313" t="inlineStr">
        <is>
          <t>자연725</t>
        </is>
      </c>
    </row>
    <row r="1293" ht="16.5" customHeight="1" s="671">
      <c r="B1293" s="367" t="inlineStr">
        <is>
          <t>17.45</t>
        </is>
      </c>
      <c r="C1293" s="351" t="inlineStr">
        <is>
          <t>37,867</t>
        </is>
      </c>
      <c r="D1293" s="727" t="n">
        <v>-1570</v>
      </c>
      <c r="E1293" s="352" t="inlineStr">
        <is>
          <t>355.93</t>
        </is>
      </c>
      <c r="F1293" s="341" t="n">
        <v>79.31999999999999</v>
      </c>
      <c r="G1293" s="355" t="inlineStr">
        <is>
          <t>355.68</t>
        </is>
      </c>
      <c r="H1293" s="356" t="inlineStr">
        <is>
          <t>361.79</t>
        </is>
      </c>
      <c r="I1293" s="354" t="inlineStr">
        <is>
          <t>경북대</t>
        </is>
      </c>
      <c r="J1293" s="340" t="inlineStr">
        <is>
          <t>화학과</t>
        </is>
      </c>
      <c r="K1293" s="339" t="inlineStr">
        <is>
          <t>자연</t>
        </is>
      </c>
      <c r="L1293" s="357" t="n">
        <v>8</v>
      </c>
      <c r="M1293" s="358" t="inlineStr">
        <is>
          <t xml:space="preserve">650.73 / </t>
        </is>
      </c>
      <c r="N1293" s="359" t="n">
        <v>1000</v>
      </c>
      <c r="O1293" s="360" t="inlineStr">
        <is>
          <t>표점</t>
        </is>
      </c>
      <c r="P1293" s="343" t="inlineStr">
        <is>
          <t>변표</t>
        </is>
      </c>
      <c r="Q1293" s="342" t="inlineStr">
        <is>
          <t>2과목</t>
        </is>
      </c>
      <c r="R1293" s="344" t="n">
        <v>25</v>
      </c>
      <c r="S1293" s="345" t="n">
        <v>38</v>
      </c>
      <c r="T1293" s="362" t="n">
        <v>25</v>
      </c>
      <c r="U1293" s="361" t="n">
        <v>79.31999999999999</v>
      </c>
      <c r="V1293" s="346" t="n">
        <v>118.3271045158927</v>
      </c>
      <c r="W1293" s="348" t="n">
        <v>118.318402491527</v>
      </c>
      <c r="X1293" s="347" t="n">
        <v>59.52</v>
      </c>
      <c r="Y1293" s="357" t="n">
        <v>59.89</v>
      </c>
      <c r="Z1293" s="365" t="inlineStr">
        <is>
          <t>2등급</t>
        </is>
      </c>
      <c r="AA1293" s="350" t="n">
        <v>121.25</v>
      </c>
      <c r="AB1293" s="349" t="inlineStr">
        <is>
          <t>만점</t>
        </is>
      </c>
      <c r="AC1293" s="350" t="n">
        <v>10</v>
      </c>
      <c r="AD1293" s="349" t="inlineStr">
        <is>
          <t>만점</t>
        </is>
      </c>
      <c r="AE1293" s="364" t="n">
        <v>0</v>
      </c>
      <c r="AF1293" s="366" t="n">
        <v>0</v>
      </c>
      <c r="AG1293" s="363" t="n">
        <v>0</v>
      </c>
      <c r="AH1293" s="635" t="inlineStr"/>
      <c r="AL1293" s="487" t="inlineStr">
        <is>
          <t>경북대 화학과</t>
        </is>
      </c>
      <c r="AM1293" s="477" t="inlineStr">
        <is>
          <t>자연</t>
        </is>
      </c>
      <c r="AN1293" s="637" t="n">
        <v>100</v>
      </c>
      <c r="AO1293" s="478" t="n">
        <v>-1570</v>
      </c>
      <c r="AP1293" s="463" t="n">
        <v>-1570</v>
      </c>
      <c r="AQ1293" s="479" t="n">
        <v>0</v>
      </c>
      <c r="AR1293" s="476" t="inlineStr">
        <is>
          <t>17.46 → 16.01</t>
        </is>
      </c>
      <c r="BA1293" s="313" t="inlineStr">
        <is>
          <t>자연726</t>
        </is>
      </c>
    </row>
    <row r="1294" ht="16.5" customHeight="1" s="671">
      <c r="B1294" s="367" t="inlineStr">
        <is>
          <t>17.47</t>
        </is>
      </c>
      <c r="C1294" s="351" t="inlineStr">
        <is>
          <t>37,910</t>
        </is>
      </c>
      <c r="D1294" s="727" t="n">
        <v>-1570</v>
      </c>
      <c r="E1294" s="352" t="inlineStr"/>
      <c r="F1294" s="341" t="n">
        <v>79.31</v>
      </c>
      <c r="G1294" s="355" t="inlineStr">
        <is>
          <t>356.07</t>
        </is>
      </c>
      <c r="H1294" s="356" t="inlineStr">
        <is>
          <t>361.54</t>
        </is>
      </c>
      <c r="I1294" s="354" t="inlineStr">
        <is>
          <t>상명대</t>
        </is>
      </c>
      <c r="J1294" s="340" t="inlineStr">
        <is>
          <t>가족복지학과</t>
        </is>
      </c>
      <c r="K1294" s="339" t="inlineStr">
        <is>
          <t>통합</t>
        </is>
      </c>
      <c r="L1294" s="357" t="n">
        <v>8</v>
      </c>
      <c r="M1294" s="358" t="inlineStr">
        <is>
          <t xml:space="preserve">840.5 / </t>
        </is>
      </c>
      <c r="N1294" s="359" t="n">
        <v>1000</v>
      </c>
      <c r="O1294" s="360" t="inlineStr">
        <is>
          <t>백분위</t>
        </is>
      </c>
      <c r="P1294" s="343" t="inlineStr">
        <is>
          <t>백분위</t>
        </is>
      </c>
      <c r="Q1294" s="342" t="inlineStr">
        <is>
          <t>1과목</t>
        </is>
      </c>
      <c r="R1294" s="344" t="n">
        <v>35</v>
      </c>
      <c r="S1294" s="345" t="n">
        <v>25</v>
      </c>
      <c r="T1294" s="362" t="n">
        <v>20</v>
      </c>
      <c r="U1294" s="361" t="n">
        <v>79.31</v>
      </c>
      <c r="V1294" s="346" t="n">
        <v>118.3203125</v>
      </c>
      <c r="W1294" s="348" t="n">
        <v>118.3146551724138</v>
      </c>
      <c r="X1294" s="347" t="n">
        <v>59.72</v>
      </c>
      <c r="Y1294" s="357" t="inlineStr"/>
      <c r="Z1294" s="365" t="inlineStr">
        <is>
          <t>2등급</t>
        </is>
      </c>
      <c r="AA1294" s="350" t="n">
        <v>196</v>
      </c>
      <c r="AB1294" s="349" t="inlineStr">
        <is>
          <t>만점</t>
        </is>
      </c>
      <c r="AC1294" s="350" t="n">
        <v>10</v>
      </c>
      <c r="AD1294" s="349" t="inlineStr">
        <is>
          <t>만점</t>
        </is>
      </c>
      <c r="AE1294" s="364" t="n">
        <v>0</v>
      </c>
      <c r="AF1294" s="366" t="n">
        <v>0</v>
      </c>
      <c r="AG1294" s="363" t="n">
        <v>0</v>
      </c>
      <c r="AH1294" s="635" t="inlineStr"/>
      <c r="AL1294" s="487" t="inlineStr">
        <is>
          <t>상명대 가족복지학과</t>
        </is>
      </c>
      <c r="AM1294" s="477" t="inlineStr">
        <is>
          <t>통합</t>
        </is>
      </c>
      <c r="AN1294" s="637" t="n">
        <v>100</v>
      </c>
      <c r="AO1294" s="478" t="n">
        <v>-1570</v>
      </c>
      <c r="AP1294" s="463" t="n">
        <v>-716</v>
      </c>
      <c r="AQ1294" s="479" t="n">
        <v>-854</v>
      </c>
      <c r="AR1294" s="476" t="inlineStr">
        <is>
          <t>17.47 → 16.42</t>
        </is>
      </c>
      <c r="BA1294" s="313" t="inlineStr">
        <is>
          <t>자연727</t>
        </is>
      </c>
    </row>
    <row r="1295" ht="16.5" customHeight="1" s="671">
      <c r="B1295" s="367" t="inlineStr">
        <is>
          <t>17.48</t>
        </is>
      </c>
      <c r="C1295" s="351" t="inlineStr">
        <is>
          <t>37,932</t>
        </is>
      </c>
      <c r="D1295" s="727" t="n">
        <v>-1570</v>
      </c>
      <c r="E1295" s="352" t="inlineStr"/>
      <c r="F1295" s="341" t="n">
        <v>79.3</v>
      </c>
      <c r="G1295" s="355" t="inlineStr">
        <is>
          <t>355.64</t>
        </is>
      </c>
      <c r="H1295" s="356" t="inlineStr">
        <is>
          <t>361.76</t>
        </is>
      </c>
      <c r="I1295" s="354" t="inlineStr">
        <is>
          <t>부산대</t>
        </is>
      </c>
      <c r="J1295" s="340" t="inlineStr">
        <is>
          <t>대기환경과학과</t>
        </is>
      </c>
      <c r="K1295" s="339" t="inlineStr">
        <is>
          <t>자연</t>
        </is>
      </c>
      <c r="L1295" s="357" t="n">
        <v>10</v>
      </c>
      <c r="M1295" s="358" t="inlineStr">
        <is>
          <t xml:space="preserve">682.3 / </t>
        </is>
      </c>
      <c r="N1295" s="359" t="n">
        <v>1000</v>
      </c>
      <c r="O1295" s="360" t="inlineStr">
        <is>
          <t>표점</t>
        </is>
      </c>
      <c r="P1295" s="343" t="inlineStr">
        <is>
          <t>표점</t>
        </is>
      </c>
      <c r="Q1295" s="342" t="inlineStr">
        <is>
          <t>2과목</t>
        </is>
      </c>
      <c r="R1295" s="344" t="n">
        <v>20</v>
      </c>
      <c r="S1295" s="345" t="n">
        <v>30</v>
      </c>
      <c r="T1295" s="362" t="n">
        <v>30</v>
      </c>
      <c r="U1295" s="361" t="n">
        <v>79.3</v>
      </c>
      <c r="V1295" s="346" t="n">
        <v>118.3117159360524</v>
      </c>
      <c r="W1295" s="348" t="n">
        <v>118.3099122405807</v>
      </c>
      <c r="X1295" s="347" t="n">
        <v>59.51</v>
      </c>
      <c r="Y1295" s="357" t="inlineStr"/>
      <c r="Z1295" s="365" t="inlineStr">
        <is>
          <t>2등급</t>
        </is>
      </c>
      <c r="AA1295" s="350" t="n">
        <v>198</v>
      </c>
      <c r="AB1295" s="349" t="inlineStr">
        <is>
          <t>만점</t>
        </is>
      </c>
      <c r="AC1295" s="350" t="n">
        <v>10</v>
      </c>
      <c r="AD1295" s="349" t="inlineStr">
        <is>
          <t>만점</t>
        </is>
      </c>
      <c r="AE1295" s="364" t="n">
        <v>0</v>
      </c>
      <c r="AF1295" s="366" t="n">
        <v>0</v>
      </c>
      <c r="AG1295" s="363" t="n">
        <v>0</v>
      </c>
      <c r="AH1295" s="635" t="inlineStr"/>
      <c r="AL1295" s="487" t="inlineStr">
        <is>
          <t>부산대 대기환경과학과</t>
        </is>
      </c>
      <c r="AM1295" s="477" t="inlineStr">
        <is>
          <t>자연</t>
        </is>
      </c>
      <c r="AN1295" s="637" t="n">
        <v>100</v>
      </c>
      <c r="AO1295" s="478" t="n">
        <v>-1570</v>
      </c>
      <c r="AP1295" s="463" t="n">
        <v>-1570</v>
      </c>
      <c r="AQ1295" s="479" t="n">
        <v>0</v>
      </c>
      <c r="AR1295" s="476" t="inlineStr">
        <is>
          <t>17.49 → 16.04</t>
        </is>
      </c>
      <c r="BA1295" s="313" t="inlineStr">
        <is>
          <t>자연728</t>
        </is>
      </c>
    </row>
    <row r="1296" ht="16.5" customHeight="1" s="671">
      <c r="B1296" s="367" t="inlineStr">
        <is>
          <t>17.10</t>
        </is>
      </c>
      <c r="C1296" s="351" t="inlineStr">
        <is>
          <t>37,107</t>
        </is>
      </c>
      <c r="D1296" s="727" t="n">
        <v>-1570</v>
      </c>
      <c r="E1296" s="352" t="inlineStr">
        <is>
          <t>355.66</t>
        </is>
      </c>
      <c r="F1296" s="341" t="n">
        <v>79.3</v>
      </c>
      <c r="G1296" s="355" t="inlineStr">
        <is>
          <t>356.06</t>
        </is>
      </c>
      <c r="H1296" s="356" t="inlineStr">
        <is>
          <t>361.54</t>
        </is>
      </c>
      <c r="I1296" s="354" t="inlineStr">
        <is>
          <t>경북대</t>
        </is>
      </c>
      <c r="J1296" s="340" t="inlineStr">
        <is>
          <t>불어불문학과</t>
        </is>
      </c>
      <c r="K1296" s="339" t="inlineStr">
        <is>
          <t>통합</t>
        </is>
      </c>
      <c r="L1296" s="357" t="n">
        <v>7</v>
      </c>
      <c r="M1296" s="358" t="inlineStr">
        <is>
          <t xml:space="preserve">651.49 / </t>
        </is>
      </c>
      <c r="N1296" s="359" t="n">
        <v>1000</v>
      </c>
      <c r="O1296" s="360" t="inlineStr">
        <is>
          <t>표점</t>
        </is>
      </c>
      <c r="P1296" s="343" t="inlineStr">
        <is>
          <t>변표</t>
        </is>
      </c>
      <c r="Q1296" s="342" t="inlineStr">
        <is>
          <t>2과목</t>
        </is>
      </c>
      <c r="R1296" s="344" t="n">
        <v>38</v>
      </c>
      <c r="S1296" s="345" t="n">
        <v>25</v>
      </c>
      <c r="T1296" s="362" t="n">
        <v>25</v>
      </c>
      <c r="U1296" s="361" t="n">
        <v>79.3</v>
      </c>
      <c r="V1296" s="346" t="n">
        <v>118.31533629135</v>
      </c>
      <c r="W1296" s="348" t="n">
        <v>118.3119096779862</v>
      </c>
      <c r="X1296" s="347" t="n">
        <v>59.72</v>
      </c>
      <c r="Y1296" s="357" t="n">
        <v>60.21</v>
      </c>
      <c r="Z1296" s="365" t="inlineStr">
        <is>
          <t>2등급</t>
        </is>
      </c>
      <c r="AA1296" s="350" t="n">
        <v>121.25</v>
      </c>
      <c r="AB1296" s="349" t="inlineStr">
        <is>
          <t>만점</t>
        </is>
      </c>
      <c r="AC1296" s="350" t="n">
        <v>10</v>
      </c>
      <c r="AD1296" s="349" t="inlineStr">
        <is>
          <t>만점</t>
        </is>
      </c>
      <c r="AE1296" s="364" t="n">
        <v>0</v>
      </c>
      <c r="AF1296" s="366" t="n">
        <v>0</v>
      </c>
      <c r="AG1296" s="363" t="n">
        <v>0</v>
      </c>
      <c r="AH1296" s="635" t="inlineStr">
        <is>
          <t xml:space="preserve"> 과탐(Ⅰ,Ⅱ)/ 과탐(Ⅱ,Ⅱ) 5%가산</t>
        </is>
      </c>
      <c r="AL1296" s="487" t="inlineStr">
        <is>
          <t>경북대 불어불문학과</t>
        </is>
      </c>
      <c r="AM1296" s="477" t="inlineStr">
        <is>
          <t>통합</t>
        </is>
      </c>
      <c r="AN1296" s="637" t="n">
        <v>100</v>
      </c>
      <c r="AO1296" s="478" t="n">
        <v>-1570</v>
      </c>
      <c r="AP1296" s="463" t="n">
        <v>-716</v>
      </c>
      <c r="AQ1296" s="479" t="n">
        <v>-854</v>
      </c>
      <c r="AR1296" s="476" t="inlineStr">
        <is>
          <t>17.48 → 16.42</t>
        </is>
      </c>
      <c r="BA1296" s="313" t="inlineStr">
        <is>
          <t>통합인문555</t>
        </is>
      </c>
    </row>
    <row r="1297" ht="16.5" customHeight="1" s="671">
      <c r="B1297" s="367" t="inlineStr">
        <is>
          <t>17.51</t>
        </is>
      </c>
      <c r="C1297" s="351" t="inlineStr">
        <is>
          <t>37,997</t>
        </is>
      </c>
      <c r="D1297" s="727" t="n">
        <v>-1570</v>
      </c>
      <c r="E1297" s="352" t="inlineStr"/>
      <c r="F1297" s="341" t="n">
        <v>79.28</v>
      </c>
      <c r="G1297" s="355" t="inlineStr">
        <is>
          <t>355.60</t>
        </is>
      </c>
      <c r="H1297" s="356" t="inlineStr">
        <is>
          <t>361.72</t>
        </is>
      </c>
      <c r="I1297" s="354" t="inlineStr">
        <is>
          <t>경북대</t>
        </is>
      </c>
      <c r="J1297" s="340" t="inlineStr">
        <is>
          <t>화학교육과</t>
        </is>
      </c>
      <c r="K1297" s="339" t="inlineStr">
        <is>
          <t>자연</t>
        </is>
      </c>
      <c r="L1297" s="357" t="n">
        <v>4</v>
      </c>
      <c r="M1297" s="358" t="inlineStr">
        <is>
          <t xml:space="preserve">650.62 / </t>
        </is>
      </c>
      <c r="N1297" s="359" t="n">
        <v>1000</v>
      </c>
      <c r="O1297" s="360" t="inlineStr">
        <is>
          <t>표점</t>
        </is>
      </c>
      <c r="P1297" s="343" t="inlineStr">
        <is>
          <t>변표</t>
        </is>
      </c>
      <c r="Q1297" s="342" t="inlineStr">
        <is>
          <t>2과목</t>
        </is>
      </c>
      <c r="R1297" s="344" t="n">
        <v>25</v>
      </c>
      <c r="S1297" s="345" t="n">
        <v>38</v>
      </c>
      <c r="T1297" s="362" t="n">
        <v>25</v>
      </c>
      <c r="U1297" s="361" t="n">
        <v>79.28</v>
      </c>
      <c r="V1297" s="346" t="n">
        <v>118.2978840340753</v>
      </c>
      <c r="W1297" s="348" t="n">
        <v>118.3022808463864</v>
      </c>
      <c r="X1297" s="347" t="n">
        <v>59.5</v>
      </c>
      <c r="Y1297" s="357" t="n">
        <v>59.88</v>
      </c>
      <c r="Z1297" s="365" t="inlineStr">
        <is>
          <t>2등급</t>
        </is>
      </c>
      <c r="AA1297" s="350" t="n">
        <v>121.25</v>
      </c>
      <c r="AB1297" s="349" t="inlineStr">
        <is>
          <t>만점</t>
        </is>
      </c>
      <c r="AC1297" s="350" t="n">
        <v>10</v>
      </c>
      <c r="AD1297" s="349" t="inlineStr">
        <is>
          <t>만점</t>
        </is>
      </c>
      <c r="AE1297" s="364" t="n">
        <v>0</v>
      </c>
      <c r="AF1297" s="366" t="n">
        <v>0</v>
      </c>
      <c r="AG1297" s="363" t="n">
        <v>0</v>
      </c>
      <c r="AH1297" s="635" t="inlineStr"/>
      <c r="AL1297" s="487" t="inlineStr">
        <is>
          <t>경북대 화학교육과</t>
        </is>
      </c>
      <c r="AM1297" s="477" t="inlineStr">
        <is>
          <t>자연</t>
        </is>
      </c>
      <c r="AN1297" s="637" t="n">
        <v>100</v>
      </c>
      <c r="AO1297" s="478" t="n">
        <v>-1570</v>
      </c>
      <c r="AP1297" s="463" t="n">
        <v>-1570</v>
      </c>
      <c r="AQ1297" s="479" t="n">
        <v>0</v>
      </c>
      <c r="AR1297" s="476" t="inlineStr">
        <is>
          <t>17.51 → 16.06</t>
        </is>
      </c>
      <c r="BA1297" s="313" t="inlineStr">
        <is>
          <t>자연729</t>
        </is>
      </c>
    </row>
    <row r="1298" ht="16.5" customHeight="1" s="671">
      <c r="B1298" s="367" t="inlineStr">
        <is>
          <t>17.50</t>
        </is>
      </c>
      <c r="C1298" s="351" t="inlineStr">
        <is>
          <t>37,975</t>
        </is>
      </c>
      <c r="D1298" s="727" t="n">
        <v>-1570</v>
      </c>
      <c r="E1298" s="352" t="inlineStr">
        <is>
          <t>356.18</t>
        </is>
      </c>
      <c r="F1298" s="341" t="n">
        <v>79.28</v>
      </c>
      <c r="G1298" s="355" t="inlineStr">
        <is>
          <t>356.02</t>
        </is>
      </c>
      <c r="H1298" s="356" t="inlineStr">
        <is>
          <t>361.50</t>
        </is>
      </c>
      <c r="I1298" s="354" t="inlineStr">
        <is>
          <t>성신여대</t>
        </is>
      </c>
      <c r="J1298" s="340" t="inlineStr">
        <is>
          <t>창의융합학부(자유전공)</t>
        </is>
      </c>
      <c r="K1298" s="339" t="inlineStr">
        <is>
          <t>통합</t>
        </is>
      </c>
      <c r="L1298" s="357" t="n">
        <v>211</v>
      </c>
      <c r="M1298" s="358" t="inlineStr">
        <is>
          <t xml:space="preserve">416.13 / </t>
        </is>
      </c>
      <c r="N1298" s="359" t="n">
        <v>500</v>
      </c>
      <c r="O1298" s="360" t="inlineStr">
        <is>
          <t>백분위</t>
        </is>
      </c>
      <c r="P1298" s="343" t="inlineStr">
        <is>
          <t>백분위</t>
        </is>
      </c>
      <c r="Q1298" s="342" t="inlineStr">
        <is>
          <t>2과목</t>
        </is>
      </c>
      <c r="R1298" s="344" t="n">
        <v>30</v>
      </c>
      <c r="S1298" s="345" t="n">
        <v>25</v>
      </c>
      <c r="T1298" s="362" t="n">
        <v>25</v>
      </c>
      <c r="U1298" s="361" t="n">
        <v>79.28</v>
      </c>
      <c r="V1298" s="346" t="n">
        <v>118.3015625</v>
      </c>
      <c r="W1298" s="348" t="n">
        <v>118.3043103448276</v>
      </c>
      <c r="X1298" s="347" t="n">
        <v>59.71</v>
      </c>
      <c r="Y1298" s="357" t="inlineStr"/>
      <c r="Z1298" s="365" t="inlineStr">
        <is>
          <t>2등급</t>
        </is>
      </c>
      <c r="AA1298" s="350" t="n">
        <v>97</v>
      </c>
      <c r="AB1298" s="349" t="inlineStr">
        <is>
          <t>만점</t>
        </is>
      </c>
      <c r="AC1298" s="350" t="n">
        <v>2</v>
      </c>
      <c r="AD1298" s="349" t="inlineStr">
        <is>
          <t>만점</t>
        </is>
      </c>
      <c r="AE1298" s="364" t="n">
        <v>0</v>
      </c>
      <c r="AF1298" s="366" t="n">
        <v>0</v>
      </c>
      <c r="AG1298" s="363" t="n">
        <v>0</v>
      </c>
      <c r="AH1298" s="635" t="inlineStr"/>
      <c r="AL1298" s="487" t="inlineStr">
        <is>
          <t>성신여대 창의융합학부(자유전공)</t>
        </is>
      </c>
      <c r="AM1298" s="477" t="inlineStr">
        <is>
          <t>통합</t>
        </is>
      </c>
      <c r="AN1298" s="637" t="n">
        <v>100</v>
      </c>
      <c r="AO1298" s="478" t="n">
        <v>-1570</v>
      </c>
      <c r="AP1298" s="463" t="n">
        <v>-716</v>
      </c>
      <c r="AQ1298" s="479" t="n">
        <v>-854</v>
      </c>
      <c r="AR1298" s="476" t="inlineStr">
        <is>
          <t>17.51 → 16.45</t>
        </is>
      </c>
      <c r="BA1298" s="313" t="inlineStr">
        <is>
          <t>자연730</t>
        </is>
      </c>
    </row>
    <row r="1299" ht="16.5" customHeight="1" s="671">
      <c r="B1299" s="367" t="inlineStr">
        <is>
          <t>17.22</t>
        </is>
      </c>
      <c r="C1299" s="351" t="inlineStr">
        <is>
          <t>37,367</t>
        </is>
      </c>
      <c r="D1299" s="727" t="n">
        <v>-1570</v>
      </c>
      <c r="E1299" s="352" t="inlineStr"/>
      <c r="F1299" s="341" t="n">
        <v>79.27</v>
      </c>
      <c r="G1299" s="355" t="inlineStr">
        <is>
          <t>356.00</t>
        </is>
      </c>
      <c r="H1299" s="356" t="inlineStr">
        <is>
          <t>361.48</t>
        </is>
      </c>
      <c r="I1299" s="354" t="inlineStr">
        <is>
          <t>춘천교대</t>
        </is>
      </c>
      <c r="J1299" s="340" t="inlineStr">
        <is>
          <t>농어촌</t>
        </is>
      </c>
      <c r="K1299" s="339" t="inlineStr">
        <is>
          <t>통합</t>
        </is>
      </c>
      <c r="L1299" s="357" t="n">
        <v>7</v>
      </c>
      <c r="M1299" s="358" t="inlineStr">
        <is>
          <t xml:space="preserve">454 / </t>
        </is>
      </c>
      <c r="N1299" s="359" t="n">
        <v>600</v>
      </c>
      <c r="O1299" s="360" t="inlineStr">
        <is>
          <t>표점</t>
        </is>
      </c>
      <c r="P1299" s="343" t="inlineStr">
        <is>
          <t>표점</t>
        </is>
      </c>
      <c r="Q1299" s="342" t="inlineStr">
        <is>
          <t>2과목</t>
        </is>
      </c>
      <c r="R1299" s="344" t="n">
        <v>33</v>
      </c>
      <c r="S1299" s="345" t="n">
        <v>33</v>
      </c>
      <c r="T1299" s="362" t="n">
        <v>33</v>
      </c>
      <c r="U1299" s="361" t="n">
        <v>79.27</v>
      </c>
      <c r="V1299" s="346" t="n">
        <v>118.2935965006208</v>
      </c>
      <c r="W1299" s="348" t="n">
        <v>118.2999153106873</v>
      </c>
      <c r="X1299" s="347" t="n">
        <v>59.7</v>
      </c>
      <c r="Y1299" s="357" t="inlineStr"/>
      <c r="Z1299" s="365" t="inlineStr">
        <is>
          <t>3등급</t>
        </is>
      </c>
      <c r="AA1299" s="350" t="n">
        <v>88</v>
      </c>
      <c r="AB1299" s="349" t="inlineStr">
        <is>
          <t>만점</t>
        </is>
      </c>
      <c r="AC1299" s="350" t="n">
        <v>10</v>
      </c>
      <c r="AD1299" s="349" t="inlineStr">
        <is>
          <t>만점</t>
        </is>
      </c>
      <c r="AE1299" s="364" t="n">
        <v>0</v>
      </c>
      <c r="AF1299" s="366" t="n">
        <v>0</v>
      </c>
      <c r="AG1299" s="363" t="n">
        <v>0</v>
      </c>
      <c r="AH1299" s="635" t="inlineStr">
        <is>
          <t xml:space="preserve">이월시선발 </t>
        </is>
      </c>
      <c r="AL1299" s="487" t="inlineStr">
        <is>
          <t>춘천교대 농어촌</t>
        </is>
      </c>
      <c r="AM1299" s="477" t="inlineStr">
        <is>
          <t>통합</t>
        </is>
      </c>
      <c r="AN1299" s="637" t="n">
        <v>100</v>
      </c>
      <c r="AO1299" s="478" t="n">
        <v>-1570</v>
      </c>
      <c r="AP1299" s="463" t="n">
        <v>-716</v>
      </c>
      <c r="AQ1299" s="479" t="n">
        <v>-854</v>
      </c>
      <c r="AR1299" s="476" t="inlineStr">
        <is>
          <t>17.52 → 16.47</t>
        </is>
      </c>
      <c r="BA1299" s="313" t="inlineStr">
        <is>
          <t>통합인문556</t>
        </is>
      </c>
    </row>
    <row r="1300" ht="16.5" customHeight="1" s="671">
      <c r="B1300" s="367" t="inlineStr">
        <is>
          <t>17.54</t>
        </is>
      </c>
      <c r="C1300" s="351" t="inlineStr">
        <is>
          <t>38,062</t>
        </is>
      </c>
      <c r="D1300" s="727" t="n">
        <v>-1570</v>
      </c>
      <c r="E1300" s="352" t="inlineStr">
        <is>
          <t>355.61</t>
        </is>
      </c>
      <c r="F1300" s="341" t="n">
        <v>79.25</v>
      </c>
      <c r="G1300" s="355" t="inlineStr">
        <is>
          <t>355.56</t>
        </is>
      </c>
      <c r="H1300" s="356" t="inlineStr">
        <is>
          <t>361.66</t>
        </is>
      </c>
      <c r="I1300" s="354" t="inlineStr">
        <is>
          <t>가천대</t>
        </is>
      </c>
      <c r="J1300" s="340" t="inlineStr">
        <is>
          <t>운동재활학과</t>
        </is>
      </c>
      <c r="K1300" s="339" t="inlineStr">
        <is>
          <t>자연</t>
        </is>
      </c>
      <c r="L1300" s="357" t="n">
        <v>14</v>
      </c>
      <c r="M1300" s="358" t="inlineStr">
        <is>
          <t xml:space="preserve">82.4 / </t>
        </is>
      </c>
      <c r="N1300" s="359" t="n">
        <v>100</v>
      </c>
      <c r="O1300" s="360" t="inlineStr">
        <is>
          <t>백분위</t>
        </is>
      </c>
      <c r="P1300" s="343" t="inlineStr">
        <is>
          <t>백분위</t>
        </is>
      </c>
      <c r="Q1300" s="342" t="inlineStr">
        <is>
          <t>1과목</t>
        </is>
      </c>
      <c r="R1300" s="344" t="n">
        <v>25</v>
      </c>
      <c r="S1300" s="345" t="n">
        <v>35</v>
      </c>
      <c r="T1300" s="362" t="n">
        <v>20</v>
      </c>
      <c r="U1300" s="361" t="n">
        <v>79.25</v>
      </c>
      <c r="V1300" s="346" t="n">
        <v>118.28125</v>
      </c>
      <c r="W1300" s="348" t="n">
        <v>118.2931034482759</v>
      </c>
      <c r="X1300" s="347" t="n">
        <v>59.49</v>
      </c>
      <c r="Y1300" s="357" t="inlineStr"/>
      <c r="Z1300" s="365" t="inlineStr">
        <is>
          <t>2등급</t>
        </is>
      </c>
      <c r="AA1300" s="350" t="n">
        <v>19</v>
      </c>
      <c r="AB1300" s="349" t="inlineStr">
        <is>
          <t>만점</t>
        </is>
      </c>
      <c r="AC1300" s="350" t="n">
        <v>0</v>
      </c>
      <c r="AD1300" s="349" t="inlineStr">
        <is>
          <t>만점</t>
        </is>
      </c>
      <c r="AE1300" s="364" t="n">
        <v>0</v>
      </c>
      <c r="AF1300" s="366" t="n">
        <v>0</v>
      </c>
      <c r="AG1300" s="363" t="n">
        <v>0</v>
      </c>
      <c r="AH1300" s="635" t="inlineStr"/>
      <c r="AL1300" s="487" t="inlineStr">
        <is>
          <t>가천대 운동재활학과</t>
        </is>
      </c>
      <c r="AM1300" s="477" t="inlineStr">
        <is>
          <t>자연</t>
        </is>
      </c>
      <c r="AN1300" s="637" t="n">
        <v>100</v>
      </c>
      <c r="AO1300" s="478" t="n">
        <v>-1570</v>
      </c>
      <c r="AP1300" s="463" t="n">
        <v>-1570</v>
      </c>
      <c r="AQ1300" s="479" t="n">
        <v>0</v>
      </c>
      <c r="AR1300" s="476" t="inlineStr">
        <is>
          <t>17.54 → 16.09</t>
        </is>
      </c>
      <c r="BA1300" s="313" t="inlineStr">
        <is>
          <t>통합인문557</t>
        </is>
      </c>
    </row>
    <row r="1301" ht="16.5" customHeight="1" s="671">
      <c r="B1301" s="367" t="inlineStr">
        <is>
          <t>17.54</t>
        </is>
      </c>
      <c r="C1301" s="351" t="inlineStr">
        <is>
          <t>38,062</t>
        </is>
      </c>
      <c r="D1301" s="727" t="n">
        <v>-1570</v>
      </c>
      <c r="E1301" s="352" t="inlineStr"/>
      <c r="F1301" s="341" t="n">
        <v>79.25</v>
      </c>
      <c r="G1301" s="355" t="inlineStr">
        <is>
          <t>355.97</t>
        </is>
      </c>
      <c r="H1301" s="356" t="inlineStr">
        <is>
          <t>361.45</t>
        </is>
      </c>
      <c r="I1301" s="354" t="inlineStr">
        <is>
          <t>명지대</t>
        </is>
      </c>
      <c r="J1301" s="340" t="inlineStr">
        <is>
          <t>미디어·휴먼라이프대학</t>
        </is>
      </c>
      <c r="K1301" s="339" t="inlineStr">
        <is>
          <t>통합</t>
        </is>
      </c>
      <c r="L1301" s="357" t="n">
        <v>23</v>
      </c>
      <c r="M1301" s="358" t="inlineStr">
        <is>
          <t xml:space="preserve">833 / </t>
        </is>
      </c>
      <c r="N1301" s="359" t="n">
        <v>1000</v>
      </c>
      <c r="O1301" s="360" t="inlineStr">
        <is>
          <t>백분위</t>
        </is>
      </c>
      <c r="P1301" s="343" t="inlineStr">
        <is>
          <t>백분위</t>
        </is>
      </c>
      <c r="Q1301" s="342" t="inlineStr">
        <is>
          <t>1과목</t>
        </is>
      </c>
      <c r="R1301" s="344" t="n">
        <v>35</v>
      </c>
      <c r="S1301" s="345" t="n">
        <v>25</v>
      </c>
      <c r="T1301" s="362" t="n">
        <v>20</v>
      </c>
      <c r="U1301" s="361" t="n">
        <v>79.25</v>
      </c>
      <c r="V1301" s="346" t="n">
        <v>118.28125</v>
      </c>
      <c r="W1301" s="348" t="n">
        <v>118.2931034482759</v>
      </c>
      <c r="X1301" s="347" t="n">
        <v>59.7</v>
      </c>
      <c r="Y1301" s="357" t="inlineStr"/>
      <c r="Z1301" s="365" t="inlineStr">
        <is>
          <t>2등급</t>
        </is>
      </c>
      <c r="AA1301" s="350" t="n">
        <v>196</v>
      </c>
      <c r="AB1301" s="349" t="inlineStr">
        <is>
          <t>만점</t>
        </is>
      </c>
      <c r="AC1301" s="350" t="n">
        <v>3</v>
      </c>
      <c r="AD1301" s="349" t="inlineStr">
        <is>
          <t>만점</t>
        </is>
      </c>
      <c r="AE1301" s="364" t="n">
        <v>0</v>
      </c>
      <c r="AF1301" s="366" t="n">
        <v>0</v>
      </c>
      <c r="AG1301" s="363" t="n">
        <v>0</v>
      </c>
      <c r="AH1301" s="635" t="inlineStr"/>
      <c r="AL1301" s="487" t="inlineStr">
        <is>
          <t>명지대 미디어·휴먼라이프대학</t>
        </is>
      </c>
      <c r="AM1301" s="477" t="inlineStr">
        <is>
          <t>통합</t>
        </is>
      </c>
      <c r="AN1301" s="637" t="n">
        <v>100</v>
      </c>
      <c r="AO1301" s="478" t="n">
        <v>-1570</v>
      </c>
      <c r="AP1301" s="463" t="n">
        <v>-716</v>
      </c>
      <c r="AQ1301" s="479" t="n">
        <v>-854</v>
      </c>
      <c r="AR1301" s="476" t="inlineStr">
        <is>
          <t>17.54 → 16.49</t>
        </is>
      </c>
      <c r="BA1301" s="313" t="inlineStr">
        <is>
          <t>통합인문558</t>
        </is>
      </c>
    </row>
    <row r="1302" ht="16.5" customHeight="1" s="671">
      <c r="B1302" s="367" t="inlineStr">
        <is>
          <t>17.54</t>
        </is>
      </c>
      <c r="C1302" s="351" t="inlineStr">
        <is>
          <t>38,062</t>
        </is>
      </c>
      <c r="D1302" s="727" t="n">
        <v>-1570</v>
      </c>
      <c r="E1302" s="352" t="inlineStr">
        <is>
          <t>355.56</t>
        </is>
      </c>
      <c r="F1302" s="341" t="n">
        <v>79.23999999999999</v>
      </c>
      <c r="G1302" s="355" t="inlineStr">
        <is>
          <t>355.55</t>
        </is>
      </c>
      <c r="H1302" s="356" t="inlineStr">
        <is>
          <t>361.65</t>
        </is>
      </c>
      <c r="I1302" s="354" t="inlineStr">
        <is>
          <t>충남대</t>
        </is>
      </c>
      <c r="J1302" s="340" t="inlineStr">
        <is>
          <t>기계공학부</t>
        </is>
      </c>
      <c r="K1302" s="339" t="inlineStr">
        <is>
          <t>자연</t>
        </is>
      </c>
      <c r="L1302" s="357" t="n">
        <v>19</v>
      </c>
      <c r="M1302" s="358" t="inlineStr">
        <is>
          <t xml:space="preserve">175.74 / </t>
        </is>
      </c>
      <c r="N1302" s="359" t="n">
        <v>300</v>
      </c>
      <c r="O1302" s="360" t="inlineStr">
        <is>
          <t>표점</t>
        </is>
      </c>
      <c r="P1302" s="343" t="inlineStr">
        <is>
          <t>표점</t>
        </is>
      </c>
      <c r="Q1302" s="342" t="inlineStr">
        <is>
          <t>2과목</t>
        </is>
      </c>
      <c r="R1302" s="344" t="n">
        <v>25</v>
      </c>
      <c r="S1302" s="345" t="n">
        <v>45</v>
      </c>
      <c r="T1302" s="362" t="n">
        <v>30</v>
      </c>
      <c r="U1302" s="361" t="n">
        <v>79.23999999999999</v>
      </c>
      <c r="V1302" s="346" t="n">
        <v>118.2757947039077</v>
      </c>
      <c r="W1302" s="348" t="n">
        <v>118.2900936297422</v>
      </c>
      <c r="X1302" s="347" t="n">
        <v>59.49</v>
      </c>
      <c r="Y1302" s="357" t="inlineStr"/>
      <c r="Z1302" s="365" t="inlineStr">
        <is>
          <t>2등급</t>
        </is>
      </c>
      <c r="AA1302" s="350" t="n">
        <v>-2</v>
      </c>
      <c r="AB1302" s="349" t="inlineStr">
        <is>
          <t>만점</t>
        </is>
      </c>
      <c r="AC1302" s="350" t="n">
        <v>0</v>
      </c>
      <c r="AD1302" s="349" t="inlineStr">
        <is>
          <t>만점</t>
        </is>
      </c>
      <c r="AE1302" s="364" t="n">
        <v>0</v>
      </c>
      <c r="AF1302" s="366" t="n">
        <v>0</v>
      </c>
      <c r="AG1302" s="363" t="n">
        <v>0</v>
      </c>
      <c r="AH1302" s="635" t="inlineStr"/>
      <c r="AL1302" s="487" t="inlineStr">
        <is>
          <t>충남대 기계공학부</t>
        </is>
      </c>
      <c r="AM1302" s="477" t="inlineStr">
        <is>
          <t>자연</t>
        </is>
      </c>
      <c r="AN1302" s="637" t="n">
        <v>100</v>
      </c>
      <c r="AO1302" s="478" t="n">
        <v>-1570</v>
      </c>
      <c r="AP1302" s="463" t="n">
        <v>-1570</v>
      </c>
      <c r="AQ1302" s="479" t="n">
        <v>0</v>
      </c>
      <c r="AR1302" s="476" t="inlineStr">
        <is>
          <t>17.55 → 16.10</t>
        </is>
      </c>
      <c r="BA1302" s="313" t="inlineStr">
        <is>
          <t>자연731</t>
        </is>
      </c>
    </row>
    <row r="1303" ht="16.5" customHeight="1" s="671">
      <c r="B1303" s="367" t="inlineStr">
        <is>
          <t>17.26</t>
        </is>
      </c>
      <c r="C1303" s="351" t="inlineStr">
        <is>
          <t>37,454</t>
        </is>
      </c>
      <c r="D1303" s="727" t="n">
        <v>-1570</v>
      </c>
      <c r="E1303" s="352" t="inlineStr"/>
      <c r="F1303" s="341" t="n">
        <v>79.23999999999999</v>
      </c>
      <c r="G1303" s="355" t="inlineStr">
        <is>
          <t>355.94</t>
        </is>
      </c>
      <c r="H1303" s="356" t="inlineStr">
        <is>
          <t>361.42</t>
        </is>
      </c>
      <c r="I1303" s="354" t="inlineStr">
        <is>
          <t>부산대</t>
        </is>
      </c>
      <c r="J1303" s="340" t="inlineStr">
        <is>
          <t>아동가족학과</t>
        </is>
      </c>
      <c r="K1303" s="339" t="inlineStr">
        <is>
          <t>통합</t>
        </is>
      </c>
      <c r="L1303" s="357" t="n">
        <v>9</v>
      </c>
      <c r="M1303" s="358" t="inlineStr">
        <is>
          <t xml:space="preserve">682.5 / </t>
        </is>
      </c>
      <c r="N1303" s="359" t="n">
        <v>1000</v>
      </c>
      <c r="O1303" s="360" t="inlineStr">
        <is>
          <t>표점</t>
        </is>
      </c>
      <c r="P1303" s="343" t="inlineStr">
        <is>
          <t>표점</t>
        </is>
      </c>
      <c r="Q1303" s="342" t="inlineStr">
        <is>
          <t>2과목</t>
        </is>
      </c>
      <c r="R1303" s="344" t="n">
        <v>30</v>
      </c>
      <c r="S1303" s="345" t="n">
        <v>25</v>
      </c>
      <c r="T1303" s="362" t="n">
        <v>25</v>
      </c>
      <c r="U1303" s="361" t="n">
        <v>79.23999999999999</v>
      </c>
      <c r="V1303" s="346" t="n">
        <v>118.2728234564816</v>
      </c>
      <c r="W1303" s="348" t="n">
        <v>118.2884543208174</v>
      </c>
      <c r="X1303" s="347" t="n">
        <v>59.69</v>
      </c>
      <c r="Y1303" s="357" t="inlineStr"/>
      <c r="Z1303" s="365" t="inlineStr">
        <is>
          <t>2등급</t>
        </is>
      </c>
      <c r="AA1303" s="350" t="n">
        <v>198</v>
      </c>
      <c r="AB1303" s="349" t="inlineStr">
        <is>
          <t>만점</t>
        </is>
      </c>
      <c r="AC1303" s="350" t="n">
        <v>10</v>
      </c>
      <c r="AD1303" s="349" t="inlineStr">
        <is>
          <t>만점</t>
        </is>
      </c>
      <c r="AE1303" s="364" t="n">
        <v>0</v>
      </c>
      <c r="AF1303" s="366" t="n">
        <v>0</v>
      </c>
      <c r="AG1303" s="363" t="n">
        <v>0</v>
      </c>
      <c r="AH1303" s="635" t="inlineStr"/>
      <c r="AL1303" s="487" t="inlineStr">
        <is>
          <t>부산대 아동가족학과</t>
        </is>
      </c>
      <c r="AM1303" s="477" t="inlineStr">
        <is>
          <t>통합</t>
        </is>
      </c>
      <c r="AN1303" s="637" t="n">
        <v>100</v>
      </c>
      <c r="AO1303" s="478" t="n">
        <v>-1570</v>
      </c>
      <c r="AP1303" s="463" t="n">
        <v>-716</v>
      </c>
      <c r="AQ1303" s="479" t="n">
        <v>-854</v>
      </c>
      <c r="AR1303" s="476" t="inlineStr">
        <is>
          <t>17.56 → 16.51</t>
        </is>
      </c>
      <c r="BA1303" s="313" t="inlineStr">
        <is>
          <t>통합인문559</t>
        </is>
      </c>
    </row>
    <row r="1304" ht="16.5" customHeight="1" s="671">
      <c r="B1304" s="367" t="inlineStr">
        <is>
          <t>17.61</t>
        </is>
      </c>
      <c r="C1304" s="351" t="inlineStr">
        <is>
          <t>38,214</t>
        </is>
      </c>
      <c r="D1304" s="727" t="n">
        <v>-1570</v>
      </c>
      <c r="E1304" s="352" t="inlineStr">
        <is>
          <t>355.75</t>
        </is>
      </c>
      <c r="F1304" s="341" t="n">
        <v>79.19</v>
      </c>
      <c r="G1304" s="355" t="inlineStr">
        <is>
          <t>355.46</t>
        </is>
      </c>
      <c r="H1304" s="356" t="inlineStr">
        <is>
          <t>361.52</t>
        </is>
      </c>
      <c r="I1304" s="354" t="inlineStr">
        <is>
          <t>성신여대</t>
        </is>
      </c>
      <c r="J1304" s="340" t="inlineStr">
        <is>
          <t>창의융합학부(첨단분야전공)</t>
        </is>
      </c>
      <c r="K1304" s="339" t="inlineStr">
        <is>
          <t>자연</t>
        </is>
      </c>
      <c r="L1304" s="357" t="n">
        <v>53</v>
      </c>
      <c r="M1304" s="358" t="inlineStr">
        <is>
          <t xml:space="preserve">415.75 / </t>
        </is>
      </c>
      <c r="N1304" s="359" t="n">
        <v>500</v>
      </c>
      <c r="O1304" s="360" t="inlineStr">
        <is>
          <t>백분위</t>
        </is>
      </c>
      <c r="P1304" s="343" t="inlineStr">
        <is>
          <t>백분위</t>
        </is>
      </c>
      <c r="Q1304" s="342" t="inlineStr">
        <is>
          <t>2과목</t>
        </is>
      </c>
      <c r="R1304" s="344" t="n">
        <v>20</v>
      </c>
      <c r="S1304" s="345" t="n">
        <v>30</v>
      </c>
      <c r="T1304" s="362" t="n">
        <v>30</v>
      </c>
      <c r="U1304" s="361" t="n">
        <v>79.19</v>
      </c>
      <c r="V1304" s="346" t="n">
        <v>118.2421875</v>
      </c>
      <c r="W1304" s="348" t="n">
        <v>118.2715517241379</v>
      </c>
      <c r="X1304" s="347" t="n">
        <v>59.47</v>
      </c>
      <c r="Y1304" s="357" t="inlineStr"/>
      <c r="Z1304" s="365" t="inlineStr">
        <is>
          <t>2등급</t>
        </is>
      </c>
      <c r="AA1304" s="350" t="n">
        <v>97</v>
      </c>
      <c r="AB1304" s="349" t="inlineStr">
        <is>
          <t>만점</t>
        </is>
      </c>
      <c r="AC1304" s="350" t="n">
        <v>2</v>
      </c>
      <c r="AD1304" s="349" t="inlineStr">
        <is>
          <t>만점</t>
        </is>
      </c>
      <c r="AE1304" s="364" t="n">
        <v>0</v>
      </c>
      <c r="AF1304" s="366" t="n">
        <v>0</v>
      </c>
      <c r="AG1304" s="363" t="n">
        <v>0</v>
      </c>
      <c r="AH1304" s="635" t="inlineStr"/>
      <c r="AL1304" s="487" t="inlineStr">
        <is>
          <t>성신여대 창의융합학부(첨단분야전공)</t>
        </is>
      </c>
      <c r="AM1304" s="477" t="inlineStr">
        <is>
          <t>자연</t>
        </is>
      </c>
      <c r="AN1304" s="637" t="n">
        <v>100</v>
      </c>
      <c r="AO1304" s="478" t="n">
        <v>-1570</v>
      </c>
      <c r="AP1304" s="463" t="n">
        <v>-1570</v>
      </c>
      <c r="AQ1304" s="479" t="n">
        <v>0</v>
      </c>
      <c r="AR1304" s="476" t="inlineStr">
        <is>
          <t>17.61 → 16.16</t>
        </is>
      </c>
      <c r="BA1304" s="313" t="inlineStr">
        <is>
          <t>자연732</t>
        </is>
      </c>
    </row>
    <row r="1305" ht="16.5" customHeight="1" s="671">
      <c r="B1305" s="367" t="inlineStr">
        <is>
          <t>17.61</t>
        </is>
      </c>
      <c r="C1305" s="351" t="inlineStr">
        <is>
          <t>38,214</t>
        </is>
      </c>
      <c r="D1305" s="727" t="n">
        <v>-1570</v>
      </c>
      <c r="E1305" s="352" t="inlineStr">
        <is>
          <t>355.75</t>
        </is>
      </c>
      <c r="F1305" s="341" t="n">
        <v>79.18000000000001</v>
      </c>
      <c r="G1305" s="355" t="inlineStr">
        <is>
          <t>355.85</t>
        </is>
      </c>
      <c r="H1305" s="356" t="inlineStr">
        <is>
          <t>361.31</t>
        </is>
      </c>
      <c r="I1305" s="354" t="inlineStr">
        <is>
          <t>광운대</t>
        </is>
      </c>
      <c r="J1305" s="340" t="inlineStr">
        <is>
          <t>미디어커뮤니케이션학부</t>
        </is>
      </c>
      <c r="K1305" s="339" t="inlineStr">
        <is>
          <t>통합</t>
        </is>
      </c>
      <c r="L1305" s="357" t="n">
        <v>10</v>
      </c>
      <c r="M1305" s="358" t="inlineStr">
        <is>
          <t xml:space="preserve">683.2 / </t>
        </is>
      </c>
      <c r="N1305" s="359" t="n">
        <v>1000</v>
      </c>
      <c r="O1305" s="360" t="inlineStr">
        <is>
          <t>표점</t>
        </is>
      </c>
      <c r="P1305" s="343" t="inlineStr">
        <is>
          <t>변표</t>
        </is>
      </c>
      <c r="Q1305" s="342" t="inlineStr">
        <is>
          <t>2과목</t>
        </is>
      </c>
      <c r="R1305" s="344" t="n">
        <v>30</v>
      </c>
      <c r="S1305" s="345" t="n">
        <v>25</v>
      </c>
      <c r="T1305" s="362" t="n">
        <v>25</v>
      </c>
      <c r="U1305" s="361" t="n">
        <v>79.18000000000001</v>
      </c>
      <c r="V1305" s="346" t="n">
        <v>118.2362720881627</v>
      </c>
      <c r="W1305" s="348" t="n">
        <v>118.2682880486415</v>
      </c>
      <c r="X1305" s="347" t="n">
        <v>59.67</v>
      </c>
      <c r="Y1305" s="357" t="n">
        <v>60.01</v>
      </c>
      <c r="Z1305" s="365" t="inlineStr">
        <is>
          <t>2등급</t>
        </is>
      </c>
      <c r="AA1305" s="350" t="n">
        <v>198</v>
      </c>
      <c r="AB1305" s="349" t="inlineStr">
        <is>
          <t>만점</t>
        </is>
      </c>
      <c r="AC1305" s="350" t="n">
        <v>10</v>
      </c>
      <c r="AD1305" s="349" t="inlineStr">
        <is>
          <t>만점</t>
        </is>
      </c>
      <c r="AE1305" s="364" t="n">
        <v>0</v>
      </c>
      <c r="AF1305" s="366" t="n">
        <v>0</v>
      </c>
      <c r="AG1305" s="363" t="n">
        <v>0</v>
      </c>
      <c r="AH1305" s="635" t="inlineStr"/>
      <c r="AL1305" s="487" t="inlineStr">
        <is>
          <t>광운대 미디어커뮤니케이션학부</t>
        </is>
      </c>
      <c r="AM1305" s="477" t="inlineStr">
        <is>
          <t>통합</t>
        </is>
      </c>
      <c r="AN1305" s="637" t="n">
        <v>100</v>
      </c>
      <c r="AO1305" s="478" t="n">
        <v>-1570</v>
      </c>
      <c r="AP1305" s="463" t="n">
        <v>-715</v>
      </c>
      <c r="AQ1305" s="479" t="n">
        <v>-855</v>
      </c>
      <c r="AR1305" s="476" t="inlineStr">
        <is>
          <t>17.62 → 16.57</t>
        </is>
      </c>
      <c r="BA1305" s="313" t="inlineStr">
        <is>
          <t>통합인문560</t>
        </is>
      </c>
    </row>
    <row r="1306" ht="16.5" customHeight="1" s="671">
      <c r="B1306" s="367" t="inlineStr">
        <is>
          <t>17.25</t>
        </is>
      </c>
      <c r="C1306" s="351" t="inlineStr">
        <is>
          <t>37,433</t>
        </is>
      </c>
      <c r="D1306" s="727" t="n">
        <v>-1570</v>
      </c>
      <c r="E1306" s="352" t="inlineStr"/>
      <c r="F1306" s="341" t="n">
        <v>79.17</v>
      </c>
      <c r="G1306" s="355" t="inlineStr">
        <is>
          <t>355.84</t>
        </is>
      </c>
      <c r="H1306" s="356" t="inlineStr">
        <is>
          <t>361.30</t>
        </is>
      </c>
      <c r="I1306" s="354" t="inlineStr">
        <is>
          <t>경북대</t>
        </is>
      </c>
      <c r="J1306" s="340" t="inlineStr">
        <is>
          <t>사회복지학부</t>
        </is>
      </c>
      <c r="K1306" s="339" t="inlineStr">
        <is>
          <t>통합</t>
        </is>
      </c>
      <c r="L1306" s="357" t="n">
        <v>6</v>
      </c>
      <c r="M1306" s="358" t="inlineStr">
        <is>
          <t xml:space="preserve">651.17 / </t>
        </is>
      </c>
      <c r="N1306" s="359" t="n">
        <v>1000</v>
      </c>
      <c r="O1306" s="360" t="inlineStr">
        <is>
          <t>표점</t>
        </is>
      </c>
      <c r="P1306" s="343" t="inlineStr">
        <is>
          <t>변표</t>
        </is>
      </c>
      <c r="Q1306" s="342" t="inlineStr">
        <is>
          <t>2과목</t>
        </is>
      </c>
      <c r="R1306" s="344" t="n">
        <v>38</v>
      </c>
      <c r="S1306" s="345" t="n">
        <v>25</v>
      </c>
      <c r="T1306" s="362" t="n">
        <v>25</v>
      </c>
      <c r="U1306" s="361" t="n">
        <v>79.17</v>
      </c>
      <c r="V1306" s="346" t="n">
        <v>118.233800465668</v>
      </c>
      <c r="W1306" s="348" t="n">
        <v>118.2669243948513</v>
      </c>
      <c r="X1306" s="347" t="n">
        <v>59.67</v>
      </c>
      <c r="Y1306" s="357" t="n">
        <v>60.16</v>
      </c>
      <c r="Z1306" s="365" t="inlineStr">
        <is>
          <t>2등급</t>
        </is>
      </c>
      <c r="AA1306" s="350" t="n">
        <v>121.25</v>
      </c>
      <c r="AB1306" s="349" t="inlineStr">
        <is>
          <t>만점</t>
        </is>
      </c>
      <c r="AC1306" s="350" t="n">
        <v>10</v>
      </c>
      <c r="AD1306" s="349" t="inlineStr">
        <is>
          <t>만점</t>
        </is>
      </c>
      <c r="AE1306" s="364" t="n">
        <v>0</v>
      </c>
      <c r="AF1306" s="366" t="n">
        <v>0</v>
      </c>
      <c r="AG1306" s="363" t="n">
        <v>0</v>
      </c>
      <c r="AH1306" s="635" t="inlineStr">
        <is>
          <t xml:space="preserve"> 과탐(Ⅰ,Ⅱ)/ 과탐(Ⅱ,Ⅱ) 5%가산</t>
        </is>
      </c>
      <c r="AL1306" s="487" t="inlineStr">
        <is>
          <t>경북대 사회복지학부</t>
        </is>
      </c>
      <c r="AM1306" s="477" t="inlineStr">
        <is>
          <t>통합</t>
        </is>
      </c>
      <c r="AN1306" s="637" t="n">
        <v>100</v>
      </c>
      <c r="AO1306" s="478" t="n">
        <v>-1570</v>
      </c>
      <c r="AP1306" s="463" t="n">
        <v>-715</v>
      </c>
      <c r="AQ1306" s="479" t="n">
        <v>-855</v>
      </c>
      <c r="AR1306" s="476" t="inlineStr">
        <is>
          <t>17.63 → 16.57</t>
        </is>
      </c>
      <c r="BA1306" s="313" t="inlineStr">
        <is>
          <t>자연733</t>
        </is>
      </c>
    </row>
    <row r="1307" ht="16.5" customHeight="1" s="671">
      <c r="B1307" s="367" t="inlineStr">
        <is>
          <t>17.62</t>
        </is>
      </c>
      <c r="C1307" s="351" t="inlineStr">
        <is>
          <t>38,235</t>
        </is>
      </c>
      <c r="D1307" s="727" t="n">
        <v>-1570</v>
      </c>
      <c r="E1307" s="352" t="inlineStr">
        <is>
          <t>355.45</t>
        </is>
      </c>
      <c r="F1307" s="341" t="n">
        <v>79.17</v>
      </c>
      <c r="G1307" s="355" t="inlineStr">
        <is>
          <t>355.84</t>
        </is>
      </c>
      <c r="H1307" s="356" t="inlineStr">
        <is>
          <t>361.48</t>
        </is>
      </c>
      <c r="I1307" s="354" t="inlineStr">
        <is>
          <t>세종대</t>
        </is>
      </c>
      <c r="J1307" s="340" t="inlineStr">
        <is>
          <t>콘텐츠소프트웨어학과(농어촌)</t>
        </is>
      </c>
      <c r="K1307" s="339" t="inlineStr">
        <is>
          <t>자연</t>
        </is>
      </c>
      <c r="L1307" s="357" t="n">
        <v>4</v>
      </c>
      <c r="M1307" s="358" t="inlineStr">
        <is>
          <t xml:space="preserve">679.75 / </t>
        </is>
      </c>
      <c r="N1307" s="359" t="n">
        <v>1000</v>
      </c>
      <c r="O1307" s="360" t="inlineStr">
        <is>
          <t>표점</t>
        </is>
      </c>
      <c r="P1307" s="343" t="inlineStr">
        <is>
          <t>변표</t>
        </is>
      </c>
      <c r="Q1307" s="342" t="inlineStr">
        <is>
          <t>2과목</t>
        </is>
      </c>
      <c r="R1307" s="344" t="n">
        <v>30</v>
      </c>
      <c r="S1307" s="345" t="n">
        <v>30</v>
      </c>
      <c r="T1307" s="362" t="n">
        <v>20</v>
      </c>
      <c r="U1307" s="361" t="n">
        <v>79.17</v>
      </c>
      <c r="V1307" s="346" t="n">
        <v>118.2319538589607</v>
      </c>
      <c r="W1307" s="348" t="n">
        <v>118.2659055773576</v>
      </c>
      <c r="X1307" s="347" t="n">
        <v>59.67</v>
      </c>
      <c r="Y1307" s="357" t="n">
        <v>60.01</v>
      </c>
      <c r="Z1307" s="365" t="inlineStr">
        <is>
          <t>2등급</t>
        </is>
      </c>
      <c r="AA1307" s="350" t="n">
        <v>195</v>
      </c>
      <c r="AB1307" s="349" t="inlineStr">
        <is>
          <t>만점</t>
        </is>
      </c>
      <c r="AC1307" s="350" t="n">
        <v>10</v>
      </c>
      <c r="AD1307" s="349" t="inlineStr">
        <is>
          <t>만점</t>
        </is>
      </c>
      <c r="AE1307" s="364" t="n">
        <v>0</v>
      </c>
      <c r="AF1307" s="366" t="n">
        <v>0</v>
      </c>
      <c r="AG1307" s="363" t="n">
        <v>0</v>
      </c>
      <c r="AH1307" s="635" t="inlineStr"/>
      <c r="AL1307" s="487" t="inlineStr">
        <is>
          <t>세종대 콘텐츠소프트웨어학과(농어촌)</t>
        </is>
      </c>
      <c r="AM1307" s="477" t="inlineStr">
        <is>
          <t>자연</t>
        </is>
      </c>
      <c r="AN1307" s="637" t="n">
        <v>100</v>
      </c>
      <c r="AO1307" s="478" t="n">
        <v>-1570</v>
      </c>
      <c r="AP1307" s="463" t="n">
        <v>-1570</v>
      </c>
      <c r="AQ1307" s="479" t="n">
        <v>0</v>
      </c>
      <c r="AR1307" s="476" t="inlineStr">
        <is>
          <t>17.62 → 16.17</t>
        </is>
      </c>
      <c r="BA1307" s="313" t="inlineStr">
        <is>
          <t>자연734</t>
        </is>
      </c>
    </row>
    <row r="1308" ht="16.5" customHeight="1" s="671">
      <c r="B1308" s="367" t="inlineStr">
        <is>
          <t>17.64</t>
        </is>
      </c>
      <c r="C1308" s="351" t="inlineStr">
        <is>
          <t>38,279</t>
        </is>
      </c>
      <c r="D1308" s="727" t="n">
        <v>-1570</v>
      </c>
      <c r="E1308" s="352" t="inlineStr">
        <is>
          <t>355.96</t>
        </is>
      </c>
      <c r="F1308" s="341" t="n">
        <v>79.15000000000001</v>
      </c>
      <c r="G1308" s="355" t="inlineStr">
        <is>
          <t>355.41</t>
        </is>
      </c>
      <c r="H1308" s="356" t="inlineStr">
        <is>
          <t>361.40</t>
        </is>
      </c>
      <c r="I1308" s="354" t="inlineStr">
        <is>
          <t>부산대</t>
        </is>
      </c>
      <c r="J1308" s="340" t="inlineStr">
        <is>
          <t>미생물학과</t>
        </is>
      </c>
      <c r="K1308" s="339" t="inlineStr">
        <is>
          <t>자연</t>
        </is>
      </c>
      <c r="L1308" s="357" t="n">
        <v>16</v>
      </c>
      <c r="M1308" s="358" t="inlineStr">
        <is>
          <t xml:space="preserve">682 / </t>
        </is>
      </c>
      <c r="N1308" s="359" t="n">
        <v>1000</v>
      </c>
      <c r="O1308" s="360" t="inlineStr">
        <is>
          <t>표점</t>
        </is>
      </c>
      <c r="P1308" s="343" t="inlineStr">
        <is>
          <t>표점</t>
        </is>
      </c>
      <c r="Q1308" s="342" t="inlineStr">
        <is>
          <t>2과목</t>
        </is>
      </c>
      <c r="R1308" s="344" t="n">
        <v>20</v>
      </c>
      <c r="S1308" s="345" t="n">
        <v>30</v>
      </c>
      <c r="T1308" s="362" t="n">
        <v>30</v>
      </c>
      <c r="U1308" s="361" t="n">
        <v>79.15000000000001</v>
      </c>
      <c r="V1308" s="346" t="n">
        <v>118.2218021355497</v>
      </c>
      <c r="W1308" s="348" t="n">
        <v>118.2603046265102</v>
      </c>
      <c r="X1308" s="347" t="n">
        <v>59.46</v>
      </c>
      <c r="Y1308" s="357" t="inlineStr"/>
      <c r="Z1308" s="365" t="inlineStr">
        <is>
          <t>2등급</t>
        </is>
      </c>
      <c r="AA1308" s="350" t="n">
        <v>198</v>
      </c>
      <c r="AB1308" s="349" t="inlineStr">
        <is>
          <t>만점</t>
        </is>
      </c>
      <c r="AC1308" s="350" t="n">
        <v>10</v>
      </c>
      <c r="AD1308" s="349" t="inlineStr">
        <is>
          <t>만점</t>
        </is>
      </c>
      <c r="AE1308" s="364" t="n">
        <v>0</v>
      </c>
      <c r="AF1308" s="366" t="n">
        <v>0</v>
      </c>
      <c r="AG1308" s="363" t="n">
        <v>0</v>
      </c>
      <c r="AH1308" s="635" t="inlineStr"/>
      <c r="AL1308" s="487" t="inlineStr">
        <is>
          <t>부산대 미생물학과</t>
        </is>
      </c>
      <c r="AM1308" s="477" t="inlineStr">
        <is>
          <t>자연</t>
        </is>
      </c>
      <c r="AN1308" s="637" t="n">
        <v>100</v>
      </c>
      <c r="AO1308" s="478" t="n">
        <v>-1570</v>
      </c>
      <c r="AP1308" s="463" t="n">
        <v>-1570</v>
      </c>
      <c r="AQ1308" s="479" t="n">
        <v>0</v>
      </c>
      <c r="AR1308" s="476" t="inlineStr">
        <is>
          <t>17.64 → 16.19</t>
        </is>
      </c>
      <c r="BA1308" s="313" t="inlineStr">
        <is>
          <t>자연735</t>
        </is>
      </c>
    </row>
    <row r="1309" ht="16.5" customHeight="1" s="671">
      <c r="B1309" s="367" t="inlineStr">
        <is>
          <t>17.65</t>
        </is>
      </c>
      <c r="C1309" s="351" t="inlineStr">
        <is>
          <t>38,301</t>
        </is>
      </c>
      <c r="D1309" s="727" t="n">
        <v>-1570</v>
      </c>
      <c r="E1309" s="352" t="inlineStr">
        <is>
          <t>355.45</t>
        </is>
      </c>
      <c r="F1309" s="341" t="n">
        <v>79.15000000000001</v>
      </c>
      <c r="G1309" s="355" t="inlineStr">
        <is>
          <t>355.40</t>
        </is>
      </c>
      <c r="H1309" s="356" t="inlineStr">
        <is>
          <t>361.37</t>
        </is>
      </c>
      <c r="I1309" s="354" t="inlineStr">
        <is>
          <t>경북대</t>
        </is>
      </c>
      <c r="J1309" s="340" t="inlineStr">
        <is>
          <t>금속재료공학과</t>
        </is>
      </c>
      <c r="K1309" s="339" t="inlineStr">
        <is>
          <t>자연</t>
        </is>
      </c>
      <c r="L1309" s="357" t="n">
        <v>8</v>
      </c>
      <c r="M1309" s="358" t="inlineStr">
        <is>
          <t xml:space="preserve">650.33 / </t>
        </is>
      </c>
      <c r="N1309" s="359" t="n">
        <v>1000</v>
      </c>
      <c r="O1309" s="360" t="inlineStr">
        <is>
          <t>표점</t>
        </is>
      </c>
      <c r="P1309" s="343" t="inlineStr">
        <is>
          <t>변표</t>
        </is>
      </c>
      <c r="Q1309" s="342" t="inlineStr">
        <is>
          <t>2과목</t>
        </is>
      </c>
      <c r="R1309" s="344" t="n">
        <v>25</v>
      </c>
      <c r="S1309" s="345" t="n">
        <v>38</v>
      </c>
      <c r="T1309" s="362" t="n">
        <v>25</v>
      </c>
      <c r="U1309" s="361" t="n">
        <v>79.15000000000001</v>
      </c>
      <c r="V1309" s="346" t="n">
        <v>118.220848218375</v>
      </c>
      <c r="W1309" s="348" t="n">
        <v>118.2597783273793</v>
      </c>
      <c r="X1309" s="347" t="n">
        <v>59.46</v>
      </c>
      <c r="Y1309" s="357" t="n">
        <v>59.83</v>
      </c>
      <c r="Z1309" s="365" t="inlineStr">
        <is>
          <t>2등급</t>
        </is>
      </c>
      <c r="AA1309" s="350" t="n">
        <v>121.25</v>
      </c>
      <c r="AB1309" s="349" t="inlineStr">
        <is>
          <t>만점</t>
        </is>
      </c>
      <c r="AC1309" s="350" t="n">
        <v>10</v>
      </c>
      <c r="AD1309" s="349" t="inlineStr">
        <is>
          <t>만점</t>
        </is>
      </c>
      <c r="AE1309" s="364" t="n">
        <v>0</v>
      </c>
      <c r="AF1309" s="366" t="n">
        <v>0</v>
      </c>
      <c r="AG1309" s="363" t="n">
        <v>0</v>
      </c>
      <c r="AH1309" s="635" t="inlineStr"/>
      <c r="AL1309" s="487" t="inlineStr">
        <is>
          <t>경북대 금속재료공학과</t>
        </is>
      </c>
      <c r="AM1309" s="477" t="inlineStr">
        <is>
          <t>자연</t>
        </is>
      </c>
      <c r="AN1309" s="637" t="n">
        <v>100</v>
      </c>
      <c r="AO1309" s="478" t="n">
        <v>-1570</v>
      </c>
      <c r="AP1309" s="463" t="n">
        <v>-1570</v>
      </c>
      <c r="AQ1309" s="479" t="n">
        <v>0</v>
      </c>
      <c r="AR1309" s="476" t="inlineStr">
        <is>
          <t>17.65 → 16.20</t>
        </is>
      </c>
      <c r="BA1309" s="313" t="inlineStr">
        <is>
          <t>통합인문561</t>
        </is>
      </c>
    </row>
    <row r="1310" ht="16.5" customHeight="1" s="671">
      <c r="B1310" s="367" t="inlineStr">
        <is>
          <t>17.29</t>
        </is>
      </c>
      <c r="C1310" s="351" t="inlineStr">
        <is>
          <t>37,519</t>
        </is>
      </c>
      <c r="D1310" s="727" t="n">
        <v>-1570</v>
      </c>
      <c r="E1310" s="352" t="inlineStr"/>
      <c r="F1310" s="341" t="n">
        <v>79.13</v>
      </c>
      <c r="G1310" s="355" t="inlineStr">
        <is>
          <t>355.76</t>
        </is>
      </c>
      <c r="H1310" s="356" t="inlineStr">
        <is>
          <t>361.22</t>
        </is>
      </c>
      <c r="I1310" s="354" t="inlineStr">
        <is>
          <t>경북대</t>
        </is>
      </c>
      <c r="J1310" s="340" t="inlineStr">
        <is>
          <t>영어영문학과</t>
        </is>
      </c>
      <c r="K1310" s="339" t="inlineStr">
        <is>
          <t>통합</t>
        </is>
      </c>
      <c r="L1310" s="357" t="n">
        <v>11</v>
      </c>
      <c r="M1310" s="358" t="inlineStr">
        <is>
          <t xml:space="preserve">651.05 / </t>
        </is>
      </c>
      <c r="N1310" s="359" t="n">
        <v>1000</v>
      </c>
      <c r="O1310" s="360" t="inlineStr">
        <is>
          <t>표점</t>
        </is>
      </c>
      <c r="P1310" s="343" t="inlineStr">
        <is>
          <t>변표</t>
        </is>
      </c>
      <c r="Q1310" s="342" t="inlineStr">
        <is>
          <t>2과목</t>
        </is>
      </c>
      <c r="R1310" s="344" t="n">
        <v>38</v>
      </c>
      <c r="S1310" s="345" t="n">
        <v>25</v>
      </c>
      <c r="T1310" s="362" t="n">
        <v>25</v>
      </c>
      <c r="U1310" s="361" t="n">
        <v>79.13</v>
      </c>
      <c r="V1310" s="346" t="n">
        <v>118.2032245310372</v>
      </c>
      <c r="W1310" s="348" t="n">
        <v>118.2500549136757</v>
      </c>
      <c r="X1310" s="347" t="n">
        <v>59.65</v>
      </c>
      <c r="Y1310" s="357" t="n">
        <v>60.15</v>
      </c>
      <c r="Z1310" s="365" t="inlineStr">
        <is>
          <t>2등급</t>
        </is>
      </c>
      <c r="AA1310" s="350" t="n">
        <v>121.25</v>
      </c>
      <c r="AB1310" s="349" t="inlineStr">
        <is>
          <t>만점</t>
        </is>
      </c>
      <c r="AC1310" s="350" t="n">
        <v>10</v>
      </c>
      <c r="AD1310" s="349" t="inlineStr">
        <is>
          <t>만점</t>
        </is>
      </c>
      <c r="AE1310" s="364" t="n">
        <v>0</v>
      </c>
      <c r="AF1310" s="366" t="n">
        <v>0</v>
      </c>
      <c r="AG1310" s="363" t="n">
        <v>0</v>
      </c>
      <c r="AH1310" s="635" t="inlineStr">
        <is>
          <t xml:space="preserve"> 과탐(Ⅰ,Ⅱ)/ 과탐(Ⅱ,Ⅱ) 5%가산</t>
        </is>
      </c>
      <c r="AL1310" s="487" t="inlineStr">
        <is>
          <t>경북대 영어영문학과</t>
        </is>
      </c>
      <c r="AM1310" s="477" t="inlineStr">
        <is>
          <t>통합</t>
        </is>
      </c>
      <c r="AN1310" s="637" t="n">
        <v>100</v>
      </c>
      <c r="AO1310" s="478" t="n">
        <v>-1570</v>
      </c>
      <c r="AP1310" s="463" t="n">
        <v>-715</v>
      </c>
      <c r="AQ1310" s="479" t="n">
        <v>-855</v>
      </c>
      <c r="AR1310" s="476" t="inlineStr">
        <is>
          <t>17.68 → 16.62</t>
        </is>
      </c>
      <c r="BA1310" s="313" t="inlineStr">
        <is>
          <t>통합인문562</t>
        </is>
      </c>
    </row>
    <row r="1311" ht="16.5" customHeight="1" s="671">
      <c r="B1311" s="367" t="inlineStr">
        <is>
          <t>17.67</t>
        </is>
      </c>
      <c r="C1311" s="351" t="inlineStr">
        <is>
          <t>38,344</t>
        </is>
      </c>
      <c r="D1311" s="727" t="n">
        <v>-1570</v>
      </c>
      <c r="E1311" s="352" t="inlineStr"/>
      <c r="F1311" s="341" t="n">
        <v>79.13</v>
      </c>
      <c r="G1311" s="355" t="inlineStr">
        <is>
          <t>355.76</t>
        </is>
      </c>
      <c r="H1311" s="356" t="inlineStr">
        <is>
          <t>361.22</t>
        </is>
      </c>
      <c r="I1311" s="354" t="inlineStr">
        <is>
          <t>상명대</t>
        </is>
      </c>
      <c r="J1311" s="340" t="inlineStr">
        <is>
          <t>한일문화콘텐츠전공</t>
        </is>
      </c>
      <c r="K1311" s="339" t="inlineStr">
        <is>
          <t>통합</t>
        </is>
      </c>
      <c r="L1311" s="357" t="n">
        <v>8</v>
      </c>
      <c r="M1311" s="358" t="inlineStr">
        <is>
          <t xml:space="preserve">839 / </t>
        </is>
      </c>
      <c r="N1311" s="359" t="n">
        <v>1000</v>
      </c>
      <c r="O1311" s="360" t="inlineStr">
        <is>
          <t>백분위</t>
        </is>
      </c>
      <c r="P1311" s="343" t="inlineStr">
        <is>
          <t>백분위</t>
        </is>
      </c>
      <c r="Q1311" s="342" t="inlineStr">
        <is>
          <t>1과목</t>
        </is>
      </c>
      <c r="R1311" s="344" t="n">
        <v>35</v>
      </c>
      <c r="S1311" s="345" t="n">
        <v>25</v>
      </c>
      <c r="T1311" s="362" t="n">
        <v>20</v>
      </c>
      <c r="U1311" s="361" t="n">
        <v>79.13</v>
      </c>
      <c r="V1311" s="346" t="n">
        <v>118.203125</v>
      </c>
      <c r="W1311" s="348" t="n">
        <v>118.25</v>
      </c>
      <c r="X1311" s="347" t="n">
        <v>59.65</v>
      </c>
      <c r="Y1311" s="357" t="inlineStr"/>
      <c r="Z1311" s="365" t="inlineStr">
        <is>
          <t>2등급</t>
        </is>
      </c>
      <c r="AA1311" s="350" t="n">
        <v>196</v>
      </c>
      <c r="AB1311" s="349" t="inlineStr">
        <is>
          <t>만점</t>
        </is>
      </c>
      <c r="AC1311" s="350" t="n">
        <v>10</v>
      </c>
      <c r="AD1311" s="349" t="inlineStr">
        <is>
          <t>만점</t>
        </is>
      </c>
      <c r="AE1311" s="364" t="n">
        <v>0</v>
      </c>
      <c r="AF1311" s="366" t="n">
        <v>0</v>
      </c>
      <c r="AG1311" s="363" t="n">
        <v>0</v>
      </c>
      <c r="AH1311" s="635" t="inlineStr"/>
      <c r="AL1311" s="487" t="inlineStr">
        <is>
          <t>상명대 한일문화콘텐츠전공</t>
        </is>
      </c>
      <c r="AM1311" s="477" t="inlineStr">
        <is>
          <t>통합</t>
        </is>
      </c>
      <c r="AN1311" s="637" t="n">
        <v>100</v>
      </c>
      <c r="AO1311" s="478" t="n">
        <v>-1570</v>
      </c>
      <c r="AP1311" s="463" t="n">
        <v>-715</v>
      </c>
      <c r="AQ1311" s="479" t="n">
        <v>-855</v>
      </c>
      <c r="AR1311" s="476" t="inlineStr">
        <is>
          <t>17.68 → 16.62</t>
        </is>
      </c>
      <c r="BA1311" s="313" t="inlineStr">
        <is>
          <t>자연736</t>
        </is>
      </c>
    </row>
    <row r="1312" ht="16.5" customHeight="1" s="671">
      <c r="B1312" s="367" t="inlineStr">
        <is>
          <t>17.39</t>
        </is>
      </c>
      <c r="C1312" s="351" t="inlineStr">
        <is>
          <t>37,736</t>
        </is>
      </c>
      <c r="D1312" s="727" t="n">
        <v>-1570</v>
      </c>
      <c r="E1312" s="352" t="inlineStr">
        <is>
          <t>355.62</t>
        </is>
      </c>
      <c r="F1312" s="341" t="n">
        <v>79.12</v>
      </c>
      <c r="G1312" s="355" t="inlineStr">
        <is>
          <t>355.76</t>
        </is>
      </c>
      <c r="H1312" s="356" t="inlineStr">
        <is>
          <t>361.22</t>
        </is>
      </c>
      <c r="I1312" s="354" t="inlineStr">
        <is>
          <t>부산대</t>
        </is>
      </c>
      <c r="J1312" s="340" t="inlineStr">
        <is>
          <t>사학과</t>
        </is>
      </c>
      <c r="K1312" s="339" t="inlineStr">
        <is>
          <t>통합</t>
        </is>
      </c>
      <c r="L1312" s="357" t="n">
        <v>10</v>
      </c>
      <c r="M1312" s="358" t="inlineStr">
        <is>
          <t xml:space="preserve">682.25 / </t>
        </is>
      </c>
      <c r="N1312" s="359" t="n">
        <v>1000</v>
      </c>
      <c r="O1312" s="360" t="inlineStr">
        <is>
          <t>표점</t>
        </is>
      </c>
      <c r="P1312" s="343" t="inlineStr">
        <is>
          <t>표점</t>
        </is>
      </c>
      <c r="Q1312" s="342" t="inlineStr">
        <is>
          <t>2과목</t>
        </is>
      </c>
      <c r="R1312" s="344" t="n">
        <v>30</v>
      </c>
      <c r="S1312" s="345" t="n">
        <v>25</v>
      </c>
      <c r="T1312" s="362" t="n">
        <v>25</v>
      </c>
      <c r="U1312" s="361" t="n">
        <v>79.12</v>
      </c>
      <c r="V1312" s="346" t="n">
        <v>118.2020697380439</v>
      </c>
      <c r="W1312" s="348" t="n">
        <v>118.249417786507</v>
      </c>
      <c r="X1312" s="347" t="n">
        <v>59.65</v>
      </c>
      <c r="Y1312" s="357" t="inlineStr"/>
      <c r="Z1312" s="365" t="inlineStr">
        <is>
          <t>2등급</t>
        </is>
      </c>
      <c r="AA1312" s="350" t="n">
        <v>198</v>
      </c>
      <c r="AB1312" s="349" t="inlineStr">
        <is>
          <t>만점</t>
        </is>
      </c>
      <c r="AC1312" s="350" t="n">
        <v>10</v>
      </c>
      <c r="AD1312" s="349" t="inlineStr">
        <is>
          <t>만점</t>
        </is>
      </c>
      <c r="AE1312" s="364" t="n">
        <v>0</v>
      </c>
      <c r="AF1312" s="366" t="n">
        <v>0</v>
      </c>
      <c r="AG1312" s="363" t="n">
        <v>0</v>
      </c>
      <c r="AH1312" s="635" t="inlineStr"/>
      <c r="AL1312" s="487" t="inlineStr">
        <is>
          <t>부산대 사학과</t>
        </is>
      </c>
      <c r="AM1312" s="477" t="inlineStr">
        <is>
          <t>통합</t>
        </is>
      </c>
      <c r="AN1312" s="637" t="n">
        <v>100</v>
      </c>
      <c r="AO1312" s="478" t="n">
        <v>-1570</v>
      </c>
      <c r="AP1312" s="463" t="n">
        <v>-715</v>
      </c>
      <c r="AQ1312" s="479" t="n">
        <v>-855</v>
      </c>
      <c r="AR1312" s="476" t="inlineStr">
        <is>
          <t>17.68 → 16.62</t>
        </is>
      </c>
      <c r="BA1312" s="313" t="inlineStr">
        <is>
          <t>자연737</t>
        </is>
      </c>
    </row>
    <row r="1313" ht="16.5" customHeight="1" s="671">
      <c r="B1313" s="367" t="inlineStr">
        <is>
          <t>17.67</t>
        </is>
      </c>
      <c r="C1313" s="351" t="inlineStr">
        <is>
          <t>38,344</t>
        </is>
      </c>
      <c r="D1313" s="727" t="n">
        <v>-1570</v>
      </c>
      <c r="E1313" s="352" t="inlineStr">
        <is>
          <t>355.90</t>
        </is>
      </c>
      <c r="F1313" s="341" t="n">
        <v>79.12</v>
      </c>
      <c r="G1313" s="355" t="inlineStr">
        <is>
          <t>355.36</t>
        </is>
      </c>
      <c r="H1313" s="356" t="inlineStr">
        <is>
          <t>361.32</t>
        </is>
      </c>
      <c r="I1313" s="354" t="inlineStr">
        <is>
          <t>경북대</t>
        </is>
      </c>
      <c r="J1313" s="340" t="inlineStr">
        <is>
          <t>물리교육과</t>
        </is>
      </c>
      <c r="K1313" s="339" t="inlineStr">
        <is>
          <t>자연</t>
        </is>
      </c>
      <c r="L1313" s="357" t="n">
        <v>4</v>
      </c>
      <c r="M1313" s="358" t="inlineStr">
        <is>
          <t xml:space="preserve">650.26 / </t>
        </is>
      </c>
      <c r="N1313" s="359" t="n">
        <v>1000</v>
      </c>
      <c r="O1313" s="360" t="inlineStr">
        <is>
          <t>표점</t>
        </is>
      </c>
      <c r="P1313" s="343" t="inlineStr">
        <is>
          <t>변표</t>
        </is>
      </c>
      <c r="Q1313" s="342" t="inlineStr">
        <is>
          <t>2과목</t>
        </is>
      </c>
      <c r="R1313" s="344" t="n">
        <v>25</v>
      </c>
      <c r="S1313" s="345" t="n">
        <v>38</v>
      </c>
      <c r="T1313" s="362" t="n">
        <v>25</v>
      </c>
      <c r="U1313" s="361" t="n">
        <v>79.12</v>
      </c>
      <c r="V1313" s="346" t="n">
        <v>118.2022533663094</v>
      </c>
      <c r="W1313" s="348" t="n">
        <v>118.2495190986535</v>
      </c>
      <c r="X1313" s="347" t="n">
        <v>59.45</v>
      </c>
      <c r="Y1313" s="357" t="n">
        <v>59.82</v>
      </c>
      <c r="Z1313" s="365" t="inlineStr">
        <is>
          <t>2등급</t>
        </is>
      </c>
      <c r="AA1313" s="350" t="n">
        <v>121.25</v>
      </c>
      <c r="AB1313" s="349" t="inlineStr">
        <is>
          <t>만점</t>
        </is>
      </c>
      <c r="AC1313" s="350" t="n">
        <v>10</v>
      </c>
      <c r="AD1313" s="349" t="inlineStr">
        <is>
          <t>만점</t>
        </is>
      </c>
      <c r="AE1313" s="364" t="n">
        <v>0</v>
      </c>
      <c r="AF1313" s="366" t="n">
        <v>0</v>
      </c>
      <c r="AG1313" s="363" t="n">
        <v>0</v>
      </c>
      <c r="AH1313" s="635" t="inlineStr"/>
      <c r="AL1313" s="487" t="inlineStr">
        <is>
          <t>경북대 물리교육과</t>
        </is>
      </c>
      <c r="AM1313" s="477" t="inlineStr">
        <is>
          <t>자연</t>
        </is>
      </c>
      <c r="AN1313" s="637" t="n">
        <v>100</v>
      </c>
      <c r="AO1313" s="478" t="n">
        <v>-1570</v>
      </c>
      <c r="AP1313" s="463" t="n">
        <v>-1570</v>
      </c>
      <c r="AQ1313" s="479" t="n">
        <v>0</v>
      </c>
      <c r="AR1313" s="476" t="inlineStr">
        <is>
          <t>17.68 → 16.23</t>
        </is>
      </c>
      <c r="BA1313" s="313" t="inlineStr">
        <is>
          <t>자연738</t>
        </is>
      </c>
    </row>
    <row r="1314" ht="16.5" customHeight="1" s="671">
      <c r="B1314" s="367" t="inlineStr">
        <is>
          <t>17.41</t>
        </is>
      </c>
      <c r="C1314" s="351" t="inlineStr">
        <is>
          <t>37,780</t>
        </is>
      </c>
      <c r="D1314" s="727" t="n">
        <v>-1570</v>
      </c>
      <c r="E1314" s="352" t="inlineStr">
        <is>
          <t>355.36</t>
        </is>
      </c>
      <c r="F1314" s="341" t="n">
        <v>79.11</v>
      </c>
      <c r="G1314" s="355" t="inlineStr">
        <is>
          <t>355.74</t>
        </is>
      </c>
      <c r="H1314" s="356" t="inlineStr">
        <is>
          <t>361.20</t>
        </is>
      </c>
      <c r="I1314" s="354" t="inlineStr">
        <is>
          <t>충북대</t>
        </is>
      </c>
      <c r="J1314" s="340" t="inlineStr">
        <is>
          <t>지리교육과</t>
        </is>
      </c>
      <c r="K1314" s="339" t="inlineStr">
        <is>
          <t>통합</t>
        </is>
      </c>
      <c r="L1314" s="357" t="n">
        <v>4</v>
      </c>
      <c r="M1314" s="358" t="inlineStr">
        <is>
          <t xml:space="preserve">971.38 / </t>
        </is>
      </c>
      <c r="N1314" s="359" t="n">
        <v>200</v>
      </c>
      <c r="O1314" s="360" t="inlineStr">
        <is>
          <t>표점/만점</t>
        </is>
      </c>
      <c r="P1314" s="343" t="inlineStr">
        <is>
          <t>표점/만점</t>
        </is>
      </c>
      <c r="Q1314" s="342" t="inlineStr">
        <is>
          <t>2과목</t>
        </is>
      </c>
      <c r="R1314" s="344" t="n">
        <v>30</v>
      </c>
      <c r="S1314" s="345" t="n">
        <v>20</v>
      </c>
      <c r="T1314" s="362" t="n">
        <v>30</v>
      </c>
      <c r="U1314" s="361" t="n">
        <v>79.11</v>
      </c>
      <c r="V1314" s="346" t="n">
        <v>118.1944767422439</v>
      </c>
      <c r="W1314" s="348" t="n">
        <v>118.2452285474449</v>
      </c>
      <c r="X1314" s="347" t="inlineStr">
        <is>
          <t>59.92/68.82</t>
        </is>
      </c>
      <c r="Y1314" s="357" t="inlineStr"/>
      <c r="Z1314" s="365" t="inlineStr">
        <is>
          <t>3등급</t>
        </is>
      </c>
      <c r="AA1314" s="350" t="n">
        <v>36</v>
      </c>
      <c r="AB1314" s="349" t="inlineStr">
        <is>
          <t>만점</t>
        </is>
      </c>
      <c r="AC1314" s="350" t="n">
        <v>0</v>
      </c>
      <c r="AD1314" s="349" t="inlineStr">
        <is>
          <t>만점</t>
        </is>
      </c>
      <c r="AE1314" s="364" t="n">
        <v>0</v>
      </c>
      <c r="AF1314" s="366" t="n">
        <v>0</v>
      </c>
      <c r="AG1314" s="363" t="n">
        <v>0</v>
      </c>
      <c r="AH1314" s="635" t="inlineStr"/>
      <c r="AL1314" s="487" t="inlineStr">
        <is>
          <t>충북대 지리교육과</t>
        </is>
      </c>
      <c r="AM1314" s="477" t="inlineStr">
        <is>
          <t>통합</t>
        </is>
      </c>
      <c r="AN1314" s="637" t="n">
        <v>100</v>
      </c>
      <c r="AO1314" s="478" t="n">
        <v>-1570</v>
      </c>
      <c r="AP1314" s="463" t="n">
        <v>-715</v>
      </c>
      <c r="AQ1314" s="479" t="n">
        <v>-855</v>
      </c>
      <c r="AR1314" s="476" t="inlineStr">
        <is>
          <t>17.69 → 16.64</t>
        </is>
      </c>
      <c r="BA1314" s="313" t="inlineStr">
        <is>
          <t>자연739</t>
        </is>
      </c>
    </row>
    <row r="1315" ht="16.5" customHeight="1" s="671">
      <c r="B1315" s="367" t="inlineStr">
        <is>
          <t>17.71</t>
        </is>
      </c>
      <c r="C1315" s="351" t="inlineStr">
        <is>
          <t>38,431</t>
        </is>
      </c>
      <c r="D1315" s="727" t="n">
        <v>-1570</v>
      </c>
      <c r="E1315" s="352" t="inlineStr"/>
      <c r="F1315" s="341" t="n">
        <v>79.09</v>
      </c>
      <c r="G1315" s="355" t="inlineStr">
        <is>
          <t>355.31</t>
        </is>
      </c>
      <c r="H1315" s="356" t="inlineStr">
        <is>
          <t>361.25</t>
        </is>
      </c>
      <c r="I1315" s="354" t="inlineStr">
        <is>
          <t>경북대</t>
        </is>
      </c>
      <c r="J1315" s="340" t="inlineStr">
        <is>
          <t>생물학과</t>
        </is>
      </c>
      <c r="K1315" s="339" t="inlineStr">
        <is>
          <t>자연</t>
        </is>
      </c>
      <c r="L1315" s="357" t="n">
        <v>7</v>
      </c>
      <c r="M1315" s="358" t="inlineStr">
        <is>
          <t xml:space="preserve">650.19 / </t>
        </is>
      </c>
      <c r="N1315" s="359" t="n">
        <v>1000</v>
      </c>
      <c r="O1315" s="360" t="inlineStr">
        <is>
          <t>표점</t>
        </is>
      </c>
      <c r="P1315" s="343" t="inlineStr">
        <is>
          <t>변표</t>
        </is>
      </c>
      <c r="Q1315" s="342" t="inlineStr">
        <is>
          <t>2과목</t>
        </is>
      </c>
      <c r="R1315" s="344" t="n">
        <v>25</v>
      </c>
      <c r="S1315" s="345" t="n">
        <v>38</v>
      </c>
      <c r="T1315" s="362" t="n">
        <v>25</v>
      </c>
      <c r="U1315" s="361" t="n">
        <v>79.09</v>
      </c>
      <c r="V1315" s="346" t="n">
        <v>118.1836585142439</v>
      </c>
      <c r="W1315" s="348" t="n">
        <v>118.2392598699276</v>
      </c>
      <c r="X1315" s="347" t="n">
        <v>59.44</v>
      </c>
      <c r="Y1315" s="357" t="n">
        <v>59.81</v>
      </c>
      <c r="Z1315" s="365" t="inlineStr">
        <is>
          <t>2등급</t>
        </is>
      </c>
      <c r="AA1315" s="350" t="n">
        <v>121.25</v>
      </c>
      <c r="AB1315" s="349" t="inlineStr">
        <is>
          <t>만점</t>
        </is>
      </c>
      <c r="AC1315" s="350" t="n">
        <v>10</v>
      </c>
      <c r="AD1315" s="349" t="inlineStr">
        <is>
          <t>만점</t>
        </is>
      </c>
      <c r="AE1315" s="364" t="n">
        <v>0</v>
      </c>
      <c r="AF1315" s="366" t="n">
        <v>0</v>
      </c>
      <c r="AG1315" s="363" t="n">
        <v>0</v>
      </c>
      <c r="AH1315" s="635" t="inlineStr"/>
      <c r="AL1315" s="487" t="inlineStr">
        <is>
          <t>경북대 생물학과</t>
        </is>
      </c>
      <c r="AM1315" s="477" t="inlineStr">
        <is>
          <t>자연</t>
        </is>
      </c>
      <c r="AN1315" s="637" t="n">
        <v>100</v>
      </c>
      <c r="AO1315" s="478" t="n">
        <v>-1570</v>
      </c>
      <c r="AP1315" s="463" t="n">
        <v>-1570</v>
      </c>
      <c r="AQ1315" s="479" t="n">
        <v>0</v>
      </c>
      <c r="AR1315" s="476" t="inlineStr">
        <is>
          <t>17.71 → 16.26</t>
        </is>
      </c>
      <c r="BA1315" s="313" t="inlineStr">
        <is>
          <t>통합인문563</t>
        </is>
      </c>
    </row>
    <row r="1316" ht="16.5" customHeight="1" s="671">
      <c r="B1316" s="367" t="inlineStr">
        <is>
          <t>17.74</t>
        </is>
      </c>
      <c r="C1316" s="351" t="inlineStr">
        <is>
          <t>38,496</t>
        </is>
      </c>
      <c r="D1316" s="727" t="n">
        <v>-1570</v>
      </c>
      <c r="E1316" s="352" t="inlineStr">
        <is>
          <t>355.56</t>
        </is>
      </c>
      <c r="F1316" s="341" t="n">
        <v>79.06999999999999</v>
      </c>
      <c r="G1316" s="355" t="inlineStr">
        <is>
          <t>355.27</t>
        </is>
      </c>
      <c r="H1316" s="356" t="inlineStr">
        <is>
          <t>361.21</t>
        </is>
      </c>
      <c r="I1316" s="354" t="inlineStr">
        <is>
          <t>한국외국어대</t>
        </is>
      </c>
      <c r="J1316" s="340" t="inlineStr">
        <is>
          <t>산업경영공학과</t>
        </is>
      </c>
      <c r="K1316" s="339" t="inlineStr">
        <is>
          <t>자연</t>
        </is>
      </c>
      <c r="L1316" s="357" t="n">
        <v>16</v>
      </c>
      <c r="M1316" s="358" t="inlineStr">
        <is>
          <t xml:space="preserve">615.1 / </t>
        </is>
      </c>
      <c r="N1316" s="359" t="n">
        <v>700</v>
      </c>
      <c r="O1316" s="360" t="inlineStr">
        <is>
          <t>표점/만점</t>
        </is>
      </c>
      <c r="P1316" s="343" t="inlineStr">
        <is>
          <t>변표/만점</t>
        </is>
      </c>
      <c r="Q1316" s="342" t="inlineStr">
        <is>
          <t>2과목</t>
        </is>
      </c>
      <c r="R1316" s="344" t="n">
        <v>20</v>
      </c>
      <c r="S1316" s="345" t="n">
        <v>35</v>
      </c>
      <c r="T1316" s="362" t="n">
        <v>30</v>
      </c>
      <c r="U1316" s="361" t="n">
        <v>79.06999999999999</v>
      </c>
      <c r="V1316" s="346" t="n">
        <v>118.1681351318089</v>
      </c>
      <c r="W1316" s="348" t="n">
        <v>118.2306952451359</v>
      </c>
      <c r="X1316" s="347" t="n">
        <v>59.44</v>
      </c>
      <c r="Y1316" s="357" t="n">
        <v>61.56</v>
      </c>
      <c r="Z1316" s="365" t="inlineStr">
        <is>
          <t>2등급</t>
        </is>
      </c>
      <c r="AA1316" s="350" t="n">
        <v>104.5</v>
      </c>
      <c r="AB1316" s="349" t="inlineStr">
        <is>
          <t>만점</t>
        </is>
      </c>
      <c r="AC1316" s="350" t="n">
        <v>0</v>
      </c>
      <c r="AD1316" s="349" t="inlineStr">
        <is>
          <t>만점</t>
        </is>
      </c>
      <c r="AE1316" s="364" t="n">
        <v>0</v>
      </c>
      <c r="AF1316" s="366" t="n">
        <v>0</v>
      </c>
      <c r="AG1316" s="363" t="n">
        <v>0</v>
      </c>
      <c r="AH1316" s="635" t="inlineStr"/>
      <c r="AL1316" s="487" t="inlineStr">
        <is>
          <t>한국외국어대 산업경영공학과</t>
        </is>
      </c>
      <c r="AM1316" s="477" t="inlineStr">
        <is>
          <t>자연</t>
        </is>
      </c>
      <c r="AN1316" s="637" t="n">
        <v>100</v>
      </c>
      <c r="AO1316" s="478" t="n">
        <v>-1570</v>
      </c>
      <c r="AP1316" s="463" t="n">
        <v>-1570</v>
      </c>
      <c r="AQ1316" s="479" t="n">
        <v>0</v>
      </c>
      <c r="AR1316" s="476" t="inlineStr">
        <is>
          <t>17.74 → 16.29</t>
        </is>
      </c>
      <c r="BA1316" s="313" t="inlineStr">
        <is>
          <t>통합인문564</t>
        </is>
      </c>
    </row>
    <row r="1317" ht="16.5" customHeight="1" s="671">
      <c r="B1317" s="367" t="inlineStr">
        <is>
          <t>17.75</t>
        </is>
      </c>
      <c r="C1317" s="351" t="inlineStr">
        <is>
          <t>38,518</t>
        </is>
      </c>
      <c r="D1317" s="727" t="n">
        <v>-1570</v>
      </c>
      <c r="E1317" s="352" t="inlineStr">
        <is>
          <t>355.56</t>
        </is>
      </c>
      <c r="F1317" s="341" t="n">
        <v>79.06</v>
      </c>
      <c r="G1317" s="355" t="inlineStr">
        <is>
          <t>355.66</t>
        </is>
      </c>
      <c r="H1317" s="356" t="inlineStr">
        <is>
          <t>361.13</t>
        </is>
      </c>
      <c r="I1317" s="354" t="inlineStr">
        <is>
          <t>단국대</t>
        </is>
      </c>
      <c r="J1317" s="340" t="inlineStr">
        <is>
          <t>특수교육과</t>
        </is>
      </c>
      <c r="K1317" s="339" t="inlineStr">
        <is>
          <t>통합</t>
        </is>
      </c>
      <c r="L1317" s="357" t="n">
        <v>18</v>
      </c>
      <c r="M1317" s="358" t="inlineStr">
        <is>
          <t xml:space="preserve">833.5 / </t>
        </is>
      </c>
      <c r="N1317" s="359" t="n">
        <v>1000</v>
      </c>
      <c r="O1317" s="360" t="inlineStr">
        <is>
          <t>백분위</t>
        </is>
      </c>
      <c r="P1317" s="343" t="inlineStr">
        <is>
          <t>백분위</t>
        </is>
      </c>
      <c r="Q1317" s="342" t="inlineStr">
        <is>
          <t>2과목</t>
        </is>
      </c>
      <c r="R1317" s="344" t="n">
        <v>35</v>
      </c>
      <c r="S1317" s="345" t="n">
        <v>25</v>
      </c>
      <c r="T1317" s="362" t="n">
        <v>20</v>
      </c>
      <c r="U1317" s="361" t="n">
        <v>79.06</v>
      </c>
      <c r="V1317" s="346" t="n">
        <v>118.1640625</v>
      </c>
      <c r="W1317" s="348" t="n">
        <v>118.2284482758621</v>
      </c>
      <c r="X1317" s="347" t="n">
        <v>59.63</v>
      </c>
      <c r="Y1317" s="357" t="inlineStr"/>
      <c r="Z1317" s="365" t="inlineStr">
        <is>
          <t>2등급</t>
        </is>
      </c>
      <c r="AA1317" s="350" t="n">
        <v>196</v>
      </c>
      <c r="AB1317" s="349" t="inlineStr">
        <is>
          <t>만점</t>
        </is>
      </c>
      <c r="AC1317" s="350" t="n">
        <v>5</v>
      </c>
      <c r="AD1317" s="349" t="inlineStr">
        <is>
          <t>만점</t>
        </is>
      </c>
      <c r="AE1317" s="364" t="n">
        <v>0</v>
      </c>
      <c r="AF1317" s="366" t="n">
        <v>0</v>
      </c>
      <c r="AG1317" s="363" t="n">
        <v>0</v>
      </c>
      <c r="AH1317" s="635" t="inlineStr"/>
      <c r="AL1317" s="487" t="inlineStr">
        <is>
          <t>단국대 특수교육과</t>
        </is>
      </c>
      <c r="AM1317" s="477" t="inlineStr">
        <is>
          <t>통합</t>
        </is>
      </c>
      <c r="AN1317" s="637" t="n">
        <v>100</v>
      </c>
      <c r="AO1317" s="478" t="n">
        <v>-1570</v>
      </c>
      <c r="AP1317" s="463" t="n">
        <v>-715</v>
      </c>
      <c r="AQ1317" s="479" t="n">
        <v>-855</v>
      </c>
      <c r="AR1317" s="476" t="inlineStr">
        <is>
          <t>17.75 → 16.69</t>
        </is>
      </c>
      <c r="BA1317" s="313" t="inlineStr">
        <is>
          <t>통합인문565</t>
        </is>
      </c>
    </row>
    <row r="1318" ht="16.5" customHeight="1" s="671">
      <c r="B1318" s="367" t="inlineStr">
        <is>
          <t>17.77</t>
        </is>
      </c>
      <c r="C1318" s="351" t="inlineStr">
        <is>
          <t>38,561</t>
        </is>
      </c>
      <c r="D1318" s="727" t="n">
        <v>-1570</v>
      </c>
      <c r="E1318" s="352" t="inlineStr"/>
      <c r="F1318" s="341" t="n">
        <v>79.04000000000001</v>
      </c>
      <c r="G1318" s="355" t="inlineStr">
        <is>
          <t>355.22</t>
        </is>
      </c>
      <c r="H1318" s="356" t="inlineStr">
        <is>
          <t>361.15</t>
        </is>
      </c>
      <c r="I1318" s="354" t="inlineStr">
        <is>
          <t>한양대(ERICA)</t>
        </is>
      </c>
      <c r="J1318" s="340" t="inlineStr">
        <is>
          <t>건설환경공학</t>
        </is>
      </c>
      <c r="K1318" s="339" t="inlineStr">
        <is>
          <t>자연</t>
        </is>
      </c>
      <c r="L1318" s="357" t="n">
        <v>15</v>
      </c>
      <c r="M1318" s="358" t="inlineStr">
        <is>
          <t xml:space="preserve">887.85 / </t>
        </is>
      </c>
      <c r="N1318" s="359" t="n">
        <v>1000</v>
      </c>
      <c r="O1318" s="360" t="inlineStr">
        <is>
          <t>표점/만점</t>
        </is>
      </c>
      <c r="P1318" s="343" t="inlineStr">
        <is>
          <t>변표/만점</t>
        </is>
      </c>
      <c r="Q1318" s="342" t="inlineStr">
        <is>
          <t>2과목</t>
        </is>
      </c>
      <c r="R1318" s="344" t="n">
        <v>25</v>
      </c>
      <c r="S1318" s="345" t="n">
        <v>35</v>
      </c>
      <c r="T1318" s="362" t="n">
        <v>25</v>
      </c>
      <c r="U1318" s="361" t="n">
        <v>79.04000000000001</v>
      </c>
      <c r="V1318" s="346" t="n">
        <v>118.1503271840119</v>
      </c>
      <c r="W1318" s="348" t="n">
        <v>118.2208701704893</v>
      </c>
      <c r="X1318" s="347" t="n">
        <v>59.42</v>
      </c>
      <c r="Y1318" s="357" t="n">
        <v>59.96</v>
      </c>
      <c r="Z1318" s="365" t="inlineStr">
        <is>
          <t>2등급</t>
        </is>
      </c>
      <c r="AA1318" s="350" t="n">
        <v>149.25</v>
      </c>
      <c r="AB1318" s="349" t="inlineStr">
        <is>
          <t>만점</t>
        </is>
      </c>
      <c r="AC1318" s="350" t="n">
        <v>10</v>
      </c>
      <c r="AD1318" s="349" t="inlineStr">
        <is>
          <t>만점</t>
        </is>
      </c>
      <c r="AE1318" s="364" t="n">
        <v>0</v>
      </c>
      <c r="AF1318" s="366" t="n">
        <v>6.424</v>
      </c>
      <c r="AG1318" s="363" t="n">
        <v>0</v>
      </c>
      <c r="AH1318" s="635" t="inlineStr">
        <is>
          <t xml:space="preserve"> 과3%가산</t>
        </is>
      </c>
      <c r="AL1318" s="487" t="inlineStr">
        <is>
          <t>한양대(ERICA) 건설환경공학</t>
        </is>
      </c>
      <c r="AM1318" s="477" t="inlineStr">
        <is>
          <t>자연</t>
        </is>
      </c>
      <c r="AN1318" s="637" t="n">
        <v>100</v>
      </c>
      <c r="AO1318" s="478" t="n">
        <v>-1570</v>
      </c>
      <c r="AP1318" s="463" t="n">
        <v>-1570</v>
      </c>
      <c r="AQ1318" s="479" t="n">
        <v>0</v>
      </c>
      <c r="AR1318" s="476" t="inlineStr">
        <is>
          <t>17.78 → 16.33</t>
        </is>
      </c>
      <c r="BA1318" s="313" t="inlineStr">
        <is>
          <t>자연740</t>
        </is>
      </c>
    </row>
    <row r="1319" ht="16.5" customHeight="1" s="671">
      <c r="B1319" s="367" t="inlineStr">
        <is>
          <t>17.50</t>
        </is>
      </c>
      <c r="C1319" s="351" t="inlineStr">
        <is>
          <t>37,975</t>
        </is>
      </c>
      <c r="D1319" s="727" t="n">
        <v>-1570</v>
      </c>
      <c r="E1319" s="352" t="inlineStr"/>
      <c r="F1319" s="341" t="n">
        <v>79.03</v>
      </c>
      <c r="G1319" s="355" t="inlineStr">
        <is>
          <t>355.61</t>
        </is>
      </c>
      <c r="H1319" s="356" t="inlineStr">
        <is>
          <t>361.07</t>
        </is>
      </c>
      <c r="I1319" s="354" t="inlineStr">
        <is>
          <t>충북대</t>
        </is>
      </c>
      <c r="J1319" s="340" t="inlineStr">
        <is>
          <t>국어교육과</t>
        </is>
      </c>
      <c r="K1319" s="339" t="inlineStr">
        <is>
          <t>통합</t>
        </is>
      </c>
      <c r="L1319" s="357" t="n">
        <v>5</v>
      </c>
      <c r="M1319" s="358" t="inlineStr">
        <is>
          <t xml:space="preserve">971.33 / </t>
        </is>
      </c>
      <c r="N1319" s="359" t="n">
        <v>200</v>
      </c>
      <c r="O1319" s="360" t="inlineStr">
        <is>
          <t>표점/만점</t>
        </is>
      </c>
      <c r="P1319" s="343" t="inlineStr">
        <is>
          <t>표점/만점</t>
        </is>
      </c>
      <c r="Q1319" s="342" t="inlineStr">
        <is>
          <t>2과목</t>
        </is>
      </c>
      <c r="R1319" s="344" t="n">
        <v>30</v>
      </c>
      <c r="S1319" s="345" t="n">
        <v>20</v>
      </c>
      <c r="T1319" s="362" t="n">
        <v>30</v>
      </c>
      <c r="U1319" s="361" t="n">
        <v>79.03</v>
      </c>
      <c r="V1319" s="346" t="n">
        <v>118.146630864867</v>
      </c>
      <c r="W1319" s="348" t="n">
        <v>118.2188308219956</v>
      </c>
      <c r="X1319" s="347" t="inlineStr">
        <is>
          <t>59.88/68.82</t>
        </is>
      </c>
      <c r="Y1319" s="357" t="inlineStr"/>
      <c r="Z1319" s="365" t="inlineStr">
        <is>
          <t>3등급</t>
        </is>
      </c>
      <c r="AA1319" s="350" t="n">
        <v>36</v>
      </c>
      <c r="AB1319" s="349" t="inlineStr">
        <is>
          <t>만점</t>
        </is>
      </c>
      <c r="AC1319" s="350" t="n">
        <v>0</v>
      </c>
      <c r="AD1319" s="349" t="inlineStr">
        <is>
          <t>만점</t>
        </is>
      </c>
      <c r="AE1319" s="364" t="n">
        <v>0</v>
      </c>
      <c r="AF1319" s="366" t="n">
        <v>0</v>
      </c>
      <c r="AG1319" s="363" t="n">
        <v>0</v>
      </c>
      <c r="AH1319" s="635" t="inlineStr"/>
      <c r="AL1319" s="487" t="inlineStr">
        <is>
          <t>충북대 국어교육과</t>
        </is>
      </c>
      <c r="AM1319" s="477" t="inlineStr">
        <is>
          <t>통합</t>
        </is>
      </c>
      <c r="AN1319" s="637" t="n">
        <v>100</v>
      </c>
      <c r="AO1319" s="478" t="n">
        <v>-1570</v>
      </c>
      <c r="AP1319" s="463" t="n">
        <v>-714</v>
      </c>
      <c r="AQ1319" s="479" t="n">
        <v>-856</v>
      </c>
      <c r="AR1319" s="476" t="inlineStr">
        <is>
          <t>17.79 → 16.73</t>
        </is>
      </c>
      <c r="BA1319" s="313" t="inlineStr">
        <is>
          <t>자연741</t>
        </is>
      </c>
    </row>
    <row r="1320" ht="16.5" customHeight="1" s="671">
      <c r="B1320" s="367" t="inlineStr">
        <is>
          <t>17.80</t>
        </is>
      </c>
      <c r="C1320" s="351" t="inlineStr">
        <is>
          <t>38,626</t>
        </is>
      </c>
      <c r="D1320" s="727" t="n">
        <v>-1570</v>
      </c>
      <c r="E1320" s="352" t="inlineStr">
        <is>
          <t>355.26</t>
        </is>
      </c>
      <c r="F1320" s="341" t="n">
        <v>79.02</v>
      </c>
      <c r="G1320" s="355" t="inlineStr">
        <is>
          <t>355.19</t>
        </is>
      </c>
      <c r="H1320" s="356" t="inlineStr">
        <is>
          <t>361.10</t>
        </is>
      </c>
      <c r="I1320" s="354" t="inlineStr">
        <is>
          <t>충남대</t>
        </is>
      </c>
      <c r="J1320" s="340" t="inlineStr">
        <is>
          <t>간호학과</t>
        </is>
      </c>
      <c r="K1320" s="339" t="inlineStr">
        <is>
          <t>자연</t>
        </is>
      </c>
      <c r="L1320" s="357" t="n">
        <v>18</v>
      </c>
      <c r="M1320" s="358" t="inlineStr">
        <is>
          <t xml:space="preserve">180.92 / </t>
        </is>
      </c>
      <c r="N1320" s="359" t="n">
        <v>300</v>
      </c>
      <c r="O1320" s="360" t="inlineStr">
        <is>
          <t>표점</t>
        </is>
      </c>
      <c r="P1320" s="343" t="inlineStr">
        <is>
          <t>표점</t>
        </is>
      </c>
      <c r="Q1320" s="342" t="inlineStr">
        <is>
          <t>2과목</t>
        </is>
      </c>
      <c r="R1320" s="344" t="n">
        <v>25</v>
      </c>
      <c r="S1320" s="345" t="n">
        <v>45</v>
      </c>
      <c r="T1320" s="362" t="n">
        <v>30</v>
      </c>
      <c r="U1320" s="361" t="n">
        <v>79.02</v>
      </c>
      <c r="V1320" s="346" t="n">
        <v>118.1360152882525</v>
      </c>
      <c r="W1320" s="348" t="n">
        <v>118.2129739521393</v>
      </c>
      <c r="X1320" s="347" t="n">
        <v>59.42</v>
      </c>
      <c r="Y1320" s="357" t="inlineStr"/>
      <c r="Z1320" s="365" t="inlineStr">
        <is>
          <t>2등급</t>
        </is>
      </c>
      <c r="AA1320" s="350" t="n">
        <v>-2</v>
      </c>
      <c r="AB1320" s="349" t="inlineStr">
        <is>
          <t>만점</t>
        </is>
      </c>
      <c r="AC1320" s="350" t="n">
        <v>0</v>
      </c>
      <c r="AD1320" s="349" t="inlineStr">
        <is>
          <t>만점</t>
        </is>
      </c>
      <c r="AE1320" s="364" t="n">
        <v>0</v>
      </c>
      <c r="AF1320" s="366" t="n">
        <v>5.348</v>
      </c>
      <c r="AG1320" s="363" t="n">
        <v>0</v>
      </c>
      <c r="AH1320" s="635" t="inlineStr">
        <is>
          <t xml:space="preserve"> 과탐(Ⅰ,Ⅱ)/과탐(Ⅱ,Ⅱ) 10%가산</t>
        </is>
      </c>
      <c r="AL1320" s="487" t="inlineStr">
        <is>
          <t>충남대 간호학과</t>
        </is>
      </c>
      <c r="AM1320" s="477" t="inlineStr">
        <is>
          <t>자연</t>
        </is>
      </c>
      <c r="AN1320" s="637" t="n">
        <v>100</v>
      </c>
      <c r="AO1320" s="478" t="n">
        <v>-1570</v>
      </c>
      <c r="AP1320" s="463" t="n">
        <v>-1570</v>
      </c>
      <c r="AQ1320" s="479" t="n">
        <v>0</v>
      </c>
      <c r="AR1320" s="476" t="inlineStr">
        <is>
          <t>17.80 → 16.35</t>
        </is>
      </c>
      <c r="BA1320" s="313" t="inlineStr">
        <is>
          <t>통합인문566</t>
        </is>
      </c>
    </row>
    <row r="1321" ht="16.5" customHeight="1" s="671">
      <c r="B1321" s="367" t="inlineStr">
        <is>
          <t>17.79</t>
        </is>
      </c>
      <c r="C1321" s="351" t="inlineStr">
        <is>
          <t>38,604</t>
        </is>
      </c>
      <c r="D1321" s="727" t="n">
        <v>-1570</v>
      </c>
      <c r="E1321" s="352" t="inlineStr">
        <is>
          <t>355.47</t>
        </is>
      </c>
      <c r="F1321" s="341" t="n">
        <v>79.02</v>
      </c>
      <c r="G1321" s="355" t="inlineStr">
        <is>
          <t>355.20</t>
        </is>
      </c>
      <c r="H1321" s="356" t="inlineStr">
        <is>
          <t>361.13</t>
        </is>
      </c>
      <c r="I1321" s="354" t="inlineStr">
        <is>
          <t>상명대</t>
        </is>
      </c>
      <c r="J1321" s="340" t="inlineStr">
        <is>
          <t>생명공학전공</t>
        </is>
      </c>
      <c r="K1321" s="339" t="inlineStr">
        <is>
          <t>자연</t>
        </is>
      </c>
      <c r="L1321" s="357" t="n">
        <v>12</v>
      </c>
      <c r="M1321" s="358" t="inlineStr">
        <is>
          <t xml:space="preserve">873.75 / </t>
        </is>
      </c>
      <c r="N1321" s="359" t="n">
        <v>1000</v>
      </c>
      <c r="O1321" s="360" t="inlineStr">
        <is>
          <t>백분위</t>
        </is>
      </c>
      <c r="P1321" s="343" t="inlineStr">
        <is>
          <t>백분위</t>
        </is>
      </c>
      <c r="Q1321" s="342" t="inlineStr">
        <is>
          <t>1과목</t>
        </is>
      </c>
      <c r="R1321" s="344" t="n">
        <v>25</v>
      </c>
      <c r="S1321" s="345" t="n">
        <v>35</v>
      </c>
      <c r="T1321" s="362" t="n">
        <v>20</v>
      </c>
      <c r="U1321" s="361" t="n">
        <v>79.02</v>
      </c>
      <c r="V1321" s="346" t="n">
        <v>118.1397928994083</v>
      </c>
      <c r="W1321" s="348" t="n">
        <v>118.2150581513977</v>
      </c>
      <c r="X1321" s="347" t="n">
        <v>59.42</v>
      </c>
      <c r="Y1321" s="357" t="inlineStr"/>
      <c r="Z1321" s="365" t="inlineStr">
        <is>
          <t>2등급</t>
        </is>
      </c>
      <c r="AA1321" s="350" t="n">
        <v>196</v>
      </c>
      <c r="AB1321" s="349" t="inlineStr">
        <is>
          <t>만점</t>
        </is>
      </c>
      <c r="AC1321" s="350" t="n">
        <v>10</v>
      </c>
      <c r="AD1321" s="349" t="inlineStr">
        <is>
          <t>만점</t>
        </is>
      </c>
      <c r="AE1321" s="364" t="n">
        <v>0</v>
      </c>
      <c r="AF1321" s="366" t="n">
        <v>35.559</v>
      </c>
      <c r="AG1321" s="363" t="n">
        <v>0</v>
      </c>
      <c r="AH1321" s="635" t="inlineStr">
        <is>
          <t xml:space="preserve"> 미기10%과5%</t>
        </is>
      </c>
      <c r="AL1321" s="487" t="inlineStr">
        <is>
          <t>상명대 생명공학전공</t>
        </is>
      </c>
      <c r="AM1321" s="477" t="inlineStr">
        <is>
          <t>자연</t>
        </is>
      </c>
      <c r="AN1321" s="637" t="n">
        <v>100</v>
      </c>
      <c r="AO1321" s="478" t="n">
        <v>-1570</v>
      </c>
      <c r="AP1321" s="463" t="n">
        <v>-1570</v>
      </c>
      <c r="AQ1321" s="479" t="n">
        <v>0</v>
      </c>
      <c r="AR1321" s="476" t="inlineStr">
        <is>
          <t>17.79 → 16.34</t>
        </is>
      </c>
      <c r="BA1321" s="313" t="inlineStr">
        <is>
          <t>통합인문567</t>
        </is>
      </c>
    </row>
    <row r="1322" ht="16.5" customHeight="1" s="671">
      <c r="B1322" s="367" t="inlineStr">
        <is>
          <t>17.53</t>
        </is>
      </c>
      <c r="C1322" s="351" t="inlineStr">
        <is>
          <t>38,040</t>
        </is>
      </c>
      <c r="D1322" s="727" t="n">
        <v>-1570</v>
      </c>
      <c r="E1322" s="352" t="inlineStr"/>
      <c r="F1322" s="341" t="n">
        <v>79.01000000000001</v>
      </c>
      <c r="G1322" s="355" t="inlineStr">
        <is>
          <t>355.57</t>
        </is>
      </c>
      <c r="H1322" s="356" t="inlineStr">
        <is>
          <t>361.03</t>
        </is>
      </c>
      <c r="I1322" s="354" t="inlineStr">
        <is>
          <t>부산대</t>
        </is>
      </c>
      <c r="J1322" s="340" t="inlineStr">
        <is>
          <t>예술문화영상학과</t>
        </is>
      </c>
      <c r="K1322" s="339" t="inlineStr">
        <is>
          <t>통합</t>
        </is>
      </c>
      <c r="L1322" s="357" t="n">
        <v>11</v>
      </c>
      <c r="M1322" s="358" t="inlineStr">
        <is>
          <t xml:space="preserve">682 / </t>
        </is>
      </c>
      <c r="N1322" s="359" t="n">
        <v>1000</v>
      </c>
      <c r="O1322" s="360" t="inlineStr">
        <is>
          <t>표점</t>
        </is>
      </c>
      <c r="P1322" s="343" t="inlineStr">
        <is>
          <t>표점</t>
        </is>
      </c>
      <c r="Q1322" s="342" t="inlineStr">
        <is>
          <t>2과목</t>
        </is>
      </c>
      <c r="R1322" s="344" t="n">
        <v>30</v>
      </c>
      <c r="S1322" s="345" t="n">
        <v>25</v>
      </c>
      <c r="T1322" s="362" t="n">
        <v>25</v>
      </c>
      <c r="U1322" s="361" t="n">
        <v>79.01000000000001</v>
      </c>
      <c r="V1322" s="346" t="n">
        <v>118.1313160196063</v>
      </c>
      <c r="W1322" s="348" t="n">
        <v>118.2103812521966</v>
      </c>
      <c r="X1322" s="347" t="n">
        <v>59.61</v>
      </c>
      <c r="Y1322" s="357" t="inlineStr"/>
      <c r="Z1322" s="365" t="inlineStr">
        <is>
          <t>2등급</t>
        </is>
      </c>
      <c r="AA1322" s="350" t="n">
        <v>198</v>
      </c>
      <c r="AB1322" s="349" t="inlineStr">
        <is>
          <t>만점</t>
        </is>
      </c>
      <c r="AC1322" s="350" t="n">
        <v>10</v>
      </c>
      <c r="AD1322" s="349" t="inlineStr">
        <is>
          <t>만점</t>
        </is>
      </c>
      <c r="AE1322" s="364" t="n">
        <v>0</v>
      </c>
      <c r="AF1322" s="366" t="n">
        <v>0</v>
      </c>
      <c r="AG1322" s="363" t="n">
        <v>0</v>
      </c>
      <c r="AH1322" s="635" t="inlineStr"/>
      <c r="AL1322" s="487" t="inlineStr">
        <is>
          <t>부산대 예술문화영상학과</t>
        </is>
      </c>
      <c r="AM1322" s="477" t="inlineStr">
        <is>
          <t>통합</t>
        </is>
      </c>
      <c r="AN1322" s="637" t="n">
        <v>100</v>
      </c>
      <c r="AO1322" s="478" t="n">
        <v>-1570</v>
      </c>
      <c r="AP1322" s="463" t="n">
        <v>-714</v>
      </c>
      <c r="AQ1322" s="479" t="n">
        <v>-856</v>
      </c>
      <c r="AR1322" s="476" t="inlineStr">
        <is>
          <t>17.81 → 16.76</t>
        </is>
      </c>
      <c r="BA1322" s="313" t="inlineStr">
        <is>
          <t>통합인문568</t>
        </is>
      </c>
    </row>
    <row r="1323" ht="16.5" customHeight="1" s="671">
      <c r="B1323" s="367" t="inlineStr">
        <is>
          <t>17.53</t>
        </is>
      </c>
      <c r="C1323" s="351" t="inlineStr">
        <is>
          <t>38,040</t>
        </is>
      </c>
      <c r="D1323" s="727" t="n">
        <v>-1570</v>
      </c>
      <c r="E1323" s="352" t="inlineStr"/>
      <c r="F1323" s="341" t="n">
        <v>79.01000000000001</v>
      </c>
      <c r="G1323" s="355" t="inlineStr">
        <is>
          <t>355.57</t>
        </is>
      </c>
      <c r="H1323" s="356" t="inlineStr">
        <is>
          <t>361.03</t>
        </is>
      </c>
      <c r="I1323" s="354" t="inlineStr">
        <is>
          <t>부산대</t>
        </is>
      </c>
      <c r="J1323" s="340" t="inlineStr">
        <is>
          <t>불어불문학과</t>
        </is>
      </c>
      <c r="K1323" s="339" t="inlineStr">
        <is>
          <t>통합</t>
        </is>
      </c>
      <c r="L1323" s="357" t="n">
        <v>11</v>
      </c>
      <c r="M1323" s="358" t="inlineStr">
        <is>
          <t xml:space="preserve">682 / </t>
        </is>
      </c>
      <c r="N1323" s="359" t="n">
        <v>1000</v>
      </c>
      <c r="O1323" s="360" t="inlineStr">
        <is>
          <t>표점</t>
        </is>
      </c>
      <c r="P1323" s="343" t="inlineStr">
        <is>
          <t>표점</t>
        </is>
      </c>
      <c r="Q1323" s="342" t="inlineStr">
        <is>
          <t>2과목</t>
        </is>
      </c>
      <c r="R1323" s="344" t="n">
        <v>30</v>
      </c>
      <c r="S1323" s="345" t="n">
        <v>25</v>
      </c>
      <c r="T1323" s="362" t="n">
        <v>25</v>
      </c>
      <c r="U1323" s="361" t="n">
        <v>79.01000000000001</v>
      </c>
      <c r="V1323" s="346" t="n">
        <v>118.1313160196063</v>
      </c>
      <c r="W1323" s="348" t="n">
        <v>118.2103812521966</v>
      </c>
      <c r="X1323" s="347" t="n">
        <v>59.61</v>
      </c>
      <c r="Y1323" s="357" t="inlineStr"/>
      <c r="Z1323" s="365" t="inlineStr">
        <is>
          <t>2등급</t>
        </is>
      </c>
      <c r="AA1323" s="350" t="n">
        <v>198</v>
      </c>
      <c r="AB1323" s="349" t="inlineStr">
        <is>
          <t>만점</t>
        </is>
      </c>
      <c r="AC1323" s="350" t="n">
        <v>10</v>
      </c>
      <c r="AD1323" s="349" t="inlineStr">
        <is>
          <t>만점</t>
        </is>
      </c>
      <c r="AE1323" s="364" t="n">
        <v>0</v>
      </c>
      <c r="AF1323" s="366" t="n">
        <v>0</v>
      </c>
      <c r="AG1323" s="363" t="n">
        <v>0</v>
      </c>
      <c r="AH1323" s="635" t="inlineStr"/>
      <c r="AL1323" s="487" t="inlineStr">
        <is>
          <t>부산대 불어불문학과</t>
        </is>
      </c>
      <c r="AM1323" s="477" t="inlineStr">
        <is>
          <t>통합</t>
        </is>
      </c>
      <c r="AN1323" s="637" t="n">
        <v>100</v>
      </c>
      <c r="AO1323" s="478" t="n">
        <v>-1570</v>
      </c>
      <c r="AP1323" s="463" t="n">
        <v>-714</v>
      </c>
      <c r="AQ1323" s="479" t="n">
        <v>-856</v>
      </c>
      <c r="AR1323" s="476" t="inlineStr">
        <is>
          <t>17.81 → 16.76</t>
        </is>
      </c>
      <c r="BA1323" s="313" t="inlineStr">
        <is>
          <t>통합인문569</t>
        </is>
      </c>
    </row>
    <row r="1324" ht="16.5" customHeight="1" s="671">
      <c r="B1324" s="367" t="inlineStr">
        <is>
          <t>17.82</t>
        </is>
      </c>
      <c r="C1324" s="351" t="inlineStr">
        <is>
          <t>38,669</t>
        </is>
      </c>
      <c r="D1324" s="727" t="n">
        <v>-1570</v>
      </c>
      <c r="E1324" s="352" t="inlineStr"/>
      <c r="F1324" s="341" t="n">
        <v>79</v>
      </c>
      <c r="G1324" s="355" t="inlineStr">
        <is>
          <t>355.16</t>
        </is>
      </c>
      <c r="H1324" s="356" t="inlineStr">
        <is>
          <t>361.00</t>
        </is>
      </c>
      <c r="I1324" s="354" t="inlineStr">
        <is>
          <t>한국외국어대</t>
        </is>
      </c>
      <c r="J1324" s="340" t="inlineStr">
        <is>
          <t>바이오메디컬공학부</t>
        </is>
      </c>
      <c r="K1324" s="339" t="inlineStr">
        <is>
          <t>자연</t>
        </is>
      </c>
      <c r="L1324" s="357" t="n">
        <v>19</v>
      </c>
      <c r="M1324" s="358" t="inlineStr">
        <is>
          <t xml:space="preserve">614.9 / </t>
        </is>
      </c>
      <c r="N1324" s="359" t="n">
        <v>700</v>
      </c>
      <c r="O1324" s="360" t="inlineStr">
        <is>
          <t>표점/만점</t>
        </is>
      </c>
      <c r="P1324" s="343" t="inlineStr">
        <is>
          <t>변표/만점</t>
        </is>
      </c>
      <c r="Q1324" s="342" t="inlineStr">
        <is>
          <t>2과목</t>
        </is>
      </c>
      <c r="R1324" s="344" t="n">
        <v>20</v>
      </c>
      <c r="S1324" s="345" t="n">
        <v>35</v>
      </c>
      <c r="T1324" s="362" t="n">
        <v>30</v>
      </c>
      <c r="U1324" s="361" t="n">
        <v>79</v>
      </c>
      <c r="V1324" s="346" t="n">
        <v>118.1256606670651</v>
      </c>
      <c r="W1324" s="348" t="n">
        <v>118.2072610576911</v>
      </c>
      <c r="X1324" s="347" t="n">
        <v>59.41</v>
      </c>
      <c r="Y1324" s="357" t="n">
        <v>61.52</v>
      </c>
      <c r="Z1324" s="365" t="inlineStr">
        <is>
          <t>2등급</t>
        </is>
      </c>
      <c r="AA1324" s="350" t="n">
        <v>104.5</v>
      </c>
      <c r="AB1324" s="349" t="inlineStr">
        <is>
          <t>만점</t>
        </is>
      </c>
      <c r="AC1324" s="350" t="n">
        <v>0</v>
      </c>
      <c r="AD1324" s="349" t="inlineStr">
        <is>
          <t>만점</t>
        </is>
      </c>
      <c r="AE1324" s="364" t="n">
        <v>0</v>
      </c>
      <c r="AF1324" s="366" t="n">
        <v>0</v>
      </c>
      <c r="AG1324" s="363" t="n">
        <v>0</v>
      </c>
      <c r="AH1324" s="635" t="inlineStr"/>
      <c r="AL1324" s="487" t="inlineStr">
        <is>
          <t>한국외국어대 바이오메디컬공학부</t>
        </is>
      </c>
      <c r="AM1324" s="477" t="inlineStr">
        <is>
          <t>자연</t>
        </is>
      </c>
      <c r="AN1324" s="637" t="n">
        <v>100</v>
      </c>
      <c r="AO1324" s="478" t="n">
        <v>-1570</v>
      </c>
      <c r="AP1324" s="463" t="n">
        <v>-1570</v>
      </c>
      <c r="AQ1324" s="479" t="n">
        <v>0</v>
      </c>
      <c r="AR1324" s="476" t="inlineStr">
        <is>
          <t>17.82 → 16.37</t>
        </is>
      </c>
      <c r="BA1324" s="313" t="inlineStr">
        <is>
          <t>통합인문570</t>
        </is>
      </c>
    </row>
    <row r="1325" ht="16.5" customHeight="1" s="671">
      <c r="B1325" s="367" t="inlineStr">
        <is>
          <t>17.84</t>
        </is>
      </c>
      <c r="C1325" s="351" t="inlineStr">
        <is>
          <t>38,713</t>
        </is>
      </c>
      <c r="D1325" s="727" t="n">
        <v>-1570</v>
      </c>
      <c r="E1325" s="352" t="inlineStr"/>
      <c r="F1325" s="341" t="n">
        <v>78.98</v>
      </c>
      <c r="G1325" s="355" t="inlineStr">
        <is>
          <t>355.13</t>
        </is>
      </c>
      <c r="H1325" s="356" t="inlineStr">
        <is>
          <t>360.91</t>
        </is>
      </c>
      <c r="I1325" s="354" t="inlineStr">
        <is>
          <t>상명대</t>
        </is>
      </c>
      <c r="J1325" s="340" t="inlineStr">
        <is>
          <t>핀테크전공·빅데이터융합전공·스마트생산전공</t>
        </is>
      </c>
      <c r="K1325" s="339" t="inlineStr">
        <is>
          <t>자연</t>
        </is>
      </c>
      <c r="L1325" s="357" t="n">
        <v>21</v>
      </c>
      <c r="M1325" s="358" t="inlineStr">
        <is>
          <t xml:space="preserve">873.4 / </t>
        </is>
      </c>
      <c r="N1325" s="359" t="n">
        <v>1000</v>
      </c>
      <c r="O1325" s="360" t="inlineStr">
        <is>
          <t>백분위</t>
        </is>
      </c>
      <c r="P1325" s="343" t="inlineStr">
        <is>
          <t>백분위</t>
        </is>
      </c>
      <c r="Q1325" s="342" t="inlineStr">
        <is>
          <t>1과목</t>
        </is>
      </c>
      <c r="R1325" s="344" t="n">
        <v>25</v>
      </c>
      <c r="S1325" s="345" t="n">
        <v>35</v>
      </c>
      <c r="T1325" s="362" t="n">
        <v>20</v>
      </c>
      <c r="U1325" s="361" t="n">
        <v>78.98</v>
      </c>
      <c r="V1325" s="346" t="n">
        <v>118.1139053254438</v>
      </c>
      <c r="W1325" s="348" t="n">
        <v>118.200775351969</v>
      </c>
      <c r="X1325" s="347" t="n">
        <v>59.41</v>
      </c>
      <c r="Y1325" s="357" t="inlineStr"/>
      <c r="Z1325" s="365" t="inlineStr">
        <is>
          <t>2등급</t>
        </is>
      </c>
      <c r="AA1325" s="350" t="n">
        <v>196</v>
      </c>
      <c r="AB1325" s="349" t="inlineStr">
        <is>
          <t>만점</t>
        </is>
      </c>
      <c r="AC1325" s="350" t="n">
        <v>10</v>
      </c>
      <c r="AD1325" s="349" t="inlineStr">
        <is>
          <t>만점</t>
        </is>
      </c>
      <c r="AE1325" s="364" t="n">
        <v>0</v>
      </c>
      <c r="AF1325" s="366" t="n">
        <v>35.541</v>
      </c>
      <c r="AG1325" s="363" t="n">
        <v>0</v>
      </c>
      <c r="AH1325" s="635" t="inlineStr">
        <is>
          <t xml:space="preserve"> 미기10%과5%</t>
        </is>
      </c>
      <c r="AL1325" s="487" t="inlineStr">
        <is>
          <t>상명대 핀테크전공·빅데이터융합전공·스마트생산전공</t>
        </is>
      </c>
      <c r="AM1325" s="477" t="inlineStr">
        <is>
          <t>자연</t>
        </is>
      </c>
      <c r="AN1325" s="637" t="n">
        <v>100</v>
      </c>
      <c r="AO1325" s="478" t="n">
        <v>-1570</v>
      </c>
      <c r="AP1325" s="463" t="n">
        <v>-1570</v>
      </c>
      <c r="AQ1325" s="479" t="n">
        <v>0</v>
      </c>
      <c r="AR1325" s="476" t="inlineStr">
        <is>
          <t>17.84 → 16.39</t>
        </is>
      </c>
      <c r="BA1325" s="313" t="inlineStr">
        <is>
          <t>자연742</t>
        </is>
      </c>
    </row>
    <row r="1326" ht="16.5" customHeight="1" s="671">
      <c r="B1326" s="367" t="inlineStr">
        <is>
          <t>17.58</t>
        </is>
      </c>
      <c r="C1326" s="351" t="inlineStr">
        <is>
          <t>38,149</t>
        </is>
      </c>
      <c r="D1326" s="727" t="n">
        <v>-1570</v>
      </c>
      <c r="E1326" s="352" t="inlineStr">
        <is>
          <t>355.38</t>
        </is>
      </c>
      <c r="F1326" s="341" t="n">
        <v>78.95999999999999</v>
      </c>
      <c r="G1326" s="355" t="inlineStr">
        <is>
          <t>355.49</t>
        </is>
      </c>
      <c r="H1326" s="356" t="inlineStr">
        <is>
          <t>360.94</t>
        </is>
      </c>
      <c r="I1326" s="354" t="inlineStr">
        <is>
          <t>충남대</t>
        </is>
      </c>
      <c r="J1326" s="340" t="inlineStr">
        <is>
          <t>경제학과</t>
        </is>
      </c>
      <c r="K1326" s="339" t="inlineStr">
        <is>
          <t>통합</t>
        </is>
      </c>
      <c r="L1326" s="357" t="n">
        <v>9</v>
      </c>
      <c r="M1326" s="358" t="inlineStr">
        <is>
          <t xml:space="preserve">175.68 / </t>
        </is>
      </c>
      <c r="N1326" s="359" t="n">
        <v>300</v>
      </c>
      <c r="O1326" s="360" t="inlineStr">
        <is>
          <t>표점</t>
        </is>
      </c>
      <c r="P1326" s="343" t="inlineStr">
        <is>
          <t>표점</t>
        </is>
      </c>
      <c r="Q1326" s="342" t="inlineStr">
        <is>
          <t>2과목</t>
        </is>
      </c>
      <c r="R1326" s="344" t="n">
        <v>45</v>
      </c>
      <c r="S1326" s="345" t="n">
        <v>25</v>
      </c>
      <c r="T1326" s="362" t="n">
        <v>30</v>
      </c>
      <c r="U1326" s="361" t="n">
        <v>78.95999999999999</v>
      </c>
      <c r="V1326" s="346" t="n">
        <v>118.1005653654609</v>
      </c>
      <c r="W1326" s="348" t="n">
        <v>118.1934153740474</v>
      </c>
      <c r="X1326" s="347" t="n">
        <v>59.6</v>
      </c>
      <c r="Y1326" s="357" t="inlineStr"/>
      <c r="Z1326" s="365" t="inlineStr">
        <is>
          <t>2등급</t>
        </is>
      </c>
      <c r="AA1326" s="350" t="n">
        <v>-2</v>
      </c>
      <c r="AB1326" s="349" t="inlineStr">
        <is>
          <t>만점</t>
        </is>
      </c>
      <c r="AC1326" s="350" t="n">
        <v>0</v>
      </c>
      <c r="AD1326" s="349" t="inlineStr">
        <is>
          <t>만점</t>
        </is>
      </c>
      <c r="AE1326" s="364" t="n">
        <v>0</v>
      </c>
      <c r="AF1326" s="366" t="n">
        <v>0</v>
      </c>
      <c r="AG1326" s="363" t="n">
        <v>0</v>
      </c>
      <c r="AH1326" s="635" t="inlineStr"/>
      <c r="AL1326" s="487" t="inlineStr">
        <is>
          <t>충남대 경제학과</t>
        </is>
      </c>
      <c r="AM1326" s="477" t="inlineStr">
        <is>
          <t>통합</t>
        </is>
      </c>
      <c r="AN1326" s="637" t="n">
        <v>100</v>
      </c>
      <c r="AO1326" s="478" t="n">
        <v>-1570</v>
      </c>
      <c r="AP1326" s="463" t="n">
        <v>-714</v>
      </c>
      <c r="AQ1326" s="479" t="n">
        <v>-856</v>
      </c>
      <c r="AR1326" s="476" t="inlineStr">
        <is>
          <t>17.87 → 16.81</t>
        </is>
      </c>
      <c r="BA1326" s="313" t="inlineStr">
        <is>
          <t>통합인문571</t>
        </is>
      </c>
    </row>
    <row r="1327" ht="16.5" customHeight="1" s="671">
      <c r="B1327" s="367" t="inlineStr">
        <is>
          <t>17.89</t>
        </is>
      </c>
      <c r="C1327" s="351" t="inlineStr">
        <is>
          <t>38,821</t>
        </is>
      </c>
      <c r="D1327" s="727" t="n">
        <v>-1570</v>
      </c>
      <c r="E1327" s="352" t="inlineStr"/>
      <c r="F1327" s="341" t="n">
        <v>78.94</v>
      </c>
      <c r="G1327" s="355" t="inlineStr">
        <is>
          <t>355.06</t>
        </is>
      </c>
      <c r="H1327" s="356" t="inlineStr">
        <is>
          <t>360.83</t>
        </is>
      </c>
      <c r="I1327" s="354" t="inlineStr">
        <is>
          <t>인하대</t>
        </is>
      </c>
      <c r="J1327" s="340" t="inlineStr">
        <is>
          <t>통계학과</t>
        </is>
      </c>
      <c r="K1327" s="339" t="inlineStr">
        <is>
          <t>자연</t>
        </is>
      </c>
      <c r="L1327" s="357" t="n">
        <v>3</v>
      </c>
      <c r="M1327" s="358" t="inlineStr">
        <is>
          <t xml:space="preserve">879.2 / </t>
        </is>
      </c>
      <c r="N1327" s="359" t="n">
        <v>1000</v>
      </c>
      <c r="O1327" s="360" t="inlineStr">
        <is>
          <t>표점/만점</t>
        </is>
      </c>
      <c r="P1327" s="343" t="inlineStr">
        <is>
          <t>변표/만점</t>
        </is>
      </c>
      <c r="Q1327" s="342" t="inlineStr">
        <is>
          <t>2과목</t>
        </is>
      </c>
      <c r="R1327" s="344" t="n">
        <v>25</v>
      </c>
      <c r="S1327" s="345" t="n">
        <v>35</v>
      </c>
      <c r="T1327" s="362" t="n">
        <v>30</v>
      </c>
      <c r="U1327" s="361" t="n">
        <v>78.94</v>
      </c>
      <c r="V1327" s="346" t="n">
        <v>118.0855520801333</v>
      </c>
      <c r="W1327" s="348" t="n">
        <v>118.1851321821425</v>
      </c>
      <c r="X1327" s="347" t="n">
        <v>59.39</v>
      </c>
      <c r="Y1327" s="357" t="n">
        <v>59.91999999999999</v>
      </c>
      <c r="Z1327" s="365" t="inlineStr">
        <is>
          <t>2등급</t>
        </is>
      </c>
      <c r="AA1327" s="350" t="n">
        <v>98</v>
      </c>
      <c r="AB1327" s="349" t="inlineStr">
        <is>
          <t>만점</t>
        </is>
      </c>
      <c r="AC1327" s="350" t="n">
        <v>0</v>
      </c>
      <c r="AD1327" s="349" t="inlineStr">
        <is>
          <t>만점</t>
        </is>
      </c>
      <c r="AE1327" s="364" t="n">
        <v>0</v>
      </c>
      <c r="AF1327" s="366" t="n">
        <v>16.568</v>
      </c>
      <c r="AG1327" s="363" t="n">
        <v>0</v>
      </c>
      <c r="AH1327" s="635" t="inlineStr">
        <is>
          <t xml:space="preserve"> 미/기/과탐 3%</t>
        </is>
      </c>
      <c r="AL1327" s="487" t="inlineStr">
        <is>
          <t>인하대 통계학과</t>
        </is>
      </c>
      <c r="AM1327" s="477" t="inlineStr">
        <is>
          <t>자연</t>
        </is>
      </c>
      <c r="AN1327" s="637" t="n">
        <v>100</v>
      </c>
      <c r="AO1327" s="478" t="n">
        <v>-1570</v>
      </c>
      <c r="AP1327" s="463" t="n">
        <v>-1570</v>
      </c>
      <c r="AQ1327" s="479" t="n">
        <v>0</v>
      </c>
      <c r="AR1327" s="476" t="inlineStr">
        <is>
          <t>17.89 → 16.44</t>
        </is>
      </c>
      <c r="BA1327" s="313" t="inlineStr">
        <is>
          <t>자연743</t>
        </is>
      </c>
    </row>
    <row r="1328" ht="16.5" customHeight="1" s="671">
      <c r="B1328" s="367" t="inlineStr">
        <is>
          <t>17.66</t>
        </is>
      </c>
      <c r="C1328" s="351" t="inlineStr">
        <is>
          <t>38,322</t>
        </is>
      </c>
      <c r="D1328" s="727" t="n">
        <v>-1570</v>
      </c>
      <c r="E1328" s="352" t="inlineStr"/>
      <c r="F1328" s="341" t="n">
        <v>78.90000000000001</v>
      </c>
      <c r="G1328" s="355" t="inlineStr">
        <is>
          <t>355.38</t>
        </is>
      </c>
      <c r="H1328" s="356" t="inlineStr">
        <is>
          <t>360.81</t>
        </is>
      </c>
      <c r="I1328" s="354" t="inlineStr">
        <is>
          <t>부산대</t>
        </is>
      </c>
      <c r="J1328" s="340" t="inlineStr">
        <is>
          <t>중어중문학과</t>
        </is>
      </c>
      <c r="K1328" s="339" t="inlineStr">
        <is>
          <t>통합</t>
        </is>
      </c>
      <c r="L1328" s="357" t="n">
        <v>13</v>
      </c>
      <c r="M1328" s="358" t="inlineStr">
        <is>
          <t xml:space="preserve">681.75 / </t>
        </is>
      </c>
      <c r="N1328" s="359" t="n">
        <v>1000</v>
      </c>
      <c r="O1328" s="360" t="inlineStr">
        <is>
          <t>표점</t>
        </is>
      </c>
      <c r="P1328" s="343" t="inlineStr">
        <is>
          <t>표점</t>
        </is>
      </c>
      <c r="Q1328" s="342" t="inlineStr">
        <is>
          <t>2과목</t>
        </is>
      </c>
      <c r="R1328" s="344" t="n">
        <v>30</v>
      </c>
      <c r="S1328" s="345" t="n">
        <v>25</v>
      </c>
      <c r="T1328" s="362" t="n">
        <v>25</v>
      </c>
      <c r="U1328" s="361" t="n">
        <v>78.90000000000001</v>
      </c>
      <c r="V1328" s="346" t="n">
        <v>118.0604684294665</v>
      </c>
      <c r="W1328" s="348" t="n">
        <v>118.1712929266022</v>
      </c>
      <c r="X1328" s="347" t="n">
        <v>59.57</v>
      </c>
      <c r="Y1328" s="357" t="inlineStr"/>
      <c r="Z1328" s="365" t="inlineStr">
        <is>
          <t>2등급</t>
        </is>
      </c>
      <c r="AA1328" s="350" t="n">
        <v>198</v>
      </c>
      <c r="AB1328" s="349" t="inlineStr">
        <is>
          <t>만점</t>
        </is>
      </c>
      <c r="AC1328" s="350" t="n">
        <v>10</v>
      </c>
      <c r="AD1328" s="349" t="inlineStr">
        <is>
          <t>만점</t>
        </is>
      </c>
      <c r="AE1328" s="364" t="n">
        <v>0</v>
      </c>
      <c r="AF1328" s="366" t="n">
        <v>0</v>
      </c>
      <c r="AG1328" s="363" t="n">
        <v>0</v>
      </c>
      <c r="AH1328" s="635" t="inlineStr"/>
      <c r="AL1328" s="487" t="inlineStr">
        <is>
          <t>부산대 중어중문학과</t>
        </is>
      </c>
      <c r="AM1328" s="477" t="inlineStr">
        <is>
          <t>통합</t>
        </is>
      </c>
      <c r="AN1328" s="637" t="n">
        <v>100</v>
      </c>
      <c r="AO1328" s="478" t="n">
        <v>-1570</v>
      </c>
      <c r="AP1328" s="463" t="n">
        <v>-714</v>
      </c>
      <c r="AQ1328" s="479" t="n">
        <v>-856</v>
      </c>
      <c r="AR1328" s="476" t="inlineStr">
        <is>
          <t>17.94 → 16.89</t>
        </is>
      </c>
      <c r="BA1328" s="313" t="inlineStr">
        <is>
          <t>자연744</t>
        </is>
      </c>
    </row>
    <row r="1329" ht="16.5" customHeight="1" s="671">
      <c r="B1329" s="367" t="inlineStr">
        <is>
          <t>17.56</t>
        </is>
      </c>
      <c r="C1329" s="351" t="inlineStr">
        <is>
          <t>38,105</t>
        </is>
      </c>
      <c r="D1329" s="727" t="n">
        <v>-1570</v>
      </c>
      <c r="E1329" s="352" t="inlineStr">
        <is>
          <t>355.52</t>
        </is>
      </c>
      <c r="F1329" s="341" t="n">
        <v>78.89</v>
      </c>
      <c r="G1329" s="355" t="inlineStr">
        <is>
          <t>355.37</t>
        </is>
      </c>
      <c r="H1329" s="356" t="inlineStr">
        <is>
          <t>360.80</t>
        </is>
      </c>
      <c r="I1329" s="354" t="inlineStr">
        <is>
          <t>경북대</t>
        </is>
      </c>
      <c r="J1329" s="340" t="inlineStr">
        <is>
          <t>철학과</t>
        </is>
      </c>
      <c r="K1329" s="339" t="inlineStr">
        <is>
          <t>통합</t>
        </is>
      </c>
      <c r="L1329" s="357" t="n">
        <v>5</v>
      </c>
      <c r="M1329" s="358" t="inlineStr">
        <is>
          <t xml:space="preserve">650.46 / </t>
        </is>
      </c>
      <c r="N1329" s="359" t="n">
        <v>1000</v>
      </c>
      <c r="O1329" s="360" t="inlineStr">
        <is>
          <t>표점</t>
        </is>
      </c>
      <c r="P1329" s="343" t="inlineStr">
        <is>
          <t>변표</t>
        </is>
      </c>
      <c r="Q1329" s="342" t="inlineStr">
        <is>
          <t>2과목</t>
        </is>
      </c>
      <c r="R1329" s="344" t="n">
        <v>38</v>
      </c>
      <c r="S1329" s="345" t="n">
        <v>25</v>
      </c>
      <c r="T1329" s="362" t="n">
        <v>25</v>
      </c>
      <c r="U1329" s="361" t="n">
        <v>78.89</v>
      </c>
      <c r="V1329" s="346" t="n">
        <v>118.0550321838101</v>
      </c>
      <c r="W1329" s="348" t="n">
        <v>118.1682936186538</v>
      </c>
      <c r="X1329" s="347" t="n">
        <v>59.57</v>
      </c>
      <c r="Y1329" s="357" t="n">
        <v>60.06</v>
      </c>
      <c r="Z1329" s="365" t="inlineStr">
        <is>
          <t>2등급</t>
        </is>
      </c>
      <c r="AA1329" s="350" t="n">
        <v>121.25</v>
      </c>
      <c r="AB1329" s="349" t="inlineStr">
        <is>
          <t>만점</t>
        </is>
      </c>
      <c r="AC1329" s="350" t="n">
        <v>10</v>
      </c>
      <c r="AD1329" s="349" t="inlineStr">
        <is>
          <t>만점</t>
        </is>
      </c>
      <c r="AE1329" s="364" t="n">
        <v>0</v>
      </c>
      <c r="AF1329" s="366" t="n">
        <v>0</v>
      </c>
      <c r="AG1329" s="363" t="n">
        <v>0</v>
      </c>
      <c r="AH1329" s="635" t="inlineStr">
        <is>
          <t xml:space="preserve"> 과탐(Ⅰ,Ⅱ)/ 과탐(Ⅱ,Ⅱ) 5%가산</t>
        </is>
      </c>
      <c r="AL1329" s="487" t="inlineStr">
        <is>
          <t>경북대 철학과</t>
        </is>
      </c>
      <c r="AM1329" s="477" t="inlineStr">
        <is>
          <t>통합</t>
        </is>
      </c>
      <c r="AN1329" s="637" t="n">
        <v>100</v>
      </c>
      <c r="AO1329" s="478" t="n">
        <v>-1570</v>
      </c>
      <c r="AP1329" s="463" t="n">
        <v>-714</v>
      </c>
      <c r="AQ1329" s="479" t="n">
        <v>-856</v>
      </c>
      <c r="AR1329" s="476" t="inlineStr">
        <is>
          <t>17.95 → 16.89</t>
        </is>
      </c>
      <c r="BA1329" s="313" t="inlineStr">
        <is>
          <t>통합인문572</t>
        </is>
      </c>
    </row>
    <row r="1330" ht="16.5" customHeight="1" s="671">
      <c r="B1330" s="367" t="inlineStr">
        <is>
          <t>17.96</t>
        </is>
      </c>
      <c r="C1330" s="351" t="inlineStr">
        <is>
          <t>38,973</t>
        </is>
      </c>
      <c r="D1330" s="727" t="n">
        <v>-1570</v>
      </c>
      <c r="E1330" s="352" t="inlineStr"/>
      <c r="F1330" s="341" t="n">
        <v>78.88</v>
      </c>
      <c r="G1330" s="355" t="inlineStr">
        <is>
          <t>354.96</t>
        </is>
      </c>
      <c r="H1330" s="356" t="inlineStr">
        <is>
          <t>360.75</t>
        </is>
      </c>
      <c r="I1330" s="354" t="inlineStr">
        <is>
          <t>경기대</t>
        </is>
      </c>
      <c r="J1330" s="340" t="inlineStr">
        <is>
          <t>건축학과(5년제)</t>
        </is>
      </c>
      <c r="K1330" s="339" t="inlineStr">
        <is>
          <t>자연</t>
        </is>
      </c>
      <c r="L1330" s="357" t="n">
        <v>7</v>
      </c>
      <c r="M1330" s="358" t="inlineStr">
        <is>
          <t xml:space="preserve">82.7 / </t>
        </is>
      </c>
      <c r="N1330" s="359" t="n">
        <v>100</v>
      </c>
      <c r="O1330" s="360" t="inlineStr">
        <is>
          <t>백분위</t>
        </is>
      </c>
      <c r="P1330" s="343" t="inlineStr">
        <is>
          <t>백분위</t>
        </is>
      </c>
      <c r="Q1330" s="342" t="inlineStr">
        <is>
          <t>1과목</t>
        </is>
      </c>
      <c r="R1330" s="344" t="n">
        <v>30</v>
      </c>
      <c r="S1330" s="345" t="n">
        <v>35</v>
      </c>
      <c r="T1330" s="362" t="n">
        <v>15</v>
      </c>
      <c r="U1330" s="361" t="n">
        <v>78.88</v>
      </c>
      <c r="V1330" s="346" t="n">
        <v>118.046875</v>
      </c>
      <c r="W1330" s="348" t="n">
        <v>118.1637931034483</v>
      </c>
      <c r="X1330" s="347" t="n">
        <v>59.37</v>
      </c>
      <c r="Y1330" s="357" t="inlineStr"/>
      <c r="Z1330" s="365" t="inlineStr">
        <is>
          <t>2등급</t>
        </is>
      </c>
      <c r="AA1330" s="350" t="n">
        <v>19.6</v>
      </c>
      <c r="AB1330" s="349" t="inlineStr">
        <is>
          <t>만점</t>
        </is>
      </c>
      <c r="AC1330" s="350" t="n">
        <v>0</v>
      </c>
      <c r="AD1330" s="349" t="inlineStr">
        <is>
          <t>만점</t>
        </is>
      </c>
      <c r="AE1330" s="364" t="n">
        <v>0</v>
      </c>
      <c r="AF1330" s="366" t="n">
        <v>0</v>
      </c>
      <c r="AG1330" s="363" t="n">
        <v>0</v>
      </c>
      <c r="AH1330" s="635" t="inlineStr"/>
      <c r="AL1330" s="487" t="inlineStr">
        <is>
          <t>경기대 건축학과(5년제)</t>
        </is>
      </c>
      <c r="AM1330" s="477" t="inlineStr">
        <is>
          <t>자연</t>
        </is>
      </c>
      <c r="AN1330" s="637" t="n">
        <v>100</v>
      </c>
      <c r="AO1330" s="478" t="n">
        <v>-1570</v>
      </c>
      <c r="AP1330" s="463" t="n">
        <v>-1570</v>
      </c>
      <c r="AQ1330" s="479" t="n">
        <v>0</v>
      </c>
      <c r="AR1330" s="476" t="inlineStr">
        <is>
          <t>17.96 → 16.51</t>
        </is>
      </c>
      <c r="BA1330" s="313" t="inlineStr">
        <is>
          <t>통합인문573</t>
        </is>
      </c>
    </row>
    <row r="1331" ht="16.5" customHeight="1" s="671">
      <c r="B1331" s="367" t="inlineStr">
        <is>
          <t>17.96</t>
        </is>
      </c>
      <c r="C1331" s="351" t="inlineStr">
        <is>
          <t>38,973</t>
        </is>
      </c>
      <c r="D1331" s="727" t="n">
        <v>-1570</v>
      </c>
      <c r="E1331" s="352" t="inlineStr"/>
      <c r="F1331" s="341" t="n">
        <v>78.88</v>
      </c>
      <c r="G1331" s="355" t="inlineStr">
        <is>
          <t>354.96</t>
        </is>
      </c>
      <c r="H1331" s="356" t="inlineStr">
        <is>
          <t>360.75</t>
        </is>
      </c>
      <c r="I1331" s="354" t="inlineStr">
        <is>
          <t>가천대</t>
        </is>
      </c>
      <c r="J1331" s="340" t="inlineStr">
        <is>
          <t>식품영양학과</t>
        </is>
      </c>
      <c r="K1331" s="339" t="inlineStr">
        <is>
          <t>자연</t>
        </is>
      </c>
      <c r="L1331" s="357" t="n">
        <v>12</v>
      </c>
      <c r="M1331" s="358" t="inlineStr">
        <is>
          <t xml:space="preserve">82.1 / </t>
        </is>
      </c>
      <c r="N1331" s="359" t="n">
        <v>100</v>
      </c>
      <c r="O1331" s="360" t="inlineStr">
        <is>
          <t>백분위</t>
        </is>
      </c>
      <c r="P1331" s="343" t="inlineStr">
        <is>
          <t>백분위</t>
        </is>
      </c>
      <c r="Q1331" s="342" t="inlineStr">
        <is>
          <t>1과목</t>
        </is>
      </c>
      <c r="R1331" s="344" t="n">
        <v>25</v>
      </c>
      <c r="S1331" s="345" t="n">
        <v>35</v>
      </c>
      <c r="T1331" s="362" t="n">
        <v>20</v>
      </c>
      <c r="U1331" s="361" t="n">
        <v>78.88</v>
      </c>
      <c r="V1331" s="346" t="n">
        <v>118.046875</v>
      </c>
      <c r="W1331" s="348" t="n">
        <v>118.1637931034483</v>
      </c>
      <c r="X1331" s="347" t="n">
        <v>59.37</v>
      </c>
      <c r="Y1331" s="357" t="inlineStr"/>
      <c r="Z1331" s="365" t="inlineStr">
        <is>
          <t>2등급</t>
        </is>
      </c>
      <c r="AA1331" s="350" t="n">
        <v>19</v>
      </c>
      <c r="AB1331" s="349" t="inlineStr">
        <is>
          <t>만점</t>
        </is>
      </c>
      <c r="AC1331" s="350" t="n">
        <v>0</v>
      </c>
      <c r="AD1331" s="349" t="inlineStr">
        <is>
          <t>만점</t>
        </is>
      </c>
      <c r="AE1331" s="364" t="n">
        <v>0</v>
      </c>
      <c r="AF1331" s="366" t="n">
        <v>0</v>
      </c>
      <c r="AG1331" s="363" t="n">
        <v>0</v>
      </c>
      <c r="AH1331" s="635" t="inlineStr"/>
      <c r="AL1331" s="487" t="inlineStr">
        <is>
          <t>가천대 식품영양학과</t>
        </is>
      </c>
      <c r="AM1331" s="477" t="inlineStr">
        <is>
          <t>자연</t>
        </is>
      </c>
      <c r="AN1331" s="637" t="n">
        <v>100</v>
      </c>
      <c r="AO1331" s="478" t="n">
        <v>-1570</v>
      </c>
      <c r="AP1331" s="463" t="n">
        <v>-1570</v>
      </c>
      <c r="AQ1331" s="479" t="n">
        <v>0</v>
      </c>
      <c r="AR1331" s="476" t="inlineStr">
        <is>
          <t>17.96 → 16.51</t>
        </is>
      </c>
      <c r="BA1331" s="313" t="inlineStr">
        <is>
          <t>자연745</t>
        </is>
      </c>
    </row>
    <row r="1332" ht="16.5" customHeight="1" s="671">
      <c r="B1332" s="367" t="inlineStr">
        <is>
          <t>17.96</t>
        </is>
      </c>
      <c r="C1332" s="351" t="inlineStr">
        <is>
          <t>38,973</t>
        </is>
      </c>
      <c r="D1332" s="727" t="n">
        <v>-1570</v>
      </c>
      <c r="E1332" s="352" t="inlineStr">
        <is>
          <t>354.96</t>
        </is>
      </c>
      <c r="F1332" s="341" t="n">
        <v>78.88</v>
      </c>
      <c r="G1332" s="355" t="inlineStr">
        <is>
          <t>355.35</t>
        </is>
      </c>
      <c r="H1332" s="356" t="inlineStr">
        <is>
          <t>360.77</t>
        </is>
      </c>
      <c r="I1332" s="354" t="inlineStr">
        <is>
          <t>가톨릭대</t>
        </is>
      </c>
      <c r="J1332" s="340" t="inlineStr">
        <is>
          <t>인문사회계열(일반전형)</t>
        </is>
      </c>
      <c r="K1332" s="339" t="inlineStr">
        <is>
          <t>통합</t>
        </is>
      </c>
      <c r="L1332" s="357" t="n">
        <v>111</v>
      </c>
      <c r="M1332" s="358" t="inlineStr">
        <is>
          <t xml:space="preserve">836 / </t>
        </is>
      </c>
      <c r="N1332" s="359" t="n">
        <v>1000</v>
      </c>
      <c r="O1332" s="360" t="inlineStr">
        <is>
          <t>백분위</t>
        </is>
      </c>
      <c r="P1332" s="343" t="inlineStr">
        <is>
          <t>백분위</t>
        </is>
      </c>
      <c r="Q1332" s="342" t="inlineStr">
        <is>
          <t>1과목</t>
        </is>
      </c>
      <c r="R1332" s="344" t="n">
        <v>35</v>
      </c>
      <c r="S1332" s="345" t="n">
        <v>25</v>
      </c>
      <c r="T1332" s="362" t="n">
        <v>20</v>
      </c>
      <c r="U1332" s="361" t="n">
        <v>78.88</v>
      </c>
      <c r="V1332" s="346" t="n">
        <v>118.046875</v>
      </c>
      <c r="W1332" s="348" t="n">
        <v>118.1637931034483</v>
      </c>
      <c r="X1332" s="347" t="n">
        <v>59.57</v>
      </c>
      <c r="Y1332" s="357" t="inlineStr"/>
      <c r="Z1332" s="365" t="inlineStr">
        <is>
          <t>2등급</t>
        </is>
      </c>
      <c r="AA1332" s="350" t="n">
        <v>195</v>
      </c>
      <c r="AB1332" s="349" t="inlineStr">
        <is>
          <t>만점</t>
        </is>
      </c>
      <c r="AC1332" s="350" t="n">
        <v>10</v>
      </c>
      <c r="AD1332" s="349" t="inlineStr">
        <is>
          <t>만점</t>
        </is>
      </c>
      <c r="AE1332" s="364" t="n">
        <v>0</v>
      </c>
      <c r="AF1332" s="366" t="n">
        <v>0</v>
      </c>
      <c r="AG1332" s="363" t="n">
        <v>0</v>
      </c>
      <c r="AH1332" s="635" t="inlineStr"/>
      <c r="AL1332" s="487" t="inlineStr">
        <is>
          <t>가톨릭대 인문사회계열(일반전형)</t>
        </is>
      </c>
      <c r="AM1332" s="477" t="inlineStr">
        <is>
          <t>통합</t>
        </is>
      </c>
      <c r="AN1332" s="637" t="n">
        <v>100</v>
      </c>
      <c r="AO1332" s="478" t="n">
        <v>-1570</v>
      </c>
      <c r="AP1332" s="463" t="n">
        <v>-714</v>
      </c>
      <c r="AQ1332" s="479" t="n">
        <v>-856</v>
      </c>
      <c r="AR1332" s="476" t="inlineStr">
        <is>
          <t>17.96 → 16.91</t>
        </is>
      </c>
      <c r="BA1332" s="313" t="inlineStr">
        <is>
          <t>자연746</t>
        </is>
      </c>
    </row>
    <row r="1333" ht="16.5" customHeight="1" s="671">
      <c r="B1333" s="367" t="inlineStr">
        <is>
          <t>17.96</t>
        </is>
      </c>
      <c r="C1333" s="351" t="inlineStr">
        <is>
          <t>38,973</t>
        </is>
      </c>
      <c r="D1333" s="727" t="n">
        <v>-1570</v>
      </c>
      <c r="E1333" s="352" t="inlineStr"/>
      <c r="F1333" s="341" t="n">
        <v>78.87</v>
      </c>
      <c r="G1333" s="355" t="inlineStr">
        <is>
          <t>354.95</t>
        </is>
      </c>
      <c r="H1333" s="356" t="inlineStr">
        <is>
          <t>360.74</t>
        </is>
      </c>
      <c r="I1333" s="354" t="inlineStr">
        <is>
          <t>성신여대</t>
        </is>
      </c>
      <c r="J1333" s="340" t="inlineStr">
        <is>
          <t>수리통계데이터사이언스학부(통계학/빅데이터사이언스)</t>
        </is>
      </c>
      <c r="K1333" s="339" t="inlineStr">
        <is>
          <t>자연</t>
        </is>
      </c>
      <c r="L1333" s="357" t="n">
        <v>13</v>
      </c>
      <c r="M1333" s="358" t="inlineStr">
        <is>
          <t xml:space="preserve">422.35 / </t>
        </is>
      </c>
      <c r="N1333" s="359" t="n">
        <v>500</v>
      </c>
      <c r="O1333" s="360" t="inlineStr">
        <is>
          <t>백분위</t>
        </is>
      </c>
      <c r="P1333" s="343" t="inlineStr">
        <is>
          <t>백분위</t>
        </is>
      </c>
      <c r="Q1333" s="342" t="inlineStr">
        <is>
          <t>2과목</t>
        </is>
      </c>
      <c r="R1333" s="344" t="n">
        <v>20</v>
      </c>
      <c r="S1333" s="345" t="n">
        <v>30</v>
      </c>
      <c r="T1333" s="362" t="n">
        <v>30</v>
      </c>
      <c r="U1333" s="361" t="n">
        <v>78.87</v>
      </c>
      <c r="V1333" s="346" t="n">
        <v>118.0411585365854</v>
      </c>
      <c r="W1333" s="348" t="n">
        <v>118.1606391925988</v>
      </c>
      <c r="X1333" s="347" t="n">
        <v>59.37</v>
      </c>
      <c r="Y1333" s="357" t="inlineStr"/>
      <c r="Z1333" s="365" t="inlineStr">
        <is>
          <t>2등급</t>
        </is>
      </c>
      <c r="AA1333" s="350" t="n">
        <v>97</v>
      </c>
      <c r="AB1333" s="349" t="inlineStr">
        <is>
          <t>만점</t>
        </is>
      </c>
      <c r="AC1333" s="350" t="n">
        <v>2</v>
      </c>
      <c r="AD1333" s="349" t="inlineStr">
        <is>
          <t>만점</t>
        </is>
      </c>
      <c r="AE1333" s="364" t="n">
        <v>0</v>
      </c>
      <c r="AF1333" s="366" t="n">
        <v>7.887</v>
      </c>
      <c r="AG1333" s="363" t="n">
        <v>0</v>
      </c>
      <c r="AH1333" s="635" t="inlineStr">
        <is>
          <t xml:space="preserve"> 과탐 상위한과목 백분위10%를 환산점수에 더함</t>
        </is>
      </c>
      <c r="AL1333" s="487" t="inlineStr">
        <is>
          <t>성신여대 수리통계데이터사이언스학부(통계학/빅데이터사이언스)</t>
        </is>
      </c>
      <c r="AM1333" s="477" t="inlineStr">
        <is>
          <t>자연</t>
        </is>
      </c>
      <c r="AN1333" s="637" t="n">
        <v>100</v>
      </c>
      <c r="AO1333" s="478" t="n">
        <v>-1570</v>
      </c>
      <c r="AP1333" s="463" t="n">
        <v>-1570</v>
      </c>
      <c r="AQ1333" s="479" t="n">
        <v>0</v>
      </c>
      <c r="AR1333" s="476" t="inlineStr">
        <is>
          <t>17.97 → 16.52</t>
        </is>
      </c>
      <c r="BA1333" s="313" t="inlineStr">
        <is>
          <t>자연747</t>
        </is>
      </c>
    </row>
    <row r="1334" ht="16.5" customHeight="1" s="671">
      <c r="B1334" s="367" t="inlineStr">
        <is>
          <t>17.98</t>
        </is>
      </c>
      <c r="C1334" s="351" t="inlineStr">
        <is>
          <t>39,017</t>
        </is>
      </c>
      <c r="D1334" s="727" t="n">
        <v>-1570</v>
      </c>
      <c r="E1334" s="352" t="inlineStr"/>
      <c r="F1334" s="341" t="n">
        <v>78.84999999999999</v>
      </c>
      <c r="G1334" s="355" t="inlineStr">
        <is>
          <t>354.93</t>
        </is>
      </c>
      <c r="H1334" s="356" t="inlineStr">
        <is>
          <t>360.70</t>
        </is>
      </c>
      <c r="I1334" s="354" t="inlineStr">
        <is>
          <t>성신여대</t>
        </is>
      </c>
      <c r="J1334" s="340" t="inlineStr">
        <is>
          <t>바이오헬스융합학부</t>
        </is>
      </c>
      <c r="K1334" s="339" t="inlineStr">
        <is>
          <t>자연</t>
        </is>
      </c>
      <c r="L1334" s="357" t="n">
        <v>12</v>
      </c>
      <c r="M1334" s="358" t="inlineStr">
        <is>
          <t xml:space="preserve">422.3 / </t>
        </is>
      </c>
      <c r="N1334" s="359" t="n">
        <v>500</v>
      </c>
      <c r="O1334" s="360" t="inlineStr">
        <is>
          <t>백분위</t>
        </is>
      </c>
      <c r="P1334" s="343" t="inlineStr">
        <is>
          <t>백분위</t>
        </is>
      </c>
      <c r="Q1334" s="342" t="inlineStr">
        <is>
          <t>2과목</t>
        </is>
      </c>
      <c r="R1334" s="344" t="n">
        <v>20</v>
      </c>
      <c r="S1334" s="345" t="n">
        <v>30</v>
      </c>
      <c r="T1334" s="362" t="n">
        <v>30</v>
      </c>
      <c r="U1334" s="361" t="n">
        <v>78.84999999999999</v>
      </c>
      <c r="V1334" s="346" t="n">
        <v>118.0335365853659</v>
      </c>
      <c r="W1334" s="348" t="n">
        <v>118.1564339781329</v>
      </c>
      <c r="X1334" s="347" t="n">
        <v>59.37</v>
      </c>
      <c r="Y1334" s="357" t="inlineStr"/>
      <c r="Z1334" s="365" t="inlineStr">
        <is>
          <t>2등급</t>
        </is>
      </c>
      <c r="AA1334" s="350" t="n">
        <v>97</v>
      </c>
      <c r="AB1334" s="349" t="inlineStr">
        <is>
          <t>만점</t>
        </is>
      </c>
      <c r="AC1334" s="350" t="n">
        <v>2</v>
      </c>
      <c r="AD1334" s="349" t="inlineStr">
        <is>
          <t>만점</t>
        </is>
      </c>
      <c r="AE1334" s="364" t="n">
        <v>0</v>
      </c>
      <c r="AF1334" s="366" t="n">
        <v>7.885</v>
      </c>
      <c r="AG1334" s="363" t="n">
        <v>0</v>
      </c>
      <c r="AH1334" s="635" t="inlineStr">
        <is>
          <t xml:space="preserve"> 과탐 상위한과목 백분위10%를 환산점수에 더함</t>
        </is>
      </c>
      <c r="AL1334" s="487" t="inlineStr">
        <is>
          <t>성신여대 바이오헬스융합학부</t>
        </is>
      </c>
      <c r="AM1334" s="477" t="inlineStr">
        <is>
          <t>자연</t>
        </is>
      </c>
      <c r="AN1334" s="637" t="n">
        <v>100</v>
      </c>
      <c r="AO1334" s="478" t="n">
        <v>-1570</v>
      </c>
      <c r="AP1334" s="463" t="n">
        <v>-1570</v>
      </c>
      <c r="AQ1334" s="479" t="n">
        <v>0</v>
      </c>
      <c r="AR1334" s="476" t="inlineStr">
        <is>
          <t>17.98 → 16.53</t>
        </is>
      </c>
      <c r="BA1334" s="313" t="inlineStr">
        <is>
          <t>통합인문574</t>
        </is>
      </c>
    </row>
    <row r="1335" ht="16.5" customHeight="1" s="671">
      <c r="B1335" s="367" t="inlineStr">
        <is>
          <t>18.01</t>
        </is>
      </c>
      <c r="C1335" s="351" t="inlineStr">
        <is>
          <t>39,082</t>
        </is>
      </c>
      <c r="D1335" s="727" t="n">
        <v>-1570</v>
      </c>
      <c r="E1335" s="352" t="inlineStr"/>
      <c r="F1335" s="341" t="n">
        <v>78.83</v>
      </c>
      <c r="G1335" s="355" t="inlineStr">
        <is>
          <t>354.88</t>
        </is>
      </c>
      <c r="H1335" s="356" t="inlineStr">
        <is>
          <t>360.63</t>
        </is>
      </c>
      <c r="I1335" s="354" t="inlineStr">
        <is>
          <t>한국외국어대</t>
        </is>
      </c>
      <c r="J1335" s="340" t="inlineStr">
        <is>
          <t>AI융합대학[통합모집]</t>
        </is>
      </c>
      <c r="K1335" s="339" t="inlineStr">
        <is>
          <t>자연</t>
        </is>
      </c>
      <c r="L1335" s="357" t="n">
        <v>10</v>
      </c>
      <c r="M1335" s="358" t="inlineStr">
        <is>
          <t xml:space="preserve">614.6 / </t>
        </is>
      </c>
      <c r="N1335" s="359" t="n">
        <v>700</v>
      </c>
      <c r="O1335" s="360" t="inlineStr">
        <is>
          <t>표점/만점</t>
        </is>
      </c>
      <c r="P1335" s="343" t="inlineStr">
        <is>
          <t>변표/만점</t>
        </is>
      </c>
      <c r="Q1335" s="342" t="inlineStr">
        <is>
          <t>2과목</t>
        </is>
      </c>
      <c r="R1335" s="344" t="n">
        <v>20</v>
      </c>
      <c r="S1335" s="345" t="n">
        <v>35</v>
      </c>
      <c r="T1335" s="362" t="n">
        <v>30</v>
      </c>
      <c r="U1335" s="361" t="n">
        <v>78.83</v>
      </c>
      <c r="V1335" s="346" t="n">
        <v>118.0166744389475</v>
      </c>
      <c r="W1335" s="348" t="n">
        <v>118.1471307249366</v>
      </c>
      <c r="X1335" s="347" t="n">
        <v>59.36</v>
      </c>
      <c r="Y1335" s="357" t="n">
        <v>61.5</v>
      </c>
      <c r="Z1335" s="365" t="inlineStr">
        <is>
          <t>2등급</t>
        </is>
      </c>
      <c r="AA1335" s="350" t="n">
        <v>104.5</v>
      </c>
      <c r="AB1335" s="349" t="inlineStr">
        <is>
          <t>만점</t>
        </is>
      </c>
      <c r="AC1335" s="350" t="n">
        <v>0</v>
      </c>
      <c r="AD1335" s="349" t="inlineStr">
        <is>
          <t>만점</t>
        </is>
      </c>
      <c r="AE1335" s="364" t="n">
        <v>0</v>
      </c>
      <c r="AF1335" s="366" t="n">
        <v>0</v>
      </c>
      <c r="AG1335" s="363" t="n">
        <v>0</v>
      </c>
      <c r="AH1335" s="635" t="inlineStr"/>
      <c r="AL1335" s="487" t="inlineStr">
        <is>
          <t>한국외국어대 AI융합대학[통합모집]</t>
        </is>
      </c>
      <c r="AM1335" s="477" t="inlineStr">
        <is>
          <t>자연</t>
        </is>
      </c>
      <c r="AN1335" s="637" t="n">
        <v>100</v>
      </c>
      <c r="AO1335" s="478" t="n">
        <v>-1570</v>
      </c>
      <c r="AP1335" s="463" t="n">
        <v>-1570</v>
      </c>
      <c r="AQ1335" s="479" t="n">
        <v>0</v>
      </c>
      <c r="AR1335" s="476" t="inlineStr">
        <is>
          <t>18.02 → 16.57</t>
        </is>
      </c>
      <c r="BA1335" s="313" t="inlineStr">
        <is>
          <t>통합인문575</t>
        </is>
      </c>
    </row>
    <row r="1336" ht="16.5" customHeight="1" s="671">
      <c r="B1336" s="367" t="inlineStr">
        <is>
          <t>18.01</t>
        </is>
      </c>
      <c r="C1336" s="351" t="inlineStr">
        <is>
          <t>39,082</t>
        </is>
      </c>
      <c r="D1336" s="727" t="n">
        <v>-1570</v>
      </c>
      <c r="E1336" s="352" t="inlineStr"/>
      <c r="F1336" s="341" t="n">
        <v>78.81999999999999</v>
      </c>
      <c r="G1336" s="355" t="inlineStr">
        <is>
          <t>354.88</t>
        </is>
      </c>
      <c r="H1336" s="356" t="inlineStr">
        <is>
          <t>360.63</t>
        </is>
      </c>
      <c r="I1336" s="354" t="inlineStr">
        <is>
          <t>충남대</t>
        </is>
      </c>
      <c r="J1336" s="340" t="inlineStr">
        <is>
          <t>간호학과(지역)</t>
        </is>
      </c>
      <c r="K1336" s="339" t="inlineStr">
        <is>
          <t>자연</t>
        </is>
      </c>
      <c r="L1336" s="357" t="n">
        <v>9</v>
      </c>
      <c r="M1336" s="358" t="inlineStr">
        <is>
          <t xml:space="preserve">180.77 / </t>
        </is>
      </c>
      <c r="N1336" s="359" t="n">
        <v>300</v>
      </c>
      <c r="O1336" s="360" t="inlineStr">
        <is>
          <t>표점</t>
        </is>
      </c>
      <c r="P1336" s="343" t="inlineStr">
        <is>
          <t>표점</t>
        </is>
      </c>
      <c r="Q1336" s="342" t="inlineStr">
        <is>
          <t>2과목</t>
        </is>
      </c>
      <c r="R1336" s="344" t="n">
        <v>25</v>
      </c>
      <c r="S1336" s="345" t="n">
        <v>45</v>
      </c>
      <c r="T1336" s="362" t="n">
        <v>30</v>
      </c>
      <c r="U1336" s="361" t="n">
        <v>78.81999999999999</v>
      </c>
      <c r="V1336" s="346" t="n">
        <v>118.0153708346731</v>
      </c>
      <c r="W1336" s="348" t="n">
        <v>118.1464114949921</v>
      </c>
      <c r="X1336" s="347" t="n">
        <v>59.36</v>
      </c>
      <c r="Y1336" s="357" t="inlineStr"/>
      <c r="Z1336" s="365" t="inlineStr">
        <is>
          <t>2등급</t>
        </is>
      </c>
      <c r="AA1336" s="350" t="n">
        <v>-2</v>
      </c>
      <c r="AB1336" s="349" t="inlineStr">
        <is>
          <t>만점</t>
        </is>
      </c>
      <c r="AC1336" s="350" t="n">
        <v>0</v>
      </c>
      <c r="AD1336" s="349" t="inlineStr">
        <is>
          <t>만점</t>
        </is>
      </c>
      <c r="AE1336" s="364" t="n">
        <v>0</v>
      </c>
      <c r="AF1336" s="366" t="n">
        <v>5.342</v>
      </c>
      <c r="AG1336" s="363" t="n">
        <v>0</v>
      </c>
      <c r="AH1336" s="635" t="inlineStr">
        <is>
          <t xml:space="preserve"> 과탐(Ⅰ,Ⅱ)/과탐(Ⅱ,Ⅱ) 10%가산</t>
        </is>
      </c>
      <c r="AL1336" s="487" t="inlineStr">
        <is>
          <t>충남대 간호학과(지역)</t>
        </is>
      </c>
      <c r="AM1336" s="477" t="inlineStr">
        <is>
          <t>자연</t>
        </is>
      </c>
      <c r="AN1336" s="637" t="n">
        <v>100</v>
      </c>
      <c r="AO1336" s="478" t="n">
        <v>-1570</v>
      </c>
      <c r="AP1336" s="463" t="n">
        <v>-1570</v>
      </c>
      <c r="AQ1336" s="479" t="n">
        <v>0</v>
      </c>
      <c r="AR1336" s="476" t="inlineStr">
        <is>
          <t>18.02 → 16.57</t>
        </is>
      </c>
      <c r="BA1336" s="313" t="inlineStr">
        <is>
          <t>통합인문576</t>
        </is>
      </c>
    </row>
    <row r="1337" ht="16.5" customHeight="1" s="671">
      <c r="B1337" s="367" t="inlineStr">
        <is>
          <t>18.02</t>
        </is>
      </c>
      <c r="C1337" s="351" t="inlineStr">
        <is>
          <t>39,103</t>
        </is>
      </c>
      <c r="D1337" s="727" t="n">
        <v>-1570</v>
      </c>
      <c r="E1337" s="352" t="inlineStr"/>
      <c r="F1337" s="341" t="n">
        <v>78.81999999999999</v>
      </c>
      <c r="G1337" s="355" t="inlineStr">
        <is>
          <t>354.87</t>
        </is>
      </c>
      <c r="H1337" s="356" t="inlineStr">
        <is>
          <t>360.62</t>
        </is>
      </c>
      <c r="I1337" s="354" t="inlineStr">
        <is>
          <t>광운대</t>
        </is>
      </c>
      <c r="J1337" s="340" t="inlineStr">
        <is>
          <t>정보융합학부</t>
        </is>
      </c>
      <c r="K1337" s="339" t="inlineStr">
        <is>
          <t>자연</t>
        </is>
      </c>
      <c r="L1337" s="357" t="n">
        <v>12</v>
      </c>
      <c r="M1337" s="358" t="inlineStr">
        <is>
          <t xml:space="preserve">682.44 / </t>
        </is>
      </c>
      <c r="N1337" s="359" t="n">
        <v>1000</v>
      </c>
      <c r="O1337" s="360" t="inlineStr">
        <is>
          <t>표점</t>
        </is>
      </c>
      <c r="P1337" s="343" t="inlineStr">
        <is>
          <t>변표</t>
        </is>
      </c>
      <c r="Q1337" s="342" t="inlineStr">
        <is>
          <t>2과목</t>
        </is>
      </c>
      <c r="R1337" s="344" t="n">
        <v>20</v>
      </c>
      <c r="S1337" s="345" t="n">
        <v>35</v>
      </c>
      <c r="T1337" s="362" t="n">
        <v>25</v>
      </c>
      <c r="U1337" s="361" t="n">
        <v>78.81999999999999</v>
      </c>
      <c r="V1337" s="346" t="n">
        <v>118.009757806245</v>
      </c>
      <c r="W1337" s="348" t="n">
        <v>118.1433146517214</v>
      </c>
      <c r="X1337" s="347" t="n">
        <v>59.36</v>
      </c>
      <c r="Y1337" s="357" t="n">
        <v>59.88</v>
      </c>
      <c r="Z1337" s="365" t="inlineStr">
        <is>
          <t>2등급</t>
        </is>
      </c>
      <c r="AA1337" s="350" t="n">
        <v>198</v>
      </c>
      <c r="AB1337" s="349" t="inlineStr">
        <is>
          <t>만점</t>
        </is>
      </c>
      <c r="AC1337" s="350" t="n">
        <v>10</v>
      </c>
      <c r="AD1337" s="349" t="inlineStr">
        <is>
          <t>만점</t>
        </is>
      </c>
      <c r="AE1337" s="364" t="n">
        <v>0</v>
      </c>
      <c r="AF1337" s="366" t="n">
        <v>0</v>
      </c>
      <c r="AG1337" s="363" t="n">
        <v>0</v>
      </c>
      <c r="AH1337" s="635" t="inlineStr"/>
      <c r="AL1337" s="487" t="inlineStr">
        <is>
          <t>광운대 정보융합학부</t>
        </is>
      </c>
      <c r="AM1337" s="477" t="inlineStr">
        <is>
          <t>자연</t>
        </is>
      </c>
      <c r="AN1337" s="637" t="n">
        <v>100</v>
      </c>
      <c r="AO1337" s="478" t="n">
        <v>-1570</v>
      </c>
      <c r="AP1337" s="463" t="n">
        <v>-1570</v>
      </c>
      <c r="AQ1337" s="479" t="n">
        <v>0</v>
      </c>
      <c r="AR1337" s="476" t="inlineStr">
        <is>
          <t>18.02 → 16.57</t>
        </is>
      </c>
      <c r="BA1337" s="313" t="inlineStr">
        <is>
          <t>자연748</t>
        </is>
      </c>
    </row>
    <row r="1338" ht="16.5" customHeight="1" s="671">
      <c r="B1338" s="367" t="inlineStr">
        <is>
          <t>18.02</t>
        </is>
      </c>
      <c r="C1338" s="351" t="inlineStr">
        <is>
          <t>39,103</t>
        </is>
      </c>
      <c r="D1338" s="727" t="n">
        <v>-1570</v>
      </c>
      <c r="E1338" s="352" t="inlineStr">
        <is>
          <t>354.86</t>
        </is>
      </c>
      <c r="F1338" s="341" t="n">
        <v>78.81</v>
      </c>
      <c r="G1338" s="355" t="inlineStr">
        <is>
          <t>355.25</t>
        </is>
      </c>
      <c r="H1338" s="356" t="inlineStr">
        <is>
          <t>360.67</t>
        </is>
      </c>
      <c r="I1338" s="354" t="inlineStr">
        <is>
          <t>상명대</t>
        </is>
      </c>
      <c r="J1338" s="340" t="inlineStr">
        <is>
          <t>자유전공(경영경제계열)</t>
        </is>
      </c>
      <c r="K1338" s="339" t="inlineStr">
        <is>
          <t>통합</t>
        </is>
      </c>
      <c r="L1338" s="357" t="n">
        <v>36</v>
      </c>
      <c r="M1338" s="358" t="inlineStr">
        <is>
          <t xml:space="preserve">836.5 / </t>
        </is>
      </c>
      <c r="N1338" s="359" t="n">
        <v>1000</v>
      </c>
      <c r="O1338" s="360" t="inlineStr">
        <is>
          <t>백분위</t>
        </is>
      </c>
      <c r="P1338" s="343" t="inlineStr">
        <is>
          <t>백분위</t>
        </is>
      </c>
      <c r="Q1338" s="342" t="inlineStr">
        <is>
          <t>1과목</t>
        </is>
      </c>
      <c r="R1338" s="344" t="n">
        <v>35</v>
      </c>
      <c r="S1338" s="345" t="n">
        <v>25</v>
      </c>
      <c r="T1338" s="362" t="n">
        <v>20</v>
      </c>
      <c r="U1338" s="361" t="n">
        <v>78.81</v>
      </c>
      <c r="V1338" s="346" t="n">
        <v>118.0078125</v>
      </c>
      <c r="W1338" s="348" t="n">
        <v>118.1422413793103</v>
      </c>
      <c r="X1338" s="347" t="n">
        <v>59.55</v>
      </c>
      <c r="Y1338" s="357" t="inlineStr"/>
      <c r="Z1338" s="365" t="inlineStr">
        <is>
          <t>2등급</t>
        </is>
      </c>
      <c r="AA1338" s="350" t="n">
        <v>196</v>
      </c>
      <c r="AB1338" s="349" t="inlineStr">
        <is>
          <t>만점</t>
        </is>
      </c>
      <c r="AC1338" s="350" t="n">
        <v>10</v>
      </c>
      <c r="AD1338" s="349" t="inlineStr">
        <is>
          <t>만점</t>
        </is>
      </c>
      <c r="AE1338" s="364" t="n">
        <v>0</v>
      </c>
      <c r="AF1338" s="366" t="n">
        <v>0</v>
      </c>
      <c r="AG1338" s="363" t="n">
        <v>0</v>
      </c>
      <c r="AH1338" s="635" t="inlineStr"/>
      <c r="AL1338" s="487" t="inlineStr">
        <is>
          <t>상명대 자유전공(경영경제계열)</t>
        </is>
      </c>
      <c r="AM1338" s="477" t="inlineStr">
        <is>
          <t>통합</t>
        </is>
      </c>
      <c r="AN1338" s="637" t="n">
        <v>100</v>
      </c>
      <c r="AO1338" s="478" t="n">
        <v>-1570</v>
      </c>
      <c r="AP1338" s="463" t="n">
        <v>-713</v>
      </c>
      <c r="AQ1338" s="479" t="n">
        <v>-857</v>
      </c>
      <c r="AR1338" s="476" t="inlineStr">
        <is>
          <t>18.03 → 16.97</t>
        </is>
      </c>
      <c r="BA1338" s="313" t="inlineStr">
        <is>
          <t>자연749</t>
        </is>
      </c>
    </row>
    <row r="1339" ht="16.5" customHeight="1" s="671">
      <c r="B1339" s="367" t="inlineStr">
        <is>
          <t>18.08</t>
        </is>
      </c>
      <c r="C1339" s="351" t="inlineStr">
        <is>
          <t>39,234</t>
        </is>
      </c>
      <c r="D1339" s="727" t="n">
        <v>-1570</v>
      </c>
      <c r="E1339" s="352" t="inlineStr"/>
      <c r="F1339" s="341" t="n">
        <v>78.77</v>
      </c>
      <c r="G1339" s="355" t="inlineStr">
        <is>
          <t>354.79</t>
        </is>
      </c>
      <c r="H1339" s="356" t="inlineStr">
        <is>
          <t>360.53</t>
        </is>
      </c>
      <c r="I1339" s="354" t="inlineStr">
        <is>
          <t>전남대</t>
        </is>
      </c>
      <c r="J1339" s="340" t="inlineStr">
        <is>
          <t>산업공학과</t>
        </is>
      </c>
      <c r="K1339" s="339" t="inlineStr">
        <is>
          <t>자연</t>
        </is>
      </c>
      <c r="L1339" s="357" t="n">
        <v>8</v>
      </c>
      <c r="M1339" s="358" t="inlineStr">
        <is>
          <t xml:space="preserve">877.929 / </t>
        </is>
      </c>
      <c r="N1339" s="359" t="n">
        <v>800</v>
      </c>
      <c r="O1339" s="360" t="inlineStr">
        <is>
          <t>표점/만점</t>
        </is>
      </c>
      <c r="P1339" s="343" t="inlineStr">
        <is>
          <t>표점/만점</t>
        </is>
      </c>
      <c r="Q1339" s="342" t="inlineStr">
        <is>
          <t>2과목</t>
        </is>
      </c>
      <c r="R1339" s="344" t="n">
        <v>30</v>
      </c>
      <c r="S1339" s="345" t="n">
        <v>40</v>
      </c>
      <c r="T1339" s="362" t="n">
        <v>30</v>
      </c>
      <c r="U1339" s="361" t="n">
        <v>78.77</v>
      </c>
      <c r="V1339" s="346" t="n">
        <v>117.9790312636385</v>
      </c>
      <c r="W1339" s="348" t="n">
        <v>118.1263620764902</v>
      </c>
      <c r="X1339" s="347" t="inlineStr">
        <is>
          <t>59.64/67.91</t>
        </is>
      </c>
      <c r="Y1339" s="357" t="inlineStr"/>
      <c r="Z1339" s="365" t="inlineStr">
        <is>
          <t>2등급</t>
        </is>
      </c>
      <c r="AA1339" s="350" t="n">
        <v>190</v>
      </c>
      <c r="AB1339" s="349" t="inlineStr">
        <is>
          <t>만점</t>
        </is>
      </c>
      <c r="AC1339" s="350" t="n">
        <v>10</v>
      </c>
      <c r="AD1339" s="349" t="inlineStr">
        <is>
          <t>만점</t>
        </is>
      </c>
      <c r="AE1339" s="364" t="n">
        <v>0</v>
      </c>
      <c r="AF1339" s="366" t="n">
        <v>0</v>
      </c>
      <c r="AG1339" s="363" t="n">
        <v>0</v>
      </c>
      <c r="AH1339" s="635" t="inlineStr"/>
      <c r="AL1339" s="487" t="inlineStr">
        <is>
          <t>전남대 산업공학과</t>
        </is>
      </c>
      <c r="AM1339" s="477" t="inlineStr">
        <is>
          <t>자연</t>
        </is>
      </c>
      <c r="AN1339" s="637" t="n">
        <v>100</v>
      </c>
      <c r="AO1339" s="478" t="n">
        <v>-1570</v>
      </c>
      <c r="AP1339" s="463" t="n">
        <v>-1570</v>
      </c>
      <c r="AQ1339" s="479" t="n">
        <v>0</v>
      </c>
      <c r="AR1339" s="476" t="inlineStr">
        <is>
          <t>18.08 → 16.63</t>
        </is>
      </c>
      <c r="BA1339" s="313" t="inlineStr">
        <is>
          <t>통합인문577</t>
        </is>
      </c>
    </row>
    <row r="1340" ht="16.5" customHeight="1" s="671">
      <c r="B1340" s="367" t="inlineStr">
        <is>
          <t>18.10</t>
        </is>
      </c>
      <c r="C1340" s="351" t="inlineStr">
        <is>
          <t>39,277</t>
        </is>
      </c>
      <c r="D1340" s="727" t="n">
        <v>-1570</v>
      </c>
      <c r="E1340" s="352" t="inlineStr">
        <is>
          <t>355.01</t>
        </is>
      </c>
      <c r="F1340" s="341" t="n">
        <v>78.75</v>
      </c>
      <c r="G1340" s="355" t="inlineStr">
        <is>
          <t>355.15</t>
        </is>
      </c>
      <c r="H1340" s="356" t="inlineStr">
        <is>
          <t>360.58</t>
        </is>
      </c>
      <c r="I1340" s="354" t="inlineStr">
        <is>
          <t>가천대</t>
        </is>
      </c>
      <c r="J1340" s="340" t="inlineStr">
        <is>
          <t>의료산업경영학과</t>
        </is>
      </c>
      <c r="K1340" s="339" t="inlineStr">
        <is>
          <t>통합</t>
        </is>
      </c>
      <c r="L1340" s="357" t="n">
        <v>17</v>
      </c>
      <c r="M1340" s="358" t="inlineStr">
        <is>
          <t xml:space="preserve">82 / </t>
        </is>
      </c>
      <c r="N1340" s="359" t="n">
        <v>100</v>
      </c>
      <c r="O1340" s="360" t="inlineStr">
        <is>
          <t>백분위</t>
        </is>
      </c>
      <c r="P1340" s="343" t="inlineStr">
        <is>
          <t>백분위</t>
        </is>
      </c>
      <c r="Q1340" s="342" t="inlineStr">
        <is>
          <t>1과목</t>
        </is>
      </c>
      <c r="R1340" s="344" t="n">
        <v>35</v>
      </c>
      <c r="S1340" s="345" t="n">
        <v>25</v>
      </c>
      <c r="T1340" s="362" t="n">
        <v>20</v>
      </c>
      <c r="U1340" s="361" t="n">
        <v>78.75</v>
      </c>
      <c r="V1340" s="346" t="n">
        <v>117.96875</v>
      </c>
      <c r="W1340" s="348" t="n">
        <v>118.1206896551724</v>
      </c>
      <c r="X1340" s="347" t="n">
        <v>59.53</v>
      </c>
      <c r="Y1340" s="357" t="inlineStr"/>
      <c r="Z1340" s="365" t="inlineStr">
        <is>
          <t>2등급</t>
        </is>
      </c>
      <c r="AA1340" s="350" t="n">
        <v>19</v>
      </c>
      <c r="AB1340" s="349" t="inlineStr">
        <is>
          <t>만점</t>
        </is>
      </c>
      <c r="AC1340" s="350" t="n">
        <v>0</v>
      </c>
      <c r="AD1340" s="349" t="inlineStr">
        <is>
          <t>만점</t>
        </is>
      </c>
      <c r="AE1340" s="364" t="n">
        <v>0</v>
      </c>
      <c r="AF1340" s="366" t="n">
        <v>0</v>
      </c>
      <c r="AG1340" s="363" t="n">
        <v>0</v>
      </c>
      <c r="AH1340" s="635" t="inlineStr"/>
      <c r="AL1340" s="487" t="inlineStr">
        <is>
          <t>가천대 의료산업경영학과</t>
        </is>
      </c>
      <c r="AM1340" s="477" t="inlineStr">
        <is>
          <t>통합</t>
        </is>
      </c>
      <c r="AN1340" s="637" t="n">
        <v>100</v>
      </c>
      <c r="AO1340" s="478" t="n">
        <v>-1570</v>
      </c>
      <c r="AP1340" s="463" t="n">
        <v>-713</v>
      </c>
      <c r="AQ1340" s="479" t="n">
        <v>-857</v>
      </c>
      <c r="AR1340" s="476" t="inlineStr">
        <is>
          <t>18.10 → 17.04</t>
        </is>
      </c>
      <c r="BA1340" s="313" t="inlineStr">
        <is>
          <t>통합인문578</t>
        </is>
      </c>
    </row>
    <row r="1341" ht="16.5" customHeight="1" s="671">
      <c r="B1341" s="367" t="inlineStr">
        <is>
          <t>18.11</t>
        </is>
      </c>
      <c r="C1341" s="351" t="inlineStr">
        <is>
          <t>39,299</t>
        </is>
      </c>
      <c r="D1341" s="727" t="n">
        <v>-1570</v>
      </c>
      <c r="E1341" s="352" t="inlineStr">
        <is>
          <t>355.01</t>
        </is>
      </c>
      <c r="F1341" s="341" t="n">
        <v>78.73999999999999</v>
      </c>
      <c r="G1341" s="355" t="inlineStr">
        <is>
          <t>354.74</t>
        </is>
      </c>
      <c r="H1341" s="356" t="inlineStr">
        <is>
          <t>360.49</t>
        </is>
      </c>
      <c r="I1341" s="354" t="inlineStr">
        <is>
          <t>연세대</t>
        </is>
      </c>
      <c r="J1341" s="340" t="inlineStr">
        <is>
          <t>자연계열(한마음학생)</t>
        </is>
      </c>
      <c r="K1341" s="339" t="inlineStr">
        <is>
          <t>자연</t>
        </is>
      </c>
      <c r="L1341" s="357" t="inlineStr"/>
      <c r="M1341" s="358" t="inlineStr">
        <is>
          <t xml:space="preserve">644.5 / </t>
        </is>
      </c>
      <c r="N1341" s="359" t="n">
        <v>1000</v>
      </c>
      <c r="O1341" s="360" t="inlineStr">
        <is>
          <t>표점</t>
        </is>
      </c>
      <c r="P1341" s="343" t="inlineStr">
        <is>
          <t>변표</t>
        </is>
      </c>
      <c r="Q1341" s="342" t="inlineStr">
        <is>
          <t>2과목</t>
        </is>
      </c>
      <c r="R1341" s="344" t="n">
        <v>22</v>
      </c>
      <c r="S1341" s="345" t="n">
        <v>33</v>
      </c>
      <c r="T1341" s="362" t="n">
        <v>33</v>
      </c>
      <c r="U1341" s="361" t="n">
        <v>78.73999999999999</v>
      </c>
      <c r="V1341" s="346" t="n">
        <v>117.9609401756469</v>
      </c>
      <c r="W1341" s="348" t="n">
        <v>118.1163807865638</v>
      </c>
      <c r="X1341" s="347" t="n">
        <v>59.33</v>
      </c>
      <c r="Y1341" s="357" t="n">
        <v>59.85</v>
      </c>
      <c r="Z1341" s="365" t="inlineStr">
        <is>
          <t>1등급</t>
        </is>
      </c>
      <c r="AA1341" s="350" t="n">
        <v>111.11</v>
      </c>
      <c r="AB1341" s="349" t="inlineStr">
        <is>
          <t>만점</t>
        </is>
      </c>
      <c r="AC1341" s="350" t="n">
        <v>0</v>
      </c>
      <c r="AD1341" s="349" t="inlineStr">
        <is>
          <t>만점</t>
        </is>
      </c>
      <c r="AE1341" s="364" t="n">
        <v>0</v>
      </c>
      <c r="AF1341" s="366" t="n">
        <v>5.985</v>
      </c>
      <c r="AG1341" s="363" t="n">
        <v>0</v>
      </c>
      <c r="AH1341" s="635" t="inlineStr">
        <is>
          <t xml:space="preserve"> 과탐3%가산</t>
        </is>
      </c>
      <c r="AL1341" s="487" t="inlineStr">
        <is>
          <t>연세대 자연계열(한마음학생)</t>
        </is>
      </c>
      <c r="AM1341" s="477" t="inlineStr">
        <is>
          <t>자연</t>
        </is>
      </c>
      <c r="AN1341" s="637" t="n">
        <v>100</v>
      </c>
      <c r="AO1341" s="478" t="n">
        <v>-1570</v>
      </c>
      <c r="AP1341" s="463" t="n">
        <v>-1570</v>
      </c>
      <c r="AQ1341" s="479" t="n">
        <v>0</v>
      </c>
      <c r="AR1341" s="476" t="inlineStr">
        <is>
          <t>18.12 → 16.67</t>
        </is>
      </c>
      <c r="BA1341" s="313" t="inlineStr">
        <is>
          <t>자연750</t>
        </is>
      </c>
    </row>
    <row r="1342" ht="16.5" customHeight="1" s="671">
      <c r="B1342" s="367" t="inlineStr">
        <is>
          <t>18.11</t>
        </is>
      </c>
      <c r="C1342" s="351" t="inlineStr">
        <is>
          <t>39,299</t>
        </is>
      </c>
      <c r="D1342" s="727" t="n">
        <v>-1570</v>
      </c>
      <c r="E1342" s="352" t="inlineStr">
        <is>
          <t>355.00</t>
        </is>
      </c>
      <c r="F1342" s="341" t="n">
        <v>78.73</v>
      </c>
      <c r="G1342" s="355" t="inlineStr">
        <is>
          <t>354.74</t>
        </is>
      </c>
      <c r="H1342" s="356" t="inlineStr">
        <is>
          <t>360.49</t>
        </is>
      </c>
      <c r="I1342" s="354" t="inlineStr">
        <is>
          <t>충남대</t>
        </is>
      </c>
      <c r="J1342" s="340" t="inlineStr">
        <is>
          <t>반도체융합학과</t>
        </is>
      </c>
      <c r="K1342" s="339" t="inlineStr">
        <is>
          <t>자연</t>
        </is>
      </c>
      <c r="L1342" s="357" t="n">
        <v>10</v>
      </c>
      <c r="M1342" s="358" t="inlineStr">
        <is>
          <t xml:space="preserve">175.36 / </t>
        </is>
      </c>
      <c r="N1342" s="359" t="n">
        <v>300</v>
      </c>
      <c r="O1342" s="360" t="inlineStr">
        <is>
          <t>표점</t>
        </is>
      </c>
      <c r="P1342" s="343" t="inlineStr">
        <is>
          <t>표점</t>
        </is>
      </c>
      <c r="Q1342" s="342" t="inlineStr">
        <is>
          <t>2과목</t>
        </is>
      </c>
      <c r="R1342" s="344" t="n">
        <v>25</v>
      </c>
      <c r="S1342" s="345" t="n">
        <v>45</v>
      </c>
      <c r="T1342" s="362" t="n">
        <v>30</v>
      </c>
      <c r="U1342" s="361" t="n">
        <v>78.73</v>
      </c>
      <c r="V1342" s="346" t="n">
        <v>117.9588707216106</v>
      </c>
      <c r="W1342" s="348" t="n">
        <v>118.1152390188197</v>
      </c>
      <c r="X1342" s="347" t="n">
        <v>59.33</v>
      </c>
      <c r="Y1342" s="357" t="inlineStr"/>
      <c r="Z1342" s="365" t="inlineStr">
        <is>
          <t>2등급</t>
        </is>
      </c>
      <c r="AA1342" s="350" t="n">
        <v>-2</v>
      </c>
      <c r="AB1342" s="349" t="inlineStr">
        <is>
          <t>만점</t>
        </is>
      </c>
      <c r="AC1342" s="350" t="n">
        <v>0</v>
      </c>
      <c r="AD1342" s="349" t="inlineStr">
        <is>
          <t>만점</t>
        </is>
      </c>
      <c r="AE1342" s="364" t="n">
        <v>0</v>
      </c>
      <c r="AF1342" s="366" t="n">
        <v>0</v>
      </c>
      <c r="AG1342" s="363" t="n">
        <v>0</v>
      </c>
      <c r="AH1342" s="635" t="inlineStr"/>
      <c r="AL1342" s="487" t="inlineStr">
        <is>
          <t>충남대 반도체융합학과</t>
        </is>
      </c>
      <c r="AM1342" s="477" t="inlineStr">
        <is>
          <t>자연</t>
        </is>
      </c>
      <c r="AN1342" s="637" t="n">
        <v>100</v>
      </c>
      <c r="AO1342" s="478" t="n">
        <v>-1570</v>
      </c>
      <c r="AP1342" s="463" t="n">
        <v>-1570</v>
      </c>
      <c r="AQ1342" s="479" t="n">
        <v>0</v>
      </c>
      <c r="AR1342" s="476" t="inlineStr">
        <is>
          <t>18.12 → 16.67</t>
        </is>
      </c>
      <c r="BA1342" s="313" t="inlineStr">
        <is>
          <t>통합인문579</t>
        </is>
      </c>
    </row>
    <row r="1343" ht="16.5" customHeight="1" s="671">
      <c r="B1343" s="367" t="inlineStr">
        <is>
          <t>18.13</t>
        </is>
      </c>
      <c r="C1343" s="351" t="inlineStr">
        <is>
          <t>39,342</t>
        </is>
      </c>
      <c r="D1343" s="727" t="n">
        <v>-1570</v>
      </c>
      <c r="E1343" s="352" t="inlineStr">
        <is>
          <t>354.76</t>
        </is>
      </c>
      <c r="F1343" s="341" t="n">
        <v>78.72</v>
      </c>
      <c r="G1343" s="355" t="inlineStr">
        <is>
          <t>354.72</t>
        </is>
      </c>
      <c r="H1343" s="356" t="inlineStr">
        <is>
          <t>360.48</t>
        </is>
      </c>
      <c r="I1343" s="354" t="inlineStr">
        <is>
          <t>인천대</t>
        </is>
      </c>
      <c r="J1343" s="340" t="inlineStr">
        <is>
          <t>자유전공학부(자연)</t>
        </is>
      </c>
      <c r="K1343" s="339" t="inlineStr">
        <is>
          <t>자연</t>
        </is>
      </c>
      <c r="L1343" s="357" t="n">
        <v>39</v>
      </c>
      <c r="M1343" s="358" t="inlineStr">
        <is>
          <t xml:space="preserve">806.5 / </t>
        </is>
      </c>
      <c r="N1343" s="359" t="n">
        <v>1000</v>
      </c>
      <c r="O1343" s="360" t="inlineStr">
        <is>
          <t>백분위</t>
        </is>
      </c>
      <c r="P1343" s="343" t="inlineStr">
        <is>
          <t>백분위</t>
        </is>
      </c>
      <c r="Q1343" s="342" t="inlineStr">
        <is>
          <t>2과목</t>
        </is>
      </c>
      <c r="R1343" s="344" t="n">
        <v>25</v>
      </c>
      <c r="S1343" s="345" t="n">
        <v>35</v>
      </c>
      <c r="T1343" s="362" t="n">
        <v>30</v>
      </c>
      <c r="U1343" s="361" t="n">
        <v>78.72</v>
      </c>
      <c r="V1343" s="346" t="n">
        <v>117.9513888888889</v>
      </c>
      <c r="W1343" s="348" t="n">
        <v>118.1111111111111</v>
      </c>
      <c r="X1343" s="347" t="n">
        <v>59.33</v>
      </c>
      <c r="Y1343" s="357" t="inlineStr"/>
      <c r="Z1343" s="365" t="inlineStr">
        <is>
          <t>2등급</t>
        </is>
      </c>
      <c r="AA1343" s="350" t="n">
        <v>98</v>
      </c>
      <c r="AB1343" s="349" t="inlineStr">
        <is>
          <t>만점</t>
        </is>
      </c>
      <c r="AC1343" s="350" t="n">
        <v>0</v>
      </c>
      <c r="AD1343" s="349" t="inlineStr">
        <is>
          <t>만점</t>
        </is>
      </c>
      <c r="AE1343" s="364" t="n">
        <v>0</v>
      </c>
      <c r="AF1343" s="366" t="n">
        <v>0</v>
      </c>
      <c r="AG1343" s="363" t="n">
        <v>0</v>
      </c>
      <c r="AH1343" s="635" t="inlineStr"/>
      <c r="AL1343" s="487" t="inlineStr">
        <is>
          <t>인천대 자유전공학부(자연)</t>
        </is>
      </c>
      <c r="AM1343" s="477" t="inlineStr">
        <is>
          <t>자연</t>
        </is>
      </c>
      <c r="AN1343" s="637" t="n">
        <v>100</v>
      </c>
      <c r="AO1343" s="478" t="n">
        <v>-1570</v>
      </c>
      <c r="AP1343" s="463" t="n">
        <v>-1570</v>
      </c>
      <c r="AQ1343" s="479" t="n">
        <v>0</v>
      </c>
      <c r="AR1343" s="476" t="inlineStr">
        <is>
          <t>18.13 → 16.68</t>
        </is>
      </c>
      <c r="BA1343" s="313" t="inlineStr">
        <is>
          <t>통합인문580</t>
        </is>
      </c>
    </row>
    <row r="1344" ht="16.5" customHeight="1" s="671">
      <c r="B1344" s="367" t="inlineStr">
        <is>
          <t>18.14</t>
        </is>
      </c>
      <c r="C1344" s="351" t="inlineStr">
        <is>
          <t>39,364</t>
        </is>
      </c>
      <c r="D1344" s="727" t="n">
        <v>-1570</v>
      </c>
      <c r="E1344" s="352" t="inlineStr"/>
      <c r="F1344" s="341" t="n">
        <v>78.70999999999999</v>
      </c>
      <c r="G1344" s="355" t="inlineStr">
        <is>
          <t>354.70</t>
        </is>
      </c>
      <c r="H1344" s="356" t="inlineStr">
        <is>
          <t>360.46</t>
        </is>
      </c>
      <c r="I1344" s="354" t="inlineStr">
        <is>
          <t>한국외국어대</t>
        </is>
      </c>
      <c r="J1344" s="340" t="inlineStr">
        <is>
          <t>컴퓨터공학부</t>
        </is>
      </c>
      <c r="K1344" s="339" t="inlineStr">
        <is>
          <t>자연</t>
        </is>
      </c>
      <c r="L1344" s="357" t="n">
        <v>32</v>
      </c>
      <c r="M1344" s="358" t="inlineStr">
        <is>
          <t xml:space="preserve">614.4 / </t>
        </is>
      </c>
      <c r="N1344" s="359" t="n">
        <v>700</v>
      </c>
      <c r="O1344" s="360" t="inlineStr">
        <is>
          <t>표점/만점</t>
        </is>
      </c>
      <c r="P1344" s="343" t="inlineStr">
        <is>
          <t>변표/만점</t>
        </is>
      </c>
      <c r="Q1344" s="342" t="inlineStr">
        <is>
          <t>2과목</t>
        </is>
      </c>
      <c r="R1344" s="344" t="n">
        <v>20</v>
      </c>
      <c r="S1344" s="345" t="n">
        <v>35</v>
      </c>
      <c r="T1344" s="362" t="n">
        <v>30</v>
      </c>
      <c r="U1344" s="361" t="n">
        <v>78.70999999999999</v>
      </c>
      <c r="V1344" s="346" t="n">
        <v>117.9437006870503</v>
      </c>
      <c r="W1344" s="348" t="n">
        <v>118.1068693445795</v>
      </c>
      <c r="X1344" s="347" t="n">
        <v>59.32</v>
      </c>
      <c r="Y1344" s="357" t="n">
        <v>61.48</v>
      </c>
      <c r="Z1344" s="365" t="inlineStr">
        <is>
          <t>2등급</t>
        </is>
      </c>
      <c r="AA1344" s="350" t="n">
        <v>104.5</v>
      </c>
      <c r="AB1344" s="349" t="inlineStr">
        <is>
          <t>만점</t>
        </is>
      </c>
      <c r="AC1344" s="350" t="n">
        <v>0</v>
      </c>
      <c r="AD1344" s="349" t="inlineStr">
        <is>
          <t>만점</t>
        </is>
      </c>
      <c r="AE1344" s="364" t="n">
        <v>0</v>
      </c>
      <c r="AF1344" s="366" t="n">
        <v>0</v>
      </c>
      <c r="AG1344" s="363" t="n">
        <v>0</v>
      </c>
      <c r="AH1344" s="635" t="inlineStr"/>
      <c r="AL1344" s="487" t="inlineStr">
        <is>
          <t>한국외국어대 컴퓨터공학부</t>
        </is>
      </c>
      <c r="AM1344" s="477" t="inlineStr">
        <is>
          <t>자연</t>
        </is>
      </c>
      <c r="AN1344" s="637" t="n">
        <v>100</v>
      </c>
      <c r="AO1344" s="478" t="n">
        <v>-1570</v>
      </c>
      <c r="AP1344" s="463" t="n">
        <v>-1570</v>
      </c>
      <c r="AQ1344" s="479" t="n">
        <v>0</v>
      </c>
      <c r="AR1344" s="476" t="inlineStr">
        <is>
          <t>18.15 → 16.70</t>
        </is>
      </c>
      <c r="BA1344" s="313" t="inlineStr">
        <is>
          <t>자연751</t>
        </is>
      </c>
    </row>
    <row r="1345" ht="16.5" customHeight="1" s="671">
      <c r="B1345" s="367" t="inlineStr">
        <is>
          <t>17.92</t>
        </is>
      </c>
      <c r="C1345" s="351" t="inlineStr">
        <is>
          <t>38,886</t>
        </is>
      </c>
      <c r="D1345" s="727" t="n">
        <v>-1570</v>
      </c>
      <c r="E1345" s="352" t="inlineStr">
        <is>
          <t>354.97</t>
        </is>
      </c>
      <c r="F1345" s="341" t="n">
        <v>78.67</v>
      </c>
      <c r="G1345" s="355" t="inlineStr">
        <is>
          <t>355.01</t>
        </is>
      </c>
      <c r="H1345" s="356" t="inlineStr">
        <is>
          <t>360.42</t>
        </is>
      </c>
      <c r="I1345" s="354" t="inlineStr">
        <is>
          <t>부산대</t>
        </is>
      </c>
      <c r="J1345" s="340" t="inlineStr">
        <is>
          <t>의류학과</t>
        </is>
      </c>
      <c r="K1345" s="339" t="inlineStr">
        <is>
          <t>통합</t>
        </is>
      </c>
      <c r="L1345" s="357" t="n">
        <v>14</v>
      </c>
      <c r="M1345" s="358" t="inlineStr">
        <is>
          <t xml:space="preserve">681.25 / </t>
        </is>
      </c>
      <c r="N1345" s="359" t="n">
        <v>1000</v>
      </c>
      <c r="O1345" s="360" t="inlineStr">
        <is>
          <t>표점</t>
        </is>
      </c>
      <c r="P1345" s="343" t="inlineStr">
        <is>
          <t>표점</t>
        </is>
      </c>
      <c r="Q1345" s="342" t="inlineStr">
        <is>
          <t>2과목</t>
        </is>
      </c>
      <c r="R1345" s="344" t="n">
        <v>30</v>
      </c>
      <c r="S1345" s="345" t="n">
        <v>25</v>
      </c>
      <c r="T1345" s="362" t="n">
        <v>25</v>
      </c>
      <c r="U1345" s="361" t="n">
        <v>78.67</v>
      </c>
      <c r="V1345" s="346" t="n">
        <v>117.9185898541626</v>
      </c>
      <c r="W1345" s="348" t="n">
        <v>118.0930150919518</v>
      </c>
      <c r="X1345" s="347" t="n">
        <v>59.5</v>
      </c>
      <c r="Y1345" s="357" t="inlineStr"/>
      <c r="Z1345" s="365" t="inlineStr">
        <is>
          <t>2등급</t>
        </is>
      </c>
      <c r="AA1345" s="350" t="n">
        <v>198</v>
      </c>
      <c r="AB1345" s="349" t="inlineStr">
        <is>
          <t>만점</t>
        </is>
      </c>
      <c r="AC1345" s="350" t="n">
        <v>10</v>
      </c>
      <c r="AD1345" s="349" t="inlineStr">
        <is>
          <t>만점</t>
        </is>
      </c>
      <c r="AE1345" s="364" t="n">
        <v>0</v>
      </c>
      <c r="AF1345" s="366" t="n">
        <v>0</v>
      </c>
      <c r="AG1345" s="363" t="n">
        <v>0</v>
      </c>
      <c r="AH1345" s="635" t="inlineStr"/>
      <c r="AL1345" s="487" t="inlineStr">
        <is>
          <t>부산대 의류학과</t>
        </is>
      </c>
      <c r="AM1345" s="477" t="inlineStr">
        <is>
          <t>통합</t>
        </is>
      </c>
      <c r="AN1345" s="637" t="n">
        <v>100</v>
      </c>
      <c r="AO1345" s="478" t="n">
        <v>-1570</v>
      </c>
      <c r="AP1345" s="463" t="n">
        <v>-712</v>
      </c>
      <c r="AQ1345" s="479" t="n">
        <v>-858</v>
      </c>
      <c r="AR1345" s="476" t="inlineStr">
        <is>
          <t>18.20 → 17.14</t>
        </is>
      </c>
      <c r="BA1345" s="313" t="inlineStr">
        <is>
          <t>통합인문581</t>
        </is>
      </c>
    </row>
    <row r="1346" ht="16.5" customHeight="1" s="671">
      <c r="B1346" s="367" t="inlineStr">
        <is>
          <t>18.19</t>
        </is>
      </c>
      <c r="C1346" s="351" t="inlineStr">
        <is>
          <t>39,472</t>
        </is>
      </c>
      <c r="D1346" s="727" t="n">
        <v>-1570</v>
      </c>
      <c r="E1346" s="352" t="inlineStr"/>
      <c r="F1346" s="341" t="n">
        <v>78.67</v>
      </c>
      <c r="G1346" s="355" t="inlineStr">
        <is>
          <t>354.64</t>
        </is>
      </c>
      <c r="H1346" s="356" t="inlineStr">
        <is>
          <t>360.40</t>
        </is>
      </c>
      <c r="I1346" s="354" t="inlineStr">
        <is>
          <t>부산대</t>
        </is>
      </c>
      <c r="J1346" s="340" t="inlineStr">
        <is>
          <t>통계학과</t>
        </is>
      </c>
      <c r="K1346" s="339" t="inlineStr">
        <is>
          <t>자연</t>
        </is>
      </c>
      <c r="L1346" s="357" t="n">
        <v>16</v>
      </c>
      <c r="M1346" s="358" t="inlineStr">
        <is>
          <t xml:space="preserve">681 / </t>
        </is>
      </c>
      <c r="N1346" s="359" t="n">
        <v>1000</v>
      </c>
      <c r="O1346" s="360" t="inlineStr">
        <is>
          <t>표점</t>
        </is>
      </c>
      <c r="P1346" s="343" t="inlineStr">
        <is>
          <t>표점</t>
        </is>
      </c>
      <c r="Q1346" s="342" t="inlineStr">
        <is>
          <t>2과목</t>
        </is>
      </c>
      <c r="R1346" s="344" t="n">
        <v>20</v>
      </c>
      <c r="S1346" s="345" t="n">
        <v>30</v>
      </c>
      <c r="T1346" s="362" t="n">
        <v>30</v>
      </c>
      <c r="U1346" s="361" t="n">
        <v>78.67</v>
      </c>
      <c r="V1346" s="346" t="n">
        <v>117.9211822021207</v>
      </c>
      <c r="W1346" s="348" t="n">
        <v>118.0944453528942</v>
      </c>
      <c r="X1346" s="347" t="n">
        <v>59.31</v>
      </c>
      <c r="Y1346" s="357" t="inlineStr"/>
      <c r="Z1346" s="365" t="inlineStr">
        <is>
          <t>2등급</t>
        </is>
      </c>
      <c r="AA1346" s="350" t="n">
        <v>198</v>
      </c>
      <c r="AB1346" s="349" t="inlineStr">
        <is>
          <t>만점</t>
        </is>
      </c>
      <c r="AC1346" s="350" t="n">
        <v>10</v>
      </c>
      <c r="AD1346" s="349" t="inlineStr">
        <is>
          <t>만점</t>
        </is>
      </c>
      <c r="AE1346" s="364" t="n">
        <v>0</v>
      </c>
      <c r="AF1346" s="366" t="n">
        <v>0</v>
      </c>
      <c r="AG1346" s="363" t="n">
        <v>0</v>
      </c>
      <c r="AH1346" s="635" t="inlineStr"/>
      <c r="AL1346" s="487" t="inlineStr">
        <is>
          <t>부산대 통계학과</t>
        </is>
      </c>
      <c r="AM1346" s="477" t="inlineStr">
        <is>
          <t>자연</t>
        </is>
      </c>
      <c r="AN1346" s="637" t="n">
        <v>100</v>
      </c>
      <c r="AO1346" s="478" t="n">
        <v>-1570</v>
      </c>
      <c r="AP1346" s="463" t="n">
        <v>-1570</v>
      </c>
      <c r="AQ1346" s="479" t="n">
        <v>0</v>
      </c>
      <c r="AR1346" s="476" t="inlineStr">
        <is>
          <t>18.19 → 16.74</t>
        </is>
      </c>
      <c r="BA1346" s="313" t="inlineStr">
        <is>
          <t>자연752</t>
        </is>
      </c>
    </row>
    <row r="1347" ht="16.5" customHeight="1" s="671">
      <c r="B1347" s="367" t="inlineStr">
        <is>
          <t>18.19</t>
        </is>
      </c>
      <c r="C1347" s="351" t="inlineStr">
        <is>
          <t>39,472</t>
        </is>
      </c>
      <c r="D1347" s="727" t="n">
        <v>-1570</v>
      </c>
      <c r="E1347" s="352" t="inlineStr"/>
      <c r="F1347" s="341" t="n">
        <v>78.67</v>
      </c>
      <c r="G1347" s="355" t="inlineStr">
        <is>
          <t>354.63</t>
        </is>
      </c>
      <c r="H1347" s="356" t="inlineStr">
        <is>
          <t>360.39</t>
        </is>
      </c>
      <c r="I1347" s="354" t="inlineStr">
        <is>
          <t>경북대</t>
        </is>
      </c>
      <c r="J1347" s="340" t="inlineStr">
        <is>
          <t>산림과학ㆍ조경학부</t>
        </is>
      </c>
      <c r="K1347" s="339" t="inlineStr">
        <is>
          <t>자연</t>
        </is>
      </c>
      <c r="L1347" s="357" t="n">
        <v>14</v>
      </c>
      <c r="M1347" s="358" t="inlineStr">
        <is>
          <t xml:space="preserve">649.18 / </t>
        </is>
      </c>
      <c r="N1347" s="359" t="n">
        <v>1000</v>
      </c>
      <c r="O1347" s="360" t="inlineStr">
        <is>
          <t>표점</t>
        </is>
      </c>
      <c r="P1347" s="343" t="inlineStr">
        <is>
          <t>변표</t>
        </is>
      </c>
      <c r="Q1347" s="342" t="inlineStr">
        <is>
          <t>2과목</t>
        </is>
      </c>
      <c r="R1347" s="344" t="n">
        <v>25</v>
      </c>
      <c r="S1347" s="345" t="n">
        <v>38</v>
      </c>
      <c r="T1347" s="362" t="n">
        <v>25</v>
      </c>
      <c r="U1347" s="361" t="n">
        <v>78.67</v>
      </c>
      <c r="V1347" s="346" t="n">
        <v>117.9175654853621</v>
      </c>
      <c r="W1347" s="348" t="n">
        <v>118.0924499229584</v>
      </c>
      <c r="X1347" s="347" t="n">
        <v>59.31</v>
      </c>
      <c r="Y1347" s="357" t="n">
        <v>59.65</v>
      </c>
      <c r="Z1347" s="365" t="inlineStr">
        <is>
          <t>2등급</t>
        </is>
      </c>
      <c r="AA1347" s="350" t="n">
        <v>121.25</v>
      </c>
      <c r="AB1347" s="349" t="inlineStr">
        <is>
          <t>만점</t>
        </is>
      </c>
      <c r="AC1347" s="350" t="n">
        <v>10</v>
      </c>
      <c r="AD1347" s="349" t="inlineStr">
        <is>
          <t>만점</t>
        </is>
      </c>
      <c r="AE1347" s="364" t="n">
        <v>0</v>
      </c>
      <c r="AF1347" s="366" t="n">
        <v>0</v>
      </c>
      <c r="AG1347" s="363" t="n">
        <v>0</v>
      </c>
      <c r="AH1347" s="635" t="inlineStr"/>
      <c r="AL1347" s="487" t="inlineStr">
        <is>
          <t>경북대 산림과학ㆍ조경학부</t>
        </is>
      </c>
      <c r="AM1347" s="477" t="inlineStr">
        <is>
          <t>자연</t>
        </is>
      </c>
      <c r="AN1347" s="637" t="n">
        <v>100</v>
      </c>
      <c r="AO1347" s="478" t="n">
        <v>-1570</v>
      </c>
      <c r="AP1347" s="463" t="n">
        <v>-1570</v>
      </c>
      <c r="AQ1347" s="479" t="n">
        <v>0</v>
      </c>
      <c r="AR1347" s="476" t="inlineStr">
        <is>
          <t>18.20 → 16.75</t>
        </is>
      </c>
      <c r="BA1347" s="313" t="inlineStr">
        <is>
          <t>통합인문582</t>
        </is>
      </c>
    </row>
    <row r="1348" ht="16.5" customHeight="1" s="671">
      <c r="B1348" s="367" t="inlineStr">
        <is>
          <t>18.19</t>
        </is>
      </c>
      <c r="C1348" s="351" t="inlineStr">
        <is>
          <t>39,472</t>
        </is>
      </c>
      <c r="D1348" s="727" t="n">
        <v>-1570</v>
      </c>
      <c r="E1348" s="352" t="inlineStr"/>
      <c r="F1348" s="341" t="n">
        <v>78.67</v>
      </c>
      <c r="G1348" s="355" t="inlineStr">
        <is>
          <t>355.01</t>
        </is>
      </c>
      <c r="H1348" s="356" t="inlineStr">
        <is>
          <t>360.42</t>
        </is>
      </c>
      <c r="I1348" s="354" t="inlineStr">
        <is>
          <t>인천대</t>
        </is>
      </c>
      <c r="J1348" s="340" t="inlineStr">
        <is>
          <t>세무회계학과</t>
        </is>
      </c>
      <c r="K1348" s="339" t="inlineStr">
        <is>
          <t>통합</t>
        </is>
      </c>
      <c r="L1348" s="357" t="n">
        <v>8</v>
      </c>
      <c r="M1348" s="358" t="inlineStr">
        <is>
          <t xml:space="preserve">806 / </t>
        </is>
      </c>
      <c r="N1348" s="359" t="n">
        <v>1000</v>
      </c>
      <c r="O1348" s="360" t="inlineStr">
        <is>
          <t>백분위</t>
        </is>
      </c>
      <c r="P1348" s="343" t="inlineStr">
        <is>
          <t>백분위</t>
        </is>
      </c>
      <c r="Q1348" s="342" t="inlineStr">
        <is>
          <t>2과목</t>
        </is>
      </c>
      <c r="R1348" s="344" t="n">
        <v>35</v>
      </c>
      <c r="S1348" s="345" t="n">
        <v>30</v>
      </c>
      <c r="T1348" s="362" t="n">
        <v>25</v>
      </c>
      <c r="U1348" s="361" t="n">
        <v>78.67</v>
      </c>
      <c r="V1348" s="346" t="n">
        <v>117.9166666666667</v>
      </c>
      <c r="W1348" s="348" t="n">
        <v>118.0919540229885</v>
      </c>
      <c r="X1348" s="347" t="n">
        <v>59.5</v>
      </c>
      <c r="Y1348" s="357" t="inlineStr"/>
      <c r="Z1348" s="365" t="inlineStr">
        <is>
          <t>2등급</t>
        </is>
      </c>
      <c r="AA1348" s="350" t="n">
        <v>98</v>
      </c>
      <c r="AB1348" s="349" t="inlineStr">
        <is>
          <t>만점</t>
        </is>
      </c>
      <c r="AC1348" s="350" t="n">
        <v>0</v>
      </c>
      <c r="AD1348" s="349" t="inlineStr">
        <is>
          <t>만점</t>
        </is>
      </c>
      <c r="AE1348" s="364" t="n">
        <v>0</v>
      </c>
      <c r="AF1348" s="366" t="n">
        <v>0</v>
      </c>
      <c r="AG1348" s="363" t="n">
        <v>0</v>
      </c>
      <c r="AH1348" s="635" t="inlineStr"/>
      <c r="AL1348" s="487" t="inlineStr">
        <is>
          <t>인천대 세무회계학과</t>
        </is>
      </c>
      <c r="AM1348" s="477" t="inlineStr">
        <is>
          <t>통합</t>
        </is>
      </c>
      <c r="AN1348" s="637" t="n">
        <v>100</v>
      </c>
      <c r="AO1348" s="478" t="n">
        <v>-1570</v>
      </c>
      <c r="AP1348" s="463" t="n">
        <v>-712</v>
      </c>
      <c r="AQ1348" s="479" t="n">
        <v>-858</v>
      </c>
      <c r="AR1348" s="476" t="inlineStr">
        <is>
          <t>18.20 → 17.14</t>
        </is>
      </c>
      <c r="BA1348" s="313" t="inlineStr">
        <is>
          <t>자연753</t>
        </is>
      </c>
    </row>
    <row r="1349" ht="16.5" customHeight="1" s="671">
      <c r="B1349" s="367" t="inlineStr">
        <is>
          <t>17.92</t>
        </is>
      </c>
      <c r="C1349" s="351" t="inlineStr">
        <is>
          <t>38,886</t>
        </is>
      </c>
      <c r="D1349" s="727" t="n">
        <v>-1570</v>
      </c>
      <c r="E1349" s="352" t="inlineStr">
        <is>
          <t>354.92</t>
        </is>
      </c>
      <c r="F1349" s="341" t="n">
        <v>78.66</v>
      </c>
      <c r="G1349" s="355" t="inlineStr">
        <is>
          <t>355.01</t>
        </is>
      </c>
      <c r="H1349" s="356" t="inlineStr">
        <is>
          <t>360.42</t>
        </is>
      </c>
      <c r="I1349" s="354" t="inlineStr">
        <is>
          <t>공주교대</t>
        </is>
      </c>
      <c r="J1349" s="340" t="inlineStr">
        <is>
          <t>농어촌</t>
        </is>
      </c>
      <c r="K1349" s="339" t="inlineStr">
        <is>
          <t>통합</t>
        </is>
      </c>
      <c r="L1349" s="357" t="n">
        <v>10</v>
      </c>
      <c r="M1349" s="358" t="inlineStr">
        <is>
          <t xml:space="preserve">336.38 / </t>
        </is>
      </c>
      <c r="N1349" s="359" t="n">
        <v>500</v>
      </c>
      <c r="O1349" s="360" t="inlineStr">
        <is>
          <t>표점</t>
        </is>
      </c>
      <c r="P1349" s="343" t="inlineStr">
        <is>
          <t>표점</t>
        </is>
      </c>
      <c r="Q1349" s="342" t="inlineStr">
        <is>
          <t>2과목</t>
        </is>
      </c>
      <c r="R1349" s="344" t="n">
        <v>25</v>
      </c>
      <c r="S1349" s="345" t="n">
        <v>25</v>
      </c>
      <c r="T1349" s="362" t="n">
        <v>25</v>
      </c>
      <c r="U1349" s="361" t="n">
        <v>78.66</v>
      </c>
      <c r="V1349" s="346" t="n">
        <v>117.915397706937</v>
      </c>
      <c r="W1349" s="348" t="n">
        <v>118.0912539072756</v>
      </c>
      <c r="X1349" s="347" t="n">
        <v>59.5</v>
      </c>
      <c r="Y1349" s="357" t="inlineStr"/>
      <c r="Z1349" s="365" t="inlineStr">
        <is>
          <t>3등급</t>
        </is>
      </c>
      <c r="AA1349" s="350" t="n">
        <v>112.5</v>
      </c>
      <c r="AB1349" s="349" t="inlineStr">
        <is>
          <t>만점</t>
        </is>
      </c>
      <c r="AC1349" s="350" t="n">
        <v>2</v>
      </c>
      <c r="AD1349" s="349" t="inlineStr">
        <is>
          <t>만점</t>
        </is>
      </c>
      <c r="AE1349" s="364" t="n">
        <v>0</v>
      </c>
      <c r="AF1349" s="366" t="n">
        <v>0</v>
      </c>
      <c r="AG1349" s="363" t="n">
        <v>0</v>
      </c>
      <c r="AH1349" s="635" t="inlineStr"/>
      <c r="AL1349" s="487" t="inlineStr">
        <is>
          <t>공주교대 농어촌</t>
        </is>
      </c>
      <c r="AM1349" s="477" t="inlineStr">
        <is>
          <t>통합</t>
        </is>
      </c>
      <c r="AN1349" s="637" t="n">
        <v>100</v>
      </c>
      <c r="AO1349" s="478" t="n">
        <v>-1570</v>
      </c>
      <c r="AP1349" s="463" t="n">
        <v>-712</v>
      </c>
      <c r="AQ1349" s="479" t="n">
        <v>-858</v>
      </c>
      <c r="AR1349" s="476" t="inlineStr">
        <is>
          <t>18.20 → 17.14</t>
        </is>
      </c>
      <c r="BA1349" s="313" t="inlineStr">
        <is>
          <t>통합인문583</t>
        </is>
      </c>
    </row>
    <row r="1350" ht="16.5" customHeight="1" s="671">
      <c r="B1350" s="367" t="inlineStr">
        <is>
          <t>17.92</t>
        </is>
      </c>
      <c r="C1350" s="351" t="inlineStr">
        <is>
          <t>38,886</t>
        </is>
      </c>
      <c r="D1350" s="727" t="n">
        <v>-1570</v>
      </c>
      <c r="E1350" s="352" t="inlineStr"/>
      <c r="F1350" s="341" t="n">
        <v>78.66</v>
      </c>
      <c r="G1350" s="355" t="inlineStr">
        <is>
          <t>355.01</t>
        </is>
      </c>
      <c r="H1350" s="356" t="inlineStr">
        <is>
          <t>360.42</t>
        </is>
      </c>
      <c r="I1350" s="354" t="inlineStr">
        <is>
          <t>공주교대</t>
        </is>
      </c>
      <c r="J1350" s="340" t="inlineStr">
        <is>
          <t>일반학생</t>
        </is>
      </c>
      <c r="K1350" s="339" t="inlineStr">
        <is>
          <t>통합</t>
        </is>
      </c>
      <c r="L1350" s="357" t="n">
        <v>170</v>
      </c>
      <c r="M1350" s="358" t="inlineStr">
        <is>
          <t xml:space="preserve">336.38 / </t>
        </is>
      </c>
      <c r="N1350" s="359" t="n">
        <v>500</v>
      </c>
      <c r="O1350" s="360" t="inlineStr">
        <is>
          <t>표점</t>
        </is>
      </c>
      <c r="P1350" s="343" t="inlineStr">
        <is>
          <t>표점</t>
        </is>
      </c>
      <c r="Q1350" s="342" t="inlineStr">
        <is>
          <t>2과목</t>
        </is>
      </c>
      <c r="R1350" s="344" t="n">
        <v>25</v>
      </c>
      <c r="S1350" s="345" t="n">
        <v>25</v>
      </c>
      <c r="T1350" s="362" t="n">
        <v>25</v>
      </c>
      <c r="U1350" s="361" t="n">
        <v>78.66</v>
      </c>
      <c r="V1350" s="346" t="n">
        <v>117.915397706937</v>
      </c>
      <c r="W1350" s="348" t="n">
        <v>118.0912539072756</v>
      </c>
      <c r="X1350" s="347" t="n">
        <v>59.5</v>
      </c>
      <c r="Y1350" s="357" t="inlineStr"/>
      <c r="Z1350" s="365" t="inlineStr">
        <is>
          <t>3등급</t>
        </is>
      </c>
      <c r="AA1350" s="350" t="n">
        <v>112.5</v>
      </c>
      <c r="AB1350" s="349" t="inlineStr">
        <is>
          <t>만점</t>
        </is>
      </c>
      <c r="AC1350" s="350" t="n">
        <v>2</v>
      </c>
      <c r="AD1350" s="349" t="inlineStr">
        <is>
          <t>만점</t>
        </is>
      </c>
      <c r="AE1350" s="364" t="n">
        <v>0</v>
      </c>
      <c r="AF1350" s="366" t="n">
        <v>0</v>
      </c>
      <c r="AG1350" s="363" t="n">
        <v>0</v>
      </c>
      <c r="AH1350" s="635" t="inlineStr"/>
      <c r="AL1350" s="487" t="inlineStr">
        <is>
          <t>공주교대 일반학생</t>
        </is>
      </c>
      <c r="AM1350" s="477" t="inlineStr">
        <is>
          <t>통합</t>
        </is>
      </c>
      <c r="AN1350" s="637" t="n">
        <v>100</v>
      </c>
      <c r="AO1350" s="478" t="n">
        <v>-1570</v>
      </c>
      <c r="AP1350" s="463" t="n">
        <v>-712</v>
      </c>
      <c r="AQ1350" s="479" t="n">
        <v>-858</v>
      </c>
      <c r="AR1350" s="476" t="inlineStr">
        <is>
          <t>18.20 → 17.14</t>
        </is>
      </c>
      <c r="BA1350" s="313" t="inlineStr">
        <is>
          <t>자연754</t>
        </is>
      </c>
    </row>
    <row r="1351" ht="16.5" customHeight="1" s="671">
      <c r="B1351" s="367" t="inlineStr">
        <is>
          <t>18.21</t>
        </is>
      </c>
      <c r="C1351" s="351" t="inlineStr">
        <is>
          <t>39,516</t>
        </is>
      </c>
      <c r="D1351" s="727" t="n">
        <v>-1570</v>
      </c>
      <c r="E1351" s="352" t="inlineStr"/>
      <c r="F1351" s="341" t="n">
        <v>78.65000000000001</v>
      </c>
      <c r="G1351" s="355" t="inlineStr">
        <is>
          <t>354.61</t>
        </is>
      </c>
      <c r="H1351" s="356" t="inlineStr">
        <is>
          <t>360.37</t>
        </is>
      </c>
      <c r="I1351" s="354" t="inlineStr">
        <is>
          <t>경북대</t>
        </is>
      </c>
      <c r="J1351" s="340" t="inlineStr">
        <is>
          <t>전자공학부(인공지능전공)</t>
        </is>
      </c>
      <c r="K1351" s="339" t="inlineStr">
        <is>
          <t>자연</t>
        </is>
      </c>
      <c r="L1351" s="357" t="n">
        <v>17</v>
      </c>
      <c r="M1351" s="358" t="inlineStr">
        <is>
          <t xml:space="preserve">649.14 / </t>
        </is>
      </c>
      <c r="N1351" s="359" t="n">
        <v>1000</v>
      </c>
      <c r="O1351" s="360" t="inlineStr">
        <is>
          <t>표점</t>
        </is>
      </c>
      <c r="P1351" s="343" t="inlineStr">
        <is>
          <t>변표</t>
        </is>
      </c>
      <c r="Q1351" s="342" t="inlineStr">
        <is>
          <t>2과목</t>
        </is>
      </c>
      <c r="R1351" s="344" t="n">
        <v>25</v>
      </c>
      <c r="S1351" s="345" t="n">
        <v>38</v>
      </c>
      <c r="T1351" s="362" t="n">
        <v>25</v>
      </c>
      <c r="U1351" s="361" t="n">
        <v>78.65000000000001</v>
      </c>
      <c r="V1351" s="346" t="n">
        <v>117.9070515725551</v>
      </c>
      <c r="W1351" s="348" t="n">
        <v>118.0866491434787</v>
      </c>
      <c r="X1351" s="347" t="n">
        <v>59.31</v>
      </c>
      <c r="Y1351" s="357" t="n">
        <v>59.64</v>
      </c>
      <c r="Z1351" s="365" t="inlineStr">
        <is>
          <t>2등급</t>
        </is>
      </c>
      <c r="AA1351" s="350" t="n">
        <v>121.25</v>
      </c>
      <c r="AB1351" s="349" t="inlineStr">
        <is>
          <t>만점</t>
        </is>
      </c>
      <c r="AC1351" s="350" t="n">
        <v>10</v>
      </c>
      <c r="AD1351" s="349" t="inlineStr">
        <is>
          <t>만점</t>
        </is>
      </c>
      <c r="AE1351" s="364" t="n">
        <v>0</v>
      </c>
      <c r="AF1351" s="366" t="n">
        <v>0</v>
      </c>
      <c r="AG1351" s="363" t="n">
        <v>0</v>
      </c>
      <c r="AH1351" s="635" t="inlineStr"/>
      <c r="AL1351" s="487" t="inlineStr">
        <is>
          <t>경북대 전자공학부(인공지능전공)</t>
        </is>
      </c>
      <c r="AM1351" s="477" t="inlineStr">
        <is>
          <t>자연</t>
        </is>
      </c>
      <c r="AN1351" s="637" t="n">
        <v>100</v>
      </c>
      <c r="AO1351" s="478" t="n">
        <v>-1570</v>
      </c>
      <c r="AP1351" s="463" t="n">
        <v>-1570</v>
      </c>
      <c r="AQ1351" s="479" t="n">
        <v>0</v>
      </c>
      <c r="AR1351" s="476" t="inlineStr">
        <is>
          <t>18.21 → 16.76</t>
        </is>
      </c>
      <c r="BA1351" s="313" t="inlineStr">
        <is>
          <t>통합인문584</t>
        </is>
      </c>
    </row>
    <row r="1352" ht="16.5" customHeight="1" s="671">
      <c r="B1352" s="367" t="inlineStr">
        <is>
          <t>18.21</t>
        </is>
      </c>
      <c r="C1352" s="351" t="inlineStr">
        <is>
          <t>39,516</t>
        </is>
      </c>
      <c r="D1352" s="727" t="n">
        <v>-1570</v>
      </c>
      <c r="E1352" s="352" t="inlineStr">
        <is>
          <t>354.63</t>
        </is>
      </c>
      <c r="F1352" s="341" t="n">
        <v>78.65000000000001</v>
      </c>
      <c r="G1352" s="355" t="inlineStr">
        <is>
          <t>354.61</t>
        </is>
      </c>
      <c r="H1352" s="356" t="inlineStr">
        <is>
          <t>360.37</t>
        </is>
      </c>
      <c r="I1352" s="354" t="inlineStr">
        <is>
          <t>한국외국어대</t>
        </is>
      </c>
      <c r="J1352" s="340" t="inlineStr">
        <is>
          <t>통계학과</t>
        </is>
      </c>
      <c r="K1352" s="339" t="inlineStr">
        <is>
          <t>자연</t>
        </is>
      </c>
      <c r="L1352" s="357" t="n">
        <v>14</v>
      </c>
      <c r="M1352" s="358" t="inlineStr">
        <is>
          <t xml:space="preserve">614.3 / </t>
        </is>
      </c>
      <c r="N1352" s="359" t="n">
        <v>700</v>
      </c>
      <c r="O1352" s="360" t="inlineStr">
        <is>
          <t>표점/만점</t>
        </is>
      </c>
      <c r="P1352" s="343" t="inlineStr">
        <is>
          <t>변표/만점</t>
        </is>
      </c>
      <c r="Q1352" s="342" t="inlineStr">
        <is>
          <t>2과목</t>
        </is>
      </c>
      <c r="R1352" s="344" t="n">
        <v>20</v>
      </c>
      <c r="S1352" s="345" t="n">
        <v>35</v>
      </c>
      <c r="T1352" s="362" t="n">
        <v>30</v>
      </c>
      <c r="U1352" s="361" t="n">
        <v>78.65000000000001</v>
      </c>
      <c r="V1352" s="346" t="n">
        <v>117.9072138111017</v>
      </c>
      <c r="W1352" s="348" t="n">
        <v>118.0867386544009</v>
      </c>
      <c r="X1352" s="347" t="n">
        <v>59.31</v>
      </c>
      <c r="Y1352" s="357" t="n">
        <v>61.47</v>
      </c>
      <c r="Z1352" s="365" t="inlineStr">
        <is>
          <t>2등급</t>
        </is>
      </c>
      <c r="AA1352" s="350" t="n">
        <v>104.5</v>
      </c>
      <c r="AB1352" s="349" t="inlineStr">
        <is>
          <t>만점</t>
        </is>
      </c>
      <c r="AC1352" s="350" t="n">
        <v>0</v>
      </c>
      <c r="AD1352" s="349" t="inlineStr">
        <is>
          <t>만점</t>
        </is>
      </c>
      <c r="AE1352" s="364" t="n">
        <v>0</v>
      </c>
      <c r="AF1352" s="366" t="n">
        <v>0</v>
      </c>
      <c r="AG1352" s="363" t="n">
        <v>0</v>
      </c>
      <c r="AH1352" s="635" t="inlineStr"/>
      <c r="AL1352" s="487" t="inlineStr">
        <is>
          <t>한국외국어대 통계학과</t>
        </is>
      </c>
      <c r="AM1352" s="477" t="inlineStr">
        <is>
          <t>자연</t>
        </is>
      </c>
      <c r="AN1352" s="637" t="n">
        <v>100</v>
      </c>
      <c r="AO1352" s="478" t="n">
        <v>-1570</v>
      </c>
      <c r="AP1352" s="463" t="n">
        <v>-1570</v>
      </c>
      <c r="AQ1352" s="479" t="n">
        <v>0</v>
      </c>
      <c r="AR1352" s="476" t="inlineStr">
        <is>
          <t>18.21 → 16.76</t>
        </is>
      </c>
      <c r="BA1352" s="313" t="inlineStr">
        <is>
          <t>통합인문585</t>
        </is>
      </c>
    </row>
    <row r="1353" ht="16.5" customHeight="1" s="671">
      <c r="B1353" s="367" t="inlineStr">
        <is>
          <t>17.96</t>
        </is>
      </c>
      <c r="C1353" s="351" t="inlineStr">
        <is>
          <t>38,973</t>
        </is>
      </c>
      <c r="D1353" s="727" t="n">
        <v>-1570</v>
      </c>
      <c r="E1353" s="352" t="inlineStr"/>
      <c r="F1353" s="341" t="n">
        <v>78.64</v>
      </c>
      <c r="G1353" s="355" t="inlineStr">
        <is>
          <t>354.96</t>
        </is>
      </c>
      <c r="H1353" s="356" t="inlineStr">
        <is>
          <t>360.37</t>
        </is>
      </c>
      <c r="I1353" s="354" t="inlineStr">
        <is>
          <t>충북대</t>
        </is>
      </c>
      <c r="J1353" s="340" t="inlineStr">
        <is>
          <t>영어교육과</t>
        </is>
      </c>
      <c r="K1353" s="339" t="inlineStr">
        <is>
          <t>통합</t>
        </is>
      </c>
      <c r="L1353" s="357" t="n">
        <v>6</v>
      </c>
      <c r="M1353" s="358" t="inlineStr">
        <is>
          <t xml:space="preserve">971.07 / </t>
        </is>
      </c>
      <c r="N1353" s="359" t="n">
        <v>200</v>
      </c>
      <c r="O1353" s="360" t="inlineStr">
        <is>
          <t>표점/만점</t>
        </is>
      </c>
      <c r="P1353" s="343" t="inlineStr">
        <is>
          <t>표점/만점</t>
        </is>
      </c>
      <c r="Q1353" s="342" t="inlineStr">
        <is>
          <t>2과목</t>
        </is>
      </c>
      <c r="R1353" s="344" t="n">
        <v>30</v>
      </c>
      <c r="S1353" s="345" t="n">
        <v>20</v>
      </c>
      <c r="T1353" s="362" t="n">
        <v>30</v>
      </c>
      <c r="U1353" s="361" t="n">
        <v>78.64</v>
      </c>
      <c r="V1353" s="346" t="n">
        <v>117.8970172094746</v>
      </c>
      <c r="W1353" s="348" t="n">
        <v>118.0811129431584</v>
      </c>
      <c r="X1353" s="347" t="inlineStr">
        <is>
          <t>59.75/68.82</t>
        </is>
      </c>
      <c r="Y1353" s="357" t="inlineStr"/>
      <c r="Z1353" s="365" t="inlineStr">
        <is>
          <t>3등급</t>
        </is>
      </c>
      <c r="AA1353" s="350" t="n">
        <v>36</v>
      </c>
      <c r="AB1353" s="349" t="inlineStr">
        <is>
          <t>만점</t>
        </is>
      </c>
      <c r="AC1353" s="350" t="n">
        <v>0</v>
      </c>
      <c r="AD1353" s="349" t="inlineStr">
        <is>
          <t>만점</t>
        </is>
      </c>
      <c r="AE1353" s="364" t="n">
        <v>0</v>
      </c>
      <c r="AF1353" s="366" t="n">
        <v>0</v>
      </c>
      <c r="AG1353" s="363" t="n">
        <v>0</v>
      </c>
      <c r="AH1353" s="635" t="inlineStr"/>
      <c r="AL1353" s="487" t="inlineStr">
        <is>
          <t>충북대 영어교육과</t>
        </is>
      </c>
      <c r="AM1353" s="477" t="inlineStr">
        <is>
          <t>통합</t>
        </is>
      </c>
      <c r="AN1353" s="637" t="n">
        <v>100</v>
      </c>
      <c r="AO1353" s="478" t="n">
        <v>-1570</v>
      </c>
      <c r="AP1353" s="463" t="n">
        <v>-712</v>
      </c>
      <c r="AQ1353" s="479" t="n">
        <v>-858</v>
      </c>
      <c r="AR1353" s="476" t="inlineStr">
        <is>
          <t>18.23 → 17.18</t>
        </is>
      </c>
      <c r="BA1353" s="313" t="inlineStr">
        <is>
          <t>자연755</t>
        </is>
      </c>
    </row>
    <row r="1354" ht="16.5" customHeight="1" s="671">
      <c r="B1354" s="367" t="inlineStr">
        <is>
          <t>18.24</t>
        </is>
      </c>
      <c r="C1354" s="351" t="inlineStr">
        <is>
          <t>39,581</t>
        </is>
      </c>
      <c r="D1354" s="727" t="n">
        <v>-1570</v>
      </c>
      <c r="E1354" s="352" t="inlineStr"/>
      <c r="F1354" s="341" t="n">
        <v>78.63</v>
      </c>
      <c r="G1354" s="355" t="inlineStr">
        <is>
          <t>354.94</t>
        </is>
      </c>
      <c r="H1354" s="356" t="inlineStr">
        <is>
          <t>360.34</t>
        </is>
      </c>
      <c r="I1354" s="354" t="inlineStr">
        <is>
          <t>가천대</t>
        </is>
      </c>
      <c r="J1354" s="340" t="inlineStr">
        <is>
          <t>AI인문대학</t>
        </is>
      </c>
      <c r="K1354" s="339" t="inlineStr">
        <is>
          <t>통합</t>
        </is>
      </c>
      <c r="L1354" s="357" t="n">
        <v>73</v>
      </c>
      <c r="M1354" s="358" t="inlineStr">
        <is>
          <t xml:space="preserve">81.9 / </t>
        </is>
      </c>
      <c r="N1354" s="359" t="n">
        <v>100</v>
      </c>
      <c r="O1354" s="360" t="inlineStr">
        <is>
          <t>백분위</t>
        </is>
      </c>
      <c r="P1354" s="343" t="inlineStr">
        <is>
          <t>백분위</t>
        </is>
      </c>
      <c r="Q1354" s="342" t="inlineStr">
        <is>
          <t>1과목</t>
        </is>
      </c>
      <c r="R1354" s="344" t="n">
        <v>35</v>
      </c>
      <c r="S1354" s="345" t="n">
        <v>25</v>
      </c>
      <c r="T1354" s="362" t="n">
        <v>20</v>
      </c>
      <c r="U1354" s="361" t="n">
        <v>78.63</v>
      </c>
      <c r="V1354" s="346" t="n">
        <v>117.890625</v>
      </c>
      <c r="W1354" s="348" t="n">
        <v>118.0775862068966</v>
      </c>
      <c r="X1354" s="347" t="n">
        <v>59.49</v>
      </c>
      <c r="Y1354" s="357" t="inlineStr"/>
      <c r="Z1354" s="365" t="inlineStr">
        <is>
          <t>2등급</t>
        </is>
      </c>
      <c r="AA1354" s="350" t="n">
        <v>19</v>
      </c>
      <c r="AB1354" s="349" t="inlineStr">
        <is>
          <t>만점</t>
        </is>
      </c>
      <c r="AC1354" s="350" t="n">
        <v>0</v>
      </c>
      <c r="AD1354" s="349" t="inlineStr">
        <is>
          <t>만점</t>
        </is>
      </c>
      <c r="AE1354" s="364" t="n">
        <v>0</v>
      </c>
      <c r="AF1354" s="366" t="n">
        <v>0</v>
      </c>
      <c r="AG1354" s="363" t="n">
        <v>0</v>
      </c>
      <c r="AH1354" s="635" t="inlineStr"/>
      <c r="AL1354" s="487" t="inlineStr">
        <is>
          <t>가천대 AI인문대학</t>
        </is>
      </c>
      <c r="AM1354" s="477" t="inlineStr">
        <is>
          <t>통합</t>
        </is>
      </c>
      <c r="AN1354" s="637" t="n">
        <v>100</v>
      </c>
      <c r="AO1354" s="478" t="n">
        <v>-1570</v>
      </c>
      <c r="AP1354" s="463" t="n">
        <v>-712</v>
      </c>
      <c r="AQ1354" s="479" t="n">
        <v>-858</v>
      </c>
      <c r="AR1354" s="476" t="inlineStr">
        <is>
          <t>18.25 → 17.19</t>
        </is>
      </c>
      <c r="BA1354" s="313" t="inlineStr">
        <is>
          <t>통합인문586</t>
        </is>
      </c>
    </row>
    <row r="1355" ht="16.5" customHeight="1" s="671">
      <c r="B1355" s="367" t="inlineStr">
        <is>
          <t>17.97</t>
        </is>
      </c>
      <c r="C1355" s="351" t="inlineStr">
        <is>
          <t>38,995</t>
        </is>
      </c>
      <c r="D1355" s="727" t="n">
        <v>-1570</v>
      </c>
      <c r="E1355" s="352" t="inlineStr">
        <is>
          <t>354.56</t>
        </is>
      </c>
      <c r="F1355" s="341" t="n">
        <v>78.62</v>
      </c>
      <c r="G1355" s="355" t="inlineStr">
        <is>
          <t>354.94</t>
        </is>
      </c>
      <c r="H1355" s="356" t="inlineStr">
        <is>
          <t>360.34</t>
        </is>
      </c>
      <c r="I1355" s="354" t="inlineStr">
        <is>
          <t>충남대</t>
        </is>
      </c>
      <c r="J1355" s="340" t="inlineStr">
        <is>
          <t>행정학부</t>
        </is>
      </c>
      <c r="K1355" s="339" t="inlineStr">
        <is>
          <t>통합</t>
        </is>
      </c>
      <c r="L1355" s="357" t="n">
        <v>10</v>
      </c>
      <c r="M1355" s="358" t="inlineStr">
        <is>
          <t xml:space="preserve">175.39 / </t>
        </is>
      </c>
      <c r="N1355" s="359" t="n">
        <v>300</v>
      </c>
      <c r="O1355" s="360" t="inlineStr">
        <is>
          <t>표점</t>
        </is>
      </c>
      <c r="P1355" s="343" t="inlineStr">
        <is>
          <t>표점</t>
        </is>
      </c>
      <c r="Q1355" s="342" t="inlineStr">
        <is>
          <t>2과목</t>
        </is>
      </c>
      <c r="R1355" s="344" t="n">
        <v>45</v>
      </c>
      <c r="S1355" s="345" t="n">
        <v>25</v>
      </c>
      <c r="T1355" s="362" t="n">
        <v>30</v>
      </c>
      <c r="U1355" s="361" t="n">
        <v>78.62</v>
      </c>
      <c r="V1355" s="346" t="n">
        <v>117.8874803411439</v>
      </c>
      <c r="W1355" s="348" t="n">
        <v>118.0758512227001</v>
      </c>
      <c r="X1355" s="347" t="n">
        <v>59.49</v>
      </c>
      <c r="Y1355" s="357" t="inlineStr"/>
      <c r="Z1355" s="365" t="inlineStr">
        <is>
          <t>2등급</t>
        </is>
      </c>
      <c r="AA1355" s="350" t="n">
        <v>-2</v>
      </c>
      <c r="AB1355" s="349" t="inlineStr">
        <is>
          <t>만점</t>
        </is>
      </c>
      <c r="AC1355" s="350" t="n">
        <v>0</v>
      </c>
      <c r="AD1355" s="349" t="inlineStr">
        <is>
          <t>만점</t>
        </is>
      </c>
      <c r="AE1355" s="364" t="n">
        <v>0</v>
      </c>
      <c r="AF1355" s="366" t="n">
        <v>0</v>
      </c>
      <c r="AG1355" s="363" t="n">
        <v>0</v>
      </c>
      <c r="AH1355" s="635" t="inlineStr"/>
      <c r="AL1355" s="487" t="inlineStr">
        <is>
          <t>충남대 행정학부</t>
        </is>
      </c>
      <c r="AM1355" s="477" t="inlineStr">
        <is>
          <t>통합</t>
        </is>
      </c>
      <c r="AN1355" s="637" t="n">
        <v>100</v>
      </c>
      <c r="AO1355" s="478" t="n">
        <v>-1570</v>
      </c>
      <c r="AP1355" s="463" t="n">
        <v>-712</v>
      </c>
      <c r="AQ1355" s="479" t="n">
        <v>-858</v>
      </c>
      <c r="AR1355" s="476" t="inlineStr">
        <is>
          <t>18.25 → 17.19</t>
        </is>
      </c>
      <c r="BA1355" s="313" t="inlineStr">
        <is>
          <t>통합인문587</t>
        </is>
      </c>
    </row>
    <row r="1356" ht="16.5" customHeight="1" s="671">
      <c r="B1356" s="367" t="inlineStr">
        <is>
          <t>18.28</t>
        </is>
      </c>
      <c r="C1356" s="351" t="inlineStr">
        <is>
          <t>39,668</t>
        </is>
      </c>
      <c r="D1356" s="727" t="n">
        <v>-1570</v>
      </c>
      <c r="E1356" s="352" t="inlineStr">
        <is>
          <t>354.74</t>
        </is>
      </c>
      <c r="F1356" s="341" t="n">
        <v>78.59</v>
      </c>
      <c r="G1356" s="355" t="inlineStr">
        <is>
          <t>354.51</t>
        </is>
      </c>
      <c r="H1356" s="356" t="inlineStr">
        <is>
          <t>360.25</t>
        </is>
      </c>
      <c r="I1356" s="354" t="inlineStr">
        <is>
          <t>성신여대</t>
        </is>
      </c>
      <c r="J1356" s="340" t="inlineStr">
        <is>
          <t>수리통계데이터사이언스학부(수학/핀테크)</t>
        </is>
      </c>
      <c r="K1356" s="339" t="inlineStr">
        <is>
          <t>자연</t>
        </is>
      </c>
      <c r="L1356" s="357" t="n">
        <v>14</v>
      </c>
      <c r="M1356" s="358" t="inlineStr">
        <is>
          <t xml:space="preserve">421.2 / </t>
        </is>
      </c>
      <c r="N1356" s="359" t="n">
        <v>500</v>
      </c>
      <c r="O1356" s="360" t="inlineStr">
        <is>
          <t>백분위</t>
        </is>
      </c>
      <c r="P1356" s="343" t="inlineStr">
        <is>
          <t>백분위</t>
        </is>
      </c>
      <c r="Q1356" s="342" t="inlineStr">
        <is>
          <t>2과목</t>
        </is>
      </c>
      <c r="R1356" s="344" t="n">
        <v>20</v>
      </c>
      <c r="S1356" s="345" t="n">
        <v>30</v>
      </c>
      <c r="T1356" s="362" t="n">
        <v>30</v>
      </c>
      <c r="U1356" s="361" t="n">
        <v>78.59</v>
      </c>
      <c r="V1356" s="346" t="n">
        <v>117.8658536585366</v>
      </c>
      <c r="W1356" s="348" t="n">
        <v>118.0639192598823</v>
      </c>
      <c r="X1356" s="347" t="n">
        <v>59.29</v>
      </c>
      <c r="Y1356" s="357" t="inlineStr"/>
      <c r="Z1356" s="365" t="inlineStr">
        <is>
          <t>2등급</t>
        </is>
      </c>
      <c r="AA1356" s="350" t="n">
        <v>97</v>
      </c>
      <c r="AB1356" s="349" t="inlineStr">
        <is>
          <t>만점</t>
        </is>
      </c>
      <c r="AC1356" s="350" t="n">
        <v>2</v>
      </c>
      <c r="AD1356" s="349" t="inlineStr">
        <is>
          <t>만점</t>
        </is>
      </c>
      <c r="AE1356" s="364" t="n">
        <v>0</v>
      </c>
      <c r="AF1356" s="366" t="n">
        <v>7.859</v>
      </c>
      <c r="AG1356" s="363" t="n">
        <v>0</v>
      </c>
      <c r="AH1356" s="635" t="inlineStr">
        <is>
          <t xml:space="preserve"> 과탐 상위한과목 백분위10%를 환산점수에 더함</t>
        </is>
      </c>
      <c r="AL1356" s="487" t="inlineStr">
        <is>
          <t>성신여대 수리통계데이터사이언스학부(수학/핀테크)</t>
        </is>
      </c>
      <c r="AM1356" s="477" t="inlineStr">
        <is>
          <t>자연</t>
        </is>
      </c>
      <c r="AN1356" s="637" t="n">
        <v>100</v>
      </c>
      <c r="AO1356" s="478" t="n">
        <v>-1570</v>
      </c>
      <c r="AP1356" s="463" t="n">
        <v>-1570</v>
      </c>
      <c r="AQ1356" s="479" t="n">
        <v>0</v>
      </c>
      <c r="AR1356" s="476" t="inlineStr">
        <is>
          <t>18.28 → 16.83</t>
        </is>
      </c>
      <c r="BA1356" s="313" t="inlineStr">
        <is>
          <t>자연756</t>
        </is>
      </c>
    </row>
    <row r="1357" ht="16.5" customHeight="1" s="671">
      <c r="B1357" s="367" t="inlineStr">
        <is>
          <t>18.12</t>
        </is>
      </c>
      <c r="C1357" s="351" t="inlineStr">
        <is>
          <t>39,320</t>
        </is>
      </c>
      <c r="D1357" s="727" t="n">
        <v>-1570</v>
      </c>
      <c r="E1357" s="352" t="inlineStr"/>
      <c r="F1357" s="341" t="n">
        <v>78.5</v>
      </c>
      <c r="G1357" s="355" t="inlineStr">
        <is>
          <t>354.73</t>
        </is>
      </c>
      <c r="H1357" s="356" t="inlineStr">
        <is>
          <t>360.11</t>
        </is>
      </c>
      <c r="I1357" s="354" t="inlineStr">
        <is>
          <t>충북대</t>
        </is>
      </c>
      <c r="J1357" s="340" t="inlineStr">
        <is>
          <t>경영학부</t>
        </is>
      </c>
      <c r="K1357" s="339" t="inlineStr">
        <is>
          <t>통합</t>
        </is>
      </c>
      <c r="L1357" s="357" t="n">
        <v>34</v>
      </c>
      <c r="M1357" s="358" t="inlineStr">
        <is>
          <t xml:space="preserve">970.98 / </t>
        </is>
      </c>
      <c r="N1357" s="359" t="n">
        <v>200</v>
      </c>
      <c r="O1357" s="360" t="inlineStr">
        <is>
          <t>표점/만점</t>
        </is>
      </c>
      <c r="P1357" s="343" t="inlineStr">
        <is>
          <t>표점/만점</t>
        </is>
      </c>
      <c r="Q1357" s="342" t="inlineStr">
        <is>
          <t>2과목</t>
        </is>
      </c>
      <c r="R1357" s="344" t="n">
        <v>30</v>
      </c>
      <c r="S1357" s="345" t="n">
        <v>20</v>
      </c>
      <c r="T1357" s="362" t="n">
        <v>30</v>
      </c>
      <c r="U1357" s="361" t="n">
        <v>78.5</v>
      </c>
      <c r="V1357" s="346" t="n">
        <v>117.8097545325849</v>
      </c>
      <c r="W1357" s="348" t="n">
        <v>118.0329680179779</v>
      </c>
      <c r="X1357" s="347" t="inlineStr">
        <is>
          <t>59.72/68.82</t>
        </is>
      </c>
      <c r="Y1357" s="357" t="inlineStr"/>
      <c r="Z1357" s="365" t="inlineStr">
        <is>
          <t>3등급</t>
        </is>
      </c>
      <c r="AA1357" s="350" t="n">
        <v>36</v>
      </c>
      <c r="AB1357" s="349" t="inlineStr">
        <is>
          <t>만점</t>
        </is>
      </c>
      <c r="AC1357" s="350" t="n">
        <v>0</v>
      </c>
      <c r="AD1357" s="349" t="inlineStr">
        <is>
          <t>만점</t>
        </is>
      </c>
      <c r="AE1357" s="364" t="n">
        <v>0</v>
      </c>
      <c r="AF1357" s="366" t="n">
        <v>0</v>
      </c>
      <c r="AG1357" s="363" t="n">
        <v>0</v>
      </c>
      <c r="AH1357" s="635" t="inlineStr"/>
      <c r="AL1357" s="487" t="inlineStr">
        <is>
          <t>충북대 경영학부</t>
        </is>
      </c>
      <c r="AM1357" s="477" t="inlineStr">
        <is>
          <t>통합</t>
        </is>
      </c>
      <c r="AN1357" s="637" t="n">
        <v>100</v>
      </c>
      <c r="AO1357" s="478" t="n">
        <v>-1570</v>
      </c>
      <c r="AP1357" s="463" t="n">
        <v>-711</v>
      </c>
      <c r="AQ1357" s="479" t="n">
        <v>-859</v>
      </c>
      <c r="AR1357" s="476" t="inlineStr">
        <is>
          <t>18.40 → 17.34</t>
        </is>
      </c>
      <c r="BA1357" s="313" t="inlineStr">
        <is>
          <t>통합인문588</t>
        </is>
      </c>
    </row>
    <row r="1358" ht="16.5" customHeight="1" s="671">
      <c r="B1358" s="367" t="inlineStr">
        <is>
          <t>18.38</t>
        </is>
      </c>
      <c r="C1358" s="351" t="inlineStr">
        <is>
          <t>39,885</t>
        </is>
      </c>
      <c r="D1358" s="727" t="n">
        <v>-1570</v>
      </c>
      <c r="E1358" s="352" t="inlineStr">
        <is>
          <t>354.64</t>
        </is>
      </c>
      <c r="F1358" s="341" t="n">
        <v>78.5</v>
      </c>
      <c r="G1358" s="355" t="inlineStr">
        <is>
          <t>354.74</t>
        </is>
      </c>
      <c r="H1358" s="356" t="inlineStr">
        <is>
          <t>360.12</t>
        </is>
      </c>
      <c r="I1358" s="354" t="inlineStr">
        <is>
          <t>인천대</t>
        </is>
      </c>
      <c r="J1358" s="340" t="inlineStr">
        <is>
          <t>미디어커뮤니케이션학과</t>
        </is>
      </c>
      <c r="K1358" s="339" t="inlineStr">
        <is>
          <t>통합</t>
        </is>
      </c>
      <c r="L1358" s="357" t="n">
        <v>8</v>
      </c>
      <c r="M1358" s="358" t="inlineStr">
        <is>
          <t xml:space="preserve">804.5 / </t>
        </is>
      </c>
      <c r="N1358" s="359" t="n">
        <v>1000</v>
      </c>
      <c r="O1358" s="360" t="inlineStr">
        <is>
          <t>백분위</t>
        </is>
      </c>
      <c r="P1358" s="343" t="inlineStr">
        <is>
          <t>백분위</t>
        </is>
      </c>
      <c r="Q1358" s="342" t="inlineStr">
        <is>
          <t>2과목</t>
        </is>
      </c>
      <c r="R1358" s="344" t="n">
        <v>35</v>
      </c>
      <c r="S1358" s="345" t="n">
        <v>30</v>
      </c>
      <c r="T1358" s="362" t="n">
        <v>25</v>
      </c>
      <c r="U1358" s="361" t="n">
        <v>78.5</v>
      </c>
      <c r="V1358" s="346" t="n">
        <v>117.8125</v>
      </c>
      <c r="W1358" s="348" t="n">
        <v>118.0344827586207</v>
      </c>
      <c r="X1358" s="347" t="n">
        <v>59.45</v>
      </c>
      <c r="Y1358" s="357" t="inlineStr"/>
      <c r="Z1358" s="365" t="inlineStr">
        <is>
          <t>2등급</t>
        </is>
      </c>
      <c r="AA1358" s="350" t="n">
        <v>98</v>
      </c>
      <c r="AB1358" s="349" t="inlineStr">
        <is>
          <t>만점</t>
        </is>
      </c>
      <c r="AC1358" s="350" t="n">
        <v>0</v>
      </c>
      <c r="AD1358" s="349" t="inlineStr">
        <is>
          <t>만점</t>
        </is>
      </c>
      <c r="AE1358" s="364" t="n">
        <v>0</v>
      </c>
      <c r="AF1358" s="366" t="n">
        <v>0</v>
      </c>
      <c r="AG1358" s="363" t="n">
        <v>0</v>
      </c>
      <c r="AH1358" s="635" t="inlineStr"/>
      <c r="AL1358" s="487" t="inlineStr">
        <is>
          <t>인천대 미디어커뮤니케이션학과</t>
        </is>
      </c>
      <c r="AM1358" s="477" t="inlineStr">
        <is>
          <t>통합</t>
        </is>
      </c>
      <c r="AN1358" s="637" t="n">
        <v>100</v>
      </c>
      <c r="AO1358" s="478" t="n">
        <v>-1570</v>
      </c>
      <c r="AP1358" s="463" t="n">
        <v>-711</v>
      </c>
      <c r="AQ1358" s="479" t="n">
        <v>-859</v>
      </c>
      <c r="AR1358" s="476" t="inlineStr">
        <is>
          <t>18.39 → 17.33</t>
        </is>
      </c>
      <c r="BA1358" s="313" t="inlineStr">
        <is>
          <t>통합인문589</t>
        </is>
      </c>
    </row>
    <row r="1359" ht="16.5" customHeight="1" s="671">
      <c r="B1359" s="367" t="inlineStr">
        <is>
          <t>18.41</t>
        </is>
      </c>
      <c r="C1359" s="351" t="inlineStr">
        <is>
          <t>39,950</t>
        </is>
      </c>
      <c r="D1359" s="727" t="n">
        <v>-1570</v>
      </c>
      <c r="E1359" s="352" t="inlineStr">
        <is>
          <t>354.64</t>
        </is>
      </c>
      <c r="F1359" s="341" t="n">
        <v>78.48</v>
      </c>
      <c r="G1359" s="355" t="inlineStr">
        <is>
          <t>354.34</t>
        </is>
      </c>
      <c r="H1359" s="356" t="inlineStr">
        <is>
          <t>360.03</t>
        </is>
      </c>
      <c r="I1359" s="354" t="inlineStr">
        <is>
          <t>한국외국어대</t>
        </is>
      </c>
      <c r="J1359" s="340" t="inlineStr">
        <is>
          <t>반도체전자공학부(반도체공학전공)</t>
        </is>
      </c>
      <c r="K1359" s="339" t="inlineStr">
        <is>
          <t>자연</t>
        </is>
      </c>
      <c r="L1359" s="357" t="n">
        <v>16</v>
      </c>
      <c r="M1359" s="358" t="inlineStr">
        <is>
          <t xml:space="preserve">614 / </t>
        </is>
      </c>
      <c r="N1359" s="359" t="n">
        <v>700</v>
      </c>
      <c r="O1359" s="360" t="inlineStr">
        <is>
          <t>표점/만점</t>
        </is>
      </c>
      <c r="P1359" s="343" t="inlineStr">
        <is>
          <t>변표/만점</t>
        </is>
      </c>
      <c r="Q1359" s="342" t="inlineStr">
        <is>
          <t>2과목</t>
        </is>
      </c>
      <c r="R1359" s="344" t="n">
        <v>20</v>
      </c>
      <c r="S1359" s="345" t="n">
        <v>35</v>
      </c>
      <c r="T1359" s="362" t="n">
        <v>30</v>
      </c>
      <c r="U1359" s="361" t="n">
        <v>78.48</v>
      </c>
      <c r="V1359" s="346" t="n">
        <v>117.7977531832559</v>
      </c>
      <c r="W1359" s="348" t="n">
        <v>118.0263465838653</v>
      </c>
      <c r="X1359" s="347" t="n">
        <v>59.26</v>
      </c>
      <c r="Y1359" s="357" t="n">
        <v>61.44</v>
      </c>
      <c r="Z1359" s="365" t="inlineStr">
        <is>
          <t>2등급</t>
        </is>
      </c>
      <c r="AA1359" s="350" t="n">
        <v>104.5</v>
      </c>
      <c r="AB1359" s="349" t="inlineStr">
        <is>
          <t>만점</t>
        </is>
      </c>
      <c r="AC1359" s="350" t="n">
        <v>0</v>
      </c>
      <c r="AD1359" s="349" t="inlineStr">
        <is>
          <t>만점</t>
        </is>
      </c>
      <c r="AE1359" s="364" t="n">
        <v>0</v>
      </c>
      <c r="AF1359" s="366" t="n">
        <v>0</v>
      </c>
      <c r="AG1359" s="363" t="n">
        <v>0</v>
      </c>
      <c r="AH1359" s="635" t="inlineStr"/>
      <c r="AL1359" s="487" t="inlineStr">
        <is>
          <t>한국외국어대 반도체전자공학부(반도체공학전공)</t>
        </is>
      </c>
      <c r="AM1359" s="477" t="inlineStr">
        <is>
          <t>자연</t>
        </is>
      </c>
      <c r="AN1359" s="637" t="n">
        <v>100</v>
      </c>
      <c r="AO1359" s="478" t="n">
        <v>-1570</v>
      </c>
      <c r="AP1359" s="463" t="n">
        <v>-1570</v>
      </c>
      <c r="AQ1359" s="479" t="n">
        <v>0</v>
      </c>
      <c r="AR1359" s="476" t="inlineStr">
        <is>
          <t>18.41 → 16.96</t>
        </is>
      </c>
      <c r="BA1359" s="313" t="inlineStr">
        <is>
          <t>자연757</t>
        </is>
      </c>
    </row>
    <row r="1360" ht="16.5" customHeight="1" s="671">
      <c r="B1360" s="367" t="inlineStr">
        <is>
          <t>18.42</t>
        </is>
      </c>
      <c r="C1360" s="351" t="inlineStr">
        <is>
          <t>39,971</t>
        </is>
      </c>
      <c r="D1360" s="727" t="n">
        <v>-1570</v>
      </c>
      <c r="E1360" s="352" t="inlineStr">
        <is>
          <t>354.37</t>
        </is>
      </c>
      <c r="F1360" s="341" t="n">
        <v>78.47</v>
      </c>
      <c r="G1360" s="355" t="inlineStr">
        <is>
          <t>354.32</t>
        </is>
      </c>
      <c r="H1360" s="356" t="inlineStr">
        <is>
          <t>360.02</t>
        </is>
      </c>
      <c r="I1360" s="354" t="inlineStr">
        <is>
          <t>전남대</t>
        </is>
      </c>
      <c r="J1360" s="340" t="inlineStr">
        <is>
          <t>전자컴퓨터공학부</t>
        </is>
      </c>
      <c r="K1360" s="339" t="inlineStr">
        <is>
          <t>자연</t>
        </is>
      </c>
      <c r="L1360" s="357" t="n">
        <v>51</v>
      </c>
      <c r="M1360" s="358" t="inlineStr">
        <is>
          <t xml:space="preserve">877.064 / </t>
        </is>
      </c>
      <c r="N1360" s="359" t="n">
        <v>800</v>
      </c>
      <c r="O1360" s="360" t="inlineStr">
        <is>
          <t>표점/만점</t>
        </is>
      </c>
      <c r="P1360" s="343" t="inlineStr">
        <is>
          <t>표점/만점</t>
        </is>
      </c>
      <c r="Q1360" s="342" t="inlineStr">
        <is>
          <t>2과목</t>
        </is>
      </c>
      <c r="R1360" s="344" t="n">
        <v>30</v>
      </c>
      <c r="S1360" s="345" t="n">
        <v>40</v>
      </c>
      <c r="T1360" s="362" t="n">
        <v>30</v>
      </c>
      <c r="U1360" s="361" t="n">
        <v>78.47</v>
      </c>
      <c r="V1360" s="346" t="n">
        <v>117.791851274507</v>
      </c>
      <c r="W1360" s="348" t="n">
        <v>118.0230903583487</v>
      </c>
      <c r="X1360" s="347" t="inlineStr">
        <is>
          <t>59.54/67.91</t>
        </is>
      </c>
      <c r="Y1360" s="357" t="inlineStr"/>
      <c r="Z1360" s="365" t="inlineStr">
        <is>
          <t>2등급</t>
        </is>
      </c>
      <c r="AA1360" s="350" t="n">
        <v>190</v>
      </c>
      <c r="AB1360" s="349" t="inlineStr">
        <is>
          <t>만점</t>
        </is>
      </c>
      <c r="AC1360" s="350" t="n">
        <v>10</v>
      </c>
      <c r="AD1360" s="349" t="inlineStr">
        <is>
          <t>만점</t>
        </is>
      </c>
      <c r="AE1360" s="364" t="n">
        <v>0</v>
      </c>
      <c r="AF1360" s="366" t="n">
        <v>0</v>
      </c>
      <c r="AG1360" s="363" t="n">
        <v>0</v>
      </c>
      <c r="AH1360" s="635" t="inlineStr"/>
      <c r="AL1360" s="487" t="inlineStr">
        <is>
          <t>전남대 전자컴퓨터공학부</t>
        </is>
      </c>
      <c r="AM1360" s="477" t="inlineStr">
        <is>
          <t>자연</t>
        </is>
      </c>
      <c r="AN1360" s="637" t="n">
        <v>100</v>
      </c>
      <c r="AO1360" s="478" t="n">
        <v>-1570</v>
      </c>
      <c r="AP1360" s="463" t="n">
        <v>-1570</v>
      </c>
      <c r="AQ1360" s="479" t="n">
        <v>0</v>
      </c>
      <c r="AR1360" s="476" t="inlineStr">
        <is>
          <t>18.42 → 16.97</t>
        </is>
      </c>
      <c r="BA1360" s="313" t="inlineStr">
        <is>
          <t>통합인문590</t>
        </is>
      </c>
    </row>
    <row r="1361" ht="16.5" customHeight="1" s="671">
      <c r="B1361" s="367" t="inlineStr">
        <is>
          <t>18.19</t>
        </is>
      </c>
      <c r="C1361" s="351" t="inlineStr">
        <is>
          <t>39,472</t>
        </is>
      </c>
      <c r="D1361" s="727" t="n">
        <v>-1570</v>
      </c>
      <c r="E1361" s="352" t="inlineStr"/>
      <c r="F1361" s="341" t="n">
        <v>78.44</v>
      </c>
      <c r="G1361" s="355" t="inlineStr">
        <is>
          <t>354.64</t>
        </is>
      </c>
      <c r="H1361" s="356" t="inlineStr">
        <is>
          <t>360.02</t>
        </is>
      </c>
      <c r="I1361" s="354" t="inlineStr">
        <is>
          <t>부산대</t>
        </is>
      </c>
      <c r="J1361" s="340" t="inlineStr">
        <is>
          <t>고고학과</t>
        </is>
      </c>
      <c r="K1361" s="339" t="inlineStr">
        <is>
          <t>통합</t>
        </is>
      </c>
      <c r="L1361" s="357" t="n">
        <v>8</v>
      </c>
      <c r="M1361" s="358" t="inlineStr">
        <is>
          <t xml:space="preserve">680.75 / </t>
        </is>
      </c>
      <c r="N1361" s="359" t="n">
        <v>1000</v>
      </c>
      <c r="O1361" s="360" t="inlineStr">
        <is>
          <t>표점</t>
        </is>
      </c>
      <c r="P1361" s="343" t="inlineStr">
        <is>
          <t>표점</t>
        </is>
      </c>
      <c r="Q1361" s="342" t="inlineStr">
        <is>
          <t>2과목</t>
        </is>
      </c>
      <c r="R1361" s="344" t="n">
        <v>30</v>
      </c>
      <c r="S1361" s="345" t="n">
        <v>25</v>
      </c>
      <c r="T1361" s="362" t="n">
        <v>25</v>
      </c>
      <c r="U1361" s="361" t="n">
        <v>78.44</v>
      </c>
      <c r="V1361" s="346" t="n">
        <v>117.775451597972</v>
      </c>
      <c r="W1361" s="348" t="n">
        <v>118.0140422609501</v>
      </c>
      <c r="X1361" s="347" t="n">
        <v>59.43</v>
      </c>
      <c r="Y1361" s="357" t="inlineStr"/>
      <c r="Z1361" s="365" t="inlineStr">
        <is>
          <t>2등급</t>
        </is>
      </c>
      <c r="AA1361" s="350" t="n">
        <v>198</v>
      </c>
      <c r="AB1361" s="349" t="inlineStr">
        <is>
          <t>만점</t>
        </is>
      </c>
      <c r="AC1361" s="350" t="n">
        <v>10</v>
      </c>
      <c r="AD1361" s="349" t="inlineStr">
        <is>
          <t>만점</t>
        </is>
      </c>
      <c r="AE1361" s="364" t="n">
        <v>0</v>
      </c>
      <c r="AF1361" s="366" t="n">
        <v>0</v>
      </c>
      <c r="AG1361" s="363" t="n">
        <v>0</v>
      </c>
      <c r="AH1361" s="635" t="inlineStr"/>
      <c r="AL1361" s="487" t="inlineStr">
        <is>
          <t>부산대 고고학과</t>
        </is>
      </c>
      <c r="AM1361" s="477" t="inlineStr">
        <is>
          <t>통합</t>
        </is>
      </c>
      <c r="AN1361" s="637" t="n">
        <v>100</v>
      </c>
      <c r="AO1361" s="478" t="n">
        <v>-1570</v>
      </c>
      <c r="AP1361" s="463" t="n">
        <v>-711</v>
      </c>
      <c r="AQ1361" s="479" t="n">
        <v>-859</v>
      </c>
      <c r="AR1361" s="476" t="inlineStr">
        <is>
          <t>18.46 → 17.40</t>
        </is>
      </c>
      <c r="BA1361" s="313" t="inlineStr">
        <is>
          <t>통합인문591</t>
        </is>
      </c>
    </row>
    <row r="1362" ht="16.5" customHeight="1" s="671">
      <c r="B1362" s="367" t="inlineStr">
        <is>
          <t>18.19</t>
        </is>
      </c>
      <c r="C1362" s="351" t="inlineStr">
        <is>
          <t>39,472</t>
        </is>
      </c>
      <c r="D1362" s="727" t="n">
        <v>-1570</v>
      </c>
      <c r="E1362" s="352" t="inlineStr"/>
      <c r="F1362" s="341" t="n">
        <v>78.44</v>
      </c>
      <c r="G1362" s="355" t="inlineStr">
        <is>
          <t>354.64</t>
        </is>
      </c>
      <c r="H1362" s="356" t="inlineStr">
        <is>
          <t>360.02</t>
        </is>
      </c>
      <c r="I1362" s="354" t="inlineStr">
        <is>
          <t>부산대</t>
        </is>
      </c>
      <c r="J1362" s="340" t="inlineStr">
        <is>
          <t>한문학과</t>
        </is>
      </c>
      <c r="K1362" s="339" t="inlineStr">
        <is>
          <t>통합</t>
        </is>
      </c>
      <c r="L1362" s="357" t="n">
        <v>11</v>
      </c>
      <c r="M1362" s="358" t="inlineStr">
        <is>
          <t xml:space="preserve">680.75 / </t>
        </is>
      </c>
      <c r="N1362" s="359" t="n">
        <v>1000</v>
      </c>
      <c r="O1362" s="360" t="inlineStr">
        <is>
          <t>표점</t>
        </is>
      </c>
      <c r="P1362" s="343" t="inlineStr">
        <is>
          <t>표점</t>
        </is>
      </c>
      <c r="Q1362" s="342" t="inlineStr">
        <is>
          <t>2과목</t>
        </is>
      </c>
      <c r="R1362" s="344" t="n">
        <v>30</v>
      </c>
      <c r="S1362" s="345" t="n">
        <v>25</v>
      </c>
      <c r="T1362" s="362" t="n">
        <v>25</v>
      </c>
      <c r="U1362" s="361" t="n">
        <v>78.44</v>
      </c>
      <c r="V1362" s="346" t="n">
        <v>117.775451597972</v>
      </c>
      <c r="W1362" s="348" t="n">
        <v>118.0140422609501</v>
      </c>
      <c r="X1362" s="347" t="n">
        <v>59.43</v>
      </c>
      <c r="Y1362" s="357" t="inlineStr"/>
      <c r="Z1362" s="365" t="inlineStr">
        <is>
          <t>2등급</t>
        </is>
      </c>
      <c r="AA1362" s="350" t="n">
        <v>198</v>
      </c>
      <c r="AB1362" s="349" t="inlineStr">
        <is>
          <t>만점</t>
        </is>
      </c>
      <c r="AC1362" s="350" t="n">
        <v>10</v>
      </c>
      <c r="AD1362" s="349" t="inlineStr">
        <is>
          <t>만점</t>
        </is>
      </c>
      <c r="AE1362" s="364" t="n">
        <v>0</v>
      </c>
      <c r="AF1362" s="366" t="n">
        <v>0</v>
      </c>
      <c r="AG1362" s="363" t="n">
        <v>0</v>
      </c>
      <c r="AH1362" s="635" t="inlineStr"/>
      <c r="AL1362" s="487" t="inlineStr">
        <is>
          <t>부산대 한문학과</t>
        </is>
      </c>
      <c r="AM1362" s="477" t="inlineStr">
        <is>
          <t>통합</t>
        </is>
      </c>
      <c r="AN1362" s="637" t="n">
        <v>100</v>
      </c>
      <c r="AO1362" s="478" t="n">
        <v>-1570</v>
      </c>
      <c r="AP1362" s="463" t="n">
        <v>-711</v>
      </c>
      <c r="AQ1362" s="479" t="n">
        <v>-859</v>
      </c>
      <c r="AR1362" s="476" t="inlineStr">
        <is>
          <t>18.46 → 17.40</t>
        </is>
      </c>
      <c r="BA1362" s="313" t="inlineStr">
        <is>
          <t>통합인문592</t>
        </is>
      </c>
    </row>
    <row r="1363" ht="16.5" customHeight="1" s="671">
      <c r="B1363" s="367" t="inlineStr">
        <is>
          <t>18.06</t>
        </is>
      </c>
      <c r="C1363" s="351" t="inlineStr">
        <is>
          <t>39,190</t>
        </is>
      </c>
      <c r="D1363" s="727" t="n">
        <v>-1570</v>
      </c>
      <c r="E1363" s="352" t="inlineStr">
        <is>
          <t>354.81</t>
        </is>
      </c>
      <c r="F1363" s="341" t="n">
        <v>78.43000000000001</v>
      </c>
      <c r="G1363" s="355" t="inlineStr">
        <is>
          <t>354.63</t>
        </is>
      </c>
      <c r="H1363" s="356" t="inlineStr">
        <is>
          <t>360.01</t>
        </is>
      </c>
      <c r="I1363" s="354" t="inlineStr">
        <is>
          <t>경북대</t>
        </is>
      </c>
      <c r="J1363" s="340" t="inlineStr">
        <is>
          <t>일어일문학과</t>
        </is>
      </c>
      <c r="K1363" s="339" t="inlineStr">
        <is>
          <t>통합</t>
        </is>
      </c>
      <c r="L1363" s="357" t="n">
        <v>4</v>
      </c>
      <c r="M1363" s="358" t="inlineStr">
        <is>
          <t xml:space="preserve">649.3 / </t>
        </is>
      </c>
      <c r="N1363" s="359" t="n">
        <v>1000</v>
      </c>
      <c r="O1363" s="360" t="inlineStr">
        <is>
          <t>표점</t>
        </is>
      </c>
      <c r="P1363" s="343" t="inlineStr">
        <is>
          <t>변표</t>
        </is>
      </c>
      <c r="Q1363" s="342" t="inlineStr">
        <is>
          <t>2과목</t>
        </is>
      </c>
      <c r="R1363" s="344" t="n">
        <v>38</v>
      </c>
      <c r="S1363" s="345" t="n">
        <v>25</v>
      </c>
      <c r="T1363" s="362" t="n">
        <v>25</v>
      </c>
      <c r="U1363" s="361" t="n">
        <v>78.43000000000001</v>
      </c>
      <c r="V1363" s="346" t="n">
        <v>117.7682339400656</v>
      </c>
      <c r="W1363" s="348" t="n">
        <v>118.0100601048638</v>
      </c>
      <c r="X1363" s="347" t="n">
        <v>59.43</v>
      </c>
      <c r="Y1363" s="357" t="n">
        <v>59.89</v>
      </c>
      <c r="Z1363" s="365" t="inlineStr">
        <is>
          <t>2등급</t>
        </is>
      </c>
      <c r="AA1363" s="350" t="n">
        <v>121.25</v>
      </c>
      <c r="AB1363" s="349" t="inlineStr">
        <is>
          <t>만점</t>
        </is>
      </c>
      <c r="AC1363" s="350" t="n">
        <v>10</v>
      </c>
      <c r="AD1363" s="349" t="inlineStr">
        <is>
          <t>만점</t>
        </is>
      </c>
      <c r="AE1363" s="364" t="n">
        <v>0</v>
      </c>
      <c r="AF1363" s="366" t="n">
        <v>0</v>
      </c>
      <c r="AG1363" s="363" t="n">
        <v>0</v>
      </c>
      <c r="AH1363" s="635" t="inlineStr">
        <is>
          <t xml:space="preserve"> 과탐(Ⅰ,Ⅱ)/ 과탐(Ⅱ,Ⅱ) 5%가산</t>
        </is>
      </c>
      <c r="AL1363" s="487" t="inlineStr">
        <is>
          <t>경북대 일어일문학과</t>
        </is>
      </c>
      <c r="AM1363" s="477" t="inlineStr">
        <is>
          <t>통합</t>
        </is>
      </c>
      <c r="AN1363" s="637" t="n">
        <v>100</v>
      </c>
      <c r="AO1363" s="478" t="n">
        <v>-1570</v>
      </c>
      <c r="AP1363" s="463" t="n">
        <v>-711</v>
      </c>
      <c r="AQ1363" s="479" t="n">
        <v>-859</v>
      </c>
      <c r="AR1363" s="476" t="inlineStr">
        <is>
          <t>18.46 → 17.41</t>
        </is>
      </c>
      <c r="BA1363" s="313" t="inlineStr">
        <is>
          <t>통합인문593</t>
        </is>
      </c>
    </row>
    <row r="1364" ht="16.5" customHeight="1" s="671">
      <c r="B1364" s="367" t="inlineStr">
        <is>
          <t>18.56</t>
        </is>
      </c>
      <c r="C1364" s="351" t="inlineStr">
        <is>
          <t>40,275</t>
        </is>
      </c>
      <c r="D1364" s="727" t="n">
        <v>-1570</v>
      </c>
      <c r="E1364" s="352" t="inlineStr">
        <is>
          <t>354.45</t>
        </is>
      </c>
      <c r="F1364" s="341" t="n">
        <v>78.34999999999999</v>
      </c>
      <c r="G1364" s="355" t="inlineStr">
        <is>
          <t>354.48</t>
        </is>
      </c>
      <c r="H1364" s="356" t="inlineStr">
        <is>
          <t>359.88</t>
        </is>
      </c>
      <c r="I1364" s="354" t="inlineStr">
        <is>
          <t>광운대</t>
        </is>
      </c>
      <c r="J1364" s="340" t="inlineStr">
        <is>
          <t>산업심리학과</t>
        </is>
      </c>
      <c r="K1364" s="339" t="inlineStr">
        <is>
          <t>통합</t>
        </is>
      </c>
      <c r="L1364" s="357" t="n">
        <v>8</v>
      </c>
      <c r="M1364" s="358" t="inlineStr">
        <is>
          <t xml:space="preserve">681.28 / </t>
        </is>
      </c>
      <c r="N1364" s="359" t="n">
        <v>1000</v>
      </c>
      <c r="O1364" s="360" t="inlineStr">
        <is>
          <t>표점</t>
        </is>
      </c>
      <c r="P1364" s="343" t="inlineStr">
        <is>
          <t>변표</t>
        </is>
      </c>
      <c r="Q1364" s="342" t="inlineStr">
        <is>
          <t>2과목</t>
        </is>
      </c>
      <c r="R1364" s="344" t="n">
        <v>30</v>
      </c>
      <c r="S1364" s="345" t="n">
        <v>25</v>
      </c>
      <c r="T1364" s="362" t="n">
        <v>25</v>
      </c>
      <c r="U1364" s="361" t="n">
        <v>78.34999999999999</v>
      </c>
      <c r="V1364" s="346" t="n">
        <v>117.7157794676806</v>
      </c>
      <c r="W1364" s="348" t="n">
        <v>117.9695817490494</v>
      </c>
      <c r="X1364" s="347" t="n">
        <v>59.4</v>
      </c>
      <c r="Y1364" s="357" t="n">
        <v>59.7</v>
      </c>
      <c r="Z1364" s="365" t="inlineStr">
        <is>
          <t>2등급</t>
        </is>
      </c>
      <c r="AA1364" s="350" t="n">
        <v>198</v>
      </c>
      <c r="AB1364" s="349" t="inlineStr">
        <is>
          <t>만점</t>
        </is>
      </c>
      <c r="AC1364" s="350" t="n">
        <v>10</v>
      </c>
      <c r="AD1364" s="349" t="inlineStr">
        <is>
          <t>만점</t>
        </is>
      </c>
      <c r="AE1364" s="364" t="n">
        <v>0</v>
      </c>
      <c r="AF1364" s="366" t="n">
        <v>0</v>
      </c>
      <c r="AG1364" s="363" t="n">
        <v>0</v>
      </c>
      <c r="AH1364" s="635" t="inlineStr"/>
      <c r="AL1364" s="487" t="inlineStr">
        <is>
          <t>광운대 산업심리학과</t>
        </is>
      </c>
      <c r="AM1364" s="477" t="inlineStr">
        <is>
          <t>통합</t>
        </is>
      </c>
      <c r="AN1364" s="637" t="n">
        <v>100</v>
      </c>
      <c r="AO1364" s="478" t="n">
        <v>-1570</v>
      </c>
      <c r="AP1364" s="463" t="n">
        <v>-711</v>
      </c>
      <c r="AQ1364" s="479" t="n">
        <v>-859</v>
      </c>
      <c r="AR1364" s="476" t="inlineStr">
        <is>
          <t>18.56 → 17.51</t>
        </is>
      </c>
      <c r="BA1364" s="313" t="inlineStr">
        <is>
          <t>통합인문594</t>
        </is>
      </c>
    </row>
    <row r="1365" ht="16.5" customHeight="1" s="671">
      <c r="B1365" s="367" t="inlineStr">
        <is>
          <t>18.32</t>
        </is>
      </c>
      <c r="C1365" s="351" t="inlineStr">
        <is>
          <t>39,754</t>
        </is>
      </c>
      <c r="D1365" s="727" t="n">
        <v>-1570</v>
      </c>
      <c r="E1365" s="352" t="inlineStr">
        <is>
          <t>354.12</t>
        </is>
      </c>
      <c r="F1365" s="341" t="n">
        <v>78.33</v>
      </c>
      <c r="G1365" s="355" t="inlineStr">
        <is>
          <t>354.46</t>
        </is>
      </c>
      <c r="H1365" s="356" t="inlineStr">
        <is>
          <t>359.87</t>
        </is>
      </c>
      <c r="I1365" s="354" t="inlineStr">
        <is>
          <t>부산대</t>
        </is>
      </c>
      <c r="J1365" s="340" t="inlineStr">
        <is>
          <t>사회복지학과</t>
        </is>
      </c>
      <c r="K1365" s="339" t="inlineStr">
        <is>
          <t>통합</t>
        </is>
      </c>
      <c r="L1365" s="357" t="n">
        <v>18</v>
      </c>
      <c r="M1365" s="358" t="inlineStr">
        <is>
          <t xml:space="preserve">680.5 / </t>
        </is>
      </c>
      <c r="N1365" s="359" t="n">
        <v>1000</v>
      </c>
      <c r="O1365" s="360" t="inlineStr">
        <is>
          <t>표점</t>
        </is>
      </c>
      <c r="P1365" s="343" t="inlineStr">
        <is>
          <t>표점</t>
        </is>
      </c>
      <c r="Q1365" s="342" t="inlineStr">
        <is>
          <t>2과목</t>
        </is>
      </c>
      <c r="R1365" s="344" t="n">
        <v>30</v>
      </c>
      <c r="S1365" s="345" t="n">
        <v>25</v>
      </c>
      <c r="T1365" s="362" t="n">
        <v>25</v>
      </c>
      <c r="U1365" s="361" t="n">
        <v>78.33</v>
      </c>
      <c r="V1365" s="346" t="n">
        <v>117.7088476247807</v>
      </c>
      <c r="W1365" s="348" t="n">
        <v>117.9634201109162</v>
      </c>
      <c r="X1365" s="347" t="n">
        <v>59.39</v>
      </c>
      <c r="Y1365" s="357" t="inlineStr"/>
      <c r="Z1365" s="365" t="inlineStr">
        <is>
          <t>2등급</t>
        </is>
      </c>
      <c r="AA1365" s="350" t="n">
        <v>198</v>
      </c>
      <c r="AB1365" s="349" t="inlineStr">
        <is>
          <t>만점</t>
        </is>
      </c>
      <c r="AC1365" s="350" t="n">
        <v>10</v>
      </c>
      <c r="AD1365" s="349" t="inlineStr">
        <is>
          <t>만점</t>
        </is>
      </c>
      <c r="AE1365" s="364" t="n">
        <v>0</v>
      </c>
      <c r="AF1365" s="366" t="n">
        <v>0</v>
      </c>
      <c r="AG1365" s="363" t="n">
        <v>0</v>
      </c>
      <c r="AH1365" s="635" t="inlineStr"/>
      <c r="AL1365" s="487" t="inlineStr">
        <is>
          <t>부산대 사회복지학과</t>
        </is>
      </c>
      <c r="AM1365" s="477" t="inlineStr">
        <is>
          <t>통합</t>
        </is>
      </c>
      <c r="AN1365" s="637" t="n">
        <v>100</v>
      </c>
      <c r="AO1365" s="478" t="n">
        <v>-1570</v>
      </c>
      <c r="AP1365" s="463" t="n">
        <v>-710</v>
      </c>
      <c r="AQ1365" s="479" t="n">
        <v>-860</v>
      </c>
      <c r="AR1365" s="476" t="inlineStr">
        <is>
          <t>18.58 → 17.52</t>
        </is>
      </c>
      <c r="BA1365" s="313" t="inlineStr">
        <is>
          <t>자연758</t>
        </is>
      </c>
    </row>
    <row r="1366" ht="16.5" customHeight="1" s="671">
      <c r="B1366" s="367" t="inlineStr">
        <is>
          <t>18.58</t>
        </is>
      </c>
      <c r="C1366" s="351" t="inlineStr">
        <is>
          <t>40,319</t>
        </is>
      </c>
      <c r="D1366" s="727" t="n">
        <v>-1570</v>
      </c>
      <c r="E1366" s="352" t="inlineStr"/>
      <c r="F1366" s="341" t="n">
        <v>78.33</v>
      </c>
      <c r="G1366" s="355" t="inlineStr">
        <is>
          <t>354.09</t>
        </is>
      </c>
      <c r="H1366" s="356" t="inlineStr">
        <is>
          <t>359.81</t>
        </is>
      </c>
      <c r="I1366" s="354" t="inlineStr">
        <is>
          <t>경북대</t>
        </is>
      </c>
      <c r="J1366" s="340" t="inlineStr">
        <is>
          <t>물리학과</t>
        </is>
      </c>
      <c r="K1366" s="339" t="inlineStr">
        <is>
          <t>자연</t>
        </is>
      </c>
      <c r="L1366" s="357" t="n">
        <v>12</v>
      </c>
      <c r="M1366" s="358" t="inlineStr">
        <is>
          <t xml:space="preserve">648.35 / </t>
        </is>
      </c>
      <c r="N1366" s="359" t="n">
        <v>1000</v>
      </c>
      <c r="O1366" s="360" t="inlineStr">
        <is>
          <t>표점</t>
        </is>
      </c>
      <c r="P1366" s="343" t="inlineStr">
        <is>
          <t>변표</t>
        </is>
      </c>
      <c r="Q1366" s="342" t="inlineStr">
        <is>
          <t>2과목</t>
        </is>
      </c>
      <c r="R1366" s="344" t="n">
        <v>25</v>
      </c>
      <c r="S1366" s="345" t="n">
        <v>38</v>
      </c>
      <c r="T1366" s="362" t="n">
        <v>25</v>
      </c>
      <c r="U1366" s="361" t="n">
        <v>78.33</v>
      </c>
      <c r="V1366" s="346" t="n">
        <v>117.7066115702479</v>
      </c>
      <c r="W1366" s="348" t="n">
        <v>117.961432506887</v>
      </c>
      <c r="X1366" s="347" t="n">
        <v>59.21</v>
      </c>
      <c r="Y1366" s="357" t="n">
        <v>59.52</v>
      </c>
      <c r="Z1366" s="365" t="inlineStr">
        <is>
          <t>2등급</t>
        </is>
      </c>
      <c r="AA1366" s="350" t="n">
        <v>121.25</v>
      </c>
      <c r="AB1366" s="349" t="inlineStr">
        <is>
          <t>만점</t>
        </is>
      </c>
      <c r="AC1366" s="350" t="n">
        <v>10</v>
      </c>
      <c r="AD1366" s="349" t="inlineStr">
        <is>
          <t>만점</t>
        </is>
      </c>
      <c r="AE1366" s="364" t="n">
        <v>0</v>
      </c>
      <c r="AF1366" s="366" t="n">
        <v>0</v>
      </c>
      <c r="AG1366" s="363" t="n">
        <v>0</v>
      </c>
      <c r="AH1366" s="635" t="inlineStr"/>
      <c r="AL1366" s="487" t="inlineStr">
        <is>
          <t>경북대 물리학과</t>
        </is>
      </c>
      <c r="AM1366" s="477" t="inlineStr">
        <is>
          <t>자연</t>
        </is>
      </c>
      <c r="AN1366" s="637" t="n">
        <v>100</v>
      </c>
      <c r="AO1366" s="478" t="n">
        <v>-1570</v>
      </c>
      <c r="AP1366" s="463" t="n">
        <v>-1570</v>
      </c>
      <c r="AQ1366" s="479" t="n">
        <v>0</v>
      </c>
      <c r="AR1366" s="476" t="inlineStr">
        <is>
          <t>18.58 → 17.13</t>
        </is>
      </c>
      <c r="BA1366" s="313" t="inlineStr">
        <is>
          <t>자연759</t>
        </is>
      </c>
    </row>
    <row r="1367" ht="16.5" customHeight="1" s="671">
      <c r="B1367" s="367" t="inlineStr">
        <is>
          <t>18.61</t>
        </is>
      </c>
      <c r="C1367" s="351" t="inlineStr">
        <is>
          <t>40,384</t>
        </is>
      </c>
      <c r="D1367" s="727" t="n">
        <v>-1570</v>
      </c>
      <c r="E1367" s="352" t="inlineStr">
        <is>
          <t>354.26</t>
        </is>
      </c>
      <c r="F1367" s="341" t="n">
        <v>78.3</v>
      </c>
      <c r="G1367" s="355" t="inlineStr">
        <is>
          <t>354.04</t>
        </is>
      </c>
      <c r="H1367" s="356" t="inlineStr">
        <is>
          <t>359.75</t>
        </is>
      </c>
      <c r="I1367" s="354" t="inlineStr">
        <is>
          <t>한양대(ERICA)</t>
        </is>
      </c>
      <c r="J1367" s="340" t="inlineStr">
        <is>
          <t>보험계리</t>
        </is>
      </c>
      <c r="K1367" s="339" t="inlineStr">
        <is>
          <t>자연</t>
        </is>
      </c>
      <c r="L1367" s="357" t="n">
        <v>11</v>
      </c>
      <c r="M1367" s="358" t="inlineStr">
        <is>
          <t xml:space="preserve">885.33 / </t>
        </is>
      </c>
      <c r="N1367" s="359" t="n">
        <v>1000</v>
      </c>
      <c r="O1367" s="360" t="inlineStr">
        <is>
          <t>표점/만점</t>
        </is>
      </c>
      <c r="P1367" s="343" t="inlineStr">
        <is>
          <t>변표/만점</t>
        </is>
      </c>
      <c r="Q1367" s="342" t="inlineStr">
        <is>
          <t>2과목</t>
        </is>
      </c>
      <c r="R1367" s="344" t="n">
        <v>25</v>
      </c>
      <c r="S1367" s="345" t="n">
        <v>35</v>
      </c>
      <c r="T1367" s="362" t="n">
        <v>25</v>
      </c>
      <c r="U1367" s="361" t="n">
        <v>78.3</v>
      </c>
      <c r="V1367" s="346" t="n">
        <v>117.6890974826863</v>
      </c>
      <c r="W1367" s="348" t="n">
        <v>117.9458644290545</v>
      </c>
      <c r="X1367" s="347" t="n">
        <v>59.2</v>
      </c>
      <c r="Y1367" s="357" t="n">
        <v>59.69</v>
      </c>
      <c r="Z1367" s="365" t="inlineStr">
        <is>
          <t>2등급</t>
        </is>
      </c>
      <c r="AA1367" s="350" t="n">
        <v>149.25</v>
      </c>
      <c r="AB1367" s="349" t="inlineStr">
        <is>
          <t>만점</t>
        </is>
      </c>
      <c r="AC1367" s="350" t="n">
        <v>10</v>
      </c>
      <c r="AD1367" s="349" t="inlineStr">
        <is>
          <t>만점</t>
        </is>
      </c>
      <c r="AE1367" s="364" t="n">
        <v>0</v>
      </c>
      <c r="AF1367" s="366" t="n">
        <v>6.395</v>
      </c>
      <c r="AG1367" s="363" t="n">
        <v>0</v>
      </c>
      <c r="AH1367" s="635" t="inlineStr">
        <is>
          <t xml:space="preserve"> 과3%가산</t>
        </is>
      </c>
      <c r="AL1367" s="487" t="inlineStr">
        <is>
          <t>한양대(ERICA) 보험계리</t>
        </is>
      </c>
      <c r="AM1367" s="477" t="inlineStr">
        <is>
          <t>자연</t>
        </is>
      </c>
      <c r="AN1367" s="637" t="n">
        <v>100</v>
      </c>
      <c r="AO1367" s="478" t="n">
        <v>-1570</v>
      </c>
      <c r="AP1367" s="463" t="n">
        <v>-1570</v>
      </c>
      <c r="AQ1367" s="479" t="n">
        <v>0</v>
      </c>
      <c r="AR1367" s="476" t="inlineStr">
        <is>
          <t>18.62 → 17.17</t>
        </is>
      </c>
      <c r="BA1367" s="313" t="inlineStr">
        <is>
          <t>통합인문595</t>
        </is>
      </c>
    </row>
    <row r="1368" ht="16.5" customHeight="1" s="671">
      <c r="B1368" s="367" t="inlineStr">
        <is>
          <t>18.60</t>
        </is>
      </c>
      <c r="C1368" s="351" t="inlineStr">
        <is>
          <t>40,362</t>
        </is>
      </c>
      <c r="D1368" s="727" t="n">
        <v>-1570</v>
      </c>
      <c r="E1368" s="352" t="inlineStr">
        <is>
          <t>354.26</t>
        </is>
      </c>
      <c r="F1368" s="341" t="n">
        <v>78.3</v>
      </c>
      <c r="G1368" s="355" t="inlineStr">
        <is>
          <t>354.40</t>
        </is>
      </c>
      <c r="H1368" s="356" t="inlineStr">
        <is>
          <t>359.83</t>
        </is>
      </c>
      <c r="I1368" s="354" t="inlineStr">
        <is>
          <t>광운대</t>
        </is>
      </c>
      <c r="J1368" s="340" t="inlineStr">
        <is>
          <t>경영학부경영학전공</t>
        </is>
      </c>
      <c r="K1368" s="339" t="inlineStr">
        <is>
          <t>통합</t>
        </is>
      </c>
      <c r="L1368" s="357" t="n">
        <v>22</v>
      </c>
      <c r="M1368" s="358" t="inlineStr">
        <is>
          <t xml:space="preserve">680.81 / </t>
        </is>
      </c>
      <c r="N1368" s="359" t="n">
        <v>1000</v>
      </c>
      <c r="O1368" s="360" t="inlineStr">
        <is>
          <t>표점</t>
        </is>
      </c>
      <c r="P1368" s="343" t="inlineStr">
        <is>
          <t>변표</t>
        </is>
      </c>
      <c r="Q1368" s="342" t="inlineStr">
        <is>
          <t>2과목</t>
        </is>
      </c>
      <c r="R1368" s="344" t="n">
        <v>30</v>
      </c>
      <c r="S1368" s="345" t="n">
        <v>30</v>
      </c>
      <c r="T1368" s="362" t="n">
        <v>20</v>
      </c>
      <c r="U1368" s="361" t="n">
        <v>78.3</v>
      </c>
      <c r="V1368" s="346" t="n">
        <v>117.6875207434451</v>
      </c>
      <c r="W1368" s="348" t="n">
        <v>117.9444628830623</v>
      </c>
      <c r="X1368" s="347" t="n">
        <v>59.38</v>
      </c>
      <c r="Y1368" s="357" t="n">
        <v>59.69</v>
      </c>
      <c r="Z1368" s="365" t="inlineStr">
        <is>
          <t>2등급</t>
        </is>
      </c>
      <c r="AA1368" s="350" t="n">
        <v>198</v>
      </c>
      <c r="AB1368" s="349" t="inlineStr">
        <is>
          <t>만점</t>
        </is>
      </c>
      <c r="AC1368" s="350" t="n">
        <v>10</v>
      </c>
      <c r="AD1368" s="349" t="inlineStr">
        <is>
          <t>만점</t>
        </is>
      </c>
      <c r="AE1368" s="364" t="n">
        <v>0</v>
      </c>
      <c r="AF1368" s="366" t="n">
        <v>0</v>
      </c>
      <c r="AG1368" s="363" t="n">
        <v>0</v>
      </c>
      <c r="AH1368" s="635" t="inlineStr"/>
      <c r="AL1368" s="487" t="inlineStr">
        <is>
          <t>광운대 경영학부경영학전공</t>
        </is>
      </c>
      <c r="AM1368" s="477" t="inlineStr">
        <is>
          <t>통합</t>
        </is>
      </c>
      <c r="AN1368" s="637" t="n">
        <v>100</v>
      </c>
      <c r="AO1368" s="478" t="n">
        <v>-1570</v>
      </c>
      <c r="AP1368" s="463" t="n">
        <v>-710</v>
      </c>
      <c r="AQ1368" s="479" t="n">
        <v>-860</v>
      </c>
      <c r="AR1368" s="476" t="inlineStr">
        <is>
          <t>18.61 → 17.56</t>
        </is>
      </c>
      <c r="BA1368" s="313" t="inlineStr">
        <is>
          <t>통합인문596</t>
        </is>
      </c>
    </row>
    <row r="1369" ht="16.5" customHeight="1" s="671">
      <c r="B1369" s="367" t="inlineStr">
        <is>
          <t>18.62</t>
        </is>
      </c>
      <c r="C1369" s="351" t="inlineStr">
        <is>
          <t>40,405</t>
        </is>
      </c>
      <c r="D1369" s="727" t="n">
        <v>-1570</v>
      </c>
      <c r="E1369" s="352" t="inlineStr"/>
      <c r="F1369" s="341" t="n">
        <v>78.29000000000001</v>
      </c>
      <c r="G1369" s="355" t="inlineStr">
        <is>
          <t>354.02</t>
        </is>
      </c>
      <c r="H1369" s="356" t="inlineStr">
        <is>
          <t>359.74</t>
        </is>
      </c>
      <c r="I1369" s="354" t="inlineStr">
        <is>
          <t>전남대</t>
        </is>
      </c>
      <c r="J1369" s="340" t="inlineStr">
        <is>
          <t>간호학과(지역)</t>
        </is>
      </c>
      <c r="K1369" s="339" t="inlineStr">
        <is>
          <t>자연</t>
        </is>
      </c>
      <c r="L1369" s="357" t="n">
        <v>11</v>
      </c>
      <c r="M1369" s="358" t="inlineStr">
        <is>
          <t xml:space="preserve">876.49 / </t>
        </is>
      </c>
      <c r="N1369" s="359" t="n">
        <v>800</v>
      </c>
      <c r="O1369" s="360" t="inlineStr">
        <is>
          <t>표점/만점</t>
        </is>
      </c>
      <c r="P1369" s="343" t="inlineStr">
        <is>
          <t>표점/만점</t>
        </is>
      </c>
      <c r="Q1369" s="342" t="inlineStr">
        <is>
          <t>2과목</t>
        </is>
      </c>
      <c r="R1369" s="344" t="n">
        <v>30</v>
      </c>
      <c r="S1369" s="345" t="n">
        <v>40</v>
      </c>
      <c r="T1369" s="362" t="n">
        <v>30</v>
      </c>
      <c r="U1369" s="361" t="n">
        <v>78.29000000000001</v>
      </c>
      <c r="V1369" s="346" t="n">
        <v>117.6788774295086</v>
      </c>
      <c r="W1369" s="348" t="n">
        <v>117.9367799373409</v>
      </c>
      <c r="X1369" s="347" t="inlineStr">
        <is>
          <t>59.47/67.91</t>
        </is>
      </c>
      <c r="Y1369" s="357" t="inlineStr"/>
      <c r="Z1369" s="365" t="inlineStr">
        <is>
          <t>2등급</t>
        </is>
      </c>
      <c r="AA1369" s="350" t="n">
        <v>190</v>
      </c>
      <c r="AB1369" s="349" t="inlineStr">
        <is>
          <t>만점</t>
        </is>
      </c>
      <c r="AC1369" s="350" t="n">
        <v>10</v>
      </c>
      <c r="AD1369" s="349" t="inlineStr">
        <is>
          <t>만점</t>
        </is>
      </c>
      <c r="AE1369" s="364" t="n">
        <v>0</v>
      </c>
      <c r="AF1369" s="366" t="n">
        <v>0</v>
      </c>
      <c r="AG1369" s="363" t="n">
        <v>0</v>
      </c>
      <c r="AH1369" s="635" t="inlineStr"/>
      <c r="AL1369" s="487" t="inlineStr">
        <is>
          <t>전남대 간호학과(지역)</t>
        </is>
      </c>
      <c r="AM1369" s="477" t="inlineStr">
        <is>
          <t>자연</t>
        </is>
      </c>
      <c r="AN1369" s="637" t="n">
        <v>100</v>
      </c>
      <c r="AO1369" s="478" t="n">
        <v>-1570</v>
      </c>
      <c r="AP1369" s="463" t="n">
        <v>-1570</v>
      </c>
      <c r="AQ1369" s="479" t="n">
        <v>0</v>
      </c>
      <c r="AR1369" s="476" t="inlineStr">
        <is>
          <t>18.63 → 17.18</t>
        </is>
      </c>
      <c r="BA1369" s="313" t="inlineStr">
        <is>
          <t>통합인문597</t>
        </is>
      </c>
    </row>
    <row r="1370" ht="16.5" customHeight="1" s="671">
      <c r="B1370" s="367" t="inlineStr">
        <is>
          <t>18.64</t>
        </is>
      </c>
      <c r="C1370" s="351" t="inlineStr">
        <is>
          <t>40,449</t>
        </is>
      </c>
      <c r="D1370" s="727" t="n">
        <v>-1570</v>
      </c>
      <c r="E1370" s="352" t="inlineStr">
        <is>
          <t>354.05</t>
        </is>
      </c>
      <c r="F1370" s="341" t="n">
        <v>78.27</v>
      </c>
      <c r="G1370" s="355" t="inlineStr">
        <is>
          <t>353.99</t>
        </is>
      </c>
      <c r="H1370" s="356" t="inlineStr">
        <is>
          <t>359.71</t>
        </is>
      </c>
      <c r="I1370" s="354" t="inlineStr">
        <is>
          <t>한국외국어대</t>
        </is>
      </c>
      <c r="J1370" s="340" t="inlineStr">
        <is>
          <t>공과계열</t>
        </is>
      </c>
      <c r="K1370" s="339" t="inlineStr">
        <is>
          <t>자연</t>
        </is>
      </c>
      <c r="L1370" s="357" t="n">
        <v>33</v>
      </c>
      <c r="M1370" s="358" t="inlineStr">
        <is>
          <t xml:space="preserve">613.6 / </t>
        </is>
      </c>
      <c r="N1370" s="359" t="n">
        <v>700</v>
      </c>
      <c r="O1370" s="360" t="inlineStr">
        <is>
          <t>표점/만점</t>
        </is>
      </c>
      <c r="P1370" s="343" t="inlineStr">
        <is>
          <t>변표/만점</t>
        </is>
      </c>
      <c r="Q1370" s="342" t="inlineStr">
        <is>
          <t>2과목</t>
        </is>
      </c>
      <c r="R1370" s="344" t="n">
        <v>20</v>
      </c>
      <c r="S1370" s="345" t="n">
        <v>35</v>
      </c>
      <c r="T1370" s="362" t="n">
        <v>30</v>
      </c>
      <c r="U1370" s="361" t="n">
        <v>78.27</v>
      </c>
      <c r="V1370" s="346" t="n">
        <v>117.6692006850394</v>
      </c>
      <c r="W1370" s="348" t="n">
        <v>117.9281783867017</v>
      </c>
      <c r="X1370" s="347" t="n">
        <v>59.2</v>
      </c>
      <c r="Y1370" s="357" t="n">
        <v>61.41</v>
      </c>
      <c r="Z1370" s="365" t="inlineStr">
        <is>
          <t>2등급</t>
        </is>
      </c>
      <c r="AA1370" s="350" t="n">
        <v>104.5</v>
      </c>
      <c r="AB1370" s="349" t="inlineStr">
        <is>
          <t>만점</t>
        </is>
      </c>
      <c r="AC1370" s="350" t="n">
        <v>0</v>
      </c>
      <c r="AD1370" s="349" t="inlineStr">
        <is>
          <t>만점</t>
        </is>
      </c>
      <c r="AE1370" s="364" t="n">
        <v>0</v>
      </c>
      <c r="AF1370" s="366" t="n">
        <v>0</v>
      </c>
      <c r="AG1370" s="363" t="n">
        <v>0</v>
      </c>
      <c r="AH1370" s="635" t="inlineStr"/>
      <c r="AL1370" s="487" t="inlineStr">
        <is>
          <t>한국외국어대 공과계열</t>
        </is>
      </c>
      <c r="AM1370" s="477" t="inlineStr">
        <is>
          <t>자연</t>
        </is>
      </c>
      <c r="AN1370" s="637" t="n">
        <v>100</v>
      </c>
      <c r="AO1370" s="478" t="n">
        <v>-1570</v>
      </c>
      <c r="AP1370" s="463" t="n">
        <v>-1570</v>
      </c>
      <c r="AQ1370" s="479" t="n">
        <v>0</v>
      </c>
      <c r="AR1370" s="476" t="inlineStr">
        <is>
          <t>18.65 → 17.20</t>
        </is>
      </c>
      <c r="BA1370" s="313" t="inlineStr">
        <is>
          <t>통합인문598</t>
        </is>
      </c>
    </row>
    <row r="1371" ht="16.5" customHeight="1" s="671">
      <c r="B1371" s="367" t="inlineStr">
        <is>
          <t>18.66</t>
        </is>
      </c>
      <c r="C1371" s="351" t="inlineStr">
        <is>
          <t>40,492</t>
        </is>
      </c>
      <c r="D1371" s="727" t="n">
        <v>-1570</v>
      </c>
      <c r="E1371" s="352" t="inlineStr"/>
      <c r="F1371" s="341" t="n">
        <v>78.25</v>
      </c>
      <c r="G1371" s="355" t="inlineStr">
        <is>
          <t>354.31</t>
        </is>
      </c>
      <c r="H1371" s="356" t="inlineStr">
        <is>
          <t>359.77</t>
        </is>
      </c>
      <c r="I1371" s="354" t="inlineStr">
        <is>
          <t>광운대</t>
        </is>
      </c>
      <c r="J1371" s="340" t="inlineStr">
        <is>
          <t>경영학부빅데이터경영전공</t>
        </is>
      </c>
      <c r="K1371" s="339" t="inlineStr">
        <is>
          <t>통합</t>
        </is>
      </c>
      <c r="L1371" s="357" t="n">
        <v>12</v>
      </c>
      <c r="M1371" s="358" t="inlineStr">
        <is>
          <t xml:space="preserve">680.69 / </t>
        </is>
      </c>
      <c r="N1371" s="359" t="n">
        <v>1000</v>
      </c>
      <c r="O1371" s="360" t="inlineStr">
        <is>
          <t>표점</t>
        </is>
      </c>
      <c r="P1371" s="343" t="inlineStr">
        <is>
          <t>변표</t>
        </is>
      </c>
      <c r="Q1371" s="342" t="inlineStr">
        <is>
          <t>2과목</t>
        </is>
      </c>
      <c r="R1371" s="344" t="n">
        <v>30</v>
      </c>
      <c r="S1371" s="345" t="n">
        <v>30</v>
      </c>
      <c r="T1371" s="362" t="n">
        <v>20</v>
      </c>
      <c r="U1371" s="361" t="n">
        <v>78.25</v>
      </c>
      <c r="V1371" s="346" t="n">
        <v>117.6576501825423</v>
      </c>
      <c r="W1371" s="348" t="n">
        <v>117.917911273371</v>
      </c>
      <c r="X1371" s="347" t="n">
        <v>59.37</v>
      </c>
      <c r="Y1371" s="357" t="n">
        <v>59.66999999999999</v>
      </c>
      <c r="Z1371" s="365" t="inlineStr">
        <is>
          <t>2등급</t>
        </is>
      </c>
      <c r="AA1371" s="350" t="n">
        <v>198</v>
      </c>
      <c r="AB1371" s="349" t="inlineStr">
        <is>
          <t>만점</t>
        </is>
      </c>
      <c r="AC1371" s="350" t="n">
        <v>10</v>
      </c>
      <c r="AD1371" s="349" t="inlineStr">
        <is>
          <t>만점</t>
        </is>
      </c>
      <c r="AE1371" s="364" t="n">
        <v>0</v>
      </c>
      <c r="AF1371" s="366" t="n">
        <v>0</v>
      </c>
      <c r="AG1371" s="363" t="n">
        <v>0</v>
      </c>
      <c r="AH1371" s="635" t="inlineStr"/>
      <c r="AL1371" s="487" t="inlineStr">
        <is>
          <t>광운대 경영학부빅데이터경영전공</t>
        </is>
      </c>
      <c r="AM1371" s="477" t="inlineStr">
        <is>
          <t>통합</t>
        </is>
      </c>
      <c r="AN1371" s="637" t="n">
        <v>100</v>
      </c>
      <c r="AO1371" s="478" t="n">
        <v>-1570</v>
      </c>
      <c r="AP1371" s="463" t="n">
        <v>-710</v>
      </c>
      <c r="AQ1371" s="479" t="n">
        <v>-860</v>
      </c>
      <c r="AR1371" s="476" t="inlineStr">
        <is>
          <t>18.67 → 17.61</t>
        </is>
      </c>
      <c r="BA1371" s="313" t="inlineStr">
        <is>
          <t>자연760</t>
        </is>
      </c>
    </row>
    <row r="1372" ht="16.5" customHeight="1" s="671">
      <c r="B1372" s="367" t="inlineStr">
        <is>
          <t>18.45</t>
        </is>
      </c>
      <c r="C1372" s="351" t="inlineStr">
        <is>
          <t>40,037</t>
        </is>
      </c>
      <c r="D1372" s="727" t="n">
        <v>-1570</v>
      </c>
      <c r="E1372" s="352" t="inlineStr"/>
      <c r="F1372" s="341" t="n">
        <v>78.23</v>
      </c>
      <c r="G1372" s="355" t="inlineStr">
        <is>
          <t>354.27</t>
        </is>
      </c>
      <c r="H1372" s="356" t="inlineStr">
        <is>
          <t>359.73</t>
        </is>
      </c>
      <c r="I1372" s="354" t="inlineStr">
        <is>
          <t>부산대</t>
        </is>
      </c>
      <c r="J1372" s="340" t="inlineStr">
        <is>
          <t>노어노문학과</t>
        </is>
      </c>
      <c r="K1372" s="339" t="inlineStr">
        <is>
          <t>통합</t>
        </is>
      </c>
      <c r="L1372" s="357" t="n">
        <v>10</v>
      </c>
      <c r="M1372" s="358" t="inlineStr">
        <is>
          <t xml:space="preserve">680.25 / </t>
        </is>
      </c>
      <c r="N1372" s="359" t="n">
        <v>1000</v>
      </c>
      <c r="O1372" s="360" t="inlineStr">
        <is>
          <t>표점</t>
        </is>
      </c>
      <c r="P1372" s="343" t="inlineStr">
        <is>
          <t>표점</t>
        </is>
      </c>
      <c r="Q1372" s="342" t="inlineStr">
        <is>
          <t>2과목</t>
        </is>
      </c>
      <c r="R1372" s="344" t="n">
        <v>30</v>
      </c>
      <c r="S1372" s="345" t="n">
        <v>25</v>
      </c>
      <c r="T1372" s="362" t="n">
        <v>25</v>
      </c>
      <c r="U1372" s="361" t="n">
        <v>78.23</v>
      </c>
      <c r="V1372" s="346" t="n">
        <v>117.6449838487801</v>
      </c>
      <c r="W1372" s="348" t="n">
        <v>117.9066523100267</v>
      </c>
      <c r="X1372" s="347" t="n">
        <v>59.36</v>
      </c>
      <c r="Y1372" s="357" t="inlineStr"/>
      <c r="Z1372" s="365" t="inlineStr">
        <is>
          <t>2등급</t>
        </is>
      </c>
      <c r="AA1372" s="350" t="n">
        <v>198</v>
      </c>
      <c r="AB1372" s="349" t="inlineStr">
        <is>
          <t>만점</t>
        </is>
      </c>
      <c r="AC1372" s="350" t="n">
        <v>10</v>
      </c>
      <c r="AD1372" s="349" t="inlineStr">
        <is>
          <t>만점</t>
        </is>
      </c>
      <c r="AE1372" s="364" t="n">
        <v>0</v>
      </c>
      <c r="AF1372" s="366" t="n">
        <v>0</v>
      </c>
      <c r="AG1372" s="363" t="n">
        <v>0</v>
      </c>
      <c r="AH1372" s="635" t="inlineStr"/>
      <c r="AL1372" s="487" t="inlineStr">
        <is>
          <t>부산대 노어노문학과</t>
        </is>
      </c>
      <c r="AM1372" s="477" t="inlineStr">
        <is>
          <t>통합</t>
        </is>
      </c>
      <c r="AN1372" s="637" t="n">
        <v>100</v>
      </c>
      <c r="AO1372" s="478" t="n">
        <v>-1570</v>
      </c>
      <c r="AP1372" s="463" t="n">
        <v>-710</v>
      </c>
      <c r="AQ1372" s="479" t="n">
        <v>-860</v>
      </c>
      <c r="AR1372" s="476" t="inlineStr">
        <is>
          <t>18.69 → 17.64</t>
        </is>
      </c>
      <c r="BA1372" s="313" t="inlineStr">
        <is>
          <t>자연761</t>
        </is>
      </c>
    </row>
    <row r="1373" ht="16.5" customHeight="1" s="671">
      <c r="B1373" s="367" t="inlineStr">
        <is>
          <t>18.45</t>
        </is>
      </c>
      <c r="C1373" s="351" t="inlineStr">
        <is>
          <t>40,037</t>
        </is>
      </c>
      <c r="D1373" s="727" t="n">
        <v>-1570</v>
      </c>
      <c r="E1373" s="352" t="inlineStr">
        <is>
          <t>353.96</t>
        </is>
      </c>
      <c r="F1373" s="341" t="n">
        <v>78.23</v>
      </c>
      <c r="G1373" s="355" t="inlineStr">
        <is>
          <t>354.27</t>
        </is>
      </c>
      <c r="H1373" s="356" t="inlineStr">
        <is>
          <t>359.73</t>
        </is>
      </c>
      <c r="I1373" s="354" t="inlineStr">
        <is>
          <t>부산대</t>
        </is>
      </c>
      <c r="J1373" s="340" t="inlineStr">
        <is>
          <t>유아교육과</t>
        </is>
      </c>
      <c r="K1373" s="339" t="inlineStr">
        <is>
          <t>통합</t>
        </is>
      </c>
      <c r="L1373" s="357" t="n">
        <v>11</v>
      </c>
      <c r="M1373" s="358" t="inlineStr">
        <is>
          <t xml:space="preserve">680.25 / </t>
        </is>
      </c>
      <c r="N1373" s="359" t="n">
        <v>1000</v>
      </c>
      <c r="O1373" s="360" t="inlineStr">
        <is>
          <t>표점</t>
        </is>
      </c>
      <c r="P1373" s="343" t="inlineStr">
        <is>
          <t>표점</t>
        </is>
      </c>
      <c r="Q1373" s="342" t="inlineStr">
        <is>
          <t>2과목</t>
        </is>
      </c>
      <c r="R1373" s="344" t="n">
        <v>30</v>
      </c>
      <c r="S1373" s="345" t="n">
        <v>25</v>
      </c>
      <c r="T1373" s="362" t="n">
        <v>25</v>
      </c>
      <c r="U1373" s="361" t="n">
        <v>78.23</v>
      </c>
      <c r="V1373" s="346" t="n">
        <v>117.6449838487801</v>
      </c>
      <c r="W1373" s="348" t="n">
        <v>117.9066523100267</v>
      </c>
      <c r="X1373" s="347" t="n">
        <v>59.36</v>
      </c>
      <c r="Y1373" s="357" t="inlineStr"/>
      <c r="Z1373" s="365" t="inlineStr">
        <is>
          <t>2등급</t>
        </is>
      </c>
      <c r="AA1373" s="350" t="n">
        <v>198</v>
      </c>
      <c r="AB1373" s="349" t="inlineStr">
        <is>
          <t>만점</t>
        </is>
      </c>
      <c r="AC1373" s="350" t="n">
        <v>10</v>
      </c>
      <c r="AD1373" s="349" t="inlineStr">
        <is>
          <t>만점</t>
        </is>
      </c>
      <c r="AE1373" s="364" t="n">
        <v>0</v>
      </c>
      <c r="AF1373" s="366" t="n">
        <v>0</v>
      </c>
      <c r="AG1373" s="363" t="n">
        <v>0</v>
      </c>
      <c r="AH1373" s="635" t="inlineStr"/>
      <c r="AL1373" s="487" t="inlineStr">
        <is>
          <t>부산대 유아교육과</t>
        </is>
      </c>
      <c r="AM1373" s="477" t="inlineStr">
        <is>
          <t>통합</t>
        </is>
      </c>
      <c r="AN1373" s="637" t="n">
        <v>100</v>
      </c>
      <c r="AO1373" s="478" t="n">
        <v>-1570</v>
      </c>
      <c r="AP1373" s="463" t="n">
        <v>-710</v>
      </c>
      <c r="AQ1373" s="479" t="n">
        <v>-860</v>
      </c>
      <c r="AR1373" s="476" t="inlineStr">
        <is>
          <t>18.69 → 17.64</t>
        </is>
      </c>
      <c r="BA1373" s="313" t="inlineStr">
        <is>
          <t>통합인문599</t>
        </is>
      </c>
    </row>
    <row r="1374" ht="16.5" customHeight="1" s="671">
      <c r="B1374" s="367" t="inlineStr">
        <is>
          <t>18.70</t>
        </is>
      </c>
      <c r="C1374" s="351" t="inlineStr">
        <is>
          <t>40,579</t>
        </is>
      </c>
      <c r="D1374" s="727" t="n">
        <v>-1570</v>
      </c>
      <c r="E1374" s="352" t="inlineStr"/>
      <c r="F1374" s="341" t="n">
        <v>78.22</v>
      </c>
      <c r="G1374" s="355" t="inlineStr">
        <is>
          <t>353.90</t>
        </is>
      </c>
      <c r="H1374" s="356" t="inlineStr">
        <is>
          <t>359.63</t>
        </is>
      </c>
      <c r="I1374" s="354" t="inlineStr">
        <is>
          <t>명지대</t>
        </is>
      </c>
      <c r="J1374" s="340" t="inlineStr">
        <is>
          <t>자율전공학부(자연)</t>
        </is>
      </c>
      <c r="K1374" s="339" t="inlineStr">
        <is>
          <t>자연</t>
        </is>
      </c>
      <c r="L1374" s="357" t="n">
        <v>69</v>
      </c>
      <c r="M1374" s="358" t="inlineStr">
        <is>
          <t xml:space="preserve">840.4 / </t>
        </is>
      </c>
      <c r="N1374" s="359" t="n">
        <v>1000</v>
      </c>
      <c r="O1374" s="360" t="inlineStr">
        <is>
          <t>백분위</t>
        </is>
      </c>
      <c r="P1374" s="343" t="inlineStr">
        <is>
          <t>백분위</t>
        </is>
      </c>
      <c r="Q1374" s="342" t="inlineStr">
        <is>
          <t>1과목</t>
        </is>
      </c>
      <c r="R1374" s="344" t="n">
        <v>25</v>
      </c>
      <c r="S1374" s="345" t="n">
        <v>35</v>
      </c>
      <c r="T1374" s="362" t="n">
        <v>20</v>
      </c>
      <c r="U1374" s="361" t="n">
        <v>78.22</v>
      </c>
      <c r="V1374" s="346" t="n">
        <v>117.6371951219512</v>
      </c>
      <c r="W1374" s="348" t="n">
        <v>117.89972899729</v>
      </c>
      <c r="X1374" s="347" t="n">
        <v>59.18</v>
      </c>
      <c r="Y1374" s="357" t="inlineStr"/>
      <c r="Z1374" s="365" t="inlineStr">
        <is>
          <t>2등급</t>
        </is>
      </c>
      <c r="AA1374" s="350" t="n">
        <v>196</v>
      </c>
      <c r="AB1374" s="349" t="inlineStr">
        <is>
          <t>만점</t>
        </is>
      </c>
      <c r="AC1374" s="350" t="n">
        <v>3</v>
      </c>
      <c r="AD1374" s="349" t="inlineStr">
        <is>
          <t>만점</t>
        </is>
      </c>
      <c r="AE1374" s="364" t="n">
        <v>0</v>
      </c>
      <c r="AF1374" s="366" t="n">
        <v>15.644</v>
      </c>
      <c r="AG1374" s="363" t="n">
        <v>0</v>
      </c>
      <c r="AH1374" s="635" t="inlineStr">
        <is>
          <t xml:space="preserve"> 과10%</t>
        </is>
      </c>
      <c r="AL1374" s="487" t="inlineStr">
        <is>
          <t>명지대 자율전공학부(자연)</t>
        </is>
      </c>
      <c r="AM1374" s="477" t="inlineStr">
        <is>
          <t>자연</t>
        </is>
      </c>
      <c r="AN1374" s="637" t="n">
        <v>100</v>
      </c>
      <c r="AO1374" s="478" t="n">
        <v>-1570</v>
      </c>
      <c r="AP1374" s="463" t="n">
        <v>-1570</v>
      </c>
      <c r="AQ1374" s="479" t="n">
        <v>0</v>
      </c>
      <c r="AR1374" s="476" t="inlineStr">
        <is>
          <t>18.70 → 17.25</t>
        </is>
      </c>
      <c r="BA1374" s="313" t="inlineStr">
        <is>
          <t>자연762</t>
        </is>
      </c>
    </row>
    <row r="1375" ht="16.5" customHeight="1" s="671">
      <c r="B1375" s="367" t="inlineStr">
        <is>
          <t>18.70</t>
        </is>
      </c>
      <c r="C1375" s="351" t="inlineStr">
        <is>
          <t>40,579</t>
        </is>
      </c>
      <c r="D1375" s="727" t="n">
        <v>-1570</v>
      </c>
      <c r="E1375" s="352" t="inlineStr"/>
      <c r="F1375" s="341" t="n">
        <v>78.22</v>
      </c>
      <c r="G1375" s="355" t="inlineStr">
        <is>
          <t>353.90</t>
        </is>
      </c>
      <c r="H1375" s="356" t="inlineStr">
        <is>
          <t>359.63</t>
        </is>
      </c>
      <c r="I1375" s="354" t="inlineStr">
        <is>
          <t>중앙대</t>
        </is>
      </c>
      <c r="J1375" s="340" t="inlineStr">
        <is>
          <t>첨단소재공학과</t>
        </is>
      </c>
      <c r="K1375" s="339" t="inlineStr">
        <is>
          <t>자연</t>
        </is>
      </c>
      <c r="L1375" s="357" t="n">
        <v>16</v>
      </c>
      <c r="M1375" s="358" t="inlineStr">
        <is>
          <t xml:space="preserve">719.2 / </t>
        </is>
      </c>
      <c r="N1375" s="359" t="n">
        <v>1000</v>
      </c>
      <c r="O1375" s="360" t="inlineStr">
        <is>
          <t>표점</t>
        </is>
      </c>
      <c r="P1375" s="343" t="inlineStr">
        <is>
          <t>변표</t>
        </is>
      </c>
      <c r="Q1375" s="342" t="inlineStr">
        <is>
          <t>2과목</t>
        </is>
      </c>
      <c r="R1375" s="344" t="n">
        <v>30</v>
      </c>
      <c r="S1375" s="345" t="n">
        <v>35</v>
      </c>
      <c r="T1375" s="362" t="n">
        <v>35</v>
      </c>
      <c r="U1375" s="361" t="n">
        <v>78.22</v>
      </c>
      <c r="V1375" s="346" t="n">
        <v>117.6368987944028</v>
      </c>
      <c r="W1375" s="348" t="n">
        <v>117.8994655950247</v>
      </c>
      <c r="X1375" s="347" t="n">
        <v>59.18</v>
      </c>
      <c r="Y1375" s="357" t="n">
        <v>61.62</v>
      </c>
      <c r="Z1375" s="365" t="inlineStr">
        <is>
          <t>1등급</t>
        </is>
      </c>
      <c r="AA1375" s="350" t="n">
        <v>100</v>
      </c>
      <c r="AB1375" s="349" t="inlineStr">
        <is>
          <t>만점</t>
        </is>
      </c>
      <c r="AC1375" s="350" t="n">
        <v>10</v>
      </c>
      <c r="AD1375" s="349" t="inlineStr">
        <is>
          <t>만점</t>
        </is>
      </c>
      <c r="AE1375" s="364" t="n">
        <v>0</v>
      </c>
      <c r="AF1375" s="366" t="n">
        <v>10.784</v>
      </c>
      <c r="AG1375" s="363" t="n">
        <v>0</v>
      </c>
      <c r="AH1375" s="635" t="inlineStr">
        <is>
          <t xml:space="preserve"> 과탐5%가산</t>
        </is>
      </c>
      <c r="AL1375" s="487" t="inlineStr">
        <is>
          <t>중앙대 첨단소재공학과</t>
        </is>
      </c>
      <c r="AM1375" s="477" t="inlineStr">
        <is>
          <t>자연</t>
        </is>
      </c>
      <c r="AN1375" s="637" t="n">
        <v>100</v>
      </c>
      <c r="AO1375" s="478" t="n">
        <v>-1570</v>
      </c>
      <c r="AP1375" s="463" t="n">
        <v>-1570</v>
      </c>
      <c r="AQ1375" s="479" t="n">
        <v>0</v>
      </c>
      <c r="AR1375" s="476" t="inlineStr">
        <is>
          <t>18.70 → 17.25</t>
        </is>
      </c>
      <c r="BA1375" s="313" t="inlineStr">
        <is>
          <t>자연763</t>
        </is>
      </c>
    </row>
    <row r="1376" ht="16.5" customHeight="1" s="671">
      <c r="B1376" s="367" t="inlineStr">
        <is>
          <t>18.74</t>
        </is>
      </c>
      <c r="C1376" s="351" t="inlineStr">
        <is>
          <t>40,666</t>
        </is>
      </c>
      <c r="D1376" s="727" t="n">
        <v>-1570</v>
      </c>
      <c r="E1376" s="352" t="inlineStr">
        <is>
          <t>353.84</t>
        </is>
      </c>
      <c r="F1376" s="341" t="n">
        <v>78.19</v>
      </c>
      <c r="G1376" s="355" t="inlineStr">
        <is>
          <t>354.19</t>
        </is>
      </c>
      <c r="H1376" s="356" t="inlineStr">
        <is>
          <t>359.65</t>
        </is>
      </c>
      <c r="I1376" s="354" t="inlineStr">
        <is>
          <t>가톨릭대</t>
        </is>
      </c>
      <c r="J1376" s="340" t="inlineStr">
        <is>
          <t>특수교육과</t>
        </is>
      </c>
      <c r="K1376" s="339" t="inlineStr">
        <is>
          <t>통합</t>
        </is>
      </c>
      <c r="L1376" s="357" t="n">
        <v>12</v>
      </c>
      <c r="M1376" s="358" t="inlineStr">
        <is>
          <t xml:space="preserve">830.5 / </t>
        </is>
      </c>
      <c r="N1376" s="359" t="n">
        <v>1000</v>
      </c>
      <c r="O1376" s="360" t="inlineStr">
        <is>
          <t>백분위</t>
        </is>
      </c>
      <c r="P1376" s="343" t="inlineStr">
        <is>
          <t>백분위</t>
        </is>
      </c>
      <c r="Q1376" s="342" t="inlineStr">
        <is>
          <t>1과목</t>
        </is>
      </c>
      <c r="R1376" s="344" t="n">
        <v>35</v>
      </c>
      <c r="S1376" s="345" t="n">
        <v>25</v>
      </c>
      <c r="T1376" s="362" t="n">
        <v>20</v>
      </c>
      <c r="U1376" s="361" t="n">
        <v>78.19</v>
      </c>
      <c r="V1376" s="346" t="n">
        <v>117.6171875</v>
      </c>
      <c r="W1376" s="348" t="n">
        <v>117.8819444444444</v>
      </c>
      <c r="X1376" s="347" t="n">
        <v>59.35</v>
      </c>
      <c r="Y1376" s="357" t="inlineStr"/>
      <c r="Z1376" s="365" t="inlineStr">
        <is>
          <t>2등급</t>
        </is>
      </c>
      <c r="AA1376" s="350" t="n">
        <v>195</v>
      </c>
      <c r="AB1376" s="349" t="inlineStr">
        <is>
          <t>만점</t>
        </is>
      </c>
      <c r="AC1376" s="350" t="n">
        <v>10</v>
      </c>
      <c r="AD1376" s="349" t="inlineStr">
        <is>
          <t>만점</t>
        </is>
      </c>
      <c r="AE1376" s="364" t="n">
        <v>0</v>
      </c>
      <c r="AF1376" s="366" t="n">
        <v>0</v>
      </c>
      <c r="AG1376" s="363" t="n">
        <v>0</v>
      </c>
      <c r="AH1376" s="635" t="inlineStr"/>
      <c r="AL1376" s="487" t="inlineStr">
        <is>
          <t>가톨릭대 특수교육과</t>
        </is>
      </c>
      <c r="AM1376" s="477" t="inlineStr">
        <is>
          <t>통합</t>
        </is>
      </c>
      <c r="AN1376" s="637" t="n">
        <v>100</v>
      </c>
      <c r="AO1376" s="478" t="n">
        <v>-1570</v>
      </c>
      <c r="AP1376" s="463" t="n">
        <v>-709</v>
      </c>
      <c r="AQ1376" s="479" t="n">
        <v>-861</v>
      </c>
      <c r="AR1376" s="476" t="inlineStr">
        <is>
          <t>18.74 → 17.69</t>
        </is>
      </c>
      <c r="BA1376" s="313" t="inlineStr">
        <is>
          <t>자연764</t>
        </is>
      </c>
    </row>
    <row r="1377" ht="16.5" customHeight="1" s="671">
      <c r="B1377" s="367" t="inlineStr">
        <is>
          <t>18.79</t>
        </is>
      </c>
      <c r="C1377" s="351" t="inlineStr">
        <is>
          <t>40,774</t>
        </is>
      </c>
      <c r="D1377" s="727" t="n">
        <v>-1570</v>
      </c>
      <c r="E1377" s="352" t="inlineStr">
        <is>
          <t>353.98</t>
        </is>
      </c>
      <c r="F1377" s="341" t="n">
        <v>78.14</v>
      </c>
      <c r="G1377" s="355" t="inlineStr">
        <is>
          <t>354.10</t>
        </is>
      </c>
      <c r="H1377" s="356" t="inlineStr">
        <is>
          <t>359.58</t>
        </is>
      </c>
      <c r="I1377" s="354" t="inlineStr">
        <is>
          <t>인천대</t>
        </is>
      </c>
      <c r="J1377" s="340" t="inlineStr">
        <is>
          <t>자유전공학부(인문)</t>
        </is>
      </c>
      <c r="K1377" s="339" t="inlineStr">
        <is>
          <t>통합</t>
        </is>
      </c>
      <c r="L1377" s="357" t="n">
        <v>28</v>
      </c>
      <c r="M1377" s="358" t="inlineStr">
        <is>
          <t xml:space="preserve">801.25 / </t>
        </is>
      </c>
      <c r="N1377" s="359" t="n">
        <v>1000</v>
      </c>
      <c r="O1377" s="360" t="inlineStr">
        <is>
          <t>백분위</t>
        </is>
      </c>
      <c r="P1377" s="343" t="inlineStr">
        <is>
          <t>백분위</t>
        </is>
      </c>
      <c r="Q1377" s="342" t="inlineStr">
        <is>
          <t>2과목</t>
        </is>
      </c>
      <c r="R1377" s="344" t="n">
        <v>35</v>
      </c>
      <c r="S1377" s="345" t="n">
        <v>30</v>
      </c>
      <c r="T1377" s="362" t="n">
        <v>25</v>
      </c>
      <c r="U1377" s="361" t="n">
        <v>78.14</v>
      </c>
      <c r="V1377" s="346" t="n">
        <v>117.5868055555556</v>
      </c>
      <c r="W1377" s="348" t="n">
        <v>117.8549382716049</v>
      </c>
      <c r="X1377" s="347" t="n">
        <v>59.33</v>
      </c>
      <c r="Y1377" s="357" t="inlineStr"/>
      <c r="Z1377" s="365" t="inlineStr">
        <is>
          <t>2등급</t>
        </is>
      </c>
      <c r="AA1377" s="350" t="n">
        <v>98</v>
      </c>
      <c r="AB1377" s="349" t="inlineStr">
        <is>
          <t>만점</t>
        </is>
      </c>
      <c r="AC1377" s="350" t="n">
        <v>0</v>
      </c>
      <c r="AD1377" s="349" t="inlineStr">
        <is>
          <t>만점</t>
        </is>
      </c>
      <c r="AE1377" s="364" t="n">
        <v>0</v>
      </c>
      <c r="AF1377" s="366" t="n">
        <v>0</v>
      </c>
      <c r="AG1377" s="363" t="n">
        <v>0</v>
      </c>
      <c r="AH1377" s="635" t="inlineStr"/>
      <c r="AL1377" s="487" t="inlineStr">
        <is>
          <t>인천대 자유전공학부(인문)</t>
        </is>
      </c>
      <c r="AM1377" s="477" t="inlineStr">
        <is>
          <t>통합</t>
        </is>
      </c>
      <c r="AN1377" s="637" t="n">
        <v>100</v>
      </c>
      <c r="AO1377" s="478" t="n">
        <v>-1570</v>
      </c>
      <c r="AP1377" s="463" t="n">
        <v>-709</v>
      </c>
      <c r="AQ1377" s="479" t="n">
        <v>-861</v>
      </c>
      <c r="AR1377" s="476" t="inlineStr">
        <is>
          <t>18.80 → 17.75</t>
        </is>
      </c>
      <c r="BA1377" s="313" t="inlineStr">
        <is>
          <t>자연765</t>
        </is>
      </c>
    </row>
    <row r="1378" ht="16.5" customHeight="1" s="671">
      <c r="B1378" s="367" t="inlineStr">
        <is>
          <t>18.81</t>
        </is>
      </c>
      <c r="C1378" s="351" t="inlineStr">
        <is>
          <t>40,818</t>
        </is>
      </c>
      <c r="D1378" s="727" t="n">
        <v>-1570</v>
      </c>
      <c r="E1378" s="352" t="inlineStr">
        <is>
          <t>353.75</t>
        </is>
      </c>
      <c r="F1378" s="341" t="n">
        <v>78.13</v>
      </c>
      <c r="G1378" s="355" t="inlineStr">
        <is>
          <t>353.73</t>
        </is>
      </c>
      <c r="H1378" s="356" t="inlineStr">
        <is>
          <t>359.45</t>
        </is>
      </c>
      <c r="I1378" s="354" t="inlineStr">
        <is>
          <t>한국외국어대</t>
        </is>
      </c>
      <c r="J1378" s="340" t="inlineStr">
        <is>
          <t>기후변화융합학부</t>
        </is>
      </c>
      <c r="K1378" s="339" t="inlineStr">
        <is>
          <t>자연</t>
        </is>
      </c>
      <c r="L1378" s="357" t="n">
        <v>19</v>
      </c>
      <c r="M1378" s="358" t="inlineStr">
        <is>
          <t xml:space="preserve">613.3 / </t>
        </is>
      </c>
      <c r="N1378" s="359" t="n">
        <v>700</v>
      </c>
      <c r="O1378" s="360" t="inlineStr">
        <is>
          <t>표점/만점</t>
        </is>
      </c>
      <c r="P1378" s="343" t="inlineStr">
        <is>
          <t>변표/만점</t>
        </is>
      </c>
      <c r="Q1378" s="342" t="inlineStr">
        <is>
          <t>2과목</t>
        </is>
      </c>
      <c r="R1378" s="344" t="n">
        <v>20</v>
      </c>
      <c r="S1378" s="345" t="n">
        <v>35</v>
      </c>
      <c r="T1378" s="362" t="n">
        <v>30</v>
      </c>
      <c r="U1378" s="361" t="n">
        <v>78.13</v>
      </c>
      <c r="V1378" s="346" t="n">
        <v>117.5791308755371</v>
      </c>
      <c r="W1378" s="348" t="n">
        <v>117.8481163338108</v>
      </c>
      <c r="X1378" s="347" t="n">
        <v>59.15</v>
      </c>
      <c r="Y1378" s="357" t="n">
        <v>61.39</v>
      </c>
      <c r="Z1378" s="365" t="inlineStr">
        <is>
          <t>2등급</t>
        </is>
      </c>
      <c r="AA1378" s="350" t="n">
        <v>104.5</v>
      </c>
      <c r="AB1378" s="349" t="inlineStr">
        <is>
          <t>만점</t>
        </is>
      </c>
      <c r="AC1378" s="350" t="n">
        <v>0</v>
      </c>
      <c r="AD1378" s="349" t="inlineStr">
        <is>
          <t>만점</t>
        </is>
      </c>
      <c r="AE1378" s="364" t="n">
        <v>0</v>
      </c>
      <c r="AF1378" s="366" t="n">
        <v>0</v>
      </c>
      <c r="AG1378" s="363" t="n">
        <v>0</v>
      </c>
      <c r="AH1378" s="635" t="inlineStr"/>
      <c r="AL1378" s="487" t="inlineStr">
        <is>
          <t>한국외국어대 기후변화융합학부</t>
        </is>
      </c>
      <c r="AM1378" s="477" t="inlineStr">
        <is>
          <t>자연</t>
        </is>
      </c>
      <c r="AN1378" s="637" t="n">
        <v>100</v>
      </c>
      <c r="AO1378" s="478" t="n">
        <v>-1570</v>
      </c>
      <c r="AP1378" s="463" t="n">
        <v>-1570</v>
      </c>
      <c r="AQ1378" s="479" t="n">
        <v>0</v>
      </c>
      <c r="AR1378" s="476" t="inlineStr">
        <is>
          <t>18.82 → 17.37</t>
        </is>
      </c>
      <c r="BA1378" s="313" t="inlineStr">
        <is>
          <t>자연766</t>
        </is>
      </c>
    </row>
    <row r="1379" ht="16.5" customHeight="1" s="671">
      <c r="B1379" s="367" t="inlineStr">
        <is>
          <t>18.81</t>
        </is>
      </c>
      <c r="C1379" s="351" t="inlineStr">
        <is>
          <t>40,818</t>
        </is>
      </c>
      <c r="D1379" s="727" t="n">
        <v>-1570</v>
      </c>
      <c r="E1379" s="352" t="inlineStr"/>
      <c r="F1379" s="341" t="n">
        <v>78.12</v>
      </c>
      <c r="G1379" s="355" t="inlineStr">
        <is>
          <t>353.73</t>
        </is>
      </c>
      <c r="H1379" s="356" t="inlineStr">
        <is>
          <t>359.45</t>
        </is>
      </c>
      <c r="I1379" s="354" t="inlineStr">
        <is>
          <t>부산대</t>
        </is>
      </c>
      <c r="J1379" s="340" t="inlineStr">
        <is>
          <t>나노에너지공학과</t>
        </is>
      </c>
      <c r="K1379" s="339" t="inlineStr">
        <is>
          <t>자연</t>
        </is>
      </c>
      <c r="L1379" s="357" t="n">
        <v>13</v>
      </c>
      <c r="M1379" s="358" t="inlineStr">
        <is>
          <t xml:space="preserve">679.8 / </t>
        </is>
      </c>
      <c r="N1379" s="359" t="n">
        <v>1000</v>
      </c>
      <c r="O1379" s="360" t="inlineStr">
        <is>
          <t>표점</t>
        </is>
      </c>
      <c r="P1379" s="343" t="inlineStr">
        <is>
          <t>표점</t>
        </is>
      </c>
      <c r="Q1379" s="342" t="inlineStr">
        <is>
          <t>2과목</t>
        </is>
      </c>
      <c r="R1379" s="344" t="n">
        <v>20</v>
      </c>
      <c r="S1379" s="345" t="n">
        <v>30</v>
      </c>
      <c r="T1379" s="362" t="n">
        <v>30</v>
      </c>
      <c r="U1379" s="361" t="n">
        <v>78.12</v>
      </c>
      <c r="V1379" s="346" t="n">
        <v>117.5767191828084</v>
      </c>
      <c r="W1379" s="348" t="n">
        <v>117.8459726069408</v>
      </c>
      <c r="X1379" s="347" t="n">
        <v>59.15</v>
      </c>
      <c r="Y1379" s="357" t="inlineStr"/>
      <c r="Z1379" s="365" t="inlineStr">
        <is>
          <t>2등급</t>
        </is>
      </c>
      <c r="AA1379" s="350" t="n">
        <v>198</v>
      </c>
      <c r="AB1379" s="349" t="inlineStr">
        <is>
          <t>만점</t>
        </is>
      </c>
      <c r="AC1379" s="350" t="n">
        <v>10</v>
      </c>
      <c r="AD1379" s="349" t="inlineStr">
        <is>
          <t>만점</t>
        </is>
      </c>
      <c r="AE1379" s="364" t="n">
        <v>0</v>
      </c>
      <c r="AF1379" s="366" t="n">
        <v>0</v>
      </c>
      <c r="AG1379" s="363" t="n">
        <v>0</v>
      </c>
      <c r="AH1379" s="635" t="inlineStr"/>
      <c r="AL1379" s="487" t="inlineStr">
        <is>
          <t>부산대 나노에너지공학과</t>
        </is>
      </c>
      <c r="AM1379" s="477" t="inlineStr">
        <is>
          <t>자연</t>
        </is>
      </c>
      <c r="AN1379" s="637" t="n">
        <v>100</v>
      </c>
      <c r="AO1379" s="478" t="n">
        <v>-1570</v>
      </c>
      <c r="AP1379" s="463" t="n">
        <v>-1570</v>
      </c>
      <c r="AQ1379" s="479" t="n">
        <v>0</v>
      </c>
      <c r="AR1379" s="476" t="inlineStr">
        <is>
          <t>18.82 → 17.37</t>
        </is>
      </c>
      <c r="BA1379" s="313" t="inlineStr">
        <is>
          <t>통합인문600</t>
        </is>
      </c>
    </row>
    <row r="1380" ht="16.5" customHeight="1" s="671">
      <c r="B1380" s="367" t="inlineStr">
        <is>
          <t>18.82</t>
        </is>
      </c>
      <c r="C1380" s="351" t="inlineStr">
        <is>
          <t>40,839</t>
        </is>
      </c>
      <c r="D1380" s="727" t="n">
        <v>-1570</v>
      </c>
      <c r="E1380" s="352" t="inlineStr"/>
      <c r="F1380" s="341" t="n">
        <v>78.12</v>
      </c>
      <c r="G1380" s="355" t="inlineStr">
        <is>
          <t>353.72</t>
        </is>
      </c>
      <c r="H1380" s="356" t="inlineStr">
        <is>
          <t>359.44</t>
        </is>
      </c>
      <c r="I1380" s="354" t="inlineStr">
        <is>
          <t>경북대</t>
        </is>
      </c>
      <c r="J1380" s="340" t="inlineStr">
        <is>
          <t>토목공학과</t>
        </is>
      </c>
      <c r="K1380" s="339" t="inlineStr">
        <is>
          <t>자연</t>
        </is>
      </c>
      <c r="L1380" s="357" t="n">
        <v>12</v>
      </c>
      <c r="M1380" s="358" t="inlineStr">
        <is>
          <t xml:space="preserve">647.77 / </t>
        </is>
      </c>
      <c r="N1380" s="359" t="n">
        <v>1000</v>
      </c>
      <c r="O1380" s="360" t="inlineStr">
        <is>
          <t>표점</t>
        </is>
      </c>
      <c r="P1380" s="343" t="inlineStr">
        <is>
          <t>변표</t>
        </is>
      </c>
      <c r="Q1380" s="342" t="inlineStr">
        <is>
          <t>2과목</t>
        </is>
      </c>
      <c r="R1380" s="344" t="n">
        <v>25</v>
      </c>
      <c r="S1380" s="345" t="n">
        <v>38</v>
      </c>
      <c r="T1380" s="362" t="n">
        <v>25</v>
      </c>
      <c r="U1380" s="361" t="n">
        <v>78.12</v>
      </c>
      <c r="V1380" s="346" t="n">
        <v>117.5758827948911</v>
      </c>
      <c r="W1380" s="348" t="n">
        <v>117.8452291510143</v>
      </c>
      <c r="X1380" s="347" t="n">
        <v>59.15</v>
      </c>
      <c r="Y1380" s="357" t="n">
        <v>59.44</v>
      </c>
      <c r="Z1380" s="365" t="inlineStr">
        <is>
          <t>2등급</t>
        </is>
      </c>
      <c r="AA1380" s="350" t="n">
        <v>121.25</v>
      </c>
      <c r="AB1380" s="349" t="inlineStr">
        <is>
          <t>만점</t>
        </is>
      </c>
      <c r="AC1380" s="350" t="n">
        <v>10</v>
      </c>
      <c r="AD1380" s="349" t="inlineStr">
        <is>
          <t>만점</t>
        </is>
      </c>
      <c r="AE1380" s="364" t="n">
        <v>0</v>
      </c>
      <c r="AF1380" s="366" t="n">
        <v>0</v>
      </c>
      <c r="AG1380" s="363" t="n">
        <v>0</v>
      </c>
      <c r="AH1380" s="635" t="inlineStr"/>
      <c r="AL1380" s="487" t="inlineStr">
        <is>
          <t>경북대 토목공학과</t>
        </is>
      </c>
      <c r="AM1380" s="477" t="inlineStr">
        <is>
          <t>자연</t>
        </is>
      </c>
      <c r="AN1380" s="637" t="n">
        <v>100</v>
      </c>
      <c r="AO1380" s="478" t="n">
        <v>-1570</v>
      </c>
      <c r="AP1380" s="463" t="n">
        <v>-1570</v>
      </c>
      <c r="AQ1380" s="479" t="n">
        <v>0</v>
      </c>
      <c r="AR1380" s="476" t="inlineStr">
        <is>
          <t>18.82 → 17.37</t>
        </is>
      </c>
      <c r="BA1380" s="313" t="inlineStr">
        <is>
          <t>통합인문601</t>
        </is>
      </c>
    </row>
    <row r="1381" ht="16.5" customHeight="1" s="671">
      <c r="B1381" s="367" t="inlineStr">
        <is>
          <t>18.82</t>
        </is>
      </c>
      <c r="C1381" s="351" t="inlineStr">
        <is>
          <t>40,839</t>
        </is>
      </c>
      <c r="D1381" s="727" t="n">
        <v>-1570</v>
      </c>
      <c r="E1381" s="352" t="inlineStr"/>
      <c r="F1381" s="341" t="n">
        <v>78.11</v>
      </c>
      <c r="G1381" s="355" t="inlineStr">
        <is>
          <t>354.05</t>
        </is>
      </c>
      <c r="H1381" s="356" t="inlineStr">
        <is>
          <t>359.54</t>
        </is>
      </c>
      <c r="I1381" s="354" t="inlineStr">
        <is>
          <t>광운대</t>
        </is>
      </c>
      <c r="J1381" s="340" t="inlineStr">
        <is>
          <t>법학부</t>
        </is>
      </c>
      <c r="K1381" s="339" t="inlineStr">
        <is>
          <t>통합</t>
        </is>
      </c>
      <c r="L1381" s="357" t="n">
        <v>15</v>
      </c>
      <c r="M1381" s="358" t="inlineStr">
        <is>
          <t xml:space="preserve">680.68 / </t>
        </is>
      </c>
      <c r="N1381" s="359" t="n">
        <v>1000</v>
      </c>
      <c r="O1381" s="360" t="inlineStr">
        <is>
          <t>표점</t>
        </is>
      </c>
      <c r="P1381" s="343" t="inlineStr">
        <is>
          <t>변표</t>
        </is>
      </c>
      <c r="Q1381" s="342" t="inlineStr">
        <is>
          <t>2과목</t>
        </is>
      </c>
      <c r="R1381" s="344" t="n">
        <v>30</v>
      </c>
      <c r="S1381" s="345" t="n">
        <v>25</v>
      </c>
      <c r="T1381" s="362" t="n">
        <v>25</v>
      </c>
      <c r="U1381" s="361" t="n">
        <v>78.11</v>
      </c>
      <c r="V1381" s="346" t="n">
        <v>117.5691200434546</v>
      </c>
      <c r="W1381" s="348" t="n">
        <v>117.8392178164041</v>
      </c>
      <c r="X1381" s="347" t="n">
        <v>59.32</v>
      </c>
      <c r="Y1381" s="357" t="n">
        <v>59.62</v>
      </c>
      <c r="Z1381" s="365" t="inlineStr">
        <is>
          <t>2등급</t>
        </is>
      </c>
      <c r="AA1381" s="350" t="n">
        <v>198</v>
      </c>
      <c r="AB1381" s="349" t="inlineStr">
        <is>
          <t>만점</t>
        </is>
      </c>
      <c r="AC1381" s="350" t="n">
        <v>10</v>
      </c>
      <c r="AD1381" s="349" t="inlineStr">
        <is>
          <t>만점</t>
        </is>
      </c>
      <c r="AE1381" s="364" t="n">
        <v>0</v>
      </c>
      <c r="AF1381" s="366" t="n">
        <v>0</v>
      </c>
      <c r="AG1381" s="363" t="n">
        <v>0</v>
      </c>
      <c r="AH1381" s="635" t="inlineStr"/>
      <c r="AL1381" s="487" t="inlineStr">
        <is>
          <t>광운대 법학부</t>
        </is>
      </c>
      <c r="AM1381" s="477" t="inlineStr">
        <is>
          <t>통합</t>
        </is>
      </c>
      <c r="AN1381" s="637" t="n">
        <v>100</v>
      </c>
      <c r="AO1381" s="478" t="n">
        <v>-1570</v>
      </c>
      <c r="AP1381" s="463" t="n">
        <v>-709</v>
      </c>
      <c r="AQ1381" s="479" t="n">
        <v>-861</v>
      </c>
      <c r="AR1381" s="476" t="inlineStr">
        <is>
          <t>18.83 → 17.78</t>
        </is>
      </c>
      <c r="BA1381" s="313" t="inlineStr">
        <is>
          <t>통합인문602</t>
        </is>
      </c>
    </row>
    <row r="1382" ht="16.5" customHeight="1" s="671">
      <c r="B1382" s="367" t="inlineStr">
        <is>
          <t>18.64</t>
        </is>
      </c>
      <c r="C1382" s="351" t="inlineStr">
        <is>
          <t>40,449</t>
        </is>
      </c>
      <c r="D1382" s="727" t="n">
        <v>-1570</v>
      </c>
      <c r="E1382" s="352" t="inlineStr">
        <is>
          <t>353.72</t>
        </is>
      </c>
      <c r="F1382" s="341" t="n">
        <v>78.08</v>
      </c>
      <c r="G1382" s="355" t="inlineStr">
        <is>
          <t>353.99</t>
        </is>
      </c>
      <c r="H1382" s="356" t="inlineStr">
        <is>
          <t>359.50</t>
        </is>
      </c>
      <c r="I1382" s="354" t="inlineStr">
        <is>
          <t>전남대</t>
        </is>
      </c>
      <c r="J1382" s="340" t="inlineStr">
        <is>
          <t>국어교육과</t>
        </is>
      </c>
      <c r="K1382" s="339" t="inlineStr">
        <is>
          <t>통합</t>
        </is>
      </c>
      <c r="L1382" s="357" t="n">
        <v>7</v>
      </c>
      <c r="M1382" s="358" t="inlineStr">
        <is>
          <t xml:space="preserve">873.75 / </t>
        </is>
      </c>
      <c r="N1382" s="359" t="n">
        <v>800</v>
      </c>
      <c r="O1382" s="360" t="inlineStr">
        <is>
          <t>표점/만점</t>
        </is>
      </c>
      <c r="P1382" s="343" t="inlineStr">
        <is>
          <t>표점/만점</t>
        </is>
      </c>
      <c r="Q1382" s="342" t="inlineStr">
        <is>
          <t>2과목</t>
        </is>
      </c>
      <c r="R1382" s="344" t="n">
        <v>40</v>
      </c>
      <c r="S1382" s="345" t="n">
        <v>30</v>
      </c>
      <c r="T1382" s="362" t="n">
        <v>30</v>
      </c>
      <c r="U1382" s="361" t="n">
        <v>78.08</v>
      </c>
      <c r="V1382" s="346" t="n">
        <v>117.5493107751394</v>
      </c>
      <c r="W1382" s="348" t="n">
        <v>117.8216095779017</v>
      </c>
      <c r="X1382" s="347" t="inlineStr">
        <is>
          <t>59.59/68.82</t>
        </is>
      </c>
      <c r="Y1382" s="357" t="inlineStr"/>
      <c r="Z1382" s="365" t="inlineStr">
        <is>
          <t>2등급</t>
        </is>
      </c>
      <c r="AA1382" s="350" t="n">
        <v>190</v>
      </c>
      <c r="AB1382" s="349" t="inlineStr">
        <is>
          <t>만점</t>
        </is>
      </c>
      <c r="AC1382" s="350" t="n">
        <v>10</v>
      </c>
      <c r="AD1382" s="349" t="inlineStr">
        <is>
          <t>만점</t>
        </is>
      </c>
      <c r="AE1382" s="364" t="n">
        <v>0</v>
      </c>
      <c r="AF1382" s="366" t="n">
        <v>0</v>
      </c>
      <c r="AG1382" s="363" t="n">
        <v>0</v>
      </c>
      <c r="AH1382" s="635" t="inlineStr"/>
      <c r="AL1382" s="487" t="inlineStr">
        <is>
          <t>전남대 국어교육과</t>
        </is>
      </c>
      <c r="AM1382" s="477" t="inlineStr">
        <is>
          <t>통합</t>
        </is>
      </c>
      <c r="AN1382" s="637" t="n">
        <v>100</v>
      </c>
      <c r="AO1382" s="478" t="n">
        <v>-1570</v>
      </c>
      <c r="AP1382" s="463" t="n">
        <v>-709</v>
      </c>
      <c r="AQ1382" s="479" t="n">
        <v>-861</v>
      </c>
      <c r="AR1382" s="476" t="inlineStr">
        <is>
          <t>18.87 → 17.82</t>
        </is>
      </c>
      <c r="BA1382" s="313" t="inlineStr">
        <is>
          <t>자연767</t>
        </is>
      </c>
    </row>
    <row r="1383" ht="16.5" customHeight="1" s="671">
      <c r="B1383" s="367" t="inlineStr">
        <is>
          <t>18.90</t>
        </is>
      </c>
      <c r="C1383" s="351" t="inlineStr">
        <is>
          <t>41,013</t>
        </is>
      </c>
      <c r="D1383" s="727" t="n">
        <v>-1570</v>
      </c>
      <c r="E1383" s="352" t="inlineStr">
        <is>
          <t>353.86</t>
        </is>
      </c>
      <c r="F1383" s="341" t="n">
        <v>78.05</v>
      </c>
      <c r="G1383" s="355" t="inlineStr">
        <is>
          <t>353.60</t>
        </is>
      </c>
      <c r="H1383" s="356" t="inlineStr">
        <is>
          <t>359.33</t>
        </is>
      </c>
      <c r="I1383" s="354" t="inlineStr">
        <is>
          <t>광운대</t>
        </is>
      </c>
      <c r="J1383" s="340" t="inlineStr">
        <is>
          <t>전자공학과</t>
        </is>
      </c>
      <c r="K1383" s="339" t="inlineStr">
        <is>
          <t>자연</t>
        </is>
      </c>
      <c r="L1383" s="357" t="n">
        <v>21</v>
      </c>
      <c r="M1383" s="358" t="inlineStr">
        <is>
          <t xml:space="preserve">694.3 / </t>
        </is>
      </c>
      <c r="N1383" s="359" t="n">
        <v>1000</v>
      </c>
      <c r="O1383" s="360" t="inlineStr">
        <is>
          <t>표점</t>
        </is>
      </c>
      <c r="P1383" s="343" t="inlineStr">
        <is>
          <t>변표</t>
        </is>
      </c>
      <c r="Q1383" s="342" t="inlineStr">
        <is>
          <t>2과목</t>
        </is>
      </c>
      <c r="R1383" s="344" t="n">
        <v>20</v>
      </c>
      <c r="S1383" s="345" t="n">
        <v>35</v>
      </c>
      <c r="T1383" s="362" t="n">
        <v>25</v>
      </c>
      <c r="U1383" s="361" t="n">
        <v>78.05</v>
      </c>
      <c r="V1383" s="346" t="n">
        <v>117.5323143345987</v>
      </c>
      <c r="W1383" s="348" t="n">
        <v>117.8065016307544</v>
      </c>
      <c r="X1383" s="347" t="n">
        <v>59.13</v>
      </c>
      <c r="Y1383" s="357" t="n">
        <v>59.59</v>
      </c>
      <c r="Z1383" s="365" t="inlineStr">
        <is>
          <t>2등급</t>
        </is>
      </c>
      <c r="AA1383" s="350" t="n">
        <v>198</v>
      </c>
      <c r="AB1383" s="349" t="inlineStr">
        <is>
          <t>만점</t>
        </is>
      </c>
      <c r="AC1383" s="350" t="n">
        <v>10</v>
      </c>
      <c r="AD1383" s="349" t="inlineStr">
        <is>
          <t>만점</t>
        </is>
      </c>
      <c r="AE1383" s="364" t="n">
        <v>0</v>
      </c>
      <c r="AF1383" s="366" t="n">
        <v>13.634</v>
      </c>
      <c r="AG1383" s="363" t="n">
        <v>0</v>
      </c>
      <c r="AH1383" s="635" t="inlineStr">
        <is>
          <t xml:space="preserve"> 미기3%과3%</t>
        </is>
      </c>
      <c r="AL1383" s="487" t="inlineStr">
        <is>
          <t>광운대 전자공학과</t>
        </is>
      </c>
      <c r="AM1383" s="477" t="inlineStr">
        <is>
          <t>자연</t>
        </is>
      </c>
      <c r="AN1383" s="637" t="n">
        <v>100</v>
      </c>
      <c r="AO1383" s="478" t="n">
        <v>-1570</v>
      </c>
      <c r="AP1383" s="463" t="n">
        <v>-1570</v>
      </c>
      <c r="AQ1383" s="479" t="n">
        <v>0</v>
      </c>
      <c r="AR1383" s="476" t="inlineStr">
        <is>
          <t>18.90 → 17.45</t>
        </is>
      </c>
      <c r="BA1383" s="313" t="inlineStr">
        <is>
          <t>통합인문603</t>
        </is>
      </c>
    </row>
    <row r="1384" ht="16.5" customHeight="1" s="671">
      <c r="B1384" s="367" t="inlineStr">
        <is>
          <t>18.71</t>
        </is>
      </c>
      <c r="C1384" s="351" t="inlineStr">
        <is>
          <t>40,601</t>
        </is>
      </c>
      <c r="D1384" s="727" t="n">
        <v>-1570</v>
      </c>
      <c r="E1384" s="352" t="inlineStr"/>
      <c r="F1384" s="341" t="n">
        <v>78.02</v>
      </c>
      <c r="G1384" s="355" t="inlineStr">
        <is>
          <t>353.88</t>
        </is>
      </c>
      <c r="H1384" s="356" t="inlineStr">
        <is>
          <t>359.39</t>
        </is>
      </c>
      <c r="I1384" s="354" t="inlineStr">
        <is>
          <t>충남대</t>
        </is>
      </c>
      <c r="J1384" s="340" t="inlineStr">
        <is>
          <t>공공안전 융합전공</t>
        </is>
      </c>
      <c r="K1384" s="339" t="inlineStr">
        <is>
          <t>통합</t>
        </is>
      </c>
      <c r="L1384" s="357" t="n">
        <v>2</v>
      </c>
      <c r="M1384" s="358" t="inlineStr">
        <is>
          <t xml:space="preserve">174.85 / </t>
        </is>
      </c>
      <c r="N1384" s="359" t="n">
        <v>300</v>
      </c>
      <c r="O1384" s="360" t="inlineStr">
        <is>
          <t>표점</t>
        </is>
      </c>
      <c r="P1384" s="343" t="inlineStr">
        <is>
          <t>표점</t>
        </is>
      </c>
      <c r="Q1384" s="342" t="inlineStr">
        <is>
          <t>2과목</t>
        </is>
      </c>
      <c r="R1384" s="344" t="n">
        <v>45</v>
      </c>
      <c r="S1384" s="345" t="n">
        <v>25</v>
      </c>
      <c r="T1384" s="362" t="n">
        <v>30</v>
      </c>
      <c r="U1384" s="361" t="n">
        <v>78.02</v>
      </c>
      <c r="V1384" s="346" t="n">
        <v>117.5096263136841</v>
      </c>
      <c r="W1384" s="348" t="n">
        <v>117.7863345010525</v>
      </c>
      <c r="X1384" s="347" t="n">
        <v>59.29</v>
      </c>
      <c r="Y1384" s="357" t="inlineStr"/>
      <c r="Z1384" s="365" t="inlineStr">
        <is>
          <t>2등급</t>
        </is>
      </c>
      <c r="AA1384" s="350" t="n">
        <v>-2</v>
      </c>
      <c r="AB1384" s="349" t="inlineStr">
        <is>
          <t>만점</t>
        </is>
      </c>
      <c r="AC1384" s="350" t="n">
        <v>0</v>
      </c>
      <c r="AD1384" s="349" t="inlineStr">
        <is>
          <t>만점</t>
        </is>
      </c>
      <c r="AE1384" s="364" t="n">
        <v>0</v>
      </c>
      <c r="AF1384" s="366" t="n">
        <v>0</v>
      </c>
      <c r="AG1384" s="363" t="n">
        <v>0</v>
      </c>
      <c r="AH1384" s="635" t="inlineStr"/>
      <c r="AL1384" s="487" t="inlineStr">
        <is>
          <t>충남대 공공안전 융합전공</t>
        </is>
      </c>
      <c r="AM1384" s="477" t="inlineStr">
        <is>
          <t>통합</t>
        </is>
      </c>
      <c r="AN1384" s="637" t="n">
        <v>100</v>
      </c>
      <c r="AO1384" s="478" t="n">
        <v>-1570</v>
      </c>
      <c r="AP1384" s="463" t="n">
        <v>-709</v>
      </c>
      <c r="AQ1384" s="479" t="n">
        <v>-861</v>
      </c>
      <c r="AR1384" s="476" t="inlineStr">
        <is>
          <t>18.94 → 17.89</t>
        </is>
      </c>
      <c r="BA1384" s="313" t="inlineStr">
        <is>
          <t>자연768</t>
        </is>
      </c>
    </row>
    <row r="1385" ht="16.5" customHeight="1" s="671">
      <c r="B1385" s="367" t="inlineStr">
        <is>
          <t>18.97</t>
        </is>
      </c>
      <c r="C1385" s="351" t="inlineStr">
        <is>
          <t>41,165</t>
        </is>
      </c>
      <c r="D1385" s="727" t="n">
        <v>-1570</v>
      </c>
      <c r="E1385" s="352" t="inlineStr"/>
      <c r="F1385" s="341" t="n">
        <v>77.98999999999999</v>
      </c>
      <c r="G1385" s="355" t="inlineStr">
        <is>
          <t>353.50</t>
        </is>
      </c>
      <c r="H1385" s="356" t="inlineStr">
        <is>
          <t>359.26</t>
        </is>
      </c>
      <c r="I1385" s="354" t="inlineStr">
        <is>
          <t>부산대</t>
        </is>
      </c>
      <c r="J1385" s="340" t="inlineStr">
        <is>
          <t>분자생물학과</t>
        </is>
      </c>
      <c r="K1385" s="339" t="inlineStr">
        <is>
          <t>자연</t>
        </is>
      </c>
      <c r="L1385" s="357" t="n">
        <v>18</v>
      </c>
      <c r="M1385" s="358" t="inlineStr">
        <is>
          <t xml:space="preserve">679.5 / </t>
        </is>
      </c>
      <c r="N1385" s="359" t="n">
        <v>1000</v>
      </c>
      <c r="O1385" s="360" t="inlineStr">
        <is>
          <t>표점</t>
        </is>
      </c>
      <c r="P1385" s="343" t="inlineStr">
        <is>
          <t>표점</t>
        </is>
      </c>
      <c r="Q1385" s="342" t="inlineStr">
        <is>
          <t>2과목</t>
        </is>
      </c>
      <c r="R1385" s="344" t="n">
        <v>20</v>
      </c>
      <c r="S1385" s="345" t="n">
        <v>30</v>
      </c>
      <c r="T1385" s="362" t="n">
        <v>30</v>
      </c>
      <c r="U1385" s="361" t="n">
        <v>77.98999999999999</v>
      </c>
      <c r="V1385" s="346" t="n">
        <v>117.4964537576143</v>
      </c>
      <c r="W1385" s="348" t="n">
        <v>117.7746255623238</v>
      </c>
      <c r="X1385" s="347" t="n">
        <v>59.11</v>
      </c>
      <c r="Y1385" s="357" t="inlineStr"/>
      <c r="Z1385" s="365" t="inlineStr">
        <is>
          <t>2등급</t>
        </is>
      </c>
      <c r="AA1385" s="350" t="n">
        <v>198</v>
      </c>
      <c r="AB1385" s="349" t="inlineStr">
        <is>
          <t>만점</t>
        </is>
      </c>
      <c r="AC1385" s="350" t="n">
        <v>10</v>
      </c>
      <c r="AD1385" s="349" t="inlineStr">
        <is>
          <t>만점</t>
        </is>
      </c>
      <c r="AE1385" s="364" t="n">
        <v>0</v>
      </c>
      <c r="AF1385" s="366" t="n">
        <v>0</v>
      </c>
      <c r="AG1385" s="363" t="n">
        <v>0</v>
      </c>
      <c r="AH1385" s="635" t="inlineStr"/>
      <c r="AL1385" s="487" t="inlineStr">
        <is>
          <t>부산대 분자생물학과</t>
        </is>
      </c>
      <c r="AM1385" s="477" t="inlineStr">
        <is>
          <t>자연</t>
        </is>
      </c>
      <c r="AN1385" s="637" t="n">
        <v>100</v>
      </c>
      <c r="AO1385" s="478" t="n">
        <v>-1570</v>
      </c>
      <c r="AP1385" s="463" t="n">
        <v>-1570</v>
      </c>
      <c r="AQ1385" s="479" t="n">
        <v>0</v>
      </c>
      <c r="AR1385" s="476" t="inlineStr">
        <is>
          <t>18.97 → 17.52</t>
        </is>
      </c>
      <c r="BA1385" s="313" t="inlineStr">
        <is>
          <t>통합인문604</t>
        </is>
      </c>
    </row>
    <row r="1386" ht="16.5" customHeight="1" s="671">
      <c r="B1386" s="367" t="inlineStr">
        <is>
          <t>18.97</t>
        </is>
      </c>
      <c r="C1386" s="351" t="inlineStr">
        <is>
          <t>41,165</t>
        </is>
      </c>
      <c r="D1386" s="727" t="n">
        <v>-1570</v>
      </c>
      <c r="E1386" s="352" t="inlineStr"/>
      <c r="F1386" s="341" t="n">
        <v>77.98999999999999</v>
      </c>
      <c r="G1386" s="355" t="inlineStr">
        <is>
          <t>353.50</t>
        </is>
      </c>
      <c r="H1386" s="356" t="inlineStr">
        <is>
          <t>359.26</t>
        </is>
      </c>
      <c r="I1386" s="354" t="inlineStr">
        <is>
          <t>부산대</t>
        </is>
      </c>
      <c r="J1386" s="340" t="inlineStr">
        <is>
          <t>재료공학부</t>
        </is>
      </c>
      <c r="K1386" s="339" t="inlineStr">
        <is>
          <t>자연</t>
        </is>
      </c>
      <c r="L1386" s="357" t="n">
        <v>36</v>
      </c>
      <c r="M1386" s="358" t="inlineStr">
        <is>
          <t xml:space="preserve">679.5 / </t>
        </is>
      </c>
      <c r="N1386" s="359" t="n">
        <v>1000</v>
      </c>
      <c r="O1386" s="360" t="inlineStr">
        <is>
          <t>표점</t>
        </is>
      </c>
      <c r="P1386" s="343" t="inlineStr">
        <is>
          <t>표점</t>
        </is>
      </c>
      <c r="Q1386" s="342" t="inlineStr">
        <is>
          <t>2과목</t>
        </is>
      </c>
      <c r="R1386" s="344" t="n">
        <v>20</v>
      </c>
      <c r="S1386" s="345" t="n">
        <v>30</v>
      </c>
      <c r="T1386" s="362" t="n">
        <v>30</v>
      </c>
      <c r="U1386" s="361" t="n">
        <v>77.98999999999999</v>
      </c>
      <c r="V1386" s="346" t="n">
        <v>117.4964537576143</v>
      </c>
      <c r="W1386" s="348" t="n">
        <v>117.7746255623238</v>
      </c>
      <c r="X1386" s="347" t="n">
        <v>59.11</v>
      </c>
      <c r="Y1386" s="357" t="inlineStr"/>
      <c r="Z1386" s="365" t="inlineStr">
        <is>
          <t>2등급</t>
        </is>
      </c>
      <c r="AA1386" s="350" t="n">
        <v>198</v>
      </c>
      <c r="AB1386" s="349" t="inlineStr">
        <is>
          <t>만점</t>
        </is>
      </c>
      <c r="AC1386" s="350" t="n">
        <v>10</v>
      </c>
      <c r="AD1386" s="349" t="inlineStr">
        <is>
          <t>만점</t>
        </is>
      </c>
      <c r="AE1386" s="364" t="n">
        <v>0</v>
      </c>
      <c r="AF1386" s="366" t="n">
        <v>0</v>
      </c>
      <c r="AG1386" s="363" t="n">
        <v>0</v>
      </c>
      <c r="AH1386" s="635" t="inlineStr"/>
      <c r="AL1386" s="487" t="inlineStr">
        <is>
          <t>부산대 재료공학부</t>
        </is>
      </c>
      <c r="AM1386" s="477" t="inlineStr">
        <is>
          <t>자연</t>
        </is>
      </c>
      <c r="AN1386" s="637" t="n">
        <v>100</v>
      </c>
      <c r="AO1386" s="478" t="n">
        <v>-1570</v>
      </c>
      <c r="AP1386" s="463" t="n">
        <v>-1570</v>
      </c>
      <c r="AQ1386" s="479" t="n">
        <v>0</v>
      </c>
      <c r="AR1386" s="476" t="inlineStr">
        <is>
          <t>18.97 → 17.52</t>
        </is>
      </c>
      <c r="BA1386" s="313" t="inlineStr">
        <is>
          <t>통합인문605</t>
        </is>
      </c>
    </row>
    <row r="1387" ht="16.5" customHeight="1" s="671">
      <c r="B1387" s="367" t="inlineStr">
        <is>
          <t>19.03</t>
        </is>
      </c>
      <c r="C1387" s="351" t="inlineStr">
        <is>
          <t>41,295</t>
        </is>
      </c>
      <c r="D1387" s="727" t="n">
        <v>-1570</v>
      </c>
      <c r="E1387" s="352" t="inlineStr">
        <is>
          <t>353.40</t>
        </is>
      </c>
      <c r="F1387" s="341" t="n">
        <v>77.94</v>
      </c>
      <c r="G1387" s="355" t="inlineStr">
        <is>
          <t>353.74</t>
        </is>
      </c>
      <c r="H1387" s="356" t="inlineStr">
        <is>
          <t>359.27</t>
        </is>
      </c>
      <c r="I1387" s="354" t="inlineStr">
        <is>
          <t>경기대</t>
        </is>
      </c>
      <c r="J1387" s="340" t="inlineStr">
        <is>
          <t>자유전공학부(수원)</t>
        </is>
      </c>
      <c r="K1387" s="339" t="inlineStr">
        <is>
          <t>통합</t>
        </is>
      </c>
      <c r="L1387" s="357" t="n">
        <v>24</v>
      </c>
      <c r="M1387" s="358" t="inlineStr">
        <is>
          <t xml:space="preserve">81.95 / </t>
        </is>
      </c>
      <c r="N1387" s="359" t="n">
        <v>100</v>
      </c>
      <c r="O1387" s="360" t="inlineStr">
        <is>
          <t>백분위</t>
        </is>
      </c>
      <c r="P1387" s="343" t="inlineStr">
        <is>
          <t>백분위</t>
        </is>
      </c>
      <c r="Q1387" s="342" t="inlineStr">
        <is>
          <t>1과목</t>
        </is>
      </c>
      <c r="R1387" s="344" t="n">
        <v>33</v>
      </c>
      <c r="S1387" s="345" t="n">
        <v>33</v>
      </c>
      <c r="T1387" s="362" t="n">
        <v>15</v>
      </c>
      <c r="U1387" s="361" t="n">
        <v>77.94</v>
      </c>
      <c r="V1387" s="346" t="n">
        <v>117.4609375</v>
      </c>
      <c r="W1387" s="348" t="n">
        <v>117.7430555555556</v>
      </c>
      <c r="X1387" s="347" t="n">
        <v>59.27</v>
      </c>
      <c r="Y1387" s="357" t="inlineStr"/>
      <c r="Z1387" s="365" t="inlineStr">
        <is>
          <t>2등급</t>
        </is>
      </c>
      <c r="AA1387" s="350" t="n">
        <v>19.6</v>
      </c>
      <c r="AB1387" s="349" t="inlineStr">
        <is>
          <t>만점</t>
        </is>
      </c>
      <c r="AC1387" s="350" t="n">
        <v>0</v>
      </c>
      <c r="AD1387" s="349" t="inlineStr">
        <is>
          <t>만점</t>
        </is>
      </c>
      <c r="AE1387" s="364" t="n">
        <v>0</v>
      </c>
      <c r="AF1387" s="366" t="n">
        <v>0</v>
      </c>
      <c r="AG1387" s="363" t="n">
        <v>0</v>
      </c>
      <c r="AH1387" s="635" t="inlineStr"/>
      <c r="AL1387" s="487" t="inlineStr">
        <is>
          <t>경기대 자유전공학부(수원)</t>
        </is>
      </c>
      <c r="AM1387" s="477" t="inlineStr">
        <is>
          <t>통합</t>
        </is>
      </c>
      <c r="AN1387" s="637" t="n">
        <v>100</v>
      </c>
      <c r="AO1387" s="478" t="n">
        <v>-1570</v>
      </c>
      <c r="AP1387" s="463" t="n">
        <v>-708</v>
      </c>
      <c r="AQ1387" s="479" t="n">
        <v>-862</v>
      </c>
      <c r="AR1387" s="476" t="inlineStr">
        <is>
          <t>19.03 → 17.98</t>
        </is>
      </c>
      <c r="BA1387" s="313" t="inlineStr">
        <is>
          <t>자연769</t>
        </is>
      </c>
    </row>
    <row r="1388" ht="16.5" customHeight="1" s="671">
      <c r="B1388" s="367" t="inlineStr">
        <is>
          <t>19.05</t>
        </is>
      </c>
      <c r="C1388" s="351" t="inlineStr">
        <is>
          <t>41,339</t>
        </is>
      </c>
      <c r="D1388" s="727" t="n">
        <v>-1570</v>
      </c>
      <c r="E1388" s="352" t="inlineStr"/>
      <c r="F1388" s="341" t="n">
        <v>77.92</v>
      </c>
      <c r="G1388" s="355" t="inlineStr">
        <is>
          <t>353.36</t>
        </is>
      </c>
      <c r="H1388" s="356" t="inlineStr">
        <is>
          <t>359.17</t>
        </is>
      </c>
      <c r="I1388" s="354" t="inlineStr">
        <is>
          <t>고려대(세종)</t>
        </is>
      </c>
      <c r="J1388" s="340" t="inlineStr">
        <is>
          <t>첨단융합신약학과</t>
        </is>
      </c>
      <c r="K1388" s="339" t="inlineStr">
        <is>
          <t>자연</t>
        </is>
      </c>
      <c r="L1388" s="357" t="n">
        <v>7</v>
      </c>
      <c r="M1388" s="358" t="inlineStr">
        <is>
          <t xml:space="preserve">864.9 / </t>
        </is>
      </c>
      <c r="N1388" s="359" t="n">
        <v>1000</v>
      </c>
      <c r="O1388" s="360" t="inlineStr">
        <is>
          <t>표점/만점</t>
        </is>
      </c>
      <c r="P1388" s="343" t="inlineStr">
        <is>
          <t>변표/만점</t>
        </is>
      </c>
      <c r="Q1388" s="342" t="inlineStr">
        <is>
          <t>2과목</t>
        </is>
      </c>
      <c r="R1388" s="344" t="n">
        <v>20</v>
      </c>
      <c r="S1388" s="345" t="n">
        <v>35</v>
      </c>
      <c r="T1388" s="362" t="n">
        <v>25</v>
      </c>
      <c r="U1388" s="361" t="n">
        <v>77.92</v>
      </c>
      <c r="V1388" s="346" t="n">
        <v>117.4470505569303</v>
      </c>
      <c r="W1388" s="348" t="n">
        <v>117.7307116061603</v>
      </c>
      <c r="X1388" s="347" t="n">
        <v>59.09</v>
      </c>
      <c r="Y1388" s="357" t="n">
        <v>59.35</v>
      </c>
      <c r="Z1388" s="365" t="inlineStr">
        <is>
          <t>2등급</t>
        </is>
      </c>
      <c r="AA1388" s="350" t="n">
        <v>190</v>
      </c>
      <c r="AB1388" s="349" t="inlineStr">
        <is>
          <t>만점</t>
        </is>
      </c>
      <c r="AC1388" s="350" t="n">
        <v>0</v>
      </c>
      <c r="AD1388" s="349" t="inlineStr">
        <is>
          <t>만점</t>
        </is>
      </c>
      <c r="AE1388" s="364" t="n">
        <v>0</v>
      </c>
      <c r="AF1388" s="366" t="n">
        <v>0</v>
      </c>
      <c r="AG1388" s="363" t="n">
        <v>0</v>
      </c>
      <c r="AH1388" s="635" t="inlineStr"/>
      <c r="AL1388" s="487" t="inlineStr">
        <is>
          <t>고려대(세종) 첨단융합신약학과</t>
        </is>
      </c>
      <c r="AM1388" s="477" t="inlineStr">
        <is>
          <t>자연</t>
        </is>
      </c>
      <c r="AN1388" s="637" t="n">
        <v>100</v>
      </c>
      <c r="AO1388" s="478" t="n">
        <v>-1570</v>
      </c>
      <c r="AP1388" s="463" t="n">
        <v>-1570</v>
      </c>
      <c r="AQ1388" s="479" t="n">
        <v>0</v>
      </c>
      <c r="AR1388" s="476" t="inlineStr">
        <is>
          <t>19.06 → 17.61</t>
        </is>
      </c>
      <c r="BA1388" s="313" t="inlineStr">
        <is>
          <t>자연770</t>
        </is>
      </c>
    </row>
    <row r="1389" ht="16.5" customHeight="1" s="671">
      <c r="B1389" s="367" t="inlineStr">
        <is>
          <t>19.05</t>
        </is>
      </c>
      <c r="C1389" s="351" t="inlineStr">
        <is>
          <t>41,339</t>
        </is>
      </c>
      <c r="D1389" s="727" t="n">
        <v>-1570</v>
      </c>
      <c r="E1389" s="352" t="inlineStr">
        <is>
          <t>353.37</t>
        </is>
      </c>
      <c r="F1389" s="341" t="n">
        <v>77.92</v>
      </c>
      <c r="G1389" s="355" t="inlineStr">
        <is>
          <t>353.70</t>
        </is>
      </c>
      <c r="H1389" s="356" t="inlineStr">
        <is>
          <t>359.24</t>
        </is>
      </c>
      <c r="I1389" s="354" t="inlineStr">
        <is>
          <t>광운대</t>
        </is>
      </c>
      <c r="J1389" s="340" t="inlineStr">
        <is>
          <t>행정학과</t>
        </is>
      </c>
      <c r="K1389" s="339" t="inlineStr">
        <is>
          <t>통합</t>
        </is>
      </c>
      <c r="L1389" s="357" t="n">
        <v>9</v>
      </c>
      <c r="M1389" s="358" t="inlineStr">
        <is>
          <t xml:space="preserve">680.19 / </t>
        </is>
      </c>
      <c r="N1389" s="359" t="n">
        <v>1000</v>
      </c>
      <c r="O1389" s="360" t="inlineStr">
        <is>
          <t>표점</t>
        </is>
      </c>
      <c r="P1389" s="343" t="inlineStr">
        <is>
          <t>변표</t>
        </is>
      </c>
      <c r="Q1389" s="342" t="inlineStr">
        <is>
          <t>2과목</t>
        </is>
      </c>
      <c r="R1389" s="344" t="n">
        <v>30</v>
      </c>
      <c r="S1389" s="345" t="n">
        <v>25</v>
      </c>
      <c r="T1389" s="362" t="n">
        <v>25</v>
      </c>
      <c r="U1389" s="361" t="n">
        <v>77.92</v>
      </c>
      <c r="V1389" s="346" t="n">
        <v>117.4498386229156</v>
      </c>
      <c r="W1389" s="348" t="n">
        <v>117.7331898870361</v>
      </c>
      <c r="X1389" s="347" t="n">
        <v>59.26</v>
      </c>
      <c r="Y1389" s="357" t="n">
        <v>59.54</v>
      </c>
      <c r="Z1389" s="365" t="inlineStr">
        <is>
          <t>2등급</t>
        </is>
      </c>
      <c r="AA1389" s="350" t="n">
        <v>198</v>
      </c>
      <c r="AB1389" s="349" t="inlineStr">
        <is>
          <t>만점</t>
        </is>
      </c>
      <c r="AC1389" s="350" t="n">
        <v>10</v>
      </c>
      <c r="AD1389" s="349" t="inlineStr">
        <is>
          <t>만점</t>
        </is>
      </c>
      <c r="AE1389" s="364" t="n">
        <v>0</v>
      </c>
      <c r="AF1389" s="366" t="n">
        <v>0</v>
      </c>
      <c r="AG1389" s="363" t="n">
        <v>0</v>
      </c>
      <c r="AH1389" s="635" t="inlineStr"/>
      <c r="AL1389" s="487" t="inlineStr">
        <is>
          <t>광운대 행정학과</t>
        </is>
      </c>
      <c r="AM1389" s="477" t="inlineStr">
        <is>
          <t>통합</t>
        </is>
      </c>
      <c r="AN1389" s="637" t="n">
        <v>100</v>
      </c>
      <c r="AO1389" s="478" t="n">
        <v>-1570</v>
      </c>
      <c r="AP1389" s="463" t="n">
        <v>-708</v>
      </c>
      <c r="AQ1389" s="479" t="n">
        <v>-862</v>
      </c>
      <c r="AR1389" s="476" t="inlineStr">
        <is>
          <t>19.05 → 18.00</t>
        </is>
      </c>
      <c r="BA1389" s="313" t="inlineStr">
        <is>
          <t>자연771</t>
        </is>
      </c>
    </row>
    <row r="1390" ht="16.5" customHeight="1" s="671">
      <c r="B1390" s="367" t="inlineStr">
        <is>
          <t>19.10</t>
        </is>
      </c>
      <c r="C1390" s="351" t="inlineStr">
        <is>
          <t>41,447</t>
        </is>
      </c>
      <c r="D1390" s="727" t="n">
        <v>-1570</v>
      </c>
      <c r="E1390" s="352" t="inlineStr">
        <is>
          <t>353.29</t>
        </is>
      </c>
      <c r="F1390" s="341" t="n">
        <v>77.88</v>
      </c>
      <c r="G1390" s="355" t="inlineStr">
        <is>
          <t>353.62</t>
        </is>
      </c>
      <c r="H1390" s="356" t="inlineStr">
        <is>
          <t>359.17</t>
        </is>
      </c>
      <c r="I1390" s="354" t="inlineStr">
        <is>
          <t>가천대</t>
        </is>
      </c>
      <c r="J1390" s="340" t="inlineStr">
        <is>
          <t>유아교육학과</t>
        </is>
      </c>
      <c r="K1390" s="339" t="inlineStr">
        <is>
          <t>통합</t>
        </is>
      </c>
      <c r="L1390" s="357" t="n">
        <v>13</v>
      </c>
      <c r="M1390" s="358" t="inlineStr">
        <is>
          <t xml:space="preserve">81.3 / </t>
        </is>
      </c>
      <c r="N1390" s="359" t="n">
        <v>100</v>
      </c>
      <c r="O1390" s="360" t="inlineStr">
        <is>
          <t>백분위</t>
        </is>
      </c>
      <c r="P1390" s="343" t="inlineStr">
        <is>
          <t>백분위</t>
        </is>
      </c>
      <c r="Q1390" s="342" t="inlineStr">
        <is>
          <t>1과목</t>
        </is>
      </c>
      <c r="R1390" s="344" t="n">
        <v>35</v>
      </c>
      <c r="S1390" s="345" t="n">
        <v>25</v>
      </c>
      <c r="T1390" s="362" t="n">
        <v>20</v>
      </c>
      <c r="U1390" s="361" t="n">
        <v>77.88</v>
      </c>
      <c r="V1390" s="346" t="n">
        <v>117.421875</v>
      </c>
      <c r="W1390" s="348" t="n">
        <v>117.7083333333333</v>
      </c>
      <c r="X1390" s="347" t="n">
        <v>59.24</v>
      </c>
      <c r="Y1390" s="357" t="inlineStr"/>
      <c r="Z1390" s="365" t="inlineStr">
        <is>
          <t>2등급</t>
        </is>
      </c>
      <c r="AA1390" s="350" t="n">
        <v>19</v>
      </c>
      <c r="AB1390" s="349" t="inlineStr">
        <is>
          <t>만점</t>
        </is>
      </c>
      <c r="AC1390" s="350" t="n">
        <v>0</v>
      </c>
      <c r="AD1390" s="349" t="inlineStr">
        <is>
          <t>만점</t>
        </is>
      </c>
      <c r="AE1390" s="364" t="n">
        <v>0</v>
      </c>
      <c r="AF1390" s="366" t="n">
        <v>0</v>
      </c>
      <c r="AG1390" s="363" t="n">
        <v>0</v>
      </c>
      <c r="AH1390" s="635" t="inlineStr"/>
      <c r="AL1390" s="487" t="inlineStr">
        <is>
          <t>가천대 유아교육학과</t>
        </is>
      </c>
      <c r="AM1390" s="477" t="inlineStr">
        <is>
          <t>통합</t>
        </is>
      </c>
      <c r="AN1390" s="637" t="n">
        <v>100</v>
      </c>
      <c r="AO1390" s="478" t="n">
        <v>-1570</v>
      </c>
      <c r="AP1390" s="463" t="n">
        <v>-708</v>
      </c>
      <c r="AQ1390" s="479" t="n">
        <v>-862</v>
      </c>
      <c r="AR1390" s="476" t="inlineStr">
        <is>
          <t>19.10 → 18.05</t>
        </is>
      </c>
      <c r="BA1390" s="313" t="inlineStr">
        <is>
          <t>자연772</t>
        </is>
      </c>
    </row>
    <row r="1391" ht="16.5" customHeight="1" s="671">
      <c r="B1391" s="367" t="inlineStr">
        <is>
          <t>18.78</t>
        </is>
      </c>
      <c r="C1391" s="351" t="inlineStr">
        <is>
          <t>40,753</t>
        </is>
      </c>
      <c r="D1391" s="727" t="n">
        <v>-1570</v>
      </c>
      <c r="E1391" s="352" t="inlineStr">
        <is>
          <t>353.77</t>
        </is>
      </c>
      <c r="F1391" s="341" t="n">
        <v>77.84999999999999</v>
      </c>
      <c r="G1391" s="355" t="inlineStr">
        <is>
          <t>353.57</t>
        </is>
      </c>
      <c r="H1391" s="356" t="inlineStr">
        <is>
          <t>359.12</t>
        </is>
      </c>
      <c r="I1391" s="354" t="inlineStr">
        <is>
          <t>경북대</t>
        </is>
      </c>
      <c r="J1391" s="340" t="inlineStr">
        <is>
          <t>중어중문학과</t>
        </is>
      </c>
      <c r="K1391" s="339" t="inlineStr">
        <is>
          <t>통합</t>
        </is>
      </c>
      <c r="L1391" s="357" t="n">
        <v>5</v>
      </c>
      <c r="M1391" s="358" t="inlineStr">
        <is>
          <t xml:space="preserve">647.69 / </t>
        </is>
      </c>
      <c r="N1391" s="359" t="n">
        <v>1000</v>
      </c>
      <c r="O1391" s="360" t="inlineStr">
        <is>
          <t>표점</t>
        </is>
      </c>
      <c r="P1391" s="343" t="inlineStr">
        <is>
          <t>변표</t>
        </is>
      </c>
      <c r="Q1391" s="342" t="inlineStr">
        <is>
          <t>2과목</t>
        </is>
      </c>
      <c r="R1391" s="344" t="n">
        <v>38</v>
      </c>
      <c r="S1391" s="345" t="n">
        <v>25</v>
      </c>
      <c r="T1391" s="362" t="n">
        <v>25</v>
      </c>
      <c r="U1391" s="361" t="n">
        <v>77.84999999999999</v>
      </c>
      <c r="V1391" s="346" t="n">
        <v>117.4043065231159</v>
      </c>
      <c r="W1391" s="348" t="n">
        <v>117.6927169094364</v>
      </c>
      <c r="X1391" s="347" t="n">
        <v>59.24</v>
      </c>
      <c r="Y1391" s="357" t="n">
        <v>59.68</v>
      </c>
      <c r="Z1391" s="365" t="inlineStr">
        <is>
          <t>2등급</t>
        </is>
      </c>
      <c r="AA1391" s="350" t="n">
        <v>121.25</v>
      </c>
      <c r="AB1391" s="349" t="inlineStr">
        <is>
          <t>만점</t>
        </is>
      </c>
      <c r="AC1391" s="350" t="n">
        <v>10</v>
      </c>
      <c r="AD1391" s="349" t="inlineStr">
        <is>
          <t>만점</t>
        </is>
      </c>
      <c r="AE1391" s="364" t="n">
        <v>0</v>
      </c>
      <c r="AF1391" s="366" t="n">
        <v>0</v>
      </c>
      <c r="AG1391" s="363" t="n">
        <v>0</v>
      </c>
      <c r="AH1391" s="635" t="inlineStr">
        <is>
          <t xml:space="preserve"> 과탐(Ⅰ,Ⅱ)/ 과탐(Ⅱ,Ⅱ) 5%가산</t>
        </is>
      </c>
      <c r="AL1391" s="487" t="inlineStr">
        <is>
          <t>경북대 중어중문학과</t>
        </is>
      </c>
      <c r="AM1391" s="477" t="inlineStr">
        <is>
          <t>통합</t>
        </is>
      </c>
      <c r="AN1391" s="637" t="n">
        <v>100</v>
      </c>
      <c r="AO1391" s="478" t="n">
        <v>-1570</v>
      </c>
      <c r="AP1391" s="463" t="n">
        <v>-707</v>
      </c>
      <c r="AQ1391" s="479" t="n">
        <v>-863</v>
      </c>
      <c r="AR1391" s="476" t="inlineStr">
        <is>
          <t>19.14 → 18.09</t>
        </is>
      </c>
      <c r="BA1391" s="313" t="inlineStr">
        <is>
          <t>통합인문606</t>
        </is>
      </c>
    </row>
    <row r="1392" ht="16.5" customHeight="1" s="671">
      <c r="B1392" s="367" t="inlineStr">
        <is>
          <t>19.15</t>
        </is>
      </c>
      <c r="C1392" s="351" t="inlineStr">
        <is>
          <t>41,556</t>
        </is>
      </c>
      <c r="D1392" s="727" t="n">
        <v>-1570</v>
      </c>
      <c r="E1392" s="352" t="inlineStr">
        <is>
          <t>353.21</t>
        </is>
      </c>
      <c r="F1392" s="341" t="n">
        <v>77.83</v>
      </c>
      <c r="G1392" s="355" t="inlineStr">
        <is>
          <t>353.55</t>
        </is>
      </c>
      <c r="H1392" s="356" t="inlineStr">
        <is>
          <t>359.10</t>
        </is>
      </c>
      <c r="I1392" s="354" t="inlineStr">
        <is>
          <t>부산교대</t>
        </is>
      </c>
      <c r="J1392" s="340" t="inlineStr">
        <is>
          <t>일반학생</t>
        </is>
      </c>
      <c r="K1392" s="339" t="inlineStr">
        <is>
          <t>통합</t>
        </is>
      </c>
      <c r="L1392" s="357" t="n">
        <v>153</v>
      </c>
      <c r="M1392" s="358" t="inlineStr">
        <is>
          <t xml:space="preserve">643 / </t>
        </is>
      </c>
      <c r="N1392" s="359" t="n">
        <v>800</v>
      </c>
      <c r="O1392" s="360" t="inlineStr">
        <is>
          <t>백분위</t>
        </is>
      </c>
      <c r="P1392" s="343" t="inlineStr">
        <is>
          <t>백분위</t>
        </is>
      </c>
      <c r="Q1392" s="342" t="inlineStr">
        <is>
          <t>2과목</t>
        </is>
      </c>
      <c r="R1392" s="344" t="n">
        <v>25</v>
      </c>
      <c r="S1392" s="345" t="n">
        <v>25</v>
      </c>
      <c r="T1392" s="362" t="n">
        <v>25</v>
      </c>
      <c r="U1392" s="361" t="n">
        <v>77.83</v>
      </c>
      <c r="V1392" s="346" t="n">
        <v>117.3958333333333</v>
      </c>
      <c r="W1392" s="348" t="n">
        <v>117.6851851851852</v>
      </c>
      <c r="X1392" s="347" t="n">
        <v>59.23</v>
      </c>
      <c r="Y1392" s="357" t="inlineStr"/>
      <c r="Z1392" s="365" t="inlineStr">
        <is>
          <t>3등급</t>
        </is>
      </c>
      <c r="AA1392" s="350" t="n">
        <v>176</v>
      </c>
      <c r="AB1392" s="349" t="inlineStr">
        <is>
          <t>만점</t>
        </is>
      </c>
      <c r="AC1392" s="350" t="n">
        <v>0</v>
      </c>
      <c r="AD1392" s="349" t="inlineStr">
        <is>
          <t>만점</t>
        </is>
      </c>
      <c r="AE1392" s="364" t="n">
        <v>0</v>
      </c>
      <c r="AF1392" s="366" t="n">
        <v>0</v>
      </c>
      <c r="AG1392" s="363" t="n">
        <v>0</v>
      </c>
      <c r="AH1392" s="635" t="inlineStr"/>
      <c r="AL1392" s="487" t="inlineStr">
        <is>
          <t>부산교대 일반학생</t>
        </is>
      </c>
      <c r="AM1392" s="477" t="inlineStr">
        <is>
          <t>통합</t>
        </is>
      </c>
      <c r="AN1392" s="637" t="n">
        <v>100</v>
      </c>
      <c r="AO1392" s="478" t="n">
        <v>-1570</v>
      </c>
      <c r="AP1392" s="463" t="n">
        <v>-707</v>
      </c>
      <c r="AQ1392" s="479" t="n">
        <v>-863</v>
      </c>
      <c r="AR1392" s="476" t="inlineStr">
        <is>
          <t>19.15 → 18.10</t>
        </is>
      </c>
      <c r="BA1392" s="313" t="inlineStr">
        <is>
          <t>자연773</t>
        </is>
      </c>
    </row>
    <row r="1393" ht="16.5" customHeight="1" s="671">
      <c r="B1393" s="367" t="inlineStr">
        <is>
          <t>19.14</t>
        </is>
      </c>
      <c r="C1393" s="351" t="inlineStr">
        <is>
          <t>41,534</t>
        </is>
      </c>
      <c r="D1393" s="727" t="n">
        <v>-1570</v>
      </c>
      <c r="E1393" s="352" t="inlineStr"/>
      <c r="F1393" s="341" t="n">
        <v>77.83</v>
      </c>
      <c r="G1393" s="355" t="inlineStr">
        <is>
          <t>353.22</t>
        </is>
      </c>
      <c r="H1393" s="356" t="inlineStr">
        <is>
          <t>359.03</t>
        </is>
      </c>
      <c r="I1393" s="354" t="inlineStr">
        <is>
          <t>인천대</t>
        </is>
      </c>
      <c r="J1393" s="340" t="inlineStr">
        <is>
          <t>전자공학부</t>
        </is>
      </c>
      <c r="K1393" s="339" t="inlineStr">
        <is>
          <t>자연</t>
        </is>
      </c>
      <c r="L1393" s="357" t="n">
        <v>35</v>
      </c>
      <c r="M1393" s="358" t="inlineStr">
        <is>
          <t xml:space="preserve">798.5 / </t>
        </is>
      </c>
      <c r="N1393" s="359" t="n">
        <v>1000</v>
      </c>
      <c r="O1393" s="360" t="inlineStr">
        <is>
          <t>백분위</t>
        </is>
      </c>
      <c r="P1393" s="343" t="inlineStr">
        <is>
          <t>백분위</t>
        </is>
      </c>
      <c r="Q1393" s="342" t="inlineStr">
        <is>
          <t>2과목</t>
        </is>
      </c>
      <c r="R1393" s="344" t="n">
        <v>25</v>
      </c>
      <c r="S1393" s="345" t="n">
        <v>35</v>
      </c>
      <c r="T1393" s="362" t="n">
        <v>30</v>
      </c>
      <c r="U1393" s="361" t="n">
        <v>77.83</v>
      </c>
      <c r="V1393" s="346" t="n">
        <v>117.3958333333333</v>
      </c>
      <c r="W1393" s="348" t="n">
        <v>117.6851851851852</v>
      </c>
      <c r="X1393" s="347" t="n">
        <v>59.07</v>
      </c>
      <c r="Y1393" s="357" t="inlineStr"/>
      <c r="Z1393" s="365" t="inlineStr">
        <is>
          <t>2등급</t>
        </is>
      </c>
      <c r="AA1393" s="350" t="n">
        <v>98</v>
      </c>
      <c r="AB1393" s="349" t="inlineStr">
        <is>
          <t>만점</t>
        </is>
      </c>
      <c r="AC1393" s="350" t="n">
        <v>0</v>
      </c>
      <c r="AD1393" s="349" t="inlineStr">
        <is>
          <t>만점</t>
        </is>
      </c>
      <c r="AE1393" s="364" t="n">
        <v>0</v>
      </c>
      <c r="AF1393" s="366" t="n">
        <v>0</v>
      </c>
      <c r="AG1393" s="363" t="n">
        <v>0</v>
      </c>
      <c r="AH1393" s="635" t="inlineStr"/>
      <c r="AL1393" s="487" t="inlineStr">
        <is>
          <t>인천대 전자공학부</t>
        </is>
      </c>
      <c r="AM1393" s="477" t="inlineStr">
        <is>
          <t>자연</t>
        </is>
      </c>
      <c r="AN1393" s="637" t="n">
        <v>100</v>
      </c>
      <c r="AO1393" s="478" t="n">
        <v>-1570</v>
      </c>
      <c r="AP1393" s="463" t="n">
        <v>-1570</v>
      </c>
      <c r="AQ1393" s="479" t="n">
        <v>0</v>
      </c>
      <c r="AR1393" s="476" t="inlineStr">
        <is>
          <t>19.15 → 17.70</t>
        </is>
      </c>
      <c r="BA1393" s="313" t="inlineStr">
        <is>
          <t>통합인문607</t>
        </is>
      </c>
    </row>
    <row r="1394" ht="16.5" customHeight="1" s="671">
      <c r="B1394" s="367" t="inlineStr">
        <is>
          <t>19.14</t>
        </is>
      </c>
      <c r="C1394" s="351" t="inlineStr">
        <is>
          <t>41,534</t>
        </is>
      </c>
      <c r="D1394" s="727" t="n">
        <v>-1570</v>
      </c>
      <c r="E1394" s="352" t="inlineStr"/>
      <c r="F1394" s="341" t="n">
        <v>77.83</v>
      </c>
      <c r="G1394" s="355" t="inlineStr">
        <is>
          <t>353.22</t>
        </is>
      </c>
      <c r="H1394" s="356" t="inlineStr">
        <is>
          <t>359.03</t>
        </is>
      </c>
      <c r="I1394" s="354" t="inlineStr">
        <is>
          <t>한국외국어대</t>
        </is>
      </c>
      <c r="J1394" s="340" t="inlineStr">
        <is>
          <t>정보통신공학과</t>
        </is>
      </c>
      <c r="K1394" s="339" t="inlineStr">
        <is>
          <t>자연</t>
        </is>
      </c>
      <c r="L1394" s="357" t="n">
        <v>15</v>
      </c>
      <c r="M1394" s="358" t="inlineStr">
        <is>
          <t xml:space="preserve">612.6 / </t>
        </is>
      </c>
      <c r="N1394" s="359" t="n">
        <v>700</v>
      </c>
      <c r="O1394" s="360" t="inlineStr">
        <is>
          <t>표점/만점</t>
        </is>
      </c>
      <c r="P1394" s="343" t="inlineStr">
        <is>
          <t>변표/만점</t>
        </is>
      </c>
      <c r="Q1394" s="342" t="inlineStr">
        <is>
          <t>2과목</t>
        </is>
      </c>
      <c r="R1394" s="344" t="n">
        <v>20</v>
      </c>
      <c r="S1394" s="345" t="n">
        <v>35</v>
      </c>
      <c r="T1394" s="362" t="n">
        <v>30</v>
      </c>
      <c r="U1394" s="361" t="n">
        <v>77.83</v>
      </c>
      <c r="V1394" s="346" t="n">
        <v>117.3959568811228</v>
      </c>
      <c r="W1394" s="348" t="n">
        <v>117.6852950054425</v>
      </c>
      <c r="X1394" s="347" t="n">
        <v>59.07</v>
      </c>
      <c r="Y1394" s="357" t="n">
        <v>61.31</v>
      </c>
      <c r="Z1394" s="365" t="inlineStr">
        <is>
          <t>2등급</t>
        </is>
      </c>
      <c r="AA1394" s="350" t="n">
        <v>104.5</v>
      </c>
      <c r="AB1394" s="349" t="inlineStr">
        <is>
          <t>만점</t>
        </is>
      </c>
      <c r="AC1394" s="350" t="n">
        <v>0</v>
      </c>
      <c r="AD1394" s="349" t="inlineStr">
        <is>
          <t>만점</t>
        </is>
      </c>
      <c r="AE1394" s="364" t="n">
        <v>0</v>
      </c>
      <c r="AF1394" s="366" t="n">
        <v>0</v>
      </c>
      <c r="AG1394" s="363" t="n">
        <v>0</v>
      </c>
      <c r="AH1394" s="635" t="inlineStr"/>
      <c r="AL1394" s="487" t="inlineStr">
        <is>
          <t>한국외국어대 정보통신공학과</t>
        </is>
      </c>
      <c r="AM1394" s="477" t="inlineStr">
        <is>
          <t>자연</t>
        </is>
      </c>
      <c r="AN1394" s="637" t="n">
        <v>100</v>
      </c>
      <c r="AO1394" s="478" t="n">
        <v>-1570</v>
      </c>
      <c r="AP1394" s="463" t="n">
        <v>-1570</v>
      </c>
      <c r="AQ1394" s="479" t="n">
        <v>0</v>
      </c>
      <c r="AR1394" s="476" t="inlineStr">
        <is>
          <t>19.15 → 17.70</t>
        </is>
      </c>
      <c r="BA1394" s="313" t="inlineStr">
        <is>
          <t>자연774</t>
        </is>
      </c>
    </row>
    <row r="1395" ht="16.5" customHeight="1" s="671">
      <c r="B1395" s="367" t="inlineStr">
        <is>
          <t>18.82</t>
        </is>
      </c>
      <c r="C1395" s="351" t="inlineStr">
        <is>
          <t>40,839</t>
        </is>
      </c>
      <c r="D1395" s="727" t="n">
        <v>-1570</v>
      </c>
      <c r="E1395" s="352" t="inlineStr">
        <is>
          <t>353.72</t>
        </is>
      </c>
      <c r="F1395" s="341" t="n">
        <v>77.81</v>
      </c>
      <c r="G1395" s="355" t="inlineStr">
        <is>
          <t>353.51</t>
        </is>
      </c>
      <c r="H1395" s="356" t="inlineStr">
        <is>
          <t>359.06</t>
        </is>
      </c>
      <c r="I1395" s="354" t="inlineStr">
        <is>
          <t>경북대</t>
        </is>
      </c>
      <c r="J1395" s="340" t="inlineStr">
        <is>
          <t>사학과</t>
        </is>
      </c>
      <c r="K1395" s="339" t="inlineStr">
        <is>
          <t>통합</t>
        </is>
      </c>
      <c r="L1395" s="357" t="n">
        <v>7</v>
      </c>
      <c r="M1395" s="358" t="inlineStr">
        <is>
          <t xml:space="preserve">647.59 / </t>
        </is>
      </c>
      <c r="N1395" s="359" t="n">
        <v>1000</v>
      </c>
      <c r="O1395" s="360" t="inlineStr">
        <is>
          <t>표점</t>
        </is>
      </c>
      <c r="P1395" s="343" t="inlineStr">
        <is>
          <t>변표</t>
        </is>
      </c>
      <c r="Q1395" s="342" t="inlineStr">
        <is>
          <t>2과목</t>
        </is>
      </c>
      <c r="R1395" s="344" t="n">
        <v>38</v>
      </c>
      <c r="S1395" s="345" t="n">
        <v>25</v>
      </c>
      <c r="T1395" s="362" t="n">
        <v>25</v>
      </c>
      <c r="U1395" s="361" t="n">
        <v>77.81</v>
      </c>
      <c r="V1395" s="346" t="n">
        <v>117.3815072830906</v>
      </c>
      <c r="W1395" s="348" t="n">
        <v>117.6724509183027</v>
      </c>
      <c r="X1395" s="347" t="n">
        <v>59.23</v>
      </c>
      <c r="Y1395" s="357" t="n">
        <v>59.66999999999999</v>
      </c>
      <c r="Z1395" s="365" t="inlineStr">
        <is>
          <t>2등급</t>
        </is>
      </c>
      <c r="AA1395" s="350" t="n">
        <v>121.25</v>
      </c>
      <c r="AB1395" s="349" t="inlineStr">
        <is>
          <t>만점</t>
        </is>
      </c>
      <c r="AC1395" s="350" t="n">
        <v>10</v>
      </c>
      <c r="AD1395" s="349" t="inlineStr">
        <is>
          <t>만점</t>
        </is>
      </c>
      <c r="AE1395" s="364" t="n">
        <v>0</v>
      </c>
      <c r="AF1395" s="366" t="n">
        <v>0</v>
      </c>
      <c r="AG1395" s="363" t="n">
        <v>0</v>
      </c>
      <c r="AH1395" s="635" t="inlineStr">
        <is>
          <t xml:space="preserve"> 과탐(Ⅰ,Ⅱ)/ 과탐(Ⅱ,Ⅱ) 5%가산</t>
        </is>
      </c>
      <c r="AL1395" s="487" t="inlineStr">
        <is>
          <t>경북대 사학과</t>
        </is>
      </c>
      <c r="AM1395" s="477" t="inlineStr">
        <is>
          <t>통합</t>
        </is>
      </c>
      <c r="AN1395" s="637" t="n">
        <v>100</v>
      </c>
      <c r="AO1395" s="478" t="n">
        <v>-1570</v>
      </c>
      <c r="AP1395" s="463" t="n">
        <v>-707</v>
      </c>
      <c r="AQ1395" s="479" t="n">
        <v>-863</v>
      </c>
      <c r="AR1395" s="476" t="inlineStr">
        <is>
          <t>19.18 → 18.13</t>
        </is>
      </c>
      <c r="BA1395" s="313" t="inlineStr">
        <is>
          <t>자연775</t>
        </is>
      </c>
    </row>
    <row r="1396" ht="16.5" customHeight="1" s="671">
      <c r="B1396" s="367" t="inlineStr">
        <is>
          <t>19.24</t>
        </is>
      </c>
      <c r="C1396" s="351" t="inlineStr">
        <is>
          <t>41,751</t>
        </is>
      </c>
      <c r="D1396" s="727" t="n">
        <v>-1570</v>
      </c>
      <c r="E1396" s="352" t="inlineStr"/>
      <c r="F1396" s="341" t="n">
        <v>77.76000000000001</v>
      </c>
      <c r="G1396" s="355" t="inlineStr">
        <is>
          <t>353.08</t>
        </is>
      </c>
      <c r="H1396" s="356" t="inlineStr">
        <is>
          <t>358.93</t>
        </is>
      </c>
      <c r="I1396" s="354" t="inlineStr">
        <is>
          <t>경북대</t>
        </is>
      </c>
      <c r="J1396" s="340" t="inlineStr">
        <is>
          <t>아동학부</t>
        </is>
      </c>
      <c r="K1396" s="339" t="inlineStr">
        <is>
          <t>자연</t>
        </is>
      </c>
      <c r="L1396" s="357" t="n">
        <v>8</v>
      </c>
      <c r="M1396" s="358" t="inlineStr">
        <is>
          <t xml:space="preserve">646.74 / </t>
        </is>
      </c>
      <c r="N1396" s="359" t="n">
        <v>1000</v>
      </c>
      <c r="O1396" s="360" t="inlineStr">
        <is>
          <t>표점</t>
        </is>
      </c>
      <c r="P1396" s="343" t="inlineStr">
        <is>
          <t>변표</t>
        </is>
      </c>
      <c r="Q1396" s="342" t="inlineStr">
        <is>
          <t>2과목</t>
        </is>
      </c>
      <c r="R1396" s="344" t="n">
        <v>25</v>
      </c>
      <c r="S1396" s="345" t="n">
        <v>38</v>
      </c>
      <c r="T1396" s="362" t="n">
        <v>25</v>
      </c>
      <c r="U1396" s="361" t="n">
        <v>77.76000000000001</v>
      </c>
      <c r="V1396" s="346" t="n">
        <v>117.3478419897586</v>
      </c>
      <c r="W1396" s="348" t="n">
        <v>117.6425262131188</v>
      </c>
      <c r="X1396" s="347" t="n">
        <v>59.04</v>
      </c>
      <c r="Y1396" s="357" t="n">
        <v>59.3</v>
      </c>
      <c r="Z1396" s="365" t="inlineStr">
        <is>
          <t>2등급</t>
        </is>
      </c>
      <c r="AA1396" s="350" t="n">
        <v>121.25</v>
      </c>
      <c r="AB1396" s="349" t="inlineStr">
        <is>
          <t>만점</t>
        </is>
      </c>
      <c r="AC1396" s="350" t="n">
        <v>10</v>
      </c>
      <c r="AD1396" s="349" t="inlineStr">
        <is>
          <t>만점</t>
        </is>
      </c>
      <c r="AE1396" s="364" t="n">
        <v>0</v>
      </c>
      <c r="AF1396" s="366" t="n">
        <v>0</v>
      </c>
      <c r="AG1396" s="363" t="n">
        <v>0</v>
      </c>
      <c r="AH1396" s="635" t="inlineStr"/>
      <c r="AL1396" s="487" t="inlineStr">
        <is>
          <t>경북대 아동학부</t>
        </is>
      </c>
      <c r="AM1396" s="477" t="inlineStr">
        <is>
          <t>자연</t>
        </is>
      </c>
      <c r="AN1396" s="637" t="n">
        <v>100</v>
      </c>
      <c r="AO1396" s="478" t="n">
        <v>-1570</v>
      </c>
      <c r="AP1396" s="463" t="n">
        <v>-1570</v>
      </c>
      <c r="AQ1396" s="479" t="n">
        <v>0</v>
      </c>
      <c r="AR1396" s="476" t="inlineStr">
        <is>
          <t>19.24 → 17.79</t>
        </is>
      </c>
      <c r="BA1396" s="313" t="inlineStr">
        <is>
          <t>자연776</t>
        </is>
      </c>
    </row>
    <row r="1397" ht="16.5" customHeight="1" s="671">
      <c r="B1397" s="367" t="inlineStr">
        <is>
          <t>19.23</t>
        </is>
      </c>
      <c r="C1397" s="351" t="inlineStr">
        <is>
          <t>41,729</t>
        </is>
      </c>
      <c r="D1397" s="727" t="n">
        <v>-1570</v>
      </c>
      <c r="E1397" s="352" t="inlineStr">
        <is>
          <t>353.09</t>
        </is>
      </c>
      <c r="F1397" s="341" t="n">
        <v>77.76000000000001</v>
      </c>
      <c r="G1397" s="355" t="inlineStr">
        <is>
          <t>353.42</t>
        </is>
      </c>
      <c r="H1397" s="356" t="inlineStr">
        <is>
          <t>358.97</t>
        </is>
      </c>
      <c r="I1397" s="354" t="inlineStr">
        <is>
          <t>광운대</t>
        </is>
      </c>
      <c r="J1397" s="340" t="inlineStr">
        <is>
          <t>국제통상학부</t>
        </is>
      </c>
      <c r="K1397" s="339" t="inlineStr">
        <is>
          <t>통합</t>
        </is>
      </c>
      <c r="L1397" s="357" t="n">
        <v>9</v>
      </c>
      <c r="M1397" s="358" t="inlineStr">
        <is>
          <t xml:space="preserve">679.46 / </t>
        </is>
      </c>
      <c r="N1397" s="359" t="n">
        <v>1000</v>
      </c>
      <c r="O1397" s="360" t="inlineStr">
        <is>
          <t>표점</t>
        </is>
      </c>
      <c r="P1397" s="343" t="inlineStr">
        <is>
          <t>변표</t>
        </is>
      </c>
      <c r="Q1397" s="342" t="inlineStr">
        <is>
          <t>2과목</t>
        </is>
      </c>
      <c r="R1397" s="344" t="n">
        <v>30</v>
      </c>
      <c r="S1397" s="345" t="n">
        <v>30</v>
      </c>
      <c r="T1397" s="362" t="n">
        <v>20</v>
      </c>
      <c r="U1397" s="361" t="n">
        <v>77.76000000000001</v>
      </c>
      <c r="V1397" s="346" t="n">
        <v>117.352650642081</v>
      </c>
      <c r="W1397" s="348" t="n">
        <v>117.6468005707387</v>
      </c>
      <c r="X1397" s="347" t="n">
        <v>59.21</v>
      </c>
      <c r="Y1397" s="357" t="n">
        <v>59.48</v>
      </c>
      <c r="Z1397" s="365" t="inlineStr">
        <is>
          <t>2등급</t>
        </is>
      </c>
      <c r="AA1397" s="350" t="n">
        <v>198</v>
      </c>
      <c r="AB1397" s="349" t="inlineStr">
        <is>
          <t>만점</t>
        </is>
      </c>
      <c r="AC1397" s="350" t="n">
        <v>10</v>
      </c>
      <c r="AD1397" s="349" t="inlineStr">
        <is>
          <t>만점</t>
        </is>
      </c>
      <c r="AE1397" s="364" t="n">
        <v>0</v>
      </c>
      <c r="AF1397" s="366" t="n">
        <v>0</v>
      </c>
      <c r="AG1397" s="363" t="n">
        <v>0</v>
      </c>
      <c r="AH1397" s="635" t="inlineStr"/>
      <c r="AL1397" s="487" t="inlineStr">
        <is>
          <t>광운대 국제통상학부</t>
        </is>
      </c>
      <c r="AM1397" s="477" t="inlineStr">
        <is>
          <t>통합</t>
        </is>
      </c>
      <c r="AN1397" s="637" t="n">
        <v>100</v>
      </c>
      <c r="AO1397" s="478" t="n">
        <v>-1570</v>
      </c>
      <c r="AP1397" s="463" t="n">
        <v>-707</v>
      </c>
      <c r="AQ1397" s="479" t="n">
        <v>-863</v>
      </c>
      <c r="AR1397" s="476" t="inlineStr">
        <is>
          <t>19.24 → 18.19</t>
        </is>
      </c>
      <c r="BA1397" s="313" t="inlineStr">
        <is>
          <t>자연777</t>
        </is>
      </c>
    </row>
    <row r="1398" ht="16.5" customHeight="1" s="671">
      <c r="B1398" s="367" t="inlineStr">
        <is>
          <t>18.91</t>
        </is>
      </c>
      <c r="C1398" s="351" t="inlineStr">
        <is>
          <t>41,035</t>
        </is>
      </c>
      <c r="D1398" s="727" t="n">
        <v>-1570</v>
      </c>
      <c r="E1398" s="352" t="inlineStr">
        <is>
          <t>353.58</t>
        </is>
      </c>
      <c r="F1398" s="341" t="n">
        <v>77.73999999999999</v>
      </c>
      <c r="G1398" s="355" t="inlineStr">
        <is>
          <t>353.37</t>
        </is>
      </c>
      <c r="H1398" s="356" t="inlineStr">
        <is>
          <t>358.92</t>
        </is>
      </c>
      <c r="I1398" s="354" t="inlineStr">
        <is>
          <t>경북대</t>
        </is>
      </c>
      <c r="J1398" s="340" t="inlineStr">
        <is>
          <t>고고인류학과</t>
        </is>
      </c>
      <c r="K1398" s="339" t="inlineStr">
        <is>
          <t>통합</t>
        </is>
      </c>
      <c r="L1398" s="357" t="n">
        <v>5</v>
      </c>
      <c r="M1398" s="358" t="inlineStr">
        <is>
          <t xml:space="preserve">647.39 / </t>
        </is>
      </c>
      <c r="N1398" s="359" t="n">
        <v>1000</v>
      </c>
      <c r="O1398" s="360" t="inlineStr">
        <is>
          <t>표점</t>
        </is>
      </c>
      <c r="P1398" s="343" t="inlineStr">
        <is>
          <t>변표</t>
        </is>
      </c>
      <c r="Q1398" s="342" t="inlineStr">
        <is>
          <t>2과목</t>
        </is>
      </c>
      <c r="R1398" s="344" t="n">
        <v>38</v>
      </c>
      <c r="S1398" s="345" t="n">
        <v>25</v>
      </c>
      <c r="T1398" s="362" t="n">
        <v>25</v>
      </c>
      <c r="U1398" s="361" t="n">
        <v>77.73999999999999</v>
      </c>
      <c r="V1398" s="346" t="n">
        <v>117.3359088030399</v>
      </c>
      <c r="W1398" s="348" t="n">
        <v>117.6319189360355</v>
      </c>
      <c r="X1398" s="347" t="n">
        <v>59.2</v>
      </c>
      <c r="Y1398" s="357" t="n">
        <v>59.64</v>
      </c>
      <c r="Z1398" s="365" t="inlineStr">
        <is>
          <t>2등급</t>
        </is>
      </c>
      <c r="AA1398" s="350" t="n">
        <v>121.25</v>
      </c>
      <c r="AB1398" s="349" t="inlineStr">
        <is>
          <t>만점</t>
        </is>
      </c>
      <c r="AC1398" s="350" t="n">
        <v>10</v>
      </c>
      <c r="AD1398" s="349" t="inlineStr">
        <is>
          <t>만점</t>
        </is>
      </c>
      <c r="AE1398" s="364" t="n">
        <v>0</v>
      </c>
      <c r="AF1398" s="366" t="n">
        <v>0</v>
      </c>
      <c r="AG1398" s="363" t="n">
        <v>0</v>
      </c>
      <c r="AH1398" s="635" t="inlineStr">
        <is>
          <t xml:space="preserve"> 과탐(Ⅰ,Ⅱ)/ 과탐(Ⅱ,Ⅱ) 5%가산</t>
        </is>
      </c>
      <c r="AL1398" s="487" t="inlineStr">
        <is>
          <t>경북대 고고인류학과</t>
        </is>
      </c>
      <c r="AM1398" s="477" t="inlineStr">
        <is>
          <t>통합</t>
        </is>
      </c>
      <c r="AN1398" s="637" t="n">
        <v>100</v>
      </c>
      <c r="AO1398" s="478" t="n">
        <v>-1570</v>
      </c>
      <c r="AP1398" s="463" t="n">
        <v>-707</v>
      </c>
      <c r="AQ1398" s="479" t="n">
        <v>-863</v>
      </c>
      <c r="AR1398" s="476" t="inlineStr">
        <is>
          <t>19.27 → 18.22</t>
        </is>
      </c>
      <c r="BA1398" s="313" t="inlineStr">
        <is>
          <t>자연778</t>
        </is>
      </c>
    </row>
    <row r="1399" ht="16.5" customHeight="1" s="671">
      <c r="B1399" s="367" t="inlineStr">
        <is>
          <t>19.29</t>
        </is>
      </c>
      <c r="C1399" s="351" t="inlineStr">
        <is>
          <t>41,859</t>
        </is>
      </c>
      <c r="D1399" s="727" t="n">
        <v>-1570</v>
      </c>
      <c r="E1399" s="352" t="inlineStr"/>
      <c r="F1399" s="341" t="n">
        <v>77.72</v>
      </c>
      <c r="G1399" s="355" t="inlineStr">
        <is>
          <t>353.01</t>
        </is>
      </c>
      <c r="H1399" s="356" t="inlineStr">
        <is>
          <t>358.86</t>
        </is>
      </c>
      <c r="I1399" s="354" t="inlineStr">
        <is>
          <t>상명대</t>
        </is>
      </c>
      <c r="J1399" s="340" t="inlineStr">
        <is>
          <t>식품영양학전공</t>
        </is>
      </c>
      <c r="K1399" s="339" t="inlineStr">
        <is>
          <t>자연</t>
        </is>
      </c>
      <c r="L1399" s="357" t="n">
        <v>8</v>
      </c>
      <c r="M1399" s="358" t="inlineStr">
        <is>
          <t xml:space="preserve">862.7 / </t>
        </is>
      </c>
      <c r="N1399" s="359" t="n">
        <v>1000</v>
      </c>
      <c r="O1399" s="360" t="inlineStr">
        <is>
          <t>백분위</t>
        </is>
      </c>
      <c r="P1399" s="343" t="inlineStr">
        <is>
          <t>백분위</t>
        </is>
      </c>
      <c r="Q1399" s="342" t="inlineStr">
        <is>
          <t>1과목</t>
        </is>
      </c>
      <c r="R1399" s="344" t="n">
        <v>25</v>
      </c>
      <c r="S1399" s="345" t="n">
        <v>35</v>
      </c>
      <c r="T1399" s="362" t="n">
        <v>20</v>
      </c>
      <c r="U1399" s="361" t="n">
        <v>77.72</v>
      </c>
      <c r="V1399" s="346" t="n">
        <v>117.3224852071006</v>
      </c>
      <c r="W1399" s="348" t="n">
        <v>117.6199868507561</v>
      </c>
      <c r="X1399" s="347" t="n">
        <v>59.03</v>
      </c>
      <c r="Y1399" s="357" t="inlineStr"/>
      <c r="Z1399" s="365" t="inlineStr">
        <is>
          <t>2등급</t>
        </is>
      </c>
      <c r="AA1399" s="350" t="n">
        <v>196</v>
      </c>
      <c r="AB1399" s="349" t="inlineStr">
        <is>
          <t>만점</t>
        </is>
      </c>
      <c r="AC1399" s="350" t="n">
        <v>10</v>
      </c>
      <c r="AD1399" s="349" t="inlineStr">
        <is>
          <t>만점</t>
        </is>
      </c>
      <c r="AE1399" s="364" t="n">
        <v>0</v>
      </c>
      <c r="AF1399" s="366" t="n">
        <v>34.974</v>
      </c>
      <c r="AG1399" s="363" t="n">
        <v>0</v>
      </c>
      <c r="AH1399" s="635" t="inlineStr">
        <is>
          <t xml:space="preserve"> 미기10%과5%</t>
        </is>
      </c>
      <c r="AL1399" s="487" t="inlineStr">
        <is>
          <t>상명대 식품영양학전공</t>
        </is>
      </c>
      <c r="AM1399" s="477" t="inlineStr">
        <is>
          <t>자연</t>
        </is>
      </c>
      <c r="AN1399" s="637" t="n">
        <v>100</v>
      </c>
      <c r="AO1399" s="478" t="n">
        <v>-1570</v>
      </c>
      <c r="AP1399" s="463" t="n">
        <v>-1570</v>
      </c>
      <c r="AQ1399" s="479" t="n">
        <v>0</v>
      </c>
      <c r="AR1399" s="476" t="inlineStr">
        <is>
          <t>19.29 → 17.84</t>
        </is>
      </c>
      <c r="BA1399" s="313" t="inlineStr">
        <is>
          <t>자연779</t>
        </is>
      </c>
    </row>
    <row r="1400" ht="16.5" customHeight="1" s="671">
      <c r="B1400" s="367" t="inlineStr">
        <is>
          <t>19.33</t>
        </is>
      </c>
      <c r="C1400" s="351" t="inlineStr">
        <is>
          <t>41,946</t>
        </is>
      </c>
      <c r="D1400" s="727" t="n">
        <v>-1570</v>
      </c>
      <c r="E1400" s="352" t="inlineStr">
        <is>
          <t>353.14</t>
        </is>
      </c>
      <c r="F1400" s="341" t="n">
        <v>77.67</v>
      </c>
      <c r="G1400" s="355" t="inlineStr">
        <is>
          <t>353.26</t>
        </is>
      </c>
      <c r="H1400" s="356" t="inlineStr">
        <is>
          <t>358.82</t>
        </is>
      </c>
      <c r="I1400" s="354" t="inlineStr">
        <is>
          <t>한국외국어대</t>
        </is>
      </c>
      <c r="J1400" s="340" t="inlineStr">
        <is>
          <t>폴란드학과</t>
        </is>
      </c>
      <c r="K1400" s="339" t="inlineStr">
        <is>
          <t>통합</t>
        </is>
      </c>
      <c r="L1400" s="357" t="n">
        <v>10</v>
      </c>
      <c r="M1400" s="358" t="inlineStr">
        <is>
          <t xml:space="preserve">624.1 / </t>
        </is>
      </c>
      <c r="N1400" s="359" t="n">
        <v>700</v>
      </c>
      <c r="O1400" s="360" t="inlineStr">
        <is>
          <t>표점/만점</t>
        </is>
      </c>
      <c r="P1400" s="343" t="inlineStr">
        <is>
          <t>변표/만점</t>
        </is>
      </c>
      <c r="Q1400" s="342" t="inlineStr">
        <is>
          <t>2과목</t>
        </is>
      </c>
      <c r="R1400" s="344" t="n">
        <v>30</v>
      </c>
      <c r="S1400" s="345" t="n">
        <v>30</v>
      </c>
      <c r="T1400" s="362" t="n">
        <v>20</v>
      </c>
      <c r="U1400" s="361" t="n">
        <v>77.67</v>
      </c>
      <c r="V1400" s="346" t="n">
        <v>117.2953645065915</v>
      </c>
      <c r="W1400" s="348" t="n">
        <v>117.5958795614146</v>
      </c>
      <c r="X1400" s="347" t="n">
        <v>59.18</v>
      </c>
      <c r="Y1400" s="357" t="n">
        <v>61.25</v>
      </c>
      <c r="Z1400" s="365" t="inlineStr">
        <is>
          <t>2등급</t>
        </is>
      </c>
      <c r="AA1400" s="350" t="n">
        <v>138</v>
      </c>
      <c r="AB1400" s="349" t="inlineStr">
        <is>
          <t>만점</t>
        </is>
      </c>
      <c r="AC1400" s="350" t="n">
        <v>10</v>
      </c>
      <c r="AD1400" s="349" t="inlineStr">
        <is>
          <t>만점</t>
        </is>
      </c>
      <c r="AE1400" s="364" t="n">
        <v>0</v>
      </c>
      <c r="AF1400" s="366" t="n">
        <v>0</v>
      </c>
      <c r="AG1400" s="363" t="n">
        <v>0</v>
      </c>
      <c r="AH1400" s="635" t="inlineStr"/>
      <c r="AL1400" s="487" t="inlineStr">
        <is>
          <t>한국외국어대 폴란드학과</t>
        </is>
      </c>
      <c r="AM1400" s="477" t="inlineStr">
        <is>
          <t>통합</t>
        </is>
      </c>
      <c r="AN1400" s="637" t="n">
        <v>100</v>
      </c>
      <c r="AO1400" s="478" t="n">
        <v>-1570</v>
      </c>
      <c r="AP1400" s="463" t="n">
        <v>-706</v>
      </c>
      <c r="AQ1400" s="479" t="n">
        <v>-864</v>
      </c>
      <c r="AR1400" s="476" t="inlineStr">
        <is>
          <t>19.34 → 18.29</t>
        </is>
      </c>
      <c r="BA1400" s="313" t="inlineStr">
        <is>
          <t>통합인문608</t>
        </is>
      </c>
    </row>
    <row r="1401" ht="16.5" customHeight="1" s="671">
      <c r="B1401" s="367" t="inlineStr">
        <is>
          <t>19.36</t>
        </is>
      </c>
      <c r="C1401" s="351" t="inlineStr">
        <is>
          <t>42,011</t>
        </is>
      </c>
      <c r="D1401" s="727" t="n">
        <v>-1570</v>
      </c>
      <c r="E1401" s="352" t="inlineStr">
        <is>
          <t>352.93</t>
        </is>
      </c>
      <c r="F1401" s="341" t="n">
        <v>77.65000000000001</v>
      </c>
      <c r="G1401" s="355" t="inlineStr">
        <is>
          <t>352.89</t>
        </is>
      </c>
      <c r="H1401" s="356" t="inlineStr">
        <is>
          <t>358.75</t>
        </is>
      </c>
      <c r="I1401" s="354" t="inlineStr">
        <is>
          <t>경북대</t>
        </is>
      </c>
      <c r="J1401" s="340" t="inlineStr">
        <is>
          <t>지구시스템과학부</t>
        </is>
      </c>
      <c r="K1401" s="339" t="inlineStr">
        <is>
          <t>자연</t>
        </is>
      </c>
      <c r="L1401" s="357" t="n">
        <v>10</v>
      </c>
      <c r="M1401" s="358" t="inlineStr">
        <is>
          <t xml:space="preserve">646.43 / </t>
        </is>
      </c>
      <c r="N1401" s="359" t="n">
        <v>1000</v>
      </c>
      <c r="O1401" s="360" t="inlineStr">
        <is>
          <t>표점</t>
        </is>
      </c>
      <c r="P1401" s="343" t="inlineStr">
        <is>
          <t>변표</t>
        </is>
      </c>
      <c r="Q1401" s="342" t="inlineStr">
        <is>
          <t>2과목</t>
        </is>
      </c>
      <c r="R1401" s="344" t="n">
        <v>25</v>
      </c>
      <c r="S1401" s="345" t="n">
        <v>38</v>
      </c>
      <c r="T1401" s="362" t="n">
        <v>25</v>
      </c>
      <c r="U1401" s="361" t="n">
        <v>77.65000000000001</v>
      </c>
      <c r="V1401" s="346" t="n">
        <v>117.2798098024872</v>
      </c>
      <c r="W1401" s="348" t="n">
        <v>117.5820531577664</v>
      </c>
      <c r="X1401" s="347" t="n">
        <v>59.01</v>
      </c>
      <c r="Y1401" s="357" t="n">
        <v>59.25</v>
      </c>
      <c r="Z1401" s="365" t="inlineStr">
        <is>
          <t>2등급</t>
        </is>
      </c>
      <c r="AA1401" s="350" t="n">
        <v>121.25</v>
      </c>
      <c r="AB1401" s="349" t="inlineStr">
        <is>
          <t>만점</t>
        </is>
      </c>
      <c r="AC1401" s="350" t="n">
        <v>10</v>
      </c>
      <c r="AD1401" s="349" t="inlineStr">
        <is>
          <t>만점</t>
        </is>
      </c>
      <c r="AE1401" s="364" t="n">
        <v>0</v>
      </c>
      <c r="AF1401" s="366" t="n">
        <v>0</v>
      </c>
      <c r="AG1401" s="363" t="n">
        <v>0</v>
      </c>
      <c r="AH1401" s="635" t="inlineStr"/>
      <c r="AL1401" s="487" t="inlineStr">
        <is>
          <t>경북대 지구시스템과학부</t>
        </is>
      </c>
      <c r="AM1401" s="477" t="inlineStr">
        <is>
          <t>자연</t>
        </is>
      </c>
      <c r="AN1401" s="637" t="n">
        <v>100</v>
      </c>
      <c r="AO1401" s="478" t="n">
        <v>-1570</v>
      </c>
      <c r="AP1401" s="463" t="n">
        <v>-1570</v>
      </c>
      <c r="AQ1401" s="479" t="n">
        <v>0</v>
      </c>
      <c r="AR1401" s="476" t="inlineStr">
        <is>
          <t>19.37 → 17.92</t>
        </is>
      </c>
      <c r="BA1401" s="313" t="inlineStr">
        <is>
          <t>자연780</t>
        </is>
      </c>
    </row>
    <row r="1402" ht="16.5" customHeight="1" s="671">
      <c r="B1402" s="367" t="inlineStr">
        <is>
          <t>19.39</t>
        </is>
      </c>
      <c r="C1402" s="351" t="inlineStr">
        <is>
          <t>42,076</t>
        </is>
      </c>
      <c r="D1402" s="727" t="n">
        <v>-1570</v>
      </c>
      <c r="E1402" s="352" t="inlineStr"/>
      <c r="F1402" s="341" t="n">
        <v>77.63</v>
      </c>
      <c r="G1402" s="355" t="inlineStr">
        <is>
          <t>352.85</t>
        </is>
      </c>
      <c r="H1402" s="356" t="inlineStr">
        <is>
          <t>358.71</t>
        </is>
      </c>
      <c r="I1402" s="354" t="inlineStr">
        <is>
          <t>경기대</t>
        </is>
      </c>
      <c r="J1402" s="340" t="inlineStr">
        <is>
          <t>AI컴퓨터공학부 인공지능전공</t>
        </is>
      </c>
      <c r="K1402" s="339" t="inlineStr">
        <is>
          <t>자연</t>
        </is>
      </c>
      <c r="L1402" s="357" t="n">
        <v>10</v>
      </c>
      <c r="M1402" s="358" t="inlineStr">
        <is>
          <t xml:space="preserve">81.7 / </t>
        </is>
      </c>
      <c r="N1402" s="359" t="n">
        <v>100</v>
      </c>
      <c r="O1402" s="360" t="inlineStr">
        <is>
          <t>백분위</t>
        </is>
      </c>
      <c r="P1402" s="343" t="inlineStr">
        <is>
          <t>백분위</t>
        </is>
      </c>
      <c r="Q1402" s="342" t="inlineStr">
        <is>
          <t>1과목</t>
        </is>
      </c>
      <c r="R1402" s="344" t="n">
        <v>30</v>
      </c>
      <c r="S1402" s="345" t="n">
        <v>35</v>
      </c>
      <c r="T1402" s="362" t="n">
        <v>15</v>
      </c>
      <c r="U1402" s="361" t="n">
        <v>77.63</v>
      </c>
      <c r="V1402" s="346" t="n">
        <v>117.265625</v>
      </c>
      <c r="W1402" s="348" t="n">
        <v>117.5694444444444</v>
      </c>
      <c r="X1402" s="347" t="n">
        <v>59.01</v>
      </c>
      <c r="Y1402" s="357" t="inlineStr"/>
      <c r="Z1402" s="365" t="inlineStr">
        <is>
          <t>2등급</t>
        </is>
      </c>
      <c r="AA1402" s="350" t="n">
        <v>19.6</v>
      </c>
      <c r="AB1402" s="349" t="inlineStr">
        <is>
          <t>만점</t>
        </is>
      </c>
      <c r="AC1402" s="350" t="n">
        <v>0</v>
      </c>
      <c r="AD1402" s="349" t="inlineStr">
        <is>
          <t>만점</t>
        </is>
      </c>
      <c r="AE1402" s="364" t="n">
        <v>0</v>
      </c>
      <c r="AF1402" s="366" t="n">
        <v>0</v>
      </c>
      <c r="AG1402" s="363" t="n">
        <v>0</v>
      </c>
      <c r="AH1402" s="635" t="inlineStr"/>
      <c r="AL1402" s="487" t="inlineStr">
        <is>
          <t>경기대 AI컴퓨터공학부 인공지능전공</t>
        </is>
      </c>
      <c r="AM1402" s="477" t="inlineStr">
        <is>
          <t>자연</t>
        </is>
      </c>
      <c r="AN1402" s="637" t="n">
        <v>100</v>
      </c>
      <c r="AO1402" s="478" t="n">
        <v>-1570</v>
      </c>
      <c r="AP1402" s="463" t="n">
        <v>-1570</v>
      </c>
      <c r="AQ1402" s="479" t="n">
        <v>0</v>
      </c>
      <c r="AR1402" s="476" t="inlineStr">
        <is>
          <t>19.39 → 17.94</t>
        </is>
      </c>
      <c r="BA1402" s="313" t="inlineStr">
        <is>
          <t>자연781</t>
        </is>
      </c>
    </row>
    <row r="1403" ht="16.5" customHeight="1" s="671">
      <c r="B1403" s="367" t="inlineStr">
        <is>
          <t>19.19</t>
        </is>
      </c>
      <c r="C1403" s="351" t="inlineStr">
        <is>
          <t>41,642</t>
        </is>
      </c>
      <c r="D1403" s="727" t="n">
        <v>-1570</v>
      </c>
      <c r="E1403" s="352" t="inlineStr"/>
      <c r="F1403" s="341" t="n">
        <v>77.61</v>
      </c>
      <c r="G1403" s="355" t="inlineStr">
        <is>
          <t>353.15</t>
        </is>
      </c>
      <c r="H1403" s="356" t="inlineStr">
        <is>
          <t>358.72</t>
        </is>
      </c>
      <c r="I1403" s="354" t="inlineStr">
        <is>
          <t>부산대</t>
        </is>
      </c>
      <c r="J1403" s="340" t="inlineStr">
        <is>
          <t>심리학과</t>
        </is>
      </c>
      <c r="K1403" s="339" t="inlineStr">
        <is>
          <t>통합</t>
        </is>
      </c>
      <c r="L1403" s="357" t="n">
        <v>16</v>
      </c>
      <c r="M1403" s="358" t="inlineStr">
        <is>
          <t xml:space="preserve">678.75 / </t>
        </is>
      </c>
      <c r="N1403" s="359" t="n">
        <v>1000</v>
      </c>
      <c r="O1403" s="360" t="inlineStr">
        <is>
          <t>표점</t>
        </is>
      </c>
      <c r="P1403" s="343" t="inlineStr">
        <is>
          <t>표점</t>
        </is>
      </c>
      <c r="Q1403" s="342" t="inlineStr">
        <is>
          <t>2과목</t>
        </is>
      </c>
      <c r="R1403" s="344" t="n">
        <v>30</v>
      </c>
      <c r="S1403" s="345" t="n">
        <v>25</v>
      </c>
      <c r="T1403" s="362" t="n">
        <v>25</v>
      </c>
      <c r="U1403" s="361" t="n">
        <v>77.61</v>
      </c>
      <c r="V1403" s="346" t="n">
        <v>117.2580484404536</v>
      </c>
      <c r="W1403" s="348" t="n">
        <v>117.5627097248477</v>
      </c>
      <c r="X1403" s="347" t="n">
        <v>59.16</v>
      </c>
      <c r="Y1403" s="357" t="inlineStr"/>
      <c r="Z1403" s="365" t="inlineStr">
        <is>
          <t>2등급</t>
        </is>
      </c>
      <c r="AA1403" s="350" t="n">
        <v>198</v>
      </c>
      <c r="AB1403" s="349" t="inlineStr">
        <is>
          <t>만점</t>
        </is>
      </c>
      <c r="AC1403" s="350" t="n">
        <v>10</v>
      </c>
      <c r="AD1403" s="349" t="inlineStr">
        <is>
          <t>만점</t>
        </is>
      </c>
      <c r="AE1403" s="364" t="n">
        <v>0</v>
      </c>
      <c r="AF1403" s="366" t="n">
        <v>0</v>
      </c>
      <c r="AG1403" s="363" t="n">
        <v>0</v>
      </c>
      <c r="AH1403" s="635" t="inlineStr"/>
      <c r="AL1403" s="487" t="inlineStr">
        <is>
          <t>부산대 심리학과</t>
        </is>
      </c>
      <c r="AM1403" s="477" t="inlineStr">
        <is>
          <t>통합</t>
        </is>
      </c>
      <c r="AN1403" s="637" t="n">
        <v>100</v>
      </c>
      <c r="AO1403" s="478" t="n">
        <v>-1570</v>
      </c>
      <c r="AP1403" s="463" t="n">
        <v>-706</v>
      </c>
      <c r="AQ1403" s="479" t="n">
        <v>-864</v>
      </c>
      <c r="AR1403" s="476" t="inlineStr">
        <is>
          <t>19.40 → 18.35</t>
        </is>
      </c>
      <c r="BA1403" s="313" t="inlineStr">
        <is>
          <t>통합인문609</t>
        </is>
      </c>
    </row>
    <row r="1404" ht="16.5" customHeight="1" s="671">
      <c r="B1404" s="367" t="inlineStr">
        <is>
          <t>19.43</t>
        </is>
      </c>
      <c r="C1404" s="351" t="inlineStr">
        <is>
          <t>42,163</t>
        </is>
      </c>
      <c r="D1404" s="727" t="n">
        <v>-1570</v>
      </c>
      <c r="E1404" s="352" t="inlineStr">
        <is>
          <t>353.00</t>
        </is>
      </c>
      <c r="F1404" s="341" t="n">
        <v>77.59</v>
      </c>
      <c r="G1404" s="355" t="inlineStr">
        <is>
          <t>352.78</t>
        </is>
      </c>
      <c r="H1404" s="356" t="inlineStr">
        <is>
          <t>358.65</t>
        </is>
      </c>
      <c r="I1404" s="354" t="inlineStr">
        <is>
          <t>성신여대</t>
        </is>
      </c>
      <c r="J1404" s="340" t="inlineStr">
        <is>
          <t>청정신소재공학과</t>
        </is>
      </c>
      <c r="K1404" s="339" t="inlineStr">
        <is>
          <t>자연</t>
        </is>
      </c>
      <c r="L1404" s="357" t="n">
        <v>10</v>
      </c>
      <c r="M1404" s="358" t="inlineStr">
        <is>
          <t xml:space="preserve">417.1 / </t>
        </is>
      </c>
      <c r="N1404" s="359" t="n">
        <v>500</v>
      </c>
      <c r="O1404" s="360" t="inlineStr">
        <is>
          <t>백분위</t>
        </is>
      </c>
      <c r="P1404" s="343" t="inlineStr">
        <is>
          <t>백분위</t>
        </is>
      </c>
      <c r="Q1404" s="342" t="inlineStr">
        <is>
          <t>2과목</t>
        </is>
      </c>
      <c r="R1404" s="344" t="n">
        <v>20</v>
      </c>
      <c r="S1404" s="345" t="n">
        <v>30</v>
      </c>
      <c r="T1404" s="362" t="n">
        <v>30</v>
      </c>
      <c r="U1404" s="361" t="n">
        <v>77.59</v>
      </c>
      <c r="V1404" s="346" t="n">
        <v>117.2408536585366</v>
      </c>
      <c r="W1404" s="348" t="n">
        <v>117.5474254742548</v>
      </c>
      <c r="X1404" s="347" t="n">
        <v>59</v>
      </c>
      <c r="Y1404" s="357" t="inlineStr"/>
      <c r="Z1404" s="365" t="inlineStr">
        <is>
          <t>2등급</t>
        </is>
      </c>
      <c r="AA1404" s="350" t="n">
        <v>97</v>
      </c>
      <c r="AB1404" s="349" t="inlineStr">
        <is>
          <t>만점</t>
        </is>
      </c>
      <c r="AC1404" s="350" t="n">
        <v>2</v>
      </c>
      <c r="AD1404" s="349" t="inlineStr">
        <is>
          <t>만점</t>
        </is>
      </c>
      <c r="AE1404" s="364" t="n">
        <v>0</v>
      </c>
      <c r="AF1404" s="366" t="n">
        <v>7.759</v>
      </c>
      <c r="AG1404" s="363" t="n">
        <v>0</v>
      </c>
      <c r="AH1404" s="635" t="inlineStr">
        <is>
          <t xml:space="preserve"> 과탐 상위한과목 백분위10%를 환산점수에 더함</t>
        </is>
      </c>
      <c r="AL1404" s="487" t="inlineStr">
        <is>
          <t>성신여대 청정신소재공학과</t>
        </is>
      </c>
      <c r="AM1404" s="477" t="inlineStr">
        <is>
          <t>자연</t>
        </is>
      </c>
      <c r="AN1404" s="637" t="n">
        <v>100</v>
      </c>
      <c r="AO1404" s="478" t="n">
        <v>-1570</v>
      </c>
      <c r="AP1404" s="463" t="n">
        <v>-1570</v>
      </c>
      <c r="AQ1404" s="479" t="n">
        <v>0</v>
      </c>
      <c r="AR1404" s="476" t="inlineStr">
        <is>
          <t>19.44 → 17.99</t>
        </is>
      </c>
      <c r="BA1404" s="313" t="inlineStr">
        <is>
          <t>자연782</t>
        </is>
      </c>
    </row>
    <row r="1405" ht="16.5" customHeight="1" s="671">
      <c r="B1405" s="367" t="inlineStr">
        <is>
          <t>19.45</t>
        </is>
      </c>
      <c r="C1405" s="351" t="inlineStr">
        <is>
          <t>42,207</t>
        </is>
      </c>
      <c r="D1405" s="727" t="n">
        <v>-1570</v>
      </c>
      <c r="E1405" s="352" t="inlineStr"/>
      <c r="F1405" s="341" t="n">
        <v>77.56999999999999</v>
      </c>
      <c r="G1405" s="355" t="inlineStr">
        <is>
          <t>352.75</t>
        </is>
      </c>
      <c r="H1405" s="356" t="inlineStr">
        <is>
          <t>358.62</t>
        </is>
      </c>
      <c r="I1405" s="354" t="inlineStr">
        <is>
          <t>부산대</t>
        </is>
      </c>
      <c r="J1405" s="340" t="inlineStr">
        <is>
          <t>나노메카트로닉스공학과</t>
        </is>
      </c>
      <c r="K1405" s="339" t="inlineStr">
        <is>
          <t>자연</t>
        </is>
      </c>
      <c r="L1405" s="357" t="n">
        <v>16</v>
      </c>
      <c r="M1405" s="358" t="inlineStr">
        <is>
          <t xml:space="preserve">678.5 / </t>
        </is>
      </c>
      <c r="N1405" s="359" t="n">
        <v>1000</v>
      </c>
      <c r="O1405" s="360" t="inlineStr">
        <is>
          <t>표점</t>
        </is>
      </c>
      <c r="P1405" s="343" t="inlineStr">
        <is>
          <t>표점</t>
        </is>
      </c>
      <c r="Q1405" s="342" t="inlineStr">
        <is>
          <t>2과목</t>
        </is>
      </c>
      <c r="R1405" s="344" t="n">
        <v>20</v>
      </c>
      <c r="S1405" s="345" t="n">
        <v>30</v>
      </c>
      <c r="T1405" s="362" t="n">
        <v>30</v>
      </c>
      <c r="U1405" s="361" t="n">
        <v>77.56999999999999</v>
      </c>
      <c r="V1405" s="346" t="n">
        <v>117.2289592450004</v>
      </c>
      <c r="W1405" s="348" t="n">
        <v>117.5368526622226</v>
      </c>
      <c r="X1405" s="347" t="n">
        <v>58.99</v>
      </c>
      <c r="Y1405" s="357" t="inlineStr"/>
      <c r="Z1405" s="365" t="inlineStr">
        <is>
          <t>2등급</t>
        </is>
      </c>
      <c r="AA1405" s="350" t="n">
        <v>198</v>
      </c>
      <c r="AB1405" s="349" t="inlineStr">
        <is>
          <t>만점</t>
        </is>
      </c>
      <c r="AC1405" s="350" t="n">
        <v>10</v>
      </c>
      <c r="AD1405" s="349" t="inlineStr">
        <is>
          <t>만점</t>
        </is>
      </c>
      <c r="AE1405" s="364" t="n">
        <v>0</v>
      </c>
      <c r="AF1405" s="366" t="n">
        <v>0</v>
      </c>
      <c r="AG1405" s="363" t="n">
        <v>0</v>
      </c>
      <c r="AH1405" s="635" t="inlineStr"/>
      <c r="AL1405" s="487" t="inlineStr">
        <is>
          <t>부산대 나노메카트로닉스공학과</t>
        </is>
      </c>
      <c r="AM1405" s="477" t="inlineStr">
        <is>
          <t>자연</t>
        </is>
      </c>
      <c r="AN1405" s="637" t="n">
        <v>100</v>
      </c>
      <c r="AO1405" s="478" t="n">
        <v>-1570</v>
      </c>
      <c r="AP1405" s="463" t="n">
        <v>-1570</v>
      </c>
      <c r="AQ1405" s="479" t="n">
        <v>0</v>
      </c>
      <c r="AR1405" s="476" t="inlineStr">
        <is>
          <t>19.46 → 18.01</t>
        </is>
      </c>
      <c r="BA1405" s="313" t="inlineStr">
        <is>
          <t>자연783</t>
        </is>
      </c>
    </row>
    <row r="1406" ht="16.5" customHeight="1" s="671">
      <c r="B1406" s="367" t="inlineStr">
        <is>
          <t>19.45</t>
        </is>
      </c>
      <c r="C1406" s="351" t="inlineStr">
        <is>
          <t>42,207</t>
        </is>
      </c>
      <c r="D1406" s="727" t="n">
        <v>-1570</v>
      </c>
      <c r="E1406" s="352" t="inlineStr"/>
      <c r="F1406" s="341" t="n">
        <v>77.56999999999999</v>
      </c>
      <c r="G1406" s="355" t="inlineStr">
        <is>
          <t>353.07</t>
        </is>
      </c>
      <c r="H1406" s="356" t="inlineStr">
        <is>
          <t>358.64</t>
        </is>
      </c>
      <c r="I1406" s="354" t="inlineStr">
        <is>
          <t>광운대</t>
        </is>
      </c>
      <c r="J1406" s="340" t="inlineStr">
        <is>
          <t>영어산업학과</t>
        </is>
      </c>
      <c r="K1406" s="339" t="inlineStr">
        <is>
          <t>통합</t>
        </is>
      </c>
      <c r="L1406" s="357" t="n">
        <v>9</v>
      </c>
      <c r="M1406" s="358" t="inlineStr">
        <is>
          <t xml:space="preserve">679.28 / </t>
        </is>
      </c>
      <c r="N1406" s="359" t="n">
        <v>1000</v>
      </c>
      <c r="O1406" s="360" t="inlineStr">
        <is>
          <t>표점</t>
        </is>
      </c>
      <c r="P1406" s="343" t="inlineStr">
        <is>
          <t>변표</t>
        </is>
      </c>
      <c r="Q1406" s="342" t="inlineStr">
        <is>
          <t>2과목</t>
        </is>
      </c>
      <c r="R1406" s="344" t="n">
        <v>30</v>
      </c>
      <c r="S1406" s="345" t="n">
        <v>25</v>
      </c>
      <c r="T1406" s="362" t="n">
        <v>25</v>
      </c>
      <c r="U1406" s="361" t="n">
        <v>77.56999999999999</v>
      </c>
      <c r="V1406" s="346" t="n">
        <v>117.2295589026358</v>
      </c>
      <c r="W1406" s="348" t="n">
        <v>117.5373856912318</v>
      </c>
      <c r="X1406" s="347" t="n">
        <v>59.15</v>
      </c>
      <c r="Y1406" s="357" t="n">
        <v>59.41</v>
      </c>
      <c r="Z1406" s="365" t="inlineStr">
        <is>
          <t>2등급</t>
        </is>
      </c>
      <c r="AA1406" s="350" t="n">
        <v>198</v>
      </c>
      <c r="AB1406" s="349" t="inlineStr">
        <is>
          <t>만점</t>
        </is>
      </c>
      <c r="AC1406" s="350" t="n">
        <v>10</v>
      </c>
      <c r="AD1406" s="349" t="inlineStr">
        <is>
          <t>만점</t>
        </is>
      </c>
      <c r="AE1406" s="364" t="n">
        <v>0</v>
      </c>
      <c r="AF1406" s="366" t="n">
        <v>0</v>
      </c>
      <c r="AG1406" s="363" t="n">
        <v>0</v>
      </c>
      <c r="AH1406" s="635" t="inlineStr"/>
      <c r="AL1406" s="487" t="inlineStr">
        <is>
          <t>광운대 영어산업학과</t>
        </is>
      </c>
      <c r="AM1406" s="477" t="inlineStr">
        <is>
          <t>통합</t>
        </is>
      </c>
      <c r="AN1406" s="637" t="n">
        <v>100</v>
      </c>
      <c r="AO1406" s="478" t="n">
        <v>-1570</v>
      </c>
      <c r="AP1406" s="463" t="n">
        <v>-706</v>
      </c>
      <c r="AQ1406" s="479" t="n">
        <v>-864</v>
      </c>
      <c r="AR1406" s="476" t="inlineStr">
        <is>
          <t>19.46 → 18.41</t>
        </is>
      </c>
      <c r="BA1406" s="313" t="inlineStr">
        <is>
          <t>자연784</t>
        </is>
      </c>
    </row>
    <row r="1407" ht="16.5" customHeight="1" s="671">
      <c r="B1407" s="367" t="inlineStr">
        <is>
          <t>19.45</t>
        </is>
      </c>
      <c r="C1407" s="351" t="inlineStr">
        <is>
          <t>42,207</t>
        </is>
      </c>
      <c r="D1407" s="727" t="n">
        <v>-1570</v>
      </c>
      <c r="E1407" s="352" t="inlineStr">
        <is>
          <t>352.75</t>
        </is>
      </c>
      <c r="F1407" s="341" t="n">
        <v>77.56999999999999</v>
      </c>
      <c r="G1407" s="355" t="inlineStr">
        <is>
          <t>352.75</t>
        </is>
      </c>
      <c r="H1407" s="356" t="inlineStr">
        <is>
          <t>358.62</t>
        </is>
      </c>
      <c r="I1407" s="354" t="inlineStr">
        <is>
          <t>한국외국어대</t>
        </is>
      </c>
      <c r="J1407" s="340" t="inlineStr">
        <is>
          <t>전자물리학과</t>
        </is>
      </c>
      <c r="K1407" s="339" t="inlineStr">
        <is>
          <t>자연</t>
        </is>
      </c>
      <c r="L1407" s="357" t="n">
        <v>13</v>
      </c>
      <c r="M1407" s="358" t="inlineStr">
        <is>
          <t xml:space="preserve">611.9 / </t>
        </is>
      </c>
      <c r="N1407" s="359" t="n">
        <v>700</v>
      </c>
      <c r="O1407" s="360" t="inlineStr">
        <is>
          <t>표점/만점</t>
        </is>
      </c>
      <c r="P1407" s="343" t="inlineStr">
        <is>
          <t>변표/만점</t>
        </is>
      </c>
      <c r="Q1407" s="342" t="inlineStr">
        <is>
          <t>2과목</t>
        </is>
      </c>
      <c r="R1407" s="344" t="n">
        <v>20</v>
      </c>
      <c r="S1407" s="345" t="n">
        <v>35</v>
      </c>
      <c r="T1407" s="362" t="n">
        <v>30</v>
      </c>
      <c r="U1407" s="361" t="n">
        <v>77.56999999999999</v>
      </c>
      <c r="V1407" s="346" t="n">
        <v>117.2290816124302</v>
      </c>
      <c r="W1407" s="348" t="n">
        <v>117.5369614332712</v>
      </c>
      <c r="X1407" s="347" t="n">
        <v>58.99</v>
      </c>
      <c r="Y1407" s="357" t="n">
        <v>61.22</v>
      </c>
      <c r="Z1407" s="365" t="inlineStr">
        <is>
          <t>2등급</t>
        </is>
      </c>
      <c r="AA1407" s="350" t="n">
        <v>104.5</v>
      </c>
      <c r="AB1407" s="349" t="inlineStr">
        <is>
          <t>만점</t>
        </is>
      </c>
      <c r="AC1407" s="350" t="n">
        <v>0</v>
      </c>
      <c r="AD1407" s="349" t="inlineStr">
        <is>
          <t>만점</t>
        </is>
      </c>
      <c r="AE1407" s="364" t="n">
        <v>0</v>
      </c>
      <c r="AF1407" s="366" t="n">
        <v>0</v>
      </c>
      <c r="AG1407" s="363" t="n">
        <v>0</v>
      </c>
      <c r="AH1407" s="635" t="inlineStr"/>
      <c r="AL1407" s="487" t="inlineStr">
        <is>
          <t>한국외국어대 전자물리학과</t>
        </is>
      </c>
      <c r="AM1407" s="477" t="inlineStr">
        <is>
          <t>자연</t>
        </is>
      </c>
      <c r="AN1407" s="637" t="n">
        <v>100</v>
      </c>
      <c r="AO1407" s="478" t="n">
        <v>-1570</v>
      </c>
      <c r="AP1407" s="463" t="n">
        <v>-1570</v>
      </c>
      <c r="AQ1407" s="479" t="n">
        <v>0</v>
      </c>
      <c r="AR1407" s="476" t="inlineStr">
        <is>
          <t>19.46 → 18.01</t>
        </is>
      </c>
      <c r="BA1407" s="313" t="inlineStr">
        <is>
          <t>통합인문610</t>
        </is>
      </c>
    </row>
    <row r="1408" ht="16.5" customHeight="1" s="671">
      <c r="B1408" s="367" t="inlineStr">
        <is>
          <t>19.47</t>
        </is>
      </c>
      <c r="C1408" s="351" t="inlineStr">
        <is>
          <t>42,250</t>
        </is>
      </c>
      <c r="D1408" s="727" t="n">
        <v>-1570</v>
      </c>
      <c r="E1408" s="352" t="inlineStr"/>
      <c r="F1408" s="341" t="n">
        <v>77.55</v>
      </c>
      <c r="G1408" s="355" t="inlineStr">
        <is>
          <t>353.04</t>
        </is>
      </c>
      <c r="H1408" s="356" t="inlineStr">
        <is>
          <t>358.60</t>
        </is>
      </c>
      <c r="I1408" s="354" t="inlineStr">
        <is>
          <t>광운대</t>
        </is>
      </c>
      <c r="J1408" s="340" t="inlineStr">
        <is>
          <t>자율전공학부(인문)</t>
        </is>
      </c>
      <c r="K1408" s="339" t="inlineStr">
        <is>
          <t>통합</t>
        </is>
      </c>
      <c r="L1408" s="357" t="n">
        <v>142</v>
      </c>
      <c r="M1408" s="358" t="inlineStr">
        <is>
          <t xml:space="preserve">679.24 / </t>
        </is>
      </c>
      <c r="N1408" s="359" t="n">
        <v>1000</v>
      </c>
      <c r="O1408" s="360" t="inlineStr">
        <is>
          <t>표점</t>
        </is>
      </c>
      <c r="P1408" s="343" t="inlineStr">
        <is>
          <t>변표</t>
        </is>
      </c>
      <c r="Q1408" s="342" t="inlineStr">
        <is>
          <t>2과목</t>
        </is>
      </c>
      <c r="R1408" s="344" t="n">
        <v>30</v>
      </c>
      <c r="S1408" s="345" t="n">
        <v>25</v>
      </c>
      <c r="T1408" s="362" t="n">
        <v>25</v>
      </c>
      <c r="U1408" s="361" t="n">
        <v>77.55</v>
      </c>
      <c r="V1408" s="346" t="n">
        <v>117.2198762775686</v>
      </c>
      <c r="W1408" s="348" t="n">
        <v>117.5287789133943</v>
      </c>
      <c r="X1408" s="347" t="n">
        <v>59.15</v>
      </c>
      <c r="Y1408" s="357" t="n">
        <v>59.4</v>
      </c>
      <c r="Z1408" s="365" t="inlineStr">
        <is>
          <t>2등급</t>
        </is>
      </c>
      <c r="AA1408" s="350" t="n">
        <v>198</v>
      </c>
      <c r="AB1408" s="349" t="inlineStr">
        <is>
          <t>만점</t>
        </is>
      </c>
      <c r="AC1408" s="350" t="n">
        <v>10</v>
      </c>
      <c r="AD1408" s="349" t="inlineStr">
        <is>
          <t>만점</t>
        </is>
      </c>
      <c r="AE1408" s="364" t="n">
        <v>0</v>
      </c>
      <c r="AF1408" s="366" t="n">
        <v>0</v>
      </c>
      <c r="AG1408" s="363" t="n">
        <v>0</v>
      </c>
      <c r="AH1408" s="635" t="inlineStr"/>
      <c r="AL1408" s="487" t="inlineStr">
        <is>
          <t>광운대 자율전공학부(인문)</t>
        </is>
      </c>
      <c r="AM1408" s="477" t="inlineStr">
        <is>
          <t>통합</t>
        </is>
      </c>
      <c r="AN1408" s="637" t="n">
        <v>100</v>
      </c>
      <c r="AO1408" s="478" t="n">
        <v>-1570</v>
      </c>
      <c r="AP1408" s="463" t="n">
        <v>-706</v>
      </c>
      <c r="AQ1408" s="479" t="n">
        <v>-864</v>
      </c>
      <c r="AR1408" s="476" t="inlineStr">
        <is>
          <t>19.48 → 18.43</t>
        </is>
      </c>
      <c r="BA1408" s="313" t="inlineStr">
        <is>
          <t>자연785</t>
        </is>
      </c>
    </row>
    <row r="1409" ht="16.5" customHeight="1" s="671">
      <c r="B1409" s="367" t="inlineStr">
        <is>
          <t>19.29</t>
        </is>
      </c>
      <c r="C1409" s="351" t="inlineStr">
        <is>
          <t>41,859</t>
        </is>
      </c>
      <c r="D1409" s="727" t="n">
        <v>-1570</v>
      </c>
      <c r="E1409" s="352" t="inlineStr">
        <is>
          <t>352.72</t>
        </is>
      </c>
      <c r="F1409" s="341" t="n">
        <v>77.53</v>
      </c>
      <c r="G1409" s="355" t="inlineStr">
        <is>
          <t>353.00</t>
        </is>
      </c>
      <c r="H1409" s="356" t="inlineStr">
        <is>
          <t>358.56</t>
        </is>
      </c>
      <c r="I1409" s="354" t="inlineStr">
        <is>
          <t>춘천교대</t>
        </is>
      </c>
      <c r="J1409" s="340" t="inlineStr">
        <is>
          <t>일반학생</t>
        </is>
      </c>
      <c r="K1409" s="339" t="inlineStr">
        <is>
          <t>통합</t>
        </is>
      </c>
      <c r="L1409" s="357" t="n">
        <v>171</v>
      </c>
      <c r="M1409" s="358" t="inlineStr">
        <is>
          <t xml:space="preserve">451 / </t>
        </is>
      </c>
      <c r="N1409" s="359" t="n">
        <v>600</v>
      </c>
      <c r="O1409" s="360" t="inlineStr">
        <is>
          <t>표점</t>
        </is>
      </c>
      <c r="P1409" s="343" t="inlineStr">
        <is>
          <t>표점</t>
        </is>
      </c>
      <c r="Q1409" s="342" t="inlineStr">
        <is>
          <t>2과목</t>
        </is>
      </c>
      <c r="R1409" s="344" t="n">
        <v>33</v>
      </c>
      <c r="S1409" s="345" t="n">
        <v>33</v>
      </c>
      <c r="T1409" s="362" t="n">
        <v>33</v>
      </c>
      <c r="U1409" s="361" t="n">
        <v>77.53</v>
      </c>
      <c r="V1409" s="346" t="n">
        <v>117.2067955768546</v>
      </c>
      <c r="W1409" s="348" t="n">
        <v>117.5171516238707</v>
      </c>
      <c r="X1409" s="347" t="n">
        <v>59.14</v>
      </c>
      <c r="Y1409" s="357" t="inlineStr"/>
      <c r="Z1409" s="365" t="inlineStr">
        <is>
          <t>3등급</t>
        </is>
      </c>
      <c r="AA1409" s="350" t="n">
        <v>88</v>
      </c>
      <c r="AB1409" s="349" t="inlineStr">
        <is>
          <t>만점</t>
        </is>
      </c>
      <c r="AC1409" s="350" t="n">
        <v>10</v>
      </c>
      <c r="AD1409" s="349" t="inlineStr">
        <is>
          <t>만점</t>
        </is>
      </c>
      <c r="AE1409" s="364" t="n">
        <v>0</v>
      </c>
      <c r="AF1409" s="366" t="n">
        <v>0</v>
      </c>
      <c r="AG1409" s="363" t="n">
        <v>0</v>
      </c>
      <c r="AH1409" s="635" t="inlineStr"/>
      <c r="AL1409" s="487" t="inlineStr">
        <is>
          <t>춘천교대 일반학생</t>
        </is>
      </c>
      <c r="AM1409" s="477" t="inlineStr">
        <is>
          <t>통합</t>
        </is>
      </c>
      <c r="AN1409" s="637" t="n">
        <v>100</v>
      </c>
      <c r="AO1409" s="478" t="n">
        <v>-1570</v>
      </c>
      <c r="AP1409" s="463" t="n">
        <v>-706</v>
      </c>
      <c r="AQ1409" s="479" t="n">
        <v>-864</v>
      </c>
      <c r="AR1409" s="476" t="inlineStr">
        <is>
          <t>19.50 → 18.45</t>
        </is>
      </c>
      <c r="BA1409" s="313" t="inlineStr">
        <is>
          <t>자연786</t>
        </is>
      </c>
    </row>
    <row r="1410" ht="16.5" customHeight="1" s="671">
      <c r="B1410" s="367" t="inlineStr">
        <is>
          <t>19.50</t>
        </is>
      </c>
      <c r="C1410" s="351" t="inlineStr">
        <is>
          <t>42,315</t>
        </is>
      </c>
      <c r="D1410" s="727" t="n">
        <v>-1570</v>
      </c>
      <c r="E1410" s="352" t="inlineStr"/>
      <c r="F1410" s="341" t="n">
        <v>77.53</v>
      </c>
      <c r="G1410" s="355" t="inlineStr">
        <is>
          <t>352.68</t>
        </is>
      </c>
      <c r="H1410" s="356" t="inlineStr">
        <is>
          <t>358.55</t>
        </is>
      </c>
      <c r="I1410" s="354" t="inlineStr">
        <is>
          <t>경북대</t>
        </is>
      </c>
      <c r="J1410" s="340" t="inlineStr">
        <is>
          <t>농업토목공학과</t>
        </is>
      </c>
      <c r="K1410" s="339" t="inlineStr">
        <is>
          <t>자연</t>
        </is>
      </c>
      <c r="L1410" s="357" t="n">
        <v>6</v>
      </c>
      <c r="M1410" s="358" t="inlineStr">
        <is>
          <t xml:space="preserve">646.09 / </t>
        </is>
      </c>
      <c r="N1410" s="359" t="n">
        <v>1000</v>
      </c>
      <c r="O1410" s="360" t="inlineStr">
        <is>
          <t>표점</t>
        </is>
      </c>
      <c r="P1410" s="343" t="inlineStr">
        <is>
          <t>변표</t>
        </is>
      </c>
      <c r="Q1410" s="342" t="inlineStr">
        <is>
          <t>2과목</t>
        </is>
      </c>
      <c r="R1410" s="344" t="n">
        <v>25</v>
      </c>
      <c r="S1410" s="345" t="n">
        <v>38</v>
      </c>
      <c r="T1410" s="362" t="n">
        <v>25</v>
      </c>
      <c r="U1410" s="361" t="n">
        <v>77.53</v>
      </c>
      <c r="V1410" s="346" t="n">
        <v>117.2051938551573</v>
      </c>
      <c r="W1410" s="348" t="n">
        <v>117.5157278712509</v>
      </c>
      <c r="X1410" s="347" t="n">
        <v>58.98</v>
      </c>
      <c r="Y1410" s="357" t="n">
        <v>59.2</v>
      </c>
      <c r="Z1410" s="365" t="inlineStr">
        <is>
          <t>2등급</t>
        </is>
      </c>
      <c r="AA1410" s="350" t="n">
        <v>121.25</v>
      </c>
      <c r="AB1410" s="349" t="inlineStr">
        <is>
          <t>만점</t>
        </is>
      </c>
      <c r="AC1410" s="350" t="n">
        <v>10</v>
      </c>
      <c r="AD1410" s="349" t="inlineStr">
        <is>
          <t>만점</t>
        </is>
      </c>
      <c r="AE1410" s="364" t="n">
        <v>0</v>
      </c>
      <c r="AF1410" s="366" t="n">
        <v>0</v>
      </c>
      <c r="AG1410" s="363" t="n">
        <v>0</v>
      </c>
      <c r="AH1410" s="635" t="inlineStr"/>
      <c r="AL1410" s="487" t="inlineStr">
        <is>
          <t>경북대 농업토목공학과</t>
        </is>
      </c>
      <c r="AM1410" s="477" t="inlineStr">
        <is>
          <t>자연</t>
        </is>
      </c>
      <c r="AN1410" s="637" t="n">
        <v>100</v>
      </c>
      <c r="AO1410" s="478" t="n">
        <v>-1570</v>
      </c>
      <c r="AP1410" s="463" t="n">
        <v>-1570</v>
      </c>
      <c r="AQ1410" s="479" t="n">
        <v>0</v>
      </c>
      <c r="AR1410" s="476" t="inlineStr">
        <is>
          <t>19.50 → 18.05</t>
        </is>
      </c>
      <c r="BA1410" s="313" t="inlineStr">
        <is>
          <t>통합인문611</t>
        </is>
      </c>
    </row>
    <row r="1411" ht="16.5" customHeight="1" s="671">
      <c r="B1411" s="367" t="inlineStr">
        <is>
          <t>19.51</t>
        </is>
      </c>
      <c r="C1411" s="351" t="inlineStr">
        <is>
          <t>42,337</t>
        </is>
      </c>
      <c r="D1411" s="727" t="n">
        <v>-1570</v>
      </c>
      <c r="E1411" s="352" t="inlineStr"/>
      <c r="F1411" s="341" t="n">
        <v>77.52</v>
      </c>
      <c r="G1411" s="355" t="inlineStr">
        <is>
          <t>352.66</t>
        </is>
      </c>
      <c r="H1411" s="356" t="inlineStr">
        <is>
          <t>358.53</t>
        </is>
      </c>
      <c r="I1411" s="354" t="inlineStr">
        <is>
          <t>경북대</t>
        </is>
      </c>
      <c r="J1411" s="340" t="inlineStr">
        <is>
          <t>응용화학과</t>
        </is>
      </c>
      <c r="K1411" s="339" t="inlineStr">
        <is>
          <t>자연</t>
        </is>
      </c>
      <c r="L1411" s="357" t="n">
        <v>6</v>
      </c>
      <c r="M1411" s="358" t="inlineStr">
        <is>
          <t xml:space="preserve">646.07 / </t>
        </is>
      </c>
      <c r="N1411" s="359" t="n">
        <v>1000</v>
      </c>
      <c r="O1411" s="360" t="inlineStr">
        <is>
          <t>표점</t>
        </is>
      </c>
      <c r="P1411" s="343" t="inlineStr">
        <is>
          <t>변표</t>
        </is>
      </c>
      <c r="Q1411" s="342" t="inlineStr">
        <is>
          <t>2과목</t>
        </is>
      </c>
      <c r="R1411" s="344" t="n">
        <v>25</v>
      </c>
      <c r="S1411" s="345" t="n">
        <v>38</v>
      </c>
      <c r="T1411" s="362" t="n">
        <v>25</v>
      </c>
      <c r="U1411" s="361" t="n">
        <v>77.52</v>
      </c>
      <c r="V1411" s="346" t="n">
        <v>117.2008046817849</v>
      </c>
      <c r="W1411" s="348" t="n">
        <v>117.5118263838088</v>
      </c>
      <c r="X1411" s="347" t="n">
        <v>58.97</v>
      </c>
      <c r="Y1411" s="357" t="n">
        <v>59.2</v>
      </c>
      <c r="Z1411" s="365" t="inlineStr">
        <is>
          <t>2등급</t>
        </is>
      </c>
      <c r="AA1411" s="350" t="n">
        <v>121.25</v>
      </c>
      <c r="AB1411" s="349" t="inlineStr">
        <is>
          <t>만점</t>
        </is>
      </c>
      <c r="AC1411" s="350" t="n">
        <v>10</v>
      </c>
      <c r="AD1411" s="349" t="inlineStr">
        <is>
          <t>만점</t>
        </is>
      </c>
      <c r="AE1411" s="364" t="n">
        <v>0</v>
      </c>
      <c r="AF1411" s="366" t="n">
        <v>0</v>
      </c>
      <c r="AG1411" s="363" t="n">
        <v>0</v>
      </c>
      <c r="AH1411" s="635" t="inlineStr"/>
      <c r="AL1411" s="487" t="inlineStr">
        <is>
          <t>경북대 응용화학과</t>
        </is>
      </c>
      <c r="AM1411" s="477" t="inlineStr">
        <is>
          <t>자연</t>
        </is>
      </c>
      <c r="AN1411" s="637" t="n">
        <v>100</v>
      </c>
      <c r="AO1411" s="478" t="n">
        <v>-1570</v>
      </c>
      <c r="AP1411" s="463" t="n">
        <v>-1570</v>
      </c>
      <c r="AQ1411" s="479" t="n">
        <v>0</v>
      </c>
      <c r="AR1411" s="476" t="inlineStr">
        <is>
          <t>19.52 → 18.07</t>
        </is>
      </c>
      <c r="BA1411" s="313" t="inlineStr">
        <is>
          <t>자연787</t>
        </is>
      </c>
    </row>
    <row r="1412" ht="16.5" customHeight="1" s="671">
      <c r="B1412" s="367" t="inlineStr">
        <is>
          <t>19.50</t>
        </is>
      </c>
      <c r="C1412" s="351" t="inlineStr">
        <is>
          <t>42,315</t>
        </is>
      </c>
      <c r="D1412" s="727" t="n">
        <v>-1570</v>
      </c>
      <c r="E1412" s="352" t="inlineStr"/>
      <c r="F1412" s="341" t="n">
        <v>77.52</v>
      </c>
      <c r="G1412" s="355" t="inlineStr">
        <is>
          <t>352.67</t>
        </is>
      </c>
      <c r="H1412" s="356" t="inlineStr">
        <is>
          <t>358.54</t>
        </is>
      </c>
      <c r="I1412" s="354" t="inlineStr">
        <is>
          <t>명지대</t>
        </is>
      </c>
      <c r="J1412" s="340" t="inlineStr">
        <is>
          <t>반도체·ICT대학</t>
        </is>
      </c>
      <c r="K1412" s="339" t="inlineStr">
        <is>
          <t>자연</t>
        </is>
      </c>
      <c r="L1412" s="357" t="n">
        <v>139</v>
      </c>
      <c r="M1412" s="358" t="inlineStr">
        <is>
          <t xml:space="preserve">834.7 / </t>
        </is>
      </c>
      <c r="N1412" s="359" t="n">
        <v>1000</v>
      </c>
      <c r="O1412" s="360" t="inlineStr">
        <is>
          <t>백분위</t>
        </is>
      </c>
      <c r="P1412" s="343" t="inlineStr">
        <is>
          <t>백분위</t>
        </is>
      </c>
      <c r="Q1412" s="342" t="inlineStr">
        <is>
          <t>1과목</t>
        </is>
      </c>
      <c r="R1412" s="344" t="n">
        <v>25</v>
      </c>
      <c r="S1412" s="345" t="n">
        <v>35</v>
      </c>
      <c r="T1412" s="362" t="n">
        <v>20</v>
      </c>
      <c r="U1412" s="361" t="n">
        <v>77.52</v>
      </c>
      <c r="V1412" s="346" t="n">
        <v>117.202743902439</v>
      </c>
      <c r="W1412" s="348" t="n">
        <v>117.5135501355014</v>
      </c>
      <c r="X1412" s="347" t="n">
        <v>58.98</v>
      </c>
      <c r="Y1412" s="357" t="inlineStr"/>
      <c r="Z1412" s="365" t="inlineStr">
        <is>
          <t>2등급</t>
        </is>
      </c>
      <c r="AA1412" s="350" t="n">
        <v>196</v>
      </c>
      <c r="AB1412" s="349" t="inlineStr">
        <is>
          <t>만점</t>
        </is>
      </c>
      <c r="AC1412" s="350" t="n">
        <v>3</v>
      </c>
      <c r="AD1412" s="349" t="inlineStr">
        <is>
          <t>만점</t>
        </is>
      </c>
      <c r="AE1412" s="364" t="n">
        <v>0</v>
      </c>
      <c r="AF1412" s="366" t="n">
        <v>15.504</v>
      </c>
      <c r="AG1412" s="363" t="n">
        <v>0</v>
      </c>
      <c r="AH1412" s="635" t="inlineStr">
        <is>
          <t xml:space="preserve"> 과10%</t>
        </is>
      </c>
      <c r="AL1412" s="487" t="inlineStr">
        <is>
          <t>명지대 반도체·ICT대학</t>
        </is>
      </c>
      <c r="AM1412" s="477" t="inlineStr">
        <is>
          <t>자연</t>
        </is>
      </c>
      <c r="AN1412" s="637" t="n">
        <v>100</v>
      </c>
      <c r="AO1412" s="478" t="n">
        <v>-1570</v>
      </c>
      <c r="AP1412" s="463" t="n">
        <v>-1570</v>
      </c>
      <c r="AQ1412" s="479" t="n">
        <v>0</v>
      </c>
      <c r="AR1412" s="476" t="inlineStr">
        <is>
          <t>19.51 → 18.06</t>
        </is>
      </c>
      <c r="BA1412" s="313" t="inlineStr">
        <is>
          <t>통합인문612</t>
        </is>
      </c>
    </row>
    <row r="1413" ht="16.5" customHeight="1" s="671">
      <c r="B1413" s="367" t="inlineStr">
        <is>
          <t>19.52</t>
        </is>
      </c>
      <c r="C1413" s="351" t="inlineStr">
        <is>
          <t>42,358</t>
        </is>
      </c>
      <c r="D1413" s="727" t="n">
        <v>-1570</v>
      </c>
      <c r="E1413" s="352" t="inlineStr"/>
      <c r="F1413" s="341" t="n">
        <v>77.51000000000001</v>
      </c>
      <c r="G1413" s="355" t="inlineStr">
        <is>
          <t>352.65</t>
        </is>
      </c>
      <c r="H1413" s="356" t="inlineStr">
        <is>
          <t>358.52</t>
        </is>
      </c>
      <c r="I1413" s="354" t="inlineStr">
        <is>
          <t>경북대</t>
        </is>
      </c>
      <c r="J1413" s="340" t="inlineStr">
        <is>
          <t>스마트생물산업기계공학과</t>
        </is>
      </c>
      <c r="K1413" s="339" t="inlineStr">
        <is>
          <t>자연</t>
        </is>
      </c>
      <c r="L1413" s="357" t="n">
        <v>7</v>
      </c>
      <c r="M1413" s="358" t="inlineStr">
        <is>
          <t xml:space="preserve">646.05 / </t>
        </is>
      </c>
      <c r="N1413" s="359" t="n">
        <v>1000</v>
      </c>
      <c r="O1413" s="360" t="inlineStr">
        <is>
          <t>표점</t>
        </is>
      </c>
      <c r="P1413" s="343" t="inlineStr">
        <is>
          <t>변표</t>
        </is>
      </c>
      <c r="Q1413" s="342" t="inlineStr">
        <is>
          <t>2과목</t>
        </is>
      </c>
      <c r="R1413" s="344" t="n">
        <v>25</v>
      </c>
      <c r="S1413" s="345" t="n">
        <v>38</v>
      </c>
      <c r="T1413" s="362" t="n">
        <v>25</v>
      </c>
      <c r="U1413" s="361" t="n">
        <v>77.51000000000001</v>
      </c>
      <c r="V1413" s="346" t="n">
        <v>117.1964155084126</v>
      </c>
      <c r="W1413" s="348" t="n">
        <v>117.5079248963667</v>
      </c>
      <c r="X1413" s="347" t="n">
        <v>58.97</v>
      </c>
      <c r="Y1413" s="357" t="n">
        <v>59.19</v>
      </c>
      <c r="Z1413" s="365" t="inlineStr">
        <is>
          <t>2등급</t>
        </is>
      </c>
      <c r="AA1413" s="350" t="n">
        <v>121.25</v>
      </c>
      <c r="AB1413" s="349" t="inlineStr">
        <is>
          <t>만점</t>
        </is>
      </c>
      <c r="AC1413" s="350" t="n">
        <v>10</v>
      </c>
      <c r="AD1413" s="349" t="inlineStr">
        <is>
          <t>만점</t>
        </is>
      </c>
      <c r="AE1413" s="364" t="n">
        <v>0</v>
      </c>
      <c r="AF1413" s="366" t="n">
        <v>0</v>
      </c>
      <c r="AG1413" s="363" t="n">
        <v>0</v>
      </c>
      <c r="AH1413" s="635" t="inlineStr"/>
      <c r="AL1413" s="487" t="inlineStr">
        <is>
          <t>경북대 스마트생물산업기계공학과</t>
        </is>
      </c>
      <c r="AM1413" s="477" t="inlineStr">
        <is>
          <t>자연</t>
        </is>
      </c>
      <c r="AN1413" s="637" t="n">
        <v>100</v>
      </c>
      <c r="AO1413" s="478" t="n">
        <v>-1570</v>
      </c>
      <c r="AP1413" s="463" t="n">
        <v>-1570</v>
      </c>
      <c r="AQ1413" s="479" t="n">
        <v>0</v>
      </c>
      <c r="AR1413" s="476" t="inlineStr">
        <is>
          <t>19.52 → 18.07</t>
        </is>
      </c>
      <c r="BA1413" s="313" t="inlineStr">
        <is>
          <t>자연788</t>
        </is>
      </c>
    </row>
    <row r="1414" ht="16.5" customHeight="1" s="671">
      <c r="B1414" s="367" t="inlineStr">
        <is>
          <t>19.53</t>
        </is>
      </c>
      <c r="C1414" s="351" t="inlineStr">
        <is>
          <t>42,380</t>
        </is>
      </c>
      <c r="D1414" s="727" t="n">
        <v>-1570</v>
      </c>
      <c r="E1414" s="352" t="inlineStr">
        <is>
          <t>352.63</t>
        </is>
      </c>
      <c r="F1414" s="341" t="n">
        <v>77.5</v>
      </c>
      <c r="G1414" s="355" t="inlineStr">
        <is>
          <t>352.94</t>
        </is>
      </c>
      <c r="H1414" s="356" t="inlineStr">
        <is>
          <t>358.50</t>
        </is>
      </c>
      <c r="I1414" s="354" t="inlineStr">
        <is>
          <t>경기대</t>
        </is>
      </c>
      <c r="J1414" s="340" t="inlineStr">
        <is>
          <t>공공안전학부</t>
        </is>
      </c>
      <c r="K1414" s="339" t="inlineStr">
        <is>
          <t>통합</t>
        </is>
      </c>
      <c r="L1414" s="357" t="n">
        <v>14</v>
      </c>
      <c r="M1414" s="358" t="inlineStr">
        <is>
          <t xml:space="preserve">81.6 / </t>
        </is>
      </c>
      <c r="N1414" s="359" t="n">
        <v>100</v>
      </c>
      <c r="O1414" s="360" t="inlineStr">
        <is>
          <t>백분위</t>
        </is>
      </c>
      <c r="P1414" s="343" t="inlineStr">
        <is>
          <t>백분위</t>
        </is>
      </c>
      <c r="Q1414" s="342" t="inlineStr">
        <is>
          <t>1과목</t>
        </is>
      </c>
      <c r="R1414" s="344" t="n">
        <v>35</v>
      </c>
      <c r="S1414" s="345" t="n">
        <v>30</v>
      </c>
      <c r="T1414" s="362" t="n">
        <v>15</v>
      </c>
      <c r="U1414" s="361" t="n">
        <v>77.5</v>
      </c>
      <c r="V1414" s="346" t="n">
        <v>117.1875</v>
      </c>
      <c r="W1414" s="348" t="n">
        <v>117.5</v>
      </c>
      <c r="X1414" s="347" t="n">
        <v>59.13</v>
      </c>
      <c r="Y1414" s="357" t="inlineStr"/>
      <c r="Z1414" s="365" t="inlineStr">
        <is>
          <t>2등급</t>
        </is>
      </c>
      <c r="AA1414" s="350" t="n">
        <v>19.6</v>
      </c>
      <c r="AB1414" s="349" t="inlineStr">
        <is>
          <t>만점</t>
        </is>
      </c>
      <c r="AC1414" s="350" t="n">
        <v>0</v>
      </c>
      <c r="AD1414" s="349" t="inlineStr">
        <is>
          <t>만점</t>
        </is>
      </c>
      <c r="AE1414" s="364" t="n">
        <v>0</v>
      </c>
      <c r="AF1414" s="366" t="n">
        <v>0</v>
      </c>
      <c r="AG1414" s="363" t="n">
        <v>0</v>
      </c>
      <c r="AH1414" s="635" t="inlineStr"/>
      <c r="AL1414" s="487" t="inlineStr">
        <is>
          <t>경기대 공공안전학부</t>
        </is>
      </c>
      <c r="AM1414" s="477" t="inlineStr">
        <is>
          <t>통합</t>
        </is>
      </c>
      <c r="AN1414" s="637" t="n">
        <v>100</v>
      </c>
      <c r="AO1414" s="478" t="n">
        <v>-1570</v>
      </c>
      <c r="AP1414" s="463" t="n">
        <v>-705</v>
      </c>
      <c r="AQ1414" s="479" t="n">
        <v>-865</v>
      </c>
      <c r="AR1414" s="476" t="inlineStr">
        <is>
          <t>19.54 → 18.49</t>
        </is>
      </c>
      <c r="BA1414" s="313" t="inlineStr">
        <is>
          <t>자연789</t>
        </is>
      </c>
    </row>
    <row r="1415" ht="16.5" customHeight="1" s="671">
      <c r="B1415" s="367" t="inlineStr">
        <is>
          <t>19.55</t>
        </is>
      </c>
      <c r="C1415" s="351" t="inlineStr">
        <is>
          <t>42,424</t>
        </is>
      </c>
      <c r="D1415" s="727" t="n">
        <v>-1570</v>
      </c>
      <c r="E1415" s="352" t="inlineStr"/>
      <c r="F1415" s="341" t="n">
        <v>77.48999999999999</v>
      </c>
      <c r="G1415" s="355" t="inlineStr">
        <is>
          <t>352.61</t>
        </is>
      </c>
      <c r="H1415" s="356" t="inlineStr">
        <is>
          <t>358.49</t>
        </is>
      </c>
      <c r="I1415" s="354" t="inlineStr">
        <is>
          <t>충북대</t>
        </is>
      </c>
      <c r="J1415" s="340" t="inlineStr">
        <is>
          <t>화학공학과</t>
        </is>
      </c>
      <c r="K1415" s="339" t="inlineStr">
        <is>
          <t>자연</t>
        </is>
      </c>
      <c r="L1415" s="357" t="n">
        <v>8</v>
      </c>
      <c r="M1415" s="358" t="inlineStr">
        <is>
          <t xml:space="preserve">970.81 / </t>
        </is>
      </c>
      <c r="N1415" s="359" t="n">
        <v>200</v>
      </c>
      <c r="O1415" s="360" t="inlineStr">
        <is>
          <t>표점/만점</t>
        </is>
      </c>
      <c r="P1415" s="343" t="inlineStr">
        <is>
          <t>표점/만점</t>
        </is>
      </c>
      <c r="Q1415" s="342" t="inlineStr">
        <is>
          <t>2과목</t>
        </is>
      </c>
      <c r="R1415" s="344" t="n">
        <v>20</v>
      </c>
      <c r="S1415" s="345" t="n">
        <v>30</v>
      </c>
      <c r="T1415" s="362" t="n">
        <v>30</v>
      </c>
      <c r="U1415" s="361" t="n">
        <v>77.48999999999999</v>
      </c>
      <c r="V1415" s="346" t="n">
        <v>117.1822210959013</v>
      </c>
      <c r="W1415" s="348" t="n">
        <v>117.4953076408011</v>
      </c>
      <c r="X1415" s="347" t="inlineStr">
        <is>
          <t>59.22/67.91</t>
        </is>
      </c>
      <c r="Y1415" s="357" t="inlineStr"/>
      <c r="Z1415" s="365" t="inlineStr">
        <is>
          <t>3등급</t>
        </is>
      </c>
      <c r="AA1415" s="350" t="n">
        <v>36</v>
      </c>
      <c r="AB1415" s="349" t="inlineStr">
        <is>
          <t>만점</t>
        </is>
      </c>
      <c r="AC1415" s="350" t="n">
        <v>0</v>
      </c>
      <c r="AD1415" s="349" t="inlineStr">
        <is>
          <t>만점</t>
        </is>
      </c>
      <c r="AE1415" s="364" t="n">
        <v>0</v>
      </c>
      <c r="AF1415" s="366" t="n">
        <v>0</v>
      </c>
      <c r="AG1415" s="363" t="n">
        <v>0</v>
      </c>
      <c r="AH1415" s="635" t="inlineStr"/>
      <c r="AL1415" s="487" t="inlineStr">
        <is>
          <t>충북대 화학공학과</t>
        </is>
      </c>
      <c r="AM1415" s="477" t="inlineStr">
        <is>
          <t>자연</t>
        </is>
      </c>
      <c r="AN1415" s="637" t="n">
        <v>100</v>
      </c>
      <c r="AO1415" s="478" t="n">
        <v>-1570</v>
      </c>
      <c r="AP1415" s="463" t="n">
        <v>-1570</v>
      </c>
      <c r="AQ1415" s="479" t="n">
        <v>0</v>
      </c>
      <c r="AR1415" s="476" t="inlineStr">
        <is>
          <t>19.55 → 18.10</t>
        </is>
      </c>
      <c r="BA1415" s="313" t="inlineStr">
        <is>
          <t>통합인문613</t>
        </is>
      </c>
    </row>
    <row r="1416" ht="16.5" customHeight="1" s="671">
      <c r="B1416" s="367" t="inlineStr">
        <is>
          <t>19.55</t>
        </is>
      </c>
      <c r="C1416" s="351" t="inlineStr">
        <is>
          <t>42,424</t>
        </is>
      </c>
      <c r="D1416" s="727" t="n">
        <v>-1570</v>
      </c>
      <c r="E1416" s="352" t="inlineStr"/>
      <c r="F1416" s="341" t="n">
        <v>77.48999999999999</v>
      </c>
      <c r="G1416" s="355" t="inlineStr">
        <is>
          <t>352.61</t>
        </is>
      </c>
      <c r="H1416" s="356" t="inlineStr">
        <is>
          <t>358.49</t>
        </is>
      </c>
      <c r="I1416" s="354" t="inlineStr">
        <is>
          <t>충남대</t>
        </is>
      </c>
      <c r="J1416" s="340" t="inlineStr">
        <is>
          <t>응용화학공학과</t>
        </is>
      </c>
      <c r="K1416" s="339" t="inlineStr">
        <is>
          <t>자연</t>
        </is>
      </c>
      <c r="L1416" s="357" t="n">
        <v>14</v>
      </c>
      <c r="M1416" s="358" t="inlineStr">
        <is>
          <t xml:space="preserve">174.32 / </t>
        </is>
      </c>
      <c r="N1416" s="359" t="n">
        <v>300</v>
      </c>
      <c r="O1416" s="360" t="inlineStr">
        <is>
          <t>표점</t>
        </is>
      </c>
      <c r="P1416" s="343" t="inlineStr">
        <is>
          <t>표점</t>
        </is>
      </c>
      <c r="Q1416" s="342" t="inlineStr">
        <is>
          <t>2과목</t>
        </is>
      </c>
      <c r="R1416" s="344" t="n">
        <v>25</v>
      </c>
      <c r="S1416" s="345" t="n">
        <v>45</v>
      </c>
      <c r="T1416" s="362" t="n">
        <v>30</v>
      </c>
      <c r="U1416" s="361" t="n">
        <v>77.48999999999999</v>
      </c>
      <c r="V1416" s="346" t="n">
        <v>117.1803218929845</v>
      </c>
      <c r="W1416" s="348" t="n">
        <v>117.4936194604307</v>
      </c>
      <c r="X1416" s="347" t="n">
        <v>58.97</v>
      </c>
      <c r="Y1416" s="357" t="inlineStr"/>
      <c r="Z1416" s="365" t="inlineStr">
        <is>
          <t>2등급</t>
        </is>
      </c>
      <c r="AA1416" s="350" t="n">
        <v>-2</v>
      </c>
      <c r="AB1416" s="349" t="inlineStr">
        <is>
          <t>만점</t>
        </is>
      </c>
      <c r="AC1416" s="350" t="n">
        <v>0</v>
      </c>
      <c r="AD1416" s="349" t="inlineStr">
        <is>
          <t>만점</t>
        </is>
      </c>
      <c r="AE1416" s="364" t="n">
        <v>0</v>
      </c>
      <c r="AF1416" s="366" t="n">
        <v>0</v>
      </c>
      <c r="AG1416" s="363" t="n">
        <v>0</v>
      </c>
      <c r="AH1416" s="635" t="inlineStr"/>
      <c r="AL1416" s="487" t="inlineStr">
        <is>
          <t>충남대 응용화학공학과</t>
        </is>
      </c>
      <c r="AM1416" s="477" t="inlineStr">
        <is>
          <t>자연</t>
        </is>
      </c>
      <c r="AN1416" s="637" t="n">
        <v>100</v>
      </c>
      <c r="AO1416" s="478" t="n">
        <v>-1570</v>
      </c>
      <c r="AP1416" s="463" t="n">
        <v>-1570</v>
      </c>
      <c r="AQ1416" s="479" t="n">
        <v>0</v>
      </c>
      <c r="AR1416" s="476" t="inlineStr">
        <is>
          <t>19.55 → 18.10</t>
        </is>
      </c>
      <c r="BA1416" s="313" t="inlineStr">
        <is>
          <t>통합인문614</t>
        </is>
      </c>
    </row>
    <row r="1417" ht="16.5" customHeight="1" s="671">
      <c r="B1417" s="367" t="inlineStr">
        <is>
          <t>19.55</t>
        </is>
      </c>
      <c r="C1417" s="351" t="inlineStr">
        <is>
          <t>42,424</t>
        </is>
      </c>
      <c r="D1417" s="727" t="n">
        <v>-1570</v>
      </c>
      <c r="E1417" s="352" t="inlineStr"/>
      <c r="F1417" s="341" t="n">
        <v>77.48999999999999</v>
      </c>
      <c r="G1417" s="355" t="inlineStr">
        <is>
          <t>352.61</t>
        </is>
      </c>
      <c r="H1417" s="356" t="inlineStr">
        <is>
          <t>358.49</t>
        </is>
      </c>
      <c r="I1417" s="354" t="inlineStr">
        <is>
          <t>한국외국어대</t>
        </is>
      </c>
      <c r="J1417" s="340" t="inlineStr">
        <is>
          <t>환경학과</t>
        </is>
      </c>
      <c r="K1417" s="339" t="inlineStr">
        <is>
          <t>자연</t>
        </is>
      </c>
      <c r="L1417" s="357" t="n">
        <v>17</v>
      </c>
      <c r="M1417" s="358" t="inlineStr">
        <is>
          <t xml:space="preserve">611.7 / </t>
        </is>
      </c>
      <c r="N1417" s="359" t="n">
        <v>700</v>
      </c>
      <c r="O1417" s="360" t="inlineStr">
        <is>
          <t>표점/만점</t>
        </is>
      </c>
      <c r="P1417" s="343" t="inlineStr">
        <is>
          <t>변표/만점</t>
        </is>
      </c>
      <c r="Q1417" s="342" t="inlineStr">
        <is>
          <t>2과목</t>
        </is>
      </c>
      <c r="R1417" s="344" t="n">
        <v>20</v>
      </c>
      <c r="S1417" s="345" t="n">
        <v>35</v>
      </c>
      <c r="T1417" s="362" t="n">
        <v>30</v>
      </c>
      <c r="U1417" s="361" t="n">
        <v>77.48999999999999</v>
      </c>
      <c r="V1417" s="346" t="n">
        <v>117.1814029642323</v>
      </c>
      <c r="W1417" s="348" t="n">
        <v>117.4945804126509</v>
      </c>
      <c r="X1417" s="347" t="n">
        <v>58.97</v>
      </c>
      <c r="Y1417" s="357" t="n">
        <v>61.19</v>
      </c>
      <c r="Z1417" s="365" t="inlineStr">
        <is>
          <t>2등급</t>
        </is>
      </c>
      <c r="AA1417" s="350" t="n">
        <v>104.5</v>
      </c>
      <c r="AB1417" s="349" t="inlineStr">
        <is>
          <t>만점</t>
        </is>
      </c>
      <c r="AC1417" s="350" t="n">
        <v>0</v>
      </c>
      <c r="AD1417" s="349" t="inlineStr">
        <is>
          <t>만점</t>
        </is>
      </c>
      <c r="AE1417" s="364" t="n">
        <v>0</v>
      </c>
      <c r="AF1417" s="366" t="n">
        <v>0</v>
      </c>
      <c r="AG1417" s="363" t="n">
        <v>0</v>
      </c>
      <c r="AH1417" s="635" t="inlineStr"/>
      <c r="AL1417" s="487" t="inlineStr">
        <is>
          <t>한국외국어대 환경학과</t>
        </is>
      </c>
      <c r="AM1417" s="477" t="inlineStr">
        <is>
          <t>자연</t>
        </is>
      </c>
      <c r="AN1417" s="637" t="n">
        <v>100</v>
      </c>
      <c r="AO1417" s="478" t="n">
        <v>-1570</v>
      </c>
      <c r="AP1417" s="463" t="n">
        <v>-1570</v>
      </c>
      <c r="AQ1417" s="479" t="n">
        <v>0</v>
      </c>
      <c r="AR1417" s="476" t="inlineStr">
        <is>
          <t>19.55 → 18.10</t>
        </is>
      </c>
      <c r="BA1417" s="313" t="inlineStr">
        <is>
          <t>자연790</t>
        </is>
      </c>
    </row>
    <row r="1418" ht="16.5" customHeight="1" s="671">
      <c r="B1418" s="367" t="inlineStr">
        <is>
          <t>19.62</t>
        </is>
      </c>
      <c r="C1418" s="351" t="inlineStr">
        <is>
          <t>42,575</t>
        </is>
      </c>
      <c r="D1418" s="727" t="n">
        <v>-1570</v>
      </c>
      <c r="E1418" s="352" t="inlineStr"/>
      <c r="F1418" s="341" t="n">
        <v>77.43000000000001</v>
      </c>
      <c r="G1418" s="355" t="inlineStr">
        <is>
          <t>352.50</t>
        </is>
      </c>
      <c r="H1418" s="356" t="inlineStr">
        <is>
          <t>358.38</t>
        </is>
      </c>
      <c r="I1418" s="354" t="inlineStr">
        <is>
          <t>전남대</t>
        </is>
      </c>
      <c r="J1418" s="340" t="inlineStr">
        <is>
          <t>신소재공학부</t>
        </is>
      </c>
      <c r="K1418" s="339" t="inlineStr">
        <is>
          <t>자연</t>
        </is>
      </c>
      <c r="L1418" s="357" t="n">
        <v>17</v>
      </c>
      <c r="M1418" s="358" t="inlineStr">
        <is>
          <t xml:space="preserve">873.609 / </t>
        </is>
      </c>
      <c r="N1418" s="359" t="n">
        <v>800</v>
      </c>
      <c r="O1418" s="360" t="inlineStr">
        <is>
          <t>표점/만점</t>
        </is>
      </c>
      <c r="P1418" s="343" t="inlineStr">
        <is>
          <t>표점/만점</t>
        </is>
      </c>
      <c r="Q1418" s="342" t="inlineStr">
        <is>
          <t>2과목</t>
        </is>
      </c>
      <c r="R1418" s="344" t="n">
        <v>30</v>
      </c>
      <c r="S1418" s="345" t="n">
        <v>40</v>
      </c>
      <c r="T1418" s="362" t="n">
        <v>30</v>
      </c>
      <c r="U1418" s="361" t="n">
        <v>77.43000000000001</v>
      </c>
      <c r="V1418" s="346" t="n">
        <v>117.1423616364609</v>
      </c>
      <c r="W1418" s="348" t="n">
        <v>117.4598770101874</v>
      </c>
      <c r="X1418" s="347" t="inlineStr">
        <is>
          <t>59.19/67.91</t>
        </is>
      </c>
      <c r="Y1418" s="357" t="inlineStr"/>
      <c r="Z1418" s="365" t="inlineStr">
        <is>
          <t>2등급</t>
        </is>
      </c>
      <c r="AA1418" s="350" t="n">
        <v>190</v>
      </c>
      <c r="AB1418" s="349" t="inlineStr">
        <is>
          <t>만점</t>
        </is>
      </c>
      <c r="AC1418" s="350" t="n">
        <v>10</v>
      </c>
      <c r="AD1418" s="349" t="inlineStr">
        <is>
          <t>만점</t>
        </is>
      </c>
      <c r="AE1418" s="364" t="n">
        <v>0</v>
      </c>
      <c r="AF1418" s="366" t="n">
        <v>0</v>
      </c>
      <c r="AG1418" s="363" t="n">
        <v>0</v>
      </c>
      <c r="AH1418" s="635" t="inlineStr"/>
      <c r="AL1418" s="487" t="inlineStr">
        <is>
          <t>전남대 신소재공학부</t>
        </is>
      </c>
      <c r="AM1418" s="477" t="inlineStr">
        <is>
          <t>자연</t>
        </is>
      </c>
      <c r="AN1418" s="637" t="n">
        <v>100</v>
      </c>
      <c r="AO1418" s="478" t="n">
        <v>-1570</v>
      </c>
      <c r="AP1418" s="463" t="n">
        <v>-1570</v>
      </c>
      <c r="AQ1418" s="479" t="n">
        <v>0</v>
      </c>
      <c r="AR1418" s="476" t="inlineStr">
        <is>
          <t>19.62 → 18.17</t>
        </is>
      </c>
      <c r="BA1418" s="313" t="inlineStr">
        <is>
          <t>자연791</t>
        </is>
      </c>
    </row>
    <row r="1419" ht="16.5" customHeight="1" s="671">
      <c r="B1419" s="367" t="inlineStr">
        <is>
          <t>19.66</t>
        </is>
      </c>
      <c r="C1419" s="351" t="inlineStr">
        <is>
          <t>42,662</t>
        </is>
      </c>
      <c r="D1419" s="727" t="n">
        <v>-1570</v>
      </c>
      <c r="E1419" s="352" t="inlineStr"/>
      <c r="F1419" s="341" t="n">
        <v>77.40000000000001</v>
      </c>
      <c r="G1419" s="355" t="inlineStr">
        <is>
          <t>352.44</t>
        </is>
      </c>
      <c r="H1419" s="356" t="inlineStr">
        <is>
          <t>358.32</t>
        </is>
      </c>
      <c r="I1419" s="354" t="inlineStr">
        <is>
          <t>부산대</t>
        </is>
      </c>
      <c r="J1419" s="340" t="inlineStr">
        <is>
          <t>조선해양공학과</t>
        </is>
      </c>
      <c r="K1419" s="339" t="inlineStr">
        <is>
          <t>자연</t>
        </is>
      </c>
      <c r="L1419" s="357" t="n">
        <v>32</v>
      </c>
      <c r="M1419" s="358" t="inlineStr">
        <is>
          <t xml:space="preserve">678.1 / </t>
        </is>
      </c>
      <c r="N1419" s="359" t="n">
        <v>1000</v>
      </c>
      <c r="O1419" s="360" t="inlineStr">
        <is>
          <t>표점</t>
        </is>
      </c>
      <c r="P1419" s="343" t="inlineStr">
        <is>
          <t>표점</t>
        </is>
      </c>
      <c r="Q1419" s="342" t="inlineStr">
        <is>
          <t>2과목</t>
        </is>
      </c>
      <c r="R1419" s="344" t="n">
        <v>20</v>
      </c>
      <c r="S1419" s="345" t="n">
        <v>30</v>
      </c>
      <c r="T1419" s="362" t="n">
        <v>30</v>
      </c>
      <c r="U1419" s="361" t="n">
        <v>77.40000000000001</v>
      </c>
      <c r="V1419" s="346" t="n">
        <v>117.1220983549372</v>
      </c>
      <c r="W1419" s="348" t="n">
        <v>117.4418652043886</v>
      </c>
      <c r="X1419" s="347" t="n">
        <v>58.94</v>
      </c>
      <c r="Y1419" s="357" t="inlineStr"/>
      <c r="Z1419" s="365" t="inlineStr">
        <is>
          <t>2등급</t>
        </is>
      </c>
      <c r="AA1419" s="350" t="n">
        <v>198</v>
      </c>
      <c r="AB1419" s="349" t="inlineStr">
        <is>
          <t>만점</t>
        </is>
      </c>
      <c r="AC1419" s="350" t="n">
        <v>10</v>
      </c>
      <c r="AD1419" s="349" t="inlineStr">
        <is>
          <t>만점</t>
        </is>
      </c>
      <c r="AE1419" s="364" t="n">
        <v>0</v>
      </c>
      <c r="AF1419" s="366" t="n">
        <v>0</v>
      </c>
      <c r="AG1419" s="363" t="n">
        <v>0</v>
      </c>
      <c r="AH1419" s="635" t="inlineStr"/>
      <c r="AL1419" s="487" t="inlineStr">
        <is>
          <t>부산대 조선해양공학과</t>
        </is>
      </c>
      <c r="AM1419" s="477" t="inlineStr">
        <is>
          <t>자연</t>
        </is>
      </c>
      <c r="AN1419" s="637" t="n">
        <v>100</v>
      </c>
      <c r="AO1419" s="478" t="n">
        <v>-1570</v>
      </c>
      <c r="AP1419" s="463" t="n">
        <v>-1570</v>
      </c>
      <c r="AQ1419" s="479" t="n">
        <v>0</v>
      </c>
      <c r="AR1419" s="476" t="inlineStr">
        <is>
          <t>19.66 → 18.21</t>
        </is>
      </c>
      <c r="BA1419" s="313" t="inlineStr">
        <is>
          <t>통합인문615</t>
        </is>
      </c>
    </row>
    <row r="1420" ht="16.5" customHeight="1" s="671">
      <c r="B1420" s="367" t="inlineStr">
        <is>
          <t>19.65</t>
        </is>
      </c>
      <c r="C1420" s="351" t="inlineStr">
        <is>
          <t>42,641</t>
        </is>
      </c>
      <c r="D1420" s="727" t="n">
        <v>-1570</v>
      </c>
      <c r="E1420" s="352" t="inlineStr">
        <is>
          <t>352.46</t>
        </is>
      </c>
      <c r="F1420" s="341" t="n">
        <v>77.40000000000001</v>
      </c>
      <c r="G1420" s="355" t="inlineStr">
        <is>
          <t>352.77</t>
        </is>
      </c>
      <c r="H1420" s="356" t="inlineStr">
        <is>
          <t>358.34</t>
        </is>
      </c>
      <c r="I1420" s="354" t="inlineStr">
        <is>
          <t>한국외국어대</t>
        </is>
      </c>
      <c r="J1420" s="340" t="inlineStr">
        <is>
          <t>국제금융학과</t>
        </is>
      </c>
      <c r="K1420" s="339" t="inlineStr">
        <is>
          <t>통합</t>
        </is>
      </c>
      <c r="L1420" s="357" t="n">
        <v>9</v>
      </c>
      <c r="M1420" s="358" t="inlineStr">
        <is>
          <t xml:space="preserve">618.3 / </t>
        </is>
      </c>
      <c r="N1420" s="359" t="n">
        <v>700</v>
      </c>
      <c r="O1420" s="360" t="inlineStr">
        <is>
          <t>표점/만점</t>
        </is>
      </c>
      <c r="P1420" s="343" t="inlineStr">
        <is>
          <t>변표/만점</t>
        </is>
      </c>
      <c r="Q1420" s="342" t="inlineStr">
        <is>
          <t>2과목</t>
        </is>
      </c>
      <c r="R1420" s="344" t="n">
        <v>30</v>
      </c>
      <c r="S1420" s="345" t="n">
        <v>35</v>
      </c>
      <c r="T1420" s="362" t="n">
        <v>20</v>
      </c>
      <c r="U1420" s="361" t="n">
        <v>77.40000000000001</v>
      </c>
      <c r="V1420" s="346" t="n">
        <v>117.1271142609092</v>
      </c>
      <c r="W1420" s="348" t="n">
        <v>117.4463237874748</v>
      </c>
      <c r="X1420" s="347" t="n">
        <v>59.1</v>
      </c>
      <c r="Y1420" s="357" t="n">
        <v>61.16</v>
      </c>
      <c r="Z1420" s="365" t="inlineStr">
        <is>
          <t>2등급</t>
        </is>
      </c>
      <c r="AA1420" s="350" t="n">
        <v>103.5</v>
      </c>
      <c r="AB1420" s="349" t="inlineStr">
        <is>
          <t>만점</t>
        </is>
      </c>
      <c r="AC1420" s="350" t="n">
        <v>10</v>
      </c>
      <c r="AD1420" s="349" t="inlineStr">
        <is>
          <t>만점</t>
        </is>
      </c>
      <c r="AE1420" s="364" t="n">
        <v>0</v>
      </c>
      <c r="AF1420" s="366" t="n">
        <v>0</v>
      </c>
      <c r="AG1420" s="363" t="n">
        <v>0</v>
      </c>
      <c r="AH1420" s="635" t="inlineStr"/>
      <c r="AL1420" s="487" t="inlineStr">
        <is>
          <t>한국외국어대 국제금융학과</t>
        </is>
      </c>
      <c r="AM1420" s="477" t="inlineStr">
        <is>
          <t>통합</t>
        </is>
      </c>
      <c r="AN1420" s="637" t="n">
        <v>100</v>
      </c>
      <c r="AO1420" s="478" t="n">
        <v>-1570</v>
      </c>
      <c r="AP1420" s="463" t="n">
        <v>-705</v>
      </c>
      <c r="AQ1420" s="479" t="n">
        <v>-865</v>
      </c>
      <c r="AR1420" s="476" t="inlineStr">
        <is>
          <t>19.65 → 18.60</t>
        </is>
      </c>
      <c r="BA1420" s="313" t="inlineStr">
        <is>
          <t>통합인문616</t>
        </is>
      </c>
    </row>
    <row r="1421" ht="16.5" customHeight="1" s="671">
      <c r="B1421" s="367" t="inlineStr">
        <is>
          <t>19.70</t>
        </is>
      </c>
      <c r="C1421" s="351" t="inlineStr">
        <is>
          <t>42,749</t>
        </is>
      </c>
      <c r="D1421" s="727" t="n">
        <v>-1570</v>
      </c>
      <c r="E1421" s="352" t="inlineStr">
        <is>
          <t>352.62</t>
        </is>
      </c>
      <c r="F1421" s="341" t="n">
        <v>77.36</v>
      </c>
      <c r="G1421" s="355" t="inlineStr">
        <is>
          <t>352.69</t>
        </is>
      </c>
      <c r="H1421" s="356" t="inlineStr">
        <is>
          <t>358.25</t>
        </is>
      </c>
      <c r="I1421" s="354" t="inlineStr">
        <is>
          <t>인천대</t>
        </is>
      </c>
      <c r="J1421" s="340" t="inlineStr">
        <is>
          <t>경제학과</t>
        </is>
      </c>
      <c r="K1421" s="339" t="inlineStr">
        <is>
          <t>통합</t>
        </is>
      </c>
      <c r="L1421" s="357" t="n">
        <v>18</v>
      </c>
      <c r="M1421" s="358" t="inlineStr">
        <is>
          <t xml:space="preserve">794.25 / </t>
        </is>
      </c>
      <c r="N1421" s="359" t="n">
        <v>1000</v>
      </c>
      <c r="O1421" s="360" t="inlineStr">
        <is>
          <t>백분위</t>
        </is>
      </c>
      <c r="P1421" s="343" t="inlineStr">
        <is>
          <t>백분위</t>
        </is>
      </c>
      <c r="Q1421" s="342" t="inlineStr">
        <is>
          <t>2과목</t>
        </is>
      </c>
      <c r="R1421" s="344" t="n">
        <v>35</v>
      </c>
      <c r="S1421" s="345" t="n">
        <v>30</v>
      </c>
      <c r="T1421" s="362" t="n">
        <v>25</v>
      </c>
      <c r="U1421" s="361" t="n">
        <v>77.36</v>
      </c>
      <c r="V1421" s="346" t="n">
        <v>117.1006944444444</v>
      </c>
      <c r="W1421" s="348" t="n">
        <v>117.4228395061728</v>
      </c>
      <c r="X1421" s="347" t="n">
        <v>59.08</v>
      </c>
      <c r="Y1421" s="357" t="inlineStr"/>
      <c r="Z1421" s="365" t="inlineStr">
        <is>
          <t>2등급</t>
        </is>
      </c>
      <c r="AA1421" s="350" t="n">
        <v>98</v>
      </c>
      <c r="AB1421" s="349" t="inlineStr">
        <is>
          <t>만점</t>
        </is>
      </c>
      <c r="AC1421" s="350" t="n">
        <v>0</v>
      </c>
      <c r="AD1421" s="349" t="inlineStr">
        <is>
          <t>만점</t>
        </is>
      </c>
      <c r="AE1421" s="364" t="n">
        <v>0</v>
      </c>
      <c r="AF1421" s="366" t="n">
        <v>0</v>
      </c>
      <c r="AG1421" s="363" t="n">
        <v>0</v>
      </c>
      <c r="AH1421" s="635" t="inlineStr"/>
      <c r="AL1421" s="487" t="inlineStr">
        <is>
          <t>인천대 경제학과</t>
        </is>
      </c>
      <c r="AM1421" s="477" t="inlineStr">
        <is>
          <t>통합</t>
        </is>
      </c>
      <c r="AN1421" s="637" t="n">
        <v>100</v>
      </c>
      <c r="AO1421" s="478" t="n">
        <v>-1570</v>
      </c>
      <c r="AP1421" s="463" t="n">
        <v>-704</v>
      </c>
      <c r="AQ1421" s="479" t="n">
        <v>-866</v>
      </c>
      <c r="AR1421" s="476" t="inlineStr">
        <is>
          <t>19.71 → 18.66</t>
        </is>
      </c>
      <c r="BA1421" s="313" t="inlineStr">
        <is>
          <t>통합인문617</t>
        </is>
      </c>
    </row>
    <row r="1422" ht="16.5" customHeight="1" s="671">
      <c r="B1422" s="367" t="inlineStr">
        <is>
          <t>19.71</t>
        </is>
      </c>
      <c r="C1422" s="351" t="inlineStr">
        <is>
          <t>42,771</t>
        </is>
      </c>
      <c r="D1422" s="727" t="n">
        <v>-1570</v>
      </c>
      <c r="E1422" s="352" t="inlineStr">
        <is>
          <t>352.38</t>
        </is>
      </c>
      <c r="F1422" s="341" t="n">
        <v>77.34999999999999</v>
      </c>
      <c r="G1422" s="355" t="inlineStr">
        <is>
          <t>352.37</t>
        </is>
      </c>
      <c r="H1422" s="356" t="inlineStr">
        <is>
          <t>358.24</t>
        </is>
      </c>
      <c r="I1422" s="354" t="inlineStr">
        <is>
          <t>부산대</t>
        </is>
      </c>
      <c r="J1422" s="340" t="inlineStr">
        <is>
          <t>화학교육과</t>
        </is>
      </c>
      <c r="K1422" s="339" t="inlineStr">
        <is>
          <t>자연</t>
        </is>
      </c>
      <c r="L1422" s="357" t="n">
        <v>11</v>
      </c>
      <c r="M1422" s="358" t="inlineStr">
        <is>
          <t xml:space="preserve">678 / </t>
        </is>
      </c>
      <c r="N1422" s="359" t="n">
        <v>1000</v>
      </c>
      <c r="O1422" s="360" t="inlineStr">
        <is>
          <t>표점</t>
        </is>
      </c>
      <c r="P1422" s="343" t="inlineStr">
        <is>
          <t>표점</t>
        </is>
      </c>
      <c r="Q1422" s="342" t="inlineStr">
        <is>
          <t>2과목</t>
        </is>
      </c>
      <c r="R1422" s="344" t="n">
        <v>20</v>
      </c>
      <c r="S1422" s="345" t="n">
        <v>30</v>
      </c>
      <c r="T1422" s="362" t="n">
        <v>30</v>
      </c>
      <c r="U1422" s="361" t="n">
        <v>77.34999999999999</v>
      </c>
      <c r="V1422" s="346" t="n">
        <v>117.095882704872</v>
      </c>
      <c r="W1422" s="348" t="n">
        <v>117.4185624043306</v>
      </c>
      <c r="X1422" s="347" t="n">
        <v>58.93</v>
      </c>
      <c r="Y1422" s="357" t="inlineStr"/>
      <c r="Z1422" s="365" t="inlineStr">
        <is>
          <t>2등급</t>
        </is>
      </c>
      <c r="AA1422" s="350" t="n">
        <v>198</v>
      </c>
      <c r="AB1422" s="349" t="inlineStr">
        <is>
          <t>만점</t>
        </is>
      </c>
      <c r="AC1422" s="350" t="n">
        <v>10</v>
      </c>
      <c r="AD1422" s="349" t="inlineStr">
        <is>
          <t>만점</t>
        </is>
      </c>
      <c r="AE1422" s="364" t="n">
        <v>0</v>
      </c>
      <c r="AF1422" s="366" t="n">
        <v>0</v>
      </c>
      <c r="AG1422" s="363" t="n">
        <v>0</v>
      </c>
      <c r="AH1422" s="635" t="inlineStr"/>
      <c r="AL1422" s="487" t="inlineStr">
        <is>
          <t>부산대 화학교육과</t>
        </is>
      </c>
      <c r="AM1422" s="477" t="inlineStr">
        <is>
          <t>자연</t>
        </is>
      </c>
      <c r="AN1422" s="637" t="n">
        <v>100</v>
      </c>
      <c r="AO1422" s="478" t="n">
        <v>-1570</v>
      </c>
      <c r="AP1422" s="463" t="n">
        <v>-1570</v>
      </c>
      <c r="AQ1422" s="479" t="n">
        <v>0</v>
      </c>
      <c r="AR1422" s="476" t="inlineStr">
        <is>
          <t>19.71 → 18.26</t>
        </is>
      </c>
      <c r="BA1422" s="313" t="inlineStr">
        <is>
          <t>통합인문618</t>
        </is>
      </c>
    </row>
    <row r="1423" ht="16.5" customHeight="1" s="671">
      <c r="B1423" s="367" t="inlineStr">
        <is>
          <t>19.54</t>
        </is>
      </c>
      <c r="C1423" s="351" t="inlineStr">
        <is>
          <t>42,402</t>
        </is>
      </c>
      <c r="D1423" s="727" t="n">
        <v>-1570</v>
      </c>
      <c r="E1423" s="352" t="inlineStr"/>
      <c r="F1423" s="341" t="n">
        <v>77.31999999999999</v>
      </c>
      <c r="G1423" s="355" t="inlineStr">
        <is>
          <t>352.62</t>
        </is>
      </c>
      <c r="H1423" s="356" t="inlineStr">
        <is>
          <t>358.18</t>
        </is>
      </c>
      <c r="I1423" s="354" t="inlineStr">
        <is>
          <t>부산대</t>
        </is>
      </c>
      <c r="J1423" s="340" t="inlineStr">
        <is>
          <t>특수교육과</t>
        </is>
      </c>
      <c r="K1423" s="339" t="inlineStr">
        <is>
          <t>통합</t>
        </is>
      </c>
      <c r="L1423" s="357" t="n">
        <v>12</v>
      </c>
      <c r="M1423" s="358" t="inlineStr">
        <is>
          <t xml:space="preserve">678.05 / </t>
        </is>
      </c>
      <c r="N1423" s="359" t="n">
        <v>1000</v>
      </c>
      <c r="O1423" s="360" t="inlineStr">
        <is>
          <t>표점</t>
        </is>
      </c>
      <c r="P1423" s="343" t="inlineStr">
        <is>
          <t>표점</t>
        </is>
      </c>
      <c r="Q1423" s="342" t="inlineStr">
        <is>
          <t>2과목</t>
        </is>
      </c>
      <c r="R1423" s="344" t="n">
        <v>30</v>
      </c>
      <c r="S1423" s="345" t="n">
        <v>25</v>
      </c>
      <c r="T1423" s="362" t="n">
        <v>25</v>
      </c>
      <c r="U1423" s="361" t="n">
        <v>77.31999999999999</v>
      </c>
      <c r="V1423" s="346" t="n">
        <v>117.0770310336353</v>
      </c>
      <c r="W1423" s="348" t="n">
        <v>117.4018053632314</v>
      </c>
      <c r="X1423" s="347" t="n">
        <v>59.07</v>
      </c>
      <c r="Y1423" s="357" t="inlineStr"/>
      <c r="Z1423" s="365" t="inlineStr">
        <is>
          <t>2등급</t>
        </is>
      </c>
      <c r="AA1423" s="350" t="n">
        <v>198</v>
      </c>
      <c r="AB1423" s="349" t="inlineStr">
        <is>
          <t>만점</t>
        </is>
      </c>
      <c r="AC1423" s="350" t="n">
        <v>10</v>
      </c>
      <c r="AD1423" s="349" t="inlineStr">
        <is>
          <t>만점</t>
        </is>
      </c>
      <c r="AE1423" s="364" t="n">
        <v>0</v>
      </c>
      <c r="AF1423" s="366" t="n">
        <v>0</v>
      </c>
      <c r="AG1423" s="363" t="n">
        <v>0</v>
      </c>
      <c r="AH1423" s="635" t="inlineStr"/>
      <c r="AL1423" s="487" t="inlineStr">
        <is>
          <t>부산대 특수교육과</t>
        </is>
      </c>
      <c r="AM1423" s="477" t="inlineStr">
        <is>
          <t>통합</t>
        </is>
      </c>
      <c r="AN1423" s="637" t="n">
        <v>100</v>
      </c>
      <c r="AO1423" s="478" t="n">
        <v>-1570</v>
      </c>
      <c r="AP1423" s="463" t="n">
        <v>-705</v>
      </c>
      <c r="AQ1423" s="479" t="n">
        <v>-865</v>
      </c>
      <c r="AR1423" s="476" t="inlineStr">
        <is>
          <t>19.75 → 18.70</t>
        </is>
      </c>
      <c r="BA1423" s="313" t="inlineStr">
        <is>
          <t>통합인문619</t>
        </is>
      </c>
    </row>
    <row r="1424" ht="16.5" customHeight="1" s="671">
      <c r="B1424" s="367" t="inlineStr">
        <is>
          <t>19.77</t>
        </is>
      </c>
      <c r="C1424" s="351" t="inlineStr">
        <is>
          <t>42,901</t>
        </is>
      </c>
      <c r="D1424" s="727" t="n">
        <v>-1570</v>
      </c>
      <c r="E1424" s="352" t="inlineStr">
        <is>
          <t>352.28</t>
        </is>
      </c>
      <c r="F1424" s="341" t="n">
        <v>77.31</v>
      </c>
      <c r="G1424" s="355" t="inlineStr">
        <is>
          <t>352.59</t>
        </is>
      </c>
      <c r="H1424" s="356" t="inlineStr">
        <is>
          <t>358.15</t>
        </is>
      </c>
      <c r="I1424" s="354" t="inlineStr">
        <is>
          <t>인천대</t>
        </is>
      </c>
      <c r="J1424" s="340" t="inlineStr">
        <is>
          <t>경영학부</t>
        </is>
      </c>
      <c r="K1424" s="339" t="inlineStr">
        <is>
          <t>통합</t>
        </is>
      </c>
      <c r="L1424" s="357" t="n">
        <v>28</v>
      </c>
      <c r="M1424" s="358" t="inlineStr">
        <is>
          <t xml:space="preserve">793.75 / </t>
        </is>
      </c>
      <c r="N1424" s="359" t="n">
        <v>1000</v>
      </c>
      <c r="O1424" s="360" t="inlineStr">
        <is>
          <t>백분위</t>
        </is>
      </c>
      <c r="P1424" s="343" t="inlineStr">
        <is>
          <t>백분위</t>
        </is>
      </c>
      <c r="Q1424" s="342" t="inlineStr">
        <is>
          <t>2과목</t>
        </is>
      </c>
      <c r="R1424" s="344" t="n">
        <v>35</v>
      </c>
      <c r="S1424" s="345" t="n">
        <v>30</v>
      </c>
      <c r="T1424" s="362" t="n">
        <v>25</v>
      </c>
      <c r="U1424" s="361" t="n">
        <v>77.31</v>
      </c>
      <c r="V1424" s="346" t="n">
        <v>117.0659722222222</v>
      </c>
      <c r="W1424" s="348" t="n">
        <v>117.391975308642</v>
      </c>
      <c r="X1424" s="347" t="n">
        <v>59.07</v>
      </c>
      <c r="Y1424" s="357" t="inlineStr"/>
      <c r="Z1424" s="365" t="inlineStr">
        <is>
          <t>2등급</t>
        </is>
      </c>
      <c r="AA1424" s="350" t="n">
        <v>98</v>
      </c>
      <c r="AB1424" s="349" t="inlineStr">
        <is>
          <t>만점</t>
        </is>
      </c>
      <c r="AC1424" s="350" t="n">
        <v>0</v>
      </c>
      <c r="AD1424" s="349" t="inlineStr">
        <is>
          <t>만점</t>
        </is>
      </c>
      <c r="AE1424" s="364" t="n">
        <v>0</v>
      </c>
      <c r="AF1424" s="366" t="n">
        <v>0</v>
      </c>
      <c r="AG1424" s="363" t="n">
        <v>0</v>
      </c>
      <c r="AH1424" s="635" t="inlineStr"/>
      <c r="AL1424" s="487" t="inlineStr">
        <is>
          <t>인천대 경영학부</t>
        </is>
      </c>
      <c r="AM1424" s="477" t="inlineStr">
        <is>
          <t>통합</t>
        </is>
      </c>
      <c r="AN1424" s="637" t="n">
        <v>100</v>
      </c>
      <c r="AO1424" s="478" t="n">
        <v>-1570</v>
      </c>
      <c r="AP1424" s="463" t="n">
        <v>-704</v>
      </c>
      <c r="AQ1424" s="479" t="n">
        <v>-866</v>
      </c>
      <c r="AR1424" s="476" t="inlineStr">
        <is>
          <t>19.77 → 18.72</t>
        </is>
      </c>
      <c r="BA1424" s="313" t="inlineStr">
        <is>
          <t>자연792</t>
        </is>
      </c>
    </row>
    <row r="1425" ht="16.5" customHeight="1" s="671">
      <c r="B1425" s="367" t="inlineStr">
        <is>
          <t>19.80</t>
        </is>
      </c>
      <c r="C1425" s="351" t="inlineStr">
        <is>
          <t>42,966</t>
        </is>
      </c>
      <c r="D1425" s="727" t="n">
        <v>-1570</v>
      </c>
      <c r="E1425" s="352" t="inlineStr"/>
      <c r="F1425" s="341" t="n">
        <v>77.28</v>
      </c>
      <c r="G1425" s="355" t="inlineStr">
        <is>
          <t>352.23</t>
        </is>
      </c>
      <c r="H1425" s="356" t="inlineStr">
        <is>
          <t>358.12</t>
        </is>
      </c>
      <c r="I1425" s="354" t="inlineStr">
        <is>
          <t>인천대</t>
        </is>
      </c>
      <c r="J1425" s="340" t="inlineStr">
        <is>
          <t>신소재공학과</t>
        </is>
      </c>
      <c r="K1425" s="339" t="inlineStr">
        <is>
          <t>자연</t>
        </is>
      </c>
      <c r="L1425" s="357" t="n">
        <v>9</v>
      </c>
      <c r="M1425" s="358" t="inlineStr">
        <is>
          <t xml:space="preserve">793.5 / </t>
        </is>
      </c>
      <c r="N1425" s="359" t="n">
        <v>1000</v>
      </c>
      <c r="O1425" s="360" t="inlineStr">
        <is>
          <t>백분위</t>
        </is>
      </c>
      <c r="P1425" s="343" t="inlineStr">
        <is>
          <t>백분위</t>
        </is>
      </c>
      <c r="Q1425" s="342" t="inlineStr">
        <is>
          <t>2과목</t>
        </is>
      </c>
      <c r="R1425" s="344" t="n">
        <v>25</v>
      </c>
      <c r="S1425" s="345" t="n">
        <v>35</v>
      </c>
      <c r="T1425" s="362" t="n">
        <v>30</v>
      </c>
      <c r="U1425" s="361" t="n">
        <v>77.28</v>
      </c>
      <c r="V1425" s="346" t="n">
        <v>117.0486111111111</v>
      </c>
      <c r="W1425" s="348" t="n">
        <v>117.3765432098765</v>
      </c>
      <c r="X1425" s="347" t="n">
        <v>58.9</v>
      </c>
      <c r="Y1425" s="357" t="inlineStr"/>
      <c r="Z1425" s="365" t="inlineStr">
        <is>
          <t>2등급</t>
        </is>
      </c>
      <c r="AA1425" s="350" t="n">
        <v>98</v>
      </c>
      <c r="AB1425" s="349" t="inlineStr">
        <is>
          <t>만점</t>
        </is>
      </c>
      <c r="AC1425" s="350" t="n">
        <v>0</v>
      </c>
      <c r="AD1425" s="349" t="inlineStr">
        <is>
          <t>만점</t>
        </is>
      </c>
      <c r="AE1425" s="364" t="n">
        <v>0</v>
      </c>
      <c r="AF1425" s="366" t="n">
        <v>0</v>
      </c>
      <c r="AG1425" s="363" t="n">
        <v>0</v>
      </c>
      <c r="AH1425" s="635" t="inlineStr"/>
      <c r="AL1425" s="487" t="inlineStr">
        <is>
          <t>인천대 신소재공학과</t>
        </is>
      </c>
      <c r="AM1425" s="477" t="inlineStr">
        <is>
          <t>자연</t>
        </is>
      </c>
      <c r="AN1425" s="637" t="n">
        <v>100</v>
      </c>
      <c r="AO1425" s="478" t="n">
        <v>-1570</v>
      </c>
      <c r="AP1425" s="463" t="n">
        <v>-1570</v>
      </c>
      <c r="AQ1425" s="479" t="n">
        <v>0</v>
      </c>
      <c r="AR1425" s="476" t="inlineStr">
        <is>
          <t>19.80 → 18.35</t>
        </is>
      </c>
      <c r="BA1425" s="313" t="inlineStr">
        <is>
          <t>자연793</t>
        </is>
      </c>
    </row>
    <row r="1426" ht="16.5" customHeight="1" s="671">
      <c r="B1426" s="367" t="inlineStr">
        <is>
          <t>19.80</t>
        </is>
      </c>
      <c r="C1426" s="351" t="inlineStr">
        <is>
          <t>42,966</t>
        </is>
      </c>
      <c r="D1426" s="727" t="n">
        <v>-1570</v>
      </c>
      <c r="E1426" s="352" t="inlineStr"/>
      <c r="F1426" s="341" t="n">
        <v>77.28</v>
      </c>
      <c r="G1426" s="355" t="inlineStr">
        <is>
          <t>352.23</t>
        </is>
      </c>
      <c r="H1426" s="356" t="inlineStr">
        <is>
          <t>358.12</t>
        </is>
      </c>
      <c r="I1426" s="354" t="inlineStr">
        <is>
          <t>인천대</t>
        </is>
      </c>
      <c r="J1426" s="340" t="inlineStr">
        <is>
          <t>컴퓨터공학부</t>
        </is>
      </c>
      <c r="K1426" s="339" t="inlineStr">
        <is>
          <t>자연</t>
        </is>
      </c>
      <c r="L1426" s="357" t="n">
        <v>32</v>
      </c>
      <c r="M1426" s="358" t="inlineStr">
        <is>
          <t xml:space="preserve">793.5 / </t>
        </is>
      </c>
      <c r="N1426" s="359" t="n">
        <v>1000</v>
      </c>
      <c r="O1426" s="360" t="inlineStr">
        <is>
          <t>백분위</t>
        </is>
      </c>
      <c r="P1426" s="343" t="inlineStr">
        <is>
          <t>백분위</t>
        </is>
      </c>
      <c r="Q1426" s="342" t="inlineStr">
        <is>
          <t>2과목</t>
        </is>
      </c>
      <c r="R1426" s="344" t="n">
        <v>25</v>
      </c>
      <c r="S1426" s="345" t="n">
        <v>35</v>
      </c>
      <c r="T1426" s="362" t="n">
        <v>30</v>
      </c>
      <c r="U1426" s="361" t="n">
        <v>77.28</v>
      </c>
      <c r="V1426" s="346" t="n">
        <v>117.0486111111111</v>
      </c>
      <c r="W1426" s="348" t="n">
        <v>117.3765432098765</v>
      </c>
      <c r="X1426" s="347" t="n">
        <v>58.9</v>
      </c>
      <c r="Y1426" s="357" t="inlineStr"/>
      <c r="Z1426" s="365" t="inlineStr">
        <is>
          <t>2등급</t>
        </is>
      </c>
      <c r="AA1426" s="350" t="n">
        <v>98</v>
      </c>
      <c r="AB1426" s="349" t="inlineStr">
        <is>
          <t>만점</t>
        </is>
      </c>
      <c r="AC1426" s="350" t="n">
        <v>0</v>
      </c>
      <c r="AD1426" s="349" t="inlineStr">
        <is>
          <t>만점</t>
        </is>
      </c>
      <c r="AE1426" s="364" t="n">
        <v>0</v>
      </c>
      <c r="AF1426" s="366" t="n">
        <v>0</v>
      </c>
      <c r="AG1426" s="363" t="n">
        <v>0</v>
      </c>
      <c r="AH1426" s="635" t="inlineStr"/>
      <c r="AL1426" s="487" t="inlineStr">
        <is>
          <t>인천대 컴퓨터공학부</t>
        </is>
      </c>
      <c r="AM1426" s="477" t="inlineStr">
        <is>
          <t>자연</t>
        </is>
      </c>
      <c r="AN1426" s="637" t="n">
        <v>100</v>
      </c>
      <c r="AO1426" s="478" t="n">
        <v>-1570</v>
      </c>
      <c r="AP1426" s="463" t="n">
        <v>-1570</v>
      </c>
      <c r="AQ1426" s="479" t="n">
        <v>0</v>
      </c>
      <c r="AR1426" s="476" t="inlineStr">
        <is>
          <t>19.80 → 18.35</t>
        </is>
      </c>
      <c r="BA1426" s="313" t="inlineStr">
        <is>
          <t>통합인문620</t>
        </is>
      </c>
    </row>
    <row r="1427" ht="16.5" customHeight="1" s="671">
      <c r="B1427" s="367" t="inlineStr">
        <is>
          <t>19.79</t>
        </is>
      </c>
      <c r="C1427" s="351" t="inlineStr">
        <is>
          <t>42,944</t>
        </is>
      </c>
      <c r="D1427" s="727" t="n">
        <v>-1570</v>
      </c>
      <c r="E1427" s="352" t="inlineStr">
        <is>
          <t>352.24</t>
        </is>
      </c>
      <c r="F1427" s="341" t="n">
        <v>77.28</v>
      </c>
      <c r="G1427" s="355" t="inlineStr">
        <is>
          <t>352.54</t>
        </is>
      </c>
      <c r="H1427" s="356" t="inlineStr">
        <is>
          <t>358.11</t>
        </is>
      </c>
      <c r="I1427" s="354" t="inlineStr">
        <is>
          <t>광운대</t>
        </is>
      </c>
      <c r="J1427" s="340" t="inlineStr">
        <is>
          <t>동북아문화산업학부</t>
        </is>
      </c>
      <c r="K1427" s="339" t="inlineStr">
        <is>
          <t>통합</t>
        </is>
      </c>
      <c r="L1427" s="357" t="n">
        <v>11</v>
      </c>
      <c r="M1427" s="358" t="inlineStr">
        <is>
          <t xml:space="preserve">678.53 / </t>
        </is>
      </c>
      <c r="N1427" s="359" t="n">
        <v>1000</v>
      </c>
      <c r="O1427" s="360" t="inlineStr">
        <is>
          <t>표점</t>
        </is>
      </c>
      <c r="P1427" s="343" t="inlineStr">
        <is>
          <t>변표</t>
        </is>
      </c>
      <c r="Q1427" s="342" t="inlineStr">
        <is>
          <t>2과목</t>
        </is>
      </c>
      <c r="R1427" s="344" t="n">
        <v>30</v>
      </c>
      <c r="S1427" s="345" t="n">
        <v>25</v>
      </c>
      <c r="T1427" s="362" t="n">
        <v>25</v>
      </c>
      <c r="U1427" s="361" t="n">
        <v>77.28</v>
      </c>
      <c r="V1427" s="346" t="n">
        <v>117.0480096826251</v>
      </c>
      <c r="W1427" s="348" t="n">
        <v>117.3760086067778</v>
      </c>
      <c r="X1427" s="347" t="n">
        <v>59.06</v>
      </c>
      <c r="Y1427" s="357" t="n">
        <v>59.3</v>
      </c>
      <c r="Z1427" s="365" t="inlineStr">
        <is>
          <t>2등급</t>
        </is>
      </c>
      <c r="AA1427" s="350" t="n">
        <v>198</v>
      </c>
      <c r="AB1427" s="349" t="inlineStr">
        <is>
          <t>만점</t>
        </is>
      </c>
      <c r="AC1427" s="350" t="n">
        <v>10</v>
      </c>
      <c r="AD1427" s="349" t="inlineStr">
        <is>
          <t>만점</t>
        </is>
      </c>
      <c r="AE1427" s="364" t="n">
        <v>0</v>
      </c>
      <c r="AF1427" s="366" t="n">
        <v>0</v>
      </c>
      <c r="AG1427" s="363" t="n">
        <v>0</v>
      </c>
      <c r="AH1427" s="635" t="inlineStr"/>
      <c r="AL1427" s="487" t="inlineStr">
        <is>
          <t>광운대 동북아문화산업학부</t>
        </is>
      </c>
      <c r="AM1427" s="477" t="inlineStr">
        <is>
          <t>통합</t>
        </is>
      </c>
      <c r="AN1427" s="637" t="n">
        <v>100</v>
      </c>
      <c r="AO1427" s="478" t="n">
        <v>-1570</v>
      </c>
      <c r="AP1427" s="463" t="n">
        <v>-704</v>
      </c>
      <c r="AQ1427" s="479" t="n">
        <v>-866</v>
      </c>
      <c r="AR1427" s="476" t="inlineStr">
        <is>
          <t>19.80 → 18.75</t>
        </is>
      </c>
      <c r="BA1427" s="313" t="inlineStr">
        <is>
          <t>통합인문621</t>
        </is>
      </c>
    </row>
    <row r="1428" ht="16.5" customHeight="1" s="671">
      <c r="B1428" s="367" t="inlineStr">
        <is>
          <t>19.81</t>
        </is>
      </c>
      <c r="C1428" s="351" t="inlineStr">
        <is>
          <t>42,988</t>
        </is>
      </c>
      <c r="D1428" s="727" t="n">
        <v>-1570</v>
      </c>
      <c r="E1428" s="352" t="inlineStr"/>
      <c r="F1428" s="341" t="n">
        <v>77.27</v>
      </c>
      <c r="G1428" s="355" t="inlineStr">
        <is>
          <t>352.21</t>
        </is>
      </c>
      <c r="H1428" s="356" t="inlineStr">
        <is>
          <t>358.10</t>
        </is>
      </c>
      <c r="I1428" s="354" t="inlineStr">
        <is>
          <t>전북대</t>
        </is>
      </c>
      <c r="J1428" s="340" t="inlineStr">
        <is>
          <t>간호학과</t>
        </is>
      </c>
      <c r="K1428" s="339" t="inlineStr">
        <is>
          <t>자연</t>
        </is>
      </c>
      <c r="L1428" s="357" t="n">
        <v>35</v>
      </c>
      <c r="M1428" s="358" t="inlineStr">
        <is>
          <t xml:space="preserve">331.65 / </t>
        </is>
      </c>
      <c r="N1428" s="359" t="n">
        <v>500</v>
      </c>
      <c r="O1428" s="360" t="inlineStr">
        <is>
          <t>표점</t>
        </is>
      </c>
      <c r="P1428" s="343" t="inlineStr">
        <is>
          <t>변표</t>
        </is>
      </c>
      <c r="Q1428" s="342" t="inlineStr">
        <is>
          <t>2과목</t>
        </is>
      </c>
      <c r="R1428" s="344" t="n">
        <v>30</v>
      </c>
      <c r="S1428" s="345" t="n">
        <v>40</v>
      </c>
      <c r="T1428" s="362" t="n">
        <v>30</v>
      </c>
      <c r="U1428" s="361" t="n">
        <v>77.27</v>
      </c>
      <c r="V1428" s="346" t="n">
        <v>117.0432860206521</v>
      </c>
      <c r="W1428" s="348" t="n">
        <v>117.3718097961352</v>
      </c>
      <c r="X1428" s="347" t="n">
        <v>58.9</v>
      </c>
      <c r="Y1428" s="357" t="n">
        <v>59.09</v>
      </c>
      <c r="Z1428" s="365" t="inlineStr">
        <is>
          <t>3등급</t>
        </is>
      </c>
      <c r="AA1428" s="350" t="n">
        <v>24</v>
      </c>
      <c r="AB1428" s="349" t="inlineStr">
        <is>
          <t>만점</t>
        </is>
      </c>
      <c r="AC1428" s="350" t="n">
        <v>5</v>
      </c>
      <c r="AD1428" s="349" t="inlineStr">
        <is>
          <t>만점</t>
        </is>
      </c>
      <c r="AE1428" s="364" t="n">
        <v>0</v>
      </c>
      <c r="AF1428" s="366" t="n">
        <v>8.864000000000001</v>
      </c>
      <c r="AG1428" s="363" t="n">
        <v>0</v>
      </c>
      <c r="AH1428" s="635" t="inlineStr">
        <is>
          <t xml:space="preserve"> 과탐10%가산</t>
        </is>
      </c>
      <c r="AL1428" s="487" t="inlineStr">
        <is>
          <t>전북대 간호학과</t>
        </is>
      </c>
      <c r="AM1428" s="477" t="inlineStr">
        <is>
          <t>자연</t>
        </is>
      </c>
      <c r="AN1428" s="637" t="n">
        <v>100</v>
      </c>
      <c r="AO1428" s="478" t="n">
        <v>-1570</v>
      </c>
      <c r="AP1428" s="463" t="n">
        <v>-1570</v>
      </c>
      <c r="AQ1428" s="479" t="n">
        <v>0</v>
      </c>
      <c r="AR1428" s="476" t="inlineStr">
        <is>
          <t>19.81 → 18.36</t>
        </is>
      </c>
      <c r="BA1428" s="313" t="inlineStr">
        <is>
          <t>자연794</t>
        </is>
      </c>
    </row>
    <row r="1429" ht="16.5" customHeight="1" s="671">
      <c r="B1429" s="367" t="inlineStr">
        <is>
          <t>19.81</t>
        </is>
      </c>
      <c r="C1429" s="351" t="inlineStr">
        <is>
          <t>42,988</t>
        </is>
      </c>
      <c r="D1429" s="727" t="n">
        <v>-1570</v>
      </c>
      <c r="E1429" s="352" t="inlineStr"/>
      <c r="F1429" s="341" t="n">
        <v>77.26000000000001</v>
      </c>
      <c r="G1429" s="355" t="inlineStr">
        <is>
          <t>352.20</t>
        </is>
      </c>
      <c r="H1429" s="356" t="inlineStr">
        <is>
          <t>358.09</t>
        </is>
      </c>
      <c r="I1429" s="354" t="inlineStr">
        <is>
          <t>한국외국어대</t>
        </is>
      </c>
      <c r="J1429" s="340" t="inlineStr">
        <is>
          <t>화학과</t>
        </is>
      </c>
      <c r="K1429" s="339" t="inlineStr">
        <is>
          <t>자연</t>
        </is>
      </c>
      <c r="L1429" s="357" t="n">
        <v>16</v>
      </c>
      <c r="M1429" s="358" t="inlineStr">
        <is>
          <t xml:space="preserve">611.1 / </t>
        </is>
      </c>
      <c r="N1429" s="359" t="n">
        <v>700</v>
      </c>
      <c r="O1429" s="360" t="inlineStr">
        <is>
          <t>표점/만점</t>
        </is>
      </c>
      <c r="P1429" s="343" t="inlineStr">
        <is>
          <t>변표/만점</t>
        </is>
      </c>
      <c r="Q1429" s="342" t="inlineStr">
        <is>
          <t>2과목</t>
        </is>
      </c>
      <c r="R1429" s="344" t="n">
        <v>20</v>
      </c>
      <c r="S1429" s="345" t="n">
        <v>35</v>
      </c>
      <c r="T1429" s="362" t="n">
        <v>30</v>
      </c>
      <c r="U1429" s="361" t="n">
        <v>77.26000000000001</v>
      </c>
      <c r="V1429" s="346" t="n">
        <v>117.0383670196386</v>
      </c>
      <c r="W1429" s="348" t="n">
        <v>117.3674373507899</v>
      </c>
      <c r="X1429" s="347" t="n">
        <v>58.9</v>
      </c>
      <c r="Y1429" s="357" t="n">
        <v>61.11</v>
      </c>
      <c r="Z1429" s="365" t="inlineStr">
        <is>
          <t>2등급</t>
        </is>
      </c>
      <c r="AA1429" s="350" t="n">
        <v>104.5</v>
      </c>
      <c r="AB1429" s="349" t="inlineStr">
        <is>
          <t>만점</t>
        </is>
      </c>
      <c r="AC1429" s="350" t="n">
        <v>0</v>
      </c>
      <c r="AD1429" s="349" t="inlineStr">
        <is>
          <t>만점</t>
        </is>
      </c>
      <c r="AE1429" s="364" t="n">
        <v>0</v>
      </c>
      <c r="AF1429" s="366" t="n">
        <v>0</v>
      </c>
      <c r="AG1429" s="363" t="n">
        <v>0</v>
      </c>
      <c r="AH1429" s="635" t="inlineStr"/>
      <c r="AL1429" s="487" t="inlineStr">
        <is>
          <t>한국외국어대 화학과</t>
        </is>
      </c>
      <c r="AM1429" s="477" t="inlineStr">
        <is>
          <t>자연</t>
        </is>
      </c>
      <c r="AN1429" s="637" t="n">
        <v>100</v>
      </c>
      <c r="AO1429" s="478" t="n">
        <v>-1570</v>
      </c>
      <c r="AP1429" s="463" t="n">
        <v>-1570</v>
      </c>
      <c r="AQ1429" s="479" t="n">
        <v>0</v>
      </c>
      <c r="AR1429" s="476" t="inlineStr">
        <is>
          <t>19.82 → 18.37</t>
        </is>
      </c>
      <c r="BA1429" s="313" t="inlineStr">
        <is>
          <t>자연795</t>
        </is>
      </c>
    </row>
    <row r="1430" ht="16.5" customHeight="1" s="671">
      <c r="B1430" s="367" t="inlineStr">
        <is>
          <t>19.85</t>
        </is>
      </c>
      <c r="C1430" s="351" t="inlineStr">
        <is>
          <t>43,075</t>
        </is>
      </c>
      <c r="D1430" s="727" t="n">
        <v>-1570</v>
      </c>
      <c r="E1430" s="352" t="inlineStr">
        <is>
          <t>352.38</t>
        </is>
      </c>
      <c r="F1430" s="341" t="n">
        <v>77.23</v>
      </c>
      <c r="G1430" s="355" t="inlineStr">
        <is>
          <t>352.14</t>
        </is>
      </c>
      <c r="H1430" s="356" t="inlineStr">
        <is>
          <t>358.04</t>
        </is>
      </c>
      <c r="I1430" s="354" t="inlineStr">
        <is>
          <t>경북대</t>
        </is>
      </c>
      <c r="J1430" s="340" t="inlineStr">
        <is>
          <t>식물의학과</t>
        </is>
      </c>
      <c r="K1430" s="339" t="inlineStr">
        <is>
          <t>자연</t>
        </is>
      </c>
      <c r="L1430" s="357" t="n">
        <v>7</v>
      </c>
      <c r="M1430" s="358" t="inlineStr">
        <is>
          <t xml:space="preserve">645.24 / </t>
        </is>
      </c>
      <c r="N1430" s="359" t="n">
        <v>1000</v>
      </c>
      <c r="O1430" s="360" t="inlineStr">
        <is>
          <t>표점</t>
        </is>
      </c>
      <c r="P1430" s="343" t="inlineStr">
        <is>
          <t>변표</t>
        </is>
      </c>
      <c r="Q1430" s="342" t="inlineStr">
        <is>
          <t>2과목</t>
        </is>
      </c>
      <c r="R1430" s="344" t="n">
        <v>25</v>
      </c>
      <c r="S1430" s="345" t="n">
        <v>38</v>
      </c>
      <c r="T1430" s="362" t="n">
        <v>25</v>
      </c>
      <c r="U1430" s="361" t="n">
        <v>77.23</v>
      </c>
      <c r="V1430" s="346" t="n">
        <v>117.0186539868325</v>
      </c>
      <c r="W1430" s="348" t="n">
        <v>117.3499146549622</v>
      </c>
      <c r="X1430" s="347" t="n">
        <v>58.89</v>
      </c>
      <c r="Y1430" s="357" t="n">
        <v>59.08</v>
      </c>
      <c r="Z1430" s="365" t="inlineStr">
        <is>
          <t>2등급</t>
        </is>
      </c>
      <c r="AA1430" s="350" t="n">
        <v>121.25</v>
      </c>
      <c r="AB1430" s="349" t="inlineStr">
        <is>
          <t>만점</t>
        </is>
      </c>
      <c r="AC1430" s="350" t="n">
        <v>10</v>
      </c>
      <c r="AD1430" s="349" t="inlineStr">
        <is>
          <t>만점</t>
        </is>
      </c>
      <c r="AE1430" s="364" t="n">
        <v>0</v>
      </c>
      <c r="AF1430" s="366" t="n">
        <v>0</v>
      </c>
      <c r="AG1430" s="363" t="n">
        <v>0</v>
      </c>
      <c r="AH1430" s="635" t="inlineStr"/>
      <c r="AL1430" s="487" t="inlineStr">
        <is>
          <t>경북대 식물의학과</t>
        </is>
      </c>
      <c r="AM1430" s="477" t="inlineStr">
        <is>
          <t>자연</t>
        </is>
      </c>
      <c r="AN1430" s="637" t="n">
        <v>100</v>
      </c>
      <c r="AO1430" s="478" t="n">
        <v>-1570</v>
      </c>
      <c r="AP1430" s="463" t="n">
        <v>-1570</v>
      </c>
      <c r="AQ1430" s="479" t="n">
        <v>0</v>
      </c>
      <c r="AR1430" s="476" t="inlineStr">
        <is>
          <t>19.86 → 18.41</t>
        </is>
      </c>
      <c r="BA1430" s="313" t="inlineStr">
        <is>
          <t>자연796</t>
        </is>
      </c>
    </row>
    <row r="1431" ht="16.5" customHeight="1" s="671">
      <c r="B1431" s="367" t="inlineStr">
        <is>
          <t>19.69</t>
        </is>
      </c>
      <c r="C1431" s="351" t="inlineStr">
        <is>
          <t>42,727</t>
        </is>
      </c>
      <c r="D1431" s="727" t="n">
        <v>-1570</v>
      </c>
      <c r="E1431" s="352" t="inlineStr"/>
      <c r="F1431" s="341" t="n">
        <v>77.19</v>
      </c>
      <c r="G1431" s="355" t="inlineStr">
        <is>
          <t>352.39</t>
        </is>
      </c>
      <c r="H1431" s="356" t="inlineStr">
        <is>
          <t>357.97</t>
        </is>
      </c>
      <c r="I1431" s="354" t="inlineStr">
        <is>
          <t>충남대</t>
        </is>
      </c>
      <c r="J1431" s="340" t="inlineStr">
        <is>
          <t>정치외교학과</t>
        </is>
      </c>
      <c r="K1431" s="339" t="inlineStr">
        <is>
          <t>통합</t>
        </is>
      </c>
      <c r="L1431" s="357" t="n">
        <v>5</v>
      </c>
      <c r="M1431" s="358" t="inlineStr">
        <is>
          <t xml:space="preserve">174.1 / </t>
        </is>
      </c>
      <c r="N1431" s="359" t="n">
        <v>300</v>
      </c>
      <c r="O1431" s="360" t="inlineStr">
        <is>
          <t>표점</t>
        </is>
      </c>
      <c r="P1431" s="343" t="inlineStr">
        <is>
          <t>표점</t>
        </is>
      </c>
      <c r="Q1431" s="342" t="inlineStr">
        <is>
          <t>2과목</t>
        </is>
      </c>
      <c r="R1431" s="344" t="n">
        <v>45</v>
      </c>
      <c r="S1431" s="345" t="n">
        <v>25</v>
      </c>
      <c r="T1431" s="362" t="n">
        <v>30</v>
      </c>
      <c r="U1431" s="361" t="n">
        <v>77.19</v>
      </c>
      <c r="V1431" s="346" t="n">
        <v>116.9958571024168</v>
      </c>
      <c r="W1431" s="348" t="n">
        <v>117.329420596727</v>
      </c>
      <c r="X1431" s="347" t="n">
        <v>59.03</v>
      </c>
      <c r="Y1431" s="357" t="inlineStr"/>
      <c r="Z1431" s="365" t="inlineStr">
        <is>
          <t>2등급</t>
        </is>
      </c>
      <c r="AA1431" s="350" t="n">
        <v>-2</v>
      </c>
      <c r="AB1431" s="349" t="inlineStr">
        <is>
          <t>만점</t>
        </is>
      </c>
      <c r="AC1431" s="350" t="n">
        <v>0</v>
      </c>
      <c r="AD1431" s="349" t="inlineStr">
        <is>
          <t>만점</t>
        </is>
      </c>
      <c r="AE1431" s="364" t="n">
        <v>0</v>
      </c>
      <c r="AF1431" s="366" t="n">
        <v>0</v>
      </c>
      <c r="AG1431" s="363" t="n">
        <v>0</v>
      </c>
      <c r="AH1431" s="635" t="inlineStr"/>
      <c r="AL1431" s="487" t="inlineStr">
        <is>
          <t>충남대 정치외교학과</t>
        </is>
      </c>
      <c r="AM1431" s="477" t="inlineStr">
        <is>
          <t>통합</t>
        </is>
      </c>
      <c r="AN1431" s="637" t="n">
        <v>100</v>
      </c>
      <c r="AO1431" s="478" t="n">
        <v>-1570</v>
      </c>
      <c r="AP1431" s="463" t="n">
        <v>-704</v>
      </c>
      <c r="AQ1431" s="479" t="n">
        <v>-866</v>
      </c>
      <c r="AR1431" s="476" t="inlineStr">
        <is>
          <t>19.90 → 18.85</t>
        </is>
      </c>
      <c r="BA1431" s="313" t="inlineStr">
        <is>
          <t>자연797</t>
        </is>
      </c>
    </row>
    <row r="1432" ht="16.5" customHeight="1" s="671">
      <c r="B1432" s="367" t="inlineStr">
        <is>
          <t>19.52</t>
        </is>
      </c>
      <c r="C1432" s="351" t="inlineStr">
        <is>
          <t>42,358</t>
        </is>
      </c>
      <c r="D1432" s="727" t="n">
        <v>-1570</v>
      </c>
      <c r="E1432" s="352" t="inlineStr">
        <is>
          <t>352.30</t>
        </is>
      </c>
      <c r="F1432" s="341" t="n">
        <v>77.19</v>
      </c>
      <c r="G1432" s="355" t="inlineStr">
        <is>
          <t>352.39</t>
        </is>
      </c>
      <c r="H1432" s="356" t="inlineStr">
        <is>
          <t>357.97</t>
        </is>
      </c>
      <c r="I1432" s="354" t="inlineStr">
        <is>
          <t>경북대</t>
        </is>
      </c>
      <c r="J1432" s="340" t="inlineStr">
        <is>
          <t>국어국문학과</t>
        </is>
      </c>
      <c r="K1432" s="339" t="inlineStr">
        <is>
          <t>통합</t>
        </is>
      </c>
      <c r="L1432" s="357" t="n">
        <v>5</v>
      </c>
      <c r="M1432" s="358" t="inlineStr">
        <is>
          <t xml:space="preserve">645.89 / </t>
        </is>
      </c>
      <c r="N1432" s="359" t="n">
        <v>1000</v>
      </c>
      <c r="O1432" s="360" t="inlineStr">
        <is>
          <t>표점</t>
        </is>
      </c>
      <c r="P1432" s="343" t="inlineStr">
        <is>
          <t>변표</t>
        </is>
      </c>
      <c r="Q1432" s="342" t="inlineStr">
        <is>
          <t>2과목</t>
        </is>
      </c>
      <c r="R1432" s="344" t="n">
        <v>38</v>
      </c>
      <c r="S1432" s="345" t="n">
        <v>25</v>
      </c>
      <c r="T1432" s="362" t="n">
        <v>25</v>
      </c>
      <c r="U1432" s="361" t="n">
        <v>77.19</v>
      </c>
      <c r="V1432" s="346" t="n">
        <v>116.994130235402</v>
      </c>
      <c r="W1432" s="348" t="n">
        <v>117.3277896667686</v>
      </c>
      <c r="X1432" s="347" t="n">
        <v>59.03</v>
      </c>
      <c r="Y1432" s="357" t="n">
        <v>59.45</v>
      </c>
      <c r="Z1432" s="365" t="inlineStr">
        <is>
          <t>2등급</t>
        </is>
      </c>
      <c r="AA1432" s="350" t="n">
        <v>121.25</v>
      </c>
      <c r="AB1432" s="349" t="inlineStr">
        <is>
          <t>만점</t>
        </is>
      </c>
      <c r="AC1432" s="350" t="n">
        <v>10</v>
      </c>
      <c r="AD1432" s="349" t="inlineStr">
        <is>
          <t>만점</t>
        </is>
      </c>
      <c r="AE1432" s="364" t="n">
        <v>0</v>
      </c>
      <c r="AF1432" s="366" t="n">
        <v>0</v>
      </c>
      <c r="AG1432" s="363" t="n">
        <v>0</v>
      </c>
      <c r="AH1432" s="635" t="inlineStr">
        <is>
          <t xml:space="preserve"> 과탐(Ⅰ,Ⅱ)/ 과탐(Ⅱ,Ⅱ) 5%가산</t>
        </is>
      </c>
      <c r="AL1432" s="487" t="inlineStr">
        <is>
          <t>경북대 국어국문학과</t>
        </is>
      </c>
      <c r="AM1432" s="477" t="inlineStr">
        <is>
          <t>통합</t>
        </is>
      </c>
      <c r="AN1432" s="637" t="n">
        <v>100</v>
      </c>
      <c r="AO1432" s="478" t="n">
        <v>-1570</v>
      </c>
      <c r="AP1432" s="463" t="n">
        <v>-704</v>
      </c>
      <c r="AQ1432" s="479" t="n">
        <v>-866</v>
      </c>
      <c r="AR1432" s="476" t="inlineStr">
        <is>
          <t>19.90 → 18.85</t>
        </is>
      </c>
      <c r="BA1432" s="313" t="inlineStr">
        <is>
          <t>통합인문622</t>
        </is>
      </c>
    </row>
    <row r="1433" ht="16.5" customHeight="1" s="671">
      <c r="B1433" s="367" t="inlineStr">
        <is>
          <t>19.90</t>
        </is>
      </c>
      <c r="C1433" s="351" t="inlineStr">
        <is>
          <t>43,183</t>
        </is>
      </c>
      <c r="D1433" s="727" t="n">
        <v>-1570</v>
      </c>
      <c r="E1433" s="352" t="inlineStr">
        <is>
          <t>352.65</t>
        </is>
      </c>
      <c r="F1433" s="341" t="n">
        <v>77.18000000000001</v>
      </c>
      <c r="G1433" s="355" t="inlineStr">
        <is>
          <t>352.06</t>
        </is>
      </c>
      <c r="H1433" s="356" t="inlineStr">
        <is>
          <t>357.96</t>
        </is>
      </c>
      <c r="I1433" s="354" t="inlineStr">
        <is>
          <t>경북대</t>
        </is>
      </c>
      <c r="J1433" s="340" t="inlineStr">
        <is>
          <t>첨단기술융합대학 자율학부2</t>
        </is>
      </c>
      <c r="K1433" s="339" t="inlineStr">
        <is>
          <t>자연</t>
        </is>
      </c>
      <c r="L1433" s="357" t="n">
        <v>23</v>
      </c>
      <c r="M1433" s="358" t="inlineStr">
        <is>
          <t xml:space="preserve">645.1 / </t>
        </is>
      </c>
      <c r="N1433" s="359" t="n">
        <v>1000</v>
      </c>
      <c r="O1433" s="360" t="inlineStr">
        <is>
          <t>표점</t>
        </is>
      </c>
      <c r="P1433" s="343" t="inlineStr">
        <is>
          <t>변표</t>
        </is>
      </c>
      <c r="Q1433" s="342" t="inlineStr">
        <is>
          <t>2과목</t>
        </is>
      </c>
      <c r="R1433" s="344" t="n">
        <v>25</v>
      </c>
      <c r="S1433" s="345" t="n">
        <v>38</v>
      </c>
      <c r="T1433" s="362" t="n">
        <v>25</v>
      </c>
      <c r="U1433" s="361" t="n">
        <v>77.18000000000001</v>
      </c>
      <c r="V1433" s="346" t="n">
        <v>116.9884534639608</v>
      </c>
      <c r="W1433" s="348" t="n">
        <v>117.3224282715185</v>
      </c>
      <c r="X1433" s="347" t="n">
        <v>58.87</v>
      </c>
      <c r="Y1433" s="357" t="n">
        <v>59.06</v>
      </c>
      <c r="Z1433" s="365" t="inlineStr">
        <is>
          <t>2등급</t>
        </is>
      </c>
      <c r="AA1433" s="350" t="n">
        <v>121.25</v>
      </c>
      <c r="AB1433" s="349" t="inlineStr">
        <is>
          <t>만점</t>
        </is>
      </c>
      <c r="AC1433" s="350" t="n">
        <v>10</v>
      </c>
      <c r="AD1433" s="349" t="inlineStr">
        <is>
          <t>만점</t>
        </is>
      </c>
      <c r="AE1433" s="364" t="n">
        <v>0</v>
      </c>
      <c r="AF1433" s="366" t="n">
        <v>0</v>
      </c>
      <c r="AG1433" s="363" t="n">
        <v>0</v>
      </c>
      <c r="AH1433" s="635" t="inlineStr"/>
      <c r="AL1433" s="487" t="inlineStr">
        <is>
          <t>경북대 첨단기술융합대학 자율학부2</t>
        </is>
      </c>
      <c r="AM1433" s="477" t="inlineStr">
        <is>
          <t>자연</t>
        </is>
      </c>
      <c r="AN1433" s="637" t="n">
        <v>100</v>
      </c>
      <c r="AO1433" s="478" t="n">
        <v>-1570</v>
      </c>
      <c r="AP1433" s="463" t="n">
        <v>-1570</v>
      </c>
      <c r="AQ1433" s="479" t="n">
        <v>0</v>
      </c>
      <c r="AR1433" s="476" t="inlineStr">
        <is>
          <t>19.91 → 18.46</t>
        </is>
      </c>
      <c r="BA1433" s="313" t="inlineStr">
        <is>
          <t>통합인문623</t>
        </is>
      </c>
    </row>
    <row r="1434" ht="16.5" customHeight="1" s="671">
      <c r="B1434" s="367" t="inlineStr">
        <is>
          <t>19.92</t>
        </is>
      </c>
      <c r="C1434" s="351" t="inlineStr">
        <is>
          <t>43,226</t>
        </is>
      </c>
      <c r="D1434" s="727" t="n">
        <v>-1570</v>
      </c>
      <c r="E1434" s="352" t="inlineStr">
        <is>
          <t>352.26</t>
        </is>
      </c>
      <c r="F1434" s="341" t="n">
        <v>77.17</v>
      </c>
      <c r="G1434" s="355" t="inlineStr">
        <is>
          <t>352.03</t>
        </is>
      </c>
      <c r="H1434" s="356" t="inlineStr">
        <is>
          <t>357.93</t>
        </is>
      </c>
      <c r="I1434" s="354" t="inlineStr">
        <is>
          <t>인천대</t>
        </is>
      </c>
      <c r="J1434" s="340" t="inlineStr">
        <is>
          <t>수학교육과</t>
        </is>
      </c>
      <c r="K1434" s="339" t="inlineStr">
        <is>
          <t>자연</t>
        </is>
      </c>
      <c r="L1434" s="357" t="n">
        <v>8</v>
      </c>
      <c r="M1434" s="358" t="inlineStr">
        <is>
          <t xml:space="preserve">792.5 / </t>
        </is>
      </c>
      <c r="N1434" s="359" t="n">
        <v>1000</v>
      </c>
      <c r="O1434" s="360" t="inlineStr">
        <is>
          <t>백분위</t>
        </is>
      </c>
      <c r="P1434" s="343" t="inlineStr">
        <is>
          <t>백분위</t>
        </is>
      </c>
      <c r="Q1434" s="342" t="inlineStr">
        <is>
          <t>2과목</t>
        </is>
      </c>
      <c r="R1434" s="344" t="n">
        <v>25</v>
      </c>
      <c r="S1434" s="345" t="n">
        <v>35</v>
      </c>
      <c r="T1434" s="362" t="n">
        <v>30</v>
      </c>
      <c r="U1434" s="361" t="n">
        <v>77.17</v>
      </c>
      <c r="V1434" s="346" t="n">
        <v>116.9803921568627</v>
      </c>
      <c r="W1434" s="348" t="n">
        <v>117.3148148148148</v>
      </c>
      <c r="X1434" s="347" t="n">
        <v>58.87</v>
      </c>
      <c r="Y1434" s="357" t="inlineStr"/>
      <c r="Z1434" s="365" t="inlineStr">
        <is>
          <t>2등급</t>
        </is>
      </c>
      <c r="AA1434" s="350" t="n">
        <v>98</v>
      </c>
      <c r="AB1434" s="349" t="inlineStr">
        <is>
          <t>만점</t>
        </is>
      </c>
      <c r="AC1434" s="350" t="n">
        <v>0</v>
      </c>
      <c r="AD1434" s="349" t="inlineStr">
        <is>
          <t>만점</t>
        </is>
      </c>
      <c r="AE1434" s="364" t="n">
        <v>0</v>
      </c>
      <c r="AF1434" s="366" t="n">
        <v>0</v>
      </c>
      <c r="AG1434" s="363" t="n">
        <v>0</v>
      </c>
      <c r="AH1434" s="635" t="inlineStr"/>
      <c r="AL1434" s="487" t="inlineStr">
        <is>
          <t>인천대 수학교육과</t>
        </is>
      </c>
      <c r="AM1434" s="477" t="inlineStr">
        <is>
          <t>자연</t>
        </is>
      </c>
      <c r="AN1434" s="637" t="n">
        <v>100</v>
      </c>
      <c r="AO1434" s="478" t="n">
        <v>-1570</v>
      </c>
      <c r="AP1434" s="463" t="n">
        <v>-1570</v>
      </c>
      <c r="AQ1434" s="479" t="n">
        <v>0</v>
      </c>
      <c r="AR1434" s="476" t="inlineStr">
        <is>
          <t>19.93 → 18.48</t>
        </is>
      </c>
      <c r="BA1434" s="313" t="inlineStr">
        <is>
          <t>자연798</t>
        </is>
      </c>
    </row>
    <row r="1435" ht="16.5" customHeight="1" s="671">
      <c r="B1435" s="367" t="inlineStr">
        <is>
          <t>19.93</t>
        </is>
      </c>
      <c r="C1435" s="351" t="inlineStr">
        <is>
          <t>43,248</t>
        </is>
      </c>
      <c r="D1435" s="727" t="n">
        <v>-1570</v>
      </c>
      <c r="E1435" s="352" t="inlineStr"/>
      <c r="F1435" s="341" t="n">
        <v>77.16</v>
      </c>
      <c r="G1435" s="355" t="inlineStr">
        <is>
          <t>352.02</t>
        </is>
      </c>
      <c r="H1435" s="356" t="inlineStr">
        <is>
          <t>357.92</t>
        </is>
      </c>
      <c r="I1435" s="354" t="inlineStr">
        <is>
          <t>명지대</t>
        </is>
      </c>
      <c r="J1435" s="340" t="inlineStr">
        <is>
          <t>스마트시스템공과대학</t>
        </is>
      </c>
      <c r="K1435" s="339" t="inlineStr">
        <is>
          <t>자연</t>
        </is>
      </c>
      <c r="L1435" s="357" t="n">
        <v>106</v>
      </c>
      <c r="M1435" s="358" t="inlineStr">
        <is>
          <t xml:space="preserve">831.7 / </t>
        </is>
      </c>
      <c r="N1435" s="359" t="n">
        <v>1000</v>
      </c>
      <c r="O1435" s="360" t="inlineStr">
        <is>
          <t>백분위</t>
        </is>
      </c>
      <c r="P1435" s="343" t="inlineStr">
        <is>
          <t>백분위</t>
        </is>
      </c>
      <c r="Q1435" s="342" t="inlineStr">
        <is>
          <t>1과목</t>
        </is>
      </c>
      <c r="R1435" s="344" t="n">
        <v>25</v>
      </c>
      <c r="S1435" s="345" t="n">
        <v>35</v>
      </c>
      <c r="T1435" s="362" t="n">
        <v>20</v>
      </c>
      <c r="U1435" s="361" t="n">
        <v>77.16</v>
      </c>
      <c r="V1435" s="346" t="n">
        <v>116.9756097560976</v>
      </c>
      <c r="W1435" s="348" t="n">
        <v>117.310298102981</v>
      </c>
      <c r="X1435" s="347" t="n">
        <v>58.87</v>
      </c>
      <c r="Y1435" s="357" t="inlineStr"/>
      <c r="Z1435" s="365" t="inlineStr">
        <is>
          <t>2등급</t>
        </is>
      </c>
      <c r="AA1435" s="350" t="n">
        <v>196</v>
      </c>
      <c r="AB1435" s="349" t="inlineStr">
        <is>
          <t>만점</t>
        </is>
      </c>
      <c r="AC1435" s="350" t="n">
        <v>3</v>
      </c>
      <c r="AD1435" s="349" t="inlineStr">
        <is>
          <t>만점</t>
        </is>
      </c>
      <c r="AE1435" s="364" t="n">
        <v>0</v>
      </c>
      <c r="AF1435" s="366" t="n">
        <v>15.432</v>
      </c>
      <c r="AG1435" s="363" t="n">
        <v>0</v>
      </c>
      <c r="AH1435" s="635" t="inlineStr">
        <is>
          <t xml:space="preserve"> 과10%</t>
        </is>
      </c>
      <c r="AL1435" s="487" t="inlineStr">
        <is>
          <t>명지대 스마트시스템공과대학</t>
        </is>
      </c>
      <c r="AM1435" s="477" t="inlineStr">
        <is>
          <t>자연</t>
        </is>
      </c>
      <c r="AN1435" s="637" t="n">
        <v>100</v>
      </c>
      <c r="AO1435" s="478" t="n">
        <v>-1570</v>
      </c>
      <c r="AP1435" s="463" t="n">
        <v>-1570</v>
      </c>
      <c r="AQ1435" s="479" t="n">
        <v>0</v>
      </c>
      <c r="AR1435" s="476" t="inlineStr">
        <is>
          <t>19.93 → 18.48</t>
        </is>
      </c>
      <c r="BA1435" s="313" t="inlineStr">
        <is>
          <t>자연799</t>
        </is>
      </c>
    </row>
    <row r="1436" ht="16.5" customHeight="1" s="671">
      <c r="B1436" s="367" t="inlineStr">
        <is>
          <t>19.76</t>
        </is>
      </c>
      <c r="C1436" s="351" t="inlineStr">
        <is>
          <t>42,879</t>
        </is>
      </c>
      <c r="D1436" s="727" t="n">
        <v>-1570</v>
      </c>
      <c r="E1436" s="352" t="inlineStr"/>
      <c r="F1436" s="341" t="n">
        <v>77.14</v>
      </c>
      <c r="G1436" s="355" t="inlineStr">
        <is>
          <t>352.29</t>
        </is>
      </c>
      <c r="H1436" s="356" t="inlineStr">
        <is>
          <t>357.87</t>
        </is>
      </c>
      <c r="I1436" s="354" t="inlineStr">
        <is>
          <t>충북대</t>
        </is>
      </c>
      <c r="J1436" s="340" t="inlineStr">
        <is>
          <t>경영정보학과</t>
        </is>
      </c>
      <c r="K1436" s="339" t="inlineStr">
        <is>
          <t>통합</t>
        </is>
      </c>
      <c r="L1436" s="357" t="n">
        <v>13</v>
      </c>
      <c r="M1436" s="358" t="inlineStr">
        <is>
          <t xml:space="preserve">970.04 / </t>
        </is>
      </c>
      <c r="N1436" s="359" t="n">
        <v>200</v>
      </c>
      <c r="O1436" s="360" t="inlineStr">
        <is>
          <t>표점/만점</t>
        </is>
      </c>
      <c r="P1436" s="343" t="inlineStr">
        <is>
          <t>표점/만점</t>
        </is>
      </c>
      <c r="Q1436" s="342" t="inlineStr">
        <is>
          <t>2과목</t>
        </is>
      </c>
      <c r="R1436" s="344" t="n">
        <v>30</v>
      </c>
      <c r="S1436" s="345" t="n">
        <v>20</v>
      </c>
      <c r="T1436" s="362" t="n">
        <v>30</v>
      </c>
      <c r="U1436" s="361" t="n">
        <v>77.14</v>
      </c>
      <c r="V1436" s="346" t="n">
        <v>116.9632385178188</v>
      </c>
      <c r="W1436" s="348" t="n">
        <v>117.2986141557178</v>
      </c>
      <c r="X1436" s="347" t="inlineStr">
        <is>
          <t>59.27/68.82</t>
        </is>
      </c>
      <c r="Y1436" s="357" t="inlineStr"/>
      <c r="Z1436" s="365" t="inlineStr">
        <is>
          <t>3등급</t>
        </is>
      </c>
      <c r="AA1436" s="350" t="n">
        <v>36</v>
      </c>
      <c r="AB1436" s="349" t="inlineStr">
        <is>
          <t>만점</t>
        </is>
      </c>
      <c r="AC1436" s="350" t="n">
        <v>0</v>
      </c>
      <c r="AD1436" s="349" t="inlineStr">
        <is>
          <t>만점</t>
        </is>
      </c>
      <c r="AE1436" s="364" t="n">
        <v>0</v>
      </c>
      <c r="AF1436" s="366" t="n">
        <v>0</v>
      </c>
      <c r="AG1436" s="363" t="n">
        <v>0</v>
      </c>
      <c r="AH1436" s="635" t="inlineStr"/>
      <c r="AL1436" s="487" t="inlineStr">
        <is>
          <t>충북대 경영정보학과</t>
        </is>
      </c>
      <c r="AM1436" s="477" t="inlineStr">
        <is>
          <t>통합</t>
        </is>
      </c>
      <c r="AN1436" s="637" t="n">
        <v>100</v>
      </c>
      <c r="AO1436" s="478" t="n">
        <v>-1570</v>
      </c>
      <c r="AP1436" s="463" t="n">
        <v>-703</v>
      </c>
      <c r="AQ1436" s="479" t="n">
        <v>-867</v>
      </c>
      <c r="AR1436" s="476" t="inlineStr">
        <is>
          <t>19.96 → 18.91</t>
        </is>
      </c>
      <c r="BA1436" s="313" t="inlineStr">
        <is>
          <t>자연800</t>
        </is>
      </c>
    </row>
    <row r="1437" ht="16.5" customHeight="1" s="671">
      <c r="B1437" s="367" t="inlineStr">
        <is>
          <t>19.95</t>
        </is>
      </c>
      <c r="C1437" s="351" t="inlineStr">
        <is>
          <t>43,292</t>
        </is>
      </c>
      <c r="D1437" s="727" t="n">
        <v>-1570</v>
      </c>
      <c r="E1437" s="352" t="inlineStr">
        <is>
          <t>352.22</t>
        </is>
      </c>
      <c r="F1437" s="341" t="n">
        <v>77.14</v>
      </c>
      <c r="G1437" s="355" t="inlineStr">
        <is>
          <t>351.99</t>
        </is>
      </c>
      <c r="H1437" s="356" t="inlineStr">
        <is>
          <t>357.89</t>
        </is>
      </c>
      <c r="I1437" s="354" t="inlineStr">
        <is>
          <t>부산대</t>
        </is>
      </c>
      <c r="J1437" s="340" t="inlineStr">
        <is>
          <t>수학과</t>
        </is>
      </c>
      <c r="K1437" s="339" t="inlineStr">
        <is>
          <t>자연</t>
        </is>
      </c>
      <c r="L1437" s="357" t="n">
        <v>22</v>
      </c>
      <c r="M1437" s="358" t="inlineStr">
        <is>
          <t xml:space="preserve">677.5 / </t>
        </is>
      </c>
      <c r="N1437" s="359" t="n">
        <v>1000</v>
      </c>
      <c r="O1437" s="360" t="inlineStr">
        <is>
          <t>표점</t>
        </is>
      </c>
      <c r="P1437" s="343" t="inlineStr">
        <is>
          <t>표점</t>
        </is>
      </c>
      <c r="Q1437" s="342" t="inlineStr">
        <is>
          <t>2과목</t>
        </is>
      </c>
      <c r="R1437" s="344" t="n">
        <v>20</v>
      </c>
      <c r="S1437" s="345" t="n">
        <v>30</v>
      </c>
      <c r="T1437" s="362" t="n">
        <v>30</v>
      </c>
      <c r="U1437" s="361" t="n">
        <v>77.14</v>
      </c>
      <c r="V1437" s="346" t="n">
        <v>116.9663559569493</v>
      </c>
      <c r="W1437" s="348" t="n">
        <v>117.3015584037854</v>
      </c>
      <c r="X1437" s="347" t="n">
        <v>58.86</v>
      </c>
      <c r="Y1437" s="357" t="inlineStr"/>
      <c r="Z1437" s="365" t="inlineStr">
        <is>
          <t>2등급</t>
        </is>
      </c>
      <c r="AA1437" s="350" t="n">
        <v>198</v>
      </c>
      <c r="AB1437" s="349" t="inlineStr">
        <is>
          <t>만점</t>
        </is>
      </c>
      <c r="AC1437" s="350" t="n">
        <v>10</v>
      </c>
      <c r="AD1437" s="349" t="inlineStr">
        <is>
          <t>만점</t>
        </is>
      </c>
      <c r="AE1437" s="364" t="n">
        <v>0</v>
      </c>
      <c r="AF1437" s="366" t="n">
        <v>0</v>
      </c>
      <c r="AG1437" s="363" t="n">
        <v>0</v>
      </c>
      <c r="AH1437" s="635" t="inlineStr"/>
      <c r="AL1437" s="487" t="inlineStr">
        <is>
          <t>부산대 수학과</t>
        </is>
      </c>
      <c r="AM1437" s="477" t="inlineStr">
        <is>
          <t>자연</t>
        </is>
      </c>
      <c r="AN1437" s="637" t="n">
        <v>100</v>
      </c>
      <c r="AO1437" s="478" t="n">
        <v>-1570</v>
      </c>
      <c r="AP1437" s="463" t="n">
        <v>-1570</v>
      </c>
      <c r="AQ1437" s="479" t="n">
        <v>0</v>
      </c>
      <c r="AR1437" s="476" t="inlineStr">
        <is>
          <t>19.95 → 18.50</t>
        </is>
      </c>
      <c r="BA1437" s="313" t="inlineStr">
        <is>
          <t>통합인문624</t>
        </is>
      </c>
    </row>
    <row r="1438" ht="16.5" customHeight="1" s="671">
      <c r="B1438" s="367" t="inlineStr">
        <is>
          <t>19.95</t>
        </is>
      </c>
      <c r="C1438" s="351" t="inlineStr">
        <is>
          <t>43,292</t>
        </is>
      </c>
      <c r="D1438" s="727" t="n">
        <v>-1570</v>
      </c>
      <c r="E1438" s="352" t="inlineStr"/>
      <c r="F1438" s="341" t="n">
        <v>77.14</v>
      </c>
      <c r="G1438" s="355" t="inlineStr">
        <is>
          <t>351.99</t>
        </is>
      </c>
      <c r="H1438" s="356" t="inlineStr">
        <is>
          <t>357.89</t>
        </is>
      </c>
      <c r="I1438" s="354" t="inlineStr">
        <is>
          <t>부산대</t>
        </is>
      </c>
      <c r="J1438" s="340" t="inlineStr">
        <is>
          <t>화학과</t>
        </is>
      </c>
      <c r="K1438" s="339" t="inlineStr">
        <is>
          <t>자연</t>
        </is>
      </c>
      <c r="L1438" s="357" t="n">
        <v>32</v>
      </c>
      <c r="M1438" s="358" t="inlineStr">
        <is>
          <t xml:space="preserve">677.5 / </t>
        </is>
      </c>
      <c r="N1438" s="359" t="n">
        <v>1000</v>
      </c>
      <c r="O1438" s="360" t="inlineStr">
        <is>
          <t>표점</t>
        </is>
      </c>
      <c r="P1438" s="343" t="inlineStr">
        <is>
          <t>표점</t>
        </is>
      </c>
      <c r="Q1438" s="342" t="inlineStr">
        <is>
          <t>2과목</t>
        </is>
      </c>
      <c r="R1438" s="344" t="n">
        <v>20</v>
      </c>
      <c r="S1438" s="345" t="n">
        <v>30</v>
      </c>
      <c r="T1438" s="362" t="n">
        <v>30</v>
      </c>
      <c r="U1438" s="361" t="n">
        <v>77.14</v>
      </c>
      <c r="V1438" s="346" t="n">
        <v>116.9663559569493</v>
      </c>
      <c r="W1438" s="348" t="n">
        <v>117.3015584037854</v>
      </c>
      <c r="X1438" s="347" t="n">
        <v>58.86</v>
      </c>
      <c r="Y1438" s="357" t="inlineStr"/>
      <c r="Z1438" s="365" t="inlineStr">
        <is>
          <t>2등급</t>
        </is>
      </c>
      <c r="AA1438" s="350" t="n">
        <v>198</v>
      </c>
      <c r="AB1438" s="349" t="inlineStr">
        <is>
          <t>만점</t>
        </is>
      </c>
      <c r="AC1438" s="350" t="n">
        <v>10</v>
      </c>
      <c r="AD1438" s="349" t="inlineStr">
        <is>
          <t>만점</t>
        </is>
      </c>
      <c r="AE1438" s="364" t="n">
        <v>0</v>
      </c>
      <c r="AF1438" s="366" t="n">
        <v>0</v>
      </c>
      <c r="AG1438" s="363" t="n">
        <v>0</v>
      </c>
      <c r="AH1438" s="635" t="inlineStr"/>
      <c r="AL1438" s="487" t="inlineStr">
        <is>
          <t>부산대 화학과</t>
        </is>
      </c>
      <c r="AM1438" s="477" t="inlineStr">
        <is>
          <t>자연</t>
        </is>
      </c>
      <c r="AN1438" s="637" t="n">
        <v>100</v>
      </c>
      <c r="AO1438" s="478" t="n">
        <v>-1570</v>
      </c>
      <c r="AP1438" s="463" t="n">
        <v>-1570</v>
      </c>
      <c r="AQ1438" s="479" t="n">
        <v>0</v>
      </c>
      <c r="AR1438" s="476" t="inlineStr">
        <is>
          <t>19.95 → 18.50</t>
        </is>
      </c>
      <c r="BA1438" s="313" t="inlineStr">
        <is>
          <t>통합인문625</t>
        </is>
      </c>
    </row>
    <row r="1439" ht="16.5" customHeight="1" s="671">
      <c r="B1439" s="367" t="inlineStr">
        <is>
          <t>19.97</t>
        </is>
      </c>
      <c r="C1439" s="351" t="inlineStr">
        <is>
          <t>43,335</t>
        </is>
      </c>
      <c r="D1439" s="727" t="n">
        <v>-1570</v>
      </c>
      <c r="E1439" s="352" t="inlineStr">
        <is>
          <t>352.18</t>
        </is>
      </c>
      <c r="F1439" s="341" t="n">
        <v>77.13</v>
      </c>
      <c r="G1439" s="355" t="inlineStr">
        <is>
          <t>351.96</t>
        </is>
      </c>
      <c r="H1439" s="356" t="inlineStr">
        <is>
          <t>357.87</t>
        </is>
      </c>
      <c r="I1439" s="354" t="inlineStr">
        <is>
          <t>가천대</t>
        </is>
      </c>
      <c r="J1439" s="340" t="inlineStr">
        <is>
          <t>치위생학과</t>
        </is>
      </c>
      <c r="K1439" s="339" t="inlineStr">
        <is>
          <t>자연</t>
        </is>
      </c>
      <c r="L1439" s="357" t="n">
        <v>17</v>
      </c>
      <c r="M1439" s="358" t="inlineStr">
        <is>
          <t xml:space="preserve">80.7 / </t>
        </is>
      </c>
      <c r="N1439" s="359" t="n">
        <v>100</v>
      </c>
      <c r="O1439" s="360" t="inlineStr">
        <is>
          <t>백분위</t>
        </is>
      </c>
      <c r="P1439" s="343" t="inlineStr">
        <is>
          <t>백분위</t>
        </is>
      </c>
      <c r="Q1439" s="342" t="inlineStr">
        <is>
          <t>1과목</t>
        </is>
      </c>
      <c r="R1439" s="344" t="n">
        <v>25</v>
      </c>
      <c r="S1439" s="345" t="n">
        <v>35</v>
      </c>
      <c r="T1439" s="362" t="n">
        <v>20</v>
      </c>
      <c r="U1439" s="361" t="n">
        <v>77.13</v>
      </c>
      <c r="V1439" s="346" t="n">
        <v>116.9558823529412</v>
      </c>
      <c r="W1439" s="348" t="n">
        <v>117.2916666666667</v>
      </c>
      <c r="X1439" s="347" t="n">
        <v>58.86</v>
      </c>
      <c r="Y1439" s="357" t="inlineStr"/>
      <c r="Z1439" s="365" t="inlineStr">
        <is>
          <t>2등급</t>
        </is>
      </c>
      <c r="AA1439" s="350" t="n">
        <v>19</v>
      </c>
      <c r="AB1439" s="349" t="inlineStr">
        <is>
          <t>만점</t>
        </is>
      </c>
      <c r="AC1439" s="350" t="n">
        <v>0</v>
      </c>
      <c r="AD1439" s="349" t="inlineStr">
        <is>
          <t>만점</t>
        </is>
      </c>
      <c r="AE1439" s="364" t="n">
        <v>0</v>
      </c>
      <c r="AF1439" s="366" t="n">
        <v>0</v>
      </c>
      <c r="AG1439" s="363" t="n">
        <v>0</v>
      </c>
      <c r="AH1439" s="635" t="inlineStr"/>
      <c r="AL1439" s="487" t="inlineStr">
        <is>
          <t>가천대 치위생학과</t>
        </is>
      </c>
      <c r="AM1439" s="477" t="inlineStr">
        <is>
          <t>자연</t>
        </is>
      </c>
      <c r="AN1439" s="637" t="n">
        <v>100</v>
      </c>
      <c r="AO1439" s="478" t="n">
        <v>-1570</v>
      </c>
      <c r="AP1439" s="463" t="n">
        <v>-1570</v>
      </c>
      <c r="AQ1439" s="479" t="n">
        <v>0</v>
      </c>
      <c r="AR1439" s="476" t="inlineStr">
        <is>
          <t>19.97 → 18.52</t>
        </is>
      </c>
      <c r="BA1439" s="313" t="inlineStr">
        <is>
          <t>자연801</t>
        </is>
      </c>
    </row>
    <row r="1440" ht="16.5" customHeight="1" s="671">
      <c r="B1440" s="367" t="inlineStr">
        <is>
          <t>19.79</t>
        </is>
      </c>
      <c r="C1440" s="351" t="inlineStr">
        <is>
          <t>42,944</t>
        </is>
      </c>
      <c r="D1440" s="727" t="n">
        <v>-1570</v>
      </c>
      <c r="E1440" s="352" t="inlineStr">
        <is>
          <t>352.18</t>
        </is>
      </c>
      <c r="F1440" s="341" t="n">
        <v>77.11</v>
      </c>
      <c r="G1440" s="355" t="inlineStr">
        <is>
          <t>352.24</t>
        </is>
      </c>
      <c r="H1440" s="356" t="inlineStr">
        <is>
          <t>357.82</t>
        </is>
      </c>
      <c r="I1440" s="354" t="inlineStr">
        <is>
          <t>충북대</t>
        </is>
      </c>
      <c r="J1440" s="340" t="inlineStr">
        <is>
          <t>경제학과</t>
        </is>
      </c>
      <c r="K1440" s="339" t="inlineStr">
        <is>
          <t>통합</t>
        </is>
      </c>
      <c r="L1440" s="357" t="n">
        <v>12</v>
      </c>
      <c r="M1440" s="358" t="inlineStr">
        <is>
          <t xml:space="preserve">970.02 / </t>
        </is>
      </c>
      <c r="N1440" s="359" t="n">
        <v>200</v>
      </c>
      <c r="O1440" s="360" t="inlineStr">
        <is>
          <t>표점/만점</t>
        </is>
      </c>
      <c r="P1440" s="343" t="inlineStr">
        <is>
          <t>표점/만점</t>
        </is>
      </c>
      <c r="Q1440" s="342" t="inlineStr">
        <is>
          <t>2과목</t>
        </is>
      </c>
      <c r="R1440" s="344" t="n">
        <v>30</v>
      </c>
      <c r="S1440" s="345" t="n">
        <v>20</v>
      </c>
      <c r="T1440" s="362" t="n">
        <v>30</v>
      </c>
      <c r="U1440" s="361" t="n">
        <v>77.11</v>
      </c>
      <c r="V1440" s="346" t="n">
        <v>116.9458049307154</v>
      </c>
      <c r="W1440" s="348" t="n">
        <v>117.2821491012312</v>
      </c>
      <c r="X1440" s="347" t="inlineStr">
        <is>
          <t>59.27/68.82</t>
        </is>
      </c>
      <c r="Y1440" s="357" t="inlineStr"/>
      <c r="Z1440" s="365" t="inlineStr">
        <is>
          <t>3등급</t>
        </is>
      </c>
      <c r="AA1440" s="350" t="n">
        <v>36</v>
      </c>
      <c r="AB1440" s="349" t="inlineStr">
        <is>
          <t>만점</t>
        </is>
      </c>
      <c r="AC1440" s="350" t="n">
        <v>0</v>
      </c>
      <c r="AD1440" s="349" t="inlineStr">
        <is>
          <t>만점</t>
        </is>
      </c>
      <c r="AE1440" s="364" t="n">
        <v>0</v>
      </c>
      <c r="AF1440" s="366" t="n">
        <v>0</v>
      </c>
      <c r="AG1440" s="363" t="n">
        <v>0</v>
      </c>
      <c r="AH1440" s="635" t="inlineStr"/>
      <c r="AL1440" s="487" t="inlineStr">
        <is>
          <t>충북대 경제학과</t>
        </is>
      </c>
      <c r="AM1440" s="477" t="inlineStr">
        <is>
          <t>통합</t>
        </is>
      </c>
      <c r="AN1440" s="637" t="n">
        <v>100</v>
      </c>
      <c r="AO1440" s="478" t="n">
        <v>-1570</v>
      </c>
      <c r="AP1440" s="463" t="n">
        <v>-703</v>
      </c>
      <c r="AQ1440" s="479" t="n">
        <v>-867</v>
      </c>
      <c r="AR1440" s="476" t="inlineStr">
        <is>
          <t>20.00 → 18.95</t>
        </is>
      </c>
      <c r="BA1440" s="313" t="inlineStr">
        <is>
          <t>통합인문626</t>
        </is>
      </c>
    </row>
    <row r="1441" ht="16.5" customHeight="1" s="671">
      <c r="B1441" s="367" t="inlineStr">
        <is>
          <t>19.98</t>
        </is>
      </c>
      <c r="C1441" s="351" t="inlineStr">
        <is>
          <t>43,357</t>
        </is>
      </c>
      <c r="D1441" s="727" t="n">
        <v>-1570</v>
      </c>
      <c r="E1441" s="352" t="inlineStr"/>
      <c r="F1441" s="341" t="n">
        <v>77.11</v>
      </c>
      <c r="G1441" s="355" t="inlineStr">
        <is>
          <t>351.94</t>
        </is>
      </c>
      <c r="H1441" s="356" t="inlineStr">
        <is>
          <t>357.84</t>
        </is>
      </c>
      <c r="I1441" s="354" t="inlineStr">
        <is>
          <t>경북대</t>
        </is>
      </c>
      <c r="J1441" s="340" t="inlineStr">
        <is>
          <t>식품공학부</t>
        </is>
      </c>
      <c r="K1441" s="339" t="inlineStr">
        <is>
          <t>자연</t>
        </is>
      </c>
      <c r="L1441" s="357" t="n">
        <v>18</v>
      </c>
      <c r="M1441" s="358" t="inlineStr">
        <is>
          <t xml:space="preserve">644.91 / </t>
        </is>
      </c>
      <c r="N1441" s="359" t="n">
        <v>1000</v>
      </c>
      <c r="O1441" s="360" t="inlineStr">
        <is>
          <t>표점</t>
        </is>
      </c>
      <c r="P1441" s="343" t="inlineStr">
        <is>
          <t>변표</t>
        </is>
      </c>
      <c r="Q1441" s="342" t="inlineStr">
        <is>
          <t>2과목</t>
        </is>
      </c>
      <c r="R1441" s="344" t="n">
        <v>25</v>
      </c>
      <c r="S1441" s="345" t="n">
        <v>38</v>
      </c>
      <c r="T1441" s="362" t="n">
        <v>25</v>
      </c>
      <c r="U1441" s="361" t="n">
        <v>77.11</v>
      </c>
      <c r="V1441" s="346" t="n">
        <v>116.9485654303709</v>
      </c>
      <c r="W1441" s="348" t="n">
        <v>117.2847562397947</v>
      </c>
      <c r="X1441" s="347" t="n">
        <v>58.85</v>
      </c>
      <c r="Y1441" s="357" t="n">
        <v>59.03</v>
      </c>
      <c r="Z1441" s="365" t="inlineStr">
        <is>
          <t>2등급</t>
        </is>
      </c>
      <c r="AA1441" s="350" t="n">
        <v>121.25</v>
      </c>
      <c r="AB1441" s="349" t="inlineStr">
        <is>
          <t>만점</t>
        </is>
      </c>
      <c r="AC1441" s="350" t="n">
        <v>10</v>
      </c>
      <c r="AD1441" s="349" t="inlineStr">
        <is>
          <t>만점</t>
        </is>
      </c>
      <c r="AE1441" s="364" t="n">
        <v>0</v>
      </c>
      <c r="AF1441" s="366" t="n">
        <v>0</v>
      </c>
      <c r="AG1441" s="363" t="n">
        <v>0</v>
      </c>
      <c r="AH1441" s="635" t="inlineStr"/>
      <c r="AL1441" s="487" t="inlineStr">
        <is>
          <t>경북대 식품공학부</t>
        </is>
      </c>
      <c r="AM1441" s="477" t="inlineStr">
        <is>
          <t>자연</t>
        </is>
      </c>
      <c r="AN1441" s="637" t="n">
        <v>100</v>
      </c>
      <c r="AO1441" s="478" t="n">
        <v>-1570</v>
      </c>
      <c r="AP1441" s="463" t="n">
        <v>-1570</v>
      </c>
      <c r="AQ1441" s="479" t="n">
        <v>0</v>
      </c>
      <c r="AR1441" s="476" t="inlineStr">
        <is>
          <t>19.99 → 18.54</t>
        </is>
      </c>
      <c r="BA1441" s="313" t="inlineStr">
        <is>
          <t>통합인문627</t>
        </is>
      </c>
    </row>
    <row r="1442" ht="16.5" customHeight="1" s="671">
      <c r="B1442" s="367" t="inlineStr">
        <is>
          <t>19.99</t>
        </is>
      </c>
      <c r="C1442" s="351" t="inlineStr">
        <is>
          <t>43,378</t>
        </is>
      </c>
      <c r="D1442" s="727" t="n">
        <v>-1570</v>
      </c>
      <c r="E1442" s="352" t="inlineStr"/>
      <c r="F1442" s="341" t="n">
        <v>77.11</v>
      </c>
      <c r="G1442" s="355" t="inlineStr">
        <is>
          <t>351.93</t>
        </is>
      </c>
      <c r="H1442" s="356" t="inlineStr">
        <is>
          <t>357.84</t>
        </is>
      </c>
      <c r="I1442" s="354" t="inlineStr">
        <is>
          <t>한국외국어대</t>
        </is>
      </c>
      <c r="J1442" s="340" t="inlineStr">
        <is>
          <t>생명공학과</t>
        </is>
      </c>
      <c r="K1442" s="339" t="inlineStr">
        <is>
          <t>자연</t>
        </is>
      </c>
      <c r="L1442" s="357" t="n">
        <v>17</v>
      </c>
      <c r="M1442" s="358" t="inlineStr">
        <is>
          <t xml:space="preserve">610.7 / </t>
        </is>
      </c>
      <c r="N1442" s="359" t="n">
        <v>700</v>
      </c>
      <c r="O1442" s="360" t="inlineStr">
        <is>
          <t>표점/만점</t>
        </is>
      </c>
      <c r="P1442" s="343" t="inlineStr">
        <is>
          <t>변표/만점</t>
        </is>
      </c>
      <c r="Q1442" s="342" t="inlineStr">
        <is>
          <t>2과목</t>
        </is>
      </c>
      <c r="R1442" s="344" t="n">
        <v>20</v>
      </c>
      <c r="S1442" s="345" t="n">
        <v>35</v>
      </c>
      <c r="T1442" s="362" t="n">
        <v>30</v>
      </c>
      <c r="U1442" s="361" t="n">
        <v>77.11</v>
      </c>
      <c r="V1442" s="346" t="n">
        <v>116.9455936563045</v>
      </c>
      <c r="W1442" s="348" t="n">
        <v>117.2819495642875</v>
      </c>
      <c r="X1442" s="347" t="n">
        <v>58.85</v>
      </c>
      <c r="Y1442" s="357" t="n">
        <v>61.06</v>
      </c>
      <c r="Z1442" s="365" t="inlineStr">
        <is>
          <t>2등급</t>
        </is>
      </c>
      <c r="AA1442" s="350" t="n">
        <v>104.5</v>
      </c>
      <c r="AB1442" s="349" t="inlineStr">
        <is>
          <t>만점</t>
        </is>
      </c>
      <c r="AC1442" s="350" t="n">
        <v>0</v>
      </c>
      <c r="AD1442" s="349" t="inlineStr">
        <is>
          <t>만점</t>
        </is>
      </c>
      <c r="AE1442" s="364" t="n">
        <v>0</v>
      </c>
      <c r="AF1442" s="366" t="n">
        <v>0</v>
      </c>
      <c r="AG1442" s="363" t="n">
        <v>0</v>
      </c>
      <c r="AH1442" s="635" t="inlineStr"/>
      <c r="AL1442" s="487" t="inlineStr">
        <is>
          <t>한국외국어대 생명공학과</t>
        </is>
      </c>
      <c r="AM1442" s="477" t="inlineStr">
        <is>
          <t>자연</t>
        </is>
      </c>
      <c r="AN1442" s="637" t="n">
        <v>100</v>
      </c>
      <c r="AO1442" s="478" t="n">
        <v>-1570</v>
      </c>
      <c r="AP1442" s="463" t="n">
        <v>-1570</v>
      </c>
      <c r="AQ1442" s="479" t="n">
        <v>0</v>
      </c>
      <c r="AR1442" s="476" t="inlineStr">
        <is>
          <t>19.99 → 18.54</t>
        </is>
      </c>
      <c r="BA1442" s="313" t="inlineStr">
        <is>
          <t>통합인문628</t>
        </is>
      </c>
    </row>
    <row r="1443" ht="16.5" customHeight="1" s="671">
      <c r="B1443" s="367" t="inlineStr">
        <is>
          <t>19.99</t>
        </is>
      </c>
      <c r="C1443" s="351" t="inlineStr">
        <is>
          <t>43,378</t>
        </is>
      </c>
      <c r="D1443" s="727" t="n">
        <v>-1570</v>
      </c>
      <c r="E1443" s="352" t="inlineStr"/>
      <c r="F1443" s="341" t="n">
        <v>77.11</v>
      </c>
      <c r="G1443" s="355" t="inlineStr">
        <is>
          <t>351.93</t>
        </is>
      </c>
      <c r="H1443" s="356" t="inlineStr">
        <is>
          <t>357.84</t>
        </is>
      </c>
      <c r="I1443" s="354" t="inlineStr">
        <is>
          <t>한국외국어대</t>
        </is>
      </c>
      <c r="J1443" s="340" t="inlineStr">
        <is>
          <t>수학과</t>
        </is>
      </c>
      <c r="K1443" s="339" t="inlineStr">
        <is>
          <t>자연</t>
        </is>
      </c>
      <c r="L1443" s="357" t="n">
        <v>14</v>
      </c>
      <c r="M1443" s="358" t="inlineStr">
        <is>
          <t xml:space="preserve">610.7 / </t>
        </is>
      </c>
      <c r="N1443" s="359" t="n">
        <v>700</v>
      </c>
      <c r="O1443" s="360" t="inlineStr">
        <is>
          <t>표점/만점</t>
        </is>
      </c>
      <c r="P1443" s="343" t="inlineStr">
        <is>
          <t>변표/만점</t>
        </is>
      </c>
      <c r="Q1443" s="342" t="inlineStr">
        <is>
          <t>2과목</t>
        </is>
      </c>
      <c r="R1443" s="344" t="n">
        <v>20</v>
      </c>
      <c r="S1443" s="345" t="n">
        <v>35</v>
      </c>
      <c r="T1443" s="362" t="n">
        <v>30</v>
      </c>
      <c r="U1443" s="361" t="n">
        <v>77.11</v>
      </c>
      <c r="V1443" s="346" t="n">
        <v>116.9455936563045</v>
      </c>
      <c r="W1443" s="348" t="n">
        <v>117.2819495642875</v>
      </c>
      <c r="X1443" s="347" t="n">
        <v>58.85</v>
      </c>
      <c r="Y1443" s="357" t="n">
        <v>61.06</v>
      </c>
      <c r="Z1443" s="365" t="inlineStr">
        <is>
          <t>2등급</t>
        </is>
      </c>
      <c r="AA1443" s="350" t="n">
        <v>104.5</v>
      </c>
      <c r="AB1443" s="349" t="inlineStr">
        <is>
          <t>만점</t>
        </is>
      </c>
      <c r="AC1443" s="350" t="n">
        <v>0</v>
      </c>
      <c r="AD1443" s="349" t="inlineStr">
        <is>
          <t>만점</t>
        </is>
      </c>
      <c r="AE1443" s="364" t="n">
        <v>0</v>
      </c>
      <c r="AF1443" s="366" t="n">
        <v>0</v>
      </c>
      <c r="AG1443" s="363" t="n">
        <v>0</v>
      </c>
      <c r="AH1443" s="635" t="inlineStr"/>
      <c r="AL1443" s="487" t="inlineStr">
        <is>
          <t>한국외국어대 수학과</t>
        </is>
      </c>
      <c r="AM1443" s="477" t="inlineStr">
        <is>
          <t>자연</t>
        </is>
      </c>
      <c r="AN1443" s="637" t="n">
        <v>100</v>
      </c>
      <c r="AO1443" s="478" t="n">
        <v>-1570</v>
      </c>
      <c r="AP1443" s="463" t="n">
        <v>-1570</v>
      </c>
      <c r="AQ1443" s="479" t="n">
        <v>0</v>
      </c>
      <c r="AR1443" s="476" t="inlineStr">
        <is>
          <t>19.99 → 18.54</t>
        </is>
      </c>
      <c r="BA1443" s="313" t="inlineStr">
        <is>
          <t>통합인문629</t>
        </is>
      </c>
    </row>
    <row r="1444" ht="16.5" customHeight="1" s="671">
      <c r="B1444" s="367" t="inlineStr">
        <is>
          <t>19.80</t>
        </is>
      </c>
      <c r="C1444" s="351" t="inlineStr">
        <is>
          <t>42,966</t>
        </is>
      </c>
      <c r="D1444" s="727" t="n">
        <v>-1570</v>
      </c>
      <c r="E1444" s="352" t="inlineStr"/>
      <c r="F1444" s="341" t="n">
        <v>77.09999999999999</v>
      </c>
      <c r="G1444" s="355" t="inlineStr">
        <is>
          <t>352.23</t>
        </is>
      </c>
      <c r="H1444" s="356" t="inlineStr">
        <is>
          <t>357.81</t>
        </is>
      </c>
      <c r="I1444" s="354" t="inlineStr">
        <is>
          <t>충남대</t>
        </is>
      </c>
      <c r="J1444" s="340" t="inlineStr">
        <is>
          <t>무역학과</t>
        </is>
      </c>
      <c r="K1444" s="339" t="inlineStr">
        <is>
          <t>통합</t>
        </is>
      </c>
      <c r="L1444" s="357" t="n">
        <v>10</v>
      </c>
      <c r="M1444" s="358" t="inlineStr">
        <is>
          <t xml:space="preserve">174.02 / </t>
        </is>
      </c>
      <c r="N1444" s="359" t="n">
        <v>300</v>
      </c>
      <c r="O1444" s="360" t="inlineStr">
        <is>
          <t>표점</t>
        </is>
      </c>
      <c r="P1444" s="343" t="inlineStr">
        <is>
          <t>표점</t>
        </is>
      </c>
      <c r="Q1444" s="342" t="inlineStr">
        <is>
          <t>2과목</t>
        </is>
      </c>
      <c r="R1444" s="344" t="n">
        <v>45</v>
      </c>
      <c r="S1444" s="345" t="n">
        <v>25</v>
      </c>
      <c r="T1444" s="362" t="n">
        <v>30</v>
      </c>
      <c r="U1444" s="361" t="n">
        <v>77.09999999999999</v>
      </c>
      <c r="V1444" s="346" t="n">
        <v>116.9426045710852</v>
      </c>
      <c r="W1444" s="348" t="n">
        <v>117.2791265393583</v>
      </c>
      <c r="X1444" s="347" t="n">
        <v>59</v>
      </c>
      <c r="Y1444" s="357" t="inlineStr"/>
      <c r="Z1444" s="365" t="inlineStr">
        <is>
          <t>2등급</t>
        </is>
      </c>
      <c r="AA1444" s="350" t="n">
        <v>-2</v>
      </c>
      <c r="AB1444" s="349" t="inlineStr">
        <is>
          <t>만점</t>
        </is>
      </c>
      <c r="AC1444" s="350" t="n">
        <v>0</v>
      </c>
      <c r="AD1444" s="349" t="inlineStr">
        <is>
          <t>만점</t>
        </is>
      </c>
      <c r="AE1444" s="364" t="n">
        <v>0</v>
      </c>
      <c r="AF1444" s="366" t="n">
        <v>0</v>
      </c>
      <c r="AG1444" s="363" t="n">
        <v>0</v>
      </c>
      <c r="AH1444" s="635" t="inlineStr"/>
      <c r="AL1444" s="487" t="inlineStr">
        <is>
          <t>충남대 무역학과</t>
        </is>
      </c>
      <c r="AM1444" s="477" t="inlineStr">
        <is>
          <t>통합</t>
        </is>
      </c>
      <c r="AN1444" s="637" t="n">
        <v>100</v>
      </c>
      <c r="AO1444" s="478" t="n">
        <v>-1570</v>
      </c>
      <c r="AP1444" s="463" t="n">
        <v>-703</v>
      </c>
      <c r="AQ1444" s="479" t="n">
        <v>-867</v>
      </c>
      <c r="AR1444" s="476" t="inlineStr">
        <is>
          <t>20.00 → 18.95</t>
        </is>
      </c>
      <c r="BA1444" s="313" t="inlineStr">
        <is>
          <t>통합인문630</t>
        </is>
      </c>
    </row>
    <row r="1445" ht="16.5" customHeight="1" s="671">
      <c r="B1445" s="367" t="inlineStr">
        <is>
          <t>19.82</t>
        </is>
      </c>
      <c r="C1445" s="351" t="inlineStr">
        <is>
          <t>43,009</t>
        </is>
      </c>
      <c r="D1445" s="727" t="n">
        <v>-1570</v>
      </c>
      <c r="E1445" s="352" t="inlineStr"/>
      <c r="F1445" s="341" t="n">
        <v>77.08</v>
      </c>
      <c r="G1445" s="355" t="inlineStr">
        <is>
          <t>352.19</t>
        </is>
      </c>
      <c r="H1445" s="356" t="inlineStr">
        <is>
          <t>357.77</t>
        </is>
      </c>
      <c r="I1445" s="354" t="inlineStr">
        <is>
          <t>충남대</t>
        </is>
      </c>
      <c r="J1445" s="340" t="inlineStr">
        <is>
          <t>문헌정보학과</t>
        </is>
      </c>
      <c r="K1445" s="339" t="inlineStr">
        <is>
          <t>통합</t>
        </is>
      </c>
      <c r="L1445" s="357" t="n">
        <v>3</v>
      </c>
      <c r="M1445" s="358" t="inlineStr">
        <is>
          <t xml:space="preserve">174 / </t>
        </is>
      </c>
      <c r="N1445" s="359" t="n">
        <v>300</v>
      </c>
      <c r="O1445" s="360" t="inlineStr">
        <is>
          <t>표점</t>
        </is>
      </c>
      <c r="P1445" s="343" t="inlineStr">
        <is>
          <t>표점</t>
        </is>
      </c>
      <c r="Q1445" s="342" t="inlineStr">
        <is>
          <t>2과목</t>
        </is>
      </c>
      <c r="R1445" s="344" t="n">
        <v>45</v>
      </c>
      <c r="S1445" s="345" t="n">
        <v>25</v>
      </c>
      <c r="T1445" s="362" t="n">
        <v>30</v>
      </c>
      <c r="U1445" s="361" t="n">
        <v>77.08</v>
      </c>
      <c r="V1445" s="346" t="n">
        <v>116.9292914382523</v>
      </c>
      <c r="W1445" s="348" t="n">
        <v>117.2665530250161</v>
      </c>
      <c r="X1445" s="347" t="n">
        <v>59</v>
      </c>
      <c r="Y1445" s="357" t="inlineStr"/>
      <c r="Z1445" s="365" t="inlineStr">
        <is>
          <t>2등급</t>
        </is>
      </c>
      <c r="AA1445" s="350" t="n">
        <v>-2</v>
      </c>
      <c r="AB1445" s="349" t="inlineStr">
        <is>
          <t>만점</t>
        </is>
      </c>
      <c r="AC1445" s="350" t="n">
        <v>0</v>
      </c>
      <c r="AD1445" s="349" t="inlineStr">
        <is>
          <t>만점</t>
        </is>
      </c>
      <c r="AE1445" s="364" t="n">
        <v>0</v>
      </c>
      <c r="AF1445" s="366" t="n">
        <v>0</v>
      </c>
      <c r="AG1445" s="363" t="n">
        <v>0</v>
      </c>
      <c r="AH1445" s="635" t="inlineStr"/>
      <c r="AL1445" s="487" t="inlineStr">
        <is>
          <t>충남대 문헌정보학과</t>
        </is>
      </c>
      <c r="AM1445" s="477" t="inlineStr">
        <is>
          <t>통합</t>
        </is>
      </c>
      <c r="AN1445" s="637" t="n">
        <v>100</v>
      </c>
      <c r="AO1445" s="478" t="n">
        <v>-1570</v>
      </c>
      <c r="AP1445" s="463" t="n">
        <v>-703</v>
      </c>
      <c r="AQ1445" s="479" t="n">
        <v>-867</v>
      </c>
      <c r="AR1445" s="476" t="inlineStr">
        <is>
          <t>20.03 → 18.98</t>
        </is>
      </c>
      <c r="BA1445" s="313" t="inlineStr">
        <is>
          <t>통합인문631</t>
        </is>
      </c>
    </row>
    <row r="1446" ht="16.5" customHeight="1" s="671">
      <c r="B1446" s="367" t="inlineStr">
        <is>
          <t>19.82</t>
        </is>
      </c>
      <c r="C1446" s="351" t="inlineStr">
        <is>
          <t>43,009</t>
        </is>
      </c>
      <c r="D1446" s="727" t="n">
        <v>-1570</v>
      </c>
      <c r="E1446" s="352" t="inlineStr"/>
      <c r="F1446" s="341" t="n">
        <v>77.08</v>
      </c>
      <c r="G1446" s="355" t="inlineStr">
        <is>
          <t>352.19</t>
        </is>
      </c>
      <c r="H1446" s="356" t="inlineStr">
        <is>
          <t>357.77</t>
        </is>
      </c>
      <c r="I1446" s="354" t="inlineStr">
        <is>
          <t>충남대</t>
        </is>
      </c>
      <c r="J1446" s="340" t="inlineStr">
        <is>
          <t>언론정보학과</t>
        </is>
      </c>
      <c r="K1446" s="339" t="inlineStr">
        <is>
          <t>통합</t>
        </is>
      </c>
      <c r="L1446" s="357" t="n">
        <v>4</v>
      </c>
      <c r="M1446" s="358" t="inlineStr">
        <is>
          <t xml:space="preserve">174 / </t>
        </is>
      </c>
      <c r="N1446" s="359" t="n">
        <v>300</v>
      </c>
      <c r="O1446" s="360" t="inlineStr">
        <is>
          <t>표점</t>
        </is>
      </c>
      <c r="P1446" s="343" t="inlineStr">
        <is>
          <t>표점</t>
        </is>
      </c>
      <c r="Q1446" s="342" t="inlineStr">
        <is>
          <t>2과목</t>
        </is>
      </c>
      <c r="R1446" s="344" t="n">
        <v>45</v>
      </c>
      <c r="S1446" s="345" t="n">
        <v>25</v>
      </c>
      <c r="T1446" s="362" t="n">
        <v>30</v>
      </c>
      <c r="U1446" s="361" t="n">
        <v>77.08</v>
      </c>
      <c r="V1446" s="346" t="n">
        <v>116.9292914382523</v>
      </c>
      <c r="W1446" s="348" t="n">
        <v>117.2665530250161</v>
      </c>
      <c r="X1446" s="347" t="n">
        <v>59</v>
      </c>
      <c r="Y1446" s="357" t="inlineStr"/>
      <c r="Z1446" s="365" t="inlineStr">
        <is>
          <t>2등급</t>
        </is>
      </c>
      <c r="AA1446" s="350" t="n">
        <v>-2</v>
      </c>
      <c r="AB1446" s="349" t="inlineStr">
        <is>
          <t>만점</t>
        </is>
      </c>
      <c r="AC1446" s="350" t="n">
        <v>0</v>
      </c>
      <c r="AD1446" s="349" t="inlineStr">
        <is>
          <t>만점</t>
        </is>
      </c>
      <c r="AE1446" s="364" t="n">
        <v>0</v>
      </c>
      <c r="AF1446" s="366" t="n">
        <v>0</v>
      </c>
      <c r="AG1446" s="363" t="n">
        <v>0</v>
      </c>
      <c r="AH1446" s="635" t="inlineStr"/>
      <c r="AL1446" s="487" t="inlineStr">
        <is>
          <t>충남대 언론정보학과</t>
        </is>
      </c>
      <c r="AM1446" s="477" t="inlineStr">
        <is>
          <t>통합</t>
        </is>
      </c>
      <c r="AN1446" s="637" t="n">
        <v>100</v>
      </c>
      <c r="AO1446" s="478" t="n">
        <v>-1570</v>
      </c>
      <c r="AP1446" s="463" t="n">
        <v>-703</v>
      </c>
      <c r="AQ1446" s="479" t="n">
        <v>-867</v>
      </c>
      <c r="AR1446" s="476" t="inlineStr">
        <is>
          <t>20.03 → 18.98</t>
        </is>
      </c>
      <c r="BA1446" s="313" t="inlineStr">
        <is>
          <t>통합인문632</t>
        </is>
      </c>
    </row>
    <row r="1447" ht="16.5" customHeight="1" s="671">
      <c r="B1447" s="367" t="inlineStr">
        <is>
          <t>20.05</t>
        </is>
      </c>
      <c r="C1447" s="351" t="inlineStr">
        <is>
          <t>43,509</t>
        </is>
      </c>
      <c r="D1447" s="727" t="n">
        <v>-1570</v>
      </c>
      <c r="E1447" s="352" t="inlineStr"/>
      <c r="F1447" s="341" t="n">
        <v>77.06</v>
      </c>
      <c r="G1447" s="355" t="inlineStr">
        <is>
          <t>351.84</t>
        </is>
      </c>
      <c r="H1447" s="356" t="inlineStr">
        <is>
          <t>357.75</t>
        </is>
      </c>
      <c r="I1447" s="354" t="inlineStr">
        <is>
          <t>부산대</t>
        </is>
      </c>
      <c r="J1447" s="340" t="inlineStr">
        <is>
          <t>사회기반시스템공학과</t>
        </is>
      </c>
      <c r="K1447" s="339" t="inlineStr">
        <is>
          <t>자연</t>
        </is>
      </c>
      <c r="L1447" s="357" t="n">
        <v>37</v>
      </c>
      <c r="M1447" s="358" t="inlineStr">
        <is>
          <t xml:space="preserve">677.3 / </t>
        </is>
      </c>
      <c r="N1447" s="359" t="n">
        <v>1000</v>
      </c>
      <c r="O1447" s="360" t="inlineStr">
        <is>
          <t>표점</t>
        </is>
      </c>
      <c r="P1447" s="343" t="inlineStr">
        <is>
          <t>표점</t>
        </is>
      </c>
      <c r="Q1447" s="342" t="inlineStr">
        <is>
          <t>2과목</t>
        </is>
      </c>
      <c r="R1447" s="344" t="n">
        <v>20</v>
      </c>
      <c r="S1447" s="345" t="n">
        <v>30</v>
      </c>
      <c r="T1447" s="362" t="n">
        <v>30</v>
      </c>
      <c r="U1447" s="361" t="n">
        <v>77.06</v>
      </c>
      <c r="V1447" s="346" t="n">
        <v>116.9162359518172</v>
      </c>
      <c r="W1447" s="348" t="n">
        <v>117.2542228433829</v>
      </c>
      <c r="X1447" s="347" t="n">
        <v>58.83</v>
      </c>
      <c r="Y1447" s="357" t="inlineStr"/>
      <c r="Z1447" s="365" t="inlineStr">
        <is>
          <t>2등급</t>
        </is>
      </c>
      <c r="AA1447" s="350" t="n">
        <v>198</v>
      </c>
      <c r="AB1447" s="349" t="inlineStr">
        <is>
          <t>만점</t>
        </is>
      </c>
      <c r="AC1447" s="350" t="n">
        <v>10</v>
      </c>
      <c r="AD1447" s="349" t="inlineStr">
        <is>
          <t>만점</t>
        </is>
      </c>
      <c r="AE1447" s="364" t="n">
        <v>0</v>
      </c>
      <c r="AF1447" s="366" t="n">
        <v>0</v>
      </c>
      <c r="AG1447" s="363" t="n">
        <v>0</v>
      </c>
      <c r="AH1447" s="635" t="inlineStr"/>
      <c r="AL1447" s="487" t="inlineStr">
        <is>
          <t>부산대 사회기반시스템공학과</t>
        </is>
      </c>
      <c r="AM1447" s="477" t="inlineStr">
        <is>
          <t>자연</t>
        </is>
      </c>
      <c r="AN1447" s="637" t="n">
        <v>100</v>
      </c>
      <c r="AO1447" s="478" t="n">
        <v>-1570</v>
      </c>
      <c r="AP1447" s="463" t="n">
        <v>-1570</v>
      </c>
      <c r="AQ1447" s="479" t="n">
        <v>0</v>
      </c>
      <c r="AR1447" s="476" t="inlineStr">
        <is>
          <t>20.05 → 18.60</t>
        </is>
      </c>
      <c r="BA1447" s="313" t="inlineStr">
        <is>
          <t>자연802</t>
        </is>
      </c>
    </row>
    <row r="1448" ht="16.5" customHeight="1" s="671">
      <c r="B1448" s="367" t="inlineStr">
        <is>
          <t>20.04</t>
        </is>
      </c>
      <c r="C1448" s="351" t="inlineStr">
        <is>
          <t>43,487</t>
        </is>
      </c>
      <c r="D1448" s="727" t="n">
        <v>-1570</v>
      </c>
      <c r="E1448" s="352" t="inlineStr"/>
      <c r="F1448" s="341" t="n">
        <v>77.06</v>
      </c>
      <c r="G1448" s="355" t="inlineStr">
        <is>
          <t>351.85</t>
        </is>
      </c>
      <c r="H1448" s="356" t="inlineStr">
        <is>
          <t>357.76</t>
        </is>
      </c>
      <c r="I1448" s="354" t="inlineStr">
        <is>
          <t>경기대</t>
        </is>
      </c>
      <c r="J1448" s="340" t="inlineStr">
        <is>
          <t>전자공학부</t>
        </is>
      </c>
      <c r="K1448" s="339" t="inlineStr">
        <is>
          <t>자연</t>
        </is>
      </c>
      <c r="L1448" s="357" t="n">
        <v>32</v>
      </c>
      <c r="M1448" s="358" t="inlineStr">
        <is>
          <t xml:space="preserve">81.25 / </t>
        </is>
      </c>
      <c r="N1448" s="359" t="n">
        <v>100</v>
      </c>
      <c r="O1448" s="360" t="inlineStr">
        <is>
          <t>백분위</t>
        </is>
      </c>
      <c r="P1448" s="343" t="inlineStr">
        <is>
          <t>백분위</t>
        </is>
      </c>
      <c r="Q1448" s="342" t="inlineStr">
        <is>
          <t>1과목</t>
        </is>
      </c>
      <c r="R1448" s="344" t="n">
        <v>30</v>
      </c>
      <c r="S1448" s="345" t="n">
        <v>35</v>
      </c>
      <c r="T1448" s="362" t="n">
        <v>15</v>
      </c>
      <c r="U1448" s="361" t="n">
        <v>77.06</v>
      </c>
      <c r="V1448" s="346" t="n">
        <v>116.9191176470588</v>
      </c>
      <c r="W1448" s="348" t="n">
        <v>117.2569444444444</v>
      </c>
      <c r="X1448" s="347" t="n">
        <v>58.84</v>
      </c>
      <c r="Y1448" s="357" t="inlineStr"/>
      <c r="Z1448" s="365" t="inlineStr">
        <is>
          <t>2등급</t>
        </is>
      </c>
      <c r="AA1448" s="350" t="n">
        <v>19.6</v>
      </c>
      <c r="AB1448" s="349" t="inlineStr">
        <is>
          <t>만점</t>
        </is>
      </c>
      <c r="AC1448" s="350" t="n">
        <v>0</v>
      </c>
      <c r="AD1448" s="349" t="inlineStr">
        <is>
          <t>만점</t>
        </is>
      </c>
      <c r="AE1448" s="364" t="n">
        <v>0</v>
      </c>
      <c r="AF1448" s="366" t="n">
        <v>0</v>
      </c>
      <c r="AG1448" s="363" t="n">
        <v>0</v>
      </c>
      <c r="AH1448" s="635" t="inlineStr"/>
      <c r="AL1448" s="487" t="inlineStr">
        <is>
          <t>경기대 전자공학부</t>
        </is>
      </c>
      <c r="AM1448" s="477" t="inlineStr">
        <is>
          <t>자연</t>
        </is>
      </c>
      <c r="AN1448" s="637" t="n">
        <v>100</v>
      </c>
      <c r="AO1448" s="478" t="n">
        <v>-1570</v>
      </c>
      <c r="AP1448" s="463" t="n">
        <v>-1570</v>
      </c>
      <c r="AQ1448" s="479" t="n">
        <v>0</v>
      </c>
      <c r="AR1448" s="476" t="inlineStr">
        <is>
          <t>20.05 → 18.60</t>
        </is>
      </c>
      <c r="BA1448" s="313" t="inlineStr">
        <is>
          <t>통합인문633</t>
        </is>
      </c>
    </row>
    <row r="1449" ht="16.5" customHeight="1" s="671">
      <c r="B1449" s="367" t="inlineStr">
        <is>
          <t>19.69</t>
        </is>
      </c>
      <c r="C1449" s="351" t="inlineStr">
        <is>
          <t>42,727</t>
        </is>
      </c>
      <c r="D1449" s="727" t="n">
        <v>-1570</v>
      </c>
      <c r="E1449" s="352" t="inlineStr">
        <is>
          <t>352.39</t>
        </is>
      </c>
      <c r="F1449" s="341" t="n">
        <v>77.03</v>
      </c>
      <c r="G1449" s="355" t="inlineStr">
        <is>
          <t>352.11</t>
        </is>
      </c>
      <c r="H1449" s="356" t="inlineStr">
        <is>
          <t>357.69</t>
        </is>
      </c>
      <c r="I1449" s="354" t="inlineStr">
        <is>
          <t>경북대</t>
        </is>
      </c>
      <c r="J1449" s="340" t="inlineStr">
        <is>
          <t>독어독문학과</t>
        </is>
      </c>
      <c r="K1449" s="339" t="inlineStr">
        <is>
          <t>통합</t>
        </is>
      </c>
      <c r="L1449" s="357" t="n">
        <v>8</v>
      </c>
      <c r="M1449" s="358" t="inlineStr">
        <is>
          <t xml:space="preserve">645.47 / </t>
        </is>
      </c>
      <c r="N1449" s="359" t="n">
        <v>1000</v>
      </c>
      <c r="O1449" s="360" t="inlineStr">
        <is>
          <t>표점</t>
        </is>
      </c>
      <c r="P1449" s="343" t="inlineStr">
        <is>
          <t>변표</t>
        </is>
      </c>
      <c r="Q1449" s="342" t="inlineStr">
        <is>
          <t>2과목</t>
        </is>
      </c>
      <c r="R1449" s="344" t="n">
        <v>38</v>
      </c>
      <c r="S1449" s="345" t="n">
        <v>25</v>
      </c>
      <c r="T1449" s="362" t="n">
        <v>25</v>
      </c>
      <c r="U1449" s="361" t="n">
        <v>77.03</v>
      </c>
      <c r="V1449" s="346" t="n">
        <v>116.9016814429838</v>
      </c>
      <c r="W1449" s="348" t="n">
        <v>117.2404769183736</v>
      </c>
      <c r="X1449" s="347" t="n">
        <v>58.98</v>
      </c>
      <c r="Y1449" s="357" t="n">
        <v>59.4</v>
      </c>
      <c r="Z1449" s="365" t="inlineStr">
        <is>
          <t>2등급</t>
        </is>
      </c>
      <c r="AA1449" s="350" t="n">
        <v>121.25</v>
      </c>
      <c r="AB1449" s="349" t="inlineStr">
        <is>
          <t>만점</t>
        </is>
      </c>
      <c r="AC1449" s="350" t="n">
        <v>10</v>
      </c>
      <c r="AD1449" s="349" t="inlineStr">
        <is>
          <t>만점</t>
        </is>
      </c>
      <c r="AE1449" s="364" t="n">
        <v>0</v>
      </c>
      <c r="AF1449" s="366" t="n">
        <v>0</v>
      </c>
      <c r="AG1449" s="363" t="n">
        <v>0</v>
      </c>
      <c r="AH1449" s="635" t="inlineStr">
        <is>
          <t xml:space="preserve"> 과탐(Ⅰ,Ⅱ)/ 과탐(Ⅱ,Ⅱ) 5%가산</t>
        </is>
      </c>
      <c r="AL1449" s="487" t="inlineStr">
        <is>
          <t>경북대 독어독문학과</t>
        </is>
      </c>
      <c r="AM1449" s="477" t="inlineStr">
        <is>
          <t>통합</t>
        </is>
      </c>
      <c r="AN1449" s="637" t="n">
        <v>100</v>
      </c>
      <c r="AO1449" s="478" t="n">
        <v>-1570</v>
      </c>
      <c r="AP1449" s="463" t="n">
        <v>-703</v>
      </c>
      <c r="AQ1449" s="479" t="n">
        <v>-867</v>
      </c>
      <c r="AR1449" s="476" t="inlineStr">
        <is>
          <t>20.08 → 19.03</t>
        </is>
      </c>
      <c r="BA1449" s="313" t="inlineStr">
        <is>
          <t>통합인문634</t>
        </is>
      </c>
    </row>
    <row r="1450" ht="16.5" customHeight="1" s="671">
      <c r="B1450" s="367" t="inlineStr">
        <is>
          <t>20.10</t>
        </is>
      </c>
      <c r="C1450" s="351" t="inlineStr">
        <is>
          <t>43,617</t>
        </is>
      </c>
      <c r="D1450" s="727" t="n">
        <v>-1570</v>
      </c>
      <c r="E1450" s="352" t="inlineStr"/>
      <c r="F1450" s="341" t="n">
        <v>77.01000000000001</v>
      </c>
      <c r="G1450" s="355" t="inlineStr">
        <is>
          <t>351.76</t>
        </is>
      </c>
      <c r="H1450" s="356" t="inlineStr">
        <is>
          <t>357.67</t>
        </is>
      </c>
      <c r="I1450" s="354" t="inlineStr">
        <is>
          <t>경북대</t>
        </is>
      </c>
      <c r="J1450" s="340" t="inlineStr">
        <is>
          <t>응용생명과학부</t>
        </is>
      </c>
      <c r="K1450" s="339" t="inlineStr">
        <is>
          <t>자연</t>
        </is>
      </c>
      <c r="L1450" s="357" t="n">
        <v>11</v>
      </c>
      <c r="M1450" s="358" t="inlineStr">
        <is>
          <t xml:space="preserve">644.63 / </t>
        </is>
      </c>
      <c r="N1450" s="359" t="n">
        <v>1000</v>
      </c>
      <c r="O1450" s="360" t="inlineStr">
        <is>
          <t>표점</t>
        </is>
      </c>
      <c r="P1450" s="343" t="inlineStr">
        <is>
          <t>변표</t>
        </is>
      </c>
      <c r="Q1450" s="342" t="inlineStr">
        <is>
          <t>2과목</t>
        </is>
      </c>
      <c r="R1450" s="344" t="n">
        <v>25</v>
      </c>
      <c r="S1450" s="345" t="n">
        <v>38</v>
      </c>
      <c r="T1450" s="362" t="n">
        <v>25</v>
      </c>
      <c r="U1450" s="361" t="n">
        <v>77.01000000000001</v>
      </c>
      <c r="V1450" s="346" t="n">
        <v>116.8897830650805</v>
      </c>
      <c r="W1450" s="348" t="n">
        <v>117.2292395614649</v>
      </c>
      <c r="X1450" s="347" t="n">
        <v>58.82</v>
      </c>
      <c r="Y1450" s="357" t="n">
        <v>58.98999999999999</v>
      </c>
      <c r="Z1450" s="365" t="inlineStr">
        <is>
          <t>2등급</t>
        </is>
      </c>
      <c r="AA1450" s="350" t="n">
        <v>121.25</v>
      </c>
      <c r="AB1450" s="349" t="inlineStr">
        <is>
          <t>만점</t>
        </is>
      </c>
      <c r="AC1450" s="350" t="n">
        <v>10</v>
      </c>
      <c r="AD1450" s="349" t="inlineStr">
        <is>
          <t>만점</t>
        </is>
      </c>
      <c r="AE1450" s="364" t="n">
        <v>0</v>
      </c>
      <c r="AF1450" s="366" t="n">
        <v>0</v>
      </c>
      <c r="AG1450" s="363" t="n">
        <v>0</v>
      </c>
      <c r="AH1450" s="635" t="inlineStr"/>
      <c r="AL1450" s="487" t="inlineStr">
        <is>
          <t>경북대 응용생명과학부</t>
        </is>
      </c>
      <c r="AM1450" s="477" t="inlineStr">
        <is>
          <t>자연</t>
        </is>
      </c>
      <c r="AN1450" s="637" t="n">
        <v>100</v>
      </c>
      <c r="AO1450" s="478" t="n">
        <v>-1570</v>
      </c>
      <c r="AP1450" s="463" t="n">
        <v>-1570</v>
      </c>
      <c r="AQ1450" s="479" t="n">
        <v>0</v>
      </c>
      <c r="AR1450" s="476" t="inlineStr">
        <is>
          <t>20.11 → 18.66</t>
        </is>
      </c>
      <c r="BA1450" s="313" t="inlineStr">
        <is>
          <t>통합인문635</t>
        </is>
      </c>
    </row>
    <row r="1451" ht="16.5" customHeight="1" s="671">
      <c r="B1451" s="367" t="inlineStr">
        <is>
          <t>20.16</t>
        </is>
      </c>
      <c r="C1451" s="351" t="inlineStr">
        <is>
          <t>43,747</t>
        </is>
      </c>
      <c r="D1451" s="727" t="n">
        <v>-1570</v>
      </c>
      <c r="E1451" s="352" t="inlineStr">
        <is>
          <t>351.68</t>
        </is>
      </c>
      <c r="F1451" s="341" t="n">
        <v>77</v>
      </c>
      <c r="G1451" s="355" t="inlineStr">
        <is>
          <t>352.05</t>
        </is>
      </c>
      <c r="H1451" s="356" t="inlineStr">
        <is>
          <t>357.63</t>
        </is>
      </c>
      <c r="I1451" s="354" t="inlineStr">
        <is>
          <t>경기대</t>
        </is>
      </c>
      <c r="J1451" s="340" t="inlineStr">
        <is>
          <t>호텔외식경영학부</t>
        </is>
      </c>
      <c r="K1451" s="339" t="inlineStr">
        <is>
          <t>통합</t>
        </is>
      </c>
      <c r="L1451" s="357" t="n">
        <v>21</v>
      </c>
      <c r="M1451" s="358" t="inlineStr">
        <is>
          <t xml:space="preserve">81.2 / </t>
        </is>
      </c>
      <c r="N1451" s="359" t="n">
        <v>100</v>
      </c>
      <c r="O1451" s="360" t="inlineStr">
        <is>
          <t>백분위</t>
        </is>
      </c>
      <c r="P1451" s="343" t="inlineStr">
        <is>
          <t>백분위</t>
        </is>
      </c>
      <c r="Q1451" s="342" t="inlineStr">
        <is>
          <t>1과목</t>
        </is>
      </c>
      <c r="R1451" s="344" t="n">
        <v>35</v>
      </c>
      <c r="S1451" s="345" t="n">
        <v>30</v>
      </c>
      <c r="T1451" s="362" t="n">
        <v>15</v>
      </c>
      <c r="U1451" s="361" t="n">
        <v>77</v>
      </c>
      <c r="V1451" s="346" t="n">
        <v>116.8823529411765</v>
      </c>
      <c r="W1451" s="348" t="n">
        <v>117.2222222222222</v>
      </c>
      <c r="X1451" s="347" t="n">
        <v>58.97</v>
      </c>
      <c r="Y1451" s="357" t="inlineStr"/>
      <c r="Z1451" s="365" t="inlineStr">
        <is>
          <t>2등급</t>
        </is>
      </c>
      <c r="AA1451" s="350" t="n">
        <v>19.6</v>
      </c>
      <c r="AB1451" s="349" t="inlineStr">
        <is>
          <t>만점</t>
        </is>
      </c>
      <c r="AC1451" s="350" t="n">
        <v>0</v>
      </c>
      <c r="AD1451" s="349" t="inlineStr">
        <is>
          <t>만점</t>
        </is>
      </c>
      <c r="AE1451" s="364" t="n">
        <v>0</v>
      </c>
      <c r="AF1451" s="366" t="n">
        <v>0</v>
      </c>
      <c r="AG1451" s="363" t="n">
        <v>0</v>
      </c>
      <c r="AH1451" s="635" t="inlineStr"/>
      <c r="AL1451" s="487" t="inlineStr">
        <is>
          <t>경기대 호텔외식경영학부</t>
        </is>
      </c>
      <c r="AM1451" s="477" t="inlineStr">
        <is>
          <t>통합</t>
        </is>
      </c>
      <c r="AN1451" s="637" t="n">
        <v>100</v>
      </c>
      <c r="AO1451" s="478" t="n">
        <v>-1570</v>
      </c>
      <c r="AP1451" s="463" t="n">
        <v>-702</v>
      </c>
      <c r="AQ1451" s="479" t="n">
        <v>-868</v>
      </c>
      <c r="AR1451" s="476" t="inlineStr">
        <is>
          <t>20.12 → 19.07</t>
        </is>
      </c>
      <c r="BA1451" s="313" t="inlineStr">
        <is>
          <t>자연803</t>
        </is>
      </c>
    </row>
    <row r="1452" ht="16.5" customHeight="1" s="671">
      <c r="B1452" s="367" t="inlineStr">
        <is>
          <t>20.12</t>
        </is>
      </c>
      <c r="C1452" s="351" t="inlineStr">
        <is>
          <t>43,660</t>
        </is>
      </c>
      <c r="D1452" s="727" t="n">
        <v>-1570</v>
      </c>
      <c r="E1452" s="352" t="inlineStr">
        <is>
          <t>351.92</t>
        </is>
      </c>
      <c r="F1452" s="341" t="n">
        <v>76.98999999999999</v>
      </c>
      <c r="G1452" s="355" t="inlineStr">
        <is>
          <t>351.73</t>
        </is>
      </c>
      <c r="H1452" s="356" t="inlineStr">
        <is>
          <t>357.64</t>
        </is>
      </c>
      <c r="I1452" s="354" t="inlineStr">
        <is>
          <t>경북대</t>
        </is>
      </c>
      <c r="J1452" s="340" t="inlineStr">
        <is>
          <t>전기공학과</t>
        </is>
      </c>
      <c r="K1452" s="339" t="inlineStr">
        <is>
          <t>자연</t>
        </is>
      </c>
      <c r="L1452" s="357" t="n">
        <v>14</v>
      </c>
      <c r="M1452" s="358" t="inlineStr">
        <is>
          <t xml:space="preserve">644.58 / </t>
        </is>
      </c>
      <c r="N1452" s="359" t="n">
        <v>1000</v>
      </c>
      <c r="O1452" s="360" t="inlineStr">
        <is>
          <t>표점</t>
        </is>
      </c>
      <c r="P1452" s="343" t="inlineStr">
        <is>
          <t>변표</t>
        </is>
      </c>
      <c r="Q1452" s="342" t="inlineStr">
        <is>
          <t>2과목</t>
        </is>
      </c>
      <c r="R1452" s="344" t="n">
        <v>25</v>
      </c>
      <c r="S1452" s="345" t="n">
        <v>38</v>
      </c>
      <c r="T1452" s="362" t="n">
        <v>25</v>
      </c>
      <c r="U1452" s="361" t="n">
        <v>76.98999999999999</v>
      </c>
      <c r="V1452" s="346" t="n">
        <v>116.879112754159</v>
      </c>
      <c r="W1452" s="348" t="n">
        <v>117.2191620455946</v>
      </c>
      <c r="X1452" s="347" t="n">
        <v>58.82</v>
      </c>
      <c r="Y1452" s="357" t="n">
        <v>58.98</v>
      </c>
      <c r="Z1452" s="365" t="inlineStr">
        <is>
          <t>2등급</t>
        </is>
      </c>
      <c r="AA1452" s="350" t="n">
        <v>121.25</v>
      </c>
      <c r="AB1452" s="349" t="inlineStr">
        <is>
          <t>만점</t>
        </is>
      </c>
      <c r="AC1452" s="350" t="n">
        <v>10</v>
      </c>
      <c r="AD1452" s="349" t="inlineStr">
        <is>
          <t>만점</t>
        </is>
      </c>
      <c r="AE1452" s="364" t="n">
        <v>0</v>
      </c>
      <c r="AF1452" s="366" t="n">
        <v>0</v>
      </c>
      <c r="AG1452" s="363" t="n">
        <v>0</v>
      </c>
      <c r="AH1452" s="635" t="inlineStr"/>
      <c r="AL1452" s="487" t="inlineStr">
        <is>
          <t>경북대 전기공학과</t>
        </is>
      </c>
      <c r="AM1452" s="477" t="inlineStr">
        <is>
          <t>자연</t>
        </is>
      </c>
      <c r="AN1452" s="637" t="n">
        <v>100</v>
      </c>
      <c r="AO1452" s="478" t="n">
        <v>-1570</v>
      </c>
      <c r="AP1452" s="463" t="n">
        <v>-1570</v>
      </c>
      <c r="AQ1452" s="479" t="n">
        <v>0</v>
      </c>
      <c r="AR1452" s="476" t="inlineStr">
        <is>
          <t>20.13 → 18.68</t>
        </is>
      </c>
      <c r="BA1452" s="313" t="inlineStr">
        <is>
          <t>통합인문636</t>
        </is>
      </c>
    </row>
    <row r="1453" ht="16.5" customHeight="1" s="671">
      <c r="B1453" s="367" t="inlineStr">
        <is>
          <t>20.14</t>
        </is>
      </c>
      <c r="C1453" s="351" t="inlineStr">
        <is>
          <t>43,704</t>
        </is>
      </c>
      <c r="D1453" s="727" t="n">
        <v>-1570</v>
      </c>
      <c r="E1453" s="352" t="inlineStr"/>
      <c r="F1453" s="341" t="n">
        <v>76.98</v>
      </c>
      <c r="G1453" s="355" t="inlineStr">
        <is>
          <t>351.71</t>
        </is>
      </c>
      <c r="H1453" s="356" t="inlineStr">
        <is>
          <t>357.62</t>
        </is>
      </c>
      <c r="I1453" s="354" t="inlineStr">
        <is>
          <t>광운대</t>
        </is>
      </c>
      <c r="J1453" s="340" t="inlineStr">
        <is>
          <t>전기공학과</t>
        </is>
      </c>
      <c r="K1453" s="339" t="inlineStr">
        <is>
          <t>자연</t>
        </is>
      </c>
      <c r="L1453" s="357" t="n">
        <v>8</v>
      </c>
      <c r="M1453" s="358" t="inlineStr">
        <is>
          <t xml:space="preserve">691.5 / </t>
        </is>
      </c>
      <c r="N1453" s="359" t="n">
        <v>1000</v>
      </c>
      <c r="O1453" s="360" t="inlineStr">
        <is>
          <t>표점</t>
        </is>
      </c>
      <c r="P1453" s="343" t="inlineStr">
        <is>
          <t>변표</t>
        </is>
      </c>
      <c r="Q1453" s="342" t="inlineStr">
        <is>
          <t>2과목</t>
        </is>
      </c>
      <c r="R1453" s="344" t="n">
        <v>20</v>
      </c>
      <c r="S1453" s="345" t="n">
        <v>35</v>
      </c>
      <c r="T1453" s="362" t="n">
        <v>25</v>
      </c>
      <c r="U1453" s="361" t="n">
        <v>76.98</v>
      </c>
      <c r="V1453" s="346" t="n">
        <v>116.8707029347096</v>
      </c>
      <c r="W1453" s="348" t="n">
        <v>117.2112194383369</v>
      </c>
      <c r="X1453" s="347" t="n">
        <v>58.81</v>
      </c>
      <c r="Y1453" s="357" t="n">
        <v>59.19</v>
      </c>
      <c r="Z1453" s="365" t="inlineStr">
        <is>
          <t>2등급</t>
        </is>
      </c>
      <c r="AA1453" s="350" t="n">
        <v>198</v>
      </c>
      <c r="AB1453" s="349" t="inlineStr">
        <is>
          <t>만점</t>
        </is>
      </c>
      <c r="AC1453" s="350" t="n">
        <v>10</v>
      </c>
      <c r="AD1453" s="349" t="inlineStr">
        <is>
          <t>만점</t>
        </is>
      </c>
      <c r="AE1453" s="364" t="n">
        <v>0</v>
      </c>
      <c r="AF1453" s="366" t="n">
        <v>13.552</v>
      </c>
      <c r="AG1453" s="363" t="n">
        <v>0</v>
      </c>
      <c r="AH1453" s="635" t="inlineStr">
        <is>
          <t xml:space="preserve"> 미기3%과3%</t>
        </is>
      </c>
      <c r="AL1453" s="487" t="inlineStr">
        <is>
          <t>광운대 전기공학과</t>
        </is>
      </c>
      <c r="AM1453" s="477" t="inlineStr">
        <is>
          <t>자연</t>
        </is>
      </c>
      <c r="AN1453" s="637" t="n">
        <v>100</v>
      </c>
      <c r="AO1453" s="478" t="n">
        <v>-1570</v>
      </c>
      <c r="AP1453" s="463" t="n">
        <v>-1570</v>
      </c>
      <c r="AQ1453" s="479" t="n">
        <v>0</v>
      </c>
      <c r="AR1453" s="476" t="inlineStr">
        <is>
          <t>20.14 → 18.69</t>
        </is>
      </c>
      <c r="BA1453" s="313" t="inlineStr">
        <is>
          <t>자연804</t>
        </is>
      </c>
    </row>
    <row r="1454" ht="16.5" customHeight="1" s="671">
      <c r="B1454" s="367" t="inlineStr">
        <is>
          <t>19.99</t>
        </is>
      </c>
      <c r="C1454" s="351" t="inlineStr">
        <is>
          <t>43,378</t>
        </is>
      </c>
      <c r="D1454" s="727" t="n">
        <v>-1570</v>
      </c>
      <c r="E1454" s="352" t="inlineStr"/>
      <c r="F1454" s="341" t="n">
        <v>76.93000000000001</v>
      </c>
      <c r="G1454" s="355" t="inlineStr">
        <is>
          <t>351.93</t>
        </is>
      </c>
      <c r="H1454" s="356" t="inlineStr">
        <is>
          <t>357.51</t>
        </is>
      </c>
      <c r="I1454" s="354" t="inlineStr">
        <is>
          <t>전남대</t>
        </is>
      </c>
      <c r="J1454" s="340" t="inlineStr">
        <is>
          <t>역사교육과</t>
        </is>
      </c>
      <c r="K1454" s="339" t="inlineStr">
        <is>
          <t>통합</t>
        </is>
      </c>
      <c r="L1454" s="357" t="n">
        <v>6</v>
      </c>
      <c r="M1454" s="358" t="inlineStr">
        <is>
          <t xml:space="preserve">869.814 / </t>
        </is>
      </c>
      <c r="N1454" s="359" t="n">
        <v>800</v>
      </c>
      <c r="O1454" s="360" t="inlineStr">
        <is>
          <t>표점/만점</t>
        </is>
      </c>
      <c r="P1454" s="343" t="inlineStr">
        <is>
          <t>표점/만점</t>
        </is>
      </c>
      <c r="Q1454" s="342" t="inlineStr">
        <is>
          <t>2과목</t>
        </is>
      </c>
      <c r="R1454" s="344" t="n">
        <v>40</v>
      </c>
      <c r="S1454" s="345" t="n">
        <v>30</v>
      </c>
      <c r="T1454" s="362" t="n">
        <v>30</v>
      </c>
      <c r="U1454" s="361" t="n">
        <v>76.93000000000001</v>
      </c>
      <c r="V1454" s="346" t="n">
        <v>116.8421404460726</v>
      </c>
      <c r="W1454" s="348" t="n">
        <v>117.1842437546241</v>
      </c>
      <c r="X1454" s="347" t="inlineStr">
        <is>
          <t>59.21/68.82</t>
        </is>
      </c>
      <c r="Y1454" s="357" t="inlineStr"/>
      <c r="Z1454" s="365" t="inlineStr">
        <is>
          <t>2등급</t>
        </is>
      </c>
      <c r="AA1454" s="350" t="n">
        <v>190</v>
      </c>
      <c r="AB1454" s="349" t="inlineStr">
        <is>
          <t>만점</t>
        </is>
      </c>
      <c r="AC1454" s="350" t="n">
        <v>10</v>
      </c>
      <c r="AD1454" s="349" t="inlineStr">
        <is>
          <t>만점</t>
        </is>
      </c>
      <c r="AE1454" s="364" t="n">
        <v>0</v>
      </c>
      <c r="AF1454" s="366" t="n">
        <v>0</v>
      </c>
      <c r="AG1454" s="363" t="n">
        <v>0</v>
      </c>
      <c r="AH1454" s="635" t="inlineStr"/>
      <c r="AL1454" s="487" t="inlineStr">
        <is>
          <t>전남대 역사교육과</t>
        </is>
      </c>
      <c r="AM1454" s="477" t="inlineStr">
        <is>
          <t>통합</t>
        </is>
      </c>
      <c r="AN1454" s="637" t="n">
        <v>100</v>
      </c>
      <c r="AO1454" s="478" t="n">
        <v>-1570</v>
      </c>
      <c r="AP1454" s="463" t="n">
        <v>-702</v>
      </c>
      <c r="AQ1454" s="479" t="n">
        <v>-868</v>
      </c>
      <c r="AR1454" s="476" t="inlineStr">
        <is>
          <t>20.20 → 19.15</t>
        </is>
      </c>
      <c r="BA1454" s="313" t="inlineStr">
        <is>
          <t>자연805</t>
        </is>
      </c>
    </row>
    <row r="1455" ht="16.5" customHeight="1" s="671">
      <c r="B1455" s="367" t="inlineStr">
        <is>
          <t>20.21</t>
        </is>
      </c>
      <c r="C1455" s="351" t="inlineStr">
        <is>
          <t>43,856</t>
        </is>
      </c>
      <c r="D1455" s="727" t="n">
        <v>-1570</v>
      </c>
      <c r="E1455" s="352" t="inlineStr">
        <is>
          <t>351.83</t>
        </is>
      </c>
      <c r="F1455" s="341" t="n">
        <v>76.93000000000001</v>
      </c>
      <c r="G1455" s="355" t="inlineStr">
        <is>
          <t>351.61</t>
        </is>
      </c>
      <c r="H1455" s="356" t="inlineStr">
        <is>
          <t>357.52</t>
        </is>
      </c>
      <c r="I1455" s="354" t="inlineStr">
        <is>
          <t>부산대</t>
        </is>
      </c>
      <c r="J1455" s="340" t="inlineStr">
        <is>
          <t>지질환경과학과</t>
        </is>
      </c>
      <c r="K1455" s="339" t="inlineStr">
        <is>
          <t>자연</t>
        </is>
      </c>
      <c r="L1455" s="357" t="n">
        <v>22</v>
      </c>
      <c r="M1455" s="358" t="inlineStr">
        <is>
          <t xml:space="preserve">677 / </t>
        </is>
      </c>
      <c r="N1455" s="359" t="n">
        <v>1000</v>
      </c>
      <c r="O1455" s="360" t="inlineStr">
        <is>
          <t>표점</t>
        </is>
      </c>
      <c r="P1455" s="343" t="inlineStr">
        <is>
          <t>표점</t>
        </is>
      </c>
      <c r="Q1455" s="342" t="inlineStr">
        <is>
          <t>2과목</t>
        </is>
      </c>
      <c r="R1455" s="344" t="n">
        <v>20</v>
      </c>
      <c r="S1455" s="345" t="n">
        <v>30</v>
      </c>
      <c r="T1455" s="362" t="n">
        <v>30</v>
      </c>
      <c r="U1455" s="361" t="n">
        <v>76.93000000000001</v>
      </c>
      <c r="V1455" s="346" t="n">
        <v>116.841055944119</v>
      </c>
      <c r="W1455" s="348" t="n">
        <v>117.1832195027791</v>
      </c>
      <c r="X1455" s="347" t="n">
        <v>58.79</v>
      </c>
      <c r="Y1455" s="357" t="inlineStr"/>
      <c r="Z1455" s="365" t="inlineStr">
        <is>
          <t>2등급</t>
        </is>
      </c>
      <c r="AA1455" s="350" t="n">
        <v>198</v>
      </c>
      <c r="AB1455" s="349" t="inlineStr">
        <is>
          <t>만점</t>
        </is>
      </c>
      <c r="AC1455" s="350" t="n">
        <v>10</v>
      </c>
      <c r="AD1455" s="349" t="inlineStr">
        <is>
          <t>만점</t>
        </is>
      </c>
      <c r="AE1455" s="364" t="n">
        <v>0</v>
      </c>
      <c r="AF1455" s="366" t="n">
        <v>0</v>
      </c>
      <c r="AG1455" s="363" t="n">
        <v>0</v>
      </c>
      <c r="AH1455" s="635" t="inlineStr"/>
      <c r="AL1455" s="487" t="inlineStr">
        <is>
          <t>부산대 지질환경과학과</t>
        </is>
      </c>
      <c r="AM1455" s="477" t="inlineStr">
        <is>
          <t>자연</t>
        </is>
      </c>
      <c r="AN1455" s="637" t="n">
        <v>100</v>
      </c>
      <c r="AO1455" s="478" t="n">
        <v>-1570</v>
      </c>
      <c r="AP1455" s="463" t="n">
        <v>-1570</v>
      </c>
      <c r="AQ1455" s="479" t="n">
        <v>0</v>
      </c>
      <c r="AR1455" s="476" t="inlineStr">
        <is>
          <t>20.21 → 18.76</t>
        </is>
      </c>
      <c r="BA1455" s="313" t="inlineStr">
        <is>
          <t>자연806</t>
        </is>
      </c>
    </row>
    <row r="1456" ht="16.5" customHeight="1" s="671">
      <c r="B1456" s="367" t="inlineStr">
        <is>
          <t>20.05</t>
        </is>
      </c>
      <c r="C1456" s="351" t="inlineStr">
        <is>
          <t>43,509</t>
        </is>
      </c>
      <c r="D1456" s="727" t="n">
        <v>-1570</v>
      </c>
      <c r="E1456" s="352" t="inlineStr">
        <is>
          <t>351.81</t>
        </is>
      </c>
      <c r="F1456" s="341" t="n">
        <v>76.88</v>
      </c>
      <c r="G1456" s="355" t="inlineStr">
        <is>
          <t>351.84</t>
        </is>
      </c>
      <c r="H1456" s="356" t="inlineStr">
        <is>
          <t>357.41</t>
        </is>
      </c>
      <c r="I1456" s="354" t="inlineStr">
        <is>
          <t>부산대</t>
        </is>
      </c>
      <c r="J1456" s="340" t="inlineStr">
        <is>
          <t>독어독문학과</t>
        </is>
      </c>
      <c r="K1456" s="339" t="inlineStr">
        <is>
          <t>통합</t>
        </is>
      </c>
      <c r="L1456" s="357" t="n">
        <v>10</v>
      </c>
      <c r="M1456" s="358" t="inlineStr">
        <is>
          <t xml:space="preserve">677 / </t>
        </is>
      </c>
      <c r="N1456" s="359" t="n">
        <v>1000</v>
      </c>
      <c r="O1456" s="360" t="inlineStr">
        <is>
          <t>표점</t>
        </is>
      </c>
      <c r="P1456" s="343" t="inlineStr">
        <is>
          <t>표점</t>
        </is>
      </c>
      <c r="Q1456" s="342" t="inlineStr">
        <is>
          <t>2과목</t>
        </is>
      </c>
      <c r="R1456" s="344" t="n">
        <v>30</v>
      </c>
      <c r="S1456" s="345" t="n">
        <v>25</v>
      </c>
      <c r="T1456" s="362" t="n">
        <v>25</v>
      </c>
      <c r="U1456" s="361" t="n">
        <v>76.88</v>
      </c>
      <c r="V1456" s="346" t="n">
        <v>116.8113936656897</v>
      </c>
      <c r="W1456" s="348" t="n">
        <v>117.1552051287069</v>
      </c>
      <c r="X1456" s="347" t="n">
        <v>58.94</v>
      </c>
      <c r="Y1456" s="357" t="inlineStr"/>
      <c r="Z1456" s="365" t="inlineStr">
        <is>
          <t>2등급</t>
        </is>
      </c>
      <c r="AA1456" s="350" t="n">
        <v>198</v>
      </c>
      <c r="AB1456" s="349" t="inlineStr">
        <is>
          <t>만점</t>
        </is>
      </c>
      <c r="AC1456" s="350" t="n">
        <v>10</v>
      </c>
      <c r="AD1456" s="349" t="inlineStr">
        <is>
          <t>만점</t>
        </is>
      </c>
      <c r="AE1456" s="364" t="n">
        <v>0</v>
      </c>
      <c r="AF1456" s="366" t="n">
        <v>0</v>
      </c>
      <c r="AG1456" s="363" t="n">
        <v>0</v>
      </c>
      <c r="AH1456" s="635" t="inlineStr"/>
      <c r="AL1456" s="487" t="inlineStr">
        <is>
          <t>부산대 독어독문학과</t>
        </is>
      </c>
      <c r="AM1456" s="477" t="inlineStr">
        <is>
          <t>통합</t>
        </is>
      </c>
      <c r="AN1456" s="637" t="n">
        <v>100</v>
      </c>
      <c r="AO1456" s="478" t="n">
        <v>-1570</v>
      </c>
      <c r="AP1456" s="463" t="n">
        <v>-702</v>
      </c>
      <c r="AQ1456" s="479" t="n">
        <v>-868</v>
      </c>
      <c r="AR1456" s="476" t="inlineStr">
        <is>
          <t>20.27 → 19.22</t>
        </is>
      </c>
      <c r="BA1456" s="313" t="inlineStr">
        <is>
          <t>자연807</t>
        </is>
      </c>
    </row>
    <row r="1457" ht="16.5" customHeight="1" s="671">
      <c r="B1457" s="367" t="inlineStr">
        <is>
          <t>20.27</t>
        </is>
      </c>
      <c r="C1457" s="351" t="inlineStr">
        <is>
          <t>43,986</t>
        </is>
      </c>
      <c r="D1457" s="727" t="n">
        <v>-1570</v>
      </c>
      <c r="E1457" s="352" t="inlineStr"/>
      <c r="F1457" s="341" t="n">
        <v>76.88</v>
      </c>
      <c r="G1457" s="355" t="inlineStr">
        <is>
          <t>351.52</t>
        </is>
      </c>
      <c r="H1457" s="356" t="inlineStr">
        <is>
          <t>357.43</t>
        </is>
      </c>
      <c r="I1457" s="354" t="inlineStr">
        <is>
          <t>경기대</t>
        </is>
      </c>
      <c r="J1457" s="340" t="inlineStr">
        <is>
          <t>창의공과대학(통합)</t>
        </is>
      </c>
      <c r="K1457" s="339" t="inlineStr">
        <is>
          <t>자연</t>
        </is>
      </c>
      <c r="L1457" s="357" t="n">
        <v>50</v>
      </c>
      <c r="M1457" s="358" t="inlineStr">
        <is>
          <t xml:space="preserve">81.1 / </t>
        </is>
      </c>
      <c r="N1457" s="359" t="n">
        <v>100</v>
      </c>
      <c r="O1457" s="360" t="inlineStr">
        <is>
          <t>백분위</t>
        </is>
      </c>
      <c r="P1457" s="343" t="inlineStr">
        <is>
          <t>백분위</t>
        </is>
      </c>
      <c r="Q1457" s="342" t="inlineStr">
        <is>
          <t>1과목</t>
        </is>
      </c>
      <c r="R1457" s="344" t="n">
        <v>30</v>
      </c>
      <c r="S1457" s="345" t="n">
        <v>35</v>
      </c>
      <c r="T1457" s="362" t="n">
        <v>15</v>
      </c>
      <c r="U1457" s="361" t="n">
        <v>76.88</v>
      </c>
      <c r="V1457" s="346" t="n">
        <v>116.8088235294118</v>
      </c>
      <c r="W1457" s="348" t="n">
        <v>117.1527777777778</v>
      </c>
      <c r="X1457" s="347" t="n">
        <v>58.78</v>
      </c>
      <c r="Y1457" s="357" t="inlineStr"/>
      <c r="Z1457" s="365" t="inlineStr">
        <is>
          <t>2등급</t>
        </is>
      </c>
      <c r="AA1457" s="350" t="n">
        <v>19.6</v>
      </c>
      <c r="AB1457" s="349" t="inlineStr">
        <is>
          <t>만점</t>
        </is>
      </c>
      <c r="AC1457" s="350" t="n">
        <v>0</v>
      </c>
      <c r="AD1457" s="349" t="inlineStr">
        <is>
          <t>만점</t>
        </is>
      </c>
      <c r="AE1457" s="364" t="n">
        <v>0</v>
      </c>
      <c r="AF1457" s="366" t="n">
        <v>0</v>
      </c>
      <c r="AG1457" s="363" t="n">
        <v>0</v>
      </c>
      <c r="AH1457" s="635" t="inlineStr"/>
      <c r="AL1457" s="487" t="inlineStr">
        <is>
          <t>경기대 창의공과대학(통합)</t>
        </is>
      </c>
      <c r="AM1457" s="477" t="inlineStr">
        <is>
          <t>자연</t>
        </is>
      </c>
      <c r="AN1457" s="637" t="n">
        <v>100</v>
      </c>
      <c r="AO1457" s="478" t="n">
        <v>-1570</v>
      </c>
      <c r="AP1457" s="463" t="n">
        <v>-1570</v>
      </c>
      <c r="AQ1457" s="479" t="n">
        <v>0</v>
      </c>
      <c r="AR1457" s="476" t="inlineStr">
        <is>
          <t>20.27 → 18.82</t>
        </is>
      </c>
      <c r="BA1457" s="313" t="inlineStr">
        <is>
          <t>자연808</t>
        </is>
      </c>
    </row>
    <row r="1458" ht="16.5" customHeight="1" s="671">
      <c r="B1458" s="367" t="inlineStr">
        <is>
          <t>20.06</t>
        </is>
      </c>
      <c r="C1458" s="351" t="inlineStr">
        <is>
          <t>43,530</t>
        </is>
      </c>
      <c r="D1458" s="727" t="n">
        <v>-1570</v>
      </c>
      <c r="E1458" s="352" t="inlineStr">
        <is>
          <t>351.76</t>
        </is>
      </c>
      <c r="F1458" s="341" t="n">
        <v>76.87</v>
      </c>
      <c r="G1458" s="355" t="inlineStr">
        <is>
          <t>351.83</t>
        </is>
      </c>
      <c r="H1458" s="356" t="inlineStr">
        <is>
          <t>357.41</t>
        </is>
      </c>
      <c r="I1458" s="354" t="inlineStr">
        <is>
          <t>전남대</t>
        </is>
      </c>
      <c r="J1458" s="340" t="inlineStr">
        <is>
          <t>경영학부</t>
        </is>
      </c>
      <c r="K1458" s="339" t="inlineStr">
        <is>
          <t>통합</t>
        </is>
      </c>
      <c r="L1458" s="357" t="n">
        <v>61</v>
      </c>
      <c r="M1458" s="358" t="inlineStr">
        <is>
          <t xml:space="preserve">869.614 / </t>
        </is>
      </c>
      <c r="N1458" s="359" t="n">
        <v>800</v>
      </c>
      <c r="O1458" s="360" t="inlineStr">
        <is>
          <t>표점/만점</t>
        </is>
      </c>
      <c r="P1458" s="343" t="inlineStr">
        <is>
          <t>표점/만점</t>
        </is>
      </c>
      <c r="Q1458" s="342" t="inlineStr">
        <is>
          <t>2과목</t>
        </is>
      </c>
      <c r="R1458" s="344" t="n">
        <v>40</v>
      </c>
      <c r="S1458" s="345" t="n">
        <v>30</v>
      </c>
      <c r="T1458" s="362" t="n">
        <v>30</v>
      </c>
      <c r="U1458" s="361" t="n">
        <v>76.87</v>
      </c>
      <c r="V1458" s="346" t="n">
        <v>116.8070663034885</v>
      </c>
      <c r="W1458" s="348" t="n">
        <v>117.1511181755169</v>
      </c>
      <c r="X1458" s="347" t="inlineStr">
        <is>
          <t>59.21/68.82</t>
        </is>
      </c>
      <c r="Y1458" s="357" t="inlineStr"/>
      <c r="Z1458" s="365" t="inlineStr">
        <is>
          <t>2등급</t>
        </is>
      </c>
      <c r="AA1458" s="350" t="n">
        <v>190</v>
      </c>
      <c r="AB1458" s="349" t="inlineStr">
        <is>
          <t>만점</t>
        </is>
      </c>
      <c r="AC1458" s="350" t="n">
        <v>10</v>
      </c>
      <c r="AD1458" s="349" t="inlineStr">
        <is>
          <t>만점</t>
        </is>
      </c>
      <c r="AE1458" s="364" t="n">
        <v>0</v>
      </c>
      <c r="AF1458" s="366" t="n">
        <v>0</v>
      </c>
      <c r="AG1458" s="363" t="n">
        <v>0</v>
      </c>
      <c r="AH1458" s="635" t="inlineStr"/>
      <c r="AL1458" s="487" t="inlineStr">
        <is>
          <t>전남대 경영학부</t>
        </is>
      </c>
      <c r="AM1458" s="477" t="inlineStr">
        <is>
          <t>통합</t>
        </is>
      </c>
      <c r="AN1458" s="637" t="n">
        <v>100</v>
      </c>
      <c r="AO1458" s="478" t="n">
        <v>-1570</v>
      </c>
      <c r="AP1458" s="463" t="n">
        <v>-702</v>
      </c>
      <c r="AQ1458" s="479" t="n">
        <v>-868</v>
      </c>
      <c r="AR1458" s="476" t="inlineStr">
        <is>
          <t>20.27 → 19.22</t>
        </is>
      </c>
      <c r="BA1458" s="313" t="inlineStr">
        <is>
          <t>자연809</t>
        </is>
      </c>
    </row>
    <row r="1459" ht="16.5" customHeight="1" s="671">
      <c r="B1459" s="367" t="inlineStr">
        <is>
          <t>20.11</t>
        </is>
      </c>
      <c r="C1459" s="351" t="inlineStr">
        <is>
          <t>43,639</t>
        </is>
      </c>
      <c r="D1459" s="727" t="n">
        <v>-1570</v>
      </c>
      <c r="E1459" s="352" t="inlineStr"/>
      <c r="F1459" s="341" t="n">
        <v>76.83</v>
      </c>
      <c r="G1459" s="355" t="inlineStr">
        <is>
          <t>351.75</t>
        </is>
      </c>
      <c r="H1459" s="356" t="inlineStr">
        <is>
          <t>357.33</t>
        </is>
      </c>
      <c r="I1459" s="354" t="inlineStr">
        <is>
          <t>충북대</t>
        </is>
      </c>
      <c r="J1459" s="340" t="inlineStr">
        <is>
          <t>심리학과</t>
        </is>
      </c>
      <c r="K1459" s="339" t="inlineStr">
        <is>
          <t>통합</t>
        </is>
      </c>
      <c r="L1459" s="357" t="n">
        <v>6</v>
      </c>
      <c r="M1459" s="358" t="inlineStr">
        <is>
          <t xml:space="preserve">969.83 / </t>
        </is>
      </c>
      <c r="N1459" s="359" t="n">
        <v>200</v>
      </c>
      <c r="O1459" s="360" t="inlineStr">
        <is>
          <t>표점/만점</t>
        </is>
      </c>
      <c r="P1459" s="343" t="inlineStr">
        <is>
          <t>표점/만점</t>
        </is>
      </c>
      <c r="Q1459" s="342" t="inlineStr">
        <is>
          <t>2과목</t>
        </is>
      </c>
      <c r="R1459" s="344" t="n">
        <v>30</v>
      </c>
      <c r="S1459" s="345" t="n">
        <v>20</v>
      </c>
      <c r="T1459" s="362" t="n">
        <v>30</v>
      </c>
      <c r="U1459" s="361" t="n">
        <v>76.83</v>
      </c>
      <c r="V1459" s="346" t="n">
        <v>116.7801484108629</v>
      </c>
      <c r="W1459" s="348" t="n">
        <v>117.1256957213705</v>
      </c>
      <c r="X1459" s="347" t="inlineStr">
        <is>
          <t>59.18/68.82</t>
        </is>
      </c>
      <c r="Y1459" s="357" t="inlineStr"/>
      <c r="Z1459" s="365" t="inlineStr">
        <is>
          <t>3등급</t>
        </is>
      </c>
      <c r="AA1459" s="350" t="n">
        <v>36</v>
      </c>
      <c r="AB1459" s="349" t="inlineStr">
        <is>
          <t>만점</t>
        </is>
      </c>
      <c r="AC1459" s="350" t="n">
        <v>0</v>
      </c>
      <c r="AD1459" s="349" t="inlineStr">
        <is>
          <t>만점</t>
        </is>
      </c>
      <c r="AE1459" s="364" t="n">
        <v>0</v>
      </c>
      <c r="AF1459" s="366" t="n">
        <v>0</v>
      </c>
      <c r="AG1459" s="363" t="n">
        <v>0</v>
      </c>
      <c r="AH1459" s="635" t="inlineStr"/>
      <c r="AL1459" s="487" t="inlineStr">
        <is>
          <t>충북대 심리학과</t>
        </is>
      </c>
      <c r="AM1459" s="477" t="inlineStr">
        <is>
          <t>통합</t>
        </is>
      </c>
      <c r="AN1459" s="637" t="n">
        <v>100</v>
      </c>
      <c r="AO1459" s="478" t="n">
        <v>-1570</v>
      </c>
      <c r="AP1459" s="463" t="n">
        <v>-702</v>
      </c>
      <c r="AQ1459" s="479" t="n">
        <v>-868</v>
      </c>
      <c r="AR1459" s="476" t="inlineStr">
        <is>
          <t>20.33 → 19.28</t>
        </is>
      </c>
      <c r="BA1459" s="313" t="inlineStr">
        <is>
          <t>자연810</t>
        </is>
      </c>
    </row>
    <row r="1460" ht="16.5" customHeight="1" s="671">
      <c r="B1460" s="367" t="inlineStr">
        <is>
          <t>20.34</t>
        </is>
      </c>
      <c r="C1460" s="351" t="inlineStr">
        <is>
          <t>44,138</t>
        </is>
      </c>
      <c r="D1460" s="727" t="n">
        <v>-1570</v>
      </c>
      <c r="E1460" s="352" t="inlineStr"/>
      <c r="F1460" s="341" t="n">
        <v>76.81999999999999</v>
      </c>
      <c r="G1460" s="355" t="inlineStr">
        <is>
          <t>351.41</t>
        </is>
      </c>
      <c r="H1460" s="356" t="inlineStr">
        <is>
          <t>357.33</t>
        </is>
      </c>
      <c r="I1460" s="354" t="inlineStr">
        <is>
          <t>전남대</t>
        </is>
      </c>
      <c r="J1460" s="340" t="inlineStr">
        <is>
          <t>생물공학과</t>
        </is>
      </c>
      <c r="K1460" s="339" t="inlineStr">
        <is>
          <t>자연</t>
        </is>
      </c>
      <c r="L1460" s="357" t="n">
        <v>8</v>
      </c>
      <c r="M1460" s="358" t="inlineStr">
        <is>
          <t xml:space="preserve">871.55 / </t>
        </is>
      </c>
      <c r="N1460" s="359" t="n">
        <v>800</v>
      </c>
      <c r="O1460" s="360" t="inlineStr">
        <is>
          <t>표점/만점</t>
        </is>
      </c>
      <c r="P1460" s="343" t="inlineStr">
        <is>
          <t>표점/만점</t>
        </is>
      </c>
      <c r="Q1460" s="342" t="inlineStr">
        <is>
          <t>2과목</t>
        </is>
      </c>
      <c r="R1460" s="344" t="n">
        <v>30</v>
      </c>
      <c r="S1460" s="345" t="n">
        <v>40</v>
      </c>
      <c r="T1460" s="362" t="n">
        <v>30</v>
      </c>
      <c r="U1460" s="361" t="n">
        <v>76.81999999999999</v>
      </c>
      <c r="V1460" s="346" t="n">
        <v>116.7744144815428</v>
      </c>
      <c r="W1460" s="348" t="n">
        <v>117.1202803436793</v>
      </c>
      <c r="X1460" s="347" t="inlineStr">
        <is>
          <t>59/67.91</t>
        </is>
      </c>
      <c r="Y1460" s="357" t="inlineStr"/>
      <c r="Z1460" s="365" t="inlineStr">
        <is>
          <t>2등급</t>
        </is>
      </c>
      <c r="AA1460" s="350" t="n">
        <v>190</v>
      </c>
      <c r="AB1460" s="349" t="inlineStr">
        <is>
          <t>만점</t>
        </is>
      </c>
      <c r="AC1460" s="350" t="n">
        <v>10</v>
      </c>
      <c r="AD1460" s="349" t="inlineStr">
        <is>
          <t>만점</t>
        </is>
      </c>
      <c r="AE1460" s="364" t="n">
        <v>0</v>
      </c>
      <c r="AF1460" s="366" t="n">
        <v>0</v>
      </c>
      <c r="AG1460" s="363" t="n">
        <v>0</v>
      </c>
      <c r="AH1460" s="635" t="inlineStr"/>
      <c r="AL1460" s="487" t="inlineStr">
        <is>
          <t>전남대 생물공학과</t>
        </is>
      </c>
      <c r="AM1460" s="477" t="inlineStr">
        <is>
          <t>자연</t>
        </is>
      </c>
      <c r="AN1460" s="637" t="n">
        <v>100</v>
      </c>
      <c r="AO1460" s="478" t="n">
        <v>-1570</v>
      </c>
      <c r="AP1460" s="463" t="n">
        <v>-1570</v>
      </c>
      <c r="AQ1460" s="479" t="n">
        <v>0</v>
      </c>
      <c r="AR1460" s="476" t="inlineStr">
        <is>
          <t>20.35 → 18.90</t>
        </is>
      </c>
      <c r="BA1460" s="313" t="inlineStr">
        <is>
          <t>자연811</t>
        </is>
      </c>
    </row>
    <row r="1461" ht="16.5" customHeight="1" s="671">
      <c r="B1461" s="367" t="inlineStr">
        <is>
          <t>20.35</t>
        </is>
      </c>
      <c r="C1461" s="351" t="inlineStr">
        <is>
          <t>44,160</t>
        </is>
      </c>
      <c r="D1461" s="727" t="n">
        <v>-1570</v>
      </c>
      <c r="E1461" s="352" t="inlineStr"/>
      <c r="F1461" s="341" t="n">
        <v>76.81</v>
      </c>
      <c r="G1461" s="355" t="inlineStr">
        <is>
          <t>351.40</t>
        </is>
      </c>
      <c r="H1461" s="356" t="inlineStr">
        <is>
          <t>357.32</t>
        </is>
      </c>
      <c r="I1461" s="354" t="inlineStr">
        <is>
          <t>한국외국어대</t>
        </is>
      </c>
      <c r="J1461" s="340" t="inlineStr">
        <is>
          <t>자연과학대학[통합모집]</t>
        </is>
      </c>
      <c r="K1461" s="339" t="inlineStr">
        <is>
          <t>자연</t>
        </is>
      </c>
      <c r="L1461" s="357" t="n">
        <v>22</v>
      </c>
      <c r="M1461" s="358" t="inlineStr">
        <is>
          <t xml:space="preserve">609.8 / </t>
        </is>
      </c>
      <c r="N1461" s="359" t="n">
        <v>700</v>
      </c>
      <c r="O1461" s="360" t="inlineStr">
        <is>
          <t>표점/만점</t>
        </is>
      </c>
      <c r="P1461" s="343" t="inlineStr">
        <is>
          <t>변표/만점</t>
        </is>
      </c>
      <c r="Q1461" s="342" t="inlineStr">
        <is>
          <t>2과목</t>
        </is>
      </c>
      <c r="R1461" s="344" t="n">
        <v>20</v>
      </c>
      <c r="S1461" s="345" t="n">
        <v>35</v>
      </c>
      <c r="T1461" s="362" t="n">
        <v>30</v>
      </c>
      <c r="U1461" s="361" t="n">
        <v>76.81</v>
      </c>
      <c r="V1461" s="346" t="n">
        <v>116.7685148346858</v>
      </c>
      <c r="W1461" s="348" t="n">
        <v>117.1147084549811</v>
      </c>
      <c r="X1461" s="347" t="n">
        <v>58.76</v>
      </c>
      <c r="Y1461" s="357" t="n">
        <v>60.91999999999999</v>
      </c>
      <c r="Z1461" s="365" t="inlineStr">
        <is>
          <t>2등급</t>
        </is>
      </c>
      <c r="AA1461" s="350" t="n">
        <v>104.5</v>
      </c>
      <c r="AB1461" s="349" t="inlineStr">
        <is>
          <t>만점</t>
        </is>
      </c>
      <c r="AC1461" s="350" t="n">
        <v>0</v>
      </c>
      <c r="AD1461" s="349" t="inlineStr">
        <is>
          <t>만점</t>
        </is>
      </c>
      <c r="AE1461" s="364" t="n">
        <v>0</v>
      </c>
      <c r="AF1461" s="366" t="n">
        <v>0</v>
      </c>
      <c r="AG1461" s="363" t="n">
        <v>0</v>
      </c>
      <c r="AH1461" s="635" t="inlineStr"/>
      <c r="AL1461" s="487" t="inlineStr">
        <is>
          <t>한국외국어대 자연과학대학[통합모집]</t>
        </is>
      </c>
      <c r="AM1461" s="477" t="inlineStr">
        <is>
          <t>자연</t>
        </is>
      </c>
      <c r="AN1461" s="637" t="n">
        <v>100</v>
      </c>
      <c r="AO1461" s="478" t="n">
        <v>-1570</v>
      </c>
      <c r="AP1461" s="463" t="n">
        <v>-1570</v>
      </c>
      <c r="AQ1461" s="479" t="n">
        <v>0</v>
      </c>
      <c r="AR1461" s="476" t="inlineStr">
        <is>
          <t>20.35 → 18.90</t>
        </is>
      </c>
      <c r="BA1461" s="313" t="inlineStr">
        <is>
          <t>자연812</t>
        </is>
      </c>
    </row>
    <row r="1462" ht="16.5" customHeight="1" s="671">
      <c r="B1462" s="367" t="inlineStr">
        <is>
          <t>19.98</t>
        </is>
      </c>
      <c r="C1462" s="351" t="inlineStr">
        <is>
          <t>43,357</t>
        </is>
      </c>
      <c r="D1462" s="727" t="n">
        <v>-1570</v>
      </c>
      <c r="E1462" s="352" t="inlineStr">
        <is>
          <t>351.94</t>
        </is>
      </c>
      <c r="F1462" s="341" t="n">
        <v>76.76000000000001</v>
      </c>
      <c r="G1462" s="355" t="inlineStr">
        <is>
          <t>351.63</t>
        </is>
      </c>
      <c r="H1462" s="356" t="inlineStr">
        <is>
          <t>357.24</t>
        </is>
      </c>
      <c r="I1462" s="354" t="inlineStr">
        <is>
          <t>경북대</t>
        </is>
      </c>
      <c r="J1462" s="340" t="inlineStr">
        <is>
          <t>한문학과</t>
        </is>
      </c>
      <c r="K1462" s="339" t="inlineStr">
        <is>
          <t>통합</t>
        </is>
      </c>
      <c r="L1462" s="357" t="n">
        <v>5</v>
      </c>
      <c r="M1462" s="358" t="inlineStr">
        <is>
          <t xml:space="preserve">644.75 / </t>
        </is>
      </c>
      <c r="N1462" s="359" t="n">
        <v>1000</v>
      </c>
      <c r="O1462" s="360" t="inlineStr">
        <is>
          <t>표점</t>
        </is>
      </c>
      <c r="P1462" s="343" t="inlineStr">
        <is>
          <t>변표</t>
        </is>
      </c>
      <c r="Q1462" s="342" t="inlineStr">
        <is>
          <t>2과목</t>
        </is>
      </c>
      <c r="R1462" s="344" t="n">
        <v>38</v>
      </c>
      <c r="S1462" s="345" t="n">
        <v>25</v>
      </c>
      <c r="T1462" s="362" t="n">
        <v>25</v>
      </c>
      <c r="U1462" s="361" t="n">
        <v>76.76000000000001</v>
      </c>
      <c r="V1462" s="346" t="n">
        <v>116.740544582217</v>
      </c>
      <c r="W1462" s="348" t="n">
        <v>117.0882921054271</v>
      </c>
      <c r="X1462" s="347" t="n">
        <v>58.9</v>
      </c>
      <c r="Y1462" s="357" t="n">
        <v>59.31</v>
      </c>
      <c r="Z1462" s="365" t="inlineStr">
        <is>
          <t>2등급</t>
        </is>
      </c>
      <c r="AA1462" s="350" t="n">
        <v>121.25</v>
      </c>
      <c r="AB1462" s="349" t="inlineStr">
        <is>
          <t>만점</t>
        </is>
      </c>
      <c r="AC1462" s="350" t="n">
        <v>10</v>
      </c>
      <c r="AD1462" s="349" t="inlineStr">
        <is>
          <t>만점</t>
        </is>
      </c>
      <c r="AE1462" s="364" t="n">
        <v>0</v>
      </c>
      <c r="AF1462" s="366" t="n">
        <v>0</v>
      </c>
      <c r="AG1462" s="363" t="n">
        <v>0</v>
      </c>
      <c r="AH1462" s="635" t="inlineStr">
        <is>
          <t xml:space="preserve"> 과탐(Ⅰ,Ⅱ)/ 과탐(Ⅱ,Ⅱ) 5%가산</t>
        </is>
      </c>
      <c r="AL1462" s="487" t="inlineStr">
        <is>
          <t>경북대 한문학과</t>
        </is>
      </c>
      <c r="AM1462" s="477" t="inlineStr">
        <is>
          <t>통합</t>
        </is>
      </c>
      <c r="AN1462" s="637" t="n">
        <v>100</v>
      </c>
      <c r="AO1462" s="478" t="n">
        <v>-1570</v>
      </c>
      <c r="AP1462" s="463" t="n">
        <v>-701</v>
      </c>
      <c r="AQ1462" s="479" t="n">
        <v>-869</v>
      </c>
      <c r="AR1462" s="476" t="inlineStr">
        <is>
          <t>20.41 → 19.36</t>
        </is>
      </c>
      <c r="BA1462" s="313" t="inlineStr">
        <is>
          <t>자연813</t>
        </is>
      </c>
    </row>
    <row r="1463" ht="16.5" customHeight="1" s="671">
      <c r="B1463" s="367" t="inlineStr">
        <is>
          <t>20.42</t>
        </is>
      </c>
      <c r="C1463" s="351" t="inlineStr">
        <is>
          <t>44,311</t>
        </is>
      </c>
      <c r="D1463" s="727" t="n">
        <v>-1570</v>
      </c>
      <c r="E1463" s="352" t="inlineStr">
        <is>
          <t>351.30</t>
        </is>
      </c>
      <c r="F1463" s="341" t="n">
        <v>76.75</v>
      </c>
      <c r="G1463" s="355" t="inlineStr">
        <is>
          <t>351.61</t>
        </is>
      </c>
      <c r="H1463" s="356" t="inlineStr">
        <is>
          <t>357.22</t>
        </is>
      </c>
      <c r="I1463" s="354" t="inlineStr">
        <is>
          <t>경기대</t>
        </is>
      </c>
      <c r="J1463" s="340" t="inlineStr">
        <is>
          <t>미디어영상학과</t>
        </is>
      </c>
      <c r="K1463" s="339" t="inlineStr">
        <is>
          <t>통합</t>
        </is>
      </c>
      <c r="L1463" s="357" t="n">
        <v>11</v>
      </c>
      <c r="M1463" s="358" t="inlineStr">
        <is>
          <t xml:space="preserve">81 / </t>
        </is>
      </c>
      <c r="N1463" s="359" t="n">
        <v>100</v>
      </c>
      <c r="O1463" s="360" t="inlineStr">
        <is>
          <t>백분위</t>
        </is>
      </c>
      <c r="P1463" s="343" t="inlineStr">
        <is>
          <t>백분위</t>
        </is>
      </c>
      <c r="Q1463" s="342" t="inlineStr">
        <is>
          <t>1과목</t>
        </is>
      </c>
      <c r="R1463" s="344" t="n">
        <v>35</v>
      </c>
      <c r="S1463" s="345" t="n">
        <v>30</v>
      </c>
      <c r="T1463" s="362" t="n">
        <v>15</v>
      </c>
      <c r="U1463" s="361" t="n">
        <v>76.75</v>
      </c>
      <c r="V1463" s="346" t="n">
        <v>116.7352941176471</v>
      </c>
      <c r="W1463" s="348" t="n">
        <v>117.0833333333333</v>
      </c>
      <c r="X1463" s="347" t="n">
        <v>58.9</v>
      </c>
      <c r="Y1463" s="357" t="inlineStr"/>
      <c r="Z1463" s="365" t="inlineStr">
        <is>
          <t>2등급</t>
        </is>
      </c>
      <c r="AA1463" s="350" t="n">
        <v>19.6</v>
      </c>
      <c r="AB1463" s="349" t="inlineStr">
        <is>
          <t>만점</t>
        </is>
      </c>
      <c r="AC1463" s="350" t="n">
        <v>0</v>
      </c>
      <c r="AD1463" s="349" t="inlineStr">
        <is>
          <t>만점</t>
        </is>
      </c>
      <c r="AE1463" s="364" t="n">
        <v>0</v>
      </c>
      <c r="AF1463" s="366" t="n">
        <v>0</v>
      </c>
      <c r="AG1463" s="363" t="n">
        <v>0</v>
      </c>
      <c r="AH1463" s="635" t="inlineStr"/>
      <c r="AL1463" s="487" t="inlineStr">
        <is>
          <t>경기대 미디어영상학과</t>
        </is>
      </c>
      <c r="AM1463" s="477" t="inlineStr">
        <is>
          <t>통합</t>
        </is>
      </c>
      <c r="AN1463" s="637" t="n">
        <v>100</v>
      </c>
      <c r="AO1463" s="478" t="n">
        <v>-1570</v>
      </c>
      <c r="AP1463" s="463" t="n">
        <v>-701</v>
      </c>
      <c r="AQ1463" s="479" t="n">
        <v>-869</v>
      </c>
      <c r="AR1463" s="476" t="inlineStr">
        <is>
          <t>20.42 → 19.37</t>
        </is>
      </c>
      <c r="BA1463" s="313" t="inlineStr">
        <is>
          <t>자연814</t>
        </is>
      </c>
    </row>
    <row r="1464" ht="16.5" customHeight="1" s="671">
      <c r="B1464" s="367" t="inlineStr">
        <is>
          <t>20.42</t>
        </is>
      </c>
      <c r="C1464" s="351" t="inlineStr">
        <is>
          <t>44,311</t>
        </is>
      </c>
      <c r="D1464" s="727" t="n">
        <v>-1570</v>
      </c>
      <c r="E1464" s="352" t="inlineStr"/>
      <c r="F1464" s="341" t="n">
        <v>76.75</v>
      </c>
      <c r="G1464" s="355" t="inlineStr">
        <is>
          <t>351.30</t>
        </is>
      </c>
      <c r="H1464" s="356" t="inlineStr">
        <is>
          <t>357.23</t>
        </is>
      </c>
      <c r="I1464" s="354" t="inlineStr">
        <is>
          <t>광운대</t>
        </is>
      </c>
      <c r="J1464" s="340" t="inlineStr">
        <is>
          <t>전자융합공학과</t>
        </is>
      </c>
      <c r="K1464" s="339" t="inlineStr">
        <is>
          <t>자연</t>
        </is>
      </c>
      <c r="L1464" s="357" t="n">
        <v>8</v>
      </c>
      <c r="M1464" s="358" t="inlineStr">
        <is>
          <t xml:space="preserve">690.93 / </t>
        </is>
      </c>
      <c r="N1464" s="359" t="n">
        <v>1000</v>
      </c>
      <c r="O1464" s="360" t="inlineStr">
        <is>
          <t>표점</t>
        </is>
      </c>
      <c r="P1464" s="343" t="inlineStr">
        <is>
          <t>변표</t>
        </is>
      </c>
      <c r="Q1464" s="342" t="inlineStr">
        <is>
          <t>2과목</t>
        </is>
      </c>
      <c r="R1464" s="344" t="n">
        <v>20</v>
      </c>
      <c r="S1464" s="345" t="n">
        <v>35</v>
      </c>
      <c r="T1464" s="362" t="n">
        <v>25</v>
      </c>
      <c r="U1464" s="361" t="n">
        <v>76.75</v>
      </c>
      <c r="V1464" s="346" t="n">
        <v>116.7356193962055</v>
      </c>
      <c r="W1464" s="348" t="n">
        <v>117.0836405408608</v>
      </c>
      <c r="X1464" s="347" t="n">
        <v>58.74</v>
      </c>
      <c r="Y1464" s="357" t="n">
        <v>59.11</v>
      </c>
      <c r="Z1464" s="365" t="inlineStr">
        <is>
          <t>2등급</t>
        </is>
      </c>
      <c r="AA1464" s="350" t="n">
        <v>198</v>
      </c>
      <c r="AB1464" s="349" t="inlineStr">
        <is>
          <t>만점</t>
        </is>
      </c>
      <c r="AC1464" s="350" t="n">
        <v>10</v>
      </c>
      <c r="AD1464" s="349" t="inlineStr">
        <is>
          <t>만점</t>
        </is>
      </c>
      <c r="AE1464" s="364" t="n">
        <v>0</v>
      </c>
      <c r="AF1464" s="366" t="n">
        <v>13.536</v>
      </c>
      <c r="AG1464" s="363" t="n">
        <v>0</v>
      </c>
      <c r="AH1464" s="635" t="inlineStr">
        <is>
          <t xml:space="preserve"> 미기3%과3%</t>
        </is>
      </c>
      <c r="AL1464" s="487" t="inlineStr">
        <is>
          <t>광운대 전자융합공학과</t>
        </is>
      </c>
      <c r="AM1464" s="477" t="inlineStr">
        <is>
          <t>자연</t>
        </is>
      </c>
      <c r="AN1464" s="637" t="n">
        <v>100</v>
      </c>
      <c r="AO1464" s="478" t="n">
        <v>-1570</v>
      </c>
      <c r="AP1464" s="463" t="n">
        <v>-1570</v>
      </c>
      <c r="AQ1464" s="479" t="n">
        <v>0</v>
      </c>
      <c r="AR1464" s="476" t="inlineStr">
        <is>
          <t>20.42 → 18.97</t>
        </is>
      </c>
      <c r="BA1464" s="313" t="inlineStr">
        <is>
          <t>자연815</t>
        </is>
      </c>
    </row>
    <row r="1465" ht="16.5" customHeight="1" s="671">
      <c r="B1465" s="367" t="inlineStr">
        <is>
          <t>20.42</t>
        </is>
      </c>
      <c r="C1465" s="351" t="inlineStr">
        <is>
          <t>44,311</t>
        </is>
      </c>
      <c r="D1465" s="727" t="n">
        <v>-1570</v>
      </c>
      <c r="E1465" s="352" t="inlineStr">
        <is>
          <t>351.29</t>
        </is>
      </c>
      <c r="F1465" s="341" t="n">
        <v>76.73999999999999</v>
      </c>
      <c r="G1465" s="355" t="inlineStr">
        <is>
          <t>351.60</t>
        </is>
      </c>
      <c r="H1465" s="356" t="inlineStr">
        <is>
          <t>357.22</t>
        </is>
      </c>
      <c r="I1465" s="354" t="inlineStr">
        <is>
          <t>한국외국어대</t>
        </is>
      </c>
      <c r="J1465" s="340" t="inlineStr">
        <is>
          <t>Gobal Business &amp; Technology학부</t>
        </is>
      </c>
      <c r="K1465" s="339" t="inlineStr">
        <is>
          <t>통합</t>
        </is>
      </c>
      <c r="L1465" s="357" t="n">
        <v>22</v>
      </c>
      <c r="M1465" s="358" t="inlineStr">
        <is>
          <t xml:space="preserve">616.5 / </t>
        </is>
      </c>
      <c r="N1465" s="359" t="n">
        <v>700</v>
      </c>
      <c r="O1465" s="360" t="inlineStr">
        <is>
          <t>표점/만점</t>
        </is>
      </c>
      <c r="P1465" s="343" t="inlineStr">
        <is>
          <t>변표/만점</t>
        </is>
      </c>
      <c r="Q1465" s="342" t="inlineStr">
        <is>
          <t>2과목</t>
        </is>
      </c>
      <c r="R1465" s="344" t="n">
        <v>30</v>
      </c>
      <c r="S1465" s="345" t="n">
        <v>35</v>
      </c>
      <c r="T1465" s="362" t="n">
        <v>20</v>
      </c>
      <c r="U1465" s="361" t="n">
        <v>76.73999999999999</v>
      </c>
      <c r="V1465" s="346" t="n">
        <v>116.7306238928251</v>
      </c>
      <c r="W1465" s="348" t="n">
        <v>117.0789225654459</v>
      </c>
      <c r="X1465" s="347" t="n">
        <v>58.9</v>
      </c>
      <c r="Y1465" s="357" t="n">
        <v>60.88</v>
      </c>
      <c r="Z1465" s="365" t="inlineStr">
        <is>
          <t>2등급</t>
        </is>
      </c>
      <c r="AA1465" s="350" t="n">
        <v>103.5</v>
      </c>
      <c r="AB1465" s="349" t="inlineStr">
        <is>
          <t>만점</t>
        </is>
      </c>
      <c r="AC1465" s="350" t="n">
        <v>10</v>
      </c>
      <c r="AD1465" s="349" t="inlineStr">
        <is>
          <t>만점</t>
        </is>
      </c>
      <c r="AE1465" s="364" t="n">
        <v>0</v>
      </c>
      <c r="AF1465" s="366" t="n">
        <v>0</v>
      </c>
      <c r="AG1465" s="363" t="n">
        <v>0</v>
      </c>
      <c r="AH1465" s="635" t="inlineStr"/>
      <c r="AL1465" s="487" t="inlineStr">
        <is>
          <t>한국외국어대 Gobal Business &amp; Technology학부</t>
        </is>
      </c>
      <c r="AM1465" s="477" t="inlineStr">
        <is>
          <t>통합</t>
        </is>
      </c>
      <c r="AN1465" s="637" t="n">
        <v>100</v>
      </c>
      <c r="AO1465" s="478" t="n">
        <v>-1570</v>
      </c>
      <c r="AP1465" s="463" t="n">
        <v>-701</v>
      </c>
      <c r="AQ1465" s="479" t="n">
        <v>-869</v>
      </c>
      <c r="AR1465" s="476" t="inlineStr">
        <is>
          <t>20.43 → 19.38</t>
        </is>
      </c>
      <c r="BA1465" s="313" t="inlineStr">
        <is>
          <t>통합인문637</t>
        </is>
      </c>
    </row>
    <row r="1466" ht="16.5" customHeight="1" s="671">
      <c r="B1466" s="367" t="inlineStr">
        <is>
          <t>20.46</t>
        </is>
      </c>
      <c r="C1466" s="351" t="inlineStr">
        <is>
          <t>44,398</t>
        </is>
      </c>
      <c r="D1466" s="727" t="n">
        <v>-1570</v>
      </c>
      <c r="E1466" s="352" t="inlineStr"/>
      <c r="F1466" s="341" t="n">
        <v>76.72</v>
      </c>
      <c r="G1466" s="355" t="inlineStr">
        <is>
          <t>351.24</t>
        </is>
      </c>
      <c r="H1466" s="356" t="inlineStr">
        <is>
          <t>357.16</t>
        </is>
      </c>
      <c r="I1466" s="354" t="inlineStr">
        <is>
          <t>부산대</t>
        </is>
      </c>
      <c r="J1466" s="340" t="inlineStr">
        <is>
          <t>식품영양학과</t>
        </is>
      </c>
      <c r="K1466" s="339" t="inlineStr">
        <is>
          <t>자연</t>
        </is>
      </c>
      <c r="L1466" s="357" t="n">
        <v>12</v>
      </c>
      <c r="M1466" s="358" t="inlineStr">
        <is>
          <t xml:space="preserve">676.5 / </t>
        </is>
      </c>
      <c r="N1466" s="359" t="n">
        <v>1000</v>
      </c>
      <c r="O1466" s="360" t="inlineStr">
        <is>
          <t>표점</t>
        </is>
      </c>
      <c r="P1466" s="343" t="inlineStr">
        <is>
          <t>표점</t>
        </is>
      </c>
      <c r="Q1466" s="342" t="inlineStr">
        <is>
          <t>2과목</t>
        </is>
      </c>
      <c r="R1466" s="344" t="n">
        <v>20</v>
      </c>
      <c r="S1466" s="345" t="n">
        <v>30</v>
      </c>
      <c r="T1466" s="362" t="n">
        <v>30</v>
      </c>
      <c r="U1466" s="361" t="n">
        <v>76.72</v>
      </c>
      <c r="V1466" s="346" t="n">
        <v>116.7156513594347</v>
      </c>
      <c r="W1466" s="348" t="n">
        <v>117.0647818394661</v>
      </c>
      <c r="X1466" s="347" t="n">
        <v>58.73</v>
      </c>
      <c r="Y1466" s="357" t="inlineStr"/>
      <c r="Z1466" s="365" t="inlineStr">
        <is>
          <t>2등급</t>
        </is>
      </c>
      <c r="AA1466" s="350" t="n">
        <v>198</v>
      </c>
      <c r="AB1466" s="349" t="inlineStr">
        <is>
          <t>만점</t>
        </is>
      </c>
      <c r="AC1466" s="350" t="n">
        <v>10</v>
      </c>
      <c r="AD1466" s="349" t="inlineStr">
        <is>
          <t>만점</t>
        </is>
      </c>
      <c r="AE1466" s="364" t="n">
        <v>0</v>
      </c>
      <c r="AF1466" s="366" t="n">
        <v>0</v>
      </c>
      <c r="AG1466" s="363" t="n">
        <v>0</v>
      </c>
      <c r="AH1466" s="635" t="inlineStr"/>
      <c r="AL1466" s="487" t="inlineStr">
        <is>
          <t>부산대 식품영양학과</t>
        </is>
      </c>
      <c r="AM1466" s="477" t="inlineStr">
        <is>
          <t>자연</t>
        </is>
      </c>
      <c r="AN1466" s="637" t="n">
        <v>100</v>
      </c>
      <c r="AO1466" s="478" t="n">
        <v>-1570</v>
      </c>
      <c r="AP1466" s="463" t="n">
        <v>-1570</v>
      </c>
      <c r="AQ1466" s="479" t="n">
        <v>0</v>
      </c>
      <c r="AR1466" s="476" t="inlineStr">
        <is>
          <t>20.46 → 19.01</t>
        </is>
      </c>
      <c r="BA1466" s="313" t="inlineStr">
        <is>
          <t>자연816</t>
        </is>
      </c>
    </row>
    <row r="1467" ht="16.5" customHeight="1" s="671">
      <c r="B1467" s="367" t="inlineStr">
        <is>
          <t>20.46</t>
        </is>
      </c>
      <c r="C1467" s="351" t="inlineStr">
        <is>
          <t>44,398</t>
        </is>
      </c>
      <c r="D1467" s="727" t="n">
        <v>-1570</v>
      </c>
      <c r="E1467" s="352" t="inlineStr"/>
      <c r="F1467" s="341" t="n">
        <v>76.72</v>
      </c>
      <c r="G1467" s="355" t="inlineStr">
        <is>
          <t>351.24</t>
        </is>
      </c>
      <c r="H1467" s="356" t="inlineStr">
        <is>
          <t>357.16</t>
        </is>
      </c>
      <c r="I1467" s="354" t="inlineStr">
        <is>
          <t>부산대</t>
        </is>
      </c>
      <c r="J1467" s="340" t="inlineStr">
        <is>
          <t>생물교육과</t>
        </is>
      </c>
      <c r="K1467" s="339" t="inlineStr">
        <is>
          <t>자연</t>
        </is>
      </c>
      <c r="L1467" s="357" t="n">
        <v>9</v>
      </c>
      <c r="M1467" s="358" t="inlineStr">
        <is>
          <t xml:space="preserve">676.5 / </t>
        </is>
      </c>
      <c r="N1467" s="359" t="n">
        <v>1000</v>
      </c>
      <c r="O1467" s="360" t="inlineStr">
        <is>
          <t>표점</t>
        </is>
      </c>
      <c r="P1467" s="343" t="inlineStr">
        <is>
          <t>표점</t>
        </is>
      </c>
      <c r="Q1467" s="342" t="inlineStr">
        <is>
          <t>2과목</t>
        </is>
      </c>
      <c r="R1467" s="344" t="n">
        <v>20</v>
      </c>
      <c r="S1467" s="345" t="n">
        <v>30</v>
      </c>
      <c r="T1467" s="362" t="n">
        <v>30</v>
      </c>
      <c r="U1467" s="361" t="n">
        <v>76.72</v>
      </c>
      <c r="V1467" s="346" t="n">
        <v>116.7156513594347</v>
      </c>
      <c r="W1467" s="348" t="n">
        <v>117.0647818394661</v>
      </c>
      <c r="X1467" s="347" t="n">
        <v>58.73</v>
      </c>
      <c r="Y1467" s="357" t="inlineStr"/>
      <c r="Z1467" s="365" t="inlineStr">
        <is>
          <t>2등급</t>
        </is>
      </c>
      <c r="AA1467" s="350" t="n">
        <v>198</v>
      </c>
      <c r="AB1467" s="349" t="inlineStr">
        <is>
          <t>만점</t>
        </is>
      </c>
      <c r="AC1467" s="350" t="n">
        <v>10</v>
      </c>
      <c r="AD1467" s="349" t="inlineStr">
        <is>
          <t>만점</t>
        </is>
      </c>
      <c r="AE1467" s="364" t="n">
        <v>0</v>
      </c>
      <c r="AF1467" s="366" t="n">
        <v>0</v>
      </c>
      <c r="AG1467" s="363" t="n">
        <v>0</v>
      </c>
      <c r="AH1467" s="635" t="inlineStr"/>
      <c r="AL1467" s="487" t="inlineStr">
        <is>
          <t>부산대 생물교육과</t>
        </is>
      </c>
      <c r="AM1467" s="477" t="inlineStr">
        <is>
          <t>자연</t>
        </is>
      </c>
      <c r="AN1467" s="637" t="n">
        <v>100</v>
      </c>
      <c r="AO1467" s="478" t="n">
        <v>-1570</v>
      </c>
      <c r="AP1467" s="463" t="n">
        <v>-1570</v>
      </c>
      <c r="AQ1467" s="479" t="n">
        <v>0</v>
      </c>
      <c r="AR1467" s="476" t="inlineStr">
        <is>
          <t>20.46 → 19.01</t>
        </is>
      </c>
      <c r="BA1467" s="313" t="inlineStr">
        <is>
          <t>통합인문638</t>
        </is>
      </c>
    </row>
    <row r="1468" ht="16.5" customHeight="1" s="671">
      <c r="B1468" s="367" t="inlineStr">
        <is>
          <t>20.47</t>
        </is>
      </c>
      <c r="C1468" s="351" t="inlineStr">
        <is>
          <t>44,420</t>
        </is>
      </c>
      <c r="D1468" s="727" t="n">
        <v>-1570</v>
      </c>
      <c r="E1468" s="352" t="inlineStr"/>
      <c r="F1468" s="341" t="n">
        <v>76.70999999999999</v>
      </c>
      <c r="G1468" s="355" t="inlineStr">
        <is>
          <t>351.22</t>
        </is>
      </c>
      <c r="H1468" s="356" t="inlineStr">
        <is>
          <t>357.15</t>
        </is>
      </c>
      <c r="I1468" s="354" t="inlineStr">
        <is>
          <t>명지대</t>
        </is>
      </c>
      <c r="J1468" s="340" t="inlineStr">
        <is>
          <t>화학·생명과학대학</t>
        </is>
      </c>
      <c r="K1468" s="339" t="inlineStr">
        <is>
          <t>자연</t>
        </is>
      </c>
      <c r="L1468" s="357" t="n">
        <v>39</v>
      </c>
      <c r="M1468" s="358" t="inlineStr">
        <is>
          <t xml:space="preserve">828 / </t>
        </is>
      </c>
      <c r="N1468" s="359" t="n">
        <v>1000</v>
      </c>
      <c r="O1468" s="360" t="inlineStr">
        <is>
          <t>백분위</t>
        </is>
      </c>
      <c r="P1468" s="343" t="inlineStr">
        <is>
          <t>백분위</t>
        </is>
      </c>
      <c r="Q1468" s="342" t="inlineStr">
        <is>
          <t>1과목</t>
        </is>
      </c>
      <c r="R1468" s="344" t="n">
        <v>25</v>
      </c>
      <c r="S1468" s="345" t="n">
        <v>35</v>
      </c>
      <c r="T1468" s="362" t="n">
        <v>20</v>
      </c>
      <c r="U1468" s="361" t="n">
        <v>76.70999999999999</v>
      </c>
      <c r="V1468" s="346" t="n">
        <v>116.7101865136298</v>
      </c>
      <c r="W1468" s="348" t="n">
        <v>117.059620596206</v>
      </c>
      <c r="X1468" s="347" t="n">
        <v>58.73</v>
      </c>
      <c r="Y1468" s="357" t="inlineStr"/>
      <c r="Z1468" s="365" t="inlineStr">
        <is>
          <t>2등급</t>
        </is>
      </c>
      <c r="AA1468" s="350" t="n">
        <v>196</v>
      </c>
      <c r="AB1468" s="349" t="inlineStr">
        <is>
          <t>만점</t>
        </is>
      </c>
      <c r="AC1468" s="350" t="n">
        <v>3</v>
      </c>
      <c r="AD1468" s="349" t="inlineStr">
        <is>
          <t>만점</t>
        </is>
      </c>
      <c r="AE1468" s="364" t="n">
        <v>0</v>
      </c>
      <c r="AF1468" s="366" t="n">
        <v>15.342</v>
      </c>
      <c r="AG1468" s="363" t="n">
        <v>0</v>
      </c>
      <c r="AH1468" s="635" t="inlineStr">
        <is>
          <t xml:space="preserve"> 과10%</t>
        </is>
      </c>
      <c r="AL1468" s="487" t="inlineStr">
        <is>
          <t>명지대 화학·생명과학대학</t>
        </is>
      </c>
      <c r="AM1468" s="477" t="inlineStr">
        <is>
          <t>자연</t>
        </is>
      </c>
      <c r="AN1468" s="637" t="n">
        <v>100</v>
      </c>
      <c r="AO1468" s="478" t="n">
        <v>-1570</v>
      </c>
      <c r="AP1468" s="463" t="n">
        <v>-1570</v>
      </c>
      <c r="AQ1468" s="479" t="n">
        <v>0</v>
      </c>
      <c r="AR1468" s="476" t="inlineStr">
        <is>
          <t>20.47 → 19.02</t>
        </is>
      </c>
      <c r="BA1468" s="313" t="inlineStr">
        <is>
          <t>자연817</t>
        </is>
      </c>
    </row>
    <row r="1469" ht="16.5" customHeight="1" s="671">
      <c r="B1469" s="367" t="inlineStr">
        <is>
          <t>20.57</t>
        </is>
      </c>
      <c r="C1469" s="351" t="inlineStr">
        <is>
          <t>44,637</t>
        </is>
      </c>
      <c r="D1469" s="727" t="n">
        <v>-1570</v>
      </c>
      <c r="E1469" s="352" t="inlineStr"/>
      <c r="F1469" s="341" t="n">
        <v>76.63</v>
      </c>
      <c r="G1469" s="355" t="inlineStr">
        <is>
          <t>351.08</t>
        </is>
      </c>
      <c r="H1469" s="356" t="inlineStr">
        <is>
          <t>357.00</t>
        </is>
      </c>
      <c r="I1469" s="354" t="inlineStr">
        <is>
          <t>경기대</t>
        </is>
      </c>
      <c r="J1469" s="340" t="inlineStr">
        <is>
          <t>AI컴퓨터공학부</t>
        </is>
      </c>
      <c r="K1469" s="339" t="inlineStr">
        <is>
          <t>자연</t>
        </is>
      </c>
      <c r="L1469" s="357" t="n">
        <v>80</v>
      </c>
      <c r="M1469" s="358" t="inlineStr">
        <is>
          <t xml:space="preserve">80.9 / </t>
        </is>
      </c>
      <c r="N1469" s="359" t="n">
        <v>100</v>
      </c>
      <c r="O1469" s="360" t="inlineStr">
        <is>
          <t>백분위</t>
        </is>
      </c>
      <c r="P1469" s="343" t="inlineStr">
        <is>
          <t>백분위</t>
        </is>
      </c>
      <c r="Q1469" s="342" t="inlineStr">
        <is>
          <t>1과목</t>
        </is>
      </c>
      <c r="R1469" s="344" t="n">
        <v>30</v>
      </c>
      <c r="S1469" s="345" t="n">
        <v>35</v>
      </c>
      <c r="T1469" s="362" t="n">
        <v>15</v>
      </c>
      <c r="U1469" s="361" t="n">
        <v>76.63</v>
      </c>
      <c r="V1469" s="346" t="n">
        <v>116.6617647058824</v>
      </c>
      <c r="W1469" s="348" t="n">
        <v>117.0138888888889</v>
      </c>
      <c r="X1469" s="347" t="n">
        <v>58.7</v>
      </c>
      <c r="Y1469" s="357" t="inlineStr"/>
      <c r="Z1469" s="365" t="inlineStr">
        <is>
          <t>2등급</t>
        </is>
      </c>
      <c r="AA1469" s="350" t="n">
        <v>19.6</v>
      </c>
      <c r="AB1469" s="349" t="inlineStr">
        <is>
          <t>만점</t>
        </is>
      </c>
      <c r="AC1469" s="350" t="n">
        <v>0</v>
      </c>
      <c r="AD1469" s="349" t="inlineStr">
        <is>
          <t>만점</t>
        </is>
      </c>
      <c r="AE1469" s="364" t="n">
        <v>0</v>
      </c>
      <c r="AF1469" s="366" t="n">
        <v>0</v>
      </c>
      <c r="AG1469" s="363" t="n">
        <v>0</v>
      </c>
      <c r="AH1469" s="635" t="inlineStr"/>
      <c r="AL1469" s="487" t="inlineStr">
        <is>
          <t>경기대 AI컴퓨터공학부</t>
        </is>
      </c>
      <c r="AM1469" s="477" t="inlineStr">
        <is>
          <t>자연</t>
        </is>
      </c>
      <c r="AN1469" s="637" t="n">
        <v>100</v>
      </c>
      <c r="AO1469" s="478" t="n">
        <v>-1570</v>
      </c>
      <c r="AP1469" s="463" t="n">
        <v>-1570</v>
      </c>
      <c r="AQ1469" s="479" t="n">
        <v>0</v>
      </c>
      <c r="AR1469" s="476" t="inlineStr">
        <is>
          <t>20.57 → 19.12</t>
        </is>
      </c>
      <c r="BA1469" s="313" t="inlineStr">
        <is>
          <t>자연818</t>
        </is>
      </c>
    </row>
    <row r="1470" ht="16.5" customHeight="1" s="671">
      <c r="B1470" s="367" t="inlineStr">
        <is>
          <t>20.58</t>
        </is>
      </c>
      <c r="C1470" s="351" t="inlineStr">
        <is>
          <t>44,659</t>
        </is>
      </c>
      <c r="D1470" s="727" t="n">
        <v>-1570</v>
      </c>
      <c r="E1470" s="352" t="inlineStr">
        <is>
          <t>351.07</t>
        </is>
      </c>
      <c r="F1470" s="341" t="n">
        <v>76.61</v>
      </c>
      <c r="G1470" s="355" t="inlineStr">
        <is>
          <t>351.37</t>
        </is>
      </c>
      <c r="H1470" s="356" t="inlineStr">
        <is>
          <t>357.00</t>
        </is>
      </c>
      <c r="I1470" s="354" t="inlineStr">
        <is>
          <t>광운대</t>
        </is>
      </c>
      <c r="J1470" s="340" t="inlineStr">
        <is>
          <t>국어국문학과</t>
        </is>
      </c>
      <c r="K1470" s="339" t="inlineStr">
        <is>
          <t>통합</t>
        </is>
      </c>
      <c r="L1470" s="357" t="n">
        <v>8</v>
      </c>
      <c r="M1470" s="358" t="inlineStr">
        <is>
          <t xml:space="preserve">676.89 / </t>
        </is>
      </c>
      <c r="N1470" s="359" t="n">
        <v>1000</v>
      </c>
      <c r="O1470" s="360" t="inlineStr">
        <is>
          <t>표점</t>
        </is>
      </c>
      <c r="P1470" s="343" t="inlineStr">
        <is>
          <t>변표</t>
        </is>
      </c>
      <c r="Q1470" s="342" t="inlineStr">
        <is>
          <t>2과목</t>
        </is>
      </c>
      <c r="R1470" s="344" t="n">
        <v>30</v>
      </c>
      <c r="S1470" s="345" t="n">
        <v>25</v>
      </c>
      <c r="T1470" s="362" t="n">
        <v>25</v>
      </c>
      <c r="U1470" s="361" t="n">
        <v>76.61</v>
      </c>
      <c r="V1470" s="346" t="n">
        <v>116.6553999461352</v>
      </c>
      <c r="W1470" s="348" t="n">
        <v>117.0078777269055</v>
      </c>
      <c r="X1470" s="347" t="n">
        <v>58.85</v>
      </c>
      <c r="Y1470" s="357" t="n">
        <v>59.06</v>
      </c>
      <c r="Z1470" s="365" t="inlineStr">
        <is>
          <t>2등급</t>
        </is>
      </c>
      <c r="AA1470" s="350" t="n">
        <v>198</v>
      </c>
      <c r="AB1470" s="349" t="inlineStr">
        <is>
          <t>만점</t>
        </is>
      </c>
      <c r="AC1470" s="350" t="n">
        <v>10</v>
      </c>
      <c r="AD1470" s="349" t="inlineStr">
        <is>
          <t>만점</t>
        </is>
      </c>
      <c r="AE1470" s="364" t="n">
        <v>0</v>
      </c>
      <c r="AF1470" s="366" t="n">
        <v>0</v>
      </c>
      <c r="AG1470" s="363" t="n">
        <v>0</v>
      </c>
      <c r="AH1470" s="635" t="inlineStr"/>
      <c r="AL1470" s="487" t="inlineStr">
        <is>
          <t>광운대 국어국문학과</t>
        </is>
      </c>
      <c r="AM1470" s="477" t="inlineStr">
        <is>
          <t>통합</t>
        </is>
      </c>
      <c r="AN1470" s="637" t="n">
        <v>100</v>
      </c>
      <c r="AO1470" s="478" t="n">
        <v>-1570</v>
      </c>
      <c r="AP1470" s="463" t="n">
        <v>-700</v>
      </c>
      <c r="AQ1470" s="479" t="n">
        <v>-870</v>
      </c>
      <c r="AR1470" s="476" t="inlineStr">
        <is>
          <t>20.59 → 19.54</t>
        </is>
      </c>
      <c r="BA1470" s="313" t="inlineStr">
        <is>
          <t>자연819</t>
        </is>
      </c>
    </row>
    <row r="1471" ht="16.5" customHeight="1" s="671">
      <c r="B1471" s="367" t="inlineStr">
        <is>
          <t>20.58</t>
        </is>
      </c>
      <c r="C1471" s="351" t="inlineStr">
        <is>
          <t>44,659</t>
        </is>
      </c>
      <c r="D1471" s="727" t="n">
        <v>-1570</v>
      </c>
      <c r="E1471" s="352" t="inlineStr"/>
      <c r="F1471" s="341" t="n">
        <v>76.61</v>
      </c>
      <c r="G1471" s="355" t="inlineStr">
        <is>
          <t>351.06</t>
        </is>
      </c>
      <c r="H1471" s="356" t="inlineStr">
        <is>
          <t>356.98</t>
        </is>
      </c>
      <c r="I1471" s="354" t="inlineStr">
        <is>
          <t>광운대</t>
        </is>
      </c>
      <c r="J1471" s="340" t="inlineStr">
        <is>
          <t>반도체시스템공학부</t>
        </is>
      </c>
      <c r="K1471" s="339" t="inlineStr">
        <is>
          <t>자연</t>
        </is>
      </c>
      <c r="L1471" s="357" t="n">
        <v>22</v>
      </c>
      <c r="M1471" s="358" t="inlineStr">
        <is>
          <t xml:space="preserve">690.59 / </t>
        </is>
      </c>
      <c r="N1471" s="359" t="n">
        <v>1000</v>
      </c>
      <c r="O1471" s="360" t="inlineStr">
        <is>
          <t>표점</t>
        </is>
      </c>
      <c r="P1471" s="343" t="inlineStr">
        <is>
          <t>변표</t>
        </is>
      </c>
      <c r="Q1471" s="342" t="inlineStr">
        <is>
          <t>2과목</t>
        </is>
      </c>
      <c r="R1471" s="344" t="n">
        <v>20</v>
      </c>
      <c r="S1471" s="345" t="n">
        <v>35</v>
      </c>
      <c r="T1471" s="362" t="n">
        <v>25</v>
      </c>
      <c r="U1471" s="361" t="n">
        <v>76.61</v>
      </c>
      <c r="V1471" s="346" t="n">
        <v>116.6550432504312</v>
      </c>
      <c r="W1471" s="348" t="n">
        <v>117.0075408476295</v>
      </c>
      <c r="X1471" s="347" t="n">
        <v>58.7</v>
      </c>
      <c r="Y1471" s="357" t="n">
        <v>59.06</v>
      </c>
      <c r="Z1471" s="365" t="inlineStr">
        <is>
          <t>2등급</t>
        </is>
      </c>
      <c r="AA1471" s="350" t="n">
        <v>198</v>
      </c>
      <c r="AB1471" s="349" t="inlineStr">
        <is>
          <t>만점</t>
        </is>
      </c>
      <c r="AC1471" s="350" t="n">
        <v>10</v>
      </c>
      <c r="AD1471" s="349" t="inlineStr">
        <is>
          <t>만점</t>
        </is>
      </c>
      <c r="AE1471" s="364" t="n">
        <v>0</v>
      </c>
      <c r="AF1471" s="366" t="n">
        <v>13.525</v>
      </c>
      <c r="AG1471" s="363" t="n">
        <v>0</v>
      </c>
      <c r="AH1471" s="635" t="inlineStr">
        <is>
          <t xml:space="preserve"> 미기3%과3%</t>
        </is>
      </c>
      <c r="AL1471" s="487" t="inlineStr">
        <is>
          <t>광운대 반도체시스템공학부</t>
        </is>
      </c>
      <c r="AM1471" s="477" t="inlineStr">
        <is>
          <t>자연</t>
        </is>
      </c>
      <c r="AN1471" s="637" t="n">
        <v>100</v>
      </c>
      <c r="AO1471" s="478" t="n">
        <v>-1570</v>
      </c>
      <c r="AP1471" s="463" t="n">
        <v>-1570</v>
      </c>
      <c r="AQ1471" s="479" t="n">
        <v>0</v>
      </c>
      <c r="AR1471" s="476" t="inlineStr">
        <is>
          <t>20.59 → 19.14</t>
        </is>
      </c>
      <c r="BA1471" s="313" t="inlineStr">
        <is>
          <t>자연820</t>
        </is>
      </c>
    </row>
    <row r="1472" ht="16.5" customHeight="1" s="671">
      <c r="B1472" s="367" t="inlineStr">
        <is>
          <t>20.69</t>
        </is>
      </c>
      <c r="C1472" s="351" t="inlineStr">
        <is>
          <t>44,897</t>
        </is>
      </c>
      <c r="D1472" s="727" t="n">
        <v>-1570</v>
      </c>
      <c r="E1472" s="352" t="inlineStr">
        <is>
          <t>350.91</t>
        </is>
      </c>
      <c r="F1472" s="341" t="n">
        <v>76.51000000000001</v>
      </c>
      <c r="G1472" s="355" t="inlineStr">
        <is>
          <t>351.21</t>
        </is>
      </c>
      <c r="H1472" s="356" t="inlineStr">
        <is>
          <t>356.83</t>
        </is>
      </c>
      <c r="I1472" s="354" t="inlineStr">
        <is>
          <t>한국외국어대</t>
        </is>
      </c>
      <c r="J1472" s="340" t="inlineStr">
        <is>
          <t>자유전공학부(글로벌)</t>
        </is>
      </c>
      <c r="K1472" s="339" t="inlineStr">
        <is>
          <t>통합</t>
        </is>
      </c>
      <c r="L1472" s="357" t="n">
        <v>84</v>
      </c>
      <c r="M1472" s="358" t="inlineStr">
        <is>
          <t xml:space="preserve">621.1 / </t>
        </is>
      </c>
      <c r="N1472" s="359" t="n">
        <v>700</v>
      </c>
      <c r="O1472" s="360" t="inlineStr">
        <is>
          <t>표점/만점</t>
        </is>
      </c>
      <c r="P1472" s="343" t="inlineStr">
        <is>
          <t>변표/만점</t>
        </is>
      </c>
      <c r="Q1472" s="342" t="inlineStr">
        <is>
          <t>2과목</t>
        </is>
      </c>
      <c r="R1472" s="344" t="n">
        <v>30</v>
      </c>
      <c r="S1472" s="345" t="n">
        <v>30</v>
      </c>
      <c r="T1472" s="362" t="n">
        <v>20</v>
      </c>
      <c r="U1472" s="361" t="n">
        <v>76.51000000000001</v>
      </c>
      <c r="V1472" s="346" t="n">
        <v>116.5936115105846</v>
      </c>
      <c r="W1472" s="348" t="n">
        <v>116.9675498457121</v>
      </c>
      <c r="X1472" s="347" t="n">
        <v>58.82</v>
      </c>
      <c r="Y1472" s="357" t="n">
        <v>60.76</v>
      </c>
      <c r="Z1472" s="365" t="inlineStr">
        <is>
          <t>2등급</t>
        </is>
      </c>
      <c r="AA1472" s="350" t="n">
        <v>138</v>
      </c>
      <c r="AB1472" s="349" t="inlineStr">
        <is>
          <t>만점</t>
        </is>
      </c>
      <c r="AC1472" s="350" t="n">
        <v>10</v>
      </c>
      <c r="AD1472" s="349" t="inlineStr">
        <is>
          <t>만점</t>
        </is>
      </c>
      <c r="AE1472" s="364" t="n">
        <v>0</v>
      </c>
      <c r="AF1472" s="366" t="n">
        <v>0</v>
      </c>
      <c r="AG1472" s="363" t="n">
        <v>0</v>
      </c>
      <c r="AH1472" s="635" t="inlineStr"/>
      <c r="AL1472" s="487" t="inlineStr">
        <is>
          <t>한국외국어대 자유전공학부(글로벌)</t>
        </is>
      </c>
      <c r="AM1472" s="477" t="inlineStr">
        <is>
          <t>통합</t>
        </is>
      </c>
      <c r="AN1472" s="637" t="n">
        <v>100</v>
      </c>
      <c r="AO1472" s="478" t="n">
        <v>-1570</v>
      </c>
      <c r="AP1472" s="463" t="n">
        <v>-700</v>
      </c>
      <c r="AQ1472" s="479" t="n">
        <v>-870</v>
      </c>
      <c r="AR1472" s="476" t="inlineStr">
        <is>
          <t>20.71 → 19.66</t>
        </is>
      </c>
      <c r="BA1472" s="313" t="inlineStr">
        <is>
          <t>자연821</t>
        </is>
      </c>
    </row>
    <row r="1473" ht="16.5" customHeight="1" s="671">
      <c r="B1473" s="367" t="inlineStr">
        <is>
          <t>20.71</t>
        </is>
      </c>
      <c r="C1473" s="351" t="inlineStr">
        <is>
          <t>44,941</t>
        </is>
      </c>
      <c r="D1473" s="727" t="n">
        <v>-1570</v>
      </c>
      <c r="E1473" s="352" t="inlineStr">
        <is>
          <t>350.89</t>
        </is>
      </c>
      <c r="F1473" s="341" t="n">
        <v>76.5</v>
      </c>
      <c r="G1473" s="355" t="inlineStr">
        <is>
          <t>351.20</t>
        </is>
      </c>
      <c r="H1473" s="356" t="inlineStr">
        <is>
          <t>356.83</t>
        </is>
      </c>
      <c r="I1473" s="354" t="inlineStr">
        <is>
          <t>경기대</t>
        </is>
      </c>
      <c r="J1473" s="340" t="inlineStr">
        <is>
          <t>관광문화콘텐츠학과</t>
        </is>
      </c>
      <c r="K1473" s="339" t="inlineStr">
        <is>
          <t>통합</t>
        </is>
      </c>
      <c r="L1473" s="357" t="n">
        <v>12</v>
      </c>
      <c r="M1473" s="358" t="inlineStr">
        <is>
          <t xml:space="preserve">80.8 / </t>
        </is>
      </c>
      <c r="N1473" s="359" t="n">
        <v>100</v>
      </c>
      <c r="O1473" s="360" t="inlineStr">
        <is>
          <t>백분위</t>
        </is>
      </c>
      <c r="P1473" s="343" t="inlineStr">
        <is>
          <t>백분위</t>
        </is>
      </c>
      <c r="Q1473" s="342" t="inlineStr">
        <is>
          <t>1과목</t>
        </is>
      </c>
      <c r="R1473" s="344" t="n">
        <v>35</v>
      </c>
      <c r="S1473" s="345" t="n">
        <v>30</v>
      </c>
      <c r="T1473" s="362" t="n">
        <v>15</v>
      </c>
      <c r="U1473" s="361" t="n">
        <v>76.5</v>
      </c>
      <c r="V1473" s="346" t="n">
        <v>116.5882352941177</v>
      </c>
      <c r="W1473" s="348" t="n">
        <v>116.9642857142857</v>
      </c>
      <c r="X1473" s="347" t="n">
        <v>58.82</v>
      </c>
      <c r="Y1473" s="357" t="inlineStr"/>
      <c r="Z1473" s="365" t="inlineStr">
        <is>
          <t>2등급</t>
        </is>
      </c>
      <c r="AA1473" s="350" t="n">
        <v>19.6</v>
      </c>
      <c r="AB1473" s="349" t="inlineStr">
        <is>
          <t>만점</t>
        </is>
      </c>
      <c r="AC1473" s="350" t="n">
        <v>0</v>
      </c>
      <c r="AD1473" s="349" t="inlineStr">
        <is>
          <t>만점</t>
        </is>
      </c>
      <c r="AE1473" s="364" t="n">
        <v>0</v>
      </c>
      <c r="AF1473" s="366" t="n">
        <v>0</v>
      </c>
      <c r="AG1473" s="363" t="n">
        <v>0</v>
      </c>
      <c r="AH1473" s="635" t="inlineStr"/>
      <c r="AL1473" s="487" t="inlineStr">
        <is>
          <t>경기대 관광문화콘텐츠학과</t>
        </is>
      </c>
      <c r="AM1473" s="477" t="inlineStr">
        <is>
          <t>통합</t>
        </is>
      </c>
      <c r="AN1473" s="637" t="n">
        <v>100</v>
      </c>
      <c r="AO1473" s="478" t="n">
        <v>-1570</v>
      </c>
      <c r="AP1473" s="463" t="n">
        <v>-700</v>
      </c>
      <c r="AQ1473" s="479" t="n">
        <v>-870</v>
      </c>
      <c r="AR1473" s="476" t="inlineStr">
        <is>
          <t>20.71 → 19.66</t>
        </is>
      </c>
      <c r="BA1473" s="313" t="inlineStr">
        <is>
          <t>통합인문639</t>
        </is>
      </c>
    </row>
    <row r="1474" ht="16.5" customHeight="1" s="671">
      <c r="B1474" s="367" t="inlineStr">
        <is>
          <t>20.72</t>
        </is>
      </c>
      <c r="C1474" s="351" t="inlineStr">
        <is>
          <t>44,962</t>
        </is>
      </c>
      <c r="D1474" s="727" t="n">
        <v>-1570</v>
      </c>
      <c r="E1474" s="352" t="inlineStr"/>
      <c r="F1474" s="341" t="n">
        <v>76.48999999999999</v>
      </c>
      <c r="G1474" s="355" t="inlineStr">
        <is>
          <t>350.88</t>
        </is>
      </c>
      <c r="H1474" s="356" t="inlineStr">
        <is>
          <t>356.79</t>
        </is>
      </c>
      <c r="I1474" s="354" t="inlineStr">
        <is>
          <t>충북대</t>
        </is>
      </c>
      <c r="J1474" s="340" t="inlineStr">
        <is>
          <t>전자공학과</t>
        </is>
      </c>
      <c r="K1474" s="339" t="inlineStr">
        <is>
          <t>자연</t>
        </is>
      </c>
      <c r="L1474" s="357" t="n">
        <v>8</v>
      </c>
      <c r="M1474" s="358" t="inlineStr">
        <is>
          <t xml:space="preserve">970.15 / </t>
        </is>
      </c>
      <c r="N1474" s="359" t="n">
        <v>200</v>
      </c>
      <c r="O1474" s="360" t="inlineStr">
        <is>
          <t>표점/만점</t>
        </is>
      </c>
      <c r="P1474" s="343" t="inlineStr">
        <is>
          <t>표점/만점</t>
        </is>
      </c>
      <c r="Q1474" s="342" t="inlineStr">
        <is>
          <t>2과목</t>
        </is>
      </c>
      <c r="R1474" s="344" t="n">
        <v>20</v>
      </c>
      <c r="S1474" s="345" t="n">
        <v>30</v>
      </c>
      <c r="T1474" s="362" t="n">
        <v>30</v>
      </c>
      <c r="U1474" s="361" t="n">
        <v>76.48999999999999</v>
      </c>
      <c r="V1474" s="346" t="n">
        <v>116.584210908606</v>
      </c>
      <c r="W1474" s="348" t="n">
        <v>116.9618423373679</v>
      </c>
      <c r="X1474" s="347" t="inlineStr">
        <is>
          <t>58.91/67.91</t>
        </is>
      </c>
      <c r="Y1474" s="357" t="inlineStr"/>
      <c r="Z1474" s="365" t="inlineStr">
        <is>
          <t>3등급</t>
        </is>
      </c>
      <c r="AA1474" s="350" t="n">
        <v>36</v>
      </c>
      <c r="AB1474" s="349" t="inlineStr">
        <is>
          <t>만점</t>
        </is>
      </c>
      <c r="AC1474" s="350" t="n">
        <v>0</v>
      </c>
      <c r="AD1474" s="349" t="inlineStr">
        <is>
          <t>만점</t>
        </is>
      </c>
      <c r="AE1474" s="364" t="n">
        <v>0</v>
      </c>
      <c r="AF1474" s="366" t="n">
        <v>0</v>
      </c>
      <c r="AG1474" s="363" t="n">
        <v>0</v>
      </c>
      <c r="AH1474" s="635" t="inlineStr"/>
      <c r="AL1474" s="487" t="inlineStr">
        <is>
          <t>충북대 전자공학과</t>
        </is>
      </c>
      <c r="AM1474" s="477" t="inlineStr">
        <is>
          <t>자연</t>
        </is>
      </c>
      <c r="AN1474" s="637" t="n">
        <v>100</v>
      </c>
      <c r="AO1474" s="478" t="n">
        <v>-1570</v>
      </c>
      <c r="AP1474" s="463" t="n">
        <v>-1570</v>
      </c>
      <c r="AQ1474" s="479" t="n">
        <v>0</v>
      </c>
      <c r="AR1474" s="476" t="inlineStr">
        <is>
          <t>20.72 → 19.27</t>
        </is>
      </c>
      <c r="BA1474" s="313" t="inlineStr">
        <is>
          <t>통합인문640</t>
        </is>
      </c>
    </row>
    <row r="1475" ht="16.5" customHeight="1" s="671">
      <c r="B1475" s="367" t="inlineStr">
        <is>
          <t>20.25</t>
        </is>
      </c>
      <c r="C1475" s="351" t="inlineStr">
        <is>
          <t>43,943</t>
        </is>
      </c>
      <c r="D1475" s="727" t="n">
        <v>-1570</v>
      </c>
      <c r="E1475" s="352" t="inlineStr">
        <is>
          <t>351.54</t>
        </is>
      </c>
      <c r="F1475" s="341" t="n">
        <v>76.48999999999999</v>
      </c>
      <c r="G1475" s="355" t="inlineStr">
        <is>
          <t>351.19</t>
        </is>
      </c>
      <c r="H1475" s="356" t="inlineStr">
        <is>
          <t>356.82</t>
        </is>
      </c>
      <c r="I1475" s="354" t="inlineStr">
        <is>
          <t>경북대</t>
        </is>
      </c>
      <c r="J1475" s="340" t="inlineStr">
        <is>
          <t>노어노문학과</t>
        </is>
      </c>
      <c r="K1475" s="339" t="inlineStr">
        <is>
          <t>통합</t>
        </is>
      </c>
      <c r="L1475" s="357" t="n">
        <v>3</v>
      </c>
      <c r="M1475" s="358" t="inlineStr">
        <is>
          <t xml:space="preserve">644.08 / </t>
        </is>
      </c>
      <c r="N1475" s="359" t="n">
        <v>1000</v>
      </c>
      <c r="O1475" s="360" t="inlineStr">
        <is>
          <t>표점</t>
        </is>
      </c>
      <c r="P1475" s="343" t="inlineStr">
        <is>
          <t>변표</t>
        </is>
      </c>
      <c r="Q1475" s="342" t="inlineStr">
        <is>
          <t>2과목</t>
        </is>
      </c>
      <c r="R1475" s="344" t="n">
        <v>38</v>
      </c>
      <c r="S1475" s="345" t="n">
        <v>25</v>
      </c>
      <c r="T1475" s="362" t="n">
        <v>25</v>
      </c>
      <c r="U1475" s="361" t="n">
        <v>76.48999999999999</v>
      </c>
      <c r="V1475" s="346" t="n">
        <v>116.5843213590515</v>
      </c>
      <c r="W1475" s="348" t="n">
        <v>116.961909396567</v>
      </c>
      <c r="X1475" s="347" t="n">
        <v>58.82</v>
      </c>
      <c r="Y1475" s="357" t="n">
        <v>59.22</v>
      </c>
      <c r="Z1475" s="365" t="inlineStr">
        <is>
          <t>2등급</t>
        </is>
      </c>
      <c r="AA1475" s="350" t="n">
        <v>121.25</v>
      </c>
      <c r="AB1475" s="349" t="inlineStr">
        <is>
          <t>만점</t>
        </is>
      </c>
      <c r="AC1475" s="350" t="n">
        <v>10</v>
      </c>
      <c r="AD1475" s="349" t="inlineStr">
        <is>
          <t>만점</t>
        </is>
      </c>
      <c r="AE1475" s="364" t="n">
        <v>0</v>
      </c>
      <c r="AF1475" s="366" t="n">
        <v>0</v>
      </c>
      <c r="AG1475" s="363" t="n">
        <v>0</v>
      </c>
      <c r="AH1475" s="635" t="inlineStr">
        <is>
          <t xml:space="preserve"> 과탐(Ⅰ,Ⅱ)/ 과탐(Ⅱ,Ⅱ) 5%가산</t>
        </is>
      </c>
      <c r="AL1475" s="487" t="inlineStr">
        <is>
          <t>경북대 노어노문학과</t>
        </is>
      </c>
      <c r="AM1475" s="477" t="inlineStr">
        <is>
          <t>통합</t>
        </is>
      </c>
      <c r="AN1475" s="637" t="n">
        <v>100</v>
      </c>
      <c r="AO1475" s="478" t="n">
        <v>-1570</v>
      </c>
      <c r="AP1475" s="463" t="n">
        <v>-700</v>
      </c>
      <c r="AQ1475" s="479" t="n">
        <v>-870</v>
      </c>
      <c r="AR1475" s="476" t="inlineStr">
        <is>
          <t>20.72 → 19.67</t>
        </is>
      </c>
      <c r="BA1475" s="313" t="inlineStr">
        <is>
          <t>자연822</t>
        </is>
      </c>
    </row>
    <row r="1476" ht="16.5" customHeight="1" s="671">
      <c r="B1476" s="367" t="inlineStr">
        <is>
          <t>20.74</t>
        </is>
      </c>
      <c r="C1476" s="351" t="inlineStr">
        <is>
          <t>45,006</t>
        </is>
      </c>
      <c r="D1476" s="727" t="n">
        <v>-1570</v>
      </c>
      <c r="E1476" s="352" t="inlineStr"/>
      <c r="F1476" s="341" t="n">
        <v>76.48</v>
      </c>
      <c r="G1476" s="355" t="inlineStr">
        <is>
          <t>350.86</t>
        </is>
      </c>
      <c r="H1476" s="356" t="inlineStr">
        <is>
          <t>356.76</t>
        </is>
      </c>
      <c r="I1476" s="354" t="inlineStr">
        <is>
          <t>충남대</t>
        </is>
      </c>
      <c r="J1476" s="340" t="inlineStr">
        <is>
          <t>소비자학과</t>
        </is>
      </c>
      <c r="K1476" s="339" t="inlineStr">
        <is>
          <t>자연</t>
        </is>
      </c>
      <c r="L1476" s="357" t="n">
        <v>3</v>
      </c>
      <c r="M1476" s="358" t="inlineStr">
        <is>
          <t xml:space="preserve">173.46 / </t>
        </is>
      </c>
      <c r="N1476" s="359" t="n">
        <v>300</v>
      </c>
      <c r="O1476" s="360" t="inlineStr">
        <is>
          <t>표점</t>
        </is>
      </c>
      <c r="P1476" s="343" t="inlineStr">
        <is>
          <t>표점</t>
        </is>
      </c>
      <c r="Q1476" s="342" t="inlineStr">
        <is>
          <t>2과목</t>
        </is>
      </c>
      <c r="R1476" s="344" t="n">
        <v>25</v>
      </c>
      <c r="S1476" s="345" t="n">
        <v>45</v>
      </c>
      <c r="T1476" s="362" t="n">
        <v>30</v>
      </c>
      <c r="U1476" s="361" t="n">
        <v>76.48</v>
      </c>
      <c r="V1476" s="346" t="n">
        <v>116.5783984077321</v>
      </c>
      <c r="W1476" s="348" t="n">
        <v>116.9583133189802</v>
      </c>
      <c r="X1476" s="347" t="n">
        <v>58.66</v>
      </c>
      <c r="Y1476" s="357" t="inlineStr"/>
      <c r="Z1476" s="365" t="inlineStr">
        <is>
          <t>2등급</t>
        </is>
      </c>
      <c r="AA1476" s="350" t="n">
        <v>-2</v>
      </c>
      <c r="AB1476" s="349" t="inlineStr">
        <is>
          <t>만점</t>
        </is>
      </c>
      <c r="AC1476" s="350" t="n">
        <v>0</v>
      </c>
      <c r="AD1476" s="349" t="inlineStr">
        <is>
          <t>만점</t>
        </is>
      </c>
      <c r="AE1476" s="364" t="n">
        <v>0</v>
      </c>
      <c r="AF1476" s="366" t="n">
        <v>0</v>
      </c>
      <c r="AG1476" s="363" t="n">
        <v>0</v>
      </c>
      <c r="AH1476" s="635" t="inlineStr"/>
      <c r="AL1476" s="487" t="inlineStr">
        <is>
          <t>충남대 소비자학과</t>
        </is>
      </c>
      <c r="AM1476" s="477" t="inlineStr">
        <is>
          <t>자연</t>
        </is>
      </c>
      <c r="AN1476" s="637" t="n">
        <v>100</v>
      </c>
      <c r="AO1476" s="478" t="n">
        <v>-1570</v>
      </c>
      <c r="AP1476" s="463" t="n">
        <v>-1570</v>
      </c>
      <c r="AQ1476" s="479" t="n">
        <v>0</v>
      </c>
      <c r="AR1476" s="476" t="inlineStr">
        <is>
          <t>20.74 → 19.29</t>
        </is>
      </c>
      <c r="BA1476" s="313" t="inlineStr">
        <is>
          <t>자연823</t>
        </is>
      </c>
    </row>
    <row r="1477" ht="16.5" customHeight="1" s="671">
      <c r="B1477" s="367" t="inlineStr">
        <is>
          <t>20.74</t>
        </is>
      </c>
      <c r="C1477" s="351" t="inlineStr">
        <is>
          <t>45,006</t>
        </is>
      </c>
      <c r="D1477" s="727" t="n">
        <v>-1570</v>
      </c>
      <c r="E1477" s="352" t="inlineStr"/>
      <c r="F1477" s="341" t="n">
        <v>76.48</v>
      </c>
      <c r="G1477" s="355" t="inlineStr">
        <is>
          <t>350.86</t>
        </is>
      </c>
      <c r="H1477" s="356" t="inlineStr">
        <is>
          <t>356.76</t>
        </is>
      </c>
      <c r="I1477" s="354" t="inlineStr">
        <is>
          <t>부산대</t>
        </is>
      </c>
      <c r="J1477" s="340" t="inlineStr">
        <is>
          <t>물리교육과</t>
        </is>
      </c>
      <c r="K1477" s="339" t="inlineStr">
        <is>
          <t>자연</t>
        </is>
      </c>
      <c r="L1477" s="357" t="n">
        <v>12</v>
      </c>
      <c r="M1477" s="358" t="inlineStr">
        <is>
          <t xml:space="preserve">676 / </t>
        </is>
      </c>
      <c r="N1477" s="359" t="n">
        <v>1000</v>
      </c>
      <c r="O1477" s="360" t="inlineStr">
        <is>
          <t>표점</t>
        </is>
      </c>
      <c r="P1477" s="343" t="inlineStr">
        <is>
          <t>표점</t>
        </is>
      </c>
      <c r="Q1477" s="342" t="inlineStr">
        <is>
          <t>2과목</t>
        </is>
      </c>
      <c r="R1477" s="344" t="n">
        <v>20</v>
      </c>
      <c r="S1477" s="345" t="n">
        <v>30</v>
      </c>
      <c r="T1477" s="362" t="n">
        <v>30</v>
      </c>
      <c r="U1477" s="361" t="n">
        <v>76.48</v>
      </c>
      <c r="V1477" s="346" t="n">
        <v>116.5774059313476</v>
      </c>
      <c r="W1477" s="348" t="n">
        <v>116.9577107440324</v>
      </c>
      <c r="X1477" s="347" t="n">
        <v>58.66</v>
      </c>
      <c r="Y1477" s="357" t="inlineStr"/>
      <c r="Z1477" s="365" t="inlineStr">
        <is>
          <t>2등급</t>
        </is>
      </c>
      <c r="AA1477" s="350" t="n">
        <v>198</v>
      </c>
      <c r="AB1477" s="349" t="inlineStr">
        <is>
          <t>만점</t>
        </is>
      </c>
      <c r="AC1477" s="350" t="n">
        <v>10</v>
      </c>
      <c r="AD1477" s="349" t="inlineStr">
        <is>
          <t>만점</t>
        </is>
      </c>
      <c r="AE1477" s="364" t="n">
        <v>0</v>
      </c>
      <c r="AF1477" s="366" t="n">
        <v>0</v>
      </c>
      <c r="AG1477" s="363" t="n">
        <v>0</v>
      </c>
      <c r="AH1477" s="635" t="inlineStr"/>
      <c r="AL1477" s="487" t="inlineStr">
        <is>
          <t>부산대 물리교육과</t>
        </is>
      </c>
      <c r="AM1477" s="477" t="inlineStr">
        <is>
          <t>자연</t>
        </is>
      </c>
      <c r="AN1477" s="637" t="n">
        <v>100</v>
      </c>
      <c r="AO1477" s="478" t="n">
        <v>-1570</v>
      </c>
      <c r="AP1477" s="463" t="n">
        <v>-1570</v>
      </c>
      <c r="AQ1477" s="479" t="n">
        <v>0</v>
      </c>
      <c r="AR1477" s="476" t="inlineStr">
        <is>
          <t>20.74 → 19.29</t>
        </is>
      </c>
      <c r="BA1477" s="313" t="inlineStr">
        <is>
          <t>자연824</t>
        </is>
      </c>
    </row>
    <row r="1478" ht="16.5" customHeight="1" s="671">
      <c r="B1478" s="367" t="inlineStr">
        <is>
          <t>20.79</t>
        </is>
      </c>
      <c r="C1478" s="351" t="inlineStr">
        <is>
          <t>45,114</t>
        </is>
      </c>
      <c r="D1478" s="727" t="n">
        <v>-1570</v>
      </c>
      <c r="E1478" s="352" t="inlineStr"/>
      <c r="F1478" s="341" t="n">
        <v>76.44</v>
      </c>
      <c r="G1478" s="355" t="inlineStr">
        <is>
          <t>350.79</t>
        </is>
      </c>
      <c r="H1478" s="356" t="inlineStr">
        <is>
          <t>356.70</t>
        </is>
      </c>
      <c r="I1478" s="354" t="inlineStr">
        <is>
          <t>경기대</t>
        </is>
      </c>
      <c r="J1478" s="340" t="inlineStr">
        <is>
          <t>수학과</t>
        </is>
      </c>
      <c r="K1478" s="339" t="inlineStr">
        <is>
          <t>자연</t>
        </is>
      </c>
      <c r="L1478" s="357" t="n">
        <v>5</v>
      </c>
      <c r="M1478" s="358" t="inlineStr">
        <is>
          <t xml:space="preserve">80.75 / </t>
        </is>
      </c>
      <c r="N1478" s="359" t="n">
        <v>100</v>
      </c>
      <c r="O1478" s="360" t="inlineStr">
        <is>
          <t>백분위</t>
        </is>
      </c>
      <c r="P1478" s="343" t="inlineStr">
        <is>
          <t>백분위</t>
        </is>
      </c>
      <c r="Q1478" s="342" t="inlineStr">
        <is>
          <t>1과목</t>
        </is>
      </c>
      <c r="R1478" s="344" t="n">
        <v>30</v>
      </c>
      <c r="S1478" s="345" t="n">
        <v>35</v>
      </c>
      <c r="T1478" s="362" t="n">
        <v>15</v>
      </c>
      <c r="U1478" s="361" t="n">
        <v>76.44</v>
      </c>
      <c r="V1478" s="346" t="n">
        <v>116.5514705882353</v>
      </c>
      <c r="W1478" s="348" t="n">
        <v>116.9419642857143</v>
      </c>
      <c r="X1478" s="347" t="n">
        <v>58.65</v>
      </c>
      <c r="Y1478" s="357" t="inlineStr"/>
      <c r="Z1478" s="365" t="inlineStr">
        <is>
          <t>2등급</t>
        </is>
      </c>
      <c r="AA1478" s="350" t="n">
        <v>19.6</v>
      </c>
      <c r="AB1478" s="349" t="inlineStr">
        <is>
          <t>만점</t>
        </is>
      </c>
      <c r="AC1478" s="350" t="n">
        <v>0</v>
      </c>
      <c r="AD1478" s="349" t="inlineStr">
        <is>
          <t>만점</t>
        </is>
      </c>
      <c r="AE1478" s="364" t="n">
        <v>0</v>
      </c>
      <c r="AF1478" s="366" t="n">
        <v>0</v>
      </c>
      <c r="AG1478" s="363" t="n">
        <v>0</v>
      </c>
      <c r="AH1478" s="635" t="inlineStr"/>
      <c r="AL1478" s="487" t="inlineStr">
        <is>
          <t>경기대 수학과</t>
        </is>
      </c>
      <c r="AM1478" s="477" t="inlineStr">
        <is>
          <t>자연</t>
        </is>
      </c>
      <c r="AN1478" s="637" t="n">
        <v>100</v>
      </c>
      <c r="AO1478" s="478" t="n">
        <v>-1570</v>
      </c>
      <c r="AP1478" s="463" t="n">
        <v>-1570</v>
      </c>
      <c r="AQ1478" s="479" t="n">
        <v>0</v>
      </c>
      <c r="AR1478" s="476" t="inlineStr">
        <is>
          <t>20.80 → 19.35</t>
        </is>
      </c>
      <c r="BA1478" s="313" t="inlineStr">
        <is>
          <t>자연825</t>
        </is>
      </c>
    </row>
    <row r="1479" ht="16.5" customHeight="1" s="671">
      <c r="B1479" s="367" t="inlineStr">
        <is>
          <t>20.78</t>
        </is>
      </c>
      <c r="C1479" s="351" t="inlineStr">
        <is>
          <t>45,093</t>
        </is>
      </c>
      <c r="D1479" s="727" t="n">
        <v>-1570</v>
      </c>
      <c r="E1479" s="352" t="inlineStr"/>
      <c r="F1479" s="341" t="n">
        <v>76.44</v>
      </c>
      <c r="G1479" s="355" t="inlineStr">
        <is>
          <t>350.80</t>
        </is>
      </c>
      <c r="H1479" s="356" t="inlineStr">
        <is>
          <t>356.71</t>
        </is>
      </c>
      <c r="I1479" s="354" t="inlineStr">
        <is>
          <t>인천대</t>
        </is>
      </c>
      <c r="J1479" s="340" t="inlineStr">
        <is>
          <t>전기공학과</t>
        </is>
      </c>
      <c r="K1479" s="339" t="inlineStr">
        <is>
          <t>자연</t>
        </is>
      </c>
      <c r="L1479" s="357" t="n">
        <v>21</v>
      </c>
      <c r="M1479" s="358" t="inlineStr">
        <is>
          <t xml:space="preserve">786 / </t>
        </is>
      </c>
      <c r="N1479" s="359" t="n">
        <v>1000</v>
      </c>
      <c r="O1479" s="360" t="inlineStr">
        <is>
          <t>백분위</t>
        </is>
      </c>
      <c r="P1479" s="343" t="inlineStr">
        <is>
          <t>백분위</t>
        </is>
      </c>
      <c r="Q1479" s="342" t="inlineStr">
        <is>
          <t>2과목</t>
        </is>
      </c>
      <c r="R1479" s="344" t="n">
        <v>25</v>
      </c>
      <c r="S1479" s="345" t="n">
        <v>35</v>
      </c>
      <c r="T1479" s="362" t="n">
        <v>30</v>
      </c>
      <c r="U1479" s="361" t="n">
        <v>76.44</v>
      </c>
      <c r="V1479" s="346" t="n">
        <v>116.5555555555556</v>
      </c>
      <c r="W1479" s="348" t="n">
        <v>116.9444444444444</v>
      </c>
      <c r="X1479" s="347" t="n">
        <v>58.65</v>
      </c>
      <c r="Y1479" s="357" t="inlineStr"/>
      <c r="Z1479" s="365" t="inlineStr">
        <is>
          <t>2등급</t>
        </is>
      </c>
      <c r="AA1479" s="350" t="n">
        <v>98</v>
      </c>
      <c r="AB1479" s="349" t="inlineStr">
        <is>
          <t>만점</t>
        </is>
      </c>
      <c r="AC1479" s="350" t="n">
        <v>0</v>
      </c>
      <c r="AD1479" s="349" t="inlineStr">
        <is>
          <t>만점</t>
        </is>
      </c>
      <c r="AE1479" s="364" t="n">
        <v>0</v>
      </c>
      <c r="AF1479" s="366" t="n">
        <v>0</v>
      </c>
      <c r="AG1479" s="363" t="n">
        <v>0</v>
      </c>
      <c r="AH1479" s="635" t="inlineStr"/>
      <c r="AL1479" s="487" t="inlineStr">
        <is>
          <t>인천대 전기공학과</t>
        </is>
      </c>
      <c r="AM1479" s="477" t="inlineStr">
        <is>
          <t>자연</t>
        </is>
      </c>
      <c r="AN1479" s="637" t="n">
        <v>100</v>
      </c>
      <c r="AO1479" s="478" t="n">
        <v>-1570</v>
      </c>
      <c r="AP1479" s="463" t="n">
        <v>-1570</v>
      </c>
      <c r="AQ1479" s="479" t="n">
        <v>0</v>
      </c>
      <c r="AR1479" s="476" t="inlineStr">
        <is>
          <t>20.79 → 19.34</t>
        </is>
      </c>
      <c r="BA1479" s="313" t="inlineStr">
        <is>
          <t>자연826</t>
        </is>
      </c>
    </row>
    <row r="1480" ht="16.5" customHeight="1" s="671">
      <c r="B1480" s="367" t="inlineStr">
        <is>
          <t>20.80</t>
        </is>
      </c>
      <c r="C1480" s="351" t="inlineStr">
        <is>
          <t>45,136</t>
        </is>
      </c>
      <c r="D1480" s="727" t="n">
        <v>-1570</v>
      </c>
      <c r="E1480" s="352" t="inlineStr"/>
      <c r="F1480" s="341" t="n">
        <v>76.43000000000001</v>
      </c>
      <c r="G1480" s="355" t="inlineStr">
        <is>
          <t>350.78</t>
        </is>
      </c>
      <c r="H1480" s="356" t="inlineStr">
        <is>
          <t>356.70</t>
        </is>
      </c>
      <c r="I1480" s="354" t="inlineStr">
        <is>
          <t>부산대</t>
        </is>
      </c>
      <c r="J1480" s="340" t="inlineStr">
        <is>
          <t>물리학과</t>
        </is>
      </c>
      <c r="K1480" s="339" t="inlineStr">
        <is>
          <t>자연</t>
        </is>
      </c>
      <c r="L1480" s="357" t="n">
        <v>33</v>
      </c>
      <c r="M1480" s="358" t="inlineStr">
        <is>
          <t xml:space="preserve">675.9 / </t>
        </is>
      </c>
      <c r="N1480" s="359" t="n">
        <v>1000</v>
      </c>
      <c r="O1480" s="360" t="inlineStr">
        <is>
          <t>표점</t>
        </is>
      </c>
      <c r="P1480" s="343" t="inlineStr">
        <is>
          <t>표점</t>
        </is>
      </c>
      <c r="Q1480" s="342" t="inlineStr">
        <is>
          <t>2과목</t>
        </is>
      </c>
      <c r="R1480" s="344" t="n">
        <v>20</v>
      </c>
      <c r="S1480" s="345" t="n">
        <v>30</v>
      </c>
      <c r="T1480" s="362" t="n">
        <v>30</v>
      </c>
      <c r="U1480" s="361" t="n">
        <v>76.43000000000001</v>
      </c>
      <c r="V1480" s="346" t="n">
        <v>116.5476204002268</v>
      </c>
      <c r="W1480" s="348" t="n">
        <v>116.9396266715663</v>
      </c>
      <c r="X1480" s="347" t="n">
        <v>58.65</v>
      </c>
      <c r="Y1480" s="357" t="inlineStr"/>
      <c r="Z1480" s="365" t="inlineStr">
        <is>
          <t>2등급</t>
        </is>
      </c>
      <c r="AA1480" s="350" t="n">
        <v>198</v>
      </c>
      <c r="AB1480" s="349" t="inlineStr">
        <is>
          <t>만점</t>
        </is>
      </c>
      <c r="AC1480" s="350" t="n">
        <v>10</v>
      </c>
      <c r="AD1480" s="349" t="inlineStr">
        <is>
          <t>만점</t>
        </is>
      </c>
      <c r="AE1480" s="364" t="n">
        <v>0</v>
      </c>
      <c r="AF1480" s="366" t="n">
        <v>0</v>
      </c>
      <c r="AG1480" s="363" t="n">
        <v>0</v>
      </c>
      <c r="AH1480" s="635" t="inlineStr"/>
      <c r="AL1480" s="487" t="inlineStr">
        <is>
          <t>부산대 물리학과</t>
        </is>
      </c>
      <c r="AM1480" s="477" t="inlineStr">
        <is>
          <t>자연</t>
        </is>
      </c>
      <c r="AN1480" s="637" t="n">
        <v>100</v>
      </c>
      <c r="AO1480" s="478" t="n">
        <v>-1570</v>
      </c>
      <c r="AP1480" s="463" t="n">
        <v>-1570</v>
      </c>
      <c r="AQ1480" s="479" t="n">
        <v>0</v>
      </c>
      <c r="AR1480" s="476" t="inlineStr">
        <is>
          <t>20.80 → 19.35</t>
        </is>
      </c>
      <c r="BA1480" s="313" t="inlineStr">
        <is>
          <t>통합인문641</t>
        </is>
      </c>
    </row>
    <row r="1481" ht="16.5" customHeight="1" s="671">
      <c r="B1481" s="367" t="inlineStr">
        <is>
          <t>20.86</t>
        </is>
      </c>
      <c r="C1481" s="351" t="inlineStr">
        <is>
          <t>45,266</t>
        </is>
      </c>
      <c r="D1481" s="727" t="n">
        <v>-1570</v>
      </c>
      <c r="E1481" s="352" t="inlineStr">
        <is>
          <t>350.93</t>
        </is>
      </c>
      <c r="F1481" s="341" t="n">
        <v>76.38</v>
      </c>
      <c r="G1481" s="355" t="inlineStr">
        <is>
          <t>350.70</t>
        </is>
      </c>
      <c r="H1481" s="356" t="inlineStr">
        <is>
          <t>356.63</t>
        </is>
      </c>
      <c r="I1481" s="354" t="inlineStr">
        <is>
          <t>부산대</t>
        </is>
      </c>
      <c r="J1481" s="340" t="inlineStr">
        <is>
          <t>해양학과</t>
        </is>
      </c>
      <c r="K1481" s="339" t="inlineStr">
        <is>
          <t>자연</t>
        </is>
      </c>
      <c r="L1481" s="357" t="n">
        <v>17</v>
      </c>
      <c r="M1481" s="358" t="inlineStr">
        <is>
          <t xml:space="preserve">675.8 / </t>
        </is>
      </c>
      <c r="N1481" s="359" t="n">
        <v>1000</v>
      </c>
      <c r="O1481" s="360" t="inlineStr">
        <is>
          <t>표점</t>
        </is>
      </c>
      <c r="P1481" s="343" t="inlineStr">
        <is>
          <t>표점</t>
        </is>
      </c>
      <c r="Q1481" s="342" t="inlineStr">
        <is>
          <t>2과목</t>
        </is>
      </c>
      <c r="R1481" s="344" t="n">
        <v>20</v>
      </c>
      <c r="S1481" s="345" t="n">
        <v>30</v>
      </c>
      <c r="T1481" s="362" t="n">
        <v>30</v>
      </c>
      <c r="U1481" s="361" t="n">
        <v>76.38</v>
      </c>
      <c r="V1481" s="346" t="n">
        <v>116.517834869106</v>
      </c>
      <c r="W1481" s="348" t="n">
        <v>116.9215425991001</v>
      </c>
      <c r="X1481" s="347" t="n">
        <v>58.63</v>
      </c>
      <c r="Y1481" s="357" t="inlineStr"/>
      <c r="Z1481" s="365" t="inlineStr">
        <is>
          <t>2등급</t>
        </is>
      </c>
      <c r="AA1481" s="350" t="n">
        <v>198</v>
      </c>
      <c r="AB1481" s="349" t="inlineStr">
        <is>
          <t>만점</t>
        </is>
      </c>
      <c r="AC1481" s="350" t="n">
        <v>10</v>
      </c>
      <c r="AD1481" s="349" t="inlineStr">
        <is>
          <t>만점</t>
        </is>
      </c>
      <c r="AE1481" s="364" t="n">
        <v>0</v>
      </c>
      <c r="AF1481" s="366" t="n">
        <v>0</v>
      </c>
      <c r="AG1481" s="363" t="n">
        <v>0</v>
      </c>
      <c r="AH1481" s="635" t="inlineStr"/>
      <c r="AL1481" s="487" t="inlineStr">
        <is>
          <t>부산대 해양학과</t>
        </is>
      </c>
      <c r="AM1481" s="477" t="inlineStr">
        <is>
          <t>자연</t>
        </is>
      </c>
      <c r="AN1481" s="637" t="n">
        <v>100</v>
      </c>
      <c r="AO1481" s="478" t="n">
        <v>-1570</v>
      </c>
      <c r="AP1481" s="463" t="n">
        <v>-1570</v>
      </c>
      <c r="AQ1481" s="479" t="n">
        <v>0</v>
      </c>
      <c r="AR1481" s="476" t="inlineStr">
        <is>
          <t>20.87 → 19.42</t>
        </is>
      </c>
      <c r="BA1481" s="313" t="inlineStr">
        <is>
          <t>자연827</t>
        </is>
      </c>
    </row>
    <row r="1482" ht="16.5" customHeight="1" s="671">
      <c r="B1482" s="367" t="inlineStr">
        <is>
          <t>20.88</t>
        </is>
      </c>
      <c r="C1482" s="351" t="inlineStr">
        <is>
          <t>45,310</t>
        </is>
      </c>
      <c r="D1482" s="727" t="n">
        <v>-1570</v>
      </c>
      <c r="E1482" s="352" t="inlineStr"/>
      <c r="F1482" s="341" t="n">
        <v>76.36</v>
      </c>
      <c r="G1482" s="355" t="inlineStr">
        <is>
          <t>350.68</t>
        </is>
      </c>
      <c r="H1482" s="356" t="inlineStr">
        <is>
          <t>356.61</t>
        </is>
      </c>
      <c r="I1482" s="354" t="inlineStr">
        <is>
          <t>광운대</t>
        </is>
      </c>
      <c r="J1482" s="340" t="inlineStr">
        <is>
          <t>화학공학과</t>
        </is>
      </c>
      <c r="K1482" s="339" t="inlineStr">
        <is>
          <t>자연</t>
        </is>
      </c>
      <c r="L1482" s="357" t="n">
        <v>11</v>
      </c>
      <c r="M1482" s="358" t="inlineStr">
        <is>
          <t xml:space="preserve">690.05 / </t>
        </is>
      </c>
      <c r="N1482" s="359" t="n">
        <v>1000</v>
      </c>
      <c r="O1482" s="360" t="inlineStr">
        <is>
          <t>표점</t>
        </is>
      </c>
      <c r="P1482" s="343" t="inlineStr">
        <is>
          <t>변표</t>
        </is>
      </c>
      <c r="Q1482" s="342" t="inlineStr">
        <is>
          <t>2과목</t>
        </is>
      </c>
      <c r="R1482" s="344" t="n">
        <v>20</v>
      </c>
      <c r="S1482" s="345" t="n">
        <v>35</v>
      </c>
      <c r="T1482" s="362" t="n">
        <v>25</v>
      </c>
      <c r="U1482" s="361" t="n">
        <v>76.36</v>
      </c>
      <c r="V1482" s="346" t="n">
        <v>116.5068701761672</v>
      </c>
      <c r="W1482" s="348" t="n">
        <v>116.9148854641015</v>
      </c>
      <c r="X1482" s="347" t="n">
        <v>58.63</v>
      </c>
      <c r="Y1482" s="357" t="n">
        <v>58.98</v>
      </c>
      <c r="Z1482" s="365" t="inlineStr">
        <is>
          <t>2등급</t>
        </is>
      </c>
      <c r="AA1482" s="350" t="n">
        <v>198</v>
      </c>
      <c r="AB1482" s="349" t="inlineStr">
        <is>
          <t>만점</t>
        </is>
      </c>
      <c r="AC1482" s="350" t="n">
        <v>10</v>
      </c>
      <c r="AD1482" s="349" t="inlineStr">
        <is>
          <t>만점</t>
        </is>
      </c>
      <c r="AE1482" s="364" t="n">
        <v>0</v>
      </c>
      <c r="AF1482" s="366" t="n">
        <v>13.511</v>
      </c>
      <c r="AG1482" s="363" t="n">
        <v>0</v>
      </c>
      <c r="AH1482" s="635" t="inlineStr">
        <is>
          <t xml:space="preserve"> 미기3%과3%</t>
        </is>
      </c>
      <c r="AL1482" s="487" t="inlineStr">
        <is>
          <t>광운대 화학공학과</t>
        </is>
      </c>
      <c r="AM1482" s="477" t="inlineStr">
        <is>
          <t>자연</t>
        </is>
      </c>
      <c r="AN1482" s="637" t="n">
        <v>100</v>
      </c>
      <c r="AO1482" s="478" t="n">
        <v>-1570</v>
      </c>
      <c r="AP1482" s="463" t="n">
        <v>-1570</v>
      </c>
      <c r="AQ1482" s="479" t="n">
        <v>0</v>
      </c>
      <c r="AR1482" s="476" t="inlineStr">
        <is>
          <t>20.88 → 19.43</t>
        </is>
      </c>
      <c r="BA1482" s="313" t="inlineStr">
        <is>
          <t>통합인문642</t>
        </is>
      </c>
    </row>
    <row r="1483" ht="16.5" customHeight="1" s="671">
      <c r="B1483" s="367" t="inlineStr">
        <is>
          <t>20.90</t>
        </is>
      </c>
      <c r="C1483" s="351" t="inlineStr">
        <is>
          <t>45,353</t>
        </is>
      </c>
      <c r="D1483" s="727" t="n">
        <v>-1570</v>
      </c>
      <c r="E1483" s="352" t="inlineStr"/>
      <c r="F1483" s="341" t="n">
        <v>76.34</v>
      </c>
      <c r="G1483" s="355" t="inlineStr">
        <is>
          <t>350.65</t>
        </is>
      </c>
      <c r="H1483" s="356" t="inlineStr">
        <is>
          <t>356.58</t>
        </is>
      </c>
      <c r="I1483" s="354" t="inlineStr">
        <is>
          <t>충남대</t>
        </is>
      </c>
      <c r="J1483" s="340" t="inlineStr">
        <is>
          <t>미생물·분자생명과학과</t>
        </is>
      </c>
      <c r="K1483" s="339" t="inlineStr">
        <is>
          <t>자연</t>
        </is>
      </c>
      <c r="L1483" s="357" t="n">
        <v>6</v>
      </c>
      <c r="M1483" s="358" t="inlineStr">
        <is>
          <t xml:space="preserve">173.36 / </t>
        </is>
      </c>
      <c r="N1483" s="359" t="n">
        <v>300</v>
      </c>
      <c r="O1483" s="360" t="inlineStr">
        <is>
          <t>표점</t>
        </is>
      </c>
      <c r="P1483" s="343" t="inlineStr">
        <is>
          <t>표점</t>
        </is>
      </c>
      <c r="Q1483" s="342" t="inlineStr">
        <is>
          <t>2과목</t>
        </is>
      </c>
      <c r="R1483" s="344" t="n">
        <v>25</v>
      </c>
      <c r="S1483" s="345" t="n">
        <v>45</v>
      </c>
      <c r="T1483" s="362" t="n">
        <v>30</v>
      </c>
      <c r="U1483" s="361" t="n">
        <v>76.34</v>
      </c>
      <c r="V1483" s="346" t="n">
        <v>116.4963510020993</v>
      </c>
      <c r="W1483" s="348" t="n">
        <v>116.9084988227031</v>
      </c>
      <c r="X1483" s="347" t="n">
        <v>58.62</v>
      </c>
      <c r="Y1483" s="357" t="inlineStr"/>
      <c r="Z1483" s="365" t="inlineStr">
        <is>
          <t>2등급</t>
        </is>
      </c>
      <c r="AA1483" s="350" t="n">
        <v>-2</v>
      </c>
      <c r="AB1483" s="349" t="inlineStr">
        <is>
          <t>만점</t>
        </is>
      </c>
      <c r="AC1483" s="350" t="n">
        <v>0</v>
      </c>
      <c r="AD1483" s="349" t="inlineStr">
        <is>
          <t>만점</t>
        </is>
      </c>
      <c r="AE1483" s="364" t="n">
        <v>0</v>
      </c>
      <c r="AF1483" s="366" t="n">
        <v>0</v>
      </c>
      <c r="AG1483" s="363" t="n">
        <v>0</v>
      </c>
      <c r="AH1483" s="635" t="inlineStr"/>
      <c r="AL1483" s="487" t="inlineStr">
        <is>
          <t>충남대 미생물·분자생명과학과</t>
        </is>
      </c>
      <c r="AM1483" s="477" t="inlineStr">
        <is>
          <t>자연</t>
        </is>
      </c>
      <c r="AN1483" s="637" t="n">
        <v>100</v>
      </c>
      <c r="AO1483" s="478" t="n">
        <v>-1570</v>
      </c>
      <c r="AP1483" s="463" t="n">
        <v>-1570</v>
      </c>
      <c r="AQ1483" s="479" t="n">
        <v>0</v>
      </c>
      <c r="AR1483" s="476" t="inlineStr">
        <is>
          <t>20.90 → 19.45</t>
        </is>
      </c>
      <c r="BA1483" s="313" t="inlineStr">
        <is>
          <t>통합인문643</t>
        </is>
      </c>
    </row>
    <row r="1484" ht="16.5" customHeight="1" s="671">
      <c r="B1484" s="367" t="inlineStr">
        <is>
          <t>20.69</t>
        </is>
      </c>
      <c r="C1484" s="351" t="inlineStr">
        <is>
          <t>44,897</t>
        </is>
      </c>
      <c r="D1484" s="727" t="n">
        <v>-1570</v>
      </c>
      <c r="E1484" s="352" t="inlineStr"/>
      <c r="F1484" s="341" t="n">
        <v>76.31999999999999</v>
      </c>
      <c r="G1484" s="355" t="inlineStr">
        <is>
          <t>350.92</t>
        </is>
      </c>
      <c r="H1484" s="356" t="inlineStr">
        <is>
          <t>356.54</t>
        </is>
      </c>
      <c r="I1484" s="354" t="inlineStr">
        <is>
          <t>충북대</t>
        </is>
      </c>
      <c r="J1484" s="340" t="inlineStr">
        <is>
          <t>인문사회자율전공계열</t>
        </is>
      </c>
      <c r="K1484" s="339" t="inlineStr">
        <is>
          <t>통합</t>
        </is>
      </c>
      <c r="L1484" s="357" t="n">
        <v>14</v>
      </c>
      <c r="M1484" s="358" t="inlineStr">
        <is>
          <t xml:space="preserve">969.51 / </t>
        </is>
      </c>
      <c r="N1484" s="359" t="n">
        <v>200</v>
      </c>
      <c r="O1484" s="360" t="inlineStr">
        <is>
          <t>표점/만점</t>
        </is>
      </c>
      <c r="P1484" s="343" t="inlineStr">
        <is>
          <t>표점/만점</t>
        </is>
      </c>
      <c r="Q1484" s="342" t="inlineStr">
        <is>
          <t>2과목</t>
        </is>
      </c>
      <c r="R1484" s="344" t="n">
        <v>30</v>
      </c>
      <c r="S1484" s="345" t="n">
        <v>20</v>
      </c>
      <c r="T1484" s="362" t="n">
        <v>30</v>
      </c>
      <c r="U1484" s="361" t="n">
        <v>76.31999999999999</v>
      </c>
      <c r="V1484" s="346" t="n">
        <v>116.485078955419</v>
      </c>
      <c r="W1484" s="348" t="n">
        <v>116.9016550800758</v>
      </c>
      <c r="X1484" s="347" t="inlineStr">
        <is>
          <t>59.03/68.82</t>
        </is>
      </c>
      <c r="Y1484" s="357" t="inlineStr"/>
      <c r="Z1484" s="365" t="inlineStr">
        <is>
          <t>3등급</t>
        </is>
      </c>
      <c r="AA1484" s="350" t="n">
        <v>36</v>
      </c>
      <c r="AB1484" s="349" t="inlineStr">
        <is>
          <t>만점</t>
        </is>
      </c>
      <c r="AC1484" s="350" t="n">
        <v>0</v>
      </c>
      <c r="AD1484" s="349" t="inlineStr">
        <is>
          <t>만점</t>
        </is>
      </c>
      <c r="AE1484" s="364" t="n">
        <v>0</v>
      </c>
      <c r="AF1484" s="366" t="n">
        <v>0</v>
      </c>
      <c r="AG1484" s="363" t="n">
        <v>0</v>
      </c>
      <c r="AH1484" s="635" t="inlineStr"/>
      <c r="AL1484" s="487" t="inlineStr">
        <is>
          <t>충북대 인문사회자율전공계열</t>
        </is>
      </c>
      <c r="AM1484" s="477" t="inlineStr">
        <is>
          <t>통합</t>
        </is>
      </c>
      <c r="AN1484" s="637" t="n">
        <v>100</v>
      </c>
      <c r="AO1484" s="478" t="n">
        <v>-1570</v>
      </c>
      <c r="AP1484" s="463" t="n">
        <v>-699</v>
      </c>
      <c r="AQ1484" s="479" t="n">
        <v>-871</v>
      </c>
      <c r="AR1484" s="476" t="inlineStr">
        <is>
          <t>20.93 → 19.88</t>
        </is>
      </c>
      <c r="BA1484" s="313" t="inlineStr">
        <is>
          <t>자연828</t>
        </is>
      </c>
    </row>
    <row r="1485" ht="16.5" customHeight="1" s="671">
      <c r="B1485" s="367" t="inlineStr">
        <is>
          <t>20.94</t>
        </is>
      </c>
      <c r="C1485" s="351" t="inlineStr">
        <is>
          <t>45,440</t>
        </is>
      </c>
      <c r="D1485" s="727" t="n">
        <v>-1570</v>
      </c>
      <c r="E1485" s="352" t="inlineStr">
        <is>
          <t>350.80</t>
        </is>
      </c>
      <c r="F1485" s="341" t="n">
        <v>76.31</v>
      </c>
      <c r="G1485" s="355" t="inlineStr">
        <is>
          <t>350.60</t>
        </is>
      </c>
      <c r="H1485" s="356" t="inlineStr">
        <is>
          <t>356.53</t>
        </is>
      </c>
      <c r="I1485" s="354" t="inlineStr">
        <is>
          <t>경기대</t>
        </is>
      </c>
      <c r="J1485" s="340" t="inlineStr">
        <is>
          <t>신소재화학공학부</t>
        </is>
      </c>
      <c r="K1485" s="339" t="inlineStr">
        <is>
          <t>자연</t>
        </is>
      </c>
      <c r="L1485" s="357" t="n">
        <v>27</v>
      </c>
      <c r="M1485" s="358" t="inlineStr">
        <is>
          <t xml:space="preserve">80.65 / </t>
        </is>
      </c>
      <c r="N1485" s="359" t="n">
        <v>100</v>
      </c>
      <c r="O1485" s="360" t="inlineStr">
        <is>
          <t>백분위</t>
        </is>
      </c>
      <c r="P1485" s="343" t="inlineStr">
        <is>
          <t>백분위</t>
        </is>
      </c>
      <c r="Q1485" s="342" t="inlineStr">
        <is>
          <t>1과목</t>
        </is>
      </c>
      <c r="R1485" s="344" t="n">
        <v>30</v>
      </c>
      <c r="S1485" s="345" t="n">
        <v>35</v>
      </c>
      <c r="T1485" s="362" t="n">
        <v>15</v>
      </c>
      <c r="U1485" s="361" t="n">
        <v>76.31</v>
      </c>
      <c r="V1485" s="346" t="n">
        <v>116.4779411764706</v>
      </c>
      <c r="W1485" s="348" t="n">
        <v>116.8973214285714</v>
      </c>
      <c r="X1485" s="347" t="n">
        <v>58.61</v>
      </c>
      <c r="Y1485" s="357" t="inlineStr"/>
      <c r="Z1485" s="365" t="inlineStr">
        <is>
          <t>2등급</t>
        </is>
      </c>
      <c r="AA1485" s="350" t="n">
        <v>19.6</v>
      </c>
      <c r="AB1485" s="349" t="inlineStr">
        <is>
          <t>만점</t>
        </is>
      </c>
      <c r="AC1485" s="350" t="n">
        <v>0</v>
      </c>
      <c r="AD1485" s="349" t="inlineStr">
        <is>
          <t>만점</t>
        </is>
      </c>
      <c r="AE1485" s="364" t="n">
        <v>0</v>
      </c>
      <c r="AF1485" s="366" t="n">
        <v>0</v>
      </c>
      <c r="AG1485" s="363" t="n">
        <v>0</v>
      </c>
      <c r="AH1485" s="635" t="inlineStr"/>
      <c r="AL1485" s="487" t="inlineStr">
        <is>
          <t>경기대 신소재화학공학부</t>
        </is>
      </c>
      <c r="AM1485" s="477" t="inlineStr">
        <is>
          <t>자연</t>
        </is>
      </c>
      <c r="AN1485" s="637" t="n">
        <v>100</v>
      </c>
      <c r="AO1485" s="478" t="n">
        <v>-1570</v>
      </c>
      <c r="AP1485" s="463" t="n">
        <v>-1570</v>
      </c>
      <c r="AQ1485" s="479" t="n">
        <v>0</v>
      </c>
      <c r="AR1485" s="476" t="inlineStr">
        <is>
          <t>20.94 → 19.49</t>
        </is>
      </c>
      <c r="BA1485" s="313" t="inlineStr">
        <is>
          <t>통합인문644</t>
        </is>
      </c>
    </row>
    <row r="1486" ht="16.5" customHeight="1" s="671">
      <c r="B1486" s="367" t="inlineStr">
        <is>
          <t>20.45</t>
        </is>
      </c>
      <c r="C1486" s="351" t="inlineStr">
        <is>
          <t>44,377</t>
        </is>
      </c>
      <c r="D1486" s="727" t="n">
        <v>-1570</v>
      </c>
      <c r="E1486" s="352" t="inlineStr">
        <is>
          <t>350.80</t>
        </is>
      </c>
      <c r="F1486" s="341" t="n">
        <v>76.3</v>
      </c>
      <c r="G1486" s="355" t="inlineStr">
        <is>
          <t>350.89</t>
        </is>
      </c>
      <c r="H1486" s="356" t="inlineStr">
        <is>
          <t>356.50</t>
        </is>
      </c>
      <c r="I1486" s="354" t="inlineStr">
        <is>
          <t>경북대</t>
        </is>
      </c>
      <c r="J1486" s="340" t="inlineStr">
        <is>
          <t>역사교육과</t>
        </is>
      </c>
      <c r="K1486" s="339" t="inlineStr">
        <is>
          <t>통합</t>
        </is>
      </c>
      <c r="L1486" s="357" t="n">
        <v>4</v>
      </c>
      <c r="M1486" s="358" t="inlineStr">
        <is>
          <t xml:space="preserve">643.62 / </t>
        </is>
      </c>
      <c r="N1486" s="359" t="n">
        <v>1000</v>
      </c>
      <c r="O1486" s="360" t="inlineStr">
        <is>
          <t>표점</t>
        </is>
      </c>
      <c r="P1486" s="343" t="inlineStr">
        <is>
          <t>변표</t>
        </is>
      </c>
      <c r="Q1486" s="342" t="inlineStr">
        <is>
          <t>2과목</t>
        </is>
      </c>
      <c r="R1486" s="344" t="n">
        <v>38</v>
      </c>
      <c r="S1486" s="345" t="n">
        <v>25</v>
      </c>
      <c r="T1486" s="362" t="n">
        <v>25</v>
      </c>
      <c r="U1486" s="361" t="n">
        <v>76.3</v>
      </c>
      <c r="V1486" s="346" t="n">
        <v>116.4703592284552</v>
      </c>
      <c r="W1486" s="348" t="n">
        <v>116.8927181029906</v>
      </c>
      <c r="X1486" s="347" t="n">
        <v>58.76</v>
      </c>
      <c r="Y1486" s="357" t="n">
        <v>59.15</v>
      </c>
      <c r="Z1486" s="365" t="inlineStr">
        <is>
          <t>2등급</t>
        </is>
      </c>
      <c r="AA1486" s="350" t="n">
        <v>121.25</v>
      </c>
      <c r="AB1486" s="349" t="inlineStr">
        <is>
          <t>만점</t>
        </is>
      </c>
      <c r="AC1486" s="350" t="n">
        <v>10</v>
      </c>
      <c r="AD1486" s="349" t="inlineStr">
        <is>
          <t>만점</t>
        </is>
      </c>
      <c r="AE1486" s="364" t="n">
        <v>0</v>
      </c>
      <c r="AF1486" s="366" t="n">
        <v>0</v>
      </c>
      <c r="AG1486" s="363" t="n">
        <v>0</v>
      </c>
      <c r="AH1486" s="635" t="inlineStr">
        <is>
          <t xml:space="preserve"> 과탐(Ⅰ,Ⅱ)/ 과탐(Ⅱ,Ⅱ) 5%가산</t>
        </is>
      </c>
      <c r="AL1486" s="487" t="inlineStr">
        <is>
          <t>경북대 역사교육과</t>
        </is>
      </c>
      <c r="AM1486" s="477" t="inlineStr">
        <is>
          <t>통합</t>
        </is>
      </c>
      <c r="AN1486" s="637" t="n">
        <v>100</v>
      </c>
      <c r="AO1486" s="478" t="n">
        <v>-1570</v>
      </c>
      <c r="AP1486" s="463" t="n">
        <v>-699</v>
      </c>
      <c r="AQ1486" s="479" t="n">
        <v>-871</v>
      </c>
      <c r="AR1486" s="476" t="inlineStr">
        <is>
          <t>20.95 → 19.90</t>
        </is>
      </c>
      <c r="BA1486" s="313" t="inlineStr">
        <is>
          <t>자연829</t>
        </is>
      </c>
    </row>
    <row r="1487" ht="16.5" customHeight="1" s="671">
      <c r="B1487" s="367" t="inlineStr">
        <is>
          <t>20.97</t>
        </is>
      </c>
      <c r="C1487" s="351" t="inlineStr">
        <is>
          <t>45,505</t>
        </is>
      </c>
      <c r="D1487" s="727" t="n">
        <v>-1570</v>
      </c>
      <c r="E1487" s="352" t="inlineStr"/>
      <c r="F1487" s="341" t="n">
        <v>76.28</v>
      </c>
      <c r="G1487" s="355" t="inlineStr">
        <is>
          <t>350.56</t>
        </is>
      </c>
      <c r="H1487" s="356" t="inlineStr">
        <is>
          <t>356.48</t>
        </is>
      </c>
      <c r="I1487" s="354" t="inlineStr">
        <is>
          <t>충북대</t>
        </is>
      </c>
      <c r="J1487" s="340" t="inlineStr">
        <is>
          <t>전기공학부</t>
        </is>
      </c>
      <c r="K1487" s="339" t="inlineStr">
        <is>
          <t>자연</t>
        </is>
      </c>
      <c r="L1487" s="357" t="n">
        <v>9</v>
      </c>
      <c r="M1487" s="358" t="inlineStr">
        <is>
          <t xml:space="preserve">970.03 / </t>
        </is>
      </c>
      <c r="N1487" s="359" t="n">
        <v>200</v>
      </c>
      <c r="O1487" s="360" t="inlineStr">
        <is>
          <t>표점/만점</t>
        </is>
      </c>
      <c r="P1487" s="343" t="inlineStr">
        <is>
          <t>표점/만점</t>
        </is>
      </c>
      <c r="Q1487" s="342" t="inlineStr">
        <is>
          <t>2과목</t>
        </is>
      </c>
      <c r="R1487" s="344" t="n">
        <v>20</v>
      </c>
      <c r="S1487" s="345" t="n">
        <v>30</v>
      </c>
      <c r="T1487" s="362" t="n">
        <v>30</v>
      </c>
      <c r="U1487" s="361" t="n">
        <v>76.28</v>
      </c>
      <c r="V1487" s="346" t="n">
        <v>116.459580685001</v>
      </c>
      <c r="W1487" s="348" t="n">
        <v>116.886173987322</v>
      </c>
      <c r="X1487" s="347" t="inlineStr">
        <is>
          <t>58.86/67.91</t>
        </is>
      </c>
      <c r="Y1487" s="357" t="inlineStr"/>
      <c r="Z1487" s="365" t="inlineStr">
        <is>
          <t>3등급</t>
        </is>
      </c>
      <c r="AA1487" s="350" t="n">
        <v>36</v>
      </c>
      <c r="AB1487" s="349" t="inlineStr">
        <is>
          <t>만점</t>
        </is>
      </c>
      <c r="AC1487" s="350" t="n">
        <v>0</v>
      </c>
      <c r="AD1487" s="349" t="inlineStr">
        <is>
          <t>만점</t>
        </is>
      </c>
      <c r="AE1487" s="364" t="n">
        <v>0</v>
      </c>
      <c r="AF1487" s="366" t="n">
        <v>0</v>
      </c>
      <c r="AG1487" s="363" t="n">
        <v>0</v>
      </c>
      <c r="AH1487" s="635" t="inlineStr"/>
      <c r="AL1487" s="487" t="inlineStr">
        <is>
          <t>충북대 전기공학부</t>
        </is>
      </c>
      <c r="AM1487" s="477" t="inlineStr">
        <is>
          <t>자연</t>
        </is>
      </c>
      <c r="AN1487" s="637" t="n">
        <v>100</v>
      </c>
      <c r="AO1487" s="478" t="n">
        <v>-1570</v>
      </c>
      <c r="AP1487" s="463" t="n">
        <v>-1570</v>
      </c>
      <c r="AQ1487" s="479" t="n">
        <v>0</v>
      </c>
      <c r="AR1487" s="476" t="inlineStr">
        <is>
          <t>20.98 → 19.53</t>
        </is>
      </c>
      <c r="BA1487" s="313" t="inlineStr">
        <is>
          <t>통합인문645</t>
        </is>
      </c>
    </row>
    <row r="1488" ht="16.5" customHeight="1" s="671">
      <c r="B1488" s="367" t="inlineStr">
        <is>
          <t>20.98</t>
        </is>
      </c>
      <c r="C1488" s="351" t="inlineStr">
        <is>
          <t>45,527</t>
        </is>
      </c>
      <c r="D1488" s="727" t="n">
        <v>-1570</v>
      </c>
      <c r="E1488" s="352" t="inlineStr">
        <is>
          <t>351.25</t>
        </is>
      </c>
      <c r="F1488" s="341" t="n">
        <v>76.28</v>
      </c>
      <c r="G1488" s="355" t="inlineStr">
        <is>
          <t>350.55</t>
        </is>
      </c>
      <c r="H1488" s="356" t="inlineStr">
        <is>
          <t>356.46</t>
        </is>
      </c>
      <c r="I1488" s="354" t="inlineStr">
        <is>
          <t>인천대</t>
        </is>
      </c>
      <c r="J1488" s="340" t="inlineStr">
        <is>
          <t>기계공학과</t>
        </is>
      </c>
      <c r="K1488" s="339" t="inlineStr">
        <is>
          <t>자연</t>
        </is>
      </c>
      <c r="L1488" s="357" t="n">
        <v>36</v>
      </c>
      <c r="M1488" s="358" t="inlineStr">
        <is>
          <t xml:space="preserve">784.5 / </t>
        </is>
      </c>
      <c r="N1488" s="359" t="n">
        <v>1000</v>
      </c>
      <c r="O1488" s="360" t="inlineStr">
        <is>
          <t>백분위</t>
        </is>
      </c>
      <c r="P1488" s="343" t="inlineStr">
        <is>
          <t>백분위</t>
        </is>
      </c>
      <c r="Q1488" s="342" t="inlineStr">
        <is>
          <t>2과목</t>
        </is>
      </c>
      <c r="R1488" s="344" t="n">
        <v>25</v>
      </c>
      <c r="S1488" s="345" t="n">
        <v>35</v>
      </c>
      <c r="T1488" s="362" t="n">
        <v>30</v>
      </c>
      <c r="U1488" s="361" t="n">
        <v>76.28</v>
      </c>
      <c r="V1488" s="346" t="n">
        <v>116.4575163398693</v>
      </c>
      <c r="W1488" s="348" t="n">
        <v>116.8849206349206</v>
      </c>
      <c r="X1488" s="347" t="n">
        <v>58.6</v>
      </c>
      <c r="Y1488" s="357" t="inlineStr"/>
      <c r="Z1488" s="365" t="inlineStr">
        <is>
          <t>2등급</t>
        </is>
      </c>
      <c r="AA1488" s="350" t="n">
        <v>98</v>
      </c>
      <c r="AB1488" s="349" t="inlineStr">
        <is>
          <t>만점</t>
        </is>
      </c>
      <c r="AC1488" s="350" t="n">
        <v>0</v>
      </c>
      <c r="AD1488" s="349" t="inlineStr">
        <is>
          <t>만점</t>
        </is>
      </c>
      <c r="AE1488" s="364" t="n">
        <v>0</v>
      </c>
      <c r="AF1488" s="366" t="n">
        <v>0</v>
      </c>
      <c r="AG1488" s="363" t="n">
        <v>0</v>
      </c>
      <c r="AH1488" s="635" t="inlineStr"/>
      <c r="AL1488" s="487" t="inlineStr">
        <is>
          <t>인천대 기계공학과</t>
        </is>
      </c>
      <c r="AM1488" s="477" t="inlineStr">
        <is>
          <t>자연</t>
        </is>
      </c>
      <c r="AN1488" s="637" t="n">
        <v>100</v>
      </c>
      <c r="AO1488" s="478" t="n">
        <v>-1570</v>
      </c>
      <c r="AP1488" s="463" t="n">
        <v>-1570</v>
      </c>
      <c r="AQ1488" s="479" t="n">
        <v>0</v>
      </c>
      <c r="AR1488" s="476" t="inlineStr">
        <is>
          <t>20.99 → 19.54</t>
        </is>
      </c>
      <c r="BA1488" s="313" t="inlineStr">
        <is>
          <t>통합인문646</t>
        </is>
      </c>
    </row>
    <row r="1489" ht="16.5" customHeight="1" s="671">
      <c r="B1489" s="367" t="inlineStr">
        <is>
          <t>20.99</t>
        </is>
      </c>
      <c r="C1489" s="351" t="inlineStr">
        <is>
          <t>45,548</t>
        </is>
      </c>
      <c r="D1489" s="727" t="n">
        <v>-1570</v>
      </c>
      <c r="E1489" s="352" t="inlineStr"/>
      <c r="F1489" s="341" t="n">
        <v>76.27</v>
      </c>
      <c r="G1489" s="355" t="inlineStr">
        <is>
          <t>350.54</t>
        </is>
      </c>
      <c r="H1489" s="356" t="inlineStr">
        <is>
          <t>356.46</t>
        </is>
      </c>
      <c r="I1489" s="354" t="inlineStr">
        <is>
          <t>상명대</t>
        </is>
      </c>
      <c r="J1489" s="340" t="inlineStr">
        <is>
          <t>애니메이션전공</t>
        </is>
      </c>
      <c r="K1489" s="339" t="inlineStr">
        <is>
          <t>자연</t>
        </is>
      </c>
      <c r="L1489" s="357" t="n">
        <v>9</v>
      </c>
      <c r="M1489" s="358" t="inlineStr">
        <is>
          <t xml:space="preserve">850.5 / </t>
        </is>
      </c>
      <c r="N1489" s="359" t="n">
        <v>1000</v>
      </c>
      <c r="O1489" s="360" t="inlineStr">
        <is>
          <t>백분위</t>
        </is>
      </c>
      <c r="P1489" s="343" t="inlineStr">
        <is>
          <t>백분위</t>
        </is>
      </c>
      <c r="Q1489" s="342" t="inlineStr">
        <is>
          <t>1과목</t>
        </is>
      </c>
      <c r="R1489" s="344" t="n">
        <v>25</v>
      </c>
      <c r="S1489" s="345" t="n">
        <v>35</v>
      </c>
      <c r="T1489" s="362" t="n">
        <v>20</v>
      </c>
      <c r="U1489" s="361" t="n">
        <v>76.27</v>
      </c>
      <c r="V1489" s="346" t="n">
        <v>116.4542290288897</v>
      </c>
      <c r="W1489" s="348" t="n">
        <v>116.8829247675401</v>
      </c>
      <c r="X1489" s="347" t="n">
        <v>58.6</v>
      </c>
      <c r="Y1489" s="357" t="inlineStr"/>
      <c r="Z1489" s="365" t="inlineStr">
        <is>
          <t>2등급</t>
        </is>
      </c>
      <c r="AA1489" s="350" t="n">
        <v>196</v>
      </c>
      <c r="AB1489" s="349" t="inlineStr">
        <is>
          <t>만점</t>
        </is>
      </c>
      <c r="AC1489" s="350" t="n">
        <v>10</v>
      </c>
      <c r="AD1489" s="349" t="inlineStr">
        <is>
          <t>만점</t>
        </is>
      </c>
      <c r="AE1489" s="364" t="n">
        <v>0</v>
      </c>
      <c r="AF1489" s="366" t="n">
        <v>34.322</v>
      </c>
      <c r="AG1489" s="363" t="n">
        <v>0</v>
      </c>
      <c r="AH1489" s="635" t="inlineStr">
        <is>
          <t xml:space="preserve"> 미기10%과5%</t>
        </is>
      </c>
      <c r="AL1489" s="487" t="inlineStr">
        <is>
          <t>상명대 애니메이션전공</t>
        </is>
      </c>
      <c r="AM1489" s="477" t="inlineStr">
        <is>
          <t>자연</t>
        </is>
      </c>
      <c r="AN1489" s="637" t="n">
        <v>100</v>
      </c>
      <c r="AO1489" s="478" t="n">
        <v>-1570</v>
      </c>
      <c r="AP1489" s="463" t="n">
        <v>-1570</v>
      </c>
      <c r="AQ1489" s="479" t="n">
        <v>0</v>
      </c>
      <c r="AR1489" s="476" t="inlineStr">
        <is>
          <t>20.99 → 19.54</t>
        </is>
      </c>
      <c r="BA1489" s="313" t="inlineStr">
        <is>
          <t>자연830</t>
        </is>
      </c>
    </row>
    <row r="1490" ht="16.5" customHeight="1" s="671">
      <c r="B1490" s="367" t="inlineStr">
        <is>
          <t>20.77</t>
        </is>
      </c>
      <c r="C1490" s="351" t="inlineStr">
        <is>
          <t>45,071</t>
        </is>
      </c>
      <c r="D1490" s="727" t="n">
        <v>-1570</v>
      </c>
      <c r="E1490" s="352" t="inlineStr"/>
      <c r="F1490" s="341" t="n">
        <v>76.25</v>
      </c>
      <c r="G1490" s="355" t="inlineStr">
        <is>
          <t>350.82</t>
        </is>
      </c>
      <c r="H1490" s="356" t="inlineStr">
        <is>
          <t>356.42</t>
        </is>
      </c>
      <c r="I1490" s="354" t="inlineStr">
        <is>
          <t>충남대</t>
        </is>
      </c>
      <c r="J1490" s="340" t="inlineStr">
        <is>
          <t>국어국문학과</t>
        </is>
      </c>
      <c r="K1490" s="339" t="inlineStr">
        <is>
          <t>통합</t>
        </is>
      </c>
      <c r="L1490" s="357" t="n">
        <v>8</v>
      </c>
      <c r="M1490" s="358" t="inlineStr">
        <is>
          <t xml:space="preserve">173.3 / </t>
        </is>
      </c>
      <c r="N1490" s="359" t="n">
        <v>300</v>
      </c>
      <c r="O1490" s="360" t="inlineStr">
        <is>
          <t>표점</t>
        </is>
      </c>
      <c r="P1490" s="343" t="inlineStr">
        <is>
          <t>표점</t>
        </is>
      </c>
      <c r="Q1490" s="342" t="inlineStr">
        <is>
          <t>2과목</t>
        </is>
      </c>
      <c r="R1490" s="344" t="n">
        <v>45</v>
      </c>
      <c r="S1490" s="345" t="n">
        <v>25</v>
      </c>
      <c r="T1490" s="362" t="n">
        <v>30</v>
      </c>
      <c r="U1490" s="361" t="n">
        <v>76.25</v>
      </c>
      <c r="V1490" s="346" t="n">
        <v>116.4439258647861</v>
      </c>
      <c r="W1490" s="348" t="n">
        <v>116.8766692750487</v>
      </c>
      <c r="X1490" s="347" t="n">
        <v>58.75</v>
      </c>
      <c r="Y1490" s="357" t="inlineStr"/>
      <c r="Z1490" s="365" t="inlineStr">
        <is>
          <t>2등급</t>
        </is>
      </c>
      <c r="AA1490" s="350" t="n">
        <v>-2</v>
      </c>
      <c r="AB1490" s="349" t="inlineStr">
        <is>
          <t>만점</t>
        </is>
      </c>
      <c r="AC1490" s="350" t="n">
        <v>0</v>
      </c>
      <c r="AD1490" s="349" t="inlineStr">
        <is>
          <t>만점</t>
        </is>
      </c>
      <c r="AE1490" s="364" t="n">
        <v>0</v>
      </c>
      <c r="AF1490" s="366" t="n">
        <v>0</v>
      </c>
      <c r="AG1490" s="363" t="n">
        <v>0</v>
      </c>
      <c r="AH1490" s="635" t="inlineStr"/>
      <c r="AL1490" s="487" t="inlineStr">
        <is>
          <t>충남대 국어국문학과</t>
        </is>
      </c>
      <c r="AM1490" s="477" t="inlineStr">
        <is>
          <t>통합</t>
        </is>
      </c>
      <c r="AN1490" s="637" t="n">
        <v>100</v>
      </c>
      <c r="AO1490" s="478" t="n">
        <v>-1570</v>
      </c>
      <c r="AP1490" s="463" t="n">
        <v>-698</v>
      </c>
      <c r="AQ1490" s="479" t="n">
        <v>-872</v>
      </c>
      <c r="AR1490" s="476" t="inlineStr">
        <is>
          <t>21.01 → 19.96</t>
        </is>
      </c>
      <c r="BA1490" s="313" t="inlineStr">
        <is>
          <t>자연831</t>
        </is>
      </c>
    </row>
    <row r="1491" ht="16.5" customHeight="1" s="671">
      <c r="B1491" s="367" t="inlineStr">
        <is>
          <t>21.02</t>
        </is>
      </c>
      <c r="C1491" s="351" t="inlineStr">
        <is>
          <t>45,613</t>
        </is>
      </c>
      <c r="D1491" s="727" t="n">
        <v>-1570</v>
      </c>
      <c r="E1491" s="352" t="inlineStr"/>
      <c r="F1491" s="341" t="n">
        <v>76.25</v>
      </c>
      <c r="G1491" s="355" t="inlineStr">
        <is>
          <t>350.51</t>
        </is>
      </c>
      <c r="H1491" s="356" t="inlineStr">
        <is>
          <t>356.42</t>
        </is>
      </c>
      <c r="I1491" s="354" t="inlineStr">
        <is>
          <t>경기대</t>
        </is>
      </c>
      <c r="J1491" s="340" t="inlineStr">
        <is>
          <t>융합과학대학</t>
        </is>
      </c>
      <c r="K1491" s="339" t="inlineStr">
        <is>
          <t>자연</t>
        </is>
      </c>
      <c r="L1491" s="357" t="n">
        <v>15</v>
      </c>
      <c r="M1491" s="358" t="inlineStr">
        <is>
          <t xml:space="preserve">80.6 / </t>
        </is>
      </c>
      <c r="N1491" s="359" t="n">
        <v>100</v>
      </c>
      <c r="O1491" s="360" t="inlineStr">
        <is>
          <t>백분위</t>
        </is>
      </c>
      <c r="P1491" s="343" t="inlineStr">
        <is>
          <t>백분위</t>
        </is>
      </c>
      <c r="Q1491" s="342" t="inlineStr">
        <is>
          <t>1과목</t>
        </is>
      </c>
      <c r="R1491" s="344" t="n">
        <v>30</v>
      </c>
      <c r="S1491" s="345" t="n">
        <v>35</v>
      </c>
      <c r="T1491" s="362" t="n">
        <v>15</v>
      </c>
      <c r="U1491" s="361" t="n">
        <v>76.25</v>
      </c>
      <c r="V1491" s="346" t="n">
        <v>116.4411764705882</v>
      </c>
      <c r="W1491" s="348" t="n">
        <v>116.875</v>
      </c>
      <c r="X1491" s="347" t="n">
        <v>58.6</v>
      </c>
      <c r="Y1491" s="357" t="inlineStr"/>
      <c r="Z1491" s="365" t="inlineStr">
        <is>
          <t>2등급</t>
        </is>
      </c>
      <c r="AA1491" s="350" t="n">
        <v>19.6</v>
      </c>
      <c r="AB1491" s="349" t="inlineStr">
        <is>
          <t>만점</t>
        </is>
      </c>
      <c r="AC1491" s="350" t="n">
        <v>0</v>
      </c>
      <c r="AD1491" s="349" t="inlineStr">
        <is>
          <t>만점</t>
        </is>
      </c>
      <c r="AE1491" s="364" t="n">
        <v>0</v>
      </c>
      <c r="AF1491" s="366" t="n">
        <v>0</v>
      </c>
      <c r="AG1491" s="363" t="n">
        <v>0</v>
      </c>
      <c r="AH1491" s="635" t="inlineStr"/>
      <c r="AL1491" s="487" t="inlineStr">
        <is>
          <t>경기대 융합과학대학</t>
        </is>
      </c>
      <c r="AM1491" s="477" t="inlineStr">
        <is>
          <t>자연</t>
        </is>
      </c>
      <c r="AN1491" s="637" t="n">
        <v>100</v>
      </c>
      <c r="AO1491" s="478" t="n">
        <v>-1570</v>
      </c>
      <c r="AP1491" s="463" t="n">
        <v>-1570</v>
      </c>
      <c r="AQ1491" s="479" t="n">
        <v>0</v>
      </c>
      <c r="AR1491" s="476" t="inlineStr">
        <is>
          <t>21.02 → 19.57</t>
        </is>
      </c>
      <c r="BA1491" s="313" t="inlineStr">
        <is>
          <t>통합인문647</t>
        </is>
      </c>
    </row>
    <row r="1492" ht="16.5" customHeight="1" s="671">
      <c r="B1492" s="367" t="inlineStr">
        <is>
          <t>21.02</t>
        </is>
      </c>
      <c r="C1492" s="351" t="inlineStr">
        <is>
          <t>45,613</t>
        </is>
      </c>
      <c r="D1492" s="727" t="n">
        <v>-1570</v>
      </c>
      <c r="E1492" s="352" t="inlineStr">
        <is>
          <t>350.72</t>
        </is>
      </c>
      <c r="F1492" s="341" t="n">
        <v>76.25</v>
      </c>
      <c r="G1492" s="355" t="inlineStr">
        <is>
          <t>350.51</t>
        </is>
      </c>
      <c r="H1492" s="356" t="inlineStr">
        <is>
          <t>356.42</t>
        </is>
      </c>
      <c r="I1492" s="354" t="inlineStr">
        <is>
          <t>경기대</t>
        </is>
      </c>
      <c r="J1492" s="340" t="inlineStr">
        <is>
          <t>AI컴퓨터공학부 SW안전보안전공</t>
        </is>
      </c>
      <c r="K1492" s="339" t="inlineStr">
        <is>
          <t>자연</t>
        </is>
      </c>
      <c r="L1492" s="357" t="n">
        <v>20</v>
      </c>
      <c r="M1492" s="358" t="inlineStr">
        <is>
          <t xml:space="preserve">80.6 / </t>
        </is>
      </c>
      <c r="N1492" s="359" t="n">
        <v>100</v>
      </c>
      <c r="O1492" s="360" t="inlineStr">
        <is>
          <t>백분위</t>
        </is>
      </c>
      <c r="P1492" s="343" t="inlineStr">
        <is>
          <t>백분위</t>
        </is>
      </c>
      <c r="Q1492" s="342" t="inlineStr">
        <is>
          <t>1과목</t>
        </is>
      </c>
      <c r="R1492" s="344" t="n">
        <v>30</v>
      </c>
      <c r="S1492" s="345" t="n">
        <v>35</v>
      </c>
      <c r="T1492" s="362" t="n">
        <v>15</v>
      </c>
      <c r="U1492" s="361" t="n">
        <v>76.25</v>
      </c>
      <c r="V1492" s="346" t="n">
        <v>116.4411764705882</v>
      </c>
      <c r="W1492" s="348" t="n">
        <v>116.875</v>
      </c>
      <c r="X1492" s="347" t="n">
        <v>58.6</v>
      </c>
      <c r="Y1492" s="357" t="inlineStr"/>
      <c r="Z1492" s="365" t="inlineStr">
        <is>
          <t>2등급</t>
        </is>
      </c>
      <c r="AA1492" s="350" t="n">
        <v>19.6</v>
      </c>
      <c r="AB1492" s="349" t="inlineStr">
        <is>
          <t>만점</t>
        </is>
      </c>
      <c r="AC1492" s="350" t="n">
        <v>0</v>
      </c>
      <c r="AD1492" s="349" t="inlineStr">
        <is>
          <t>만점</t>
        </is>
      </c>
      <c r="AE1492" s="364" t="n">
        <v>0</v>
      </c>
      <c r="AF1492" s="366" t="n">
        <v>0</v>
      </c>
      <c r="AG1492" s="363" t="n">
        <v>0</v>
      </c>
      <c r="AH1492" s="635" t="inlineStr"/>
      <c r="AL1492" s="487" t="inlineStr">
        <is>
          <t>경기대 AI컴퓨터공학부 SW안전보안전공</t>
        </is>
      </c>
      <c r="AM1492" s="477" t="inlineStr">
        <is>
          <t>자연</t>
        </is>
      </c>
      <c r="AN1492" s="637" t="n">
        <v>100</v>
      </c>
      <c r="AO1492" s="478" t="n">
        <v>-1570</v>
      </c>
      <c r="AP1492" s="463" t="n">
        <v>-1570</v>
      </c>
      <c r="AQ1492" s="479" t="n">
        <v>0</v>
      </c>
      <c r="AR1492" s="476" t="inlineStr">
        <is>
          <t>21.02 → 19.57</t>
        </is>
      </c>
      <c r="BA1492" s="313" t="inlineStr">
        <is>
          <t>통합인문648</t>
        </is>
      </c>
    </row>
    <row r="1493" ht="16.5" customHeight="1" s="671">
      <c r="B1493" s="367" t="inlineStr">
        <is>
          <t>21.02</t>
        </is>
      </c>
      <c r="C1493" s="351" t="inlineStr">
        <is>
          <t>45,613</t>
        </is>
      </c>
      <c r="D1493" s="727" t="n">
        <v>-1570</v>
      </c>
      <c r="E1493" s="352" t="inlineStr">
        <is>
          <t>350.70</t>
        </is>
      </c>
      <c r="F1493" s="341" t="n">
        <v>76.25</v>
      </c>
      <c r="G1493" s="355" t="inlineStr">
        <is>
          <t>350.81</t>
        </is>
      </c>
      <c r="H1493" s="356" t="inlineStr">
        <is>
          <t>356.41</t>
        </is>
      </c>
      <c r="I1493" s="354" t="inlineStr">
        <is>
          <t>인천대</t>
        </is>
      </c>
      <c r="J1493" s="340" t="inlineStr">
        <is>
          <t>정치외교학과</t>
        </is>
      </c>
      <c r="K1493" s="339" t="inlineStr">
        <is>
          <t>통합</t>
        </is>
      </c>
      <c r="L1493" s="357" t="n">
        <v>7</v>
      </c>
      <c r="M1493" s="358" t="inlineStr">
        <is>
          <t xml:space="preserve">784.25 / </t>
        </is>
      </c>
      <c r="N1493" s="359" t="n">
        <v>1000</v>
      </c>
      <c r="O1493" s="360" t="inlineStr">
        <is>
          <t>백분위</t>
        </is>
      </c>
      <c r="P1493" s="343" t="inlineStr">
        <is>
          <t>백분위</t>
        </is>
      </c>
      <c r="Q1493" s="342" t="inlineStr">
        <is>
          <t>2과목</t>
        </is>
      </c>
      <c r="R1493" s="344" t="n">
        <v>35</v>
      </c>
      <c r="S1493" s="345" t="n">
        <v>30</v>
      </c>
      <c r="T1493" s="362" t="n">
        <v>25</v>
      </c>
      <c r="U1493" s="361" t="n">
        <v>76.25</v>
      </c>
      <c r="V1493" s="346" t="n">
        <v>116.4411764705882</v>
      </c>
      <c r="W1493" s="348" t="n">
        <v>116.875</v>
      </c>
      <c r="X1493" s="347" t="n">
        <v>58.75</v>
      </c>
      <c r="Y1493" s="357" t="inlineStr"/>
      <c r="Z1493" s="365" t="inlineStr">
        <is>
          <t>2등급</t>
        </is>
      </c>
      <c r="AA1493" s="350" t="n">
        <v>98</v>
      </c>
      <c r="AB1493" s="349" t="inlineStr">
        <is>
          <t>만점</t>
        </is>
      </c>
      <c r="AC1493" s="350" t="n">
        <v>0</v>
      </c>
      <c r="AD1493" s="349" t="inlineStr">
        <is>
          <t>만점</t>
        </is>
      </c>
      <c r="AE1493" s="364" t="n">
        <v>0</v>
      </c>
      <c r="AF1493" s="366" t="n">
        <v>0</v>
      </c>
      <c r="AG1493" s="363" t="n">
        <v>0</v>
      </c>
      <c r="AH1493" s="635" t="inlineStr"/>
      <c r="AL1493" s="487" t="inlineStr">
        <is>
          <t>인천대 정치외교학과</t>
        </is>
      </c>
      <c r="AM1493" s="477" t="inlineStr">
        <is>
          <t>통합</t>
        </is>
      </c>
      <c r="AN1493" s="637" t="n">
        <v>100</v>
      </c>
      <c r="AO1493" s="478" t="n">
        <v>-1570</v>
      </c>
      <c r="AP1493" s="463" t="n">
        <v>-698</v>
      </c>
      <c r="AQ1493" s="479" t="n">
        <v>-872</v>
      </c>
      <c r="AR1493" s="476" t="inlineStr">
        <is>
          <t>21.02 → 19.97</t>
        </is>
      </c>
      <c r="BA1493" s="313" t="inlineStr">
        <is>
          <t>통합인문649</t>
        </is>
      </c>
    </row>
    <row r="1494" ht="16.5" customHeight="1" s="671">
      <c r="B1494" s="367" t="inlineStr">
        <is>
          <t>20.78</t>
        </is>
      </c>
      <c r="C1494" s="351" t="inlineStr">
        <is>
          <t>45,093</t>
        </is>
      </c>
      <c r="D1494" s="727" t="n">
        <v>-1570</v>
      </c>
      <c r="E1494" s="352" t="inlineStr"/>
      <c r="F1494" s="341" t="n">
        <v>76.23999999999999</v>
      </c>
      <c r="G1494" s="355" t="inlineStr">
        <is>
          <t>350.80</t>
        </is>
      </c>
      <c r="H1494" s="356" t="inlineStr">
        <is>
          <t>356.39</t>
        </is>
      </c>
      <c r="I1494" s="354" t="inlineStr">
        <is>
          <t>충북대</t>
        </is>
      </c>
      <c r="J1494" s="340" t="inlineStr">
        <is>
          <t>사학과</t>
        </is>
      </c>
      <c r="K1494" s="339" t="inlineStr">
        <is>
          <t>통합</t>
        </is>
      </c>
      <c r="L1494" s="357" t="n">
        <v>6</v>
      </c>
      <c r="M1494" s="358" t="inlineStr">
        <is>
          <t xml:space="preserve">969.46 / </t>
        </is>
      </c>
      <c r="N1494" s="359" t="n">
        <v>200</v>
      </c>
      <c r="O1494" s="360" t="inlineStr">
        <is>
          <t>표점/만점</t>
        </is>
      </c>
      <c r="P1494" s="343" t="inlineStr">
        <is>
          <t>표점/만점</t>
        </is>
      </c>
      <c r="Q1494" s="342" t="inlineStr">
        <is>
          <t>2과목</t>
        </is>
      </c>
      <c r="R1494" s="344" t="n">
        <v>30</v>
      </c>
      <c r="S1494" s="345" t="n">
        <v>20</v>
      </c>
      <c r="T1494" s="362" t="n">
        <v>30</v>
      </c>
      <c r="U1494" s="361" t="n">
        <v>76.23999999999999</v>
      </c>
      <c r="V1494" s="346" t="n">
        <v>116.4371439627524</v>
      </c>
      <c r="W1494" s="348" t="n">
        <v>116.8725516916711</v>
      </c>
      <c r="X1494" s="347" t="inlineStr">
        <is>
          <t>59/68.82</t>
        </is>
      </c>
      <c r="Y1494" s="357" t="inlineStr"/>
      <c r="Z1494" s="365" t="inlineStr">
        <is>
          <t>3등급</t>
        </is>
      </c>
      <c r="AA1494" s="350" t="n">
        <v>36</v>
      </c>
      <c r="AB1494" s="349" t="inlineStr">
        <is>
          <t>만점</t>
        </is>
      </c>
      <c r="AC1494" s="350" t="n">
        <v>0</v>
      </c>
      <c r="AD1494" s="349" t="inlineStr">
        <is>
          <t>만점</t>
        </is>
      </c>
      <c r="AE1494" s="364" t="n">
        <v>0</v>
      </c>
      <c r="AF1494" s="366" t="n">
        <v>0</v>
      </c>
      <c r="AG1494" s="363" t="n">
        <v>0</v>
      </c>
      <c r="AH1494" s="635" t="inlineStr"/>
      <c r="AL1494" s="487" t="inlineStr">
        <is>
          <t>충북대 사학과</t>
        </is>
      </c>
      <c r="AM1494" s="477" t="inlineStr">
        <is>
          <t>통합</t>
        </is>
      </c>
      <c r="AN1494" s="637" t="n">
        <v>100</v>
      </c>
      <c r="AO1494" s="478" t="n">
        <v>-1570</v>
      </c>
      <c r="AP1494" s="463" t="n">
        <v>-698</v>
      </c>
      <c r="AQ1494" s="479" t="n">
        <v>-872</v>
      </c>
      <c r="AR1494" s="476" t="inlineStr">
        <is>
          <t>21.03 → 19.98</t>
        </is>
      </c>
      <c r="BA1494" s="313" t="inlineStr">
        <is>
          <t>통합인문650</t>
        </is>
      </c>
    </row>
    <row r="1495" ht="16.5" customHeight="1" s="671">
      <c r="B1495" s="367" t="inlineStr">
        <is>
          <t>21.04</t>
        </is>
      </c>
      <c r="C1495" s="351" t="inlineStr">
        <is>
          <t>45,657</t>
        </is>
      </c>
      <c r="D1495" s="727" t="n">
        <v>-1570</v>
      </c>
      <c r="E1495" s="352" t="inlineStr"/>
      <c r="F1495" s="341" t="n">
        <v>76.23</v>
      </c>
      <c r="G1495" s="355" t="inlineStr">
        <is>
          <t>350.78</t>
        </is>
      </c>
      <c r="H1495" s="356" t="inlineStr">
        <is>
          <t>356.37</t>
        </is>
      </c>
      <c r="I1495" s="354" t="inlineStr">
        <is>
          <t>한국외국어대</t>
        </is>
      </c>
      <c r="J1495" s="340" t="inlineStr">
        <is>
          <t>Culture &amp; Technology융합대학[통합모집]</t>
        </is>
      </c>
      <c r="K1495" s="339" t="inlineStr">
        <is>
          <t>통합</t>
        </is>
      </c>
      <c r="L1495" s="357" t="n">
        <v>13</v>
      </c>
      <c r="M1495" s="358" t="inlineStr">
        <is>
          <t xml:space="preserve">620.4 / </t>
        </is>
      </c>
      <c r="N1495" s="359" t="n">
        <v>700</v>
      </c>
      <c r="O1495" s="360" t="inlineStr">
        <is>
          <t>표점/만점</t>
        </is>
      </c>
      <c r="P1495" s="343" t="inlineStr">
        <is>
          <t>변표/만점</t>
        </is>
      </c>
      <c r="Q1495" s="342" t="inlineStr">
        <is>
          <t>2과목</t>
        </is>
      </c>
      <c r="R1495" s="344" t="n">
        <v>30</v>
      </c>
      <c r="S1495" s="345" t="n">
        <v>30</v>
      </c>
      <c r="T1495" s="362" t="n">
        <v>20</v>
      </c>
      <c r="U1495" s="361" t="n">
        <v>76.23</v>
      </c>
      <c r="V1495" s="346" t="n">
        <v>116.4304985948245</v>
      </c>
      <c r="W1495" s="348" t="n">
        <v>116.8685170040006</v>
      </c>
      <c r="X1495" s="347" t="n">
        <v>58.74</v>
      </c>
      <c r="Y1495" s="357" t="n">
        <v>60.6</v>
      </c>
      <c r="Z1495" s="365" t="inlineStr">
        <is>
          <t>2등급</t>
        </is>
      </c>
      <c r="AA1495" s="350" t="n">
        <v>138</v>
      </c>
      <c r="AB1495" s="349" t="inlineStr">
        <is>
          <t>만점</t>
        </is>
      </c>
      <c r="AC1495" s="350" t="n">
        <v>10</v>
      </c>
      <c r="AD1495" s="349" t="inlineStr">
        <is>
          <t>만점</t>
        </is>
      </c>
      <c r="AE1495" s="364" t="n">
        <v>0</v>
      </c>
      <c r="AF1495" s="366" t="n">
        <v>0</v>
      </c>
      <c r="AG1495" s="363" t="n">
        <v>0</v>
      </c>
      <c r="AH1495" s="635" t="inlineStr"/>
      <c r="AL1495" s="487" t="inlineStr">
        <is>
          <t>한국외국어대 Culture &amp; Technology융합대학[통합모집]</t>
        </is>
      </c>
      <c r="AM1495" s="477" t="inlineStr">
        <is>
          <t>통합</t>
        </is>
      </c>
      <c r="AN1495" s="637" t="n">
        <v>100</v>
      </c>
      <c r="AO1495" s="478" t="n">
        <v>-1570</v>
      </c>
      <c r="AP1495" s="463" t="n">
        <v>-698</v>
      </c>
      <c r="AQ1495" s="479" t="n">
        <v>-872</v>
      </c>
      <c r="AR1495" s="476" t="inlineStr">
        <is>
          <t>21.04 → 20.00</t>
        </is>
      </c>
      <c r="BA1495" s="313" t="inlineStr">
        <is>
          <t>통합인문651</t>
        </is>
      </c>
    </row>
    <row r="1496" ht="16.5" customHeight="1" s="671">
      <c r="B1496" s="367" t="inlineStr">
        <is>
          <t>20.83</t>
        </is>
      </c>
      <c r="C1496" s="351" t="inlineStr">
        <is>
          <t>45,201</t>
        </is>
      </c>
      <c r="D1496" s="727" t="n">
        <v>-1570</v>
      </c>
      <c r="E1496" s="352" t="inlineStr">
        <is>
          <t>350.51</t>
        </is>
      </c>
      <c r="F1496" s="341" t="n">
        <v>76.2</v>
      </c>
      <c r="G1496" s="355" t="inlineStr">
        <is>
          <t>350.74</t>
        </is>
      </c>
      <c r="H1496" s="356" t="inlineStr">
        <is>
          <t>356.32</t>
        </is>
      </c>
      <c r="I1496" s="354" t="inlineStr">
        <is>
          <t>충남대</t>
        </is>
      </c>
      <c r="J1496" s="340" t="inlineStr">
        <is>
          <t>사학과</t>
        </is>
      </c>
      <c r="K1496" s="339" t="inlineStr">
        <is>
          <t>통합</t>
        </is>
      </c>
      <c r="L1496" s="357" t="n">
        <v>3</v>
      </c>
      <c r="M1496" s="358" t="inlineStr">
        <is>
          <t xml:space="preserve">173.26 / </t>
        </is>
      </c>
      <c r="N1496" s="359" t="n">
        <v>300</v>
      </c>
      <c r="O1496" s="360" t="inlineStr">
        <is>
          <t>표점</t>
        </is>
      </c>
      <c r="P1496" s="343" t="inlineStr">
        <is>
          <t>표점</t>
        </is>
      </c>
      <c r="Q1496" s="342" t="inlineStr">
        <is>
          <t>2과목</t>
        </is>
      </c>
      <c r="R1496" s="344" t="n">
        <v>45</v>
      </c>
      <c r="S1496" s="345" t="n">
        <v>25</v>
      </c>
      <c r="T1496" s="362" t="n">
        <v>30</v>
      </c>
      <c r="U1496" s="361" t="n">
        <v>76.2</v>
      </c>
      <c r="V1496" s="346" t="n">
        <v>116.4146765064143</v>
      </c>
      <c r="W1496" s="348" t="n">
        <v>116.8589107360373</v>
      </c>
      <c r="X1496" s="347" t="n">
        <v>58.73</v>
      </c>
      <c r="Y1496" s="357" t="inlineStr"/>
      <c r="Z1496" s="365" t="inlineStr">
        <is>
          <t>2등급</t>
        </is>
      </c>
      <c r="AA1496" s="350" t="n">
        <v>-2</v>
      </c>
      <c r="AB1496" s="349" t="inlineStr">
        <is>
          <t>만점</t>
        </is>
      </c>
      <c r="AC1496" s="350" t="n">
        <v>0</v>
      </c>
      <c r="AD1496" s="349" t="inlineStr">
        <is>
          <t>만점</t>
        </is>
      </c>
      <c r="AE1496" s="364" t="n">
        <v>0</v>
      </c>
      <c r="AF1496" s="366" t="n">
        <v>0</v>
      </c>
      <c r="AG1496" s="363" t="n">
        <v>0</v>
      </c>
      <c r="AH1496" s="635" t="inlineStr"/>
      <c r="AL1496" s="487" t="inlineStr">
        <is>
          <t>충남대 사학과</t>
        </is>
      </c>
      <c r="AM1496" s="477" t="inlineStr">
        <is>
          <t>통합</t>
        </is>
      </c>
      <c r="AN1496" s="637" t="n">
        <v>100</v>
      </c>
      <c r="AO1496" s="478" t="n">
        <v>-1570</v>
      </c>
      <c r="AP1496" s="463" t="n">
        <v>-698</v>
      </c>
      <c r="AQ1496" s="479" t="n">
        <v>-872</v>
      </c>
      <c r="AR1496" s="476" t="inlineStr">
        <is>
          <t>21.08 → 20.03</t>
        </is>
      </c>
      <c r="BA1496" s="313" t="inlineStr">
        <is>
          <t>통합인문652</t>
        </is>
      </c>
    </row>
    <row r="1497" ht="16.5" customHeight="1" s="671">
      <c r="B1497" s="367" t="inlineStr">
        <is>
          <t>20.86</t>
        </is>
      </c>
      <c r="C1497" s="351" t="inlineStr">
        <is>
          <t>45,266</t>
        </is>
      </c>
      <c r="D1497" s="727" t="n">
        <v>-1570</v>
      </c>
      <c r="E1497" s="352" t="inlineStr">
        <is>
          <t>350.49</t>
        </is>
      </c>
      <c r="F1497" s="341" t="n">
        <v>76.18000000000001</v>
      </c>
      <c r="G1497" s="355" t="inlineStr">
        <is>
          <t>350.70</t>
        </is>
      </c>
      <c r="H1497" s="356" t="inlineStr">
        <is>
          <t>356.28</t>
        </is>
      </c>
      <c r="I1497" s="354" t="inlineStr">
        <is>
          <t>충북대</t>
        </is>
      </c>
      <c r="J1497" s="340" t="inlineStr">
        <is>
          <t>국제경영학과</t>
        </is>
      </c>
      <c r="K1497" s="339" t="inlineStr">
        <is>
          <t>통합</t>
        </is>
      </c>
      <c r="L1497" s="357" t="n">
        <v>17</v>
      </c>
      <c r="M1497" s="358" t="inlineStr">
        <is>
          <t xml:space="preserve">969.42 / </t>
        </is>
      </c>
      <c r="N1497" s="359" t="n">
        <v>200</v>
      </c>
      <c r="O1497" s="360" t="inlineStr">
        <is>
          <t>표점/만점</t>
        </is>
      </c>
      <c r="P1497" s="343" t="inlineStr">
        <is>
          <t>표점/만점</t>
        </is>
      </c>
      <c r="Q1497" s="342" t="inlineStr">
        <is>
          <t>2과목</t>
        </is>
      </c>
      <c r="R1497" s="344" t="n">
        <v>30</v>
      </c>
      <c r="S1497" s="345" t="n">
        <v>20</v>
      </c>
      <c r="T1497" s="362" t="n">
        <v>30</v>
      </c>
      <c r="U1497" s="361" t="n">
        <v>76.18000000000001</v>
      </c>
      <c r="V1497" s="346" t="n">
        <v>116.3987959686189</v>
      </c>
      <c r="W1497" s="348" t="n">
        <v>116.8492689809472</v>
      </c>
      <c r="X1497" s="347" t="inlineStr">
        <is>
          <t>59/68.82</t>
        </is>
      </c>
      <c r="Y1497" s="357" t="inlineStr"/>
      <c r="Z1497" s="365" t="inlineStr">
        <is>
          <t>3등급</t>
        </is>
      </c>
      <c r="AA1497" s="350" t="n">
        <v>36</v>
      </c>
      <c r="AB1497" s="349" t="inlineStr">
        <is>
          <t>만점</t>
        </is>
      </c>
      <c r="AC1497" s="350" t="n">
        <v>0</v>
      </c>
      <c r="AD1497" s="349" t="inlineStr">
        <is>
          <t>만점</t>
        </is>
      </c>
      <c r="AE1497" s="364" t="n">
        <v>0</v>
      </c>
      <c r="AF1497" s="366" t="n">
        <v>0</v>
      </c>
      <c r="AG1497" s="363" t="n">
        <v>0</v>
      </c>
      <c r="AH1497" s="635" t="inlineStr"/>
      <c r="AL1497" s="487" t="inlineStr">
        <is>
          <t>충북대 국제경영학과</t>
        </is>
      </c>
      <c r="AM1497" s="477" t="inlineStr">
        <is>
          <t>통합</t>
        </is>
      </c>
      <c r="AN1497" s="637" t="n">
        <v>100</v>
      </c>
      <c r="AO1497" s="478" t="n">
        <v>-1570</v>
      </c>
      <c r="AP1497" s="463" t="n">
        <v>-698</v>
      </c>
      <c r="AQ1497" s="479" t="n">
        <v>-872</v>
      </c>
      <c r="AR1497" s="476" t="inlineStr">
        <is>
          <t>21.11 → 20.06</t>
        </is>
      </c>
      <c r="BA1497" s="313" t="inlineStr">
        <is>
          <t>통합인문653</t>
        </is>
      </c>
    </row>
    <row r="1498" ht="16.5" customHeight="1" s="671">
      <c r="B1498" s="367" t="inlineStr">
        <is>
          <t>21.12</t>
        </is>
      </c>
      <c r="C1498" s="351" t="inlineStr">
        <is>
          <t>45,830</t>
        </is>
      </c>
      <c r="D1498" s="727" t="n">
        <v>-1570</v>
      </c>
      <c r="E1498" s="352" t="inlineStr"/>
      <c r="F1498" s="341" t="n">
        <v>76.16</v>
      </c>
      <c r="G1498" s="355" t="inlineStr">
        <is>
          <t>350.38</t>
        </is>
      </c>
      <c r="H1498" s="356" t="inlineStr">
        <is>
          <t>356.28</t>
        </is>
      </c>
      <c r="I1498" s="354" t="inlineStr">
        <is>
          <t>충남대</t>
        </is>
      </c>
      <c r="J1498" s="340" t="inlineStr">
        <is>
          <t>인공지능학과</t>
        </is>
      </c>
      <c r="K1498" s="339" t="inlineStr">
        <is>
          <t>자연</t>
        </is>
      </c>
      <c r="L1498" s="357" t="n">
        <v>6</v>
      </c>
      <c r="M1498" s="358" t="inlineStr">
        <is>
          <t xml:space="preserve">173.23 / </t>
        </is>
      </c>
      <c r="N1498" s="359" t="n">
        <v>300</v>
      </c>
      <c r="O1498" s="360" t="inlineStr">
        <is>
          <t>표점</t>
        </is>
      </c>
      <c r="P1498" s="343" t="inlineStr">
        <is>
          <t>표점</t>
        </is>
      </c>
      <c r="Q1498" s="342" t="inlineStr">
        <is>
          <t>2과목</t>
        </is>
      </c>
      <c r="R1498" s="344" t="n">
        <v>25</v>
      </c>
      <c r="S1498" s="345" t="n">
        <v>45</v>
      </c>
      <c r="T1498" s="362" t="n">
        <v>30</v>
      </c>
      <c r="U1498" s="361" t="n">
        <v>76.16</v>
      </c>
      <c r="V1498" s="346" t="n">
        <v>116.3896893747766</v>
      </c>
      <c r="W1498" s="348" t="n">
        <v>116.8437399775429</v>
      </c>
      <c r="X1498" s="347" t="n">
        <v>58.57</v>
      </c>
      <c r="Y1498" s="357" t="inlineStr"/>
      <c r="Z1498" s="365" t="inlineStr">
        <is>
          <t>2등급</t>
        </is>
      </c>
      <c r="AA1498" s="350" t="n">
        <v>-2</v>
      </c>
      <c r="AB1498" s="349" t="inlineStr">
        <is>
          <t>만점</t>
        </is>
      </c>
      <c r="AC1498" s="350" t="n">
        <v>0</v>
      </c>
      <c r="AD1498" s="349" t="inlineStr">
        <is>
          <t>만점</t>
        </is>
      </c>
      <c r="AE1498" s="364" t="n">
        <v>0</v>
      </c>
      <c r="AF1498" s="366" t="n">
        <v>0</v>
      </c>
      <c r="AG1498" s="363" t="n">
        <v>0</v>
      </c>
      <c r="AH1498" s="635" t="inlineStr"/>
      <c r="AL1498" s="487" t="inlineStr">
        <is>
          <t>충남대 인공지능학과</t>
        </is>
      </c>
      <c r="AM1498" s="477" t="inlineStr">
        <is>
          <t>자연</t>
        </is>
      </c>
      <c r="AN1498" s="637" t="n">
        <v>100</v>
      </c>
      <c r="AO1498" s="478" t="n">
        <v>-1570</v>
      </c>
      <c r="AP1498" s="463" t="n">
        <v>-1570</v>
      </c>
      <c r="AQ1498" s="479" t="n">
        <v>0</v>
      </c>
      <c r="AR1498" s="476" t="inlineStr">
        <is>
          <t>21.13 → 19.68</t>
        </is>
      </c>
      <c r="BA1498" s="313" t="inlineStr">
        <is>
          <t>통합인문654</t>
        </is>
      </c>
    </row>
    <row r="1499" ht="16.5" customHeight="1" s="671">
      <c r="B1499" s="367" t="inlineStr">
        <is>
          <t>21.16</t>
        </is>
      </c>
      <c r="C1499" s="351" t="inlineStr">
        <is>
          <t>45,917</t>
        </is>
      </c>
      <c r="D1499" s="727" t="n">
        <v>-1570</v>
      </c>
      <c r="E1499" s="352" t="inlineStr">
        <is>
          <t>350.34</t>
        </is>
      </c>
      <c r="F1499" s="341" t="n">
        <v>76.14</v>
      </c>
      <c r="G1499" s="355" t="inlineStr">
        <is>
          <t>350.63</t>
        </is>
      </c>
      <c r="H1499" s="356" t="inlineStr">
        <is>
          <t>356.20</t>
        </is>
      </c>
      <c r="I1499" s="354" t="inlineStr">
        <is>
          <t>제주대</t>
        </is>
      </c>
      <c r="J1499" s="340" t="inlineStr">
        <is>
          <t>윤리교육과</t>
        </is>
      </c>
      <c r="K1499" s="339" t="inlineStr">
        <is>
          <t>통합</t>
        </is>
      </c>
      <c r="L1499" s="357" t="n">
        <v>3</v>
      </c>
      <c r="M1499" s="358" t="inlineStr">
        <is>
          <t xml:space="preserve">799.1 / </t>
        </is>
      </c>
      <c r="N1499" s="359" t="n">
        <v>1000</v>
      </c>
      <c r="O1499" s="360" t="inlineStr">
        <is>
          <t>백분위</t>
        </is>
      </c>
      <c r="P1499" s="343" t="inlineStr">
        <is>
          <t>백분위</t>
        </is>
      </c>
      <c r="Q1499" s="342" t="inlineStr">
        <is>
          <t>2과목</t>
        </is>
      </c>
      <c r="R1499" s="344" t="n">
        <v>30</v>
      </c>
      <c r="S1499" s="345" t="n">
        <v>20</v>
      </c>
      <c r="T1499" s="362" t="n">
        <v>30</v>
      </c>
      <c r="U1499" s="361" t="n">
        <v>76.14</v>
      </c>
      <c r="V1499" s="346" t="n">
        <v>116.375</v>
      </c>
      <c r="W1499" s="348" t="n">
        <v>116.8348214285714</v>
      </c>
      <c r="X1499" s="347" t="n">
        <v>58.71</v>
      </c>
      <c r="Y1499" s="357" t="inlineStr"/>
      <c r="Z1499" s="365" t="inlineStr">
        <is>
          <t>3등급</t>
        </is>
      </c>
      <c r="AA1499" s="350" t="n">
        <v>180</v>
      </c>
      <c r="AB1499" s="349" t="inlineStr">
        <is>
          <t>만점</t>
        </is>
      </c>
      <c r="AC1499" s="350" t="n">
        <v>10</v>
      </c>
      <c r="AD1499" s="349" t="inlineStr">
        <is>
          <t>만점</t>
        </is>
      </c>
      <c r="AE1499" s="364" t="n">
        <v>0</v>
      </c>
      <c r="AF1499" s="366" t="n">
        <v>0</v>
      </c>
      <c r="AG1499" s="363" t="n">
        <v>0</v>
      </c>
      <c r="AH1499" s="635" t="inlineStr"/>
      <c r="AL1499" s="487" t="inlineStr">
        <is>
          <t>제주대 윤리교육과</t>
        </is>
      </c>
      <c r="AM1499" s="477" t="inlineStr">
        <is>
          <t>통합</t>
        </is>
      </c>
      <c r="AN1499" s="637" t="n">
        <v>100</v>
      </c>
      <c r="AO1499" s="478" t="n">
        <v>-1570</v>
      </c>
      <c r="AP1499" s="463" t="n">
        <v>-698</v>
      </c>
      <c r="AQ1499" s="479" t="n">
        <v>-872</v>
      </c>
      <c r="AR1499" s="476" t="inlineStr">
        <is>
          <t>21.16 → 20.12</t>
        </is>
      </c>
      <c r="BA1499" s="313" t="inlineStr">
        <is>
          <t>통합인문655</t>
        </is>
      </c>
    </row>
    <row r="1500" ht="16.5" customHeight="1" s="671">
      <c r="B1500" s="367" t="inlineStr">
        <is>
          <t>21.15</t>
        </is>
      </c>
      <c r="C1500" s="351" t="inlineStr">
        <is>
          <t>45,896</t>
        </is>
      </c>
      <c r="D1500" s="727" t="n">
        <v>-1570</v>
      </c>
      <c r="E1500" s="352" t="inlineStr">
        <is>
          <t>350.35</t>
        </is>
      </c>
      <c r="F1500" s="341" t="n">
        <v>76.14</v>
      </c>
      <c r="G1500" s="355" t="inlineStr">
        <is>
          <t>350.63</t>
        </is>
      </c>
      <c r="H1500" s="356" t="inlineStr">
        <is>
          <t>356.20</t>
        </is>
      </c>
      <c r="I1500" s="354" t="inlineStr">
        <is>
          <t>광운대</t>
        </is>
      </c>
      <c r="J1500" s="340" t="inlineStr">
        <is>
          <t>국제학부</t>
        </is>
      </c>
      <c r="K1500" s="339" t="inlineStr">
        <is>
          <t>통합</t>
        </is>
      </c>
      <c r="L1500" s="357" t="n">
        <v>6</v>
      </c>
      <c r="M1500" s="358" t="inlineStr">
        <is>
          <t xml:space="preserve">675.85 / </t>
        </is>
      </c>
      <c r="N1500" s="359" t="n">
        <v>1000</v>
      </c>
      <c r="O1500" s="360" t="inlineStr">
        <is>
          <t>표점</t>
        </is>
      </c>
      <c r="P1500" s="343" t="inlineStr">
        <is>
          <t>변표</t>
        </is>
      </c>
      <c r="Q1500" s="342" t="inlineStr">
        <is>
          <t>2과목</t>
        </is>
      </c>
      <c r="R1500" s="344" t="n">
        <v>30</v>
      </c>
      <c r="S1500" s="345" t="n">
        <v>25</v>
      </c>
      <c r="T1500" s="362" t="n">
        <v>25</v>
      </c>
      <c r="U1500" s="361" t="n">
        <v>76.14</v>
      </c>
      <c r="V1500" s="346" t="n">
        <v>116.3755664834635</v>
      </c>
      <c r="W1500" s="348" t="n">
        <v>116.83516536496</v>
      </c>
      <c r="X1500" s="347" t="n">
        <v>58.71</v>
      </c>
      <c r="Y1500" s="357" t="n">
        <v>58.9</v>
      </c>
      <c r="Z1500" s="365" t="inlineStr">
        <is>
          <t>2등급</t>
        </is>
      </c>
      <c r="AA1500" s="350" t="n">
        <v>198</v>
      </c>
      <c r="AB1500" s="349" t="inlineStr">
        <is>
          <t>만점</t>
        </is>
      </c>
      <c r="AC1500" s="350" t="n">
        <v>10</v>
      </c>
      <c r="AD1500" s="349" t="inlineStr">
        <is>
          <t>만점</t>
        </is>
      </c>
      <c r="AE1500" s="364" t="n">
        <v>0</v>
      </c>
      <c r="AF1500" s="366" t="n">
        <v>0</v>
      </c>
      <c r="AG1500" s="363" t="n">
        <v>0</v>
      </c>
      <c r="AH1500" s="635" t="inlineStr"/>
      <c r="AL1500" s="487" t="inlineStr">
        <is>
          <t>광운대 국제학부</t>
        </is>
      </c>
      <c r="AM1500" s="477" t="inlineStr">
        <is>
          <t>통합</t>
        </is>
      </c>
      <c r="AN1500" s="637" t="n">
        <v>100</v>
      </c>
      <c r="AO1500" s="478" t="n">
        <v>-1570</v>
      </c>
      <c r="AP1500" s="463" t="n">
        <v>-698</v>
      </c>
      <c r="AQ1500" s="479" t="n">
        <v>-872</v>
      </c>
      <c r="AR1500" s="476" t="inlineStr">
        <is>
          <t>21.16 → 20.12</t>
        </is>
      </c>
      <c r="BA1500" s="313" t="inlineStr">
        <is>
          <t>통합인문656</t>
        </is>
      </c>
    </row>
    <row r="1501" ht="16.5" customHeight="1" s="671">
      <c r="B1501" s="367" t="inlineStr">
        <is>
          <t>21.17</t>
        </is>
      </c>
      <c r="C1501" s="351" t="inlineStr">
        <is>
          <t>45,939</t>
        </is>
      </c>
      <c r="D1501" s="727" t="n">
        <v>-1570</v>
      </c>
      <c r="E1501" s="352" t="inlineStr">
        <is>
          <t>350.53</t>
        </is>
      </c>
      <c r="F1501" s="341" t="n">
        <v>76.13</v>
      </c>
      <c r="G1501" s="355" t="inlineStr">
        <is>
          <t>350.32</t>
        </is>
      </c>
      <c r="H1501" s="356" t="inlineStr">
        <is>
          <t>356.23</t>
        </is>
      </c>
      <c r="I1501" s="354" t="inlineStr">
        <is>
          <t>경기대</t>
        </is>
      </c>
      <c r="J1501" s="340" t="inlineStr">
        <is>
          <t>바이오융합학부</t>
        </is>
      </c>
      <c r="K1501" s="339" t="inlineStr">
        <is>
          <t>자연</t>
        </is>
      </c>
      <c r="L1501" s="357" t="n">
        <v>15</v>
      </c>
      <c r="M1501" s="358" t="inlineStr">
        <is>
          <t xml:space="preserve">80.5 / </t>
        </is>
      </c>
      <c r="N1501" s="359" t="n">
        <v>100</v>
      </c>
      <c r="O1501" s="360" t="inlineStr">
        <is>
          <t>백분위</t>
        </is>
      </c>
      <c r="P1501" s="343" t="inlineStr">
        <is>
          <t>백분위</t>
        </is>
      </c>
      <c r="Q1501" s="342" t="inlineStr">
        <is>
          <t>1과목</t>
        </is>
      </c>
      <c r="R1501" s="344" t="n">
        <v>30</v>
      </c>
      <c r="S1501" s="345" t="n">
        <v>35</v>
      </c>
      <c r="T1501" s="362" t="n">
        <v>15</v>
      </c>
      <c r="U1501" s="361" t="n">
        <v>76.13</v>
      </c>
      <c r="V1501" s="346" t="n">
        <v>116.3676470588235</v>
      </c>
      <c r="W1501" s="348" t="n">
        <v>116.8303571428571</v>
      </c>
      <c r="X1501" s="347" t="n">
        <v>58.56</v>
      </c>
      <c r="Y1501" s="357" t="inlineStr"/>
      <c r="Z1501" s="365" t="inlineStr">
        <is>
          <t>2등급</t>
        </is>
      </c>
      <c r="AA1501" s="350" t="n">
        <v>19.6</v>
      </c>
      <c r="AB1501" s="349" t="inlineStr">
        <is>
          <t>만점</t>
        </is>
      </c>
      <c r="AC1501" s="350" t="n">
        <v>0</v>
      </c>
      <c r="AD1501" s="349" t="inlineStr">
        <is>
          <t>만점</t>
        </is>
      </c>
      <c r="AE1501" s="364" t="n">
        <v>0</v>
      </c>
      <c r="AF1501" s="366" t="n">
        <v>0</v>
      </c>
      <c r="AG1501" s="363" t="n">
        <v>0</v>
      </c>
      <c r="AH1501" s="635" t="inlineStr"/>
      <c r="AL1501" s="487" t="inlineStr">
        <is>
          <t>경기대 바이오융합학부</t>
        </is>
      </c>
      <c r="AM1501" s="477" t="inlineStr">
        <is>
          <t>자연</t>
        </is>
      </c>
      <c r="AN1501" s="637" t="n">
        <v>100</v>
      </c>
      <c r="AO1501" s="478" t="n">
        <v>-1570</v>
      </c>
      <c r="AP1501" s="463" t="n">
        <v>-1570</v>
      </c>
      <c r="AQ1501" s="479" t="n">
        <v>0</v>
      </c>
      <c r="AR1501" s="476" t="inlineStr">
        <is>
          <t>21.17 → 19.72</t>
        </is>
      </c>
      <c r="BA1501" s="313" t="inlineStr">
        <is>
          <t>통합인문657</t>
        </is>
      </c>
    </row>
    <row r="1502" ht="16.5" customHeight="1" s="671">
      <c r="B1502" s="367" t="inlineStr">
        <is>
          <t>21.19</t>
        </is>
      </c>
      <c r="C1502" s="351" t="inlineStr">
        <is>
          <t>45,982</t>
        </is>
      </c>
      <c r="D1502" s="727" t="n">
        <v>-1570</v>
      </c>
      <c r="E1502" s="352" t="inlineStr"/>
      <c r="F1502" s="341" t="n">
        <v>76.11</v>
      </c>
      <c r="G1502" s="355" t="inlineStr">
        <is>
          <t>350.30</t>
        </is>
      </c>
      <c r="H1502" s="356" t="inlineStr">
        <is>
          <t>356.20</t>
        </is>
      </c>
      <c r="I1502" s="354" t="inlineStr">
        <is>
          <t>전남대</t>
        </is>
      </c>
      <c r="J1502" s="340" t="inlineStr">
        <is>
          <t>기계공학부</t>
        </is>
      </c>
      <c r="K1502" s="339" t="inlineStr">
        <is>
          <t>자연</t>
        </is>
      </c>
      <c r="L1502" s="357" t="n">
        <v>26</v>
      </c>
      <c r="M1502" s="358" t="inlineStr">
        <is>
          <t xml:space="preserve">869.464 / </t>
        </is>
      </c>
      <c r="N1502" s="359" t="n">
        <v>800</v>
      </c>
      <c r="O1502" s="360" t="inlineStr">
        <is>
          <t>표점/만점</t>
        </is>
      </c>
      <c r="P1502" s="343" t="inlineStr">
        <is>
          <t>표점/만점</t>
        </is>
      </c>
      <c r="Q1502" s="342" t="inlineStr">
        <is>
          <t>2과목</t>
        </is>
      </c>
      <c r="R1502" s="344" t="n">
        <v>30</v>
      </c>
      <c r="S1502" s="345" t="n">
        <v>40</v>
      </c>
      <c r="T1502" s="362" t="n">
        <v>30</v>
      </c>
      <c r="U1502" s="361" t="n">
        <v>76.11</v>
      </c>
      <c r="V1502" s="346" t="n">
        <v>116.3600396289304</v>
      </c>
      <c r="W1502" s="348" t="n">
        <v>116.8257383461363</v>
      </c>
      <c r="X1502" s="347" t="inlineStr">
        <is>
          <t>58.81/67.91</t>
        </is>
      </c>
      <c r="Y1502" s="357" t="inlineStr"/>
      <c r="Z1502" s="365" t="inlineStr">
        <is>
          <t>2등급</t>
        </is>
      </c>
      <c r="AA1502" s="350" t="n">
        <v>190</v>
      </c>
      <c r="AB1502" s="349" t="inlineStr">
        <is>
          <t>만점</t>
        </is>
      </c>
      <c r="AC1502" s="350" t="n">
        <v>10</v>
      </c>
      <c r="AD1502" s="349" t="inlineStr">
        <is>
          <t>만점</t>
        </is>
      </c>
      <c r="AE1502" s="364" t="n">
        <v>0</v>
      </c>
      <c r="AF1502" s="366" t="n">
        <v>0</v>
      </c>
      <c r="AG1502" s="363" t="n">
        <v>0</v>
      </c>
      <c r="AH1502" s="635" t="inlineStr"/>
      <c r="AL1502" s="487" t="inlineStr">
        <is>
          <t>전남대 기계공학부</t>
        </is>
      </c>
      <c r="AM1502" s="477" t="inlineStr">
        <is>
          <t>자연</t>
        </is>
      </c>
      <c r="AN1502" s="637" t="n">
        <v>100</v>
      </c>
      <c r="AO1502" s="478" t="n">
        <v>-1570</v>
      </c>
      <c r="AP1502" s="463" t="n">
        <v>-1570</v>
      </c>
      <c r="AQ1502" s="479" t="n">
        <v>0</v>
      </c>
      <c r="AR1502" s="476" t="inlineStr">
        <is>
          <t>21.19 → 19.74</t>
        </is>
      </c>
      <c r="BA1502" s="313" t="inlineStr">
        <is>
          <t>자연832</t>
        </is>
      </c>
    </row>
    <row r="1503" ht="16.5" customHeight="1" s="671">
      <c r="B1503" s="367" t="inlineStr">
        <is>
          <t>21.19</t>
        </is>
      </c>
      <c r="C1503" s="351" t="inlineStr">
        <is>
          <t>45,982</t>
        </is>
      </c>
      <c r="D1503" s="727" t="n">
        <v>-1570</v>
      </c>
      <c r="E1503" s="352" t="inlineStr"/>
      <c r="F1503" s="341" t="n">
        <v>76.11</v>
      </c>
      <c r="G1503" s="355" t="inlineStr">
        <is>
          <t>350.30</t>
        </is>
      </c>
      <c r="H1503" s="356" t="inlineStr">
        <is>
          <t>356.20</t>
        </is>
      </c>
      <c r="I1503" s="354" t="inlineStr">
        <is>
          <t>인천대</t>
        </is>
      </c>
      <c r="J1503" s="340" t="inlineStr">
        <is>
          <t>나노바이오공학전공</t>
        </is>
      </c>
      <c r="K1503" s="339" t="inlineStr">
        <is>
          <t>자연</t>
        </is>
      </c>
      <c r="L1503" s="357" t="n">
        <v>7</v>
      </c>
      <c r="M1503" s="358" t="inlineStr">
        <is>
          <t xml:space="preserve">783 / </t>
        </is>
      </c>
      <c r="N1503" s="359" t="n">
        <v>1000</v>
      </c>
      <c r="O1503" s="360" t="inlineStr">
        <is>
          <t>백분위</t>
        </is>
      </c>
      <c r="P1503" s="343" t="inlineStr">
        <is>
          <t>백분위</t>
        </is>
      </c>
      <c r="Q1503" s="342" t="inlineStr">
        <is>
          <t>2과목</t>
        </is>
      </c>
      <c r="R1503" s="344" t="n">
        <v>25</v>
      </c>
      <c r="S1503" s="345" t="n">
        <v>35</v>
      </c>
      <c r="T1503" s="362" t="n">
        <v>30</v>
      </c>
      <c r="U1503" s="361" t="n">
        <v>76.11</v>
      </c>
      <c r="V1503" s="346" t="n">
        <v>116.359477124183</v>
      </c>
      <c r="W1503" s="348" t="n">
        <v>116.8253968253968</v>
      </c>
      <c r="X1503" s="347" t="n">
        <v>58.56</v>
      </c>
      <c r="Y1503" s="357" t="inlineStr"/>
      <c r="Z1503" s="365" t="inlineStr">
        <is>
          <t>2등급</t>
        </is>
      </c>
      <c r="AA1503" s="350" t="n">
        <v>98</v>
      </c>
      <c r="AB1503" s="349" t="inlineStr">
        <is>
          <t>만점</t>
        </is>
      </c>
      <c r="AC1503" s="350" t="n">
        <v>0</v>
      </c>
      <c r="AD1503" s="349" t="inlineStr">
        <is>
          <t>만점</t>
        </is>
      </c>
      <c r="AE1503" s="364" t="n">
        <v>0</v>
      </c>
      <c r="AF1503" s="366" t="n">
        <v>0</v>
      </c>
      <c r="AG1503" s="363" t="n">
        <v>0</v>
      </c>
      <c r="AH1503" s="635" t="inlineStr"/>
      <c r="AL1503" s="487" t="inlineStr">
        <is>
          <t>인천대 나노바이오공학전공</t>
        </is>
      </c>
      <c r="AM1503" s="477" t="inlineStr">
        <is>
          <t>자연</t>
        </is>
      </c>
      <c r="AN1503" s="637" t="n">
        <v>100</v>
      </c>
      <c r="AO1503" s="478" t="n">
        <v>-1570</v>
      </c>
      <c r="AP1503" s="463" t="n">
        <v>-1570</v>
      </c>
      <c r="AQ1503" s="479" t="n">
        <v>0</v>
      </c>
      <c r="AR1503" s="476" t="inlineStr">
        <is>
          <t>21.19 → 19.74</t>
        </is>
      </c>
      <c r="BA1503" s="313" t="inlineStr">
        <is>
          <t>통합인문658</t>
        </is>
      </c>
    </row>
    <row r="1504" ht="16.5" customHeight="1" s="671">
      <c r="B1504" s="367" t="inlineStr">
        <is>
          <t>20.98</t>
        </is>
      </c>
      <c r="C1504" s="351" t="inlineStr">
        <is>
          <t>45,527</t>
        </is>
      </c>
      <c r="D1504" s="727" t="n">
        <v>-1570</v>
      </c>
      <c r="E1504" s="352" t="inlineStr"/>
      <c r="F1504" s="341" t="n">
        <v>76.08</v>
      </c>
      <c r="G1504" s="355" t="inlineStr">
        <is>
          <t>350.55</t>
        </is>
      </c>
      <c r="H1504" s="356" t="inlineStr">
        <is>
          <t>356.13</t>
        </is>
      </c>
      <c r="I1504" s="354" t="inlineStr">
        <is>
          <t>충남대</t>
        </is>
      </c>
      <c r="J1504" s="340" t="inlineStr">
        <is>
          <t>도시·자치융합학과</t>
        </is>
      </c>
      <c r="K1504" s="339" t="inlineStr">
        <is>
          <t>통합</t>
        </is>
      </c>
      <c r="L1504" s="357" t="n">
        <v>5</v>
      </c>
      <c r="M1504" s="358" t="inlineStr">
        <is>
          <t xml:space="preserve">173.16 / </t>
        </is>
      </c>
      <c r="N1504" s="359" t="n">
        <v>300</v>
      </c>
      <c r="O1504" s="360" t="inlineStr">
        <is>
          <t>표점</t>
        </is>
      </c>
      <c r="P1504" s="343" t="inlineStr">
        <is>
          <t>표점</t>
        </is>
      </c>
      <c r="Q1504" s="342" t="inlineStr">
        <is>
          <t>2과목</t>
        </is>
      </c>
      <c r="R1504" s="344" t="n">
        <v>45</v>
      </c>
      <c r="S1504" s="345" t="n">
        <v>25</v>
      </c>
      <c r="T1504" s="362" t="n">
        <v>30</v>
      </c>
      <c r="U1504" s="361" t="n">
        <v>76.08</v>
      </c>
      <c r="V1504" s="346" t="n">
        <v>116.3415531104849</v>
      </c>
      <c r="W1504" s="348" t="n">
        <v>116.8145143885087</v>
      </c>
      <c r="X1504" s="347" t="n">
        <v>58.7</v>
      </c>
      <c r="Y1504" s="357" t="inlineStr"/>
      <c r="Z1504" s="365" t="inlineStr">
        <is>
          <t>2등급</t>
        </is>
      </c>
      <c r="AA1504" s="350" t="n">
        <v>-2</v>
      </c>
      <c r="AB1504" s="349" t="inlineStr">
        <is>
          <t>만점</t>
        </is>
      </c>
      <c r="AC1504" s="350" t="n">
        <v>0</v>
      </c>
      <c r="AD1504" s="349" t="inlineStr">
        <is>
          <t>만점</t>
        </is>
      </c>
      <c r="AE1504" s="364" t="n">
        <v>0</v>
      </c>
      <c r="AF1504" s="366" t="n">
        <v>0</v>
      </c>
      <c r="AG1504" s="363" t="n">
        <v>0</v>
      </c>
      <c r="AH1504" s="635" t="inlineStr"/>
      <c r="AL1504" s="487" t="inlineStr">
        <is>
          <t>충남대 도시·자치융합학과</t>
        </is>
      </c>
      <c r="AM1504" s="477" t="inlineStr">
        <is>
          <t>통합</t>
        </is>
      </c>
      <c r="AN1504" s="637" t="n">
        <v>100</v>
      </c>
      <c r="AO1504" s="478" t="n">
        <v>-1570</v>
      </c>
      <c r="AP1504" s="463" t="n">
        <v>-697</v>
      </c>
      <c r="AQ1504" s="479" t="n">
        <v>-873</v>
      </c>
      <c r="AR1504" s="476" t="inlineStr">
        <is>
          <t>21.22 → 20.18</t>
        </is>
      </c>
      <c r="BA1504" s="313" t="inlineStr">
        <is>
          <t>통합인문659</t>
        </is>
      </c>
    </row>
    <row r="1505" ht="16.5" customHeight="1" s="671">
      <c r="B1505" s="367" t="inlineStr">
        <is>
          <t>21.24</t>
        </is>
      </c>
      <c r="C1505" s="351" t="inlineStr">
        <is>
          <t>46,091</t>
        </is>
      </c>
      <c r="D1505" s="727" t="n">
        <v>-1570</v>
      </c>
      <c r="E1505" s="352" t="inlineStr">
        <is>
          <t>350.23</t>
        </is>
      </c>
      <c r="F1505" s="341" t="n">
        <v>76.06</v>
      </c>
      <c r="G1505" s="355" t="inlineStr">
        <is>
          <t>350.52</t>
        </is>
      </c>
      <c r="H1505" s="356" t="inlineStr">
        <is>
          <t>356.10</t>
        </is>
      </c>
      <c r="I1505" s="354" t="inlineStr">
        <is>
          <t>경기대</t>
        </is>
      </c>
      <c r="J1505" s="340" t="inlineStr">
        <is>
          <t>소프트웨어경영대학(통합)</t>
        </is>
      </c>
      <c r="K1505" s="339" t="inlineStr">
        <is>
          <t>통합</t>
        </is>
      </c>
      <c r="L1505" s="357" t="n">
        <v>35</v>
      </c>
      <c r="M1505" s="358" t="inlineStr">
        <is>
          <t xml:space="preserve">80.45 / </t>
        </is>
      </c>
      <c r="N1505" s="359" t="n">
        <v>100</v>
      </c>
      <c r="O1505" s="360" t="inlineStr">
        <is>
          <t>백분위</t>
        </is>
      </c>
      <c r="P1505" s="343" t="inlineStr">
        <is>
          <t>백분위</t>
        </is>
      </c>
      <c r="Q1505" s="342" t="inlineStr">
        <is>
          <t>1과목</t>
        </is>
      </c>
      <c r="R1505" s="344" t="n">
        <v>35</v>
      </c>
      <c r="S1505" s="345" t="n">
        <v>30</v>
      </c>
      <c r="T1505" s="362" t="n">
        <v>15</v>
      </c>
      <c r="U1505" s="361" t="n">
        <v>76.06</v>
      </c>
      <c r="V1505" s="346" t="n">
        <v>116.3308823529412</v>
      </c>
      <c r="W1505" s="348" t="n">
        <v>116.8080357142857</v>
      </c>
      <c r="X1505" s="347" t="n">
        <v>58.69</v>
      </c>
      <c r="Y1505" s="357" t="inlineStr"/>
      <c r="Z1505" s="365" t="inlineStr">
        <is>
          <t>2등급</t>
        </is>
      </c>
      <c r="AA1505" s="350" t="n">
        <v>19.6</v>
      </c>
      <c r="AB1505" s="349" t="inlineStr">
        <is>
          <t>만점</t>
        </is>
      </c>
      <c r="AC1505" s="350" t="n">
        <v>0</v>
      </c>
      <c r="AD1505" s="349" t="inlineStr">
        <is>
          <t>만점</t>
        </is>
      </c>
      <c r="AE1505" s="364" t="n">
        <v>0</v>
      </c>
      <c r="AF1505" s="366" t="n">
        <v>0</v>
      </c>
      <c r="AG1505" s="363" t="n">
        <v>0</v>
      </c>
      <c r="AH1505" s="635" t="inlineStr"/>
      <c r="AL1505" s="487" t="inlineStr">
        <is>
          <t>경기대 소프트웨어경영대학(통합)</t>
        </is>
      </c>
      <c r="AM1505" s="477" t="inlineStr">
        <is>
          <t>통합</t>
        </is>
      </c>
      <c r="AN1505" s="637" t="n">
        <v>100</v>
      </c>
      <c r="AO1505" s="478" t="n">
        <v>-1570</v>
      </c>
      <c r="AP1505" s="463" t="n">
        <v>-697</v>
      </c>
      <c r="AQ1505" s="479" t="n">
        <v>-873</v>
      </c>
      <c r="AR1505" s="476" t="inlineStr">
        <is>
          <t>21.25 → 20.20</t>
        </is>
      </c>
      <c r="BA1505" s="313" t="inlineStr">
        <is>
          <t>통합인문660</t>
        </is>
      </c>
    </row>
    <row r="1506" ht="16.5" customHeight="1" s="671">
      <c r="B1506" s="367" t="inlineStr">
        <is>
          <t>21.25</t>
        </is>
      </c>
      <c r="C1506" s="351" t="inlineStr">
        <is>
          <t>46,113</t>
        </is>
      </c>
      <c r="D1506" s="727" t="n">
        <v>-1570</v>
      </c>
      <c r="E1506" s="352" t="inlineStr"/>
      <c r="F1506" s="341" t="n">
        <v>76.06</v>
      </c>
      <c r="G1506" s="355" t="inlineStr">
        <is>
          <t>350.22</t>
        </is>
      </c>
      <c r="H1506" s="356" t="inlineStr">
        <is>
          <t>356.13</t>
        </is>
      </c>
      <c r="I1506" s="354" t="inlineStr">
        <is>
          <t>경기대</t>
        </is>
      </c>
      <c r="J1506" s="340" t="inlineStr">
        <is>
          <t>기계시스템공학과</t>
        </is>
      </c>
      <c r="K1506" s="339" t="inlineStr">
        <is>
          <t>자연</t>
        </is>
      </c>
      <c r="L1506" s="357" t="n">
        <v>11</v>
      </c>
      <c r="M1506" s="358" t="inlineStr">
        <is>
          <t xml:space="preserve">80.45 / </t>
        </is>
      </c>
      <c r="N1506" s="359" t="n">
        <v>100</v>
      </c>
      <c r="O1506" s="360" t="inlineStr">
        <is>
          <t>백분위</t>
        </is>
      </c>
      <c r="P1506" s="343" t="inlineStr">
        <is>
          <t>백분위</t>
        </is>
      </c>
      <c r="Q1506" s="342" t="inlineStr">
        <is>
          <t>1과목</t>
        </is>
      </c>
      <c r="R1506" s="344" t="n">
        <v>30</v>
      </c>
      <c r="S1506" s="345" t="n">
        <v>35</v>
      </c>
      <c r="T1506" s="362" t="n">
        <v>15</v>
      </c>
      <c r="U1506" s="361" t="n">
        <v>76.06</v>
      </c>
      <c r="V1506" s="346" t="n">
        <v>116.3308823529412</v>
      </c>
      <c r="W1506" s="348" t="n">
        <v>116.8080357142857</v>
      </c>
      <c r="X1506" s="347" t="n">
        <v>58.54</v>
      </c>
      <c r="Y1506" s="357" t="inlineStr"/>
      <c r="Z1506" s="365" t="inlineStr">
        <is>
          <t>2등급</t>
        </is>
      </c>
      <c r="AA1506" s="350" t="n">
        <v>19.6</v>
      </c>
      <c r="AB1506" s="349" t="inlineStr">
        <is>
          <t>만점</t>
        </is>
      </c>
      <c r="AC1506" s="350" t="n">
        <v>0</v>
      </c>
      <c r="AD1506" s="349" t="inlineStr">
        <is>
          <t>만점</t>
        </is>
      </c>
      <c r="AE1506" s="364" t="n">
        <v>0</v>
      </c>
      <c r="AF1506" s="366" t="n">
        <v>0</v>
      </c>
      <c r="AG1506" s="363" t="n">
        <v>0</v>
      </c>
      <c r="AH1506" s="635" t="inlineStr"/>
      <c r="AL1506" s="487" t="inlineStr">
        <is>
          <t>경기대 기계시스템공학과</t>
        </is>
      </c>
      <c r="AM1506" s="477" t="inlineStr">
        <is>
          <t>자연</t>
        </is>
      </c>
      <c r="AN1506" s="637" t="n">
        <v>100</v>
      </c>
      <c r="AO1506" s="478" t="n">
        <v>-1570</v>
      </c>
      <c r="AP1506" s="463" t="n">
        <v>-1570</v>
      </c>
      <c r="AQ1506" s="479" t="n">
        <v>0</v>
      </c>
      <c r="AR1506" s="476" t="inlineStr">
        <is>
          <t>21.25 → 19.80</t>
        </is>
      </c>
      <c r="BA1506" s="313" t="inlineStr">
        <is>
          <t>자연833</t>
        </is>
      </c>
    </row>
    <row r="1507" ht="16.5" customHeight="1" s="671">
      <c r="B1507" s="367" t="inlineStr">
        <is>
          <t>21.25</t>
        </is>
      </c>
      <c r="C1507" s="351" t="inlineStr">
        <is>
          <t>46,113</t>
        </is>
      </c>
      <c r="D1507" s="727" t="n">
        <v>-1570</v>
      </c>
      <c r="E1507" s="352" t="inlineStr">
        <is>
          <t>350.21</t>
        </is>
      </c>
      <c r="F1507" s="341" t="n">
        <v>76.06</v>
      </c>
      <c r="G1507" s="355" t="inlineStr">
        <is>
          <t>350.51</t>
        </is>
      </c>
      <c r="H1507" s="356" t="inlineStr">
        <is>
          <t>356.09</t>
        </is>
      </c>
      <c r="I1507" s="354" t="inlineStr">
        <is>
          <t>인천대</t>
        </is>
      </c>
      <c r="J1507" s="340" t="inlineStr">
        <is>
          <t>국어교육과</t>
        </is>
      </c>
      <c r="K1507" s="339" t="inlineStr">
        <is>
          <t>통합</t>
        </is>
      </c>
      <c r="L1507" s="357" t="n">
        <v>6</v>
      </c>
      <c r="M1507" s="358" t="inlineStr">
        <is>
          <t xml:space="preserve">782.5 / </t>
        </is>
      </c>
      <c r="N1507" s="359" t="n">
        <v>1000</v>
      </c>
      <c r="O1507" s="360" t="inlineStr">
        <is>
          <t>백분위</t>
        </is>
      </c>
      <c r="P1507" s="343" t="inlineStr">
        <is>
          <t>백분위</t>
        </is>
      </c>
      <c r="Q1507" s="342" t="inlineStr">
        <is>
          <t>2과목</t>
        </is>
      </c>
      <c r="R1507" s="344" t="n">
        <v>35</v>
      </c>
      <c r="S1507" s="345" t="n">
        <v>30</v>
      </c>
      <c r="T1507" s="362" t="n">
        <v>25</v>
      </c>
      <c r="U1507" s="361" t="n">
        <v>76.06</v>
      </c>
      <c r="V1507" s="346" t="n">
        <v>116.3267973856209</v>
      </c>
      <c r="W1507" s="348" t="n">
        <v>116.8055555555556</v>
      </c>
      <c r="X1507" s="347" t="n">
        <v>58.69</v>
      </c>
      <c r="Y1507" s="357" t="inlineStr"/>
      <c r="Z1507" s="365" t="inlineStr">
        <is>
          <t>2등급</t>
        </is>
      </c>
      <c r="AA1507" s="350" t="n">
        <v>98</v>
      </c>
      <c r="AB1507" s="349" t="inlineStr">
        <is>
          <t>만점</t>
        </is>
      </c>
      <c r="AC1507" s="350" t="n">
        <v>0</v>
      </c>
      <c r="AD1507" s="349" t="inlineStr">
        <is>
          <t>만점</t>
        </is>
      </c>
      <c r="AE1507" s="364" t="n">
        <v>0</v>
      </c>
      <c r="AF1507" s="366" t="n">
        <v>0</v>
      </c>
      <c r="AG1507" s="363" t="n">
        <v>0</v>
      </c>
      <c r="AH1507" s="635" t="inlineStr"/>
      <c r="AL1507" s="487" t="inlineStr">
        <is>
          <t>인천대 국어교육과</t>
        </is>
      </c>
      <c r="AM1507" s="477" t="inlineStr">
        <is>
          <t>통합</t>
        </is>
      </c>
      <c r="AN1507" s="637" t="n">
        <v>100</v>
      </c>
      <c r="AO1507" s="478" t="n">
        <v>-1570</v>
      </c>
      <c r="AP1507" s="463" t="n">
        <v>-697</v>
      </c>
      <c r="AQ1507" s="479" t="n">
        <v>-873</v>
      </c>
      <c r="AR1507" s="476" t="inlineStr">
        <is>
          <t>21.25 → 20.21</t>
        </is>
      </c>
      <c r="BA1507" s="313" t="inlineStr">
        <is>
          <t>통합인문661</t>
        </is>
      </c>
    </row>
    <row r="1508" ht="16.5" customHeight="1" s="671">
      <c r="B1508" s="367" t="inlineStr">
        <is>
          <t>21.29</t>
        </is>
      </c>
      <c r="C1508" s="351" t="inlineStr">
        <is>
          <t>46,199</t>
        </is>
      </c>
      <c r="D1508" s="727" t="n">
        <v>-1570</v>
      </c>
      <c r="E1508" s="352" t="inlineStr"/>
      <c r="F1508" s="341" t="n">
        <v>76.02</v>
      </c>
      <c r="G1508" s="355" t="inlineStr">
        <is>
          <t>350.17</t>
        </is>
      </c>
      <c r="H1508" s="356" t="inlineStr">
        <is>
          <t>356.06</t>
        </is>
      </c>
      <c r="I1508" s="354" t="inlineStr">
        <is>
          <t>충남대</t>
        </is>
      </c>
      <c r="J1508" s="340" t="inlineStr">
        <is>
          <t>항공우주공학과</t>
        </is>
      </c>
      <c r="K1508" s="339" t="inlineStr">
        <is>
          <t>자연</t>
        </is>
      </c>
      <c r="L1508" s="357" t="n">
        <v>8</v>
      </c>
      <c r="M1508" s="358" t="inlineStr">
        <is>
          <t xml:space="preserve">173.13 / </t>
        </is>
      </c>
      <c r="N1508" s="359" t="n">
        <v>300</v>
      </c>
      <c r="O1508" s="360" t="inlineStr">
        <is>
          <t>표점</t>
        </is>
      </c>
      <c r="P1508" s="343" t="inlineStr">
        <is>
          <t>표점</t>
        </is>
      </c>
      <c r="Q1508" s="342" t="inlineStr">
        <is>
          <t>2과목</t>
        </is>
      </c>
      <c r="R1508" s="344" t="n">
        <v>25</v>
      </c>
      <c r="S1508" s="345" t="n">
        <v>45</v>
      </c>
      <c r="T1508" s="362" t="n">
        <v>30</v>
      </c>
      <c r="U1508" s="361" t="n">
        <v>76.02</v>
      </c>
      <c r="V1508" s="346" t="n">
        <v>116.3076419691437</v>
      </c>
      <c r="W1508" s="348" t="n">
        <v>116.7939254812658</v>
      </c>
      <c r="X1508" s="347" t="n">
        <v>58.53</v>
      </c>
      <c r="Y1508" s="357" t="inlineStr"/>
      <c r="Z1508" s="365" t="inlineStr">
        <is>
          <t>2등급</t>
        </is>
      </c>
      <c r="AA1508" s="350" t="n">
        <v>-2</v>
      </c>
      <c r="AB1508" s="349" t="inlineStr">
        <is>
          <t>만점</t>
        </is>
      </c>
      <c r="AC1508" s="350" t="n">
        <v>0</v>
      </c>
      <c r="AD1508" s="349" t="inlineStr">
        <is>
          <t>만점</t>
        </is>
      </c>
      <c r="AE1508" s="364" t="n">
        <v>0</v>
      </c>
      <c r="AF1508" s="366" t="n">
        <v>0</v>
      </c>
      <c r="AG1508" s="363" t="n">
        <v>0</v>
      </c>
      <c r="AH1508" s="635" t="inlineStr"/>
      <c r="AL1508" s="487" t="inlineStr">
        <is>
          <t>충남대 항공우주공학과</t>
        </is>
      </c>
      <c r="AM1508" s="477" t="inlineStr">
        <is>
          <t>자연</t>
        </is>
      </c>
      <c r="AN1508" s="637" t="n">
        <v>100</v>
      </c>
      <c r="AO1508" s="478" t="n">
        <v>-1570</v>
      </c>
      <c r="AP1508" s="463" t="n">
        <v>-1570</v>
      </c>
      <c r="AQ1508" s="479" t="n">
        <v>0</v>
      </c>
      <c r="AR1508" s="476" t="inlineStr">
        <is>
          <t>21.29 → 19.84</t>
        </is>
      </c>
      <c r="BA1508" s="313" t="inlineStr">
        <is>
          <t>통합인문662</t>
        </is>
      </c>
    </row>
    <row r="1509" ht="16.5" customHeight="1" s="671">
      <c r="B1509" s="367" t="inlineStr">
        <is>
          <t>21.29</t>
        </is>
      </c>
      <c r="C1509" s="351" t="inlineStr">
        <is>
          <t>46,199</t>
        </is>
      </c>
      <c r="D1509" s="727" t="n">
        <v>-1570</v>
      </c>
      <c r="E1509" s="352" t="inlineStr"/>
      <c r="F1509" s="341" t="n">
        <v>76.02</v>
      </c>
      <c r="G1509" s="355" t="inlineStr">
        <is>
          <t>350.17</t>
        </is>
      </c>
      <c r="H1509" s="356" t="inlineStr">
        <is>
          <t>356.06</t>
        </is>
      </c>
      <c r="I1509" s="354" t="inlineStr">
        <is>
          <t>경북대</t>
        </is>
      </c>
      <c r="J1509" s="340" t="inlineStr">
        <is>
          <t>섬유시스템공학과</t>
        </is>
      </c>
      <c r="K1509" s="339" t="inlineStr">
        <is>
          <t>자연</t>
        </is>
      </c>
      <c r="L1509" s="357" t="n">
        <v>5</v>
      </c>
      <c r="M1509" s="358" t="inlineStr">
        <is>
          <t xml:space="preserve">642.22 / </t>
        </is>
      </c>
      <c r="N1509" s="359" t="n">
        <v>1000</v>
      </c>
      <c r="O1509" s="360" t="inlineStr">
        <is>
          <t>표점</t>
        </is>
      </c>
      <c r="P1509" s="343" t="inlineStr">
        <is>
          <t>변표</t>
        </is>
      </c>
      <c r="Q1509" s="342" t="inlineStr">
        <is>
          <t>2과목</t>
        </is>
      </c>
      <c r="R1509" s="344" t="n">
        <v>25</v>
      </c>
      <c r="S1509" s="345" t="n">
        <v>38</v>
      </c>
      <c r="T1509" s="362" t="n">
        <v>25</v>
      </c>
      <c r="U1509" s="361" t="n">
        <v>76.02</v>
      </c>
      <c r="V1509" s="346" t="n">
        <v>116.3080856945404</v>
      </c>
      <c r="W1509" s="348" t="n">
        <v>116.794194885971</v>
      </c>
      <c r="X1509" s="347" t="n">
        <v>58.53</v>
      </c>
      <c r="Y1509" s="357" t="n">
        <v>58.64</v>
      </c>
      <c r="Z1509" s="365" t="inlineStr">
        <is>
          <t>2등급</t>
        </is>
      </c>
      <c r="AA1509" s="350" t="n">
        <v>121.25</v>
      </c>
      <c r="AB1509" s="349" t="inlineStr">
        <is>
          <t>만점</t>
        </is>
      </c>
      <c r="AC1509" s="350" t="n">
        <v>10</v>
      </c>
      <c r="AD1509" s="349" t="inlineStr">
        <is>
          <t>만점</t>
        </is>
      </c>
      <c r="AE1509" s="364" t="n">
        <v>0</v>
      </c>
      <c r="AF1509" s="366" t="n">
        <v>0</v>
      </c>
      <c r="AG1509" s="363" t="n">
        <v>0</v>
      </c>
      <c r="AH1509" s="635" t="inlineStr"/>
      <c r="AL1509" s="487" t="inlineStr">
        <is>
          <t>경북대 섬유시스템공학과</t>
        </is>
      </c>
      <c r="AM1509" s="477" t="inlineStr">
        <is>
          <t>자연</t>
        </is>
      </c>
      <c r="AN1509" s="637" t="n">
        <v>100</v>
      </c>
      <c r="AO1509" s="478" t="n">
        <v>-1570</v>
      </c>
      <c r="AP1509" s="463" t="n">
        <v>-1570</v>
      </c>
      <c r="AQ1509" s="479" t="n">
        <v>0</v>
      </c>
      <c r="AR1509" s="476" t="inlineStr">
        <is>
          <t>21.29 → 19.84</t>
        </is>
      </c>
      <c r="BA1509" s="313" t="inlineStr">
        <is>
          <t>통합인문663</t>
        </is>
      </c>
    </row>
    <row r="1510" ht="16.5" customHeight="1" s="671">
      <c r="B1510" s="367" t="inlineStr">
        <is>
          <t>21.31</t>
        </is>
      </c>
      <c r="C1510" s="351" t="inlineStr">
        <is>
          <t>46,243</t>
        </is>
      </c>
      <c r="D1510" s="727" t="n">
        <v>-1570</v>
      </c>
      <c r="E1510" s="352" t="inlineStr"/>
      <c r="F1510" s="341" t="n">
        <v>76</v>
      </c>
      <c r="G1510" s="355" t="inlineStr">
        <is>
          <t>350.14</t>
        </is>
      </c>
      <c r="H1510" s="356" t="inlineStr">
        <is>
          <t>356.03</t>
        </is>
      </c>
      <c r="I1510" s="354" t="inlineStr">
        <is>
          <t>광운대</t>
        </is>
      </c>
      <c r="J1510" s="340" t="inlineStr">
        <is>
          <t>전자통신공학과</t>
        </is>
      </c>
      <c r="K1510" s="339" t="inlineStr">
        <is>
          <t>자연</t>
        </is>
      </c>
      <c r="L1510" s="357" t="n">
        <v>9</v>
      </c>
      <c r="M1510" s="358" t="inlineStr">
        <is>
          <t xml:space="preserve">689.29 / </t>
        </is>
      </c>
      <c r="N1510" s="359" t="n">
        <v>1000</v>
      </c>
      <c r="O1510" s="360" t="inlineStr">
        <is>
          <t>표점</t>
        </is>
      </c>
      <c r="P1510" s="343" t="inlineStr">
        <is>
          <t>변표</t>
        </is>
      </c>
      <c r="Q1510" s="342" t="inlineStr">
        <is>
          <t>2과목</t>
        </is>
      </c>
      <c r="R1510" s="344" t="n">
        <v>20</v>
      </c>
      <c r="S1510" s="345" t="n">
        <v>35</v>
      </c>
      <c r="T1510" s="362" t="n">
        <v>25</v>
      </c>
      <c r="U1510" s="361" t="n">
        <v>76</v>
      </c>
      <c r="V1510" s="346" t="n">
        <v>116.29643858374</v>
      </c>
      <c r="W1510" s="348" t="n">
        <v>116.7871234258421</v>
      </c>
      <c r="X1510" s="347" t="n">
        <v>58.53</v>
      </c>
      <c r="Y1510" s="357" t="n">
        <v>58.85</v>
      </c>
      <c r="Z1510" s="365" t="inlineStr">
        <is>
          <t>2등급</t>
        </is>
      </c>
      <c r="AA1510" s="350" t="n">
        <v>198</v>
      </c>
      <c r="AB1510" s="349" t="inlineStr">
        <is>
          <t>만점</t>
        </is>
      </c>
      <c r="AC1510" s="350" t="n">
        <v>10</v>
      </c>
      <c r="AD1510" s="349" t="inlineStr">
        <is>
          <t>만점</t>
        </is>
      </c>
      <c r="AE1510" s="364" t="n">
        <v>0</v>
      </c>
      <c r="AF1510" s="366" t="n">
        <v>13.488</v>
      </c>
      <c r="AG1510" s="363" t="n">
        <v>0</v>
      </c>
      <c r="AH1510" s="635" t="inlineStr">
        <is>
          <t xml:space="preserve"> 미기3%과3%</t>
        </is>
      </c>
      <c r="AL1510" s="487" t="inlineStr">
        <is>
          <t>광운대 전자통신공학과</t>
        </is>
      </c>
      <c r="AM1510" s="477" t="inlineStr">
        <is>
          <t>자연</t>
        </is>
      </c>
      <c r="AN1510" s="637" t="n">
        <v>100</v>
      </c>
      <c r="AO1510" s="478" t="n">
        <v>-1570</v>
      </c>
      <c r="AP1510" s="463" t="n">
        <v>-1570</v>
      </c>
      <c r="AQ1510" s="479" t="n">
        <v>0</v>
      </c>
      <c r="AR1510" s="476" t="inlineStr">
        <is>
          <t>21.32 → 19.87</t>
        </is>
      </c>
      <c r="BA1510" s="313" t="inlineStr">
        <is>
          <t>자연834</t>
        </is>
      </c>
    </row>
    <row r="1511" ht="16.5" customHeight="1" s="671">
      <c r="B1511" s="367" t="inlineStr">
        <is>
          <t>21.34</t>
        </is>
      </c>
      <c r="C1511" s="351" t="inlineStr">
        <is>
          <t>46,308</t>
        </is>
      </c>
      <c r="D1511" s="727" t="n">
        <v>-1570</v>
      </c>
      <c r="E1511" s="352" t="inlineStr"/>
      <c r="F1511" s="341" t="n">
        <v>75.98999999999999</v>
      </c>
      <c r="G1511" s="355" t="inlineStr">
        <is>
          <t>350.11</t>
        </is>
      </c>
      <c r="H1511" s="356" t="inlineStr">
        <is>
          <t>355.99</t>
        </is>
      </c>
      <c r="I1511" s="354" t="inlineStr">
        <is>
          <t>한국외국어대</t>
        </is>
      </c>
      <c r="J1511" s="340" t="inlineStr">
        <is>
          <t>AI데이터융합학부</t>
        </is>
      </c>
      <c r="K1511" s="339" t="inlineStr">
        <is>
          <t>자연</t>
        </is>
      </c>
      <c r="L1511" s="357" t="n">
        <v>17</v>
      </c>
      <c r="M1511" s="358" t="inlineStr">
        <is>
          <t xml:space="preserve">607.4 / </t>
        </is>
      </c>
      <c r="N1511" s="359" t="n">
        <v>700</v>
      </c>
      <c r="O1511" s="360" t="inlineStr">
        <is>
          <t>표점/만점</t>
        </is>
      </c>
      <c r="P1511" s="343" t="inlineStr">
        <is>
          <t>변표/만점</t>
        </is>
      </c>
      <c r="Q1511" s="342" t="inlineStr">
        <is>
          <t>2과목</t>
        </is>
      </c>
      <c r="R1511" s="344" t="n">
        <v>20</v>
      </c>
      <c r="S1511" s="345" t="n">
        <v>35</v>
      </c>
      <c r="T1511" s="362" t="n">
        <v>30</v>
      </c>
      <c r="U1511" s="361" t="n">
        <v>75.98999999999999</v>
      </c>
      <c r="V1511" s="346" t="n">
        <v>116.2868578886955</v>
      </c>
      <c r="W1511" s="348" t="n">
        <v>116.7813065752794</v>
      </c>
      <c r="X1511" s="347" t="n">
        <v>58.52</v>
      </c>
      <c r="Y1511" s="357" t="n">
        <v>60.47</v>
      </c>
      <c r="Z1511" s="365" t="inlineStr">
        <is>
          <t>2등급</t>
        </is>
      </c>
      <c r="AA1511" s="350" t="n">
        <v>104.5</v>
      </c>
      <c r="AB1511" s="349" t="inlineStr">
        <is>
          <t>만점</t>
        </is>
      </c>
      <c r="AC1511" s="350" t="n">
        <v>0</v>
      </c>
      <c r="AD1511" s="349" t="inlineStr">
        <is>
          <t>만점</t>
        </is>
      </c>
      <c r="AE1511" s="364" t="n">
        <v>0</v>
      </c>
      <c r="AF1511" s="366" t="n">
        <v>0</v>
      </c>
      <c r="AG1511" s="363" t="n">
        <v>0</v>
      </c>
      <c r="AH1511" s="635" t="inlineStr"/>
      <c r="AL1511" s="487" t="inlineStr">
        <is>
          <t>한국외국어대 AI데이터융합학부</t>
        </is>
      </c>
      <c r="AM1511" s="477" t="inlineStr">
        <is>
          <t>자연</t>
        </is>
      </c>
      <c r="AN1511" s="637" t="n">
        <v>100</v>
      </c>
      <c r="AO1511" s="478" t="n">
        <v>-1570</v>
      </c>
      <c r="AP1511" s="463" t="n">
        <v>-1570</v>
      </c>
      <c r="AQ1511" s="479" t="n">
        <v>0</v>
      </c>
      <c r="AR1511" s="476" t="inlineStr">
        <is>
          <t>21.34 → 19.89</t>
        </is>
      </c>
      <c r="BA1511" s="313" t="inlineStr">
        <is>
          <t>자연835</t>
        </is>
      </c>
    </row>
    <row r="1512" ht="16.5" customHeight="1" s="671">
      <c r="B1512" s="367" t="inlineStr">
        <is>
          <t>21.35</t>
        </is>
      </c>
      <c r="C1512" s="351" t="inlineStr">
        <is>
          <t>46,330</t>
        </is>
      </c>
      <c r="D1512" s="727" t="n">
        <v>-1570</v>
      </c>
      <c r="E1512" s="352" t="inlineStr"/>
      <c r="F1512" s="341" t="n">
        <v>75.98</v>
      </c>
      <c r="G1512" s="355" t="inlineStr">
        <is>
          <t>350.09</t>
        </is>
      </c>
      <c r="H1512" s="356" t="inlineStr">
        <is>
          <t>355.97</t>
        </is>
      </c>
      <c r="I1512" s="354" t="inlineStr">
        <is>
          <t>부산대</t>
        </is>
      </c>
      <c r="J1512" s="340" t="inlineStr">
        <is>
          <t>지구과학교육과</t>
        </is>
      </c>
      <c r="K1512" s="339" t="inlineStr">
        <is>
          <t>자연</t>
        </is>
      </c>
      <c r="L1512" s="357" t="n">
        <v>11</v>
      </c>
      <c r="M1512" s="358" t="inlineStr">
        <is>
          <t xml:space="preserve">675 / </t>
        </is>
      </c>
      <c r="N1512" s="359" t="n">
        <v>1000</v>
      </c>
      <c r="O1512" s="360" t="inlineStr">
        <is>
          <t>표점</t>
        </is>
      </c>
      <c r="P1512" s="343" t="inlineStr">
        <is>
          <t>표점</t>
        </is>
      </c>
      <c r="Q1512" s="342" t="inlineStr">
        <is>
          <t>2과목</t>
        </is>
      </c>
      <c r="R1512" s="344" t="n">
        <v>20</v>
      </c>
      <c r="S1512" s="345" t="n">
        <v>30</v>
      </c>
      <c r="T1512" s="362" t="n">
        <v>30</v>
      </c>
      <c r="U1512" s="361" t="n">
        <v>75.98</v>
      </c>
      <c r="V1512" s="346" t="n">
        <v>116.2795867129245</v>
      </c>
      <c r="W1512" s="348" t="n">
        <v>116.776891932847</v>
      </c>
      <c r="X1512" s="347" t="n">
        <v>58.52</v>
      </c>
      <c r="Y1512" s="357" t="inlineStr"/>
      <c r="Z1512" s="365" t="inlineStr">
        <is>
          <t>2등급</t>
        </is>
      </c>
      <c r="AA1512" s="350" t="n">
        <v>198</v>
      </c>
      <c r="AB1512" s="349" t="inlineStr">
        <is>
          <t>만점</t>
        </is>
      </c>
      <c r="AC1512" s="350" t="n">
        <v>10</v>
      </c>
      <c r="AD1512" s="349" t="inlineStr">
        <is>
          <t>만점</t>
        </is>
      </c>
      <c r="AE1512" s="364" t="n">
        <v>0</v>
      </c>
      <c r="AF1512" s="366" t="n">
        <v>0</v>
      </c>
      <c r="AG1512" s="363" t="n">
        <v>0</v>
      </c>
      <c r="AH1512" s="635" t="inlineStr"/>
      <c r="AL1512" s="487" t="inlineStr">
        <is>
          <t>부산대 지구과학교육과</t>
        </is>
      </c>
      <c r="AM1512" s="477" t="inlineStr">
        <is>
          <t>자연</t>
        </is>
      </c>
      <c r="AN1512" s="637" t="n">
        <v>100</v>
      </c>
      <c r="AO1512" s="478" t="n">
        <v>-1570</v>
      </c>
      <c r="AP1512" s="463" t="n">
        <v>-1570</v>
      </c>
      <c r="AQ1512" s="479" t="n">
        <v>0</v>
      </c>
      <c r="AR1512" s="476" t="inlineStr">
        <is>
          <t>21.36 → 19.91</t>
        </is>
      </c>
      <c r="BA1512" s="313" t="inlineStr">
        <is>
          <t>자연836</t>
        </is>
      </c>
    </row>
    <row r="1513" ht="16.5" customHeight="1" s="671">
      <c r="B1513" s="367" t="inlineStr">
        <is>
          <t>21.35</t>
        </is>
      </c>
      <c r="C1513" s="351" t="inlineStr">
        <is>
          <t>46,330</t>
        </is>
      </c>
      <c r="D1513" s="727" t="n">
        <v>-1570</v>
      </c>
      <c r="E1513" s="352" t="inlineStr">
        <is>
          <t>350.09</t>
        </is>
      </c>
      <c r="F1513" s="341" t="n">
        <v>75.97</v>
      </c>
      <c r="G1513" s="355" t="inlineStr">
        <is>
          <t>350.38</t>
        </is>
      </c>
      <c r="H1513" s="356" t="inlineStr">
        <is>
          <t>355.96</t>
        </is>
      </c>
      <c r="I1513" s="354" t="inlineStr">
        <is>
          <t>인천대</t>
        </is>
      </c>
      <c r="J1513" s="340" t="inlineStr">
        <is>
          <t>행정학과</t>
        </is>
      </c>
      <c r="K1513" s="339" t="inlineStr">
        <is>
          <t>통합</t>
        </is>
      </c>
      <c r="L1513" s="357" t="n">
        <v>8</v>
      </c>
      <c r="M1513" s="358" t="inlineStr">
        <is>
          <t xml:space="preserve">781.75 / </t>
        </is>
      </c>
      <c r="N1513" s="359" t="n">
        <v>1000</v>
      </c>
      <c r="O1513" s="360" t="inlineStr">
        <is>
          <t>백분위</t>
        </is>
      </c>
      <c r="P1513" s="343" t="inlineStr">
        <is>
          <t>백분위</t>
        </is>
      </c>
      <c r="Q1513" s="342" t="inlineStr">
        <is>
          <t>2과목</t>
        </is>
      </c>
      <c r="R1513" s="344" t="n">
        <v>35</v>
      </c>
      <c r="S1513" s="345" t="n">
        <v>30</v>
      </c>
      <c r="T1513" s="362" t="n">
        <v>25</v>
      </c>
      <c r="U1513" s="361" t="n">
        <v>75.97</v>
      </c>
      <c r="V1513" s="346" t="n">
        <v>116.2777777777778</v>
      </c>
      <c r="W1513" s="348" t="n">
        <v>116.7757936507937</v>
      </c>
      <c r="X1513" s="347" t="n">
        <v>58.66</v>
      </c>
      <c r="Y1513" s="357" t="inlineStr"/>
      <c r="Z1513" s="365" t="inlineStr">
        <is>
          <t>2등급</t>
        </is>
      </c>
      <c r="AA1513" s="350" t="n">
        <v>98</v>
      </c>
      <c r="AB1513" s="349" t="inlineStr">
        <is>
          <t>만점</t>
        </is>
      </c>
      <c r="AC1513" s="350" t="n">
        <v>0</v>
      </c>
      <c r="AD1513" s="349" t="inlineStr">
        <is>
          <t>만점</t>
        </is>
      </c>
      <c r="AE1513" s="364" t="n">
        <v>0</v>
      </c>
      <c r="AF1513" s="366" t="n">
        <v>0</v>
      </c>
      <c r="AG1513" s="363" t="n">
        <v>0</v>
      </c>
      <c r="AH1513" s="635" t="inlineStr"/>
      <c r="AL1513" s="487" t="inlineStr">
        <is>
          <t>인천대 행정학과</t>
        </is>
      </c>
      <c r="AM1513" s="477" t="inlineStr">
        <is>
          <t>통합</t>
        </is>
      </c>
      <c r="AN1513" s="637" t="n">
        <v>100</v>
      </c>
      <c r="AO1513" s="478" t="n">
        <v>-1570</v>
      </c>
      <c r="AP1513" s="463" t="n">
        <v>-697</v>
      </c>
      <c r="AQ1513" s="479" t="n">
        <v>-873</v>
      </c>
      <c r="AR1513" s="476" t="inlineStr">
        <is>
          <t>21.35 → 20.31</t>
        </is>
      </c>
      <c r="BA1513" s="313" t="inlineStr">
        <is>
          <t>통합인문664</t>
        </is>
      </c>
    </row>
    <row r="1514" ht="16.5" customHeight="1" s="671">
      <c r="B1514" s="367" t="inlineStr">
        <is>
          <t>21.40</t>
        </is>
      </c>
      <c r="C1514" s="351" t="inlineStr">
        <is>
          <t>46,438</t>
        </is>
      </c>
      <c r="D1514" s="727" t="n">
        <v>-1570</v>
      </c>
      <c r="E1514" s="352" t="inlineStr"/>
      <c r="F1514" s="341" t="n">
        <v>75.93000000000001</v>
      </c>
      <c r="G1514" s="355" t="inlineStr">
        <is>
          <t>350.03</t>
        </is>
      </c>
      <c r="H1514" s="356" t="inlineStr">
        <is>
          <t>355.90</t>
        </is>
      </c>
      <c r="I1514" s="354" t="inlineStr">
        <is>
          <t>국민대</t>
        </is>
      </c>
      <c r="J1514" s="340" t="inlineStr">
        <is>
          <t>기계공학부</t>
        </is>
      </c>
      <c r="K1514" s="339" t="inlineStr">
        <is>
          <t>자연</t>
        </is>
      </c>
      <c r="L1514" s="357" t="n">
        <v>15</v>
      </c>
      <c r="M1514" s="358" t="inlineStr">
        <is>
          <t xml:space="preserve">673.44 / </t>
        </is>
      </c>
      <c r="N1514" s="359" t="n">
        <v>1000</v>
      </c>
      <c r="O1514" s="360" t="inlineStr">
        <is>
          <t>표점</t>
        </is>
      </c>
      <c r="P1514" s="343" t="inlineStr">
        <is>
          <t>표점</t>
        </is>
      </c>
      <c r="Q1514" s="342" t="inlineStr">
        <is>
          <t>2과목</t>
        </is>
      </c>
      <c r="R1514" s="344" t="n">
        <v>20</v>
      </c>
      <c r="S1514" s="345" t="n">
        <v>30</v>
      </c>
      <c r="T1514" s="362" t="n">
        <v>30</v>
      </c>
      <c r="U1514" s="361" t="n">
        <v>75.93000000000001</v>
      </c>
      <c r="V1514" s="346" t="n">
        <v>116.2558390117139</v>
      </c>
      <c r="W1514" s="348" t="n">
        <v>116.7624736856835</v>
      </c>
      <c r="X1514" s="347" t="n">
        <v>58.51</v>
      </c>
      <c r="Y1514" s="357" t="inlineStr"/>
      <c r="Z1514" s="365" t="inlineStr">
        <is>
          <t>2등급</t>
        </is>
      </c>
      <c r="AA1514" s="350" t="n">
        <v>196</v>
      </c>
      <c r="AB1514" s="349" t="inlineStr">
        <is>
          <t>만점</t>
        </is>
      </c>
      <c r="AC1514" s="350" t="n">
        <v>0</v>
      </c>
      <c r="AD1514" s="349" t="inlineStr">
        <is>
          <t>만점</t>
        </is>
      </c>
      <c r="AE1514" s="364" t="n">
        <v>0</v>
      </c>
      <c r="AF1514" s="366" t="n">
        <v>10.52</v>
      </c>
      <c r="AG1514" s="363" t="n">
        <v>0</v>
      </c>
      <c r="AH1514" s="635" t="inlineStr">
        <is>
          <t xml:space="preserve"> 미/기,과3%</t>
        </is>
      </c>
      <c r="AL1514" s="487" t="inlineStr">
        <is>
          <t>국민대 기계공학부</t>
        </is>
      </c>
      <c r="AM1514" s="477" t="inlineStr">
        <is>
          <t>자연</t>
        </is>
      </c>
      <c r="AN1514" s="637" t="n">
        <v>100</v>
      </c>
      <c r="AO1514" s="478" t="n">
        <v>-1570</v>
      </c>
      <c r="AP1514" s="463" t="n">
        <v>-1570</v>
      </c>
      <c r="AQ1514" s="479" t="n">
        <v>0</v>
      </c>
      <c r="AR1514" s="476" t="inlineStr">
        <is>
          <t>21.40 → 19.95</t>
        </is>
      </c>
      <c r="BA1514" s="313" t="inlineStr">
        <is>
          <t>자연837</t>
        </is>
      </c>
    </row>
    <row r="1515" ht="16.5" customHeight="1" s="671">
      <c r="B1515" s="367" t="inlineStr">
        <is>
          <t>21.42</t>
        </is>
      </c>
      <c r="C1515" s="351" t="inlineStr">
        <is>
          <t>46,481</t>
        </is>
      </c>
      <c r="D1515" s="727" t="n">
        <v>-1570</v>
      </c>
      <c r="E1515" s="352" t="inlineStr">
        <is>
          <t>350.20</t>
        </is>
      </c>
      <c r="F1515" s="341" t="n">
        <v>75.92</v>
      </c>
      <c r="G1515" s="355" t="inlineStr">
        <is>
          <t>350.29</t>
        </is>
      </c>
      <c r="H1515" s="356" t="inlineStr">
        <is>
          <t>355.86</t>
        </is>
      </c>
      <c r="I1515" s="354" t="inlineStr">
        <is>
          <t>인천대</t>
        </is>
      </c>
      <c r="J1515" s="340" t="inlineStr">
        <is>
          <t>도시행정학과</t>
        </is>
      </c>
      <c r="K1515" s="339" t="inlineStr">
        <is>
          <t>통합</t>
        </is>
      </c>
      <c r="L1515" s="357" t="n">
        <v>8</v>
      </c>
      <c r="M1515" s="358" t="inlineStr">
        <is>
          <t xml:space="preserve">781.25 / </t>
        </is>
      </c>
      <c r="N1515" s="359" t="n">
        <v>1000</v>
      </c>
      <c r="O1515" s="360" t="inlineStr">
        <is>
          <t>백분위</t>
        </is>
      </c>
      <c r="P1515" s="343" t="inlineStr">
        <is>
          <t>백분위</t>
        </is>
      </c>
      <c r="Q1515" s="342" t="inlineStr">
        <is>
          <t>2과목</t>
        </is>
      </c>
      <c r="R1515" s="344" t="n">
        <v>35</v>
      </c>
      <c r="S1515" s="345" t="n">
        <v>30</v>
      </c>
      <c r="T1515" s="362" t="n">
        <v>25</v>
      </c>
      <c r="U1515" s="361" t="n">
        <v>75.92</v>
      </c>
      <c r="V1515" s="346" t="n">
        <v>116.2450980392157</v>
      </c>
      <c r="W1515" s="348" t="n">
        <v>116.7559523809524</v>
      </c>
      <c r="X1515" s="347" t="n">
        <v>58.64</v>
      </c>
      <c r="Y1515" s="357" t="inlineStr"/>
      <c r="Z1515" s="365" t="inlineStr">
        <is>
          <t>2등급</t>
        </is>
      </c>
      <c r="AA1515" s="350" t="n">
        <v>98</v>
      </c>
      <c r="AB1515" s="349" t="inlineStr">
        <is>
          <t>만점</t>
        </is>
      </c>
      <c r="AC1515" s="350" t="n">
        <v>0</v>
      </c>
      <c r="AD1515" s="349" t="inlineStr">
        <is>
          <t>만점</t>
        </is>
      </c>
      <c r="AE1515" s="364" t="n">
        <v>0</v>
      </c>
      <c r="AF1515" s="366" t="n">
        <v>0</v>
      </c>
      <c r="AG1515" s="363" t="n">
        <v>0</v>
      </c>
      <c r="AH1515" s="635" t="inlineStr"/>
      <c r="AL1515" s="487" t="inlineStr">
        <is>
          <t>인천대 도시행정학과</t>
        </is>
      </c>
      <c r="AM1515" s="477" t="inlineStr">
        <is>
          <t>통합</t>
        </is>
      </c>
      <c r="AN1515" s="637" t="n">
        <v>100</v>
      </c>
      <c r="AO1515" s="478" t="n">
        <v>-1570</v>
      </c>
      <c r="AP1515" s="463" t="n">
        <v>-697</v>
      </c>
      <c r="AQ1515" s="479" t="n">
        <v>-873</v>
      </c>
      <c r="AR1515" s="476" t="inlineStr">
        <is>
          <t>21.42 → 20.38</t>
        </is>
      </c>
      <c r="BA1515" s="313" t="inlineStr">
        <is>
          <t>자연838</t>
        </is>
      </c>
    </row>
    <row r="1516" ht="16.5" customHeight="1" s="671">
      <c r="B1516" s="367" t="inlineStr">
        <is>
          <t>21.42</t>
        </is>
      </c>
      <c r="C1516" s="351" t="inlineStr">
        <is>
          <t>46,481</t>
        </is>
      </c>
      <c r="D1516" s="727" t="n">
        <v>-1570</v>
      </c>
      <c r="E1516" s="352" t="inlineStr">
        <is>
          <t>350.00</t>
        </is>
      </c>
      <c r="F1516" s="341" t="n">
        <v>75.92</v>
      </c>
      <c r="G1516" s="355" t="inlineStr">
        <is>
          <t>350.29</t>
        </is>
      </c>
      <c r="H1516" s="356" t="inlineStr">
        <is>
          <t>355.86</t>
        </is>
      </c>
      <c r="I1516" s="354" t="inlineStr">
        <is>
          <t>인천대</t>
        </is>
      </c>
      <c r="J1516" s="340" t="inlineStr">
        <is>
          <t>무역학부</t>
        </is>
      </c>
      <c r="K1516" s="339" t="inlineStr">
        <is>
          <t>통합</t>
        </is>
      </c>
      <c r="L1516" s="357" t="n">
        <v>32</v>
      </c>
      <c r="M1516" s="358" t="inlineStr">
        <is>
          <t xml:space="preserve">781.25 / </t>
        </is>
      </c>
      <c r="N1516" s="359" t="n">
        <v>1000</v>
      </c>
      <c r="O1516" s="360" t="inlineStr">
        <is>
          <t>백분위</t>
        </is>
      </c>
      <c r="P1516" s="343" t="inlineStr">
        <is>
          <t>백분위</t>
        </is>
      </c>
      <c r="Q1516" s="342" t="inlineStr">
        <is>
          <t>2과목</t>
        </is>
      </c>
      <c r="R1516" s="344" t="n">
        <v>35</v>
      </c>
      <c r="S1516" s="345" t="n">
        <v>30</v>
      </c>
      <c r="T1516" s="362" t="n">
        <v>25</v>
      </c>
      <c r="U1516" s="361" t="n">
        <v>75.92</v>
      </c>
      <c r="V1516" s="346" t="n">
        <v>116.2450980392157</v>
      </c>
      <c r="W1516" s="348" t="n">
        <v>116.7559523809524</v>
      </c>
      <c r="X1516" s="347" t="n">
        <v>58.64</v>
      </c>
      <c r="Y1516" s="357" t="inlineStr"/>
      <c r="Z1516" s="365" t="inlineStr">
        <is>
          <t>2등급</t>
        </is>
      </c>
      <c r="AA1516" s="350" t="n">
        <v>98</v>
      </c>
      <c r="AB1516" s="349" t="inlineStr">
        <is>
          <t>만점</t>
        </is>
      </c>
      <c r="AC1516" s="350" t="n">
        <v>0</v>
      </c>
      <c r="AD1516" s="349" t="inlineStr">
        <is>
          <t>만점</t>
        </is>
      </c>
      <c r="AE1516" s="364" t="n">
        <v>0</v>
      </c>
      <c r="AF1516" s="366" t="n">
        <v>0</v>
      </c>
      <c r="AG1516" s="363" t="n">
        <v>0</v>
      </c>
      <c r="AH1516" s="635" t="inlineStr"/>
      <c r="AL1516" s="487" t="inlineStr">
        <is>
          <t>인천대 무역학부</t>
        </is>
      </c>
      <c r="AM1516" s="477" t="inlineStr">
        <is>
          <t>통합</t>
        </is>
      </c>
      <c r="AN1516" s="637" t="n">
        <v>100</v>
      </c>
      <c r="AO1516" s="478" t="n">
        <v>-1570</v>
      </c>
      <c r="AP1516" s="463" t="n">
        <v>-697</v>
      </c>
      <c r="AQ1516" s="479" t="n">
        <v>-873</v>
      </c>
      <c r="AR1516" s="476" t="inlineStr">
        <is>
          <t>21.42 → 20.38</t>
        </is>
      </c>
      <c r="BA1516" s="313" t="inlineStr">
        <is>
          <t>통합인문665</t>
        </is>
      </c>
    </row>
    <row r="1517" ht="16.5" customHeight="1" s="671">
      <c r="B1517" s="367" t="inlineStr">
        <is>
          <t>21.47</t>
        </is>
      </c>
      <c r="C1517" s="351" t="inlineStr">
        <is>
          <t>46,590</t>
        </is>
      </c>
      <c r="D1517" s="727" t="n">
        <v>-1570</v>
      </c>
      <c r="E1517" s="352" t="inlineStr">
        <is>
          <t>350.00</t>
        </is>
      </c>
      <c r="F1517" s="341" t="n">
        <v>75.88</v>
      </c>
      <c r="G1517" s="355" t="inlineStr">
        <is>
          <t>350.23</t>
        </is>
      </c>
      <c r="H1517" s="356" t="inlineStr">
        <is>
          <t>355.79</t>
        </is>
      </c>
      <c r="I1517" s="354" t="inlineStr">
        <is>
          <t>경기대</t>
        </is>
      </c>
      <c r="J1517" s="340" t="inlineStr">
        <is>
          <t>법학과</t>
        </is>
      </c>
      <c r="K1517" s="339" t="inlineStr">
        <is>
          <t>통합</t>
        </is>
      </c>
      <c r="L1517" s="357" t="n">
        <v>15</v>
      </c>
      <c r="M1517" s="358" t="inlineStr">
        <is>
          <t xml:space="preserve">80.3 / </t>
        </is>
      </c>
      <c r="N1517" s="359" t="n">
        <v>100</v>
      </c>
      <c r="O1517" s="360" t="inlineStr">
        <is>
          <t>백분위</t>
        </is>
      </c>
      <c r="P1517" s="343" t="inlineStr">
        <is>
          <t>백분위</t>
        </is>
      </c>
      <c r="Q1517" s="342" t="inlineStr">
        <is>
          <t>1과목</t>
        </is>
      </c>
      <c r="R1517" s="344" t="n">
        <v>35</v>
      </c>
      <c r="S1517" s="345" t="n">
        <v>30</v>
      </c>
      <c r="T1517" s="362" t="n">
        <v>15</v>
      </c>
      <c r="U1517" s="361" t="n">
        <v>75.88</v>
      </c>
      <c r="V1517" s="346" t="n">
        <v>116.2205882352941</v>
      </c>
      <c r="W1517" s="348" t="n">
        <v>116.7410714285714</v>
      </c>
      <c r="X1517" s="347" t="n">
        <v>58.63</v>
      </c>
      <c r="Y1517" s="357" t="inlineStr"/>
      <c r="Z1517" s="365" t="inlineStr">
        <is>
          <t>2등급</t>
        </is>
      </c>
      <c r="AA1517" s="350" t="n">
        <v>19.6</v>
      </c>
      <c r="AB1517" s="349" t="inlineStr">
        <is>
          <t>만점</t>
        </is>
      </c>
      <c r="AC1517" s="350" t="n">
        <v>0</v>
      </c>
      <c r="AD1517" s="349" t="inlineStr">
        <is>
          <t>만점</t>
        </is>
      </c>
      <c r="AE1517" s="364" t="n">
        <v>0</v>
      </c>
      <c r="AF1517" s="366" t="n">
        <v>0</v>
      </c>
      <c r="AG1517" s="363" t="n">
        <v>0</v>
      </c>
      <c r="AH1517" s="635" t="inlineStr"/>
      <c r="AL1517" s="487" t="inlineStr">
        <is>
          <t>경기대 법학과</t>
        </is>
      </c>
      <c r="AM1517" s="477" t="inlineStr">
        <is>
          <t>통합</t>
        </is>
      </c>
      <c r="AN1517" s="637" t="n">
        <v>100</v>
      </c>
      <c r="AO1517" s="478" t="n">
        <v>-1570</v>
      </c>
      <c r="AP1517" s="463" t="n">
        <v>-696</v>
      </c>
      <c r="AQ1517" s="479" t="n">
        <v>-874</v>
      </c>
      <c r="AR1517" s="476" t="inlineStr">
        <is>
          <t>21.47 → 20.42</t>
        </is>
      </c>
      <c r="BA1517" s="313" t="inlineStr">
        <is>
          <t>통합인문666</t>
        </is>
      </c>
    </row>
    <row r="1518" ht="16.5" customHeight="1" s="671">
      <c r="B1518" s="367" t="inlineStr">
        <is>
          <t>21.25</t>
        </is>
      </c>
      <c r="C1518" s="351" t="inlineStr">
        <is>
          <t>46,113</t>
        </is>
      </c>
      <c r="D1518" s="727" t="n">
        <v>-1570</v>
      </c>
      <c r="E1518" s="352" t="inlineStr">
        <is>
          <t>350.14</t>
        </is>
      </c>
      <c r="F1518" s="341" t="n">
        <v>75.87</v>
      </c>
      <c r="G1518" s="355" t="inlineStr">
        <is>
          <t>350.22</t>
        </is>
      </c>
      <c r="H1518" s="356" t="inlineStr">
        <is>
          <t>355.79</t>
        </is>
      </c>
      <c r="I1518" s="354" t="inlineStr">
        <is>
          <t>충남대</t>
        </is>
      </c>
      <c r="J1518" s="340" t="inlineStr">
        <is>
          <t>교육학과</t>
        </is>
      </c>
      <c r="K1518" s="339" t="inlineStr">
        <is>
          <t>통합</t>
        </is>
      </c>
      <c r="L1518" s="357" t="n">
        <v>7</v>
      </c>
      <c r="M1518" s="358" t="inlineStr">
        <is>
          <t xml:space="preserve">172.99 / </t>
        </is>
      </c>
      <c r="N1518" s="359" t="n">
        <v>300</v>
      </c>
      <c r="O1518" s="360" t="inlineStr">
        <is>
          <t>표점</t>
        </is>
      </c>
      <c r="P1518" s="343" t="inlineStr">
        <is>
          <t>표점</t>
        </is>
      </c>
      <c r="Q1518" s="342" t="inlineStr">
        <is>
          <t>2과목</t>
        </is>
      </c>
      <c r="R1518" s="344" t="n">
        <v>45</v>
      </c>
      <c r="S1518" s="345" t="n">
        <v>25</v>
      </c>
      <c r="T1518" s="362" t="n">
        <v>30</v>
      </c>
      <c r="U1518" s="361" t="n">
        <v>75.87</v>
      </c>
      <c r="V1518" s="346" t="n">
        <v>116.2173704975132</v>
      </c>
      <c r="W1518" s="348" t="n">
        <v>116.7391178020616</v>
      </c>
      <c r="X1518" s="347" t="n">
        <v>58.63</v>
      </c>
      <c r="Y1518" s="357" t="inlineStr"/>
      <c r="Z1518" s="365" t="inlineStr">
        <is>
          <t>2등급</t>
        </is>
      </c>
      <c r="AA1518" s="350" t="n">
        <v>-2</v>
      </c>
      <c r="AB1518" s="349" t="inlineStr">
        <is>
          <t>만점</t>
        </is>
      </c>
      <c r="AC1518" s="350" t="n">
        <v>0</v>
      </c>
      <c r="AD1518" s="349" t="inlineStr">
        <is>
          <t>만점</t>
        </is>
      </c>
      <c r="AE1518" s="364" t="n">
        <v>0</v>
      </c>
      <c r="AF1518" s="366" t="n">
        <v>0</v>
      </c>
      <c r="AG1518" s="363" t="n">
        <v>0</v>
      </c>
      <c r="AH1518" s="635" t="inlineStr"/>
      <c r="AL1518" s="487" t="inlineStr">
        <is>
          <t>충남대 교육학과</t>
        </is>
      </c>
      <c r="AM1518" s="477" t="inlineStr">
        <is>
          <t>통합</t>
        </is>
      </c>
      <c r="AN1518" s="637" t="n">
        <v>100</v>
      </c>
      <c r="AO1518" s="478" t="n">
        <v>-1570</v>
      </c>
      <c r="AP1518" s="463" t="n">
        <v>-696</v>
      </c>
      <c r="AQ1518" s="479" t="n">
        <v>-874</v>
      </c>
      <c r="AR1518" s="476" t="inlineStr">
        <is>
          <t>21.47 → 20.43</t>
        </is>
      </c>
      <c r="BA1518" s="313" t="inlineStr">
        <is>
          <t>통합인문667</t>
        </is>
      </c>
    </row>
    <row r="1519" ht="16.5" customHeight="1" s="671">
      <c r="B1519" s="367" t="inlineStr">
        <is>
          <t>21.48</t>
        </is>
      </c>
      <c r="C1519" s="351" t="inlineStr">
        <is>
          <t>46,612</t>
        </is>
      </c>
      <c r="D1519" s="727" t="n">
        <v>-1570</v>
      </c>
      <c r="E1519" s="352" t="inlineStr">
        <is>
          <t>349.94</t>
        </is>
      </c>
      <c r="F1519" s="341" t="n">
        <v>75.86</v>
      </c>
      <c r="G1519" s="355" t="inlineStr">
        <is>
          <t>349.92</t>
        </is>
      </c>
      <c r="H1519" s="356" t="inlineStr">
        <is>
          <t>355.78</t>
        </is>
      </c>
      <c r="I1519" s="354" t="inlineStr">
        <is>
          <t>전남대</t>
        </is>
      </c>
      <c r="J1519" s="340" t="inlineStr">
        <is>
          <t>통계학과</t>
        </is>
      </c>
      <c r="K1519" s="339" t="inlineStr">
        <is>
          <t>자연</t>
        </is>
      </c>
      <c r="L1519" s="357" t="n">
        <v>5</v>
      </c>
      <c r="M1519" s="358" t="inlineStr">
        <is>
          <t xml:space="preserve">868.768 / </t>
        </is>
      </c>
      <c r="N1519" s="359" t="n">
        <v>800</v>
      </c>
      <c r="O1519" s="360" t="inlineStr">
        <is>
          <t>표점/만점</t>
        </is>
      </c>
      <c r="P1519" s="343" t="inlineStr">
        <is>
          <t>표점/만점</t>
        </is>
      </c>
      <c r="Q1519" s="342" t="inlineStr">
        <is>
          <t>2과목</t>
        </is>
      </c>
      <c r="R1519" s="344" t="n">
        <v>30</v>
      </c>
      <c r="S1519" s="345" t="n">
        <v>40</v>
      </c>
      <c r="T1519" s="362" t="n">
        <v>30</v>
      </c>
      <c r="U1519" s="361" t="n">
        <v>75.86</v>
      </c>
      <c r="V1519" s="346" t="n">
        <v>116.2144056825136</v>
      </c>
      <c r="W1519" s="348" t="n">
        <v>116.7373177358118</v>
      </c>
      <c r="X1519" s="347" t="inlineStr">
        <is>
          <t>58.75/67.91</t>
        </is>
      </c>
      <c r="Y1519" s="357" t="inlineStr"/>
      <c r="Z1519" s="365" t="inlineStr">
        <is>
          <t>2등급</t>
        </is>
      </c>
      <c r="AA1519" s="350" t="n">
        <v>190</v>
      </c>
      <c r="AB1519" s="349" t="inlineStr">
        <is>
          <t>만점</t>
        </is>
      </c>
      <c r="AC1519" s="350" t="n">
        <v>10</v>
      </c>
      <c r="AD1519" s="349" t="inlineStr">
        <is>
          <t>만점</t>
        </is>
      </c>
      <c r="AE1519" s="364" t="n">
        <v>0</v>
      </c>
      <c r="AF1519" s="366" t="n">
        <v>0</v>
      </c>
      <c r="AG1519" s="363" t="n">
        <v>0</v>
      </c>
      <c r="AH1519" s="635" t="inlineStr"/>
      <c r="AL1519" s="487" t="inlineStr">
        <is>
          <t>전남대 통계학과</t>
        </is>
      </c>
      <c r="AM1519" s="477" t="inlineStr">
        <is>
          <t>자연</t>
        </is>
      </c>
      <c r="AN1519" s="637" t="n">
        <v>100</v>
      </c>
      <c r="AO1519" s="478" t="n">
        <v>-1570</v>
      </c>
      <c r="AP1519" s="463" t="n">
        <v>-1570</v>
      </c>
      <c r="AQ1519" s="479" t="n">
        <v>0</v>
      </c>
      <c r="AR1519" s="476" t="inlineStr">
        <is>
          <t>21.49 → 20.04</t>
        </is>
      </c>
      <c r="BA1519" s="313" t="inlineStr">
        <is>
          <t>통합인문668</t>
        </is>
      </c>
    </row>
    <row r="1520" ht="16.5" customHeight="1" s="671">
      <c r="B1520" s="367" t="inlineStr">
        <is>
          <t>21.48</t>
        </is>
      </c>
      <c r="C1520" s="351" t="inlineStr">
        <is>
          <t>46,612</t>
        </is>
      </c>
      <c r="D1520" s="727" t="n">
        <v>-1570</v>
      </c>
      <c r="E1520" s="352" t="inlineStr"/>
      <c r="F1520" s="341" t="n">
        <v>75.86</v>
      </c>
      <c r="G1520" s="355" t="inlineStr">
        <is>
          <t>350.20</t>
        </is>
      </c>
      <c r="H1520" s="356" t="inlineStr">
        <is>
          <t>355.76</t>
        </is>
      </c>
      <c r="I1520" s="354" t="inlineStr">
        <is>
          <t>인천대</t>
        </is>
      </c>
      <c r="J1520" s="340" t="inlineStr">
        <is>
          <t>데이터과학과</t>
        </is>
      </c>
      <c r="K1520" s="339" t="inlineStr">
        <is>
          <t>통합</t>
        </is>
      </c>
      <c r="L1520" s="357" t="n">
        <v>5</v>
      </c>
      <c r="M1520" s="358" t="inlineStr">
        <is>
          <t xml:space="preserve">780.75 / </t>
        </is>
      </c>
      <c r="N1520" s="359" t="n">
        <v>1000</v>
      </c>
      <c r="O1520" s="360" t="inlineStr">
        <is>
          <t>백분위</t>
        </is>
      </c>
      <c r="P1520" s="343" t="inlineStr">
        <is>
          <t>백분위</t>
        </is>
      </c>
      <c r="Q1520" s="342" t="inlineStr">
        <is>
          <t>2과목</t>
        </is>
      </c>
      <c r="R1520" s="344" t="n">
        <v>35</v>
      </c>
      <c r="S1520" s="345" t="n">
        <v>30</v>
      </c>
      <c r="T1520" s="362" t="n">
        <v>25</v>
      </c>
      <c r="U1520" s="361" t="n">
        <v>75.86</v>
      </c>
      <c r="V1520" s="346" t="n">
        <v>116.2124183006536</v>
      </c>
      <c r="W1520" s="348" t="n">
        <v>116.7361111111111</v>
      </c>
      <c r="X1520" s="347" t="n">
        <v>58.63</v>
      </c>
      <c r="Y1520" s="357" t="inlineStr"/>
      <c r="Z1520" s="365" t="inlineStr">
        <is>
          <t>2등급</t>
        </is>
      </c>
      <c r="AA1520" s="350" t="n">
        <v>98</v>
      </c>
      <c r="AB1520" s="349" t="inlineStr">
        <is>
          <t>만점</t>
        </is>
      </c>
      <c r="AC1520" s="350" t="n">
        <v>0</v>
      </c>
      <c r="AD1520" s="349" t="inlineStr">
        <is>
          <t>만점</t>
        </is>
      </c>
      <c r="AE1520" s="364" t="n">
        <v>0</v>
      </c>
      <c r="AF1520" s="366" t="n">
        <v>0</v>
      </c>
      <c r="AG1520" s="363" t="n">
        <v>0</v>
      </c>
      <c r="AH1520" s="635" t="inlineStr"/>
      <c r="AL1520" s="487" t="inlineStr">
        <is>
          <t>인천대 데이터과학과</t>
        </is>
      </c>
      <c r="AM1520" s="477" t="inlineStr">
        <is>
          <t>통합</t>
        </is>
      </c>
      <c r="AN1520" s="637" t="n">
        <v>100</v>
      </c>
      <c r="AO1520" s="478" t="n">
        <v>-1570</v>
      </c>
      <c r="AP1520" s="463" t="n">
        <v>-696</v>
      </c>
      <c r="AQ1520" s="479" t="n">
        <v>-874</v>
      </c>
      <c r="AR1520" s="476" t="inlineStr">
        <is>
          <t>21.49 → 20.45</t>
        </is>
      </c>
      <c r="BA1520" s="313" t="inlineStr">
        <is>
          <t>통합인문669</t>
        </is>
      </c>
    </row>
    <row r="1521" ht="16.5" customHeight="1" s="671">
      <c r="B1521" s="367" t="inlineStr">
        <is>
          <t>21.52</t>
        </is>
      </c>
      <c r="C1521" s="351" t="inlineStr">
        <is>
          <t>46,698</t>
        </is>
      </c>
      <c r="D1521" s="727" t="n">
        <v>-1570</v>
      </c>
      <c r="E1521" s="352" t="inlineStr">
        <is>
          <t>349.92</t>
        </is>
      </c>
      <c r="F1521" s="341" t="n">
        <v>75.83</v>
      </c>
      <c r="G1521" s="355" t="inlineStr">
        <is>
          <t>349.87</t>
        </is>
      </c>
      <c r="H1521" s="356" t="inlineStr">
        <is>
          <t>355.73</t>
        </is>
      </c>
      <c r="I1521" s="354" t="inlineStr">
        <is>
          <t>세종대</t>
        </is>
      </c>
      <c r="J1521" s="340" t="inlineStr">
        <is>
          <t>AI로봇학과(농어촌)</t>
        </is>
      </c>
      <c r="K1521" s="339" t="inlineStr">
        <is>
          <t>자연</t>
        </is>
      </c>
      <c r="L1521" s="357" t="n">
        <v>4</v>
      </c>
      <c r="M1521" s="358" t="inlineStr">
        <is>
          <t xml:space="preserve">685.98 / </t>
        </is>
      </c>
      <c r="N1521" s="359" t="n">
        <v>1000</v>
      </c>
      <c r="O1521" s="360" t="inlineStr">
        <is>
          <t>표점</t>
        </is>
      </c>
      <c r="P1521" s="343" t="inlineStr">
        <is>
          <t>변표</t>
        </is>
      </c>
      <c r="Q1521" s="342" t="inlineStr">
        <is>
          <t>2과목</t>
        </is>
      </c>
      <c r="R1521" s="344" t="n">
        <v>20</v>
      </c>
      <c r="S1521" s="345" t="n">
        <v>35</v>
      </c>
      <c r="T1521" s="362" t="n">
        <v>25</v>
      </c>
      <c r="U1521" s="361" t="n">
        <v>75.83</v>
      </c>
      <c r="V1521" s="346" t="n">
        <v>116.1950916861988</v>
      </c>
      <c r="W1521" s="348" t="n">
        <v>116.7255913809064</v>
      </c>
      <c r="X1521" s="347" t="n">
        <v>58.47</v>
      </c>
      <c r="Y1521" s="357" t="n">
        <v>58.8</v>
      </c>
      <c r="Z1521" s="365" t="inlineStr">
        <is>
          <t>2등급</t>
        </is>
      </c>
      <c r="AA1521" s="350" t="n">
        <v>198</v>
      </c>
      <c r="AB1521" s="349" t="inlineStr">
        <is>
          <t>만점</t>
        </is>
      </c>
      <c r="AC1521" s="350" t="n">
        <v>10</v>
      </c>
      <c r="AD1521" s="349" t="inlineStr">
        <is>
          <t>만점</t>
        </is>
      </c>
      <c r="AE1521" s="364" t="n">
        <v>0</v>
      </c>
      <c r="AF1521" s="366" t="n">
        <v>10.538</v>
      </c>
      <c r="AG1521" s="363" t="n">
        <v>0</v>
      </c>
      <c r="AH1521" s="635" t="inlineStr">
        <is>
          <t xml:space="preserve"> 미/기/과탐 3%가산</t>
        </is>
      </c>
      <c r="AL1521" s="487" t="inlineStr">
        <is>
          <t>세종대 AI로봇학과(농어촌)</t>
        </is>
      </c>
      <c r="AM1521" s="477" t="inlineStr">
        <is>
          <t>자연</t>
        </is>
      </c>
      <c r="AN1521" s="637" t="n">
        <v>100</v>
      </c>
      <c r="AO1521" s="478" t="n">
        <v>-1570</v>
      </c>
      <c r="AP1521" s="463" t="n">
        <v>-1570</v>
      </c>
      <c r="AQ1521" s="479" t="n">
        <v>0</v>
      </c>
      <c r="AR1521" s="476" t="inlineStr">
        <is>
          <t>21.53 → 20.08</t>
        </is>
      </c>
      <c r="BA1521" s="313" t="inlineStr">
        <is>
          <t>통합인문670</t>
        </is>
      </c>
    </row>
    <row r="1522" ht="16.5" customHeight="1" s="671">
      <c r="B1522" s="367" t="inlineStr">
        <is>
          <t>21.31</t>
        </is>
      </c>
      <c r="C1522" s="351" t="inlineStr">
        <is>
          <t>46,243</t>
        </is>
      </c>
      <c r="D1522" s="727" t="n">
        <v>-1570</v>
      </c>
      <c r="E1522" s="352" t="inlineStr"/>
      <c r="F1522" s="341" t="n">
        <v>75.81999999999999</v>
      </c>
      <c r="G1522" s="355" t="inlineStr">
        <is>
          <t>350.14</t>
        </is>
      </c>
      <c r="H1522" s="356" t="inlineStr">
        <is>
          <t>355.70</t>
        </is>
      </c>
      <c r="I1522" s="354" t="inlineStr">
        <is>
          <t>충북대</t>
        </is>
      </c>
      <c r="J1522" s="340" t="inlineStr">
        <is>
          <t>영어영문학과</t>
        </is>
      </c>
      <c r="K1522" s="339" t="inlineStr">
        <is>
          <t>통합</t>
        </is>
      </c>
      <c r="L1522" s="357" t="n">
        <v>6</v>
      </c>
      <c r="M1522" s="358" t="inlineStr">
        <is>
          <t xml:space="preserve">969.2 / </t>
        </is>
      </c>
      <c r="N1522" s="359" t="n">
        <v>200</v>
      </c>
      <c r="O1522" s="360" t="inlineStr">
        <is>
          <t>표점/만점</t>
        </is>
      </c>
      <c r="P1522" s="343" t="inlineStr">
        <is>
          <t>표점/만점</t>
        </is>
      </c>
      <c r="Q1522" s="342" t="inlineStr">
        <is>
          <t>2과목</t>
        </is>
      </c>
      <c r="R1522" s="344" t="n">
        <v>30</v>
      </c>
      <c r="S1522" s="345" t="n">
        <v>20</v>
      </c>
      <c r="T1522" s="362" t="n">
        <v>30</v>
      </c>
      <c r="U1522" s="361" t="n">
        <v>75.81999999999999</v>
      </c>
      <c r="V1522" s="346" t="n">
        <v>116.1880989675216</v>
      </c>
      <c r="W1522" s="348" t="n">
        <v>116.7213458017096</v>
      </c>
      <c r="X1522" s="347" t="inlineStr">
        <is>
          <t>58.89/68.82</t>
        </is>
      </c>
      <c r="Y1522" s="357" t="inlineStr"/>
      <c r="Z1522" s="365" t="inlineStr">
        <is>
          <t>3등급</t>
        </is>
      </c>
      <c r="AA1522" s="350" t="n">
        <v>36</v>
      </c>
      <c r="AB1522" s="349" t="inlineStr">
        <is>
          <t>만점</t>
        </is>
      </c>
      <c r="AC1522" s="350" t="n">
        <v>0</v>
      </c>
      <c r="AD1522" s="349" t="inlineStr">
        <is>
          <t>만점</t>
        </is>
      </c>
      <c r="AE1522" s="364" t="n">
        <v>0</v>
      </c>
      <c r="AF1522" s="366" t="n">
        <v>0</v>
      </c>
      <c r="AG1522" s="363" t="n">
        <v>0</v>
      </c>
      <c r="AH1522" s="635" t="inlineStr"/>
      <c r="AL1522" s="487" t="inlineStr">
        <is>
          <t>충북대 영어영문학과</t>
        </is>
      </c>
      <c r="AM1522" s="477" t="inlineStr">
        <is>
          <t>통합</t>
        </is>
      </c>
      <c r="AN1522" s="637" t="n">
        <v>100</v>
      </c>
      <c r="AO1522" s="478" t="n">
        <v>-1570</v>
      </c>
      <c r="AP1522" s="463" t="n">
        <v>-696</v>
      </c>
      <c r="AQ1522" s="479" t="n">
        <v>-874</v>
      </c>
      <c r="AR1522" s="476" t="inlineStr">
        <is>
          <t>21.54 → 20.49</t>
        </is>
      </c>
      <c r="BA1522" s="313" t="inlineStr">
        <is>
          <t>통합인문671</t>
        </is>
      </c>
    </row>
    <row r="1523" ht="16.5" customHeight="1" s="671">
      <c r="B1523" s="367" t="inlineStr">
        <is>
          <t>21.54</t>
        </is>
      </c>
      <c r="C1523" s="351" t="inlineStr">
        <is>
          <t>46,742</t>
        </is>
      </c>
      <c r="D1523" s="727" t="n">
        <v>-1570</v>
      </c>
      <c r="E1523" s="352" t="inlineStr">
        <is>
          <t>350.04</t>
        </is>
      </c>
      <c r="F1523" s="341" t="n">
        <v>75.81999999999999</v>
      </c>
      <c r="G1523" s="355" t="inlineStr">
        <is>
          <t>349.85</t>
        </is>
      </c>
      <c r="H1523" s="356" t="inlineStr">
        <is>
          <t>355.70</t>
        </is>
      </c>
      <c r="I1523" s="354" t="inlineStr">
        <is>
          <t>광운대</t>
        </is>
      </c>
      <c r="J1523" s="340" t="inlineStr">
        <is>
          <t>전자재료공학과</t>
        </is>
      </c>
      <c r="K1523" s="339" t="inlineStr">
        <is>
          <t>자연</t>
        </is>
      </c>
      <c r="L1523" s="357" t="n">
        <v>7</v>
      </c>
      <c r="M1523" s="358" t="inlineStr">
        <is>
          <t xml:space="preserve">688.89 / </t>
        </is>
      </c>
      <c r="N1523" s="359" t="n">
        <v>1000</v>
      </c>
      <c r="O1523" s="360" t="inlineStr">
        <is>
          <t>표점</t>
        </is>
      </c>
      <c r="P1523" s="343" t="inlineStr">
        <is>
          <t>변표</t>
        </is>
      </c>
      <c r="Q1523" s="342" t="inlineStr">
        <is>
          <t>2과목</t>
        </is>
      </c>
      <c r="R1523" s="344" t="n">
        <v>20</v>
      </c>
      <c r="S1523" s="345" t="n">
        <v>35</v>
      </c>
      <c r="T1523" s="362" t="n">
        <v>25</v>
      </c>
      <c r="U1523" s="361" t="n">
        <v>75.81999999999999</v>
      </c>
      <c r="V1523" s="346" t="n">
        <v>116.1870085470085</v>
      </c>
      <c r="W1523" s="348" t="n">
        <v>116.7206837606838</v>
      </c>
      <c r="X1523" s="347" t="n">
        <v>58.47</v>
      </c>
      <c r="Y1523" s="357" t="n">
        <v>58.79</v>
      </c>
      <c r="Z1523" s="365" t="inlineStr">
        <is>
          <t>2등급</t>
        </is>
      </c>
      <c r="AA1523" s="350" t="n">
        <v>198</v>
      </c>
      <c r="AB1523" s="349" t="inlineStr">
        <is>
          <t>만점</t>
        </is>
      </c>
      <c r="AC1523" s="350" t="n">
        <v>10</v>
      </c>
      <c r="AD1523" s="349" t="inlineStr">
        <is>
          <t>만점</t>
        </is>
      </c>
      <c r="AE1523" s="364" t="n">
        <v>0</v>
      </c>
      <c r="AF1523" s="366" t="n">
        <v>13.477</v>
      </c>
      <c r="AG1523" s="363" t="n">
        <v>0</v>
      </c>
      <c r="AH1523" s="635" t="inlineStr">
        <is>
          <t xml:space="preserve"> 미기3%과3%</t>
        </is>
      </c>
      <c r="AL1523" s="487" t="inlineStr">
        <is>
          <t>광운대 전자재료공학과</t>
        </is>
      </c>
      <c r="AM1523" s="477" t="inlineStr">
        <is>
          <t>자연</t>
        </is>
      </c>
      <c r="AN1523" s="637" t="n">
        <v>100</v>
      </c>
      <c r="AO1523" s="478" t="n">
        <v>-1570</v>
      </c>
      <c r="AP1523" s="463" t="n">
        <v>-1570</v>
      </c>
      <c r="AQ1523" s="479" t="n">
        <v>0</v>
      </c>
      <c r="AR1523" s="476" t="inlineStr">
        <is>
          <t>21.54 → 20.09</t>
        </is>
      </c>
      <c r="BA1523" s="313" t="inlineStr">
        <is>
          <t>통합인문672</t>
        </is>
      </c>
    </row>
    <row r="1524" ht="16.5" customHeight="1" s="671">
      <c r="B1524" s="367" t="inlineStr">
        <is>
          <t>21.54</t>
        </is>
      </c>
      <c r="C1524" s="351" t="inlineStr">
        <is>
          <t>46,742</t>
        </is>
      </c>
      <c r="D1524" s="727" t="n">
        <v>-1570</v>
      </c>
      <c r="E1524" s="352" t="inlineStr"/>
      <c r="F1524" s="341" t="n">
        <v>75.81</v>
      </c>
      <c r="G1524" s="355" t="inlineStr">
        <is>
          <t>350.13</t>
        </is>
      </c>
      <c r="H1524" s="356" t="inlineStr">
        <is>
          <t>355.69</t>
        </is>
      </c>
      <c r="I1524" s="354" t="inlineStr">
        <is>
          <t>경기대</t>
        </is>
      </c>
      <c r="J1524" s="340" t="inlineStr">
        <is>
          <t>관광개발경영학과</t>
        </is>
      </c>
      <c r="K1524" s="339" t="inlineStr">
        <is>
          <t>통합</t>
        </is>
      </c>
      <c r="L1524" s="357" t="n">
        <v>24</v>
      </c>
      <c r="M1524" s="358" t="inlineStr">
        <is>
          <t xml:space="preserve">80.25 / </t>
        </is>
      </c>
      <c r="N1524" s="359" t="n">
        <v>100</v>
      </c>
      <c r="O1524" s="360" t="inlineStr">
        <is>
          <t>백분위</t>
        </is>
      </c>
      <c r="P1524" s="343" t="inlineStr">
        <is>
          <t>백분위</t>
        </is>
      </c>
      <c r="Q1524" s="342" t="inlineStr">
        <is>
          <t>1과목</t>
        </is>
      </c>
      <c r="R1524" s="344" t="n">
        <v>35</v>
      </c>
      <c r="S1524" s="345" t="n">
        <v>30</v>
      </c>
      <c r="T1524" s="362" t="n">
        <v>15</v>
      </c>
      <c r="U1524" s="361" t="n">
        <v>75.81</v>
      </c>
      <c r="V1524" s="346" t="n">
        <v>116.1838235294118</v>
      </c>
      <c r="W1524" s="348" t="n">
        <v>116.71875</v>
      </c>
      <c r="X1524" s="347" t="n">
        <v>58.61</v>
      </c>
      <c r="Y1524" s="357" t="inlineStr"/>
      <c r="Z1524" s="365" t="inlineStr">
        <is>
          <t>2등급</t>
        </is>
      </c>
      <c r="AA1524" s="350" t="n">
        <v>19.6</v>
      </c>
      <c r="AB1524" s="349" t="inlineStr">
        <is>
          <t>만점</t>
        </is>
      </c>
      <c r="AC1524" s="350" t="n">
        <v>0</v>
      </c>
      <c r="AD1524" s="349" t="inlineStr">
        <is>
          <t>만점</t>
        </is>
      </c>
      <c r="AE1524" s="364" t="n">
        <v>0</v>
      </c>
      <c r="AF1524" s="366" t="n">
        <v>0</v>
      </c>
      <c r="AG1524" s="363" t="n">
        <v>0</v>
      </c>
      <c r="AH1524" s="635" t="inlineStr"/>
      <c r="AL1524" s="487" t="inlineStr">
        <is>
          <t>경기대 관광개발경영학과</t>
        </is>
      </c>
      <c r="AM1524" s="477" t="inlineStr">
        <is>
          <t>통합</t>
        </is>
      </c>
      <c r="AN1524" s="637" t="n">
        <v>100</v>
      </c>
      <c r="AO1524" s="478" t="n">
        <v>-1570</v>
      </c>
      <c r="AP1524" s="463" t="n">
        <v>-696</v>
      </c>
      <c r="AQ1524" s="479" t="n">
        <v>-874</v>
      </c>
      <c r="AR1524" s="476" t="inlineStr">
        <is>
          <t>21.54 → 20.50</t>
        </is>
      </c>
      <c r="BA1524" s="313" t="inlineStr">
        <is>
          <t>통합인문673</t>
        </is>
      </c>
    </row>
    <row r="1525" ht="16.5" customHeight="1" s="671">
      <c r="B1525" s="367" t="inlineStr">
        <is>
          <t>21.55</t>
        </is>
      </c>
      <c r="C1525" s="351" t="inlineStr">
        <is>
          <t>46,764</t>
        </is>
      </c>
      <c r="D1525" s="727" t="n">
        <v>-1570</v>
      </c>
      <c r="E1525" s="352" t="inlineStr">
        <is>
          <t>349.85</t>
        </is>
      </c>
      <c r="F1525" s="341" t="n">
        <v>75.81</v>
      </c>
      <c r="G1525" s="355" t="inlineStr">
        <is>
          <t>350.12</t>
        </is>
      </c>
      <c r="H1525" s="356" t="inlineStr">
        <is>
          <t>355.68</t>
        </is>
      </c>
      <c r="I1525" s="354" t="inlineStr">
        <is>
          <t>인천대</t>
        </is>
      </c>
      <c r="J1525" s="340" t="inlineStr">
        <is>
          <t>소비자학과</t>
        </is>
      </c>
      <c r="K1525" s="339" t="inlineStr">
        <is>
          <t>통합</t>
        </is>
      </c>
      <c r="L1525" s="357" t="n">
        <v>10</v>
      </c>
      <c r="M1525" s="358" t="inlineStr">
        <is>
          <t xml:space="preserve">780.25 / </t>
        </is>
      </c>
      <c r="N1525" s="359" t="n">
        <v>1000</v>
      </c>
      <c r="O1525" s="360" t="inlineStr">
        <is>
          <t>백분위</t>
        </is>
      </c>
      <c r="P1525" s="343" t="inlineStr">
        <is>
          <t>백분위</t>
        </is>
      </c>
      <c r="Q1525" s="342" t="inlineStr">
        <is>
          <t>2과목</t>
        </is>
      </c>
      <c r="R1525" s="344" t="n">
        <v>35</v>
      </c>
      <c r="S1525" s="345" t="n">
        <v>30</v>
      </c>
      <c r="T1525" s="362" t="n">
        <v>25</v>
      </c>
      <c r="U1525" s="361" t="n">
        <v>75.81</v>
      </c>
      <c r="V1525" s="346" t="n">
        <v>116.1797385620915</v>
      </c>
      <c r="W1525" s="348" t="n">
        <v>116.7162698412698</v>
      </c>
      <c r="X1525" s="347" t="n">
        <v>58.61</v>
      </c>
      <c r="Y1525" s="357" t="inlineStr"/>
      <c r="Z1525" s="365" t="inlineStr">
        <is>
          <t>2등급</t>
        </is>
      </c>
      <c r="AA1525" s="350" t="n">
        <v>98</v>
      </c>
      <c r="AB1525" s="349" t="inlineStr">
        <is>
          <t>만점</t>
        </is>
      </c>
      <c r="AC1525" s="350" t="n">
        <v>0</v>
      </c>
      <c r="AD1525" s="349" t="inlineStr">
        <is>
          <t>만점</t>
        </is>
      </c>
      <c r="AE1525" s="364" t="n">
        <v>0</v>
      </c>
      <c r="AF1525" s="366" t="n">
        <v>0</v>
      </c>
      <c r="AG1525" s="363" t="n">
        <v>0</v>
      </c>
      <c r="AH1525" s="635" t="inlineStr"/>
      <c r="AL1525" s="487" t="inlineStr">
        <is>
          <t>인천대 소비자학과</t>
        </is>
      </c>
      <c r="AM1525" s="477" t="inlineStr">
        <is>
          <t>통합</t>
        </is>
      </c>
      <c r="AN1525" s="637" t="n">
        <v>100</v>
      </c>
      <c r="AO1525" s="478" t="n">
        <v>-1570</v>
      </c>
      <c r="AP1525" s="463" t="n">
        <v>-696</v>
      </c>
      <c r="AQ1525" s="479" t="n">
        <v>-874</v>
      </c>
      <c r="AR1525" s="476" t="inlineStr">
        <is>
          <t>21.55 → 20.51</t>
        </is>
      </c>
      <c r="BA1525" s="313" t="inlineStr">
        <is>
          <t>자연839</t>
        </is>
      </c>
    </row>
    <row r="1526" ht="16.5" customHeight="1" s="671">
      <c r="B1526" s="367" t="inlineStr">
        <is>
          <t>21.60</t>
        </is>
      </c>
      <c r="C1526" s="351" t="inlineStr">
        <is>
          <t>46,872</t>
        </is>
      </c>
      <c r="D1526" s="727" t="n">
        <v>-1570</v>
      </c>
      <c r="E1526" s="352" t="inlineStr">
        <is>
          <t>349.84</t>
        </is>
      </c>
      <c r="F1526" s="341" t="n">
        <v>75.77</v>
      </c>
      <c r="G1526" s="355" t="inlineStr">
        <is>
          <t>350.06</t>
        </is>
      </c>
      <c r="H1526" s="356" t="inlineStr">
        <is>
          <t>355.62</t>
        </is>
      </c>
      <c r="I1526" s="354" t="inlineStr">
        <is>
          <t>광주교대</t>
        </is>
      </c>
      <c r="J1526" s="340" t="inlineStr">
        <is>
          <t>일반학생</t>
        </is>
      </c>
      <c r="K1526" s="339" t="inlineStr">
        <is>
          <t>통합</t>
        </is>
      </c>
      <c r="L1526" s="357" t="n">
        <v>105</v>
      </c>
      <c r="M1526" s="358" t="inlineStr">
        <is>
          <t xml:space="preserve">800.25 / </t>
        </is>
      </c>
      <c r="N1526" s="359" t="n">
        <v>1000</v>
      </c>
      <c r="O1526" s="360" t="inlineStr">
        <is>
          <t>백분위</t>
        </is>
      </c>
      <c r="P1526" s="343" t="inlineStr">
        <is>
          <t>백분위</t>
        </is>
      </c>
      <c r="Q1526" s="342" t="inlineStr">
        <is>
          <t>2과목</t>
        </is>
      </c>
      <c r="R1526" s="344" t="n">
        <v>25</v>
      </c>
      <c r="S1526" s="345" t="n">
        <v>25</v>
      </c>
      <c r="T1526" s="362" t="n">
        <v>25</v>
      </c>
      <c r="U1526" s="361" t="n">
        <v>75.77</v>
      </c>
      <c r="V1526" s="346" t="n">
        <v>116.156862745098</v>
      </c>
      <c r="W1526" s="348" t="n">
        <v>116.702380952381</v>
      </c>
      <c r="X1526" s="347" t="n">
        <v>58.6</v>
      </c>
      <c r="Y1526" s="357" t="inlineStr"/>
      <c r="Z1526" s="365" t="inlineStr">
        <is>
          <t>3등급</t>
        </is>
      </c>
      <c r="AA1526" s="350" t="n">
        <v>230</v>
      </c>
      <c r="AB1526" s="349" t="inlineStr">
        <is>
          <t>만점</t>
        </is>
      </c>
      <c r="AC1526" s="350" t="n">
        <v>2</v>
      </c>
      <c r="AD1526" s="349" t="inlineStr">
        <is>
          <t>만점</t>
        </is>
      </c>
      <c r="AE1526" s="364" t="n">
        <v>0</v>
      </c>
      <c r="AF1526" s="366" t="n">
        <v>0</v>
      </c>
      <c r="AG1526" s="363" t="n">
        <v>0</v>
      </c>
      <c r="AH1526" s="635" t="inlineStr"/>
      <c r="AL1526" s="487" t="inlineStr">
        <is>
          <t>광주교대 일반학생</t>
        </is>
      </c>
      <c r="AM1526" s="477" t="inlineStr">
        <is>
          <t>통합</t>
        </is>
      </c>
      <c r="AN1526" s="637" t="n">
        <v>100</v>
      </c>
      <c r="AO1526" s="478" t="n">
        <v>-1570</v>
      </c>
      <c r="AP1526" s="463" t="n">
        <v>-696</v>
      </c>
      <c r="AQ1526" s="479" t="n">
        <v>-874</v>
      </c>
      <c r="AR1526" s="476" t="inlineStr">
        <is>
          <t>21.60 → 20.56</t>
        </is>
      </c>
      <c r="BA1526" s="313" t="inlineStr">
        <is>
          <t>자연840</t>
        </is>
      </c>
    </row>
    <row r="1527" ht="16.5" customHeight="1" s="671">
      <c r="B1527" s="367" t="inlineStr">
        <is>
          <t>21.61</t>
        </is>
      </c>
      <c r="C1527" s="351" t="inlineStr">
        <is>
          <t>46,894</t>
        </is>
      </c>
      <c r="D1527" s="727" t="n">
        <v>-1570</v>
      </c>
      <c r="E1527" s="352" t="inlineStr">
        <is>
          <t>349.99</t>
        </is>
      </c>
      <c r="F1527" s="341" t="n">
        <v>75.76000000000001</v>
      </c>
      <c r="G1527" s="355" t="inlineStr">
        <is>
          <t>349.77</t>
        </is>
      </c>
      <c r="H1527" s="356" t="inlineStr">
        <is>
          <t>355.61</t>
        </is>
      </c>
      <c r="I1527" s="354" t="inlineStr">
        <is>
          <t>경북대</t>
        </is>
      </c>
      <c r="J1527" s="340" t="inlineStr">
        <is>
          <t>첨단기술융합대학 자율학부1</t>
        </is>
      </c>
      <c r="K1527" s="339" t="inlineStr">
        <is>
          <t>자연</t>
        </is>
      </c>
      <c r="L1527" s="357" t="n">
        <v>42</v>
      </c>
      <c r="M1527" s="358" t="inlineStr">
        <is>
          <t xml:space="preserve">641.59 / </t>
        </is>
      </c>
      <c r="N1527" s="359" t="n">
        <v>1000</v>
      </c>
      <c r="O1527" s="360" t="inlineStr">
        <is>
          <t>표점</t>
        </is>
      </c>
      <c r="P1527" s="343" t="inlineStr">
        <is>
          <t>변표</t>
        </is>
      </c>
      <c r="Q1527" s="342" t="inlineStr">
        <is>
          <t>2과목</t>
        </is>
      </c>
      <c r="R1527" s="344" t="n">
        <v>25</v>
      </c>
      <c r="S1527" s="345" t="n">
        <v>38</v>
      </c>
      <c r="T1527" s="362" t="n">
        <v>25</v>
      </c>
      <c r="U1527" s="361" t="n">
        <v>75.76000000000001</v>
      </c>
      <c r="V1527" s="346" t="n">
        <v>116.154714044871</v>
      </c>
      <c r="W1527" s="348" t="n">
        <v>116.701076384386</v>
      </c>
      <c r="X1527" s="347" t="n">
        <v>58.46</v>
      </c>
      <c r="Y1527" s="357" t="n">
        <v>58.54</v>
      </c>
      <c r="Z1527" s="365" t="inlineStr">
        <is>
          <t>2등급</t>
        </is>
      </c>
      <c r="AA1527" s="350" t="n">
        <v>121.25</v>
      </c>
      <c r="AB1527" s="349" t="inlineStr">
        <is>
          <t>만점</t>
        </is>
      </c>
      <c r="AC1527" s="350" t="n">
        <v>10</v>
      </c>
      <c r="AD1527" s="349" t="inlineStr">
        <is>
          <t>만점</t>
        </is>
      </c>
      <c r="AE1527" s="364" t="n">
        <v>0</v>
      </c>
      <c r="AF1527" s="366" t="n">
        <v>0</v>
      </c>
      <c r="AG1527" s="363" t="n">
        <v>0</v>
      </c>
      <c r="AH1527" s="635" t="inlineStr"/>
      <c r="AL1527" s="487" t="inlineStr">
        <is>
          <t>경북대 첨단기술융합대학 자율학부1</t>
        </is>
      </c>
      <c r="AM1527" s="477" t="inlineStr">
        <is>
          <t>자연</t>
        </is>
      </c>
      <c r="AN1527" s="637" t="n">
        <v>100</v>
      </c>
      <c r="AO1527" s="478" t="n">
        <v>-1570</v>
      </c>
      <c r="AP1527" s="463" t="n">
        <v>-1570</v>
      </c>
      <c r="AQ1527" s="479" t="n">
        <v>0</v>
      </c>
      <c r="AR1527" s="476" t="inlineStr">
        <is>
          <t>21.61 → 20.16</t>
        </is>
      </c>
      <c r="BA1527" s="313" t="inlineStr">
        <is>
          <t>통합인문674</t>
        </is>
      </c>
    </row>
    <row r="1528" ht="16.5" customHeight="1" s="671">
      <c r="B1528" s="367" t="inlineStr">
        <is>
          <t>21.39</t>
        </is>
      </c>
      <c r="C1528" s="351" t="inlineStr">
        <is>
          <t>46,416</t>
        </is>
      </c>
      <c r="D1528" s="727" t="n">
        <v>-1570</v>
      </c>
      <c r="E1528" s="352" t="inlineStr">
        <is>
          <t>349.78</t>
        </is>
      </c>
      <c r="F1528" s="341" t="n">
        <v>75.75</v>
      </c>
      <c r="G1528" s="355" t="inlineStr">
        <is>
          <t>350.04</t>
        </is>
      </c>
      <c r="H1528" s="356" t="inlineStr">
        <is>
          <t>355.60</t>
        </is>
      </c>
      <c r="I1528" s="354" t="inlineStr">
        <is>
          <t>충북대</t>
        </is>
      </c>
      <c r="J1528" s="340" t="inlineStr">
        <is>
          <t>정치외교학과</t>
        </is>
      </c>
      <c r="K1528" s="339" t="inlineStr">
        <is>
          <t>통합</t>
        </is>
      </c>
      <c r="L1528" s="357" t="n">
        <v>7</v>
      </c>
      <c r="M1528" s="358" t="inlineStr">
        <is>
          <t xml:space="preserve">969.16 / </t>
        </is>
      </c>
      <c r="N1528" s="359" t="n">
        <v>200</v>
      </c>
      <c r="O1528" s="360" t="inlineStr">
        <is>
          <t>표점/만점</t>
        </is>
      </c>
      <c r="P1528" s="343" t="inlineStr">
        <is>
          <t>표점/만점</t>
        </is>
      </c>
      <c r="Q1528" s="342" t="inlineStr">
        <is>
          <t>2과목</t>
        </is>
      </c>
      <c r="R1528" s="344" t="n">
        <v>30</v>
      </c>
      <c r="S1528" s="345" t="n">
        <v>20</v>
      </c>
      <c r="T1528" s="362" t="n">
        <v>30</v>
      </c>
      <c r="U1528" s="361" t="n">
        <v>75.75</v>
      </c>
      <c r="V1528" s="346" t="n">
        <v>116.1498145423746</v>
      </c>
      <c r="W1528" s="348" t="n">
        <v>116.6981016864417</v>
      </c>
      <c r="X1528" s="347" t="inlineStr">
        <is>
          <t>58.86/68.82</t>
        </is>
      </c>
      <c r="Y1528" s="357" t="inlineStr"/>
      <c r="Z1528" s="365" t="inlineStr">
        <is>
          <t>3등급</t>
        </is>
      </c>
      <c r="AA1528" s="350" t="n">
        <v>36</v>
      </c>
      <c r="AB1528" s="349" t="inlineStr">
        <is>
          <t>만점</t>
        </is>
      </c>
      <c r="AC1528" s="350" t="n">
        <v>0</v>
      </c>
      <c r="AD1528" s="349" t="inlineStr">
        <is>
          <t>만점</t>
        </is>
      </c>
      <c r="AE1528" s="364" t="n">
        <v>0</v>
      </c>
      <c r="AF1528" s="366" t="n">
        <v>0</v>
      </c>
      <c r="AG1528" s="363" t="n">
        <v>0</v>
      </c>
      <c r="AH1528" s="635" t="inlineStr"/>
      <c r="AL1528" s="487" t="inlineStr">
        <is>
          <t>충북대 정치외교학과</t>
        </is>
      </c>
      <c r="AM1528" s="477" t="inlineStr">
        <is>
          <t>통합</t>
        </is>
      </c>
      <c r="AN1528" s="637" t="n">
        <v>100</v>
      </c>
      <c r="AO1528" s="478" t="n">
        <v>-1570</v>
      </c>
      <c r="AP1528" s="463" t="n">
        <v>-696</v>
      </c>
      <c r="AQ1528" s="479" t="n">
        <v>-874</v>
      </c>
      <c r="AR1528" s="476" t="inlineStr">
        <is>
          <t>21.62 → 20.57</t>
        </is>
      </c>
      <c r="BA1528" s="313" t="inlineStr">
        <is>
          <t>자연841</t>
        </is>
      </c>
    </row>
    <row r="1529" ht="16.5" customHeight="1" s="671">
      <c r="B1529" s="367" t="inlineStr">
        <is>
          <t>21.62</t>
        </is>
      </c>
      <c r="C1529" s="351" t="inlineStr">
        <is>
          <t>46,915</t>
        </is>
      </c>
      <c r="D1529" s="727" t="n">
        <v>-1570</v>
      </c>
      <c r="E1529" s="352" t="inlineStr"/>
      <c r="F1529" s="341" t="n">
        <v>75.75</v>
      </c>
      <c r="G1529" s="355" t="inlineStr">
        <is>
          <t>349.75</t>
        </is>
      </c>
      <c r="H1529" s="356" t="inlineStr">
        <is>
          <t>355.58</t>
        </is>
      </c>
      <c r="I1529" s="354" t="inlineStr">
        <is>
          <t>경기대</t>
        </is>
      </c>
      <c r="J1529" s="340" t="inlineStr">
        <is>
          <t>산업경영공학과</t>
        </is>
      </c>
      <c r="K1529" s="339" t="inlineStr">
        <is>
          <t>자연</t>
        </is>
      </c>
      <c r="L1529" s="357" t="n">
        <v>21</v>
      </c>
      <c r="M1529" s="358" t="inlineStr">
        <is>
          <t xml:space="preserve">80.2 / </t>
        </is>
      </c>
      <c r="N1529" s="359" t="n">
        <v>100</v>
      </c>
      <c r="O1529" s="360" t="inlineStr">
        <is>
          <t>백분위</t>
        </is>
      </c>
      <c r="P1529" s="343" t="inlineStr">
        <is>
          <t>백분위</t>
        </is>
      </c>
      <c r="Q1529" s="342" t="inlineStr">
        <is>
          <t>1과목</t>
        </is>
      </c>
      <c r="R1529" s="344" t="n">
        <v>30</v>
      </c>
      <c r="S1529" s="345" t="n">
        <v>35</v>
      </c>
      <c r="T1529" s="362" t="n">
        <v>15</v>
      </c>
      <c r="U1529" s="361" t="n">
        <v>75.75</v>
      </c>
      <c r="V1529" s="346" t="n">
        <v>116.1470588235294</v>
      </c>
      <c r="W1529" s="348" t="n">
        <v>116.6964285714286</v>
      </c>
      <c r="X1529" s="347" t="n">
        <v>58.45</v>
      </c>
      <c r="Y1529" s="357" t="inlineStr"/>
      <c r="Z1529" s="365" t="inlineStr">
        <is>
          <t>2등급</t>
        </is>
      </c>
      <c r="AA1529" s="350" t="n">
        <v>19.6</v>
      </c>
      <c r="AB1529" s="349" t="inlineStr">
        <is>
          <t>만점</t>
        </is>
      </c>
      <c r="AC1529" s="350" t="n">
        <v>0</v>
      </c>
      <c r="AD1529" s="349" t="inlineStr">
        <is>
          <t>만점</t>
        </is>
      </c>
      <c r="AE1529" s="364" t="n">
        <v>0</v>
      </c>
      <c r="AF1529" s="366" t="n">
        <v>0</v>
      </c>
      <c r="AG1529" s="363" t="n">
        <v>0</v>
      </c>
      <c r="AH1529" s="635" t="inlineStr"/>
      <c r="AL1529" s="487" t="inlineStr">
        <is>
          <t>경기대 산업경영공학과</t>
        </is>
      </c>
      <c r="AM1529" s="477" t="inlineStr">
        <is>
          <t>자연</t>
        </is>
      </c>
      <c r="AN1529" s="637" t="n">
        <v>100</v>
      </c>
      <c r="AO1529" s="478" t="n">
        <v>-1570</v>
      </c>
      <c r="AP1529" s="463" t="n">
        <v>-1570</v>
      </c>
      <c r="AQ1529" s="479" t="n">
        <v>0</v>
      </c>
      <c r="AR1529" s="476" t="inlineStr">
        <is>
          <t>21.63 → 20.18</t>
        </is>
      </c>
      <c r="BA1529" s="313" t="inlineStr">
        <is>
          <t>자연842</t>
        </is>
      </c>
    </row>
    <row r="1530" ht="16.5" customHeight="1" s="671">
      <c r="B1530" s="367" t="inlineStr">
        <is>
          <t>21.62</t>
        </is>
      </c>
      <c r="C1530" s="351" t="inlineStr">
        <is>
          <t>46,915</t>
        </is>
      </c>
      <c r="D1530" s="727" t="n">
        <v>-1570</v>
      </c>
      <c r="E1530" s="352" t="inlineStr"/>
      <c r="F1530" s="341" t="n">
        <v>75.75</v>
      </c>
      <c r="G1530" s="355" t="inlineStr">
        <is>
          <t>349.75</t>
        </is>
      </c>
      <c r="H1530" s="356" t="inlineStr">
        <is>
          <t>355.58</t>
        </is>
      </c>
      <c r="I1530" s="354" t="inlineStr">
        <is>
          <t>광운대</t>
        </is>
      </c>
      <c r="J1530" s="340" t="inlineStr">
        <is>
          <t>소프트웨어학부</t>
        </is>
      </c>
      <c r="K1530" s="339" t="inlineStr">
        <is>
          <t>자연</t>
        </is>
      </c>
      <c r="L1530" s="357" t="n">
        <v>13</v>
      </c>
      <c r="M1530" s="358" t="inlineStr">
        <is>
          <t xml:space="preserve">688.74 / </t>
        </is>
      </c>
      <c r="N1530" s="359" t="n">
        <v>1000</v>
      </c>
      <c r="O1530" s="360" t="inlineStr">
        <is>
          <t>표점</t>
        </is>
      </c>
      <c r="P1530" s="343" t="inlineStr">
        <is>
          <t>변표</t>
        </is>
      </c>
      <c r="Q1530" s="342" t="inlineStr">
        <is>
          <t>2과목</t>
        </is>
      </c>
      <c r="R1530" s="344" t="n">
        <v>20</v>
      </c>
      <c r="S1530" s="345" t="n">
        <v>35</v>
      </c>
      <c r="T1530" s="362" t="n">
        <v>25</v>
      </c>
      <c r="U1530" s="361" t="n">
        <v>75.75</v>
      </c>
      <c r="V1530" s="346" t="n">
        <v>116.1459829059829</v>
      </c>
      <c r="W1530" s="348" t="n">
        <v>116.6957753357753</v>
      </c>
      <c r="X1530" s="347" t="n">
        <v>58.45</v>
      </c>
      <c r="Y1530" s="357" t="n">
        <v>58.77</v>
      </c>
      <c r="Z1530" s="365" t="inlineStr">
        <is>
          <t>2등급</t>
        </is>
      </c>
      <c r="AA1530" s="350" t="n">
        <v>198</v>
      </c>
      <c r="AB1530" s="349" t="inlineStr">
        <is>
          <t>만점</t>
        </is>
      </c>
      <c r="AC1530" s="350" t="n">
        <v>10</v>
      </c>
      <c r="AD1530" s="349" t="inlineStr">
        <is>
          <t>만점</t>
        </is>
      </c>
      <c r="AE1530" s="364" t="n">
        <v>0</v>
      </c>
      <c r="AF1530" s="366" t="n">
        <v>13.473</v>
      </c>
      <c r="AG1530" s="363" t="n">
        <v>0</v>
      </c>
      <c r="AH1530" s="635" t="inlineStr">
        <is>
          <t xml:space="preserve"> 미기3%과3%</t>
        </is>
      </c>
      <c r="AL1530" s="487" t="inlineStr">
        <is>
          <t>광운대 소프트웨어학부</t>
        </is>
      </c>
      <c r="AM1530" s="477" t="inlineStr">
        <is>
          <t>자연</t>
        </is>
      </c>
      <c r="AN1530" s="637" t="n">
        <v>100</v>
      </c>
      <c r="AO1530" s="478" t="n">
        <v>-1570</v>
      </c>
      <c r="AP1530" s="463" t="n">
        <v>-1570</v>
      </c>
      <c r="AQ1530" s="479" t="n">
        <v>0</v>
      </c>
      <c r="AR1530" s="476" t="inlineStr">
        <is>
          <t>21.63 → 20.18</t>
        </is>
      </c>
      <c r="BA1530" s="313" t="inlineStr">
        <is>
          <t>통합인문675</t>
        </is>
      </c>
    </row>
    <row r="1531" ht="16.5" customHeight="1" s="671">
      <c r="B1531" s="367" t="inlineStr">
        <is>
          <t>21.43</t>
        </is>
      </c>
      <c r="C1531" s="351" t="inlineStr">
        <is>
          <t>46,503</t>
        </is>
      </c>
      <c r="D1531" s="727" t="n">
        <v>-1570</v>
      </c>
      <c r="E1531" s="352" t="inlineStr"/>
      <c r="F1531" s="341" t="n">
        <v>75.72</v>
      </c>
      <c r="G1531" s="355" t="inlineStr">
        <is>
          <t>349.99</t>
        </is>
      </c>
      <c r="H1531" s="356" t="inlineStr">
        <is>
          <t>355.55</t>
        </is>
      </c>
      <c r="I1531" s="354" t="inlineStr">
        <is>
          <t>충북대</t>
        </is>
      </c>
      <c r="J1531" s="340" t="inlineStr">
        <is>
          <t>사회학과</t>
        </is>
      </c>
      <c r="K1531" s="339" t="inlineStr">
        <is>
          <t>통합</t>
        </is>
      </c>
      <c r="L1531" s="357" t="n">
        <v>8</v>
      </c>
      <c r="M1531" s="358" t="inlineStr">
        <is>
          <t xml:space="preserve">969.14 / </t>
        </is>
      </c>
      <c r="N1531" s="359" t="n">
        <v>200</v>
      </c>
      <c r="O1531" s="360" t="inlineStr">
        <is>
          <t>표점/만점</t>
        </is>
      </c>
      <c r="P1531" s="343" t="inlineStr">
        <is>
          <t>표점/만점</t>
        </is>
      </c>
      <c r="Q1531" s="342" t="inlineStr">
        <is>
          <t>2과목</t>
        </is>
      </c>
      <c r="R1531" s="344" t="n">
        <v>30</v>
      </c>
      <c r="S1531" s="345" t="n">
        <v>20</v>
      </c>
      <c r="T1531" s="362" t="n">
        <v>30</v>
      </c>
      <c r="U1531" s="361" t="n">
        <v>75.72</v>
      </c>
      <c r="V1531" s="346" t="n">
        <v>116.1306691108323</v>
      </c>
      <c r="W1531" s="348" t="n">
        <v>116.6864776744339</v>
      </c>
      <c r="X1531" s="347" t="inlineStr">
        <is>
          <t>58.86/68.82</t>
        </is>
      </c>
      <c r="Y1531" s="357" t="inlineStr"/>
      <c r="Z1531" s="365" t="inlineStr">
        <is>
          <t>3등급</t>
        </is>
      </c>
      <c r="AA1531" s="350" t="n">
        <v>36</v>
      </c>
      <c r="AB1531" s="349" t="inlineStr">
        <is>
          <t>만점</t>
        </is>
      </c>
      <c r="AC1531" s="350" t="n">
        <v>0</v>
      </c>
      <c r="AD1531" s="349" t="inlineStr">
        <is>
          <t>만점</t>
        </is>
      </c>
      <c r="AE1531" s="364" t="n">
        <v>0</v>
      </c>
      <c r="AF1531" s="366" t="n">
        <v>0</v>
      </c>
      <c r="AG1531" s="363" t="n">
        <v>0</v>
      </c>
      <c r="AH1531" s="635" t="inlineStr"/>
      <c r="AL1531" s="487" t="inlineStr">
        <is>
          <t>충북대 사회학과</t>
        </is>
      </c>
      <c r="AM1531" s="477" t="inlineStr">
        <is>
          <t>통합</t>
        </is>
      </c>
      <c r="AN1531" s="637" t="n">
        <v>100</v>
      </c>
      <c r="AO1531" s="478" t="n">
        <v>-1570</v>
      </c>
      <c r="AP1531" s="463" t="n">
        <v>-695</v>
      </c>
      <c r="AQ1531" s="479" t="n">
        <v>-875</v>
      </c>
      <c r="AR1531" s="476" t="inlineStr">
        <is>
          <t>21.66 → 20.61</t>
        </is>
      </c>
      <c r="BA1531" s="313" t="inlineStr">
        <is>
          <t>자연843</t>
        </is>
      </c>
    </row>
    <row r="1532" ht="16.5" customHeight="1" s="671">
      <c r="B1532" s="367" t="inlineStr">
        <is>
          <t>21.66</t>
        </is>
      </c>
      <c r="C1532" s="351" t="inlineStr">
        <is>
          <t>47,002</t>
        </is>
      </c>
      <c r="D1532" s="727" t="n">
        <v>-1570</v>
      </c>
      <c r="E1532" s="352" t="inlineStr"/>
      <c r="F1532" s="341" t="n">
        <v>75.72</v>
      </c>
      <c r="G1532" s="355" t="inlineStr">
        <is>
          <t>349.71</t>
        </is>
      </c>
      <c r="H1532" s="356" t="inlineStr">
        <is>
          <t>355.53</t>
        </is>
      </c>
      <c r="I1532" s="354" t="inlineStr">
        <is>
          <t>부산대</t>
        </is>
      </c>
      <c r="J1532" s="340" t="inlineStr">
        <is>
          <t>의생명융합공학부</t>
        </is>
      </c>
      <c r="K1532" s="339" t="inlineStr">
        <is>
          <t>자연</t>
        </is>
      </c>
      <c r="L1532" s="357" t="n">
        <v>35</v>
      </c>
      <c r="M1532" s="358" t="inlineStr">
        <is>
          <t xml:space="preserve">674.5 / </t>
        </is>
      </c>
      <c r="N1532" s="359" t="n">
        <v>1000</v>
      </c>
      <c r="O1532" s="360" t="inlineStr">
        <is>
          <t>표점</t>
        </is>
      </c>
      <c r="P1532" s="343" t="inlineStr">
        <is>
          <t>표점</t>
        </is>
      </c>
      <c r="Q1532" s="342" t="inlineStr">
        <is>
          <t>2과목</t>
        </is>
      </c>
      <c r="R1532" s="344" t="n">
        <v>20</v>
      </c>
      <c r="S1532" s="345" t="n">
        <v>30</v>
      </c>
      <c r="T1532" s="362" t="n">
        <v>30</v>
      </c>
      <c r="U1532" s="361" t="n">
        <v>75.72</v>
      </c>
      <c r="V1532" s="346" t="n">
        <v>116.1309975301326</v>
      </c>
      <c r="W1532" s="348" t="n">
        <v>116.6866770718662</v>
      </c>
      <c r="X1532" s="347" t="n">
        <v>58.45</v>
      </c>
      <c r="Y1532" s="357" t="inlineStr"/>
      <c r="Z1532" s="365" t="inlineStr">
        <is>
          <t>2등급</t>
        </is>
      </c>
      <c r="AA1532" s="350" t="n">
        <v>198</v>
      </c>
      <c r="AB1532" s="349" t="inlineStr">
        <is>
          <t>만점</t>
        </is>
      </c>
      <c r="AC1532" s="350" t="n">
        <v>10</v>
      </c>
      <c r="AD1532" s="349" t="inlineStr">
        <is>
          <t>만점</t>
        </is>
      </c>
      <c r="AE1532" s="364" t="n">
        <v>0</v>
      </c>
      <c r="AF1532" s="366" t="n">
        <v>0</v>
      </c>
      <c r="AG1532" s="363" t="n">
        <v>0</v>
      </c>
      <c r="AH1532" s="635" t="inlineStr"/>
      <c r="AL1532" s="487" t="inlineStr">
        <is>
          <t>부산대 의생명융합공학부</t>
        </is>
      </c>
      <c r="AM1532" s="477" t="inlineStr">
        <is>
          <t>자연</t>
        </is>
      </c>
      <c r="AN1532" s="637" t="n">
        <v>100</v>
      </c>
      <c r="AO1532" s="478" t="n">
        <v>-1570</v>
      </c>
      <c r="AP1532" s="463" t="n">
        <v>-1570</v>
      </c>
      <c r="AQ1532" s="479" t="n">
        <v>0</v>
      </c>
      <c r="AR1532" s="476" t="inlineStr">
        <is>
          <t>21.66 → 20.21</t>
        </is>
      </c>
      <c r="BA1532" s="313" t="inlineStr">
        <is>
          <t>통합인문676</t>
        </is>
      </c>
    </row>
    <row r="1533" ht="16.5" customHeight="1" s="671">
      <c r="B1533" s="367" t="inlineStr">
        <is>
          <t>21.70</t>
        </is>
      </c>
      <c r="C1533" s="351" t="inlineStr">
        <is>
          <t>47,089</t>
        </is>
      </c>
      <c r="D1533" s="727" t="n">
        <v>-1570</v>
      </c>
      <c r="E1533" s="352" t="inlineStr">
        <is>
          <t>349.66</t>
        </is>
      </c>
      <c r="F1533" s="341" t="n">
        <v>75.69</v>
      </c>
      <c r="G1533" s="355" t="inlineStr">
        <is>
          <t>349.94</t>
        </is>
      </c>
      <c r="H1533" s="356" t="inlineStr">
        <is>
          <t>355.48</t>
        </is>
      </c>
      <c r="I1533" s="354" t="inlineStr">
        <is>
          <t>경기대</t>
        </is>
      </c>
      <c r="J1533" s="340" t="inlineStr">
        <is>
          <t>경제학부</t>
        </is>
      </c>
      <c r="K1533" s="339" t="inlineStr">
        <is>
          <t>통합</t>
        </is>
      </c>
      <c r="L1533" s="357" t="n">
        <v>34</v>
      </c>
      <c r="M1533" s="358" t="inlineStr">
        <is>
          <t xml:space="preserve">80.15 / </t>
        </is>
      </c>
      <c r="N1533" s="359" t="n">
        <v>100</v>
      </c>
      <c r="O1533" s="360" t="inlineStr">
        <is>
          <t>백분위</t>
        </is>
      </c>
      <c r="P1533" s="343" t="inlineStr">
        <is>
          <t>백분위</t>
        </is>
      </c>
      <c r="Q1533" s="342" t="inlineStr">
        <is>
          <t>1과목</t>
        </is>
      </c>
      <c r="R1533" s="344" t="n">
        <v>35</v>
      </c>
      <c r="S1533" s="345" t="n">
        <v>30</v>
      </c>
      <c r="T1533" s="362" t="n">
        <v>15</v>
      </c>
      <c r="U1533" s="361" t="n">
        <v>75.69</v>
      </c>
      <c r="V1533" s="346" t="n">
        <v>116.1102941176471</v>
      </c>
      <c r="W1533" s="348" t="n">
        <v>116.6741071428571</v>
      </c>
      <c r="X1533" s="347" t="n">
        <v>58.58</v>
      </c>
      <c r="Y1533" s="357" t="inlineStr"/>
      <c r="Z1533" s="365" t="inlineStr">
        <is>
          <t>2등급</t>
        </is>
      </c>
      <c r="AA1533" s="350" t="n">
        <v>19.6</v>
      </c>
      <c r="AB1533" s="349" t="inlineStr">
        <is>
          <t>만점</t>
        </is>
      </c>
      <c r="AC1533" s="350" t="n">
        <v>0</v>
      </c>
      <c r="AD1533" s="349" t="inlineStr">
        <is>
          <t>만점</t>
        </is>
      </c>
      <c r="AE1533" s="364" t="n">
        <v>0</v>
      </c>
      <c r="AF1533" s="366" t="n">
        <v>0</v>
      </c>
      <c r="AG1533" s="363" t="n">
        <v>0</v>
      </c>
      <c r="AH1533" s="635" t="inlineStr"/>
      <c r="AL1533" s="487" t="inlineStr">
        <is>
          <t>경기대 경제학부</t>
        </is>
      </c>
      <c r="AM1533" s="477" t="inlineStr">
        <is>
          <t>통합</t>
        </is>
      </c>
      <c r="AN1533" s="637" t="n">
        <v>100</v>
      </c>
      <c r="AO1533" s="478" t="n">
        <v>-1570</v>
      </c>
      <c r="AP1533" s="463" t="n">
        <v>-695</v>
      </c>
      <c r="AQ1533" s="479" t="n">
        <v>-875</v>
      </c>
      <c r="AR1533" s="476" t="inlineStr">
        <is>
          <t>21.70 → 20.65</t>
        </is>
      </c>
      <c r="BA1533" s="313" t="inlineStr">
        <is>
          <t>자연844</t>
        </is>
      </c>
    </row>
    <row r="1534" ht="16.5" customHeight="1" s="671">
      <c r="B1534" s="367" t="inlineStr">
        <is>
          <t>21.73</t>
        </is>
      </c>
      <c r="C1534" s="351" t="inlineStr">
        <is>
          <t>47,154</t>
        </is>
      </c>
      <c r="D1534" s="727" t="n">
        <v>-1570</v>
      </c>
      <c r="E1534" s="352" t="inlineStr">
        <is>
          <t>349.63</t>
        </is>
      </c>
      <c r="F1534" s="341" t="n">
        <v>75.67</v>
      </c>
      <c r="G1534" s="355" t="inlineStr">
        <is>
          <t>349.90</t>
        </is>
      </c>
      <c r="H1534" s="356" t="inlineStr">
        <is>
          <t>355.43</t>
        </is>
      </c>
      <c r="I1534" s="354" t="inlineStr">
        <is>
          <t>인천대</t>
        </is>
      </c>
      <c r="J1534" s="340" t="inlineStr">
        <is>
          <t>창의인재개발학과</t>
        </is>
      </c>
      <c r="K1534" s="339" t="inlineStr">
        <is>
          <t>통합</t>
        </is>
      </c>
      <c r="L1534" s="357" t="n">
        <v>7</v>
      </c>
      <c r="M1534" s="358" t="inlineStr">
        <is>
          <t xml:space="preserve">779 / </t>
        </is>
      </c>
      <c r="N1534" s="359" t="n">
        <v>1000</v>
      </c>
      <c r="O1534" s="360" t="inlineStr">
        <is>
          <t>백분위</t>
        </is>
      </c>
      <c r="P1534" s="343" t="inlineStr">
        <is>
          <t>백분위</t>
        </is>
      </c>
      <c r="Q1534" s="342" t="inlineStr">
        <is>
          <t>2과목</t>
        </is>
      </c>
      <c r="R1534" s="344" t="n">
        <v>35</v>
      </c>
      <c r="S1534" s="345" t="n">
        <v>30</v>
      </c>
      <c r="T1534" s="362" t="n">
        <v>25</v>
      </c>
      <c r="U1534" s="361" t="n">
        <v>75.67</v>
      </c>
      <c r="V1534" s="346" t="n">
        <v>116.0980392156863</v>
      </c>
      <c r="W1534" s="348" t="n">
        <v>116.6666666666667</v>
      </c>
      <c r="X1534" s="347" t="n">
        <v>58.57</v>
      </c>
      <c r="Y1534" s="357" t="inlineStr"/>
      <c r="Z1534" s="365" t="inlineStr">
        <is>
          <t>2등급</t>
        </is>
      </c>
      <c r="AA1534" s="350" t="n">
        <v>98</v>
      </c>
      <c r="AB1534" s="349" t="inlineStr">
        <is>
          <t>만점</t>
        </is>
      </c>
      <c r="AC1534" s="350" t="n">
        <v>0</v>
      </c>
      <c r="AD1534" s="349" t="inlineStr">
        <is>
          <t>만점</t>
        </is>
      </c>
      <c r="AE1534" s="364" t="n">
        <v>0</v>
      </c>
      <c r="AF1534" s="366" t="n">
        <v>0</v>
      </c>
      <c r="AG1534" s="363" t="n">
        <v>0</v>
      </c>
      <c r="AH1534" s="635" t="inlineStr"/>
      <c r="AL1534" s="487" t="inlineStr">
        <is>
          <t>인천대 창의인재개발학과</t>
        </is>
      </c>
      <c r="AM1534" s="477" t="inlineStr">
        <is>
          <t>통합</t>
        </is>
      </c>
      <c r="AN1534" s="637" t="n">
        <v>100</v>
      </c>
      <c r="AO1534" s="478" t="n">
        <v>-1570</v>
      </c>
      <c r="AP1534" s="463" t="n">
        <v>-695</v>
      </c>
      <c r="AQ1534" s="479" t="n">
        <v>-875</v>
      </c>
      <c r="AR1534" s="476" t="inlineStr">
        <is>
          <t>21.73 → 20.68</t>
        </is>
      </c>
      <c r="BA1534" s="313" t="inlineStr">
        <is>
          <t>자연845</t>
        </is>
      </c>
    </row>
    <row r="1535" ht="16.5" customHeight="1" s="671">
      <c r="B1535" s="367" t="inlineStr">
        <is>
          <t>21.75</t>
        </is>
      </c>
      <c r="C1535" s="351" t="inlineStr">
        <is>
          <t>47,198</t>
        </is>
      </c>
      <c r="D1535" s="727" t="n">
        <v>-1570</v>
      </c>
      <c r="E1535" s="352" t="inlineStr"/>
      <c r="F1535" s="341" t="n">
        <v>75.65000000000001</v>
      </c>
      <c r="G1535" s="355" t="inlineStr">
        <is>
          <t>349.60</t>
        </is>
      </c>
      <c r="H1535" s="356" t="inlineStr">
        <is>
          <t>355.41</t>
        </is>
      </c>
      <c r="I1535" s="354" t="inlineStr">
        <is>
          <t>경북대</t>
        </is>
      </c>
      <c r="J1535" s="340" t="inlineStr">
        <is>
          <t>농업생명과학대학 자율학부</t>
        </is>
      </c>
      <c r="K1535" s="339" t="inlineStr">
        <is>
          <t>자연</t>
        </is>
      </c>
      <c r="L1535" s="357" t="n">
        <v>9</v>
      </c>
      <c r="M1535" s="358" t="inlineStr">
        <is>
          <t xml:space="preserve">641.31 / </t>
        </is>
      </c>
      <c r="N1535" s="359" t="n">
        <v>1000</v>
      </c>
      <c r="O1535" s="360" t="inlineStr">
        <is>
          <t>표점</t>
        </is>
      </c>
      <c r="P1535" s="343" t="inlineStr">
        <is>
          <t>변표</t>
        </is>
      </c>
      <c r="Q1535" s="342" t="inlineStr">
        <is>
          <t>2과목</t>
        </is>
      </c>
      <c r="R1535" s="344" t="n">
        <v>25</v>
      </c>
      <c r="S1535" s="345" t="n">
        <v>38</v>
      </c>
      <c r="T1535" s="362" t="n">
        <v>25</v>
      </c>
      <c r="U1535" s="361" t="n">
        <v>75.65000000000001</v>
      </c>
      <c r="V1535" s="346" t="n">
        <v>116.0869320883586</v>
      </c>
      <c r="W1535" s="348" t="n">
        <v>116.6599230536463</v>
      </c>
      <c r="X1535" s="347" t="n">
        <v>58.43</v>
      </c>
      <c r="Y1535" s="357" t="n">
        <v>58.48999999999999</v>
      </c>
      <c r="Z1535" s="365" t="inlineStr">
        <is>
          <t>2등급</t>
        </is>
      </c>
      <c r="AA1535" s="350" t="n">
        <v>121.25</v>
      </c>
      <c r="AB1535" s="349" t="inlineStr">
        <is>
          <t>만점</t>
        </is>
      </c>
      <c r="AC1535" s="350" t="n">
        <v>10</v>
      </c>
      <c r="AD1535" s="349" t="inlineStr">
        <is>
          <t>만점</t>
        </is>
      </c>
      <c r="AE1535" s="364" t="n">
        <v>0</v>
      </c>
      <c r="AF1535" s="366" t="n">
        <v>0</v>
      </c>
      <c r="AG1535" s="363" t="n">
        <v>0</v>
      </c>
      <c r="AH1535" s="635" t="inlineStr"/>
      <c r="AL1535" s="487" t="inlineStr">
        <is>
          <t>경북대 농업생명과학대학 자율학부</t>
        </is>
      </c>
      <c r="AM1535" s="477" t="inlineStr">
        <is>
          <t>자연</t>
        </is>
      </c>
      <c r="AN1535" s="637" t="n">
        <v>100</v>
      </c>
      <c r="AO1535" s="478" t="n">
        <v>-1570</v>
      </c>
      <c r="AP1535" s="463" t="n">
        <v>-1570</v>
      </c>
      <c r="AQ1535" s="479" t="n">
        <v>0</v>
      </c>
      <c r="AR1535" s="476" t="inlineStr">
        <is>
          <t>21.75 → 20.30</t>
        </is>
      </c>
      <c r="BA1535" s="313" t="inlineStr">
        <is>
          <t>자연846</t>
        </is>
      </c>
    </row>
    <row r="1536" ht="16.5" customHeight="1" s="671">
      <c r="B1536" s="367" t="inlineStr">
        <is>
          <t>21.58</t>
        </is>
      </c>
      <c r="C1536" s="351" t="inlineStr">
        <is>
          <t>46,829</t>
        </is>
      </c>
      <c r="D1536" s="727" t="n">
        <v>-1570</v>
      </c>
      <c r="E1536" s="352" t="inlineStr">
        <is>
          <t>349.80</t>
        </is>
      </c>
      <c r="F1536" s="341" t="n">
        <v>75.65000000000001</v>
      </c>
      <c r="G1536" s="355" t="inlineStr">
        <is>
          <t>349.87</t>
        </is>
      </c>
      <c r="H1536" s="356" t="inlineStr">
        <is>
          <t>355.39</t>
        </is>
      </c>
      <c r="I1536" s="354" t="inlineStr">
        <is>
          <t>한국외국어대</t>
        </is>
      </c>
      <c r="J1536" s="340" t="inlineStr">
        <is>
          <t>디지털콘텐츠학부</t>
        </is>
      </c>
      <c r="K1536" s="339" t="inlineStr">
        <is>
          <t>통합</t>
        </is>
      </c>
      <c r="L1536" s="357" t="n">
        <v>16</v>
      </c>
      <c r="M1536" s="358" t="inlineStr">
        <is>
          <t xml:space="preserve">619.3 / </t>
        </is>
      </c>
      <c r="N1536" s="359" t="n">
        <v>700</v>
      </c>
      <c r="O1536" s="360" t="inlineStr">
        <is>
          <t>표점/만점</t>
        </is>
      </c>
      <c r="P1536" s="343" t="inlineStr">
        <is>
          <t>변표/만점</t>
        </is>
      </c>
      <c r="Q1536" s="342" t="inlineStr">
        <is>
          <t>2과목</t>
        </is>
      </c>
      <c r="R1536" s="344" t="n">
        <v>30</v>
      </c>
      <c r="S1536" s="345" t="n">
        <v>30</v>
      </c>
      <c r="T1536" s="362" t="n">
        <v>20</v>
      </c>
      <c r="U1536" s="361" t="n">
        <v>75.65000000000001</v>
      </c>
      <c r="V1536" s="346" t="n">
        <v>116.087361582371</v>
      </c>
      <c r="W1536" s="348" t="n">
        <v>116.6601838178681</v>
      </c>
      <c r="X1536" s="347" t="n">
        <v>58.56</v>
      </c>
      <c r="Y1536" s="357" t="n">
        <v>60.47</v>
      </c>
      <c r="Z1536" s="365" t="inlineStr">
        <is>
          <t>2등급</t>
        </is>
      </c>
      <c r="AA1536" s="350" t="n">
        <v>138</v>
      </c>
      <c r="AB1536" s="349" t="inlineStr">
        <is>
          <t>만점</t>
        </is>
      </c>
      <c r="AC1536" s="350" t="n">
        <v>10</v>
      </c>
      <c r="AD1536" s="349" t="inlineStr">
        <is>
          <t>만점</t>
        </is>
      </c>
      <c r="AE1536" s="364" t="n">
        <v>0</v>
      </c>
      <c r="AF1536" s="366" t="n">
        <v>0</v>
      </c>
      <c r="AG1536" s="363" t="n">
        <v>0</v>
      </c>
      <c r="AH1536" s="635" t="inlineStr"/>
      <c r="AL1536" s="487" t="inlineStr">
        <is>
          <t>한국외국어대 디지털콘텐츠학부</t>
        </is>
      </c>
      <c r="AM1536" s="477" t="inlineStr">
        <is>
          <t>통합</t>
        </is>
      </c>
      <c r="AN1536" s="637" t="n">
        <v>100</v>
      </c>
      <c r="AO1536" s="478" t="n">
        <v>-1570</v>
      </c>
      <c r="AP1536" s="463" t="n">
        <v>-695</v>
      </c>
      <c r="AQ1536" s="479" t="n">
        <v>-875</v>
      </c>
      <c r="AR1536" s="476" t="inlineStr">
        <is>
          <t>21.75 → 20.71</t>
        </is>
      </c>
      <c r="BA1536" s="313" t="inlineStr">
        <is>
          <t>자연847</t>
        </is>
      </c>
    </row>
    <row r="1537" ht="16.5" customHeight="1" s="671">
      <c r="B1537" s="367" t="inlineStr">
        <is>
          <t>21.84</t>
        </is>
      </c>
      <c r="C1537" s="351" t="inlineStr">
        <is>
          <t>47,393</t>
        </is>
      </c>
      <c r="D1537" s="727" t="n">
        <v>-1570</v>
      </c>
      <c r="E1537" s="352" t="inlineStr"/>
      <c r="F1537" s="341" t="n">
        <v>75.56999999999999</v>
      </c>
      <c r="G1537" s="355" t="inlineStr">
        <is>
          <t>349.48</t>
        </is>
      </c>
      <c r="H1537" s="356" t="inlineStr">
        <is>
          <t>355.28</t>
        </is>
      </c>
      <c r="I1537" s="354" t="inlineStr">
        <is>
          <t>경상국립대</t>
        </is>
      </c>
      <c r="J1537" s="340" t="inlineStr">
        <is>
          <t>항공우주공학부</t>
        </is>
      </c>
      <c r="K1537" s="339" t="inlineStr">
        <is>
          <t>자연</t>
        </is>
      </c>
      <c r="L1537" s="357" t="n">
        <v>40</v>
      </c>
      <c r="M1537" s="358" t="inlineStr">
        <is>
          <t xml:space="preserve">860 / </t>
        </is>
      </c>
      <c r="N1537" s="359" t="n">
        <v>1000</v>
      </c>
      <c r="O1537" s="360" t="inlineStr">
        <is>
          <t>표점/만점</t>
        </is>
      </c>
      <c r="P1537" s="343" t="inlineStr">
        <is>
          <t>표점/만점</t>
        </is>
      </c>
      <c r="Q1537" s="342" t="inlineStr">
        <is>
          <t>2과목</t>
        </is>
      </c>
      <c r="R1537" s="344" t="n">
        <v>25</v>
      </c>
      <c r="S1537" s="345" t="n">
        <v>30</v>
      </c>
      <c r="T1537" s="362" t="n">
        <v>25</v>
      </c>
      <c r="U1537" s="361" t="n">
        <v>75.56999999999999</v>
      </c>
      <c r="V1537" s="346" t="n">
        <v>116.040973004917</v>
      </c>
      <c r="W1537" s="348" t="n">
        <v>116.6320193244139</v>
      </c>
      <c r="X1537" s="347" t="inlineStr">
        <is>
          <t>58.67/67.91</t>
        </is>
      </c>
      <c r="Y1537" s="357" t="inlineStr"/>
      <c r="Z1537" s="365" t="inlineStr">
        <is>
          <t>3등급</t>
        </is>
      </c>
      <c r="AA1537" s="350" t="n">
        <v>192</v>
      </c>
      <c r="AB1537" s="349" t="inlineStr">
        <is>
          <t>만점</t>
        </is>
      </c>
      <c r="AC1537" s="350" t="n">
        <v>0</v>
      </c>
      <c r="AD1537" s="349" t="inlineStr">
        <is>
          <t>만점</t>
        </is>
      </c>
      <c r="AE1537" s="364" t="n">
        <v>0</v>
      </c>
      <c r="AF1537" s="366" t="n">
        <v>0</v>
      </c>
      <c r="AG1537" s="363" t="n">
        <v>0</v>
      </c>
      <c r="AH1537" s="635" t="inlineStr"/>
      <c r="AL1537" s="487" t="inlineStr">
        <is>
          <t>경상국립대 항공우주공학부</t>
        </is>
      </c>
      <c r="AM1537" s="477" t="inlineStr">
        <is>
          <t>자연</t>
        </is>
      </c>
      <c r="AN1537" s="637" t="n">
        <v>100</v>
      </c>
      <c r="AO1537" s="478" t="n">
        <v>-1570</v>
      </c>
      <c r="AP1537" s="463" t="n">
        <v>-1570</v>
      </c>
      <c r="AQ1537" s="479" t="n">
        <v>0</v>
      </c>
      <c r="AR1537" s="476" t="inlineStr">
        <is>
          <t>21.84 → 20.39</t>
        </is>
      </c>
      <c r="BA1537" s="313" t="inlineStr">
        <is>
          <t>통합인문677</t>
        </is>
      </c>
    </row>
    <row r="1538" ht="16.5" customHeight="1" s="671">
      <c r="B1538" s="367" t="inlineStr">
        <is>
          <t>21.85</t>
        </is>
      </c>
      <c r="C1538" s="351" t="inlineStr">
        <is>
          <t>47,415</t>
        </is>
      </c>
      <c r="D1538" s="727" t="n">
        <v>-1570</v>
      </c>
      <c r="E1538" s="352" t="inlineStr">
        <is>
          <t>349.47</t>
        </is>
      </c>
      <c r="F1538" s="341" t="n">
        <v>75.56</v>
      </c>
      <c r="G1538" s="355" t="inlineStr">
        <is>
          <t>349.74</t>
        </is>
      </c>
      <c r="H1538" s="356" t="inlineStr">
        <is>
          <t>355.26</t>
        </is>
      </c>
      <c r="I1538" s="354" t="inlineStr">
        <is>
          <t>경기대</t>
        </is>
      </c>
      <c r="J1538" s="340" t="inlineStr">
        <is>
          <t>경영학부</t>
        </is>
      </c>
      <c r="K1538" s="339" t="inlineStr">
        <is>
          <t>통합</t>
        </is>
      </c>
      <c r="L1538" s="357" t="n">
        <v>79</v>
      </c>
      <c r="M1538" s="358" t="inlineStr">
        <is>
          <t xml:space="preserve">80.05 / </t>
        </is>
      </c>
      <c r="N1538" s="359" t="n">
        <v>100</v>
      </c>
      <c r="O1538" s="360" t="inlineStr">
        <is>
          <t>백분위</t>
        </is>
      </c>
      <c r="P1538" s="343" t="inlineStr">
        <is>
          <t>백분위</t>
        </is>
      </c>
      <c r="Q1538" s="342" t="inlineStr">
        <is>
          <t>1과목</t>
        </is>
      </c>
      <c r="R1538" s="344" t="n">
        <v>35</v>
      </c>
      <c r="S1538" s="345" t="n">
        <v>30</v>
      </c>
      <c r="T1538" s="362" t="n">
        <v>15</v>
      </c>
      <c r="U1538" s="361" t="n">
        <v>75.56</v>
      </c>
      <c r="V1538" s="346" t="n">
        <v>116.0367647058824</v>
      </c>
      <c r="W1538" s="348" t="n">
        <v>116.6294642857143</v>
      </c>
      <c r="X1538" s="347" t="n">
        <v>58.54</v>
      </c>
      <c r="Y1538" s="357" t="inlineStr"/>
      <c r="Z1538" s="365" t="inlineStr">
        <is>
          <t>2등급</t>
        </is>
      </c>
      <c r="AA1538" s="350" t="n">
        <v>19.6</v>
      </c>
      <c r="AB1538" s="349" t="inlineStr">
        <is>
          <t>만점</t>
        </is>
      </c>
      <c r="AC1538" s="350" t="n">
        <v>0</v>
      </c>
      <c r="AD1538" s="349" t="inlineStr">
        <is>
          <t>만점</t>
        </is>
      </c>
      <c r="AE1538" s="364" t="n">
        <v>0</v>
      </c>
      <c r="AF1538" s="366" t="n">
        <v>0</v>
      </c>
      <c r="AG1538" s="363" t="n">
        <v>0</v>
      </c>
      <c r="AH1538" s="635" t="inlineStr"/>
      <c r="AL1538" s="487" t="inlineStr">
        <is>
          <t>경기대 경영학부</t>
        </is>
      </c>
      <c r="AM1538" s="477" t="inlineStr">
        <is>
          <t>통합</t>
        </is>
      </c>
      <c r="AN1538" s="637" t="n">
        <v>100</v>
      </c>
      <c r="AO1538" s="478" t="n">
        <v>-1570</v>
      </c>
      <c r="AP1538" s="463" t="n">
        <v>-694</v>
      </c>
      <c r="AQ1538" s="479" t="n">
        <v>-876</v>
      </c>
      <c r="AR1538" s="476" t="inlineStr">
        <is>
          <t>21.85 → 20.81</t>
        </is>
      </c>
      <c r="BA1538" s="313" t="inlineStr">
        <is>
          <t>통합인문678</t>
        </is>
      </c>
    </row>
    <row r="1539" ht="16.5" customHeight="1" s="671">
      <c r="B1539" s="367" t="inlineStr">
        <is>
          <t>21.85</t>
        </is>
      </c>
      <c r="C1539" s="351" t="inlineStr">
        <is>
          <t>47,415</t>
        </is>
      </c>
      <c r="D1539" s="727" t="n">
        <v>-1570</v>
      </c>
      <c r="E1539" s="352" t="inlineStr"/>
      <c r="F1539" s="341" t="n">
        <v>75.56</v>
      </c>
      <c r="G1539" s="355" t="inlineStr">
        <is>
          <t>349.47</t>
        </is>
      </c>
      <c r="H1539" s="356" t="inlineStr">
        <is>
          <t>355.27</t>
        </is>
      </c>
      <c r="I1539" s="354" t="inlineStr">
        <is>
          <t>경기대</t>
        </is>
      </c>
      <c r="J1539" s="340" t="inlineStr">
        <is>
          <t>스마트시티공학부</t>
        </is>
      </c>
      <c r="K1539" s="339" t="inlineStr">
        <is>
          <t>자연</t>
        </is>
      </c>
      <c r="L1539" s="357" t="n">
        <v>14</v>
      </c>
      <c r="M1539" s="358" t="inlineStr">
        <is>
          <t xml:space="preserve">80.05 / </t>
        </is>
      </c>
      <c r="N1539" s="359" t="n">
        <v>100</v>
      </c>
      <c r="O1539" s="360" t="inlineStr">
        <is>
          <t>백분위</t>
        </is>
      </c>
      <c r="P1539" s="343" t="inlineStr">
        <is>
          <t>백분위</t>
        </is>
      </c>
      <c r="Q1539" s="342" t="inlineStr">
        <is>
          <t>1과목</t>
        </is>
      </c>
      <c r="R1539" s="344" t="n">
        <v>30</v>
      </c>
      <c r="S1539" s="345" t="n">
        <v>35</v>
      </c>
      <c r="T1539" s="362" t="n">
        <v>15</v>
      </c>
      <c r="U1539" s="361" t="n">
        <v>75.56</v>
      </c>
      <c r="V1539" s="346" t="n">
        <v>116.0367647058824</v>
      </c>
      <c r="W1539" s="348" t="n">
        <v>116.6294642857143</v>
      </c>
      <c r="X1539" s="347" t="n">
        <v>58.4</v>
      </c>
      <c r="Y1539" s="357" t="inlineStr"/>
      <c r="Z1539" s="365" t="inlineStr">
        <is>
          <t>2등급</t>
        </is>
      </c>
      <c r="AA1539" s="350" t="n">
        <v>19.6</v>
      </c>
      <c r="AB1539" s="349" t="inlineStr">
        <is>
          <t>만점</t>
        </is>
      </c>
      <c r="AC1539" s="350" t="n">
        <v>0</v>
      </c>
      <c r="AD1539" s="349" t="inlineStr">
        <is>
          <t>만점</t>
        </is>
      </c>
      <c r="AE1539" s="364" t="n">
        <v>0</v>
      </c>
      <c r="AF1539" s="366" t="n">
        <v>0</v>
      </c>
      <c r="AG1539" s="363" t="n">
        <v>0</v>
      </c>
      <c r="AH1539" s="635" t="inlineStr"/>
      <c r="AL1539" s="487" t="inlineStr">
        <is>
          <t>경기대 스마트시티공학부</t>
        </is>
      </c>
      <c r="AM1539" s="477" t="inlineStr">
        <is>
          <t>자연</t>
        </is>
      </c>
      <c r="AN1539" s="637" t="n">
        <v>100</v>
      </c>
      <c r="AO1539" s="478" t="n">
        <v>-1570</v>
      </c>
      <c r="AP1539" s="463" t="n">
        <v>-1570</v>
      </c>
      <c r="AQ1539" s="479" t="n">
        <v>0</v>
      </c>
      <c r="AR1539" s="476" t="inlineStr">
        <is>
          <t>21.85 → 20.40</t>
        </is>
      </c>
      <c r="BA1539" s="313" t="inlineStr">
        <is>
          <t>통합인문679</t>
        </is>
      </c>
    </row>
    <row r="1540" ht="16.5" customHeight="1" s="671">
      <c r="B1540" s="367" t="inlineStr">
        <is>
          <t>21.86</t>
        </is>
      </c>
      <c r="C1540" s="351" t="inlineStr">
        <is>
          <t>47,436</t>
        </is>
      </c>
      <c r="D1540" s="727" t="n">
        <v>-1570</v>
      </c>
      <c r="E1540" s="352" t="inlineStr"/>
      <c r="F1540" s="341" t="n">
        <v>75.56</v>
      </c>
      <c r="G1540" s="355" t="inlineStr">
        <is>
          <t>349.46</t>
        </is>
      </c>
      <c r="H1540" s="356" t="inlineStr">
        <is>
          <t>355.25</t>
        </is>
      </c>
      <c r="I1540" s="354" t="inlineStr">
        <is>
          <t>인천대</t>
        </is>
      </c>
      <c r="J1540" s="340" t="inlineStr">
        <is>
          <t>임베디드시스템공학과</t>
        </is>
      </c>
      <c r="K1540" s="339" t="inlineStr">
        <is>
          <t>자연</t>
        </is>
      </c>
      <c r="L1540" s="357" t="n">
        <v>10</v>
      </c>
      <c r="M1540" s="358" t="inlineStr">
        <is>
          <t xml:space="preserve">778 / </t>
        </is>
      </c>
      <c r="N1540" s="359" t="n">
        <v>1000</v>
      </c>
      <c r="O1540" s="360" t="inlineStr">
        <is>
          <t>백분위</t>
        </is>
      </c>
      <c r="P1540" s="343" t="inlineStr">
        <is>
          <t>백분위</t>
        </is>
      </c>
      <c r="Q1540" s="342" t="inlineStr">
        <is>
          <t>2과목</t>
        </is>
      </c>
      <c r="R1540" s="344" t="n">
        <v>25</v>
      </c>
      <c r="S1540" s="345" t="n">
        <v>35</v>
      </c>
      <c r="T1540" s="362" t="n">
        <v>30</v>
      </c>
      <c r="U1540" s="361" t="n">
        <v>75.56</v>
      </c>
      <c r="V1540" s="346" t="n">
        <v>116.0326797385621</v>
      </c>
      <c r="W1540" s="348" t="n">
        <v>116.6269841269841</v>
      </c>
      <c r="X1540" s="347" t="n">
        <v>58.4</v>
      </c>
      <c r="Y1540" s="357" t="inlineStr"/>
      <c r="Z1540" s="365" t="inlineStr">
        <is>
          <t>2등급</t>
        </is>
      </c>
      <c r="AA1540" s="350" t="n">
        <v>98</v>
      </c>
      <c r="AB1540" s="349" t="inlineStr">
        <is>
          <t>만점</t>
        </is>
      </c>
      <c r="AC1540" s="350" t="n">
        <v>0</v>
      </c>
      <c r="AD1540" s="349" t="inlineStr">
        <is>
          <t>만점</t>
        </is>
      </c>
      <c r="AE1540" s="364" t="n">
        <v>0</v>
      </c>
      <c r="AF1540" s="366" t="n">
        <v>0</v>
      </c>
      <c r="AG1540" s="363" t="n">
        <v>0</v>
      </c>
      <c r="AH1540" s="635" t="inlineStr"/>
      <c r="AL1540" s="487" t="inlineStr">
        <is>
          <t>인천대 임베디드시스템공학과</t>
        </is>
      </c>
      <c r="AM1540" s="477" t="inlineStr">
        <is>
          <t>자연</t>
        </is>
      </c>
      <c r="AN1540" s="637" t="n">
        <v>100</v>
      </c>
      <c r="AO1540" s="478" t="n">
        <v>-1570</v>
      </c>
      <c r="AP1540" s="463" t="n">
        <v>-1570</v>
      </c>
      <c r="AQ1540" s="479" t="n">
        <v>0</v>
      </c>
      <c r="AR1540" s="476" t="inlineStr">
        <is>
          <t>21.86 → 20.41</t>
        </is>
      </c>
      <c r="BA1540" s="313" t="inlineStr">
        <is>
          <t>자연848</t>
        </is>
      </c>
    </row>
    <row r="1541" ht="16.5" customHeight="1" s="671">
      <c r="B1541" s="367" t="inlineStr">
        <is>
          <t>21.67</t>
        </is>
      </c>
      <c r="C1541" s="351" t="inlineStr">
        <is>
          <t>47,024</t>
        </is>
      </c>
      <c r="D1541" s="727" t="n">
        <v>-1570</v>
      </c>
      <c r="E1541" s="352" t="inlineStr">
        <is>
          <t>349.70</t>
        </is>
      </c>
      <c r="F1541" s="341" t="n">
        <v>75.54000000000001</v>
      </c>
      <c r="G1541" s="355" t="inlineStr">
        <is>
          <t>349.71</t>
        </is>
      </c>
      <c r="H1541" s="356" t="inlineStr">
        <is>
          <t>355.24</t>
        </is>
      </c>
      <c r="I1541" s="354" t="inlineStr">
        <is>
          <t>한국외국어대</t>
        </is>
      </c>
      <c r="J1541" s="340" t="inlineStr">
        <is>
          <t>Finance &amp; AI융합학부</t>
        </is>
      </c>
      <c r="K1541" s="339" t="inlineStr">
        <is>
          <t>통합</t>
        </is>
      </c>
      <c r="L1541" s="357" t="n">
        <v>16</v>
      </c>
      <c r="M1541" s="358" t="inlineStr">
        <is>
          <t xml:space="preserve">613.8 / </t>
        </is>
      </c>
      <c r="N1541" s="359" t="n">
        <v>700</v>
      </c>
      <c r="O1541" s="360" t="inlineStr">
        <is>
          <t>표점/만점</t>
        </is>
      </c>
      <c r="P1541" s="343" t="inlineStr">
        <is>
          <t>변표/만점</t>
        </is>
      </c>
      <c r="Q1541" s="342" t="inlineStr">
        <is>
          <t>2과목</t>
        </is>
      </c>
      <c r="R1541" s="344" t="n">
        <v>30</v>
      </c>
      <c r="S1541" s="345" t="n">
        <v>35</v>
      </c>
      <c r="T1541" s="362" t="n">
        <v>20</v>
      </c>
      <c r="U1541" s="361" t="n">
        <v>75.54000000000001</v>
      </c>
      <c r="V1541" s="346" t="n">
        <v>116.0248747410725</v>
      </c>
      <c r="W1541" s="348" t="n">
        <v>116.6222453785083</v>
      </c>
      <c r="X1541" s="347" t="n">
        <v>58.53</v>
      </c>
      <c r="Y1541" s="357" t="n">
        <v>60.47</v>
      </c>
      <c r="Z1541" s="365" t="inlineStr">
        <is>
          <t>2등급</t>
        </is>
      </c>
      <c r="AA1541" s="350" t="n">
        <v>103.5</v>
      </c>
      <c r="AB1541" s="349" t="inlineStr">
        <is>
          <t>만점</t>
        </is>
      </c>
      <c r="AC1541" s="350" t="n">
        <v>10</v>
      </c>
      <c r="AD1541" s="349" t="inlineStr">
        <is>
          <t>만점</t>
        </is>
      </c>
      <c r="AE1541" s="364" t="n">
        <v>0</v>
      </c>
      <c r="AF1541" s="366" t="n">
        <v>0</v>
      </c>
      <c r="AG1541" s="363" t="n">
        <v>0</v>
      </c>
      <c r="AH1541" s="635" t="inlineStr"/>
      <c r="AL1541" s="487" t="inlineStr">
        <is>
          <t>한국외국어대 Finance &amp; AI융합학부</t>
        </is>
      </c>
      <c r="AM1541" s="477" t="inlineStr">
        <is>
          <t>통합</t>
        </is>
      </c>
      <c r="AN1541" s="637" t="n">
        <v>100</v>
      </c>
      <c r="AO1541" s="478" t="n">
        <v>-1570</v>
      </c>
      <c r="AP1541" s="463" t="n">
        <v>-694</v>
      </c>
      <c r="AQ1541" s="479" t="n">
        <v>-876</v>
      </c>
      <c r="AR1541" s="476" t="inlineStr">
        <is>
          <t>21.87 → 20.83</t>
        </is>
      </c>
      <c r="BA1541" s="313" t="inlineStr">
        <is>
          <t>자연849</t>
        </is>
      </c>
    </row>
    <row r="1542" ht="16.5" customHeight="1" s="671">
      <c r="B1542" s="367" t="inlineStr">
        <is>
          <t>21.90</t>
        </is>
      </c>
      <c r="C1542" s="351" t="inlineStr">
        <is>
          <t>47,523</t>
        </is>
      </c>
      <c r="D1542" s="727" t="n">
        <v>-1570</v>
      </c>
      <c r="E1542" s="352" t="inlineStr">
        <is>
          <t>349.61</t>
        </is>
      </c>
      <c r="F1542" s="341" t="n">
        <v>75.52</v>
      </c>
      <c r="G1542" s="355" t="inlineStr">
        <is>
          <t>349.41</t>
        </is>
      </c>
      <c r="H1542" s="356" t="inlineStr">
        <is>
          <t>355.20</t>
        </is>
      </c>
      <c r="I1542" s="354" t="inlineStr">
        <is>
          <t>세종대</t>
        </is>
      </c>
      <c r="J1542" s="340" t="inlineStr">
        <is>
          <t>인공지능데이터사이언스학과(농어촌)</t>
        </is>
      </c>
      <c r="K1542" s="339" t="inlineStr">
        <is>
          <t>자연</t>
        </is>
      </c>
      <c r="L1542" s="357" t="n">
        <v>4</v>
      </c>
      <c r="M1542" s="358" t="inlineStr">
        <is>
          <t xml:space="preserve">685.32 / </t>
        </is>
      </c>
      <c r="N1542" s="359" t="n">
        <v>1000</v>
      </c>
      <c r="O1542" s="360" t="inlineStr">
        <is>
          <t>표점</t>
        </is>
      </c>
      <c r="P1542" s="343" t="inlineStr">
        <is>
          <t>변표</t>
        </is>
      </c>
      <c r="Q1542" s="342" t="inlineStr">
        <is>
          <t>2과목</t>
        </is>
      </c>
      <c r="R1542" s="344" t="n">
        <v>20</v>
      </c>
      <c r="S1542" s="345" t="n">
        <v>35</v>
      </c>
      <c r="T1542" s="362" t="n">
        <v>25</v>
      </c>
      <c r="U1542" s="361" t="n">
        <v>75.52</v>
      </c>
      <c r="V1542" s="346" t="n">
        <v>116.013098028402</v>
      </c>
      <c r="W1542" s="348" t="n">
        <v>116.6150952315298</v>
      </c>
      <c r="X1542" s="347" t="n">
        <v>58.39</v>
      </c>
      <c r="Y1542" s="357" t="n">
        <v>58.69</v>
      </c>
      <c r="Z1542" s="365" t="inlineStr">
        <is>
          <t>2등급</t>
        </is>
      </c>
      <c r="AA1542" s="350" t="n">
        <v>198</v>
      </c>
      <c r="AB1542" s="349" t="inlineStr">
        <is>
          <t>만점</t>
        </is>
      </c>
      <c r="AC1542" s="350" t="n">
        <v>10</v>
      </c>
      <c r="AD1542" s="349" t="inlineStr">
        <is>
          <t>만점</t>
        </is>
      </c>
      <c r="AE1542" s="364" t="n">
        <v>0</v>
      </c>
      <c r="AF1542" s="366" t="n">
        <v>10.524</v>
      </c>
      <c r="AG1542" s="363" t="n">
        <v>0</v>
      </c>
      <c r="AH1542" s="635" t="inlineStr">
        <is>
          <t xml:space="preserve"> 미/기/과탐 3%가산</t>
        </is>
      </c>
      <c r="AL1542" s="487" t="inlineStr">
        <is>
          <t>세종대 인공지능데이터사이언스학과(농어촌)</t>
        </is>
      </c>
      <c r="AM1542" s="477" t="inlineStr">
        <is>
          <t>자연</t>
        </is>
      </c>
      <c r="AN1542" s="637" t="n">
        <v>100</v>
      </c>
      <c r="AO1542" s="478" t="n">
        <v>-1570</v>
      </c>
      <c r="AP1542" s="463" t="n">
        <v>-1570</v>
      </c>
      <c r="AQ1542" s="479" t="n">
        <v>0</v>
      </c>
      <c r="AR1542" s="476" t="inlineStr">
        <is>
          <t>21.90 → 20.45</t>
        </is>
      </c>
      <c r="BA1542" s="313" t="inlineStr">
        <is>
          <t>자연850</t>
        </is>
      </c>
    </row>
    <row r="1543" ht="16.5" customHeight="1" s="671">
      <c r="B1543" s="367" t="inlineStr">
        <is>
          <t>21.97</t>
        </is>
      </c>
      <c r="C1543" s="351" t="inlineStr">
        <is>
          <t>47,675</t>
        </is>
      </c>
      <c r="D1543" s="727" t="n">
        <v>-1570</v>
      </c>
      <c r="E1543" s="352" t="inlineStr"/>
      <c r="F1543" s="341" t="n">
        <v>75.5</v>
      </c>
      <c r="G1543" s="355" t="inlineStr">
        <is>
          <t>349.64</t>
        </is>
      </c>
      <c r="H1543" s="356" t="inlineStr">
        <is>
          <t>355.16</t>
        </is>
      </c>
      <c r="I1543" s="354" t="inlineStr">
        <is>
          <t>경기대</t>
        </is>
      </c>
      <c r="J1543" s="340" t="inlineStr">
        <is>
          <t>사회과학대학(통합)</t>
        </is>
      </c>
      <c r="K1543" s="339" t="inlineStr">
        <is>
          <t>통합</t>
        </is>
      </c>
      <c r="L1543" s="357" t="n">
        <v>48</v>
      </c>
      <c r="M1543" s="358" t="inlineStr">
        <is>
          <t xml:space="preserve">80 / </t>
        </is>
      </c>
      <c r="N1543" s="359" t="n">
        <v>100</v>
      </c>
      <c r="O1543" s="360" t="inlineStr">
        <is>
          <t>백분위</t>
        </is>
      </c>
      <c r="P1543" s="343" t="inlineStr">
        <is>
          <t>백분위</t>
        </is>
      </c>
      <c r="Q1543" s="342" t="inlineStr">
        <is>
          <t>1과목</t>
        </is>
      </c>
      <c r="R1543" s="344" t="n">
        <v>35</v>
      </c>
      <c r="S1543" s="345" t="n">
        <v>30</v>
      </c>
      <c r="T1543" s="362" t="n">
        <v>15</v>
      </c>
      <c r="U1543" s="361" t="n">
        <v>75.5</v>
      </c>
      <c r="V1543" s="346" t="n">
        <v>116</v>
      </c>
      <c r="W1543" s="348" t="n">
        <v>116.6071428571429</v>
      </c>
      <c r="X1543" s="347" t="n">
        <v>58.52</v>
      </c>
      <c r="Y1543" s="357" t="inlineStr"/>
      <c r="Z1543" s="365" t="inlineStr">
        <is>
          <t>2등급</t>
        </is>
      </c>
      <c r="AA1543" s="350" t="n">
        <v>19.6</v>
      </c>
      <c r="AB1543" s="349" t="inlineStr">
        <is>
          <t>만점</t>
        </is>
      </c>
      <c r="AC1543" s="350" t="n">
        <v>0</v>
      </c>
      <c r="AD1543" s="349" t="inlineStr">
        <is>
          <t>만점</t>
        </is>
      </c>
      <c r="AE1543" s="364" t="n">
        <v>0</v>
      </c>
      <c r="AF1543" s="366" t="n">
        <v>0</v>
      </c>
      <c r="AG1543" s="363" t="n">
        <v>0</v>
      </c>
      <c r="AH1543" s="635" t="inlineStr"/>
      <c r="AL1543" s="487" t="inlineStr">
        <is>
          <t>경기대 사회과학대학(통합)</t>
        </is>
      </c>
      <c r="AM1543" s="477" t="inlineStr">
        <is>
          <t>통합</t>
        </is>
      </c>
      <c r="AN1543" s="637" t="n">
        <v>100</v>
      </c>
      <c r="AO1543" s="478" t="n">
        <v>-1570</v>
      </c>
      <c r="AP1543" s="463" t="n">
        <v>-694</v>
      </c>
      <c r="AQ1543" s="479" t="n">
        <v>-876</v>
      </c>
      <c r="AR1543" s="476" t="inlineStr">
        <is>
          <t>21.93 → 20.88</t>
        </is>
      </c>
      <c r="BA1543" s="313" t="inlineStr">
        <is>
          <t>자연851</t>
        </is>
      </c>
    </row>
    <row r="1544" ht="16.5" customHeight="1" s="671">
      <c r="B1544" s="367" t="inlineStr">
        <is>
          <t>21.93</t>
        </is>
      </c>
      <c r="C1544" s="351" t="inlineStr">
        <is>
          <t>47,588</t>
        </is>
      </c>
      <c r="D1544" s="727" t="n">
        <v>-1570</v>
      </c>
      <c r="E1544" s="352" t="inlineStr">
        <is>
          <t>349.32</t>
        </is>
      </c>
      <c r="F1544" s="341" t="n">
        <v>75.5</v>
      </c>
      <c r="G1544" s="355" t="inlineStr">
        <is>
          <t>349.37</t>
        </is>
      </c>
      <c r="H1544" s="356" t="inlineStr">
        <is>
          <t>355.16</t>
        </is>
      </c>
      <c r="I1544" s="354" t="inlineStr">
        <is>
          <t>경기대</t>
        </is>
      </c>
      <c r="J1544" s="340" t="inlineStr">
        <is>
          <t>화학과</t>
        </is>
      </c>
      <c r="K1544" s="339" t="inlineStr">
        <is>
          <t>자연</t>
        </is>
      </c>
      <c r="L1544" s="357" t="n">
        <v>9</v>
      </c>
      <c r="M1544" s="358" t="inlineStr">
        <is>
          <t xml:space="preserve">80 / </t>
        </is>
      </c>
      <c r="N1544" s="359" t="n">
        <v>100</v>
      </c>
      <c r="O1544" s="360" t="inlineStr">
        <is>
          <t>백분위</t>
        </is>
      </c>
      <c r="P1544" s="343" t="inlineStr">
        <is>
          <t>백분위</t>
        </is>
      </c>
      <c r="Q1544" s="342" t="inlineStr">
        <is>
          <t>1과목</t>
        </is>
      </c>
      <c r="R1544" s="344" t="n">
        <v>30</v>
      </c>
      <c r="S1544" s="345" t="n">
        <v>35</v>
      </c>
      <c r="T1544" s="362" t="n">
        <v>15</v>
      </c>
      <c r="U1544" s="361" t="n">
        <v>75.5</v>
      </c>
      <c r="V1544" s="346" t="n">
        <v>116</v>
      </c>
      <c r="W1544" s="348" t="n">
        <v>116.6071428571429</v>
      </c>
      <c r="X1544" s="347" t="n">
        <v>58.38</v>
      </c>
      <c r="Y1544" s="357" t="inlineStr"/>
      <c r="Z1544" s="365" t="inlineStr">
        <is>
          <t>2등급</t>
        </is>
      </c>
      <c r="AA1544" s="350" t="n">
        <v>19.6</v>
      </c>
      <c r="AB1544" s="349" t="inlineStr">
        <is>
          <t>만점</t>
        </is>
      </c>
      <c r="AC1544" s="350" t="n">
        <v>0</v>
      </c>
      <c r="AD1544" s="349" t="inlineStr">
        <is>
          <t>만점</t>
        </is>
      </c>
      <c r="AE1544" s="364" t="n">
        <v>0</v>
      </c>
      <c r="AF1544" s="366" t="n">
        <v>0</v>
      </c>
      <c r="AG1544" s="363" t="n">
        <v>0</v>
      </c>
      <c r="AH1544" s="635" t="inlineStr"/>
      <c r="AL1544" s="487" t="inlineStr">
        <is>
          <t>경기대 화학과</t>
        </is>
      </c>
      <c r="AM1544" s="477" t="inlineStr">
        <is>
          <t>자연</t>
        </is>
      </c>
      <c r="AN1544" s="637" t="n">
        <v>100</v>
      </c>
      <c r="AO1544" s="478" t="n">
        <v>-1570</v>
      </c>
      <c r="AP1544" s="463" t="n">
        <v>-1570</v>
      </c>
      <c r="AQ1544" s="479" t="n">
        <v>0</v>
      </c>
      <c r="AR1544" s="476" t="inlineStr">
        <is>
          <t>21.93 → 20.48</t>
        </is>
      </c>
      <c r="BA1544" s="313" t="inlineStr">
        <is>
          <t>자연852</t>
        </is>
      </c>
    </row>
    <row r="1545" ht="16.5" customHeight="1" s="671">
      <c r="B1545" s="367" t="inlineStr">
        <is>
          <t>21.92</t>
        </is>
      </c>
      <c r="C1545" s="351" t="inlineStr">
        <is>
          <t>47,566</t>
        </is>
      </c>
      <c r="D1545" s="727" t="n">
        <v>-1570</v>
      </c>
      <c r="E1545" s="352" t="inlineStr"/>
      <c r="F1545" s="341" t="n">
        <v>75.5</v>
      </c>
      <c r="G1545" s="355" t="inlineStr">
        <is>
          <t>349.64</t>
        </is>
      </c>
      <c r="H1545" s="356" t="inlineStr">
        <is>
          <t>355.16</t>
        </is>
      </c>
      <c r="I1545" s="354" t="inlineStr">
        <is>
          <t>인천대</t>
        </is>
      </c>
      <c r="J1545" s="340" t="inlineStr">
        <is>
          <t>사회복지학과</t>
        </is>
      </c>
      <c r="K1545" s="339" t="inlineStr">
        <is>
          <t>통합</t>
        </is>
      </c>
      <c r="L1545" s="357" t="n">
        <v>7</v>
      </c>
      <c r="M1545" s="358" t="inlineStr">
        <is>
          <t xml:space="preserve">777.5 / </t>
        </is>
      </c>
      <c r="N1545" s="359" t="n">
        <v>1000</v>
      </c>
      <c r="O1545" s="360" t="inlineStr">
        <is>
          <t>백분위</t>
        </is>
      </c>
      <c r="P1545" s="343" t="inlineStr">
        <is>
          <t>백분위</t>
        </is>
      </c>
      <c r="Q1545" s="342" t="inlineStr">
        <is>
          <t>2과목</t>
        </is>
      </c>
      <c r="R1545" s="344" t="n">
        <v>35</v>
      </c>
      <c r="S1545" s="345" t="n">
        <v>30</v>
      </c>
      <c r="T1545" s="362" t="n">
        <v>25</v>
      </c>
      <c r="U1545" s="361" t="n">
        <v>75.5</v>
      </c>
      <c r="V1545" s="346" t="n">
        <v>116</v>
      </c>
      <c r="W1545" s="348" t="n">
        <v>116.6071428571429</v>
      </c>
      <c r="X1545" s="347" t="n">
        <v>58.52</v>
      </c>
      <c r="Y1545" s="357" t="inlineStr"/>
      <c r="Z1545" s="365" t="inlineStr">
        <is>
          <t>2등급</t>
        </is>
      </c>
      <c r="AA1545" s="350" t="n">
        <v>98</v>
      </c>
      <c r="AB1545" s="349" t="inlineStr">
        <is>
          <t>만점</t>
        </is>
      </c>
      <c r="AC1545" s="350" t="n">
        <v>0</v>
      </c>
      <c r="AD1545" s="349" t="inlineStr">
        <is>
          <t>만점</t>
        </is>
      </c>
      <c r="AE1545" s="364" t="n">
        <v>0</v>
      </c>
      <c r="AF1545" s="366" t="n">
        <v>0</v>
      </c>
      <c r="AG1545" s="363" t="n">
        <v>0</v>
      </c>
      <c r="AH1545" s="635" t="inlineStr"/>
      <c r="AL1545" s="487" t="inlineStr">
        <is>
          <t>인천대 사회복지학과</t>
        </is>
      </c>
      <c r="AM1545" s="477" t="inlineStr">
        <is>
          <t>통합</t>
        </is>
      </c>
      <c r="AN1545" s="637" t="n">
        <v>100</v>
      </c>
      <c r="AO1545" s="478" t="n">
        <v>-1570</v>
      </c>
      <c r="AP1545" s="463" t="n">
        <v>-694</v>
      </c>
      <c r="AQ1545" s="479" t="n">
        <v>-876</v>
      </c>
      <c r="AR1545" s="476" t="inlineStr">
        <is>
          <t>21.93 → 20.88</t>
        </is>
      </c>
      <c r="BA1545" s="313" t="inlineStr">
        <is>
          <t>통합인문680</t>
        </is>
      </c>
    </row>
    <row r="1546" ht="16.5" customHeight="1" s="671">
      <c r="B1546" s="367" t="inlineStr">
        <is>
          <t>21.73</t>
        </is>
      </c>
      <c r="C1546" s="351" t="inlineStr">
        <is>
          <t>47,154</t>
        </is>
      </c>
      <c r="D1546" s="727" t="n">
        <v>-1570</v>
      </c>
      <c r="E1546" s="352" t="inlineStr">
        <is>
          <t>349.37</t>
        </is>
      </c>
      <c r="F1546" s="341" t="n">
        <v>75.48</v>
      </c>
      <c r="G1546" s="355" t="inlineStr">
        <is>
          <t>349.62</t>
        </is>
      </c>
      <c r="H1546" s="356" t="inlineStr">
        <is>
          <t>355.13</t>
        </is>
      </c>
      <c r="I1546" s="354" t="inlineStr">
        <is>
          <t>경상국립대</t>
        </is>
      </c>
      <c r="J1546" s="340" t="inlineStr">
        <is>
          <t>일반사회교육과</t>
        </is>
      </c>
      <c r="K1546" s="339" t="inlineStr">
        <is>
          <t>통합</t>
        </is>
      </c>
      <c r="L1546" s="357" t="n">
        <v>6</v>
      </c>
      <c r="M1546" s="358" t="inlineStr">
        <is>
          <t xml:space="preserve">857.27 / </t>
        </is>
      </c>
      <c r="N1546" s="359" t="n">
        <v>1000</v>
      </c>
      <c r="O1546" s="360" t="inlineStr">
        <is>
          <t>표점/만점</t>
        </is>
      </c>
      <c r="P1546" s="343" t="inlineStr">
        <is>
          <t>표점/만점</t>
        </is>
      </c>
      <c r="Q1546" s="342" t="inlineStr">
        <is>
          <t>2과목</t>
        </is>
      </c>
      <c r="R1546" s="344" t="n">
        <v>30</v>
      </c>
      <c r="S1546" s="345" t="n">
        <v>25</v>
      </c>
      <c r="T1546" s="362" t="n">
        <v>25</v>
      </c>
      <c r="U1546" s="361" t="n">
        <v>75.48</v>
      </c>
      <c r="V1546" s="346" t="n">
        <v>115.9907409572349</v>
      </c>
      <c r="W1546" s="348" t="n">
        <v>116.6015212954641</v>
      </c>
      <c r="X1546" s="347" t="inlineStr">
        <is>
          <t>58.8/68.82</t>
        </is>
      </c>
      <c r="Y1546" s="357" t="inlineStr"/>
      <c r="Z1546" s="365" t="inlineStr">
        <is>
          <t>3등급</t>
        </is>
      </c>
      <c r="AA1546" s="350" t="n">
        <v>192</v>
      </c>
      <c r="AB1546" s="349" t="inlineStr">
        <is>
          <t>만점</t>
        </is>
      </c>
      <c r="AC1546" s="350" t="n">
        <v>0</v>
      </c>
      <c r="AD1546" s="349" t="inlineStr">
        <is>
          <t>만점</t>
        </is>
      </c>
      <c r="AE1546" s="364" t="n">
        <v>0</v>
      </c>
      <c r="AF1546" s="366" t="n">
        <v>0</v>
      </c>
      <c r="AG1546" s="363" t="n">
        <v>0</v>
      </c>
      <c r="AH1546" s="635" t="inlineStr"/>
      <c r="AL1546" s="487" t="inlineStr">
        <is>
          <t>경상국립대 일반사회교육과</t>
        </is>
      </c>
      <c r="AM1546" s="477" t="inlineStr">
        <is>
          <t>통합</t>
        </is>
      </c>
      <c r="AN1546" s="637" t="n">
        <v>100</v>
      </c>
      <c r="AO1546" s="478" t="n">
        <v>-1570</v>
      </c>
      <c r="AP1546" s="463" t="n">
        <v>-694</v>
      </c>
      <c r="AQ1546" s="479" t="n">
        <v>-876</v>
      </c>
      <c r="AR1546" s="476" t="inlineStr">
        <is>
          <t>21.95 → 20.90</t>
        </is>
      </c>
      <c r="BA1546" s="313" t="inlineStr">
        <is>
          <t>통합인문681</t>
        </is>
      </c>
    </row>
    <row r="1547" ht="16.5" customHeight="1" s="671">
      <c r="B1547" s="367" t="inlineStr">
        <is>
          <t>21.96</t>
        </is>
      </c>
      <c r="C1547" s="351" t="inlineStr">
        <is>
          <t>47,653</t>
        </is>
      </c>
      <c r="D1547" s="727" t="n">
        <v>-1570</v>
      </c>
      <c r="E1547" s="352" t="inlineStr">
        <is>
          <t>349.53</t>
        </is>
      </c>
      <c r="F1547" s="341" t="n">
        <v>75.47</v>
      </c>
      <c r="G1547" s="355" t="inlineStr">
        <is>
          <t>349.33</t>
        </is>
      </c>
      <c r="H1547" s="356" t="inlineStr">
        <is>
          <t>355.12</t>
        </is>
      </c>
      <c r="I1547" s="354" t="inlineStr">
        <is>
          <t>부산대</t>
        </is>
      </c>
      <c r="J1547" s="340" t="inlineStr">
        <is>
          <t>IT응용공학과</t>
        </is>
      </c>
      <c r="K1547" s="339" t="inlineStr">
        <is>
          <t>자연</t>
        </is>
      </c>
      <c r="L1547" s="357" t="n">
        <v>12</v>
      </c>
      <c r="M1547" s="358" t="inlineStr">
        <is>
          <t xml:space="preserve">674 / </t>
        </is>
      </c>
      <c r="N1547" s="359" t="n">
        <v>1000</v>
      </c>
      <c r="O1547" s="360" t="inlineStr">
        <is>
          <t>표점</t>
        </is>
      </c>
      <c r="P1547" s="343" t="inlineStr">
        <is>
          <t>표점</t>
        </is>
      </c>
      <c r="Q1547" s="342" t="inlineStr">
        <is>
          <t>2과목</t>
        </is>
      </c>
      <c r="R1547" s="344" t="n">
        <v>20</v>
      </c>
      <c r="S1547" s="345" t="n">
        <v>30</v>
      </c>
      <c r="T1547" s="362" t="n">
        <v>30</v>
      </c>
      <c r="U1547" s="361" t="n">
        <v>75.47</v>
      </c>
      <c r="V1547" s="346" t="n">
        <v>115.9823390794138</v>
      </c>
      <c r="W1547" s="348" t="n">
        <v>116.5964201553584</v>
      </c>
      <c r="X1547" s="347" t="n">
        <v>58.38</v>
      </c>
      <c r="Y1547" s="357" t="inlineStr"/>
      <c r="Z1547" s="365" t="inlineStr">
        <is>
          <t>2등급</t>
        </is>
      </c>
      <c r="AA1547" s="350" t="n">
        <v>198</v>
      </c>
      <c r="AB1547" s="349" t="inlineStr">
        <is>
          <t>만점</t>
        </is>
      </c>
      <c r="AC1547" s="350" t="n">
        <v>10</v>
      </c>
      <c r="AD1547" s="349" t="inlineStr">
        <is>
          <t>만점</t>
        </is>
      </c>
      <c r="AE1547" s="364" t="n">
        <v>0</v>
      </c>
      <c r="AF1547" s="366" t="n">
        <v>0</v>
      </c>
      <c r="AG1547" s="363" t="n">
        <v>0</v>
      </c>
      <c r="AH1547" s="635" t="inlineStr"/>
      <c r="AL1547" s="487" t="inlineStr">
        <is>
          <t>부산대 IT응용공학과</t>
        </is>
      </c>
      <c r="AM1547" s="477" t="inlineStr">
        <is>
          <t>자연</t>
        </is>
      </c>
      <c r="AN1547" s="637" t="n">
        <v>100</v>
      </c>
      <c r="AO1547" s="478" t="n">
        <v>-1570</v>
      </c>
      <c r="AP1547" s="463" t="n">
        <v>-1570</v>
      </c>
      <c r="AQ1547" s="479" t="n">
        <v>0</v>
      </c>
      <c r="AR1547" s="476" t="inlineStr">
        <is>
          <t>21.97 → 20.52</t>
        </is>
      </c>
      <c r="BA1547" s="313" t="inlineStr">
        <is>
          <t>통합인문682</t>
        </is>
      </c>
    </row>
    <row r="1548" ht="16.5" customHeight="1" s="671">
      <c r="B1548" s="367" t="inlineStr">
        <is>
          <t>21.78</t>
        </is>
      </c>
      <c r="C1548" s="351" t="inlineStr">
        <is>
          <t>47,263</t>
        </is>
      </c>
      <c r="D1548" s="727" t="n">
        <v>-1570</v>
      </c>
      <c r="E1548" s="352" t="inlineStr">
        <is>
          <t>349.54</t>
        </is>
      </c>
      <c r="F1548" s="341" t="n">
        <v>75.45</v>
      </c>
      <c r="G1548" s="355" t="inlineStr">
        <is>
          <t>349.56</t>
        </is>
      </c>
      <c r="H1548" s="356" t="inlineStr">
        <is>
          <t>355.07</t>
        </is>
      </c>
      <c r="I1548" s="354" t="inlineStr">
        <is>
          <t>충남대</t>
        </is>
      </c>
      <c r="J1548" s="340" t="inlineStr">
        <is>
          <t>철학과</t>
        </is>
      </c>
      <c r="K1548" s="339" t="inlineStr">
        <is>
          <t>통합</t>
        </is>
      </c>
      <c r="L1548" s="357" t="n">
        <v>7</v>
      </c>
      <c r="M1548" s="358" t="inlineStr">
        <is>
          <t xml:space="preserve">172.65 / </t>
        </is>
      </c>
      <c r="N1548" s="359" t="n">
        <v>300</v>
      </c>
      <c r="O1548" s="360" t="inlineStr">
        <is>
          <t>표점</t>
        </is>
      </c>
      <c r="P1548" s="343" t="inlineStr">
        <is>
          <t>표점</t>
        </is>
      </c>
      <c r="Q1548" s="342" t="inlineStr">
        <is>
          <t>2과목</t>
        </is>
      </c>
      <c r="R1548" s="344" t="n">
        <v>45</v>
      </c>
      <c r="S1548" s="345" t="n">
        <v>25</v>
      </c>
      <c r="T1548" s="362" t="n">
        <v>30</v>
      </c>
      <c r="U1548" s="361" t="n">
        <v>75.45</v>
      </c>
      <c r="V1548" s="346" t="n">
        <v>115.9690054039835</v>
      </c>
      <c r="W1548" s="348" t="n">
        <v>116.5883247095614</v>
      </c>
      <c r="X1548" s="347" t="n">
        <v>58.5</v>
      </c>
      <c r="Y1548" s="357" t="inlineStr"/>
      <c r="Z1548" s="365" t="inlineStr">
        <is>
          <t>2등급</t>
        </is>
      </c>
      <c r="AA1548" s="350" t="n">
        <v>-2</v>
      </c>
      <c r="AB1548" s="349" t="inlineStr">
        <is>
          <t>만점</t>
        </is>
      </c>
      <c r="AC1548" s="350" t="n">
        <v>0</v>
      </c>
      <c r="AD1548" s="349" t="inlineStr">
        <is>
          <t>만점</t>
        </is>
      </c>
      <c r="AE1548" s="364" t="n">
        <v>0</v>
      </c>
      <c r="AF1548" s="366" t="n">
        <v>0</v>
      </c>
      <c r="AG1548" s="363" t="n">
        <v>0</v>
      </c>
      <c r="AH1548" s="635" t="inlineStr"/>
      <c r="AL1548" s="487" t="inlineStr">
        <is>
          <t>충남대 철학과</t>
        </is>
      </c>
      <c r="AM1548" s="477" t="inlineStr">
        <is>
          <t>통합</t>
        </is>
      </c>
      <c r="AN1548" s="637" t="n">
        <v>100</v>
      </c>
      <c r="AO1548" s="478" t="n">
        <v>-1570</v>
      </c>
      <c r="AP1548" s="463" t="n">
        <v>-694</v>
      </c>
      <c r="AQ1548" s="479" t="n">
        <v>-876</v>
      </c>
      <c r="AR1548" s="476" t="inlineStr">
        <is>
          <t>21.99 → 20.95</t>
        </is>
      </c>
      <c r="BA1548" s="313" t="inlineStr">
        <is>
          <t>통합인문683</t>
        </is>
      </c>
    </row>
    <row r="1549" ht="16.5" customHeight="1" s="671">
      <c r="B1549" s="367" t="inlineStr">
        <is>
          <t>21.99</t>
        </is>
      </c>
      <c r="C1549" s="351" t="inlineStr">
        <is>
          <t>47,718</t>
        </is>
      </c>
      <c r="D1549" s="727" t="n">
        <v>-1570</v>
      </c>
      <c r="E1549" s="352" t="inlineStr"/>
      <c r="F1549" s="341" t="n">
        <v>75.44</v>
      </c>
      <c r="G1549" s="355" t="inlineStr">
        <is>
          <t>349.29</t>
        </is>
      </c>
      <c r="H1549" s="356" t="inlineStr">
        <is>
          <t>355.10</t>
        </is>
      </c>
      <c r="I1549" s="354" t="inlineStr">
        <is>
          <t>인천대</t>
        </is>
      </c>
      <c r="J1549" s="340" t="inlineStr">
        <is>
          <t>생명공학전공</t>
        </is>
      </c>
      <c r="K1549" s="339" t="inlineStr">
        <is>
          <t>자연</t>
        </is>
      </c>
      <c r="L1549" s="357" t="n">
        <v>9</v>
      </c>
      <c r="M1549" s="358" t="inlineStr">
        <is>
          <t xml:space="preserve">777 / </t>
        </is>
      </c>
      <c r="N1549" s="359" t="n">
        <v>1000</v>
      </c>
      <c r="O1549" s="360" t="inlineStr">
        <is>
          <t>백분위</t>
        </is>
      </c>
      <c r="P1549" s="343" t="inlineStr">
        <is>
          <t>백분위</t>
        </is>
      </c>
      <c r="Q1549" s="342" t="inlineStr">
        <is>
          <t>2과목</t>
        </is>
      </c>
      <c r="R1549" s="344" t="n">
        <v>25</v>
      </c>
      <c r="S1549" s="345" t="n">
        <v>35</v>
      </c>
      <c r="T1549" s="362" t="n">
        <v>30</v>
      </c>
      <c r="U1549" s="361" t="n">
        <v>75.44</v>
      </c>
      <c r="V1549" s="346" t="n">
        <v>115.9673202614379</v>
      </c>
      <c r="W1549" s="348" t="n">
        <v>116.5873015873016</v>
      </c>
      <c r="X1549" s="347" t="n">
        <v>58.37</v>
      </c>
      <c r="Y1549" s="357" t="inlineStr"/>
      <c r="Z1549" s="365" t="inlineStr">
        <is>
          <t>2등급</t>
        </is>
      </c>
      <c r="AA1549" s="350" t="n">
        <v>98</v>
      </c>
      <c r="AB1549" s="349" t="inlineStr">
        <is>
          <t>만점</t>
        </is>
      </c>
      <c r="AC1549" s="350" t="n">
        <v>0</v>
      </c>
      <c r="AD1549" s="349" t="inlineStr">
        <is>
          <t>만점</t>
        </is>
      </c>
      <c r="AE1549" s="364" t="n">
        <v>0</v>
      </c>
      <c r="AF1549" s="366" t="n">
        <v>0</v>
      </c>
      <c r="AG1549" s="363" t="n">
        <v>0</v>
      </c>
      <c r="AH1549" s="635" t="inlineStr"/>
      <c r="AL1549" s="487" t="inlineStr">
        <is>
          <t>인천대 생명공학전공</t>
        </is>
      </c>
      <c r="AM1549" s="477" t="inlineStr">
        <is>
          <t>자연</t>
        </is>
      </c>
      <c r="AN1549" s="637" t="n">
        <v>100</v>
      </c>
      <c r="AO1549" s="478" t="n">
        <v>-1570</v>
      </c>
      <c r="AP1549" s="463" t="n">
        <v>-1570</v>
      </c>
      <c r="AQ1549" s="479" t="n">
        <v>0</v>
      </c>
      <c r="AR1549" s="476" t="inlineStr">
        <is>
          <t>22.00 → 20.55</t>
        </is>
      </c>
      <c r="BA1549" s="313" t="inlineStr">
        <is>
          <t>통합인문684</t>
        </is>
      </c>
    </row>
    <row r="1550" ht="16.5" customHeight="1" s="671">
      <c r="B1550" s="367" t="inlineStr">
        <is>
          <t>21.80</t>
        </is>
      </c>
      <c r="C1550" s="351" t="inlineStr">
        <is>
          <t>47,306</t>
        </is>
      </c>
      <c r="D1550" s="727" t="n">
        <v>-1570</v>
      </c>
      <c r="E1550" s="352" t="inlineStr"/>
      <c r="F1550" s="341" t="n">
        <v>75.43000000000001</v>
      </c>
      <c r="G1550" s="355" t="inlineStr">
        <is>
          <t>349.53</t>
        </is>
      </c>
      <c r="H1550" s="356" t="inlineStr">
        <is>
          <t>355.04</t>
        </is>
      </c>
      <c r="I1550" s="354" t="inlineStr">
        <is>
          <t>충북대</t>
        </is>
      </c>
      <c r="J1550" s="340" t="inlineStr">
        <is>
          <t>행정학과</t>
        </is>
      </c>
      <c r="K1550" s="339" t="inlineStr">
        <is>
          <t>통합</t>
        </is>
      </c>
      <c r="L1550" s="357" t="n">
        <v>5</v>
      </c>
      <c r="M1550" s="358" t="inlineStr">
        <is>
          <t xml:space="preserve">968.96 / </t>
        </is>
      </c>
      <c r="N1550" s="359" t="n">
        <v>200</v>
      </c>
      <c r="O1550" s="360" t="inlineStr">
        <is>
          <t>표점/만점</t>
        </is>
      </c>
      <c r="P1550" s="343" t="inlineStr">
        <is>
          <t>표점/만점</t>
        </is>
      </c>
      <c r="Q1550" s="342" t="inlineStr">
        <is>
          <t>2과목</t>
        </is>
      </c>
      <c r="R1550" s="344" t="n">
        <v>30</v>
      </c>
      <c r="S1550" s="345" t="n">
        <v>20</v>
      </c>
      <c r="T1550" s="362" t="n">
        <v>30</v>
      </c>
      <c r="U1550" s="361" t="n">
        <v>75.43000000000001</v>
      </c>
      <c r="V1550" s="346" t="n">
        <v>115.9582540404664</v>
      </c>
      <c r="W1550" s="348" t="n">
        <v>116.5817970959975</v>
      </c>
      <c r="X1550" s="347" t="inlineStr">
        <is>
          <t>58.77/68.82</t>
        </is>
      </c>
      <c r="Y1550" s="357" t="inlineStr"/>
      <c r="Z1550" s="365" t="inlineStr">
        <is>
          <t>3등급</t>
        </is>
      </c>
      <c r="AA1550" s="350" t="n">
        <v>36</v>
      </c>
      <c r="AB1550" s="349" t="inlineStr">
        <is>
          <t>만점</t>
        </is>
      </c>
      <c r="AC1550" s="350" t="n">
        <v>0</v>
      </c>
      <c r="AD1550" s="349" t="inlineStr">
        <is>
          <t>만점</t>
        </is>
      </c>
      <c r="AE1550" s="364" t="n">
        <v>0</v>
      </c>
      <c r="AF1550" s="366" t="n">
        <v>0</v>
      </c>
      <c r="AG1550" s="363" t="n">
        <v>0</v>
      </c>
      <c r="AH1550" s="635" t="inlineStr"/>
      <c r="AL1550" s="487" t="inlineStr">
        <is>
          <t>충북대 행정학과</t>
        </is>
      </c>
      <c r="AM1550" s="477" t="inlineStr">
        <is>
          <t>통합</t>
        </is>
      </c>
      <c r="AN1550" s="637" t="n">
        <v>100</v>
      </c>
      <c r="AO1550" s="478" t="n">
        <v>-1570</v>
      </c>
      <c r="AP1550" s="463" t="n">
        <v>-694</v>
      </c>
      <c r="AQ1550" s="479" t="n">
        <v>-876</v>
      </c>
      <c r="AR1550" s="476" t="inlineStr">
        <is>
          <t>22.02 → 20.97</t>
        </is>
      </c>
      <c r="BA1550" s="313" t="inlineStr">
        <is>
          <t>통합인문685</t>
        </is>
      </c>
    </row>
    <row r="1551" ht="16.5" customHeight="1" s="671">
      <c r="B1551" s="367" t="inlineStr">
        <is>
          <t>22.02</t>
        </is>
      </c>
      <c r="C1551" s="351" t="inlineStr">
        <is>
          <t>47,783</t>
        </is>
      </c>
      <c r="D1551" s="727" t="n">
        <v>-1570</v>
      </c>
      <c r="E1551" s="352" t="inlineStr"/>
      <c r="F1551" s="341" t="n">
        <v>75.43000000000001</v>
      </c>
      <c r="G1551" s="355" t="inlineStr">
        <is>
          <t>349.26</t>
        </is>
      </c>
      <c r="H1551" s="356" t="inlineStr">
        <is>
          <t>355.07</t>
        </is>
      </c>
      <c r="I1551" s="354" t="inlineStr">
        <is>
          <t>광운대</t>
        </is>
      </c>
      <c r="J1551" s="340" t="inlineStr">
        <is>
          <t>로봇학부AI로봇전공</t>
        </is>
      </c>
      <c r="K1551" s="339" t="inlineStr">
        <is>
          <t>자연</t>
        </is>
      </c>
      <c r="L1551" s="357" t="n">
        <v>26</v>
      </c>
      <c r="M1551" s="358" t="inlineStr">
        <is>
          <t xml:space="preserve">688.05 / </t>
        </is>
      </c>
      <c r="N1551" s="359" t="n">
        <v>1000</v>
      </c>
      <c r="O1551" s="360" t="inlineStr">
        <is>
          <t>표점</t>
        </is>
      </c>
      <c r="P1551" s="343" t="inlineStr">
        <is>
          <t>변표</t>
        </is>
      </c>
      <c r="Q1551" s="342" t="inlineStr">
        <is>
          <t>2과목</t>
        </is>
      </c>
      <c r="R1551" s="344" t="n">
        <v>20</v>
      </c>
      <c r="S1551" s="345" t="n">
        <v>35</v>
      </c>
      <c r="T1551" s="362" t="n">
        <v>25</v>
      </c>
      <c r="U1551" s="361" t="n">
        <v>75.43000000000001</v>
      </c>
      <c r="V1551" s="346" t="n">
        <v>115.9572649572649</v>
      </c>
      <c r="W1551" s="348" t="n">
        <v>116.5811965811966</v>
      </c>
      <c r="X1551" s="347" t="n">
        <v>58.36</v>
      </c>
      <c r="Y1551" s="357" t="n">
        <v>58.66</v>
      </c>
      <c r="Z1551" s="365" t="inlineStr">
        <is>
          <t>2등급</t>
        </is>
      </c>
      <c r="AA1551" s="350" t="n">
        <v>198</v>
      </c>
      <c r="AB1551" s="349" t="inlineStr">
        <is>
          <t>만점</t>
        </is>
      </c>
      <c r="AC1551" s="350" t="n">
        <v>10</v>
      </c>
      <c r="AD1551" s="349" t="inlineStr">
        <is>
          <t>만점</t>
        </is>
      </c>
      <c r="AE1551" s="364" t="n">
        <v>0</v>
      </c>
      <c r="AF1551" s="366" t="n">
        <v>13.453</v>
      </c>
      <c r="AG1551" s="363" t="n">
        <v>0</v>
      </c>
      <c r="AH1551" s="635" t="inlineStr">
        <is>
          <t xml:space="preserve"> 미기3%과3%</t>
        </is>
      </c>
      <c r="AL1551" s="487" t="inlineStr">
        <is>
          <t>광운대 로봇학부AI로봇전공</t>
        </is>
      </c>
      <c r="AM1551" s="477" t="inlineStr">
        <is>
          <t>자연</t>
        </is>
      </c>
      <c r="AN1551" s="637" t="n">
        <v>100</v>
      </c>
      <c r="AO1551" s="478" t="n">
        <v>-1570</v>
      </c>
      <c r="AP1551" s="463" t="n">
        <v>-1570</v>
      </c>
      <c r="AQ1551" s="479" t="n">
        <v>0</v>
      </c>
      <c r="AR1551" s="476" t="inlineStr">
        <is>
          <t>22.02 → 20.57</t>
        </is>
      </c>
      <c r="BA1551" s="313" t="inlineStr">
        <is>
          <t>자연853</t>
        </is>
      </c>
    </row>
    <row r="1552" ht="16.5" customHeight="1" s="671">
      <c r="B1552" s="367" t="inlineStr">
        <is>
          <t>22.09</t>
        </is>
      </c>
      <c r="C1552" s="351" t="inlineStr">
        <is>
          <t>47,935</t>
        </is>
      </c>
      <c r="D1552" s="727" t="n">
        <v>-1570</v>
      </c>
      <c r="E1552" s="352" t="inlineStr">
        <is>
          <t>349.43</t>
        </is>
      </c>
      <c r="F1552" s="341" t="n">
        <v>75.38</v>
      </c>
      <c r="G1552" s="355" t="inlineStr">
        <is>
          <t>349.18</t>
        </is>
      </c>
      <c r="H1552" s="356" t="inlineStr">
        <is>
          <t>354.96</t>
        </is>
      </c>
      <c r="I1552" s="354" t="inlineStr">
        <is>
          <t>경기대</t>
        </is>
      </c>
      <c r="J1552" s="340" t="inlineStr">
        <is>
          <t>사회에너지시스템공학과</t>
        </is>
      </c>
      <c r="K1552" s="339" t="inlineStr">
        <is>
          <t>자연</t>
        </is>
      </c>
      <c r="L1552" s="357" t="n">
        <v>30</v>
      </c>
      <c r="M1552" s="358" t="inlineStr">
        <is>
          <t xml:space="preserve">79.9 / </t>
        </is>
      </c>
      <c r="N1552" s="359" t="n">
        <v>100</v>
      </c>
      <c r="O1552" s="360" t="inlineStr">
        <is>
          <t>백분위</t>
        </is>
      </c>
      <c r="P1552" s="343" t="inlineStr">
        <is>
          <t>백분위</t>
        </is>
      </c>
      <c r="Q1552" s="342" t="inlineStr">
        <is>
          <t>1과목</t>
        </is>
      </c>
      <c r="R1552" s="344" t="n">
        <v>30</v>
      </c>
      <c r="S1552" s="345" t="n">
        <v>35</v>
      </c>
      <c r="T1552" s="362" t="n">
        <v>15</v>
      </c>
      <c r="U1552" s="361" t="n">
        <v>75.38</v>
      </c>
      <c r="V1552" s="346" t="n">
        <v>115.9264705882353</v>
      </c>
      <c r="W1552" s="348" t="n">
        <v>116.5625</v>
      </c>
      <c r="X1552" s="347" t="n">
        <v>58.35</v>
      </c>
      <c r="Y1552" s="357" t="inlineStr"/>
      <c r="Z1552" s="365" t="inlineStr">
        <is>
          <t>2등급</t>
        </is>
      </c>
      <c r="AA1552" s="350" t="n">
        <v>19.6</v>
      </c>
      <c r="AB1552" s="349" t="inlineStr">
        <is>
          <t>만점</t>
        </is>
      </c>
      <c r="AC1552" s="350" t="n">
        <v>0</v>
      </c>
      <c r="AD1552" s="349" t="inlineStr">
        <is>
          <t>만점</t>
        </is>
      </c>
      <c r="AE1552" s="364" t="n">
        <v>0</v>
      </c>
      <c r="AF1552" s="366" t="n">
        <v>0</v>
      </c>
      <c r="AG1552" s="363" t="n">
        <v>0</v>
      </c>
      <c r="AH1552" s="635" t="inlineStr"/>
      <c r="AL1552" s="487" t="inlineStr">
        <is>
          <t>경기대 사회에너지시스템공학과</t>
        </is>
      </c>
      <c r="AM1552" s="477" t="inlineStr">
        <is>
          <t>자연</t>
        </is>
      </c>
      <c r="AN1552" s="637" t="n">
        <v>100</v>
      </c>
      <c r="AO1552" s="478" t="n">
        <v>-1570</v>
      </c>
      <c r="AP1552" s="463" t="n">
        <v>-1570</v>
      </c>
      <c r="AQ1552" s="479" t="n">
        <v>0</v>
      </c>
      <c r="AR1552" s="476" t="inlineStr">
        <is>
          <t>22.09 → 20.64</t>
        </is>
      </c>
      <c r="BA1552" s="313" t="inlineStr">
        <is>
          <t>자연854</t>
        </is>
      </c>
    </row>
    <row r="1553" ht="16.5" customHeight="1" s="671">
      <c r="B1553" s="367" t="inlineStr">
        <is>
          <t>22.02</t>
        </is>
      </c>
      <c r="C1553" s="351" t="inlineStr">
        <is>
          <t>47,783</t>
        </is>
      </c>
      <c r="D1553" s="727" t="n">
        <v>-1570</v>
      </c>
      <c r="E1553" s="352" t="inlineStr"/>
      <c r="F1553" s="341" t="n">
        <v>75.38</v>
      </c>
      <c r="G1553" s="355" t="inlineStr">
        <is>
          <t>349.45</t>
        </is>
      </c>
      <c r="H1553" s="356" t="inlineStr">
        <is>
          <t>354.95</t>
        </is>
      </c>
      <c r="I1553" s="354" t="inlineStr">
        <is>
          <t>한국외국어대</t>
        </is>
      </c>
      <c r="J1553" s="340" t="inlineStr">
        <is>
          <t>헝가리학과</t>
        </is>
      </c>
      <c r="K1553" s="339" t="inlineStr">
        <is>
          <t>통합</t>
        </is>
      </c>
      <c r="L1553" s="357" t="n">
        <v>10</v>
      </c>
      <c r="M1553" s="358" t="inlineStr">
        <is>
          <t xml:space="preserve">618.9 / </t>
        </is>
      </c>
      <c r="N1553" s="359" t="n">
        <v>700</v>
      </c>
      <c r="O1553" s="360" t="inlineStr">
        <is>
          <t>표점/만점</t>
        </is>
      </c>
      <c r="P1553" s="343" t="inlineStr">
        <is>
          <t>변표/만점</t>
        </is>
      </c>
      <c r="Q1553" s="342" t="inlineStr">
        <is>
          <t>2과목</t>
        </is>
      </c>
      <c r="R1553" s="344" t="n">
        <v>30</v>
      </c>
      <c r="S1553" s="345" t="n">
        <v>30</v>
      </c>
      <c r="T1553" s="362" t="n">
        <v>20</v>
      </c>
      <c r="U1553" s="361" t="n">
        <v>75.38</v>
      </c>
      <c r="V1553" s="346" t="n">
        <v>115.926687112892</v>
      </c>
      <c r="W1553" s="348" t="n">
        <v>116.5626314613987</v>
      </c>
      <c r="X1553" s="347" t="n">
        <v>58.48</v>
      </c>
      <c r="Y1553" s="357" t="n">
        <v>60.46</v>
      </c>
      <c r="Z1553" s="365" t="inlineStr">
        <is>
          <t>2등급</t>
        </is>
      </c>
      <c r="AA1553" s="350" t="n">
        <v>138</v>
      </c>
      <c r="AB1553" s="349" t="inlineStr">
        <is>
          <t>만점</t>
        </is>
      </c>
      <c r="AC1553" s="350" t="n">
        <v>10</v>
      </c>
      <c r="AD1553" s="349" t="inlineStr">
        <is>
          <t>만점</t>
        </is>
      </c>
      <c r="AE1553" s="364" t="n">
        <v>0</v>
      </c>
      <c r="AF1553" s="366" t="n">
        <v>0</v>
      </c>
      <c r="AG1553" s="363" t="n">
        <v>0</v>
      </c>
      <c r="AH1553" s="635" t="inlineStr"/>
      <c r="AL1553" s="487" t="inlineStr">
        <is>
          <t>한국외국어대 헝가리학과</t>
        </is>
      </c>
      <c r="AM1553" s="477" t="inlineStr">
        <is>
          <t>통합</t>
        </is>
      </c>
      <c r="AN1553" s="637" t="n">
        <v>100</v>
      </c>
      <c r="AO1553" s="478" t="n">
        <v>-1570</v>
      </c>
      <c r="AP1553" s="463" t="n">
        <v>-694</v>
      </c>
      <c r="AQ1553" s="479" t="n">
        <v>-876</v>
      </c>
      <c r="AR1553" s="476" t="inlineStr">
        <is>
          <t>22.08 → 21.04</t>
        </is>
      </c>
      <c r="BA1553" s="313" t="inlineStr">
        <is>
          <t>자연855</t>
        </is>
      </c>
    </row>
    <row r="1554" ht="16.5" customHeight="1" s="671">
      <c r="B1554" s="367" t="inlineStr">
        <is>
          <t>21.86</t>
        </is>
      </c>
      <c r="C1554" s="351" t="inlineStr">
        <is>
          <t>47,436</t>
        </is>
      </c>
      <c r="D1554" s="727" t="n">
        <v>-1570</v>
      </c>
      <c r="E1554" s="352" t="inlineStr">
        <is>
          <t>349.26</t>
        </is>
      </c>
      <c r="F1554" s="341" t="n">
        <v>75.37</v>
      </c>
      <c r="G1554" s="355" t="inlineStr">
        <is>
          <t>349.45</t>
        </is>
      </c>
      <c r="H1554" s="356" t="inlineStr">
        <is>
          <t>354.95</t>
        </is>
      </c>
      <c r="I1554" s="354" t="inlineStr">
        <is>
          <t>충남대</t>
        </is>
      </c>
      <c r="J1554" s="340" t="inlineStr">
        <is>
          <t>국제학부</t>
        </is>
      </c>
      <c r="K1554" s="339" t="inlineStr">
        <is>
          <t>통합</t>
        </is>
      </c>
      <c r="L1554" s="357" t="n">
        <v>3</v>
      </c>
      <c r="M1554" s="358" t="inlineStr">
        <is>
          <t xml:space="preserve">172.59 / </t>
        </is>
      </c>
      <c r="N1554" s="359" t="n">
        <v>300</v>
      </c>
      <c r="O1554" s="360" t="inlineStr">
        <is>
          <t>표점</t>
        </is>
      </c>
      <c r="P1554" s="343" t="inlineStr">
        <is>
          <t>표점</t>
        </is>
      </c>
      <c r="Q1554" s="342" t="inlineStr">
        <is>
          <t>2과목</t>
        </is>
      </c>
      <c r="R1554" s="344" t="n">
        <v>45</v>
      </c>
      <c r="S1554" s="345" t="n">
        <v>25</v>
      </c>
      <c r="T1554" s="362" t="n">
        <v>30</v>
      </c>
      <c r="U1554" s="361" t="n">
        <v>75.37</v>
      </c>
      <c r="V1554" s="346" t="n">
        <v>115.9250938453891</v>
      </c>
      <c r="W1554" s="348" t="n">
        <v>116.5616641204148</v>
      </c>
      <c r="X1554" s="347" t="n">
        <v>58.48</v>
      </c>
      <c r="Y1554" s="357" t="inlineStr"/>
      <c r="Z1554" s="365" t="inlineStr">
        <is>
          <t>2등급</t>
        </is>
      </c>
      <c r="AA1554" s="350" t="n">
        <v>-2</v>
      </c>
      <c r="AB1554" s="349" t="inlineStr">
        <is>
          <t>만점</t>
        </is>
      </c>
      <c r="AC1554" s="350" t="n">
        <v>0</v>
      </c>
      <c r="AD1554" s="349" t="inlineStr">
        <is>
          <t>만점</t>
        </is>
      </c>
      <c r="AE1554" s="364" t="n">
        <v>0</v>
      </c>
      <c r="AF1554" s="366" t="n">
        <v>0</v>
      </c>
      <c r="AG1554" s="363" t="n">
        <v>0</v>
      </c>
      <c r="AH1554" s="635" t="inlineStr"/>
      <c r="AL1554" s="487" t="inlineStr">
        <is>
          <t>충남대 국제학부</t>
        </is>
      </c>
      <c r="AM1554" s="477" t="inlineStr">
        <is>
          <t>통합</t>
        </is>
      </c>
      <c r="AN1554" s="637" t="n">
        <v>100</v>
      </c>
      <c r="AO1554" s="478" t="n">
        <v>-1570</v>
      </c>
      <c r="AP1554" s="463" t="n">
        <v>-694</v>
      </c>
      <c r="AQ1554" s="479" t="n">
        <v>-876</v>
      </c>
      <c r="AR1554" s="476" t="inlineStr">
        <is>
          <t>22.08 → 21.04</t>
        </is>
      </c>
      <c r="BA1554" s="313" t="inlineStr">
        <is>
          <t>통합인문686</t>
        </is>
      </c>
    </row>
    <row r="1555" ht="16.5" customHeight="1" s="671">
      <c r="B1555" s="367" t="inlineStr">
        <is>
          <t>22.09</t>
        </is>
      </c>
      <c r="C1555" s="351" t="inlineStr">
        <is>
          <t>47,935</t>
        </is>
      </c>
      <c r="D1555" s="727" t="n">
        <v>-1570</v>
      </c>
      <c r="E1555" s="352" t="inlineStr"/>
      <c r="F1555" s="341" t="n">
        <v>75.37</v>
      </c>
      <c r="G1555" s="355" t="inlineStr">
        <is>
          <t>349.17</t>
        </is>
      </c>
      <c r="H1555" s="356" t="inlineStr">
        <is>
          <t>354.95</t>
        </is>
      </c>
      <c r="I1555" s="354" t="inlineStr">
        <is>
          <t>전남대</t>
        </is>
      </c>
      <c r="J1555" s="340" t="inlineStr">
        <is>
          <t>화학공학부</t>
        </is>
      </c>
      <c r="K1555" s="339" t="inlineStr">
        <is>
          <t>자연</t>
        </is>
      </c>
      <c r="L1555" s="357" t="n">
        <v>47</v>
      </c>
      <c r="M1555" s="358" t="inlineStr">
        <is>
          <t xml:space="preserve">867.376 / </t>
        </is>
      </c>
      <c r="N1555" s="359" t="n">
        <v>800</v>
      </c>
      <c r="O1555" s="360" t="inlineStr">
        <is>
          <t>표점/만점</t>
        </is>
      </c>
      <c r="P1555" s="343" t="inlineStr">
        <is>
          <t>표점/만점</t>
        </is>
      </c>
      <c r="Q1555" s="342" t="inlineStr">
        <is>
          <t>2과목</t>
        </is>
      </c>
      <c r="R1555" s="344" t="n">
        <v>30</v>
      </c>
      <c r="S1555" s="345" t="n">
        <v>40</v>
      </c>
      <c r="T1555" s="362" t="n">
        <v>30</v>
      </c>
      <c r="U1555" s="361" t="n">
        <v>75.37</v>
      </c>
      <c r="V1555" s="346" t="n">
        <v>115.9232642145659</v>
      </c>
      <c r="W1555" s="348" t="n">
        <v>116.5605532731293</v>
      </c>
      <c r="X1555" s="347" t="inlineStr">
        <is>
          <t>58.62/67.91</t>
        </is>
      </c>
      <c r="Y1555" s="357" t="inlineStr"/>
      <c r="Z1555" s="365" t="inlineStr">
        <is>
          <t>2등급</t>
        </is>
      </c>
      <c r="AA1555" s="350" t="n">
        <v>190</v>
      </c>
      <c r="AB1555" s="349" t="inlineStr">
        <is>
          <t>만점</t>
        </is>
      </c>
      <c r="AC1555" s="350" t="n">
        <v>10</v>
      </c>
      <c r="AD1555" s="349" t="inlineStr">
        <is>
          <t>만점</t>
        </is>
      </c>
      <c r="AE1555" s="364" t="n">
        <v>0</v>
      </c>
      <c r="AF1555" s="366" t="n">
        <v>0</v>
      </c>
      <c r="AG1555" s="363" t="n">
        <v>0</v>
      </c>
      <c r="AH1555" s="635" t="inlineStr"/>
      <c r="AL1555" s="487" t="inlineStr">
        <is>
          <t>전남대 화학공학부</t>
        </is>
      </c>
      <c r="AM1555" s="477" t="inlineStr">
        <is>
          <t>자연</t>
        </is>
      </c>
      <c r="AN1555" s="637" t="n">
        <v>100</v>
      </c>
      <c r="AO1555" s="478" t="n">
        <v>-1570</v>
      </c>
      <c r="AP1555" s="463" t="n">
        <v>-1570</v>
      </c>
      <c r="AQ1555" s="479" t="n">
        <v>0</v>
      </c>
      <c r="AR1555" s="476" t="inlineStr">
        <is>
          <t>22.10 → 20.65</t>
        </is>
      </c>
      <c r="BA1555" s="313" t="inlineStr">
        <is>
          <t>자연856</t>
        </is>
      </c>
    </row>
    <row r="1556" ht="16.5" customHeight="1" s="671">
      <c r="B1556" s="367" t="inlineStr">
        <is>
          <t>22.10</t>
        </is>
      </c>
      <c r="C1556" s="351" t="inlineStr">
        <is>
          <t>47,957</t>
        </is>
      </c>
      <c r="D1556" s="727" t="n">
        <v>-1570</v>
      </c>
      <c r="E1556" s="352" t="inlineStr">
        <is>
          <t>349.16</t>
        </is>
      </c>
      <c r="F1556" s="341" t="n">
        <v>75.36</v>
      </c>
      <c r="G1556" s="355" t="inlineStr">
        <is>
          <t>349.43</t>
        </is>
      </c>
      <c r="H1556" s="356" t="inlineStr">
        <is>
          <t>354.93</t>
        </is>
      </c>
      <c r="I1556" s="354" t="inlineStr">
        <is>
          <t>인천대</t>
        </is>
      </c>
      <c r="J1556" s="340" t="inlineStr">
        <is>
          <t>영어영문학과</t>
        </is>
      </c>
      <c r="K1556" s="339" t="inlineStr">
        <is>
          <t>통합</t>
        </is>
      </c>
      <c r="L1556" s="357" t="n">
        <v>12</v>
      </c>
      <c r="M1556" s="358" t="inlineStr">
        <is>
          <t xml:space="preserve">776.25 / </t>
        </is>
      </c>
      <c r="N1556" s="359" t="n">
        <v>1000</v>
      </c>
      <c r="O1556" s="360" t="inlineStr">
        <is>
          <t>백분위</t>
        </is>
      </c>
      <c r="P1556" s="343" t="inlineStr">
        <is>
          <t>백분위</t>
        </is>
      </c>
      <c r="Q1556" s="342" t="inlineStr">
        <is>
          <t>2과목</t>
        </is>
      </c>
      <c r="R1556" s="344" t="n">
        <v>35</v>
      </c>
      <c r="S1556" s="345" t="n">
        <v>30</v>
      </c>
      <c r="T1556" s="362" t="n">
        <v>25</v>
      </c>
      <c r="U1556" s="361" t="n">
        <v>75.36</v>
      </c>
      <c r="V1556" s="346" t="n">
        <v>115.9183006535948</v>
      </c>
      <c r="W1556" s="348" t="n">
        <v>116.5575396825397</v>
      </c>
      <c r="X1556" s="347" t="n">
        <v>58.48</v>
      </c>
      <c r="Y1556" s="357" t="inlineStr"/>
      <c r="Z1556" s="365" t="inlineStr">
        <is>
          <t>2등급</t>
        </is>
      </c>
      <c r="AA1556" s="350" t="n">
        <v>98</v>
      </c>
      <c r="AB1556" s="349" t="inlineStr">
        <is>
          <t>만점</t>
        </is>
      </c>
      <c r="AC1556" s="350" t="n">
        <v>0</v>
      </c>
      <c r="AD1556" s="349" t="inlineStr">
        <is>
          <t>만점</t>
        </is>
      </c>
      <c r="AE1556" s="364" t="n">
        <v>0</v>
      </c>
      <c r="AF1556" s="366" t="n">
        <v>0</v>
      </c>
      <c r="AG1556" s="363" t="n">
        <v>0</v>
      </c>
      <c r="AH1556" s="635" t="inlineStr"/>
      <c r="AL1556" s="487" t="inlineStr">
        <is>
          <t>인천대 영어영문학과</t>
        </is>
      </c>
      <c r="AM1556" s="477" t="inlineStr">
        <is>
          <t>통합</t>
        </is>
      </c>
      <c r="AN1556" s="637" t="n">
        <v>100</v>
      </c>
      <c r="AO1556" s="478" t="n">
        <v>-1570</v>
      </c>
      <c r="AP1556" s="463" t="n">
        <v>-694</v>
      </c>
      <c r="AQ1556" s="479" t="n">
        <v>-876</v>
      </c>
      <c r="AR1556" s="476" t="inlineStr">
        <is>
          <t>22.10 → 21.05</t>
        </is>
      </c>
      <c r="BA1556" s="313" t="inlineStr">
        <is>
          <t>통합인문687</t>
        </is>
      </c>
    </row>
    <row r="1557" ht="16.5" customHeight="1" s="671">
      <c r="B1557" s="367" t="inlineStr">
        <is>
          <t>22.10</t>
        </is>
      </c>
      <c r="C1557" s="351" t="inlineStr">
        <is>
          <t>47,957</t>
        </is>
      </c>
      <c r="D1557" s="727" t="n">
        <v>-1570</v>
      </c>
      <c r="E1557" s="352" t="inlineStr">
        <is>
          <t>349.16</t>
        </is>
      </c>
      <c r="F1557" s="341" t="n">
        <v>75.36</v>
      </c>
      <c r="G1557" s="355" t="inlineStr">
        <is>
          <t>349.43</t>
        </is>
      </c>
      <c r="H1557" s="356" t="inlineStr">
        <is>
          <t>354.93</t>
        </is>
      </c>
      <c r="I1557" s="354" t="inlineStr">
        <is>
          <t>인천대</t>
        </is>
      </c>
      <c r="J1557" s="340" t="inlineStr">
        <is>
          <t>국어국문학과</t>
        </is>
      </c>
      <c r="K1557" s="339" t="inlineStr">
        <is>
          <t>통합</t>
        </is>
      </c>
      <c r="L1557" s="357" t="n">
        <v>7</v>
      </c>
      <c r="M1557" s="358" t="inlineStr">
        <is>
          <t xml:space="preserve">776.25 / </t>
        </is>
      </c>
      <c r="N1557" s="359" t="n">
        <v>1000</v>
      </c>
      <c r="O1557" s="360" t="inlineStr">
        <is>
          <t>백분위</t>
        </is>
      </c>
      <c r="P1557" s="343" t="inlineStr">
        <is>
          <t>백분위</t>
        </is>
      </c>
      <c r="Q1557" s="342" t="inlineStr">
        <is>
          <t>2과목</t>
        </is>
      </c>
      <c r="R1557" s="344" t="n">
        <v>35</v>
      </c>
      <c r="S1557" s="345" t="n">
        <v>30</v>
      </c>
      <c r="T1557" s="362" t="n">
        <v>25</v>
      </c>
      <c r="U1557" s="361" t="n">
        <v>75.36</v>
      </c>
      <c r="V1557" s="346" t="n">
        <v>115.9183006535948</v>
      </c>
      <c r="W1557" s="348" t="n">
        <v>116.5575396825397</v>
      </c>
      <c r="X1557" s="347" t="n">
        <v>58.48</v>
      </c>
      <c r="Y1557" s="357" t="inlineStr"/>
      <c r="Z1557" s="365" t="inlineStr">
        <is>
          <t>2등급</t>
        </is>
      </c>
      <c r="AA1557" s="350" t="n">
        <v>98</v>
      </c>
      <c r="AB1557" s="349" t="inlineStr">
        <is>
          <t>만점</t>
        </is>
      </c>
      <c r="AC1557" s="350" t="n">
        <v>0</v>
      </c>
      <c r="AD1557" s="349" t="inlineStr">
        <is>
          <t>만점</t>
        </is>
      </c>
      <c r="AE1557" s="364" t="n">
        <v>0</v>
      </c>
      <c r="AF1557" s="366" t="n">
        <v>0</v>
      </c>
      <c r="AG1557" s="363" t="n">
        <v>0</v>
      </c>
      <c r="AH1557" s="635" t="inlineStr"/>
      <c r="AL1557" s="487" t="inlineStr">
        <is>
          <t>인천대 국어국문학과</t>
        </is>
      </c>
      <c r="AM1557" s="477" t="inlineStr">
        <is>
          <t>통합</t>
        </is>
      </c>
      <c r="AN1557" s="637" t="n">
        <v>100</v>
      </c>
      <c r="AO1557" s="478" t="n">
        <v>-1570</v>
      </c>
      <c r="AP1557" s="463" t="n">
        <v>-694</v>
      </c>
      <c r="AQ1557" s="479" t="n">
        <v>-876</v>
      </c>
      <c r="AR1557" s="476" t="inlineStr">
        <is>
          <t>22.10 → 21.05</t>
        </is>
      </c>
      <c r="BA1557" s="313" t="inlineStr">
        <is>
          <t>통합인문688</t>
        </is>
      </c>
    </row>
    <row r="1558" ht="16.5" customHeight="1" s="671">
      <c r="B1558" s="367" t="inlineStr">
        <is>
          <t>22.10</t>
        </is>
      </c>
      <c r="C1558" s="351" t="inlineStr">
        <is>
          <t>47,957</t>
        </is>
      </c>
      <c r="D1558" s="727" t="n">
        <v>-1570</v>
      </c>
      <c r="E1558" s="352" t="inlineStr">
        <is>
          <t>349.16</t>
        </is>
      </c>
      <c r="F1558" s="341" t="n">
        <v>75.36</v>
      </c>
      <c r="G1558" s="355" t="inlineStr">
        <is>
          <t>349.43</t>
        </is>
      </c>
      <c r="H1558" s="356" t="inlineStr">
        <is>
          <t>354.93</t>
        </is>
      </c>
      <c r="I1558" s="354" t="inlineStr">
        <is>
          <t>인천대</t>
        </is>
      </c>
      <c r="J1558" s="340" t="inlineStr">
        <is>
          <t>영어교육과</t>
        </is>
      </c>
      <c r="K1558" s="339" t="inlineStr">
        <is>
          <t>통합</t>
        </is>
      </c>
      <c r="L1558" s="357" t="n">
        <v>6</v>
      </c>
      <c r="M1558" s="358" t="inlineStr">
        <is>
          <t xml:space="preserve">776.25 / </t>
        </is>
      </c>
      <c r="N1558" s="359" t="n">
        <v>1000</v>
      </c>
      <c r="O1558" s="360" t="inlineStr">
        <is>
          <t>백분위</t>
        </is>
      </c>
      <c r="P1558" s="343" t="inlineStr">
        <is>
          <t>백분위</t>
        </is>
      </c>
      <c r="Q1558" s="342" t="inlineStr">
        <is>
          <t>2과목</t>
        </is>
      </c>
      <c r="R1558" s="344" t="n">
        <v>35</v>
      </c>
      <c r="S1558" s="345" t="n">
        <v>30</v>
      </c>
      <c r="T1558" s="362" t="n">
        <v>25</v>
      </c>
      <c r="U1558" s="361" t="n">
        <v>75.36</v>
      </c>
      <c r="V1558" s="346" t="n">
        <v>115.9183006535948</v>
      </c>
      <c r="W1558" s="348" t="n">
        <v>116.5575396825397</v>
      </c>
      <c r="X1558" s="347" t="n">
        <v>58.48</v>
      </c>
      <c r="Y1558" s="357" t="inlineStr"/>
      <c r="Z1558" s="365" t="inlineStr">
        <is>
          <t>2등급</t>
        </is>
      </c>
      <c r="AA1558" s="350" t="n">
        <v>98</v>
      </c>
      <c r="AB1558" s="349" t="inlineStr">
        <is>
          <t>만점</t>
        </is>
      </c>
      <c r="AC1558" s="350" t="n">
        <v>0</v>
      </c>
      <c r="AD1558" s="349" t="inlineStr">
        <is>
          <t>만점</t>
        </is>
      </c>
      <c r="AE1558" s="364" t="n">
        <v>0</v>
      </c>
      <c r="AF1558" s="366" t="n">
        <v>0</v>
      </c>
      <c r="AG1558" s="363" t="n">
        <v>0</v>
      </c>
      <c r="AH1558" s="635" t="inlineStr"/>
      <c r="AL1558" s="487" t="inlineStr">
        <is>
          <t>인천대 영어교육과</t>
        </is>
      </c>
      <c r="AM1558" s="477" t="inlineStr">
        <is>
          <t>통합</t>
        </is>
      </c>
      <c r="AN1558" s="637" t="n">
        <v>100</v>
      </c>
      <c r="AO1558" s="478" t="n">
        <v>-1570</v>
      </c>
      <c r="AP1558" s="463" t="n">
        <v>-694</v>
      </c>
      <c r="AQ1558" s="479" t="n">
        <v>-876</v>
      </c>
      <c r="AR1558" s="476" t="inlineStr">
        <is>
          <t>22.10 → 21.05</t>
        </is>
      </c>
      <c r="BA1558" s="313" t="inlineStr">
        <is>
          <t>자연857</t>
        </is>
      </c>
    </row>
    <row r="1559" ht="16.5" customHeight="1" s="671">
      <c r="B1559" s="367" t="inlineStr">
        <is>
          <t>22.13</t>
        </is>
      </c>
      <c r="C1559" s="351" t="inlineStr">
        <is>
          <t>48,022</t>
        </is>
      </c>
      <c r="D1559" s="727" t="n">
        <v>-1570</v>
      </c>
      <c r="E1559" s="352" t="inlineStr"/>
      <c r="F1559" s="341" t="n">
        <v>75.33</v>
      </c>
      <c r="G1559" s="355" t="inlineStr">
        <is>
          <t>349.12</t>
        </is>
      </c>
      <c r="H1559" s="356" t="inlineStr">
        <is>
          <t>354.87</t>
        </is>
      </c>
      <c r="I1559" s="354" t="inlineStr">
        <is>
          <t>인천대</t>
        </is>
      </c>
      <c r="J1559" s="340" t="inlineStr">
        <is>
          <t>물리학과</t>
        </is>
      </c>
      <c r="K1559" s="339" t="inlineStr">
        <is>
          <t>자연</t>
        </is>
      </c>
      <c r="L1559" s="357" t="n">
        <v>12</v>
      </c>
      <c r="M1559" s="358" t="inlineStr">
        <is>
          <t xml:space="preserve">776 / </t>
        </is>
      </c>
      <c r="N1559" s="359" t="n">
        <v>1000</v>
      </c>
      <c r="O1559" s="360" t="inlineStr">
        <is>
          <t>백분위</t>
        </is>
      </c>
      <c r="P1559" s="343" t="inlineStr">
        <is>
          <t>백분위</t>
        </is>
      </c>
      <c r="Q1559" s="342" t="inlineStr">
        <is>
          <t>2과목</t>
        </is>
      </c>
      <c r="R1559" s="344" t="n">
        <v>25</v>
      </c>
      <c r="S1559" s="345" t="n">
        <v>35</v>
      </c>
      <c r="T1559" s="362" t="n">
        <v>30</v>
      </c>
      <c r="U1559" s="361" t="n">
        <v>75.33</v>
      </c>
      <c r="V1559" s="346" t="n">
        <v>115.9019607843137</v>
      </c>
      <c r="W1559" s="348" t="n">
        <v>116.5476190476191</v>
      </c>
      <c r="X1559" s="347" t="n">
        <v>58.34</v>
      </c>
      <c r="Y1559" s="357" t="inlineStr"/>
      <c r="Z1559" s="365" t="inlineStr">
        <is>
          <t>2등급</t>
        </is>
      </c>
      <c r="AA1559" s="350" t="n">
        <v>98</v>
      </c>
      <c r="AB1559" s="349" t="inlineStr">
        <is>
          <t>만점</t>
        </is>
      </c>
      <c r="AC1559" s="350" t="n">
        <v>0</v>
      </c>
      <c r="AD1559" s="349" t="inlineStr">
        <is>
          <t>만점</t>
        </is>
      </c>
      <c r="AE1559" s="364" t="n">
        <v>0</v>
      </c>
      <c r="AF1559" s="366" t="n">
        <v>0</v>
      </c>
      <c r="AG1559" s="363" t="n">
        <v>0</v>
      </c>
      <c r="AH1559" s="635" t="inlineStr"/>
      <c r="AL1559" s="487" t="inlineStr">
        <is>
          <t>인천대 물리학과</t>
        </is>
      </c>
      <c r="AM1559" s="477" t="inlineStr">
        <is>
          <t>자연</t>
        </is>
      </c>
      <c r="AN1559" s="637" t="n">
        <v>100</v>
      </c>
      <c r="AO1559" s="478" t="n">
        <v>-1570</v>
      </c>
      <c r="AP1559" s="463" t="n">
        <v>-1570</v>
      </c>
      <c r="AQ1559" s="479" t="n">
        <v>0</v>
      </c>
      <c r="AR1559" s="476" t="inlineStr">
        <is>
          <t>22.14 → 20.69</t>
        </is>
      </c>
      <c r="BA1559" s="313" t="inlineStr">
        <is>
          <t>자연858</t>
        </is>
      </c>
    </row>
    <row r="1560" ht="16.5" customHeight="1" s="671">
      <c r="B1560" s="367" t="inlineStr">
        <is>
          <t>22.16</t>
        </is>
      </c>
      <c r="C1560" s="351" t="inlineStr">
        <is>
          <t>48,087</t>
        </is>
      </c>
      <c r="D1560" s="727" t="n">
        <v>-1570</v>
      </c>
      <c r="E1560" s="352" t="inlineStr">
        <is>
          <t>349.09</t>
        </is>
      </c>
      <c r="F1560" s="341" t="n">
        <v>75.31</v>
      </c>
      <c r="G1560" s="355" t="inlineStr">
        <is>
          <t>349.35</t>
        </is>
      </c>
      <c r="H1560" s="356" t="inlineStr">
        <is>
          <t>354.84</t>
        </is>
      </c>
      <c r="I1560" s="354" t="inlineStr">
        <is>
          <t>경기대</t>
        </is>
      </c>
      <c r="J1560" s="340" t="inlineStr">
        <is>
          <t>인문대학(통합)</t>
        </is>
      </c>
      <c r="K1560" s="339" t="inlineStr">
        <is>
          <t>통합</t>
        </is>
      </c>
      <c r="L1560" s="357" t="n">
        <v>31</v>
      </c>
      <c r="M1560" s="358" t="inlineStr">
        <is>
          <t xml:space="preserve">79.85 / </t>
        </is>
      </c>
      <c r="N1560" s="359" t="n">
        <v>100</v>
      </c>
      <c r="O1560" s="360" t="inlineStr">
        <is>
          <t>백분위</t>
        </is>
      </c>
      <c r="P1560" s="343" t="inlineStr">
        <is>
          <t>백분위</t>
        </is>
      </c>
      <c r="Q1560" s="342" t="inlineStr">
        <is>
          <t>1과목</t>
        </is>
      </c>
      <c r="R1560" s="344" t="n">
        <v>35</v>
      </c>
      <c r="S1560" s="345" t="n">
        <v>30</v>
      </c>
      <c r="T1560" s="362" t="n">
        <v>15</v>
      </c>
      <c r="U1560" s="361" t="n">
        <v>75.31</v>
      </c>
      <c r="V1560" s="346" t="n">
        <v>115.8897058823529</v>
      </c>
      <c r="W1560" s="348" t="n">
        <v>116.5401785714286</v>
      </c>
      <c r="X1560" s="347" t="n">
        <v>58.46</v>
      </c>
      <c r="Y1560" s="357" t="inlineStr"/>
      <c r="Z1560" s="365" t="inlineStr">
        <is>
          <t>2등급</t>
        </is>
      </c>
      <c r="AA1560" s="350" t="n">
        <v>19.6</v>
      </c>
      <c r="AB1560" s="349" t="inlineStr">
        <is>
          <t>만점</t>
        </is>
      </c>
      <c r="AC1560" s="350" t="n">
        <v>0</v>
      </c>
      <c r="AD1560" s="349" t="inlineStr">
        <is>
          <t>만점</t>
        </is>
      </c>
      <c r="AE1560" s="364" t="n">
        <v>0</v>
      </c>
      <c r="AF1560" s="366" t="n">
        <v>0</v>
      </c>
      <c r="AG1560" s="363" t="n">
        <v>0</v>
      </c>
      <c r="AH1560" s="635" t="inlineStr"/>
      <c r="AL1560" s="487" t="inlineStr">
        <is>
          <t>경기대 인문대학(통합)</t>
        </is>
      </c>
      <c r="AM1560" s="477" t="inlineStr">
        <is>
          <t>통합</t>
        </is>
      </c>
      <c r="AN1560" s="637" t="n">
        <v>100</v>
      </c>
      <c r="AO1560" s="478" t="n">
        <v>-1570</v>
      </c>
      <c r="AP1560" s="463" t="n">
        <v>-693</v>
      </c>
      <c r="AQ1560" s="479" t="n">
        <v>-877</v>
      </c>
      <c r="AR1560" s="476" t="inlineStr">
        <is>
          <t>22.16 → 21.12</t>
        </is>
      </c>
      <c r="BA1560" s="313" t="inlineStr">
        <is>
          <t>통합인문689</t>
        </is>
      </c>
    </row>
    <row r="1561" ht="16.5" customHeight="1" s="671">
      <c r="B1561" s="367" t="inlineStr">
        <is>
          <t>22.17</t>
        </is>
      </c>
      <c r="C1561" s="351" t="inlineStr">
        <is>
          <t>48,109</t>
        </is>
      </c>
      <c r="D1561" s="727" t="n">
        <v>-1570</v>
      </c>
      <c r="E1561" s="352" t="inlineStr">
        <is>
          <t>349.08</t>
        </is>
      </c>
      <c r="F1561" s="341" t="n">
        <v>75.31</v>
      </c>
      <c r="G1561" s="355" t="inlineStr">
        <is>
          <t>349.34</t>
        </is>
      </c>
      <c r="H1561" s="356" t="inlineStr">
        <is>
          <t>354.83</t>
        </is>
      </c>
      <c r="I1561" s="354" t="inlineStr">
        <is>
          <t>인천대</t>
        </is>
      </c>
      <c r="J1561" s="340" t="inlineStr">
        <is>
          <t>문헌정보학과</t>
        </is>
      </c>
      <c r="K1561" s="339" t="inlineStr">
        <is>
          <t>통합</t>
        </is>
      </c>
      <c r="L1561" s="357" t="n">
        <v>8</v>
      </c>
      <c r="M1561" s="358" t="inlineStr">
        <is>
          <t xml:space="preserve">775.75 / </t>
        </is>
      </c>
      <c r="N1561" s="359" t="n">
        <v>1000</v>
      </c>
      <c r="O1561" s="360" t="inlineStr">
        <is>
          <t>백분위</t>
        </is>
      </c>
      <c r="P1561" s="343" t="inlineStr">
        <is>
          <t>백분위</t>
        </is>
      </c>
      <c r="Q1561" s="342" t="inlineStr">
        <is>
          <t>2과목</t>
        </is>
      </c>
      <c r="R1561" s="344" t="n">
        <v>35</v>
      </c>
      <c r="S1561" s="345" t="n">
        <v>30</v>
      </c>
      <c r="T1561" s="362" t="n">
        <v>25</v>
      </c>
      <c r="U1561" s="361" t="n">
        <v>75.31</v>
      </c>
      <c r="V1561" s="346" t="n">
        <v>115.8856209150327</v>
      </c>
      <c r="W1561" s="348" t="n">
        <v>116.5376984126984</v>
      </c>
      <c r="X1561" s="347" t="n">
        <v>58.46</v>
      </c>
      <c r="Y1561" s="357" t="inlineStr"/>
      <c r="Z1561" s="365" t="inlineStr">
        <is>
          <t>2등급</t>
        </is>
      </c>
      <c r="AA1561" s="350" t="n">
        <v>98</v>
      </c>
      <c r="AB1561" s="349" t="inlineStr">
        <is>
          <t>만점</t>
        </is>
      </c>
      <c r="AC1561" s="350" t="n">
        <v>0</v>
      </c>
      <c r="AD1561" s="349" t="inlineStr">
        <is>
          <t>만점</t>
        </is>
      </c>
      <c r="AE1561" s="364" t="n">
        <v>0</v>
      </c>
      <c r="AF1561" s="366" t="n">
        <v>0</v>
      </c>
      <c r="AG1561" s="363" t="n">
        <v>0</v>
      </c>
      <c r="AH1561" s="635" t="inlineStr"/>
      <c r="AL1561" s="487" t="inlineStr">
        <is>
          <t>인천대 문헌정보학과</t>
        </is>
      </c>
      <c r="AM1561" s="477" t="inlineStr">
        <is>
          <t>통합</t>
        </is>
      </c>
      <c r="AN1561" s="637" t="n">
        <v>100</v>
      </c>
      <c r="AO1561" s="478" t="n">
        <v>-1570</v>
      </c>
      <c r="AP1561" s="463" t="n">
        <v>-693</v>
      </c>
      <c r="AQ1561" s="479" t="n">
        <v>-877</v>
      </c>
      <c r="AR1561" s="476" t="inlineStr">
        <is>
          <t>22.17 → 21.12</t>
        </is>
      </c>
      <c r="BA1561" s="313" t="inlineStr">
        <is>
          <t>통합인문690</t>
        </is>
      </c>
    </row>
    <row r="1562" ht="16.5" customHeight="1" s="671">
      <c r="B1562" s="367" t="inlineStr">
        <is>
          <t>22.19</t>
        </is>
      </c>
      <c r="C1562" s="351" t="inlineStr">
        <is>
          <t>48,152</t>
        </is>
      </c>
      <c r="D1562" s="727" t="n">
        <v>-1570</v>
      </c>
      <c r="E1562" s="352" t="inlineStr"/>
      <c r="F1562" s="341" t="n">
        <v>75.29000000000001</v>
      </c>
      <c r="G1562" s="355" t="inlineStr">
        <is>
          <t>349.05</t>
        </is>
      </c>
      <c r="H1562" s="356" t="inlineStr">
        <is>
          <t>354.80</t>
        </is>
      </c>
      <c r="I1562" s="354" t="inlineStr">
        <is>
          <t>광운대</t>
        </is>
      </c>
      <c r="J1562" s="340" t="inlineStr">
        <is>
          <t>건축학과</t>
        </is>
      </c>
      <c r="K1562" s="339" t="inlineStr">
        <is>
          <t>자연</t>
        </is>
      </c>
      <c r="L1562" s="357" t="n">
        <v>12</v>
      </c>
      <c r="M1562" s="358" t="inlineStr">
        <is>
          <t xml:space="preserve">687.75 / </t>
        </is>
      </c>
      <c r="N1562" s="359" t="n">
        <v>1000</v>
      </c>
      <c r="O1562" s="360" t="inlineStr">
        <is>
          <t>표점</t>
        </is>
      </c>
      <c r="P1562" s="343" t="inlineStr">
        <is>
          <t>변표</t>
        </is>
      </c>
      <c r="Q1562" s="342" t="inlineStr">
        <is>
          <t>2과목</t>
        </is>
      </c>
      <c r="R1562" s="344" t="n">
        <v>20</v>
      </c>
      <c r="S1562" s="345" t="n">
        <v>35</v>
      </c>
      <c r="T1562" s="362" t="n">
        <v>25</v>
      </c>
      <c r="U1562" s="361" t="n">
        <v>75.29000000000001</v>
      </c>
      <c r="V1562" s="346" t="n">
        <v>115.8752136752137</v>
      </c>
      <c r="W1562" s="348" t="n">
        <v>116.5313797313797</v>
      </c>
      <c r="X1562" s="347" t="n">
        <v>58.32</v>
      </c>
      <c r="Y1562" s="357" t="n">
        <v>58.61</v>
      </c>
      <c r="Z1562" s="365" t="inlineStr">
        <is>
          <t>2등급</t>
        </is>
      </c>
      <c r="AA1562" s="350" t="n">
        <v>198</v>
      </c>
      <c r="AB1562" s="349" t="inlineStr">
        <is>
          <t>만점</t>
        </is>
      </c>
      <c r="AC1562" s="350" t="n">
        <v>10</v>
      </c>
      <c r="AD1562" s="349" t="inlineStr">
        <is>
          <t>만점</t>
        </is>
      </c>
      <c r="AE1562" s="364" t="n">
        <v>0</v>
      </c>
      <c r="AF1562" s="366" t="n">
        <v>13.444</v>
      </c>
      <c r="AG1562" s="363" t="n">
        <v>0</v>
      </c>
      <c r="AH1562" s="635" t="inlineStr">
        <is>
          <t xml:space="preserve"> 미기3%과3%</t>
        </is>
      </c>
      <c r="AL1562" s="487" t="inlineStr">
        <is>
          <t>광운대 건축학과</t>
        </is>
      </c>
      <c r="AM1562" s="477" t="inlineStr">
        <is>
          <t>자연</t>
        </is>
      </c>
      <c r="AN1562" s="637" t="n">
        <v>100</v>
      </c>
      <c r="AO1562" s="478" t="n">
        <v>-1570</v>
      </c>
      <c r="AP1562" s="463" t="n">
        <v>-1570</v>
      </c>
      <c r="AQ1562" s="479" t="n">
        <v>0</v>
      </c>
      <c r="AR1562" s="476" t="inlineStr">
        <is>
          <t>22.19 → 20.74</t>
        </is>
      </c>
      <c r="BA1562" s="313" t="inlineStr">
        <is>
          <t>통합인문691</t>
        </is>
      </c>
    </row>
    <row r="1563" ht="16.5" customHeight="1" s="671">
      <c r="B1563" s="367" t="inlineStr">
        <is>
          <t>22.21</t>
        </is>
      </c>
      <c r="C1563" s="351" t="inlineStr">
        <is>
          <t>48,196</t>
        </is>
      </c>
      <c r="D1563" s="727" t="n">
        <v>-1570</v>
      </c>
      <c r="E1563" s="352" t="inlineStr"/>
      <c r="F1563" s="341" t="n">
        <v>75.27</v>
      </c>
      <c r="G1563" s="355" t="inlineStr">
        <is>
          <t>349.02</t>
        </is>
      </c>
      <c r="H1563" s="356" t="inlineStr">
        <is>
          <t>354.77</t>
        </is>
      </c>
      <c r="I1563" s="354" t="inlineStr">
        <is>
          <t>제주대</t>
        </is>
      </c>
      <c r="J1563" s="340" t="inlineStr">
        <is>
          <t>수학교육과</t>
        </is>
      </c>
      <c r="K1563" s="339" t="inlineStr">
        <is>
          <t>자연</t>
        </is>
      </c>
      <c r="L1563" s="357" t="n">
        <v>7</v>
      </c>
      <c r="M1563" s="358" t="inlineStr">
        <is>
          <t xml:space="preserve">814.72 / </t>
        </is>
      </c>
      <c r="N1563" s="359" t="n">
        <v>1000</v>
      </c>
      <c r="O1563" s="360" t="inlineStr">
        <is>
          <t>백분위</t>
        </is>
      </c>
      <c r="P1563" s="343" t="inlineStr">
        <is>
          <t>백분위</t>
        </is>
      </c>
      <c r="Q1563" s="342" t="inlineStr">
        <is>
          <t>2과목</t>
        </is>
      </c>
      <c r="R1563" s="344" t="n">
        <v>20</v>
      </c>
      <c r="S1563" s="345" t="n">
        <v>30</v>
      </c>
      <c r="T1563" s="362" t="n">
        <v>30</v>
      </c>
      <c r="U1563" s="361" t="n">
        <v>75.27</v>
      </c>
      <c r="V1563" s="346" t="n">
        <v>115.8632175761871</v>
      </c>
      <c r="W1563" s="348" t="n">
        <v>116.5240963855422</v>
      </c>
      <c r="X1563" s="347" t="n">
        <v>58.32</v>
      </c>
      <c r="Y1563" s="357" t="inlineStr"/>
      <c r="Z1563" s="365" t="inlineStr">
        <is>
          <t>3등급</t>
        </is>
      </c>
      <c r="AA1563" s="350" t="n">
        <v>180</v>
      </c>
      <c r="AB1563" s="349" t="inlineStr">
        <is>
          <t>만점</t>
        </is>
      </c>
      <c r="AC1563" s="350" t="n">
        <v>10</v>
      </c>
      <c r="AD1563" s="349" t="inlineStr">
        <is>
          <t>만점</t>
        </is>
      </c>
      <c r="AE1563" s="364" t="n">
        <v>0</v>
      </c>
      <c r="AF1563" s="366" t="n">
        <v>22.581</v>
      </c>
      <c r="AG1563" s="363" t="n">
        <v>0</v>
      </c>
      <c r="AH1563" s="635" t="inlineStr">
        <is>
          <t xml:space="preserve"> 과탐(Ⅰ,Ⅱ)/과탐(Ⅱ,Ⅱ) 10%가산</t>
        </is>
      </c>
      <c r="AL1563" s="487" t="inlineStr">
        <is>
          <t>제주대 수학교육과</t>
        </is>
      </c>
      <c r="AM1563" s="477" t="inlineStr">
        <is>
          <t>자연</t>
        </is>
      </c>
      <c r="AN1563" s="637" t="n">
        <v>100</v>
      </c>
      <c r="AO1563" s="478" t="n">
        <v>-1570</v>
      </c>
      <c r="AP1563" s="463" t="n">
        <v>-1570</v>
      </c>
      <c r="AQ1563" s="479" t="n">
        <v>0</v>
      </c>
      <c r="AR1563" s="476" t="inlineStr">
        <is>
          <t>22.22 → 20.77</t>
        </is>
      </c>
      <c r="BA1563" s="313" t="inlineStr">
        <is>
          <t>자연859</t>
        </is>
      </c>
    </row>
    <row r="1564" ht="16.5" customHeight="1" s="671">
      <c r="B1564" s="367" t="inlineStr">
        <is>
          <t>22.05</t>
        </is>
      </c>
      <c r="C1564" s="351" t="inlineStr">
        <is>
          <t>47,849</t>
        </is>
      </c>
      <c r="D1564" s="727" t="n">
        <v>-1570</v>
      </c>
      <c r="E1564" s="352" t="inlineStr">
        <is>
          <t>349.21</t>
        </is>
      </c>
      <c r="F1564" s="341" t="n">
        <v>75.23</v>
      </c>
      <c r="G1564" s="355" t="inlineStr">
        <is>
          <t>349.22</t>
        </is>
      </c>
      <c r="H1564" s="356" t="inlineStr">
        <is>
          <t>354.70</t>
        </is>
      </c>
      <c r="I1564" s="354" t="inlineStr">
        <is>
          <t>전남대</t>
        </is>
      </c>
      <c r="J1564" s="340" t="inlineStr">
        <is>
          <t>미디어커뮤니케이션학과</t>
        </is>
      </c>
      <c r="K1564" s="339" t="inlineStr">
        <is>
          <t>통합</t>
        </is>
      </c>
      <c r="L1564" s="357" t="n">
        <v>11</v>
      </c>
      <c r="M1564" s="358" t="inlineStr">
        <is>
          <t xml:space="preserve">864.6 / </t>
        </is>
      </c>
      <c r="N1564" s="359" t="n">
        <v>800</v>
      </c>
      <c r="O1564" s="360" t="inlineStr">
        <is>
          <t>표점/만점</t>
        </is>
      </c>
      <c r="P1564" s="343" t="inlineStr">
        <is>
          <t>표점/만점</t>
        </is>
      </c>
      <c r="Q1564" s="342" t="inlineStr">
        <is>
          <t>2과목</t>
        </is>
      </c>
      <c r="R1564" s="344" t="n">
        <v>40</v>
      </c>
      <c r="S1564" s="345" t="n">
        <v>30</v>
      </c>
      <c r="T1564" s="362" t="n">
        <v>30</v>
      </c>
      <c r="U1564" s="361" t="n">
        <v>75.23</v>
      </c>
      <c r="V1564" s="346" t="n">
        <v>115.8410266788974</v>
      </c>
      <c r="W1564" s="348" t="n">
        <v>116.5106233407591</v>
      </c>
      <c r="X1564" s="347" t="inlineStr">
        <is>
          <t>58.72/68.82</t>
        </is>
      </c>
      <c r="Y1564" s="357" t="inlineStr"/>
      <c r="Z1564" s="365" t="inlineStr">
        <is>
          <t>2등급</t>
        </is>
      </c>
      <c r="AA1564" s="350" t="n">
        <v>190</v>
      </c>
      <c r="AB1564" s="349" t="inlineStr">
        <is>
          <t>만점</t>
        </is>
      </c>
      <c r="AC1564" s="350" t="n">
        <v>10</v>
      </c>
      <c r="AD1564" s="349" t="inlineStr">
        <is>
          <t>만점</t>
        </is>
      </c>
      <c r="AE1564" s="364" t="n">
        <v>0</v>
      </c>
      <c r="AF1564" s="366" t="n">
        <v>0</v>
      </c>
      <c r="AG1564" s="363" t="n">
        <v>0</v>
      </c>
      <c r="AH1564" s="635" t="inlineStr"/>
      <c r="AL1564" s="487" t="inlineStr">
        <is>
          <t>전남대 미디어커뮤니케이션학과</t>
        </is>
      </c>
      <c r="AM1564" s="477" t="inlineStr">
        <is>
          <t>통합</t>
        </is>
      </c>
      <c r="AN1564" s="637" t="n">
        <v>100</v>
      </c>
      <c r="AO1564" s="478" t="n">
        <v>-1570</v>
      </c>
      <c r="AP1564" s="463" t="n">
        <v>-693</v>
      </c>
      <c r="AQ1564" s="479" t="n">
        <v>-877</v>
      </c>
      <c r="AR1564" s="476" t="inlineStr">
        <is>
          <t>22.26 → 21.22</t>
        </is>
      </c>
      <c r="BA1564" s="313" t="inlineStr">
        <is>
          <t>통합인문692</t>
        </is>
      </c>
    </row>
    <row r="1565" ht="16.5" customHeight="1" s="671">
      <c r="B1565" s="367" t="inlineStr">
        <is>
          <t>22.26</t>
        </is>
      </c>
      <c r="C1565" s="351" t="inlineStr">
        <is>
          <t>48,304</t>
        </is>
      </c>
      <c r="D1565" s="727" t="n">
        <v>-1570</v>
      </c>
      <c r="E1565" s="352" t="inlineStr">
        <is>
          <t>349.12</t>
        </is>
      </c>
      <c r="F1565" s="341" t="n">
        <v>75.22</v>
      </c>
      <c r="G1565" s="355" t="inlineStr">
        <is>
          <t>349.21</t>
        </is>
      </c>
      <c r="H1565" s="356" t="inlineStr">
        <is>
          <t>354.69</t>
        </is>
      </c>
      <c r="I1565" s="354" t="inlineStr">
        <is>
          <t>인천대</t>
        </is>
      </c>
      <c r="J1565" s="340" t="inlineStr">
        <is>
          <t>패션산업학과</t>
        </is>
      </c>
      <c r="K1565" s="339" t="inlineStr">
        <is>
          <t>통합</t>
        </is>
      </c>
      <c r="L1565" s="357" t="n">
        <v>9</v>
      </c>
      <c r="M1565" s="358" t="inlineStr">
        <is>
          <t xml:space="preserve">775 / </t>
        </is>
      </c>
      <c r="N1565" s="359" t="n">
        <v>1000</v>
      </c>
      <c r="O1565" s="360" t="inlineStr">
        <is>
          <t>백분위</t>
        </is>
      </c>
      <c r="P1565" s="343" t="inlineStr">
        <is>
          <t>백분위</t>
        </is>
      </c>
      <c r="Q1565" s="342" t="inlineStr">
        <is>
          <t>2과목</t>
        </is>
      </c>
      <c r="R1565" s="344" t="n">
        <v>35</v>
      </c>
      <c r="S1565" s="345" t="n">
        <v>30</v>
      </c>
      <c r="T1565" s="362" t="n">
        <v>25</v>
      </c>
      <c r="U1565" s="361" t="n">
        <v>75.22</v>
      </c>
      <c r="V1565" s="346" t="n">
        <v>115.8366013071895</v>
      </c>
      <c r="W1565" s="348" t="n">
        <v>116.5079365079365</v>
      </c>
      <c r="X1565" s="347" t="n">
        <v>58.43</v>
      </c>
      <c r="Y1565" s="357" t="inlineStr"/>
      <c r="Z1565" s="365" t="inlineStr">
        <is>
          <t>2등급</t>
        </is>
      </c>
      <c r="AA1565" s="350" t="n">
        <v>98</v>
      </c>
      <c r="AB1565" s="349" t="inlineStr">
        <is>
          <t>만점</t>
        </is>
      </c>
      <c r="AC1565" s="350" t="n">
        <v>0</v>
      </c>
      <c r="AD1565" s="349" t="inlineStr">
        <is>
          <t>만점</t>
        </is>
      </c>
      <c r="AE1565" s="364" t="n">
        <v>0</v>
      </c>
      <c r="AF1565" s="366" t="n">
        <v>0</v>
      </c>
      <c r="AG1565" s="363" t="n">
        <v>0</v>
      </c>
      <c r="AH1565" s="635" t="inlineStr"/>
      <c r="AL1565" s="487" t="inlineStr">
        <is>
          <t>인천대 패션산업학과</t>
        </is>
      </c>
      <c r="AM1565" s="477" t="inlineStr">
        <is>
          <t>통합</t>
        </is>
      </c>
      <c r="AN1565" s="637" t="n">
        <v>100</v>
      </c>
      <c r="AO1565" s="478" t="n">
        <v>-1570</v>
      </c>
      <c r="AP1565" s="463" t="n">
        <v>-693</v>
      </c>
      <c r="AQ1565" s="479" t="n">
        <v>-877</v>
      </c>
      <c r="AR1565" s="476" t="inlineStr">
        <is>
          <t>22.27 → 21.22</t>
        </is>
      </c>
      <c r="BA1565" s="313" t="inlineStr">
        <is>
          <t>자연860</t>
        </is>
      </c>
    </row>
    <row r="1566" ht="16.5" customHeight="1" s="671">
      <c r="B1566" s="367" t="inlineStr">
        <is>
          <t>22.27</t>
        </is>
      </c>
      <c r="C1566" s="351" t="inlineStr">
        <is>
          <t>48,326</t>
        </is>
      </c>
      <c r="D1566" s="727" t="n">
        <v>-1570</v>
      </c>
      <c r="E1566" s="352" t="inlineStr">
        <is>
          <t>348.95</t>
        </is>
      </c>
      <c r="F1566" s="341" t="n">
        <v>75.22</v>
      </c>
      <c r="G1566" s="355" t="inlineStr">
        <is>
          <t>348.95</t>
        </is>
      </c>
      <c r="H1566" s="356" t="inlineStr">
        <is>
          <t>354.72</t>
        </is>
      </c>
      <c r="I1566" s="354" t="inlineStr">
        <is>
          <t>인천대</t>
        </is>
      </c>
      <c r="J1566" s="340" t="inlineStr">
        <is>
          <t>생명과학전공</t>
        </is>
      </c>
      <c r="K1566" s="339" t="inlineStr">
        <is>
          <t>자연</t>
        </is>
      </c>
      <c r="L1566" s="357" t="n">
        <v>8</v>
      </c>
      <c r="M1566" s="358" t="inlineStr">
        <is>
          <t xml:space="preserve">775 / </t>
        </is>
      </c>
      <c r="N1566" s="359" t="n">
        <v>1000</v>
      </c>
      <c r="O1566" s="360" t="inlineStr">
        <is>
          <t>백분위</t>
        </is>
      </c>
      <c r="P1566" s="343" t="inlineStr">
        <is>
          <t>백분위</t>
        </is>
      </c>
      <c r="Q1566" s="342" t="inlineStr">
        <is>
          <t>2과목</t>
        </is>
      </c>
      <c r="R1566" s="344" t="n">
        <v>25</v>
      </c>
      <c r="S1566" s="345" t="n">
        <v>35</v>
      </c>
      <c r="T1566" s="362" t="n">
        <v>30</v>
      </c>
      <c r="U1566" s="361" t="n">
        <v>75.22</v>
      </c>
      <c r="V1566" s="346" t="n">
        <v>115.8366013071895</v>
      </c>
      <c r="W1566" s="348" t="n">
        <v>116.5079365079365</v>
      </c>
      <c r="X1566" s="347" t="n">
        <v>58.3</v>
      </c>
      <c r="Y1566" s="357" t="inlineStr"/>
      <c r="Z1566" s="365" t="inlineStr">
        <is>
          <t>2등급</t>
        </is>
      </c>
      <c r="AA1566" s="350" t="n">
        <v>98</v>
      </c>
      <c r="AB1566" s="349" t="inlineStr">
        <is>
          <t>만점</t>
        </is>
      </c>
      <c r="AC1566" s="350" t="n">
        <v>0</v>
      </c>
      <c r="AD1566" s="349" t="inlineStr">
        <is>
          <t>만점</t>
        </is>
      </c>
      <c r="AE1566" s="364" t="n">
        <v>0</v>
      </c>
      <c r="AF1566" s="366" t="n">
        <v>0</v>
      </c>
      <c r="AG1566" s="363" t="n">
        <v>0</v>
      </c>
      <c r="AH1566" s="635" t="inlineStr"/>
      <c r="AL1566" s="487" t="inlineStr">
        <is>
          <t>인천대 생명과학전공</t>
        </is>
      </c>
      <c r="AM1566" s="477" t="inlineStr">
        <is>
          <t>자연</t>
        </is>
      </c>
      <c r="AN1566" s="637" t="n">
        <v>100</v>
      </c>
      <c r="AO1566" s="478" t="n">
        <v>-1570</v>
      </c>
      <c r="AP1566" s="463" t="n">
        <v>-1570</v>
      </c>
      <c r="AQ1566" s="479" t="n">
        <v>0</v>
      </c>
      <c r="AR1566" s="476" t="inlineStr">
        <is>
          <t>22.27 → 20.82</t>
        </is>
      </c>
      <c r="BA1566" s="313" t="inlineStr">
        <is>
          <t>통합인문693</t>
        </is>
      </c>
    </row>
    <row r="1567" ht="16.5" customHeight="1" s="671">
      <c r="B1567" s="367" t="inlineStr">
        <is>
          <t>22.14</t>
        </is>
      </c>
      <c r="C1567" s="351" t="inlineStr">
        <is>
          <t>48,044</t>
        </is>
      </c>
      <c r="D1567" s="727" t="n">
        <v>-1570</v>
      </c>
      <c r="E1567" s="352" t="inlineStr"/>
      <c r="F1567" s="341" t="n">
        <v>75.22</v>
      </c>
      <c r="G1567" s="355" t="inlineStr">
        <is>
          <t>349.21</t>
        </is>
      </c>
      <c r="H1567" s="356" t="inlineStr">
        <is>
          <t>354.69</t>
        </is>
      </c>
      <c r="I1567" s="354" t="inlineStr">
        <is>
          <t>한국외국어대</t>
        </is>
      </c>
      <c r="J1567" s="340" t="inlineStr">
        <is>
          <t>융합인재학부</t>
        </is>
      </c>
      <c r="K1567" s="339" t="inlineStr">
        <is>
          <t>통합</t>
        </is>
      </c>
      <c r="L1567" s="357" t="n">
        <v>44</v>
      </c>
      <c r="M1567" s="358" t="inlineStr">
        <is>
          <t xml:space="preserve">613.3 / </t>
        </is>
      </c>
      <c r="N1567" s="359" t="n">
        <v>700</v>
      </c>
      <c r="O1567" s="360" t="inlineStr">
        <is>
          <t>표점/만점</t>
        </is>
      </c>
      <c r="P1567" s="343" t="inlineStr">
        <is>
          <t>변표/만점</t>
        </is>
      </c>
      <c r="Q1567" s="342" t="inlineStr">
        <is>
          <t>2과목</t>
        </is>
      </c>
      <c r="R1567" s="344" t="n">
        <v>30</v>
      </c>
      <c r="S1567" s="345" t="n">
        <v>35</v>
      </c>
      <c r="T1567" s="362" t="n">
        <v>20</v>
      </c>
      <c r="U1567" s="361" t="n">
        <v>75.22</v>
      </c>
      <c r="V1567" s="346" t="n">
        <v>115.835573399212</v>
      </c>
      <c r="W1567" s="348" t="n">
        <v>116.5073124209501</v>
      </c>
      <c r="X1567" s="347" t="n">
        <v>58.43</v>
      </c>
      <c r="Y1567" s="357" t="n">
        <v>60.46</v>
      </c>
      <c r="Z1567" s="365" t="inlineStr">
        <is>
          <t>2등급</t>
        </is>
      </c>
      <c r="AA1567" s="350" t="n">
        <v>103.5</v>
      </c>
      <c r="AB1567" s="349" t="inlineStr">
        <is>
          <t>만점</t>
        </is>
      </c>
      <c r="AC1567" s="350" t="n">
        <v>10</v>
      </c>
      <c r="AD1567" s="349" t="inlineStr">
        <is>
          <t>만점</t>
        </is>
      </c>
      <c r="AE1567" s="364" t="n">
        <v>0</v>
      </c>
      <c r="AF1567" s="366" t="n">
        <v>0</v>
      </c>
      <c r="AG1567" s="363" t="n">
        <v>0</v>
      </c>
      <c r="AH1567" s="635" t="inlineStr"/>
      <c r="AL1567" s="487" t="inlineStr">
        <is>
          <t>한국외국어대 융합인재학부</t>
        </is>
      </c>
      <c r="AM1567" s="477" t="inlineStr">
        <is>
          <t>통합</t>
        </is>
      </c>
      <c r="AN1567" s="637" t="n">
        <v>100</v>
      </c>
      <c r="AO1567" s="478" t="n">
        <v>-1570</v>
      </c>
      <c r="AP1567" s="463" t="n">
        <v>-693</v>
      </c>
      <c r="AQ1567" s="479" t="n">
        <v>-877</v>
      </c>
      <c r="AR1567" s="476" t="inlineStr">
        <is>
          <t>22.27 → 21.22</t>
        </is>
      </c>
      <c r="BA1567" s="313" t="inlineStr">
        <is>
          <t>자연861</t>
        </is>
      </c>
    </row>
    <row r="1568" ht="16.5" customHeight="1" s="671">
      <c r="B1568" s="367" t="inlineStr">
        <is>
          <t>22.30</t>
        </is>
      </c>
      <c r="C1568" s="351" t="inlineStr">
        <is>
          <t>48,391</t>
        </is>
      </c>
      <c r="D1568" s="727" t="n">
        <v>-1570</v>
      </c>
      <c r="E1568" s="352" t="inlineStr">
        <is>
          <t>349.11</t>
        </is>
      </c>
      <c r="F1568" s="341" t="n">
        <v>75.19</v>
      </c>
      <c r="G1568" s="355" t="inlineStr">
        <is>
          <t>349.17</t>
        </is>
      </c>
      <c r="H1568" s="356" t="inlineStr">
        <is>
          <t>354.64</t>
        </is>
      </c>
      <c r="I1568" s="354" t="inlineStr">
        <is>
          <t>인천대</t>
        </is>
      </c>
      <c r="J1568" s="340" t="inlineStr">
        <is>
          <t>법학부</t>
        </is>
      </c>
      <c r="K1568" s="339" t="inlineStr">
        <is>
          <t>통합</t>
        </is>
      </c>
      <c r="L1568" s="357" t="n">
        <v>15</v>
      </c>
      <c r="M1568" s="358" t="inlineStr">
        <is>
          <t xml:space="preserve">774.75 / </t>
        </is>
      </c>
      <c r="N1568" s="359" t="n">
        <v>1000</v>
      </c>
      <c r="O1568" s="360" t="inlineStr">
        <is>
          <t>백분위</t>
        </is>
      </c>
      <c r="P1568" s="343" t="inlineStr">
        <is>
          <t>백분위</t>
        </is>
      </c>
      <c r="Q1568" s="342" t="inlineStr">
        <is>
          <t>2과목</t>
        </is>
      </c>
      <c r="R1568" s="344" t="n">
        <v>35</v>
      </c>
      <c r="S1568" s="345" t="n">
        <v>30</v>
      </c>
      <c r="T1568" s="362" t="n">
        <v>25</v>
      </c>
      <c r="U1568" s="361" t="n">
        <v>75.19</v>
      </c>
      <c r="V1568" s="346" t="n">
        <v>115.8202614379085</v>
      </c>
      <c r="W1568" s="348" t="n">
        <v>116.4980158730159</v>
      </c>
      <c r="X1568" s="347" t="n">
        <v>58.43</v>
      </c>
      <c r="Y1568" s="357" t="inlineStr"/>
      <c r="Z1568" s="365" t="inlineStr">
        <is>
          <t>2등급</t>
        </is>
      </c>
      <c r="AA1568" s="350" t="n">
        <v>98</v>
      </c>
      <c r="AB1568" s="349" t="inlineStr">
        <is>
          <t>만점</t>
        </is>
      </c>
      <c r="AC1568" s="350" t="n">
        <v>0</v>
      </c>
      <c r="AD1568" s="349" t="inlineStr">
        <is>
          <t>만점</t>
        </is>
      </c>
      <c r="AE1568" s="364" t="n">
        <v>0</v>
      </c>
      <c r="AF1568" s="366" t="n">
        <v>0</v>
      </c>
      <c r="AG1568" s="363" t="n">
        <v>0</v>
      </c>
      <c r="AH1568" s="635" t="inlineStr"/>
      <c r="AL1568" s="487" t="inlineStr">
        <is>
          <t>인천대 법학부</t>
        </is>
      </c>
      <c r="AM1568" s="477" t="inlineStr">
        <is>
          <t>통합</t>
        </is>
      </c>
      <c r="AN1568" s="637" t="n">
        <v>100</v>
      </c>
      <c r="AO1568" s="478" t="n">
        <v>-1570</v>
      </c>
      <c r="AP1568" s="463" t="n">
        <v>-692</v>
      </c>
      <c r="AQ1568" s="479" t="n">
        <v>-878</v>
      </c>
      <c r="AR1568" s="476" t="inlineStr">
        <is>
          <t>22.30 → 21.25</t>
        </is>
      </c>
      <c r="BA1568" s="313" t="inlineStr">
        <is>
          <t>통합인문694</t>
        </is>
      </c>
    </row>
    <row r="1569" ht="16.5" customHeight="1" s="671">
      <c r="B1569" s="367" t="inlineStr">
        <is>
          <t>22.12</t>
        </is>
      </c>
      <c r="C1569" s="351" t="inlineStr">
        <is>
          <t>48,000</t>
        </is>
      </c>
      <c r="D1569" s="727" t="n">
        <v>-1570</v>
      </c>
      <c r="E1569" s="352" t="inlineStr">
        <is>
          <t>348.91</t>
        </is>
      </c>
      <c r="F1569" s="341" t="n">
        <v>75.17</v>
      </c>
      <c r="G1569" s="355" t="inlineStr">
        <is>
          <t>349.14</t>
        </is>
      </c>
      <c r="H1569" s="356" t="inlineStr">
        <is>
          <t>354.61</t>
        </is>
      </c>
      <c r="I1569" s="354" t="inlineStr">
        <is>
          <t>전남대</t>
        </is>
      </c>
      <c r="J1569" s="340" t="inlineStr">
        <is>
          <t>지리교육과</t>
        </is>
      </c>
      <c r="K1569" s="339" t="inlineStr">
        <is>
          <t>통합</t>
        </is>
      </c>
      <c r="L1569" s="357" t="n">
        <v>5</v>
      </c>
      <c r="M1569" s="358" t="inlineStr">
        <is>
          <t xml:space="preserve">864.429 / </t>
        </is>
      </c>
      <c r="N1569" s="359" t="n">
        <v>800</v>
      </c>
      <c r="O1569" s="360" t="inlineStr">
        <is>
          <t>표점/만점</t>
        </is>
      </c>
      <c r="P1569" s="343" t="inlineStr">
        <is>
          <t>표점/만점</t>
        </is>
      </c>
      <c r="Q1569" s="342" t="inlineStr">
        <is>
          <t>2과목</t>
        </is>
      </c>
      <c r="R1569" s="344" t="n">
        <v>40</v>
      </c>
      <c r="S1569" s="345" t="n">
        <v>30</v>
      </c>
      <c r="T1569" s="362" t="n">
        <v>30</v>
      </c>
      <c r="U1569" s="361" t="n">
        <v>75.17</v>
      </c>
      <c r="V1569" s="346" t="n">
        <v>115.8074457542422</v>
      </c>
      <c r="W1569" s="348" t="n">
        <v>116.4902349222185</v>
      </c>
      <c r="X1569" s="347" t="inlineStr">
        <is>
          <t>58.72/68.82</t>
        </is>
      </c>
      <c r="Y1569" s="357" t="inlineStr"/>
      <c r="Z1569" s="365" t="inlineStr">
        <is>
          <t>2등급</t>
        </is>
      </c>
      <c r="AA1569" s="350" t="n">
        <v>190</v>
      </c>
      <c r="AB1569" s="349" t="inlineStr">
        <is>
          <t>만점</t>
        </is>
      </c>
      <c r="AC1569" s="350" t="n">
        <v>10</v>
      </c>
      <c r="AD1569" s="349" t="inlineStr">
        <is>
          <t>만점</t>
        </is>
      </c>
      <c r="AE1569" s="364" t="n">
        <v>0</v>
      </c>
      <c r="AF1569" s="366" t="n">
        <v>0</v>
      </c>
      <c r="AG1569" s="363" t="n">
        <v>0</v>
      </c>
      <c r="AH1569" s="635" t="inlineStr"/>
      <c r="AL1569" s="487" t="inlineStr">
        <is>
          <t>전남대 지리교육과</t>
        </is>
      </c>
      <c r="AM1569" s="477" t="inlineStr">
        <is>
          <t>통합</t>
        </is>
      </c>
      <c r="AN1569" s="637" t="n">
        <v>100</v>
      </c>
      <c r="AO1569" s="478" t="n">
        <v>-1570</v>
      </c>
      <c r="AP1569" s="463" t="n">
        <v>-692</v>
      </c>
      <c r="AQ1569" s="479" t="n">
        <v>-878</v>
      </c>
      <c r="AR1569" s="476" t="inlineStr">
        <is>
          <t>22.32 → 21.28</t>
        </is>
      </c>
      <c r="BA1569" s="313" t="inlineStr">
        <is>
          <t>통합인문695</t>
        </is>
      </c>
    </row>
    <row r="1570" ht="16.5" customHeight="1" s="671">
      <c r="B1570" s="367" t="inlineStr">
        <is>
          <t>22.33</t>
        </is>
      </c>
      <c r="C1570" s="351" t="inlineStr">
        <is>
          <t>48,456</t>
        </is>
      </c>
      <c r="D1570" s="727" t="n">
        <v>-1570</v>
      </c>
      <c r="E1570" s="352" t="inlineStr"/>
      <c r="F1570" s="341" t="n">
        <v>75.17</v>
      </c>
      <c r="G1570" s="355" t="inlineStr">
        <is>
          <t>348.87</t>
        </is>
      </c>
      <c r="H1570" s="356" t="inlineStr">
        <is>
          <t>354.64</t>
        </is>
      </c>
      <c r="I1570" s="354" t="inlineStr">
        <is>
          <t>인천대</t>
        </is>
      </c>
      <c r="J1570" s="340" t="inlineStr">
        <is>
          <t>분자의생명전공</t>
        </is>
      </c>
      <c r="K1570" s="339" t="inlineStr">
        <is>
          <t>자연</t>
        </is>
      </c>
      <c r="L1570" s="357" t="n">
        <v>8</v>
      </c>
      <c r="M1570" s="358" t="inlineStr">
        <is>
          <t xml:space="preserve">774.5 / </t>
        </is>
      </c>
      <c r="N1570" s="359" t="n">
        <v>1000</v>
      </c>
      <c r="O1570" s="360" t="inlineStr">
        <is>
          <t>백분위</t>
        </is>
      </c>
      <c r="P1570" s="343" t="inlineStr">
        <is>
          <t>백분위</t>
        </is>
      </c>
      <c r="Q1570" s="342" t="inlineStr">
        <is>
          <t>2과목</t>
        </is>
      </c>
      <c r="R1570" s="344" t="n">
        <v>25</v>
      </c>
      <c r="S1570" s="345" t="n">
        <v>35</v>
      </c>
      <c r="T1570" s="362" t="n">
        <v>30</v>
      </c>
      <c r="U1570" s="361" t="n">
        <v>75.17</v>
      </c>
      <c r="V1570" s="346" t="n">
        <v>115.8039215686275</v>
      </c>
      <c r="W1570" s="348" t="n">
        <v>116.4880952380952</v>
      </c>
      <c r="X1570" s="347" t="n">
        <v>58.29</v>
      </c>
      <c r="Y1570" s="357" t="inlineStr"/>
      <c r="Z1570" s="365" t="inlineStr">
        <is>
          <t>2등급</t>
        </is>
      </c>
      <c r="AA1570" s="350" t="n">
        <v>98</v>
      </c>
      <c r="AB1570" s="349" t="inlineStr">
        <is>
          <t>만점</t>
        </is>
      </c>
      <c r="AC1570" s="350" t="n">
        <v>0</v>
      </c>
      <c r="AD1570" s="349" t="inlineStr">
        <is>
          <t>만점</t>
        </is>
      </c>
      <c r="AE1570" s="364" t="n">
        <v>0</v>
      </c>
      <c r="AF1570" s="366" t="n">
        <v>0</v>
      </c>
      <c r="AG1570" s="363" t="n">
        <v>0</v>
      </c>
      <c r="AH1570" s="635" t="inlineStr"/>
      <c r="AL1570" s="487" t="inlineStr">
        <is>
          <t>인천대 분자의생명전공</t>
        </is>
      </c>
      <c r="AM1570" s="477" t="inlineStr">
        <is>
          <t>자연</t>
        </is>
      </c>
      <c r="AN1570" s="637" t="n">
        <v>100</v>
      </c>
      <c r="AO1570" s="478" t="n">
        <v>-1570</v>
      </c>
      <c r="AP1570" s="463" t="n">
        <v>-1570</v>
      </c>
      <c r="AQ1570" s="479" t="n">
        <v>0</v>
      </c>
      <c r="AR1570" s="476" t="inlineStr">
        <is>
          <t>22.34 → 20.89</t>
        </is>
      </c>
      <c r="BA1570" s="313" t="inlineStr">
        <is>
          <t>통합인문696</t>
        </is>
      </c>
    </row>
    <row r="1571" ht="16.5" customHeight="1" s="671">
      <c r="B1571" s="367" t="inlineStr">
        <is>
          <t>22.33</t>
        </is>
      </c>
      <c r="C1571" s="351" t="inlineStr">
        <is>
          <t>48,456</t>
        </is>
      </c>
      <c r="D1571" s="727" t="n">
        <v>-1570</v>
      </c>
      <c r="E1571" s="352" t="inlineStr"/>
      <c r="F1571" s="341" t="n">
        <v>75.17</v>
      </c>
      <c r="G1571" s="355" t="inlineStr">
        <is>
          <t>348.87</t>
        </is>
      </c>
      <c r="H1571" s="356" t="inlineStr">
        <is>
          <t>354.64</t>
        </is>
      </c>
      <c r="I1571" s="354" t="inlineStr">
        <is>
          <t>인천대</t>
        </is>
      </c>
      <c r="J1571" s="340" t="inlineStr">
        <is>
          <t>에너지화학공학과</t>
        </is>
      </c>
      <c r="K1571" s="339" t="inlineStr">
        <is>
          <t>자연</t>
        </is>
      </c>
      <c r="L1571" s="357" t="n">
        <v>10</v>
      </c>
      <c r="M1571" s="358" t="inlineStr">
        <is>
          <t xml:space="preserve">774.5 / </t>
        </is>
      </c>
      <c r="N1571" s="359" t="n">
        <v>1000</v>
      </c>
      <c r="O1571" s="360" t="inlineStr">
        <is>
          <t>백분위</t>
        </is>
      </c>
      <c r="P1571" s="343" t="inlineStr">
        <is>
          <t>백분위</t>
        </is>
      </c>
      <c r="Q1571" s="342" t="inlineStr">
        <is>
          <t>2과목</t>
        </is>
      </c>
      <c r="R1571" s="344" t="n">
        <v>25</v>
      </c>
      <c r="S1571" s="345" t="n">
        <v>35</v>
      </c>
      <c r="T1571" s="362" t="n">
        <v>30</v>
      </c>
      <c r="U1571" s="361" t="n">
        <v>75.17</v>
      </c>
      <c r="V1571" s="346" t="n">
        <v>115.8039215686275</v>
      </c>
      <c r="W1571" s="348" t="n">
        <v>116.4880952380952</v>
      </c>
      <c r="X1571" s="347" t="n">
        <v>58.29</v>
      </c>
      <c r="Y1571" s="357" t="inlineStr"/>
      <c r="Z1571" s="365" t="inlineStr">
        <is>
          <t>2등급</t>
        </is>
      </c>
      <c r="AA1571" s="350" t="n">
        <v>98</v>
      </c>
      <c r="AB1571" s="349" t="inlineStr">
        <is>
          <t>만점</t>
        </is>
      </c>
      <c r="AC1571" s="350" t="n">
        <v>0</v>
      </c>
      <c r="AD1571" s="349" t="inlineStr">
        <is>
          <t>만점</t>
        </is>
      </c>
      <c r="AE1571" s="364" t="n">
        <v>0</v>
      </c>
      <c r="AF1571" s="366" t="n">
        <v>0</v>
      </c>
      <c r="AG1571" s="363" t="n">
        <v>0</v>
      </c>
      <c r="AH1571" s="635" t="inlineStr"/>
      <c r="AL1571" s="487" t="inlineStr">
        <is>
          <t>인천대 에너지화학공학과</t>
        </is>
      </c>
      <c r="AM1571" s="477" t="inlineStr">
        <is>
          <t>자연</t>
        </is>
      </c>
      <c r="AN1571" s="637" t="n">
        <v>100</v>
      </c>
      <c r="AO1571" s="478" t="n">
        <v>-1570</v>
      </c>
      <c r="AP1571" s="463" t="n">
        <v>-1570</v>
      </c>
      <c r="AQ1571" s="479" t="n">
        <v>0</v>
      </c>
      <c r="AR1571" s="476" t="inlineStr">
        <is>
          <t>22.34 → 20.89</t>
        </is>
      </c>
      <c r="BA1571" s="313" t="inlineStr">
        <is>
          <t>통합인문697</t>
        </is>
      </c>
    </row>
    <row r="1572" ht="16.5" customHeight="1" s="671">
      <c r="B1572" s="367" t="inlineStr">
        <is>
          <t>22.33</t>
        </is>
      </c>
      <c r="C1572" s="351" t="inlineStr">
        <is>
          <t>48,456</t>
        </is>
      </c>
      <c r="D1572" s="727" t="n">
        <v>-1570</v>
      </c>
      <c r="E1572" s="352" t="inlineStr"/>
      <c r="F1572" s="341" t="n">
        <v>75.17</v>
      </c>
      <c r="G1572" s="355" t="inlineStr">
        <is>
          <t>348.87</t>
        </is>
      </c>
      <c r="H1572" s="356" t="inlineStr">
        <is>
          <t>354.64</t>
        </is>
      </c>
      <c r="I1572" s="354" t="inlineStr">
        <is>
          <t>세종대</t>
        </is>
      </c>
      <c r="J1572" s="340" t="inlineStr">
        <is>
          <t>IT계열(농어촌)</t>
        </is>
      </c>
      <c r="K1572" s="339" t="inlineStr">
        <is>
          <t>자연</t>
        </is>
      </c>
      <c r="L1572" s="357" t="n">
        <v>12</v>
      </c>
      <c r="M1572" s="358" t="inlineStr">
        <is>
          <t xml:space="preserve">684.56 / </t>
        </is>
      </c>
      <c r="N1572" s="359" t="n">
        <v>1000</v>
      </c>
      <c r="O1572" s="360" t="inlineStr">
        <is>
          <t>표점</t>
        </is>
      </c>
      <c r="P1572" s="343" t="inlineStr">
        <is>
          <t>변표</t>
        </is>
      </c>
      <c r="Q1572" s="342" t="inlineStr">
        <is>
          <t>2과목</t>
        </is>
      </c>
      <c r="R1572" s="344" t="n">
        <v>20</v>
      </c>
      <c r="S1572" s="345" t="n">
        <v>35</v>
      </c>
      <c r="T1572" s="362" t="n">
        <v>25</v>
      </c>
      <c r="U1572" s="361" t="n">
        <v>75.17</v>
      </c>
      <c r="V1572" s="346" t="n">
        <v>115.8035295739694</v>
      </c>
      <c r="W1572" s="348" t="n">
        <v>116.4878572413386</v>
      </c>
      <c r="X1572" s="347" t="n">
        <v>58.29</v>
      </c>
      <c r="Y1572" s="357" t="n">
        <v>58.56</v>
      </c>
      <c r="Z1572" s="365" t="inlineStr">
        <is>
          <t>2등급</t>
        </is>
      </c>
      <c r="AA1572" s="350" t="n">
        <v>198</v>
      </c>
      <c r="AB1572" s="349" t="inlineStr">
        <is>
          <t>만점</t>
        </is>
      </c>
      <c r="AC1572" s="350" t="n">
        <v>10</v>
      </c>
      <c r="AD1572" s="349" t="inlineStr">
        <is>
          <t>만점</t>
        </is>
      </c>
      <c r="AE1572" s="364" t="n">
        <v>0</v>
      </c>
      <c r="AF1572" s="366" t="n">
        <v>10.508</v>
      </c>
      <c r="AG1572" s="363" t="n">
        <v>0</v>
      </c>
      <c r="AH1572" s="635" t="inlineStr">
        <is>
          <t xml:space="preserve"> 미/기/과탐 3%가산</t>
        </is>
      </c>
      <c r="AL1572" s="487" t="inlineStr">
        <is>
          <t>세종대 IT계열(농어촌)</t>
        </is>
      </c>
      <c r="AM1572" s="477" t="inlineStr">
        <is>
          <t>자연</t>
        </is>
      </c>
      <c r="AN1572" s="637" t="n">
        <v>100</v>
      </c>
      <c r="AO1572" s="478" t="n">
        <v>-1570</v>
      </c>
      <c r="AP1572" s="463" t="n">
        <v>-1570</v>
      </c>
      <c r="AQ1572" s="479" t="n">
        <v>0</v>
      </c>
      <c r="AR1572" s="476" t="inlineStr">
        <is>
          <t>22.34 → 20.89</t>
        </is>
      </c>
      <c r="BA1572" s="313" t="inlineStr">
        <is>
          <t>통합인문698</t>
        </is>
      </c>
    </row>
    <row r="1573" ht="16.5" customHeight="1" s="671">
      <c r="B1573" s="367" t="inlineStr">
        <is>
          <t>22.41</t>
        </is>
      </c>
      <c r="C1573" s="351" t="inlineStr">
        <is>
          <t>48,630</t>
        </is>
      </c>
      <c r="D1573" s="727" t="n">
        <v>-1570</v>
      </c>
      <c r="E1573" s="352" t="inlineStr">
        <is>
          <t>349.00</t>
        </is>
      </c>
      <c r="F1573" s="341" t="n">
        <v>75.11</v>
      </c>
      <c r="G1573" s="355" t="inlineStr">
        <is>
          <t>348.78</t>
        </is>
      </c>
      <c r="H1573" s="356" t="inlineStr">
        <is>
          <t>354.53</t>
        </is>
      </c>
      <c r="I1573" s="354" t="inlineStr">
        <is>
          <t>광운대</t>
        </is>
      </c>
      <c r="J1573" s="340" t="inlineStr">
        <is>
          <t>자율전공학부(자연)</t>
        </is>
      </c>
      <c r="K1573" s="339" t="inlineStr">
        <is>
          <t>자연</t>
        </is>
      </c>
      <c r="L1573" s="357" t="n">
        <v>266</v>
      </c>
      <c r="M1573" s="358" t="inlineStr">
        <is>
          <t xml:space="preserve">687.36 / </t>
        </is>
      </c>
      <c r="N1573" s="359" t="n">
        <v>1000</v>
      </c>
      <c r="O1573" s="360" t="inlineStr">
        <is>
          <t>표점</t>
        </is>
      </c>
      <c r="P1573" s="343" t="inlineStr">
        <is>
          <t>변표</t>
        </is>
      </c>
      <c r="Q1573" s="342" t="inlineStr">
        <is>
          <t>2과목</t>
        </is>
      </c>
      <c r="R1573" s="344" t="n">
        <v>20</v>
      </c>
      <c r="S1573" s="345" t="n">
        <v>35</v>
      </c>
      <c r="T1573" s="362" t="n">
        <v>25</v>
      </c>
      <c r="U1573" s="361" t="n">
        <v>75.11</v>
      </c>
      <c r="V1573" s="346" t="n">
        <v>115.768547008547</v>
      </c>
      <c r="W1573" s="348" t="n">
        <v>116.4666178266178</v>
      </c>
      <c r="X1573" s="347" t="n">
        <v>58.27</v>
      </c>
      <c r="Y1573" s="357" t="n">
        <v>58.54</v>
      </c>
      <c r="Z1573" s="365" t="inlineStr">
        <is>
          <t>2등급</t>
        </is>
      </c>
      <c r="AA1573" s="350" t="n">
        <v>198</v>
      </c>
      <c r="AB1573" s="349" t="inlineStr">
        <is>
          <t>만점</t>
        </is>
      </c>
      <c r="AC1573" s="350" t="n">
        <v>10</v>
      </c>
      <c r="AD1573" s="349" t="inlineStr">
        <is>
          <t>만점</t>
        </is>
      </c>
      <c r="AE1573" s="364" t="n">
        <v>0</v>
      </c>
      <c r="AF1573" s="366" t="n">
        <v>13.432</v>
      </c>
      <c r="AG1573" s="363" t="n">
        <v>0</v>
      </c>
      <c r="AH1573" s="635" t="inlineStr">
        <is>
          <t xml:space="preserve"> 미기3%과3%</t>
        </is>
      </c>
      <c r="AL1573" s="487" t="inlineStr">
        <is>
          <t>광운대 자율전공학부(자연)</t>
        </is>
      </c>
      <c r="AM1573" s="477" t="inlineStr">
        <is>
          <t>자연</t>
        </is>
      </c>
      <c r="AN1573" s="637" t="n">
        <v>100</v>
      </c>
      <c r="AO1573" s="478" t="n">
        <v>-1570</v>
      </c>
      <c r="AP1573" s="463" t="n">
        <v>-1570</v>
      </c>
      <c r="AQ1573" s="479" t="n">
        <v>0</v>
      </c>
      <c r="AR1573" s="476" t="inlineStr">
        <is>
          <t>22.41 → 20.96</t>
        </is>
      </c>
      <c r="BA1573" s="313" t="inlineStr">
        <is>
          <t>자연862</t>
        </is>
      </c>
    </row>
    <row r="1574" ht="16.5" customHeight="1" s="671">
      <c r="B1574" s="367" t="inlineStr">
        <is>
          <t>22.23</t>
        </is>
      </c>
      <c r="C1574" s="351" t="inlineStr">
        <is>
          <t>48,239</t>
        </is>
      </c>
      <c r="D1574" s="727" t="n">
        <v>-1570</v>
      </c>
      <c r="E1574" s="352" t="inlineStr"/>
      <c r="F1574" s="341" t="n">
        <v>75.09999999999999</v>
      </c>
      <c r="G1574" s="355" t="inlineStr">
        <is>
          <t>349.02</t>
        </is>
      </c>
      <c r="H1574" s="356" t="inlineStr">
        <is>
          <t>354.50</t>
        </is>
      </c>
      <c r="I1574" s="354" t="inlineStr">
        <is>
          <t>한국외국어대</t>
        </is>
      </c>
      <c r="J1574" s="340" t="inlineStr">
        <is>
          <t>철학과</t>
        </is>
      </c>
      <c r="K1574" s="339" t="inlineStr">
        <is>
          <t>통합</t>
        </is>
      </c>
      <c r="L1574" s="357" t="n">
        <v>12</v>
      </c>
      <c r="M1574" s="358" t="inlineStr">
        <is>
          <t xml:space="preserve">618.5 / </t>
        </is>
      </c>
      <c r="N1574" s="359" t="n">
        <v>700</v>
      </c>
      <c r="O1574" s="360" t="inlineStr">
        <is>
          <t>표점/만점</t>
        </is>
      </c>
      <c r="P1574" s="343" t="inlineStr">
        <is>
          <t>변표/만점</t>
        </is>
      </c>
      <c r="Q1574" s="342" t="inlineStr">
        <is>
          <t>2과목</t>
        </is>
      </c>
      <c r="R1574" s="344" t="n">
        <v>30</v>
      </c>
      <c r="S1574" s="345" t="n">
        <v>30</v>
      </c>
      <c r="T1574" s="362" t="n">
        <v>20</v>
      </c>
      <c r="U1574" s="361" t="n">
        <v>75.09999999999999</v>
      </c>
      <c r="V1574" s="346" t="n">
        <v>115.7660126434129</v>
      </c>
      <c r="W1574" s="348" t="n">
        <v>116.4650791049293</v>
      </c>
      <c r="X1574" s="347" t="n">
        <v>58.39</v>
      </c>
      <c r="Y1574" s="357" t="n">
        <v>60.46</v>
      </c>
      <c r="Z1574" s="365" t="inlineStr">
        <is>
          <t>2등급</t>
        </is>
      </c>
      <c r="AA1574" s="350" t="n">
        <v>138</v>
      </c>
      <c r="AB1574" s="349" t="inlineStr">
        <is>
          <t>만점</t>
        </is>
      </c>
      <c r="AC1574" s="350" t="n">
        <v>10</v>
      </c>
      <c r="AD1574" s="349" t="inlineStr">
        <is>
          <t>만점</t>
        </is>
      </c>
      <c r="AE1574" s="364" t="n">
        <v>0</v>
      </c>
      <c r="AF1574" s="366" t="n">
        <v>0</v>
      </c>
      <c r="AG1574" s="363" t="n">
        <v>0</v>
      </c>
      <c r="AH1574" s="635" t="inlineStr"/>
      <c r="AL1574" s="487" t="inlineStr">
        <is>
          <t>한국외국어대 철학과</t>
        </is>
      </c>
      <c r="AM1574" s="477" t="inlineStr">
        <is>
          <t>통합</t>
        </is>
      </c>
      <c r="AN1574" s="637" t="n">
        <v>100</v>
      </c>
      <c r="AO1574" s="478" t="n">
        <v>-1570</v>
      </c>
      <c r="AP1574" s="463" t="n">
        <v>-692</v>
      </c>
      <c r="AQ1574" s="479" t="n">
        <v>-878</v>
      </c>
      <c r="AR1574" s="476" t="inlineStr">
        <is>
          <t>22.42 → 21.38</t>
        </is>
      </c>
      <c r="BA1574" s="313" t="inlineStr">
        <is>
          <t>통합인문699</t>
        </is>
      </c>
    </row>
    <row r="1575" ht="16.5" customHeight="1" s="671">
      <c r="B1575" s="367" t="inlineStr">
        <is>
          <t>22.23</t>
        </is>
      </c>
      <c r="C1575" s="351" t="inlineStr">
        <is>
          <t>48,239</t>
        </is>
      </c>
      <c r="D1575" s="727" t="n">
        <v>-1570</v>
      </c>
      <c r="E1575" s="352" t="inlineStr">
        <is>
          <t>349.00</t>
        </is>
      </c>
      <c r="F1575" s="341" t="n">
        <v>75.09</v>
      </c>
      <c r="G1575" s="355" t="inlineStr">
        <is>
          <t>348.99</t>
        </is>
      </c>
      <c r="H1575" s="356" t="inlineStr">
        <is>
          <t>354.48</t>
        </is>
      </c>
      <c r="I1575" s="354" t="inlineStr">
        <is>
          <t>충북대</t>
        </is>
      </c>
      <c r="J1575" s="340" t="inlineStr">
        <is>
          <t>사회교육과</t>
        </is>
      </c>
      <c r="K1575" s="339" t="inlineStr">
        <is>
          <t>통합</t>
        </is>
      </c>
      <c r="L1575" s="357" t="n">
        <v>4</v>
      </c>
      <c r="M1575" s="358" t="inlineStr">
        <is>
          <t xml:space="preserve">968.75 / </t>
        </is>
      </c>
      <c r="N1575" s="359" t="n">
        <v>200</v>
      </c>
      <c r="O1575" s="360" t="inlineStr">
        <is>
          <t>표점/만점</t>
        </is>
      </c>
      <c r="P1575" s="343" t="inlineStr">
        <is>
          <t>표점/만점</t>
        </is>
      </c>
      <c r="Q1575" s="342" t="inlineStr">
        <is>
          <t>2과목</t>
        </is>
      </c>
      <c r="R1575" s="344" t="n">
        <v>30</v>
      </c>
      <c r="S1575" s="345" t="n">
        <v>20</v>
      </c>
      <c r="T1575" s="362" t="n">
        <v>30</v>
      </c>
      <c r="U1575" s="361" t="n">
        <v>75.09</v>
      </c>
      <c r="V1575" s="346" t="n">
        <v>115.7567583193985</v>
      </c>
      <c r="W1575" s="348" t="n">
        <v>116.4594604082062</v>
      </c>
      <c r="X1575" s="347" t="inlineStr">
        <is>
          <t>58.69/68.82</t>
        </is>
      </c>
      <c r="Y1575" s="357" t="inlineStr"/>
      <c r="Z1575" s="365" t="inlineStr">
        <is>
          <t>3등급</t>
        </is>
      </c>
      <c r="AA1575" s="350" t="n">
        <v>36</v>
      </c>
      <c r="AB1575" s="349" t="inlineStr">
        <is>
          <t>만점</t>
        </is>
      </c>
      <c r="AC1575" s="350" t="n">
        <v>0</v>
      </c>
      <c r="AD1575" s="349" t="inlineStr">
        <is>
          <t>만점</t>
        </is>
      </c>
      <c r="AE1575" s="364" t="n">
        <v>0</v>
      </c>
      <c r="AF1575" s="366" t="n">
        <v>0</v>
      </c>
      <c r="AG1575" s="363" t="n">
        <v>0</v>
      </c>
      <c r="AH1575" s="635" t="inlineStr"/>
      <c r="AL1575" s="487" t="inlineStr">
        <is>
          <t>충북대 사회교육과</t>
        </is>
      </c>
      <c r="AM1575" s="477" t="inlineStr">
        <is>
          <t>통합</t>
        </is>
      </c>
      <c r="AN1575" s="637" t="n">
        <v>100</v>
      </c>
      <c r="AO1575" s="478" t="n">
        <v>-1570</v>
      </c>
      <c r="AP1575" s="463" t="n">
        <v>-692</v>
      </c>
      <c r="AQ1575" s="479" t="n">
        <v>-878</v>
      </c>
      <c r="AR1575" s="476" t="inlineStr">
        <is>
          <t>22.45 → 21.40</t>
        </is>
      </c>
      <c r="BA1575" s="313" t="inlineStr">
        <is>
          <t>통합인문700</t>
        </is>
      </c>
    </row>
    <row r="1576" ht="16.5" customHeight="1" s="671">
      <c r="B1576" s="367" t="inlineStr">
        <is>
          <t>22.45</t>
        </is>
      </c>
      <c r="C1576" s="351" t="inlineStr">
        <is>
          <t>48,717</t>
        </is>
      </c>
      <c r="D1576" s="727" t="n">
        <v>-1570</v>
      </c>
      <c r="E1576" s="352" t="inlineStr"/>
      <c r="F1576" s="341" t="n">
        <v>75.08</v>
      </c>
      <c r="G1576" s="355" t="inlineStr">
        <is>
          <t>348.73</t>
        </is>
      </c>
      <c r="H1576" s="356" t="inlineStr">
        <is>
          <t>354.48</t>
        </is>
      </c>
      <c r="I1576" s="354" t="inlineStr">
        <is>
          <t>충남대</t>
        </is>
      </c>
      <c r="J1576" s="340" t="inlineStr">
        <is>
          <t>메카트로닉스공학과</t>
        </is>
      </c>
      <c r="K1576" s="339" t="inlineStr">
        <is>
          <t>자연</t>
        </is>
      </c>
      <c r="L1576" s="357" t="n">
        <v>7</v>
      </c>
      <c r="M1576" s="358" t="inlineStr">
        <is>
          <t xml:space="preserve">172.45 / </t>
        </is>
      </c>
      <c r="N1576" s="359" t="n">
        <v>300</v>
      </c>
      <c r="O1576" s="360" t="inlineStr">
        <is>
          <t>표점</t>
        </is>
      </c>
      <c r="P1576" s="343" t="inlineStr">
        <is>
          <t>표점</t>
        </is>
      </c>
      <c r="Q1576" s="342" t="inlineStr">
        <is>
          <t>2과목</t>
        </is>
      </c>
      <c r="R1576" s="344" t="n">
        <v>25</v>
      </c>
      <c r="S1576" s="345" t="n">
        <v>45</v>
      </c>
      <c r="T1576" s="362" t="n">
        <v>30</v>
      </c>
      <c r="U1576" s="361" t="n">
        <v>75.08</v>
      </c>
      <c r="V1576" s="346" t="n">
        <v>115.7505400168446</v>
      </c>
      <c r="W1576" s="348" t="n">
        <v>116.4556850102271</v>
      </c>
      <c r="X1576" s="347" t="n">
        <v>58.26</v>
      </c>
      <c r="Y1576" s="357" t="inlineStr"/>
      <c r="Z1576" s="365" t="inlineStr">
        <is>
          <t>2등급</t>
        </is>
      </c>
      <c r="AA1576" s="350" t="n">
        <v>-2</v>
      </c>
      <c r="AB1576" s="349" t="inlineStr">
        <is>
          <t>만점</t>
        </is>
      </c>
      <c r="AC1576" s="350" t="n">
        <v>0</v>
      </c>
      <c r="AD1576" s="349" t="inlineStr">
        <is>
          <t>만점</t>
        </is>
      </c>
      <c r="AE1576" s="364" t="n">
        <v>0</v>
      </c>
      <c r="AF1576" s="366" t="n">
        <v>0</v>
      </c>
      <c r="AG1576" s="363" t="n">
        <v>0</v>
      </c>
      <c r="AH1576" s="635" t="inlineStr"/>
      <c r="AL1576" s="487" t="inlineStr">
        <is>
          <t>충남대 메카트로닉스공학과</t>
        </is>
      </c>
      <c r="AM1576" s="477" t="inlineStr">
        <is>
          <t>자연</t>
        </is>
      </c>
      <c r="AN1576" s="637" t="n">
        <v>100</v>
      </c>
      <c r="AO1576" s="478" t="n">
        <v>-1570</v>
      </c>
      <c r="AP1576" s="463" t="n">
        <v>-1570</v>
      </c>
      <c r="AQ1576" s="479" t="n">
        <v>0</v>
      </c>
      <c r="AR1576" s="476" t="inlineStr">
        <is>
          <t>22.45 → 21.00</t>
        </is>
      </c>
      <c r="BA1576" s="313" t="inlineStr">
        <is>
          <t>자연863</t>
        </is>
      </c>
    </row>
    <row r="1577" ht="16.5" customHeight="1" s="671">
      <c r="B1577" s="367" t="inlineStr">
        <is>
          <t>22.45</t>
        </is>
      </c>
      <c r="C1577" s="351" t="inlineStr">
        <is>
          <t>48,717</t>
        </is>
      </c>
      <c r="D1577" s="727" t="n">
        <v>-1570</v>
      </c>
      <c r="E1577" s="352" t="inlineStr"/>
      <c r="F1577" s="341" t="n">
        <v>75.08</v>
      </c>
      <c r="G1577" s="355" t="inlineStr">
        <is>
          <t>348.73</t>
        </is>
      </c>
      <c r="H1577" s="356" t="inlineStr">
        <is>
          <t>354.48</t>
        </is>
      </c>
      <c r="I1577" s="354" t="inlineStr">
        <is>
          <t>세종대</t>
        </is>
      </c>
      <c r="J1577" s="340" t="inlineStr">
        <is>
          <t>공과계열(농어촌)</t>
        </is>
      </c>
      <c r="K1577" s="339" t="inlineStr">
        <is>
          <t>자연</t>
        </is>
      </c>
      <c r="L1577" s="357" t="n">
        <v>20</v>
      </c>
      <c r="M1577" s="358" t="inlineStr">
        <is>
          <t xml:space="preserve">684.37 / </t>
        </is>
      </c>
      <c r="N1577" s="359" t="n">
        <v>1000</v>
      </c>
      <c r="O1577" s="360" t="inlineStr">
        <is>
          <t>표점</t>
        </is>
      </c>
      <c r="P1577" s="343" t="inlineStr">
        <is>
          <t>변표</t>
        </is>
      </c>
      <c r="Q1577" s="342" t="inlineStr">
        <is>
          <t>2과목</t>
        </is>
      </c>
      <c r="R1577" s="344" t="n">
        <v>20</v>
      </c>
      <c r="S1577" s="345" t="n">
        <v>35</v>
      </c>
      <c r="T1577" s="362" t="n">
        <v>25</v>
      </c>
      <c r="U1577" s="361" t="n">
        <v>75.08</v>
      </c>
      <c r="V1577" s="346" t="n">
        <v>115.7511374603612</v>
      </c>
      <c r="W1577" s="348" t="n">
        <v>116.4560477437908</v>
      </c>
      <c r="X1577" s="347" t="n">
        <v>58.26</v>
      </c>
      <c r="Y1577" s="357" t="n">
        <v>58.53</v>
      </c>
      <c r="Z1577" s="365" t="inlineStr">
        <is>
          <t>2등급</t>
        </is>
      </c>
      <c r="AA1577" s="350" t="n">
        <v>198</v>
      </c>
      <c r="AB1577" s="349" t="inlineStr">
        <is>
          <t>만점</t>
        </is>
      </c>
      <c r="AC1577" s="350" t="n">
        <v>10</v>
      </c>
      <c r="AD1577" s="349" t="inlineStr">
        <is>
          <t>만점</t>
        </is>
      </c>
      <c r="AE1577" s="364" t="n">
        <v>0</v>
      </c>
      <c r="AF1577" s="366" t="n">
        <v>10.504</v>
      </c>
      <c r="AG1577" s="363" t="n">
        <v>0</v>
      </c>
      <c r="AH1577" s="635" t="inlineStr">
        <is>
          <t xml:space="preserve"> 미/기/과탐 3%가산</t>
        </is>
      </c>
      <c r="AL1577" s="487" t="inlineStr">
        <is>
          <t>세종대 공과계열(농어촌)</t>
        </is>
      </c>
      <c r="AM1577" s="477" t="inlineStr">
        <is>
          <t>자연</t>
        </is>
      </c>
      <c r="AN1577" s="637" t="n">
        <v>100</v>
      </c>
      <c r="AO1577" s="478" t="n">
        <v>-1570</v>
      </c>
      <c r="AP1577" s="463" t="n">
        <v>-1570</v>
      </c>
      <c r="AQ1577" s="479" t="n">
        <v>0</v>
      </c>
      <c r="AR1577" s="476" t="inlineStr">
        <is>
          <t>22.45 → 21.00</t>
        </is>
      </c>
      <c r="BA1577" s="313" t="inlineStr">
        <is>
          <t>자연864</t>
        </is>
      </c>
    </row>
    <row r="1578" ht="16.5" customHeight="1" s="671">
      <c r="B1578" s="367" t="inlineStr">
        <is>
          <t>22.45</t>
        </is>
      </c>
      <c r="C1578" s="351" t="inlineStr">
        <is>
          <t>48,717</t>
        </is>
      </c>
      <c r="D1578" s="727" t="n">
        <v>-1570</v>
      </c>
      <c r="E1578" s="352" t="inlineStr"/>
      <c r="F1578" s="341" t="n">
        <v>75.06999999999999</v>
      </c>
      <c r="G1578" s="355" t="inlineStr">
        <is>
          <t>348.73</t>
        </is>
      </c>
      <c r="H1578" s="356" t="inlineStr">
        <is>
          <t>354.48</t>
        </is>
      </c>
      <c r="I1578" s="354" t="inlineStr">
        <is>
          <t>광운대</t>
        </is>
      </c>
      <c r="J1578" s="340" t="inlineStr">
        <is>
          <t>컴퓨터정보공학부</t>
        </is>
      </c>
      <c r="K1578" s="339" t="inlineStr">
        <is>
          <t>자연</t>
        </is>
      </c>
      <c r="L1578" s="357" t="n">
        <v>11</v>
      </c>
      <c r="M1578" s="358" t="inlineStr">
        <is>
          <t xml:space="preserve">687.29 / </t>
        </is>
      </c>
      <c r="N1578" s="359" t="n">
        <v>1000</v>
      </c>
      <c r="O1578" s="360" t="inlineStr">
        <is>
          <t>표점</t>
        </is>
      </c>
      <c r="P1578" s="343" t="inlineStr">
        <is>
          <t>변표</t>
        </is>
      </c>
      <c r="Q1578" s="342" t="inlineStr">
        <is>
          <t>2과목</t>
        </is>
      </c>
      <c r="R1578" s="344" t="n">
        <v>20</v>
      </c>
      <c r="S1578" s="345" t="n">
        <v>35</v>
      </c>
      <c r="T1578" s="362" t="n">
        <v>25</v>
      </c>
      <c r="U1578" s="361" t="n">
        <v>75.06999999999999</v>
      </c>
      <c r="V1578" s="346" t="n">
        <v>115.7494017094017</v>
      </c>
      <c r="W1578" s="348" t="n">
        <v>116.4549938949939</v>
      </c>
      <c r="X1578" s="347" t="n">
        <v>58.26</v>
      </c>
      <c r="Y1578" s="357" t="n">
        <v>58.53</v>
      </c>
      <c r="Z1578" s="365" t="inlineStr">
        <is>
          <t>2등급</t>
        </is>
      </c>
      <c r="AA1578" s="350" t="n">
        <v>198</v>
      </c>
      <c r="AB1578" s="349" t="inlineStr">
        <is>
          <t>만점</t>
        </is>
      </c>
      <c r="AC1578" s="350" t="n">
        <v>10</v>
      </c>
      <c r="AD1578" s="349" t="inlineStr">
        <is>
          <t>만점</t>
        </is>
      </c>
      <c r="AE1578" s="364" t="n">
        <v>0</v>
      </c>
      <c r="AF1578" s="366" t="n">
        <v>13.43</v>
      </c>
      <c r="AG1578" s="363" t="n">
        <v>0</v>
      </c>
      <c r="AH1578" s="635" t="inlineStr">
        <is>
          <t xml:space="preserve"> 미기3%과3%</t>
        </is>
      </c>
      <c r="AL1578" s="487" t="inlineStr">
        <is>
          <t>광운대 컴퓨터정보공학부</t>
        </is>
      </c>
      <c r="AM1578" s="477" t="inlineStr">
        <is>
          <t>자연</t>
        </is>
      </c>
      <c r="AN1578" s="637" t="n">
        <v>100</v>
      </c>
      <c r="AO1578" s="478" t="n">
        <v>-1570</v>
      </c>
      <c r="AP1578" s="463" t="n">
        <v>-1570</v>
      </c>
      <c r="AQ1578" s="479" t="n">
        <v>0</v>
      </c>
      <c r="AR1578" s="476" t="inlineStr">
        <is>
          <t>22.45 → 21.00</t>
        </is>
      </c>
      <c r="BA1578" s="313" t="inlineStr">
        <is>
          <t>통합인문701</t>
        </is>
      </c>
    </row>
    <row r="1579" ht="16.5" customHeight="1" s="671">
      <c r="B1579" s="367" t="inlineStr">
        <is>
          <t>22.46</t>
        </is>
      </c>
      <c r="C1579" s="351" t="inlineStr">
        <is>
          <t>48,738</t>
        </is>
      </c>
      <c r="D1579" s="727" t="n">
        <v>-1570</v>
      </c>
      <c r="E1579" s="352" t="inlineStr"/>
      <c r="F1579" s="341" t="n">
        <v>75.06</v>
      </c>
      <c r="G1579" s="355" t="inlineStr">
        <is>
          <t>348.71</t>
        </is>
      </c>
      <c r="H1579" s="356" t="inlineStr">
        <is>
          <t>354.46</t>
        </is>
      </c>
      <c r="I1579" s="354" t="inlineStr">
        <is>
          <t>충북대</t>
        </is>
      </c>
      <c r="J1579" s="340" t="inlineStr">
        <is>
          <t>자연과학자율전공계열</t>
        </is>
      </c>
      <c r="K1579" s="339" t="inlineStr">
        <is>
          <t>자연</t>
        </is>
      </c>
      <c r="L1579" s="357" t="n">
        <v>45</v>
      </c>
      <c r="M1579" s="358" t="inlineStr">
        <is>
          <t xml:space="preserve">969.34 / </t>
        </is>
      </c>
      <c r="N1579" s="359" t="n">
        <v>200</v>
      </c>
      <c r="O1579" s="360" t="inlineStr">
        <is>
          <t>표점/만점</t>
        </is>
      </c>
      <c r="P1579" s="343" t="inlineStr">
        <is>
          <t>표점/만점</t>
        </is>
      </c>
      <c r="Q1579" s="342" t="inlineStr">
        <is>
          <t>2과목</t>
        </is>
      </c>
      <c r="R1579" s="344" t="n">
        <v>20</v>
      </c>
      <c r="S1579" s="345" t="n">
        <v>30</v>
      </c>
      <c r="T1579" s="362" t="n">
        <v>30</v>
      </c>
      <c r="U1579" s="361" t="n">
        <v>75.06</v>
      </c>
      <c r="V1579" s="346" t="n">
        <v>115.7439281758598</v>
      </c>
      <c r="W1579" s="348" t="n">
        <v>116.4516706782006</v>
      </c>
      <c r="X1579" s="347" t="inlineStr">
        <is>
          <t>58.54/67.91</t>
        </is>
      </c>
      <c r="Y1579" s="357" t="inlineStr"/>
      <c r="Z1579" s="365" t="inlineStr">
        <is>
          <t>3등급</t>
        </is>
      </c>
      <c r="AA1579" s="350" t="n">
        <v>36</v>
      </c>
      <c r="AB1579" s="349" t="inlineStr">
        <is>
          <t>만점</t>
        </is>
      </c>
      <c r="AC1579" s="350" t="n">
        <v>0</v>
      </c>
      <c r="AD1579" s="349" t="inlineStr">
        <is>
          <t>만점</t>
        </is>
      </c>
      <c r="AE1579" s="364" t="n">
        <v>0</v>
      </c>
      <c r="AF1579" s="366" t="n">
        <v>0</v>
      </c>
      <c r="AG1579" s="363" t="n">
        <v>0</v>
      </c>
      <c r="AH1579" s="635" t="inlineStr"/>
      <c r="AL1579" s="487" t="inlineStr">
        <is>
          <t>충북대 자연과학자율전공계열</t>
        </is>
      </c>
      <c r="AM1579" s="477" t="inlineStr">
        <is>
          <t>자연</t>
        </is>
      </c>
      <c r="AN1579" s="637" t="n">
        <v>100</v>
      </c>
      <c r="AO1579" s="478" t="n">
        <v>-1570</v>
      </c>
      <c r="AP1579" s="463" t="n">
        <v>-1570</v>
      </c>
      <c r="AQ1579" s="479" t="n">
        <v>0</v>
      </c>
      <c r="AR1579" s="476" t="inlineStr">
        <is>
          <t>22.47 → 21.02</t>
        </is>
      </c>
      <c r="BA1579" s="313" t="inlineStr">
        <is>
          <t>통합인문702</t>
        </is>
      </c>
    </row>
    <row r="1580" ht="16.5" customHeight="1" s="671">
      <c r="B1580" s="367" t="inlineStr">
        <is>
          <t>22.50</t>
        </is>
      </c>
      <c r="C1580" s="351" t="inlineStr">
        <is>
          <t>48,825</t>
        </is>
      </c>
      <c r="D1580" s="727" t="n">
        <v>-1570</v>
      </c>
      <c r="E1580" s="352" t="inlineStr"/>
      <c r="F1580" s="341" t="n">
        <v>75.04000000000001</v>
      </c>
      <c r="G1580" s="355" t="inlineStr">
        <is>
          <t>348.67</t>
        </is>
      </c>
      <c r="H1580" s="356" t="inlineStr">
        <is>
          <t>354.17</t>
        </is>
      </c>
      <c r="I1580" s="354" t="inlineStr">
        <is>
          <t>연세대(미래)</t>
        </is>
      </c>
      <c r="J1580" s="340" t="inlineStr">
        <is>
          <t>AI보건정보관리학과</t>
        </is>
      </c>
      <c r="K1580" s="339" t="inlineStr">
        <is>
          <t>통합</t>
        </is>
      </c>
      <c r="L1580" s="357" t="n">
        <v>9</v>
      </c>
      <c r="M1580" s="358" t="inlineStr">
        <is>
          <t xml:space="preserve">644.57 / </t>
        </is>
      </c>
      <c r="N1580" s="359" t="n">
        <v>1000</v>
      </c>
      <c r="O1580" s="360" t="inlineStr">
        <is>
          <t>표점</t>
        </is>
      </c>
      <c r="P1580" s="343" t="inlineStr">
        <is>
          <t>변표</t>
        </is>
      </c>
      <c r="Q1580" s="342" t="inlineStr">
        <is>
          <t>1과목</t>
        </is>
      </c>
      <c r="R1580" s="344" t="n">
        <v>29</v>
      </c>
      <c r="S1580" s="345" t="n">
        <v>29</v>
      </c>
      <c r="T1580" s="362" t="n">
        <v>29</v>
      </c>
      <c r="U1580" s="361" t="n">
        <v>75.04000000000001</v>
      </c>
      <c r="V1580" s="346" t="n">
        <v>115.7289581205312</v>
      </c>
      <c r="W1580" s="348" t="n">
        <v>116.4425817160368</v>
      </c>
      <c r="X1580" s="347" t="n">
        <v>58.25</v>
      </c>
      <c r="Y1580" s="357" t="n">
        <v>58.52</v>
      </c>
      <c r="Z1580" s="365" t="inlineStr">
        <is>
          <t>2등급</t>
        </is>
      </c>
      <c r="AA1580" s="350" t="n">
        <v>135.71</v>
      </c>
      <c r="AB1580" s="349" t="inlineStr">
        <is>
          <t>만점</t>
        </is>
      </c>
      <c r="AC1580" s="350" t="n">
        <v>10</v>
      </c>
      <c r="AD1580" s="349" t="inlineStr">
        <is>
          <t>만점</t>
        </is>
      </c>
      <c r="AE1580" s="364" t="n">
        <v>0</v>
      </c>
      <c r="AF1580" s="366" t="n">
        <v>0</v>
      </c>
      <c r="AG1580" s="363" t="n">
        <v>0</v>
      </c>
      <c r="AH1580" s="635" t="inlineStr"/>
      <c r="AL1580" s="487" t="inlineStr">
        <is>
          <t>연세대(미래) AI보건정보관리학과</t>
        </is>
      </c>
      <c r="AM1580" s="477" t="inlineStr">
        <is>
          <t>통합</t>
        </is>
      </c>
      <c r="AN1580" s="637" t="n">
        <v>100</v>
      </c>
      <c r="AO1580" s="478" t="n">
        <v>-1570</v>
      </c>
      <c r="AP1580" s="463" t="n">
        <v>-691</v>
      </c>
      <c r="AQ1580" s="479" t="n">
        <v>-879</v>
      </c>
      <c r="AR1580" s="476" t="inlineStr">
        <is>
          <t>22.70 → 21.66</t>
        </is>
      </c>
      <c r="BA1580" s="313" t="inlineStr">
        <is>
          <t>통합인문703</t>
        </is>
      </c>
    </row>
    <row r="1581" ht="16.5" customHeight="1" s="671">
      <c r="B1581" s="367" t="inlineStr">
        <is>
          <t>22.28</t>
        </is>
      </c>
      <c r="C1581" s="351" t="inlineStr">
        <is>
          <t>48,348</t>
        </is>
      </c>
      <c r="D1581" s="727" t="n">
        <v>-1570</v>
      </c>
      <c r="E1581" s="352" t="inlineStr">
        <is>
          <t>348.93</t>
        </is>
      </c>
      <c r="F1581" s="341" t="n">
        <v>75.03</v>
      </c>
      <c r="G1581" s="355" t="inlineStr">
        <is>
          <t>348.91</t>
        </is>
      </c>
      <c r="H1581" s="356" t="inlineStr">
        <is>
          <t>354.41</t>
        </is>
      </c>
      <c r="I1581" s="354" t="inlineStr">
        <is>
          <t>한국외국어대</t>
        </is>
      </c>
      <c r="J1581" s="340" t="inlineStr">
        <is>
          <t>언어인지과학과</t>
        </is>
      </c>
      <c r="K1581" s="339" t="inlineStr">
        <is>
          <t>통합</t>
        </is>
      </c>
      <c r="L1581" s="357" t="n">
        <v>13</v>
      </c>
      <c r="M1581" s="358" t="inlineStr">
        <is>
          <t xml:space="preserve">618.4 / </t>
        </is>
      </c>
      <c r="N1581" s="359" t="n">
        <v>700</v>
      </c>
      <c r="O1581" s="360" t="inlineStr">
        <is>
          <t>표점/만점</t>
        </is>
      </c>
      <c r="P1581" s="343" t="inlineStr">
        <is>
          <t>변표/만점</t>
        </is>
      </c>
      <c r="Q1581" s="342" t="inlineStr">
        <is>
          <t>2과목</t>
        </is>
      </c>
      <c r="R1581" s="344" t="n">
        <v>30</v>
      </c>
      <c r="S1581" s="345" t="n">
        <v>30</v>
      </c>
      <c r="T1581" s="362" t="n">
        <v>20</v>
      </c>
      <c r="U1581" s="361" t="n">
        <v>75.03</v>
      </c>
      <c r="V1581" s="346" t="n">
        <v>115.7258440260431</v>
      </c>
      <c r="W1581" s="348" t="n">
        <v>116.4406910158119</v>
      </c>
      <c r="X1581" s="347" t="n">
        <v>58.37</v>
      </c>
      <c r="Y1581" s="357" t="n">
        <v>60.46</v>
      </c>
      <c r="Z1581" s="365" t="inlineStr">
        <is>
          <t>2등급</t>
        </is>
      </c>
      <c r="AA1581" s="350" t="n">
        <v>138</v>
      </c>
      <c r="AB1581" s="349" t="inlineStr">
        <is>
          <t>만점</t>
        </is>
      </c>
      <c r="AC1581" s="350" t="n">
        <v>10</v>
      </c>
      <c r="AD1581" s="349" t="inlineStr">
        <is>
          <t>만점</t>
        </is>
      </c>
      <c r="AE1581" s="364" t="n">
        <v>0</v>
      </c>
      <c r="AF1581" s="366" t="n">
        <v>0</v>
      </c>
      <c r="AG1581" s="363" t="n">
        <v>0</v>
      </c>
      <c r="AH1581" s="635" t="inlineStr"/>
      <c r="AL1581" s="487" t="inlineStr">
        <is>
          <t>한국외국어대 언어인지과학과</t>
        </is>
      </c>
      <c r="AM1581" s="477" t="inlineStr">
        <is>
          <t>통합</t>
        </is>
      </c>
      <c r="AN1581" s="637" t="n">
        <v>100</v>
      </c>
      <c r="AO1581" s="478" t="n">
        <v>-1570</v>
      </c>
      <c r="AP1581" s="463" t="n">
        <v>-692</v>
      </c>
      <c r="AQ1581" s="479" t="n">
        <v>-878</v>
      </c>
      <c r="AR1581" s="476" t="inlineStr">
        <is>
          <t>22.51 → 21.46</t>
        </is>
      </c>
      <c r="BA1581" s="313" t="inlineStr">
        <is>
          <t>통합인문704</t>
        </is>
      </c>
    </row>
    <row r="1582" ht="16.5" customHeight="1" s="671">
      <c r="B1582" s="367" t="inlineStr">
        <is>
          <t>22.53</t>
        </is>
      </c>
      <c r="C1582" s="351" t="inlineStr">
        <is>
          <t>48,890</t>
        </is>
      </c>
      <c r="D1582" s="727" t="n">
        <v>-1570</v>
      </c>
      <c r="E1582" s="352" t="inlineStr"/>
      <c r="F1582" s="341" t="n">
        <v>75.01000000000001</v>
      </c>
      <c r="G1582" s="355" t="inlineStr">
        <is>
          <t>348.63</t>
        </is>
      </c>
      <c r="H1582" s="356" t="inlineStr">
        <is>
          <t>354.37</t>
        </is>
      </c>
      <c r="I1582" s="354" t="inlineStr">
        <is>
          <t>전남대</t>
        </is>
      </c>
      <c r="J1582" s="340" t="inlineStr">
        <is>
          <t>건축학부</t>
        </is>
      </c>
      <c r="K1582" s="339" t="inlineStr">
        <is>
          <t>자연</t>
        </is>
      </c>
      <c r="L1582" s="357" t="n">
        <v>8</v>
      </c>
      <c r="M1582" s="358" t="inlineStr">
        <is>
          <t xml:space="preserve">866.373 / </t>
        </is>
      </c>
      <c r="N1582" s="359" t="n">
        <v>800</v>
      </c>
      <c r="O1582" s="360" t="inlineStr">
        <is>
          <t>표점/만점</t>
        </is>
      </c>
      <c r="P1582" s="343" t="inlineStr">
        <is>
          <t>표점/만점</t>
        </is>
      </c>
      <c r="Q1582" s="342" t="inlineStr">
        <is>
          <t>2과목</t>
        </is>
      </c>
      <c r="R1582" s="344" t="n">
        <v>30</v>
      </c>
      <c r="S1582" s="345" t="n">
        <v>40</v>
      </c>
      <c r="T1582" s="362" t="n">
        <v>30</v>
      </c>
      <c r="U1582" s="361" t="n">
        <v>75.01000000000001</v>
      </c>
      <c r="V1582" s="346" t="n">
        <v>115.713261555372</v>
      </c>
      <c r="W1582" s="348" t="n">
        <v>116.4330516586187</v>
      </c>
      <c r="X1582" s="347" t="inlineStr">
        <is>
          <t>58.52/67.91</t>
        </is>
      </c>
      <c r="Y1582" s="357" t="inlineStr"/>
      <c r="Z1582" s="365" t="inlineStr">
        <is>
          <t>2등급</t>
        </is>
      </c>
      <c r="AA1582" s="350" t="n">
        <v>190</v>
      </c>
      <c r="AB1582" s="349" t="inlineStr">
        <is>
          <t>만점</t>
        </is>
      </c>
      <c r="AC1582" s="350" t="n">
        <v>10</v>
      </c>
      <c r="AD1582" s="349" t="inlineStr">
        <is>
          <t>만점</t>
        </is>
      </c>
      <c r="AE1582" s="364" t="n">
        <v>0</v>
      </c>
      <c r="AF1582" s="366" t="n">
        <v>0</v>
      </c>
      <c r="AG1582" s="363" t="n">
        <v>0</v>
      </c>
      <c r="AH1582" s="635" t="inlineStr"/>
      <c r="AL1582" s="487" t="inlineStr">
        <is>
          <t>전남대 건축학부</t>
        </is>
      </c>
      <c r="AM1582" s="477" t="inlineStr">
        <is>
          <t>자연</t>
        </is>
      </c>
      <c r="AN1582" s="637" t="n">
        <v>100</v>
      </c>
      <c r="AO1582" s="478" t="n">
        <v>-1570</v>
      </c>
      <c r="AP1582" s="463" t="n">
        <v>-1570</v>
      </c>
      <c r="AQ1582" s="479" t="n">
        <v>0</v>
      </c>
      <c r="AR1582" s="476" t="inlineStr">
        <is>
          <t>22.53 → 21.08</t>
        </is>
      </c>
      <c r="BA1582" s="313" t="inlineStr">
        <is>
          <t>자연865</t>
        </is>
      </c>
    </row>
    <row r="1583" ht="16.5" customHeight="1" s="671">
      <c r="B1583" s="367" t="inlineStr">
        <is>
          <t>22.54</t>
        </is>
      </c>
      <c r="C1583" s="351" t="inlineStr">
        <is>
          <t>48,912</t>
        </is>
      </c>
      <c r="D1583" s="727" t="n">
        <v>-1570</v>
      </c>
      <c r="E1583" s="352" t="inlineStr"/>
      <c r="F1583" s="341" t="n">
        <v>74.98999999999999</v>
      </c>
      <c r="G1583" s="355" t="inlineStr">
        <is>
          <t>348.61</t>
        </is>
      </c>
      <c r="H1583" s="356" t="inlineStr">
        <is>
          <t>354.35</t>
        </is>
      </c>
      <c r="I1583" s="354" t="inlineStr">
        <is>
          <t>충북대</t>
        </is>
      </c>
      <c r="J1583" s="340" t="inlineStr">
        <is>
          <t>식품생명공학과</t>
        </is>
      </c>
      <c r="K1583" s="339" t="inlineStr">
        <is>
          <t>자연</t>
        </is>
      </c>
      <c r="L1583" s="357" t="n">
        <v>9</v>
      </c>
      <c r="M1583" s="358" t="inlineStr">
        <is>
          <t xml:space="preserve">969.3 / </t>
        </is>
      </c>
      <c r="N1583" s="359" t="n">
        <v>200</v>
      </c>
      <c r="O1583" s="360" t="inlineStr">
        <is>
          <t>표점/만점</t>
        </is>
      </c>
      <c r="P1583" s="343" t="inlineStr">
        <is>
          <t>표점/만점</t>
        </is>
      </c>
      <c r="Q1583" s="342" t="inlineStr">
        <is>
          <t>2과목</t>
        </is>
      </c>
      <c r="R1583" s="344" t="n">
        <v>20</v>
      </c>
      <c r="S1583" s="345" t="n">
        <v>30</v>
      </c>
      <c r="T1583" s="362" t="n">
        <v>30</v>
      </c>
      <c r="U1583" s="361" t="n">
        <v>74.98999999999999</v>
      </c>
      <c r="V1583" s="346" t="n">
        <v>115.7022520106828</v>
      </c>
      <c r="W1583" s="348" t="n">
        <v>116.4263672922002</v>
      </c>
      <c r="X1583" s="347" t="inlineStr">
        <is>
          <t>58.52/67.91</t>
        </is>
      </c>
      <c r="Y1583" s="357" t="inlineStr"/>
      <c r="Z1583" s="365" t="inlineStr">
        <is>
          <t>3등급</t>
        </is>
      </c>
      <c r="AA1583" s="350" t="n">
        <v>36</v>
      </c>
      <c r="AB1583" s="349" t="inlineStr">
        <is>
          <t>만점</t>
        </is>
      </c>
      <c r="AC1583" s="350" t="n">
        <v>0</v>
      </c>
      <c r="AD1583" s="349" t="inlineStr">
        <is>
          <t>만점</t>
        </is>
      </c>
      <c r="AE1583" s="364" t="n">
        <v>0</v>
      </c>
      <c r="AF1583" s="366" t="n">
        <v>0</v>
      </c>
      <c r="AG1583" s="363" t="n">
        <v>0</v>
      </c>
      <c r="AH1583" s="635" t="inlineStr"/>
      <c r="AL1583" s="487" t="inlineStr">
        <is>
          <t>충북대 식품생명공학과</t>
        </is>
      </c>
      <c r="AM1583" s="477" t="inlineStr">
        <is>
          <t>자연</t>
        </is>
      </c>
      <c r="AN1583" s="637" t="n">
        <v>100</v>
      </c>
      <c r="AO1583" s="478" t="n">
        <v>-1570</v>
      </c>
      <c r="AP1583" s="463" t="n">
        <v>-1570</v>
      </c>
      <c r="AQ1583" s="479" t="n">
        <v>0</v>
      </c>
      <c r="AR1583" s="476" t="inlineStr">
        <is>
          <t>22.55 → 21.10</t>
        </is>
      </c>
      <c r="BA1583" s="313" t="inlineStr">
        <is>
          <t>자연866</t>
        </is>
      </c>
    </row>
    <row r="1584" ht="16.5" customHeight="1" s="671">
      <c r="B1584" s="367" t="inlineStr">
        <is>
          <t>22.60</t>
        </is>
      </c>
      <c r="C1584" s="351" t="inlineStr">
        <is>
          <t>49,042</t>
        </is>
      </c>
      <c r="D1584" s="727" t="n">
        <v>-1570</v>
      </c>
      <c r="E1584" s="352" t="inlineStr">
        <is>
          <t>348.75</t>
        </is>
      </c>
      <c r="F1584" s="341" t="n">
        <v>74.95</v>
      </c>
      <c r="G1584" s="355" t="inlineStr">
        <is>
          <t>348.54</t>
        </is>
      </c>
      <c r="H1584" s="356" t="inlineStr">
        <is>
          <t>354.26</t>
        </is>
      </c>
      <c r="I1584" s="354" t="inlineStr">
        <is>
          <t>충남대</t>
        </is>
      </c>
      <c r="J1584" s="340" t="inlineStr">
        <is>
          <t>건축학과 ( 5년제)</t>
        </is>
      </c>
      <c r="K1584" s="339" t="inlineStr">
        <is>
          <t>자연</t>
        </is>
      </c>
      <c r="L1584" s="357" t="n">
        <v>7</v>
      </c>
      <c r="M1584" s="358" t="inlineStr">
        <is>
          <t xml:space="preserve">172.36 / </t>
        </is>
      </c>
      <c r="N1584" s="359" t="n">
        <v>300</v>
      </c>
      <c r="O1584" s="360" t="inlineStr">
        <is>
          <t>표점</t>
        </is>
      </c>
      <c r="P1584" s="343" t="inlineStr">
        <is>
          <t>표점</t>
        </is>
      </c>
      <c r="Q1584" s="342" t="inlineStr">
        <is>
          <t>2과목</t>
        </is>
      </c>
      <c r="R1584" s="344" t="n">
        <v>25</v>
      </c>
      <c r="S1584" s="345" t="n">
        <v>45</v>
      </c>
      <c r="T1584" s="362" t="n">
        <v>30</v>
      </c>
      <c r="U1584" s="361" t="n">
        <v>74.95</v>
      </c>
      <c r="V1584" s="346" t="n">
        <v>115.676502507132</v>
      </c>
      <c r="W1584" s="348" t="n">
        <v>116.4107336650444</v>
      </c>
      <c r="X1584" s="347" t="n">
        <v>58.23</v>
      </c>
      <c r="Y1584" s="357" t="inlineStr"/>
      <c r="Z1584" s="365" t="inlineStr">
        <is>
          <t>2등급</t>
        </is>
      </c>
      <c r="AA1584" s="350" t="n">
        <v>-2</v>
      </c>
      <c r="AB1584" s="349" t="inlineStr">
        <is>
          <t>만점</t>
        </is>
      </c>
      <c r="AC1584" s="350" t="n">
        <v>0</v>
      </c>
      <c r="AD1584" s="349" t="inlineStr">
        <is>
          <t>만점</t>
        </is>
      </c>
      <c r="AE1584" s="364" t="n">
        <v>0</v>
      </c>
      <c r="AF1584" s="366" t="n">
        <v>0</v>
      </c>
      <c r="AG1584" s="363" t="n">
        <v>0</v>
      </c>
      <c r="AH1584" s="635" t="inlineStr"/>
      <c r="AL1584" s="487" t="inlineStr">
        <is>
          <t>충남대 건축학과 ( 5년제)</t>
        </is>
      </c>
      <c r="AM1584" s="477" t="inlineStr">
        <is>
          <t>자연</t>
        </is>
      </c>
      <c r="AN1584" s="637" t="n">
        <v>100</v>
      </c>
      <c r="AO1584" s="478" t="n">
        <v>-1570</v>
      </c>
      <c r="AP1584" s="463" t="n">
        <v>-1570</v>
      </c>
      <c r="AQ1584" s="479" t="n">
        <v>0</v>
      </c>
      <c r="AR1584" s="476" t="inlineStr">
        <is>
          <t>22.61 → 21.16</t>
        </is>
      </c>
      <c r="BA1584" s="313" t="inlineStr">
        <is>
          <t>통합인문705</t>
        </is>
      </c>
    </row>
    <row r="1585" ht="16.5" customHeight="1" s="671">
      <c r="B1585" s="367" t="inlineStr">
        <is>
          <t>22.61</t>
        </is>
      </c>
      <c r="C1585" s="351" t="inlineStr">
        <is>
          <t>49,064</t>
        </is>
      </c>
      <c r="D1585" s="727" t="n">
        <v>-1570</v>
      </c>
      <c r="E1585" s="352" t="inlineStr">
        <is>
          <t>348.73</t>
        </is>
      </c>
      <c r="F1585" s="341" t="n">
        <v>74.95</v>
      </c>
      <c r="G1585" s="355" t="inlineStr">
        <is>
          <t>348.53</t>
        </is>
      </c>
      <c r="H1585" s="356" t="inlineStr">
        <is>
          <t>354.25</t>
        </is>
      </c>
      <c r="I1585" s="354" t="inlineStr">
        <is>
          <t>광운대</t>
        </is>
      </c>
      <c r="J1585" s="340" t="inlineStr">
        <is>
          <t>환경공학과</t>
        </is>
      </c>
      <c r="K1585" s="339" t="inlineStr">
        <is>
          <t>자연</t>
        </is>
      </c>
      <c r="L1585" s="357" t="n">
        <v>7</v>
      </c>
      <c r="M1585" s="358" t="inlineStr">
        <is>
          <t xml:space="preserve">687.02 / </t>
        </is>
      </c>
      <c r="N1585" s="359" t="n">
        <v>1000</v>
      </c>
      <c r="O1585" s="360" t="inlineStr">
        <is>
          <t>표점</t>
        </is>
      </c>
      <c r="P1585" s="343" t="inlineStr">
        <is>
          <t>변표</t>
        </is>
      </c>
      <c r="Q1585" s="342" t="inlineStr">
        <is>
          <t>2과목</t>
        </is>
      </c>
      <c r="R1585" s="344" t="n">
        <v>20</v>
      </c>
      <c r="S1585" s="345" t="n">
        <v>35</v>
      </c>
      <c r="T1585" s="362" t="n">
        <v>25</v>
      </c>
      <c r="U1585" s="361" t="n">
        <v>74.95</v>
      </c>
      <c r="V1585" s="346" t="n">
        <v>115.6744029241634</v>
      </c>
      <c r="W1585" s="348" t="n">
        <v>116.4094589182421</v>
      </c>
      <c r="X1585" s="347" t="n">
        <v>58.22</v>
      </c>
      <c r="Y1585" s="357" t="n">
        <v>58.48999999999999</v>
      </c>
      <c r="Z1585" s="365" t="inlineStr">
        <is>
          <t>2등급</t>
        </is>
      </c>
      <c r="AA1585" s="350" t="n">
        <v>198</v>
      </c>
      <c r="AB1585" s="349" t="inlineStr">
        <is>
          <t>만점</t>
        </is>
      </c>
      <c r="AC1585" s="350" t="n">
        <v>10</v>
      </c>
      <c r="AD1585" s="349" t="inlineStr">
        <is>
          <t>만점</t>
        </is>
      </c>
      <c r="AE1585" s="364" t="n">
        <v>0</v>
      </c>
      <c r="AF1585" s="366" t="n">
        <v>13.423</v>
      </c>
      <c r="AG1585" s="363" t="n">
        <v>0</v>
      </c>
      <c r="AH1585" s="635" t="inlineStr">
        <is>
          <t xml:space="preserve"> 미기3%과3%</t>
        </is>
      </c>
      <c r="AL1585" s="487" t="inlineStr">
        <is>
          <t>광운대 환경공학과</t>
        </is>
      </c>
      <c r="AM1585" s="477" t="inlineStr">
        <is>
          <t>자연</t>
        </is>
      </c>
      <c r="AN1585" s="637" t="n">
        <v>100</v>
      </c>
      <c r="AO1585" s="478" t="n">
        <v>-1570</v>
      </c>
      <c r="AP1585" s="463" t="n">
        <v>-1570</v>
      </c>
      <c r="AQ1585" s="479" t="n">
        <v>0</v>
      </c>
      <c r="AR1585" s="476" t="inlineStr">
        <is>
          <t>22.62 → 21.17</t>
        </is>
      </c>
      <c r="BA1585" s="313" t="inlineStr">
        <is>
          <t>자연867</t>
        </is>
      </c>
    </row>
    <row r="1586" ht="16.5" customHeight="1" s="671">
      <c r="B1586" s="367" t="inlineStr">
        <is>
          <t>22.62</t>
        </is>
      </c>
      <c r="C1586" s="351" t="inlineStr">
        <is>
          <t>49,085</t>
        </is>
      </c>
      <c r="D1586" s="727" t="n">
        <v>-1570</v>
      </c>
      <c r="E1586" s="352" t="inlineStr"/>
      <c r="F1586" s="341" t="n">
        <v>74.94</v>
      </c>
      <c r="G1586" s="355" t="inlineStr">
        <is>
          <t>348.52</t>
        </is>
      </c>
      <c r="H1586" s="356" t="inlineStr">
        <is>
          <t>354.01</t>
        </is>
      </c>
      <c r="I1586" s="354" t="inlineStr">
        <is>
          <t>연세대(미래)</t>
        </is>
      </c>
      <c r="J1586" s="340" t="inlineStr">
        <is>
          <t>치위생학과</t>
        </is>
      </c>
      <c r="K1586" s="339" t="inlineStr">
        <is>
          <t>통합</t>
        </is>
      </c>
      <c r="L1586" s="357" t="n">
        <v>7</v>
      </c>
      <c r="M1586" s="358" t="inlineStr">
        <is>
          <t xml:space="preserve">644.34 / </t>
        </is>
      </c>
      <c r="N1586" s="359" t="n">
        <v>1000</v>
      </c>
      <c r="O1586" s="360" t="inlineStr">
        <is>
          <t>표점</t>
        </is>
      </c>
      <c r="P1586" s="343" t="inlineStr">
        <is>
          <t>변표</t>
        </is>
      </c>
      <c r="Q1586" s="342" t="inlineStr">
        <is>
          <t>1과목</t>
        </is>
      </c>
      <c r="R1586" s="344" t="n">
        <v>29</v>
      </c>
      <c r="S1586" s="345" t="n">
        <v>29</v>
      </c>
      <c r="T1586" s="362" t="n">
        <v>29</v>
      </c>
      <c r="U1586" s="361" t="n">
        <v>74.94</v>
      </c>
      <c r="V1586" s="346" t="n">
        <v>115.6700943496237</v>
      </c>
      <c r="W1586" s="348" t="n">
        <v>116.4068429979858</v>
      </c>
      <c r="X1586" s="347" t="n">
        <v>58.22</v>
      </c>
      <c r="Y1586" s="357" t="n">
        <v>58.48999999999999</v>
      </c>
      <c r="Z1586" s="365" t="inlineStr">
        <is>
          <t>2등급</t>
        </is>
      </c>
      <c r="AA1586" s="350" t="n">
        <v>135.71</v>
      </c>
      <c r="AB1586" s="349" t="inlineStr">
        <is>
          <t>만점</t>
        </is>
      </c>
      <c r="AC1586" s="350" t="n">
        <v>10</v>
      </c>
      <c r="AD1586" s="349" t="inlineStr">
        <is>
          <t>만점</t>
        </is>
      </c>
      <c r="AE1586" s="364" t="n">
        <v>0</v>
      </c>
      <c r="AF1586" s="366" t="n">
        <v>0</v>
      </c>
      <c r="AG1586" s="363" t="n">
        <v>0</v>
      </c>
      <c r="AH1586" s="635" t="inlineStr"/>
      <c r="AL1586" s="487" t="inlineStr">
        <is>
          <t>연세대(미래) 치위생학과</t>
        </is>
      </c>
      <c r="AM1586" s="477" t="inlineStr">
        <is>
          <t>통합</t>
        </is>
      </c>
      <c r="AN1586" s="637" t="n">
        <v>100</v>
      </c>
      <c r="AO1586" s="478" t="n">
        <v>-1570</v>
      </c>
      <c r="AP1586" s="463" t="n">
        <v>-690</v>
      </c>
      <c r="AQ1586" s="479" t="n">
        <v>-880</v>
      </c>
      <c r="AR1586" s="476" t="inlineStr">
        <is>
          <t>22.82 → 21.78</t>
        </is>
      </c>
      <c r="BA1586" s="313" t="inlineStr">
        <is>
          <t>통합인문706</t>
        </is>
      </c>
    </row>
    <row r="1587" ht="16.5" customHeight="1" s="671">
      <c r="B1587" s="367" t="inlineStr">
        <is>
          <t>22.43</t>
        </is>
      </c>
      <c r="C1587" s="351" t="inlineStr">
        <is>
          <t>48,673</t>
        </is>
      </c>
      <c r="D1587" s="727" t="n">
        <v>-1570</v>
      </c>
      <c r="E1587" s="352" t="inlineStr"/>
      <c r="F1587" s="341" t="n">
        <v>74.93000000000001</v>
      </c>
      <c r="G1587" s="355" t="inlineStr">
        <is>
          <t>348.76</t>
        </is>
      </c>
      <c r="H1587" s="356" t="inlineStr">
        <is>
          <t>354.25</t>
        </is>
      </c>
      <c r="I1587" s="354" t="inlineStr">
        <is>
          <t>전남대</t>
        </is>
      </c>
      <c r="J1587" s="340" t="inlineStr">
        <is>
          <t>경제학부</t>
        </is>
      </c>
      <c r="K1587" s="339" t="inlineStr">
        <is>
          <t>통합</t>
        </is>
      </c>
      <c r="L1587" s="357" t="n">
        <v>19</v>
      </c>
      <c r="M1587" s="358" t="inlineStr">
        <is>
          <t xml:space="preserve">863.711 / </t>
        </is>
      </c>
      <c r="N1587" s="359" t="n">
        <v>800</v>
      </c>
      <c r="O1587" s="360" t="inlineStr">
        <is>
          <t>표점/만점</t>
        </is>
      </c>
      <c r="P1587" s="343" t="inlineStr">
        <is>
          <t>표점/만점</t>
        </is>
      </c>
      <c r="Q1587" s="342" t="inlineStr">
        <is>
          <t>2과목</t>
        </is>
      </c>
      <c r="R1587" s="344" t="n">
        <v>40</v>
      </c>
      <c r="S1587" s="345" t="n">
        <v>30</v>
      </c>
      <c r="T1587" s="362" t="n">
        <v>30</v>
      </c>
      <c r="U1587" s="361" t="n">
        <v>74.93000000000001</v>
      </c>
      <c r="V1587" s="346" t="n">
        <v>115.6663395507561</v>
      </c>
      <c r="W1587" s="348" t="n">
        <v>116.4045632986733</v>
      </c>
      <c r="X1587" s="347" t="inlineStr">
        <is>
          <t>58.63/68.82</t>
        </is>
      </c>
      <c r="Y1587" s="357" t="inlineStr"/>
      <c r="Z1587" s="365" t="inlineStr">
        <is>
          <t>2등급</t>
        </is>
      </c>
      <c r="AA1587" s="350" t="n">
        <v>190</v>
      </c>
      <c r="AB1587" s="349" t="inlineStr">
        <is>
          <t>만점</t>
        </is>
      </c>
      <c r="AC1587" s="350" t="n">
        <v>10</v>
      </c>
      <c r="AD1587" s="349" t="inlineStr">
        <is>
          <t>만점</t>
        </is>
      </c>
      <c r="AE1587" s="364" t="n">
        <v>0</v>
      </c>
      <c r="AF1587" s="366" t="n">
        <v>0</v>
      </c>
      <c r="AG1587" s="363" t="n">
        <v>0</v>
      </c>
      <c r="AH1587" s="635" t="inlineStr"/>
      <c r="AL1587" s="487" t="inlineStr">
        <is>
          <t>전남대 경제학부</t>
        </is>
      </c>
      <c r="AM1587" s="477" t="inlineStr">
        <is>
          <t>통합</t>
        </is>
      </c>
      <c r="AN1587" s="637" t="n">
        <v>100</v>
      </c>
      <c r="AO1587" s="478" t="n">
        <v>-1570</v>
      </c>
      <c r="AP1587" s="463" t="n">
        <v>-691</v>
      </c>
      <c r="AQ1587" s="479" t="n">
        <v>-879</v>
      </c>
      <c r="AR1587" s="476" t="inlineStr">
        <is>
          <t>22.63 → 21.59</t>
        </is>
      </c>
      <c r="BA1587" s="313" t="inlineStr">
        <is>
          <t>자연868</t>
        </is>
      </c>
    </row>
    <row r="1588" ht="16.5" customHeight="1" s="671">
      <c r="B1588" s="367" t="inlineStr">
        <is>
          <t>22.44</t>
        </is>
      </c>
      <c r="C1588" s="351" t="inlineStr">
        <is>
          <t>48,695</t>
        </is>
      </c>
      <c r="D1588" s="727" t="n">
        <v>-1570</v>
      </c>
      <c r="E1588" s="352" t="inlineStr"/>
      <c r="F1588" s="341" t="n">
        <v>74.92</v>
      </c>
      <c r="G1588" s="355" t="inlineStr">
        <is>
          <t>348.74</t>
        </is>
      </c>
      <c r="H1588" s="356" t="inlineStr">
        <is>
          <t>354.23</t>
        </is>
      </c>
      <c r="I1588" s="354" t="inlineStr">
        <is>
          <t>전남대</t>
        </is>
      </c>
      <c r="J1588" s="340" t="inlineStr">
        <is>
          <t>행정학과</t>
        </is>
      </c>
      <c r="K1588" s="339" t="inlineStr">
        <is>
          <t>통합</t>
        </is>
      </c>
      <c r="L1588" s="357" t="n">
        <v>16</v>
      </c>
      <c r="M1588" s="358" t="inlineStr">
        <is>
          <t xml:space="preserve">863.674 / </t>
        </is>
      </c>
      <c r="N1588" s="359" t="n">
        <v>800</v>
      </c>
      <c r="O1588" s="360" t="inlineStr">
        <is>
          <t>표점/만점</t>
        </is>
      </c>
      <c r="P1588" s="343" t="inlineStr">
        <is>
          <t>표점/만점</t>
        </is>
      </c>
      <c r="Q1588" s="342" t="inlineStr">
        <is>
          <t>2과목</t>
        </is>
      </c>
      <c r="R1588" s="344" t="n">
        <v>40</v>
      </c>
      <c r="S1588" s="345" t="n">
        <v>30</v>
      </c>
      <c r="T1588" s="362" t="n">
        <v>30</v>
      </c>
      <c r="U1588" s="361" t="n">
        <v>74.92</v>
      </c>
      <c r="V1588" s="346" t="n">
        <v>115.6590644879177</v>
      </c>
      <c r="W1588" s="348" t="n">
        <v>116.4001462962357</v>
      </c>
      <c r="X1588" s="347" t="inlineStr">
        <is>
          <t>58.63/68.82</t>
        </is>
      </c>
      <c r="Y1588" s="357" t="inlineStr"/>
      <c r="Z1588" s="365" t="inlineStr">
        <is>
          <t>2등급</t>
        </is>
      </c>
      <c r="AA1588" s="350" t="n">
        <v>190</v>
      </c>
      <c r="AB1588" s="349" t="inlineStr">
        <is>
          <t>만점</t>
        </is>
      </c>
      <c r="AC1588" s="350" t="n">
        <v>10</v>
      </c>
      <c r="AD1588" s="349" t="inlineStr">
        <is>
          <t>만점</t>
        </is>
      </c>
      <c r="AE1588" s="364" t="n">
        <v>0</v>
      </c>
      <c r="AF1588" s="366" t="n">
        <v>0</v>
      </c>
      <c r="AG1588" s="363" t="n">
        <v>0</v>
      </c>
      <c r="AH1588" s="635" t="inlineStr"/>
      <c r="AL1588" s="487" t="inlineStr">
        <is>
          <t>전남대 행정학과</t>
        </is>
      </c>
      <c r="AM1588" s="477" t="inlineStr">
        <is>
          <t>통합</t>
        </is>
      </c>
      <c r="AN1588" s="637" t="n">
        <v>100</v>
      </c>
      <c r="AO1588" s="478" t="n">
        <v>-1570</v>
      </c>
      <c r="AP1588" s="463" t="n">
        <v>-691</v>
      </c>
      <c r="AQ1588" s="479" t="n">
        <v>-879</v>
      </c>
      <c r="AR1588" s="476" t="inlineStr">
        <is>
          <t>22.65 → 21.60</t>
        </is>
      </c>
      <c r="BA1588" s="313" t="inlineStr">
        <is>
          <t>자연869</t>
        </is>
      </c>
    </row>
    <row r="1589" ht="16.5" customHeight="1" s="671">
      <c r="B1589" s="367" t="inlineStr">
        <is>
          <t>22.67</t>
        </is>
      </c>
      <c r="C1589" s="351" t="inlineStr">
        <is>
          <t>49,194</t>
        </is>
      </c>
      <c r="D1589" s="727" t="n">
        <v>-1570</v>
      </c>
      <c r="E1589" s="352" t="inlineStr"/>
      <c r="F1589" s="341" t="n">
        <v>74.90000000000001</v>
      </c>
      <c r="G1589" s="355" t="inlineStr">
        <is>
          <t>348.46</t>
        </is>
      </c>
      <c r="H1589" s="356" t="inlineStr">
        <is>
          <t>354.16</t>
        </is>
      </c>
      <c r="I1589" s="354" t="inlineStr">
        <is>
          <t>충남대</t>
        </is>
      </c>
      <c r="J1589" s="340" t="inlineStr">
        <is>
          <t>기술교육과</t>
        </is>
      </c>
      <c r="K1589" s="339" t="inlineStr">
        <is>
          <t>자연</t>
        </is>
      </c>
      <c r="L1589" s="357" t="n">
        <v>14</v>
      </c>
      <c r="M1589" s="358" t="inlineStr">
        <is>
          <t xml:space="preserve">177.56 / </t>
        </is>
      </c>
      <c r="N1589" s="359" t="n">
        <v>300</v>
      </c>
      <c r="O1589" s="360" t="inlineStr">
        <is>
          <t>표점</t>
        </is>
      </c>
      <c r="P1589" s="343" t="inlineStr">
        <is>
          <t>표점</t>
        </is>
      </c>
      <c r="Q1589" s="342" t="inlineStr">
        <is>
          <t>2과목</t>
        </is>
      </c>
      <c r="R1589" s="344" t="n">
        <v>25</v>
      </c>
      <c r="S1589" s="345" t="n">
        <v>45</v>
      </c>
      <c r="T1589" s="362" t="n">
        <v>30</v>
      </c>
      <c r="U1589" s="361" t="n">
        <v>74.90000000000001</v>
      </c>
      <c r="V1589" s="346" t="n">
        <v>115.6441863737593</v>
      </c>
      <c r="W1589" s="348" t="n">
        <v>116.3911131554967</v>
      </c>
      <c r="X1589" s="347" t="n">
        <v>58.21</v>
      </c>
      <c r="Y1589" s="357" t="inlineStr"/>
      <c r="Z1589" s="365" t="inlineStr">
        <is>
          <t>2등급</t>
        </is>
      </c>
      <c r="AA1589" s="350" t="n">
        <v>-2</v>
      </c>
      <c r="AB1589" s="349" t="inlineStr">
        <is>
          <t>만점</t>
        </is>
      </c>
      <c r="AC1589" s="350" t="n">
        <v>0</v>
      </c>
      <c r="AD1589" s="349" t="inlineStr">
        <is>
          <t>만점</t>
        </is>
      </c>
      <c r="AE1589" s="364" t="n">
        <v>0</v>
      </c>
      <c r="AF1589" s="366" t="n">
        <v>5.239</v>
      </c>
      <c r="AG1589" s="363" t="n">
        <v>0</v>
      </c>
      <c r="AH1589" s="635" t="inlineStr">
        <is>
          <t xml:space="preserve"> 과탐(Ⅰ,Ⅱ)/과탐(Ⅱ,Ⅱ) 10%가산</t>
        </is>
      </c>
      <c r="AL1589" s="487" t="inlineStr">
        <is>
          <t>충남대 기술교육과</t>
        </is>
      </c>
      <c r="AM1589" s="477" t="inlineStr">
        <is>
          <t>자연</t>
        </is>
      </c>
      <c r="AN1589" s="637" t="n">
        <v>100</v>
      </c>
      <c r="AO1589" s="478" t="n">
        <v>-1570</v>
      </c>
      <c r="AP1589" s="463" t="n">
        <v>-1570</v>
      </c>
      <c r="AQ1589" s="479" t="n">
        <v>0</v>
      </c>
      <c r="AR1589" s="476" t="inlineStr">
        <is>
          <t>22.68 → 21.23</t>
        </is>
      </c>
      <c r="BA1589" s="313" t="inlineStr">
        <is>
          <t>자연870</t>
        </is>
      </c>
    </row>
    <row r="1590" ht="16.5" customHeight="1" s="671">
      <c r="B1590" s="367" t="inlineStr">
        <is>
          <t>22.70</t>
        </is>
      </c>
      <c r="C1590" s="351" t="inlineStr">
        <is>
          <t>49,259</t>
        </is>
      </c>
      <c r="D1590" s="727" t="n">
        <v>-1570</v>
      </c>
      <c r="E1590" s="352" t="inlineStr">
        <is>
          <t>348.43</t>
        </is>
      </c>
      <c r="F1590" s="341" t="n">
        <v>74.88</v>
      </c>
      <c r="G1590" s="355" t="inlineStr">
        <is>
          <t>348.67</t>
        </is>
      </c>
      <c r="H1590" s="356" t="inlineStr">
        <is>
          <t>354.17</t>
        </is>
      </c>
      <c r="I1590" s="354" t="inlineStr">
        <is>
          <t>경기대</t>
        </is>
      </c>
      <c r="J1590" s="340" t="inlineStr">
        <is>
          <t>공공인재학부</t>
        </is>
      </c>
      <c r="K1590" s="339" t="inlineStr">
        <is>
          <t>통합</t>
        </is>
      </c>
      <c r="L1590" s="357" t="n">
        <v>29</v>
      </c>
      <c r="M1590" s="358" t="inlineStr">
        <is>
          <t xml:space="preserve">79.5 / </t>
        </is>
      </c>
      <c r="N1590" s="359" t="n">
        <v>100</v>
      </c>
      <c r="O1590" s="360" t="inlineStr">
        <is>
          <t>백분위</t>
        </is>
      </c>
      <c r="P1590" s="343" t="inlineStr">
        <is>
          <t>백분위</t>
        </is>
      </c>
      <c r="Q1590" s="342" t="inlineStr">
        <is>
          <t>1과목</t>
        </is>
      </c>
      <c r="R1590" s="344" t="n">
        <v>35</v>
      </c>
      <c r="S1590" s="345" t="n">
        <v>30</v>
      </c>
      <c r="T1590" s="362" t="n">
        <v>15</v>
      </c>
      <c r="U1590" s="361" t="n">
        <v>74.88</v>
      </c>
      <c r="V1590" s="346" t="n">
        <v>115.6323529411765</v>
      </c>
      <c r="W1590" s="348" t="n">
        <v>116.3839285714286</v>
      </c>
      <c r="X1590" s="347" t="n">
        <v>58.33</v>
      </c>
      <c r="Y1590" s="357" t="inlineStr"/>
      <c r="Z1590" s="365" t="inlineStr">
        <is>
          <t>2등급</t>
        </is>
      </c>
      <c r="AA1590" s="350" t="n">
        <v>19.6</v>
      </c>
      <c r="AB1590" s="349" t="inlineStr">
        <is>
          <t>만점</t>
        </is>
      </c>
      <c r="AC1590" s="350" t="n">
        <v>0</v>
      </c>
      <c r="AD1590" s="349" t="inlineStr">
        <is>
          <t>만점</t>
        </is>
      </c>
      <c r="AE1590" s="364" t="n">
        <v>0</v>
      </c>
      <c r="AF1590" s="366" t="n">
        <v>0</v>
      </c>
      <c r="AG1590" s="363" t="n">
        <v>0</v>
      </c>
      <c r="AH1590" s="635" t="inlineStr"/>
      <c r="AL1590" s="487" t="inlineStr">
        <is>
          <t>경기대 공공인재학부</t>
        </is>
      </c>
      <c r="AM1590" s="477" t="inlineStr">
        <is>
          <t>통합</t>
        </is>
      </c>
      <c r="AN1590" s="637" t="n">
        <v>100</v>
      </c>
      <c r="AO1590" s="478" t="n">
        <v>-1570</v>
      </c>
      <c r="AP1590" s="463" t="n">
        <v>-691</v>
      </c>
      <c r="AQ1590" s="479" t="n">
        <v>-879</v>
      </c>
      <c r="AR1590" s="476" t="inlineStr">
        <is>
          <t>22.70 → 21.66</t>
        </is>
      </c>
      <c r="BA1590" s="313" t="inlineStr">
        <is>
          <t>자연871</t>
        </is>
      </c>
    </row>
    <row r="1591" ht="16.5" customHeight="1" s="671">
      <c r="B1591" s="367" t="inlineStr">
        <is>
          <t>22.71</t>
        </is>
      </c>
      <c r="C1591" s="351" t="inlineStr">
        <is>
          <t>49,281</t>
        </is>
      </c>
      <c r="D1591" s="727" t="n">
        <v>-1570</v>
      </c>
      <c r="E1591" s="352" t="inlineStr">
        <is>
          <t>348.41</t>
        </is>
      </c>
      <c r="F1591" s="341" t="n">
        <v>74.86</v>
      </c>
      <c r="G1591" s="355" t="inlineStr">
        <is>
          <t>348.65</t>
        </is>
      </c>
      <c r="H1591" s="356" t="inlineStr">
        <is>
          <t>354.16</t>
        </is>
      </c>
      <c r="I1591" s="354" t="inlineStr">
        <is>
          <t>인천대</t>
        </is>
      </c>
      <c r="J1591" s="340" t="inlineStr">
        <is>
          <t>독어독문학과</t>
        </is>
      </c>
      <c r="K1591" s="339" t="inlineStr">
        <is>
          <t>통합</t>
        </is>
      </c>
      <c r="L1591" s="357" t="n">
        <v>6</v>
      </c>
      <c r="M1591" s="358" t="inlineStr">
        <is>
          <t xml:space="preserve">771.75 / </t>
        </is>
      </c>
      <c r="N1591" s="359" t="n">
        <v>1000</v>
      </c>
      <c r="O1591" s="360" t="inlineStr">
        <is>
          <t>백분위</t>
        </is>
      </c>
      <c r="P1591" s="343" t="inlineStr">
        <is>
          <t>백분위</t>
        </is>
      </c>
      <c r="Q1591" s="342" t="inlineStr">
        <is>
          <t>2과목</t>
        </is>
      </c>
      <c r="R1591" s="344" t="n">
        <v>35</v>
      </c>
      <c r="S1591" s="345" t="n">
        <v>30</v>
      </c>
      <c r="T1591" s="362" t="n">
        <v>25</v>
      </c>
      <c r="U1591" s="361" t="n">
        <v>74.86</v>
      </c>
      <c r="V1591" s="346" t="n">
        <v>115.6241830065359</v>
      </c>
      <c r="W1591" s="348" t="n">
        <v>116.3789682539683</v>
      </c>
      <c r="X1591" s="347" t="n">
        <v>58.32</v>
      </c>
      <c r="Y1591" s="357" t="inlineStr"/>
      <c r="Z1591" s="365" t="inlineStr">
        <is>
          <t>2등급</t>
        </is>
      </c>
      <c r="AA1591" s="350" t="n">
        <v>98</v>
      </c>
      <c r="AB1591" s="349" t="inlineStr">
        <is>
          <t>만점</t>
        </is>
      </c>
      <c r="AC1591" s="350" t="n">
        <v>0</v>
      </c>
      <c r="AD1591" s="349" t="inlineStr">
        <is>
          <t>만점</t>
        </is>
      </c>
      <c r="AE1591" s="364" t="n">
        <v>0</v>
      </c>
      <c r="AF1591" s="366" t="n">
        <v>0</v>
      </c>
      <c r="AG1591" s="363" t="n">
        <v>0</v>
      </c>
      <c r="AH1591" s="635" t="inlineStr"/>
      <c r="AL1591" s="487" t="inlineStr">
        <is>
          <t>인천대 독어독문학과</t>
        </is>
      </c>
      <c r="AM1591" s="477" t="inlineStr">
        <is>
          <t>통합</t>
        </is>
      </c>
      <c r="AN1591" s="637" t="n">
        <v>100</v>
      </c>
      <c r="AO1591" s="478" t="n">
        <v>-1570</v>
      </c>
      <c r="AP1591" s="463" t="n">
        <v>-691</v>
      </c>
      <c r="AQ1591" s="479" t="n">
        <v>-879</v>
      </c>
      <c r="AR1591" s="476" t="inlineStr">
        <is>
          <t>22.72 → 21.67</t>
        </is>
      </c>
      <c r="BA1591" s="313" t="inlineStr">
        <is>
          <t>통합인문707</t>
        </is>
      </c>
    </row>
    <row r="1592" ht="16.5" customHeight="1" s="671">
      <c r="B1592" s="367" t="inlineStr">
        <is>
          <t>22.71</t>
        </is>
      </c>
      <c r="C1592" s="351" t="inlineStr">
        <is>
          <t>49,281</t>
        </is>
      </c>
      <c r="D1592" s="727" t="n">
        <v>-1570</v>
      </c>
      <c r="E1592" s="352" t="inlineStr"/>
      <c r="F1592" s="341" t="n">
        <v>74.86</v>
      </c>
      <c r="G1592" s="355" t="inlineStr">
        <is>
          <t>348.42</t>
        </is>
      </c>
      <c r="H1592" s="356" t="inlineStr">
        <is>
          <t>354.11</t>
        </is>
      </c>
      <c r="I1592" s="354" t="inlineStr">
        <is>
          <t>광운대</t>
        </is>
      </c>
      <c r="J1592" s="340" t="inlineStr">
        <is>
          <t>건축공학과</t>
        </is>
      </c>
      <c r="K1592" s="339" t="inlineStr">
        <is>
          <t>자연</t>
        </is>
      </c>
      <c r="L1592" s="357" t="n">
        <v>6</v>
      </c>
      <c r="M1592" s="358" t="inlineStr">
        <is>
          <t xml:space="preserve">686.85 / </t>
        </is>
      </c>
      <c r="N1592" s="359" t="n">
        <v>1000</v>
      </c>
      <c r="O1592" s="360" t="inlineStr">
        <is>
          <t>표점</t>
        </is>
      </c>
      <c r="P1592" s="343" t="inlineStr">
        <is>
          <t>변표</t>
        </is>
      </c>
      <c r="Q1592" s="342" t="inlineStr">
        <is>
          <t>2과목</t>
        </is>
      </c>
      <c r="R1592" s="344" t="n">
        <v>20</v>
      </c>
      <c r="S1592" s="345" t="n">
        <v>35</v>
      </c>
      <c r="T1592" s="362" t="n">
        <v>25</v>
      </c>
      <c r="U1592" s="361" t="n">
        <v>74.86</v>
      </c>
      <c r="V1592" s="346" t="n">
        <v>115.6261400333582</v>
      </c>
      <c r="W1592" s="348" t="n">
        <v>116.3801564488246</v>
      </c>
      <c r="X1592" s="347" t="n">
        <v>58.21</v>
      </c>
      <c r="Y1592" s="357" t="n">
        <v>58.46</v>
      </c>
      <c r="Z1592" s="365" t="inlineStr">
        <is>
          <t>2등급</t>
        </is>
      </c>
      <c r="AA1592" s="350" t="n">
        <v>198</v>
      </c>
      <c r="AB1592" s="349" t="inlineStr">
        <is>
          <t>만점</t>
        </is>
      </c>
      <c r="AC1592" s="350" t="n">
        <v>10</v>
      </c>
      <c r="AD1592" s="349" t="inlineStr">
        <is>
          <t>만점</t>
        </is>
      </c>
      <c r="AE1592" s="364" t="n">
        <v>0</v>
      </c>
      <c r="AF1592" s="366" t="n">
        <v>13.417</v>
      </c>
      <c r="AG1592" s="363" t="n">
        <v>0</v>
      </c>
      <c r="AH1592" s="635" t="inlineStr">
        <is>
          <t xml:space="preserve"> 미기3%과3%</t>
        </is>
      </c>
      <c r="AL1592" s="487" t="inlineStr">
        <is>
          <t>광운대 건축공학과</t>
        </is>
      </c>
      <c r="AM1592" s="477" t="inlineStr">
        <is>
          <t>자연</t>
        </is>
      </c>
      <c r="AN1592" s="637" t="n">
        <v>100</v>
      </c>
      <c r="AO1592" s="478" t="n">
        <v>-1570</v>
      </c>
      <c r="AP1592" s="463" t="n">
        <v>-1570</v>
      </c>
      <c r="AQ1592" s="479" t="n">
        <v>0</v>
      </c>
      <c r="AR1592" s="476" t="inlineStr">
        <is>
          <t>22.71 → 21.26</t>
        </is>
      </c>
      <c r="BA1592" s="313" t="inlineStr">
        <is>
          <t>통합인문708</t>
        </is>
      </c>
    </row>
    <row r="1593" ht="16.5" customHeight="1" s="671">
      <c r="B1593" s="367" t="inlineStr">
        <is>
          <t>22.73</t>
        </is>
      </c>
      <c r="C1593" s="351" t="inlineStr">
        <is>
          <t>49,324</t>
        </is>
      </c>
      <c r="D1593" s="727" t="n">
        <v>-1570</v>
      </c>
      <c r="E1593" s="352" t="inlineStr"/>
      <c r="F1593" s="341" t="n">
        <v>74.84999999999999</v>
      </c>
      <c r="G1593" s="355" t="inlineStr">
        <is>
          <t>348.39</t>
        </is>
      </c>
      <c r="H1593" s="356" t="inlineStr">
        <is>
          <t>354.08</t>
        </is>
      </c>
      <c r="I1593" s="354" t="inlineStr">
        <is>
          <t>강원대</t>
        </is>
      </c>
      <c r="J1593" s="340" t="inlineStr">
        <is>
          <t>간호학과</t>
        </is>
      </c>
      <c r="K1593" s="339" t="inlineStr">
        <is>
          <t>자연</t>
        </is>
      </c>
      <c r="L1593" s="357" t="n">
        <v>28</v>
      </c>
      <c r="M1593" s="358" t="inlineStr">
        <is>
          <t xml:space="preserve">417.35 / </t>
        </is>
      </c>
      <c r="N1593" s="359" t="n">
        <v>500</v>
      </c>
      <c r="O1593" s="360" t="inlineStr">
        <is>
          <t>백분위</t>
        </is>
      </c>
      <c r="P1593" s="343" t="inlineStr">
        <is>
          <t>백분위</t>
        </is>
      </c>
      <c r="Q1593" s="342" t="inlineStr">
        <is>
          <t>2과목</t>
        </is>
      </c>
      <c r="R1593" s="344" t="n">
        <v>20</v>
      </c>
      <c r="S1593" s="345" t="n">
        <v>30</v>
      </c>
      <c r="T1593" s="362" t="n">
        <v>30</v>
      </c>
      <c r="U1593" s="361" t="n">
        <v>74.84999999999999</v>
      </c>
      <c r="V1593" s="346" t="n">
        <v>115.6169630642955</v>
      </c>
      <c r="W1593" s="348" t="n">
        <v>116.374584717608</v>
      </c>
      <c r="X1593" s="347" t="n">
        <v>58.2</v>
      </c>
      <c r="Y1593" s="357" t="inlineStr"/>
      <c r="Z1593" s="365" t="inlineStr">
        <is>
          <t>3등급</t>
        </is>
      </c>
      <c r="AA1593" s="350" t="n">
        <v>94</v>
      </c>
      <c r="AB1593" s="349" t="inlineStr">
        <is>
          <t>만점</t>
        </is>
      </c>
      <c r="AC1593" s="350" t="n">
        <v>1.5</v>
      </c>
      <c r="AD1593" s="349" t="inlineStr">
        <is>
          <t>만점</t>
        </is>
      </c>
      <c r="AE1593" s="364" t="n">
        <v>0</v>
      </c>
      <c r="AF1593" s="366" t="n">
        <v>22.455</v>
      </c>
      <c r="AG1593" s="363" t="n">
        <v>0</v>
      </c>
      <c r="AH1593" s="635" t="inlineStr">
        <is>
          <t xml:space="preserve"> 미/기/과탐10%</t>
        </is>
      </c>
      <c r="AL1593" s="487" t="inlineStr">
        <is>
          <t>강원대 간호학과</t>
        </is>
      </c>
      <c r="AM1593" s="477" t="inlineStr">
        <is>
          <t>자연</t>
        </is>
      </c>
      <c r="AN1593" s="637" t="n">
        <v>100</v>
      </c>
      <c r="AO1593" s="478" t="n">
        <v>-1570</v>
      </c>
      <c r="AP1593" s="463" t="n">
        <v>-1570</v>
      </c>
      <c r="AQ1593" s="479" t="n">
        <v>0</v>
      </c>
      <c r="AR1593" s="476" t="inlineStr">
        <is>
          <t>22.74 → 21.29</t>
        </is>
      </c>
      <c r="BA1593" s="313" t="inlineStr">
        <is>
          <t>자연872</t>
        </is>
      </c>
    </row>
    <row r="1594" ht="16.5" customHeight="1" s="671">
      <c r="B1594" s="367" t="inlineStr">
        <is>
          <t>22.77</t>
        </is>
      </c>
      <c r="C1594" s="351" t="inlineStr">
        <is>
          <t>49,411</t>
        </is>
      </c>
      <c r="D1594" s="727" t="n">
        <v>-1570</v>
      </c>
      <c r="E1594" s="352" t="inlineStr"/>
      <c r="F1594" s="341" t="n">
        <v>74.81999999999999</v>
      </c>
      <c r="G1594" s="355" t="inlineStr">
        <is>
          <t>348.35</t>
        </is>
      </c>
      <c r="H1594" s="356" t="inlineStr">
        <is>
          <t>354.03</t>
        </is>
      </c>
      <c r="I1594" s="354" t="inlineStr">
        <is>
          <t>광운대</t>
        </is>
      </c>
      <c r="J1594" s="340" t="inlineStr">
        <is>
          <t>수학과</t>
        </is>
      </c>
      <c r="K1594" s="339" t="inlineStr">
        <is>
          <t>자연</t>
        </is>
      </c>
      <c r="L1594" s="357" t="n">
        <v>7</v>
      </c>
      <c r="M1594" s="358" t="inlineStr">
        <is>
          <t xml:space="preserve">686.76 / </t>
        </is>
      </c>
      <c r="N1594" s="359" t="n">
        <v>1000</v>
      </c>
      <c r="O1594" s="360" t="inlineStr">
        <is>
          <t>표점</t>
        </is>
      </c>
      <c r="P1594" s="343" t="inlineStr">
        <is>
          <t>변표</t>
        </is>
      </c>
      <c r="Q1594" s="342" t="inlineStr">
        <is>
          <t>2과목</t>
        </is>
      </c>
      <c r="R1594" s="344" t="n">
        <v>20</v>
      </c>
      <c r="S1594" s="345" t="n">
        <v>35</v>
      </c>
      <c r="T1594" s="362" t="n">
        <v>25</v>
      </c>
      <c r="U1594" s="361" t="n">
        <v>74.81999999999999</v>
      </c>
      <c r="V1594" s="346" t="n">
        <v>115.6005890911672</v>
      </c>
      <c r="W1594" s="348" t="n">
        <v>116.3646433767801</v>
      </c>
      <c r="X1594" s="347" t="n">
        <v>58.19</v>
      </c>
      <c r="Y1594" s="357" t="n">
        <v>58.45</v>
      </c>
      <c r="Z1594" s="365" t="inlineStr">
        <is>
          <t>2등급</t>
        </is>
      </c>
      <c r="AA1594" s="350" t="n">
        <v>198</v>
      </c>
      <c r="AB1594" s="349" t="inlineStr">
        <is>
          <t>만점</t>
        </is>
      </c>
      <c r="AC1594" s="350" t="n">
        <v>10</v>
      </c>
      <c r="AD1594" s="349" t="inlineStr">
        <is>
          <t>만점</t>
        </is>
      </c>
      <c r="AE1594" s="364" t="n">
        <v>0</v>
      </c>
      <c r="AF1594" s="366" t="n">
        <v>13.415</v>
      </c>
      <c r="AG1594" s="363" t="n">
        <v>0</v>
      </c>
      <c r="AH1594" s="635" t="inlineStr">
        <is>
          <t xml:space="preserve"> 미기3%과3%</t>
        </is>
      </c>
      <c r="AL1594" s="487" t="inlineStr">
        <is>
          <t>광운대 수학과</t>
        </is>
      </c>
      <c r="AM1594" s="477" t="inlineStr">
        <is>
          <t>자연</t>
        </is>
      </c>
      <c r="AN1594" s="637" t="n">
        <v>100</v>
      </c>
      <c r="AO1594" s="478" t="n">
        <v>-1570</v>
      </c>
      <c r="AP1594" s="463" t="n">
        <v>-1570</v>
      </c>
      <c r="AQ1594" s="479" t="n">
        <v>0</v>
      </c>
      <c r="AR1594" s="476" t="inlineStr">
        <is>
          <t>22.77 → 21.32</t>
        </is>
      </c>
      <c r="BA1594" s="313" t="inlineStr">
        <is>
          <t>자연873</t>
        </is>
      </c>
    </row>
    <row r="1595" ht="16.5" customHeight="1" s="671">
      <c r="B1595" s="367" t="inlineStr">
        <is>
          <t>22.77</t>
        </is>
      </c>
      <c r="C1595" s="351" t="inlineStr">
        <is>
          <t>49,411</t>
        </is>
      </c>
      <c r="D1595" s="727" t="n">
        <v>-1570</v>
      </c>
      <c r="E1595" s="352" t="inlineStr">
        <is>
          <t>348.35</t>
        </is>
      </c>
      <c r="F1595" s="341" t="n">
        <v>74.81999999999999</v>
      </c>
      <c r="G1595" s="355" t="inlineStr">
        <is>
          <t>348.58</t>
        </is>
      </c>
      <c r="H1595" s="356" t="inlineStr">
        <is>
          <t>354.08</t>
        </is>
      </c>
      <c r="I1595" s="354" t="inlineStr">
        <is>
          <t>한국외국어대</t>
        </is>
      </c>
      <c r="J1595" s="340" t="inlineStr">
        <is>
          <t>투어리즘 &amp; 웰니스학부</t>
        </is>
      </c>
      <c r="K1595" s="339" t="inlineStr">
        <is>
          <t>통합</t>
        </is>
      </c>
      <c r="L1595" s="357" t="n">
        <v>20</v>
      </c>
      <c r="M1595" s="358" t="inlineStr">
        <is>
          <t xml:space="preserve">617.8 / </t>
        </is>
      </c>
      <c r="N1595" s="359" t="n">
        <v>700</v>
      </c>
      <c r="O1595" s="360" t="inlineStr">
        <is>
          <t>표점/만점</t>
        </is>
      </c>
      <c r="P1595" s="343" t="inlineStr">
        <is>
          <t>변표/만점</t>
        </is>
      </c>
      <c r="Q1595" s="342" t="inlineStr">
        <is>
          <t>2과목</t>
        </is>
      </c>
      <c r="R1595" s="344" t="n">
        <v>30</v>
      </c>
      <c r="S1595" s="345" t="n">
        <v>30</v>
      </c>
      <c r="T1595" s="362" t="n">
        <v>20</v>
      </c>
      <c r="U1595" s="361" t="n">
        <v>74.81999999999999</v>
      </c>
      <c r="V1595" s="346" t="n">
        <v>115.5981379196688</v>
      </c>
      <c r="W1595" s="348" t="n">
        <v>116.3631551655132</v>
      </c>
      <c r="X1595" s="347" t="n">
        <v>58.31</v>
      </c>
      <c r="Y1595" s="357" t="n">
        <v>60.31</v>
      </c>
      <c r="Z1595" s="365" t="inlineStr">
        <is>
          <t>2등급</t>
        </is>
      </c>
      <c r="AA1595" s="350" t="n">
        <v>138</v>
      </c>
      <c r="AB1595" s="349" t="inlineStr">
        <is>
          <t>만점</t>
        </is>
      </c>
      <c r="AC1595" s="350" t="n">
        <v>10</v>
      </c>
      <c r="AD1595" s="349" t="inlineStr">
        <is>
          <t>만점</t>
        </is>
      </c>
      <c r="AE1595" s="364" t="n">
        <v>0</v>
      </c>
      <c r="AF1595" s="366" t="n">
        <v>0</v>
      </c>
      <c r="AG1595" s="363" t="n">
        <v>0</v>
      </c>
      <c r="AH1595" s="635" t="inlineStr"/>
      <c r="AL1595" s="487" t="inlineStr">
        <is>
          <t>한국외국어대 투어리즘 &amp; 웰니스학부</t>
        </is>
      </c>
      <c r="AM1595" s="477" t="inlineStr">
        <is>
          <t>통합</t>
        </is>
      </c>
      <c r="AN1595" s="637" t="n">
        <v>100</v>
      </c>
      <c r="AO1595" s="478" t="n">
        <v>-1570</v>
      </c>
      <c r="AP1595" s="463" t="n">
        <v>-691</v>
      </c>
      <c r="AQ1595" s="479" t="n">
        <v>-879</v>
      </c>
      <c r="AR1595" s="476" t="inlineStr">
        <is>
          <t>22.78 → 21.73</t>
        </is>
      </c>
      <c r="BA1595" s="313" t="inlineStr">
        <is>
          <t>통합인문709</t>
        </is>
      </c>
    </row>
    <row r="1596" ht="16.5" customHeight="1" s="671">
      <c r="B1596" s="367" t="inlineStr">
        <is>
          <t>22.78</t>
        </is>
      </c>
      <c r="C1596" s="351" t="inlineStr">
        <is>
          <t>49,433</t>
        </is>
      </c>
      <c r="D1596" s="727" t="n">
        <v>-1570</v>
      </c>
      <c r="E1596" s="352" t="inlineStr">
        <is>
          <t>348.33</t>
        </is>
      </c>
      <c r="F1596" s="341" t="n">
        <v>74.81</v>
      </c>
      <c r="G1596" s="355" t="inlineStr">
        <is>
          <t>348.57</t>
        </is>
      </c>
      <c r="H1596" s="356" t="inlineStr">
        <is>
          <t>354.07</t>
        </is>
      </c>
      <c r="I1596" s="354" t="inlineStr">
        <is>
          <t>인천대</t>
        </is>
      </c>
      <c r="J1596" s="340" t="inlineStr">
        <is>
          <t>중어중국학과</t>
        </is>
      </c>
      <c r="K1596" s="339" t="inlineStr">
        <is>
          <t>통합</t>
        </is>
      </c>
      <c r="L1596" s="357" t="n">
        <v>12</v>
      </c>
      <c r="M1596" s="358" t="inlineStr">
        <is>
          <t xml:space="preserve">771.25 / </t>
        </is>
      </c>
      <c r="N1596" s="359" t="n">
        <v>1000</v>
      </c>
      <c r="O1596" s="360" t="inlineStr">
        <is>
          <t>백분위</t>
        </is>
      </c>
      <c r="P1596" s="343" t="inlineStr">
        <is>
          <t>백분위</t>
        </is>
      </c>
      <c r="Q1596" s="342" t="inlineStr">
        <is>
          <t>2과목</t>
        </is>
      </c>
      <c r="R1596" s="344" t="n">
        <v>35</v>
      </c>
      <c r="S1596" s="345" t="n">
        <v>30</v>
      </c>
      <c r="T1596" s="362" t="n">
        <v>25</v>
      </c>
      <c r="U1596" s="361" t="n">
        <v>74.81</v>
      </c>
      <c r="V1596" s="346" t="n">
        <v>115.5915032679739</v>
      </c>
      <c r="W1596" s="348" t="n">
        <v>116.359126984127</v>
      </c>
      <c r="X1596" s="347" t="n">
        <v>58.31</v>
      </c>
      <c r="Y1596" s="357" t="inlineStr"/>
      <c r="Z1596" s="365" t="inlineStr">
        <is>
          <t>2등급</t>
        </is>
      </c>
      <c r="AA1596" s="350" t="n">
        <v>98</v>
      </c>
      <c r="AB1596" s="349" t="inlineStr">
        <is>
          <t>만점</t>
        </is>
      </c>
      <c r="AC1596" s="350" t="n">
        <v>0</v>
      </c>
      <c r="AD1596" s="349" t="inlineStr">
        <is>
          <t>만점</t>
        </is>
      </c>
      <c r="AE1596" s="364" t="n">
        <v>0</v>
      </c>
      <c r="AF1596" s="366" t="n">
        <v>0</v>
      </c>
      <c r="AG1596" s="363" t="n">
        <v>0</v>
      </c>
      <c r="AH1596" s="635" t="inlineStr"/>
      <c r="AL1596" s="487" t="inlineStr">
        <is>
          <t>인천대 중어중국학과</t>
        </is>
      </c>
      <c r="AM1596" s="477" t="inlineStr">
        <is>
          <t>통합</t>
        </is>
      </c>
      <c r="AN1596" s="637" t="n">
        <v>100</v>
      </c>
      <c r="AO1596" s="478" t="n">
        <v>-1570</v>
      </c>
      <c r="AP1596" s="463" t="n">
        <v>-691</v>
      </c>
      <c r="AQ1596" s="479" t="n">
        <v>-879</v>
      </c>
      <c r="AR1596" s="476" t="inlineStr">
        <is>
          <t>22.78 → 21.74</t>
        </is>
      </c>
      <c r="BA1596" s="313" t="inlineStr">
        <is>
          <t>자연874</t>
        </is>
      </c>
    </row>
    <row r="1597" ht="16.5" customHeight="1" s="671">
      <c r="B1597" s="367" t="inlineStr">
        <is>
          <t>22.85</t>
        </is>
      </c>
      <c r="C1597" s="351" t="inlineStr">
        <is>
          <t>49,585</t>
        </is>
      </c>
      <c r="D1597" s="727" t="n">
        <v>-1570</v>
      </c>
      <c r="E1597" s="352" t="inlineStr">
        <is>
          <t>348.45</t>
        </is>
      </c>
      <c r="F1597" s="341" t="n">
        <v>74.75</v>
      </c>
      <c r="G1597" s="355" t="inlineStr">
        <is>
          <t>348.26</t>
        </is>
      </c>
      <c r="H1597" s="356" t="inlineStr">
        <is>
          <t>353.96</t>
        </is>
      </c>
      <c r="I1597" s="354" t="inlineStr">
        <is>
          <t>충북대</t>
        </is>
      </c>
      <c r="J1597" s="340" t="inlineStr">
        <is>
          <t>컴퓨터공학과</t>
        </is>
      </c>
      <c r="K1597" s="339" t="inlineStr">
        <is>
          <t>자연</t>
        </is>
      </c>
      <c r="L1597" s="357" t="n">
        <v>7</v>
      </c>
      <c r="M1597" s="358" t="inlineStr">
        <is>
          <t xml:space="preserve">969.17 / </t>
        </is>
      </c>
      <c r="N1597" s="359" t="n">
        <v>200</v>
      </c>
      <c r="O1597" s="360" t="inlineStr">
        <is>
          <t>표점/만점</t>
        </is>
      </c>
      <c r="P1597" s="343" t="inlineStr">
        <is>
          <t>표점/만점</t>
        </is>
      </c>
      <c r="Q1597" s="342" t="inlineStr">
        <is>
          <t>2과목</t>
        </is>
      </c>
      <c r="R1597" s="344" t="n">
        <v>20</v>
      </c>
      <c r="S1597" s="345" t="n">
        <v>30</v>
      </c>
      <c r="T1597" s="362" t="n">
        <v>30</v>
      </c>
      <c r="U1597" s="361" t="n">
        <v>74.75</v>
      </c>
      <c r="V1597" s="346" t="n">
        <v>115.5595753340742</v>
      </c>
      <c r="W1597" s="348" t="n">
        <v>116.3397421671165</v>
      </c>
      <c r="X1597" s="347" t="inlineStr">
        <is>
          <t>58.44/67.91</t>
        </is>
      </c>
      <c r="Y1597" s="357" t="inlineStr"/>
      <c r="Z1597" s="365" t="inlineStr">
        <is>
          <t>3등급</t>
        </is>
      </c>
      <c r="AA1597" s="350" t="n">
        <v>36</v>
      </c>
      <c r="AB1597" s="349" t="inlineStr">
        <is>
          <t>만점</t>
        </is>
      </c>
      <c r="AC1597" s="350" t="n">
        <v>0</v>
      </c>
      <c r="AD1597" s="349" t="inlineStr">
        <is>
          <t>만점</t>
        </is>
      </c>
      <c r="AE1597" s="364" t="n">
        <v>0</v>
      </c>
      <c r="AF1597" s="366" t="n">
        <v>0</v>
      </c>
      <c r="AG1597" s="363" t="n">
        <v>0</v>
      </c>
      <c r="AH1597" s="635" t="inlineStr"/>
      <c r="AL1597" s="487" t="inlineStr">
        <is>
          <t>충북대 컴퓨터공학과</t>
        </is>
      </c>
      <c r="AM1597" s="477" t="inlineStr">
        <is>
          <t>자연</t>
        </is>
      </c>
      <c r="AN1597" s="637" t="n">
        <v>100</v>
      </c>
      <c r="AO1597" s="478" t="n">
        <v>-1570</v>
      </c>
      <c r="AP1597" s="463" t="n">
        <v>-1570</v>
      </c>
      <c r="AQ1597" s="479" t="n">
        <v>0</v>
      </c>
      <c r="AR1597" s="476" t="inlineStr">
        <is>
          <t>22.85 → 21.40</t>
        </is>
      </c>
      <c r="BA1597" s="313" t="inlineStr">
        <is>
          <t>통합인문710</t>
        </is>
      </c>
    </row>
    <row r="1598" ht="16.5" customHeight="1" s="671">
      <c r="B1598" s="367" t="inlineStr">
        <is>
          <t>22.67</t>
        </is>
      </c>
      <c r="C1598" s="351" t="inlineStr">
        <is>
          <t>49,194</t>
        </is>
      </c>
      <c r="D1598" s="727" t="n">
        <v>-1570</v>
      </c>
      <c r="E1598" s="352" t="inlineStr"/>
      <c r="F1598" s="341" t="n">
        <v>74.73</v>
      </c>
      <c r="G1598" s="355" t="inlineStr">
        <is>
          <t>348.46</t>
        </is>
      </c>
      <c r="H1598" s="356" t="inlineStr">
        <is>
          <t>353.94</t>
        </is>
      </c>
      <c r="I1598" s="354" t="inlineStr">
        <is>
          <t>충남대</t>
        </is>
      </c>
      <c r="J1598" s="340" t="inlineStr">
        <is>
          <t>영어영문학과</t>
        </is>
      </c>
      <c r="K1598" s="339" t="inlineStr">
        <is>
          <t>통합</t>
        </is>
      </c>
      <c r="L1598" s="357" t="n">
        <v>16</v>
      </c>
      <c r="M1598" s="358" t="inlineStr">
        <is>
          <t xml:space="preserve">172.08 / </t>
        </is>
      </c>
      <c r="N1598" s="359" t="n">
        <v>300</v>
      </c>
      <c r="O1598" s="360" t="inlineStr">
        <is>
          <t>표점</t>
        </is>
      </c>
      <c r="P1598" s="343" t="inlineStr">
        <is>
          <t>표점</t>
        </is>
      </c>
      <c r="Q1598" s="342" t="inlineStr">
        <is>
          <t>2과목</t>
        </is>
      </c>
      <c r="R1598" s="344" t="n">
        <v>45</v>
      </c>
      <c r="S1598" s="345" t="n">
        <v>25</v>
      </c>
      <c r="T1598" s="362" t="n">
        <v>30</v>
      </c>
      <c r="U1598" s="361" t="n">
        <v>74.73</v>
      </c>
      <c r="V1598" s="346" t="n">
        <v>115.5492484419218</v>
      </c>
      <c r="W1598" s="348" t="n">
        <v>116.3334722683096</v>
      </c>
      <c r="X1598" s="347" t="n">
        <v>58.29</v>
      </c>
      <c r="Y1598" s="357" t="inlineStr"/>
      <c r="Z1598" s="365" t="inlineStr">
        <is>
          <t>2등급</t>
        </is>
      </c>
      <c r="AA1598" s="350" t="n">
        <v>-2</v>
      </c>
      <c r="AB1598" s="349" t="inlineStr">
        <is>
          <t>만점</t>
        </is>
      </c>
      <c r="AC1598" s="350" t="n">
        <v>0</v>
      </c>
      <c r="AD1598" s="349" t="inlineStr">
        <is>
          <t>만점</t>
        </is>
      </c>
      <c r="AE1598" s="364" t="n">
        <v>0</v>
      </c>
      <c r="AF1598" s="366" t="n">
        <v>0</v>
      </c>
      <c r="AG1598" s="363" t="n">
        <v>0</v>
      </c>
      <c r="AH1598" s="635" t="inlineStr"/>
      <c r="AL1598" s="487" t="inlineStr">
        <is>
          <t>충남대 영어영문학과</t>
        </is>
      </c>
      <c r="AM1598" s="477" t="inlineStr">
        <is>
          <t>통합</t>
        </is>
      </c>
      <c r="AN1598" s="637" t="n">
        <v>100</v>
      </c>
      <c r="AO1598" s="478" t="n">
        <v>-1570</v>
      </c>
      <c r="AP1598" s="463" t="n">
        <v>-690</v>
      </c>
      <c r="AQ1598" s="479" t="n">
        <v>-880</v>
      </c>
      <c r="AR1598" s="476" t="inlineStr">
        <is>
          <t>22.88 → 21.83</t>
        </is>
      </c>
      <c r="BA1598" s="313" t="inlineStr">
        <is>
          <t>통합인문711</t>
        </is>
      </c>
    </row>
    <row r="1599" ht="16.5" customHeight="1" s="671">
      <c r="B1599" s="367" t="inlineStr">
        <is>
          <t>22.88</t>
        </is>
      </c>
      <c r="C1599" s="351" t="inlineStr">
        <is>
          <t>49,650</t>
        </is>
      </c>
      <c r="D1599" s="727" t="n">
        <v>-1570</v>
      </c>
      <c r="E1599" s="352" t="inlineStr"/>
      <c r="F1599" s="341" t="n">
        <v>74.72</v>
      </c>
      <c r="G1599" s="355" t="inlineStr">
        <is>
          <t>348.22</t>
        </is>
      </c>
      <c r="H1599" s="356" t="inlineStr">
        <is>
          <t>353.92</t>
        </is>
      </c>
      <c r="I1599" s="354" t="inlineStr">
        <is>
          <t>인천대</t>
        </is>
      </c>
      <c r="J1599" s="340" t="inlineStr">
        <is>
          <t>안전공학과</t>
        </is>
      </c>
      <c r="K1599" s="339" t="inlineStr">
        <is>
          <t>자연</t>
        </is>
      </c>
      <c r="L1599" s="357" t="n">
        <v>10</v>
      </c>
      <c r="M1599" s="358" t="inlineStr">
        <is>
          <t xml:space="preserve">770.5 / </t>
        </is>
      </c>
      <c r="N1599" s="359" t="n">
        <v>1000</v>
      </c>
      <c r="O1599" s="360" t="inlineStr">
        <is>
          <t>백분위</t>
        </is>
      </c>
      <c r="P1599" s="343" t="inlineStr">
        <is>
          <t>백분위</t>
        </is>
      </c>
      <c r="Q1599" s="342" t="inlineStr">
        <is>
          <t>2과목</t>
        </is>
      </c>
      <c r="R1599" s="344" t="n">
        <v>25</v>
      </c>
      <c r="S1599" s="345" t="n">
        <v>35</v>
      </c>
      <c r="T1599" s="362" t="n">
        <v>30</v>
      </c>
      <c r="U1599" s="361" t="n">
        <v>74.72</v>
      </c>
      <c r="V1599" s="346" t="n">
        <v>115.5424836601307</v>
      </c>
      <c r="W1599" s="348" t="n">
        <v>116.3293650793651</v>
      </c>
      <c r="X1599" s="347" t="n">
        <v>58.17</v>
      </c>
      <c r="Y1599" s="357" t="inlineStr"/>
      <c r="Z1599" s="365" t="inlineStr">
        <is>
          <t>2등급</t>
        </is>
      </c>
      <c r="AA1599" s="350" t="n">
        <v>98</v>
      </c>
      <c r="AB1599" s="349" t="inlineStr">
        <is>
          <t>만점</t>
        </is>
      </c>
      <c r="AC1599" s="350" t="n">
        <v>0</v>
      </c>
      <c r="AD1599" s="349" t="inlineStr">
        <is>
          <t>만점</t>
        </is>
      </c>
      <c r="AE1599" s="364" t="n">
        <v>0</v>
      </c>
      <c r="AF1599" s="366" t="n">
        <v>0</v>
      </c>
      <c r="AG1599" s="363" t="n">
        <v>0</v>
      </c>
      <c r="AH1599" s="635" t="inlineStr"/>
      <c r="AL1599" s="487" t="inlineStr">
        <is>
          <t>인천대 안전공학과</t>
        </is>
      </c>
      <c r="AM1599" s="477" t="inlineStr">
        <is>
          <t>자연</t>
        </is>
      </c>
      <c r="AN1599" s="637" t="n">
        <v>100</v>
      </c>
      <c r="AO1599" s="478" t="n">
        <v>-1570</v>
      </c>
      <c r="AP1599" s="463" t="n">
        <v>-1570</v>
      </c>
      <c r="AQ1599" s="479" t="n">
        <v>0</v>
      </c>
      <c r="AR1599" s="476" t="inlineStr">
        <is>
          <t>22.89 → 21.44</t>
        </is>
      </c>
      <c r="BA1599" s="313" t="inlineStr">
        <is>
          <t>자연875</t>
        </is>
      </c>
    </row>
    <row r="1600" ht="16.5" customHeight="1" s="671">
      <c r="B1600" s="367" t="inlineStr">
        <is>
          <t>22.89</t>
        </is>
      </c>
      <c r="C1600" s="351" t="inlineStr">
        <is>
          <t>49,671</t>
        </is>
      </c>
      <c r="D1600" s="727" t="n">
        <v>-1570</v>
      </c>
      <c r="E1600" s="352" t="inlineStr">
        <is>
          <t>348.21</t>
        </is>
      </c>
      <c r="F1600" s="341" t="n">
        <v>74.72</v>
      </c>
      <c r="G1600" s="355" t="inlineStr">
        <is>
          <t>348.43</t>
        </is>
      </c>
      <c r="H1600" s="356" t="inlineStr">
        <is>
          <t>353.90</t>
        </is>
      </c>
      <c r="I1600" s="354" t="inlineStr">
        <is>
          <t>한국외국어대</t>
        </is>
      </c>
      <c r="J1600" s="340" t="inlineStr">
        <is>
          <t>루마니아학과</t>
        </is>
      </c>
      <c r="K1600" s="339" t="inlineStr">
        <is>
          <t>통합</t>
        </is>
      </c>
      <c r="L1600" s="357" t="n">
        <v>10</v>
      </c>
      <c r="M1600" s="358" t="inlineStr">
        <is>
          <t xml:space="preserve">617.5 / </t>
        </is>
      </c>
      <c r="N1600" s="359" t="n">
        <v>700</v>
      </c>
      <c r="O1600" s="360" t="inlineStr">
        <is>
          <t>표점/만점</t>
        </is>
      </c>
      <c r="P1600" s="343" t="inlineStr">
        <is>
          <t>변표/만점</t>
        </is>
      </c>
      <c r="Q1600" s="342" t="inlineStr">
        <is>
          <t>2과목</t>
        </is>
      </c>
      <c r="R1600" s="344" t="n">
        <v>30</v>
      </c>
      <c r="S1600" s="345" t="n">
        <v>30</v>
      </c>
      <c r="T1600" s="362" t="n">
        <v>20</v>
      </c>
      <c r="U1600" s="361" t="n">
        <v>74.72</v>
      </c>
      <c r="V1600" s="346" t="n">
        <v>115.5394008334267</v>
      </c>
      <c r="W1600" s="348" t="n">
        <v>116.3274933631519</v>
      </c>
      <c r="X1600" s="347" t="n">
        <v>58.28</v>
      </c>
      <c r="Y1600" s="357" t="n">
        <v>60.23</v>
      </c>
      <c r="Z1600" s="365" t="inlineStr">
        <is>
          <t>2등급</t>
        </is>
      </c>
      <c r="AA1600" s="350" t="n">
        <v>138</v>
      </c>
      <c r="AB1600" s="349" t="inlineStr">
        <is>
          <t>만점</t>
        </is>
      </c>
      <c r="AC1600" s="350" t="n">
        <v>10</v>
      </c>
      <c r="AD1600" s="349" t="inlineStr">
        <is>
          <t>만점</t>
        </is>
      </c>
      <c r="AE1600" s="364" t="n">
        <v>0</v>
      </c>
      <c r="AF1600" s="366" t="n">
        <v>0</v>
      </c>
      <c r="AG1600" s="363" t="n">
        <v>0</v>
      </c>
      <c r="AH1600" s="635" t="inlineStr"/>
      <c r="AL1600" s="487" t="inlineStr">
        <is>
          <t>한국외국어대 루마니아학과</t>
        </is>
      </c>
      <c r="AM1600" s="477" t="inlineStr">
        <is>
          <t>통합</t>
        </is>
      </c>
      <c r="AN1600" s="637" t="n">
        <v>100</v>
      </c>
      <c r="AO1600" s="478" t="n">
        <v>-1570</v>
      </c>
      <c r="AP1600" s="463" t="n">
        <v>-690</v>
      </c>
      <c r="AQ1600" s="479" t="n">
        <v>-880</v>
      </c>
      <c r="AR1600" s="476" t="inlineStr">
        <is>
          <t>22.90 → 21.86</t>
        </is>
      </c>
      <c r="BA1600" s="313" t="inlineStr">
        <is>
          <t>자연876</t>
        </is>
      </c>
    </row>
    <row r="1601" ht="16.5" customHeight="1" s="671">
      <c r="B1601" s="367" t="inlineStr">
        <is>
          <t>22.93</t>
        </is>
      </c>
      <c r="C1601" s="351" t="inlineStr">
        <is>
          <t>49,758</t>
        </is>
      </c>
      <c r="D1601" s="727" t="n">
        <v>-1570</v>
      </c>
      <c r="E1601" s="352" t="inlineStr"/>
      <c r="F1601" s="341" t="n">
        <v>74.69</v>
      </c>
      <c r="G1601" s="355" t="inlineStr">
        <is>
          <t>348.17</t>
        </is>
      </c>
      <c r="H1601" s="356" t="inlineStr">
        <is>
          <t>353.86</t>
        </is>
      </c>
      <c r="I1601" s="354" t="inlineStr">
        <is>
          <t>부산대</t>
        </is>
      </c>
      <c r="J1601" s="340" t="inlineStr">
        <is>
          <t>환경공학과</t>
        </is>
      </c>
      <c r="K1601" s="339" t="inlineStr">
        <is>
          <t>자연</t>
        </is>
      </c>
      <c r="L1601" s="357" t="n">
        <v>18</v>
      </c>
      <c r="M1601" s="358" t="inlineStr">
        <is>
          <t xml:space="preserve">672.5 / </t>
        </is>
      </c>
      <c r="N1601" s="359" t="n">
        <v>1000</v>
      </c>
      <c r="O1601" s="360" t="inlineStr">
        <is>
          <t>표점</t>
        </is>
      </c>
      <c r="P1601" s="343" t="inlineStr">
        <is>
          <t>표점</t>
        </is>
      </c>
      <c r="Q1601" s="342" t="inlineStr">
        <is>
          <t>2과목</t>
        </is>
      </c>
      <c r="R1601" s="344" t="n">
        <v>20</v>
      </c>
      <c r="S1601" s="345" t="n">
        <v>30</v>
      </c>
      <c r="T1601" s="362" t="n">
        <v>30</v>
      </c>
      <c r="U1601" s="361" t="n">
        <v>74.69</v>
      </c>
      <c r="V1601" s="346" t="n">
        <v>115.5253105415094</v>
      </c>
      <c r="W1601" s="348" t="n">
        <v>116.3189385430593</v>
      </c>
      <c r="X1601" s="347" t="n">
        <v>58.16</v>
      </c>
      <c r="Y1601" s="357" t="inlineStr"/>
      <c r="Z1601" s="365" t="inlineStr">
        <is>
          <t>2등급</t>
        </is>
      </c>
      <c r="AA1601" s="350" t="n">
        <v>198</v>
      </c>
      <c r="AB1601" s="349" t="inlineStr">
        <is>
          <t>만점</t>
        </is>
      </c>
      <c r="AC1601" s="350" t="n">
        <v>10</v>
      </c>
      <c r="AD1601" s="349" t="inlineStr">
        <is>
          <t>만점</t>
        </is>
      </c>
      <c r="AE1601" s="364" t="n">
        <v>0</v>
      </c>
      <c r="AF1601" s="366" t="n">
        <v>0</v>
      </c>
      <c r="AG1601" s="363" t="n">
        <v>0</v>
      </c>
      <c r="AH1601" s="635" t="inlineStr"/>
      <c r="AL1601" s="487" t="inlineStr">
        <is>
          <t>부산대 환경공학과</t>
        </is>
      </c>
      <c r="AM1601" s="477" t="inlineStr">
        <is>
          <t>자연</t>
        </is>
      </c>
      <c r="AN1601" s="637" t="n">
        <v>100</v>
      </c>
      <c r="AO1601" s="478" t="n">
        <v>-1570</v>
      </c>
      <c r="AP1601" s="463" t="n">
        <v>-1570</v>
      </c>
      <c r="AQ1601" s="479" t="n">
        <v>0</v>
      </c>
      <c r="AR1601" s="476" t="inlineStr">
        <is>
          <t>22.93 → 21.48</t>
        </is>
      </c>
      <c r="BA1601" s="313" t="inlineStr">
        <is>
          <t>자연877</t>
        </is>
      </c>
    </row>
    <row r="1602" ht="16.5" customHeight="1" s="671">
      <c r="B1602" s="367" t="inlineStr">
        <is>
          <t>22.92</t>
        </is>
      </c>
      <c r="C1602" s="351" t="inlineStr">
        <is>
          <t>49,736</t>
        </is>
      </c>
      <c r="D1602" s="727" t="n">
        <v>-1570</v>
      </c>
      <c r="E1602" s="352" t="inlineStr">
        <is>
          <t>348.18</t>
        </is>
      </c>
      <c r="F1602" s="341" t="n">
        <v>74.69</v>
      </c>
      <c r="G1602" s="355" t="inlineStr">
        <is>
          <t>348.40</t>
        </is>
      </c>
      <c r="H1602" s="356" t="inlineStr">
        <is>
          <t>353.87</t>
        </is>
      </c>
      <c r="I1602" s="354" t="inlineStr">
        <is>
          <t>인천대</t>
        </is>
      </c>
      <c r="J1602" s="340" t="inlineStr">
        <is>
          <t>불어불문학과</t>
        </is>
      </c>
      <c r="K1602" s="339" t="inlineStr">
        <is>
          <t>통합</t>
        </is>
      </c>
      <c r="L1602" s="357" t="n">
        <v>7</v>
      </c>
      <c r="M1602" s="358" t="inlineStr">
        <is>
          <t xml:space="preserve">770.25 / </t>
        </is>
      </c>
      <c r="N1602" s="359" t="n">
        <v>1000</v>
      </c>
      <c r="O1602" s="360" t="inlineStr">
        <is>
          <t>백분위</t>
        </is>
      </c>
      <c r="P1602" s="343" t="inlineStr">
        <is>
          <t>백분위</t>
        </is>
      </c>
      <c r="Q1602" s="342" t="inlineStr">
        <is>
          <t>2과목</t>
        </is>
      </c>
      <c r="R1602" s="344" t="n">
        <v>35</v>
      </c>
      <c r="S1602" s="345" t="n">
        <v>30</v>
      </c>
      <c r="T1602" s="362" t="n">
        <v>25</v>
      </c>
      <c r="U1602" s="361" t="n">
        <v>74.69</v>
      </c>
      <c r="V1602" s="346" t="n">
        <v>115.5261437908497</v>
      </c>
      <c r="W1602" s="348" t="n">
        <v>116.3194444444444</v>
      </c>
      <c r="X1602" s="347" t="n">
        <v>58.28</v>
      </c>
      <c r="Y1602" s="357" t="inlineStr"/>
      <c r="Z1602" s="365" t="inlineStr">
        <is>
          <t>2등급</t>
        </is>
      </c>
      <c r="AA1602" s="350" t="n">
        <v>98</v>
      </c>
      <c r="AB1602" s="349" t="inlineStr">
        <is>
          <t>만점</t>
        </is>
      </c>
      <c r="AC1602" s="350" t="n">
        <v>0</v>
      </c>
      <c r="AD1602" s="349" t="inlineStr">
        <is>
          <t>만점</t>
        </is>
      </c>
      <c r="AE1602" s="364" t="n">
        <v>0</v>
      </c>
      <c r="AF1602" s="366" t="n">
        <v>0</v>
      </c>
      <c r="AG1602" s="363" t="n">
        <v>0</v>
      </c>
      <c r="AH1602" s="635" t="inlineStr"/>
      <c r="AL1602" s="487" t="inlineStr">
        <is>
          <t>인천대 불어불문학과</t>
        </is>
      </c>
      <c r="AM1602" s="477" t="inlineStr">
        <is>
          <t>통합</t>
        </is>
      </c>
      <c r="AN1602" s="637" t="n">
        <v>100</v>
      </c>
      <c r="AO1602" s="478" t="n">
        <v>-1570</v>
      </c>
      <c r="AP1602" s="463" t="n">
        <v>-690</v>
      </c>
      <c r="AQ1602" s="479" t="n">
        <v>-880</v>
      </c>
      <c r="AR1602" s="476" t="inlineStr">
        <is>
          <t>22.93 → 21.88</t>
        </is>
      </c>
      <c r="BA1602" s="313" t="inlineStr">
        <is>
          <t>자연878</t>
        </is>
      </c>
    </row>
    <row r="1603" ht="16.5" customHeight="1" s="671">
      <c r="B1603" s="367" t="inlineStr">
        <is>
          <t>22.97</t>
        </is>
      </c>
      <c r="C1603" s="351" t="inlineStr">
        <is>
          <t>49,845</t>
        </is>
      </c>
      <c r="D1603" s="727" t="n">
        <v>-1570</v>
      </c>
      <c r="E1603" s="352" t="inlineStr">
        <is>
          <t>348.12</t>
        </is>
      </c>
      <c r="F1603" s="341" t="n">
        <v>74.65000000000001</v>
      </c>
      <c r="G1603" s="355" t="inlineStr">
        <is>
          <t>348.33</t>
        </is>
      </c>
      <c r="H1603" s="356" t="inlineStr">
        <is>
          <t>353.79</t>
        </is>
      </c>
      <c r="I1603" s="354" t="inlineStr">
        <is>
          <t>한국외국어대</t>
        </is>
      </c>
      <c r="J1603" s="340" t="inlineStr">
        <is>
          <t>중앙아시아학과</t>
        </is>
      </c>
      <c r="K1603" s="339" t="inlineStr">
        <is>
          <t>통합</t>
        </is>
      </c>
      <c r="L1603" s="357" t="n">
        <v>9</v>
      </c>
      <c r="M1603" s="358" t="inlineStr">
        <is>
          <t xml:space="preserve">617.3 / </t>
        </is>
      </c>
      <c r="N1603" s="359" t="n">
        <v>700</v>
      </c>
      <c r="O1603" s="360" t="inlineStr">
        <is>
          <t>표점/만점</t>
        </is>
      </c>
      <c r="P1603" s="343" t="inlineStr">
        <is>
          <t>변표/만점</t>
        </is>
      </c>
      <c r="Q1603" s="342" t="inlineStr">
        <is>
          <t>2과목</t>
        </is>
      </c>
      <c r="R1603" s="344" t="n">
        <v>30</v>
      </c>
      <c r="S1603" s="345" t="n">
        <v>30</v>
      </c>
      <c r="T1603" s="362" t="n">
        <v>20</v>
      </c>
      <c r="U1603" s="361" t="n">
        <v>74.65000000000001</v>
      </c>
      <c r="V1603" s="346" t="n">
        <v>115.500242775932</v>
      </c>
      <c r="W1603" s="348" t="n">
        <v>116.3037188282444</v>
      </c>
      <c r="X1603" s="347" t="n">
        <v>58.26</v>
      </c>
      <c r="Y1603" s="357" t="n">
        <v>60.18</v>
      </c>
      <c r="Z1603" s="365" t="inlineStr">
        <is>
          <t>2등급</t>
        </is>
      </c>
      <c r="AA1603" s="350" t="n">
        <v>138</v>
      </c>
      <c r="AB1603" s="349" t="inlineStr">
        <is>
          <t>만점</t>
        </is>
      </c>
      <c r="AC1603" s="350" t="n">
        <v>10</v>
      </c>
      <c r="AD1603" s="349" t="inlineStr">
        <is>
          <t>만점</t>
        </is>
      </c>
      <c r="AE1603" s="364" t="n">
        <v>0</v>
      </c>
      <c r="AF1603" s="366" t="n">
        <v>0</v>
      </c>
      <c r="AG1603" s="363" t="n">
        <v>0</v>
      </c>
      <c r="AH1603" s="635" t="inlineStr"/>
      <c r="AL1603" s="487" t="inlineStr">
        <is>
          <t>한국외국어대 중앙아시아학과</t>
        </is>
      </c>
      <c r="AM1603" s="477" t="inlineStr">
        <is>
          <t>통합</t>
        </is>
      </c>
      <c r="AN1603" s="637" t="n">
        <v>100</v>
      </c>
      <c r="AO1603" s="478" t="n">
        <v>-1570</v>
      </c>
      <c r="AP1603" s="463" t="n">
        <v>-690</v>
      </c>
      <c r="AQ1603" s="479" t="n">
        <v>-880</v>
      </c>
      <c r="AR1603" s="476" t="inlineStr">
        <is>
          <t>22.98 → 21.94</t>
        </is>
      </c>
      <c r="BA1603" s="313" t="inlineStr">
        <is>
          <t>통합인문712</t>
        </is>
      </c>
    </row>
    <row r="1604" ht="16.5" customHeight="1" s="671">
      <c r="B1604" s="367" t="inlineStr">
        <is>
          <t>22.99</t>
        </is>
      </c>
      <c r="C1604" s="351" t="inlineStr">
        <is>
          <t>49,888</t>
        </is>
      </c>
      <c r="D1604" s="727" t="n">
        <v>-1570</v>
      </c>
      <c r="E1604" s="352" t="inlineStr"/>
      <c r="F1604" s="341" t="n">
        <v>74.64</v>
      </c>
      <c r="G1604" s="355" t="inlineStr">
        <is>
          <t>348.10</t>
        </is>
      </c>
      <c r="H1604" s="356" t="inlineStr">
        <is>
          <t>353.78</t>
        </is>
      </c>
      <c r="I1604" s="354" t="inlineStr">
        <is>
          <t>충남대</t>
        </is>
      </c>
      <c r="J1604" s="340" t="inlineStr">
        <is>
          <t>공학융합학부</t>
        </is>
      </c>
      <c r="K1604" s="339" t="inlineStr">
        <is>
          <t>자연</t>
        </is>
      </c>
      <c r="L1604" s="357" t="n">
        <v>105</v>
      </c>
      <c r="M1604" s="358" t="inlineStr">
        <is>
          <t xml:space="preserve">172.15 / </t>
        </is>
      </c>
      <c r="N1604" s="359" t="n">
        <v>300</v>
      </c>
      <c r="O1604" s="360" t="inlineStr">
        <is>
          <t>표점</t>
        </is>
      </c>
      <c r="P1604" s="343" t="inlineStr">
        <is>
          <t>표점</t>
        </is>
      </c>
      <c r="Q1604" s="342" t="inlineStr">
        <is>
          <t>2과목</t>
        </is>
      </c>
      <c r="R1604" s="344" t="n">
        <v>25</v>
      </c>
      <c r="S1604" s="345" t="n">
        <v>45</v>
      </c>
      <c r="T1604" s="362" t="n">
        <v>30</v>
      </c>
      <c r="U1604" s="361" t="n">
        <v>74.64</v>
      </c>
      <c r="V1604" s="346" t="n">
        <v>115.4935101689227</v>
      </c>
      <c r="W1604" s="348" t="n">
        <v>116.2996311739888</v>
      </c>
      <c r="X1604" s="347" t="n">
        <v>58.15</v>
      </c>
      <c r="Y1604" s="357" t="inlineStr"/>
      <c r="Z1604" s="365" t="inlineStr">
        <is>
          <t>2등급</t>
        </is>
      </c>
      <c r="AA1604" s="350" t="n">
        <v>-2</v>
      </c>
      <c r="AB1604" s="349" t="inlineStr">
        <is>
          <t>만점</t>
        </is>
      </c>
      <c r="AC1604" s="350" t="n">
        <v>0</v>
      </c>
      <c r="AD1604" s="349" t="inlineStr">
        <is>
          <t>만점</t>
        </is>
      </c>
      <c r="AE1604" s="364" t="n">
        <v>0</v>
      </c>
      <c r="AF1604" s="366" t="n">
        <v>0</v>
      </c>
      <c r="AG1604" s="363" t="n">
        <v>0</v>
      </c>
      <c r="AH1604" s="635" t="inlineStr"/>
      <c r="AL1604" s="487" t="inlineStr">
        <is>
          <t>충남대 공학융합학부</t>
        </is>
      </c>
      <c r="AM1604" s="477" t="inlineStr">
        <is>
          <t>자연</t>
        </is>
      </c>
      <c r="AN1604" s="637" t="n">
        <v>100</v>
      </c>
      <c r="AO1604" s="478" t="n">
        <v>-1570</v>
      </c>
      <c r="AP1604" s="463" t="n">
        <v>-1570</v>
      </c>
      <c r="AQ1604" s="479" t="n">
        <v>0</v>
      </c>
      <c r="AR1604" s="476" t="inlineStr">
        <is>
          <t>22.99 → 21.54</t>
        </is>
      </c>
      <c r="BA1604" s="313" t="inlineStr">
        <is>
          <t>통합인문713</t>
        </is>
      </c>
    </row>
    <row r="1605" ht="16.5" customHeight="1" s="671">
      <c r="B1605" s="367" t="inlineStr">
        <is>
          <t>23.01</t>
        </is>
      </c>
      <c r="C1605" s="351" t="inlineStr">
        <is>
          <t>49,932</t>
        </is>
      </c>
      <c r="D1605" s="727" t="n">
        <v>-1570</v>
      </c>
      <c r="E1605" s="352" t="inlineStr"/>
      <c r="F1605" s="341" t="n">
        <v>74.62</v>
      </c>
      <c r="G1605" s="355" t="inlineStr">
        <is>
          <t>348.07</t>
        </is>
      </c>
      <c r="H1605" s="356" t="inlineStr">
        <is>
          <t>353.75</t>
        </is>
      </c>
      <c r="I1605" s="354" t="inlineStr">
        <is>
          <t>충북대</t>
        </is>
      </c>
      <c r="J1605" s="340" t="inlineStr">
        <is>
          <t>지역건설공학과</t>
        </is>
      </c>
      <c r="K1605" s="339" t="inlineStr">
        <is>
          <t>자연</t>
        </is>
      </c>
      <c r="L1605" s="357" t="n">
        <v>7</v>
      </c>
      <c r="M1605" s="358" t="inlineStr">
        <is>
          <t xml:space="preserve">969.1 / </t>
        </is>
      </c>
      <c r="N1605" s="359" t="n">
        <v>200</v>
      </c>
      <c r="O1605" s="360" t="inlineStr">
        <is>
          <t>표점/만점</t>
        </is>
      </c>
      <c r="P1605" s="343" t="inlineStr">
        <is>
          <t>표점/만점</t>
        </is>
      </c>
      <c r="Q1605" s="342" t="inlineStr">
        <is>
          <t>2과목</t>
        </is>
      </c>
      <c r="R1605" s="344" t="n">
        <v>20</v>
      </c>
      <c r="S1605" s="345" t="n">
        <v>30</v>
      </c>
      <c r="T1605" s="362" t="n">
        <v>30</v>
      </c>
      <c r="U1605" s="361" t="n">
        <v>74.62</v>
      </c>
      <c r="V1605" s="346" t="n">
        <v>115.4804537166473</v>
      </c>
      <c r="W1605" s="348" t="n">
        <v>116.2917040422502</v>
      </c>
      <c r="X1605" s="347" t="inlineStr">
        <is>
          <t>58.42/67.91</t>
        </is>
      </c>
      <c r="Y1605" s="357" t="inlineStr"/>
      <c r="Z1605" s="365" t="inlineStr">
        <is>
          <t>3등급</t>
        </is>
      </c>
      <c r="AA1605" s="350" t="n">
        <v>36</v>
      </c>
      <c r="AB1605" s="349" t="inlineStr">
        <is>
          <t>만점</t>
        </is>
      </c>
      <c r="AC1605" s="350" t="n">
        <v>0</v>
      </c>
      <c r="AD1605" s="349" t="inlineStr">
        <is>
          <t>만점</t>
        </is>
      </c>
      <c r="AE1605" s="364" t="n">
        <v>0</v>
      </c>
      <c r="AF1605" s="366" t="n">
        <v>0</v>
      </c>
      <c r="AG1605" s="363" t="n">
        <v>0</v>
      </c>
      <c r="AH1605" s="635" t="inlineStr"/>
      <c r="AL1605" s="487" t="inlineStr">
        <is>
          <t>충북대 지역건설공학과</t>
        </is>
      </c>
      <c r="AM1605" s="477" t="inlineStr">
        <is>
          <t>자연</t>
        </is>
      </c>
      <c r="AN1605" s="637" t="n">
        <v>100</v>
      </c>
      <c r="AO1605" s="478" t="n">
        <v>-1570</v>
      </c>
      <c r="AP1605" s="463" t="n">
        <v>-1570</v>
      </c>
      <c r="AQ1605" s="479" t="n">
        <v>0</v>
      </c>
      <c r="AR1605" s="476" t="inlineStr">
        <is>
          <t>23.02 → 21.57</t>
        </is>
      </c>
      <c r="BA1605" s="313" t="inlineStr">
        <is>
          <t>통합인문714</t>
        </is>
      </c>
    </row>
    <row r="1606" ht="16.5" customHeight="1" s="671">
      <c r="B1606" s="367" t="inlineStr">
        <is>
          <t>23.00</t>
        </is>
      </c>
      <c r="C1606" s="351" t="inlineStr">
        <is>
          <t>49,910</t>
        </is>
      </c>
      <c r="D1606" s="727" t="n">
        <v>-1570</v>
      </c>
      <c r="E1606" s="352" t="inlineStr"/>
      <c r="F1606" s="341" t="n">
        <v>74.62</v>
      </c>
      <c r="G1606" s="355" t="inlineStr">
        <is>
          <t>348.08</t>
        </is>
      </c>
      <c r="H1606" s="356" t="inlineStr">
        <is>
          <t>353.76</t>
        </is>
      </c>
      <c r="I1606" s="354" t="inlineStr">
        <is>
          <t>세종대</t>
        </is>
      </c>
      <c r="J1606" s="340" t="inlineStr">
        <is>
          <t>지능형드론융합전공(농어촌)</t>
        </is>
      </c>
      <c r="K1606" s="339" t="inlineStr">
        <is>
          <t>자연</t>
        </is>
      </c>
      <c r="L1606" s="357" t="n">
        <v>2</v>
      </c>
      <c r="M1606" s="358" t="inlineStr">
        <is>
          <t xml:space="preserve">683.43 / </t>
        </is>
      </c>
      <c r="N1606" s="359" t="n">
        <v>1000</v>
      </c>
      <c r="O1606" s="360" t="inlineStr">
        <is>
          <t>표점</t>
        </is>
      </c>
      <c r="P1606" s="343" t="inlineStr">
        <is>
          <t>변표</t>
        </is>
      </c>
      <c r="Q1606" s="342" t="inlineStr">
        <is>
          <t>2과목</t>
        </is>
      </c>
      <c r="R1606" s="344" t="n">
        <v>20</v>
      </c>
      <c r="S1606" s="345" t="n">
        <v>35</v>
      </c>
      <c r="T1606" s="362" t="n">
        <v>25</v>
      </c>
      <c r="U1606" s="361" t="n">
        <v>74.62</v>
      </c>
      <c r="V1606" s="346" t="n">
        <v>115.4838956561545</v>
      </c>
      <c r="W1606" s="348" t="n">
        <v>116.2937937912367</v>
      </c>
      <c r="X1606" s="347" t="n">
        <v>58.15</v>
      </c>
      <c r="Y1606" s="357" t="n">
        <v>58.38</v>
      </c>
      <c r="Z1606" s="365" t="inlineStr">
        <is>
          <t>2등급</t>
        </is>
      </c>
      <c r="AA1606" s="350" t="n">
        <v>198</v>
      </c>
      <c r="AB1606" s="349" t="inlineStr">
        <is>
          <t>만점</t>
        </is>
      </c>
      <c r="AC1606" s="350" t="n">
        <v>10</v>
      </c>
      <c r="AD1606" s="349" t="inlineStr">
        <is>
          <t>만점</t>
        </is>
      </c>
      <c r="AE1606" s="364" t="n">
        <v>0</v>
      </c>
      <c r="AF1606" s="366" t="n">
        <v>10.484</v>
      </c>
      <c r="AG1606" s="363" t="n">
        <v>0</v>
      </c>
      <c r="AH1606" s="635" t="inlineStr">
        <is>
          <t xml:space="preserve"> 미/기/과탐 3%가산</t>
        </is>
      </c>
      <c r="AL1606" s="487" t="inlineStr">
        <is>
          <t>세종대 지능형드론융합전공(농어촌)</t>
        </is>
      </c>
      <c r="AM1606" s="477" t="inlineStr">
        <is>
          <t>자연</t>
        </is>
      </c>
      <c r="AN1606" s="637" t="n">
        <v>100</v>
      </c>
      <c r="AO1606" s="478" t="n">
        <v>-1570</v>
      </c>
      <c r="AP1606" s="463" t="n">
        <v>-1570</v>
      </c>
      <c r="AQ1606" s="479" t="n">
        <v>0</v>
      </c>
      <c r="AR1606" s="476" t="inlineStr">
        <is>
          <t>23.01 → 21.56</t>
        </is>
      </c>
      <c r="BA1606" s="313" t="inlineStr">
        <is>
          <t>통합인문715</t>
        </is>
      </c>
    </row>
    <row r="1607" ht="16.5" customHeight="1" s="671">
      <c r="B1607" s="367" t="inlineStr">
        <is>
          <t>23.02</t>
        </is>
      </c>
      <c r="C1607" s="351" t="inlineStr">
        <is>
          <t>49,953</t>
        </is>
      </c>
      <c r="D1607" s="727" t="n">
        <v>-1570</v>
      </c>
      <c r="E1607" s="352" t="inlineStr"/>
      <c r="F1607" s="341" t="n">
        <v>74.61</v>
      </c>
      <c r="G1607" s="355" t="inlineStr">
        <is>
          <t>348.06</t>
        </is>
      </c>
      <c r="H1607" s="356" t="inlineStr">
        <is>
          <t>353.74</t>
        </is>
      </c>
      <c r="I1607" s="354" t="inlineStr">
        <is>
          <t>인천대</t>
        </is>
      </c>
      <c r="J1607" s="340" t="inlineStr">
        <is>
          <t>정보통신공학과</t>
        </is>
      </c>
      <c r="K1607" s="339" t="inlineStr">
        <is>
          <t>자연</t>
        </is>
      </c>
      <c r="L1607" s="357" t="n">
        <v>20</v>
      </c>
      <c r="M1607" s="358" t="inlineStr">
        <is>
          <t xml:space="preserve">769.5 / </t>
        </is>
      </c>
      <c r="N1607" s="359" t="n">
        <v>1000</v>
      </c>
      <c r="O1607" s="360" t="inlineStr">
        <is>
          <t>백분위</t>
        </is>
      </c>
      <c r="P1607" s="343" t="inlineStr">
        <is>
          <t>백분위</t>
        </is>
      </c>
      <c r="Q1607" s="342" t="inlineStr">
        <is>
          <t>2과목</t>
        </is>
      </c>
      <c r="R1607" s="344" t="n">
        <v>25</v>
      </c>
      <c r="S1607" s="345" t="n">
        <v>35</v>
      </c>
      <c r="T1607" s="362" t="n">
        <v>30</v>
      </c>
      <c r="U1607" s="361" t="n">
        <v>74.61</v>
      </c>
      <c r="V1607" s="346" t="n">
        <v>115.4771241830065</v>
      </c>
      <c r="W1607" s="348" t="n">
        <v>116.2896825396825</v>
      </c>
      <c r="X1607" s="347" t="n">
        <v>58.15</v>
      </c>
      <c r="Y1607" s="357" t="inlineStr"/>
      <c r="Z1607" s="365" t="inlineStr">
        <is>
          <t>2등급</t>
        </is>
      </c>
      <c r="AA1607" s="350" t="n">
        <v>98</v>
      </c>
      <c r="AB1607" s="349" t="inlineStr">
        <is>
          <t>만점</t>
        </is>
      </c>
      <c r="AC1607" s="350" t="n">
        <v>0</v>
      </c>
      <c r="AD1607" s="349" t="inlineStr">
        <is>
          <t>만점</t>
        </is>
      </c>
      <c r="AE1607" s="364" t="n">
        <v>0</v>
      </c>
      <c r="AF1607" s="366" t="n">
        <v>0</v>
      </c>
      <c r="AG1607" s="363" t="n">
        <v>0</v>
      </c>
      <c r="AH1607" s="635" t="inlineStr"/>
      <c r="AL1607" s="487" t="inlineStr">
        <is>
          <t>인천대 정보통신공학과</t>
        </is>
      </c>
      <c r="AM1607" s="477" t="inlineStr">
        <is>
          <t>자연</t>
        </is>
      </c>
      <c r="AN1607" s="637" t="n">
        <v>100</v>
      </c>
      <c r="AO1607" s="478" t="n">
        <v>-1570</v>
      </c>
      <c r="AP1607" s="463" t="n">
        <v>-1570</v>
      </c>
      <c r="AQ1607" s="479" t="n">
        <v>0</v>
      </c>
      <c r="AR1607" s="476" t="inlineStr">
        <is>
          <t>23.03 → 21.58</t>
        </is>
      </c>
      <c r="BA1607" s="313" t="inlineStr">
        <is>
          <t>통합인문716</t>
        </is>
      </c>
    </row>
    <row r="1608" ht="16.5" customHeight="1" s="671">
      <c r="B1608" s="367" t="inlineStr">
        <is>
          <t>23.07</t>
        </is>
      </c>
      <c r="C1608" s="351" t="inlineStr">
        <is>
          <t>50,062</t>
        </is>
      </c>
      <c r="D1608" s="727" t="n">
        <v>-1570</v>
      </c>
      <c r="E1608" s="352" t="inlineStr"/>
      <c r="F1608" s="341" t="n">
        <v>74.58</v>
      </c>
      <c r="G1608" s="355" t="inlineStr">
        <is>
          <t>348.01</t>
        </is>
      </c>
      <c r="H1608" s="356" t="inlineStr">
        <is>
          <t>353.69</t>
        </is>
      </c>
      <c r="I1608" s="354" t="inlineStr">
        <is>
          <t>경북대</t>
        </is>
      </c>
      <c r="J1608" s="340" t="inlineStr">
        <is>
          <t>환경공학과</t>
        </is>
      </c>
      <c r="K1608" s="339" t="inlineStr">
        <is>
          <t>자연</t>
        </is>
      </c>
      <c r="L1608" s="357" t="n">
        <v>7</v>
      </c>
      <c r="M1608" s="358" t="inlineStr">
        <is>
          <t xml:space="preserve">638.8 / </t>
        </is>
      </c>
      <c r="N1608" s="359" t="n">
        <v>1000</v>
      </c>
      <c r="O1608" s="360" t="inlineStr">
        <is>
          <t>표점</t>
        </is>
      </c>
      <c r="P1608" s="343" t="inlineStr">
        <is>
          <t>변표</t>
        </is>
      </c>
      <c r="Q1608" s="342" t="inlineStr">
        <is>
          <t>2과목</t>
        </is>
      </c>
      <c r="R1608" s="344" t="n">
        <v>25</v>
      </c>
      <c r="S1608" s="345" t="n">
        <v>38</v>
      </c>
      <c r="T1608" s="362" t="n">
        <v>25</v>
      </c>
      <c r="U1608" s="361" t="n">
        <v>74.58</v>
      </c>
      <c r="V1608" s="346" t="n">
        <v>115.4561955123624</v>
      </c>
      <c r="W1608" s="348" t="n">
        <v>116.2769758467915</v>
      </c>
      <c r="X1608" s="347" t="n">
        <v>58.14</v>
      </c>
      <c r="Y1608" s="357" t="n">
        <v>58.09</v>
      </c>
      <c r="Z1608" s="365" t="inlineStr">
        <is>
          <t>2등급</t>
        </is>
      </c>
      <c r="AA1608" s="350" t="n">
        <v>121.25</v>
      </c>
      <c r="AB1608" s="349" t="inlineStr">
        <is>
          <t>만점</t>
        </is>
      </c>
      <c r="AC1608" s="350" t="n">
        <v>10</v>
      </c>
      <c r="AD1608" s="349" t="inlineStr">
        <is>
          <t>만점</t>
        </is>
      </c>
      <c r="AE1608" s="364" t="n">
        <v>0</v>
      </c>
      <c r="AF1608" s="366" t="n">
        <v>0</v>
      </c>
      <c r="AG1608" s="363" t="n">
        <v>0</v>
      </c>
      <c r="AH1608" s="635" t="inlineStr"/>
      <c r="AL1608" s="487" t="inlineStr">
        <is>
          <t>경북대 환경공학과</t>
        </is>
      </c>
      <c r="AM1608" s="477" t="inlineStr">
        <is>
          <t>자연</t>
        </is>
      </c>
      <c r="AN1608" s="637" t="n">
        <v>100</v>
      </c>
      <c r="AO1608" s="478" t="n">
        <v>-1570</v>
      </c>
      <c r="AP1608" s="463" t="n">
        <v>-1570</v>
      </c>
      <c r="AQ1608" s="479" t="n">
        <v>0</v>
      </c>
      <c r="AR1608" s="476" t="inlineStr">
        <is>
          <t>23.07 → 21.62</t>
        </is>
      </c>
      <c r="BA1608" s="313" t="inlineStr">
        <is>
          <t>통합인문717</t>
        </is>
      </c>
    </row>
    <row r="1609" ht="16.5" customHeight="1" s="671">
      <c r="B1609" s="367" t="inlineStr">
        <is>
          <t>23.06</t>
        </is>
      </c>
      <c r="C1609" s="351" t="inlineStr">
        <is>
          <t>50,040</t>
        </is>
      </c>
      <c r="D1609" s="727" t="n">
        <v>-1570</v>
      </c>
      <c r="E1609" s="352" t="inlineStr">
        <is>
          <t>348.02</t>
        </is>
      </c>
      <c r="F1609" s="341" t="n">
        <v>74.58</v>
      </c>
      <c r="G1609" s="355" t="inlineStr">
        <is>
          <t>348.23</t>
        </is>
      </c>
      <c r="H1609" s="356" t="inlineStr">
        <is>
          <t>353.68</t>
        </is>
      </c>
      <c r="I1609" s="354" t="inlineStr">
        <is>
          <t>한국외국어대</t>
        </is>
      </c>
      <c r="J1609" s="340" t="inlineStr">
        <is>
          <t>우크라이나학과</t>
        </is>
      </c>
      <c r="K1609" s="339" t="inlineStr">
        <is>
          <t>통합</t>
        </is>
      </c>
      <c r="L1609" s="357" t="n">
        <v>7</v>
      </c>
      <c r="M1609" s="358" t="inlineStr">
        <is>
          <t xml:space="preserve">617.1 / </t>
        </is>
      </c>
      <c r="N1609" s="359" t="n">
        <v>700</v>
      </c>
      <c r="O1609" s="360" t="inlineStr">
        <is>
          <t>표점/만점</t>
        </is>
      </c>
      <c r="P1609" s="343" t="inlineStr">
        <is>
          <t>변표/만점</t>
        </is>
      </c>
      <c r="Q1609" s="342" t="inlineStr">
        <is>
          <t>2과목</t>
        </is>
      </c>
      <c r="R1609" s="344" t="n">
        <v>30</v>
      </c>
      <c r="S1609" s="345" t="n">
        <v>30</v>
      </c>
      <c r="T1609" s="362" t="n">
        <v>20</v>
      </c>
      <c r="U1609" s="361" t="n">
        <v>74.58</v>
      </c>
      <c r="V1609" s="346" t="n">
        <v>115.4610847184373</v>
      </c>
      <c r="W1609" s="348" t="n">
        <v>116.2799442933369</v>
      </c>
      <c r="X1609" s="347" t="n">
        <v>58.24</v>
      </c>
      <c r="Y1609" s="357" t="n">
        <v>60.12</v>
      </c>
      <c r="Z1609" s="365" t="inlineStr">
        <is>
          <t>2등급</t>
        </is>
      </c>
      <c r="AA1609" s="350" t="n">
        <v>138</v>
      </c>
      <c r="AB1609" s="349" t="inlineStr">
        <is>
          <t>만점</t>
        </is>
      </c>
      <c r="AC1609" s="350" t="n">
        <v>10</v>
      </c>
      <c r="AD1609" s="349" t="inlineStr">
        <is>
          <t>만점</t>
        </is>
      </c>
      <c r="AE1609" s="364" t="n">
        <v>0</v>
      </c>
      <c r="AF1609" s="366" t="n">
        <v>0</v>
      </c>
      <c r="AG1609" s="363" t="n">
        <v>0</v>
      </c>
      <c r="AH1609" s="635" t="inlineStr"/>
      <c r="AL1609" s="487" t="inlineStr">
        <is>
          <t>한국외국어대 우크라이나학과</t>
        </is>
      </c>
      <c r="AM1609" s="477" t="inlineStr">
        <is>
          <t>통합</t>
        </is>
      </c>
      <c r="AN1609" s="637" t="n">
        <v>100</v>
      </c>
      <c r="AO1609" s="478" t="n">
        <v>-1570</v>
      </c>
      <c r="AP1609" s="463" t="n">
        <v>-689</v>
      </c>
      <c r="AQ1609" s="479" t="n">
        <v>-881</v>
      </c>
      <c r="AR1609" s="476" t="inlineStr">
        <is>
          <t>23.06 → 22.02</t>
        </is>
      </c>
      <c r="BA1609" s="313" t="inlineStr">
        <is>
          <t>통합인문718</t>
        </is>
      </c>
    </row>
    <row r="1610" ht="16.5" customHeight="1" s="671">
      <c r="B1610" s="367" t="inlineStr">
        <is>
          <t>23.09</t>
        </is>
      </c>
      <c r="C1610" s="351" t="inlineStr">
        <is>
          <t>50,105</t>
        </is>
      </c>
      <c r="D1610" s="727" t="n">
        <v>-1570</v>
      </c>
      <c r="E1610" s="352" t="inlineStr"/>
      <c r="F1610" s="341" t="n">
        <v>74.56</v>
      </c>
      <c r="G1610" s="355" t="inlineStr">
        <is>
          <t>347.98</t>
        </is>
      </c>
      <c r="H1610" s="356" t="inlineStr">
        <is>
          <t>353.66</t>
        </is>
      </c>
      <c r="I1610" s="354" t="inlineStr">
        <is>
          <t>광운대</t>
        </is>
      </c>
      <c r="J1610" s="340" t="inlineStr">
        <is>
          <t>화학과</t>
        </is>
      </c>
      <c r="K1610" s="339" t="inlineStr">
        <is>
          <t>자연</t>
        </is>
      </c>
      <c r="L1610" s="357" t="n">
        <v>11</v>
      </c>
      <c r="M1610" s="358" t="inlineStr">
        <is>
          <t xml:space="preserve">686.21 / </t>
        </is>
      </c>
      <c r="N1610" s="359" t="n">
        <v>1000</v>
      </c>
      <c r="O1610" s="360" t="inlineStr">
        <is>
          <t>표점</t>
        </is>
      </c>
      <c r="P1610" s="343" t="inlineStr">
        <is>
          <t>변표</t>
        </is>
      </c>
      <c r="Q1610" s="342" t="inlineStr">
        <is>
          <t>2과목</t>
        </is>
      </c>
      <c r="R1610" s="344" t="n">
        <v>20</v>
      </c>
      <c r="S1610" s="345" t="n">
        <v>35</v>
      </c>
      <c r="T1610" s="362" t="n">
        <v>25</v>
      </c>
      <c r="U1610" s="361" t="n">
        <v>74.56</v>
      </c>
      <c r="V1610" s="346" t="n">
        <v>115.4444444444444</v>
      </c>
      <c r="W1610" s="348" t="n">
        <v>116.2698412698413</v>
      </c>
      <c r="X1610" s="347" t="n">
        <v>58.13</v>
      </c>
      <c r="Y1610" s="357" t="n">
        <v>58.36</v>
      </c>
      <c r="Z1610" s="365" t="inlineStr">
        <is>
          <t>2등급</t>
        </is>
      </c>
      <c r="AA1610" s="350" t="n">
        <v>198</v>
      </c>
      <c r="AB1610" s="349" t="inlineStr">
        <is>
          <t>만점</t>
        </is>
      </c>
      <c r="AC1610" s="350" t="n">
        <v>10</v>
      </c>
      <c r="AD1610" s="349" t="inlineStr">
        <is>
          <t>만점</t>
        </is>
      </c>
      <c r="AE1610" s="364" t="n">
        <v>0</v>
      </c>
      <c r="AF1610" s="366" t="n">
        <v>13.399</v>
      </c>
      <c r="AG1610" s="363" t="n">
        <v>0</v>
      </c>
      <c r="AH1610" s="635" t="inlineStr">
        <is>
          <t xml:space="preserve"> 미기3%과3%</t>
        </is>
      </c>
      <c r="AL1610" s="487" t="inlineStr">
        <is>
          <t>광운대 화학과</t>
        </is>
      </c>
      <c r="AM1610" s="477" t="inlineStr">
        <is>
          <t>자연</t>
        </is>
      </c>
      <c r="AN1610" s="637" t="n">
        <v>100</v>
      </c>
      <c r="AO1610" s="478" t="n">
        <v>-1570</v>
      </c>
      <c r="AP1610" s="463" t="n">
        <v>-1570</v>
      </c>
      <c r="AQ1610" s="479" t="n">
        <v>0</v>
      </c>
      <c r="AR1610" s="476" t="inlineStr">
        <is>
          <t>23.10 → 21.65</t>
        </is>
      </c>
      <c r="BA1610" s="313" t="inlineStr">
        <is>
          <t>자연879</t>
        </is>
      </c>
    </row>
    <row r="1611" ht="16.5" customHeight="1" s="671">
      <c r="B1611" s="367" t="inlineStr">
        <is>
          <t>23.17</t>
        </is>
      </c>
      <c r="C1611" s="351" t="inlineStr">
        <is>
          <t>50,279</t>
        </is>
      </c>
      <c r="D1611" s="727" t="n">
        <v>-1570</v>
      </c>
      <c r="E1611" s="352" t="inlineStr">
        <is>
          <t>348.06</t>
        </is>
      </c>
      <c r="F1611" s="341" t="n">
        <v>74.5</v>
      </c>
      <c r="G1611" s="355" t="inlineStr">
        <is>
          <t>347.90</t>
        </is>
      </c>
      <c r="H1611" s="356" t="inlineStr">
        <is>
          <t>353.30</t>
        </is>
      </c>
      <c r="I1611" s="354" t="inlineStr">
        <is>
          <t>강원대(제2캠)</t>
        </is>
      </c>
      <c r="J1611" s="340" t="inlineStr">
        <is>
          <t>응급구조학과</t>
        </is>
      </c>
      <c r="K1611" s="339" t="inlineStr">
        <is>
          <t>통합</t>
        </is>
      </c>
      <c r="L1611" s="357" t="n">
        <v>3</v>
      </c>
      <c r="M1611" s="358" t="inlineStr">
        <is>
          <t xml:space="preserve">170 / </t>
        </is>
      </c>
      <c r="N1611" s="359" t="n">
        <v>200</v>
      </c>
      <c r="O1611" s="360" t="inlineStr">
        <is>
          <t>백분위</t>
        </is>
      </c>
      <c r="P1611" s="343" t="inlineStr">
        <is>
          <t>백분위</t>
        </is>
      </c>
      <c r="Q1611" s="342" t="inlineStr">
        <is>
          <t>1과목</t>
        </is>
      </c>
      <c r="R1611" s="344" t="n">
        <v>50</v>
      </c>
      <c r="S1611" s="345" t="n">
        <v>0</v>
      </c>
      <c r="T1611" s="362" t="n">
        <v>0</v>
      </c>
      <c r="U1611" s="361" t="n">
        <v>74.5</v>
      </c>
      <c r="V1611" s="346" t="n">
        <v>115.4117647058823</v>
      </c>
      <c r="W1611" s="348" t="n">
        <v>116.25</v>
      </c>
      <c r="X1611" s="347" t="n">
        <v>58.12</v>
      </c>
      <c r="Y1611" s="357" t="inlineStr"/>
      <c r="Z1611" s="365" t="inlineStr">
        <is>
          <t>3등급</t>
        </is>
      </c>
      <c r="AA1611" s="350" t="n">
        <v>94</v>
      </c>
      <c r="AB1611" s="349" t="inlineStr">
        <is>
          <t>만점</t>
        </is>
      </c>
      <c r="AC1611" s="350" t="n">
        <v>1.5</v>
      </c>
      <c r="AD1611" s="349" t="inlineStr">
        <is>
          <t>만점</t>
        </is>
      </c>
      <c r="AE1611" s="364" t="n">
        <v>0</v>
      </c>
      <c r="AF1611" s="366" t="n">
        <v>0</v>
      </c>
      <c r="AG1611" s="363" t="n">
        <v>0</v>
      </c>
      <c r="AH1611" s="635" t="inlineStr">
        <is>
          <t xml:space="preserve"> 미/기10% , 과탐5%가산</t>
        </is>
      </c>
      <c r="AL1611" s="487" t="inlineStr">
        <is>
          <t>강원대(제2캠) 응급구조학과</t>
        </is>
      </c>
      <c r="AM1611" s="477" t="inlineStr">
        <is>
          <t>통합</t>
        </is>
      </c>
      <c r="AN1611" s="637" t="n">
        <v>100</v>
      </c>
      <c r="AO1611" s="478" t="n">
        <v>-1570</v>
      </c>
      <c r="AP1611" s="463" t="n">
        <v>-688</v>
      </c>
      <c r="AQ1611" s="479" t="n">
        <v>-882</v>
      </c>
      <c r="AR1611" s="476" t="inlineStr">
        <is>
          <t>23.34 → 22.29</t>
        </is>
      </c>
      <c r="BA1611" s="313" t="inlineStr">
        <is>
          <t>통합인문719</t>
        </is>
      </c>
    </row>
    <row r="1612" ht="16.5" customHeight="1" s="671">
      <c r="B1612" s="367" t="inlineStr">
        <is>
          <t>23.21</t>
        </is>
      </c>
      <c r="C1612" s="351" t="inlineStr">
        <is>
          <t>50,366</t>
        </is>
      </c>
      <c r="D1612" s="727" t="n">
        <v>-1570</v>
      </c>
      <c r="E1612" s="352" t="inlineStr"/>
      <c r="F1612" s="341" t="n">
        <v>74.5</v>
      </c>
      <c r="G1612" s="355" t="inlineStr">
        <is>
          <t>348.11</t>
        </is>
      </c>
      <c r="H1612" s="356" t="inlineStr">
        <is>
          <t>353.54</t>
        </is>
      </c>
      <c r="I1612" s="354" t="inlineStr">
        <is>
          <t>경기대</t>
        </is>
      </c>
      <c r="J1612" s="340" t="inlineStr">
        <is>
          <t>글로벌어문학부</t>
        </is>
      </c>
      <c r="K1612" s="339" t="inlineStr">
        <is>
          <t>통합</t>
        </is>
      </c>
      <c r="L1612" s="357" t="n">
        <v>21</v>
      </c>
      <c r="M1612" s="358" t="inlineStr">
        <is>
          <t xml:space="preserve">79.2 / </t>
        </is>
      </c>
      <c r="N1612" s="359" t="n">
        <v>100</v>
      </c>
      <c r="O1612" s="360" t="inlineStr">
        <is>
          <t>백분위</t>
        </is>
      </c>
      <c r="P1612" s="343" t="inlineStr">
        <is>
          <t>백분위</t>
        </is>
      </c>
      <c r="Q1612" s="342" t="inlineStr">
        <is>
          <t>1과목</t>
        </is>
      </c>
      <c r="R1612" s="344" t="n">
        <v>35</v>
      </c>
      <c r="S1612" s="345" t="n">
        <v>30</v>
      </c>
      <c r="T1612" s="362" t="n">
        <v>15</v>
      </c>
      <c r="U1612" s="361" t="n">
        <v>74.5</v>
      </c>
      <c r="V1612" s="346" t="n">
        <v>115.4117647058823</v>
      </c>
      <c r="W1612" s="348" t="n">
        <v>116.25</v>
      </c>
      <c r="X1612" s="347" t="n">
        <v>58.22</v>
      </c>
      <c r="Y1612" s="357" t="inlineStr"/>
      <c r="Z1612" s="365" t="inlineStr">
        <is>
          <t>2등급</t>
        </is>
      </c>
      <c r="AA1612" s="350" t="n">
        <v>19.6</v>
      </c>
      <c r="AB1612" s="349" t="inlineStr">
        <is>
          <t>만점</t>
        </is>
      </c>
      <c r="AC1612" s="350" t="n">
        <v>0</v>
      </c>
      <c r="AD1612" s="349" t="inlineStr">
        <is>
          <t>만점</t>
        </is>
      </c>
      <c r="AE1612" s="364" t="n">
        <v>0</v>
      </c>
      <c r="AF1612" s="366" t="n">
        <v>0</v>
      </c>
      <c r="AG1612" s="363" t="n">
        <v>0</v>
      </c>
      <c r="AH1612" s="635" t="inlineStr"/>
      <c r="AL1612" s="487" t="inlineStr">
        <is>
          <t>경기대 글로벌어문학부</t>
        </is>
      </c>
      <c r="AM1612" s="477" t="inlineStr">
        <is>
          <t>통합</t>
        </is>
      </c>
      <c r="AN1612" s="637" t="n">
        <v>100</v>
      </c>
      <c r="AO1612" s="478" t="n">
        <v>-1570</v>
      </c>
      <c r="AP1612" s="463" t="n">
        <v>-689</v>
      </c>
      <c r="AQ1612" s="479" t="n">
        <v>-881</v>
      </c>
      <c r="AR1612" s="476" t="inlineStr">
        <is>
          <t>23.17 → 22.12</t>
        </is>
      </c>
      <c r="BA1612" s="313" t="inlineStr">
        <is>
          <t>통합인문720</t>
        </is>
      </c>
    </row>
    <row r="1613" ht="16.5" customHeight="1" s="671">
      <c r="B1613" s="367" t="inlineStr">
        <is>
          <t>23.19</t>
        </is>
      </c>
      <c r="C1613" s="351" t="inlineStr">
        <is>
          <t>50,322</t>
        </is>
      </c>
      <c r="D1613" s="727" t="n">
        <v>-1570</v>
      </c>
      <c r="E1613" s="352" t="inlineStr">
        <is>
          <t>347.86</t>
        </is>
      </c>
      <c r="F1613" s="341" t="n">
        <v>74.48</v>
      </c>
      <c r="G1613" s="355" t="inlineStr">
        <is>
          <t>347.87</t>
        </is>
      </c>
      <c r="H1613" s="356" t="inlineStr">
        <is>
          <t>353.54</t>
        </is>
      </c>
      <c r="I1613" s="354" t="inlineStr">
        <is>
          <t>경북대</t>
        </is>
      </c>
      <c r="J1613" s="340" t="inlineStr">
        <is>
          <t>자연과학대학 자율학부</t>
        </is>
      </c>
      <c r="K1613" s="339" t="inlineStr">
        <is>
          <t>자연</t>
        </is>
      </c>
      <c r="L1613" s="357" t="n">
        <v>5</v>
      </c>
      <c r="M1613" s="358" t="inlineStr">
        <is>
          <t xml:space="preserve">638.58 / </t>
        </is>
      </c>
      <c r="N1613" s="359" t="n">
        <v>1000</v>
      </c>
      <c r="O1613" s="360" t="inlineStr">
        <is>
          <t>표점</t>
        </is>
      </c>
      <c r="P1613" s="343" t="inlineStr">
        <is>
          <t>변표</t>
        </is>
      </c>
      <c r="Q1613" s="342" t="inlineStr">
        <is>
          <t>2과목</t>
        </is>
      </c>
      <c r="R1613" s="344" t="n">
        <v>25</v>
      </c>
      <c r="S1613" s="345" t="n">
        <v>38</v>
      </c>
      <c r="T1613" s="362" t="n">
        <v>25</v>
      </c>
      <c r="U1613" s="361" t="n">
        <v>74.48</v>
      </c>
      <c r="V1613" s="346" t="n">
        <v>115.3975036920585</v>
      </c>
      <c r="W1613" s="348" t="n">
        <v>116.2413415273212</v>
      </c>
      <c r="X1613" s="347" t="n">
        <v>58.12</v>
      </c>
      <c r="Y1613" s="357" t="n">
        <v>58.06</v>
      </c>
      <c r="Z1613" s="365" t="inlineStr">
        <is>
          <t>2등급</t>
        </is>
      </c>
      <c r="AA1613" s="350" t="n">
        <v>121.25</v>
      </c>
      <c r="AB1613" s="349" t="inlineStr">
        <is>
          <t>만점</t>
        </is>
      </c>
      <c r="AC1613" s="350" t="n">
        <v>10</v>
      </c>
      <c r="AD1613" s="349" t="inlineStr">
        <is>
          <t>만점</t>
        </is>
      </c>
      <c r="AE1613" s="364" t="n">
        <v>0</v>
      </c>
      <c r="AF1613" s="366" t="n">
        <v>0</v>
      </c>
      <c r="AG1613" s="363" t="n">
        <v>0</v>
      </c>
      <c r="AH1613" s="635" t="inlineStr"/>
      <c r="AL1613" s="487" t="inlineStr">
        <is>
          <t>경북대 자연과학대학 자율학부</t>
        </is>
      </c>
      <c r="AM1613" s="477" t="inlineStr">
        <is>
          <t>자연</t>
        </is>
      </c>
      <c r="AN1613" s="637" t="n">
        <v>100</v>
      </c>
      <c r="AO1613" s="478" t="n">
        <v>-1570</v>
      </c>
      <c r="AP1613" s="463" t="n">
        <v>-1570</v>
      </c>
      <c r="AQ1613" s="479" t="n">
        <v>0</v>
      </c>
      <c r="AR1613" s="476" t="inlineStr">
        <is>
          <t>23.20 → 21.75</t>
        </is>
      </c>
      <c r="BA1613" s="313" t="inlineStr">
        <is>
          <t>자연880</t>
        </is>
      </c>
    </row>
    <row r="1614" ht="16.5" customHeight="1" s="671">
      <c r="B1614" s="367" t="inlineStr">
        <is>
          <t>23.19</t>
        </is>
      </c>
      <c r="C1614" s="351" t="inlineStr">
        <is>
          <t>50,322</t>
        </is>
      </c>
      <c r="D1614" s="727" t="n">
        <v>-1570</v>
      </c>
      <c r="E1614" s="352" t="inlineStr"/>
      <c r="F1614" s="341" t="n">
        <v>74.48</v>
      </c>
      <c r="G1614" s="355" t="inlineStr">
        <is>
          <t>347.88</t>
        </is>
      </c>
      <c r="H1614" s="356" t="inlineStr">
        <is>
          <t>353.54</t>
        </is>
      </c>
      <c r="I1614" s="354" t="inlineStr">
        <is>
          <t>경북대</t>
        </is>
      </c>
      <c r="J1614" s="340" t="inlineStr">
        <is>
          <t>건축학부(건축공학전공)</t>
        </is>
      </c>
      <c r="K1614" s="339" t="inlineStr">
        <is>
          <t>자연</t>
        </is>
      </c>
      <c r="L1614" s="357" t="n">
        <v>7</v>
      </c>
      <c r="M1614" s="358" t="inlineStr">
        <is>
          <t xml:space="preserve">638.6 / </t>
        </is>
      </c>
      <c r="N1614" s="359" t="n">
        <v>1000</v>
      </c>
      <c r="O1614" s="360" t="inlineStr">
        <is>
          <t>표점</t>
        </is>
      </c>
      <c r="P1614" s="343" t="inlineStr">
        <is>
          <t>변표</t>
        </is>
      </c>
      <c r="Q1614" s="342" t="inlineStr">
        <is>
          <t>2과목</t>
        </is>
      </c>
      <c r="R1614" s="344" t="n">
        <v>25</v>
      </c>
      <c r="S1614" s="345" t="n">
        <v>38</v>
      </c>
      <c r="T1614" s="362" t="n">
        <v>25</v>
      </c>
      <c r="U1614" s="361" t="n">
        <v>74.48</v>
      </c>
      <c r="V1614" s="346" t="n">
        <v>115.4028393120861</v>
      </c>
      <c r="W1614" s="348" t="n">
        <v>116.2445810109094</v>
      </c>
      <c r="X1614" s="347" t="n">
        <v>58.12</v>
      </c>
      <c r="Y1614" s="357" t="n">
        <v>58.06</v>
      </c>
      <c r="Z1614" s="365" t="inlineStr">
        <is>
          <t>2등급</t>
        </is>
      </c>
      <c r="AA1614" s="350" t="n">
        <v>121.25</v>
      </c>
      <c r="AB1614" s="349" t="inlineStr">
        <is>
          <t>만점</t>
        </is>
      </c>
      <c r="AC1614" s="350" t="n">
        <v>10</v>
      </c>
      <c r="AD1614" s="349" t="inlineStr">
        <is>
          <t>만점</t>
        </is>
      </c>
      <c r="AE1614" s="364" t="n">
        <v>0</v>
      </c>
      <c r="AF1614" s="366" t="n">
        <v>0</v>
      </c>
      <c r="AG1614" s="363" t="n">
        <v>0</v>
      </c>
      <c r="AH1614" s="635" t="inlineStr"/>
      <c r="AL1614" s="487" t="inlineStr">
        <is>
          <t>경북대 건축학부(건축공학전공)</t>
        </is>
      </c>
      <c r="AM1614" s="477" t="inlineStr">
        <is>
          <t>자연</t>
        </is>
      </c>
      <c r="AN1614" s="637" t="n">
        <v>100</v>
      </c>
      <c r="AO1614" s="478" t="n">
        <v>-1570</v>
      </c>
      <c r="AP1614" s="463" t="n">
        <v>-1570</v>
      </c>
      <c r="AQ1614" s="479" t="n">
        <v>0</v>
      </c>
      <c r="AR1614" s="476" t="inlineStr">
        <is>
          <t>23.19 → 21.74</t>
        </is>
      </c>
      <c r="BA1614" s="313" t="inlineStr">
        <is>
          <t>자연881</t>
        </is>
      </c>
    </row>
    <row r="1615" ht="16.5" customHeight="1" s="671">
      <c r="B1615" s="367" t="inlineStr">
        <is>
          <t>23.02</t>
        </is>
      </c>
      <c r="C1615" s="351" t="inlineStr">
        <is>
          <t>49,953</t>
        </is>
      </c>
      <c r="D1615" s="727" t="n">
        <v>-1570</v>
      </c>
      <c r="E1615" s="352" t="inlineStr"/>
      <c r="F1615" s="341" t="n">
        <v>74.47</v>
      </c>
      <c r="G1615" s="355" t="inlineStr">
        <is>
          <t>348.06</t>
        </is>
      </c>
      <c r="H1615" s="356" t="inlineStr">
        <is>
          <t>353.48</t>
        </is>
      </c>
      <c r="I1615" s="354" t="inlineStr">
        <is>
          <t>충북대</t>
        </is>
      </c>
      <c r="J1615" s="340" t="inlineStr">
        <is>
          <t>중어중문학과</t>
        </is>
      </c>
      <c r="K1615" s="339" t="inlineStr">
        <is>
          <t>통합</t>
        </is>
      </c>
      <c r="L1615" s="357" t="n">
        <v>7</v>
      </c>
      <c r="M1615" s="358" t="inlineStr">
        <is>
          <t xml:space="preserve">968.38 / </t>
        </is>
      </c>
      <c r="N1615" s="359" t="n">
        <v>200</v>
      </c>
      <c r="O1615" s="360" t="inlineStr">
        <is>
          <t>표점/만점</t>
        </is>
      </c>
      <c r="P1615" s="343" t="inlineStr">
        <is>
          <t>표점/만점</t>
        </is>
      </c>
      <c r="Q1615" s="342" t="inlineStr">
        <is>
          <t>2과목</t>
        </is>
      </c>
      <c r="R1615" s="344" t="n">
        <v>30</v>
      </c>
      <c r="S1615" s="345" t="n">
        <v>20</v>
      </c>
      <c r="T1615" s="362" t="n">
        <v>30</v>
      </c>
      <c r="U1615" s="361" t="n">
        <v>74.47</v>
      </c>
      <c r="V1615" s="346" t="n">
        <v>115.3936807500816</v>
      </c>
      <c r="W1615" s="348" t="n">
        <v>116.2390204554067</v>
      </c>
      <c r="X1615" s="347" t="inlineStr">
        <is>
          <t>58.52/68.82</t>
        </is>
      </c>
      <c r="Y1615" s="357" t="inlineStr"/>
      <c r="Z1615" s="365" t="inlineStr">
        <is>
          <t>3등급</t>
        </is>
      </c>
      <c r="AA1615" s="350" t="n">
        <v>36</v>
      </c>
      <c r="AB1615" s="349" t="inlineStr">
        <is>
          <t>만점</t>
        </is>
      </c>
      <c r="AC1615" s="350" t="n">
        <v>0</v>
      </c>
      <c r="AD1615" s="349" t="inlineStr">
        <is>
          <t>만점</t>
        </is>
      </c>
      <c r="AE1615" s="364" t="n">
        <v>0</v>
      </c>
      <c r="AF1615" s="366" t="n">
        <v>0</v>
      </c>
      <c r="AG1615" s="363" t="n">
        <v>0</v>
      </c>
      <c r="AH1615" s="635" t="inlineStr"/>
      <c r="AL1615" s="487" t="inlineStr">
        <is>
          <t>충북대 중어중문학과</t>
        </is>
      </c>
      <c r="AM1615" s="477" t="inlineStr">
        <is>
          <t>통합</t>
        </is>
      </c>
      <c r="AN1615" s="637" t="n">
        <v>100</v>
      </c>
      <c r="AO1615" s="478" t="n">
        <v>-1570</v>
      </c>
      <c r="AP1615" s="463" t="n">
        <v>-689</v>
      </c>
      <c r="AQ1615" s="479" t="n">
        <v>-881</v>
      </c>
      <c r="AR1615" s="476" t="inlineStr">
        <is>
          <t>23.21 → 22.16</t>
        </is>
      </c>
      <c r="BA1615" s="313" t="inlineStr">
        <is>
          <t>통합인문721</t>
        </is>
      </c>
    </row>
    <row r="1616" ht="16.5" customHeight="1" s="671">
      <c r="B1616" s="367" t="inlineStr">
        <is>
          <t>23.24</t>
        </is>
      </c>
      <c r="C1616" s="351" t="inlineStr">
        <is>
          <t>50,431</t>
        </is>
      </c>
      <c r="D1616" s="727" t="n">
        <v>-1570</v>
      </c>
      <c r="E1616" s="352" t="inlineStr">
        <is>
          <t>347.82</t>
        </is>
      </c>
      <c r="F1616" s="341" t="n">
        <v>74.44</v>
      </c>
      <c r="G1616" s="355" t="inlineStr">
        <is>
          <t>348.01</t>
        </is>
      </c>
      <c r="H1616" s="356" t="inlineStr">
        <is>
          <t>353.42</t>
        </is>
      </c>
      <c r="I1616" s="354" t="inlineStr">
        <is>
          <t>강원대</t>
        </is>
      </c>
      <c r="J1616" s="340" t="inlineStr">
        <is>
          <t>미디어커뮤니케이션학과</t>
        </is>
      </c>
      <c r="K1616" s="339" t="inlineStr">
        <is>
          <t>통합</t>
        </is>
      </c>
      <c r="L1616" s="357" t="n">
        <v>5</v>
      </c>
      <c r="M1616" s="358" t="inlineStr">
        <is>
          <t xml:space="preserve">414.2 / </t>
        </is>
      </c>
      <c r="N1616" s="359" t="n">
        <v>500</v>
      </c>
      <c r="O1616" s="360" t="inlineStr">
        <is>
          <t>백분위</t>
        </is>
      </c>
      <c r="P1616" s="343" t="inlineStr">
        <is>
          <t>백분위</t>
        </is>
      </c>
      <c r="Q1616" s="342" t="inlineStr">
        <is>
          <t>2과목</t>
        </is>
      </c>
      <c r="R1616" s="344" t="n">
        <v>30</v>
      </c>
      <c r="S1616" s="345" t="n">
        <v>20</v>
      </c>
      <c r="T1616" s="362" t="n">
        <v>20</v>
      </c>
      <c r="U1616" s="361" t="n">
        <v>74.44</v>
      </c>
      <c r="V1616" s="346" t="n">
        <v>115.375503626108</v>
      </c>
      <c r="W1616" s="348" t="n">
        <v>116.2279843444227</v>
      </c>
      <c r="X1616" s="347" t="n">
        <v>58.2</v>
      </c>
      <c r="Y1616" s="357" t="inlineStr"/>
      <c r="Z1616" s="365" t="inlineStr">
        <is>
          <t>3등급</t>
        </is>
      </c>
      <c r="AA1616" s="350" t="n">
        <v>141</v>
      </c>
      <c r="AB1616" s="349" t="inlineStr">
        <is>
          <t>만점</t>
        </is>
      </c>
      <c r="AC1616" s="350" t="n">
        <v>1.5</v>
      </c>
      <c r="AD1616" s="349" t="inlineStr">
        <is>
          <t>만점</t>
        </is>
      </c>
      <c r="AE1616" s="364" t="n">
        <v>0</v>
      </c>
      <c r="AF1616" s="366" t="n">
        <v>11.166</v>
      </c>
      <c r="AG1616" s="363" t="n">
        <v>0</v>
      </c>
      <c r="AH1616" s="635" t="inlineStr">
        <is>
          <t xml:space="preserve"> 사탐10%가산</t>
        </is>
      </c>
      <c r="AL1616" s="487" t="inlineStr">
        <is>
          <t>강원대 미디어커뮤니케이션학과</t>
        </is>
      </c>
      <c r="AM1616" s="477" t="inlineStr">
        <is>
          <t>통합</t>
        </is>
      </c>
      <c r="AN1616" s="637" t="n">
        <v>100</v>
      </c>
      <c r="AO1616" s="478" t="n">
        <v>-1570</v>
      </c>
      <c r="AP1616" s="463" t="n">
        <v>-688</v>
      </c>
      <c r="AQ1616" s="479" t="n">
        <v>-882</v>
      </c>
      <c r="AR1616" s="476" t="inlineStr">
        <is>
          <t>23.25 → 22.21</t>
        </is>
      </c>
      <c r="BA1616" s="313" t="inlineStr">
        <is>
          <t>자연882</t>
        </is>
      </c>
    </row>
    <row r="1617" ht="16.5" customHeight="1" s="671">
      <c r="B1617" s="367" t="inlineStr">
        <is>
          <t>23.24</t>
        </is>
      </c>
      <c r="C1617" s="351" t="inlineStr">
        <is>
          <t>50,431</t>
        </is>
      </c>
      <c r="D1617" s="727" t="n">
        <v>-1570</v>
      </c>
      <c r="E1617" s="352" t="inlineStr">
        <is>
          <t>347.83</t>
        </is>
      </c>
      <c r="F1617" s="341" t="n">
        <v>74.44</v>
      </c>
      <c r="G1617" s="355" t="inlineStr">
        <is>
          <t>348.02</t>
        </is>
      </c>
      <c r="H1617" s="356" t="inlineStr">
        <is>
          <t>353.43</t>
        </is>
      </c>
      <c r="I1617" s="354" t="inlineStr">
        <is>
          <t>인천대</t>
        </is>
      </c>
      <c r="J1617" s="340" t="inlineStr">
        <is>
          <t>일어교육과</t>
        </is>
      </c>
      <c r="K1617" s="339" t="inlineStr">
        <is>
          <t>통합</t>
        </is>
      </c>
      <c r="L1617" s="357" t="n">
        <v>6</v>
      </c>
      <c r="M1617" s="358" t="inlineStr">
        <is>
          <t xml:space="preserve">768 / </t>
        </is>
      </c>
      <c r="N1617" s="359" t="n">
        <v>1000</v>
      </c>
      <c r="O1617" s="360" t="inlineStr">
        <is>
          <t>백분위</t>
        </is>
      </c>
      <c r="P1617" s="343" t="inlineStr">
        <is>
          <t>백분위</t>
        </is>
      </c>
      <c r="Q1617" s="342" t="inlineStr">
        <is>
          <t>2과목</t>
        </is>
      </c>
      <c r="R1617" s="344" t="n">
        <v>35</v>
      </c>
      <c r="S1617" s="345" t="n">
        <v>30</v>
      </c>
      <c r="T1617" s="362" t="n">
        <v>25</v>
      </c>
      <c r="U1617" s="361" t="n">
        <v>74.44</v>
      </c>
      <c r="V1617" s="346" t="n">
        <v>115.3790849673203</v>
      </c>
      <c r="W1617" s="348" t="n">
        <v>116.2301587301587</v>
      </c>
      <c r="X1617" s="347" t="n">
        <v>58.21</v>
      </c>
      <c r="Y1617" s="357" t="inlineStr"/>
      <c r="Z1617" s="365" t="inlineStr">
        <is>
          <t>2등급</t>
        </is>
      </c>
      <c r="AA1617" s="350" t="n">
        <v>98</v>
      </c>
      <c r="AB1617" s="349" t="inlineStr">
        <is>
          <t>만점</t>
        </is>
      </c>
      <c r="AC1617" s="350" t="n">
        <v>0</v>
      </c>
      <c r="AD1617" s="349" t="inlineStr">
        <is>
          <t>만점</t>
        </is>
      </c>
      <c r="AE1617" s="364" t="n">
        <v>0</v>
      </c>
      <c r="AF1617" s="366" t="n">
        <v>0</v>
      </c>
      <c r="AG1617" s="363" t="n">
        <v>0</v>
      </c>
      <c r="AH1617" s="635" t="inlineStr"/>
      <c r="AL1617" s="487" t="inlineStr">
        <is>
          <t>인천대 일어교육과</t>
        </is>
      </c>
      <c r="AM1617" s="477" t="inlineStr">
        <is>
          <t>통합</t>
        </is>
      </c>
      <c r="AN1617" s="637" t="n">
        <v>100</v>
      </c>
      <c r="AO1617" s="478" t="n">
        <v>-1570</v>
      </c>
      <c r="AP1617" s="463" t="n">
        <v>-688</v>
      </c>
      <c r="AQ1617" s="479" t="n">
        <v>-882</v>
      </c>
      <c r="AR1617" s="476" t="inlineStr">
        <is>
          <t>23.24 → 22.20</t>
        </is>
      </c>
      <c r="BA1617" s="313" t="inlineStr">
        <is>
          <t>자연883</t>
        </is>
      </c>
    </row>
    <row r="1618" ht="16.5" customHeight="1" s="671">
      <c r="B1618" s="367" t="inlineStr">
        <is>
          <t>23.23</t>
        </is>
      </c>
      <c r="C1618" s="351" t="inlineStr">
        <is>
          <t>50,409</t>
        </is>
      </c>
      <c r="D1618" s="727" t="n">
        <v>-1570</v>
      </c>
      <c r="E1618" s="352" t="inlineStr"/>
      <c r="F1618" s="341" t="n">
        <v>74.44</v>
      </c>
      <c r="G1618" s="355" t="inlineStr">
        <is>
          <t>347.83</t>
        </is>
      </c>
      <c r="H1618" s="356" t="inlineStr">
        <is>
          <t>353.48</t>
        </is>
      </c>
      <c r="I1618" s="354" t="inlineStr">
        <is>
          <t>인천대</t>
        </is>
      </c>
      <c r="J1618" s="340" t="inlineStr">
        <is>
          <t>바이오-로봇시스템공학과</t>
        </is>
      </c>
      <c r="K1618" s="339" t="inlineStr">
        <is>
          <t>자연</t>
        </is>
      </c>
      <c r="L1618" s="357" t="n">
        <v>10</v>
      </c>
      <c r="M1618" s="358" t="inlineStr">
        <is>
          <t xml:space="preserve">768 / </t>
        </is>
      </c>
      <c r="N1618" s="359" t="n">
        <v>1000</v>
      </c>
      <c r="O1618" s="360" t="inlineStr">
        <is>
          <t>백분위</t>
        </is>
      </c>
      <c r="P1618" s="343" t="inlineStr">
        <is>
          <t>백분위</t>
        </is>
      </c>
      <c r="Q1618" s="342" t="inlineStr">
        <is>
          <t>2과목</t>
        </is>
      </c>
      <c r="R1618" s="344" t="n">
        <v>25</v>
      </c>
      <c r="S1618" s="345" t="n">
        <v>35</v>
      </c>
      <c r="T1618" s="362" t="n">
        <v>30</v>
      </c>
      <c r="U1618" s="361" t="n">
        <v>74.44</v>
      </c>
      <c r="V1618" s="346" t="n">
        <v>115.3790849673203</v>
      </c>
      <c r="W1618" s="348" t="n">
        <v>116.2301587301587</v>
      </c>
      <c r="X1618" s="347" t="n">
        <v>58.11</v>
      </c>
      <c r="Y1618" s="357" t="inlineStr"/>
      <c r="Z1618" s="365" t="inlineStr">
        <is>
          <t>2등급</t>
        </is>
      </c>
      <c r="AA1618" s="350" t="n">
        <v>98</v>
      </c>
      <c r="AB1618" s="349" t="inlineStr">
        <is>
          <t>만점</t>
        </is>
      </c>
      <c r="AC1618" s="350" t="n">
        <v>0</v>
      </c>
      <c r="AD1618" s="349" t="inlineStr">
        <is>
          <t>만점</t>
        </is>
      </c>
      <c r="AE1618" s="364" t="n">
        <v>0</v>
      </c>
      <c r="AF1618" s="366" t="n">
        <v>0</v>
      </c>
      <c r="AG1618" s="363" t="n">
        <v>0</v>
      </c>
      <c r="AH1618" s="635" t="inlineStr"/>
      <c r="AL1618" s="487" t="inlineStr">
        <is>
          <t>인천대 바이오-로봇시스템공학과</t>
        </is>
      </c>
      <c r="AM1618" s="477" t="inlineStr">
        <is>
          <t>자연</t>
        </is>
      </c>
      <c r="AN1618" s="637" t="n">
        <v>100</v>
      </c>
      <c r="AO1618" s="478" t="n">
        <v>-1570</v>
      </c>
      <c r="AP1618" s="463" t="n">
        <v>-1570</v>
      </c>
      <c r="AQ1618" s="479" t="n">
        <v>0</v>
      </c>
      <c r="AR1618" s="476" t="inlineStr">
        <is>
          <t>23.24 → 21.79</t>
        </is>
      </c>
      <c r="BA1618" s="313" t="inlineStr">
        <is>
          <t>자연884</t>
        </is>
      </c>
    </row>
    <row r="1619" ht="16.5" customHeight="1" s="671">
      <c r="B1619" s="367" t="inlineStr">
        <is>
          <t>23.23</t>
        </is>
      </c>
      <c r="C1619" s="351" t="inlineStr">
        <is>
          <t>50,409</t>
        </is>
      </c>
      <c r="D1619" s="727" t="n">
        <v>-1570</v>
      </c>
      <c r="E1619" s="352" t="inlineStr"/>
      <c r="F1619" s="341" t="n">
        <v>74.44</v>
      </c>
      <c r="G1619" s="355" t="inlineStr">
        <is>
          <t>347.83</t>
        </is>
      </c>
      <c r="H1619" s="356" t="inlineStr">
        <is>
          <t>353.48</t>
        </is>
      </c>
      <c r="I1619" s="354" t="inlineStr">
        <is>
          <t>인천대</t>
        </is>
      </c>
      <c r="J1619" s="340" t="inlineStr">
        <is>
          <t>해양학과</t>
        </is>
      </c>
      <c r="K1619" s="339" t="inlineStr">
        <is>
          <t>자연</t>
        </is>
      </c>
      <c r="L1619" s="357" t="n">
        <v>7</v>
      </c>
      <c r="M1619" s="358" t="inlineStr">
        <is>
          <t xml:space="preserve">768 / </t>
        </is>
      </c>
      <c r="N1619" s="359" t="n">
        <v>1000</v>
      </c>
      <c r="O1619" s="360" t="inlineStr">
        <is>
          <t>백분위</t>
        </is>
      </c>
      <c r="P1619" s="343" t="inlineStr">
        <is>
          <t>백분위</t>
        </is>
      </c>
      <c r="Q1619" s="342" t="inlineStr">
        <is>
          <t>2과목</t>
        </is>
      </c>
      <c r="R1619" s="344" t="n">
        <v>25</v>
      </c>
      <c r="S1619" s="345" t="n">
        <v>35</v>
      </c>
      <c r="T1619" s="362" t="n">
        <v>30</v>
      </c>
      <c r="U1619" s="361" t="n">
        <v>74.44</v>
      </c>
      <c r="V1619" s="346" t="n">
        <v>115.3790849673203</v>
      </c>
      <c r="W1619" s="348" t="n">
        <v>116.2301587301587</v>
      </c>
      <c r="X1619" s="347" t="n">
        <v>58.11</v>
      </c>
      <c r="Y1619" s="357" t="inlineStr"/>
      <c r="Z1619" s="365" t="inlineStr">
        <is>
          <t>2등급</t>
        </is>
      </c>
      <c r="AA1619" s="350" t="n">
        <v>98</v>
      </c>
      <c r="AB1619" s="349" t="inlineStr">
        <is>
          <t>만점</t>
        </is>
      </c>
      <c r="AC1619" s="350" t="n">
        <v>0</v>
      </c>
      <c r="AD1619" s="349" t="inlineStr">
        <is>
          <t>만점</t>
        </is>
      </c>
      <c r="AE1619" s="364" t="n">
        <v>0</v>
      </c>
      <c r="AF1619" s="366" t="n">
        <v>0</v>
      </c>
      <c r="AG1619" s="363" t="n">
        <v>0</v>
      </c>
      <c r="AH1619" s="635" t="inlineStr"/>
      <c r="AL1619" s="487" t="inlineStr">
        <is>
          <t>인천대 해양학과</t>
        </is>
      </c>
      <c r="AM1619" s="477" t="inlineStr">
        <is>
          <t>자연</t>
        </is>
      </c>
      <c r="AN1619" s="637" t="n">
        <v>100</v>
      </c>
      <c r="AO1619" s="478" t="n">
        <v>-1570</v>
      </c>
      <c r="AP1619" s="463" t="n">
        <v>-1570</v>
      </c>
      <c r="AQ1619" s="479" t="n">
        <v>0</v>
      </c>
      <c r="AR1619" s="476" t="inlineStr">
        <is>
          <t>23.24 → 21.79</t>
        </is>
      </c>
      <c r="BA1619" s="313" t="inlineStr">
        <is>
          <t>통합인문722</t>
        </is>
      </c>
    </row>
    <row r="1620" ht="16.5" customHeight="1" s="671">
      <c r="B1620" s="367" t="inlineStr">
        <is>
          <t>23.31</t>
        </is>
      </c>
      <c r="C1620" s="351" t="inlineStr">
        <is>
          <t>50,583</t>
        </is>
      </c>
      <c r="D1620" s="727" t="n">
        <v>-1570</v>
      </c>
      <c r="E1620" s="352" t="inlineStr"/>
      <c r="F1620" s="341" t="n">
        <v>74.39</v>
      </c>
      <c r="G1620" s="355" t="inlineStr">
        <is>
          <t>347.74</t>
        </is>
      </c>
      <c r="H1620" s="356" t="inlineStr">
        <is>
          <t>353.36</t>
        </is>
      </c>
      <c r="I1620" s="354" t="inlineStr">
        <is>
          <t>충북대</t>
        </is>
      </c>
      <c r="J1620" s="340" t="inlineStr">
        <is>
          <t>신소재공학과</t>
        </is>
      </c>
      <c r="K1620" s="339" t="inlineStr">
        <is>
          <t>자연</t>
        </is>
      </c>
      <c r="L1620" s="357" t="n">
        <v>7</v>
      </c>
      <c r="M1620" s="358" t="inlineStr">
        <is>
          <t xml:space="preserve">968.98 / </t>
        </is>
      </c>
      <c r="N1620" s="359" t="n">
        <v>200</v>
      </c>
      <c r="O1620" s="360" t="inlineStr">
        <is>
          <t>표점/만점</t>
        </is>
      </c>
      <c r="P1620" s="343" t="inlineStr">
        <is>
          <t>표점/만점</t>
        </is>
      </c>
      <c r="Q1620" s="342" t="inlineStr">
        <is>
          <t>2과목</t>
        </is>
      </c>
      <c r="R1620" s="344" t="n">
        <v>20</v>
      </c>
      <c r="S1620" s="345" t="n">
        <v>30</v>
      </c>
      <c r="T1620" s="362" t="n">
        <v>30</v>
      </c>
      <c r="U1620" s="361" t="n">
        <v>74.39</v>
      </c>
      <c r="V1620" s="346" t="n">
        <v>115.3448618532997</v>
      </c>
      <c r="W1620" s="348" t="n">
        <v>116.209380410932</v>
      </c>
      <c r="X1620" s="347" t="inlineStr">
        <is>
          <t>58.37/67.91</t>
        </is>
      </c>
      <c r="Y1620" s="357" t="inlineStr"/>
      <c r="Z1620" s="365" t="inlineStr">
        <is>
          <t>3등급</t>
        </is>
      </c>
      <c r="AA1620" s="350" t="n">
        <v>36</v>
      </c>
      <c r="AB1620" s="349" t="inlineStr">
        <is>
          <t>만점</t>
        </is>
      </c>
      <c r="AC1620" s="350" t="n">
        <v>0</v>
      </c>
      <c r="AD1620" s="349" t="inlineStr">
        <is>
          <t>만점</t>
        </is>
      </c>
      <c r="AE1620" s="364" t="n">
        <v>0</v>
      </c>
      <c r="AF1620" s="366" t="n">
        <v>0</v>
      </c>
      <c r="AG1620" s="363" t="n">
        <v>0</v>
      </c>
      <c r="AH1620" s="635" t="inlineStr"/>
      <c r="AL1620" s="487" t="inlineStr">
        <is>
          <t>충북대 신소재공학과</t>
        </is>
      </c>
      <c r="AM1620" s="477" t="inlineStr">
        <is>
          <t>자연</t>
        </is>
      </c>
      <c r="AN1620" s="637" t="n">
        <v>100</v>
      </c>
      <c r="AO1620" s="478" t="n">
        <v>-1570</v>
      </c>
      <c r="AP1620" s="463" t="n">
        <v>-1570</v>
      </c>
      <c r="AQ1620" s="479" t="n">
        <v>0</v>
      </c>
      <c r="AR1620" s="476" t="inlineStr">
        <is>
          <t>23.32 → 21.87</t>
        </is>
      </c>
      <c r="BA1620" s="313" t="inlineStr">
        <is>
          <t>통합인문723</t>
        </is>
      </c>
    </row>
    <row r="1621" ht="16.5" customHeight="1" s="671">
      <c r="B1621" s="367" t="inlineStr">
        <is>
          <t>23.30</t>
        </is>
      </c>
      <c r="C1621" s="351" t="inlineStr">
        <is>
          <t>50,561</t>
        </is>
      </c>
      <c r="D1621" s="727" t="n">
        <v>-1570</v>
      </c>
      <c r="E1621" s="352" t="inlineStr"/>
      <c r="F1621" s="341" t="n">
        <v>74.39</v>
      </c>
      <c r="G1621" s="355" t="inlineStr">
        <is>
          <t>347.75</t>
        </is>
      </c>
      <c r="H1621" s="356" t="inlineStr">
        <is>
          <t>353.38</t>
        </is>
      </c>
      <c r="I1621" s="354" t="inlineStr">
        <is>
          <t>인천대</t>
        </is>
      </c>
      <c r="J1621" s="340" t="inlineStr">
        <is>
          <t>건설환경공학전공</t>
        </is>
      </c>
      <c r="K1621" s="339" t="inlineStr">
        <is>
          <t>자연</t>
        </is>
      </c>
      <c r="L1621" s="357" t="n">
        <v>15</v>
      </c>
      <c r="M1621" s="358" t="inlineStr">
        <is>
          <t xml:space="preserve">767.5 / </t>
        </is>
      </c>
      <c r="N1621" s="359" t="n">
        <v>1000</v>
      </c>
      <c r="O1621" s="360" t="inlineStr">
        <is>
          <t>백분위</t>
        </is>
      </c>
      <c r="P1621" s="343" t="inlineStr">
        <is>
          <t>백분위</t>
        </is>
      </c>
      <c r="Q1621" s="342" t="inlineStr">
        <is>
          <t>2과목</t>
        </is>
      </c>
      <c r="R1621" s="344" t="n">
        <v>25</v>
      </c>
      <c r="S1621" s="345" t="n">
        <v>35</v>
      </c>
      <c r="T1621" s="362" t="n">
        <v>30</v>
      </c>
      <c r="U1621" s="361" t="n">
        <v>74.39</v>
      </c>
      <c r="V1621" s="346" t="n">
        <v>115.3464052287582</v>
      </c>
      <c r="W1621" s="348" t="n">
        <v>116.2103174603175</v>
      </c>
      <c r="X1621" s="347" t="n">
        <v>58.1</v>
      </c>
      <c r="Y1621" s="357" t="inlineStr"/>
      <c r="Z1621" s="365" t="inlineStr">
        <is>
          <t>2등급</t>
        </is>
      </c>
      <c r="AA1621" s="350" t="n">
        <v>98</v>
      </c>
      <c r="AB1621" s="349" t="inlineStr">
        <is>
          <t>만점</t>
        </is>
      </c>
      <c r="AC1621" s="350" t="n">
        <v>0</v>
      </c>
      <c r="AD1621" s="349" t="inlineStr">
        <is>
          <t>만점</t>
        </is>
      </c>
      <c r="AE1621" s="364" t="n">
        <v>0</v>
      </c>
      <c r="AF1621" s="366" t="n">
        <v>0</v>
      </c>
      <c r="AG1621" s="363" t="n">
        <v>0</v>
      </c>
      <c r="AH1621" s="635" t="inlineStr"/>
      <c r="AL1621" s="487" t="inlineStr">
        <is>
          <t>인천대 건설환경공학전공</t>
        </is>
      </c>
      <c r="AM1621" s="477" t="inlineStr">
        <is>
          <t>자연</t>
        </is>
      </c>
      <c r="AN1621" s="637" t="n">
        <v>100</v>
      </c>
      <c r="AO1621" s="478" t="n">
        <v>-1570</v>
      </c>
      <c r="AP1621" s="463" t="n">
        <v>-1570</v>
      </c>
      <c r="AQ1621" s="479" t="n">
        <v>0</v>
      </c>
      <c r="AR1621" s="476" t="inlineStr">
        <is>
          <t>23.31 → 21.86</t>
        </is>
      </c>
      <c r="BA1621" s="313" t="inlineStr">
        <is>
          <t>자연885</t>
        </is>
      </c>
    </row>
    <row r="1622" ht="16.5" customHeight="1" s="671">
      <c r="B1622" s="367" t="inlineStr">
        <is>
          <t>23.32</t>
        </is>
      </c>
      <c r="C1622" s="351" t="inlineStr">
        <is>
          <t>50,604</t>
        </is>
      </c>
      <c r="D1622" s="727" t="n">
        <v>-1570</v>
      </c>
      <c r="E1622" s="352" t="inlineStr">
        <is>
          <t>347.73</t>
        </is>
      </c>
      <c r="F1622" s="341" t="n">
        <v>74.38</v>
      </c>
      <c r="G1622" s="355" t="inlineStr">
        <is>
          <t>347.91</t>
        </is>
      </c>
      <c r="H1622" s="356" t="inlineStr">
        <is>
          <t>353.30</t>
        </is>
      </c>
      <c r="I1622" s="354" t="inlineStr">
        <is>
          <t>경기대</t>
        </is>
      </c>
      <c r="J1622" s="340" t="inlineStr">
        <is>
          <t>영어영문학과</t>
        </is>
      </c>
      <c r="K1622" s="339" t="inlineStr">
        <is>
          <t>통합</t>
        </is>
      </c>
      <c r="L1622" s="357" t="n">
        <v>21</v>
      </c>
      <c r="M1622" s="358" t="inlineStr">
        <is>
          <t xml:space="preserve">79.1 / </t>
        </is>
      </c>
      <c r="N1622" s="359" t="n">
        <v>100</v>
      </c>
      <c r="O1622" s="360" t="inlineStr">
        <is>
          <t>백분위</t>
        </is>
      </c>
      <c r="P1622" s="343" t="inlineStr">
        <is>
          <t>백분위</t>
        </is>
      </c>
      <c r="Q1622" s="342" t="inlineStr">
        <is>
          <t>1과목</t>
        </is>
      </c>
      <c r="R1622" s="344" t="n">
        <v>35</v>
      </c>
      <c r="S1622" s="345" t="n">
        <v>30</v>
      </c>
      <c r="T1622" s="362" t="n">
        <v>15</v>
      </c>
      <c r="U1622" s="361" t="n">
        <v>74.38</v>
      </c>
      <c r="V1622" s="346" t="n">
        <v>115.3382352941177</v>
      </c>
      <c r="W1622" s="348" t="n">
        <v>116.2053571428572</v>
      </c>
      <c r="X1622" s="347" t="n">
        <v>58.18</v>
      </c>
      <c r="Y1622" s="357" t="inlineStr"/>
      <c r="Z1622" s="365" t="inlineStr">
        <is>
          <t>2등급</t>
        </is>
      </c>
      <c r="AA1622" s="350" t="n">
        <v>19.6</v>
      </c>
      <c r="AB1622" s="349" t="inlineStr">
        <is>
          <t>만점</t>
        </is>
      </c>
      <c r="AC1622" s="350" t="n">
        <v>0</v>
      </c>
      <c r="AD1622" s="349" t="inlineStr">
        <is>
          <t>만점</t>
        </is>
      </c>
      <c r="AE1622" s="364" t="n">
        <v>0</v>
      </c>
      <c r="AF1622" s="366" t="n">
        <v>0</v>
      </c>
      <c r="AG1622" s="363" t="n">
        <v>0</v>
      </c>
      <c r="AH1622" s="635" t="inlineStr"/>
      <c r="AL1622" s="487" t="inlineStr">
        <is>
          <t>경기대 영어영문학과</t>
        </is>
      </c>
      <c r="AM1622" s="477" t="inlineStr">
        <is>
          <t>통합</t>
        </is>
      </c>
      <c r="AN1622" s="637" t="n">
        <v>100</v>
      </c>
      <c r="AO1622" s="478" t="n">
        <v>-1570</v>
      </c>
      <c r="AP1622" s="463" t="n">
        <v>-688</v>
      </c>
      <c r="AQ1622" s="479" t="n">
        <v>-882</v>
      </c>
      <c r="AR1622" s="476" t="inlineStr">
        <is>
          <t>23.33 → 22.29</t>
        </is>
      </c>
      <c r="BA1622" s="313" t="inlineStr">
        <is>
          <t>자연886</t>
        </is>
      </c>
    </row>
    <row r="1623" ht="16.5" customHeight="1" s="671">
      <c r="B1623" s="367" t="inlineStr">
        <is>
          <t>23.35</t>
        </is>
      </c>
      <c r="C1623" s="351" t="inlineStr">
        <is>
          <t>50,670</t>
        </is>
      </c>
      <c r="D1623" s="727" t="n">
        <v>-1570</v>
      </c>
      <c r="E1623" s="352" t="inlineStr">
        <is>
          <t>347.84</t>
        </is>
      </c>
      <c r="F1623" s="341" t="n">
        <v>74.34999999999999</v>
      </c>
      <c r="G1623" s="355" t="inlineStr">
        <is>
          <t>347.87</t>
        </is>
      </c>
      <c r="H1623" s="356" t="inlineStr">
        <is>
          <t>353.27</t>
        </is>
      </c>
      <c r="I1623" s="354" t="inlineStr">
        <is>
          <t>한국외국어대</t>
        </is>
      </c>
      <c r="J1623" s="340" t="inlineStr">
        <is>
          <t>아프리카학부</t>
        </is>
      </c>
      <c r="K1623" s="339" t="inlineStr">
        <is>
          <t>통합</t>
        </is>
      </c>
      <c r="L1623" s="357" t="n">
        <v>15</v>
      </c>
      <c r="M1623" s="358" t="inlineStr">
        <is>
          <t xml:space="preserve">616.4 / </t>
        </is>
      </c>
      <c r="N1623" s="359" t="n">
        <v>700</v>
      </c>
      <c r="O1623" s="360" t="inlineStr">
        <is>
          <t>표점/만점</t>
        </is>
      </c>
      <c r="P1623" s="343" t="inlineStr">
        <is>
          <t>변표/만점</t>
        </is>
      </c>
      <c r="Q1623" s="342" t="inlineStr">
        <is>
          <t>2과목</t>
        </is>
      </c>
      <c r="R1623" s="344" t="n">
        <v>30</v>
      </c>
      <c r="S1623" s="345" t="n">
        <v>30</v>
      </c>
      <c r="T1623" s="362" t="n">
        <v>20</v>
      </c>
      <c r="U1623" s="361" t="n">
        <v>74.34999999999999</v>
      </c>
      <c r="V1623" s="346" t="n">
        <v>115.3240315172057</v>
      </c>
      <c r="W1623" s="348" t="n">
        <v>116.1967334211606</v>
      </c>
      <c r="X1623" s="347" t="n">
        <v>58.17</v>
      </c>
      <c r="Y1623" s="357" t="n">
        <v>59.94</v>
      </c>
      <c r="Z1623" s="365" t="inlineStr">
        <is>
          <t>2등급</t>
        </is>
      </c>
      <c r="AA1623" s="350" t="n">
        <v>138</v>
      </c>
      <c r="AB1623" s="349" t="inlineStr">
        <is>
          <t>만점</t>
        </is>
      </c>
      <c r="AC1623" s="350" t="n">
        <v>10</v>
      </c>
      <c r="AD1623" s="349" t="inlineStr">
        <is>
          <t>만점</t>
        </is>
      </c>
      <c r="AE1623" s="364" t="n">
        <v>0</v>
      </c>
      <c r="AF1623" s="366" t="n">
        <v>0</v>
      </c>
      <c r="AG1623" s="363" t="n">
        <v>0</v>
      </c>
      <c r="AH1623" s="635" t="inlineStr"/>
      <c r="AL1623" s="487" t="inlineStr">
        <is>
          <t>한국외국어대 아프리카학부</t>
        </is>
      </c>
      <c r="AM1623" s="477" t="inlineStr">
        <is>
          <t>통합</t>
        </is>
      </c>
      <c r="AN1623" s="637" t="n">
        <v>100</v>
      </c>
      <c r="AO1623" s="478" t="n">
        <v>-1570</v>
      </c>
      <c r="AP1623" s="463" t="n">
        <v>-688</v>
      </c>
      <c r="AQ1623" s="479" t="n">
        <v>-882</v>
      </c>
      <c r="AR1623" s="476" t="inlineStr">
        <is>
          <t>23.36 → 22.31</t>
        </is>
      </c>
      <c r="BA1623" s="313" t="inlineStr">
        <is>
          <t>통합인문724</t>
        </is>
      </c>
    </row>
    <row r="1624" ht="16.5" customHeight="1" s="671">
      <c r="B1624" s="367" t="inlineStr">
        <is>
          <t>23.23</t>
        </is>
      </c>
      <c r="C1624" s="351" t="inlineStr">
        <is>
          <t>50,409</t>
        </is>
      </c>
      <c r="D1624" s="727" t="n">
        <v>-1570</v>
      </c>
      <c r="E1624" s="352" t="inlineStr">
        <is>
          <t>347.69</t>
        </is>
      </c>
      <c r="F1624" s="341" t="n">
        <v>74.31999999999999</v>
      </c>
      <c r="G1624" s="355" t="inlineStr">
        <is>
          <t>347.83</t>
        </is>
      </c>
      <c r="H1624" s="356" t="inlineStr">
        <is>
          <t>353.24</t>
        </is>
      </c>
      <c r="I1624" s="354" t="inlineStr">
        <is>
          <t>충북대</t>
        </is>
      </c>
      <c r="J1624" s="340" t="inlineStr">
        <is>
          <t>농업경제학과</t>
        </is>
      </c>
      <c r="K1624" s="339" t="inlineStr">
        <is>
          <t>통합</t>
        </is>
      </c>
      <c r="L1624" s="357" t="n">
        <v>6</v>
      </c>
      <c r="M1624" s="358" t="inlineStr">
        <is>
          <t xml:space="preserve">968.29 / </t>
        </is>
      </c>
      <c r="N1624" s="359" t="n">
        <v>200</v>
      </c>
      <c r="O1624" s="360" t="inlineStr">
        <is>
          <t>표점/만점</t>
        </is>
      </c>
      <c r="P1624" s="343" t="inlineStr">
        <is>
          <t>표점/만점</t>
        </is>
      </c>
      <c r="Q1624" s="342" t="inlineStr">
        <is>
          <t>2과목</t>
        </is>
      </c>
      <c r="R1624" s="344" t="n">
        <v>30</v>
      </c>
      <c r="S1624" s="345" t="n">
        <v>20</v>
      </c>
      <c r="T1624" s="362" t="n">
        <v>30</v>
      </c>
      <c r="U1624" s="361" t="n">
        <v>74.31999999999999</v>
      </c>
      <c r="V1624" s="346" t="n">
        <v>115.308774211467</v>
      </c>
      <c r="W1624" s="348" t="n">
        <v>116.1874700569621</v>
      </c>
      <c r="X1624" s="347" t="inlineStr">
        <is>
          <t>58.46/68.82</t>
        </is>
      </c>
      <c r="Y1624" s="357" t="inlineStr"/>
      <c r="Z1624" s="365" t="inlineStr">
        <is>
          <t>3등급</t>
        </is>
      </c>
      <c r="AA1624" s="350" t="n">
        <v>36</v>
      </c>
      <c r="AB1624" s="349" t="inlineStr">
        <is>
          <t>만점</t>
        </is>
      </c>
      <c r="AC1624" s="350" t="n">
        <v>0</v>
      </c>
      <c r="AD1624" s="349" t="inlineStr">
        <is>
          <t>만점</t>
        </is>
      </c>
      <c r="AE1624" s="364" t="n">
        <v>0</v>
      </c>
      <c r="AF1624" s="366" t="n">
        <v>0</v>
      </c>
      <c r="AG1624" s="363" t="n">
        <v>0</v>
      </c>
      <c r="AH1624" s="635" t="inlineStr"/>
      <c r="AL1624" s="487" t="inlineStr">
        <is>
          <t>충북대 농업경제학과</t>
        </is>
      </c>
      <c r="AM1624" s="477" t="inlineStr">
        <is>
          <t>통합</t>
        </is>
      </c>
      <c r="AN1624" s="637" t="n">
        <v>100</v>
      </c>
      <c r="AO1624" s="478" t="n">
        <v>-1570</v>
      </c>
      <c r="AP1624" s="463" t="n">
        <v>-688</v>
      </c>
      <c r="AQ1624" s="479" t="n">
        <v>-882</v>
      </c>
      <c r="AR1624" s="476" t="inlineStr">
        <is>
          <t>23.39 → 22.34</t>
        </is>
      </c>
      <c r="BA1624" s="313" t="inlineStr">
        <is>
          <t>자연887</t>
        </is>
      </c>
    </row>
    <row r="1625" ht="16.5" customHeight="1" s="671">
      <c r="B1625" s="367" t="inlineStr">
        <is>
          <t>23.40</t>
        </is>
      </c>
      <c r="C1625" s="351" t="inlineStr">
        <is>
          <t>50,778</t>
        </is>
      </c>
      <c r="D1625" s="727" t="n">
        <v>-1570</v>
      </c>
      <c r="E1625" s="352" t="inlineStr">
        <is>
          <t>347.64</t>
        </is>
      </c>
      <c r="F1625" s="341" t="n">
        <v>74.31</v>
      </c>
      <c r="G1625" s="355" t="inlineStr">
        <is>
          <t>347.81</t>
        </is>
      </c>
      <c r="H1625" s="356" t="inlineStr">
        <is>
          <t>353.23</t>
        </is>
      </c>
      <c r="I1625" s="354" t="inlineStr">
        <is>
          <t>경기대</t>
        </is>
      </c>
      <c r="J1625" s="340" t="inlineStr">
        <is>
          <t>무역학과</t>
        </is>
      </c>
      <c r="K1625" s="339" t="inlineStr">
        <is>
          <t>통합</t>
        </is>
      </c>
      <c r="L1625" s="357" t="n">
        <v>27</v>
      </c>
      <c r="M1625" s="358" t="inlineStr">
        <is>
          <t xml:space="preserve">79.05 / </t>
        </is>
      </c>
      <c r="N1625" s="359" t="n">
        <v>100</v>
      </c>
      <c r="O1625" s="360" t="inlineStr">
        <is>
          <t>백분위</t>
        </is>
      </c>
      <c r="P1625" s="343" t="inlineStr">
        <is>
          <t>백분위</t>
        </is>
      </c>
      <c r="Q1625" s="342" t="inlineStr">
        <is>
          <t>1과목</t>
        </is>
      </c>
      <c r="R1625" s="344" t="n">
        <v>35</v>
      </c>
      <c r="S1625" s="345" t="n">
        <v>30</v>
      </c>
      <c r="T1625" s="362" t="n">
        <v>15</v>
      </c>
      <c r="U1625" s="361" t="n">
        <v>74.31</v>
      </c>
      <c r="V1625" s="346" t="n">
        <v>115.3014705882353</v>
      </c>
      <c r="W1625" s="348" t="n">
        <v>116.1830357142857</v>
      </c>
      <c r="X1625" s="347" t="n">
        <v>58.16</v>
      </c>
      <c r="Y1625" s="357" t="inlineStr"/>
      <c r="Z1625" s="365" t="inlineStr">
        <is>
          <t>2등급</t>
        </is>
      </c>
      <c r="AA1625" s="350" t="n">
        <v>19.6</v>
      </c>
      <c r="AB1625" s="349" t="inlineStr">
        <is>
          <t>만점</t>
        </is>
      </c>
      <c r="AC1625" s="350" t="n">
        <v>0</v>
      </c>
      <c r="AD1625" s="349" t="inlineStr">
        <is>
          <t>만점</t>
        </is>
      </c>
      <c r="AE1625" s="364" t="n">
        <v>0</v>
      </c>
      <c r="AF1625" s="366" t="n">
        <v>0</v>
      </c>
      <c r="AG1625" s="363" t="n">
        <v>0</v>
      </c>
      <c r="AH1625" s="635" t="inlineStr"/>
      <c r="AL1625" s="487" t="inlineStr">
        <is>
          <t>경기대 무역학과</t>
        </is>
      </c>
      <c r="AM1625" s="477" t="inlineStr">
        <is>
          <t>통합</t>
        </is>
      </c>
      <c r="AN1625" s="637" t="n">
        <v>100</v>
      </c>
      <c r="AO1625" s="478" t="n">
        <v>-1570</v>
      </c>
      <c r="AP1625" s="463" t="n">
        <v>-688</v>
      </c>
      <c r="AQ1625" s="479" t="n">
        <v>-882</v>
      </c>
      <c r="AR1625" s="476" t="inlineStr">
        <is>
          <t>23.40 → 22.36</t>
        </is>
      </c>
      <c r="BA1625" s="313" t="inlineStr">
        <is>
          <t>자연888</t>
        </is>
      </c>
    </row>
    <row r="1626" ht="16.5" customHeight="1" s="671">
      <c r="B1626" s="367" t="inlineStr">
        <is>
          <t>23.43</t>
        </is>
      </c>
      <c r="C1626" s="351" t="inlineStr">
        <is>
          <t>50,843</t>
        </is>
      </c>
      <c r="D1626" s="727" t="n">
        <v>-1570</v>
      </c>
      <c r="E1626" s="352" t="inlineStr"/>
      <c r="F1626" s="341" t="n">
        <v>74.28</v>
      </c>
      <c r="G1626" s="355" t="inlineStr">
        <is>
          <t>347.60</t>
        </is>
      </c>
      <c r="H1626" s="356" t="inlineStr">
        <is>
          <t>353.01</t>
        </is>
      </c>
      <c r="I1626" s="354" t="inlineStr">
        <is>
          <t>제주대</t>
        </is>
      </c>
      <c r="J1626" s="340" t="inlineStr">
        <is>
          <t>초등교육학부</t>
        </is>
      </c>
      <c r="K1626" s="339" t="inlineStr">
        <is>
          <t>통합</t>
        </is>
      </c>
      <c r="L1626" s="357" t="n">
        <v>56</v>
      </c>
      <c r="M1626" s="358" t="inlineStr">
        <is>
          <t xml:space="preserve">802.82 / </t>
        </is>
      </c>
      <c r="N1626" s="359" t="n">
        <v>1000</v>
      </c>
      <c r="O1626" s="360" t="inlineStr">
        <is>
          <t>백분위</t>
        </is>
      </c>
      <c r="P1626" s="343" t="inlineStr">
        <is>
          <t>백분위</t>
        </is>
      </c>
      <c r="Q1626" s="342" t="inlineStr">
        <is>
          <t>2과목</t>
        </is>
      </c>
      <c r="R1626" s="344" t="n">
        <v>30</v>
      </c>
      <c r="S1626" s="345" t="n">
        <v>20</v>
      </c>
      <c r="T1626" s="362" t="n">
        <v>30</v>
      </c>
      <c r="U1626" s="361" t="n">
        <v>74.28</v>
      </c>
      <c r="V1626" s="346" t="n">
        <v>115.2830659536542</v>
      </c>
      <c r="W1626" s="348" t="n">
        <v>116.1718614718615</v>
      </c>
      <c r="X1626" s="347" t="n">
        <v>58.07</v>
      </c>
      <c r="Y1626" s="357" t="inlineStr"/>
      <c r="Z1626" s="365" t="inlineStr">
        <is>
          <t>3등급</t>
        </is>
      </c>
      <c r="AA1626" s="350" t="n">
        <v>180</v>
      </c>
      <c r="AB1626" s="349" t="inlineStr">
        <is>
          <t>만점</t>
        </is>
      </c>
      <c r="AC1626" s="350" t="n">
        <v>10</v>
      </c>
      <c r="AD1626" s="349" t="inlineStr">
        <is>
          <t>만점</t>
        </is>
      </c>
      <c r="AE1626" s="364" t="n">
        <v>0</v>
      </c>
      <c r="AF1626" s="366" t="n">
        <v>18.57</v>
      </c>
      <c r="AG1626" s="363" t="n">
        <v>0</v>
      </c>
      <c r="AH1626" s="635" t="inlineStr">
        <is>
          <t xml:space="preserve"> 미/기/과탐(Ⅰ,Ⅱ)/과탐(Ⅱ,Ⅱ) 5%가산</t>
        </is>
      </c>
      <c r="AL1626" s="487" t="inlineStr">
        <is>
          <t>제주대 초등교육학부</t>
        </is>
      </c>
      <c r="AM1626" s="477" t="inlineStr">
        <is>
          <t>통합</t>
        </is>
      </c>
      <c r="AN1626" s="637" t="n">
        <v>100</v>
      </c>
      <c r="AO1626" s="478" t="n">
        <v>-1570</v>
      </c>
      <c r="AP1626" s="463" t="n">
        <v>-687</v>
      </c>
      <c r="AQ1626" s="479" t="n">
        <v>-883</v>
      </c>
      <c r="AR1626" s="476" t="inlineStr">
        <is>
          <t>23.57 → 22.53</t>
        </is>
      </c>
      <c r="BA1626" s="313" t="inlineStr">
        <is>
          <t>자연889</t>
        </is>
      </c>
    </row>
    <row r="1627" ht="16.5" customHeight="1" s="671">
      <c r="B1627" s="367" t="inlineStr">
        <is>
          <t>23.35</t>
        </is>
      </c>
      <c r="C1627" s="351" t="inlineStr">
        <is>
          <t>50,670</t>
        </is>
      </c>
      <c r="D1627" s="727" t="n">
        <v>-1570</v>
      </c>
      <c r="E1627" s="352" t="inlineStr">
        <is>
          <t>347.71</t>
        </is>
      </c>
      <c r="F1627" s="341" t="n">
        <v>74.25</v>
      </c>
      <c r="G1627" s="355" t="inlineStr">
        <is>
          <t>347.70</t>
        </is>
      </c>
      <c r="H1627" s="356" t="inlineStr">
        <is>
          <t>353.12</t>
        </is>
      </c>
      <c r="I1627" s="354" t="inlineStr">
        <is>
          <t>충북대</t>
        </is>
      </c>
      <c r="J1627" s="340" t="inlineStr">
        <is>
          <t>국어국문학과</t>
        </is>
      </c>
      <c r="K1627" s="339" t="inlineStr">
        <is>
          <t>통합</t>
        </is>
      </c>
      <c r="L1627" s="357" t="n">
        <v>7</v>
      </c>
      <c r="M1627" s="358" t="inlineStr">
        <is>
          <t xml:space="preserve">968.24 / </t>
        </is>
      </c>
      <c r="N1627" s="359" t="n">
        <v>200</v>
      </c>
      <c r="O1627" s="360" t="inlineStr">
        <is>
          <t>표점/만점</t>
        </is>
      </c>
      <c r="P1627" s="343" t="inlineStr">
        <is>
          <t>표점/만점</t>
        </is>
      </c>
      <c r="Q1627" s="342" t="inlineStr">
        <is>
          <t>2과목</t>
        </is>
      </c>
      <c r="R1627" s="344" t="n">
        <v>30</v>
      </c>
      <c r="S1627" s="345" t="n">
        <v>20</v>
      </c>
      <c r="T1627" s="362" t="n">
        <v>30</v>
      </c>
      <c r="U1627" s="361" t="n">
        <v>74.25</v>
      </c>
      <c r="V1627" s="346" t="n">
        <v>115.2636107217842</v>
      </c>
      <c r="W1627" s="348" t="n">
        <v>116.1600493667976</v>
      </c>
      <c r="X1627" s="347" t="inlineStr">
        <is>
          <t>58.43/68.82</t>
        </is>
      </c>
      <c r="Y1627" s="357" t="inlineStr"/>
      <c r="Z1627" s="365" t="inlineStr">
        <is>
          <t>3등급</t>
        </is>
      </c>
      <c r="AA1627" s="350" t="n">
        <v>36</v>
      </c>
      <c r="AB1627" s="349" t="inlineStr">
        <is>
          <t>만점</t>
        </is>
      </c>
      <c r="AC1627" s="350" t="n">
        <v>0</v>
      </c>
      <c r="AD1627" s="349" t="inlineStr">
        <is>
          <t>만점</t>
        </is>
      </c>
      <c r="AE1627" s="364" t="n">
        <v>0</v>
      </c>
      <c r="AF1627" s="366" t="n">
        <v>0</v>
      </c>
      <c r="AG1627" s="363" t="n">
        <v>0</v>
      </c>
      <c r="AH1627" s="635" t="inlineStr"/>
      <c r="AL1627" s="487" t="inlineStr">
        <is>
          <t>충북대 국어국문학과</t>
        </is>
      </c>
      <c r="AM1627" s="477" t="inlineStr">
        <is>
          <t>통합</t>
        </is>
      </c>
      <c r="AN1627" s="637" t="n">
        <v>100</v>
      </c>
      <c r="AO1627" s="478" t="n">
        <v>-1570</v>
      </c>
      <c r="AP1627" s="463" t="n">
        <v>-687</v>
      </c>
      <c r="AQ1627" s="479" t="n">
        <v>-883</v>
      </c>
      <c r="AR1627" s="476" t="inlineStr">
        <is>
          <t>23.49 → 22.45</t>
        </is>
      </c>
      <c r="BA1627" s="313" t="inlineStr">
        <is>
          <t>자연890</t>
        </is>
      </c>
    </row>
    <row r="1628" ht="16.5" customHeight="1" s="671">
      <c r="B1628" s="367" t="inlineStr">
        <is>
          <t>23.48</t>
        </is>
      </c>
      <c r="C1628" s="351" t="inlineStr">
        <is>
          <t>50,952</t>
        </is>
      </c>
      <c r="D1628" s="727" t="n">
        <v>-1570</v>
      </c>
      <c r="E1628" s="352" t="inlineStr">
        <is>
          <t>347.66</t>
        </is>
      </c>
      <c r="F1628" s="341" t="n">
        <v>74.25</v>
      </c>
      <c r="G1628" s="355" t="inlineStr">
        <is>
          <t>347.71</t>
        </is>
      </c>
      <c r="H1628" s="356" t="inlineStr">
        <is>
          <t>353.13</t>
        </is>
      </c>
      <c r="I1628" s="354" t="inlineStr">
        <is>
          <t>경기대</t>
        </is>
      </c>
      <c r="J1628" s="340" t="inlineStr">
        <is>
          <t>문헌정보학과</t>
        </is>
      </c>
      <c r="K1628" s="339" t="inlineStr">
        <is>
          <t>통합</t>
        </is>
      </c>
      <c r="L1628" s="357" t="n">
        <v>5</v>
      </c>
      <c r="M1628" s="358" t="inlineStr">
        <is>
          <t xml:space="preserve">79 / </t>
        </is>
      </c>
      <c r="N1628" s="359" t="n">
        <v>100</v>
      </c>
      <c r="O1628" s="360" t="inlineStr">
        <is>
          <t>백분위</t>
        </is>
      </c>
      <c r="P1628" s="343" t="inlineStr">
        <is>
          <t>백분위</t>
        </is>
      </c>
      <c r="Q1628" s="342" t="inlineStr">
        <is>
          <t>1과목</t>
        </is>
      </c>
      <c r="R1628" s="344" t="n">
        <v>35</v>
      </c>
      <c r="S1628" s="345" t="n">
        <v>30</v>
      </c>
      <c r="T1628" s="362" t="n">
        <v>15</v>
      </c>
      <c r="U1628" s="361" t="n">
        <v>74.25</v>
      </c>
      <c r="V1628" s="346" t="n">
        <v>115.2647058823529</v>
      </c>
      <c r="W1628" s="348" t="n">
        <v>116.1607142857143</v>
      </c>
      <c r="X1628" s="347" t="n">
        <v>58.14</v>
      </c>
      <c r="Y1628" s="357" t="inlineStr"/>
      <c r="Z1628" s="365" t="inlineStr">
        <is>
          <t>2등급</t>
        </is>
      </c>
      <c r="AA1628" s="350" t="n">
        <v>19.6</v>
      </c>
      <c r="AB1628" s="349" t="inlineStr">
        <is>
          <t>만점</t>
        </is>
      </c>
      <c r="AC1628" s="350" t="n">
        <v>0</v>
      </c>
      <c r="AD1628" s="349" t="inlineStr">
        <is>
          <t>만점</t>
        </is>
      </c>
      <c r="AE1628" s="364" t="n">
        <v>0</v>
      </c>
      <c r="AF1628" s="366" t="n">
        <v>0</v>
      </c>
      <c r="AG1628" s="363" t="n">
        <v>0</v>
      </c>
      <c r="AH1628" s="635" t="inlineStr"/>
      <c r="AL1628" s="487" t="inlineStr">
        <is>
          <t>경기대 문헌정보학과</t>
        </is>
      </c>
      <c r="AM1628" s="477" t="inlineStr">
        <is>
          <t>통합</t>
        </is>
      </c>
      <c r="AN1628" s="637" t="n">
        <v>100</v>
      </c>
      <c r="AO1628" s="478" t="n">
        <v>-1570</v>
      </c>
      <c r="AP1628" s="463" t="n">
        <v>-687</v>
      </c>
      <c r="AQ1628" s="479" t="n">
        <v>-883</v>
      </c>
      <c r="AR1628" s="476" t="inlineStr">
        <is>
          <t>23.48 → 22.44</t>
        </is>
      </c>
      <c r="BA1628" s="313" t="inlineStr">
        <is>
          <t>자연891</t>
        </is>
      </c>
    </row>
    <row r="1629" ht="16.5" customHeight="1" s="671">
      <c r="B1629" s="367" t="inlineStr">
        <is>
          <t>23.47</t>
        </is>
      </c>
      <c r="C1629" s="351" t="inlineStr">
        <is>
          <t>50,930</t>
        </is>
      </c>
      <c r="D1629" s="727" t="n">
        <v>-1570</v>
      </c>
      <c r="E1629" s="352" t="inlineStr">
        <is>
          <t>347.55</t>
        </is>
      </c>
      <c r="F1629" s="341" t="n">
        <v>74.25</v>
      </c>
      <c r="G1629" s="355" t="inlineStr">
        <is>
          <t>347.56</t>
        </is>
      </c>
      <c r="H1629" s="356" t="inlineStr">
        <is>
          <t>353.15</t>
        </is>
      </c>
      <c r="I1629" s="354" t="inlineStr">
        <is>
          <t>중앙대</t>
        </is>
      </c>
      <c r="J1629" s="340" t="inlineStr">
        <is>
          <t>식품공학부(식품공학)</t>
        </is>
      </c>
      <c r="K1629" s="339" t="inlineStr">
        <is>
          <t>자연</t>
        </is>
      </c>
      <c r="L1629" s="357" t="n">
        <v>35</v>
      </c>
      <c r="M1629" s="358" t="inlineStr">
        <is>
          <t xml:space="preserve">707.5 / </t>
        </is>
      </c>
      <c r="N1629" s="359" t="n">
        <v>1000</v>
      </c>
      <c r="O1629" s="360" t="inlineStr">
        <is>
          <t>표점</t>
        </is>
      </c>
      <c r="P1629" s="343" t="inlineStr">
        <is>
          <t>변표</t>
        </is>
      </c>
      <c r="Q1629" s="342" t="inlineStr">
        <is>
          <t>2과목</t>
        </is>
      </c>
      <c r="R1629" s="344" t="n">
        <v>30</v>
      </c>
      <c r="S1629" s="345" t="n">
        <v>35</v>
      </c>
      <c r="T1629" s="362" t="n">
        <v>35</v>
      </c>
      <c r="U1629" s="361" t="n">
        <v>74.25</v>
      </c>
      <c r="V1629" s="346" t="n">
        <v>115.2675976061556</v>
      </c>
      <c r="W1629" s="348" t="n">
        <v>116.1624699751659</v>
      </c>
      <c r="X1629" s="347" t="n">
        <v>58.06</v>
      </c>
      <c r="Y1629" s="357" t="n">
        <v>60.22</v>
      </c>
      <c r="Z1629" s="365" t="inlineStr">
        <is>
          <t>1등급</t>
        </is>
      </c>
      <c r="AA1629" s="350" t="n">
        <v>100</v>
      </c>
      <c r="AB1629" s="349" t="inlineStr">
        <is>
          <t>만점</t>
        </is>
      </c>
      <c r="AC1629" s="350" t="n">
        <v>10</v>
      </c>
      <c r="AD1629" s="349" t="inlineStr">
        <is>
          <t>만점</t>
        </is>
      </c>
      <c r="AE1629" s="364" t="n">
        <v>0</v>
      </c>
      <c r="AF1629" s="366" t="n">
        <v>10.539</v>
      </c>
      <c r="AG1629" s="363" t="n">
        <v>0</v>
      </c>
      <c r="AH1629" s="635" t="inlineStr">
        <is>
          <t xml:space="preserve"> 과탐5%가산</t>
        </is>
      </c>
      <c r="AL1629" s="487" t="inlineStr">
        <is>
          <t>중앙대 식품공학부(식품공학)</t>
        </is>
      </c>
      <c r="AM1629" s="477" t="inlineStr">
        <is>
          <t>자연</t>
        </is>
      </c>
      <c r="AN1629" s="637" t="n">
        <v>100</v>
      </c>
      <c r="AO1629" s="478" t="n">
        <v>-1570</v>
      </c>
      <c r="AP1629" s="463" t="n">
        <v>-1570</v>
      </c>
      <c r="AQ1629" s="479" t="n">
        <v>0</v>
      </c>
      <c r="AR1629" s="476" t="inlineStr">
        <is>
          <t>23.47 → 22.02</t>
        </is>
      </c>
      <c r="BA1629" s="313" t="inlineStr">
        <is>
          <t>통합인문725</t>
        </is>
      </c>
    </row>
    <row r="1630" ht="16.5" customHeight="1" s="671">
      <c r="B1630" s="367" t="inlineStr">
        <is>
          <t>23.37</t>
        </is>
      </c>
      <c r="C1630" s="351" t="inlineStr">
        <is>
          <t>50,713</t>
        </is>
      </c>
      <c r="D1630" s="727" t="n">
        <v>-1570</v>
      </c>
      <c r="E1630" s="352" t="inlineStr"/>
      <c r="F1630" s="341" t="n">
        <v>74.22</v>
      </c>
      <c r="G1630" s="355" t="inlineStr">
        <is>
          <t>347.67</t>
        </is>
      </c>
      <c r="H1630" s="356" t="inlineStr">
        <is>
          <t>353.09</t>
        </is>
      </c>
      <c r="I1630" s="354" t="inlineStr">
        <is>
          <t>충남대</t>
        </is>
      </c>
      <c r="J1630" s="340" t="inlineStr">
        <is>
          <t>리더십과조직과학전공</t>
        </is>
      </c>
      <c r="K1630" s="339" t="inlineStr">
        <is>
          <t>통합</t>
        </is>
      </c>
      <c r="L1630" s="357" t="n">
        <v>4</v>
      </c>
      <c r="M1630" s="358" t="inlineStr">
        <is>
          <t xml:space="preserve">171.67 / </t>
        </is>
      </c>
      <c r="N1630" s="359" t="n">
        <v>300</v>
      </c>
      <c r="O1630" s="360" t="inlineStr">
        <is>
          <t>표점</t>
        </is>
      </c>
      <c r="P1630" s="343" t="inlineStr">
        <is>
          <t>표점</t>
        </is>
      </c>
      <c r="Q1630" s="342" t="inlineStr">
        <is>
          <t>2과목</t>
        </is>
      </c>
      <c r="R1630" s="344" t="n">
        <v>45</v>
      </c>
      <c r="S1630" s="345" t="n">
        <v>25</v>
      </c>
      <c r="T1630" s="362" t="n">
        <v>30</v>
      </c>
      <c r="U1630" s="361" t="n">
        <v>74.22</v>
      </c>
      <c r="V1630" s="346" t="n">
        <v>115.2495487958347</v>
      </c>
      <c r="W1630" s="348" t="n">
        <v>116.1515117688997</v>
      </c>
      <c r="X1630" s="347" t="n">
        <v>58.13</v>
      </c>
      <c r="Y1630" s="357" t="inlineStr"/>
      <c r="Z1630" s="365" t="inlineStr">
        <is>
          <t>2등급</t>
        </is>
      </c>
      <c r="AA1630" s="350" t="n">
        <v>-2</v>
      </c>
      <c r="AB1630" s="349" t="inlineStr">
        <is>
          <t>만점</t>
        </is>
      </c>
      <c r="AC1630" s="350" t="n">
        <v>0</v>
      </c>
      <c r="AD1630" s="349" t="inlineStr">
        <is>
          <t>만점</t>
        </is>
      </c>
      <c r="AE1630" s="364" t="n">
        <v>0</v>
      </c>
      <c r="AF1630" s="366" t="n">
        <v>0</v>
      </c>
      <c r="AG1630" s="363" t="n">
        <v>0</v>
      </c>
      <c r="AH1630" s="635" t="inlineStr"/>
      <c r="AL1630" s="487" t="inlineStr">
        <is>
          <t>충남대 리더십과조직과학전공</t>
        </is>
      </c>
      <c r="AM1630" s="477" t="inlineStr">
        <is>
          <t>통합</t>
        </is>
      </c>
      <c r="AN1630" s="637" t="n">
        <v>100</v>
      </c>
      <c r="AO1630" s="478" t="n">
        <v>-1570</v>
      </c>
      <c r="AP1630" s="463" t="n">
        <v>-687</v>
      </c>
      <c r="AQ1630" s="479" t="n">
        <v>-883</v>
      </c>
      <c r="AR1630" s="476" t="inlineStr">
        <is>
          <t>23.51 → 22.47</t>
        </is>
      </c>
      <c r="BA1630" s="313" t="inlineStr">
        <is>
          <t>통합인문726</t>
        </is>
      </c>
    </row>
    <row r="1631" ht="16.5" customHeight="1" s="671">
      <c r="B1631" s="367" t="inlineStr">
        <is>
          <t>22.87</t>
        </is>
      </c>
      <c r="C1631" s="351" t="inlineStr">
        <is>
          <t>49,628</t>
        </is>
      </c>
      <c r="D1631" s="727" t="n">
        <v>-1570</v>
      </c>
      <c r="E1631" s="352" t="inlineStr">
        <is>
          <t>348.24</t>
        </is>
      </c>
      <c r="F1631" s="341" t="n">
        <v>74.2</v>
      </c>
      <c r="G1631" s="355" t="inlineStr">
        <is>
          <t>347.63</t>
        </is>
      </c>
      <c r="H1631" s="356" t="inlineStr">
        <is>
          <t>353.05</t>
        </is>
      </c>
      <c r="I1631" s="354" t="inlineStr">
        <is>
          <t>전북대</t>
        </is>
      </c>
      <c r="J1631" s="340" t="inlineStr">
        <is>
          <t>국어교육과</t>
        </is>
      </c>
      <c r="K1631" s="339" t="inlineStr">
        <is>
          <t>통합</t>
        </is>
      </c>
      <c r="L1631" s="357" t="n">
        <v>7</v>
      </c>
      <c r="M1631" s="358" t="inlineStr">
        <is>
          <t xml:space="preserve">319.08 / </t>
        </is>
      </c>
      <c r="N1631" s="359" t="n">
        <v>500</v>
      </c>
      <c r="O1631" s="360" t="inlineStr">
        <is>
          <t>표점</t>
        </is>
      </c>
      <c r="P1631" s="343" t="inlineStr">
        <is>
          <t>변표</t>
        </is>
      </c>
      <c r="Q1631" s="342" t="inlineStr">
        <is>
          <t>2과목</t>
        </is>
      </c>
      <c r="R1631" s="344" t="n">
        <v>40</v>
      </c>
      <c r="S1631" s="345" t="n">
        <v>30</v>
      </c>
      <c r="T1631" s="362" t="n">
        <v>30</v>
      </c>
      <c r="U1631" s="361" t="n">
        <v>74.2</v>
      </c>
      <c r="V1631" s="346" t="n">
        <v>115.2370930250945</v>
      </c>
      <c r="W1631" s="348" t="n">
        <v>116.1439493366645</v>
      </c>
      <c r="X1631" s="347" t="n">
        <v>58.12</v>
      </c>
      <c r="Y1631" s="357" t="n">
        <v>58.48999999999999</v>
      </c>
      <c r="Z1631" s="365" t="inlineStr">
        <is>
          <t>3등급</t>
        </is>
      </c>
      <c r="AA1631" s="350" t="n">
        <v>24</v>
      </c>
      <c r="AB1631" s="349" t="inlineStr">
        <is>
          <t>만점</t>
        </is>
      </c>
      <c r="AC1631" s="350" t="n">
        <v>5</v>
      </c>
      <c r="AD1631" s="349" t="inlineStr">
        <is>
          <t>만점</t>
        </is>
      </c>
      <c r="AE1631" s="364" t="n">
        <v>0</v>
      </c>
      <c r="AF1631" s="366" t="n">
        <v>0</v>
      </c>
      <c r="AG1631" s="363" t="n">
        <v>0</v>
      </c>
      <c r="AH1631" s="635" t="inlineStr"/>
      <c r="AL1631" s="487" t="inlineStr">
        <is>
          <t>전북대 국어교육과</t>
        </is>
      </c>
      <c r="AM1631" s="477" t="inlineStr">
        <is>
          <t>통합</t>
        </is>
      </c>
      <c r="AN1631" s="637" t="n">
        <v>100</v>
      </c>
      <c r="AO1631" s="478" t="n">
        <v>-1570</v>
      </c>
      <c r="AP1631" s="463" t="n">
        <v>-687</v>
      </c>
      <c r="AQ1631" s="479" t="n">
        <v>-883</v>
      </c>
      <c r="AR1631" s="476" t="inlineStr">
        <is>
          <t>23.54 → 22.50</t>
        </is>
      </c>
      <c r="BA1631" s="313" t="inlineStr">
        <is>
          <t>통합인문727</t>
        </is>
      </c>
    </row>
    <row r="1632" ht="16.5" customHeight="1" s="671">
      <c r="B1632" s="367" t="inlineStr">
        <is>
          <t>23.59</t>
        </is>
      </c>
      <c r="C1632" s="351" t="inlineStr">
        <is>
          <t>51,190</t>
        </is>
      </c>
      <c r="D1632" s="727" t="n">
        <v>-1570</v>
      </c>
      <c r="E1632" s="352" t="inlineStr">
        <is>
          <t>347.43</t>
        </is>
      </c>
      <c r="F1632" s="341" t="n">
        <v>74.08</v>
      </c>
      <c r="G1632" s="355" t="inlineStr">
        <is>
          <t>347.43</t>
        </is>
      </c>
      <c r="H1632" s="356" t="inlineStr">
        <is>
          <t>352.83</t>
        </is>
      </c>
      <c r="I1632" s="354" t="inlineStr">
        <is>
          <t>전남대</t>
        </is>
      </c>
      <c r="J1632" s="340" t="inlineStr">
        <is>
          <t>자율전공학부(4년)</t>
        </is>
      </c>
      <c r="K1632" s="339" t="inlineStr">
        <is>
          <t>통합</t>
        </is>
      </c>
      <c r="L1632" s="357" t="n">
        <v>18</v>
      </c>
      <c r="M1632" s="358" t="inlineStr">
        <is>
          <t xml:space="preserve">861.141 / </t>
        </is>
      </c>
      <c r="N1632" s="359" t="n">
        <v>800</v>
      </c>
      <c r="O1632" s="360" t="inlineStr">
        <is>
          <t>표점/만점</t>
        </is>
      </c>
      <c r="P1632" s="343" t="inlineStr">
        <is>
          <t>표점/만점</t>
        </is>
      </c>
      <c r="Q1632" s="342" t="inlineStr">
        <is>
          <t>2과목</t>
        </is>
      </c>
      <c r="R1632" s="344" t="n">
        <v>40</v>
      </c>
      <c r="S1632" s="345" t="n">
        <v>30</v>
      </c>
      <c r="T1632" s="362" t="n">
        <v>30</v>
      </c>
      <c r="U1632" s="361" t="n">
        <v>74.08</v>
      </c>
      <c r="V1632" s="346" t="n">
        <v>115.1637529870755</v>
      </c>
      <c r="W1632" s="348" t="n">
        <v>116.0994214564387</v>
      </c>
      <c r="X1632" s="347" t="inlineStr">
        <is>
          <t>58.4/68.82</t>
        </is>
      </c>
      <c r="Y1632" s="357" t="inlineStr"/>
      <c r="Z1632" s="365" t="inlineStr">
        <is>
          <t>2등급</t>
        </is>
      </c>
      <c r="AA1632" s="350" t="n">
        <v>190</v>
      </c>
      <c r="AB1632" s="349" t="inlineStr">
        <is>
          <t>만점</t>
        </is>
      </c>
      <c r="AC1632" s="350" t="n">
        <v>10</v>
      </c>
      <c r="AD1632" s="349" t="inlineStr">
        <is>
          <t>만점</t>
        </is>
      </c>
      <c r="AE1632" s="364" t="n">
        <v>0</v>
      </c>
      <c r="AF1632" s="366" t="n">
        <v>0</v>
      </c>
      <c r="AG1632" s="363" t="n">
        <v>0</v>
      </c>
      <c r="AH1632" s="635" t="inlineStr"/>
      <c r="AL1632" s="487" t="inlineStr">
        <is>
          <t>전남대 자율전공학부(4년)</t>
        </is>
      </c>
      <c r="AM1632" s="477" t="inlineStr">
        <is>
          <t>통합</t>
        </is>
      </c>
      <c r="AN1632" s="637" t="n">
        <v>100</v>
      </c>
      <c r="AO1632" s="478" t="n">
        <v>-1570</v>
      </c>
      <c r="AP1632" s="463" t="n">
        <v>-686</v>
      </c>
      <c r="AQ1632" s="479" t="n">
        <v>-884</v>
      </c>
      <c r="AR1632" s="476" t="inlineStr">
        <is>
          <t>23.70 → 22.66</t>
        </is>
      </c>
      <c r="BA1632" s="313" t="inlineStr">
        <is>
          <t>통합인문728</t>
        </is>
      </c>
    </row>
    <row r="1633" ht="16.5" customHeight="1" s="671">
      <c r="B1633" s="367" t="inlineStr">
        <is>
          <t>23.72</t>
        </is>
      </c>
      <c r="C1633" s="351" t="inlineStr">
        <is>
          <t>51,472</t>
        </is>
      </c>
      <c r="D1633" s="727" t="n">
        <v>-1570</v>
      </c>
      <c r="E1633" s="352" t="inlineStr">
        <is>
          <t>347.29</t>
        </is>
      </c>
      <c r="F1633" s="341" t="n">
        <v>74.06</v>
      </c>
      <c r="G1633" s="355" t="inlineStr">
        <is>
          <t>347.40</t>
        </is>
      </c>
      <c r="H1633" s="356" t="inlineStr">
        <is>
          <t>352.80</t>
        </is>
      </c>
      <c r="I1633" s="354" t="inlineStr">
        <is>
          <t>경기대</t>
        </is>
      </c>
      <c r="J1633" s="340" t="inlineStr">
        <is>
          <t>국어국문학과</t>
        </is>
      </c>
      <c r="K1633" s="339" t="inlineStr">
        <is>
          <t>통합</t>
        </is>
      </c>
      <c r="L1633" s="357" t="n">
        <v>16</v>
      </c>
      <c r="M1633" s="358" t="inlineStr">
        <is>
          <t xml:space="preserve">78.85 / </t>
        </is>
      </c>
      <c r="N1633" s="359" t="n">
        <v>100</v>
      </c>
      <c r="O1633" s="360" t="inlineStr">
        <is>
          <t>백분위</t>
        </is>
      </c>
      <c r="P1633" s="343" t="inlineStr">
        <is>
          <t>백분위</t>
        </is>
      </c>
      <c r="Q1633" s="342" t="inlineStr">
        <is>
          <t>1과목</t>
        </is>
      </c>
      <c r="R1633" s="344" t="n">
        <v>35</v>
      </c>
      <c r="S1633" s="345" t="n">
        <v>30</v>
      </c>
      <c r="T1633" s="362" t="n">
        <v>15</v>
      </c>
      <c r="U1633" s="361" t="n">
        <v>74.06</v>
      </c>
      <c r="V1633" s="346" t="n">
        <v>115.1544117647059</v>
      </c>
      <c r="W1633" s="348" t="n">
        <v>116.09375</v>
      </c>
      <c r="X1633" s="347" t="n">
        <v>58.08</v>
      </c>
      <c r="Y1633" s="357" t="inlineStr"/>
      <c r="Z1633" s="365" t="inlineStr">
        <is>
          <t>2등급</t>
        </is>
      </c>
      <c r="AA1633" s="350" t="n">
        <v>19.6</v>
      </c>
      <c r="AB1633" s="349" t="inlineStr">
        <is>
          <t>만점</t>
        </is>
      </c>
      <c r="AC1633" s="350" t="n">
        <v>0</v>
      </c>
      <c r="AD1633" s="349" t="inlineStr">
        <is>
          <t>만점</t>
        </is>
      </c>
      <c r="AE1633" s="364" t="n">
        <v>0</v>
      </c>
      <c r="AF1633" s="366" t="n">
        <v>0</v>
      </c>
      <c r="AG1633" s="363" t="n">
        <v>0</v>
      </c>
      <c r="AH1633" s="635" t="inlineStr"/>
      <c r="AL1633" s="487" t="inlineStr">
        <is>
          <t>경기대 국어국문학과</t>
        </is>
      </c>
      <c r="AM1633" s="477" t="inlineStr">
        <is>
          <t>통합</t>
        </is>
      </c>
      <c r="AN1633" s="637" t="n">
        <v>100</v>
      </c>
      <c r="AO1633" s="478" t="n">
        <v>-1570</v>
      </c>
      <c r="AP1633" s="463" t="n">
        <v>-686</v>
      </c>
      <c r="AQ1633" s="479" t="n">
        <v>-884</v>
      </c>
      <c r="AR1633" s="476" t="inlineStr">
        <is>
          <t>23.72 → 22.68</t>
        </is>
      </c>
      <c r="BA1633" s="313" t="inlineStr">
        <is>
          <t>자연892</t>
        </is>
      </c>
    </row>
    <row r="1634" ht="16.5" customHeight="1" s="671">
      <c r="B1634" s="367" t="inlineStr">
        <is>
          <t>23.73</t>
        </is>
      </c>
      <c r="C1634" s="351" t="inlineStr">
        <is>
          <t>51,494</t>
        </is>
      </c>
      <c r="D1634" s="727" t="n">
        <v>-1570</v>
      </c>
      <c r="E1634" s="352" t="inlineStr"/>
      <c r="F1634" s="341" t="n">
        <v>74.06</v>
      </c>
      <c r="G1634" s="355" t="inlineStr">
        <is>
          <t>347.28</t>
        </is>
      </c>
      <c r="H1634" s="356" t="inlineStr">
        <is>
          <t>352.79</t>
        </is>
      </c>
      <c r="I1634" s="354" t="inlineStr">
        <is>
          <t>인천대</t>
        </is>
      </c>
      <c r="J1634" s="340" t="inlineStr">
        <is>
          <t>산업경영공학과</t>
        </is>
      </c>
      <c r="K1634" s="339" t="inlineStr">
        <is>
          <t>자연</t>
        </is>
      </c>
      <c r="L1634" s="357" t="n">
        <v>18</v>
      </c>
      <c r="M1634" s="358" t="inlineStr">
        <is>
          <t xml:space="preserve">764.5 / </t>
        </is>
      </c>
      <c r="N1634" s="359" t="n">
        <v>1000</v>
      </c>
      <c r="O1634" s="360" t="inlineStr">
        <is>
          <t>백분위</t>
        </is>
      </c>
      <c r="P1634" s="343" t="inlineStr">
        <is>
          <t>백분위</t>
        </is>
      </c>
      <c r="Q1634" s="342" t="inlineStr">
        <is>
          <t>2과목</t>
        </is>
      </c>
      <c r="R1634" s="344" t="n">
        <v>25</v>
      </c>
      <c r="S1634" s="345" t="n">
        <v>35</v>
      </c>
      <c r="T1634" s="362" t="n">
        <v>30</v>
      </c>
      <c r="U1634" s="361" t="n">
        <v>74.06</v>
      </c>
      <c r="V1634" s="346" t="n">
        <v>115.1503267973856</v>
      </c>
      <c r="W1634" s="348" t="n">
        <v>116.0912698412698</v>
      </c>
      <c r="X1634" s="347" t="n">
        <v>58.02</v>
      </c>
      <c r="Y1634" s="357" t="inlineStr"/>
      <c r="Z1634" s="365" t="inlineStr">
        <is>
          <t>2등급</t>
        </is>
      </c>
      <c r="AA1634" s="350" t="n">
        <v>98</v>
      </c>
      <c r="AB1634" s="349" t="inlineStr">
        <is>
          <t>만점</t>
        </is>
      </c>
      <c r="AC1634" s="350" t="n">
        <v>0</v>
      </c>
      <c r="AD1634" s="349" t="inlineStr">
        <is>
          <t>만점</t>
        </is>
      </c>
      <c r="AE1634" s="364" t="n">
        <v>0</v>
      </c>
      <c r="AF1634" s="366" t="n">
        <v>0</v>
      </c>
      <c r="AG1634" s="363" t="n">
        <v>0</v>
      </c>
      <c r="AH1634" s="635" t="inlineStr"/>
      <c r="AL1634" s="487" t="inlineStr">
        <is>
          <t>인천대 산업경영공학과</t>
        </is>
      </c>
      <c r="AM1634" s="477" t="inlineStr">
        <is>
          <t>자연</t>
        </is>
      </c>
      <c r="AN1634" s="637" t="n">
        <v>100</v>
      </c>
      <c r="AO1634" s="478" t="n">
        <v>-1570</v>
      </c>
      <c r="AP1634" s="463" t="n">
        <v>-1570</v>
      </c>
      <c r="AQ1634" s="479" t="n">
        <v>0</v>
      </c>
      <c r="AR1634" s="476" t="inlineStr">
        <is>
          <t>23.73 → 22.28</t>
        </is>
      </c>
      <c r="BA1634" s="313" t="inlineStr">
        <is>
          <t>자연893</t>
        </is>
      </c>
    </row>
    <row r="1635" ht="16.5" customHeight="1" s="671">
      <c r="B1635" s="367" t="inlineStr">
        <is>
          <t>23.73</t>
        </is>
      </c>
      <c r="C1635" s="351" t="inlineStr">
        <is>
          <t>51,494</t>
        </is>
      </c>
      <c r="D1635" s="727" t="n">
        <v>-1570</v>
      </c>
      <c r="E1635" s="352" t="inlineStr"/>
      <c r="F1635" s="341" t="n">
        <v>74.06</v>
      </c>
      <c r="G1635" s="355" t="inlineStr">
        <is>
          <t>347.28</t>
        </is>
      </c>
      <c r="H1635" s="356" t="inlineStr">
        <is>
          <t>352.79</t>
        </is>
      </c>
      <c r="I1635" s="354" t="inlineStr">
        <is>
          <t>인천대</t>
        </is>
      </c>
      <c r="J1635" s="340" t="inlineStr">
        <is>
          <t>도시공학과</t>
        </is>
      </c>
      <c r="K1635" s="339" t="inlineStr">
        <is>
          <t>자연</t>
        </is>
      </c>
      <c r="L1635" s="357" t="n">
        <v>9</v>
      </c>
      <c r="M1635" s="358" t="inlineStr">
        <is>
          <t xml:space="preserve">764.5 / </t>
        </is>
      </c>
      <c r="N1635" s="359" t="n">
        <v>1000</v>
      </c>
      <c r="O1635" s="360" t="inlineStr">
        <is>
          <t>백분위</t>
        </is>
      </c>
      <c r="P1635" s="343" t="inlineStr">
        <is>
          <t>백분위</t>
        </is>
      </c>
      <c r="Q1635" s="342" t="inlineStr">
        <is>
          <t>2과목</t>
        </is>
      </c>
      <c r="R1635" s="344" t="n">
        <v>25</v>
      </c>
      <c r="S1635" s="345" t="n">
        <v>35</v>
      </c>
      <c r="T1635" s="362" t="n">
        <v>30</v>
      </c>
      <c r="U1635" s="361" t="n">
        <v>74.06</v>
      </c>
      <c r="V1635" s="346" t="n">
        <v>115.1503267973856</v>
      </c>
      <c r="W1635" s="348" t="n">
        <v>116.0912698412698</v>
      </c>
      <c r="X1635" s="347" t="n">
        <v>58.02</v>
      </c>
      <c r="Y1635" s="357" t="inlineStr"/>
      <c r="Z1635" s="365" t="inlineStr">
        <is>
          <t>2등급</t>
        </is>
      </c>
      <c r="AA1635" s="350" t="n">
        <v>98</v>
      </c>
      <c r="AB1635" s="349" t="inlineStr">
        <is>
          <t>만점</t>
        </is>
      </c>
      <c r="AC1635" s="350" t="n">
        <v>0</v>
      </c>
      <c r="AD1635" s="349" t="inlineStr">
        <is>
          <t>만점</t>
        </is>
      </c>
      <c r="AE1635" s="364" t="n">
        <v>0</v>
      </c>
      <c r="AF1635" s="366" t="n">
        <v>0</v>
      </c>
      <c r="AG1635" s="363" t="n">
        <v>0</v>
      </c>
      <c r="AH1635" s="635" t="inlineStr"/>
      <c r="AL1635" s="487" t="inlineStr">
        <is>
          <t>인천대 도시공학과</t>
        </is>
      </c>
      <c r="AM1635" s="477" t="inlineStr">
        <is>
          <t>자연</t>
        </is>
      </c>
      <c r="AN1635" s="637" t="n">
        <v>100</v>
      </c>
      <c r="AO1635" s="478" t="n">
        <v>-1570</v>
      </c>
      <c r="AP1635" s="463" t="n">
        <v>-1570</v>
      </c>
      <c r="AQ1635" s="479" t="n">
        <v>0</v>
      </c>
      <c r="AR1635" s="476" t="inlineStr">
        <is>
          <t>23.73 → 22.28</t>
        </is>
      </c>
      <c r="BA1635" s="313" t="inlineStr">
        <is>
          <t>자연894</t>
        </is>
      </c>
    </row>
    <row r="1636" ht="16.5" customHeight="1" s="671">
      <c r="B1636" s="367" t="inlineStr">
        <is>
          <t>23.73</t>
        </is>
      </c>
      <c r="C1636" s="351" t="inlineStr">
        <is>
          <t>51,494</t>
        </is>
      </c>
      <c r="D1636" s="727" t="n">
        <v>-1570</v>
      </c>
      <c r="E1636" s="352" t="inlineStr">
        <is>
          <t>347.35</t>
        </is>
      </c>
      <c r="F1636" s="341" t="n">
        <v>74.05</v>
      </c>
      <c r="G1636" s="355" t="inlineStr">
        <is>
          <t>347.39</t>
        </is>
      </c>
      <c r="H1636" s="356" t="inlineStr">
        <is>
          <t>352.79</t>
        </is>
      </c>
      <c r="I1636" s="354" t="inlineStr">
        <is>
          <t>한국외국어대</t>
        </is>
      </c>
      <c r="J1636" s="340" t="inlineStr">
        <is>
          <t>그리스․불가리아학과</t>
        </is>
      </c>
      <c r="K1636" s="339" t="inlineStr">
        <is>
          <t>통합</t>
        </is>
      </c>
      <c r="L1636" s="357" t="n">
        <v>9</v>
      </c>
      <c r="M1636" s="358" t="inlineStr">
        <is>
          <t xml:space="preserve">615.5 / </t>
        </is>
      </c>
      <c r="N1636" s="359" t="n">
        <v>700</v>
      </c>
      <c r="O1636" s="360" t="inlineStr">
        <is>
          <t>표점/만점</t>
        </is>
      </c>
      <c r="P1636" s="343" t="inlineStr">
        <is>
          <t>변표/만점</t>
        </is>
      </c>
      <c r="Q1636" s="342" t="inlineStr">
        <is>
          <t>2과목</t>
        </is>
      </c>
      <c r="R1636" s="344" t="n">
        <v>30</v>
      </c>
      <c r="S1636" s="345" t="n">
        <v>30</v>
      </c>
      <c r="T1636" s="362" t="n">
        <v>20</v>
      </c>
      <c r="U1636" s="361" t="n">
        <v>74.05</v>
      </c>
      <c r="V1636" s="346" t="n">
        <v>115.1478202584794</v>
      </c>
      <c r="W1636" s="348" t="n">
        <v>116.0897480140768</v>
      </c>
      <c r="X1636" s="347" t="n">
        <v>58.08</v>
      </c>
      <c r="Y1636" s="357" t="n">
        <v>59.7</v>
      </c>
      <c r="Z1636" s="365" t="inlineStr">
        <is>
          <t>2등급</t>
        </is>
      </c>
      <c r="AA1636" s="350" t="n">
        <v>138</v>
      </c>
      <c r="AB1636" s="349" t="inlineStr">
        <is>
          <t>만점</t>
        </is>
      </c>
      <c r="AC1636" s="350" t="n">
        <v>10</v>
      </c>
      <c r="AD1636" s="349" t="inlineStr">
        <is>
          <t>만점</t>
        </is>
      </c>
      <c r="AE1636" s="364" t="n">
        <v>0</v>
      </c>
      <c r="AF1636" s="366" t="n">
        <v>0</v>
      </c>
      <c r="AG1636" s="363" t="n">
        <v>0</v>
      </c>
      <c r="AH1636" s="635" t="inlineStr"/>
      <c r="AL1636" s="487" t="inlineStr">
        <is>
          <t>한국외국어대 그리스․불가리아학과</t>
        </is>
      </c>
      <c r="AM1636" s="477" t="inlineStr">
        <is>
          <t>통합</t>
        </is>
      </c>
      <c r="AN1636" s="637" t="n">
        <v>100</v>
      </c>
      <c r="AO1636" s="478" t="n">
        <v>-1570</v>
      </c>
      <c r="AP1636" s="463" t="n">
        <v>-686</v>
      </c>
      <c r="AQ1636" s="479" t="n">
        <v>-884</v>
      </c>
      <c r="AR1636" s="476" t="inlineStr">
        <is>
          <t>23.73 → 22.69</t>
        </is>
      </c>
      <c r="BA1636" s="313" t="inlineStr">
        <is>
          <t>통합인문729</t>
        </is>
      </c>
    </row>
    <row r="1637" ht="16.5" customHeight="1" s="671">
      <c r="B1637" s="367" t="inlineStr">
        <is>
          <t>23.65</t>
        </is>
      </c>
      <c r="C1637" s="351" t="inlineStr">
        <is>
          <t>51,321</t>
        </is>
      </c>
      <c r="D1637" s="727" t="n">
        <v>-1570</v>
      </c>
      <c r="E1637" s="352" t="inlineStr">
        <is>
          <t>347.27</t>
        </is>
      </c>
      <c r="F1637" s="341" t="n">
        <v>74.04000000000001</v>
      </c>
      <c r="G1637" s="355" t="inlineStr">
        <is>
          <t>347.36</t>
        </is>
      </c>
      <c r="H1637" s="356" t="inlineStr">
        <is>
          <t>352.76</t>
        </is>
      </c>
      <c r="I1637" s="354" t="inlineStr">
        <is>
          <t>충남대</t>
        </is>
      </c>
      <c r="J1637" s="340" t="inlineStr">
        <is>
          <t>언어학과</t>
        </is>
      </c>
      <c r="K1637" s="339" t="inlineStr">
        <is>
          <t>통합</t>
        </is>
      </c>
      <c r="L1637" s="357" t="n">
        <v>3</v>
      </c>
      <c r="M1637" s="358" t="inlineStr">
        <is>
          <t xml:space="preserve">171.51 / </t>
        </is>
      </c>
      <c r="N1637" s="359" t="n">
        <v>300</v>
      </c>
      <c r="O1637" s="360" t="inlineStr">
        <is>
          <t>표점</t>
        </is>
      </c>
      <c r="P1637" s="343" t="inlineStr">
        <is>
          <t>표점</t>
        </is>
      </c>
      <c r="Q1637" s="342" t="inlineStr">
        <is>
          <t>2과목</t>
        </is>
      </c>
      <c r="R1637" s="344" t="n">
        <v>45</v>
      </c>
      <c r="S1637" s="345" t="n">
        <v>25</v>
      </c>
      <c r="T1637" s="362" t="n">
        <v>30</v>
      </c>
      <c r="U1637" s="361" t="n">
        <v>74.04000000000001</v>
      </c>
      <c r="V1637" s="346" t="n">
        <v>115.1383183932385</v>
      </c>
      <c r="W1637" s="348" t="n">
        <v>116.0839790244662</v>
      </c>
      <c r="X1637" s="347" t="n">
        <v>58.07</v>
      </c>
      <c r="Y1637" s="357" t="inlineStr"/>
      <c r="Z1637" s="365" t="inlineStr">
        <is>
          <t>2등급</t>
        </is>
      </c>
      <c r="AA1637" s="350" t="n">
        <v>-2</v>
      </c>
      <c r="AB1637" s="349" t="inlineStr">
        <is>
          <t>만점</t>
        </is>
      </c>
      <c r="AC1637" s="350" t="n">
        <v>0</v>
      </c>
      <c r="AD1637" s="349" t="inlineStr">
        <is>
          <t>만점</t>
        </is>
      </c>
      <c r="AE1637" s="364" t="n">
        <v>0</v>
      </c>
      <c r="AF1637" s="366" t="n">
        <v>0</v>
      </c>
      <c r="AG1637" s="363" t="n">
        <v>0</v>
      </c>
      <c r="AH1637" s="635" t="inlineStr"/>
      <c r="AL1637" s="487" t="inlineStr">
        <is>
          <t>충남대 언어학과</t>
        </is>
      </c>
      <c r="AM1637" s="477" t="inlineStr">
        <is>
          <t>통합</t>
        </is>
      </c>
      <c r="AN1637" s="637" t="n">
        <v>100</v>
      </c>
      <c r="AO1637" s="478" t="n">
        <v>-1570</v>
      </c>
      <c r="AP1637" s="463" t="n">
        <v>-686</v>
      </c>
      <c r="AQ1637" s="479" t="n">
        <v>-884</v>
      </c>
      <c r="AR1637" s="476" t="inlineStr">
        <is>
          <t>23.75 → 22.71</t>
        </is>
      </c>
      <c r="BA1637" s="313" t="inlineStr">
        <is>
          <t>자연895</t>
        </is>
      </c>
    </row>
    <row r="1638" ht="16.5" customHeight="1" s="671">
      <c r="B1638" s="367" t="inlineStr">
        <is>
          <t>23.74</t>
        </is>
      </c>
      <c r="C1638" s="351" t="inlineStr">
        <is>
          <t>51,516</t>
        </is>
      </c>
      <c r="D1638" s="727" t="n">
        <v>-1570</v>
      </c>
      <c r="E1638" s="352" t="inlineStr"/>
      <c r="F1638" s="341" t="n">
        <v>74.04000000000001</v>
      </c>
      <c r="G1638" s="355" t="inlineStr">
        <is>
          <t>347.26</t>
        </is>
      </c>
      <c r="H1638" s="356" t="inlineStr">
        <is>
          <t>352.76</t>
        </is>
      </c>
      <c r="I1638" s="354" t="inlineStr">
        <is>
          <t>경북대</t>
        </is>
      </c>
      <c r="J1638" s="340" t="inlineStr">
        <is>
          <t>원예과학과</t>
        </is>
      </c>
      <c r="K1638" s="339" t="inlineStr">
        <is>
          <t>자연</t>
        </is>
      </c>
      <c r="L1638" s="357" t="n">
        <v>12</v>
      </c>
      <c r="M1638" s="358" t="inlineStr">
        <is>
          <t xml:space="preserve">637.62 / </t>
        </is>
      </c>
      <c r="N1638" s="359" t="n">
        <v>1000</v>
      </c>
      <c r="O1638" s="360" t="inlineStr">
        <is>
          <t>표점</t>
        </is>
      </c>
      <c r="P1638" s="343" t="inlineStr">
        <is>
          <t>변표</t>
        </is>
      </c>
      <c r="Q1638" s="342" t="inlineStr">
        <is>
          <t>2과목</t>
        </is>
      </c>
      <c r="R1638" s="344" t="n">
        <v>25</v>
      </c>
      <c r="S1638" s="345" t="n">
        <v>38</v>
      </c>
      <c r="T1638" s="362" t="n">
        <v>25</v>
      </c>
      <c r="U1638" s="361" t="n">
        <v>74.04000000000001</v>
      </c>
      <c r="V1638" s="346" t="n">
        <v>115.1413939307322</v>
      </c>
      <c r="W1638" s="348" t="n">
        <v>116.0858463150874</v>
      </c>
      <c r="X1638" s="347" t="n">
        <v>58.02</v>
      </c>
      <c r="Y1638" s="357" t="n">
        <v>57.91999999999999</v>
      </c>
      <c r="Z1638" s="365" t="inlineStr">
        <is>
          <t>2등급</t>
        </is>
      </c>
      <c r="AA1638" s="350" t="n">
        <v>121.25</v>
      </c>
      <c r="AB1638" s="349" t="inlineStr">
        <is>
          <t>만점</t>
        </is>
      </c>
      <c r="AC1638" s="350" t="n">
        <v>10</v>
      </c>
      <c r="AD1638" s="349" t="inlineStr">
        <is>
          <t>만점</t>
        </is>
      </c>
      <c r="AE1638" s="364" t="n">
        <v>0</v>
      </c>
      <c r="AF1638" s="366" t="n">
        <v>0</v>
      </c>
      <c r="AG1638" s="363" t="n">
        <v>0</v>
      </c>
      <c r="AH1638" s="635" t="inlineStr"/>
      <c r="AL1638" s="487" t="inlineStr">
        <is>
          <t>경북대 원예과학과</t>
        </is>
      </c>
      <c r="AM1638" s="477" t="inlineStr">
        <is>
          <t>자연</t>
        </is>
      </c>
      <c r="AN1638" s="637" t="n">
        <v>100</v>
      </c>
      <c r="AO1638" s="478" t="n">
        <v>-1570</v>
      </c>
      <c r="AP1638" s="463" t="n">
        <v>-1570</v>
      </c>
      <c r="AQ1638" s="479" t="n">
        <v>0</v>
      </c>
      <c r="AR1638" s="476" t="inlineStr">
        <is>
          <t>23.75 → 22.30</t>
        </is>
      </c>
      <c r="BA1638" s="313" t="inlineStr">
        <is>
          <t>자연896</t>
        </is>
      </c>
    </row>
    <row r="1639" ht="16.5" customHeight="1" s="671">
      <c r="B1639" s="367" t="inlineStr">
        <is>
          <t>23.77</t>
        </is>
      </c>
      <c r="C1639" s="351" t="inlineStr">
        <is>
          <t>51,581</t>
        </is>
      </c>
      <c r="D1639" s="727" t="n">
        <v>-1570</v>
      </c>
      <c r="E1639" s="352" t="inlineStr">
        <is>
          <t>347.23</t>
        </is>
      </c>
      <c r="F1639" s="341" t="n">
        <v>74.02</v>
      </c>
      <c r="G1639" s="355" t="inlineStr">
        <is>
          <t>347.33</t>
        </is>
      </c>
      <c r="H1639" s="356" t="inlineStr">
        <is>
          <t>352.72</t>
        </is>
      </c>
      <c r="I1639" s="354" t="inlineStr">
        <is>
          <t>한국외국어대</t>
        </is>
      </c>
      <c r="J1639" s="340" t="inlineStr">
        <is>
          <t>한국학과</t>
        </is>
      </c>
      <c r="K1639" s="339" t="inlineStr">
        <is>
          <t>통합</t>
        </is>
      </c>
      <c r="L1639" s="357" t="n">
        <v>5</v>
      </c>
      <c r="M1639" s="358" t="inlineStr">
        <is>
          <t xml:space="preserve">615.4 / </t>
        </is>
      </c>
      <c r="N1639" s="359" t="n">
        <v>700</v>
      </c>
      <c r="O1639" s="360" t="inlineStr">
        <is>
          <t>표점/만점</t>
        </is>
      </c>
      <c r="P1639" s="343" t="inlineStr">
        <is>
          <t>변표/만점</t>
        </is>
      </c>
      <c r="Q1639" s="342" t="inlineStr">
        <is>
          <t>2과목</t>
        </is>
      </c>
      <c r="R1639" s="344" t="n">
        <v>30</v>
      </c>
      <c r="S1639" s="345" t="n">
        <v>30</v>
      </c>
      <c r="T1639" s="362" t="n">
        <v>20</v>
      </c>
      <c r="U1639" s="361" t="n">
        <v>74.02</v>
      </c>
      <c r="V1639" s="346" t="n">
        <v>115.128241229732</v>
      </c>
      <c r="W1639" s="348" t="n">
        <v>116.077860746623</v>
      </c>
      <c r="X1639" s="347" t="n">
        <v>58.06</v>
      </c>
      <c r="Y1639" s="357" t="n">
        <v>59.68</v>
      </c>
      <c r="Z1639" s="365" t="inlineStr">
        <is>
          <t>2등급</t>
        </is>
      </c>
      <c r="AA1639" s="350" t="n">
        <v>138</v>
      </c>
      <c r="AB1639" s="349" t="inlineStr">
        <is>
          <t>만점</t>
        </is>
      </c>
      <c r="AC1639" s="350" t="n">
        <v>10</v>
      </c>
      <c r="AD1639" s="349" t="inlineStr">
        <is>
          <t>만점</t>
        </is>
      </c>
      <c r="AE1639" s="364" t="n">
        <v>0</v>
      </c>
      <c r="AF1639" s="366" t="n">
        <v>0</v>
      </c>
      <c r="AG1639" s="363" t="n">
        <v>0</v>
      </c>
      <c r="AH1639" s="635" t="inlineStr"/>
      <c r="AL1639" s="487" t="inlineStr">
        <is>
          <t>한국외국어대 한국학과</t>
        </is>
      </c>
      <c r="AM1639" s="477" t="inlineStr">
        <is>
          <t>통합</t>
        </is>
      </c>
      <c r="AN1639" s="637" t="n">
        <v>100</v>
      </c>
      <c r="AO1639" s="478" t="n">
        <v>-1570</v>
      </c>
      <c r="AP1639" s="463" t="n">
        <v>-686</v>
      </c>
      <c r="AQ1639" s="479" t="n">
        <v>-884</v>
      </c>
      <c r="AR1639" s="476" t="inlineStr">
        <is>
          <t>23.78 → 22.74</t>
        </is>
      </c>
      <c r="BA1639" s="313" t="inlineStr">
        <is>
          <t>자연897</t>
        </is>
      </c>
    </row>
    <row r="1640" ht="16.5" customHeight="1" s="671">
      <c r="B1640" s="367" t="inlineStr">
        <is>
          <t>23.78</t>
        </is>
      </c>
      <c r="C1640" s="351" t="inlineStr">
        <is>
          <t>51,603</t>
        </is>
      </c>
      <c r="D1640" s="727" t="n">
        <v>-1570</v>
      </c>
      <c r="E1640" s="352" t="inlineStr">
        <is>
          <t>347.22</t>
        </is>
      </c>
      <c r="F1640" s="341" t="n">
        <v>74.01000000000001</v>
      </c>
      <c r="G1640" s="355" t="inlineStr">
        <is>
          <t>347.31</t>
        </is>
      </c>
      <c r="H1640" s="356" t="inlineStr">
        <is>
          <t>352.70</t>
        </is>
      </c>
      <c r="I1640" s="354" t="inlineStr">
        <is>
          <t>세종대</t>
        </is>
      </c>
      <c r="J1640" s="340" t="inlineStr">
        <is>
          <t>인문사회계열(농어촌)</t>
        </is>
      </c>
      <c r="K1640" s="339" t="inlineStr">
        <is>
          <t>통합</t>
        </is>
      </c>
      <c r="L1640" s="357" t="n">
        <v>12</v>
      </c>
      <c r="M1640" s="358" t="inlineStr">
        <is>
          <t xml:space="preserve">668.16 / </t>
        </is>
      </c>
      <c r="N1640" s="359" t="n">
        <v>1000</v>
      </c>
      <c r="O1640" s="360" t="inlineStr">
        <is>
          <t>표점</t>
        </is>
      </c>
      <c r="P1640" s="343" t="inlineStr">
        <is>
          <t>변표</t>
        </is>
      </c>
      <c r="Q1640" s="342" t="inlineStr">
        <is>
          <t>2과목</t>
        </is>
      </c>
      <c r="R1640" s="344" t="n">
        <v>30</v>
      </c>
      <c r="S1640" s="345" t="n">
        <v>30</v>
      </c>
      <c r="T1640" s="362" t="n">
        <v>20</v>
      </c>
      <c r="U1640" s="361" t="n">
        <v>74.01000000000001</v>
      </c>
      <c r="V1640" s="346" t="n">
        <v>115.1223306520763</v>
      </c>
      <c r="W1640" s="348" t="n">
        <v>116.0742721816177</v>
      </c>
      <c r="X1640" s="347" t="n">
        <v>58.06</v>
      </c>
      <c r="Y1640" s="357" t="n">
        <v>58.19</v>
      </c>
      <c r="Z1640" s="365" t="inlineStr">
        <is>
          <t>2등급</t>
        </is>
      </c>
      <c r="AA1640" s="350" t="n">
        <v>195</v>
      </c>
      <c r="AB1640" s="349" t="inlineStr">
        <is>
          <t>만점</t>
        </is>
      </c>
      <c r="AC1640" s="350" t="n">
        <v>10</v>
      </c>
      <c r="AD1640" s="349" t="inlineStr">
        <is>
          <t>만점</t>
        </is>
      </c>
      <c r="AE1640" s="364" t="n">
        <v>0</v>
      </c>
      <c r="AF1640" s="366" t="n">
        <v>0</v>
      </c>
      <c r="AG1640" s="363" t="n">
        <v>0</v>
      </c>
      <c r="AH1640" s="635" t="inlineStr"/>
      <c r="AL1640" s="487" t="inlineStr">
        <is>
          <t>세종대 인문사회계열(농어촌)</t>
        </is>
      </c>
      <c r="AM1640" s="477" t="inlineStr">
        <is>
          <t>통합</t>
        </is>
      </c>
      <c r="AN1640" s="637" t="n">
        <v>100</v>
      </c>
      <c r="AO1640" s="478" t="n">
        <v>-1570</v>
      </c>
      <c r="AP1640" s="463" t="n">
        <v>-686</v>
      </c>
      <c r="AQ1640" s="479" t="n">
        <v>-884</v>
      </c>
      <c r="AR1640" s="476" t="inlineStr">
        <is>
          <t>23.79 → 22.75</t>
        </is>
      </c>
      <c r="BA1640" s="313" t="inlineStr">
        <is>
          <t>통합인문730</t>
        </is>
      </c>
    </row>
    <row r="1641" ht="16.5" customHeight="1" s="671">
      <c r="B1641" s="367" t="inlineStr">
        <is>
          <t>23.80</t>
        </is>
      </c>
      <c r="C1641" s="351" t="inlineStr">
        <is>
          <t>51,646</t>
        </is>
      </c>
      <c r="D1641" s="727" t="n">
        <v>-1570</v>
      </c>
      <c r="E1641" s="352" t="inlineStr"/>
      <c r="F1641" s="341" t="n">
        <v>74</v>
      </c>
      <c r="G1641" s="355" t="inlineStr">
        <is>
          <t>347.20</t>
        </is>
      </c>
      <c r="H1641" s="356" t="inlineStr">
        <is>
          <t>352.69</t>
        </is>
      </c>
      <c r="I1641" s="354" t="inlineStr">
        <is>
          <t>인천대</t>
        </is>
      </c>
      <c r="J1641" s="340" t="inlineStr">
        <is>
          <t>도시건축학부</t>
        </is>
      </c>
      <c r="K1641" s="339" t="inlineStr">
        <is>
          <t>자연</t>
        </is>
      </c>
      <c r="L1641" s="357" t="n">
        <v>22</v>
      </c>
      <c r="M1641" s="358" t="inlineStr">
        <is>
          <t xml:space="preserve">764 / </t>
        </is>
      </c>
      <c r="N1641" s="359" t="n">
        <v>1000</v>
      </c>
      <c r="O1641" s="360" t="inlineStr">
        <is>
          <t>백분위</t>
        </is>
      </c>
      <c r="P1641" s="343" t="inlineStr">
        <is>
          <t>백분위</t>
        </is>
      </c>
      <c r="Q1641" s="342" t="inlineStr">
        <is>
          <t>2과목</t>
        </is>
      </c>
      <c r="R1641" s="344" t="n">
        <v>25</v>
      </c>
      <c r="S1641" s="345" t="n">
        <v>35</v>
      </c>
      <c r="T1641" s="362" t="n">
        <v>30</v>
      </c>
      <c r="U1641" s="361" t="n">
        <v>74</v>
      </c>
      <c r="V1641" s="346" t="n">
        <v>115.1176470588235</v>
      </c>
      <c r="W1641" s="348" t="n">
        <v>116.0714285714286</v>
      </c>
      <c r="X1641" s="347" t="n">
        <v>58.01</v>
      </c>
      <c r="Y1641" s="357" t="inlineStr"/>
      <c r="Z1641" s="365" t="inlineStr">
        <is>
          <t>2등급</t>
        </is>
      </c>
      <c r="AA1641" s="350" t="n">
        <v>98</v>
      </c>
      <c r="AB1641" s="349" t="inlineStr">
        <is>
          <t>만점</t>
        </is>
      </c>
      <c r="AC1641" s="350" t="n">
        <v>0</v>
      </c>
      <c r="AD1641" s="349" t="inlineStr">
        <is>
          <t>만점</t>
        </is>
      </c>
      <c r="AE1641" s="364" t="n">
        <v>0</v>
      </c>
      <c r="AF1641" s="366" t="n">
        <v>0</v>
      </c>
      <c r="AG1641" s="363" t="n">
        <v>0</v>
      </c>
      <c r="AH1641" s="635" t="inlineStr"/>
      <c r="AL1641" s="487" t="inlineStr">
        <is>
          <t>인천대 도시건축학부</t>
        </is>
      </c>
      <c r="AM1641" s="477" t="inlineStr">
        <is>
          <t>자연</t>
        </is>
      </c>
      <c r="AN1641" s="637" t="n">
        <v>100</v>
      </c>
      <c r="AO1641" s="478" t="n">
        <v>-1570</v>
      </c>
      <c r="AP1641" s="463" t="n">
        <v>-1570</v>
      </c>
      <c r="AQ1641" s="479" t="n">
        <v>0</v>
      </c>
      <c r="AR1641" s="476" t="inlineStr">
        <is>
          <t>23.80 → 22.35</t>
        </is>
      </c>
      <c r="BA1641" s="313" t="inlineStr">
        <is>
          <t>자연898</t>
        </is>
      </c>
    </row>
    <row r="1642" ht="16.5" customHeight="1" s="671">
      <c r="B1642" s="367" t="inlineStr">
        <is>
          <t>23.88</t>
        </is>
      </c>
      <c r="C1642" s="351" t="inlineStr">
        <is>
          <t>51,820</t>
        </is>
      </c>
      <c r="D1642" s="727" t="n">
        <v>-1570</v>
      </c>
      <c r="E1642" s="352" t="inlineStr"/>
      <c r="F1642" s="341" t="n">
        <v>73.93000000000001</v>
      </c>
      <c r="G1642" s="355" t="inlineStr">
        <is>
          <t>347.10</t>
        </is>
      </c>
      <c r="H1642" s="356" t="inlineStr">
        <is>
          <t>352.57</t>
        </is>
      </c>
      <c r="I1642" s="354" t="inlineStr">
        <is>
          <t>중앙대</t>
        </is>
      </c>
      <c r="J1642" s="340" t="inlineStr">
        <is>
          <t>생명자원공학부(동물생명공학)</t>
        </is>
      </c>
      <c r="K1642" s="339" t="inlineStr">
        <is>
          <t>자연</t>
        </is>
      </c>
      <c r="L1642" s="357" t="n">
        <v>26</v>
      </c>
      <c r="M1642" s="358" t="inlineStr">
        <is>
          <t xml:space="preserve">706.6 / </t>
        </is>
      </c>
      <c r="N1642" s="359" t="n">
        <v>1000</v>
      </c>
      <c r="O1642" s="360" t="inlineStr">
        <is>
          <t>표점</t>
        </is>
      </c>
      <c r="P1642" s="343" t="inlineStr">
        <is>
          <t>변표</t>
        </is>
      </c>
      <c r="Q1642" s="342" t="inlineStr">
        <is>
          <t>2과목</t>
        </is>
      </c>
      <c r="R1642" s="344" t="n">
        <v>30</v>
      </c>
      <c r="S1642" s="345" t="n">
        <v>35</v>
      </c>
      <c r="T1642" s="362" t="n">
        <v>35</v>
      </c>
      <c r="U1642" s="361" t="n">
        <v>73.93000000000001</v>
      </c>
      <c r="V1642" s="346" t="n">
        <v>115.0754980264346</v>
      </c>
      <c r="W1642" s="348" t="n">
        <v>116.0458380874781</v>
      </c>
      <c r="X1642" s="347" t="n">
        <v>57.99</v>
      </c>
      <c r="Y1642" s="357" t="n">
        <v>60.12</v>
      </c>
      <c r="Z1642" s="365" t="inlineStr">
        <is>
          <t>1등급</t>
        </is>
      </c>
      <c r="AA1642" s="350" t="n">
        <v>100</v>
      </c>
      <c r="AB1642" s="349" t="inlineStr">
        <is>
          <t>만점</t>
        </is>
      </c>
      <c r="AC1642" s="350" t="n">
        <v>10</v>
      </c>
      <c r="AD1642" s="349" t="inlineStr">
        <is>
          <t>만점</t>
        </is>
      </c>
      <c r="AE1642" s="364" t="n">
        <v>0</v>
      </c>
      <c r="AF1642" s="366" t="n">
        <v>10.521</v>
      </c>
      <c r="AG1642" s="363" t="n">
        <v>0</v>
      </c>
      <c r="AH1642" s="635" t="inlineStr">
        <is>
          <t xml:space="preserve"> 과탐5%가산</t>
        </is>
      </c>
      <c r="AL1642" s="487" t="inlineStr">
        <is>
          <t>중앙대 생명자원공학부(동물생명공학)</t>
        </is>
      </c>
      <c r="AM1642" s="477" t="inlineStr">
        <is>
          <t>자연</t>
        </is>
      </c>
      <c r="AN1642" s="637" t="n">
        <v>100</v>
      </c>
      <c r="AO1642" s="478" t="n">
        <v>-1570</v>
      </c>
      <c r="AP1642" s="463" t="n">
        <v>-1570</v>
      </c>
      <c r="AQ1642" s="479" t="n">
        <v>0</v>
      </c>
      <c r="AR1642" s="476" t="inlineStr">
        <is>
          <t>23.89 → 22.44</t>
        </is>
      </c>
      <c r="BA1642" s="313" t="inlineStr">
        <is>
          <t>자연899</t>
        </is>
      </c>
    </row>
    <row r="1643" ht="16.5" customHeight="1" s="671">
      <c r="B1643" s="367" t="inlineStr">
        <is>
          <t>23.90</t>
        </is>
      </c>
      <c r="C1643" s="351" t="inlineStr">
        <is>
          <t>51,863</t>
        </is>
      </c>
      <c r="D1643" s="727" t="n">
        <v>-1570</v>
      </c>
      <c r="E1643" s="352" t="inlineStr">
        <is>
          <t>347.08</t>
        </is>
      </c>
      <c r="F1643" s="341" t="n">
        <v>73.92</v>
      </c>
      <c r="G1643" s="355" t="inlineStr">
        <is>
          <t>347.16</t>
        </is>
      </c>
      <c r="H1643" s="356" t="inlineStr">
        <is>
          <t>352.55</t>
        </is>
      </c>
      <c r="I1643" s="354" t="inlineStr">
        <is>
          <t>인천대</t>
        </is>
      </c>
      <c r="J1643" s="340" t="inlineStr">
        <is>
          <t>유아교육과</t>
        </is>
      </c>
      <c r="K1643" s="339" t="inlineStr">
        <is>
          <t>통합</t>
        </is>
      </c>
      <c r="L1643" s="357" t="n">
        <v>9</v>
      </c>
      <c r="M1643" s="358" t="inlineStr">
        <is>
          <t xml:space="preserve">763.25 / </t>
        </is>
      </c>
      <c r="N1643" s="359" t="n">
        <v>1000</v>
      </c>
      <c r="O1643" s="360" t="inlineStr">
        <is>
          <t>백분위</t>
        </is>
      </c>
      <c r="P1643" s="343" t="inlineStr">
        <is>
          <t>백분위</t>
        </is>
      </c>
      <c r="Q1643" s="342" t="inlineStr">
        <is>
          <t>2과목</t>
        </is>
      </c>
      <c r="R1643" s="344" t="n">
        <v>35</v>
      </c>
      <c r="S1643" s="345" t="n">
        <v>30</v>
      </c>
      <c r="T1643" s="362" t="n">
        <v>25</v>
      </c>
      <c r="U1643" s="361" t="n">
        <v>73.92</v>
      </c>
      <c r="V1643" s="346" t="n">
        <v>115.0686274509804</v>
      </c>
      <c r="W1643" s="348" t="n">
        <v>116.0416666666667</v>
      </c>
      <c r="X1643" s="347" t="n">
        <v>58.02</v>
      </c>
      <c r="Y1643" s="357" t="inlineStr"/>
      <c r="Z1643" s="365" t="inlineStr">
        <is>
          <t>2등급</t>
        </is>
      </c>
      <c r="AA1643" s="350" t="n">
        <v>98</v>
      </c>
      <c r="AB1643" s="349" t="inlineStr">
        <is>
          <t>만점</t>
        </is>
      </c>
      <c r="AC1643" s="350" t="n">
        <v>0</v>
      </c>
      <c r="AD1643" s="349" t="inlineStr">
        <is>
          <t>만점</t>
        </is>
      </c>
      <c r="AE1643" s="364" t="n">
        <v>0</v>
      </c>
      <c r="AF1643" s="366" t="n">
        <v>0</v>
      </c>
      <c r="AG1643" s="363" t="n">
        <v>0</v>
      </c>
      <c r="AH1643" s="635" t="inlineStr"/>
      <c r="AL1643" s="487" t="inlineStr">
        <is>
          <t>인천대 유아교육과</t>
        </is>
      </c>
      <c r="AM1643" s="477" t="inlineStr">
        <is>
          <t>통합</t>
        </is>
      </c>
      <c r="AN1643" s="637" t="n">
        <v>100</v>
      </c>
      <c r="AO1643" s="478" t="n">
        <v>-1570</v>
      </c>
      <c r="AP1643" s="463" t="n">
        <v>-686</v>
      </c>
      <c r="AQ1643" s="479" t="n">
        <v>-884</v>
      </c>
      <c r="AR1643" s="476" t="inlineStr">
        <is>
          <t>23.90 → 22.86</t>
        </is>
      </c>
      <c r="BA1643" s="313" t="inlineStr">
        <is>
          <t>통합인문731</t>
        </is>
      </c>
    </row>
    <row r="1644" ht="16.5" customHeight="1" s="671">
      <c r="B1644" s="367" t="inlineStr">
        <is>
          <t>23.85</t>
        </is>
      </c>
      <c r="C1644" s="351" t="inlineStr">
        <is>
          <t>51,755</t>
        </is>
      </c>
      <c r="D1644" s="727" t="n">
        <v>-1570</v>
      </c>
      <c r="E1644" s="352" t="inlineStr">
        <is>
          <t>347.14</t>
        </is>
      </c>
      <c r="F1644" s="341" t="n">
        <v>73.91</v>
      </c>
      <c r="G1644" s="355" t="inlineStr">
        <is>
          <t>347.14</t>
        </is>
      </c>
      <c r="H1644" s="356" t="inlineStr">
        <is>
          <t>352.53</t>
        </is>
      </c>
      <c r="I1644" s="354" t="inlineStr">
        <is>
          <t>충남대</t>
        </is>
      </c>
      <c r="J1644" s="340" t="inlineStr">
        <is>
          <t>인문사회융합학부</t>
        </is>
      </c>
      <c r="K1644" s="339" t="inlineStr">
        <is>
          <t>통합</t>
        </is>
      </c>
      <c r="L1644" s="357" t="n">
        <v>148</v>
      </c>
      <c r="M1644" s="358" t="inlineStr">
        <is>
          <t xml:space="preserve">171.4 / </t>
        </is>
      </c>
      <c r="N1644" s="359" t="n">
        <v>300</v>
      </c>
      <c r="O1644" s="360" t="inlineStr">
        <is>
          <t>표점</t>
        </is>
      </c>
      <c r="P1644" s="343" t="inlineStr">
        <is>
          <t>표점</t>
        </is>
      </c>
      <c r="Q1644" s="342" t="inlineStr">
        <is>
          <t>2과목</t>
        </is>
      </c>
      <c r="R1644" s="344" t="n">
        <v>45</v>
      </c>
      <c r="S1644" s="345" t="n">
        <v>25</v>
      </c>
      <c r="T1644" s="362" t="n">
        <v>30</v>
      </c>
      <c r="U1644" s="361" t="n">
        <v>73.91</v>
      </c>
      <c r="V1644" s="346" t="n">
        <v>115.062060552763</v>
      </c>
      <c r="W1644" s="348" t="n">
        <v>116.0376796213204</v>
      </c>
      <c r="X1644" s="347" t="n">
        <v>58.02</v>
      </c>
      <c r="Y1644" s="357" t="inlineStr"/>
      <c r="Z1644" s="365" t="inlineStr">
        <is>
          <t>2등급</t>
        </is>
      </c>
      <c r="AA1644" s="350" t="n">
        <v>-2</v>
      </c>
      <c r="AB1644" s="349" t="inlineStr">
        <is>
          <t>만점</t>
        </is>
      </c>
      <c r="AC1644" s="350" t="n">
        <v>0</v>
      </c>
      <c r="AD1644" s="349" t="inlineStr">
        <is>
          <t>만점</t>
        </is>
      </c>
      <c r="AE1644" s="364" t="n">
        <v>0</v>
      </c>
      <c r="AF1644" s="366" t="n">
        <v>0</v>
      </c>
      <c r="AG1644" s="363" t="n">
        <v>0</v>
      </c>
      <c r="AH1644" s="635" t="inlineStr"/>
      <c r="AL1644" s="487" t="inlineStr">
        <is>
          <t>충남대 인문사회융합학부</t>
        </is>
      </c>
      <c r="AM1644" s="477" t="inlineStr">
        <is>
          <t>통합</t>
        </is>
      </c>
      <c r="AN1644" s="637" t="n">
        <v>100</v>
      </c>
      <c r="AO1644" s="478" t="n">
        <v>-1570</v>
      </c>
      <c r="AP1644" s="463" t="n">
        <v>-686</v>
      </c>
      <c r="AQ1644" s="479" t="n">
        <v>-884</v>
      </c>
      <c r="AR1644" s="476" t="inlineStr">
        <is>
          <t>23.92 → 22.88</t>
        </is>
      </c>
      <c r="BA1644" s="313" t="inlineStr">
        <is>
          <t>통합인문732</t>
        </is>
      </c>
    </row>
    <row r="1645" ht="16.5" customHeight="1" s="671">
      <c r="B1645" s="367" t="inlineStr">
        <is>
          <t>23.91</t>
        </is>
      </c>
      <c r="C1645" s="351" t="inlineStr">
        <is>
          <t>51,885</t>
        </is>
      </c>
      <c r="D1645" s="727" t="n">
        <v>-1570</v>
      </c>
      <c r="E1645" s="352" t="inlineStr"/>
      <c r="F1645" s="341" t="n">
        <v>73.91</v>
      </c>
      <c r="G1645" s="355" t="inlineStr">
        <is>
          <t>347.07</t>
        </is>
      </c>
      <c r="H1645" s="356" t="inlineStr">
        <is>
          <t>352.53</t>
        </is>
      </c>
      <c r="I1645" s="354" t="inlineStr">
        <is>
          <t>충남대</t>
        </is>
      </c>
      <c r="J1645" s="340" t="inlineStr">
        <is>
          <t>에너지공학과</t>
        </is>
      </c>
      <c r="K1645" s="339" t="inlineStr">
        <is>
          <t>자연</t>
        </is>
      </c>
      <c r="L1645" s="357" t="n">
        <v>7</v>
      </c>
      <c r="M1645" s="358" t="inlineStr">
        <is>
          <t xml:space="preserve">171.66 / </t>
        </is>
      </c>
      <c r="N1645" s="359" t="n">
        <v>300</v>
      </c>
      <c r="O1645" s="360" t="inlineStr">
        <is>
          <t>표점</t>
        </is>
      </c>
      <c r="P1645" s="343" t="inlineStr">
        <is>
          <t>표점</t>
        </is>
      </c>
      <c r="Q1645" s="342" t="inlineStr">
        <is>
          <t>2과목</t>
        </is>
      </c>
      <c r="R1645" s="344" t="n">
        <v>25</v>
      </c>
      <c r="S1645" s="345" t="n">
        <v>45</v>
      </c>
      <c r="T1645" s="362" t="n">
        <v>30</v>
      </c>
      <c r="U1645" s="361" t="n">
        <v>73.91</v>
      </c>
      <c r="V1645" s="346" t="n">
        <v>115.063199384434</v>
      </c>
      <c r="W1645" s="348" t="n">
        <v>116.0383710548349</v>
      </c>
      <c r="X1645" s="347" t="n">
        <v>57.98</v>
      </c>
      <c r="Y1645" s="357" t="inlineStr"/>
      <c r="Z1645" s="365" t="inlineStr">
        <is>
          <t>2등급</t>
        </is>
      </c>
      <c r="AA1645" s="350" t="n">
        <v>-2</v>
      </c>
      <c r="AB1645" s="349" t="inlineStr">
        <is>
          <t>만점</t>
        </is>
      </c>
      <c r="AC1645" s="350" t="n">
        <v>0</v>
      </c>
      <c r="AD1645" s="349" t="inlineStr">
        <is>
          <t>만점</t>
        </is>
      </c>
      <c r="AE1645" s="364" t="n">
        <v>0</v>
      </c>
      <c r="AF1645" s="366" t="n">
        <v>0</v>
      </c>
      <c r="AG1645" s="363" t="n">
        <v>0</v>
      </c>
      <c r="AH1645" s="635" t="inlineStr"/>
      <c r="AL1645" s="487" t="inlineStr">
        <is>
          <t>충남대 에너지공학과</t>
        </is>
      </c>
      <c r="AM1645" s="477" t="inlineStr">
        <is>
          <t>자연</t>
        </is>
      </c>
      <c r="AN1645" s="637" t="n">
        <v>100</v>
      </c>
      <c r="AO1645" s="478" t="n">
        <v>-1570</v>
      </c>
      <c r="AP1645" s="463" t="n">
        <v>-1570</v>
      </c>
      <c r="AQ1645" s="479" t="n">
        <v>0</v>
      </c>
      <c r="AR1645" s="476" t="inlineStr">
        <is>
          <t>23.91 → 22.46</t>
        </is>
      </c>
      <c r="BA1645" s="313" t="inlineStr">
        <is>
          <t>자연900</t>
        </is>
      </c>
    </row>
    <row r="1646" ht="16.5" customHeight="1" s="671">
      <c r="B1646" s="367" t="inlineStr">
        <is>
          <t>23.93</t>
        </is>
      </c>
      <c r="C1646" s="351" t="inlineStr">
        <is>
          <t>51,928</t>
        </is>
      </c>
      <c r="D1646" s="727" t="n">
        <v>-1570</v>
      </c>
      <c r="E1646" s="352" t="inlineStr"/>
      <c r="F1646" s="341" t="n">
        <v>73.89</v>
      </c>
      <c r="G1646" s="355" t="inlineStr">
        <is>
          <t>347.04</t>
        </is>
      </c>
      <c r="H1646" s="356" t="inlineStr">
        <is>
          <t>352.50</t>
        </is>
      </c>
      <c r="I1646" s="354" t="inlineStr">
        <is>
          <t>경상국립대</t>
        </is>
      </c>
      <c r="J1646" s="340" t="inlineStr">
        <is>
          <t>간호학과(지역)</t>
        </is>
      </c>
      <c r="K1646" s="339" t="inlineStr">
        <is>
          <t>자연</t>
        </is>
      </c>
      <c r="L1646" s="357" t="n">
        <v>11</v>
      </c>
      <c r="M1646" s="358" t="inlineStr">
        <is>
          <t xml:space="preserve">855.41 / </t>
        </is>
      </c>
      <c r="N1646" s="359" t="n">
        <v>1000</v>
      </c>
      <c r="O1646" s="360" t="inlineStr">
        <is>
          <t>표점/만점</t>
        </is>
      </c>
      <c r="P1646" s="343" t="inlineStr">
        <is>
          <t>표점/만점</t>
        </is>
      </c>
      <c r="Q1646" s="342" t="inlineStr">
        <is>
          <t>2과목</t>
        </is>
      </c>
      <c r="R1646" s="344" t="n">
        <v>25</v>
      </c>
      <c r="S1646" s="345" t="n">
        <v>30</v>
      </c>
      <c r="T1646" s="362" t="n">
        <v>25</v>
      </c>
      <c r="U1646" s="361" t="n">
        <v>73.89</v>
      </c>
      <c r="V1646" s="346" t="n">
        <v>115.050469598845</v>
      </c>
      <c r="W1646" s="348" t="n">
        <v>116.0306422564416</v>
      </c>
      <c r="X1646" s="347" t="inlineStr">
        <is>
          <t>58.26/67.91</t>
        </is>
      </c>
      <c r="Y1646" s="357" t="inlineStr"/>
      <c r="Z1646" s="365" t="inlineStr">
        <is>
          <t>3등급</t>
        </is>
      </c>
      <c r="AA1646" s="350" t="n">
        <v>192</v>
      </c>
      <c r="AB1646" s="349" t="inlineStr">
        <is>
          <t>만점</t>
        </is>
      </c>
      <c r="AC1646" s="350" t="n">
        <v>0</v>
      </c>
      <c r="AD1646" s="349" t="inlineStr">
        <is>
          <t>만점</t>
        </is>
      </c>
      <c r="AE1646" s="364" t="n">
        <v>0</v>
      </c>
      <c r="AF1646" s="366" t="n">
        <v>0</v>
      </c>
      <c r="AG1646" s="363" t="n">
        <v>0</v>
      </c>
      <c r="AH1646" s="635" t="inlineStr"/>
      <c r="AL1646" s="487" t="inlineStr">
        <is>
          <t>경상국립대 간호학과(지역)</t>
        </is>
      </c>
      <c r="AM1646" s="477" t="inlineStr">
        <is>
          <t>자연</t>
        </is>
      </c>
      <c r="AN1646" s="637" t="n">
        <v>100</v>
      </c>
      <c r="AO1646" s="478" t="n">
        <v>-1570</v>
      </c>
      <c r="AP1646" s="463" t="n">
        <v>-1570</v>
      </c>
      <c r="AQ1646" s="479" t="n">
        <v>0</v>
      </c>
      <c r="AR1646" s="476" t="inlineStr">
        <is>
          <t>23.94 → 22.49</t>
        </is>
      </c>
      <c r="BA1646" s="313" t="inlineStr">
        <is>
          <t>자연901</t>
        </is>
      </c>
    </row>
    <row r="1647" ht="16.5" customHeight="1" s="671">
      <c r="B1647" s="367" t="inlineStr">
        <is>
          <t>23.95</t>
        </is>
      </c>
      <c r="C1647" s="351" t="inlineStr">
        <is>
          <t>51,972</t>
        </is>
      </c>
      <c r="D1647" s="727" t="n">
        <v>-1570</v>
      </c>
      <c r="E1647" s="352" t="inlineStr">
        <is>
          <t>347.02</t>
        </is>
      </c>
      <c r="F1647" s="341" t="n">
        <v>73.88</v>
      </c>
      <c r="G1647" s="355" t="inlineStr">
        <is>
          <t>347.10</t>
        </is>
      </c>
      <c r="H1647" s="356" t="inlineStr">
        <is>
          <t>352.49</t>
        </is>
      </c>
      <c r="I1647" s="354" t="inlineStr">
        <is>
          <t>경기대</t>
        </is>
      </c>
      <c r="J1647" s="340" t="inlineStr">
        <is>
          <t>휴먼서비스학부</t>
        </is>
      </c>
      <c r="K1647" s="339" t="inlineStr">
        <is>
          <t>통합</t>
        </is>
      </c>
      <c r="L1647" s="357" t="n">
        <v>12</v>
      </c>
      <c r="M1647" s="358" t="inlineStr">
        <is>
          <t xml:space="preserve">78.7 / </t>
        </is>
      </c>
      <c r="N1647" s="359" t="n">
        <v>100</v>
      </c>
      <c r="O1647" s="360" t="inlineStr">
        <is>
          <t>백분위</t>
        </is>
      </c>
      <c r="P1647" s="343" t="inlineStr">
        <is>
          <t>백분위</t>
        </is>
      </c>
      <c r="Q1647" s="342" t="inlineStr">
        <is>
          <t>1과목</t>
        </is>
      </c>
      <c r="R1647" s="344" t="n">
        <v>35</v>
      </c>
      <c r="S1647" s="345" t="n">
        <v>30</v>
      </c>
      <c r="T1647" s="362" t="n">
        <v>15</v>
      </c>
      <c r="U1647" s="361" t="n">
        <v>73.88</v>
      </c>
      <c r="V1647" s="346" t="n">
        <v>115.0441176470588</v>
      </c>
      <c r="W1647" s="348" t="n">
        <v>116.0267857142857</v>
      </c>
      <c r="X1647" s="347" t="n">
        <v>58.01</v>
      </c>
      <c r="Y1647" s="357" t="inlineStr"/>
      <c r="Z1647" s="365" t="inlineStr">
        <is>
          <t>2등급</t>
        </is>
      </c>
      <c r="AA1647" s="350" t="n">
        <v>19.6</v>
      </c>
      <c r="AB1647" s="349" t="inlineStr">
        <is>
          <t>만점</t>
        </is>
      </c>
      <c r="AC1647" s="350" t="n">
        <v>0</v>
      </c>
      <c r="AD1647" s="349" t="inlineStr">
        <is>
          <t>만점</t>
        </is>
      </c>
      <c r="AE1647" s="364" t="n">
        <v>0</v>
      </c>
      <c r="AF1647" s="366" t="n">
        <v>0</v>
      </c>
      <c r="AG1647" s="363" t="n">
        <v>0</v>
      </c>
      <c r="AH1647" s="635" t="inlineStr"/>
      <c r="AL1647" s="487" t="inlineStr">
        <is>
          <t>경기대 휴먼서비스학부</t>
        </is>
      </c>
      <c r="AM1647" s="477" t="inlineStr">
        <is>
          <t>통합</t>
        </is>
      </c>
      <c r="AN1647" s="637" t="n">
        <v>100</v>
      </c>
      <c r="AO1647" s="478" t="n">
        <v>-1570</v>
      </c>
      <c r="AP1647" s="463" t="n">
        <v>-685</v>
      </c>
      <c r="AQ1647" s="479" t="n">
        <v>-885</v>
      </c>
      <c r="AR1647" s="476" t="inlineStr">
        <is>
          <t>23.95 → 22.91</t>
        </is>
      </c>
      <c r="BA1647" s="313" t="inlineStr">
        <is>
          <t>통합인문733</t>
        </is>
      </c>
    </row>
    <row r="1648" ht="16.5" customHeight="1" s="671">
      <c r="B1648" s="367" t="inlineStr">
        <is>
          <t>24.01</t>
        </is>
      </c>
      <c r="C1648" s="351" t="inlineStr">
        <is>
          <t>52,102</t>
        </is>
      </c>
      <c r="D1648" s="727" t="n">
        <v>-1570</v>
      </c>
      <c r="E1648" s="352" t="inlineStr"/>
      <c r="F1648" s="341" t="n">
        <v>73.83</v>
      </c>
      <c r="G1648" s="355" t="inlineStr">
        <is>
          <t>346.96</t>
        </is>
      </c>
      <c r="H1648" s="356" t="inlineStr">
        <is>
          <t>352.39</t>
        </is>
      </c>
      <c r="I1648" s="354" t="inlineStr">
        <is>
          <t>인천대</t>
        </is>
      </c>
      <c r="J1648" s="340" t="inlineStr">
        <is>
          <t>환경공학전공</t>
        </is>
      </c>
      <c r="K1648" s="339" t="inlineStr">
        <is>
          <t>자연</t>
        </is>
      </c>
      <c r="L1648" s="357" t="n">
        <v>8</v>
      </c>
      <c r="M1648" s="358" t="inlineStr">
        <is>
          <t xml:space="preserve">762.5 / </t>
        </is>
      </c>
      <c r="N1648" s="359" t="n">
        <v>1000</v>
      </c>
      <c r="O1648" s="360" t="inlineStr">
        <is>
          <t>백분위</t>
        </is>
      </c>
      <c r="P1648" s="343" t="inlineStr">
        <is>
          <t>백분위</t>
        </is>
      </c>
      <c r="Q1648" s="342" t="inlineStr">
        <is>
          <t>2과목</t>
        </is>
      </c>
      <c r="R1648" s="344" t="n">
        <v>25</v>
      </c>
      <c r="S1648" s="345" t="n">
        <v>35</v>
      </c>
      <c r="T1648" s="362" t="n">
        <v>30</v>
      </c>
      <c r="U1648" s="361" t="n">
        <v>73.83</v>
      </c>
      <c r="V1648" s="346" t="n">
        <v>115.0196078431373</v>
      </c>
      <c r="W1648" s="348" t="n">
        <v>116.0119047619048</v>
      </c>
      <c r="X1648" s="347" t="n">
        <v>57.96</v>
      </c>
      <c r="Y1648" s="357" t="inlineStr"/>
      <c r="Z1648" s="365" t="inlineStr">
        <is>
          <t>2등급</t>
        </is>
      </c>
      <c r="AA1648" s="350" t="n">
        <v>98</v>
      </c>
      <c r="AB1648" s="349" t="inlineStr">
        <is>
          <t>만점</t>
        </is>
      </c>
      <c r="AC1648" s="350" t="n">
        <v>0</v>
      </c>
      <c r="AD1648" s="349" t="inlineStr">
        <is>
          <t>만점</t>
        </is>
      </c>
      <c r="AE1648" s="364" t="n">
        <v>0</v>
      </c>
      <c r="AF1648" s="366" t="n">
        <v>0</v>
      </c>
      <c r="AG1648" s="363" t="n">
        <v>0</v>
      </c>
      <c r="AH1648" s="635" t="inlineStr"/>
      <c r="AL1648" s="487" t="inlineStr">
        <is>
          <t>인천대 환경공학전공</t>
        </is>
      </c>
      <c r="AM1648" s="477" t="inlineStr">
        <is>
          <t>자연</t>
        </is>
      </c>
      <c r="AN1648" s="637" t="n">
        <v>100</v>
      </c>
      <c r="AO1648" s="478" t="n">
        <v>-1570</v>
      </c>
      <c r="AP1648" s="463" t="n">
        <v>-1570</v>
      </c>
      <c r="AQ1648" s="479" t="n">
        <v>0</v>
      </c>
      <c r="AR1648" s="476" t="inlineStr">
        <is>
          <t>24.01 → 22.56</t>
        </is>
      </c>
      <c r="BA1648" s="313" t="inlineStr">
        <is>
          <t>자연902</t>
        </is>
      </c>
    </row>
    <row r="1649" ht="16.5" customHeight="1" s="671">
      <c r="B1649" s="367" t="inlineStr">
        <is>
          <t>24.09</t>
        </is>
      </c>
      <c r="C1649" s="351" t="inlineStr">
        <is>
          <t>52,275</t>
        </is>
      </c>
      <c r="D1649" s="727" t="n">
        <v>-1570</v>
      </c>
      <c r="E1649" s="352" t="inlineStr">
        <is>
          <t>346.87</t>
        </is>
      </c>
      <c r="F1649" s="341" t="n">
        <v>73.77</v>
      </c>
      <c r="G1649" s="355" t="inlineStr">
        <is>
          <t>346.91</t>
        </is>
      </c>
      <c r="H1649" s="356" t="inlineStr">
        <is>
          <t>352.28</t>
        </is>
      </c>
      <c r="I1649" s="354" t="inlineStr">
        <is>
          <t>강원대</t>
        </is>
      </c>
      <c r="J1649" s="340" t="inlineStr">
        <is>
          <t>윤리교육과</t>
        </is>
      </c>
      <c r="K1649" s="339" t="inlineStr">
        <is>
          <t>자연</t>
        </is>
      </c>
      <c r="L1649" s="357" t="n">
        <v>5</v>
      </c>
      <c r="M1649" s="358" t="inlineStr">
        <is>
          <t xml:space="preserve">411.75 / </t>
        </is>
      </c>
      <c r="N1649" s="359" t="n">
        <v>500</v>
      </c>
      <c r="O1649" s="360" t="inlineStr">
        <is>
          <t>백분위</t>
        </is>
      </c>
      <c r="P1649" s="343" t="inlineStr">
        <is>
          <t>백분위</t>
        </is>
      </c>
      <c r="Q1649" s="342" t="inlineStr">
        <is>
          <t>2과목</t>
        </is>
      </c>
      <c r="R1649" s="344" t="n">
        <v>30</v>
      </c>
      <c r="S1649" s="345" t="n">
        <v>20</v>
      </c>
      <c r="T1649" s="362" t="n">
        <v>20</v>
      </c>
      <c r="U1649" s="361" t="n">
        <v>73.77</v>
      </c>
      <c r="V1649" s="346" t="n">
        <v>114.9806607574537</v>
      </c>
      <c r="W1649" s="348" t="n">
        <v>115.9893946089262</v>
      </c>
      <c r="X1649" s="347" t="n">
        <v>57.97</v>
      </c>
      <c r="Y1649" s="357" t="inlineStr"/>
      <c r="Z1649" s="365" t="inlineStr">
        <is>
          <t>3등급</t>
        </is>
      </c>
      <c r="AA1649" s="350" t="n">
        <v>141</v>
      </c>
      <c r="AB1649" s="349" t="inlineStr">
        <is>
          <t>만점</t>
        </is>
      </c>
      <c r="AC1649" s="350" t="n">
        <v>1.5</v>
      </c>
      <c r="AD1649" s="349" t="inlineStr">
        <is>
          <t>만점</t>
        </is>
      </c>
      <c r="AE1649" s="364" t="n">
        <v>0</v>
      </c>
      <c r="AF1649" s="366" t="n">
        <v>11.066</v>
      </c>
      <c r="AG1649" s="363" t="n">
        <v>0</v>
      </c>
      <c r="AH1649" s="635" t="inlineStr">
        <is>
          <t xml:space="preserve"> 사탐10%가산</t>
        </is>
      </c>
      <c r="AL1649" s="487" t="inlineStr">
        <is>
          <t>강원대 윤리교육과</t>
        </is>
      </c>
      <c r="AM1649" s="477" t="inlineStr">
        <is>
          <t>자연</t>
        </is>
      </c>
      <c r="AN1649" s="637" t="n">
        <v>100</v>
      </c>
      <c r="AO1649" s="478" t="n">
        <v>-1570</v>
      </c>
      <c r="AP1649" s="463" t="n">
        <v>-1570</v>
      </c>
      <c r="AQ1649" s="479" t="n">
        <v>0</v>
      </c>
      <c r="AR1649" s="476" t="inlineStr">
        <is>
          <t>24.10 → 22.65</t>
        </is>
      </c>
      <c r="BA1649" s="313" t="inlineStr">
        <is>
          <t>자연903</t>
        </is>
      </c>
    </row>
    <row r="1650" ht="16.5" customHeight="1" s="671">
      <c r="B1650" s="367" t="inlineStr">
        <is>
          <t>24.11</t>
        </is>
      </c>
      <c r="C1650" s="351" t="inlineStr">
        <is>
          <t>52,319</t>
        </is>
      </c>
      <c r="D1650" s="727" t="n">
        <v>-1570</v>
      </c>
      <c r="E1650" s="352" t="inlineStr">
        <is>
          <t>346.85</t>
        </is>
      </c>
      <c r="F1650" s="341" t="n">
        <v>73.73</v>
      </c>
      <c r="G1650" s="355" t="inlineStr">
        <is>
          <t>346.85</t>
        </is>
      </c>
      <c r="H1650" s="356" t="inlineStr">
        <is>
          <t>352.22</t>
        </is>
      </c>
      <c r="I1650" s="354" t="inlineStr">
        <is>
          <t>충북대</t>
        </is>
      </c>
      <c r="J1650" s="340" t="inlineStr">
        <is>
          <t>독일언어문화학과</t>
        </is>
      </c>
      <c r="K1650" s="339" t="inlineStr">
        <is>
          <t>통합</t>
        </is>
      </c>
      <c r="L1650" s="357" t="n">
        <v>7</v>
      </c>
      <c r="M1650" s="358" t="inlineStr">
        <is>
          <t xml:space="preserve">967.9 / </t>
        </is>
      </c>
      <c r="N1650" s="359" t="n">
        <v>200</v>
      </c>
      <c r="O1650" s="360" t="inlineStr">
        <is>
          <t>표점/만점</t>
        </is>
      </c>
      <c r="P1650" s="343" t="inlineStr">
        <is>
          <t>표점/만점</t>
        </is>
      </c>
      <c r="Q1650" s="342" t="inlineStr">
        <is>
          <t>2과목</t>
        </is>
      </c>
      <c r="R1650" s="344" t="n">
        <v>30</v>
      </c>
      <c r="S1650" s="345" t="n">
        <v>20</v>
      </c>
      <c r="T1650" s="362" t="n">
        <v>30</v>
      </c>
      <c r="U1650" s="361" t="n">
        <v>73.73</v>
      </c>
      <c r="V1650" s="346" t="n">
        <v>114.9572242771538</v>
      </c>
      <c r="W1650" s="348" t="n">
        <v>115.976542345536</v>
      </c>
      <c r="X1650" s="347" t="inlineStr">
        <is>
          <t>58.28/68.82</t>
        </is>
      </c>
      <c r="Y1650" s="357" t="inlineStr"/>
      <c r="Z1650" s="365" t="inlineStr">
        <is>
          <t>3등급</t>
        </is>
      </c>
      <c r="AA1650" s="350" t="n">
        <v>36</v>
      </c>
      <c r="AB1650" s="349" t="inlineStr">
        <is>
          <t>만점</t>
        </is>
      </c>
      <c r="AC1650" s="350" t="n">
        <v>0</v>
      </c>
      <c r="AD1650" s="349" t="inlineStr">
        <is>
          <t>만점</t>
        </is>
      </c>
      <c r="AE1650" s="364" t="n">
        <v>0</v>
      </c>
      <c r="AF1650" s="366" t="n">
        <v>0</v>
      </c>
      <c r="AG1650" s="363" t="n">
        <v>0</v>
      </c>
      <c r="AH1650" s="635" t="inlineStr"/>
      <c r="AL1650" s="487" t="inlineStr">
        <is>
          <t>충북대 독일언어문화학과</t>
        </is>
      </c>
      <c r="AM1650" s="477" t="inlineStr">
        <is>
          <t>통합</t>
        </is>
      </c>
      <c r="AN1650" s="637" t="n">
        <v>100</v>
      </c>
      <c r="AO1650" s="478" t="n">
        <v>-1570</v>
      </c>
      <c r="AP1650" s="463" t="n">
        <v>-685</v>
      </c>
      <c r="AQ1650" s="479" t="n">
        <v>-885</v>
      </c>
      <c r="AR1650" s="476" t="inlineStr">
        <is>
          <t>24.15 → 23.11</t>
        </is>
      </c>
      <c r="BA1650" s="313" t="inlineStr">
        <is>
          <t>자연904</t>
        </is>
      </c>
    </row>
    <row r="1651" ht="16.5" customHeight="1" s="671">
      <c r="B1651" s="367" t="inlineStr">
        <is>
          <t>24.11</t>
        </is>
      </c>
      <c r="C1651" s="351" t="inlineStr">
        <is>
          <t>52,319</t>
        </is>
      </c>
      <c r="D1651" s="727" t="n">
        <v>-1570</v>
      </c>
      <c r="E1651" s="352" t="inlineStr">
        <is>
          <t>346.85</t>
        </is>
      </c>
      <c r="F1651" s="341" t="n">
        <v>73.73</v>
      </c>
      <c r="G1651" s="355" t="inlineStr">
        <is>
          <t>346.85</t>
        </is>
      </c>
      <c r="H1651" s="356" t="inlineStr">
        <is>
          <t>352.22</t>
        </is>
      </c>
      <c r="I1651" s="354" t="inlineStr">
        <is>
          <t>충남대</t>
        </is>
      </c>
      <c r="J1651" s="340" t="inlineStr">
        <is>
          <t>일어일문학과</t>
        </is>
      </c>
      <c r="K1651" s="339" t="inlineStr">
        <is>
          <t>통합</t>
        </is>
      </c>
      <c r="L1651" s="357" t="n">
        <v>3</v>
      </c>
      <c r="M1651" s="358" t="inlineStr">
        <is>
          <t xml:space="preserve">171.25 / </t>
        </is>
      </c>
      <c r="N1651" s="359" t="n">
        <v>300</v>
      </c>
      <c r="O1651" s="360" t="inlineStr">
        <is>
          <t>표점</t>
        </is>
      </c>
      <c r="P1651" s="343" t="inlineStr">
        <is>
          <t>표점</t>
        </is>
      </c>
      <c r="Q1651" s="342" t="inlineStr">
        <is>
          <t>2과목</t>
        </is>
      </c>
      <c r="R1651" s="344" t="n">
        <v>45</v>
      </c>
      <c r="S1651" s="345" t="n">
        <v>25</v>
      </c>
      <c r="T1651" s="362" t="n">
        <v>30</v>
      </c>
      <c r="U1651" s="361" t="n">
        <v>73.73</v>
      </c>
      <c r="V1651" s="346" t="n">
        <v>114.9574288148211</v>
      </c>
      <c r="W1651" s="348" t="n">
        <v>115.9766545113535</v>
      </c>
      <c r="X1651" s="347" t="n">
        <v>57.96</v>
      </c>
      <c r="Y1651" s="357" t="inlineStr"/>
      <c r="Z1651" s="365" t="inlineStr">
        <is>
          <t>2등급</t>
        </is>
      </c>
      <c r="AA1651" s="350" t="n">
        <v>-2</v>
      </c>
      <c r="AB1651" s="349" t="inlineStr">
        <is>
          <t>만점</t>
        </is>
      </c>
      <c r="AC1651" s="350" t="n">
        <v>0</v>
      </c>
      <c r="AD1651" s="349" t="inlineStr">
        <is>
          <t>만점</t>
        </is>
      </c>
      <c r="AE1651" s="364" t="n">
        <v>0</v>
      </c>
      <c r="AF1651" s="366" t="n">
        <v>0</v>
      </c>
      <c r="AG1651" s="363" t="n">
        <v>0</v>
      </c>
      <c r="AH1651" s="635" t="inlineStr"/>
      <c r="AL1651" s="487" t="inlineStr">
        <is>
          <t>충남대 일어일문학과</t>
        </is>
      </c>
      <c r="AM1651" s="477" t="inlineStr">
        <is>
          <t>통합</t>
        </is>
      </c>
      <c r="AN1651" s="637" t="n">
        <v>100</v>
      </c>
      <c r="AO1651" s="478" t="n">
        <v>-1570</v>
      </c>
      <c r="AP1651" s="463" t="n">
        <v>-685</v>
      </c>
      <c r="AQ1651" s="479" t="n">
        <v>-885</v>
      </c>
      <c r="AR1651" s="476" t="inlineStr">
        <is>
          <t>24.15 → 23.11</t>
        </is>
      </c>
      <c r="BA1651" s="313" t="inlineStr">
        <is>
          <t>자연905</t>
        </is>
      </c>
    </row>
    <row r="1652" ht="16.5" customHeight="1" s="671">
      <c r="B1652" s="367" t="inlineStr">
        <is>
          <t>24.14</t>
        </is>
      </c>
      <c r="C1652" s="351" t="inlineStr">
        <is>
          <t>52,384</t>
        </is>
      </c>
      <c r="D1652" s="727" t="n">
        <v>-1570</v>
      </c>
      <c r="E1652" s="352" t="inlineStr"/>
      <c r="F1652" s="341" t="n">
        <v>73.73</v>
      </c>
      <c r="G1652" s="355" t="inlineStr">
        <is>
          <t>346.82</t>
        </is>
      </c>
      <c r="H1652" s="356" t="inlineStr">
        <is>
          <t>352.22</t>
        </is>
      </c>
      <c r="I1652" s="354" t="inlineStr">
        <is>
          <t>충남대</t>
        </is>
      </c>
      <c r="J1652" s="340" t="inlineStr">
        <is>
          <t>유기재료공학과</t>
        </is>
      </c>
      <c r="K1652" s="339" t="inlineStr">
        <is>
          <t>자연</t>
        </is>
      </c>
      <c r="L1652" s="357" t="n">
        <v>14</v>
      </c>
      <c r="M1652" s="358" t="inlineStr">
        <is>
          <t xml:space="preserve">171.54 / </t>
        </is>
      </c>
      <c r="N1652" s="359" t="n">
        <v>300</v>
      </c>
      <c r="O1652" s="360" t="inlineStr">
        <is>
          <t>표점</t>
        </is>
      </c>
      <c r="P1652" s="343" t="inlineStr">
        <is>
          <t>표점</t>
        </is>
      </c>
      <c r="Q1652" s="342" t="inlineStr">
        <is>
          <t>2과목</t>
        </is>
      </c>
      <c r="R1652" s="344" t="n">
        <v>25</v>
      </c>
      <c r="S1652" s="345" t="n">
        <v>45</v>
      </c>
      <c r="T1652" s="362" t="n">
        <v>30</v>
      </c>
      <c r="U1652" s="361" t="n">
        <v>73.73</v>
      </c>
      <c r="V1652" s="346" t="n">
        <v>114.9562364074128</v>
      </c>
      <c r="W1652" s="348" t="n">
        <v>115.9760006105167</v>
      </c>
      <c r="X1652" s="347" t="n">
        <v>57.94</v>
      </c>
      <c r="Y1652" s="357" t="inlineStr"/>
      <c r="Z1652" s="365" t="inlineStr">
        <is>
          <t>2등급</t>
        </is>
      </c>
      <c r="AA1652" s="350" t="n">
        <v>-2</v>
      </c>
      <c r="AB1652" s="349" t="inlineStr">
        <is>
          <t>만점</t>
        </is>
      </c>
      <c r="AC1652" s="350" t="n">
        <v>0</v>
      </c>
      <c r="AD1652" s="349" t="inlineStr">
        <is>
          <t>만점</t>
        </is>
      </c>
      <c r="AE1652" s="364" t="n">
        <v>0</v>
      </c>
      <c r="AF1652" s="366" t="n">
        <v>0</v>
      </c>
      <c r="AG1652" s="363" t="n">
        <v>0</v>
      </c>
      <c r="AH1652" s="635" t="inlineStr"/>
      <c r="AL1652" s="487" t="inlineStr">
        <is>
          <t>충남대 유기재료공학과</t>
        </is>
      </c>
      <c r="AM1652" s="477" t="inlineStr">
        <is>
          <t>자연</t>
        </is>
      </c>
      <c r="AN1652" s="637" t="n">
        <v>100</v>
      </c>
      <c r="AO1652" s="478" t="n">
        <v>-1570</v>
      </c>
      <c r="AP1652" s="463" t="n">
        <v>-1570</v>
      </c>
      <c r="AQ1652" s="479" t="n">
        <v>0</v>
      </c>
      <c r="AR1652" s="476" t="inlineStr">
        <is>
          <t>24.14 → 22.69</t>
        </is>
      </c>
      <c r="BA1652" s="313" t="inlineStr">
        <is>
          <t>통합인문734</t>
        </is>
      </c>
    </row>
    <row r="1653" ht="16.5" customHeight="1" s="671">
      <c r="B1653" s="367" t="inlineStr">
        <is>
          <t>24.20</t>
        </is>
      </c>
      <c r="C1653" s="351" t="inlineStr">
        <is>
          <t>52,514</t>
        </is>
      </c>
      <c r="D1653" s="727" t="n">
        <v>-1570</v>
      </c>
      <c r="E1653" s="352" t="inlineStr"/>
      <c r="F1653" s="341" t="n">
        <v>73.67</v>
      </c>
      <c r="G1653" s="355" t="inlineStr">
        <is>
          <t>346.75</t>
        </is>
      </c>
      <c r="H1653" s="356" t="inlineStr">
        <is>
          <t>352.12</t>
        </is>
      </c>
      <c r="I1653" s="354" t="inlineStr">
        <is>
          <t>세종대</t>
        </is>
      </c>
      <c r="J1653" s="340" t="inlineStr">
        <is>
          <t>자연생명계열(농어촌)</t>
        </is>
      </c>
      <c r="K1653" s="339" t="inlineStr">
        <is>
          <t>자연</t>
        </is>
      </c>
      <c r="L1653" s="357" t="n">
        <v>12</v>
      </c>
      <c r="M1653" s="358" t="inlineStr">
        <is>
          <t xml:space="preserve">688.37 / </t>
        </is>
      </c>
      <c r="N1653" s="359" t="n">
        <v>1000</v>
      </c>
      <c r="O1653" s="360" t="inlineStr">
        <is>
          <t>표점</t>
        </is>
      </c>
      <c r="P1653" s="343" t="inlineStr">
        <is>
          <t>변표</t>
        </is>
      </c>
      <c r="Q1653" s="342" t="inlineStr">
        <is>
          <t>2과목</t>
        </is>
      </c>
      <c r="R1653" s="344" t="n">
        <v>20</v>
      </c>
      <c r="S1653" s="345" t="n">
        <v>35</v>
      </c>
      <c r="T1653" s="362" t="n">
        <v>25</v>
      </c>
      <c r="U1653" s="361" t="n">
        <v>73.67</v>
      </c>
      <c r="V1653" s="346" t="n">
        <v>114.925142410999</v>
      </c>
      <c r="W1653" s="348" t="n">
        <v>115.9589490640962</v>
      </c>
      <c r="X1653" s="347" t="n">
        <v>57.93</v>
      </c>
      <c r="Y1653" s="357" t="n">
        <v>58.05</v>
      </c>
      <c r="Z1653" s="365" t="inlineStr">
        <is>
          <t>2등급</t>
        </is>
      </c>
      <c r="AA1653" s="350" t="n">
        <v>198</v>
      </c>
      <c r="AB1653" s="349" t="inlineStr">
        <is>
          <t>만점</t>
        </is>
      </c>
      <c r="AC1653" s="350" t="n">
        <v>10</v>
      </c>
      <c r="AD1653" s="349" t="inlineStr">
        <is>
          <t>만점</t>
        </is>
      </c>
      <c r="AE1653" s="364" t="n">
        <v>0</v>
      </c>
      <c r="AF1653" s="366" t="n">
        <v>17.403</v>
      </c>
      <c r="AG1653" s="363" t="n">
        <v>0</v>
      </c>
      <c r="AH1653" s="635" t="inlineStr">
        <is>
          <t xml:space="preserve"> 미/기/과탐 5%가산</t>
        </is>
      </c>
      <c r="AL1653" s="487" t="inlineStr">
        <is>
          <t>세종대 자연생명계열(농어촌)</t>
        </is>
      </c>
      <c r="AM1653" s="477" t="inlineStr">
        <is>
          <t>자연</t>
        </is>
      </c>
      <c r="AN1653" s="637" t="n">
        <v>100</v>
      </c>
      <c r="AO1653" s="478" t="n">
        <v>-1570</v>
      </c>
      <c r="AP1653" s="463" t="n">
        <v>-1570</v>
      </c>
      <c r="AQ1653" s="479" t="n">
        <v>0</v>
      </c>
      <c r="AR1653" s="476" t="inlineStr">
        <is>
          <t>24.21 → 22.76</t>
        </is>
      </c>
      <c r="BA1653" s="313" t="inlineStr">
        <is>
          <t>통합인문735</t>
        </is>
      </c>
    </row>
    <row r="1654" ht="16.5" customHeight="1" s="671">
      <c r="B1654" s="367" t="inlineStr">
        <is>
          <t>24.32</t>
        </is>
      </c>
      <c r="C1654" s="351" t="inlineStr">
        <is>
          <t>52,774</t>
        </is>
      </c>
      <c r="D1654" s="727" t="n">
        <v>-1570</v>
      </c>
      <c r="E1654" s="352" t="inlineStr"/>
      <c r="F1654" s="341" t="n">
        <v>73.59</v>
      </c>
      <c r="G1654" s="355" t="inlineStr">
        <is>
          <t>346.63</t>
        </is>
      </c>
      <c r="H1654" s="356" t="inlineStr">
        <is>
          <t>351.97</t>
        </is>
      </c>
      <c r="I1654" s="354" t="inlineStr">
        <is>
          <t>충남대</t>
        </is>
      </c>
      <c r="J1654" s="340" t="inlineStr">
        <is>
          <t>물리학과</t>
        </is>
      </c>
      <c r="K1654" s="339" t="inlineStr">
        <is>
          <t>자연</t>
        </is>
      </c>
      <c r="L1654" s="357" t="n">
        <v>9</v>
      </c>
      <c r="M1654" s="358" t="inlineStr">
        <is>
          <t xml:space="preserve">171.45 / </t>
        </is>
      </c>
      <c r="N1654" s="359" t="n">
        <v>300</v>
      </c>
      <c r="O1654" s="360" t="inlineStr">
        <is>
          <t>표점</t>
        </is>
      </c>
      <c r="P1654" s="343" t="inlineStr">
        <is>
          <t>표점</t>
        </is>
      </c>
      <c r="Q1654" s="342" t="inlineStr">
        <is>
          <t>2과목</t>
        </is>
      </c>
      <c r="R1654" s="344" t="n">
        <v>25</v>
      </c>
      <c r="S1654" s="345" t="n">
        <v>45</v>
      </c>
      <c r="T1654" s="362" t="n">
        <v>30</v>
      </c>
      <c r="U1654" s="361" t="n">
        <v>73.59</v>
      </c>
      <c r="V1654" s="346" t="n">
        <v>114.8742130737234</v>
      </c>
      <c r="W1654" s="348" t="n">
        <v>115.931020072687</v>
      </c>
      <c r="X1654" s="347" t="n">
        <v>57.91</v>
      </c>
      <c r="Y1654" s="357" t="inlineStr"/>
      <c r="Z1654" s="365" t="inlineStr">
        <is>
          <t>2등급</t>
        </is>
      </c>
      <c r="AA1654" s="350" t="n">
        <v>-2</v>
      </c>
      <c r="AB1654" s="349" t="inlineStr">
        <is>
          <t>만점</t>
        </is>
      </c>
      <c r="AC1654" s="350" t="n">
        <v>0</v>
      </c>
      <c r="AD1654" s="349" t="inlineStr">
        <is>
          <t>만점</t>
        </is>
      </c>
      <c r="AE1654" s="364" t="n">
        <v>0</v>
      </c>
      <c r="AF1654" s="366" t="n">
        <v>0</v>
      </c>
      <c r="AG1654" s="363" t="n">
        <v>0</v>
      </c>
      <c r="AH1654" s="635" t="inlineStr"/>
      <c r="AL1654" s="487" t="inlineStr">
        <is>
          <t>충남대 물리학과</t>
        </is>
      </c>
      <c r="AM1654" s="477" t="inlineStr">
        <is>
          <t>자연</t>
        </is>
      </c>
      <c r="AN1654" s="637" t="n">
        <v>100</v>
      </c>
      <c r="AO1654" s="478" t="n">
        <v>-1570</v>
      </c>
      <c r="AP1654" s="463" t="n">
        <v>-1570</v>
      </c>
      <c r="AQ1654" s="479" t="n">
        <v>0</v>
      </c>
      <c r="AR1654" s="476" t="inlineStr">
        <is>
          <t>24.32 → 22.87</t>
        </is>
      </c>
      <c r="BA1654" s="313" t="inlineStr">
        <is>
          <t>통합인문736</t>
        </is>
      </c>
    </row>
    <row r="1655" ht="16.5" customHeight="1" s="671">
      <c r="B1655" s="367" t="inlineStr">
        <is>
          <t>24.32</t>
        </is>
      </c>
      <c r="C1655" s="351" t="inlineStr">
        <is>
          <t>52,774</t>
        </is>
      </c>
      <c r="D1655" s="727" t="n">
        <v>-1570</v>
      </c>
      <c r="E1655" s="352" t="inlineStr"/>
      <c r="F1655" s="341" t="n">
        <v>73.59</v>
      </c>
      <c r="G1655" s="355" t="inlineStr">
        <is>
          <t>346.63</t>
        </is>
      </c>
      <c r="H1655" s="356" t="inlineStr">
        <is>
          <t>351.97</t>
        </is>
      </c>
      <c r="I1655" s="354" t="inlineStr">
        <is>
          <t>강원대</t>
        </is>
      </c>
      <c r="J1655" s="340" t="inlineStr">
        <is>
          <t>전자공학과</t>
        </is>
      </c>
      <c r="K1655" s="339" t="inlineStr">
        <is>
          <t>자연</t>
        </is>
      </c>
      <c r="L1655" s="357" t="n">
        <v>8</v>
      </c>
      <c r="M1655" s="358" t="inlineStr">
        <is>
          <t xml:space="preserve">400.9 / </t>
        </is>
      </c>
      <c r="N1655" s="359" t="n">
        <v>500</v>
      </c>
      <c r="O1655" s="360" t="inlineStr">
        <is>
          <t>백분위</t>
        </is>
      </c>
      <c r="P1655" s="343" t="inlineStr">
        <is>
          <t>백분위</t>
        </is>
      </c>
      <c r="Q1655" s="342" t="inlineStr">
        <is>
          <t>2과목</t>
        </is>
      </c>
      <c r="R1655" s="344" t="n">
        <v>20</v>
      </c>
      <c r="S1655" s="345" t="n">
        <v>30</v>
      </c>
      <c r="T1655" s="362" t="n">
        <v>30</v>
      </c>
      <c r="U1655" s="361" t="n">
        <v>73.59</v>
      </c>
      <c r="V1655" s="346" t="n">
        <v>114.8766832034018</v>
      </c>
      <c r="W1655" s="348" t="n">
        <v>115.93237465993</v>
      </c>
      <c r="X1655" s="347" t="n">
        <v>57.91</v>
      </c>
      <c r="Y1655" s="357" t="inlineStr"/>
      <c r="Z1655" s="365" t="inlineStr">
        <is>
          <t>3등급</t>
        </is>
      </c>
      <c r="AA1655" s="350" t="n">
        <v>94</v>
      </c>
      <c r="AB1655" s="349" t="inlineStr">
        <is>
          <t>만점</t>
        </is>
      </c>
      <c r="AC1655" s="350" t="n">
        <v>1.5</v>
      </c>
      <c r="AD1655" s="349" t="inlineStr">
        <is>
          <t>만점</t>
        </is>
      </c>
      <c r="AE1655" s="364" t="n">
        <v>0</v>
      </c>
      <c r="AF1655" s="366" t="n">
        <v>11.039</v>
      </c>
      <c r="AG1655" s="363" t="n">
        <v>0</v>
      </c>
      <c r="AH1655" s="635" t="inlineStr">
        <is>
          <t xml:space="preserve"> 미/기10%</t>
        </is>
      </c>
      <c r="AL1655" s="487" t="inlineStr">
        <is>
          <t>강원대 전자공학과</t>
        </is>
      </c>
      <c r="AM1655" s="477" t="inlineStr">
        <is>
          <t>자연</t>
        </is>
      </c>
      <c r="AN1655" s="637" t="n">
        <v>100</v>
      </c>
      <c r="AO1655" s="478" t="n">
        <v>-1570</v>
      </c>
      <c r="AP1655" s="463" t="n">
        <v>-1570</v>
      </c>
      <c r="AQ1655" s="479" t="n">
        <v>0</v>
      </c>
      <c r="AR1655" s="476" t="inlineStr">
        <is>
          <t>24.32 → 22.87</t>
        </is>
      </c>
      <c r="BA1655" s="313" t="inlineStr">
        <is>
          <t>자연906</t>
        </is>
      </c>
    </row>
    <row r="1656" ht="16.5" customHeight="1" s="671">
      <c r="B1656" s="367" t="inlineStr">
        <is>
          <t>24.36</t>
        </is>
      </c>
      <c r="C1656" s="351" t="inlineStr">
        <is>
          <t>52,861</t>
        </is>
      </c>
      <c r="D1656" s="727" t="n">
        <v>-1570</v>
      </c>
      <c r="E1656" s="352" t="inlineStr">
        <is>
          <t>346.59</t>
        </is>
      </c>
      <c r="F1656" s="341" t="n">
        <v>73.56</v>
      </c>
      <c r="G1656" s="355" t="inlineStr">
        <is>
          <t>346.59</t>
        </is>
      </c>
      <c r="H1656" s="356" t="inlineStr">
        <is>
          <t>351.96</t>
        </is>
      </c>
      <c r="I1656" s="354" t="inlineStr">
        <is>
          <t>전남대</t>
        </is>
      </c>
      <c r="J1656" s="340" t="inlineStr">
        <is>
          <t>문헌정보학과</t>
        </is>
      </c>
      <c r="K1656" s="339" t="inlineStr">
        <is>
          <t>통합</t>
        </is>
      </c>
      <c r="L1656" s="357" t="n">
        <v>6</v>
      </c>
      <c r="M1656" s="358" t="inlineStr">
        <is>
          <t xml:space="preserve">859.528 / </t>
        </is>
      </c>
      <c r="N1656" s="359" t="n">
        <v>800</v>
      </c>
      <c r="O1656" s="360" t="inlineStr">
        <is>
          <t>표점/만점</t>
        </is>
      </c>
      <c r="P1656" s="343" t="inlineStr">
        <is>
          <t>표점/만점</t>
        </is>
      </c>
      <c r="Q1656" s="342" t="inlineStr">
        <is>
          <t>2과목</t>
        </is>
      </c>
      <c r="R1656" s="344" t="n">
        <v>40</v>
      </c>
      <c r="S1656" s="345" t="n">
        <v>30</v>
      </c>
      <c r="T1656" s="362" t="n">
        <v>30</v>
      </c>
      <c r="U1656" s="361" t="n">
        <v>73.56</v>
      </c>
      <c r="V1656" s="346" t="n">
        <v>114.8611183013335</v>
      </c>
      <c r="W1656" s="348" t="n">
        <v>115.9238390684732</v>
      </c>
      <c r="X1656" s="347" t="inlineStr">
        <is>
          <t>58.25/68.82</t>
        </is>
      </c>
      <c r="Y1656" s="357" t="inlineStr"/>
      <c r="Z1656" s="365" t="inlineStr">
        <is>
          <t>2등급</t>
        </is>
      </c>
      <c r="AA1656" s="350" t="n">
        <v>190</v>
      </c>
      <c r="AB1656" s="349" t="inlineStr">
        <is>
          <t>만점</t>
        </is>
      </c>
      <c r="AC1656" s="350" t="n">
        <v>10</v>
      </c>
      <c r="AD1656" s="349" t="inlineStr">
        <is>
          <t>만점</t>
        </is>
      </c>
      <c r="AE1656" s="364" t="n">
        <v>0</v>
      </c>
      <c r="AF1656" s="366" t="n">
        <v>0</v>
      </c>
      <c r="AG1656" s="363" t="n">
        <v>0</v>
      </c>
      <c r="AH1656" s="635" t="inlineStr"/>
      <c r="AL1656" s="487" t="inlineStr">
        <is>
          <t>전남대 문헌정보학과</t>
        </is>
      </c>
      <c r="AM1656" s="477" t="inlineStr">
        <is>
          <t>통합</t>
        </is>
      </c>
      <c r="AN1656" s="637" t="n">
        <v>100</v>
      </c>
      <c r="AO1656" s="478" t="n">
        <v>-1570</v>
      </c>
      <c r="AP1656" s="463" t="n">
        <v>-684</v>
      </c>
      <c r="AQ1656" s="479" t="n">
        <v>-886</v>
      </c>
      <c r="AR1656" s="476" t="inlineStr">
        <is>
          <t>24.35 → 23.31</t>
        </is>
      </c>
      <c r="BA1656" s="313" t="inlineStr">
        <is>
          <t>통합인문737</t>
        </is>
      </c>
    </row>
    <row r="1657" ht="16.5" customHeight="1" s="671">
      <c r="B1657" s="367" t="inlineStr">
        <is>
          <t>24.36</t>
        </is>
      </c>
      <c r="C1657" s="351" t="inlineStr">
        <is>
          <t>52,861</t>
        </is>
      </c>
      <c r="D1657" s="727" t="n">
        <v>-1570</v>
      </c>
      <c r="E1657" s="352" t="inlineStr">
        <is>
          <t>346.58</t>
        </is>
      </c>
      <c r="F1657" s="341" t="n">
        <v>73.56</v>
      </c>
      <c r="G1657" s="355" t="inlineStr">
        <is>
          <t>346.57</t>
        </is>
      </c>
      <c r="H1657" s="356" t="inlineStr">
        <is>
          <t>351.94</t>
        </is>
      </c>
      <c r="I1657" s="354" t="inlineStr">
        <is>
          <t>인천대</t>
        </is>
      </c>
      <c r="J1657" s="340" t="inlineStr">
        <is>
          <t>윤리교육과</t>
        </is>
      </c>
      <c r="K1657" s="339" t="inlineStr">
        <is>
          <t>통합</t>
        </is>
      </c>
      <c r="L1657" s="357" t="n">
        <v>3</v>
      </c>
      <c r="M1657" s="358" t="inlineStr">
        <is>
          <t xml:space="preserve">760 / </t>
        </is>
      </c>
      <c r="N1657" s="359" t="n">
        <v>1000</v>
      </c>
      <c r="O1657" s="360" t="inlineStr">
        <is>
          <t>백분위</t>
        </is>
      </c>
      <c r="P1657" s="343" t="inlineStr">
        <is>
          <t>백분위</t>
        </is>
      </c>
      <c r="Q1657" s="342" t="inlineStr">
        <is>
          <t>2과목</t>
        </is>
      </c>
      <c r="R1657" s="344" t="n">
        <v>35</v>
      </c>
      <c r="S1657" s="345" t="n">
        <v>30</v>
      </c>
      <c r="T1657" s="362" t="n">
        <v>25</v>
      </c>
      <c r="U1657" s="361" t="n">
        <v>73.56</v>
      </c>
      <c r="V1657" s="346" t="n">
        <v>114.8562091503268</v>
      </c>
      <c r="W1657" s="348" t="n">
        <v>115.921146953405</v>
      </c>
      <c r="X1657" s="347" t="n">
        <v>57.9</v>
      </c>
      <c r="Y1657" s="357" t="inlineStr"/>
      <c r="Z1657" s="365" t="inlineStr">
        <is>
          <t>2등급</t>
        </is>
      </c>
      <c r="AA1657" s="350" t="n">
        <v>98</v>
      </c>
      <c r="AB1657" s="349" t="inlineStr">
        <is>
          <t>만점</t>
        </is>
      </c>
      <c r="AC1657" s="350" t="n">
        <v>0</v>
      </c>
      <c r="AD1657" s="349" t="inlineStr">
        <is>
          <t>만점</t>
        </is>
      </c>
      <c r="AE1657" s="364" t="n">
        <v>0</v>
      </c>
      <c r="AF1657" s="366" t="n">
        <v>0</v>
      </c>
      <c r="AG1657" s="363" t="n">
        <v>0</v>
      </c>
      <c r="AH1657" s="635" t="inlineStr"/>
      <c r="AL1657" s="487" t="inlineStr">
        <is>
          <t>인천대 윤리교육과</t>
        </is>
      </c>
      <c r="AM1657" s="477" t="inlineStr">
        <is>
          <t>통합</t>
        </is>
      </c>
      <c r="AN1657" s="637" t="n">
        <v>100</v>
      </c>
      <c r="AO1657" s="478" t="n">
        <v>-1570</v>
      </c>
      <c r="AP1657" s="463" t="n">
        <v>-684</v>
      </c>
      <c r="AQ1657" s="479" t="n">
        <v>-886</v>
      </c>
      <c r="AR1657" s="476" t="inlineStr">
        <is>
          <t>24.37 → 23.33</t>
        </is>
      </c>
      <c r="BA1657" s="313" t="inlineStr">
        <is>
          <t>자연907</t>
        </is>
      </c>
    </row>
    <row r="1658" ht="16.5" customHeight="1" s="671">
      <c r="B1658" s="367" t="inlineStr">
        <is>
          <t>24.38</t>
        </is>
      </c>
      <c r="C1658" s="351" t="inlineStr">
        <is>
          <t>52,905</t>
        </is>
      </c>
      <c r="D1658" s="727" t="n">
        <v>-1570</v>
      </c>
      <c r="E1658" s="352" t="inlineStr">
        <is>
          <t>346.56</t>
        </is>
      </c>
      <c r="F1658" s="341" t="n">
        <v>73.55</v>
      </c>
      <c r="G1658" s="355" t="inlineStr">
        <is>
          <t>346.56</t>
        </is>
      </c>
      <c r="H1658" s="356" t="inlineStr">
        <is>
          <t>351.93</t>
        </is>
      </c>
      <c r="I1658" s="354" t="inlineStr">
        <is>
          <t>충남대</t>
        </is>
      </c>
      <c r="J1658" s="340" t="inlineStr">
        <is>
          <t>문화와사회 융합전공</t>
        </is>
      </c>
      <c r="K1658" s="339" t="inlineStr">
        <is>
          <t>통합</t>
        </is>
      </c>
      <c r="L1658" s="357" t="n">
        <v>3</v>
      </c>
      <c r="M1658" s="358" t="inlineStr">
        <is>
          <t xml:space="preserve">171.1 / </t>
        </is>
      </c>
      <c r="N1658" s="359" t="n">
        <v>300</v>
      </c>
      <c r="O1658" s="360" t="inlineStr">
        <is>
          <t>표점</t>
        </is>
      </c>
      <c r="P1658" s="343" t="inlineStr">
        <is>
          <t>표점</t>
        </is>
      </c>
      <c r="Q1658" s="342" t="inlineStr">
        <is>
          <t>2과목</t>
        </is>
      </c>
      <c r="R1658" s="344" t="n">
        <v>45</v>
      </c>
      <c r="S1658" s="345" t="n">
        <v>25</v>
      </c>
      <c r="T1658" s="362" t="n">
        <v>30</v>
      </c>
      <c r="U1658" s="361" t="n">
        <v>73.55</v>
      </c>
      <c r="V1658" s="346" t="n">
        <v>114.851755205233</v>
      </c>
      <c r="W1658" s="348" t="n">
        <v>115.9187044673859</v>
      </c>
      <c r="X1658" s="347" t="n">
        <v>57.89</v>
      </c>
      <c r="Y1658" s="357" t="inlineStr"/>
      <c r="Z1658" s="365" t="inlineStr">
        <is>
          <t>2등급</t>
        </is>
      </c>
      <c r="AA1658" s="350" t="n">
        <v>-2</v>
      </c>
      <c r="AB1658" s="349" t="inlineStr">
        <is>
          <t>만점</t>
        </is>
      </c>
      <c r="AC1658" s="350" t="n">
        <v>0</v>
      </c>
      <c r="AD1658" s="349" t="inlineStr">
        <is>
          <t>만점</t>
        </is>
      </c>
      <c r="AE1658" s="364" t="n">
        <v>0</v>
      </c>
      <c r="AF1658" s="366" t="n">
        <v>0</v>
      </c>
      <c r="AG1658" s="363" t="n">
        <v>0</v>
      </c>
      <c r="AH1658" s="635" t="inlineStr"/>
      <c r="AL1658" s="487" t="inlineStr">
        <is>
          <t>충남대 문화와사회 융합전공</t>
        </is>
      </c>
      <c r="AM1658" s="477" t="inlineStr">
        <is>
          <t>통합</t>
        </is>
      </c>
      <c r="AN1658" s="637" t="n">
        <v>100</v>
      </c>
      <c r="AO1658" s="478" t="n">
        <v>-1570</v>
      </c>
      <c r="AP1658" s="463" t="n">
        <v>-684</v>
      </c>
      <c r="AQ1658" s="479" t="n">
        <v>-886</v>
      </c>
      <c r="AR1658" s="476" t="inlineStr">
        <is>
          <t>24.38 → 23.34</t>
        </is>
      </c>
      <c r="BA1658" s="313" t="inlineStr">
        <is>
          <t>자연908</t>
        </is>
      </c>
    </row>
    <row r="1659" ht="16.5" customHeight="1" s="671">
      <c r="B1659" s="367" t="inlineStr">
        <is>
          <t>24.41</t>
        </is>
      </c>
      <c r="C1659" s="351" t="inlineStr">
        <is>
          <t>52,970</t>
        </is>
      </c>
      <c r="D1659" s="727" t="n">
        <v>-1570</v>
      </c>
      <c r="E1659" s="352" t="inlineStr"/>
      <c r="F1659" s="341" t="n">
        <v>73.52</v>
      </c>
      <c r="G1659" s="355" t="inlineStr">
        <is>
          <t>346.53</t>
        </is>
      </c>
      <c r="H1659" s="356" t="inlineStr">
        <is>
          <t>351.84</t>
        </is>
      </c>
      <c r="I1659" s="354" t="inlineStr">
        <is>
          <t>경북대</t>
        </is>
      </c>
      <c r="J1659" s="340" t="inlineStr">
        <is>
          <t>의류학과</t>
        </is>
      </c>
      <c r="K1659" s="339" t="inlineStr">
        <is>
          <t>자연</t>
        </is>
      </c>
      <c r="L1659" s="357" t="n">
        <v>5</v>
      </c>
      <c r="M1659" s="358" t="inlineStr">
        <is>
          <t xml:space="preserve">636.44 / </t>
        </is>
      </c>
      <c r="N1659" s="359" t="n">
        <v>1000</v>
      </c>
      <c r="O1659" s="360" t="inlineStr">
        <is>
          <t>표점</t>
        </is>
      </c>
      <c r="P1659" s="343" t="inlineStr">
        <is>
          <t>변표</t>
        </is>
      </c>
      <c r="Q1659" s="342" t="inlineStr">
        <is>
          <t>2과목</t>
        </is>
      </c>
      <c r="R1659" s="344" t="n">
        <v>25</v>
      </c>
      <c r="S1659" s="345" t="n">
        <v>38</v>
      </c>
      <c r="T1659" s="362" t="n">
        <v>25</v>
      </c>
      <c r="U1659" s="361" t="n">
        <v>73.52</v>
      </c>
      <c r="V1659" s="346" t="n">
        <v>114.8345686332642</v>
      </c>
      <c r="W1659" s="348" t="n">
        <v>115.9092795730804</v>
      </c>
      <c r="X1659" s="347" t="n">
        <v>57.89</v>
      </c>
      <c r="Y1659" s="357" t="n">
        <v>57.73</v>
      </c>
      <c r="Z1659" s="365" t="inlineStr">
        <is>
          <t>2등급</t>
        </is>
      </c>
      <c r="AA1659" s="350" t="n">
        <v>121.25</v>
      </c>
      <c r="AB1659" s="349" t="inlineStr">
        <is>
          <t>만점</t>
        </is>
      </c>
      <c r="AC1659" s="350" t="n">
        <v>10</v>
      </c>
      <c r="AD1659" s="349" t="inlineStr">
        <is>
          <t>만점</t>
        </is>
      </c>
      <c r="AE1659" s="364" t="n">
        <v>0</v>
      </c>
      <c r="AF1659" s="366" t="n">
        <v>0</v>
      </c>
      <c r="AG1659" s="363" t="n">
        <v>0</v>
      </c>
      <c r="AH1659" s="635" t="inlineStr"/>
      <c r="AL1659" s="487" t="inlineStr">
        <is>
          <t>경북대 의류학과</t>
        </is>
      </c>
      <c r="AM1659" s="477" t="inlineStr">
        <is>
          <t>자연</t>
        </is>
      </c>
      <c r="AN1659" s="637" t="n">
        <v>100</v>
      </c>
      <c r="AO1659" s="478" t="n">
        <v>-1570</v>
      </c>
      <c r="AP1659" s="463" t="n">
        <v>-1570</v>
      </c>
      <c r="AQ1659" s="479" t="n">
        <v>0</v>
      </c>
      <c r="AR1659" s="476" t="inlineStr">
        <is>
          <t>24.42 → 22.97</t>
        </is>
      </c>
      <c r="BA1659" s="313" t="inlineStr">
        <is>
          <t>통합인문738</t>
        </is>
      </c>
    </row>
    <row r="1660" ht="16.5" customHeight="1" s="671">
      <c r="B1660" s="367" t="inlineStr">
        <is>
          <t>24.44</t>
        </is>
      </c>
      <c r="C1660" s="351" t="inlineStr">
        <is>
          <t>53,035</t>
        </is>
      </c>
      <c r="D1660" s="727" t="n">
        <v>-1570</v>
      </c>
      <c r="E1660" s="352" t="inlineStr">
        <is>
          <t>346.49</t>
        </is>
      </c>
      <c r="F1660" s="341" t="n">
        <v>73.51000000000001</v>
      </c>
      <c r="G1660" s="355" t="inlineStr">
        <is>
          <t>346.50</t>
        </is>
      </c>
      <c r="H1660" s="356" t="inlineStr">
        <is>
          <t>351.90</t>
        </is>
      </c>
      <c r="I1660" s="354" t="inlineStr">
        <is>
          <t>충북대</t>
        </is>
      </c>
      <c r="J1660" s="340" t="inlineStr">
        <is>
          <t>아동복지학과</t>
        </is>
      </c>
      <c r="K1660" s="339" t="inlineStr">
        <is>
          <t>통합</t>
        </is>
      </c>
      <c r="L1660" s="357" t="n">
        <v>5</v>
      </c>
      <c r="M1660" s="358" t="inlineStr">
        <is>
          <t xml:space="preserve">967.76 / </t>
        </is>
      </c>
      <c r="N1660" s="359" t="n">
        <v>200</v>
      </c>
      <c r="O1660" s="360" t="inlineStr">
        <is>
          <t>표점/만점</t>
        </is>
      </c>
      <c r="P1660" s="343" t="inlineStr">
        <is>
          <t>표점/만점</t>
        </is>
      </c>
      <c r="Q1660" s="342" t="inlineStr">
        <is>
          <t>2과목</t>
        </is>
      </c>
      <c r="R1660" s="344" t="n">
        <v>30</v>
      </c>
      <c r="S1660" s="345" t="n">
        <v>20</v>
      </c>
      <c r="T1660" s="362" t="n">
        <v>30</v>
      </c>
      <c r="U1660" s="361" t="n">
        <v>73.51000000000001</v>
      </c>
      <c r="V1660" s="346" t="n">
        <v>114.8294820792522</v>
      </c>
      <c r="W1660" s="348" t="n">
        <v>115.9064901724932</v>
      </c>
      <c r="X1660" s="347" t="inlineStr">
        <is>
          <t>58.21/68.82</t>
        </is>
      </c>
      <c r="Y1660" s="357" t="inlineStr"/>
      <c r="Z1660" s="365" t="inlineStr">
        <is>
          <t>3등급</t>
        </is>
      </c>
      <c r="AA1660" s="350" t="n">
        <v>36</v>
      </c>
      <c r="AB1660" s="349" t="inlineStr">
        <is>
          <t>만점</t>
        </is>
      </c>
      <c r="AC1660" s="350" t="n">
        <v>0</v>
      </c>
      <c r="AD1660" s="349" t="inlineStr">
        <is>
          <t>만점</t>
        </is>
      </c>
      <c r="AE1660" s="364" t="n">
        <v>0</v>
      </c>
      <c r="AF1660" s="366" t="n">
        <v>0</v>
      </c>
      <c r="AG1660" s="363" t="n">
        <v>0</v>
      </c>
      <c r="AH1660" s="635" t="inlineStr"/>
      <c r="AL1660" s="487" t="inlineStr">
        <is>
          <t>충북대 아동복지학과</t>
        </is>
      </c>
      <c r="AM1660" s="477" t="inlineStr">
        <is>
          <t>통합</t>
        </is>
      </c>
      <c r="AN1660" s="637" t="n">
        <v>100</v>
      </c>
      <c r="AO1660" s="478" t="n">
        <v>-1570</v>
      </c>
      <c r="AP1660" s="463" t="n">
        <v>-684</v>
      </c>
      <c r="AQ1660" s="479" t="n">
        <v>-886</v>
      </c>
      <c r="AR1660" s="476" t="inlineStr">
        <is>
          <t>24.42 → 23.38</t>
        </is>
      </c>
      <c r="BA1660" s="313" t="inlineStr">
        <is>
          <t>통합인문739</t>
        </is>
      </c>
    </row>
    <row r="1661" ht="16.5" customHeight="1" s="671">
      <c r="B1661" s="367" t="inlineStr">
        <is>
          <t>24.52</t>
        </is>
      </c>
      <c r="C1661" s="351" t="inlineStr">
        <is>
          <t>53,208</t>
        </is>
      </c>
      <c r="D1661" s="727" t="n">
        <v>-1570</v>
      </c>
      <c r="E1661" s="352" t="inlineStr">
        <is>
          <t>346.42</t>
        </is>
      </c>
      <c r="F1661" s="341" t="n">
        <v>73.43000000000001</v>
      </c>
      <c r="G1661" s="355" t="inlineStr">
        <is>
          <t>346.41</t>
        </is>
      </c>
      <c r="H1661" s="356" t="inlineStr">
        <is>
          <t>351.69</t>
        </is>
      </c>
      <c r="I1661" s="354" t="inlineStr">
        <is>
          <t>전남대</t>
        </is>
      </c>
      <c r="J1661" s="340" t="inlineStr">
        <is>
          <t>지구과학교육과</t>
        </is>
      </c>
      <c r="K1661" s="339" t="inlineStr">
        <is>
          <t>자연</t>
        </is>
      </c>
      <c r="L1661" s="357" t="n">
        <v>3</v>
      </c>
      <c r="M1661" s="358" t="inlineStr">
        <is>
          <t xml:space="preserve">862.219 / </t>
        </is>
      </c>
      <c r="N1661" s="359" t="n">
        <v>800</v>
      </c>
      <c r="O1661" s="360" t="inlineStr">
        <is>
          <t>표점/만점</t>
        </is>
      </c>
      <c r="P1661" s="343" t="inlineStr">
        <is>
          <t>표점/만점</t>
        </is>
      </c>
      <c r="Q1661" s="342" t="inlineStr">
        <is>
          <t>2과목</t>
        </is>
      </c>
      <c r="R1661" s="344" t="n">
        <v>30</v>
      </c>
      <c r="S1661" s="345" t="n">
        <v>40</v>
      </c>
      <c r="T1661" s="362" t="n">
        <v>30</v>
      </c>
      <c r="U1661" s="361" t="n">
        <v>73.43000000000001</v>
      </c>
      <c r="V1661" s="346" t="n">
        <v>114.780332525751</v>
      </c>
      <c r="W1661" s="348" t="n">
        <v>115.8795371915409</v>
      </c>
      <c r="X1661" s="347" t="inlineStr">
        <is>
          <t>58.14/67.91</t>
        </is>
      </c>
      <c r="Y1661" s="357" t="inlineStr"/>
      <c r="Z1661" s="365" t="inlineStr">
        <is>
          <t>2등급</t>
        </is>
      </c>
      <c r="AA1661" s="350" t="n">
        <v>190</v>
      </c>
      <c r="AB1661" s="349" t="inlineStr">
        <is>
          <t>만점</t>
        </is>
      </c>
      <c r="AC1661" s="350" t="n">
        <v>10</v>
      </c>
      <c r="AD1661" s="349" t="inlineStr">
        <is>
          <t>만점</t>
        </is>
      </c>
      <c r="AE1661" s="364" t="n">
        <v>0</v>
      </c>
      <c r="AF1661" s="366" t="n">
        <v>0</v>
      </c>
      <c r="AG1661" s="363" t="n">
        <v>0</v>
      </c>
      <c r="AH1661" s="635" t="inlineStr"/>
      <c r="AL1661" s="487" t="inlineStr">
        <is>
          <t>전남대 지구과학교육과</t>
        </is>
      </c>
      <c r="AM1661" s="477" t="inlineStr">
        <is>
          <t>자연</t>
        </is>
      </c>
      <c r="AN1661" s="637" t="n">
        <v>100</v>
      </c>
      <c r="AO1661" s="478" t="n">
        <v>-1570</v>
      </c>
      <c r="AP1661" s="463" t="n">
        <v>-1570</v>
      </c>
      <c r="AQ1661" s="479" t="n">
        <v>0</v>
      </c>
      <c r="AR1661" s="476" t="inlineStr">
        <is>
          <t>24.53 → 23.08</t>
        </is>
      </c>
      <c r="BA1661" s="313" t="inlineStr">
        <is>
          <t>통합인문740</t>
        </is>
      </c>
    </row>
    <row r="1662" ht="16.5" customHeight="1" s="671">
      <c r="B1662" s="367" t="inlineStr">
        <is>
          <t>24.55</t>
        </is>
      </c>
      <c r="C1662" s="351" t="inlineStr">
        <is>
          <t>53,274</t>
        </is>
      </c>
      <c r="D1662" s="727" t="n">
        <v>-1570</v>
      </c>
      <c r="E1662" s="352" t="inlineStr"/>
      <c r="F1662" s="341" t="n">
        <v>73.41</v>
      </c>
      <c r="G1662" s="355" t="inlineStr">
        <is>
          <t>346.35</t>
        </is>
      </c>
      <c r="H1662" s="356" t="inlineStr">
        <is>
          <t>351.75</t>
        </is>
      </c>
      <c r="I1662" s="354" t="inlineStr">
        <is>
          <t>중앙대</t>
        </is>
      </c>
      <c r="J1662" s="340" t="inlineStr">
        <is>
          <t>예술공학부</t>
        </is>
      </c>
      <c r="K1662" s="339" t="inlineStr">
        <is>
          <t>통합</t>
        </is>
      </c>
      <c r="L1662" s="357" t="n">
        <v>55</v>
      </c>
      <c r="M1662" s="358" t="inlineStr">
        <is>
          <t xml:space="preserve">704.8 / </t>
        </is>
      </c>
      <c r="N1662" s="359" t="n">
        <v>1000</v>
      </c>
      <c r="O1662" s="360" t="inlineStr">
        <is>
          <t>표점</t>
        </is>
      </c>
      <c r="P1662" s="343" t="inlineStr">
        <is>
          <t>변표</t>
        </is>
      </c>
      <c r="Q1662" s="342" t="inlineStr">
        <is>
          <t>2과목</t>
        </is>
      </c>
      <c r="R1662" s="344" t="n">
        <v>35</v>
      </c>
      <c r="S1662" s="345" t="n">
        <v>30</v>
      </c>
      <c r="T1662" s="362" t="n">
        <v>35</v>
      </c>
      <c r="U1662" s="361" t="n">
        <v>73.41</v>
      </c>
      <c r="V1662" s="346" t="n">
        <v>114.7734442163485</v>
      </c>
      <c r="W1662" s="348" t="n">
        <v>115.8757597315459</v>
      </c>
      <c r="X1662" s="347" t="n">
        <v>57.85</v>
      </c>
      <c r="Y1662" s="357" t="n">
        <v>59.9</v>
      </c>
      <c r="Z1662" s="365" t="inlineStr">
        <is>
          <t>1등급</t>
        </is>
      </c>
      <c r="AA1662" s="350" t="n">
        <v>100</v>
      </c>
      <c r="AB1662" s="349" t="inlineStr">
        <is>
          <t>만점</t>
        </is>
      </c>
      <c r="AC1662" s="350" t="n">
        <v>10</v>
      </c>
      <c r="AD1662" s="349" t="inlineStr">
        <is>
          <t>만점</t>
        </is>
      </c>
      <c r="AE1662" s="364" t="n">
        <v>0</v>
      </c>
      <c r="AF1662" s="366" t="n">
        <v>10.483</v>
      </c>
      <c r="AG1662" s="363" t="n">
        <v>0</v>
      </c>
      <c r="AH1662" s="635" t="inlineStr">
        <is>
          <t xml:space="preserve"> 사탐5%가산</t>
        </is>
      </c>
      <c r="AL1662" s="487" t="inlineStr">
        <is>
          <t>중앙대 예술공학부</t>
        </is>
      </c>
      <c r="AM1662" s="477" t="inlineStr">
        <is>
          <t>통합</t>
        </is>
      </c>
      <c r="AN1662" s="637" t="n">
        <v>100</v>
      </c>
      <c r="AO1662" s="478" t="n">
        <v>-1570</v>
      </c>
      <c r="AP1662" s="463" t="n">
        <v>-683</v>
      </c>
      <c r="AQ1662" s="479" t="n">
        <v>-887</v>
      </c>
      <c r="AR1662" s="476" t="inlineStr">
        <is>
          <t>24.54 → 23.50</t>
        </is>
      </c>
      <c r="BA1662" s="313" t="inlineStr">
        <is>
          <t>자연909</t>
        </is>
      </c>
    </row>
    <row r="1663" ht="16.5" customHeight="1" s="671">
      <c r="B1663" s="367" t="inlineStr">
        <is>
          <t>24.59</t>
        </is>
      </c>
      <c r="C1663" s="351" t="inlineStr">
        <is>
          <t>53,360</t>
        </is>
      </c>
      <c r="D1663" s="727" t="n">
        <v>-1570</v>
      </c>
      <c r="E1663" s="352" t="inlineStr">
        <is>
          <t>346.39</t>
        </is>
      </c>
      <c r="F1663" s="341" t="n">
        <v>73.38</v>
      </c>
      <c r="G1663" s="355" t="inlineStr">
        <is>
          <t>346.28</t>
        </is>
      </c>
      <c r="H1663" s="356" t="inlineStr">
        <is>
          <t>351.67</t>
        </is>
      </c>
      <c r="I1663" s="354" t="inlineStr">
        <is>
          <t>경기대</t>
        </is>
      </c>
      <c r="J1663" s="340" t="inlineStr">
        <is>
          <t>사학과</t>
        </is>
      </c>
      <c r="K1663" s="339" t="inlineStr">
        <is>
          <t>통합</t>
        </is>
      </c>
      <c r="L1663" s="357" t="n">
        <v>10</v>
      </c>
      <c r="M1663" s="358" t="inlineStr">
        <is>
          <t xml:space="preserve">78.3 / </t>
        </is>
      </c>
      <c r="N1663" s="359" t="n">
        <v>100</v>
      </c>
      <c r="O1663" s="360" t="inlineStr">
        <is>
          <t>백분위</t>
        </is>
      </c>
      <c r="P1663" s="343" t="inlineStr">
        <is>
          <t>백분위</t>
        </is>
      </c>
      <c r="Q1663" s="342" t="inlineStr">
        <is>
          <t>1과목</t>
        </is>
      </c>
      <c r="R1663" s="344" t="n">
        <v>35</v>
      </c>
      <c r="S1663" s="345" t="n">
        <v>30</v>
      </c>
      <c r="T1663" s="362" t="n">
        <v>15</v>
      </c>
      <c r="U1663" s="361" t="n">
        <v>73.38</v>
      </c>
      <c r="V1663" s="346" t="n">
        <v>114.75</v>
      </c>
      <c r="W1663" s="348" t="n">
        <v>115.8629032258064</v>
      </c>
      <c r="X1663" s="347" t="n">
        <v>57.83</v>
      </c>
      <c r="Y1663" s="357" t="inlineStr"/>
      <c r="Z1663" s="365" t="inlineStr">
        <is>
          <t>2등급</t>
        </is>
      </c>
      <c r="AA1663" s="350" t="n">
        <v>19.6</v>
      </c>
      <c r="AB1663" s="349" t="inlineStr">
        <is>
          <t>만점</t>
        </is>
      </c>
      <c r="AC1663" s="350" t="n">
        <v>0</v>
      </c>
      <c r="AD1663" s="349" t="inlineStr">
        <is>
          <t>만점</t>
        </is>
      </c>
      <c r="AE1663" s="364" t="n">
        <v>0</v>
      </c>
      <c r="AF1663" s="366" t="n">
        <v>0</v>
      </c>
      <c r="AG1663" s="363" t="n">
        <v>0</v>
      </c>
      <c r="AH1663" s="635" t="inlineStr"/>
      <c r="AL1663" s="487" t="inlineStr">
        <is>
          <t>경기대 사학과</t>
        </is>
      </c>
      <c r="AM1663" s="477" t="inlineStr">
        <is>
          <t>통합</t>
        </is>
      </c>
      <c r="AN1663" s="637" t="n">
        <v>100</v>
      </c>
      <c r="AO1663" s="478" t="n">
        <v>-1570</v>
      </c>
      <c r="AP1663" s="463" t="n">
        <v>-683</v>
      </c>
      <c r="AQ1663" s="479" t="n">
        <v>-887</v>
      </c>
      <c r="AR1663" s="476" t="inlineStr">
        <is>
          <t>24.60 → 23.56</t>
        </is>
      </c>
      <c r="BA1663" s="313" t="inlineStr">
        <is>
          <t>통합인문741</t>
        </is>
      </c>
    </row>
    <row r="1664" ht="16.5" customHeight="1" s="671">
      <c r="B1664" s="367" t="inlineStr">
        <is>
          <t>24.64</t>
        </is>
      </c>
      <c r="C1664" s="351" t="inlineStr">
        <is>
          <t>53,469</t>
        </is>
      </c>
      <c r="D1664" s="727" t="n">
        <v>-1570</v>
      </c>
      <c r="E1664" s="352" t="inlineStr">
        <is>
          <t>346.34</t>
        </is>
      </c>
      <c r="F1664" s="341" t="n">
        <v>73.34</v>
      </c>
      <c r="G1664" s="355" t="inlineStr">
        <is>
          <t>346.29</t>
        </is>
      </c>
      <c r="H1664" s="356" t="inlineStr">
        <is>
          <t>351.54</t>
        </is>
      </c>
      <c r="I1664" s="354" t="inlineStr">
        <is>
          <t>충남대</t>
        </is>
      </c>
      <c r="J1664" s="340" t="inlineStr">
        <is>
          <t>수학교육과</t>
        </is>
      </c>
      <c r="K1664" s="339" t="inlineStr">
        <is>
          <t>자연</t>
        </is>
      </c>
      <c r="L1664" s="357" t="n">
        <v>8</v>
      </c>
      <c r="M1664" s="358" t="inlineStr">
        <is>
          <t xml:space="preserve">171.29 / </t>
        </is>
      </c>
      <c r="N1664" s="359" t="n">
        <v>300</v>
      </c>
      <c r="O1664" s="360" t="inlineStr">
        <is>
          <t>표점</t>
        </is>
      </c>
      <c r="P1664" s="343" t="inlineStr">
        <is>
          <t>표점</t>
        </is>
      </c>
      <c r="Q1664" s="342" t="inlineStr">
        <is>
          <t>2과목</t>
        </is>
      </c>
      <c r="R1664" s="344" t="n">
        <v>25</v>
      </c>
      <c r="S1664" s="345" t="n">
        <v>45</v>
      </c>
      <c r="T1664" s="362" t="n">
        <v>30</v>
      </c>
      <c r="U1664" s="361" t="n">
        <v>73.34</v>
      </c>
      <c r="V1664" s="346" t="n">
        <v>114.7283938138312</v>
      </c>
      <c r="W1664" s="348" t="n">
        <v>115.851054672101</v>
      </c>
      <c r="X1664" s="347" t="n">
        <v>57.86</v>
      </c>
      <c r="Y1664" s="357" t="inlineStr"/>
      <c r="Z1664" s="365" t="inlineStr">
        <is>
          <t>2등급</t>
        </is>
      </c>
      <c r="AA1664" s="350" t="n">
        <v>-2</v>
      </c>
      <c r="AB1664" s="349" t="inlineStr">
        <is>
          <t>만점</t>
        </is>
      </c>
      <c r="AC1664" s="350" t="n">
        <v>0</v>
      </c>
      <c r="AD1664" s="349" t="inlineStr">
        <is>
          <t>만점</t>
        </is>
      </c>
      <c r="AE1664" s="364" t="n">
        <v>0</v>
      </c>
      <c r="AF1664" s="366" t="n">
        <v>0</v>
      </c>
      <c r="AG1664" s="363" t="n">
        <v>0</v>
      </c>
      <c r="AH1664" s="635" t="inlineStr"/>
      <c r="AL1664" s="487" t="inlineStr">
        <is>
          <t>충남대 수학교육과</t>
        </is>
      </c>
      <c r="AM1664" s="477" t="inlineStr">
        <is>
          <t>자연</t>
        </is>
      </c>
      <c r="AN1664" s="637" t="n">
        <v>100</v>
      </c>
      <c r="AO1664" s="478" t="n">
        <v>-1570</v>
      </c>
      <c r="AP1664" s="463" t="n">
        <v>-1570</v>
      </c>
      <c r="AQ1664" s="479" t="n">
        <v>0</v>
      </c>
      <c r="AR1664" s="476" t="inlineStr">
        <is>
          <t>24.64 → 23.19</t>
        </is>
      </c>
      <c r="BA1664" s="313" t="inlineStr">
        <is>
          <t>통합인문742</t>
        </is>
      </c>
    </row>
    <row r="1665" ht="16.5" customHeight="1" s="671">
      <c r="B1665" s="367" t="inlineStr">
        <is>
          <t>24.72</t>
        </is>
      </c>
      <c r="C1665" s="351" t="inlineStr">
        <is>
          <t>53,642</t>
        </is>
      </c>
      <c r="D1665" s="727" t="n">
        <v>-1570</v>
      </c>
      <c r="E1665" s="352" t="inlineStr"/>
      <c r="F1665" s="341" t="n">
        <v>73.28</v>
      </c>
      <c r="G1665" s="355" t="inlineStr">
        <is>
          <t>346.20</t>
        </is>
      </c>
      <c r="H1665" s="356" t="inlineStr">
        <is>
          <t>351.43</t>
        </is>
      </c>
      <c r="I1665" s="354" t="inlineStr">
        <is>
          <t>충남대</t>
        </is>
      </c>
      <c r="J1665" s="340" t="inlineStr">
        <is>
          <t>토목공학과</t>
        </is>
      </c>
      <c r="K1665" s="339" t="inlineStr">
        <is>
          <t>자연</t>
        </is>
      </c>
      <c r="L1665" s="357" t="n">
        <v>11</v>
      </c>
      <c r="M1665" s="358" t="inlineStr">
        <is>
          <t xml:space="preserve">171.25 / </t>
        </is>
      </c>
      <c r="N1665" s="359" t="n">
        <v>300</v>
      </c>
      <c r="O1665" s="360" t="inlineStr">
        <is>
          <t>표점</t>
        </is>
      </c>
      <c r="P1665" s="343" t="inlineStr">
        <is>
          <t>표점</t>
        </is>
      </c>
      <c r="Q1665" s="342" t="inlineStr">
        <is>
          <t>2과목</t>
        </is>
      </c>
      <c r="R1665" s="344" t="n">
        <v>25</v>
      </c>
      <c r="S1665" s="345" t="n">
        <v>45</v>
      </c>
      <c r="T1665" s="362" t="n">
        <v>30</v>
      </c>
      <c r="U1665" s="361" t="n">
        <v>73.28</v>
      </c>
      <c r="V1665" s="346" t="n">
        <v>114.6919389988581</v>
      </c>
      <c r="W1665" s="348" t="n">
        <v>115.8310633219545</v>
      </c>
      <c r="X1665" s="347" t="n">
        <v>57.84</v>
      </c>
      <c r="Y1665" s="357" t="inlineStr"/>
      <c r="Z1665" s="365" t="inlineStr">
        <is>
          <t>2등급</t>
        </is>
      </c>
      <c r="AA1665" s="350" t="n">
        <v>-2</v>
      </c>
      <c r="AB1665" s="349" t="inlineStr">
        <is>
          <t>만점</t>
        </is>
      </c>
      <c r="AC1665" s="350" t="n">
        <v>0</v>
      </c>
      <c r="AD1665" s="349" t="inlineStr">
        <is>
          <t>만점</t>
        </is>
      </c>
      <c r="AE1665" s="364" t="n">
        <v>0</v>
      </c>
      <c r="AF1665" s="366" t="n">
        <v>0</v>
      </c>
      <c r="AG1665" s="363" t="n">
        <v>0</v>
      </c>
      <c r="AH1665" s="635" t="inlineStr"/>
      <c r="AL1665" s="487" t="inlineStr">
        <is>
          <t>충남대 토목공학과</t>
        </is>
      </c>
      <c r="AM1665" s="477" t="inlineStr">
        <is>
          <t>자연</t>
        </is>
      </c>
      <c r="AN1665" s="637" t="n">
        <v>100</v>
      </c>
      <c r="AO1665" s="478" t="n">
        <v>-1570</v>
      </c>
      <c r="AP1665" s="463" t="n">
        <v>-1570</v>
      </c>
      <c r="AQ1665" s="479" t="n">
        <v>0</v>
      </c>
      <c r="AR1665" s="476" t="inlineStr">
        <is>
          <t>24.73 → 23.28</t>
        </is>
      </c>
      <c r="BA1665" s="313" t="inlineStr">
        <is>
          <t>통합인문743</t>
        </is>
      </c>
    </row>
    <row r="1666" ht="16.5" customHeight="1" s="671">
      <c r="B1666" s="367" t="inlineStr">
        <is>
          <t>24.83</t>
        </is>
      </c>
      <c r="C1666" s="351" t="inlineStr">
        <is>
          <t>53,881</t>
        </is>
      </c>
      <c r="D1666" s="727" t="n">
        <v>-1570</v>
      </c>
      <c r="E1666" s="352" t="inlineStr"/>
      <c r="F1666" s="341" t="n">
        <v>73.25</v>
      </c>
      <c r="G1666" s="355" t="inlineStr">
        <is>
          <t>346.08</t>
        </is>
      </c>
      <c r="H1666" s="356" t="inlineStr">
        <is>
          <t>351.48</t>
        </is>
      </c>
      <c r="I1666" s="354" t="inlineStr">
        <is>
          <t>충남대</t>
        </is>
      </c>
      <c r="J1666" s="340" t="inlineStr">
        <is>
          <t>사회복지학과</t>
        </is>
      </c>
      <c r="K1666" s="339" t="inlineStr">
        <is>
          <t>통합</t>
        </is>
      </c>
      <c r="L1666" s="357" t="n">
        <v>3</v>
      </c>
      <c r="M1666" s="358" t="inlineStr">
        <is>
          <t xml:space="preserve">170.85 / </t>
        </is>
      </c>
      <c r="N1666" s="359" t="n">
        <v>300</v>
      </c>
      <c r="O1666" s="360" t="inlineStr">
        <is>
          <t>표점</t>
        </is>
      </c>
      <c r="P1666" s="343" t="inlineStr">
        <is>
          <t>표점</t>
        </is>
      </c>
      <c r="Q1666" s="342" t="inlineStr">
        <is>
          <t>2과목</t>
        </is>
      </c>
      <c r="R1666" s="344" t="n">
        <v>45</v>
      </c>
      <c r="S1666" s="345" t="n">
        <v>25</v>
      </c>
      <c r="T1666" s="362" t="n">
        <v>30</v>
      </c>
      <c r="U1666" s="361" t="n">
        <v>73.25</v>
      </c>
      <c r="V1666" s="346" t="n">
        <v>114.6754148995646</v>
      </c>
      <c r="W1666" s="348" t="n">
        <v>115.8220017191161</v>
      </c>
      <c r="X1666" s="347" t="n">
        <v>57.79</v>
      </c>
      <c r="Y1666" s="357" t="inlineStr"/>
      <c r="Z1666" s="365" t="inlineStr">
        <is>
          <t>2등급</t>
        </is>
      </c>
      <c r="AA1666" s="350" t="n">
        <v>-2</v>
      </c>
      <c r="AB1666" s="349" t="inlineStr">
        <is>
          <t>만점</t>
        </is>
      </c>
      <c r="AC1666" s="350" t="n">
        <v>0</v>
      </c>
      <c r="AD1666" s="349" t="inlineStr">
        <is>
          <t>만점</t>
        </is>
      </c>
      <c r="AE1666" s="364" t="n">
        <v>0</v>
      </c>
      <c r="AF1666" s="366" t="n">
        <v>0</v>
      </c>
      <c r="AG1666" s="363" t="n">
        <v>0</v>
      </c>
      <c r="AH1666" s="635" t="inlineStr"/>
      <c r="AL1666" s="487" t="inlineStr">
        <is>
          <t>충남대 사회복지학과</t>
        </is>
      </c>
      <c r="AM1666" s="477" t="inlineStr">
        <is>
          <t>통합</t>
        </is>
      </c>
      <c r="AN1666" s="637" t="n">
        <v>100</v>
      </c>
      <c r="AO1666" s="478" t="n">
        <v>-1570</v>
      </c>
      <c r="AP1666" s="463" t="n">
        <v>-682</v>
      </c>
      <c r="AQ1666" s="479" t="n">
        <v>-888</v>
      </c>
      <c r="AR1666" s="476" t="inlineStr">
        <is>
          <t>24.76 → 23.72</t>
        </is>
      </c>
      <c r="BA1666" s="313" t="inlineStr">
        <is>
          <t>통합인문744</t>
        </is>
      </c>
    </row>
    <row r="1667" ht="16.5" customHeight="1" s="671">
      <c r="B1667" s="367" t="inlineStr">
        <is>
          <t>24.77</t>
        </is>
      </c>
      <c r="C1667" s="351" t="inlineStr">
        <is>
          <t>53,751</t>
        </is>
      </c>
      <c r="D1667" s="727" t="n">
        <v>-1570</v>
      </c>
      <c r="E1667" s="352" t="inlineStr">
        <is>
          <t>346.15</t>
        </is>
      </c>
      <c r="F1667" s="341" t="n">
        <v>73.23999999999999</v>
      </c>
      <c r="G1667" s="355" t="inlineStr">
        <is>
          <t>346.06</t>
        </is>
      </c>
      <c r="H1667" s="356" t="inlineStr">
        <is>
          <t>351.46</t>
        </is>
      </c>
      <c r="I1667" s="354" t="inlineStr">
        <is>
          <t>경인교대</t>
        </is>
      </c>
      <c r="J1667" s="340" t="inlineStr">
        <is>
          <t>저소득층</t>
        </is>
      </c>
      <c r="K1667" s="339" t="inlineStr">
        <is>
          <t>통합</t>
        </is>
      </c>
      <c r="L1667" s="357" t="n">
        <v>7</v>
      </c>
      <c r="M1667" s="358" t="inlineStr">
        <is>
          <t xml:space="preserve">774.3 / </t>
        </is>
      </c>
      <c r="N1667" s="359" t="n">
        <v>1000</v>
      </c>
      <c r="O1667" s="360" t="inlineStr">
        <is>
          <t>백분위</t>
        </is>
      </c>
      <c r="P1667" s="343" t="inlineStr">
        <is>
          <t>백분위</t>
        </is>
      </c>
      <c r="Q1667" s="342" t="inlineStr">
        <is>
          <t>2과목</t>
        </is>
      </c>
      <c r="R1667" s="344" t="n">
        <v>25</v>
      </c>
      <c r="S1667" s="345" t="n">
        <v>25</v>
      </c>
      <c r="T1667" s="362" t="n">
        <v>25</v>
      </c>
      <c r="U1667" s="361" t="n">
        <v>73.23999999999999</v>
      </c>
      <c r="V1667" s="346" t="n">
        <v>114.6705882352941</v>
      </c>
      <c r="W1667" s="348" t="n">
        <v>115.8193548387097</v>
      </c>
      <c r="X1667" s="347" t="n">
        <v>57.79</v>
      </c>
      <c r="Y1667" s="357" t="inlineStr"/>
      <c r="Z1667" s="365" t="inlineStr">
        <is>
          <t>3등급</t>
        </is>
      </c>
      <c r="AA1667" s="350" t="n">
        <v>225</v>
      </c>
      <c r="AB1667" s="349" t="inlineStr">
        <is>
          <t>만점</t>
        </is>
      </c>
      <c r="AC1667" s="350" t="n">
        <v>0</v>
      </c>
      <c r="AD1667" s="349" t="inlineStr">
        <is>
          <t>만점</t>
        </is>
      </c>
      <c r="AE1667" s="364" t="n">
        <v>0</v>
      </c>
      <c r="AF1667" s="366" t="n">
        <v>0</v>
      </c>
      <c r="AG1667" s="363" t="n">
        <v>0</v>
      </c>
      <c r="AH1667" s="635" t="inlineStr">
        <is>
          <t xml:space="preserve"> 미적/기하 3%가산</t>
        </is>
      </c>
      <c r="AL1667" s="487" t="inlineStr">
        <is>
          <t>경인교대 저소득층</t>
        </is>
      </c>
      <c r="AM1667" s="477" t="inlineStr">
        <is>
          <t>통합</t>
        </is>
      </c>
      <c r="AN1667" s="637" t="n">
        <v>100</v>
      </c>
      <c r="AO1667" s="478" t="n">
        <v>-1570</v>
      </c>
      <c r="AP1667" s="463" t="n">
        <v>-682</v>
      </c>
      <c r="AQ1667" s="479" t="n">
        <v>-888</v>
      </c>
      <c r="AR1667" s="476" t="inlineStr">
        <is>
          <t>24.78 → 23.74</t>
        </is>
      </c>
      <c r="BA1667" s="313" t="inlineStr">
        <is>
          <t>자연910</t>
        </is>
      </c>
    </row>
    <row r="1668" ht="16.5" customHeight="1" s="671">
      <c r="B1668" s="367" t="inlineStr">
        <is>
          <t>24.77</t>
        </is>
      </c>
      <c r="C1668" s="351" t="inlineStr">
        <is>
          <t>53,751</t>
        </is>
      </c>
      <c r="D1668" s="727" t="n">
        <v>-1570</v>
      </c>
      <c r="E1668" s="352" t="inlineStr">
        <is>
          <t>346.15</t>
        </is>
      </c>
      <c r="F1668" s="341" t="n">
        <v>73.23999999999999</v>
      </c>
      <c r="G1668" s="355" t="inlineStr">
        <is>
          <t>346.06</t>
        </is>
      </c>
      <c r="H1668" s="356" t="inlineStr">
        <is>
          <t>351.46</t>
        </is>
      </c>
      <c r="I1668" s="354" t="inlineStr">
        <is>
          <t>한국외국어대</t>
        </is>
      </c>
      <c r="J1668" s="340" t="inlineStr">
        <is>
          <t>세르비아․크로아티아학과</t>
        </is>
      </c>
      <c r="K1668" s="339" t="inlineStr">
        <is>
          <t>통합</t>
        </is>
      </c>
      <c r="L1668" s="357" t="n">
        <v>10</v>
      </c>
      <c r="M1668" s="358" t="inlineStr">
        <is>
          <t xml:space="preserve">613.3 / </t>
        </is>
      </c>
      <c r="N1668" s="359" t="n">
        <v>700</v>
      </c>
      <c r="O1668" s="360" t="inlineStr">
        <is>
          <t>표점/만점</t>
        </is>
      </c>
      <c r="P1668" s="343" t="inlineStr">
        <is>
          <t>변표/만점</t>
        </is>
      </c>
      <c r="Q1668" s="342" t="inlineStr">
        <is>
          <t>2과목</t>
        </is>
      </c>
      <c r="R1668" s="344" t="n">
        <v>30</v>
      </c>
      <c r="S1668" s="345" t="n">
        <v>30</v>
      </c>
      <c r="T1668" s="362" t="n">
        <v>20</v>
      </c>
      <c r="U1668" s="361" t="n">
        <v>73.23999999999999</v>
      </c>
      <c r="V1668" s="346" t="n">
        <v>114.6696270544746</v>
      </c>
      <c r="W1668" s="348" t="n">
        <v>115.8188277395506</v>
      </c>
      <c r="X1668" s="347" t="n">
        <v>57.79</v>
      </c>
      <c r="Y1668" s="357" t="n">
        <v>59.16999999999999</v>
      </c>
      <c r="Z1668" s="365" t="inlineStr">
        <is>
          <t>2등급</t>
        </is>
      </c>
      <c r="AA1668" s="350" t="n">
        <v>138</v>
      </c>
      <c r="AB1668" s="349" t="inlineStr">
        <is>
          <t>만점</t>
        </is>
      </c>
      <c r="AC1668" s="350" t="n">
        <v>10</v>
      </c>
      <c r="AD1668" s="349" t="inlineStr">
        <is>
          <t>만점</t>
        </is>
      </c>
      <c r="AE1668" s="364" t="n">
        <v>0</v>
      </c>
      <c r="AF1668" s="366" t="n">
        <v>0</v>
      </c>
      <c r="AG1668" s="363" t="n">
        <v>0</v>
      </c>
      <c r="AH1668" s="635" t="inlineStr"/>
      <c r="AL1668" s="487" t="inlineStr">
        <is>
          <t>한국외국어대 세르비아․크로아티아학과</t>
        </is>
      </c>
      <c r="AM1668" s="477" t="inlineStr">
        <is>
          <t>통합</t>
        </is>
      </c>
      <c r="AN1668" s="637" t="n">
        <v>100</v>
      </c>
      <c r="AO1668" s="478" t="n">
        <v>-1570</v>
      </c>
      <c r="AP1668" s="463" t="n">
        <v>-682</v>
      </c>
      <c r="AQ1668" s="479" t="n">
        <v>-888</v>
      </c>
      <c r="AR1668" s="476" t="inlineStr">
        <is>
          <t>24.78 → 23.74</t>
        </is>
      </c>
      <c r="BA1668" s="313" t="inlineStr">
        <is>
          <t>자연911</t>
        </is>
      </c>
    </row>
    <row r="1669" ht="16.5" customHeight="1" s="671">
      <c r="B1669" s="367" t="inlineStr">
        <is>
          <t>24.90</t>
        </is>
      </c>
      <c r="C1669" s="351" t="inlineStr">
        <is>
          <t>54,033</t>
        </is>
      </c>
      <c r="D1669" s="727" t="n">
        <v>-1570</v>
      </c>
      <c r="E1669" s="352" t="inlineStr">
        <is>
          <t>346.08</t>
        </is>
      </c>
      <c r="F1669" s="341" t="n">
        <v>73.20999999999999</v>
      </c>
      <c r="G1669" s="355" t="inlineStr">
        <is>
          <t>346.01</t>
        </is>
      </c>
      <c r="H1669" s="356" t="inlineStr">
        <is>
          <t>351.42</t>
        </is>
      </c>
      <c r="I1669" s="354" t="inlineStr">
        <is>
          <t>대구교대</t>
        </is>
      </c>
      <c r="J1669" s="340" t="inlineStr">
        <is>
          <t>농어촌</t>
        </is>
      </c>
      <c r="K1669" s="339" t="inlineStr">
        <is>
          <t>통합</t>
        </is>
      </c>
      <c r="L1669" s="357" t="n">
        <v>12</v>
      </c>
      <c r="M1669" s="358" t="inlineStr">
        <is>
          <t xml:space="preserve">850.03 / </t>
        </is>
      </c>
      <c r="N1669" s="359" t="n">
        <v>1000</v>
      </c>
      <c r="O1669" s="360" t="inlineStr">
        <is>
          <t>표점/만점</t>
        </is>
      </c>
      <c r="P1669" s="343" t="inlineStr">
        <is>
          <t>표점/만점</t>
        </is>
      </c>
      <c r="Q1669" s="342" t="inlineStr">
        <is>
          <t>2과목</t>
        </is>
      </c>
      <c r="R1669" s="344" t="n">
        <v>30</v>
      </c>
      <c r="S1669" s="345" t="n">
        <v>30</v>
      </c>
      <c r="T1669" s="362" t="n">
        <v>20</v>
      </c>
      <c r="U1669" s="361" t="n">
        <v>73.20999999999999</v>
      </c>
      <c r="V1669" s="346" t="n">
        <v>114.6512348093151</v>
      </c>
      <c r="W1669" s="348" t="n">
        <v>115.8087416696244</v>
      </c>
      <c r="X1669" s="347" t="inlineStr">
        <is>
          <t>58.12/68.82</t>
        </is>
      </c>
      <c r="Y1669" s="357" t="inlineStr"/>
      <c r="Z1669" s="365" t="inlineStr">
        <is>
          <t>3등급</t>
        </is>
      </c>
      <c r="AA1669" s="350" t="n">
        <v>190</v>
      </c>
      <c r="AB1669" s="349" t="inlineStr">
        <is>
          <t>만점</t>
        </is>
      </c>
      <c r="AC1669" s="350" t="n">
        <v>0</v>
      </c>
      <c r="AD1669" s="349" t="inlineStr">
        <is>
          <t>만점</t>
        </is>
      </c>
      <c r="AE1669" s="364" t="n">
        <v>0</v>
      </c>
      <c r="AF1669" s="366" t="n">
        <v>0</v>
      </c>
      <c r="AG1669" s="363" t="n">
        <v>0</v>
      </c>
      <c r="AH1669" s="635" t="inlineStr">
        <is>
          <t xml:space="preserve">이월시선발 </t>
        </is>
      </c>
      <c r="AL1669" s="487" t="inlineStr">
        <is>
          <t>대구교대 농어촌</t>
        </is>
      </c>
      <c r="AM1669" s="477" t="inlineStr">
        <is>
          <t>통합</t>
        </is>
      </c>
      <c r="AN1669" s="637" t="n">
        <v>100</v>
      </c>
      <c r="AO1669" s="478" t="n">
        <v>-1570</v>
      </c>
      <c r="AP1669" s="463" t="n">
        <v>-682</v>
      </c>
      <c r="AQ1669" s="479" t="n">
        <v>-888</v>
      </c>
      <c r="AR1669" s="476" t="inlineStr">
        <is>
          <t>24.82 → 23.78</t>
        </is>
      </c>
      <c r="BA1669" s="313" t="inlineStr">
        <is>
          <t>통합인문745</t>
        </is>
      </c>
    </row>
    <row r="1670" ht="16.5" customHeight="1" s="671">
      <c r="B1670" s="367" t="inlineStr">
        <is>
          <t>24.86</t>
        </is>
      </c>
      <c r="C1670" s="351" t="inlineStr">
        <is>
          <t>53,946</t>
        </is>
      </c>
      <c r="D1670" s="727" t="n">
        <v>-1570</v>
      </c>
      <c r="E1670" s="352" t="inlineStr"/>
      <c r="F1670" s="341" t="n">
        <v>73.17</v>
      </c>
      <c r="G1670" s="355" t="inlineStr">
        <is>
          <t>346.05</t>
        </is>
      </c>
      <c r="H1670" s="356" t="inlineStr">
        <is>
          <t>351.29</t>
        </is>
      </c>
      <c r="I1670" s="354" t="inlineStr">
        <is>
          <t>인천대</t>
        </is>
      </c>
      <c r="J1670" s="340" t="inlineStr">
        <is>
          <t>화학과</t>
        </is>
      </c>
      <c r="K1670" s="339" t="inlineStr">
        <is>
          <t>자연</t>
        </is>
      </c>
      <c r="L1670" s="357" t="n">
        <v>12</v>
      </c>
      <c r="M1670" s="358" t="inlineStr">
        <is>
          <t xml:space="preserve">756.5 / </t>
        </is>
      </c>
      <c r="N1670" s="359" t="n">
        <v>1000</v>
      </c>
      <c r="O1670" s="360" t="inlineStr">
        <is>
          <t>백분위</t>
        </is>
      </c>
      <c r="P1670" s="343" t="inlineStr">
        <is>
          <t>백분위</t>
        </is>
      </c>
      <c r="Q1670" s="342" t="inlineStr">
        <is>
          <t>2과목</t>
        </is>
      </c>
      <c r="R1670" s="344" t="n">
        <v>25</v>
      </c>
      <c r="S1670" s="345" t="n">
        <v>35</v>
      </c>
      <c r="T1670" s="362" t="n">
        <v>30</v>
      </c>
      <c r="U1670" s="361" t="n">
        <v>73.17</v>
      </c>
      <c r="V1670" s="346" t="n">
        <v>114.6274509803922</v>
      </c>
      <c r="W1670" s="348" t="n">
        <v>115.7956989247312</v>
      </c>
      <c r="X1670" s="347" t="n">
        <v>57.81</v>
      </c>
      <c r="Y1670" s="357" t="inlineStr"/>
      <c r="Z1670" s="365" t="inlineStr">
        <is>
          <t>2등급</t>
        </is>
      </c>
      <c r="AA1670" s="350" t="n">
        <v>98</v>
      </c>
      <c r="AB1670" s="349" t="inlineStr">
        <is>
          <t>만점</t>
        </is>
      </c>
      <c r="AC1670" s="350" t="n">
        <v>0</v>
      </c>
      <c r="AD1670" s="349" t="inlineStr">
        <is>
          <t>만점</t>
        </is>
      </c>
      <c r="AE1670" s="364" t="n">
        <v>0</v>
      </c>
      <c r="AF1670" s="366" t="n">
        <v>0</v>
      </c>
      <c r="AG1670" s="363" t="n">
        <v>0</v>
      </c>
      <c r="AH1670" s="635" t="inlineStr"/>
      <c r="AL1670" s="487" t="inlineStr">
        <is>
          <t>인천대 화학과</t>
        </is>
      </c>
      <c r="AM1670" s="477" t="inlineStr">
        <is>
          <t>자연</t>
        </is>
      </c>
      <c r="AN1670" s="637" t="n">
        <v>100</v>
      </c>
      <c r="AO1670" s="478" t="n">
        <v>-1570</v>
      </c>
      <c r="AP1670" s="463" t="n">
        <v>-1570</v>
      </c>
      <c r="AQ1670" s="479" t="n">
        <v>0</v>
      </c>
      <c r="AR1670" s="476" t="inlineStr">
        <is>
          <t>24.87 → 23.42</t>
        </is>
      </c>
      <c r="BA1670" s="313" t="inlineStr">
        <is>
          <t>통합인문746</t>
        </is>
      </c>
    </row>
    <row r="1671" ht="16.5" customHeight="1" s="671">
      <c r="B1671" s="367" t="inlineStr">
        <is>
          <t>24.97</t>
        </is>
      </c>
      <c r="C1671" s="351" t="inlineStr">
        <is>
          <t>54,185</t>
        </is>
      </c>
      <c r="D1671" s="727" t="n">
        <v>-1570</v>
      </c>
      <c r="E1671" s="352" t="inlineStr">
        <is>
          <t>345.94</t>
        </is>
      </c>
      <c r="F1671" s="341" t="n">
        <v>73.16</v>
      </c>
      <c r="G1671" s="355" t="inlineStr">
        <is>
          <t>345.94</t>
        </is>
      </c>
      <c r="H1671" s="356" t="inlineStr">
        <is>
          <t>351.35</t>
        </is>
      </c>
      <c r="I1671" s="354" t="inlineStr">
        <is>
          <t>전남대</t>
        </is>
      </c>
      <c r="J1671" s="340" t="inlineStr">
        <is>
          <t>윤리교육과</t>
        </is>
      </c>
      <c r="K1671" s="339" t="inlineStr">
        <is>
          <t>통합</t>
        </is>
      </c>
      <c r="L1671" s="357" t="n">
        <v>3</v>
      </c>
      <c r="M1671" s="358" t="inlineStr">
        <is>
          <t xml:space="preserve">858.281 / </t>
        </is>
      </c>
      <c r="N1671" s="359" t="n">
        <v>800</v>
      </c>
      <c r="O1671" s="360" t="inlineStr">
        <is>
          <t>표점/만점</t>
        </is>
      </c>
      <c r="P1671" s="343" t="inlineStr">
        <is>
          <t>표점/만점</t>
        </is>
      </c>
      <c r="Q1671" s="342" t="inlineStr">
        <is>
          <t>2과목</t>
        </is>
      </c>
      <c r="R1671" s="344" t="n">
        <v>40</v>
      </c>
      <c r="S1671" s="345" t="n">
        <v>30</v>
      </c>
      <c r="T1671" s="362" t="n">
        <v>30</v>
      </c>
      <c r="U1671" s="361" t="n">
        <v>73.16</v>
      </c>
      <c r="V1671" s="346" t="n">
        <v>114.6243662591084</v>
      </c>
      <c r="W1671" s="348" t="n">
        <v>115.7940073033821</v>
      </c>
      <c r="X1671" s="347" t="inlineStr">
        <is>
          <t>58.12/68.82</t>
        </is>
      </c>
      <c r="Y1671" s="357" t="inlineStr"/>
      <c r="Z1671" s="365" t="inlineStr">
        <is>
          <t>2등급</t>
        </is>
      </c>
      <c r="AA1671" s="350" t="n">
        <v>190</v>
      </c>
      <c r="AB1671" s="349" t="inlineStr">
        <is>
          <t>만점</t>
        </is>
      </c>
      <c r="AC1671" s="350" t="n">
        <v>10</v>
      </c>
      <c r="AD1671" s="349" t="inlineStr">
        <is>
          <t>만점</t>
        </is>
      </c>
      <c r="AE1671" s="364" t="n">
        <v>0</v>
      </c>
      <c r="AF1671" s="366" t="n">
        <v>0</v>
      </c>
      <c r="AG1671" s="363" t="n">
        <v>0</v>
      </c>
      <c r="AH1671" s="635" t="inlineStr"/>
      <c r="AL1671" s="487" t="inlineStr">
        <is>
          <t>전남대 윤리교육과</t>
        </is>
      </c>
      <c r="AM1671" s="477" t="inlineStr">
        <is>
          <t>통합</t>
        </is>
      </c>
      <c r="AN1671" s="637" t="n">
        <v>100</v>
      </c>
      <c r="AO1671" s="478" t="n">
        <v>-1570</v>
      </c>
      <c r="AP1671" s="463" t="n">
        <v>-682</v>
      </c>
      <c r="AQ1671" s="479" t="n">
        <v>-888</v>
      </c>
      <c r="AR1671" s="476" t="inlineStr">
        <is>
          <t>24.87 → 23.83</t>
        </is>
      </c>
      <c r="BA1671" s="313" t="inlineStr">
        <is>
          <t>통합인문747</t>
        </is>
      </c>
    </row>
    <row r="1672" ht="16.5" customHeight="1" s="671">
      <c r="B1672" s="367" t="inlineStr">
        <is>
          <t>25.08</t>
        </is>
      </c>
      <c r="C1672" s="351" t="inlineStr">
        <is>
          <t>54,424</t>
        </is>
      </c>
      <c r="D1672" s="727" t="n">
        <v>-1570</v>
      </c>
      <c r="E1672" s="352" t="inlineStr">
        <is>
          <t>345.83</t>
        </is>
      </c>
      <c r="F1672" s="341" t="n">
        <v>73.09</v>
      </c>
      <c r="G1672" s="355" t="inlineStr">
        <is>
          <t>345.82</t>
        </is>
      </c>
      <c r="H1672" s="356" t="inlineStr">
        <is>
          <t>351.22</t>
        </is>
      </c>
      <c r="I1672" s="354" t="inlineStr">
        <is>
          <t>충남대</t>
        </is>
      </c>
      <c r="J1672" s="340" t="inlineStr">
        <is>
          <t>사회학과</t>
        </is>
      </c>
      <c r="K1672" s="339" t="inlineStr">
        <is>
          <t>통합</t>
        </is>
      </c>
      <c r="L1672" s="357" t="n">
        <v>4</v>
      </c>
      <c r="M1672" s="358" t="inlineStr">
        <is>
          <t xml:space="preserve">170.72 / </t>
        </is>
      </c>
      <c r="N1672" s="359" t="n">
        <v>300</v>
      </c>
      <c r="O1672" s="360" t="inlineStr">
        <is>
          <t>표점</t>
        </is>
      </c>
      <c r="P1672" s="343" t="inlineStr">
        <is>
          <t>표점</t>
        </is>
      </c>
      <c r="Q1672" s="342" t="inlineStr">
        <is>
          <t>2과목</t>
        </is>
      </c>
      <c r="R1672" s="344" t="n">
        <v>45</v>
      </c>
      <c r="S1672" s="345" t="n">
        <v>25</v>
      </c>
      <c r="T1672" s="362" t="n">
        <v>30</v>
      </c>
      <c r="U1672" s="361" t="n">
        <v>73.09</v>
      </c>
      <c r="V1672" s="346" t="n">
        <v>114.5837663991691</v>
      </c>
      <c r="W1672" s="348" t="n">
        <v>115.7717428640605</v>
      </c>
      <c r="X1672" s="347" t="n">
        <v>57.73</v>
      </c>
      <c r="Y1672" s="357" t="inlineStr"/>
      <c r="Z1672" s="365" t="inlineStr">
        <is>
          <t>2등급</t>
        </is>
      </c>
      <c r="AA1672" s="350" t="n">
        <v>-2</v>
      </c>
      <c r="AB1672" s="349" t="inlineStr">
        <is>
          <t>만점</t>
        </is>
      </c>
      <c r="AC1672" s="350" t="n">
        <v>0</v>
      </c>
      <c r="AD1672" s="349" t="inlineStr">
        <is>
          <t>만점</t>
        </is>
      </c>
      <c r="AE1672" s="364" t="n">
        <v>0</v>
      </c>
      <c r="AF1672" s="366" t="n">
        <v>0</v>
      </c>
      <c r="AG1672" s="363" t="n">
        <v>0</v>
      </c>
      <c r="AH1672" s="635" t="inlineStr"/>
      <c r="AL1672" s="487" t="inlineStr">
        <is>
          <t>충남대 사회학과</t>
        </is>
      </c>
      <c r="AM1672" s="477" t="inlineStr">
        <is>
          <t>통합</t>
        </is>
      </c>
      <c r="AN1672" s="637" t="n">
        <v>100</v>
      </c>
      <c r="AO1672" s="478" t="n">
        <v>-1570</v>
      </c>
      <c r="AP1672" s="463" t="n">
        <v>-681</v>
      </c>
      <c r="AQ1672" s="479" t="n">
        <v>-889</v>
      </c>
      <c r="AR1672" s="476" t="inlineStr">
        <is>
          <t>24.97 → 23.93</t>
        </is>
      </c>
      <c r="BA1672" s="313" t="inlineStr">
        <is>
          <t>자연912</t>
        </is>
      </c>
    </row>
    <row r="1673" ht="16.5" customHeight="1" s="671">
      <c r="B1673" s="367" t="inlineStr">
        <is>
          <t>25.05</t>
        </is>
      </c>
      <c r="C1673" s="351" t="inlineStr">
        <is>
          <t>54,359</t>
        </is>
      </c>
      <c r="D1673" s="727" t="n">
        <v>-1570</v>
      </c>
      <c r="E1673" s="352" t="inlineStr"/>
      <c r="F1673" s="341" t="n">
        <v>73.02</v>
      </c>
      <c r="G1673" s="355" t="inlineStr">
        <is>
          <t>345.85</t>
        </is>
      </c>
      <c r="H1673" s="356" t="inlineStr">
        <is>
          <t>351.05</t>
        </is>
      </c>
      <c r="I1673" s="354" t="inlineStr">
        <is>
          <t>부산대</t>
        </is>
      </c>
      <c r="J1673" s="340" t="inlineStr">
        <is>
          <t>광메카트로닉스공학과</t>
        </is>
      </c>
      <c r="K1673" s="339" t="inlineStr">
        <is>
          <t>자연</t>
        </is>
      </c>
      <c r="L1673" s="357" t="n">
        <v>11</v>
      </c>
      <c r="M1673" s="358" t="inlineStr">
        <is>
          <t xml:space="preserve">669.5 / </t>
        </is>
      </c>
      <c r="N1673" s="359" t="n">
        <v>1000</v>
      </c>
      <c r="O1673" s="360" t="inlineStr">
        <is>
          <t>표점</t>
        </is>
      </c>
      <c r="P1673" s="343" t="inlineStr">
        <is>
          <t>표점</t>
        </is>
      </c>
      <c r="Q1673" s="342" t="inlineStr">
        <is>
          <t>2과목</t>
        </is>
      </c>
      <c r="R1673" s="344" t="n">
        <v>20</v>
      </c>
      <c r="S1673" s="345" t="n">
        <v>30</v>
      </c>
      <c r="T1673" s="362" t="n">
        <v>30</v>
      </c>
      <c r="U1673" s="361" t="n">
        <v>73.02</v>
      </c>
      <c r="V1673" s="346" t="n">
        <v>114.5403415866943</v>
      </c>
      <c r="W1673" s="348" t="n">
        <v>115.7479292572195</v>
      </c>
      <c r="X1673" s="347" t="n">
        <v>57.78</v>
      </c>
      <c r="Y1673" s="357" t="inlineStr"/>
      <c r="Z1673" s="365" t="inlineStr">
        <is>
          <t>2등급</t>
        </is>
      </c>
      <c r="AA1673" s="350" t="n">
        <v>198</v>
      </c>
      <c r="AB1673" s="349" t="inlineStr">
        <is>
          <t>만점</t>
        </is>
      </c>
      <c r="AC1673" s="350" t="n">
        <v>10</v>
      </c>
      <c r="AD1673" s="349" t="inlineStr">
        <is>
          <t>만점</t>
        </is>
      </c>
      <c r="AE1673" s="364" t="n">
        <v>0</v>
      </c>
      <c r="AF1673" s="366" t="n">
        <v>0</v>
      </c>
      <c r="AG1673" s="363" t="n">
        <v>0</v>
      </c>
      <c r="AH1673" s="635" t="inlineStr"/>
      <c r="AL1673" s="487" t="inlineStr">
        <is>
          <t>부산대 광메카트로닉스공학과</t>
        </is>
      </c>
      <c r="AM1673" s="477" t="inlineStr">
        <is>
          <t>자연</t>
        </is>
      </c>
      <c r="AN1673" s="637" t="n">
        <v>100</v>
      </c>
      <c r="AO1673" s="478" t="n">
        <v>-1570</v>
      </c>
      <c r="AP1673" s="463" t="n">
        <v>-1570</v>
      </c>
      <c r="AQ1673" s="479" t="n">
        <v>0</v>
      </c>
      <c r="AR1673" s="476" t="inlineStr">
        <is>
          <t>25.06 → 23.61</t>
        </is>
      </c>
      <c r="BA1673" s="313" t="inlineStr">
        <is>
          <t>통합인문748</t>
        </is>
      </c>
    </row>
    <row r="1674" ht="16.5" customHeight="1" s="671">
      <c r="B1674" s="367" t="inlineStr">
        <is>
          <t>25.06</t>
        </is>
      </c>
      <c r="C1674" s="351" t="inlineStr">
        <is>
          <t>54,380</t>
        </is>
      </c>
      <c r="D1674" s="727" t="n">
        <v>-1570</v>
      </c>
      <c r="E1674" s="352" t="inlineStr"/>
      <c r="F1674" s="341" t="n">
        <v>73.02</v>
      </c>
      <c r="G1674" s="355" t="inlineStr">
        <is>
          <t>345.84</t>
        </is>
      </c>
      <c r="H1674" s="356" t="inlineStr">
        <is>
          <t>351.04</t>
        </is>
      </c>
      <c r="I1674" s="354" t="inlineStr">
        <is>
          <t>중앙대</t>
        </is>
      </c>
      <c r="J1674" s="340" t="inlineStr">
        <is>
          <t>생명자원공학부(식물생명공학)</t>
        </is>
      </c>
      <c r="K1674" s="339" t="inlineStr">
        <is>
          <t>자연</t>
        </is>
      </c>
      <c r="L1674" s="357" t="n">
        <v>22</v>
      </c>
      <c r="M1674" s="358" t="inlineStr">
        <is>
          <t xml:space="preserve">703.9 / </t>
        </is>
      </c>
      <c r="N1674" s="359" t="n">
        <v>1000</v>
      </c>
      <c r="O1674" s="360" t="inlineStr">
        <is>
          <t>표점</t>
        </is>
      </c>
      <c r="P1674" s="343" t="inlineStr">
        <is>
          <t>변표</t>
        </is>
      </c>
      <c r="Q1674" s="342" t="inlineStr">
        <is>
          <t>2과목</t>
        </is>
      </c>
      <c r="R1674" s="344" t="n">
        <v>30</v>
      </c>
      <c r="S1674" s="345" t="n">
        <v>35</v>
      </c>
      <c r="T1674" s="362" t="n">
        <v>35</v>
      </c>
      <c r="U1674" s="361" t="n">
        <v>73.02</v>
      </c>
      <c r="V1674" s="346" t="n">
        <v>114.5393189039465</v>
      </c>
      <c r="W1674" s="348" t="n">
        <v>115.7473684311965</v>
      </c>
      <c r="X1674" s="347" t="n">
        <v>57.78</v>
      </c>
      <c r="Y1674" s="357" t="n">
        <v>59.73999999999999</v>
      </c>
      <c r="Z1674" s="365" t="inlineStr">
        <is>
          <t>1등급</t>
        </is>
      </c>
      <c r="AA1674" s="350" t="n">
        <v>100</v>
      </c>
      <c r="AB1674" s="349" t="inlineStr">
        <is>
          <t>만점</t>
        </is>
      </c>
      <c r="AC1674" s="350" t="n">
        <v>10</v>
      </c>
      <c r="AD1674" s="349" t="inlineStr">
        <is>
          <t>만점</t>
        </is>
      </c>
      <c r="AE1674" s="364" t="n">
        <v>0</v>
      </c>
      <c r="AF1674" s="366" t="n">
        <v>10.455</v>
      </c>
      <c r="AG1674" s="363" t="n">
        <v>0</v>
      </c>
      <c r="AH1674" s="635" t="inlineStr">
        <is>
          <t xml:space="preserve"> 과탐5%가산</t>
        </is>
      </c>
      <c r="AL1674" s="487" t="inlineStr">
        <is>
          <t>중앙대 생명자원공학부(식물생명공학)</t>
        </is>
      </c>
      <c r="AM1674" s="477" t="inlineStr">
        <is>
          <t>자연</t>
        </is>
      </c>
      <c r="AN1674" s="637" t="n">
        <v>100</v>
      </c>
      <c r="AO1674" s="478" t="n">
        <v>-1570</v>
      </c>
      <c r="AP1674" s="463" t="n">
        <v>-1570</v>
      </c>
      <c r="AQ1674" s="479" t="n">
        <v>0</v>
      </c>
      <c r="AR1674" s="476" t="inlineStr">
        <is>
          <t>25.07 → 23.62</t>
        </is>
      </c>
      <c r="BA1674" s="313" t="inlineStr">
        <is>
          <t>통합인문749</t>
        </is>
      </c>
    </row>
    <row r="1675" ht="16.5" customHeight="1" s="671">
      <c r="B1675" s="367" t="inlineStr">
        <is>
          <t>24.53</t>
        </is>
      </c>
      <c r="C1675" s="351" t="inlineStr">
        <is>
          <t>53,230</t>
        </is>
      </c>
      <c r="D1675" s="727" t="n">
        <v>-1570</v>
      </c>
      <c r="E1675" s="352" t="inlineStr">
        <is>
          <t>346.41</t>
        </is>
      </c>
      <c r="F1675" s="341" t="n">
        <v>73</v>
      </c>
      <c r="G1675" s="355" t="inlineStr">
        <is>
          <t>345.68</t>
        </is>
      </c>
      <c r="H1675" s="356" t="inlineStr">
        <is>
          <t>351.07</t>
        </is>
      </c>
      <c r="I1675" s="354" t="inlineStr">
        <is>
          <t>전북대</t>
        </is>
      </c>
      <c r="J1675" s="340" t="inlineStr">
        <is>
          <t>사회과교육학부</t>
        </is>
      </c>
      <c r="K1675" s="339" t="inlineStr">
        <is>
          <t>통합</t>
        </is>
      </c>
      <c r="L1675" s="357" t="n">
        <v>11</v>
      </c>
      <c r="M1675" s="358" t="inlineStr">
        <is>
          <t xml:space="preserve">317.31 / </t>
        </is>
      </c>
      <c r="N1675" s="359" t="n">
        <v>500</v>
      </c>
      <c r="O1675" s="360" t="inlineStr">
        <is>
          <t>표점</t>
        </is>
      </c>
      <c r="P1675" s="343" t="inlineStr">
        <is>
          <t>변표</t>
        </is>
      </c>
      <c r="Q1675" s="342" t="inlineStr">
        <is>
          <t>2과목</t>
        </is>
      </c>
      <c r="R1675" s="344" t="n">
        <v>40</v>
      </c>
      <c r="S1675" s="345" t="n">
        <v>30</v>
      </c>
      <c r="T1675" s="362" t="n">
        <v>30</v>
      </c>
      <c r="U1675" s="361" t="n">
        <v>73</v>
      </c>
      <c r="V1675" s="346" t="n">
        <v>114.5304473423311</v>
      </c>
      <c r="W1675" s="348" t="n">
        <v>115.7425033812783</v>
      </c>
      <c r="X1675" s="347" t="n">
        <v>57.7</v>
      </c>
      <c r="Y1675" s="357" t="n">
        <v>57.98999999999999</v>
      </c>
      <c r="Z1675" s="365" t="inlineStr">
        <is>
          <t>3등급</t>
        </is>
      </c>
      <c r="AA1675" s="350" t="n">
        <v>24</v>
      </c>
      <c r="AB1675" s="349" t="inlineStr">
        <is>
          <t>만점</t>
        </is>
      </c>
      <c r="AC1675" s="350" t="n">
        <v>5</v>
      </c>
      <c r="AD1675" s="349" t="inlineStr">
        <is>
          <t>만점</t>
        </is>
      </c>
      <c r="AE1675" s="364" t="n">
        <v>0</v>
      </c>
      <c r="AF1675" s="366" t="n">
        <v>0</v>
      </c>
      <c r="AG1675" s="363" t="n">
        <v>0</v>
      </c>
      <c r="AH1675" s="635" t="inlineStr"/>
      <c r="AL1675" s="487" t="inlineStr">
        <is>
          <t>전북대 사회과교육학부</t>
        </is>
      </c>
      <c r="AM1675" s="477" t="inlineStr">
        <is>
          <t>통합</t>
        </is>
      </c>
      <c r="AN1675" s="637" t="n">
        <v>100</v>
      </c>
      <c r="AO1675" s="478" t="n">
        <v>-1570</v>
      </c>
      <c r="AP1675" s="463" t="n">
        <v>-681</v>
      </c>
      <c r="AQ1675" s="479" t="n">
        <v>-889</v>
      </c>
      <c r="AR1675" s="476" t="inlineStr">
        <is>
          <t>25.08 → 24.04</t>
        </is>
      </c>
      <c r="BA1675" s="313" t="inlineStr">
        <is>
          <t>자연913</t>
        </is>
      </c>
    </row>
    <row r="1676" ht="16.5" customHeight="1" s="671">
      <c r="B1676" s="367" t="inlineStr">
        <is>
          <t>25.29</t>
        </is>
      </c>
      <c r="C1676" s="351" t="inlineStr">
        <is>
          <t>54,879</t>
        </is>
      </c>
      <c r="D1676" s="727" t="n">
        <v>-1570</v>
      </c>
      <c r="E1676" s="352" t="inlineStr">
        <is>
          <t>345.60</t>
        </is>
      </c>
      <c r="F1676" s="341" t="n">
        <v>72.95</v>
      </c>
      <c r="G1676" s="355" t="inlineStr">
        <is>
          <t>345.60</t>
        </is>
      </c>
      <c r="H1676" s="356" t="inlineStr">
        <is>
          <t>350.99</t>
        </is>
      </c>
      <c r="I1676" s="354" t="inlineStr">
        <is>
          <t>춘천교대</t>
        </is>
      </c>
      <c r="J1676" s="340" t="inlineStr">
        <is>
          <t>강원인재</t>
        </is>
      </c>
      <c r="K1676" s="339" t="inlineStr">
        <is>
          <t>통합</t>
        </is>
      </c>
      <c r="L1676" s="357" t="n">
        <v>33</v>
      </c>
      <c r="M1676" s="358" t="inlineStr">
        <is>
          <t xml:space="preserve">443.6 / </t>
        </is>
      </c>
      <c r="N1676" s="359" t="n">
        <v>600</v>
      </c>
      <c r="O1676" s="360" t="inlineStr">
        <is>
          <t>표점</t>
        </is>
      </c>
      <c r="P1676" s="343" t="inlineStr">
        <is>
          <t>표점</t>
        </is>
      </c>
      <c r="Q1676" s="342" t="inlineStr">
        <is>
          <t>2과목</t>
        </is>
      </c>
      <c r="R1676" s="344" t="n">
        <v>33</v>
      </c>
      <c r="S1676" s="345" t="n">
        <v>33</v>
      </c>
      <c r="T1676" s="362" t="n">
        <v>33</v>
      </c>
      <c r="U1676" s="361" t="n">
        <v>72.95</v>
      </c>
      <c r="V1676" s="346" t="n">
        <v>114.5013461858319</v>
      </c>
      <c r="W1676" s="348" t="n">
        <v>115.726544682553</v>
      </c>
      <c r="X1676" s="347" t="n">
        <v>57.69</v>
      </c>
      <c r="Y1676" s="357" t="inlineStr"/>
      <c r="Z1676" s="365" t="inlineStr">
        <is>
          <t>3등급</t>
        </is>
      </c>
      <c r="AA1676" s="350" t="n">
        <v>88</v>
      </c>
      <c r="AB1676" s="349" t="inlineStr">
        <is>
          <t>만점</t>
        </is>
      </c>
      <c r="AC1676" s="350" t="n">
        <v>10</v>
      </c>
      <c r="AD1676" s="349" t="inlineStr">
        <is>
          <t>만점</t>
        </is>
      </c>
      <c r="AE1676" s="364" t="n">
        <v>0</v>
      </c>
      <c r="AF1676" s="366" t="n">
        <v>0</v>
      </c>
      <c r="AG1676" s="363" t="n">
        <v>0</v>
      </c>
      <c r="AH1676" s="635" t="inlineStr">
        <is>
          <t xml:space="preserve">이월시선발 </t>
        </is>
      </c>
      <c r="AL1676" s="487" t="inlineStr">
        <is>
          <t>춘천교대 강원인재</t>
        </is>
      </c>
      <c r="AM1676" s="477" t="inlineStr">
        <is>
          <t>통합</t>
        </is>
      </c>
      <c r="AN1676" s="637" t="n">
        <v>100</v>
      </c>
      <c r="AO1676" s="478" t="n">
        <v>-1570</v>
      </c>
      <c r="AP1676" s="463" t="n">
        <v>-681</v>
      </c>
      <c r="AQ1676" s="479" t="n">
        <v>-889</v>
      </c>
      <c r="AR1676" s="476" t="inlineStr">
        <is>
          <t>25.14 → 24.10</t>
        </is>
      </c>
      <c r="BA1676" s="313" t="inlineStr">
        <is>
          <t>자연914</t>
        </is>
      </c>
    </row>
    <row r="1677" ht="16.5" customHeight="1" s="671">
      <c r="B1677" s="367" t="inlineStr">
        <is>
          <t>25.42</t>
        </is>
      </c>
      <c r="C1677" s="351" t="inlineStr">
        <is>
          <t>55,161</t>
        </is>
      </c>
      <c r="D1677" s="727" t="n">
        <v>-1570</v>
      </c>
      <c r="E1677" s="352" t="inlineStr">
        <is>
          <t>345.47</t>
        </is>
      </c>
      <c r="F1677" s="341" t="n">
        <v>72.86</v>
      </c>
      <c r="G1677" s="355" t="inlineStr">
        <is>
          <t>345.46</t>
        </is>
      </c>
      <c r="H1677" s="356" t="inlineStr">
        <is>
          <t>350.84</t>
        </is>
      </c>
      <c r="I1677" s="354" t="inlineStr">
        <is>
          <t>충남대</t>
        </is>
      </c>
      <c r="J1677" s="340" t="inlineStr">
        <is>
          <t>고고학과</t>
        </is>
      </c>
      <c r="K1677" s="339" t="inlineStr">
        <is>
          <t>통합</t>
        </is>
      </c>
      <c r="L1677" s="357" t="n">
        <v>4</v>
      </c>
      <c r="M1677" s="358" t="inlineStr">
        <is>
          <t xml:space="preserve">170.53 / </t>
        </is>
      </c>
      <c r="N1677" s="359" t="n">
        <v>300</v>
      </c>
      <c r="O1677" s="360" t="inlineStr">
        <is>
          <t>표점</t>
        </is>
      </c>
      <c r="P1677" s="343" t="inlineStr">
        <is>
          <t>표점</t>
        </is>
      </c>
      <c r="Q1677" s="342" t="inlineStr">
        <is>
          <t>2과목</t>
        </is>
      </c>
      <c r="R1677" s="344" t="n">
        <v>45</v>
      </c>
      <c r="S1677" s="345" t="n">
        <v>25</v>
      </c>
      <c r="T1677" s="362" t="n">
        <v>30</v>
      </c>
      <c r="U1677" s="361" t="n">
        <v>72.86</v>
      </c>
      <c r="V1677" s="346" t="n">
        <v>114.4495636877894</v>
      </c>
      <c r="W1677" s="348" t="n">
        <v>115.6981478287877</v>
      </c>
      <c r="X1677" s="347" t="n">
        <v>57.66</v>
      </c>
      <c r="Y1677" s="357" t="inlineStr"/>
      <c r="Z1677" s="365" t="inlineStr">
        <is>
          <t>2등급</t>
        </is>
      </c>
      <c r="AA1677" s="350" t="n">
        <v>-2</v>
      </c>
      <c r="AB1677" s="349" t="inlineStr">
        <is>
          <t>만점</t>
        </is>
      </c>
      <c r="AC1677" s="350" t="n">
        <v>0</v>
      </c>
      <c r="AD1677" s="349" t="inlineStr">
        <is>
          <t>만점</t>
        </is>
      </c>
      <c r="AE1677" s="364" t="n">
        <v>0</v>
      </c>
      <c r="AF1677" s="366" t="n">
        <v>0</v>
      </c>
      <c r="AG1677" s="363" t="n">
        <v>0</v>
      </c>
      <c r="AH1677" s="635" t="inlineStr"/>
      <c r="AL1677" s="487" t="inlineStr">
        <is>
          <t>충남대 고고학과</t>
        </is>
      </c>
      <c r="AM1677" s="477" t="inlineStr">
        <is>
          <t>통합</t>
        </is>
      </c>
      <c r="AN1677" s="637" t="n">
        <v>100</v>
      </c>
      <c r="AO1677" s="478" t="n">
        <v>-1570</v>
      </c>
      <c r="AP1677" s="463" t="n">
        <v>-680</v>
      </c>
      <c r="AQ1677" s="479" t="n">
        <v>-890</v>
      </c>
      <c r="AR1677" s="476" t="inlineStr">
        <is>
          <t>25.26 → 24.22</t>
        </is>
      </c>
      <c r="BA1677" s="313" t="inlineStr">
        <is>
          <t>통합인문750</t>
        </is>
      </c>
    </row>
    <row r="1678" ht="16.5" customHeight="1" s="671">
      <c r="B1678" s="367" t="inlineStr">
        <is>
          <t>25.31</t>
        </is>
      </c>
      <c r="C1678" s="351" t="inlineStr">
        <is>
          <t>54,923</t>
        </is>
      </c>
      <c r="D1678" s="727" t="n">
        <v>-1570</v>
      </c>
      <c r="E1678" s="352" t="inlineStr"/>
      <c r="F1678" s="341" t="n">
        <v>72.81999999999999</v>
      </c>
      <c r="G1678" s="355" t="inlineStr">
        <is>
          <t>345.58</t>
        </is>
      </c>
      <c r="H1678" s="356" t="inlineStr">
        <is>
          <t>350.75</t>
        </is>
      </c>
      <c r="I1678" s="354" t="inlineStr">
        <is>
          <t>광운대</t>
        </is>
      </c>
      <c r="J1678" s="340" t="inlineStr">
        <is>
          <t>전자바이오물리학과</t>
        </is>
      </c>
      <c r="K1678" s="339" t="inlineStr">
        <is>
          <t>자연</t>
        </is>
      </c>
      <c r="L1678" s="357" t="n">
        <v>8</v>
      </c>
      <c r="M1678" s="358" t="inlineStr">
        <is>
          <t xml:space="preserve">682.42 / </t>
        </is>
      </c>
      <c r="N1678" s="359" t="n">
        <v>1000</v>
      </c>
      <c r="O1678" s="360" t="inlineStr">
        <is>
          <t>표점</t>
        </is>
      </c>
      <c r="P1678" s="343" t="inlineStr">
        <is>
          <t>변표</t>
        </is>
      </c>
      <c r="Q1678" s="342" t="inlineStr">
        <is>
          <t>2과목</t>
        </is>
      </c>
      <c r="R1678" s="344" t="n">
        <v>20</v>
      </c>
      <c r="S1678" s="345" t="n">
        <v>35</v>
      </c>
      <c r="T1678" s="362" t="n">
        <v>25</v>
      </c>
      <c r="U1678" s="361" t="n">
        <v>72.81999999999999</v>
      </c>
      <c r="V1678" s="346" t="n">
        <v>114.4261332667897</v>
      </c>
      <c r="W1678" s="348" t="n">
        <v>115.6852988882395</v>
      </c>
      <c r="X1678" s="347" t="n">
        <v>57.73</v>
      </c>
      <c r="Y1678" s="357" t="n">
        <v>57.71</v>
      </c>
      <c r="Z1678" s="365" t="inlineStr">
        <is>
          <t>2등급</t>
        </is>
      </c>
      <c r="AA1678" s="350" t="n">
        <v>198</v>
      </c>
      <c r="AB1678" s="349" t="inlineStr">
        <is>
          <t>만점</t>
        </is>
      </c>
      <c r="AC1678" s="350" t="n">
        <v>10</v>
      </c>
      <c r="AD1678" s="349" t="inlineStr">
        <is>
          <t>만점</t>
        </is>
      </c>
      <c r="AE1678" s="364" t="n">
        <v>0</v>
      </c>
      <c r="AF1678" s="366" t="n">
        <v>13.287</v>
      </c>
      <c r="AG1678" s="363" t="n">
        <v>0</v>
      </c>
      <c r="AH1678" s="635" t="inlineStr">
        <is>
          <t xml:space="preserve"> 미기3%과3%</t>
        </is>
      </c>
      <c r="AL1678" s="487" t="inlineStr">
        <is>
          <t>광운대 전자바이오물리학과</t>
        </is>
      </c>
      <c r="AM1678" s="477" t="inlineStr">
        <is>
          <t>자연</t>
        </is>
      </c>
      <c r="AN1678" s="637" t="n">
        <v>100</v>
      </c>
      <c r="AO1678" s="478" t="n">
        <v>-1570</v>
      </c>
      <c r="AP1678" s="463" t="n">
        <v>-1570</v>
      </c>
      <c r="AQ1678" s="479" t="n">
        <v>0</v>
      </c>
      <c r="AR1678" s="476" t="inlineStr">
        <is>
          <t>25.31 → 23.86</t>
        </is>
      </c>
      <c r="BA1678" s="313" t="inlineStr">
        <is>
          <t>자연915</t>
        </is>
      </c>
    </row>
    <row r="1679" ht="16.5" customHeight="1" s="671">
      <c r="B1679" s="367" t="inlineStr">
        <is>
          <t>25.30</t>
        </is>
      </c>
      <c r="C1679" s="351" t="inlineStr">
        <is>
          <t>54,901</t>
        </is>
      </c>
      <c r="D1679" s="727" t="n">
        <v>-1570</v>
      </c>
      <c r="E1679" s="352" t="inlineStr">
        <is>
          <t>345.59</t>
        </is>
      </c>
      <c r="F1679" s="341" t="n">
        <v>72.81999999999999</v>
      </c>
      <c r="G1679" s="355" t="inlineStr">
        <is>
          <t>345.39</t>
        </is>
      </c>
      <c r="H1679" s="356" t="inlineStr">
        <is>
          <t>350.77</t>
        </is>
      </c>
      <c r="I1679" s="354" t="inlineStr">
        <is>
          <t>세종대</t>
        </is>
      </c>
      <c r="J1679" s="340" t="inlineStr">
        <is>
          <t>경상호텔관광계열(농어촌)</t>
        </is>
      </c>
      <c r="K1679" s="339" t="inlineStr">
        <is>
          <t>통합</t>
        </is>
      </c>
      <c r="L1679" s="357" t="n">
        <v>12</v>
      </c>
      <c r="M1679" s="358" t="inlineStr">
        <is>
          <t xml:space="preserve">665.57 / </t>
        </is>
      </c>
      <c r="N1679" s="359" t="n">
        <v>1000</v>
      </c>
      <c r="O1679" s="360" t="inlineStr">
        <is>
          <t>표점</t>
        </is>
      </c>
      <c r="P1679" s="343" t="inlineStr">
        <is>
          <t>변표</t>
        </is>
      </c>
      <c r="Q1679" s="342" t="inlineStr">
        <is>
          <t>2과목</t>
        </is>
      </c>
      <c r="R1679" s="344" t="n">
        <v>30</v>
      </c>
      <c r="S1679" s="345" t="n">
        <v>30</v>
      </c>
      <c r="T1679" s="362" t="n">
        <v>20</v>
      </c>
      <c r="U1679" s="361" t="n">
        <v>72.81999999999999</v>
      </c>
      <c r="V1679" s="346" t="n">
        <v>114.4251062006925</v>
      </c>
      <c r="W1679" s="348" t="n">
        <v>115.6847356584443</v>
      </c>
      <c r="X1679" s="347" t="n">
        <v>57.64</v>
      </c>
      <c r="Y1679" s="357" t="n">
        <v>57.71</v>
      </c>
      <c r="Z1679" s="365" t="inlineStr">
        <is>
          <t>2등급</t>
        </is>
      </c>
      <c r="AA1679" s="350" t="n">
        <v>195</v>
      </c>
      <c r="AB1679" s="349" t="inlineStr">
        <is>
          <t>만점</t>
        </is>
      </c>
      <c r="AC1679" s="350" t="n">
        <v>10</v>
      </c>
      <c r="AD1679" s="349" t="inlineStr">
        <is>
          <t>만점</t>
        </is>
      </c>
      <c r="AE1679" s="364" t="n">
        <v>0</v>
      </c>
      <c r="AF1679" s="366" t="n">
        <v>0</v>
      </c>
      <c r="AG1679" s="363" t="n">
        <v>0</v>
      </c>
      <c r="AH1679" s="635" t="inlineStr"/>
      <c r="AL1679" s="487" t="inlineStr">
        <is>
          <t>세종대 경상호텔관광계열(농어촌)</t>
        </is>
      </c>
      <c r="AM1679" s="477" t="inlineStr">
        <is>
          <t>통합</t>
        </is>
      </c>
      <c r="AN1679" s="637" t="n">
        <v>100</v>
      </c>
      <c r="AO1679" s="478" t="n">
        <v>-1570</v>
      </c>
      <c r="AP1679" s="463" t="n">
        <v>-680</v>
      </c>
      <c r="AQ1679" s="479" t="n">
        <v>-890</v>
      </c>
      <c r="AR1679" s="476" t="inlineStr">
        <is>
          <t>25.31 → 24.27</t>
        </is>
      </c>
      <c r="BA1679" s="313" t="inlineStr">
        <is>
          <t>통합인문751</t>
        </is>
      </c>
    </row>
    <row r="1680" ht="16.5" customHeight="1" s="671">
      <c r="B1680" s="367" t="inlineStr">
        <is>
          <t>25.55</t>
        </is>
      </c>
      <c r="C1680" s="351" t="inlineStr">
        <is>
          <t>55,444</t>
        </is>
      </c>
      <c r="D1680" s="727" t="n">
        <v>-1570</v>
      </c>
      <c r="E1680" s="352" t="inlineStr">
        <is>
          <t>345.32</t>
        </is>
      </c>
      <c r="F1680" s="341" t="n">
        <v>72.78</v>
      </c>
      <c r="G1680" s="355" t="inlineStr">
        <is>
          <t>345.32</t>
        </is>
      </c>
      <c r="H1680" s="356" t="inlineStr">
        <is>
          <t>350.70</t>
        </is>
      </c>
      <c r="I1680" s="354" t="inlineStr">
        <is>
          <t>전남대</t>
        </is>
      </c>
      <c r="J1680" s="340" t="inlineStr">
        <is>
          <t>정치외교학과</t>
        </is>
      </c>
      <c r="K1680" s="339" t="inlineStr">
        <is>
          <t>통합</t>
        </is>
      </c>
      <c r="L1680" s="357" t="n">
        <v>8</v>
      </c>
      <c r="M1680" s="358" t="inlineStr">
        <is>
          <t xml:space="preserve">857.091 / </t>
        </is>
      </c>
      <c r="N1680" s="359" t="n">
        <v>800</v>
      </c>
      <c r="O1680" s="360" t="inlineStr">
        <is>
          <t>표점/만점</t>
        </is>
      </c>
      <c r="P1680" s="343" t="inlineStr">
        <is>
          <t>표점/만점</t>
        </is>
      </c>
      <c r="Q1680" s="342" t="inlineStr">
        <is>
          <t>2과목</t>
        </is>
      </c>
      <c r="R1680" s="344" t="n">
        <v>40</v>
      </c>
      <c r="S1680" s="345" t="n">
        <v>30</v>
      </c>
      <c r="T1680" s="362" t="n">
        <v>30</v>
      </c>
      <c r="U1680" s="361" t="n">
        <v>72.78</v>
      </c>
      <c r="V1680" s="346" t="n">
        <v>114.3981225077464</v>
      </c>
      <c r="W1680" s="348" t="n">
        <v>115.6699381494093</v>
      </c>
      <c r="X1680" s="347" t="inlineStr">
        <is>
          <t>57.99/68.82</t>
        </is>
      </c>
      <c r="Y1680" s="357" t="inlineStr"/>
      <c r="Z1680" s="365" t="inlineStr">
        <is>
          <t>2등급</t>
        </is>
      </c>
      <c r="AA1680" s="350" t="n">
        <v>190</v>
      </c>
      <c r="AB1680" s="349" t="inlineStr">
        <is>
          <t>만점</t>
        </is>
      </c>
      <c r="AC1680" s="350" t="n">
        <v>10</v>
      </c>
      <c r="AD1680" s="349" t="inlineStr">
        <is>
          <t>만점</t>
        </is>
      </c>
      <c r="AE1680" s="364" t="n">
        <v>0</v>
      </c>
      <c r="AF1680" s="366" t="n">
        <v>0</v>
      </c>
      <c r="AG1680" s="363" t="n">
        <v>0</v>
      </c>
      <c r="AH1680" s="635" t="inlineStr"/>
      <c r="AL1680" s="487" t="inlineStr">
        <is>
          <t>전남대 정치외교학과</t>
        </is>
      </c>
      <c r="AM1680" s="477" t="inlineStr">
        <is>
          <t>통합</t>
        </is>
      </c>
      <c r="AN1680" s="637" t="n">
        <v>100</v>
      </c>
      <c r="AO1680" s="478" t="n">
        <v>-1570</v>
      </c>
      <c r="AP1680" s="463" t="n">
        <v>-680</v>
      </c>
      <c r="AQ1680" s="479" t="n">
        <v>-890</v>
      </c>
      <c r="AR1680" s="476" t="inlineStr">
        <is>
          <t>25.37 → 24.33</t>
        </is>
      </c>
      <c r="BA1680" s="313" t="inlineStr">
        <is>
          <t>통합인문752</t>
        </is>
      </c>
    </row>
    <row r="1681" ht="16.5" customHeight="1" s="671">
      <c r="B1681" s="367" t="inlineStr">
        <is>
          <t>25.55</t>
        </is>
      </c>
      <c r="C1681" s="351" t="inlineStr">
        <is>
          <t>55,444</t>
        </is>
      </c>
      <c r="D1681" s="727" t="n">
        <v>-1570</v>
      </c>
      <c r="E1681" s="352" t="inlineStr">
        <is>
          <t>345.32</t>
        </is>
      </c>
      <c r="F1681" s="341" t="n">
        <v>72.78</v>
      </c>
      <c r="G1681" s="355" t="inlineStr">
        <is>
          <t>345.32</t>
        </is>
      </c>
      <c r="H1681" s="356" t="inlineStr">
        <is>
          <t>350.70</t>
        </is>
      </c>
      <c r="I1681" s="354" t="inlineStr">
        <is>
          <t>부산대</t>
        </is>
      </c>
      <c r="J1681" s="340" t="inlineStr">
        <is>
          <t>식품자원경제학과</t>
        </is>
      </c>
      <c r="K1681" s="339" t="inlineStr">
        <is>
          <t>통합</t>
        </is>
      </c>
      <c r="L1681" s="357" t="n">
        <v>18</v>
      </c>
      <c r="M1681" s="358" t="inlineStr">
        <is>
          <t xml:space="preserve">668.25 / </t>
        </is>
      </c>
      <c r="N1681" s="359" t="n">
        <v>1000</v>
      </c>
      <c r="O1681" s="360" t="inlineStr">
        <is>
          <t>표점</t>
        </is>
      </c>
      <c r="P1681" s="343" t="inlineStr">
        <is>
          <t>표점</t>
        </is>
      </c>
      <c r="Q1681" s="342" t="inlineStr">
        <is>
          <t>2과목</t>
        </is>
      </c>
      <c r="R1681" s="344" t="n">
        <v>30</v>
      </c>
      <c r="S1681" s="345" t="n">
        <v>25</v>
      </c>
      <c r="T1681" s="362" t="n">
        <v>25</v>
      </c>
      <c r="U1681" s="361" t="n">
        <v>72.78</v>
      </c>
      <c r="V1681" s="346" t="n">
        <v>114.3990993523424</v>
      </c>
      <c r="W1681" s="348" t="n">
        <v>115.6704738383813</v>
      </c>
      <c r="X1681" s="347" t="n">
        <v>57.63</v>
      </c>
      <c r="Y1681" s="357" t="inlineStr"/>
      <c r="Z1681" s="365" t="inlineStr">
        <is>
          <t>2등급</t>
        </is>
      </c>
      <c r="AA1681" s="350" t="n">
        <v>198</v>
      </c>
      <c r="AB1681" s="349" t="inlineStr">
        <is>
          <t>만점</t>
        </is>
      </c>
      <c r="AC1681" s="350" t="n">
        <v>10</v>
      </c>
      <c r="AD1681" s="349" t="inlineStr">
        <is>
          <t>만점</t>
        </is>
      </c>
      <c r="AE1681" s="364" t="n">
        <v>0</v>
      </c>
      <c r="AF1681" s="366" t="n">
        <v>0</v>
      </c>
      <c r="AG1681" s="363" t="n">
        <v>0</v>
      </c>
      <c r="AH1681" s="635" t="inlineStr"/>
      <c r="AL1681" s="487" t="inlineStr">
        <is>
          <t>부산대 식품자원경제학과</t>
        </is>
      </c>
      <c r="AM1681" s="477" t="inlineStr">
        <is>
          <t>통합</t>
        </is>
      </c>
      <c r="AN1681" s="637" t="n">
        <v>100</v>
      </c>
      <c r="AO1681" s="478" t="n">
        <v>-1570</v>
      </c>
      <c r="AP1681" s="463" t="n">
        <v>-680</v>
      </c>
      <c r="AQ1681" s="479" t="n">
        <v>-890</v>
      </c>
      <c r="AR1681" s="476" t="inlineStr">
        <is>
          <t>25.37 → 24.33</t>
        </is>
      </c>
      <c r="BA1681" s="313" t="inlineStr">
        <is>
          <t>통합인문753</t>
        </is>
      </c>
    </row>
    <row r="1682" ht="16.5" customHeight="1" s="671">
      <c r="B1682" s="367" t="inlineStr">
        <is>
          <t>25.65</t>
        </is>
      </c>
      <c r="C1682" s="351" t="inlineStr">
        <is>
          <t>55,661</t>
        </is>
      </c>
      <c r="D1682" s="727" t="n">
        <v>-1570</v>
      </c>
      <c r="E1682" s="352" t="inlineStr">
        <is>
          <t>345.21</t>
        </is>
      </c>
      <c r="F1682" s="341" t="n">
        <v>72.72</v>
      </c>
      <c r="G1682" s="355" t="inlineStr">
        <is>
          <t>345.22</t>
        </is>
      </c>
      <c r="H1682" s="356" t="inlineStr">
        <is>
          <t>350.60</t>
        </is>
      </c>
      <c r="I1682" s="354" t="inlineStr">
        <is>
          <t>충북대</t>
        </is>
      </c>
      <c r="J1682" s="340" t="inlineStr">
        <is>
          <t>프랑스언어문화학과</t>
        </is>
      </c>
      <c r="K1682" s="339" t="inlineStr">
        <is>
          <t>통합</t>
        </is>
      </c>
      <c r="L1682" s="357" t="n">
        <v>6</v>
      </c>
      <c r="M1682" s="358" t="inlineStr">
        <is>
          <t xml:space="preserve">967.25 / </t>
        </is>
      </c>
      <c r="N1682" s="359" t="n">
        <v>200</v>
      </c>
      <c r="O1682" s="360" t="inlineStr">
        <is>
          <t>표점/만점</t>
        </is>
      </c>
      <c r="P1682" s="343" t="inlineStr">
        <is>
          <t>표점/만점</t>
        </is>
      </c>
      <c r="Q1682" s="342" t="inlineStr">
        <is>
          <t>2과목</t>
        </is>
      </c>
      <c r="R1682" s="344" t="n">
        <v>30</v>
      </c>
      <c r="S1682" s="345" t="n">
        <v>20</v>
      </c>
      <c r="T1682" s="362" t="n">
        <v>30</v>
      </c>
      <c r="U1682" s="361" t="n">
        <v>72.72</v>
      </c>
      <c r="V1682" s="346" t="n">
        <v>114.3629612162232</v>
      </c>
      <c r="W1682" s="348" t="n">
        <v>115.650656150832</v>
      </c>
      <c r="X1682" s="347" t="inlineStr">
        <is>
          <t>57.96/68.82</t>
        </is>
      </c>
      <c r="Y1682" s="357" t="inlineStr"/>
      <c r="Z1682" s="365" t="inlineStr">
        <is>
          <t>3등급</t>
        </is>
      </c>
      <c r="AA1682" s="350" t="n">
        <v>36</v>
      </c>
      <c r="AB1682" s="349" t="inlineStr">
        <is>
          <t>만점</t>
        </is>
      </c>
      <c r="AC1682" s="350" t="n">
        <v>0</v>
      </c>
      <c r="AD1682" s="349" t="inlineStr">
        <is>
          <t>만점</t>
        </is>
      </c>
      <c r="AE1682" s="364" t="n">
        <v>0</v>
      </c>
      <c r="AF1682" s="366" t="n">
        <v>0</v>
      </c>
      <c r="AG1682" s="363" t="n">
        <v>0</v>
      </c>
      <c r="AH1682" s="635" t="inlineStr"/>
      <c r="AL1682" s="487" t="inlineStr">
        <is>
          <t>충북대 프랑스언어문화학과</t>
        </is>
      </c>
      <c r="AM1682" s="477" t="inlineStr">
        <is>
          <t>통합</t>
        </is>
      </c>
      <c r="AN1682" s="637" t="n">
        <v>100</v>
      </c>
      <c r="AO1682" s="478" t="n">
        <v>-1570</v>
      </c>
      <c r="AP1682" s="463" t="n">
        <v>-679</v>
      </c>
      <c r="AQ1682" s="479" t="n">
        <v>-891</v>
      </c>
      <c r="AR1682" s="476" t="inlineStr">
        <is>
          <t>25.45 → 24.41</t>
        </is>
      </c>
      <c r="BA1682" s="313" t="inlineStr">
        <is>
          <t>자연916</t>
        </is>
      </c>
    </row>
    <row r="1683" ht="16.5" customHeight="1" s="671">
      <c r="B1683" s="367" t="inlineStr">
        <is>
          <t>25.74</t>
        </is>
      </c>
      <c r="C1683" s="351" t="inlineStr">
        <is>
          <t>55,856</t>
        </is>
      </c>
      <c r="D1683" s="727" t="n">
        <v>-1570</v>
      </c>
      <c r="E1683" s="352" t="inlineStr">
        <is>
          <t>345.31</t>
        </is>
      </c>
      <c r="F1683" s="341" t="n">
        <v>72.65000000000001</v>
      </c>
      <c r="G1683" s="355" t="inlineStr">
        <is>
          <t>345.12</t>
        </is>
      </c>
      <c r="H1683" s="356" t="inlineStr">
        <is>
          <t>350.50</t>
        </is>
      </c>
      <c r="I1683" s="354" t="inlineStr">
        <is>
          <t>충북대</t>
        </is>
      </c>
      <c r="J1683" s="340" t="inlineStr">
        <is>
          <t>철학과</t>
        </is>
      </c>
      <c r="K1683" s="339" t="inlineStr">
        <is>
          <t>통합</t>
        </is>
      </c>
      <c r="L1683" s="357" t="n">
        <v>8</v>
      </c>
      <c r="M1683" s="358" t="inlineStr">
        <is>
          <t xml:space="preserve">967.21 / </t>
        </is>
      </c>
      <c r="N1683" s="359" t="n">
        <v>200</v>
      </c>
      <c r="O1683" s="360" t="inlineStr">
        <is>
          <t>표점/만점</t>
        </is>
      </c>
      <c r="P1683" s="343" t="inlineStr">
        <is>
          <t>표점/만점</t>
        </is>
      </c>
      <c r="Q1683" s="342" t="inlineStr">
        <is>
          <t>2과목</t>
        </is>
      </c>
      <c r="R1683" s="344" t="n">
        <v>30</v>
      </c>
      <c r="S1683" s="345" t="n">
        <v>20</v>
      </c>
      <c r="T1683" s="362" t="n">
        <v>30</v>
      </c>
      <c r="U1683" s="361" t="n">
        <v>72.65000000000001</v>
      </c>
      <c r="V1683" s="346" t="n">
        <v>114.3262503686405</v>
      </c>
      <c r="W1683" s="348" t="n">
        <v>115.6305243957061</v>
      </c>
      <c r="X1683" s="347" t="inlineStr">
        <is>
          <t>57.93/68.82</t>
        </is>
      </c>
      <c r="Y1683" s="357" t="inlineStr"/>
      <c r="Z1683" s="365" t="inlineStr">
        <is>
          <t>3등급</t>
        </is>
      </c>
      <c r="AA1683" s="350" t="n">
        <v>36</v>
      </c>
      <c r="AB1683" s="349" t="inlineStr">
        <is>
          <t>만점</t>
        </is>
      </c>
      <c r="AC1683" s="350" t="n">
        <v>0</v>
      </c>
      <c r="AD1683" s="349" t="inlineStr">
        <is>
          <t>만점</t>
        </is>
      </c>
      <c r="AE1683" s="364" t="n">
        <v>0</v>
      </c>
      <c r="AF1683" s="366" t="n">
        <v>0</v>
      </c>
      <c r="AG1683" s="363" t="n">
        <v>0</v>
      </c>
      <c r="AH1683" s="635" t="inlineStr"/>
      <c r="AL1683" s="487" t="inlineStr">
        <is>
          <t>충북대 철학과</t>
        </is>
      </c>
      <c r="AM1683" s="477" t="inlineStr">
        <is>
          <t>통합</t>
        </is>
      </c>
      <c r="AN1683" s="637" t="n">
        <v>100</v>
      </c>
      <c r="AO1683" s="478" t="n">
        <v>-1570</v>
      </c>
      <c r="AP1683" s="463" t="n">
        <v>-679</v>
      </c>
      <c r="AQ1683" s="479" t="n">
        <v>-891</v>
      </c>
      <c r="AR1683" s="476" t="inlineStr">
        <is>
          <t>25.53 → 24.49</t>
        </is>
      </c>
      <c r="BA1683" s="313" t="inlineStr">
        <is>
          <t>통합인문754</t>
        </is>
      </c>
    </row>
    <row r="1684" ht="16.5" customHeight="1" s="671">
      <c r="B1684" s="367" t="inlineStr">
        <is>
          <t>25.75</t>
        </is>
      </c>
      <c r="C1684" s="351" t="inlineStr">
        <is>
          <t>55,878</t>
        </is>
      </c>
      <c r="D1684" s="727" t="n">
        <v>-1570</v>
      </c>
      <c r="E1684" s="352" t="inlineStr">
        <is>
          <t>345.12</t>
        </is>
      </c>
      <c r="F1684" s="341" t="n">
        <v>72.65000000000001</v>
      </c>
      <c r="G1684" s="355" t="inlineStr">
        <is>
          <t>345.11</t>
        </is>
      </c>
      <c r="H1684" s="356" t="inlineStr">
        <is>
          <t>350.48</t>
        </is>
      </c>
      <c r="I1684" s="354" t="inlineStr">
        <is>
          <t>전남대</t>
        </is>
      </c>
      <c r="J1684" s="340" t="inlineStr">
        <is>
          <t>지리학과</t>
        </is>
      </c>
      <c r="K1684" s="339" t="inlineStr">
        <is>
          <t>통합</t>
        </is>
      </c>
      <c r="L1684" s="357" t="n">
        <v>7</v>
      </c>
      <c r="M1684" s="358" t="inlineStr">
        <is>
          <t xml:space="preserve">856.694 / </t>
        </is>
      </c>
      <c r="N1684" s="359" t="n">
        <v>800</v>
      </c>
      <c r="O1684" s="360" t="inlineStr">
        <is>
          <t>표점/만점</t>
        </is>
      </c>
      <c r="P1684" s="343" t="inlineStr">
        <is>
          <t>표점/만점</t>
        </is>
      </c>
      <c r="Q1684" s="342" t="inlineStr">
        <is>
          <t>2과목</t>
        </is>
      </c>
      <c r="R1684" s="344" t="n">
        <v>40</v>
      </c>
      <c r="S1684" s="345" t="n">
        <v>30</v>
      </c>
      <c r="T1684" s="362" t="n">
        <v>30</v>
      </c>
      <c r="U1684" s="361" t="n">
        <v>72.65000000000001</v>
      </c>
      <c r="V1684" s="346" t="n">
        <v>114.322464383368</v>
      </c>
      <c r="W1684" s="348" t="n">
        <v>115.6284482102341</v>
      </c>
      <c r="X1684" s="347" t="inlineStr">
        <is>
          <t>57.93/68.82</t>
        </is>
      </c>
      <c r="Y1684" s="357" t="inlineStr"/>
      <c r="Z1684" s="365" t="inlineStr">
        <is>
          <t>2등급</t>
        </is>
      </c>
      <c r="AA1684" s="350" t="n">
        <v>190</v>
      </c>
      <c r="AB1684" s="349" t="inlineStr">
        <is>
          <t>만점</t>
        </is>
      </c>
      <c r="AC1684" s="350" t="n">
        <v>10</v>
      </c>
      <c r="AD1684" s="349" t="inlineStr">
        <is>
          <t>만점</t>
        </is>
      </c>
      <c r="AE1684" s="364" t="n">
        <v>0</v>
      </c>
      <c r="AF1684" s="366" t="n">
        <v>0</v>
      </c>
      <c r="AG1684" s="363" t="n">
        <v>0</v>
      </c>
      <c r="AH1684" s="635" t="inlineStr"/>
      <c r="AL1684" s="487" t="inlineStr">
        <is>
          <t>전남대 지리학과</t>
        </is>
      </c>
      <c r="AM1684" s="477" t="inlineStr">
        <is>
          <t>통합</t>
        </is>
      </c>
      <c r="AN1684" s="637" t="n">
        <v>100</v>
      </c>
      <c r="AO1684" s="478" t="n">
        <v>-1570</v>
      </c>
      <c r="AP1684" s="463" t="n">
        <v>-679</v>
      </c>
      <c r="AQ1684" s="479" t="n">
        <v>-891</v>
      </c>
      <c r="AR1684" s="476" t="inlineStr">
        <is>
          <t>25.54 → 24.50</t>
        </is>
      </c>
      <c r="BA1684" s="313" t="inlineStr">
        <is>
          <t>통합인문755</t>
        </is>
      </c>
    </row>
    <row r="1685" ht="16.5" customHeight="1" s="671">
      <c r="B1685" s="367" t="inlineStr">
        <is>
          <t>25.56</t>
        </is>
      </c>
      <c r="C1685" s="351" t="inlineStr">
        <is>
          <t>55,465</t>
        </is>
      </c>
      <c r="D1685" s="727" t="n">
        <v>-1570</v>
      </c>
      <c r="E1685" s="352" t="inlineStr">
        <is>
          <t>345.12</t>
        </is>
      </c>
      <c r="F1685" s="341" t="n">
        <v>72.63</v>
      </c>
      <c r="G1685" s="355" t="inlineStr">
        <is>
          <t>345.07</t>
        </is>
      </c>
      <c r="H1685" s="356" t="inlineStr">
        <is>
          <t>350.44</t>
        </is>
      </c>
      <c r="I1685" s="354" t="inlineStr">
        <is>
          <t>경기대</t>
        </is>
      </c>
      <c r="J1685" s="340" t="inlineStr">
        <is>
          <t>유아교육과</t>
        </is>
      </c>
      <c r="K1685" s="339" t="inlineStr">
        <is>
          <t>통합</t>
        </is>
      </c>
      <c r="L1685" s="357" t="n">
        <v>10</v>
      </c>
      <c r="M1685" s="358" t="inlineStr">
        <is>
          <t xml:space="preserve">77.7 / </t>
        </is>
      </c>
      <c r="N1685" s="359" t="n">
        <v>100</v>
      </c>
      <c r="O1685" s="360" t="inlineStr">
        <is>
          <t>백분위</t>
        </is>
      </c>
      <c r="P1685" s="343" t="inlineStr">
        <is>
          <t>백분위</t>
        </is>
      </c>
      <c r="Q1685" s="342" t="inlineStr">
        <is>
          <t>1과목</t>
        </is>
      </c>
      <c r="R1685" s="344" t="n">
        <v>35</v>
      </c>
      <c r="S1685" s="345" t="n">
        <v>30</v>
      </c>
      <c r="T1685" s="362" t="n">
        <v>15</v>
      </c>
      <c r="U1685" s="361" t="n">
        <v>72.63</v>
      </c>
      <c r="V1685" s="346" t="n">
        <v>114.3088235294118</v>
      </c>
      <c r="W1685" s="348" t="n">
        <v>115.6209677419355</v>
      </c>
      <c r="X1685" s="347" t="n">
        <v>57.57</v>
      </c>
      <c r="Y1685" s="357" t="inlineStr"/>
      <c r="Z1685" s="365" t="inlineStr">
        <is>
          <t>2등급</t>
        </is>
      </c>
      <c r="AA1685" s="350" t="n">
        <v>19.6</v>
      </c>
      <c r="AB1685" s="349" t="inlineStr">
        <is>
          <t>만점</t>
        </is>
      </c>
      <c r="AC1685" s="350" t="n">
        <v>0</v>
      </c>
      <c r="AD1685" s="349" t="inlineStr">
        <is>
          <t>만점</t>
        </is>
      </c>
      <c r="AE1685" s="364" t="n">
        <v>0</v>
      </c>
      <c r="AF1685" s="366" t="n">
        <v>0</v>
      </c>
      <c r="AG1685" s="363" t="n">
        <v>0</v>
      </c>
      <c r="AH1685" s="635" t="inlineStr"/>
      <c r="AL1685" s="487" t="inlineStr">
        <is>
          <t>경기대 유아교육과</t>
        </is>
      </c>
      <c r="AM1685" s="477" t="inlineStr">
        <is>
          <t>통합</t>
        </is>
      </c>
      <c r="AN1685" s="637" t="n">
        <v>100</v>
      </c>
      <c r="AO1685" s="478" t="n">
        <v>-1570</v>
      </c>
      <c r="AP1685" s="463" t="n">
        <v>-679</v>
      </c>
      <c r="AQ1685" s="479" t="n">
        <v>-891</v>
      </c>
      <c r="AR1685" s="476" t="inlineStr">
        <is>
          <t>25.57 → 24.53</t>
        </is>
      </c>
      <c r="BA1685" s="313" t="inlineStr">
        <is>
          <t>자연917</t>
        </is>
      </c>
    </row>
    <row r="1686" ht="16.5" customHeight="1" s="671">
      <c r="B1686" s="367" t="inlineStr">
        <is>
          <t>25.61</t>
        </is>
      </c>
      <c r="C1686" s="351" t="inlineStr">
        <is>
          <t>55,574</t>
        </is>
      </c>
      <c r="D1686" s="727" t="n">
        <v>-1570</v>
      </c>
      <c r="E1686" s="352" t="inlineStr"/>
      <c r="F1686" s="341" t="n">
        <v>72.59</v>
      </c>
      <c r="G1686" s="355" t="inlineStr">
        <is>
          <t>345.26</t>
        </is>
      </c>
      <c r="H1686" s="356" t="inlineStr">
        <is>
          <t>350.64</t>
        </is>
      </c>
      <c r="I1686" s="354" t="inlineStr">
        <is>
          <t>연세대(미래)</t>
        </is>
      </c>
      <c r="J1686" s="340" t="inlineStr">
        <is>
          <t>작업치료학과</t>
        </is>
      </c>
      <c r="K1686" s="339" t="inlineStr">
        <is>
          <t>통합</t>
        </is>
      </c>
      <c r="L1686" s="357" t="n">
        <v>10</v>
      </c>
      <c r="M1686" s="358" t="inlineStr">
        <is>
          <t xml:space="preserve">638.74 / </t>
        </is>
      </c>
      <c r="N1686" s="359" t="n">
        <v>1000</v>
      </c>
      <c r="O1686" s="360" t="inlineStr">
        <is>
          <t>표점</t>
        </is>
      </c>
      <c r="P1686" s="343" t="inlineStr">
        <is>
          <t>변표</t>
        </is>
      </c>
      <c r="Q1686" s="342" t="inlineStr">
        <is>
          <t>1과목</t>
        </is>
      </c>
      <c r="R1686" s="344" t="n">
        <v>29</v>
      </c>
      <c r="S1686" s="345" t="n">
        <v>29</v>
      </c>
      <c r="T1686" s="362" t="n">
        <v>29</v>
      </c>
      <c r="U1686" s="361" t="n">
        <v>72.59</v>
      </c>
      <c r="V1686" s="346" t="n">
        <v>114.2853086812338</v>
      </c>
      <c r="W1686" s="348" t="n">
        <v>115.6080725026121</v>
      </c>
      <c r="X1686" s="347" t="n">
        <v>57.68</v>
      </c>
      <c r="Y1686" s="357" t="n">
        <v>57.62</v>
      </c>
      <c r="Z1686" s="365" t="inlineStr">
        <is>
          <t>2등급</t>
        </is>
      </c>
      <c r="AA1686" s="350" t="n">
        <v>135.71</v>
      </c>
      <c r="AB1686" s="349" t="inlineStr">
        <is>
          <t>만점</t>
        </is>
      </c>
      <c r="AC1686" s="350" t="n">
        <v>10</v>
      </c>
      <c r="AD1686" s="349" t="inlineStr">
        <is>
          <t>만점</t>
        </is>
      </c>
      <c r="AE1686" s="364" t="n">
        <v>0</v>
      </c>
      <c r="AF1686" s="366" t="n">
        <v>0</v>
      </c>
      <c r="AG1686" s="363" t="n">
        <v>0</v>
      </c>
      <c r="AH1686" s="635" t="inlineStr"/>
      <c r="AL1686" s="487" t="inlineStr">
        <is>
          <t>연세대(미래) 작업치료학과</t>
        </is>
      </c>
      <c r="AM1686" s="477" t="inlineStr">
        <is>
          <t>통합</t>
        </is>
      </c>
      <c r="AN1686" s="637" t="n">
        <v>100</v>
      </c>
      <c r="AO1686" s="478" t="n">
        <v>-1570</v>
      </c>
      <c r="AP1686" s="463" t="n">
        <v>-680</v>
      </c>
      <c r="AQ1686" s="479" t="n">
        <v>-890</v>
      </c>
      <c r="AR1686" s="476" t="inlineStr">
        <is>
          <t>25.42 → 24.38</t>
        </is>
      </c>
      <c r="BA1686" s="313" t="inlineStr">
        <is>
          <t>통합인문756</t>
        </is>
      </c>
    </row>
    <row r="1687" ht="16.5" customHeight="1" s="671">
      <c r="B1687" s="367" t="inlineStr">
        <is>
          <t>25.60</t>
        </is>
      </c>
      <c r="C1687" s="351" t="inlineStr">
        <is>
          <t>55,552</t>
        </is>
      </c>
      <c r="D1687" s="727" t="n">
        <v>-1570</v>
      </c>
      <c r="E1687" s="352" t="inlineStr"/>
      <c r="F1687" s="341" t="n">
        <v>72.59</v>
      </c>
      <c r="G1687" s="355" t="inlineStr">
        <is>
          <t>345.27</t>
        </is>
      </c>
      <c r="H1687" s="356" t="inlineStr">
        <is>
          <t>350.37</t>
        </is>
      </c>
      <c r="I1687" s="354" t="inlineStr">
        <is>
          <t>광운대</t>
        </is>
      </c>
      <c r="J1687" s="340" t="inlineStr">
        <is>
          <t>전자재료공학과(기회균형)</t>
        </is>
      </c>
      <c r="K1687" s="339" t="inlineStr">
        <is>
          <t>자연</t>
        </is>
      </c>
      <c r="L1687" s="357" t="n">
        <v>4</v>
      </c>
      <c r="M1687" s="358" t="inlineStr">
        <is>
          <t xml:space="preserve">681.92 / </t>
        </is>
      </c>
      <c r="N1687" s="359" t="n">
        <v>1000</v>
      </c>
      <c r="O1687" s="360" t="inlineStr">
        <is>
          <t>표점</t>
        </is>
      </c>
      <c r="P1687" s="343" t="inlineStr">
        <is>
          <t>변표</t>
        </is>
      </c>
      <c r="Q1687" s="342" t="inlineStr">
        <is>
          <t>2과목</t>
        </is>
      </c>
      <c r="R1687" s="344" t="n">
        <v>20</v>
      </c>
      <c r="S1687" s="345" t="n">
        <v>35</v>
      </c>
      <c r="T1687" s="362" t="n">
        <v>25</v>
      </c>
      <c r="U1687" s="361" t="n">
        <v>72.59</v>
      </c>
      <c r="V1687" s="346" t="n">
        <v>114.2904192468747</v>
      </c>
      <c r="W1687" s="348" t="n">
        <v>115.6108750708668</v>
      </c>
      <c r="X1687" s="347" t="n">
        <v>57.68</v>
      </c>
      <c r="Y1687" s="357" t="n">
        <v>57.62</v>
      </c>
      <c r="Z1687" s="365" t="inlineStr">
        <is>
          <t>2등급</t>
        </is>
      </c>
      <c r="AA1687" s="350" t="n">
        <v>198</v>
      </c>
      <c r="AB1687" s="349" t="inlineStr">
        <is>
          <t>만점</t>
        </is>
      </c>
      <c r="AC1687" s="350" t="n">
        <v>10</v>
      </c>
      <c r="AD1687" s="349" t="inlineStr">
        <is>
          <t>만점</t>
        </is>
      </c>
      <c r="AE1687" s="364" t="n">
        <v>0</v>
      </c>
      <c r="AF1687" s="366" t="n">
        <v>13.272</v>
      </c>
      <c r="AG1687" s="363" t="n">
        <v>0</v>
      </c>
      <c r="AH1687" s="635" t="inlineStr">
        <is>
          <t xml:space="preserve"> 미기3%과3%</t>
        </is>
      </c>
      <c r="AL1687" s="487" t="inlineStr">
        <is>
          <t>광운대 전자재료공학과(기회균형)</t>
        </is>
      </c>
      <c r="AM1687" s="477" t="inlineStr">
        <is>
          <t>자연</t>
        </is>
      </c>
      <c r="AN1687" s="637" t="n">
        <v>100</v>
      </c>
      <c r="AO1687" s="478" t="n">
        <v>-1570</v>
      </c>
      <c r="AP1687" s="463" t="n">
        <v>-1570</v>
      </c>
      <c r="AQ1687" s="479" t="n">
        <v>0</v>
      </c>
      <c r="AR1687" s="476" t="inlineStr">
        <is>
          <t>25.60 → 24.15</t>
        </is>
      </c>
      <c r="BA1687" s="313" t="inlineStr">
        <is>
          <t>자연918</t>
        </is>
      </c>
    </row>
    <row r="1688" ht="16.5" customHeight="1" s="671">
      <c r="B1688" s="367" t="inlineStr">
        <is>
          <t>25.63</t>
        </is>
      </c>
      <c r="C1688" s="351" t="inlineStr">
        <is>
          <t>55,617</t>
        </is>
      </c>
      <c r="D1688" s="727" t="n">
        <v>-1570</v>
      </c>
      <c r="E1688" s="352" t="inlineStr"/>
      <c r="F1688" s="341" t="n">
        <v>72.56999999999999</v>
      </c>
      <c r="G1688" s="355" t="inlineStr">
        <is>
          <t>345.24</t>
        </is>
      </c>
      <c r="H1688" s="356" t="inlineStr">
        <is>
          <t>350.33</t>
        </is>
      </c>
      <c r="I1688" s="354" t="inlineStr">
        <is>
          <t>광운대</t>
        </is>
      </c>
      <c r="J1688" s="340" t="inlineStr">
        <is>
          <t>로봇학부정보제어‧지능시스템전공</t>
        </is>
      </c>
      <c r="K1688" s="339" t="inlineStr">
        <is>
          <t>자연</t>
        </is>
      </c>
      <c r="L1688" s="357" t="n">
        <v>3</v>
      </c>
      <c r="M1688" s="358" t="inlineStr">
        <is>
          <t xml:space="preserve">681.87 / </t>
        </is>
      </c>
      <c r="N1688" s="359" t="n">
        <v>1000</v>
      </c>
      <c r="O1688" s="360" t="inlineStr">
        <is>
          <t>표점</t>
        </is>
      </c>
      <c r="P1688" s="343" t="inlineStr">
        <is>
          <t>변표</t>
        </is>
      </c>
      <c r="Q1688" s="342" t="inlineStr">
        <is>
          <t>2과목</t>
        </is>
      </c>
      <c r="R1688" s="344" t="n">
        <v>20</v>
      </c>
      <c r="S1688" s="345" t="n">
        <v>35</v>
      </c>
      <c r="T1688" s="362" t="n">
        <v>25</v>
      </c>
      <c r="U1688" s="361" t="n">
        <v>72.56999999999999</v>
      </c>
      <c r="V1688" s="346" t="n">
        <v>114.2768478448832</v>
      </c>
      <c r="W1688" s="348" t="n">
        <v>115.6034326891295</v>
      </c>
      <c r="X1688" s="347" t="n">
        <v>57.68</v>
      </c>
      <c r="Y1688" s="357" t="n">
        <v>57.61</v>
      </c>
      <c r="Z1688" s="365" t="inlineStr">
        <is>
          <t>2등급</t>
        </is>
      </c>
      <c r="AA1688" s="350" t="n">
        <v>198</v>
      </c>
      <c r="AB1688" s="349" t="inlineStr">
        <is>
          <t>만점</t>
        </is>
      </c>
      <c r="AC1688" s="350" t="n">
        <v>10</v>
      </c>
      <c r="AD1688" s="349" t="inlineStr">
        <is>
          <t>만점</t>
        </is>
      </c>
      <c r="AE1688" s="364" t="n">
        <v>0</v>
      </c>
      <c r="AF1688" s="366" t="n">
        <v>13.27</v>
      </c>
      <c r="AG1688" s="363" t="n">
        <v>0</v>
      </c>
      <c r="AH1688" s="635" t="inlineStr">
        <is>
          <t xml:space="preserve"> 미기3%과3%</t>
        </is>
      </c>
      <c r="AL1688" s="487" t="inlineStr">
        <is>
          <t>광운대 로봇학부정보제어‧지능시스템전공</t>
        </is>
      </c>
      <c r="AM1688" s="477" t="inlineStr">
        <is>
          <t>자연</t>
        </is>
      </c>
      <c r="AN1688" s="637" t="n">
        <v>100</v>
      </c>
      <c r="AO1688" s="478" t="n">
        <v>-1570</v>
      </c>
      <c r="AP1688" s="463" t="n">
        <v>-1570</v>
      </c>
      <c r="AQ1688" s="479" t="n">
        <v>0</v>
      </c>
      <c r="AR1688" s="476" t="inlineStr">
        <is>
          <t>25.63 → 24.18</t>
        </is>
      </c>
      <c r="BA1688" s="313" t="inlineStr">
        <is>
          <t>자연919</t>
        </is>
      </c>
    </row>
    <row r="1689" ht="16.5" customHeight="1" s="671">
      <c r="B1689" s="367" t="inlineStr">
        <is>
          <t>26.01</t>
        </is>
      </c>
      <c r="C1689" s="351" t="inlineStr">
        <is>
          <t>56,442</t>
        </is>
      </c>
      <c r="D1689" s="727" t="n">
        <v>-1570</v>
      </c>
      <c r="E1689" s="352" t="inlineStr"/>
      <c r="F1689" s="341" t="n">
        <v>72.48</v>
      </c>
      <c r="G1689" s="355" t="inlineStr">
        <is>
          <t>344.85</t>
        </is>
      </c>
      <c r="H1689" s="356" t="inlineStr">
        <is>
          <t>350.24</t>
        </is>
      </c>
      <c r="I1689" s="354" t="inlineStr">
        <is>
          <t>충북대</t>
        </is>
      </c>
      <c r="J1689" s="340" t="inlineStr">
        <is>
          <t>러시아언어문화학과</t>
        </is>
      </c>
      <c r="K1689" s="339" t="inlineStr">
        <is>
          <t>통합</t>
        </is>
      </c>
      <c r="L1689" s="357" t="n">
        <v>6</v>
      </c>
      <c r="M1689" s="358" t="inlineStr">
        <is>
          <t xml:space="preserve">967.1 / </t>
        </is>
      </c>
      <c r="N1689" s="359" t="n">
        <v>200</v>
      </c>
      <c r="O1689" s="360" t="inlineStr">
        <is>
          <t>표점/만점</t>
        </is>
      </c>
      <c r="P1689" s="343" t="inlineStr">
        <is>
          <t>표점/만점</t>
        </is>
      </c>
      <c r="Q1689" s="342" t="inlineStr">
        <is>
          <t>2과목</t>
        </is>
      </c>
      <c r="R1689" s="344" t="n">
        <v>30</v>
      </c>
      <c r="S1689" s="345" t="n">
        <v>20</v>
      </c>
      <c r="T1689" s="362" t="n">
        <v>30</v>
      </c>
      <c r="U1689" s="361" t="n">
        <v>72.48</v>
      </c>
      <c r="V1689" s="346" t="n">
        <v>114.2252929527154</v>
      </c>
      <c r="W1689" s="348" t="n">
        <v>115.5751606514891</v>
      </c>
      <c r="X1689" s="347" t="inlineStr">
        <is>
          <t>57.9/68.82</t>
        </is>
      </c>
      <c r="Y1689" s="357" t="inlineStr"/>
      <c r="Z1689" s="365" t="inlineStr">
        <is>
          <t>3등급</t>
        </is>
      </c>
      <c r="AA1689" s="350" t="n">
        <v>36</v>
      </c>
      <c r="AB1689" s="349" t="inlineStr">
        <is>
          <t>만점</t>
        </is>
      </c>
      <c r="AC1689" s="350" t="n">
        <v>0</v>
      </c>
      <c r="AD1689" s="349" t="inlineStr">
        <is>
          <t>만점</t>
        </is>
      </c>
      <c r="AE1689" s="364" t="n">
        <v>0</v>
      </c>
      <c r="AF1689" s="366" t="n">
        <v>0</v>
      </c>
      <c r="AG1689" s="363" t="n">
        <v>0</v>
      </c>
      <c r="AH1689" s="635" t="inlineStr"/>
      <c r="AL1689" s="487" t="inlineStr">
        <is>
          <t>충북대 러시아언어문화학과</t>
        </is>
      </c>
      <c r="AM1689" s="477" t="inlineStr">
        <is>
          <t>통합</t>
        </is>
      </c>
      <c r="AN1689" s="637" t="n">
        <v>100</v>
      </c>
      <c r="AO1689" s="478" t="n">
        <v>-1570</v>
      </c>
      <c r="AP1689" s="463" t="n">
        <v>-678</v>
      </c>
      <c r="AQ1689" s="479" t="n">
        <v>-892</v>
      </c>
      <c r="AR1689" s="476" t="inlineStr">
        <is>
          <t>25.75 → 24.71</t>
        </is>
      </c>
      <c r="BA1689" s="313" t="inlineStr">
        <is>
          <t>자연920</t>
        </is>
      </c>
    </row>
    <row r="1690" ht="16.5" customHeight="1" s="671">
      <c r="B1690" s="367" t="inlineStr">
        <is>
          <t>25.74</t>
        </is>
      </c>
      <c r="C1690" s="351" t="inlineStr">
        <is>
          <t>55,856</t>
        </is>
      </c>
      <c r="D1690" s="727" t="n">
        <v>-1570</v>
      </c>
      <c r="E1690" s="352" t="inlineStr">
        <is>
          <t>345.09</t>
        </is>
      </c>
      <c r="F1690" s="341" t="n">
        <v>72.48</v>
      </c>
      <c r="G1690" s="355" t="inlineStr">
        <is>
          <t>345.12</t>
        </is>
      </c>
      <c r="H1690" s="356" t="inlineStr">
        <is>
          <t>350.19</t>
        </is>
      </c>
      <c r="I1690" s="354" t="inlineStr">
        <is>
          <t>충북대</t>
        </is>
      </c>
      <c r="J1690" s="340" t="inlineStr">
        <is>
          <t>전자정보자율전공학부</t>
        </is>
      </c>
      <c r="K1690" s="339" t="inlineStr">
        <is>
          <t>자연</t>
        </is>
      </c>
      <c r="L1690" s="357" t="n">
        <v>17</v>
      </c>
      <c r="M1690" s="358" t="inlineStr">
        <is>
          <t xml:space="preserve">968.01 / </t>
        </is>
      </c>
      <c r="N1690" s="359" t="n">
        <v>200</v>
      </c>
      <c r="O1690" s="360" t="inlineStr">
        <is>
          <t>표점/만점</t>
        </is>
      </c>
      <c r="P1690" s="343" t="inlineStr">
        <is>
          <t>표점/만점</t>
        </is>
      </c>
      <c r="Q1690" s="342" t="inlineStr">
        <is>
          <t>2과목</t>
        </is>
      </c>
      <c r="R1690" s="344" t="n">
        <v>20</v>
      </c>
      <c r="S1690" s="345" t="n">
        <v>30</v>
      </c>
      <c r="T1690" s="362" t="n">
        <v>30</v>
      </c>
      <c r="U1690" s="361" t="n">
        <v>72.48</v>
      </c>
      <c r="V1690" s="346" t="n">
        <v>114.2252054979223</v>
      </c>
      <c r="W1690" s="348" t="n">
        <v>115.575112692409</v>
      </c>
      <c r="X1690" s="347" t="inlineStr">
        <is>
          <t>57.93/67.91</t>
        </is>
      </c>
      <c r="Y1690" s="357" t="inlineStr"/>
      <c r="Z1690" s="365" t="inlineStr">
        <is>
          <t>3등급</t>
        </is>
      </c>
      <c r="AA1690" s="350" t="n">
        <v>36</v>
      </c>
      <c r="AB1690" s="349" t="inlineStr">
        <is>
          <t>만점</t>
        </is>
      </c>
      <c r="AC1690" s="350" t="n">
        <v>0</v>
      </c>
      <c r="AD1690" s="349" t="inlineStr">
        <is>
          <t>만점</t>
        </is>
      </c>
      <c r="AE1690" s="364" t="n">
        <v>0</v>
      </c>
      <c r="AF1690" s="366" t="n">
        <v>0</v>
      </c>
      <c r="AG1690" s="363" t="n">
        <v>0</v>
      </c>
      <c r="AH1690" s="635" t="inlineStr"/>
      <c r="AL1690" s="487" t="inlineStr">
        <is>
          <t>충북대 전자정보자율전공학부</t>
        </is>
      </c>
      <c r="AM1690" s="477" t="inlineStr">
        <is>
          <t>자연</t>
        </is>
      </c>
      <c r="AN1690" s="637" t="n">
        <v>100</v>
      </c>
      <c r="AO1690" s="478" t="n">
        <v>-1570</v>
      </c>
      <c r="AP1690" s="463" t="n">
        <v>-1570</v>
      </c>
      <c r="AQ1690" s="479" t="n">
        <v>0</v>
      </c>
      <c r="AR1690" s="476" t="inlineStr">
        <is>
          <t>25.75 → 24.30</t>
        </is>
      </c>
      <c r="BA1690" s="313" t="inlineStr">
        <is>
          <t>자연921</t>
        </is>
      </c>
    </row>
    <row r="1691" ht="16.5" customHeight="1" s="671">
      <c r="B1691" s="367" t="inlineStr">
        <is>
          <t>26.06</t>
        </is>
      </c>
      <c r="C1691" s="351" t="inlineStr">
        <is>
          <t>56,550</t>
        </is>
      </c>
      <c r="D1691" s="727" t="n">
        <v>-1570</v>
      </c>
      <c r="E1691" s="352" t="inlineStr"/>
      <c r="F1691" s="341" t="n">
        <v>72.45</v>
      </c>
      <c r="G1691" s="355" t="inlineStr">
        <is>
          <t>344.79</t>
        </is>
      </c>
      <c r="H1691" s="356" t="inlineStr">
        <is>
          <t>350.18</t>
        </is>
      </c>
      <c r="I1691" s="354" t="inlineStr">
        <is>
          <t>전남대</t>
        </is>
      </c>
      <c r="J1691" s="340" t="inlineStr">
        <is>
          <t>심리학과</t>
        </is>
      </c>
      <c r="K1691" s="339" t="inlineStr">
        <is>
          <t>통합</t>
        </is>
      </c>
      <c r="L1691" s="357" t="n">
        <v>7</v>
      </c>
      <c r="M1691" s="358" t="inlineStr">
        <is>
          <t xml:space="preserve">856.071 / </t>
        </is>
      </c>
      <c r="N1691" s="359" t="n">
        <v>800</v>
      </c>
      <c r="O1691" s="360" t="inlineStr">
        <is>
          <t>표점/만점</t>
        </is>
      </c>
      <c r="P1691" s="343" t="inlineStr">
        <is>
          <t>표점/만점</t>
        </is>
      </c>
      <c r="Q1691" s="342" t="inlineStr">
        <is>
          <t>2과목</t>
        </is>
      </c>
      <c r="R1691" s="344" t="n">
        <v>40</v>
      </c>
      <c r="S1691" s="345" t="n">
        <v>30</v>
      </c>
      <c r="T1691" s="362" t="n">
        <v>30</v>
      </c>
      <c r="U1691" s="361" t="n">
        <v>72.45</v>
      </c>
      <c r="V1691" s="346" t="n">
        <v>114.2037296181364</v>
      </c>
      <c r="W1691" s="348" t="n">
        <v>115.5633355970425</v>
      </c>
      <c r="X1691" s="347" t="inlineStr">
        <is>
          <t>57.87/68.82</t>
        </is>
      </c>
      <c r="Y1691" s="357" t="inlineStr"/>
      <c r="Z1691" s="365" t="inlineStr">
        <is>
          <t>2등급</t>
        </is>
      </c>
      <c r="AA1691" s="350" t="n">
        <v>190</v>
      </c>
      <c r="AB1691" s="349" t="inlineStr">
        <is>
          <t>만점</t>
        </is>
      </c>
      <c r="AC1691" s="350" t="n">
        <v>10</v>
      </c>
      <c r="AD1691" s="349" t="inlineStr">
        <is>
          <t>만점</t>
        </is>
      </c>
      <c r="AE1691" s="364" t="n">
        <v>0</v>
      </c>
      <c r="AF1691" s="366" t="n">
        <v>0</v>
      </c>
      <c r="AG1691" s="363" t="n">
        <v>0</v>
      </c>
      <c r="AH1691" s="635" t="inlineStr"/>
      <c r="AL1691" s="487" t="inlineStr">
        <is>
          <t>전남대 심리학과</t>
        </is>
      </c>
      <c r="AM1691" s="477" t="inlineStr">
        <is>
          <t>통합</t>
        </is>
      </c>
      <c r="AN1691" s="637" t="n">
        <v>100</v>
      </c>
      <c r="AO1691" s="478" t="n">
        <v>-1570</v>
      </c>
      <c r="AP1691" s="463" t="n">
        <v>-678</v>
      </c>
      <c r="AQ1691" s="479" t="n">
        <v>-892</v>
      </c>
      <c r="AR1691" s="476" t="inlineStr">
        <is>
          <t>25.79 → 24.75</t>
        </is>
      </c>
      <c r="BA1691" s="313" t="inlineStr">
        <is>
          <t>자연922</t>
        </is>
      </c>
    </row>
    <row r="1692" ht="16.5" customHeight="1" s="671">
      <c r="B1692" s="367" t="inlineStr">
        <is>
          <t>25.77</t>
        </is>
      </c>
      <c r="C1692" s="351" t="inlineStr">
        <is>
          <t>55,921</t>
        </is>
      </c>
      <c r="D1692" s="727" t="n">
        <v>-1570</v>
      </c>
      <c r="E1692" s="352" t="inlineStr">
        <is>
          <t>344.84</t>
        </is>
      </c>
      <c r="F1692" s="341" t="n">
        <v>72.45</v>
      </c>
      <c r="G1692" s="355" t="inlineStr">
        <is>
          <t>344.79</t>
        </is>
      </c>
      <c r="H1692" s="356" t="inlineStr">
        <is>
          <t>350.18</t>
        </is>
      </c>
      <c r="I1692" s="354" t="inlineStr">
        <is>
          <t>한국외국어대</t>
        </is>
      </c>
      <c r="J1692" s="340" t="inlineStr">
        <is>
          <t>체코․슬로바키아학과</t>
        </is>
      </c>
      <c r="K1692" s="339" t="inlineStr">
        <is>
          <t>통합</t>
        </is>
      </c>
      <c r="L1692" s="357" t="n">
        <v>11</v>
      </c>
      <c r="M1692" s="358" t="inlineStr">
        <is>
          <t xml:space="preserve">611.8 / </t>
        </is>
      </c>
      <c r="N1692" s="359" t="n">
        <v>700</v>
      </c>
      <c r="O1692" s="360" t="inlineStr">
        <is>
          <t>표점/만점</t>
        </is>
      </c>
      <c r="P1692" s="343" t="inlineStr">
        <is>
          <t>변표/만점</t>
        </is>
      </c>
      <c r="Q1692" s="342" t="inlineStr">
        <is>
          <t>2과목</t>
        </is>
      </c>
      <c r="R1692" s="344" t="n">
        <v>30</v>
      </c>
      <c r="S1692" s="345" t="n">
        <v>30</v>
      </c>
      <c r="T1692" s="362" t="n">
        <v>20</v>
      </c>
      <c r="U1692" s="361" t="n">
        <v>72.45</v>
      </c>
      <c r="V1692" s="346" t="n">
        <v>114.2066172666317</v>
      </c>
      <c r="W1692" s="348" t="n">
        <v>115.5649191462174</v>
      </c>
      <c r="X1692" s="347" t="n">
        <v>57.51</v>
      </c>
      <c r="Y1692" s="357" t="n">
        <v>58.96</v>
      </c>
      <c r="Z1692" s="365" t="inlineStr">
        <is>
          <t>2등급</t>
        </is>
      </c>
      <c r="AA1692" s="350" t="n">
        <v>138</v>
      </c>
      <c r="AB1692" s="349" t="inlineStr">
        <is>
          <t>만점</t>
        </is>
      </c>
      <c r="AC1692" s="350" t="n">
        <v>10</v>
      </c>
      <c r="AD1692" s="349" t="inlineStr">
        <is>
          <t>만점</t>
        </is>
      </c>
      <c r="AE1692" s="364" t="n">
        <v>0</v>
      </c>
      <c r="AF1692" s="366" t="n">
        <v>0</v>
      </c>
      <c r="AG1692" s="363" t="n">
        <v>0</v>
      </c>
      <c r="AH1692" s="635" t="inlineStr"/>
      <c r="AL1692" s="487" t="inlineStr">
        <is>
          <t>한국외국어대 체코․슬로바키아학과</t>
        </is>
      </c>
      <c r="AM1692" s="477" t="inlineStr">
        <is>
          <t>통합</t>
        </is>
      </c>
      <c r="AN1692" s="637" t="n">
        <v>100</v>
      </c>
      <c r="AO1692" s="478" t="n">
        <v>-1570</v>
      </c>
      <c r="AP1692" s="463" t="n">
        <v>-678</v>
      </c>
      <c r="AQ1692" s="479" t="n">
        <v>-892</v>
      </c>
      <c r="AR1692" s="476" t="inlineStr">
        <is>
          <t>25.79 → 24.75</t>
        </is>
      </c>
      <c r="BA1692" s="313" t="inlineStr">
        <is>
          <t>자연923</t>
        </is>
      </c>
    </row>
    <row r="1693" ht="16.5" customHeight="1" s="671">
      <c r="B1693" s="367" t="inlineStr">
        <is>
          <t>25.80</t>
        </is>
      </c>
      <c r="C1693" s="351" t="inlineStr">
        <is>
          <t>55,986</t>
        </is>
      </c>
      <c r="D1693" s="727" t="n">
        <v>-1570</v>
      </c>
      <c r="E1693" s="352" t="inlineStr"/>
      <c r="F1693" s="341" t="n">
        <v>72.44</v>
      </c>
      <c r="G1693" s="355" t="inlineStr">
        <is>
          <t>345.06</t>
        </is>
      </c>
      <c r="H1693" s="356" t="inlineStr">
        <is>
          <t>350.12</t>
        </is>
      </c>
      <c r="I1693" s="354" t="inlineStr">
        <is>
          <t>전남대</t>
        </is>
      </c>
      <c r="J1693" s="340" t="inlineStr">
        <is>
          <t>환경에너지공학과</t>
        </is>
      </c>
      <c r="K1693" s="339" t="inlineStr">
        <is>
          <t>자연</t>
        </is>
      </c>
      <c r="L1693" s="357" t="n">
        <v>7</v>
      </c>
      <c r="M1693" s="358" t="inlineStr">
        <is>
          <t xml:space="preserve">859.718 / </t>
        </is>
      </c>
      <c r="N1693" s="359" t="n">
        <v>800</v>
      </c>
      <c r="O1693" s="360" t="inlineStr">
        <is>
          <t>표점/만점</t>
        </is>
      </c>
      <c r="P1693" s="343" t="inlineStr">
        <is>
          <t>표점/만점</t>
        </is>
      </c>
      <c r="Q1693" s="342" t="inlineStr">
        <is>
          <t>2과목</t>
        </is>
      </c>
      <c r="R1693" s="344" t="n">
        <v>30</v>
      </c>
      <c r="S1693" s="345" t="n">
        <v>40</v>
      </c>
      <c r="T1693" s="362" t="n">
        <v>30</v>
      </c>
      <c r="U1693" s="361" t="n">
        <v>72.44</v>
      </c>
      <c r="V1693" s="346" t="n">
        <v>114.2005522609471</v>
      </c>
      <c r="W1693" s="348" t="n">
        <v>115.5615931753581</v>
      </c>
      <c r="X1693" s="347" t="inlineStr">
        <is>
          <t>57.91/67.91</t>
        </is>
      </c>
      <c r="Y1693" s="357" t="inlineStr"/>
      <c r="Z1693" s="365" t="inlineStr">
        <is>
          <t>2등급</t>
        </is>
      </c>
      <c r="AA1693" s="350" t="n">
        <v>190</v>
      </c>
      <c r="AB1693" s="349" t="inlineStr">
        <is>
          <t>만점</t>
        </is>
      </c>
      <c r="AC1693" s="350" t="n">
        <v>10</v>
      </c>
      <c r="AD1693" s="349" t="inlineStr">
        <is>
          <t>만점</t>
        </is>
      </c>
      <c r="AE1693" s="364" t="n">
        <v>0</v>
      </c>
      <c r="AF1693" s="366" t="n">
        <v>0</v>
      </c>
      <c r="AG1693" s="363" t="n">
        <v>0</v>
      </c>
      <c r="AH1693" s="635" t="inlineStr"/>
      <c r="AL1693" s="487" t="inlineStr">
        <is>
          <t>전남대 환경에너지공학과</t>
        </is>
      </c>
      <c r="AM1693" s="477" t="inlineStr">
        <is>
          <t>자연</t>
        </is>
      </c>
      <c r="AN1693" s="637" t="n">
        <v>100</v>
      </c>
      <c r="AO1693" s="478" t="n">
        <v>-1570</v>
      </c>
      <c r="AP1693" s="463" t="n">
        <v>-1570</v>
      </c>
      <c r="AQ1693" s="479" t="n">
        <v>0</v>
      </c>
      <c r="AR1693" s="476" t="inlineStr">
        <is>
          <t>25.80 → 24.35</t>
        </is>
      </c>
      <c r="BA1693" s="313" t="inlineStr">
        <is>
          <t>통합인문757</t>
        </is>
      </c>
    </row>
    <row r="1694" ht="16.5" customHeight="1" s="671">
      <c r="B1694" s="367" t="inlineStr">
        <is>
          <t>25.83</t>
        </is>
      </c>
      <c r="C1694" s="351" t="inlineStr">
        <is>
          <t>56,051</t>
        </is>
      </c>
      <c r="D1694" s="727" t="n">
        <v>-1570</v>
      </c>
      <c r="E1694" s="352" t="inlineStr">
        <is>
          <t>344.79</t>
        </is>
      </c>
      <c r="F1694" s="341" t="n">
        <v>72.42</v>
      </c>
      <c r="G1694" s="355" t="inlineStr">
        <is>
          <t>345.03</t>
        </is>
      </c>
      <c r="H1694" s="356" t="inlineStr">
        <is>
          <t>350.08</t>
        </is>
      </c>
      <c r="I1694" s="354" t="inlineStr">
        <is>
          <t>충남대</t>
        </is>
      </c>
      <c r="J1694" s="340" t="inlineStr">
        <is>
          <t>수학과</t>
        </is>
      </c>
      <c r="K1694" s="339" t="inlineStr">
        <is>
          <t>자연</t>
        </is>
      </c>
      <c r="L1694" s="357" t="n">
        <v>10</v>
      </c>
      <c r="M1694" s="358" t="inlineStr">
        <is>
          <t xml:space="preserve">170.7 / </t>
        </is>
      </c>
      <c r="N1694" s="359" t="n">
        <v>300</v>
      </c>
      <c r="O1694" s="360" t="inlineStr">
        <is>
          <t>표점</t>
        </is>
      </c>
      <c r="P1694" s="343" t="inlineStr">
        <is>
          <t>표점</t>
        </is>
      </c>
      <c r="Q1694" s="342" t="inlineStr">
        <is>
          <t>2과목</t>
        </is>
      </c>
      <c r="R1694" s="344" t="n">
        <v>25</v>
      </c>
      <c r="S1694" s="345" t="n">
        <v>45</v>
      </c>
      <c r="T1694" s="362" t="n">
        <v>30</v>
      </c>
      <c r="U1694" s="361" t="n">
        <v>72.42</v>
      </c>
      <c r="V1694" s="346" t="n">
        <v>114.1888616822438</v>
      </c>
      <c r="W1694" s="348" t="n">
        <v>115.5551822128434</v>
      </c>
      <c r="X1694" s="347" t="n">
        <v>57.64</v>
      </c>
      <c r="Y1694" s="357" t="inlineStr"/>
      <c r="Z1694" s="365" t="inlineStr">
        <is>
          <t>2등급</t>
        </is>
      </c>
      <c r="AA1694" s="350" t="n">
        <v>-2</v>
      </c>
      <c r="AB1694" s="349" t="inlineStr">
        <is>
          <t>만점</t>
        </is>
      </c>
      <c r="AC1694" s="350" t="n">
        <v>0</v>
      </c>
      <c r="AD1694" s="349" t="inlineStr">
        <is>
          <t>만점</t>
        </is>
      </c>
      <c r="AE1694" s="364" t="n">
        <v>0</v>
      </c>
      <c r="AF1694" s="366" t="n">
        <v>0</v>
      </c>
      <c r="AG1694" s="363" t="n">
        <v>0</v>
      </c>
      <c r="AH1694" s="635" t="inlineStr"/>
      <c r="AL1694" s="487" t="inlineStr">
        <is>
          <t>충남대 수학과</t>
        </is>
      </c>
      <c r="AM1694" s="477" t="inlineStr">
        <is>
          <t>자연</t>
        </is>
      </c>
      <c r="AN1694" s="637" t="n">
        <v>100</v>
      </c>
      <c r="AO1694" s="478" t="n">
        <v>-1570</v>
      </c>
      <c r="AP1694" s="463" t="n">
        <v>-1570</v>
      </c>
      <c r="AQ1694" s="479" t="n">
        <v>0</v>
      </c>
      <c r="AR1694" s="476" t="inlineStr">
        <is>
          <t>25.83 → 24.38</t>
        </is>
      </c>
      <c r="BA1694" s="313" t="inlineStr">
        <is>
          <t>자연924</t>
        </is>
      </c>
    </row>
    <row r="1695" ht="16.5" customHeight="1" s="671">
      <c r="B1695" s="367" t="inlineStr">
        <is>
          <t>25.88</t>
        </is>
      </c>
      <c r="C1695" s="351" t="inlineStr">
        <is>
          <t>56,160</t>
        </is>
      </c>
      <c r="D1695" s="727" t="n">
        <v>-1570</v>
      </c>
      <c r="E1695" s="352" t="inlineStr">
        <is>
          <t>344.98</t>
        </is>
      </c>
      <c r="F1695" s="341" t="n">
        <v>72.38</v>
      </c>
      <c r="G1695" s="355" t="inlineStr">
        <is>
          <t>344.69</t>
        </is>
      </c>
      <c r="H1695" s="356" t="inlineStr">
        <is>
          <t>350.05</t>
        </is>
      </c>
      <c r="I1695" s="354" t="inlineStr">
        <is>
          <t>강원대</t>
        </is>
      </c>
      <c r="J1695" s="340" t="inlineStr">
        <is>
          <t>자유전공학부(인문계열)</t>
        </is>
      </c>
      <c r="K1695" s="339" t="inlineStr">
        <is>
          <t>통합</t>
        </is>
      </c>
      <c r="L1695" s="357" t="n">
        <v>9</v>
      </c>
      <c r="M1695" s="358" t="inlineStr">
        <is>
          <t xml:space="preserve">406.7 / </t>
        </is>
      </c>
      <c r="N1695" s="359" t="n">
        <v>500</v>
      </c>
      <c r="O1695" s="360" t="inlineStr">
        <is>
          <t>백분위</t>
        </is>
      </c>
      <c r="P1695" s="343" t="inlineStr">
        <is>
          <t>백분위</t>
        </is>
      </c>
      <c r="Q1695" s="342" t="inlineStr">
        <is>
          <t>2과목</t>
        </is>
      </c>
      <c r="R1695" s="344" t="n">
        <v>30</v>
      </c>
      <c r="S1695" s="345" t="n">
        <v>20</v>
      </c>
      <c r="T1695" s="362" t="n">
        <v>20</v>
      </c>
      <c r="U1695" s="361" t="n">
        <v>72.38</v>
      </c>
      <c r="V1695" s="346" t="n">
        <v>114.1668009669621</v>
      </c>
      <c r="W1695" s="348" t="n">
        <v>115.5430844012373</v>
      </c>
      <c r="X1695" s="347" t="n">
        <v>57.49</v>
      </c>
      <c r="Y1695" s="357" t="inlineStr"/>
      <c r="Z1695" s="365" t="inlineStr">
        <is>
          <t>3등급</t>
        </is>
      </c>
      <c r="AA1695" s="350" t="n">
        <v>141</v>
      </c>
      <c r="AB1695" s="349" t="inlineStr">
        <is>
          <t>만점</t>
        </is>
      </c>
      <c r="AC1695" s="350" t="n">
        <v>1.5</v>
      </c>
      <c r="AD1695" s="349" t="inlineStr">
        <is>
          <t>만점</t>
        </is>
      </c>
      <c r="AE1695" s="364" t="n">
        <v>0</v>
      </c>
      <c r="AF1695" s="366" t="n">
        <v>10.857</v>
      </c>
      <c r="AG1695" s="363" t="n">
        <v>0</v>
      </c>
      <c r="AH1695" s="635" t="inlineStr">
        <is>
          <t xml:space="preserve"> 사탐10%가산</t>
        </is>
      </c>
      <c r="AL1695" s="487" t="inlineStr">
        <is>
          <t>강원대 자유전공학부(인문계열)</t>
        </is>
      </c>
      <c r="AM1695" s="477" t="inlineStr">
        <is>
          <t>통합</t>
        </is>
      </c>
      <c r="AN1695" s="637" t="n">
        <v>100</v>
      </c>
      <c r="AO1695" s="478" t="n">
        <v>-1570</v>
      </c>
      <c r="AP1695" s="463" t="n">
        <v>-678</v>
      </c>
      <c r="AQ1695" s="479" t="n">
        <v>-892</v>
      </c>
      <c r="AR1695" s="476" t="inlineStr">
        <is>
          <t>25.88 → 24.84</t>
        </is>
      </c>
      <c r="BA1695" s="313" t="inlineStr">
        <is>
          <t>자연925</t>
        </is>
      </c>
    </row>
    <row r="1696" ht="16.5" customHeight="1" s="671">
      <c r="B1696" s="367" t="inlineStr">
        <is>
          <t>26.20</t>
        </is>
      </c>
      <c r="C1696" s="351" t="inlineStr">
        <is>
          <t>56,854</t>
        </is>
      </c>
      <c r="D1696" s="727" t="n">
        <v>-1570</v>
      </c>
      <c r="E1696" s="352" t="inlineStr">
        <is>
          <t>344.94</t>
        </is>
      </c>
      <c r="F1696" s="341" t="n">
        <v>72.36</v>
      </c>
      <c r="G1696" s="355" t="inlineStr">
        <is>
          <t>344.65</t>
        </is>
      </c>
      <c r="H1696" s="356" t="inlineStr">
        <is>
          <t>350.01</t>
        </is>
      </c>
      <c r="I1696" s="354" t="inlineStr">
        <is>
          <t>전남대</t>
        </is>
      </c>
      <c r="J1696" s="340" t="inlineStr">
        <is>
          <t>사회학과</t>
        </is>
      </c>
      <c r="K1696" s="339" t="inlineStr">
        <is>
          <t>통합</t>
        </is>
      </c>
      <c r="L1696" s="357" t="n">
        <v>5</v>
      </c>
      <c r="M1696" s="358" t="inlineStr">
        <is>
          <t xml:space="preserve">855.813 / </t>
        </is>
      </c>
      <c r="N1696" s="359" t="n">
        <v>800</v>
      </c>
      <c r="O1696" s="360" t="inlineStr">
        <is>
          <t>표점/만점</t>
        </is>
      </c>
      <c r="P1696" s="343" t="inlineStr">
        <is>
          <t>표점/만점</t>
        </is>
      </c>
      <c r="Q1696" s="342" t="inlineStr">
        <is>
          <t>2과목</t>
        </is>
      </c>
      <c r="R1696" s="344" t="n">
        <v>40</v>
      </c>
      <c r="S1696" s="345" t="n">
        <v>30</v>
      </c>
      <c r="T1696" s="362" t="n">
        <v>30</v>
      </c>
      <c r="U1696" s="361" t="n">
        <v>72.36</v>
      </c>
      <c r="V1696" s="346" t="n">
        <v>114.1545508077989</v>
      </c>
      <c r="W1696" s="348" t="n">
        <v>115.5363665720187</v>
      </c>
      <c r="X1696" s="347" t="inlineStr">
        <is>
          <t>57.87/68.82</t>
        </is>
      </c>
      <c r="Y1696" s="357" t="inlineStr"/>
      <c r="Z1696" s="365" t="inlineStr">
        <is>
          <t>2등급</t>
        </is>
      </c>
      <c r="AA1696" s="350" t="n">
        <v>190</v>
      </c>
      <c r="AB1696" s="349" t="inlineStr">
        <is>
          <t>만점</t>
        </is>
      </c>
      <c r="AC1696" s="350" t="n">
        <v>10</v>
      </c>
      <c r="AD1696" s="349" t="inlineStr">
        <is>
          <t>만점</t>
        </is>
      </c>
      <c r="AE1696" s="364" t="n">
        <v>0</v>
      </c>
      <c r="AF1696" s="366" t="n">
        <v>0</v>
      </c>
      <c r="AG1696" s="363" t="n">
        <v>0</v>
      </c>
      <c r="AH1696" s="635" t="inlineStr"/>
      <c r="AL1696" s="487" t="inlineStr">
        <is>
          <t>전남대 사회학과</t>
        </is>
      </c>
      <c r="AM1696" s="477" t="inlineStr">
        <is>
          <t>통합</t>
        </is>
      </c>
      <c r="AN1696" s="637" t="n">
        <v>100</v>
      </c>
      <c r="AO1696" s="478" t="n">
        <v>-1570</v>
      </c>
      <c r="AP1696" s="463" t="n">
        <v>-678</v>
      </c>
      <c r="AQ1696" s="479" t="n">
        <v>-892</v>
      </c>
      <c r="AR1696" s="476" t="inlineStr">
        <is>
          <t>25.91 → 24.87</t>
        </is>
      </c>
      <c r="BA1696" s="313" t="inlineStr">
        <is>
          <t>자연926</t>
        </is>
      </c>
    </row>
    <row r="1697" ht="16.5" customHeight="1" s="671">
      <c r="B1697" s="367" t="inlineStr">
        <is>
          <t>25.91</t>
        </is>
      </c>
      <c r="C1697" s="351" t="inlineStr">
        <is>
          <t>56,225</t>
        </is>
      </c>
      <c r="D1697" s="727" t="n">
        <v>-1570</v>
      </c>
      <c r="E1697" s="352" t="inlineStr">
        <is>
          <t>344.66</t>
        </is>
      </c>
      <c r="F1697" s="341" t="n">
        <v>72.36</v>
      </c>
      <c r="G1697" s="355" t="inlineStr">
        <is>
          <t>344.64</t>
        </is>
      </c>
      <c r="H1697" s="356" t="inlineStr">
        <is>
          <t>349.96</t>
        </is>
      </c>
      <c r="I1697" s="354" t="inlineStr">
        <is>
          <t>강원대</t>
        </is>
      </c>
      <c r="J1697" s="340" t="inlineStr">
        <is>
          <t>일반사회교육과</t>
        </is>
      </c>
      <c r="K1697" s="339" t="inlineStr">
        <is>
          <t>자연</t>
        </is>
      </c>
      <c r="L1697" s="357" t="n">
        <v>4</v>
      </c>
      <c r="M1697" s="358" t="inlineStr">
        <is>
          <t xml:space="preserve">406.6 / </t>
        </is>
      </c>
      <c r="N1697" s="359" t="n">
        <v>500</v>
      </c>
      <c r="O1697" s="360" t="inlineStr">
        <is>
          <t>백분위</t>
        </is>
      </c>
      <c r="P1697" s="343" t="inlineStr">
        <is>
          <t>백분위</t>
        </is>
      </c>
      <c r="Q1697" s="342" t="inlineStr">
        <is>
          <t>2과목</t>
        </is>
      </c>
      <c r="R1697" s="344" t="n">
        <v>30</v>
      </c>
      <c r="S1697" s="345" t="n">
        <v>20</v>
      </c>
      <c r="T1697" s="362" t="n">
        <v>20</v>
      </c>
      <c r="U1697" s="361" t="n">
        <v>72.36</v>
      </c>
      <c r="V1697" s="346" t="n">
        <v>114.1506849315068</v>
      </c>
      <c r="W1697" s="348" t="n">
        <v>115.5342465753425</v>
      </c>
      <c r="X1697" s="347" t="n">
        <v>57.48</v>
      </c>
      <c r="Y1697" s="357" t="inlineStr"/>
      <c r="Z1697" s="365" t="inlineStr">
        <is>
          <t>3등급</t>
        </is>
      </c>
      <c r="AA1697" s="350" t="n">
        <v>141</v>
      </c>
      <c r="AB1697" s="349" t="inlineStr">
        <is>
          <t>만점</t>
        </is>
      </c>
      <c r="AC1697" s="350" t="n">
        <v>1.5</v>
      </c>
      <c r="AD1697" s="349" t="inlineStr">
        <is>
          <t>만점</t>
        </is>
      </c>
      <c r="AE1697" s="364" t="n">
        <v>0</v>
      </c>
      <c r="AF1697" s="366" t="n">
        <v>10.854</v>
      </c>
      <c r="AG1697" s="363" t="n">
        <v>0</v>
      </c>
      <c r="AH1697" s="635" t="inlineStr">
        <is>
          <t xml:space="preserve"> 사탐10%가산</t>
        </is>
      </c>
      <c r="AL1697" s="487" t="inlineStr">
        <is>
          <t>강원대 일반사회교육과</t>
        </is>
      </c>
      <c r="AM1697" s="477" t="inlineStr">
        <is>
          <t>자연</t>
        </is>
      </c>
      <c r="AN1697" s="637" t="n">
        <v>100</v>
      </c>
      <c r="AO1697" s="478" t="n">
        <v>-1570</v>
      </c>
      <c r="AP1697" s="463" t="n">
        <v>-1570</v>
      </c>
      <c r="AQ1697" s="479" t="n">
        <v>0</v>
      </c>
      <c r="AR1697" s="476" t="inlineStr">
        <is>
          <t>25.92 → 24.47</t>
        </is>
      </c>
      <c r="BA1697" s="313" t="inlineStr">
        <is>
          <t>자연927</t>
        </is>
      </c>
    </row>
    <row r="1698" ht="16.5" customHeight="1" s="671">
      <c r="B1698" s="367" t="inlineStr">
        <is>
          <t>26.23</t>
        </is>
      </c>
      <c r="C1698" s="351" t="inlineStr">
        <is>
          <t>56,919</t>
        </is>
      </c>
      <c r="D1698" s="727" t="n">
        <v>-1570</v>
      </c>
      <c r="E1698" s="352" t="inlineStr">
        <is>
          <t>344.62</t>
        </is>
      </c>
      <c r="F1698" s="341" t="n">
        <v>72.33</v>
      </c>
      <c r="G1698" s="355" t="inlineStr">
        <is>
          <t>344.61</t>
        </is>
      </c>
      <c r="H1698" s="356" t="inlineStr">
        <is>
          <t>349.96</t>
        </is>
      </c>
      <c r="I1698" s="354" t="inlineStr">
        <is>
          <t>충남대</t>
        </is>
      </c>
      <c r="J1698" s="340" t="inlineStr">
        <is>
          <t>중어중문학과</t>
        </is>
      </c>
      <c r="K1698" s="339" t="inlineStr">
        <is>
          <t>통합</t>
        </is>
      </c>
      <c r="L1698" s="357" t="n">
        <v>6</v>
      </c>
      <c r="M1698" s="358" t="inlineStr">
        <is>
          <t xml:space="preserve">170.09 / </t>
        </is>
      </c>
      <c r="N1698" s="359" t="n">
        <v>300</v>
      </c>
      <c r="O1698" s="360" t="inlineStr">
        <is>
          <t>표점</t>
        </is>
      </c>
      <c r="P1698" s="343" t="inlineStr">
        <is>
          <t>표점</t>
        </is>
      </c>
      <c r="Q1698" s="342" t="inlineStr">
        <is>
          <t>2과목</t>
        </is>
      </c>
      <c r="R1698" s="344" t="n">
        <v>45</v>
      </c>
      <c r="S1698" s="345" t="n">
        <v>25</v>
      </c>
      <c r="T1698" s="362" t="n">
        <v>30</v>
      </c>
      <c r="U1698" s="361" t="n">
        <v>72.33</v>
      </c>
      <c r="V1698" s="346" t="n">
        <v>114.138167432268</v>
      </c>
      <c r="W1698" s="348" t="n">
        <v>115.527382140276</v>
      </c>
      <c r="X1698" s="347" t="n">
        <v>57.47</v>
      </c>
      <c r="Y1698" s="357" t="inlineStr"/>
      <c r="Z1698" s="365" t="inlineStr">
        <is>
          <t>2등급</t>
        </is>
      </c>
      <c r="AA1698" s="350" t="n">
        <v>-2</v>
      </c>
      <c r="AB1698" s="349" t="inlineStr">
        <is>
          <t>만점</t>
        </is>
      </c>
      <c r="AC1698" s="350" t="n">
        <v>0</v>
      </c>
      <c r="AD1698" s="349" t="inlineStr">
        <is>
          <t>만점</t>
        </is>
      </c>
      <c r="AE1698" s="364" t="n">
        <v>0</v>
      </c>
      <c r="AF1698" s="366" t="n">
        <v>0</v>
      </c>
      <c r="AG1698" s="363" t="n">
        <v>0</v>
      </c>
      <c r="AH1698" s="635" t="inlineStr"/>
      <c r="AL1698" s="487" t="inlineStr">
        <is>
          <t>충남대 중어중문학과</t>
        </is>
      </c>
      <c r="AM1698" s="477" t="inlineStr">
        <is>
          <t>통합</t>
        </is>
      </c>
      <c r="AN1698" s="637" t="n">
        <v>100</v>
      </c>
      <c r="AO1698" s="478" t="n">
        <v>-1570</v>
      </c>
      <c r="AP1698" s="463" t="n">
        <v>-677</v>
      </c>
      <c r="AQ1698" s="479" t="n">
        <v>-893</v>
      </c>
      <c r="AR1698" s="476" t="inlineStr">
        <is>
          <t>25.95 → 24.91</t>
        </is>
      </c>
      <c r="BA1698" s="313" t="inlineStr">
        <is>
          <t>통합인문758</t>
        </is>
      </c>
    </row>
    <row r="1699" ht="16.5" customHeight="1" s="671">
      <c r="B1699" s="367" t="inlineStr">
        <is>
          <t>26.28</t>
        </is>
      </c>
      <c r="C1699" s="351" t="inlineStr">
        <is>
          <t>57,028</t>
        </is>
      </c>
      <c r="D1699" s="727" t="n">
        <v>-1570</v>
      </c>
      <c r="E1699" s="352" t="inlineStr"/>
      <c r="F1699" s="341" t="n">
        <v>72.3</v>
      </c>
      <c r="G1699" s="355" t="inlineStr">
        <is>
          <t>344.56</t>
        </is>
      </c>
      <c r="H1699" s="356" t="inlineStr">
        <is>
          <t>349.91</t>
        </is>
      </c>
      <c r="I1699" s="354" t="inlineStr">
        <is>
          <t>전남대</t>
        </is>
      </c>
      <c r="J1699" s="340" t="inlineStr">
        <is>
          <t>영어교육과</t>
        </is>
      </c>
      <c r="K1699" s="339" t="inlineStr">
        <is>
          <t>통합</t>
        </is>
      </c>
      <c r="L1699" s="357" t="n">
        <v>12</v>
      </c>
      <c r="M1699" s="358" t="inlineStr">
        <is>
          <t xml:space="preserve">855.627 / </t>
        </is>
      </c>
      <c r="N1699" s="359" t="n">
        <v>800</v>
      </c>
      <c r="O1699" s="360" t="inlineStr">
        <is>
          <t>표점/만점</t>
        </is>
      </c>
      <c r="P1699" s="343" t="inlineStr">
        <is>
          <t>표점/만점</t>
        </is>
      </c>
      <c r="Q1699" s="342" t="inlineStr">
        <is>
          <t>2과목</t>
        </is>
      </c>
      <c r="R1699" s="344" t="n">
        <v>40</v>
      </c>
      <c r="S1699" s="345" t="n">
        <v>30</v>
      </c>
      <c r="T1699" s="362" t="n">
        <v>30</v>
      </c>
      <c r="U1699" s="361" t="n">
        <v>72.3</v>
      </c>
      <c r="V1699" s="346" t="n">
        <v>114.1190963166254</v>
      </c>
      <c r="W1699" s="348" t="n">
        <v>115.5169237865365</v>
      </c>
      <c r="X1699" s="347" t="inlineStr">
        <is>
          <t>57.84/68.82</t>
        </is>
      </c>
      <c r="Y1699" s="357" t="inlineStr"/>
      <c r="Z1699" s="365" t="inlineStr">
        <is>
          <t>2등급</t>
        </is>
      </c>
      <c r="AA1699" s="350" t="n">
        <v>190</v>
      </c>
      <c r="AB1699" s="349" t="inlineStr">
        <is>
          <t>만점</t>
        </is>
      </c>
      <c r="AC1699" s="350" t="n">
        <v>10</v>
      </c>
      <c r="AD1699" s="349" t="inlineStr">
        <is>
          <t>만점</t>
        </is>
      </c>
      <c r="AE1699" s="364" t="n">
        <v>0</v>
      </c>
      <c r="AF1699" s="366" t="n">
        <v>0</v>
      </c>
      <c r="AG1699" s="363" t="n">
        <v>0</v>
      </c>
      <c r="AH1699" s="635" t="inlineStr"/>
      <c r="AL1699" s="487" t="inlineStr">
        <is>
          <t>전남대 영어교육과</t>
        </is>
      </c>
      <c r="AM1699" s="477" t="inlineStr">
        <is>
          <t>통합</t>
        </is>
      </c>
      <c r="AN1699" s="637" t="n">
        <v>100</v>
      </c>
      <c r="AO1699" s="478" t="n">
        <v>-1570</v>
      </c>
      <c r="AP1699" s="463" t="n">
        <v>-677</v>
      </c>
      <c r="AQ1699" s="479" t="n">
        <v>-893</v>
      </c>
      <c r="AR1699" s="476" t="inlineStr">
        <is>
          <t>25.99 → 24.95</t>
        </is>
      </c>
      <c r="BA1699" s="313" t="inlineStr">
        <is>
          <t>자연928</t>
        </is>
      </c>
    </row>
    <row r="1700" ht="16.5" customHeight="1" s="671">
      <c r="B1700" s="367" t="inlineStr">
        <is>
          <t>26.02</t>
        </is>
      </c>
      <c r="C1700" s="351" t="inlineStr">
        <is>
          <t>56,463</t>
        </is>
      </c>
      <c r="D1700" s="727" t="n">
        <v>-1570</v>
      </c>
      <c r="E1700" s="352" t="inlineStr"/>
      <c r="F1700" s="341" t="n">
        <v>72.28</v>
      </c>
      <c r="G1700" s="355" t="inlineStr">
        <is>
          <t>344.84</t>
        </is>
      </c>
      <c r="H1700" s="356" t="inlineStr">
        <is>
          <t>349.84</t>
        </is>
      </c>
      <c r="I1700" s="354" t="inlineStr">
        <is>
          <t>인천대</t>
        </is>
      </c>
      <c r="J1700" s="340" t="inlineStr">
        <is>
          <t>수학과</t>
        </is>
      </c>
      <c r="K1700" s="339" t="inlineStr">
        <is>
          <t>자연</t>
        </is>
      </c>
      <c r="L1700" s="357" t="n">
        <v>9</v>
      </c>
      <c r="M1700" s="358" t="inlineStr">
        <is>
          <t xml:space="preserve">748.5 / </t>
        </is>
      </c>
      <c r="N1700" s="359" t="n">
        <v>1000</v>
      </c>
      <c r="O1700" s="360" t="inlineStr">
        <is>
          <t>백분위</t>
        </is>
      </c>
      <c r="P1700" s="343" t="inlineStr">
        <is>
          <t>백분위</t>
        </is>
      </c>
      <c r="Q1700" s="342" t="inlineStr">
        <is>
          <t>2과목</t>
        </is>
      </c>
      <c r="R1700" s="344" t="n">
        <v>25</v>
      </c>
      <c r="S1700" s="345" t="n">
        <v>35</v>
      </c>
      <c r="T1700" s="362" t="n">
        <v>30</v>
      </c>
      <c r="U1700" s="361" t="n">
        <v>72.28</v>
      </c>
      <c r="V1700" s="346" t="n">
        <v>114.1045751633987</v>
      </c>
      <c r="W1700" s="348" t="n">
        <v>115.5089605734767</v>
      </c>
      <c r="X1700" s="347" t="n">
        <v>57.61</v>
      </c>
      <c r="Y1700" s="357" t="inlineStr"/>
      <c r="Z1700" s="365" t="inlineStr">
        <is>
          <t>2등급</t>
        </is>
      </c>
      <c r="AA1700" s="350" t="n">
        <v>98</v>
      </c>
      <c r="AB1700" s="349" t="inlineStr">
        <is>
          <t>만점</t>
        </is>
      </c>
      <c r="AC1700" s="350" t="n">
        <v>0</v>
      </c>
      <c r="AD1700" s="349" t="inlineStr">
        <is>
          <t>만점</t>
        </is>
      </c>
      <c r="AE1700" s="364" t="n">
        <v>0</v>
      </c>
      <c r="AF1700" s="366" t="n">
        <v>0</v>
      </c>
      <c r="AG1700" s="363" t="n">
        <v>0</v>
      </c>
      <c r="AH1700" s="635" t="inlineStr"/>
      <c r="AL1700" s="487" t="inlineStr">
        <is>
          <t>인천대 수학과</t>
        </is>
      </c>
      <c r="AM1700" s="477" t="inlineStr">
        <is>
          <t>자연</t>
        </is>
      </c>
      <c r="AN1700" s="637" t="n">
        <v>100</v>
      </c>
      <c r="AO1700" s="478" t="n">
        <v>-1570</v>
      </c>
      <c r="AP1700" s="463" t="n">
        <v>-1570</v>
      </c>
      <c r="AQ1700" s="479" t="n">
        <v>0</v>
      </c>
      <c r="AR1700" s="476" t="inlineStr">
        <is>
          <t>26.02 → 24.57</t>
        </is>
      </c>
      <c r="BA1700" s="313" t="inlineStr">
        <is>
          <t>통합인문759</t>
        </is>
      </c>
    </row>
    <row r="1701" ht="16.5" customHeight="1" s="671">
      <c r="B1701" s="367" t="inlineStr">
        <is>
          <t>26.34</t>
        </is>
      </c>
      <c r="C1701" s="351" t="inlineStr">
        <is>
          <t>57,158</t>
        </is>
      </c>
      <c r="D1701" s="727" t="n">
        <v>-1570</v>
      </c>
      <c r="E1701" s="352" t="inlineStr">
        <is>
          <t>344.57</t>
        </is>
      </c>
      <c r="F1701" s="341" t="n">
        <v>72.27</v>
      </c>
      <c r="G1701" s="355" t="inlineStr">
        <is>
          <t>344.51</t>
        </is>
      </c>
      <c r="H1701" s="356" t="inlineStr">
        <is>
          <t>349.86</t>
        </is>
      </c>
      <c r="I1701" s="354" t="inlineStr">
        <is>
          <t>충남대</t>
        </is>
      </c>
      <c r="J1701" s="340" t="inlineStr">
        <is>
          <t>국사학과</t>
        </is>
      </c>
      <c r="K1701" s="339" t="inlineStr">
        <is>
          <t>통합</t>
        </is>
      </c>
      <c r="L1701" s="357" t="n">
        <v>3</v>
      </c>
      <c r="M1701" s="358" t="inlineStr">
        <is>
          <t xml:space="preserve">170.04 / </t>
        </is>
      </c>
      <c r="N1701" s="359" t="n">
        <v>300</v>
      </c>
      <c r="O1701" s="360" t="inlineStr">
        <is>
          <t>표점</t>
        </is>
      </c>
      <c r="P1701" s="343" t="inlineStr">
        <is>
          <t>표점</t>
        </is>
      </c>
      <c r="Q1701" s="342" t="inlineStr">
        <is>
          <t>2과목</t>
        </is>
      </c>
      <c r="R1701" s="344" t="n">
        <v>45</v>
      </c>
      <c r="S1701" s="345" t="n">
        <v>25</v>
      </c>
      <c r="T1701" s="362" t="n">
        <v>30</v>
      </c>
      <c r="U1701" s="361" t="n">
        <v>72.27</v>
      </c>
      <c r="V1701" s="346" t="n">
        <v>114.1027670476815</v>
      </c>
      <c r="W1701" s="348" t="n">
        <v>115.5079690261479</v>
      </c>
      <c r="X1701" s="347" t="n">
        <v>57.45</v>
      </c>
      <c r="Y1701" s="357" t="inlineStr"/>
      <c r="Z1701" s="365" t="inlineStr">
        <is>
          <t>2등급</t>
        </is>
      </c>
      <c r="AA1701" s="350" t="n">
        <v>-2</v>
      </c>
      <c r="AB1701" s="349" t="inlineStr">
        <is>
          <t>만점</t>
        </is>
      </c>
      <c r="AC1701" s="350" t="n">
        <v>0</v>
      </c>
      <c r="AD1701" s="349" t="inlineStr">
        <is>
          <t>만점</t>
        </is>
      </c>
      <c r="AE1701" s="364" t="n">
        <v>0</v>
      </c>
      <c r="AF1701" s="366" t="n">
        <v>0</v>
      </c>
      <c r="AG1701" s="363" t="n">
        <v>0</v>
      </c>
      <c r="AH1701" s="635" t="inlineStr"/>
      <c r="AL1701" s="487" t="inlineStr">
        <is>
          <t>충남대 국사학과</t>
        </is>
      </c>
      <c r="AM1701" s="477" t="inlineStr">
        <is>
          <t>통합</t>
        </is>
      </c>
      <c r="AN1701" s="637" t="n">
        <v>100</v>
      </c>
      <c r="AO1701" s="478" t="n">
        <v>-1570</v>
      </c>
      <c r="AP1701" s="463" t="n">
        <v>-677</v>
      </c>
      <c r="AQ1701" s="479" t="n">
        <v>-893</v>
      </c>
      <c r="AR1701" s="476" t="inlineStr">
        <is>
          <t>26.03 → 24.99</t>
        </is>
      </c>
      <c r="BA1701" s="313" t="inlineStr">
        <is>
          <t>자연929</t>
        </is>
      </c>
    </row>
    <row r="1702" ht="16.5" customHeight="1" s="671">
      <c r="B1702" s="367" t="inlineStr">
        <is>
          <t>26.04</t>
        </is>
      </c>
      <c r="C1702" s="351" t="inlineStr">
        <is>
          <t>56,507</t>
        </is>
      </c>
      <c r="D1702" s="727" t="n">
        <v>-1570</v>
      </c>
      <c r="E1702" s="352" t="inlineStr"/>
      <c r="F1702" s="341" t="n">
        <v>72.26000000000001</v>
      </c>
      <c r="G1702" s="355" t="inlineStr">
        <is>
          <t>344.82</t>
        </is>
      </c>
      <c r="H1702" s="356" t="inlineStr">
        <is>
          <t>349.82</t>
        </is>
      </c>
      <c r="I1702" s="354" t="inlineStr">
        <is>
          <t>충북대</t>
        </is>
      </c>
      <c r="J1702" s="340" t="inlineStr">
        <is>
          <t>의류학과</t>
        </is>
      </c>
      <c r="K1702" s="339" t="inlineStr">
        <is>
          <t>자연</t>
        </is>
      </c>
      <c r="L1702" s="357" t="n">
        <v>5</v>
      </c>
      <c r="M1702" s="358" t="inlineStr">
        <is>
          <t xml:space="preserve">967.9 / </t>
        </is>
      </c>
      <c r="N1702" s="359" t="n">
        <v>200</v>
      </c>
      <c r="O1702" s="360" t="inlineStr">
        <is>
          <t>표점/만점</t>
        </is>
      </c>
      <c r="P1702" s="343" t="inlineStr">
        <is>
          <t>표점/만점</t>
        </is>
      </c>
      <c r="Q1702" s="342" t="inlineStr">
        <is>
          <t>2과목</t>
        </is>
      </c>
      <c r="R1702" s="344" t="n">
        <v>20</v>
      </c>
      <c r="S1702" s="345" t="n">
        <v>30</v>
      </c>
      <c r="T1702" s="362" t="n">
        <v>30</v>
      </c>
      <c r="U1702" s="361" t="n">
        <v>72.26000000000001</v>
      </c>
      <c r="V1702" s="346" t="n">
        <v>114.0962731054709</v>
      </c>
      <c r="W1702" s="348" t="n">
        <v>115.5044078320324</v>
      </c>
      <c r="X1702" s="347" t="inlineStr">
        <is>
          <t>57.89/67.91</t>
        </is>
      </c>
      <c r="Y1702" s="357" t="inlineStr"/>
      <c r="Z1702" s="365" t="inlineStr">
        <is>
          <t>3등급</t>
        </is>
      </c>
      <c r="AA1702" s="350" t="n">
        <v>36</v>
      </c>
      <c r="AB1702" s="349" t="inlineStr">
        <is>
          <t>만점</t>
        </is>
      </c>
      <c r="AC1702" s="350" t="n">
        <v>0</v>
      </c>
      <c r="AD1702" s="349" t="inlineStr">
        <is>
          <t>만점</t>
        </is>
      </c>
      <c r="AE1702" s="364" t="n">
        <v>0</v>
      </c>
      <c r="AF1702" s="366" t="n">
        <v>0</v>
      </c>
      <c r="AG1702" s="363" t="n">
        <v>0</v>
      </c>
      <c r="AH1702" s="635" t="inlineStr"/>
      <c r="AL1702" s="487" t="inlineStr">
        <is>
          <t>충북대 의류학과</t>
        </is>
      </c>
      <c r="AM1702" s="477" t="inlineStr">
        <is>
          <t>자연</t>
        </is>
      </c>
      <c r="AN1702" s="637" t="n">
        <v>100</v>
      </c>
      <c r="AO1702" s="478" t="n">
        <v>-1570</v>
      </c>
      <c r="AP1702" s="463" t="n">
        <v>-1570</v>
      </c>
      <c r="AQ1702" s="479" t="n">
        <v>0</v>
      </c>
      <c r="AR1702" s="476" t="inlineStr">
        <is>
          <t>26.04 → 24.59</t>
        </is>
      </c>
      <c r="BA1702" s="313" t="inlineStr">
        <is>
          <t>자연930</t>
        </is>
      </c>
    </row>
    <row r="1703" ht="16.5" customHeight="1" s="671">
      <c r="B1703" s="367" t="inlineStr">
        <is>
          <t>26.06</t>
        </is>
      </c>
      <c r="C1703" s="351" t="inlineStr">
        <is>
          <t>56,550</t>
        </is>
      </c>
      <c r="D1703" s="727" t="n">
        <v>-1570</v>
      </c>
      <c r="E1703" s="352" t="inlineStr"/>
      <c r="F1703" s="341" t="n">
        <v>72.23999999999999</v>
      </c>
      <c r="G1703" s="355" t="inlineStr">
        <is>
          <t>344.79</t>
        </is>
      </c>
      <c r="H1703" s="356" t="inlineStr">
        <is>
          <t>349.78</t>
        </is>
      </c>
      <c r="I1703" s="354" t="inlineStr">
        <is>
          <t>충북대</t>
        </is>
      </c>
      <c r="J1703" s="340" t="inlineStr">
        <is>
          <t>환경생명화학과</t>
        </is>
      </c>
      <c r="K1703" s="339" t="inlineStr">
        <is>
          <t>자연</t>
        </is>
      </c>
      <c r="L1703" s="357" t="n">
        <v>8</v>
      </c>
      <c r="M1703" s="358" t="inlineStr">
        <is>
          <t xml:space="preserve">967.89 / </t>
        </is>
      </c>
      <c r="N1703" s="359" t="n">
        <v>200</v>
      </c>
      <c r="O1703" s="360" t="inlineStr">
        <is>
          <t>표점/만점</t>
        </is>
      </c>
      <c r="P1703" s="343" t="inlineStr">
        <is>
          <t>표점/만점</t>
        </is>
      </c>
      <c r="Q1703" s="342" t="inlineStr">
        <is>
          <t>2과목</t>
        </is>
      </c>
      <c r="R1703" s="344" t="n">
        <v>20</v>
      </c>
      <c r="S1703" s="345" t="n">
        <v>30</v>
      </c>
      <c r="T1703" s="362" t="n">
        <v>30</v>
      </c>
      <c r="U1703" s="361" t="n">
        <v>72.23999999999999</v>
      </c>
      <c r="V1703" s="346" t="n">
        <v>114.0845519788844</v>
      </c>
      <c r="W1703" s="348" t="n">
        <v>115.4979801174527</v>
      </c>
      <c r="X1703" s="347" t="inlineStr">
        <is>
          <t>57.86/67.91</t>
        </is>
      </c>
      <c r="Y1703" s="357" t="inlineStr"/>
      <c r="Z1703" s="365" t="inlineStr">
        <is>
          <t>3등급</t>
        </is>
      </c>
      <c r="AA1703" s="350" t="n">
        <v>36</v>
      </c>
      <c r="AB1703" s="349" t="inlineStr">
        <is>
          <t>만점</t>
        </is>
      </c>
      <c r="AC1703" s="350" t="n">
        <v>0</v>
      </c>
      <c r="AD1703" s="349" t="inlineStr">
        <is>
          <t>만점</t>
        </is>
      </c>
      <c r="AE1703" s="364" t="n">
        <v>0</v>
      </c>
      <c r="AF1703" s="366" t="n">
        <v>0</v>
      </c>
      <c r="AG1703" s="363" t="n">
        <v>0</v>
      </c>
      <c r="AH1703" s="635" t="inlineStr"/>
      <c r="AL1703" s="487" t="inlineStr">
        <is>
          <t>충북대 환경생명화학과</t>
        </is>
      </c>
      <c r="AM1703" s="477" t="inlineStr">
        <is>
          <t>자연</t>
        </is>
      </c>
      <c r="AN1703" s="637" t="n">
        <v>100</v>
      </c>
      <c r="AO1703" s="478" t="n">
        <v>-1570</v>
      </c>
      <c r="AP1703" s="463" t="n">
        <v>-1570</v>
      </c>
      <c r="AQ1703" s="479" t="n">
        <v>0</v>
      </c>
      <c r="AR1703" s="476" t="inlineStr">
        <is>
          <t>26.07 → 24.62</t>
        </is>
      </c>
      <c r="BA1703" s="313" t="inlineStr">
        <is>
          <t>자연931</t>
        </is>
      </c>
    </row>
    <row r="1704" ht="16.5" customHeight="1" s="671">
      <c r="B1704" s="367" t="inlineStr">
        <is>
          <t>26.06</t>
        </is>
      </c>
      <c r="C1704" s="351" t="inlineStr">
        <is>
          <t>56,550</t>
        </is>
      </c>
      <c r="D1704" s="727" t="n">
        <v>-1570</v>
      </c>
      <c r="E1704" s="352" t="inlineStr"/>
      <c r="F1704" s="341" t="n">
        <v>72.23999999999999</v>
      </c>
      <c r="G1704" s="355" t="inlineStr">
        <is>
          <t>344.79</t>
        </is>
      </c>
      <c r="H1704" s="356" t="inlineStr">
        <is>
          <t>349.78</t>
        </is>
      </c>
      <c r="I1704" s="354" t="inlineStr">
        <is>
          <t>중앙대</t>
        </is>
      </c>
      <c r="J1704" s="340" t="inlineStr">
        <is>
          <t>식품공학부(식품영양)</t>
        </is>
      </c>
      <c r="K1704" s="339" t="inlineStr">
        <is>
          <t>자연</t>
        </is>
      </c>
      <c r="L1704" s="357" t="n">
        <v>20</v>
      </c>
      <c r="M1704" s="358" t="inlineStr">
        <is>
          <t xml:space="preserve">701.7 / </t>
        </is>
      </c>
      <c r="N1704" s="359" t="n">
        <v>1000</v>
      </c>
      <c r="O1704" s="360" t="inlineStr">
        <is>
          <t>표점</t>
        </is>
      </c>
      <c r="P1704" s="343" t="inlineStr">
        <is>
          <t>변표</t>
        </is>
      </c>
      <c r="Q1704" s="342" t="inlineStr">
        <is>
          <t>2과목</t>
        </is>
      </c>
      <c r="R1704" s="344" t="n">
        <v>30</v>
      </c>
      <c r="S1704" s="345" t="n">
        <v>35</v>
      </c>
      <c r="T1704" s="362" t="n">
        <v>35</v>
      </c>
      <c r="U1704" s="361" t="n">
        <v>72.23999999999999</v>
      </c>
      <c r="V1704" s="346" t="n">
        <v>114.084567743253</v>
      </c>
      <c r="W1704" s="348" t="n">
        <v>115.4979887624291</v>
      </c>
      <c r="X1704" s="347" t="n">
        <v>57.6</v>
      </c>
      <c r="Y1704" s="357" t="n">
        <v>59.45</v>
      </c>
      <c r="Z1704" s="365" t="inlineStr">
        <is>
          <t>1등급</t>
        </is>
      </c>
      <c r="AA1704" s="350" t="n">
        <v>100</v>
      </c>
      <c r="AB1704" s="349" t="inlineStr">
        <is>
          <t>만점</t>
        </is>
      </c>
      <c r="AC1704" s="350" t="n">
        <v>10</v>
      </c>
      <c r="AD1704" s="349" t="inlineStr">
        <is>
          <t>만점</t>
        </is>
      </c>
      <c r="AE1704" s="364" t="n">
        <v>0</v>
      </c>
      <c r="AF1704" s="366" t="n">
        <v>10.404</v>
      </c>
      <c r="AG1704" s="363" t="n">
        <v>0</v>
      </c>
      <c r="AH1704" s="635" t="inlineStr">
        <is>
          <t xml:space="preserve"> 과탐5%가산</t>
        </is>
      </c>
      <c r="AL1704" s="487" t="inlineStr">
        <is>
          <t>중앙대 식품공학부(식품영양)</t>
        </is>
      </c>
      <c r="AM1704" s="477" t="inlineStr">
        <is>
          <t>자연</t>
        </is>
      </c>
      <c r="AN1704" s="637" t="n">
        <v>100</v>
      </c>
      <c r="AO1704" s="478" t="n">
        <v>-1570</v>
      </c>
      <c r="AP1704" s="463" t="n">
        <v>-1570</v>
      </c>
      <c r="AQ1704" s="479" t="n">
        <v>0</v>
      </c>
      <c r="AR1704" s="476" t="inlineStr">
        <is>
          <t>26.07 → 24.62</t>
        </is>
      </c>
      <c r="BA1704" s="313" t="inlineStr">
        <is>
          <t>통합인문760</t>
        </is>
      </c>
    </row>
    <row r="1705" ht="16.5" customHeight="1" s="671">
      <c r="B1705" s="367" t="inlineStr">
        <is>
          <t>26.07</t>
        </is>
      </c>
      <c r="C1705" s="351" t="inlineStr">
        <is>
          <t>56,572</t>
        </is>
      </c>
      <c r="D1705" s="727" t="n">
        <v>-1570</v>
      </c>
      <c r="E1705" s="352" t="inlineStr">
        <is>
          <t>344.52</t>
        </is>
      </c>
      <c r="F1705" s="341" t="n">
        <v>72.23</v>
      </c>
      <c r="G1705" s="355" t="inlineStr">
        <is>
          <t>344.78</t>
        </is>
      </c>
      <c r="H1705" s="356" t="inlineStr">
        <is>
          <t>349.77</t>
        </is>
      </c>
      <c r="I1705" s="354" t="inlineStr">
        <is>
          <t>충남대</t>
        </is>
      </c>
      <c r="J1705" s="340" t="inlineStr">
        <is>
          <t>천문우주과학과</t>
        </is>
      </c>
      <c r="K1705" s="339" t="inlineStr">
        <is>
          <t>자연</t>
        </is>
      </c>
      <c r="L1705" s="357" t="n">
        <v>5</v>
      </c>
      <c r="M1705" s="358" t="inlineStr">
        <is>
          <t xml:space="preserve">170.58 / </t>
        </is>
      </c>
      <c r="N1705" s="359" t="n">
        <v>300</v>
      </c>
      <c r="O1705" s="360" t="inlineStr">
        <is>
          <t>표점</t>
        </is>
      </c>
      <c r="P1705" s="343" t="inlineStr">
        <is>
          <t>표점</t>
        </is>
      </c>
      <c r="Q1705" s="342" t="inlineStr">
        <is>
          <t>2과목</t>
        </is>
      </c>
      <c r="R1705" s="344" t="n">
        <v>25</v>
      </c>
      <c r="S1705" s="345" t="n">
        <v>45</v>
      </c>
      <c r="T1705" s="362" t="n">
        <v>30</v>
      </c>
      <c r="U1705" s="361" t="n">
        <v>72.23</v>
      </c>
      <c r="V1705" s="346" t="n">
        <v>114.0788454077418</v>
      </c>
      <c r="W1705" s="348" t="n">
        <v>115.4948507074713</v>
      </c>
      <c r="X1705" s="347" t="n">
        <v>57.6</v>
      </c>
      <c r="Y1705" s="357" t="inlineStr"/>
      <c r="Z1705" s="365" t="inlineStr">
        <is>
          <t>2등급</t>
        </is>
      </c>
      <c r="AA1705" s="350" t="n">
        <v>-2</v>
      </c>
      <c r="AB1705" s="349" t="inlineStr">
        <is>
          <t>만점</t>
        </is>
      </c>
      <c r="AC1705" s="350" t="n">
        <v>0</v>
      </c>
      <c r="AD1705" s="349" t="inlineStr">
        <is>
          <t>만점</t>
        </is>
      </c>
      <c r="AE1705" s="364" t="n">
        <v>0</v>
      </c>
      <c r="AF1705" s="366" t="n">
        <v>0</v>
      </c>
      <c r="AG1705" s="363" t="n">
        <v>0</v>
      </c>
      <c r="AH1705" s="635" t="inlineStr"/>
      <c r="AL1705" s="487" t="inlineStr">
        <is>
          <t>충남대 천문우주과학과</t>
        </is>
      </c>
      <c r="AM1705" s="477" t="inlineStr">
        <is>
          <t>자연</t>
        </is>
      </c>
      <c r="AN1705" s="637" t="n">
        <v>100</v>
      </c>
      <c r="AO1705" s="478" t="n">
        <v>-1570</v>
      </c>
      <c r="AP1705" s="463" t="n">
        <v>-1570</v>
      </c>
      <c r="AQ1705" s="479" t="n">
        <v>0</v>
      </c>
      <c r="AR1705" s="476" t="inlineStr">
        <is>
          <t>26.08 → 24.63</t>
        </is>
      </c>
      <c r="BA1705" s="313" t="inlineStr">
        <is>
          <t>통합인문761</t>
        </is>
      </c>
    </row>
    <row r="1706" ht="16.5" customHeight="1" s="671">
      <c r="B1706" s="367" t="inlineStr">
        <is>
          <t>26.18</t>
        </is>
      </c>
      <c r="C1706" s="351" t="inlineStr">
        <is>
          <t>56,811</t>
        </is>
      </c>
      <c r="D1706" s="727" t="n">
        <v>-1570</v>
      </c>
      <c r="E1706" s="352" t="inlineStr"/>
      <c r="F1706" s="341" t="n">
        <v>72.15000000000001</v>
      </c>
      <c r="G1706" s="355" t="inlineStr">
        <is>
          <t>344.67</t>
        </is>
      </c>
      <c r="H1706" s="356" t="inlineStr">
        <is>
          <t>349.62</t>
        </is>
      </c>
      <c r="I1706" s="354" t="inlineStr">
        <is>
          <t>경상국립대</t>
        </is>
      </c>
      <c r="J1706" s="340" t="inlineStr">
        <is>
          <t>간호학과</t>
        </is>
      </c>
      <c r="K1706" s="339" t="inlineStr">
        <is>
          <t>자연</t>
        </is>
      </c>
      <c r="L1706" s="357" t="n">
        <v>15</v>
      </c>
      <c r="M1706" s="358" t="inlineStr">
        <is>
          <t xml:space="preserve">850.95 / </t>
        </is>
      </c>
      <c r="N1706" s="359" t="n">
        <v>1000</v>
      </c>
      <c r="O1706" s="360" t="inlineStr">
        <is>
          <t>표점/만점</t>
        </is>
      </c>
      <c r="P1706" s="343" t="inlineStr">
        <is>
          <t>표점/만점</t>
        </is>
      </c>
      <c r="Q1706" s="342" t="inlineStr">
        <is>
          <t>2과목</t>
        </is>
      </c>
      <c r="R1706" s="344" t="n">
        <v>25</v>
      </c>
      <c r="S1706" s="345" t="n">
        <v>30</v>
      </c>
      <c r="T1706" s="362" t="n">
        <v>25</v>
      </c>
      <c r="U1706" s="361" t="n">
        <v>72.15000000000001</v>
      </c>
      <c r="V1706" s="346" t="n">
        <v>114.0300519322463</v>
      </c>
      <c r="W1706" s="348" t="n">
        <v>115.4680929951028</v>
      </c>
      <c r="X1706" s="347" t="inlineStr">
        <is>
          <t>57.84/67.91</t>
        </is>
      </c>
      <c r="Y1706" s="357" t="inlineStr"/>
      <c r="Z1706" s="365" t="inlineStr">
        <is>
          <t>3등급</t>
        </is>
      </c>
      <c r="AA1706" s="350" t="n">
        <v>192</v>
      </c>
      <c r="AB1706" s="349" t="inlineStr">
        <is>
          <t>만점</t>
        </is>
      </c>
      <c r="AC1706" s="350" t="n">
        <v>0</v>
      </c>
      <c r="AD1706" s="349" t="inlineStr">
        <is>
          <t>만점</t>
        </is>
      </c>
      <c r="AE1706" s="364" t="n">
        <v>0</v>
      </c>
      <c r="AF1706" s="366" t="n">
        <v>0</v>
      </c>
      <c r="AG1706" s="363" t="n">
        <v>0</v>
      </c>
      <c r="AH1706" s="635" t="inlineStr"/>
      <c r="AL1706" s="487" t="inlineStr">
        <is>
          <t>경상국립대 간호학과</t>
        </is>
      </c>
      <c r="AM1706" s="477" t="inlineStr">
        <is>
          <t>자연</t>
        </is>
      </c>
      <c r="AN1706" s="637" t="n">
        <v>100</v>
      </c>
      <c r="AO1706" s="478" t="n">
        <v>-1570</v>
      </c>
      <c r="AP1706" s="463" t="n">
        <v>-1570</v>
      </c>
      <c r="AQ1706" s="479" t="n">
        <v>0</v>
      </c>
      <c r="AR1706" s="476" t="inlineStr">
        <is>
          <t>26.18 → 24.73</t>
        </is>
      </c>
      <c r="BA1706" s="313" t="inlineStr">
        <is>
          <t>통합인문762</t>
        </is>
      </c>
    </row>
    <row r="1707" ht="16.5" customHeight="1" s="671">
      <c r="B1707" s="367" t="inlineStr">
        <is>
          <t>26.23</t>
        </is>
      </c>
      <c r="C1707" s="351" t="inlineStr">
        <is>
          <t>56,919</t>
        </is>
      </c>
      <c r="D1707" s="727" t="n">
        <v>-1570</v>
      </c>
      <c r="E1707" s="352" t="inlineStr"/>
      <c r="F1707" s="341" t="n">
        <v>72.11</v>
      </c>
      <c r="G1707" s="355" t="inlineStr">
        <is>
          <t>344.61</t>
        </is>
      </c>
      <c r="H1707" s="356" t="inlineStr">
        <is>
          <t>349.53</t>
        </is>
      </c>
      <c r="I1707" s="354" t="inlineStr">
        <is>
          <t>전남대</t>
        </is>
      </c>
      <c r="J1707" s="340" t="inlineStr">
        <is>
          <t>생명과학기술학부</t>
        </is>
      </c>
      <c r="K1707" s="339" t="inlineStr">
        <is>
          <t>자연</t>
        </is>
      </c>
      <c r="L1707" s="357" t="n">
        <v>14</v>
      </c>
      <c r="M1707" s="358" t="inlineStr">
        <is>
          <t xml:space="preserve">858.881 / </t>
        </is>
      </c>
      <c r="N1707" s="359" t="n">
        <v>800</v>
      </c>
      <c r="O1707" s="360" t="inlineStr">
        <is>
          <t>표점/만점</t>
        </is>
      </c>
      <c r="P1707" s="343" t="inlineStr">
        <is>
          <t>표점/만점</t>
        </is>
      </c>
      <c r="Q1707" s="342" t="inlineStr">
        <is>
          <t>2과목</t>
        </is>
      </c>
      <c r="R1707" s="344" t="n">
        <v>30</v>
      </c>
      <c r="S1707" s="345" t="n">
        <v>40</v>
      </c>
      <c r="T1707" s="362" t="n">
        <v>30</v>
      </c>
      <c r="U1707" s="361" t="n">
        <v>72.11</v>
      </c>
      <c r="V1707" s="346" t="n">
        <v>114.0059189467171</v>
      </c>
      <c r="W1707" s="348" t="n">
        <v>115.4548587772319</v>
      </c>
      <c r="X1707" s="347" t="inlineStr">
        <is>
          <t>57.84/67.91</t>
        </is>
      </c>
      <c r="Y1707" s="357" t="inlineStr"/>
      <c r="Z1707" s="365" t="inlineStr">
        <is>
          <t>2등급</t>
        </is>
      </c>
      <c r="AA1707" s="350" t="n">
        <v>190</v>
      </c>
      <c r="AB1707" s="349" t="inlineStr">
        <is>
          <t>만점</t>
        </is>
      </c>
      <c r="AC1707" s="350" t="n">
        <v>10</v>
      </c>
      <c r="AD1707" s="349" t="inlineStr">
        <is>
          <t>만점</t>
        </is>
      </c>
      <c r="AE1707" s="364" t="n">
        <v>0</v>
      </c>
      <c r="AF1707" s="366" t="n">
        <v>0</v>
      </c>
      <c r="AG1707" s="363" t="n">
        <v>0</v>
      </c>
      <c r="AH1707" s="635" t="inlineStr"/>
      <c r="AL1707" s="487" t="inlineStr">
        <is>
          <t>전남대 생명과학기술학부</t>
        </is>
      </c>
      <c r="AM1707" s="477" t="inlineStr">
        <is>
          <t>자연</t>
        </is>
      </c>
      <c r="AN1707" s="637" t="n">
        <v>100</v>
      </c>
      <c r="AO1707" s="478" t="n">
        <v>-1570</v>
      </c>
      <c r="AP1707" s="463" t="n">
        <v>-1570</v>
      </c>
      <c r="AQ1707" s="479" t="n">
        <v>0</v>
      </c>
      <c r="AR1707" s="476" t="inlineStr">
        <is>
          <t>26.24 → 24.79</t>
        </is>
      </c>
      <c r="BA1707" s="313" t="inlineStr">
        <is>
          <t>통합인문763</t>
        </is>
      </c>
    </row>
    <row r="1708" ht="16.5" customHeight="1" s="671">
      <c r="B1708" s="367" t="inlineStr">
        <is>
          <t>26.74</t>
        </is>
      </c>
      <c r="C1708" s="351" t="inlineStr">
        <is>
          <t>58,026</t>
        </is>
      </c>
      <c r="D1708" s="727" t="n">
        <v>-1570</v>
      </c>
      <c r="E1708" s="352" t="inlineStr"/>
      <c r="F1708" s="341" t="n">
        <v>72.01000000000001</v>
      </c>
      <c r="G1708" s="355" t="inlineStr">
        <is>
          <t>344.09</t>
        </is>
      </c>
      <c r="H1708" s="356" t="inlineStr">
        <is>
          <t>349.41</t>
        </is>
      </c>
      <c r="I1708" s="354" t="inlineStr">
        <is>
          <t>충남대</t>
        </is>
      </c>
      <c r="J1708" s="340" t="inlineStr">
        <is>
          <t>한문학과</t>
        </is>
      </c>
      <c r="K1708" s="339" t="inlineStr">
        <is>
          <t>통합</t>
        </is>
      </c>
      <c r="L1708" s="357" t="n">
        <v>4</v>
      </c>
      <c r="M1708" s="358" t="inlineStr">
        <is>
          <t xml:space="preserve">169.82 / </t>
        </is>
      </c>
      <c r="N1708" s="359" t="n">
        <v>300</v>
      </c>
      <c r="O1708" s="360" t="inlineStr">
        <is>
          <t>표점</t>
        </is>
      </c>
      <c r="P1708" s="343" t="inlineStr">
        <is>
          <t>표점</t>
        </is>
      </c>
      <c r="Q1708" s="342" t="inlineStr">
        <is>
          <t>2과목</t>
        </is>
      </c>
      <c r="R1708" s="344" t="n">
        <v>45</v>
      </c>
      <c r="S1708" s="345" t="n">
        <v>25</v>
      </c>
      <c r="T1708" s="362" t="n">
        <v>30</v>
      </c>
      <c r="U1708" s="361" t="n">
        <v>72.01000000000001</v>
      </c>
      <c r="V1708" s="346" t="n">
        <v>113.9469672068388</v>
      </c>
      <c r="W1708" s="348" t="n">
        <v>115.4225304037503</v>
      </c>
      <c r="X1708" s="347" t="n">
        <v>57.36</v>
      </c>
      <c r="Y1708" s="357" t="inlineStr"/>
      <c r="Z1708" s="365" t="inlineStr">
        <is>
          <t>2등급</t>
        </is>
      </c>
      <c r="AA1708" s="350" t="n">
        <v>-2</v>
      </c>
      <c r="AB1708" s="349" t="inlineStr">
        <is>
          <t>만점</t>
        </is>
      </c>
      <c r="AC1708" s="350" t="n">
        <v>0</v>
      </c>
      <c r="AD1708" s="349" t="inlineStr">
        <is>
          <t>만점</t>
        </is>
      </c>
      <c r="AE1708" s="364" t="n">
        <v>0</v>
      </c>
      <c r="AF1708" s="366" t="n">
        <v>0</v>
      </c>
      <c r="AG1708" s="363" t="n">
        <v>0</v>
      </c>
      <c r="AH1708" s="635" t="inlineStr"/>
      <c r="AL1708" s="487" t="inlineStr">
        <is>
          <t>충남대 한문학과</t>
        </is>
      </c>
      <c r="AM1708" s="477" t="inlineStr">
        <is>
          <t>통합</t>
        </is>
      </c>
      <c r="AN1708" s="637" t="n">
        <v>100</v>
      </c>
      <c r="AO1708" s="478" t="n">
        <v>-1570</v>
      </c>
      <c r="AP1708" s="463" t="n">
        <v>-675</v>
      </c>
      <c r="AQ1708" s="479" t="n">
        <v>-895</v>
      </c>
      <c r="AR1708" s="476" t="inlineStr">
        <is>
          <t>26.38 → 25.34</t>
        </is>
      </c>
      <c r="BA1708" s="313" t="inlineStr">
        <is>
          <t>자연932</t>
        </is>
      </c>
    </row>
    <row r="1709" ht="16.5" customHeight="1" s="671">
      <c r="B1709" s="367" t="inlineStr">
        <is>
          <t>26.42</t>
        </is>
      </c>
      <c r="C1709" s="351" t="inlineStr">
        <is>
          <t>57,331</t>
        </is>
      </c>
      <c r="D1709" s="727" t="n">
        <v>-1570</v>
      </c>
      <c r="E1709" s="352" t="inlineStr"/>
      <c r="F1709" s="341" t="n">
        <v>71.98</v>
      </c>
      <c r="G1709" s="355" t="inlineStr">
        <is>
          <t>344.43</t>
        </is>
      </c>
      <c r="H1709" s="356" t="inlineStr">
        <is>
          <t>349.28</t>
        </is>
      </c>
      <c r="I1709" s="354" t="inlineStr">
        <is>
          <t>전남대</t>
        </is>
      </c>
      <c r="J1709" s="340" t="inlineStr">
        <is>
          <t>식품공학과</t>
        </is>
      </c>
      <c r="K1709" s="339" t="inlineStr">
        <is>
          <t>자연</t>
        </is>
      </c>
      <c r="L1709" s="357" t="n">
        <v>6</v>
      </c>
      <c r="M1709" s="358" t="inlineStr">
        <is>
          <t xml:space="preserve">858.553 / </t>
        </is>
      </c>
      <c r="N1709" s="359" t="n">
        <v>800</v>
      </c>
      <c r="O1709" s="360" t="inlineStr">
        <is>
          <t>표점/만점</t>
        </is>
      </c>
      <c r="P1709" s="343" t="inlineStr">
        <is>
          <t>표점/만점</t>
        </is>
      </c>
      <c r="Q1709" s="342" t="inlineStr">
        <is>
          <t>2과목</t>
        </is>
      </c>
      <c r="R1709" s="344" t="n">
        <v>30</v>
      </c>
      <c r="S1709" s="345" t="n">
        <v>40</v>
      </c>
      <c r="T1709" s="362" t="n">
        <v>30</v>
      </c>
      <c r="U1709" s="361" t="n">
        <v>71.98</v>
      </c>
      <c r="V1709" s="346" t="n">
        <v>113.9295921653061</v>
      </c>
      <c r="W1709" s="348" t="n">
        <v>115.4130021551678</v>
      </c>
      <c r="X1709" s="347" t="inlineStr">
        <is>
          <t>57.82/67.91</t>
        </is>
      </c>
      <c r="Y1709" s="357" t="inlineStr"/>
      <c r="Z1709" s="365" t="inlineStr">
        <is>
          <t>2등급</t>
        </is>
      </c>
      <c r="AA1709" s="350" t="n">
        <v>190</v>
      </c>
      <c r="AB1709" s="349" t="inlineStr">
        <is>
          <t>만점</t>
        </is>
      </c>
      <c r="AC1709" s="350" t="n">
        <v>10</v>
      </c>
      <c r="AD1709" s="349" t="inlineStr">
        <is>
          <t>만점</t>
        </is>
      </c>
      <c r="AE1709" s="364" t="n">
        <v>0</v>
      </c>
      <c r="AF1709" s="366" t="n">
        <v>0</v>
      </c>
      <c r="AG1709" s="363" t="n">
        <v>0</v>
      </c>
      <c r="AH1709" s="635" t="inlineStr"/>
      <c r="AL1709" s="487" t="inlineStr">
        <is>
          <t>전남대 식품공학과</t>
        </is>
      </c>
      <c r="AM1709" s="477" t="inlineStr">
        <is>
          <t>자연</t>
        </is>
      </c>
      <c r="AN1709" s="637" t="n">
        <v>100</v>
      </c>
      <c r="AO1709" s="478" t="n">
        <v>-1570</v>
      </c>
      <c r="AP1709" s="463" t="n">
        <v>-1570</v>
      </c>
      <c r="AQ1709" s="479" t="n">
        <v>0</v>
      </c>
      <c r="AR1709" s="476" t="inlineStr">
        <is>
          <t>26.42 → 24.97</t>
        </is>
      </c>
      <c r="BA1709" s="313" t="inlineStr">
        <is>
          <t>자연933</t>
        </is>
      </c>
    </row>
    <row r="1710" ht="16.5" customHeight="1" s="671">
      <c r="B1710" s="367" t="inlineStr">
        <is>
          <t>26.43</t>
        </is>
      </c>
      <c r="C1710" s="351" t="inlineStr">
        <is>
          <t>57,353</t>
        </is>
      </c>
      <c r="D1710" s="727" t="n">
        <v>-1570</v>
      </c>
      <c r="E1710" s="352" t="inlineStr"/>
      <c r="F1710" s="341" t="n">
        <v>71.95999999999999</v>
      </c>
      <c r="G1710" s="355" t="inlineStr">
        <is>
          <t>344.41</t>
        </is>
      </c>
      <c r="H1710" s="356" t="inlineStr">
        <is>
          <t>349.26</t>
        </is>
      </c>
      <c r="I1710" s="354" t="inlineStr">
        <is>
          <t>충북대</t>
        </is>
      </c>
      <c r="J1710" s="340" t="inlineStr">
        <is>
          <t>반도체공학부</t>
        </is>
      </c>
      <c r="K1710" s="339" t="inlineStr">
        <is>
          <t>자연</t>
        </is>
      </c>
      <c r="L1710" s="357" t="n">
        <v>12</v>
      </c>
      <c r="M1710" s="358" t="inlineStr">
        <is>
          <t xml:space="preserve">967.75 / </t>
        </is>
      </c>
      <c r="N1710" s="359" t="n">
        <v>200</v>
      </c>
      <c r="O1710" s="360" t="inlineStr">
        <is>
          <t>표점/만점</t>
        </is>
      </c>
      <c r="P1710" s="343" t="inlineStr">
        <is>
          <t>표점/만점</t>
        </is>
      </c>
      <c r="Q1710" s="342" t="inlineStr">
        <is>
          <t>2과목</t>
        </is>
      </c>
      <c r="R1710" s="344" t="n">
        <v>20</v>
      </c>
      <c r="S1710" s="345" t="n">
        <v>30</v>
      </c>
      <c r="T1710" s="362" t="n">
        <v>30</v>
      </c>
      <c r="U1710" s="361" t="n">
        <v>71.95999999999999</v>
      </c>
      <c r="V1710" s="346" t="n">
        <v>113.9202843731236</v>
      </c>
      <c r="W1710" s="348" t="n">
        <v>115.4078978820356</v>
      </c>
      <c r="X1710" s="347" t="inlineStr">
        <is>
          <t>57.82/67.91</t>
        </is>
      </c>
      <c r="Y1710" s="357" t="inlineStr"/>
      <c r="Z1710" s="365" t="inlineStr">
        <is>
          <t>3등급</t>
        </is>
      </c>
      <c r="AA1710" s="350" t="n">
        <v>36</v>
      </c>
      <c r="AB1710" s="349" t="inlineStr">
        <is>
          <t>만점</t>
        </is>
      </c>
      <c r="AC1710" s="350" t="n">
        <v>0</v>
      </c>
      <c r="AD1710" s="349" t="inlineStr">
        <is>
          <t>만점</t>
        </is>
      </c>
      <c r="AE1710" s="364" t="n">
        <v>0</v>
      </c>
      <c r="AF1710" s="366" t="n">
        <v>0</v>
      </c>
      <c r="AG1710" s="363" t="n">
        <v>0</v>
      </c>
      <c r="AH1710" s="635" t="inlineStr"/>
      <c r="AL1710" s="487" t="inlineStr">
        <is>
          <t>충북대 반도체공학부</t>
        </is>
      </c>
      <c r="AM1710" s="477" t="inlineStr">
        <is>
          <t>자연</t>
        </is>
      </c>
      <c r="AN1710" s="637" t="n">
        <v>100</v>
      </c>
      <c r="AO1710" s="478" t="n">
        <v>-1570</v>
      </c>
      <c r="AP1710" s="463" t="n">
        <v>-1570</v>
      </c>
      <c r="AQ1710" s="479" t="n">
        <v>0</v>
      </c>
      <c r="AR1710" s="476" t="inlineStr">
        <is>
          <t>26.44 → 24.99</t>
        </is>
      </c>
      <c r="BA1710" s="313" t="inlineStr">
        <is>
          <t>통합인문764</t>
        </is>
      </c>
    </row>
    <row r="1711" ht="16.5" customHeight="1" s="671">
      <c r="B1711" s="367" t="inlineStr">
        <is>
          <t>26.46</t>
        </is>
      </c>
      <c r="C1711" s="351" t="inlineStr">
        <is>
          <t>57,418</t>
        </is>
      </c>
      <c r="D1711" s="727" t="n">
        <v>-1570</v>
      </c>
      <c r="E1711" s="352" t="inlineStr">
        <is>
          <t>344.10</t>
        </is>
      </c>
      <c r="F1711" s="341" t="n">
        <v>71.94</v>
      </c>
      <c r="G1711" s="355" t="inlineStr">
        <is>
          <t>344.38</t>
        </is>
      </c>
      <c r="H1711" s="356" t="inlineStr">
        <is>
          <t>349.22</t>
        </is>
      </c>
      <c r="I1711" s="354" t="inlineStr">
        <is>
          <t>충북대</t>
        </is>
      </c>
      <c r="J1711" s="340" t="inlineStr">
        <is>
          <t>정보통신공학부</t>
        </is>
      </c>
      <c r="K1711" s="339" t="inlineStr">
        <is>
          <t>자연</t>
        </is>
      </c>
      <c r="L1711" s="357" t="n">
        <v>22</v>
      </c>
      <c r="M1711" s="358" t="inlineStr">
        <is>
          <t xml:space="preserve">967.74 / </t>
        </is>
      </c>
      <c r="N1711" s="359" t="n">
        <v>200</v>
      </c>
      <c r="O1711" s="360" t="inlineStr">
        <is>
          <t>표점/만점</t>
        </is>
      </c>
      <c r="P1711" s="343" t="inlineStr">
        <is>
          <t>표점/만점</t>
        </is>
      </c>
      <c r="Q1711" s="342" t="inlineStr">
        <is>
          <t>2과목</t>
        </is>
      </c>
      <c r="R1711" s="344" t="n">
        <v>20</v>
      </c>
      <c r="S1711" s="345" t="n">
        <v>30</v>
      </c>
      <c r="T1711" s="362" t="n">
        <v>30</v>
      </c>
      <c r="U1711" s="361" t="n">
        <v>71.94</v>
      </c>
      <c r="V1711" s="346" t="n">
        <v>113.9085486904791</v>
      </c>
      <c r="W1711" s="348" t="n">
        <v>115.4014621851014</v>
      </c>
      <c r="X1711" s="347" t="inlineStr">
        <is>
          <t>57.79/67.91</t>
        </is>
      </c>
      <c r="Y1711" s="357" t="inlineStr"/>
      <c r="Z1711" s="365" t="inlineStr">
        <is>
          <t>3등급</t>
        </is>
      </c>
      <c r="AA1711" s="350" t="n">
        <v>36</v>
      </c>
      <c r="AB1711" s="349" t="inlineStr">
        <is>
          <t>만점</t>
        </is>
      </c>
      <c r="AC1711" s="350" t="n">
        <v>0</v>
      </c>
      <c r="AD1711" s="349" t="inlineStr">
        <is>
          <t>만점</t>
        </is>
      </c>
      <c r="AE1711" s="364" t="n">
        <v>0</v>
      </c>
      <c r="AF1711" s="366" t="n">
        <v>0</v>
      </c>
      <c r="AG1711" s="363" t="n">
        <v>0</v>
      </c>
      <c r="AH1711" s="635" t="inlineStr"/>
      <c r="AL1711" s="487" t="inlineStr">
        <is>
          <t>충북대 정보통신공학부</t>
        </is>
      </c>
      <c r="AM1711" s="477" t="inlineStr">
        <is>
          <t>자연</t>
        </is>
      </c>
      <c r="AN1711" s="637" t="n">
        <v>100</v>
      </c>
      <c r="AO1711" s="478" t="n">
        <v>-1570</v>
      </c>
      <c r="AP1711" s="463" t="n">
        <v>-1570</v>
      </c>
      <c r="AQ1711" s="479" t="n">
        <v>0</v>
      </c>
      <c r="AR1711" s="476" t="inlineStr">
        <is>
          <t>26.47 → 25.02</t>
        </is>
      </c>
      <c r="BA1711" s="313" t="inlineStr">
        <is>
          <t>통합인문765</t>
        </is>
      </c>
    </row>
    <row r="1712" ht="16.5" customHeight="1" s="671">
      <c r="B1712" s="367" t="inlineStr">
        <is>
          <t>26.07</t>
        </is>
      </c>
      <c r="C1712" s="351" t="inlineStr">
        <is>
          <t>56,572</t>
        </is>
      </c>
      <c r="D1712" s="727" t="n">
        <v>-1570</v>
      </c>
      <c r="E1712" s="352" t="inlineStr">
        <is>
          <t>344.79</t>
        </is>
      </c>
      <c r="F1712" s="341" t="n">
        <v>71.94</v>
      </c>
      <c r="G1712" s="355" t="inlineStr">
        <is>
          <t>343.97</t>
        </is>
      </c>
      <c r="H1712" s="356" t="inlineStr">
        <is>
          <t>349.29</t>
        </is>
      </c>
      <c r="I1712" s="354" t="inlineStr">
        <is>
          <t>경북대</t>
        </is>
      </c>
      <c r="J1712" s="340" t="inlineStr">
        <is>
          <t>일반사회교육과</t>
        </is>
      </c>
      <c r="K1712" s="339" t="inlineStr">
        <is>
          <t>통합</t>
        </is>
      </c>
      <c r="L1712" s="357" t="n">
        <v>4</v>
      </c>
      <c r="M1712" s="358" t="inlineStr">
        <is>
          <t xml:space="preserve">632.81 / </t>
        </is>
      </c>
      <c r="N1712" s="359" t="n">
        <v>1000</v>
      </c>
      <c r="O1712" s="360" t="inlineStr">
        <is>
          <t>표점</t>
        </is>
      </c>
      <c r="P1712" s="343" t="inlineStr">
        <is>
          <t>변표</t>
        </is>
      </c>
      <c r="Q1712" s="342" t="inlineStr">
        <is>
          <t>2과목</t>
        </is>
      </c>
      <c r="R1712" s="344" t="n">
        <v>38</v>
      </c>
      <c r="S1712" s="345" t="n">
        <v>25</v>
      </c>
      <c r="T1712" s="362" t="n">
        <v>25</v>
      </c>
      <c r="U1712" s="361" t="n">
        <v>71.94</v>
      </c>
      <c r="V1712" s="346" t="n">
        <v>113.9031576850284</v>
      </c>
      <c r="W1712" s="348" t="n">
        <v>115.3985058272736</v>
      </c>
      <c r="X1712" s="347" t="n">
        <v>57.33</v>
      </c>
      <c r="Y1712" s="357" t="n">
        <v>57.5</v>
      </c>
      <c r="Z1712" s="365" t="inlineStr">
        <is>
          <t>2등급</t>
        </is>
      </c>
      <c r="AA1712" s="350" t="n">
        <v>121.25</v>
      </c>
      <c r="AB1712" s="349" t="inlineStr">
        <is>
          <t>만점</t>
        </is>
      </c>
      <c r="AC1712" s="350" t="n">
        <v>10</v>
      </c>
      <c r="AD1712" s="349" t="inlineStr">
        <is>
          <t>만점</t>
        </is>
      </c>
      <c r="AE1712" s="364" t="n">
        <v>0</v>
      </c>
      <c r="AF1712" s="366" t="n">
        <v>0</v>
      </c>
      <c r="AG1712" s="363" t="n">
        <v>0</v>
      </c>
      <c r="AH1712" s="635" t="inlineStr">
        <is>
          <t xml:space="preserve"> 과탐(Ⅰ,Ⅱ)/ 과탐(Ⅱ,Ⅱ) 5%가산</t>
        </is>
      </c>
      <c r="AL1712" s="487" t="inlineStr">
        <is>
          <t>경북대 일반사회교육과</t>
        </is>
      </c>
      <c r="AM1712" s="477" t="inlineStr">
        <is>
          <t>통합</t>
        </is>
      </c>
      <c r="AN1712" s="637" t="n">
        <v>100</v>
      </c>
      <c r="AO1712" s="478" t="n">
        <v>-1570</v>
      </c>
      <c r="AP1712" s="463" t="n">
        <v>-675</v>
      </c>
      <c r="AQ1712" s="479" t="n">
        <v>-895</v>
      </c>
      <c r="AR1712" s="476" t="inlineStr">
        <is>
          <t>26.47 → 25.44</t>
        </is>
      </c>
      <c r="BA1712" s="313" t="inlineStr">
        <is>
          <t>통합인문766</t>
        </is>
      </c>
    </row>
    <row r="1713" ht="16.5" customHeight="1" s="671">
      <c r="B1713" s="367" t="inlineStr">
        <is>
          <t>26.51</t>
        </is>
      </c>
      <c r="C1713" s="351" t="inlineStr">
        <is>
          <t>57,527</t>
        </is>
      </c>
      <c r="D1713" s="727" t="n">
        <v>-1570</v>
      </c>
      <c r="E1713" s="352" t="inlineStr">
        <is>
          <t>344.33</t>
        </is>
      </c>
      <c r="F1713" s="341" t="n">
        <v>71.90000000000001</v>
      </c>
      <c r="G1713" s="355" t="inlineStr">
        <is>
          <t>343.91</t>
        </is>
      </c>
      <c r="H1713" s="356" t="inlineStr">
        <is>
          <t>349.23</t>
        </is>
      </c>
      <c r="I1713" s="354" t="inlineStr">
        <is>
          <t>광운대</t>
        </is>
      </c>
      <c r="J1713" s="340" t="inlineStr">
        <is>
          <t>법학부(기회균형)</t>
        </is>
      </c>
      <c r="K1713" s="339" t="inlineStr">
        <is>
          <t>통합</t>
        </is>
      </c>
      <c r="L1713" s="357" t="n">
        <v>4</v>
      </c>
      <c r="M1713" s="358" t="inlineStr">
        <is>
          <t xml:space="preserve">666.45 / </t>
        </is>
      </c>
      <c r="N1713" s="359" t="n">
        <v>1000</v>
      </c>
      <c r="O1713" s="360" t="inlineStr">
        <is>
          <t>표점</t>
        </is>
      </c>
      <c r="P1713" s="343" t="inlineStr">
        <is>
          <t>변표</t>
        </is>
      </c>
      <c r="Q1713" s="342" t="inlineStr">
        <is>
          <t>2과목</t>
        </is>
      </c>
      <c r="R1713" s="344" t="n">
        <v>30</v>
      </c>
      <c r="S1713" s="345" t="n">
        <v>25</v>
      </c>
      <c r="T1713" s="362" t="n">
        <v>25</v>
      </c>
      <c r="U1713" s="361" t="n">
        <v>71.90000000000001</v>
      </c>
      <c r="V1713" s="346" t="n">
        <v>113.8816759166591</v>
      </c>
      <c r="W1713" s="348" t="n">
        <v>115.386725502684</v>
      </c>
      <c r="X1713" s="347" t="n">
        <v>57.32</v>
      </c>
      <c r="Y1713" s="357" t="n">
        <v>57.36</v>
      </c>
      <c r="Z1713" s="365" t="inlineStr">
        <is>
          <t>2등급</t>
        </is>
      </c>
      <c r="AA1713" s="350" t="n">
        <v>198</v>
      </c>
      <c r="AB1713" s="349" t="inlineStr">
        <is>
          <t>만점</t>
        </is>
      </c>
      <c r="AC1713" s="350" t="n">
        <v>10</v>
      </c>
      <c r="AD1713" s="349" t="inlineStr">
        <is>
          <t>만점</t>
        </is>
      </c>
      <c r="AE1713" s="364" t="n">
        <v>0</v>
      </c>
      <c r="AF1713" s="366" t="n">
        <v>0</v>
      </c>
      <c r="AG1713" s="363" t="n">
        <v>0</v>
      </c>
      <c r="AH1713" s="635" t="inlineStr"/>
      <c r="AL1713" s="487" t="inlineStr">
        <is>
          <t>광운대 법학부(기회균형)</t>
        </is>
      </c>
      <c r="AM1713" s="477" t="inlineStr">
        <is>
          <t>통합</t>
        </is>
      </c>
      <c r="AN1713" s="637" t="n">
        <v>100</v>
      </c>
      <c r="AO1713" s="478" t="n">
        <v>-1570</v>
      </c>
      <c r="AP1713" s="463" t="n">
        <v>-674</v>
      </c>
      <c r="AQ1713" s="479" t="n">
        <v>-896</v>
      </c>
      <c r="AR1713" s="476" t="inlineStr">
        <is>
          <t>26.52 → 25.49</t>
        </is>
      </c>
      <c r="BA1713" s="313" t="inlineStr">
        <is>
          <t>자연934</t>
        </is>
      </c>
    </row>
    <row r="1714" ht="16.5" customHeight="1" s="671">
      <c r="B1714" s="367" t="inlineStr">
        <is>
          <t>26.96</t>
        </is>
      </c>
      <c r="C1714" s="351" t="inlineStr">
        <is>
          <t>58,503</t>
        </is>
      </c>
      <c r="D1714" s="727" t="n">
        <v>-1570</v>
      </c>
      <c r="E1714" s="352" t="inlineStr">
        <is>
          <t>343.89</t>
        </is>
      </c>
      <c r="F1714" s="341" t="n">
        <v>71.88</v>
      </c>
      <c r="G1714" s="355" t="inlineStr">
        <is>
          <t>343.87</t>
        </is>
      </c>
      <c r="H1714" s="356" t="inlineStr">
        <is>
          <t>349.21</t>
        </is>
      </c>
      <c r="I1714" s="354" t="inlineStr">
        <is>
          <t>충남대</t>
        </is>
      </c>
      <c r="J1714" s="340" t="inlineStr">
        <is>
          <t>국어교육과</t>
        </is>
      </c>
      <c r="K1714" s="339" t="inlineStr">
        <is>
          <t>통합</t>
        </is>
      </c>
      <c r="L1714" s="357" t="n">
        <v>13</v>
      </c>
      <c r="M1714" s="358" t="inlineStr">
        <is>
          <t xml:space="preserve">169.71 / </t>
        </is>
      </c>
      <c r="N1714" s="359" t="n">
        <v>300</v>
      </c>
      <c r="O1714" s="360" t="inlineStr">
        <is>
          <t>표점</t>
        </is>
      </c>
      <c r="P1714" s="343" t="inlineStr">
        <is>
          <t>표점</t>
        </is>
      </c>
      <c r="Q1714" s="342" t="inlineStr">
        <is>
          <t>2과목</t>
        </is>
      </c>
      <c r="R1714" s="344" t="n">
        <v>45</v>
      </c>
      <c r="S1714" s="345" t="n">
        <v>25</v>
      </c>
      <c r="T1714" s="362" t="n">
        <v>30</v>
      </c>
      <c r="U1714" s="361" t="n">
        <v>71.88</v>
      </c>
      <c r="V1714" s="346" t="n">
        <v>113.8690597903801</v>
      </c>
      <c r="W1714" s="348" t="n">
        <v>115.3798069818214</v>
      </c>
      <c r="X1714" s="347" t="n">
        <v>57.31</v>
      </c>
      <c r="Y1714" s="357" t="inlineStr"/>
      <c r="Z1714" s="365" t="inlineStr">
        <is>
          <t>2등급</t>
        </is>
      </c>
      <c r="AA1714" s="350" t="n">
        <v>-2</v>
      </c>
      <c r="AB1714" s="349" t="inlineStr">
        <is>
          <t>만점</t>
        </is>
      </c>
      <c r="AC1714" s="350" t="n">
        <v>0</v>
      </c>
      <c r="AD1714" s="349" t="inlineStr">
        <is>
          <t>만점</t>
        </is>
      </c>
      <c r="AE1714" s="364" t="n">
        <v>0</v>
      </c>
      <c r="AF1714" s="366" t="n">
        <v>0</v>
      </c>
      <c r="AG1714" s="363" t="n">
        <v>0</v>
      </c>
      <c r="AH1714" s="635" t="inlineStr"/>
      <c r="AL1714" s="487" t="inlineStr">
        <is>
          <t>충남대 국어교육과</t>
        </is>
      </c>
      <c r="AM1714" s="477" t="inlineStr">
        <is>
          <t>통합</t>
        </is>
      </c>
      <c r="AN1714" s="637" t="n">
        <v>100</v>
      </c>
      <c r="AO1714" s="478" t="n">
        <v>-1570</v>
      </c>
      <c r="AP1714" s="463" t="n">
        <v>-674</v>
      </c>
      <c r="AQ1714" s="479" t="n">
        <v>-896</v>
      </c>
      <c r="AR1714" s="476" t="inlineStr">
        <is>
          <t>26.55 → 25.52</t>
        </is>
      </c>
      <c r="BA1714" s="313" t="inlineStr">
        <is>
          <t>통합인문767</t>
        </is>
      </c>
    </row>
    <row r="1715" ht="16.5" customHeight="1" s="671">
      <c r="B1715" s="367" t="inlineStr">
        <is>
          <t>27.01</t>
        </is>
      </c>
      <c r="C1715" s="351" t="inlineStr">
        <is>
          <t>58,612</t>
        </is>
      </c>
      <c r="D1715" s="727" t="n">
        <v>-1570</v>
      </c>
      <c r="E1715" s="352" t="inlineStr"/>
      <c r="F1715" s="341" t="n">
        <v>71.84</v>
      </c>
      <c r="G1715" s="355" t="inlineStr">
        <is>
          <t>343.82</t>
        </is>
      </c>
      <c r="H1715" s="356" t="inlineStr">
        <is>
          <t>349.17</t>
        </is>
      </c>
      <c r="I1715" s="354" t="inlineStr">
        <is>
          <t>경상국립대</t>
        </is>
      </c>
      <c r="J1715" s="340" t="inlineStr">
        <is>
          <t>국어교육과</t>
        </is>
      </c>
      <c r="K1715" s="339" t="inlineStr">
        <is>
          <t>통합</t>
        </is>
      </c>
      <c r="L1715" s="357" t="n">
        <v>11</v>
      </c>
      <c r="M1715" s="358" t="inlineStr">
        <is>
          <t xml:space="preserve">846.17 / </t>
        </is>
      </c>
      <c r="N1715" s="359" t="n">
        <v>1000</v>
      </c>
      <c r="O1715" s="360" t="inlineStr">
        <is>
          <t>표점/만점</t>
        </is>
      </c>
      <c r="P1715" s="343" t="inlineStr">
        <is>
          <t>표점/만점</t>
        </is>
      </c>
      <c r="Q1715" s="342" t="inlineStr">
        <is>
          <t>2과목</t>
        </is>
      </c>
      <c r="R1715" s="344" t="n">
        <v>30</v>
      </c>
      <c r="S1715" s="345" t="n">
        <v>25</v>
      </c>
      <c r="T1715" s="362" t="n">
        <v>25</v>
      </c>
      <c r="U1715" s="361" t="n">
        <v>71.84</v>
      </c>
      <c r="V1715" s="346" t="n">
        <v>113.8495244865508</v>
      </c>
      <c r="W1715" s="348" t="n">
        <v>115.3690940732698</v>
      </c>
      <c r="X1715" s="347" t="inlineStr">
        <is>
          <t>57.68/68.82</t>
        </is>
      </c>
      <c r="Y1715" s="357" t="inlineStr"/>
      <c r="Z1715" s="365" t="inlineStr">
        <is>
          <t>3등급</t>
        </is>
      </c>
      <c r="AA1715" s="350" t="n">
        <v>192</v>
      </c>
      <c r="AB1715" s="349" t="inlineStr">
        <is>
          <t>만점</t>
        </is>
      </c>
      <c r="AC1715" s="350" t="n">
        <v>0</v>
      </c>
      <c r="AD1715" s="349" t="inlineStr">
        <is>
          <t>만점</t>
        </is>
      </c>
      <c r="AE1715" s="364" t="n">
        <v>0</v>
      </c>
      <c r="AF1715" s="366" t="n">
        <v>0</v>
      </c>
      <c r="AG1715" s="363" t="n">
        <v>0</v>
      </c>
      <c r="AH1715" s="635" t="inlineStr"/>
      <c r="AL1715" s="487" t="inlineStr">
        <is>
          <t>경상국립대 국어교육과</t>
        </is>
      </c>
      <c r="AM1715" s="477" t="inlineStr">
        <is>
          <t>통합</t>
        </is>
      </c>
      <c r="AN1715" s="637" t="n">
        <v>100</v>
      </c>
      <c r="AO1715" s="478" t="n">
        <v>-1570</v>
      </c>
      <c r="AP1715" s="463" t="n">
        <v>-674</v>
      </c>
      <c r="AQ1715" s="479" t="n">
        <v>-896</v>
      </c>
      <c r="AR1715" s="476" t="inlineStr">
        <is>
          <t>26.59 → 25.56</t>
        </is>
      </c>
      <c r="BA1715" s="313" t="inlineStr">
        <is>
          <t>통합인문768</t>
        </is>
      </c>
    </row>
    <row r="1716" ht="16.5" customHeight="1" s="671">
      <c r="B1716" s="367" t="inlineStr">
        <is>
          <t>26.66</t>
        </is>
      </c>
      <c r="C1716" s="351" t="inlineStr">
        <is>
          <t>57,852</t>
        </is>
      </c>
      <c r="D1716" s="727" t="n">
        <v>-1570</v>
      </c>
      <c r="E1716" s="352" t="inlineStr">
        <is>
          <t>343.83</t>
        </is>
      </c>
      <c r="F1716" s="341" t="n">
        <v>71.78</v>
      </c>
      <c r="G1716" s="355" t="inlineStr">
        <is>
          <t>344.17</t>
        </is>
      </c>
      <c r="H1716" s="356" t="inlineStr">
        <is>
          <t>348.97</t>
        </is>
      </c>
      <c r="I1716" s="354" t="inlineStr">
        <is>
          <t>충북대</t>
        </is>
      </c>
      <c r="J1716" s="340" t="inlineStr">
        <is>
          <t>공학자율전공학부</t>
        </is>
      </c>
      <c r="K1716" s="339" t="inlineStr">
        <is>
          <t>자연</t>
        </is>
      </c>
      <c r="L1716" s="357" t="n">
        <v>17</v>
      </c>
      <c r="M1716" s="358" t="inlineStr">
        <is>
          <t xml:space="preserve">967.66 / </t>
        </is>
      </c>
      <c r="N1716" s="359" t="n">
        <v>200</v>
      </c>
      <c r="O1716" s="360" t="inlineStr">
        <is>
          <t>표점/만점</t>
        </is>
      </c>
      <c r="P1716" s="343" t="inlineStr">
        <is>
          <t>표점/만점</t>
        </is>
      </c>
      <c r="Q1716" s="342" t="inlineStr">
        <is>
          <t>2과목</t>
        </is>
      </c>
      <c r="R1716" s="344" t="n">
        <v>20</v>
      </c>
      <c r="S1716" s="345" t="n">
        <v>30</v>
      </c>
      <c r="T1716" s="362" t="n">
        <v>30</v>
      </c>
      <c r="U1716" s="361" t="n">
        <v>71.78</v>
      </c>
      <c r="V1716" s="346" t="n">
        <v>113.8146632293222</v>
      </c>
      <c r="W1716" s="348" t="n">
        <v>115.3499766096283</v>
      </c>
      <c r="X1716" s="347" t="inlineStr">
        <is>
          <t>57.77/67.91</t>
        </is>
      </c>
      <c r="Y1716" s="357" t="inlineStr"/>
      <c r="Z1716" s="365" t="inlineStr">
        <is>
          <t>3등급</t>
        </is>
      </c>
      <c r="AA1716" s="350" t="n">
        <v>36</v>
      </c>
      <c r="AB1716" s="349" t="inlineStr">
        <is>
          <t>만점</t>
        </is>
      </c>
      <c r="AC1716" s="350" t="n">
        <v>0</v>
      </c>
      <c r="AD1716" s="349" t="inlineStr">
        <is>
          <t>만점</t>
        </is>
      </c>
      <c r="AE1716" s="364" t="n">
        <v>0</v>
      </c>
      <c r="AF1716" s="366" t="n">
        <v>0</v>
      </c>
      <c r="AG1716" s="363" t="n">
        <v>0</v>
      </c>
      <c r="AH1716" s="635" t="inlineStr"/>
      <c r="AL1716" s="487" t="inlineStr">
        <is>
          <t>충북대 공학자율전공학부</t>
        </is>
      </c>
      <c r="AM1716" s="477" t="inlineStr">
        <is>
          <t>자연</t>
        </is>
      </c>
      <c r="AN1716" s="637" t="n">
        <v>100</v>
      </c>
      <c r="AO1716" s="478" t="n">
        <v>-1570</v>
      </c>
      <c r="AP1716" s="463" t="n">
        <v>-1570</v>
      </c>
      <c r="AQ1716" s="479" t="n">
        <v>0</v>
      </c>
      <c r="AR1716" s="476" t="inlineStr">
        <is>
          <t>26.67 → 25.22</t>
        </is>
      </c>
      <c r="BA1716" s="313" t="inlineStr">
        <is>
          <t>자연935</t>
        </is>
      </c>
    </row>
    <row r="1717" ht="16.5" customHeight="1" s="671">
      <c r="B1717" s="367" t="inlineStr">
        <is>
          <t>26.68</t>
        </is>
      </c>
      <c r="C1717" s="351" t="inlineStr">
        <is>
          <t>57,896</t>
        </is>
      </c>
      <c r="D1717" s="727" t="n">
        <v>-1570</v>
      </c>
      <c r="E1717" s="352" t="inlineStr">
        <is>
          <t>344.15</t>
        </is>
      </c>
      <c r="F1717" s="341" t="n">
        <v>71.77</v>
      </c>
      <c r="G1717" s="355" t="inlineStr">
        <is>
          <t>343.71</t>
        </is>
      </c>
      <c r="H1717" s="356" t="inlineStr">
        <is>
          <t>349.07</t>
        </is>
      </c>
      <c r="I1717" s="354" t="inlineStr">
        <is>
          <t>한국외국어대</t>
        </is>
      </c>
      <c r="J1717" s="340" t="inlineStr">
        <is>
          <t>사학과</t>
        </is>
      </c>
      <c r="K1717" s="339" t="inlineStr">
        <is>
          <t>통합</t>
        </is>
      </c>
      <c r="L1717" s="357" t="n">
        <v>12</v>
      </c>
      <c r="M1717" s="358" t="inlineStr">
        <is>
          <t xml:space="preserve">610.6 / </t>
        </is>
      </c>
      <c r="N1717" s="359" t="n">
        <v>700</v>
      </c>
      <c r="O1717" s="360" t="inlineStr">
        <is>
          <t>표점/만점</t>
        </is>
      </c>
      <c r="P1717" s="343" t="inlineStr">
        <is>
          <t>변표/만점</t>
        </is>
      </c>
      <c r="Q1717" s="342" t="inlineStr">
        <is>
          <t>2과목</t>
        </is>
      </c>
      <c r="R1717" s="344" t="n">
        <v>30</v>
      </c>
      <c r="S1717" s="345" t="n">
        <v>30</v>
      </c>
      <c r="T1717" s="362" t="n">
        <v>20</v>
      </c>
      <c r="U1717" s="361" t="n">
        <v>71.77</v>
      </c>
      <c r="V1717" s="346" t="n">
        <v>113.8084040329908</v>
      </c>
      <c r="W1717" s="348" t="n">
        <v>115.346544147124</v>
      </c>
      <c r="X1717" s="347" t="n">
        <v>57.28</v>
      </c>
      <c r="Y1717" s="357" t="n">
        <v>58.82</v>
      </c>
      <c r="Z1717" s="365" t="inlineStr">
        <is>
          <t>2등급</t>
        </is>
      </c>
      <c r="AA1717" s="350" t="n">
        <v>138</v>
      </c>
      <c r="AB1717" s="349" t="inlineStr">
        <is>
          <t>만점</t>
        </is>
      </c>
      <c r="AC1717" s="350" t="n">
        <v>10</v>
      </c>
      <c r="AD1717" s="349" t="inlineStr">
        <is>
          <t>만점</t>
        </is>
      </c>
      <c r="AE1717" s="364" t="n">
        <v>0</v>
      </c>
      <c r="AF1717" s="366" t="n">
        <v>0</v>
      </c>
      <c r="AG1717" s="363" t="n">
        <v>0</v>
      </c>
      <c r="AH1717" s="635" t="inlineStr"/>
      <c r="AL1717" s="487" t="inlineStr">
        <is>
          <t>한국외국어대 사학과</t>
        </is>
      </c>
      <c r="AM1717" s="477" t="inlineStr">
        <is>
          <t>통합</t>
        </is>
      </c>
      <c r="AN1717" s="637" t="n">
        <v>100</v>
      </c>
      <c r="AO1717" s="478" t="n">
        <v>-1570</v>
      </c>
      <c r="AP1717" s="463" t="n">
        <v>-673</v>
      </c>
      <c r="AQ1717" s="479" t="n">
        <v>-897</v>
      </c>
      <c r="AR1717" s="476" t="inlineStr">
        <is>
          <t>26.68 → 25.65</t>
        </is>
      </c>
      <c r="BA1717" s="313" t="inlineStr">
        <is>
          <t>통합인문769</t>
        </is>
      </c>
    </row>
    <row r="1718" ht="16.5" customHeight="1" s="671">
      <c r="B1718" s="367" t="inlineStr">
        <is>
          <t>26.73</t>
        </is>
      </c>
      <c r="C1718" s="351" t="inlineStr">
        <is>
          <t>58,004</t>
        </is>
      </c>
      <c r="D1718" s="727" t="n">
        <v>-1570</v>
      </c>
      <c r="E1718" s="352" t="inlineStr"/>
      <c r="F1718" s="341" t="n">
        <v>71.73</v>
      </c>
      <c r="G1718" s="355" t="inlineStr">
        <is>
          <t>344.10</t>
        </is>
      </c>
      <c r="H1718" s="356" t="inlineStr">
        <is>
          <t>348.89</t>
        </is>
      </c>
      <c r="I1718" s="354" t="inlineStr">
        <is>
          <t>충남대</t>
        </is>
      </c>
      <c r="J1718" s="340" t="inlineStr">
        <is>
          <t>자율운항시스템공학과</t>
        </is>
      </c>
      <c r="K1718" s="339" t="inlineStr">
        <is>
          <t>자연</t>
        </is>
      </c>
      <c r="L1718" s="357" t="n">
        <v>9</v>
      </c>
      <c r="M1718" s="358" t="inlineStr">
        <is>
          <t xml:space="preserve">170.26 / </t>
        </is>
      </c>
      <c r="N1718" s="359" t="n">
        <v>300</v>
      </c>
      <c r="O1718" s="360" t="inlineStr">
        <is>
          <t>표점</t>
        </is>
      </c>
      <c r="P1718" s="343" t="inlineStr">
        <is>
          <t>표점</t>
        </is>
      </c>
      <c r="Q1718" s="342" t="inlineStr">
        <is>
          <t>2과목</t>
        </is>
      </c>
      <c r="R1718" s="344" t="n">
        <v>25</v>
      </c>
      <c r="S1718" s="345" t="n">
        <v>45</v>
      </c>
      <c r="T1718" s="362" t="n">
        <v>30</v>
      </c>
      <c r="U1718" s="361" t="n">
        <v>71.73</v>
      </c>
      <c r="V1718" s="346" t="n">
        <v>113.7851909872751</v>
      </c>
      <c r="W1718" s="348" t="n">
        <v>115.3338144123767</v>
      </c>
      <c r="X1718" s="347" t="n">
        <v>57.49</v>
      </c>
      <c r="Y1718" s="357" t="inlineStr"/>
      <c r="Z1718" s="365" t="inlineStr">
        <is>
          <t>2등급</t>
        </is>
      </c>
      <c r="AA1718" s="350" t="n">
        <v>-2</v>
      </c>
      <c r="AB1718" s="349" t="inlineStr">
        <is>
          <t>만점</t>
        </is>
      </c>
      <c r="AC1718" s="350" t="n">
        <v>0</v>
      </c>
      <c r="AD1718" s="349" t="inlineStr">
        <is>
          <t>만점</t>
        </is>
      </c>
      <c r="AE1718" s="364" t="n">
        <v>0</v>
      </c>
      <c r="AF1718" s="366" t="n">
        <v>0</v>
      </c>
      <c r="AG1718" s="363" t="n">
        <v>0</v>
      </c>
      <c r="AH1718" s="635" t="inlineStr"/>
      <c r="AL1718" s="487" t="inlineStr">
        <is>
          <t>충남대 자율운항시스템공학과</t>
        </is>
      </c>
      <c r="AM1718" s="477" t="inlineStr">
        <is>
          <t>자연</t>
        </is>
      </c>
      <c r="AN1718" s="637" t="n">
        <v>100</v>
      </c>
      <c r="AO1718" s="478" t="n">
        <v>-1570</v>
      </c>
      <c r="AP1718" s="463" t="n">
        <v>-1570</v>
      </c>
      <c r="AQ1718" s="479" t="n">
        <v>0</v>
      </c>
      <c r="AR1718" s="476" t="inlineStr">
        <is>
          <t>26.74 → 25.29</t>
        </is>
      </c>
      <c r="BA1718" s="313" t="inlineStr">
        <is>
          <t>자연936</t>
        </is>
      </c>
    </row>
    <row r="1719" ht="16.5" customHeight="1" s="671">
      <c r="B1719" s="367" t="inlineStr">
        <is>
          <t>26.74</t>
        </is>
      </c>
      <c r="C1719" s="351" t="inlineStr">
        <is>
          <t>58,026</t>
        </is>
      </c>
      <c r="D1719" s="727" t="n">
        <v>-1570</v>
      </c>
      <c r="E1719" s="352" t="inlineStr"/>
      <c r="F1719" s="341" t="n">
        <v>71.73</v>
      </c>
      <c r="G1719" s="355" t="inlineStr">
        <is>
          <t>344.09</t>
        </is>
      </c>
      <c r="H1719" s="356" t="inlineStr">
        <is>
          <t>348.87</t>
        </is>
      </c>
      <c r="I1719" s="354" t="inlineStr">
        <is>
          <t>경북대</t>
        </is>
      </c>
      <c r="J1719" s="340" t="inlineStr">
        <is>
          <t>가정교육과</t>
        </is>
      </c>
      <c r="K1719" s="339" t="inlineStr">
        <is>
          <t>자연</t>
        </is>
      </c>
      <c r="L1719" s="357" t="n">
        <v>10</v>
      </c>
      <c r="M1719" s="358" t="inlineStr">
        <is>
          <t xml:space="preserve">632.65 / </t>
        </is>
      </c>
      <c r="N1719" s="359" t="n">
        <v>1000</v>
      </c>
      <c r="O1719" s="360" t="inlineStr">
        <is>
          <t>표점</t>
        </is>
      </c>
      <c r="P1719" s="343" t="inlineStr">
        <is>
          <t>변표</t>
        </is>
      </c>
      <c r="Q1719" s="342" t="inlineStr">
        <is>
          <t>2과목</t>
        </is>
      </c>
      <c r="R1719" s="344" t="n">
        <v>25</v>
      </c>
      <c r="S1719" s="345" t="n">
        <v>38</v>
      </c>
      <c r="T1719" s="362" t="n">
        <v>25</v>
      </c>
      <c r="U1719" s="361" t="n">
        <v>71.73</v>
      </c>
      <c r="V1719" s="346" t="n">
        <v>113.7808788734982</v>
      </c>
      <c r="W1719" s="348" t="n">
        <v>115.3314497048216</v>
      </c>
      <c r="X1719" s="347" t="n">
        <v>57.49</v>
      </c>
      <c r="Y1719" s="357" t="n">
        <v>57.18</v>
      </c>
      <c r="Z1719" s="365" t="inlineStr">
        <is>
          <t>2등급</t>
        </is>
      </c>
      <c r="AA1719" s="350" t="n">
        <v>121.25</v>
      </c>
      <c r="AB1719" s="349" t="inlineStr">
        <is>
          <t>만점</t>
        </is>
      </c>
      <c r="AC1719" s="350" t="n">
        <v>10</v>
      </c>
      <c r="AD1719" s="349" t="inlineStr">
        <is>
          <t>만점</t>
        </is>
      </c>
      <c r="AE1719" s="364" t="n">
        <v>0</v>
      </c>
      <c r="AF1719" s="366" t="n">
        <v>0</v>
      </c>
      <c r="AG1719" s="363" t="n">
        <v>0</v>
      </c>
      <c r="AH1719" s="635" t="inlineStr"/>
      <c r="AL1719" s="487" t="inlineStr">
        <is>
          <t>경북대 가정교육과</t>
        </is>
      </c>
      <c r="AM1719" s="477" t="inlineStr">
        <is>
          <t>자연</t>
        </is>
      </c>
      <c r="AN1719" s="637" t="n">
        <v>100</v>
      </c>
      <c r="AO1719" s="478" t="n">
        <v>-1570</v>
      </c>
      <c r="AP1719" s="463" t="n">
        <v>-1570</v>
      </c>
      <c r="AQ1719" s="479" t="n">
        <v>0</v>
      </c>
      <c r="AR1719" s="476" t="inlineStr">
        <is>
          <t>26.75 → 25.30</t>
        </is>
      </c>
      <c r="BA1719" s="313" t="inlineStr">
        <is>
          <t>자연937</t>
        </is>
      </c>
    </row>
    <row r="1720" ht="16.5" customHeight="1" s="671">
      <c r="B1720" s="367" t="inlineStr">
        <is>
          <t>26.78</t>
        </is>
      </c>
      <c r="C1720" s="351" t="inlineStr">
        <is>
          <t>58,113</t>
        </is>
      </c>
      <c r="D1720" s="727" t="n">
        <v>-1570</v>
      </c>
      <c r="E1720" s="352" t="inlineStr"/>
      <c r="F1720" s="341" t="n">
        <v>71.70999999999999</v>
      </c>
      <c r="G1720" s="355" t="inlineStr">
        <is>
          <t>344.06</t>
        </is>
      </c>
      <c r="H1720" s="356" t="inlineStr">
        <is>
          <t>348.84</t>
        </is>
      </c>
      <c r="I1720" s="354" t="inlineStr">
        <is>
          <t>충북대</t>
        </is>
      </c>
      <c r="J1720" s="340" t="inlineStr">
        <is>
          <t>생물교육과</t>
        </is>
      </c>
      <c r="K1720" s="339" t="inlineStr">
        <is>
          <t>자연</t>
        </is>
      </c>
      <c r="L1720" s="357" t="n">
        <v>6</v>
      </c>
      <c r="M1720" s="358" t="inlineStr">
        <is>
          <t xml:space="preserve">967.62 / </t>
        </is>
      </c>
      <c r="N1720" s="359" t="n">
        <v>200</v>
      </c>
      <c r="O1720" s="360" t="inlineStr">
        <is>
          <t>표점/만점</t>
        </is>
      </c>
      <c r="P1720" s="343" t="inlineStr">
        <is>
          <t>표점/만점</t>
        </is>
      </c>
      <c r="Q1720" s="342" t="inlineStr">
        <is>
          <t>2과목</t>
        </is>
      </c>
      <c r="R1720" s="344" t="n">
        <v>20</v>
      </c>
      <c r="S1720" s="345" t="n">
        <v>30</v>
      </c>
      <c r="T1720" s="362" t="n">
        <v>30</v>
      </c>
      <c r="U1720" s="361" t="n">
        <v>71.70999999999999</v>
      </c>
      <c r="V1720" s="346" t="n">
        <v>113.7677204987439</v>
      </c>
      <c r="W1720" s="348" t="n">
        <v>115.3242338218918</v>
      </c>
      <c r="X1720" s="347" t="inlineStr">
        <is>
          <t>57.75/67.91</t>
        </is>
      </c>
      <c r="Y1720" s="357" t="inlineStr"/>
      <c r="Z1720" s="365" t="inlineStr">
        <is>
          <t>3등급</t>
        </is>
      </c>
      <c r="AA1720" s="350" t="n">
        <v>36</v>
      </c>
      <c r="AB1720" s="349" t="inlineStr">
        <is>
          <t>만점</t>
        </is>
      </c>
      <c r="AC1720" s="350" t="n">
        <v>0</v>
      </c>
      <c r="AD1720" s="349" t="inlineStr">
        <is>
          <t>만점</t>
        </is>
      </c>
      <c r="AE1720" s="364" t="n">
        <v>0</v>
      </c>
      <c r="AF1720" s="366" t="n">
        <v>0</v>
      </c>
      <c r="AG1720" s="363" t="n">
        <v>0</v>
      </c>
      <c r="AH1720" s="635" t="inlineStr"/>
      <c r="AL1720" s="487" t="inlineStr">
        <is>
          <t>충북대 생물교육과</t>
        </is>
      </c>
      <c r="AM1720" s="477" t="inlineStr">
        <is>
          <t>자연</t>
        </is>
      </c>
      <c r="AN1720" s="637" t="n">
        <v>100</v>
      </c>
      <c r="AO1720" s="478" t="n">
        <v>-1570</v>
      </c>
      <c r="AP1720" s="463" t="n">
        <v>-1570</v>
      </c>
      <c r="AQ1720" s="479" t="n">
        <v>0</v>
      </c>
      <c r="AR1720" s="476" t="inlineStr">
        <is>
          <t>26.78 → 25.33</t>
        </is>
      </c>
      <c r="BA1720" s="313" t="inlineStr">
        <is>
          <t>자연938</t>
        </is>
      </c>
    </row>
    <row r="1721" ht="16.5" customHeight="1" s="671">
      <c r="B1721" s="367" t="inlineStr">
        <is>
          <t>27.22</t>
        </is>
      </c>
      <c r="C1721" s="351" t="inlineStr">
        <is>
          <t>59,067</t>
        </is>
      </c>
      <c r="D1721" s="727" t="n">
        <v>-1570</v>
      </c>
      <c r="E1721" s="352" t="inlineStr"/>
      <c r="F1721" s="341" t="n">
        <v>71.70999999999999</v>
      </c>
      <c r="G1721" s="355" t="inlineStr">
        <is>
          <t>343.60</t>
        </is>
      </c>
      <c r="H1721" s="356" t="inlineStr">
        <is>
          <t>348.95</t>
        </is>
      </c>
      <c r="I1721" s="354" t="inlineStr">
        <is>
          <t>충남대</t>
        </is>
      </c>
      <c r="J1721" s="340" t="inlineStr">
        <is>
          <t>독어독문학과</t>
        </is>
      </c>
      <c r="K1721" s="339" t="inlineStr">
        <is>
          <t>통합</t>
        </is>
      </c>
      <c r="L1721" s="357" t="n">
        <v>8</v>
      </c>
      <c r="M1721" s="358" t="inlineStr">
        <is>
          <t xml:space="preserve">169.57 / </t>
        </is>
      </c>
      <c r="N1721" s="359" t="n">
        <v>300</v>
      </c>
      <c r="O1721" s="360" t="inlineStr">
        <is>
          <t>표점</t>
        </is>
      </c>
      <c r="P1721" s="343" t="inlineStr">
        <is>
          <t>표점</t>
        </is>
      </c>
      <c r="Q1721" s="342" t="inlineStr">
        <is>
          <t>2과목</t>
        </is>
      </c>
      <c r="R1721" s="344" t="n">
        <v>45</v>
      </c>
      <c r="S1721" s="345" t="n">
        <v>25</v>
      </c>
      <c r="T1721" s="362" t="n">
        <v>30</v>
      </c>
      <c r="U1721" s="361" t="n">
        <v>71.70999999999999</v>
      </c>
      <c r="V1721" s="346" t="n">
        <v>113.7699048967054</v>
      </c>
      <c r="W1721" s="348" t="n">
        <v>115.3254317175481</v>
      </c>
      <c r="X1721" s="347" t="n">
        <v>57.25</v>
      </c>
      <c r="Y1721" s="357" t="inlineStr"/>
      <c r="Z1721" s="365" t="inlineStr">
        <is>
          <t>2등급</t>
        </is>
      </c>
      <c r="AA1721" s="350" t="n">
        <v>-2</v>
      </c>
      <c r="AB1721" s="349" t="inlineStr">
        <is>
          <t>만점</t>
        </is>
      </c>
      <c r="AC1721" s="350" t="n">
        <v>0</v>
      </c>
      <c r="AD1721" s="349" t="inlineStr">
        <is>
          <t>만점</t>
        </is>
      </c>
      <c r="AE1721" s="364" t="n">
        <v>0</v>
      </c>
      <c r="AF1721" s="366" t="n">
        <v>0</v>
      </c>
      <c r="AG1721" s="363" t="n">
        <v>0</v>
      </c>
      <c r="AH1721" s="635" t="inlineStr"/>
      <c r="AL1721" s="487" t="inlineStr">
        <is>
          <t>충남대 독어독문학과</t>
        </is>
      </c>
      <c r="AM1721" s="477" t="inlineStr">
        <is>
          <t>통합</t>
        </is>
      </c>
      <c r="AN1721" s="637" t="n">
        <v>100</v>
      </c>
      <c r="AO1721" s="478" t="n">
        <v>-1570</v>
      </c>
      <c r="AP1721" s="463" t="n">
        <v>-673</v>
      </c>
      <c r="AQ1721" s="479" t="n">
        <v>-897</v>
      </c>
      <c r="AR1721" s="476" t="inlineStr">
        <is>
          <t>26.78 → 25.74</t>
        </is>
      </c>
      <c r="BA1721" s="313" t="inlineStr">
        <is>
          <t>자연939</t>
        </is>
      </c>
    </row>
    <row r="1722" ht="16.5" customHeight="1" s="671">
      <c r="B1722" s="367" t="inlineStr">
        <is>
          <t>26.82</t>
        </is>
      </c>
      <c r="C1722" s="351" t="inlineStr">
        <is>
          <t>58,199</t>
        </is>
      </c>
      <c r="D1722" s="727" t="n">
        <v>-1570</v>
      </c>
      <c r="E1722" s="352" t="inlineStr"/>
      <c r="F1722" s="341" t="n">
        <v>71.67</v>
      </c>
      <c r="G1722" s="355" t="inlineStr">
        <is>
          <t>344.01</t>
        </is>
      </c>
      <c r="H1722" s="356" t="inlineStr">
        <is>
          <t>348.77</t>
        </is>
      </c>
      <c r="I1722" s="354" t="inlineStr">
        <is>
          <t>충북대</t>
        </is>
      </c>
      <c r="J1722" s="340" t="inlineStr">
        <is>
          <t>기계공학부</t>
        </is>
      </c>
      <c r="K1722" s="339" t="inlineStr">
        <is>
          <t>자연</t>
        </is>
      </c>
      <c r="L1722" s="357" t="n">
        <v>17</v>
      </c>
      <c r="M1722" s="358" t="inlineStr">
        <is>
          <t xml:space="preserve">967.6 / </t>
        </is>
      </c>
      <c r="N1722" s="359" t="n">
        <v>200</v>
      </c>
      <c r="O1722" s="360" t="inlineStr">
        <is>
          <t>표점/만점</t>
        </is>
      </c>
      <c r="P1722" s="343" t="inlineStr">
        <is>
          <t>표점/만점</t>
        </is>
      </c>
      <c r="Q1722" s="342" t="inlineStr">
        <is>
          <t>2과목</t>
        </is>
      </c>
      <c r="R1722" s="344" t="n">
        <v>20</v>
      </c>
      <c r="S1722" s="345" t="n">
        <v>30</v>
      </c>
      <c r="T1722" s="362" t="n">
        <v>30</v>
      </c>
      <c r="U1722" s="361" t="n">
        <v>71.67</v>
      </c>
      <c r="V1722" s="346" t="n">
        <v>113.7442491334547</v>
      </c>
      <c r="W1722" s="348" t="n">
        <v>115.3113624280235</v>
      </c>
      <c r="X1722" s="347" t="inlineStr">
        <is>
          <t>57.75/67.91</t>
        </is>
      </c>
      <c r="Y1722" s="357" t="inlineStr"/>
      <c r="Z1722" s="365" t="inlineStr">
        <is>
          <t>3등급</t>
        </is>
      </c>
      <c r="AA1722" s="350" t="n">
        <v>36</v>
      </c>
      <c r="AB1722" s="349" t="inlineStr">
        <is>
          <t>만점</t>
        </is>
      </c>
      <c r="AC1722" s="350" t="n">
        <v>0</v>
      </c>
      <c r="AD1722" s="349" t="inlineStr">
        <is>
          <t>만점</t>
        </is>
      </c>
      <c r="AE1722" s="364" t="n">
        <v>0</v>
      </c>
      <c r="AF1722" s="366" t="n">
        <v>0</v>
      </c>
      <c r="AG1722" s="363" t="n">
        <v>0</v>
      </c>
      <c r="AH1722" s="635" t="inlineStr"/>
      <c r="AL1722" s="487" t="inlineStr">
        <is>
          <t>충북대 기계공학부</t>
        </is>
      </c>
      <c r="AM1722" s="477" t="inlineStr">
        <is>
          <t>자연</t>
        </is>
      </c>
      <c r="AN1722" s="637" t="n">
        <v>100</v>
      </c>
      <c r="AO1722" s="478" t="n">
        <v>-1570</v>
      </c>
      <c r="AP1722" s="463" t="n">
        <v>-1570</v>
      </c>
      <c r="AQ1722" s="479" t="n">
        <v>0</v>
      </c>
      <c r="AR1722" s="476" t="inlineStr">
        <is>
          <t>26.83 → 25.38</t>
        </is>
      </c>
      <c r="BA1722" s="313" t="inlineStr">
        <is>
          <t>자연940</t>
        </is>
      </c>
    </row>
    <row r="1723" ht="16.5" customHeight="1" s="671">
      <c r="B1723" s="367" t="inlineStr">
        <is>
          <t>26.81</t>
        </is>
      </c>
      <c r="C1723" s="351" t="inlineStr">
        <is>
          <t>58,178</t>
        </is>
      </c>
      <c r="D1723" s="727" t="n">
        <v>-1570</v>
      </c>
      <c r="E1723" s="352" t="inlineStr"/>
      <c r="F1723" s="341" t="n">
        <v>71.67</v>
      </c>
      <c r="G1723" s="355" t="inlineStr">
        <is>
          <t>344.02</t>
        </is>
      </c>
      <c r="H1723" s="356" t="inlineStr">
        <is>
          <t>348.79</t>
        </is>
      </c>
      <c r="I1723" s="354" t="inlineStr">
        <is>
          <t>강원대</t>
        </is>
      </c>
      <c r="J1723" s="340" t="inlineStr">
        <is>
          <t>건축학과(5년제)</t>
        </is>
      </c>
      <c r="K1723" s="339" t="inlineStr">
        <is>
          <t>자연</t>
        </is>
      </c>
      <c r="L1723" s="357" t="n">
        <v>7</v>
      </c>
      <c r="M1723" s="358" t="inlineStr">
        <is>
          <t xml:space="preserve">392.95 / </t>
        </is>
      </c>
      <c r="N1723" s="359" t="n">
        <v>500</v>
      </c>
      <c r="O1723" s="360" t="inlineStr">
        <is>
          <t>백분위</t>
        </is>
      </c>
      <c r="P1723" s="343" t="inlineStr">
        <is>
          <t>백분위</t>
        </is>
      </c>
      <c r="Q1723" s="342" t="inlineStr">
        <is>
          <t>2과목</t>
        </is>
      </c>
      <c r="R1723" s="344" t="n">
        <v>20</v>
      </c>
      <c r="S1723" s="345" t="n">
        <v>30</v>
      </c>
      <c r="T1723" s="362" t="n">
        <v>30</v>
      </c>
      <c r="U1723" s="361" t="n">
        <v>71.67</v>
      </c>
      <c r="V1723" s="346" t="n">
        <v>113.7498228206945</v>
      </c>
      <c r="W1723" s="348" t="n">
        <v>115.3144189661873</v>
      </c>
      <c r="X1723" s="347" t="n">
        <v>57.48</v>
      </c>
      <c r="Y1723" s="357" t="inlineStr"/>
      <c r="Z1723" s="365" t="inlineStr">
        <is>
          <t>3등급</t>
        </is>
      </c>
      <c r="AA1723" s="350" t="n">
        <v>94</v>
      </c>
      <c r="AB1723" s="349" t="inlineStr">
        <is>
          <t>만점</t>
        </is>
      </c>
      <c r="AC1723" s="350" t="n">
        <v>1.5</v>
      </c>
      <c r="AD1723" s="349" t="inlineStr">
        <is>
          <t>만점</t>
        </is>
      </c>
      <c r="AE1723" s="364" t="n">
        <v>0</v>
      </c>
      <c r="AF1723" s="366" t="n">
        <v>10.751</v>
      </c>
      <c r="AG1723" s="363" t="n">
        <v>0</v>
      </c>
      <c r="AH1723" s="635" t="inlineStr">
        <is>
          <t xml:space="preserve"> 미/기10%</t>
        </is>
      </c>
      <c r="AL1723" s="487" t="inlineStr">
        <is>
          <t>강원대 건축학과(5년제)</t>
        </is>
      </c>
      <c r="AM1723" s="477" t="inlineStr">
        <is>
          <t>자연</t>
        </is>
      </c>
      <c r="AN1723" s="637" t="n">
        <v>100</v>
      </c>
      <c r="AO1723" s="478" t="n">
        <v>-1570</v>
      </c>
      <c r="AP1723" s="463" t="n">
        <v>-1570</v>
      </c>
      <c r="AQ1723" s="479" t="n">
        <v>0</v>
      </c>
      <c r="AR1723" s="476" t="inlineStr">
        <is>
          <t>26.82 → 25.37</t>
        </is>
      </c>
      <c r="BA1723" s="313" t="inlineStr">
        <is>
          <t>자연941</t>
        </is>
      </c>
    </row>
    <row r="1724" ht="16.5" customHeight="1" s="671">
      <c r="B1724" s="367" t="inlineStr">
        <is>
          <t>26.83</t>
        </is>
      </c>
      <c r="C1724" s="351" t="inlineStr">
        <is>
          <t>58,221</t>
        </is>
      </c>
      <c r="D1724" s="727" t="n">
        <v>-1570</v>
      </c>
      <c r="E1724" s="352" t="inlineStr">
        <is>
          <t>343.62</t>
        </is>
      </c>
      <c r="F1724" s="341" t="n">
        <v>71.66</v>
      </c>
      <c r="G1724" s="355" t="inlineStr">
        <is>
          <t>344.00</t>
        </is>
      </c>
      <c r="H1724" s="356" t="inlineStr">
        <is>
          <t>348.76</t>
        </is>
      </c>
      <c r="I1724" s="354" t="inlineStr">
        <is>
          <t>전남대</t>
        </is>
      </c>
      <c r="J1724" s="340" t="inlineStr">
        <is>
          <t>토목공학과</t>
        </is>
      </c>
      <c r="K1724" s="339" t="inlineStr">
        <is>
          <t>자연</t>
        </is>
      </c>
      <c r="L1724" s="357" t="n">
        <v>7</v>
      </c>
      <c r="M1724" s="358" t="inlineStr">
        <is>
          <t xml:space="preserve">857.753 / </t>
        </is>
      </c>
      <c r="N1724" s="359" t="n">
        <v>800</v>
      </c>
      <c r="O1724" s="360" t="inlineStr">
        <is>
          <t>표점/만점</t>
        </is>
      </c>
      <c r="P1724" s="343" t="inlineStr">
        <is>
          <t>표점/만점</t>
        </is>
      </c>
      <c r="Q1724" s="342" t="inlineStr">
        <is>
          <t>2과목</t>
        </is>
      </c>
      <c r="R1724" s="344" t="n">
        <v>30</v>
      </c>
      <c r="S1724" s="345" t="n">
        <v>40</v>
      </c>
      <c r="T1724" s="362" t="n">
        <v>30</v>
      </c>
      <c r="U1724" s="361" t="n">
        <v>71.66</v>
      </c>
      <c r="V1724" s="346" t="n">
        <v>113.7434292838158</v>
      </c>
      <c r="W1724" s="348" t="n">
        <v>115.3109128330603</v>
      </c>
      <c r="X1724" s="347" t="inlineStr">
        <is>
          <t>57.75/67.91</t>
        </is>
      </c>
      <c r="Y1724" s="357" t="inlineStr"/>
      <c r="Z1724" s="365" t="inlineStr">
        <is>
          <t>2등급</t>
        </is>
      </c>
      <c r="AA1724" s="350" t="n">
        <v>190</v>
      </c>
      <c r="AB1724" s="349" t="inlineStr">
        <is>
          <t>만점</t>
        </is>
      </c>
      <c r="AC1724" s="350" t="n">
        <v>10</v>
      </c>
      <c r="AD1724" s="349" t="inlineStr">
        <is>
          <t>만점</t>
        </is>
      </c>
      <c r="AE1724" s="364" t="n">
        <v>0</v>
      </c>
      <c r="AF1724" s="366" t="n">
        <v>0</v>
      </c>
      <c r="AG1724" s="363" t="n">
        <v>0</v>
      </c>
      <c r="AH1724" s="635" t="inlineStr"/>
      <c r="AL1724" s="487" t="inlineStr">
        <is>
          <t>전남대 토목공학과</t>
        </is>
      </c>
      <c r="AM1724" s="477" t="inlineStr">
        <is>
          <t>자연</t>
        </is>
      </c>
      <c r="AN1724" s="637" t="n">
        <v>100</v>
      </c>
      <c r="AO1724" s="478" t="n">
        <v>-1570</v>
      </c>
      <c r="AP1724" s="463" t="n">
        <v>-1570</v>
      </c>
      <c r="AQ1724" s="479" t="n">
        <v>0</v>
      </c>
      <c r="AR1724" s="476" t="inlineStr">
        <is>
          <t>26.84 → 25.39</t>
        </is>
      </c>
      <c r="BA1724" s="313" t="inlineStr">
        <is>
          <t>자연942</t>
        </is>
      </c>
    </row>
    <row r="1725" ht="16.5" customHeight="1" s="671">
      <c r="B1725" s="367" t="inlineStr">
        <is>
          <t>26.89</t>
        </is>
      </c>
      <c r="C1725" s="351" t="inlineStr">
        <is>
          <t>58,351</t>
        </is>
      </c>
      <c r="D1725" s="727" t="n">
        <v>-1570</v>
      </c>
      <c r="E1725" s="352" t="inlineStr"/>
      <c r="F1725" s="341" t="n">
        <v>71.62</v>
      </c>
      <c r="G1725" s="355" t="inlineStr">
        <is>
          <t>343.94</t>
        </is>
      </c>
      <c r="H1725" s="356" t="inlineStr">
        <is>
          <t>348.69</t>
        </is>
      </c>
      <c r="I1725" s="354" t="inlineStr">
        <is>
          <t>전남대</t>
        </is>
      </c>
      <c r="J1725" s="340" t="inlineStr">
        <is>
          <t>화학과</t>
        </is>
      </c>
      <c r="K1725" s="339" t="inlineStr">
        <is>
          <t>자연</t>
        </is>
      </c>
      <c r="L1725" s="357" t="n">
        <v>9</v>
      </c>
      <c r="M1725" s="358" t="inlineStr">
        <is>
          <t xml:space="preserve">857.636 / </t>
        </is>
      </c>
      <c r="N1725" s="359" t="n">
        <v>800</v>
      </c>
      <c r="O1725" s="360" t="inlineStr">
        <is>
          <t>표점/만점</t>
        </is>
      </c>
      <c r="P1725" s="343" t="inlineStr">
        <is>
          <t>표점/만점</t>
        </is>
      </c>
      <c r="Q1725" s="342" t="inlineStr">
        <is>
          <t>2과목</t>
        </is>
      </c>
      <c r="R1725" s="344" t="n">
        <v>30</v>
      </c>
      <c r="S1725" s="345" t="n">
        <v>40</v>
      </c>
      <c r="T1725" s="362" t="n">
        <v>30</v>
      </c>
      <c r="U1725" s="361" t="n">
        <v>71.62</v>
      </c>
      <c r="V1725" s="346" t="n">
        <v>113.7162029623978</v>
      </c>
      <c r="W1725" s="348" t="n">
        <v>115.295982269702</v>
      </c>
      <c r="X1725" s="347" t="inlineStr">
        <is>
          <t>57.72/67.91</t>
        </is>
      </c>
      <c r="Y1725" s="357" t="inlineStr"/>
      <c r="Z1725" s="365" t="inlineStr">
        <is>
          <t>2등급</t>
        </is>
      </c>
      <c r="AA1725" s="350" t="n">
        <v>190</v>
      </c>
      <c r="AB1725" s="349" t="inlineStr">
        <is>
          <t>만점</t>
        </is>
      </c>
      <c r="AC1725" s="350" t="n">
        <v>10</v>
      </c>
      <c r="AD1725" s="349" t="inlineStr">
        <is>
          <t>만점</t>
        </is>
      </c>
      <c r="AE1725" s="364" t="n">
        <v>0</v>
      </c>
      <c r="AF1725" s="366" t="n">
        <v>0</v>
      </c>
      <c r="AG1725" s="363" t="n">
        <v>0</v>
      </c>
      <c r="AH1725" s="635" t="inlineStr"/>
      <c r="AL1725" s="487" t="inlineStr">
        <is>
          <t>전남대 화학과</t>
        </is>
      </c>
      <c r="AM1725" s="477" t="inlineStr">
        <is>
          <t>자연</t>
        </is>
      </c>
      <c r="AN1725" s="637" t="n">
        <v>100</v>
      </c>
      <c r="AO1725" s="478" t="n">
        <v>-1570</v>
      </c>
      <c r="AP1725" s="463" t="n">
        <v>-1570</v>
      </c>
      <c r="AQ1725" s="479" t="n">
        <v>0</v>
      </c>
      <c r="AR1725" s="476" t="inlineStr">
        <is>
          <t>26.89 → 25.44</t>
        </is>
      </c>
      <c r="BA1725" s="313" t="inlineStr">
        <is>
          <t>자연943</t>
        </is>
      </c>
    </row>
    <row r="1726" ht="16.5" customHeight="1" s="671">
      <c r="B1726" s="367" t="inlineStr">
        <is>
          <t>26.99</t>
        </is>
      </c>
      <c r="C1726" s="351" t="inlineStr">
        <is>
          <t>58,568</t>
        </is>
      </c>
      <c r="D1726" s="727" t="n">
        <v>-1570</v>
      </c>
      <c r="E1726" s="352" t="inlineStr"/>
      <c r="F1726" s="341" t="n">
        <v>71.54000000000001</v>
      </c>
      <c r="G1726" s="355" t="inlineStr">
        <is>
          <t>343.84</t>
        </is>
      </c>
      <c r="H1726" s="356" t="inlineStr">
        <is>
          <t>348.60</t>
        </is>
      </c>
      <c r="I1726" s="354" t="inlineStr">
        <is>
          <t>강원대</t>
        </is>
      </c>
      <c r="J1726" s="340" t="inlineStr">
        <is>
          <t>반도체물리학과</t>
        </is>
      </c>
      <c r="K1726" s="339" t="inlineStr">
        <is>
          <t>자연</t>
        </is>
      </c>
      <c r="L1726" s="357" t="n">
        <v>3</v>
      </c>
      <c r="M1726" s="358" t="inlineStr">
        <is>
          <t xml:space="preserve">392.4 / </t>
        </is>
      </c>
      <c r="N1726" s="359" t="n">
        <v>500</v>
      </c>
      <c r="O1726" s="360" t="inlineStr">
        <is>
          <t>백분위</t>
        </is>
      </c>
      <c r="P1726" s="343" t="inlineStr">
        <is>
          <t>백분위</t>
        </is>
      </c>
      <c r="Q1726" s="342" t="inlineStr">
        <is>
          <t>2과목</t>
        </is>
      </c>
      <c r="R1726" s="344" t="n">
        <v>20</v>
      </c>
      <c r="S1726" s="345" t="n">
        <v>30</v>
      </c>
      <c r="T1726" s="362" t="n">
        <v>30</v>
      </c>
      <c r="U1726" s="361" t="n">
        <v>71.54000000000001</v>
      </c>
      <c r="V1726" s="346" t="n">
        <v>113.6718639262934</v>
      </c>
      <c r="W1726" s="348" t="n">
        <v>115.271667314419</v>
      </c>
      <c r="X1726" s="347" t="n">
        <v>57.45</v>
      </c>
      <c r="Y1726" s="357" t="inlineStr"/>
      <c r="Z1726" s="365" t="inlineStr">
        <is>
          <t>3등급</t>
        </is>
      </c>
      <c r="AA1726" s="350" t="n">
        <v>94</v>
      </c>
      <c r="AB1726" s="349" t="inlineStr">
        <is>
          <t>만점</t>
        </is>
      </c>
      <c r="AC1726" s="350" t="n">
        <v>1.5</v>
      </c>
      <c r="AD1726" s="349" t="inlineStr">
        <is>
          <t>만점</t>
        </is>
      </c>
      <c r="AE1726" s="364" t="n">
        <v>0</v>
      </c>
      <c r="AF1726" s="366" t="n">
        <v>10.731</v>
      </c>
      <c r="AG1726" s="363" t="n">
        <v>0</v>
      </c>
      <c r="AH1726" s="635" t="inlineStr">
        <is>
          <t xml:space="preserve"> 미/기10%</t>
        </is>
      </c>
      <c r="AL1726" s="487" t="inlineStr">
        <is>
          <t>강원대 반도체물리학과</t>
        </is>
      </c>
      <c r="AM1726" s="477" t="inlineStr">
        <is>
          <t>자연</t>
        </is>
      </c>
      <c r="AN1726" s="637" t="n">
        <v>100</v>
      </c>
      <c r="AO1726" s="478" t="n">
        <v>-1570</v>
      </c>
      <c r="AP1726" s="463" t="n">
        <v>-1570</v>
      </c>
      <c r="AQ1726" s="479" t="n">
        <v>0</v>
      </c>
      <c r="AR1726" s="476" t="inlineStr">
        <is>
          <t>26.99 → 25.54</t>
        </is>
      </c>
      <c r="BA1726" s="313" t="inlineStr">
        <is>
          <t>통합인문770</t>
        </is>
      </c>
    </row>
    <row r="1727" ht="16.5" customHeight="1" s="671">
      <c r="B1727" s="367" t="inlineStr">
        <is>
          <t>27.02</t>
        </is>
      </c>
      <c r="C1727" s="351" t="inlineStr">
        <is>
          <t>58,633</t>
        </is>
      </c>
      <c r="D1727" s="727" t="n">
        <v>-1570</v>
      </c>
      <c r="E1727" s="352" t="inlineStr">
        <is>
          <t>343.81</t>
        </is>
      </c>
      <c r="F1727" s="341" t="n">
        <v>71.52</v>
      </c>
      <c r="G1727" s="355" t="inlineStr">
        <is>
          <t>343.31</t>
        </is>
      </c>
      <c r="H1727" s="356" t="inlineStr">
        <is>
          <t>348.57</t>
        </is>
      </c>
      <c r="I1727" s="354" t="inlineStr">
        <is>
          <t>강원대</t>
        </is>
      </c>
      <c r="J1727" s="340" t="inlineStr">
        <is>
          <t>국어교육과</t>
        </is>
      </c>
      <c r="K1727" s="339" t="inlineStr">
        <is>
          <t>자연</t>
        </is>
      </c>
      <c r="L1727" s="357" t="n">
        <v>11</v>
      </c>
      <c r="M1727" s="358" t="inlineStr">
        <is>
          <t xml:space="preserve">403.55 / </t>
        </is>
      </c>
      <c r="N1727" s="359" t="n">
        <v>500</v>
      </c>
      <c r="O1727" s="360" t="inlineStr">
        <is>
          <t>백분위</t>
        </is>
      </c>
      <c r="P1727" s="343" t="inlineStr">
        <is>
          <t>백분위</t>
        </is>
      </c>
      <c r="Q1727" s="342" t="inlineStr">
        <is>
          <t>2과목</t>
        </is>
      </c>
      <c r="R1727" s="344" t="n">
        <v>30</v>
      </c>
      <c r="S1727" s="345" t="n">
        <v>20</v>
      </c>
      <c r="T1727" s="362" t="n">
        <v>20</v>
      </c>
      <c r="U1727" s="361" t="n">
        <v>71.52</v>
      </c>
      <c r="V1727" s="346" t="n">
        <v>113.6591458501209</v>
      </c>
      <c r="W1727" s="348" t="n">
        <v>115.2646928855501</v>
      </c>
      <c r="X1727" s="347" t="n">
        <v>57.19</v>
      </c>
      <c r="Y1727" s="357" t="inlineStr"/>
      <c r="Z1727" s="365" t="inlineStr">
        <is>
          <t>3등급</t>
        </is>
      </c>
      <c r="AA1727" s="350" t="n">
        <v>141</v>
      </c>
      <c r="AB1727" s="349" t="inlineStr">
        <is>
          <t>만점</t>
        </is>
      </c>
      <c r="AC1727" s="350" t="n">
        <v>1.5</v>
      </c>
      <c r="AD1727" s="349" t="inlineStr">
        <is>
          <t>만점</t>
        </is>
      </c>
      <c r="AE1727" s="364" t="n">
        <v>0</v>
      </c>
      <c r="AF1727" s="366" t="n">
        <v>10.728</v>
      </c>
      <c r="AG1727" s="363" t="n">
        <v>0</v>
      </c>
      <c r="AH1727" s="635" t="inlineStr">
        <is>
          <t xml:space="preserve"> 사탐10%가산</t>
        </is>
      </c>
      <c r="AL1727" s="487" t="inlineStr">
        <is>
          <t>강원대 국어교육과</t>
        </is>
      </c>
      <c r="AM1727" s="477" t="inlineStr">
        <is>
          <t>자연</t>
        </is>
      </c>
      <c r="AN1727" s="637" t="n">
        <v>100</v>
      </c>
      <c r="AO1727" s="478" t="n">
        <v>-1570</v>
      </c>
      <c r="AP1727" s="463" t="n">
        <v>-1570</v>
      </c>
      <c r="AQ1727" s="479" t="n">
        <v>0</v>
      </c>
      <c r="AR1727" s="476" t="inlineStr">
        <is>
          <t>27.02 → 25.57</t>
        </is>
      </c>
      <c r="BA1727" s="313" t="inlineStr">
        <is>
          <t>자연944</t>
        </is>
      </c>
    </row>
    <row r="1728" ht="16.5" customHeight="1" s="671">
      <c r="B1728" s="367" t="inlineStr">
        <is>
          <t>27.10</t>
        </is>
      </c>
      <c r="C1728" s="351" t="inlineStr">
        <is>
          <t>58,807</t>
        </is>
      </c>
      <c r="D1728" s="727" t="n">
        <v>-1570</v>
      </c>
      <c r="E1728" s="352" t="inlineStr"/>
      <c r="F1728" s="341" t="n">
        <v>71.45999999999999</v>
      </c>
      <c r="G1728" s="355" t="inlineStr">
        <is>
          <t>343.73</t>
        </is>
      </c>
      <c r="H1728" s="356" t="inlineStr">
        <is>
          <t>348.48</t>
        </is>
      </c>
      <c r="I1728" s="354" t="inlineStr">
        <is>
          <t>전남대</t>
        </is>
      </c>
      <c r="J1728" s="340" t="inlineStr">
        <is>
          <t>인공지능학부</t>
        </is>
      </c>
      <c r="K1728" s="339" t="inlineStr">
        <is>
          <t>자연</t>
        </is>
      </c>
      <c r="L1728" s="357" t="n">
        <v>31</v>
      </c>
      <c r="M1728" s="358" t="inlineStr">
        <is>
          <t xml:space="preserve">857.243 / </t>
        </is>
      </c>
      <c r="N1728" s="359" t="n">
        <v>800</v>
      </c>
      <c r="O1728" s="360" t="inlineStr">
        <is>
          <t>표점/만점</t>
        </is>
      </c>
      <c r="P1728" s="343" t="inlineStr">
        <is>
          <t>표점/만점</t>
        </is>
      </c>
      <c r="Q1728" s="342" t="inlineStr">
        <is>
          <t>2과목</t>
        </is>
      </c>
      <c r="R1728" s="344" t="n">
        <v>30</v>
      </c>
      <c r="S1728" s="345" t="n">
        <v>40</v>
      </c>
      <c r="T1728" s="362" t="n">
        <v>30</v>
      </c>
      <c r="U1728" s="361" t="n">
        <v>71.45999999999999</v>
      </c>
      <c r="V1728" s="346" t="n">
        <v>113.6247504468658</v>
      </c>
      <c r="W1728" s="348" t="n">
        <v>115.2458308902167</v>
      </c>
      <c r="X1728" s="347" t="inlineStr">
        <is>
          <t>57.7/67.91</t>
        </is>
      </c>
      <c r="Y1728" s="357" t="inlineStr"/>
      <c r="Z1728" s="365" t="inlineStr">
        <is>
          <t>2등급</t>
        </is>
      </c>
      <c r="AA1728" s="350" t="n">
        <v>190</v>
      </c>
      <c r="AB1728" s="349" t="inlineStr">
        <is>
          <t>만점</t>
        </is>
      </c>
      <c r="AC1728" s="350" t="n">
        <v>10</v>
      </c>
      <c r="AD1728" s="349" t="inlineStr">
        <is>
          <t>만점</t>
        </is>
      </c>
      <c r="AE1728" s="364" t="n">
        <v>0</v>
      </c>
      <c r="AF1728" s="366" t="n">
        <v>0</v>
      </c>
      <c r="AG1728" s="363" t="n">
        <v>0</v>
      </c>
      <c r="AH1728" s="635" t="inlineStr"/>
      <c r="AL1728" s="487" t="inlineStr">
        <is>
          <t>전남대 인공지능학부</t>
        </is>
      </c>
      <c r="AM1728" s="477" t="inlineStr">
        <is>
          <t>자연</t>
        </is>
      </c>
      <c r="AN1728" s="637" t="n">
        <v>100</v>
      </c>
      <c r="AO1728" s="478" t="n">
        <v>-1570</v>
      </c>
      <c r="AP1728" s="463" t="n">
        <v>-1570</v>
      </c>
      <c r="AQ1728" s="479" t="n">
        <v>0</v>
      </c>
      <c r="AR1728" s="476" t="inlineStr">
        <is>
          <t>27.10 → 25.65</t>
        </is>
      </c>
      <c r="BA1728" s="313" t="inlineStr">
        <is>
          <t>자연945</t>
        </is>
      </c>
    </row>
    <row r="1729" ht="16.5" customHeight="1" s="671">
      <c r="B1729" s="367" t="inlineStr">
        <is>
          <t>27.61</t>
        </is>
      </c>
      <c r="C1729" s="351" t="inlineStr">
        <is>
          <t>59,914</t>
        </is>
      </c>
      <c r="D1729" s="727" t="n">
        <v>-1570</v>
      </c>
      <c r="E1729" s="352" t="inlineStr"/>
      <c r="F1729" s="341" t="n">
        <v>71.45</v>
      </c>
      <c r="G1729" s="355" t="inlineStr">
        <is>
          <t>343.21</t>
        </is>
      </c>
      <c r="H1729" s="356" t="inlineStr">
        <is>
          <t>348.55</t>
        </is>
      </c>
      <c r="I1729" s="354" t="inlineStr">
        <is>
          <t>전남대</t>
        </is>
      </c>
      <c r="J1729" s="340" t="inlineStr">
        <is>
          <t>영어영문학과</t>
        </is>
      </c>
      <c r="K1729" s="339" t="inlineStr">
        <is>
          <t>통합</t>
        </is>
      </c>
      <c r="L1729" s="357" t="n">
        <v>13</v>
      </c>
      <c r="M1729" s="358" t="inlineStr">
        <is>
          <t xml:space="preserve">853.036 / </t>
        </is>
      </c>
      <c r="N1729" s="359" t="n">
        <v>800</v>
      </c>
      <c r="O1729" s="360" t="inlineStr">
        <is>
          <t>표점/만점</t>
        </is>
      </c>
      <c r="P1729" s="343" t="inlineStr">
        <is>
          <t>표점/만점</t>
        </is>
      </c>
      <c r="Q1729" s="342" t="inlineStr">
        <is>
          <t>2과목</t>
        </is>
      </c>
      <c r="R1729" s="344" t="n">
        <v>40</v>
      </c>
      <c r="S1729" s="345" t="n">
        <v>30</v>
      </c>
      <c r="T1729" s="362" t="n">
        <v>30</v>
      </c>
      <c r="U1729" s="361" t="n">
        <v>71.45</v>
      </c>
      <c r="V1729" s="346" t="n">
        <v>113.6192627531474</v>
      </c>
      <c r="W1729" s="348" t="n">
        <v>115.2428215097905</v>
      </c>
      <c r="X1729" s="347" t="inlineStr">
        <is>
          <t>57.56/68.82</t>
        </is>
      </c>
      <c r="Y1729" s="357" t="inlineStr"/>
      <c r="Z1729" s="365" t="inlineStr">
        <is>
          <t>2등급</t>
        </is>
      </c>
      <c r="AA1729" s="350" t="n">
        <v>190</v>
      </c>
      <c r="AB1729" s="349" t="inlineStr">
        <is>
          <t>만점</t>
        </is>
      </c>
      <c r="AC1729" s="350" t="n">
        <v>10</v>
      </c>
      <c r="AD1729" s="349" t="inlineStr">
        <is>
          <t>만점</t>
        </is>
      </c>
      <c r="AE1729" s="364" t="n">
        <v>0</v>
      </c>
      <c r="AF1729" s="366" t="n">
        <v>0</v>
      </c>
      <c r="AG1729" s="363" t="n">
        <v>0</v>
      </c>
      <c r="AH1729" s="635" t="inlineStr"/>
      <c r="AL1729" s="487" t="inlineStr">
        <is>
          <t>전남대 영어영문학과</t>
        </is>
      </c>
      <c r="AM1729" s="477" t="inlineStr">
        <is>
          <t>통합</t>
        </is>
      </c>
      <c r="AN1729" s="637" t="n">
        <v>100</v>
      </c>
      <c r="AO1729" s="478" t="n">
        <v>-1570</v>
      </c>
      <c r="AP1729" s="463" t="n">
        <v>-672</v>
      </c>
      <c r="AQ1729" s="479" t="n">
        <v>-898</v>
      </c>
      <c r="AR1729" s="476" t="inlineStr">
        <is>
          <t>27.12 → 26.08</t>
        </is>
      </c>
      <c r="BA1729" s="313" t="inlineStr">
        <is>
          <t>자연946</t>
        </is>
      </c>
    </row>
    <row r="1730" ht="16.5" customHeight="1" s="671">
      <c r="B1730" s="367" t="inlineStr">
        <is>
          <t>27.14</t>
        </is>
      </c>
      <c r="C1730" s="351" t="inlineStr">
        <is>
          <t>58,894</t>
        </is>
      </c>
      <c r="D1730" s="727" t="n">
        <v>-1570</v>
      </c>
      <c r="E1730" s="352" t="inlineStr">
        <is>
          <t>343.66</t>
        </is>
      </c>
      <c r="F1730" s="341" t="n">
        <v>71.44</v>
      </c>
      <c r="G1730" s="355" t="inlineStr">
        <is>
          <t>343.69</t>
        </is>
      </c>
      <c r="H1730" s="356" t="inlineStr">
        <is>
          <t>348.42</t>
        </is>
      </c>
      <c r="I1730" s="354" t="inlineStr">
        <is>
          <t>세종대</t>
        </is>
      </c>
      <c r="J1730" s="340" t="inlineStr">
        <is>
          <t>컴퓨터공학과(농어촌)</t>
        </is>
      </c>
      <c r="K1730" s="339" t="inlineStr">
        <is>
          <t>자연</t>
        </is>
      </c>
      <c r="L1730" s="357" t="n">
        <v>2</v>
      </c>
      <c r="M1730" s="358" t="inlineStr">
        <is>
          <t xml:space="preserve">676.64 / </t>
        </is>
      </c>
      <c r="N1730" s="359" t="n">
        <v>1000</v>
      </c>
      <c r="O1730" s="360" t="inlineStr">
        <is>
          <t>표점</t>
        </is>
      </c>
      <c r="P1730" s="343" t="inlineStr">
        <is>
          <t>변표</t>
        </is>
      </c>
      <c r="Q1730" s="342" t="inlineStr">
        <is>
          <t>2과목</t>
        </is>
      </c>
      <c r="R1730" s="344" t="n">
        <v>20</v>
      </c>
      <c r="S1730" s="345" t="n">
        <v>35</v>
      </c>
      <c r="T1730" s="362" t="n">
        <v>25</v>
      </c>
      <c r="U1730" s="361" t="n">
        <v>71.44</v>
      </c>
      <c r="V1730" s="346" t="n">
        <v>113.6095964205799</v>
      </c>
      <c r="W1730" s="348" t="n">
        <v>115.2375206177374</v>
      </c>
      <c r="X1730" s="347" t="n">
        <v>57.42</v>
      </c>
      <c r="Y1730" s="357" t="n">
        <v>57.22</v>
      </c>
      <c r="Z1730" s="365" t="inlineStr">
        <is>
          <t>2등급</t>
        </is>
      </c>
      <c r="AA1730" s="350" t="n">
        <v>198</v>
      </c>
      <c r="AB1730" s="349" t="inlineStr">
        <is>
          <t>만점</t>
        </is>
      </c>
      <c r="AC1730" s="350" t="n">
        <v>10</v>
      </c>
      <c r="AD1730" s="349" t="inlineStr">
        <is>
          <t>만점</t>
        </is>
      </c>
      <c r="AE1730" s="364" t="n">
        <v>0</v>
      </c>
      <c r="AF1730" s="366" t="n">
        <v>10.341</v>
      </c>
      <c r="AG1730" s="363" t="n">
        <v>0</v>
      </c>
      <c r="AH1730" s="635" t="inlineStr">
        <is>
          <t xml:space="preserve"> 미/기/과탐 3%가산</t>
        </is>
      </c>
      <c r="AL1730" s="487" t="inlineStr">
        <is>
          <t>세종대 컴퓨터공학과(농어촌)</t>
        </is>
      </c>
      <c r="AM1730" s="477" t="inlineStr">
        <is>
          <t>자연</t>
        </is>
      </c>
      <c r="AN1730" s="637" t="n">
        <v>100</v>
      </c>
      <c r="AO1730" s="478" t="n">
        <v>-1570</v>
      </c>
      <c r="AP1730" s="463" t="n">
        <v>-1570</v>
      </c>
      <c r="AQ1730" s="479" t="n">
        <v>0</v>
      </c>
      <c r="AR1730" s="476" t="inlineStr">
        <is>
          <t>27.14 → 25.69</t>
        </is>
      </c>
      <c r="BA1730" s="313" t="inlineStr">
        <is>
          <t>통합인문771</t>
        </is>
      </c>
    </row>
    <row r="1731" ht="16.5" customHeight="1" s="671">
      <c r="B1731" s="367" t="inlineStr">
        <is>
          <t>27.16</t>
        </is>
      </c>
      <c r="C1731" s="351" t="inlineStr">
        <is>
          <t>58,937</t>
        </is>
      </c>
      <c r="D1731" s="727" t="n">
        <v>-1570</v>
      </c>
      <c r="E1731" s="352" t="inlineStr">
        <is>
          <t>343.61</t>
        </is>
      </c>
      <c r="F1731" s="341" t="n">
        <v>71.41</v>
      </c>
      <c r="G1731" s="355" t="inlineStr">
        <is>
          <t>343.14</t>
        </is>
      </c>
      <c r="H1731" s="356" t="inlineStr">
        <is>
          <t>348.47</t>
        </is>
      </c>
      <c r="I1731" s="354" t="inlineStr">
        <is>
          <t>한국외국어대</t>
        </is>
      </c>
      <c r="J1731" s="340" t="inlineStr">
        <is>
          <t>국가전략언어계열</t>
        </is>
      </c>
      <c r="K1731" s="339" t="inlineStr">
        <is>
          <t>통합</t>
        </is>
      </c>
      <c r="L1731" s="357" t="n">
        <v>21</v>
      </c>
      <c r="M1731" s="358" t="inlineStr">
        <is>
          <t xml:space="preserve">609.8 / </t>
        </is>
      </c>
      <c r="N1731" s="359" t="n">
        <v>700</v>
      </c>
      <c r="O1731" s="360" t="inlineStr">
        <is>
          <t>표점/만점</t>
        </is>
      </c>
      <c r="P1731" s="343" t="inlineStr">
        <is>
          <t>변표/만점</t>
        </is>
      </c>
      <c r="Q1731" s="342" t="inlineStr">
        <is>
          <t>2과목</t>
        </is>
      </c>
      <c r="R1731" s="344" t="n">
        <v>30</v>
      </c>
      <c r="S1731" s="345" t="n">
        <v>30</v>
      </c>
      <c r="T1731" s="362" t="n">
        <v>20</v>
      </c>
      <c r="U1731" s="361" t="n">
        <v>71.41</v>
      </c>
      <c r="V1731" s="346" t="n">
        <v>113.5917998032013</v>
      </c>
      <c r="W1731" s="348" t="n">
        <v>115.2277611824007</v>
      </c>
      <c r="X1731" s="347" t="n">
        <v>57.16</v>
      </c>
      <c r="Y1731" s="357" t="n">
        <v>58.68</v>
      </c>
      <c r="Z1731" s="365" t="inlineStr">
        <is>
          <t>2등급</t>
        </is>
      </c>
      <c r="AA1731" s="350" t="n">
        <v>138</v>
      </c>
      <c r="AB1731" s="349" t="inlineStr">
        <is>
          <t>만점</t>
        </is>
      </c>
      <c r="AC1731" s="350" t="n">
        <v>10</v>
      </c>
      <c r="AD1731" s="349" t="inlineStr">
        <is>
          <t>만점</t>
        </is>
      </c>
      <c r="AE1731" s="364" t="n">
        <v>0</v>
      </c>
      <c r="AF1731" s="366" t="n">
        <v>0</v>
      </c>
      <c r="AG1731" s="363" t="n">
        <v>0</v>
      </c>
      <c r="AH1731" s="635" t="inlineStr"/>
      <c r="AL1731" s="487" t="inlineStr">
        <is>
          <t>한국외국어대 국가전략언어계열</t>
        </is>
      </c>
      <c r="AM1731" s="477" t="inlineStr">
        <is>
          <t>통합</t>
        </is>
      </c>
      <c r="AN1731" s="637" t="n">
        <v>100</v>
      </c>
      <c r="AO1731" s="478" t="n">
        <v>-1570</v>
      </c>
      <c r="AP1731" s="463" t="n">
        <v>-671</v>
      </c>
      <c r="AQ1731" s="479" t="n">
        <v>-899</v>
      </c>
      <c r="AR1731" s="476" t="inlineStr">
        <is>
          <t>27.18 → 26.14</t>
        </is>
      </c>
      <c r="BA1731" s="313" t="inlineStr">
        <is>
          <t>자연947</t>
        </is>
      </c>
    </row>
    <row r="1732" ht="16.5" customHeight="1" s="671">
      <c r="B1732" s="367" t="inlineStr">
        <is>
          <t>27.22</t>
        </is>
      </c>
      <c r="C1732" s="351" t="inlineStr">
        <is>
          <t>59,067</t>
        </is>
      </c>
      <c r="D1732" s="727" t="n">
        <v>-1570</v>
      </c>
      <c r="E1732" s="352" t="inlineStr">
        <is>
          <t>343.23</t>
        </is>
      </c>
      <c r="F1732" s="341" t="n">
        <v>71.37</v>
      </c>
      <c r="G1732" s="355" t="inlineStr">
        <is>
          <t>343.09</t>
        </is>
      </c>
      <c r="H1732" s="356" t="inlineStr">
        <is>
          <t>348.40</t>
        </is>
      </c>
      <c r="I1732" s="354" t="inlineStr">
        <is>
          <t>진주교대</t>
        </is>
      </c>
      <c r="J1732" s="340" t="inlineStr">
        <is>
          <t>일반학생</t>
        </is>
      </c>
      <c r="K1732" s="339" t="inlineStr">
        <is>
          <t>통합</t>
        </is>
      </c>
      <c r="L1732" s="357" t="n">
        <v>248</v>
      </c>
      <c r="M1732" s="358" t="inlineStr">
        <is>
          <t xml:space="preserve">608.246 / </t>
        </is>
      </c>
      <c r="N1732" s="359" t="n">
        <v>800</v>
      </c>
      <c r="O1732" s="360" t="inlineStr">
        <is>
          <t>백분위</t>
        </is>
      </c>
      <c r="P1732" s="343" t="inlineStr">
        <is>
          <t>백분위</t>
        </is>
      </c>
      <c r="Q1732" s="342" t="inlineStr">
        <is>
          <t>2과목</t>
        </is>
      </c>
      <c r="R1732" s="344" t="n">
        <v>25</v>
      </c>
      <c r="S1732" s="345" t="n">
        <v>25</v>
      </c>
      <c r="T1732" s="362" t="n">
        <v>25</v>
      </c>
      <c r="U1732" s="361" t="n">
        <v>71.37</v>
      </c>
      <c r="V1732" s="346" t="n">
        <v>113.5731960784314</v>
      </c>
      <c r="W1732" s="348" t="n">
        <v>115.2175591397849</v>
      </c>
      <c r="X1732" s="347" t="n">
        <v>57.15</v>
      </c>
      <c r="Y1732" s="357" t="inlineStr"/>
      <c r="Z1732" s="365" t="inlineStr">
        <is>
          <t>3등급</t>
        </is>
      </c>
      <c r="AA1732" s="350" t="n">
        <v>180</v>
      </c>
      <c r="AB1732" s="349" t="inlineStr">
        <is>
          <t>만점</t>
        </is>
      </c>
      <c r="AC1732" s="350" t="n">
        <v>0</v>
      </c>
      <c r="AD1732" s="349" t="inlineStr">
        <is>
          <t>만점</t>
        </is>
      </c>
      <c r="AE1732" s="364" t="n">
        <v>0</v>
      </c>
      <c r="AF1732" s="366" t="n">
        <v>0</v>
      </c>
      <c r="AG1732" s="363" t="n">
        <v>0</v>
      </c>
      <c r="AH1732" s="635" t="inlineStr">
        <is>
          <t>최저578.24 미적/기하 2%가산</t>
        </is>
      </c>
      <c r="AL1732" s="487" t="inlineStr">
        <is>
          <t>진주교대 일반학생</t>
        </is>
      </c>
      <c r="AM1732" s="477" t="inlineStr">
        <is>
          <t>통합</t>
        </is>
      </c>
      <c r="AN1732" s="637" t="n">
        <v>100</v>
      </c>
      <c r="AO1732" s="478" t="n">
        <v>-1570</v>
      </c>
      <c r="AP1732" s="463" t="n">
        <v>-671</v>
      </c>
      <c r="AQ1732" s="479" t="n">
        <v>-899</v>
      </c>
      <c r="AR1732" s="476" t="inlineStr">
        <is>
          <t>27.23 → 26.19</t>
        </is>
      </c>
      <c r="BA1732" s="313" t="inlineStr">
        <is>
          <t>자연948</t>
        </is>
      </c>
    </row>
    <row r="1733" ht="16.5" customHeight="1" s="671">
      <c r="B1733" s="367" t="inlineStr">
        <is>
          <t>27.32</t>
        </is>
      </c>
      <c r="C1733" s="351" t="inlineStr">
        <is>
          <t>59,284</t>
        </is>
      </c>
      <c r="D1733" s="727" t="n">
        <v>-1570</v>
      </c>
      <c r="E1733" s="352" t="inlineStr"/>
      <c r="F1733" s="341" t="n">
        <v>71.3</v>
      </c>
      <c r="G1733" s="355" t="inlineStr">
        <is>
          <t>343.51</t>
        </is>
      </c>
      <c r="H1733" s="356" t="inlineStr">
        <is>
          <t>348.19</t>
        </is>
      </c>
      <c r="I1733" s="354" t="inlineStr">
        <is>
          <t>부산대</t>
        </is>
      </c>
      <c r="J1733" s="340" t="inlineStr">
        <is>
          <t>조경학과</t>
        </is>
      </c>
      <c r="K1733" s="339" t="inlineStr">
        <is>
          <t>자연</t>
        </is>
      </c>
      <c r="L1733" s="357" t="n">
        <v>10</v>
      </c>
      <c r="M1733" s="358" t="inlineStr">
        <is>
          <t xml:space="preserve">666.5 / </t>
        </is>
      </c>
      <c r="N1733" s="359" t="n">
        <v>1000</v>
      </c>
      <c r="O1733" s="360" t="inlineStr">
        <is>
          <t>표점</t>
        </is>
      </c>
      <c r="P1733" s="343" t="inlineStr">
        <is>
          <t>표점</t>
        </is>
      </c>
      <c r="Q1733" s="342" t="inlineStr">
        <is>
          <t>2과목</t>
        </is>
      </c>
      <c r="R1733" s="344" t="n">
        <v>20</v>
      </c>
      <c r="S1733" s="345" t="n">
        <v>30</v>
      </c>
      <c r="T1733" s="362" t="n">
        <v>30</v>
      </c>
      <c r="U1733" s="361" t="n">
        <v>71.3</v>
      </c>
      <c r="V1733" s="346" t="n">
        <v>113.5316128731042</v>
      </c>
      <c r="W1733" s="348" t="n">
        <v>115.194755446541</v>
      </c>
      <c r="X1733" s="347" t="n">
        <v>57.39</v>
      </c>
      <c r="Y1733" s="357" t="inlineStr"/>
      <c r="Z1733" s="365" t="inlineStr">
        <is>
          <t>2등급</t>
        </is>
      </c>
      <c r="AA1733" s="350" t="n">
        <v>198</v>
      </c>
      <c r="AB1733" s="349" t="inlineStr">
        <is>
          <t>만점</t>
        </is>
      </c>
      <c r="AC1733" s="350" t="n">
        <v>10</v>
      </c>
      <c r="AD1733" s="349" t="inlineStr">
        <is>
          <t>만점</t>
        </is>
      </c>
      <c r="AE1733" s="364" t="n">
        <v>0</v>
      </c>
      <c r="AF1733" s="366" t="n">
        <v>0</v>
      </c>
      <c r="AG1733" s="363" t="n">
        <v>0</v>
      </c>
      <c r="AH1733" s="635" t="inlineStr"/>
      <c r="AL1733" s="487" t="inlineStr">
        <is>
          <t>부산대 조경학과</t>
        </is>
      </c>
      <c r="AM1733" s="477" t="inlineStr">
        <is>
          <t>자연</t>
        </is>
      </c>
      <c r="AN1733" s="637" t="n">
        <v>100</v>
      </c>
      <c r="AO1733" s="478" t="n">
        <v>-1570</v>
      </c>
      <c r="AP1733" s="463" t="n">
        <v>-1570</v>
      </c>
      <c r="AQ1733" s="479" t="n">
        <v>0</v>
      </c>
      <c r="AR1733" s="476" t="inlineStr">
        <is>
          <t>27.32 → 25.87</t>
        </is>
      </c>
      <c r="BA1733" s="313" t="inlineStr">
        <is>
          <t>자연949</t>
        </is>
      </c>
    </row>
    <row r="1734" ht="16.5" customHeight="1" s="671">
      <c r="B1734" s="367" t="inlineStr">
        <is>
          <t>27.44</t>
        </is>
      </c>
      <c r="C1734" s="351" t="inlineStr">
        <is>
          <t>59,545</t>
        </is>
      </c>
      <c r="D1734" s="727" t="n">
        <v>-1570</v>
      </c>
      <c r="E1734" s="352" t="inlineStr">
        <is>
          <t>343.38</t>
        </is>
      </c>
      <c r="F1734" s="341" t="n">
        <v>71.20999999999999</v>
      </c>
      <c r="G1734" s="355" t="inlineStr">
        <is>
          <t>342.84</t>
        </is>
      </c>
      <c r="H1734" s="356" t="inlineStr">
        <is>
          <t>348.11</t>
        </is>
      </c>
      <c r="I1734" s="354" t="inlineStr">
        <is>
          <t>중앙대</t>
        </is>
      </c>
      <c r="J1734" s="340" t="inlineStr">
        <is>
          <t>공연영상창작학부(사진)</t>
        </is>
      </c>
      <c r="K1734" s="339" t="inlineStr">
        <is>
          <t>통합</t>
        </is>
      </c>
      <c r="L1734" s="357" t="n">
        <v>23</v>
      </c>
      <c r="M1734" s="358" t="inlineStr">
        <is>
          <t xml:space="preserve">698.5 / </t>
        </is>
      </c>
      <c r="N1734" s="359" t="n">
        <v>1000</v>
      </c>
      <c r="O1734" s="360" t="inlineStr">
        <is>
          <t>표점</t>
        </is>
      </c>
      <c r="P1734" s="343" t="inlineStr">
        <is>
          <t>변표</t>
        </is>
      </c>
      <c r="Q1734" s="342" t="inlineStr">
        <is>
          <t>2과목</t>
        </is>
      </c>
      <c r="R1734" s="344" t="n">
        <v>35</v>
      </c>
      <c r="S1734" s="345" t="n">
        <v>30</v>
      </c>
      <c r="T1734" s="362" t="n">
        <v>35</v>
      </c>
      <c r="U1734" s="361" t="n">
        <v>71.20999999999999</v>
      </c>
      <c r="V1734" s="346" t="n">
        <v>113.4736691145964</v>
      </c>
      <c r="W1734" s="348" t="n">
        <v>115.1629798370367</v>
      </c>
      <c r="X1734" s="347" t="n">
        <v>57.1</v>
      </c>
      <c r="Y1734" s="357" t="n">
        <v>59.1</v>
      </c>
      <c r="Z1734" s="365" t="inlineStr">
        <is>
          <t>1등급</t>
        </is>
      </c>
      <c r="AA1734" s="350" t="n">
        <v>100</v>
      </c>
      <c r="AB1734" s="349" t="inlineStr">
        <is>
          <t>만점</t>
        </is>
      </c>
      <c r="AC1734" s="350" t="n">
        <v>10</v>
      </c>
      <c r="AD1734" s="349" t="inlineStr">
        <is>
          <t>만점</t>
        </is>
      </c>
      <c r="AE1734" s="364" t="n">
        <v>0</v>
      </c>
      <c r="AF1734" s="366" t="n">
        <v>10.343</v>
      </c>
      <c r="AG1734" s="363" t="n">
        <v>0</v>
      </c>
      <c r="AH1734" s="635" t="inlineStr">
        <is>
          <t xml:space="preserve"> 사탐5%가산</t>
        </is>
      </c>
      <c r="AL1734" s="487" t="inlineStr">
        <is>
          <t>중앙대 공연영상창작학부(사진)</t>
        </is>
      </c>
      <c r="AM1734" s="477" t="inlineStr">
        <is>
          <t>통합</t>
        </is>
      </c>
      <c r="AN1734" s="637" t="n">
        <v>100</v>
      </c>
      <c r="AO1734" s="478" t="n">
        <v>-1570</v>
      </c>
      <c r="AP1734" s="463" t="n">
        <v>-670</v>
      </c>
      <c r="AQ1734" s="479" t="n">
        <v>-900</v>
      </c>
      <c r="AR1734" s="476" t="inlineStr">
        <is>
          <t>27.45 → 26.41</t>
        </is>
      </c>
      <c r="BA1734" s="313" t="inlineStr">
        <is>
          <t>자연950</t>
        </is>
      </c>
    </row>
    <row r="1735" ht="16.5" customHeight="1" s="671">
      <c r="B1735" s="367" t="inlineStr">
        <is>
          <t>27.45</t>
        </is>
      </c>
      <c r="C1735" s="351" t="inlineStr">
        <is>
          <t>59,567</t>
        </is>
      </c>
      <c r="D1735" s="727" t="n">
        <v>-1570</v>
      </c>
      <c r="E1735" s="352" t="inlineStr"/>
      <c r="F1735" s="341" t="n">
        <v>71.2</v>
      </c>
      <c r="G1735" s="355" t="inlineStr">
        <is>
          <t>343.37</t>
        </is>
      </c>
      <c r="H1735" s="356" t="inlineStr">
        <is>
          <t>348.06</t>
        </is>
      </c>
      <c r="I1735" s="354" t="inlineStr">
        <is>
          <t>중앙대</t>
        </is>
      </c>
      <c r="J1735" s="340" t="inlineStr">
        <is>
          <t>시스템생명공학과</t>
        </is>
      </c>
      <c r="K1735" s="339" t="inlineStr">
        <is>
          <t>자연</t>
        </is>
      </c>
      <c r="L1735" s="357" t="n">
        <v>23</v>
      </c>
      <c r="M1735" s="358" t="inlineStr">
        <is>
          <t xml:space="preserve">698.9 / </t>
        </is>
      </c>
      <c r="N1735" s="359" t="n">
        <v>1000</v>
      </c>
      <c r="O1735" s="360" t="inlineStr">
        <is>
          <t>표점</t>
        </is>
      </c>
      <c r="P1735" s="343" t="inlineStr">
        <is>
          <t>변표</t>
        </is>
      </c>
      <c r="Q1735" s="342" t="inlineStr">
        <is>
          <t>2과목</t>
        </is>
      </c>
      <c r="R1735" s="344" t="n">
        <v>30</v>
      </c>
      <c r="S1735" s="345" t="n">
        <v>35</v>
      </c>
      <c r="T1735" s="362" t="n">
        <v>35</v>
      </c>
      <c r="U1735" s="361" t="n">
        <v>71.2</v>
      </c>
      <c r="V1735" s="346" t="n">
        <v>113.4686616478037</v>
      </c>
      <c r="W1735" s="348" t="n">
        <v>115.1602338068601</v>
      </c>
      <c r="X1735" s="347" t="n">
        <v>57.37</v>
      </c>
      <c r="Y1735" s="357" t="n">
        <v>59.1</v>
      </c>
      <c r="Z1735" s="365" t="inlineStr">
        <is>
          <t>1등급</t>
        </is>
      </c>
      <c r="AA1735" s="350" t="n">
        <v>100</v>
      </c>
      <c r="AB1735" s="349" t="inlineStr">
        <is>
          <t>만점</t>
        </is>
      </c>
      <c r="AC1735" s="350" t="n">
        <v>10</v>
      </c>
      <c r="AD1735" s="349" t="inlineStr">
        <is>
          <t>만점</t>
        </is>
      </c>
      <c r="AE1735" s="364" t="n">
        <v>0</v>
      </c>
      <c r="AF1735" s="366" t="n">
        <v>10.343</v>
      </c>
      <c r="AG1735" s="363" t="n">
        <v>0</v>
      </c>
      <c r="AH1735" s="635" t="inlineStr">
        <is>
          <t xml:space="preserve"> 과탐5%가산</t>
        </is>
      </c>
      <c r="AL1735" s="487" t="inlineStr">
        <is>
          <t>중앙대 시스템생명공학과</t>
        </is>
      </c>
      <c r="AM1735" s="477" t="inlineStr">
        <is>
          <t>자연</t>
        </is>
      </c>
      <c r="AN1735" s="637" t="n">
        <v>100</v>
      </c>
      <c r="AO1735" s="478" t="n">
        <v>-1570</v>
      </c>
      <c r="AP1735" s="463" t="n">
        <v>-1570</v>
      </c>
      <c r="AQ1735" s="479" t="n">
        <v>0</v>
      </c>
      <c r="AR1735" s="476" t="inlineStr">
        <is>
          <t>27.45 → 26.00</t>
        </is>
      </c>
      <c r="BA1735" s="313" t="inlineStr">
        <is>
          <t>자연951</t>
        </is>
      </c>
    </row>
    <row r="1736" ht="16.5" customHeight="1" s="671">
      <c r="B1736" s="367" t="inlineStr">
        <is>
          <t>27.58</t>
        </is>
      </c>
      <c r="C1736" s="351" t="inlineStr">
        <is>
          <t>59,849</t>
        </is>
      </c>
      <c r="D1736" s="727" t="n">
        <v>-1570</v>
      </c>
      <c r="E1736" s="352" t="inlineStr">
        <is>
          <t>343.25</t>
        </is>
      </c>
      <c r="F1736" s="341" t="n">
        <v>71.11</v>
      </c>
      <c r="G1736" s="355" t="inlineStr">
        <is>
          <t>342.70</t>
        </is>
      </c>
      <c r="H1736" s="356" t="inlineStr">
        <is>
          <t>347.90</t>
        </is>
      </c>
      <c r="I1736" s="354" t="inlineStr">
        <is>
          <t>강원대</t>
        </is>
      </c>
      <c r="J1736" s="340" t="inlineStr">
        <is>
          <t>역사교육과</t>
        </is>
      </c>
      <c r="K1736" s="339" t="inlineStr">
        <is>
          <t>자연</t>
        </is>
      </c>
      <c r="L1736" s="357" t="n">
        <v>5</v>
      </c>
      <c r="M1736" s="358" t="inlineStr">
        <is>
          <t xml:space="preserve">402.05 / </t>
        </is>
      </c>
      <c r="N1736" s="359" t="n">
        <v>500</v>
      </c>
      <c r="O1736" s="360" t="inlineStr">
        <is>
          <t>백분위</t>
        </is>
      </c>
      <c r="P1736" s="343" t="inlineStr">
        <is>
          <t>백분위</t>
        </is>
      </c>
      <c r="Q1736" s="342" t="inlineStr">
        <is>
          <t>2과목</t>
        </is>
      </c>
      <c r="R1736" s="344" t="n">
        <v>30</v>
      </c>
      <c r="S1736" s="345" t="n">
        <v>20</v>
      </c>
      <c r="T1736" s="362" t="n">
        <v>20</v>
      </c>
      <c r="U1736" s="361" t="n">
        <v>71.11</v>
      </c>
      <c r="V1736" s="346" t="n">
        <v>113.4174053182917</v>
      </c>
      <c r="W1736" s="348" t="n">
        <v>115.1321254971277</v>
      </c>
      <c r="X1736" s="347" t="n">
        <v>57.08</v>
      </c>
      <c r="Y1736" s="357" t="inlineStr"/>
      <c r="Z1736" s="365" t="inlineStr">
        <is>
          <t>3등급</t>
        </is>
      </c>
      <c r="AA1736" s="350" t="n">
        <v>141</v>
      </c>
      <c r="AB1736" s="349" t="inlineStr">
        <is>
          <t>만점</t>
        </is>
      </c>
      <c r="AC1736" s="350" t="n">
        <v>1.5</v>
      </c>
      <c r="AD1736" s="349" t="inlineStr">
        <is>
          <t>만점</t>
        </is>
      </c>
      <c r="AE1736" s="364" t="n">
        <v>0</v>
      </c>
      <c r="AF1736" s="366" t="n">
        <v>10.667</v>
      </c>
      <c r="AG1736" s="363" t="n">
        <v>0</v>
      </c>
      <c r="AH1736" s="635" t="inlineStr">
        <is>
          <t xml:space="preserve"> 사탐10%가산</t>
        </is>
      </c>
      <c r="AL1736" s="487" t="inlineStr">
        <is>
          <t>강원대 역사교육과</t>
        </is>
      </c>
      <c r="AM1736" s="477" t="inlineStr">
        <is>
          <t>자연</t>
        </is>
      </c>
      <c r="AN1736" s="637" t="n">
        <v>100</v>
      </c>
      <c r="AO1736" s="478" t="n">
        <v>-1570</v>
      </c>
      <c r="AP1736" s="463" t="n">
        <v>-1570</v>
      </c>
      <c r="AQ1736" s="479" t="n">
        <v>0</v>
      </c>
      <c r="AR1736" s="476" t="inlineStr">
        <is>
          <t>27.58 → 26.13</t>
        </is>
      </c>
      <c r="BA1736" s="313" t="inlineStr">
        <is>
          <t>자연952</t>
        </is>
      </c>
    </row>
    <row r="1737" ht="16.5" customHeight="1" s="671">
      <c r="B1737" s="367" t="inlineStr">
        <is>
          <t>27.60</t>
        </is>
      </c>
      <c r="C1737" s="351" t="inlineStr">
        <is>
          <t>59,892</t>
        </is>
      </c>
      <c r="D1737" s="727" t="n">
        <v>-1570</v>
      </c>
      <c r="E1737" s="352" t="inlineStr"/>
      <c r="F1737" s="341" t="n">
        <v>71.09</v>
      </c>
      <c r="G1737" s="355" t="inlineStr">
        <is>
          <t>343.22</t>
        </is>
      </c>
      <c r="H1737" s="356" t="inlineStr">
        <is>
          <t>347.86</t>
        </is>
      </c>
      <c r="I1737" s="354" t="inlineStr">
        <is>
          <t>충북대</t>
        </is>
      </c>
      <c r="J1737" s="340" t="inlineStr">
        <is>
          <t>식품영양학과</t>
        </is>
      </c>
      <c r="K1737" s="339" t="inlineStr">
        <is>
          <t>자연</t>
        </is>
      </c>
      <c r="L1737" s="357" t="n">
        <v>6</v>
      </c>
      <c r="M1737" s="358" t="inlineStr">
        <is>
          <t xml:space="preserve">967.31 / </t>
        </is>
      </c>
      <c r="N1737" s="359" t="n">
        <v>200</v>
      </c>
      <c r="O1737" s="360" t="inlineStr">
        <is>
          <t>표점/만점</t>
        </is>
      </c>
      <c r="P1737" s="343" t="inlineStr">
        <is>
          <t>표점/만점</t>
        </is>
      </c>
      <c r="Q1737" s="342" t="inlineStr">
        <is>
          <t>2과목</t>
        </is>
      </c>
      <c r="R1737" s="344" t="n">
        <v>20</v>
      </c>
      <c r="S1737" s="345" t="n">
        <v>30</v>
      </c>
      <c r="T1737" s="362" t="n">
        <v>30</v>
      </c>
      <c r="U1737" s="361" t="n">
        <v>71.09</v>
      </c>
      <c r="V1737" s="346" t="n">
        <v>113.4039709019287</v>
      </c>
      <c r="W1737" s="348" t="n">
        <v>115.1247582365416</v>
      </c>
      <c r="X1737" s="347" t="inlineStr">
        <is>
          <t>57.61/67.91</t>
        </is>
      </c>
      <c r="Y1737" s="357" t="inlineStr"/>
      <c r="Z1737" s="365" t="inlineStr">
        <is>
          <t>3등급</t>
        </is>
      </c>
      <c r="AA1737" s="350" t="n">
        <v>36</v>
      </c>
      <c r="AB1737" s="349" t="inlineStr">
        <is>
          <t>만점</t>
        </is>
      </c>
      <c r="AC1737" s="350" t="n">
        <v>0</v>
      </c>
      <c r="AD1737" s="349" t="inlineStr">
        <is>
          <t>만점</t>
        </is>
      </c>
      <c r="AE1737" s="364" t="n">
        <v>0</v>
      </c>
      <c r="AF1737" s="366" t="n">
        <v>0</v>
      </c>
      <c r="AG1737" s="363" t="n">
        <v>0</v>
      </c>
      <c r="AH1737" s="635" t="inlineStr"/>
      <c r="AL1737" s="487" t="inlineStr">
        <is>
          <t>충북대 식품영양학과</t>
        </is>
      </c>
      <c r="AM1737" s="477" t="inlineStr">
        <is>
          <t>자연</t>
        </is>
      </c>
      <c r="AN1737" s="637" t="n">
        <v>100</v>
      </c>
      <c r="AO1737" s="478" t="n">
        <v>-1570</v>
      </c>
      <c r="AP1737" s="463" t="n">
        <v>-1570</v>
      </c>
      <c r="AQ1737" s="479" t="n">
        <v>0</v>
      </c>
      <c r="AR1737" s="476" t="inlineStr">
        <is>
          <t>27.61 → 26.16</t>
        </is>
      </c>
      <c r="BA1737" s="313" t="inlineStr">
        <is>
          <t>자연953</t>
        </is>
      </c>
    </row>
    <row r="1738" ht="16.5" customHeight="1" s="671">
      <c r="B1738" s="367" t="inlineStr">
        <is>
          <t>27.73</t>
        </is>
      </c>
      <c r="C1738" s="351" t="inlineStr">
        <is>
          <t>60,174</t>
        </is>
      </c>
      <c r="D1738" s="727" t="n">
        <v>-1570</v>
      </c>
      <c r="E1738" s="352" t="inlineStr"/>
      <c r="F1738" s="341" t="n">
        <v>70.98999999999999</v>
      </c>
      <c r="G1738" s="355" t="inlineStr">
        <is>
          <t>343.08</t>
        </is>
      </c>
      <c r="H1738" s="356" t="inlineStr">
        <is>
          <t>347.68</t>
        </is>
      </c>
      <c r="I1738" s="354" t="inlineStr">
        <is>
          <t>충남대</t>
        </is>
      </c>
      <c r="J1738" s="340" t="inlineStr">
        <is>
          <t>식품영양학과</t>
        </is>
      </c>
      <c r="K1738" s="339" t="inlineStr">
        <is>
          <t>자연</t>
        </is>
      </c>
      <c r="L1738" s="357" t="n">
        <v>4</v>
      </c>
      <c r="M1738" s="358" t="inlineStr">
        <is>
          <t xml:space="preserve">169.78 / </t>
        </is>
      </c>
      <c r="N1738" s="359" t="n">
        <v>300</v>
      </c>
      <c r="O1738" s="360" t="inlineStr">
        <is>
          <t>표점</t>
        </is>
      </c>
      <c r="P1738" s="343" t="inlineStr">
        <is>
          <t>표점</t>
        </is>
      </c>
      <c r="Q1738" s="342" t="inlineStr">
        <is>
          <t>2과목</t>
        </is>
      </c>
      <c r="R1738" s="344" t="n">
        <v>25</v>
      </c>
      <c r="S1738" s="345" t="n">
        <v>45</v>
      </c>
      <c r="T1738" s="362" t="n">
        <v>30</v>
      </c>
      <c r="U1738" s="361" t="n">
        <v>70.98999999999999</v>
      </c>
      <c r="V1738" s="346" t="n">
        <v>113.3450747758772</v>
      </c>
      <c r="W1738" s="348" t="n">
        <v>115.0924603609649</v>
      </c>
      <c r="X1738" s="347" t="n">
        <v>57.32</v>
      </c>
      <c r="Y1738" s="357" t="inlineStr"/>
      <c r="Z1738" s="365" t="inlineStr">
        <is>
          <t>2등급</t>
        </is>
      </c>
      <c r="AA1738" s="350" t="n">
        <v>-2</v>
      </c>
      <c r="AB1738" s="349" t="inlineStr">
        <is>
          <t>만점</t>
        </is>
      </c>
      <c r="AC1738" s="350" t="n">
        <v>0</v>
      </c>
      <c r="AD1738" s="349" t="inlineStr">
        <is>
          <t>만점</t>
        </is>
      </c>
      <c r="AE1738" s="364" t="n">
        <v>0</v>
      </c>
      <c r="AF1738" s="366" t="n">
        <v>0</v>
      </c>
      <c r="AG1738" s="363" t="n">
        <v>0</v>
      </c>
      <c r="AH1738" s="635" t="inlineStr"/>
      <c r="AL1738" s="487" t="inlineStr">
        <is>
          <t>충남대 식품영양학과</t>
        </is>
      </c>
      <c r="AM1738" s="477" t="inlineStr">
        <is>
          <t>자연</t>
        </is>
      </c>
      <c r="AN1738" s="637" t="n">
        <v>100</v>
      </c>
      <c r="AO1738" s="478" t="n">
        <v>-1570</v>
      </c>
      <c r="AP1738" s="463" t="n">
        <v>-1570</v>
      </c>
      <c r="AQ1738" s="479" t="n">
        <v>0</v>
      </c>
      <c r="AR1738" s="476" t="inlineStr">
        <is>
          <t>27.74 → 26.29</t>
        </is>
      </c>
      <c r="BA1738" s="313" t="inlineStr">
        <is>
          <t>통합인문772</t>
        </is>
      </c>
    </row>
    <row r="1739" ht="16.5" customHeight="1" s="671">
      <c r="B1739" s="367" t="inlineStr">
        <is>
          <t>28.26</t>
        </is>
      </c>
      <c r="C1739" s="351" t="inlineStr">
        <is>
          <t>61,324</t>
        </is>
      </c>
      <c r="D1739" s="727" t="n">
        <v>-1570</v>
      </c>
      <c r="E1739" s="352" t="inlineStr"/>
      <c r="F1739" s="341" t="n">
        <v>70.98999999999999</v>
      </c>
      <c r="G1739" s="355" t="inlineStr">
        <is>
          <t>342.53</t>
        </is>
      </c>
      <c r="H1739" s="356" t="inlineStr">
        <is>
          <t>347.73</t>
        </is>
      </c>
      <c r="I1739" s="354" t="inlineStr">
        <is>
          <t>전남대</t>
        </is>
      </c>
      <c r="J1739" s="340" t="inlineStr">
        <is>
          <t>국어국문학과</t>
        </is>
      </c>
      <c r="K1739" s="339" t="inlineStr">
        <is>
          <t>통합</t>
        </is>
      </c>
      <c r="L1739" s="357" t="n">
        <v>15</v>
      </c>
      <c r="M1739" s="358" t="inlineStr">
        <is>
          <t xml:space="preserve">851.709 / </t>
        </is>
      </c>
      <c r="N1739" s="359" t="n">
        <v>800</v>
      </c>
      <c r="O1739" s="360" t="inlineStr">
        <is>
          <t>표점/만점</t>
        </is>
      </c>
      <c r="P1739" s="343" t="inlineStr">
        <is>
          <t>표점/만점</t>
        </is>
      </c>
      <c r="Q1739" s="342" t="inlineStr">
        <is>
          <t>2과목</t>
        </is>
      </c>
      <c r="R1739" s="344" t="n">
        <v>40</v>
      </c>
      <c r="S1739" s="345" t="n">
        <v>30</v>
      </c>
      <c r="T1739" s="362" t="n">
        <v>30</v>
      </c>
      <c r="U1739" s="361" t="n">
        <v>70.98999999999999</v>
      </c>
      <c r="V1739" s="346" t="n">
        <v>113.348661476486</v>
      </c>
      <c r="W1739" s="348" t="n">
        <v>115.0944272612988</v>
      </c>
      <c r="X1739" s="347" t="inlineStr">
        <is>
          <t>57.45/68.82</t>
        </is>
      </c>
      <c r="Y1739" s="357" t="inlineStr"/>
      <c r="Z1739" s="365" t="inlineStr">
        <is>
          <t>2등급</t>
        </is>
      </c>
      <c r="AA1739" s="350" t="n">
        <v>190</v>
      </c>
      <c r="AB1739" s="349" t="inlineStr">
        <is>
          <t>만점</t>
        </is>
      </c>
      <c r="AC1739" s="350" t="n">
        <v>10</v>
      </c>
      <c r="AD1739" s="349" t="inlineStr">
        <is>
          <t>만점</t>
        </is>
      </c>
      <c r="AE1739" s="364" t="n">
        <v>0</v>
      </c>
      <c r="AF1739" s="366" t="n">
        <v>0</v>
      </c>
      <c r="AG1739" s="363" t="n">
        <v>0</v>
      </c>
      <c r="AH1739" s="635" t="inlineStr"/>
      <c r="AL1739" s="487" t="inlineStr">
        <is>
          <t>전남대 국어국문학과</t>
        </is>
      </c>
      <c r="AM1739" s="477" t="inlineStr">
        <is>
          <t>통합</t>
        </is>
      </c>
      <c r="AN1739" s="637" t="n">
        <v>100</v>
      </c>
      <c r="AO1739" s="478" t="n">
        <v>-1570</v>
      </c>
      <c r="AP1739" s="463" t="n">
        <v>-669</v>
      </c>
      <c r="AQ1739" s="479" t="n">
        <v>-901</v>
      </c>
      <c r="AR1739" s="476" t="inlineStr">
        <is>
          <t>27.73 → 26.69</t>
        </is>
      </c>
      <c r="BA1739" s="313" t="inlineStr">
        <is>
          <t>자연954</t>
        </is>
      </c>
    </row>
    <row r="1740" ht="16.5" customHeight="1" s="671">
      <c r="B1740" s="367" t="inlineStr">
        <is>
          <t>27.73</t>
        </is>
      </c>
      <c r="C1740" s="351" t="inlineStr">
        <is>
          <t>60,174</t>
        </is>
      </c>
      <c r="D1740" s="727" t="n">
        <v>-1570</v>
      </c>
      <c r="E1740" s="352" t="inlineStr"/>
      <c r="F1740" s="341" t="n">
        <v>70.98999999999999</v>
      </c>
      <c r="G1740" s="355" t="inlineStr">
        <is>
          <t>343.08</t>
        </is>
      </c>
      <c r="H1740" s="356" t="inlineStr">
        <is>
          <t>348.39</t>
        </is>
      </c>
      <c r="I1740" s="354" t="inlineStr">
        <is>
          <t>강원대</t>
        </is>
      </c>
      <c r="J1740" s="340" t="inlineStr">
        <is>
          <t>가정교육과</t>
        </is>
      </c>
      <c r="K1740" s="339" t="inlineStr">
        <is>
          <t>통합</t>
        </is>
      </c>
      <c r="L1740" s="357" t="n">
        <v>4</v>
      </c>
      <c r="M1740" s="358" t="inlineStr">
        <is>
          <t xml:space="preserve">400.75 / </t>
        </is>
      </c>
      <c r="N1740" s="359" t="n">
        <v>500</v>
      </c>
      <c r="O1740" s="360" t="inlineStr">
        <is>
          <t>백분위</t>
        </is>
      </c>
      <c r="P1740" s="343" t="inlineStr">
        <is>
          <t>백분위</t>
        </is>
      </c>
      <c r="Q1740" s="342" t="inlineStr">
        <is>
          <t>2과목</t>
        </is>
      </c>
      <c r="R1740" s="344" t="n">
        <v>20</v>
      </c>
      <c r="S1740" s="345" t="n">
        <v>30</v>
      </c>
      <c r="T1740" s="362" t="n">
        <v>30</v>
      </c>
      <c r="U1740" s="361" t="n">
        <v>70.98999999999999</v>
      </c>
      <c r="V1740" s="346" t="n">
        <v>113.3461012311902</v>
      </c>
      <c r="W1740" s="348" t="n">
        <v>115.0930232558139</v>
      </c>
      <c r="X1740" s="347" t="n">
        <v>57.32</v>
      </c>
      <c r="Y1740" s="357" t="inlineStr"/>
      <c r="Z1740" s="365" t="inlineStr">
        <is>
          <t>3등급</t>
        </is>
      </c>
      <c r="AA1740" s="350" t="n">
        <v>94</v>
      </c>
      <c r="AB1740" s="349" t="inlineStr">
        <is>
          <t>만점</t>
        </is>
      </c>
      <c r="AC1740" s="350" t="n">
        <v>1.5</v>
      </c>
      <c r="AD1740" s="349" t="inlineStr">
        <is>
          <t>만점</t>
        </is>
      </c>
      <c r="AE1740" s="364" t="n">
        <v>0</v>
      </c>
      <c r="AF1740" s="366" t="n">
        <v>21.297</v>
      </c>
      <c r="AG1740" s="363" t="n">
        <v>0</v>
      </c>
      <c r="AH1740" s="635" t="inlineStr">
        <is>
          <t xml:space="preserve"> 미/기/과탐10%</t>
        </is>
      </c>
      <c r="AL1740" s="487" t="inlineStr">
        <is>
          <t>강원대 가정교육과</t>
        </is>
      </c>
      <c r="AM1740" s="477" t="inlineStr">
        <is>
          <t>통합</t>
        </is>
      </c>
      <c r="AN1740" s="637" t="n">
        <v>100</v>
      </c>
      <c r="AO1740" s="478" t="n">
        <v>-1570</v>
      </c>
      <c r="AP1740" s="463" t="n">
        <v>-671</v>
      </c>
      <c r="AQ1740" s="479" t="n">
        <v>-899</v>
      </c>
      <c r="AR1740" s="476" t="inlineStr">
        <is>
          <t>27.23 → 26.20</t>
        </is>
      </c>
      <c r="BA1740" s="313" t="inlineStr">
        <is>
          <t>자연955</t>
        </is>
      </c>
    </row>
    <row r="1741" ht="16.5" customHeight="1" s="671">
      <c r="B1741" s="367" t="inlineStr">
        <is>
          <t>28.28</t>
        </is>
      </c>
      <c r="C1741" s="351" t="inlineStr">
        <is>
          <t>61,368</t>
        </is>
      </c>
      <c r="D1741" s="727" t="n">
        <v>-1570</v>
      </c>
      <c r="E1741" s="352" t="inlineStr"/>
      <c r="F1741" s="341" t="n">
        <v>70.98</v>
      </c>
      <c r="G1741" s="355" t="inlineStr">
        <is>
          <t>342.51</t>
        </is>
      </c>
      <c r="H1741" s="356" t="inlineStr">
        <is>
          <t>347.71</t>
        </is>
      </c>
      <c r="I1741" s="354" t="inlineStr">
        <is>
          <t>충북대</t>
        </is>
      </c>
      <c r="J1741" s="340" t="inlineStr">
        <is>
          <t>고고미술사학과</t>
        </is>
      </c>
      <c r="K1741" s="339" t="inlineStr">
        <is>
          <t>통합</t>
        </is>
      </c>
      <c r="L1741" s="357" t="n">
        <v>7</v>
      </c>
      <c r="M1741" s="358" t="inlineStr">
        <is>
          <t xml:space="preserve">966.17 / </t>
        </is>
      </c>
      <c r="N1741" s="359" t="n">
        <v>200</v>
      </c>
      <c r="O1741" s="360" t="inlineStr">
        <is>
          <t>표점/만점</t>
        </is>
      </c>
      <c r="P1741" s="343" t="inlineStr">
        <is>
          <t>표점/만점</t>
        </is>
      </c>
      <c r="Q1741" s="342" t="inlineStr">
        <is>
          <t>2과목</t>
        </is>
      </c>
      <c r="R1741" s="344" t="n">
        <v>30</v>
      </c>
      <c r="S1741" s="345" t="n">
        <v>20</v>
      </c>
      <c r="T1741" s="362" t="n">
        <v>30</v>
      </c>
      <c r="U1741" s="361" t="n">
        <v>70.98</v>
      </c>
      <c r="V1741" s="346" t="n">
        <v>113.3426629965842</v>
      </c>
      <c r="W1741" s="348" t="n">
        <v>115.0911377723204</v>
      </c>
      <c r="X1741" s="347" t="inlineStr">
        <is>
          <t>57.45/68.82</t>
        </is>
      </c>
      <c r="Y1741" s="357" t="inlineStr"/>
      <c r="Z1741" s="365" t="inlineStr">
        <is>
          <t>3등급</t>
        </is>
      </c>
      <c r="AA1741" s="350" t="n">
        <v>36</v>
      </c>
      <c r="AB1741" s="349" t="inlineStr">
        <is>
          <t>만점</t>
        </is>
      </c>
      <c r="AC1741" s="350" t="n">
        <v>0</v>
      </c>
      <c r="AD1741" s="349" t="inlineStr">
        <is>
          <t>만점</t>
        </is>
      </c>
      <c r="AE1741" s="364" t="n">
        <v>0</v>
      </c>
      <c r="AF1741" s="366" t="n">
        <v>0</v>
      </c>
      <c r="AG1741" s="363" t="n">
        <v>0</v>
      </c>
      <c r="AH1741" s="635" t="inlineStr"/>
      <c r="AL1741" s="487" t="inlineStr">
        <is>
          <t>충북대 고고미술사학과</t>
        </is>
      </c>
      <c r="AM1741" s="477" t="inlineStr">
        <is>
          <t>통합</t>
        </is>
      </c>
      <c r="AN1741" s="637" t="n">
        <v>100</v>
      </c>
      <c r="AO1741" s="478" t="n">
        <v>-1570</v>
      </c>
      <c r="AP1741" s="463" t="n">
        <v>-669</v>
      </c>
      <c r="AQ1741" s="479" t="n">
        <v>-901</v>
      </c>
      <c r="AR1741" s="476" t="inlineStr">
        <is>
          <t>27.75 → 26.71</t>
        </is>
      </c>
      <c r="BA1741" s="313" t="inlineStr">
        <is>
          <t>통합인문773</t>
        </is>
      </c>
    </row>
    <row r="1742" ht="16.5" customHeight="1" s="671">
      <c r="B1742" s="367" t="inlineStr">
        <is>
          <t>27.79</t>
        </is>
      </c>
      <c r="C1742" s="351" t="inlineStr">
        <is>
          <t>60,304</t>
        </is>
      </c>
      <c r="D1742" s="727" t="n">
        <v>-1570</v>
      </c>
      <c r="E1742" s="352" t="inlineStr"/>
      <c r="F1742" s="341" t="n">
        <v>70.95</v>
      </c>
      <c r="G1742" s="355" t="inlineStr">
        <is>
          <t>343.03</t>
        </is>
      </c>
      <c r="H1742" s="356" t="inlineStr">
        <is>
          <t>347.62</t>
        </is>
      </c>
      <c r="I1742" s="354" t="inlineStr">
        <is>
          <t>경상국립대</t>
        </is>
      </c>
      <c r="J1742" s="340" t="inlineStr">
        <is>
          <t>수학교육과</t>
        </is>
      </c>
      <c r="K1742" s="339" t="inlineStr">
        <is>
          <t>자연</t>
        </is>
      </c>
      <c r="L1742" s="357" t="n">
        <v>10</v>
      </c>
      <c r="M1742" s="358" t="inlineStr">
        <is>
          <t xml:space="preserve">847.87 / </t>
        </is>
      </c>
      <c r="N1742" s="359" t="n">
        <v>1000</v>
      </c>
      <c r="O1742" s="360" t="inlineStr">
        <is>
          <t>표점/만점</t>
        </is>
      </c>
      <c r="P1742" s="343" t="inlineStr">
        <is>
          <t>표점/만점</t>
        </is>
      </c>
      <c r="Q1742" s="342" t="inlineStr">
        <is>
          <t>2과목</t>
        </is>
      </c>
      <c r="R1742" s="344" t="n">
        <v>25</v>
      </c>
      <c r="S1742" s="345" t="n">
        <v>30</v>
      </c>
      <c r="T1742" s="362" t="n">
        <v>25</v>
      </c>
      <c r="U1742" s="361" t="n">
        <v>70.95</v>
      </c>
      <c r="V1742" s="346" t="n">
        <v>113.3218545155323</v>
      </c>
      <c r="W1742" s="348" t="n">
        <v>115.079726669808</v>
      </c>
      <c r="X1742" s="347" t="inlineStr">
        <is>
          <t>57.56/67.91</t>
        </is>
      </c>
      <c r="Y1742" s="357" t="inlineStr"/>
      <c r="Z1742" s="365" t="inlineStr">
        <is>
          <t>3등급</t>
        </is>
      </c>
      <c r="AA1742" s="350" t="n">
        <v>192</v>
      </c>
      <c r="AB1742" s="349" t="inlineStr">
        <is>
          <t>만점</t>
        </is>
      </c>
      <c r="AC1742" s="350" t="n">
        <v>0</v>
      </c>
      <c r="AD1742" s="349" t="inlineStr">
        <is>
          <t>만점</t>
        </is>
      </c>
      <c r="AE1742" s="364" t="n">
        <v>0</v>
      </c>
      <c r="AF1742" s="366" t="n">
        <v>0</v>
      </c>
      <c r="AG1742" s="363" t="n">
        <v>0</v>
      </c>
      <c r="AH1742" s="635" t="inlineStr"/>
      <c r="AL1742" s="487" t="inlineStr">
        <is>
          <t>경상국립대 수학교육과</t>
        </is>
      </c>
      <c r="AM1742" s="477" t="inlineStr">
        <is>
          <t>자연</t>
        </is>
      </c>
      <c r="AN1742" s="637" t="n">
        <v>100</v>
      </c>
      <c r="AO1742" s="478" t="n">
        <v>-1570</v>
      </c>
      <c r="AP1742" s="463" t="n">
        <v>-1570</v>
      </c>
      <c r="AQ1742" s="479" t="n">
        <v>0</v>
      </c>
      <c r="AR1742" s="476" t="inlineStr">
        <is>
          <t>27.79 → 26.34</t>
        </is>
      </c>
      <c r="BA1742" s="313" t="inlineStr">
        <is>
          <t>자연956</t>
        </is>
      </c>
    </row>
    <row r="1743" ht="16.5" customHeight="1" s="671">
      <c r="B1743" s="367" t="inlineStr">
        <is>
          <t>27.81</t>
        </is>
      </c>
      <c r="C1743" s="351" t="inlineStr">
        <is>
          <t>60,348</t>
        </is>
      </c>
      <c r="D1743" s="727" t="n">
        <v>-1570</v>
      </c>
      <c r="E1743" s="352" t="inlineStr">
        <is>
          <t>342.57</t>
        </is>
      </c>
      <c r="F1743" s="341" t="n">
        <v>70.94</v>
      </c>
      <c r="G1743" s="355" t="inlineStr">
        <is>
          <t>343.01</t>
        </is>
      </c>
      <c r="H1743" s="356" t="inlineStr">
        <is>
          <t>347.59</t>
        </is>
      </c>
      <c r="I1743" s="354" t="inlineStr">
        <is>
          <t>강원대</t>
        </is>
      </c>
      <c r="J1743" s="340" t="inlineStr">
        <is>
          <t>자유전공학부(자연계열)</t>
        </is>
      </c>
      <c r="K1743" s="339" t="inlineStr">
        <is>
          <t>자연</t>
        </is>
      </c>
      <c r="L1743" s="357" t="n">
        <v>7</v>
      </c>
      <c r="M1743" s="358" t="inlineStr">
        <is>
          <t xml:space="preserve">389.9 / </t>
        </is>
      </c>
      <c r="N1743" s="359" t="n">
        <v>500</v>
      </c>
      <c r="O1743" s="360" t="inlineStr">
        <is>
          <t>백분위</t>
        </is>
      </c>
      <c r="P1743" s="343" t="inlineStr">
        <is>
          <t>백분위</t>
        </is>
      </c>
      <c r="Q1743" s="342" t="inlineStr">
        <is>
          <t>2과목</t>
        </is>
      </c>
      <c r="R1743" s="344" t="n">
        <v>20</v>
      </c>
      <c r="S1743" s="345" t="n">
        <v>30</v>
      </c>
      <c r="T1743" s="362" t="n">
        <v>30</v>
      </c>
      <c r="U1743" s="361" t="n">
        <v>70.94</v>
      </c>
      <c r="V1743" s="346" t="n">
        <v>113.3175053153792</v>
      </c>
      <c r="W1743" s="348" t="n">
        <v>115.0773416245628</v>
      </c>
      <c r="X1743" s="347" t="n">
        <v>57.31</v>
      </c>
      <c r="Y1743" s="357" t="inlineStr"/>
      <c r="Z1743" s="365" t="inlineStr">
        <is>
          <t>3등급</t>
        </is>
      </c>
      <c r="AA1743" s="350" t="n">
        <v>94</v>
      </c>
      <c r="AB1743" s="349" t="inlineStr">
        <is>
          <t>만점</t>
        </is>
      </c>
      <c r="AC1743" s="350" t="n">
        <v>1.5</v>
      </c>
      <c r="AD1743" s="349" t="inlineStr">
        <is>
          <t>만점</t>
        </is>
      </c>
      <c r="AE1743" s="364" t="n">
        <v>0</v>
      </c>
      <c r="AF1743" s="366" t="n">
        <v>10.641</v>
      </c>
      <c r="AG1743" s="363" t="n">
        <v>0</v>
      </c>
      <c r="AH1743" s="635" t="inlineStr">
        <is>
          <t xml:space="preserve"> 미/기10%</t>
        </is>
      </c>
      <c r="AL1743" s="487" t="inlineStr">
        <is>
          <t>강원대 자유전공학부(자연계열)</t>
        </is>
      </c>
      <c r="AM1743" s="477" t="inlineStr">
        <is>
          <t>자연</t>
        </is>
      </c>
      <c r="AN1743" s="637" t="n">
        <v>100</v>
      </c>
      <c r="AO1743" s="478" t="n">
        <v>-1570</v>
      </c>
      <c r="AP1743" s="463" t="n">
        <v>-1570</v>
      </c>
      <c r="AQ1743" s="479" t="n">
        <v>0</v>
      </c>
      <c r="AR1743" s="476" t="inlineStr">
        <is>
          <t>27.81 → 26.36</t>
        </is>
      </c>
      <c r="BA1743" s="313" t="inlineStr">
        <is>
          <t>자연957</t>
        </is>
      </c>
    </row>
    <row r="1744" ht="16.5" customHeight="1" s="671">
      <c r="B1744" s="367" t="inlineStr">
        <is>
          <t>27.82</t>
        </is>
      </c>
      <c r="C1744" s="351" t="inlineStr">
        <is>
          <t>60,369</t>
        </is>
      </c>
      <c r="D1744" s="727" t="n">
        <v>-1570</v>
      </c>
      <c r="E1744" s="352" t="inlineStr"/>
      <c r="F1744" s="341" t="n">
        <v>70.93000000000001</v>
      </c>
      <c r="G1744" s="355" t="inlineStr">
        <is>
          <t>343.00</t>
        </is>
      </c>
      <c r="H1744" s="356" t="inlineStr">
        <is>
          <t>347.57</t>
        </is>
      </c>
      <c r="I1744" s="354" t="inlineStr">
        <is>
          <t>충북대</t>
        </is>
      </c>
      <c r="J1744" s="340" t="inlineStr">
        <is>
          <t>화학과</t>
        </is>
      </c>
      <c r="K1744" s="339" t="inlineStr">
        <is>
          <t>자연</t>
        </is>
      </c>
      <c r="L1744" s="357" t="n">
        <v>12</v>
      </c>
      <c r="M1744" s="358" t="inlineStr">
        <is>
          <t xml:space="preserve">967.23 / </t>
        </is>
      </c>
      <c r="N1744" s="359" t="n">
        <v>200</v>
      </c>
      <c r="O1744" s="360" t="inlineStr">
        <is>
          <t>표점/만점</t>
        </is>
      </c>
      <c r="P1744" s="343" t="inlineStr">
        <is>
          <t>표점/만점</t>
        </is>
      </c>
      <c r="Q1744" s="342" t="inlineStr">
        <is>
          <t>2과목</t>
        </is>
      </c>
      <c r="R1744" s="344" t="n">
        <v>20</v>
      </c>
      <c r="S1744" s="345" t="n">
        <v>30</v>
      </c>
      <c r="T1744" s="362" t="n">
        <v>30</v>
      </c>
      <c r="U1744" s="361" t="n">
        <v>70.93000000000001</v>
      </c>
      <c r="V1744" s="346" t="n">
        <v>113.3107619244833</v>
      </c>
      <c r="W1744" s="348" t="n">
        <v>115.0736436360069</v>
      </c>
      <c r="X1744" s="347" t="inlineStr">
        <is>
          <t>57.56/67.91</t>
        </is>
      </c>
      <c r="Y1744" s="357" t="inlineStr"/>
      <c r="Z1744" s="365" t="inlineStr">
        <is>
          <t>3등급</t>
        </is>
      </c>
      <c r="AA1744" s="350" t="n">
        <v>36</v>
      </c>
      <c r="AB1744" s="349" t="inlineStr">
        <is>
          <t>만점</t>
        </is>
      </c>
      <c r="AC1744" s="350" t="n">
        <v>0</v>
      </c>
      <c r="AD1744" s="349" t="inlineStr">
        <is>
          <t>만점</t>
        </is>
      </c>
      <c r="AE1744" s="364" t="n">
        <v>0</v>
      </c>
      <c r="AF1744" s="366" t="n">
        <v>0</v>
      </c>
      <c r="AG1744" s="363" t="n">
        <v>0</v>
      </c>
      <c r="AH1744" s="635" t="inlineStr"/>
      <c r="AL1744" s="487" t="inlineStr">
        <is>
          <t>충북대 화학과</t>
        </is>
      </c>
      <c r="AM1744" s="477" t="inlineStr">
        <is>
          <t>자연</t>
        </is>
      </c>
      <c r="AN1744" s="637" t="n">
        <v>100</v>
      </c>
      <c r="AO1744" s="478" t="n">
        <v>-1570</v>
      </c>
      <c r="AP1744" s="463" t="n">
        <v>-1570</v>
      </c>
      <c r="AQ1744" s="479" t="n">
        <v>0</v>
      </c>
      <c r="AR1744" s="476" t="inlineStr">
        <is>
          <t>27.82 → 26.37</t>
        </is>
      </c>
      <c r="BA1744" s="313" t="inlineStr">
        <is>
          <t>자연958</t>
        </is>
      </c>
    </row>
    <row r="1745" ht="16.5" customHeight="1" s="671">
      <c r="B1745" s="367" t="inlineStr">
        <is>
          <t>27.83</t>
        </is>
      </c>
      <c r="C1745" s="351" t="inlineStr">
        <is>
          <t>60,391</t>
        </is>
      </c>
      <c r="D1745" s="727" t="n">
        <v>-1570</v>
      </c>
      <c r="E1745" s="352" t="inlineStr"/>
      <c r="F1745" s="341" t="n">
        <v>70.92</v>
      </c>
      <c r="G1745" s="355" t="inlineStr">
        <is>
          <t>342.99</t>
        </is>
      </c>
      <c r="H1745" s="356" t="inlineStr">
        <is>
          <t>347.56</t>
        </is>
      </c>
      <c r="I1745" s="354" t="inlineStr">
        <is>
          <t>충남대</t>
        </is>
      </c>
      <c r="J1745" s="340" t="inlineStr">
        <is>
          <t>정보통신융합학부</t>
        </is>
      </c>
      <c r="K1745" s="339" t="inlineStr">
        <is>
          <t>자연</t>
        </is>
      </c>
      <c r="L1745" s="357" t="n">
        <v>20</v>
      </c>
      <c r="M1745" s="358" t="inlineStr">
        <is>
          <t xml:space="preserve">169.74 / </t>
        </is>
      </c>
      <c r="N1745" s="359" t="n">
        <v>300</v>
      </c>
      <c r="O1745" s="360" t="inlineStr">
        <is>
          <t>표점</t>
        </is>
      </c>
      <c r="P1745" s="343" t="inlineStr">
        <is>
          <t>표점</t>
        </is>
      </c>
      <c r="Q1745" s="342" t="inlineStr">
        <is>
          <t>2과목</t>
        </is>
      </c>
      <c r="R1745" s="344" t="n">
        <v>25</v>
      </c>
      <c r="S1745" s="345" t="n">
        <v>45</v>
      </c>
      <c r="T1745" s="362" t="n">
        <v>30</v>
      </c>
      <c r="U1745" s="361" t="n">
        <v>70.92</v>
      </c>
      <c r="V1745" s="346" t="n">
        <v>113.3085820826249</v>
      </c>
      <c r="W1745" s="348" t="n">
        <v>115.0724482388588</v>
      </c>
      <c r="X1745" s="347" t="n">
        <v>57.3</v>
      </c>
      <c r="Y1745" s="357" t="inlineStr"/>
      <c r="Z1745" s="365" t="inlineStr">
        <is>
          <t>2등급</t>
        </is>
      </c>
      <c r="AA1745" s="350" t="n">
        <v>-2</v>
      </c>
      <c r="AB1745" s="349" t="inlineStr">
        <is>
          <t>만점</t>
        </is>
      </c>
      <c r="AC1745" s="350" t="n">
        <v>0</v>
      </c>
      <c r="AD1745" s="349" t="inlineStr">
        <is>
          <t>만점</t>
        </is>
      </c>
      <c r="AE1745" s="364" t="n">
        <v>0</v>
      </c>
      <c r="AF1745" s="366" t="n">
        <v>0</v>
      </c>
      <c r="AG1745" s="363" t="n">
        <v>0</v>
      </c>
      <c r="AH1745" s="635" t="inlineStr"/>
      <c r="AL1745" s="487" t="inlineStr">
        <is>
          <t>충남대 정보통신융합학부</t>
        </is>
      </c>
      <c r="AM1745" s="477" t="inlineStr">
        <is>
          <t>자연</t>
        </is>
      </c>
      <c r="AN1745" s="637" t="n">
        <v>100</v>
      </c>
      <c r="AO1745" s="478" t="n">
        <v>-1570</v>
      </c>
      <c r="AP1745" s="463" t="n">
        <v>-1570</v>
      </c>
      <c r="AQ1745" s="479" t="n">
        <v>0</v>
      </c>
      <c r="AR1745" s="476" t="inlineStr">
        <is>
          <t>27.83 → 26.38</t>
        </is>
      </c>
      <c r="BA1745" s="313" t="inlineStr">
        <is>
          <t>자연959</t>
        </is>
      </c>
    </row>
    <row r="1746" ht="16.5" customHeight="1" s="671">
      <c r="B1746" s="367" t="inlineStr">
        <is>
          <t>27.86</t>
        </is>
      </c>
      <c r="C1746" s="351" t="inlineStr">
        <is>
          <t>60,456</t>
        </is>
      </c>
      <c r="D1746" s="727" t="n">
        <v>-1570</v>
      </c>
      <c r="E1746" s="352" t="inlineStr">
        <is>
          <t>342.55</t>
        </is>
      </c>
      <c r="F1746" s="341" t="n">
        <v>70.90000000000001</v>
      </c>
      <c r="G1746" s="355" t="inlineStr">
        <is>
          <t>342.96</t>
        </is>
      </c>
      <c r="H1746" s="356" t="inlineStr">
        <is>
          <t>347.52</t>
        </is>
      </c>
      <c r="I1746" s="354" t="inlineStr">
        <is>
          <t>제주대</t>
        </is>
      </c>
      <c r="J1746" s="340" t="inlineStr">
        <is>
          <t>간호학과</t>
        </is>
      </c>
      <c r="K1746" s="339" t="inlineStr">
        <is>
          <t>자연</t>
        </is>
      </c>
      <c r="L1746" s="357" t="n">
        <v>26</v>
      </c>
      <c r="M1746" s="358" t="inlineStr">
        <is>
          <t xml:space="preserve">799.7 / </t>
        </is>
      </c>
      <c r="N1746" s="359" t="n">
        <v>1000</v>
      </c>
      <c r="O1746" s="360" t="inlineStr">
        <is>
          <t>백분위</t>
        </is>
      </c>
      <c r="P1746" s="343" t="inlineStr">
        <is>
          <t>백분위</t>
        </is>
      </c>
      <c r="Q1746" s="342" t="inlineStr">
        <is>
          <t>2과목</t>
        </is>
      </c>
      <c r="R1746" s="344" t="n">
        <v>20</v>
      </c>
      <c r="S1746" s="345" t="n">
        <v>30</v>
      </c>
      <c r="T1746" s="362" t="n">
        <v>30</v>
      </c>
      <c r="U1746" s="361" t="n">
        <v>70.90000000000001</v>
      </c>
      <c r="V1746" s="346" t="n">
        <v>113.2913816689467</v>
      </c>
      <c r="W1746" s="348" t="n">
        <v>115.0630157539385</v>
      </c>
      <c r="X1746" s="347" t="n">
        <v>57.3</v>
      </c>
      <c r="Y1746" s="357" t="inlineStr"/>
      <c r="Z1746" s="365" t="inlineStr">
        <is>
          <t>3등급</t>
        </is>
      </c>
      <c r="AA1746" s="350" t="n">
        <v>180</v>
      </c>
      <c r="AB1746" s="349" t="inlineStr">
        <is>
          <t>만점</t>
        </is>
      </c>
      <c r="AC1746" s="350" t="n">
        <v>10</v>
      </c>
      <c r="AD1746" s="349" t="inlineStr">
        <is>
          <t>만점</t>
        </is>
      </c>
      <c r="AE1746" s="364" t="n">
        <v>0</v>
      </c>
      <c r="AF1746" s="366" t="n">
        <v>42.54</v>
      </c>
      <c r="AG1746" s="363" t="n">
        <v>0</v>
      </c>
      <c r="AH1746" s="635" t="inlineStr">
        <is>
          <t xml:space="preserve"> 미/기/과탐(Ⅰ,Ⅱ)/ 과탐(Ⅱ,Ⅱ) 10%가산</t>
        </is>
      </c>
      <c r="AL1746" s="487" t="inlineStr">
        <is>
          <t>제주대 간호학과</t>
        </is>
      </c>
      <c r="AM1746" s="477" t="inlineStr">
        <is>
          <t>자연</t>
        </is>
      </c>
      <c r="AN1746" s="637" t="n">
        <v>100</v>
      </c>
      <c r="AO1746" s="478" t="n">
        <v>-1570</v>
      </c>
      <c r="AP1746" s="463" t="n">
        <v>-1570</v>
      </c>
      <c r="AQ1746" s="479" t="n">
        <v>0</v>
      </c>
      <c r="AR1746" s="476" t="inlineStr">
        <is>
          <t>27.86 → 26.41</t>
        </is>
      </c>
      <c r="BA1746" s="313" t="inlineStr">
        <is>
          <t>통합인문774</t>
        </is>
      </c>
    </row>
    <row r="1747" ht="16.5" customHeight="1" s="671">
      <c r="B1747" s="367" t="inlineStr">
        <is>
          <t>28.04</t>
        </is>
      </c>
      <c r="C1747" s="351" t="inlineStr">
        <is>
          <t>60,847</t>
        </is>
      </c>
      <c r="D1747" s="727" t="n">
        <v>-1570</v>
      </c>
      <c r="E1747" s="352" t="inlineStr">
        <is>
          <t>342.50</t>
        </is>
      </c>
      <c r="F1747" s="341" t="n">
        <v>70.77</v>
      </c>
      <c r="G1747" s="355" t="inlineStr">
        <is>
          <t>342.78</t>
        </is>
      </c>
      <c r="H1747" s="356" t="inlineStr">
        <is>
          <t>347.27</t>
        </is>
      </c>
      <c r="I1747" s="354" t="inlineStr">
        <is>
          <t>충북대</t>
        </is>
      </c>
      <c r="J1747" s="340" t="inlineStr">
        <is>
          <t>식물의학과</t>
        </is>
      </c>
      <c r="K1747" s="339" t="inlineStr">
        <is>
          <t>자연</t>
        </is>
      </c>
      <c r="L1747" s="357" t="n">
        <v>7</v>
      </c>
      <c r="M1747" s="358" t="inlineStr">
        <is>
          <t xml:space="preserve">967.15 / </t>
        </is>
      </c>
      <c r="N1747" s="359" t="n">
        <v>200</v>
      </c>
      <c r="O1747" s="360" t="inlineStr">
        <is>
          <t>표점/만점</t>
        </is>
      </c>
      <c r="P1747" s="343" t="inlineStr">
        <is>
          <t>표점/만점</t>
        </is>
      </c>
      <c r="Q1747" s="342" t="inlineStr">
        <is>
          <t>2과목</t>
        </is>
      </c>
      <c r="R1747" s="344" t="n">
        <v>20</v>
      </c>
      <c r="S1747" s="345" t="n">
        <v>30</v>
      </c>
      <c r="T1747" s="362" t="n">
        <v>30</v>
      </c>
      <c r="U1747" s="361" t="n">
        <v>70.77</v>
      </c>
      <c r="V1747" s="346" t="n">
        <v>113.2175529470376</v>
      </c>
      <c r="W1747" s="348" t="n">
        <v>115.0225290354722</v>
      </c>
      <c r="X1747" s="347" t="inlineStr">
        <is>
          <t>57.54/67.91</t>
        </is>
      </c>
      <c r="Y1747" s="357" t="inlineStr"/>
      <c r="Z1747" s="365" t="inlineStr">
        <is>
          <t>3등급</t>
        </is>
      </c>
      <c r="AA1747" s="350" t="n">
        <v>36</v>
      </c>
      <c r="AB1747" s="349" t="inlineStr">
        <is>
          <t>만점</t>
        </is>
      </c>
      <c r="AC1747" s="350" t="n">
        <v>0</v>
      </c>
      <c r="AD1747" s="349" t="inlineStr">
        <is>
          <t>만점</t>
        </is>
      </c>
      <c r="AE1747" s="364" t="n">
        <v>0</v>
      </c>
      <c r="AF1747" s="366" t="n">
        <v>0</v>
      </c>
      <c r="AG1747" s="363" t="n">
        <v>0</v>
      </c>
      <c r="AH1747" s="635" t="inlineStr"/>
      <c r="AL1747" s="487" t="inlineStr">
        <is>
          <t>충북대 식물의학과</t>
        </is>
      </c>
      <c r="AM1747" s="477" t="inlineStr">
        <is>
          <t>자연</t>
        </is>
      </c>
      <c r="AN1747" s="637" t="n">
        <v>100</v>
      </c>
      <c r="AO1747" s="478" t="n">
        <v>-1570</v>
      </c>
      <c r="AP1747" s="463" t="n">
        <v>-1570</v>
      </c>
      <c r="AQ1747" s="479" t="n">
        <v>0</v>
      </c>
      <c r="AR1747" s="476" t="inlineStr">
        <is>
          <t>28.04 → 26.59</t>
        </is>
      </c>
      <c r="BA1747" s="313" t="inlineStr">
        <is>
          <t>통합인문775</t>
        </is>
      </c>
    </row>
    <row r="1748" ht="16.5" customHeight="1" s="671">
      <c r="B1748" s="367" t="inlineStr">
        <is>
          <t>28.04</t>
        </is>
      </c>
      <c r="C1748" s="351" t="inlineStr">
        <is>
          <t>60,847</t>
        </is>
      </c>
      <c r="D1748" s="727" t="n">
        <v>-1570</v>
      </c>
      <c r="E1748" s="352" t="inlineStr"/>
      <c r="F1748" s="341" t="n">
        <v>70.77</v>
      </c>
      <c r="G1748" s="355" t="inlineStr">
        <is>
          <t>342.78</t>
        </is>
      </c>
      <c r="H1748" s="356" t="inlineStr">
        <is>
          <t>347.27</t>
        </is>
      </c>
      <c r="I1748" s="354" t="inlineStr">
        <is>
          <t>충북대</t>
        </is>
      </c>
      <c r="J1748" s="340" t="inlineStr">
        <is>
          <t>공업화학과</t>
        </is>
      </c>
      <c r="K1748" s="339" t="inlineStr">
        <is>
          <t>자연</t>
        </is>
      </c>
      <c r="L1748" s="357" t="n">
        <v>8</v>
      </c>
      <c r="M1748" s="358" t="inlineStr">
        <is>
          <t xml:space="preserve">967.15 / </t>
        </is>
      </c>
      <c r="N1748" s="359" t="n">
        <v>200</v>
      </c>
      <c r="O1748" s="360" t="inlineStr">
        <is>
          <t>표점/만점</t>
        </is>
      </c>
      <c r="P1748" s="343" t="inlineStr">
        <is>
          <t>표점/만점</t>
        </is>
      </c>
      <c r="Q1748" s="342" t="inlineStr">
        <is>
          <t>2과목</t>
        </is>
      </c>
      <c r="R1748" s="344" t="n">
        <v>20</v>
      </c>
      <c r="S1748" s="345" t="n">
        <v>30</v>
      </c>
      <c r="T1748" s="362" t="n">
        <v>30</v>
      </c>
      <c r="U1748" s="361" t="n">
        <v>70.77</v>
      </c>
      <c r="V1748" s="346" t="n">
        <v>113.2175529470376</v>
      </c>
      <c r="W1748" s="348" t="n">
        <v>115.0225290354722</v>
      </c>
      <c r="X1748" s="347" t="inlineStr">
        <is>
          <t>57.54/67.91</t>
        </is>
      </c>
      <c r="Y1748" s="357" t="inlineStr"/>
      <c r="Z1748" s="365" t="inlineStr">
        <is>
          <t>3등급</t>
        </is>
      </c>
      <c r="AA1748" s="350" t="n">
        <v>36</v>
      </c>
      <c r="AB1748" s="349" t="inlineStr">
        <is>
          <t>만점</t>
        </is>
      </c>
      <c r="AC1748" s="350" t="n">
        <v>0</v>
      </c>
      <c r="AD1748" s="349" t="inlineStr">
        <is>
          <t>만점</t>
        </is>
      </c>
      <c r="AE1748" s="364" t="n">
        <v>0</v>
      </c>
      <c r="AF1748" s="366" t="n">
        <v>0</v>
      </c>
      <c r="AG1748" s="363" t="n">
        <v>0</v>
      </c>
      <c r="AH1748" s="635" t="inlineStr"/>
      <c r="AL1748" s="487" t="inlineStr">
        <is>
          <t>충북대 공업화학과</t>
        </is>
      </c>
      <c r="AM1748" s="477" t="inlineStr">
        <is>
          <t>자연</t>
        </is>
      </c>
      <c r="AN1748" s="637" t="n">
        <v>100</v>
      </c>
      <c r="AO1748" s="478" t="n">
        <v>-1570</v>
      </c>
      <c r="AP1748" s="463" t="n">
        <v>-1570</v>
      </c>
      <c r="AQ1748" s="479" t="n">
        <v>0</v>
      </c>
      <c r="AR1748" s="476" t="inlineStr">
        <is>
          <t>28.04 → 26.59</t>
        </is>
      </c>
      <c r="BA1748" s="313" t="inlineStr">
        <is>
          <t>통합인문776</t>
        </is>
      </c>
    </row>
    <row r="1749" ht="16.5" customHeight="1" s="671">
      <c r="B1749" s="367" t="inlineStr">
        <is>
          <t>28.05</t>
        </is>
      </c>
      <c r="C1749" s="351" t="inlineStr">
        <is>
          <t>60,869</t>
        </is>
      </c>
      <c r="D1749" s="727" t="n">
        <v>-1570</v>
      </c>
      <c r="E1749" s="352" t="inlineStr"/>
      <c r="F1749" s="341" t="n">
        <v>70.75</v>
      </c>
      <c r="G1749" s="355" t="inlineStr">
        <is>
          <t>342.76</t>
        </is>
      </c>
      <c r="H1749" s="356" t="inlineStr">
        <is>
          <t>347.25</t>
        </is>
      </c>
      <c r="I1749" s="354" t="inlineStr">
        <is>
          <t>충남대</t>
        </is>
      </c>
      <c r="J1749" s="340" t="inlineStr">
        <is>
          <t>지질환경과학과</t>
        </is>
      </c>
      <c r="K1749" s="339" t="inlineStr">
        <is>
          <t>자연</t>
        </is>
      </c>
      <c r="L1749" s="357" t="n">
        <v>9</v>
      </c>
      <c r="M1749" s="358" t="inlineStr">
        <is>
          <t xml:space="preserve">169.63 / </t>
        </is>
      </c>
      <c r="N1749" s="359" t="n">
        <v>300</v>
      </c>
      <c r="O1749" s="360" t="inlineStr">
        <is>
          <t>표점</t>
        </is>
      </c>
      <c r="P1749" s="343" t="inlineStr">
        <is>
          <t>표점</t>
        </is>
      </c>
      <c r="Q1749" s="342" t="inlineStr">
        <is>
          <t>2과목</t>
        </is>
      </c>
      <c r="R1749" s="344" t="n">
        <v>25</v>
      </c>
      <c r="S1749" s="345" t="n">
        <v>45</v>
      </c>
      <c r="T1749" s="362" t="n">
        <v>30</v>
      </c>
      <c r="U1749" s="361" t="n">
        <v>70.75</v>
      </c>
      <c r="V1749" s="346" t="n">
        <v>113.208227176181</v>
      </c>
      <c r="W1749" s="348" t="n">
        <v>115.017414903067</v>
      </c>
      <c r="X1749" s="347" t="n">
        <v>57.27</v>
      </c>
      <c r="Y1749" s="357" t="inlineStr"/>
      <c r="Z1749" s="365" t="inlineStr">
        <is>
          <t>2등급</t>
        </is>
      </c>
      <c r="AA1749" s="350" t="n">
        <v>-2</v>
      </c>
      <c r="AB1749" s="349" t="inlineStr">
        <is>
          <t>만점</t>
        </is>
      </c>
      <c r="AC1749" s="350" t="n">
        <v>0</v>
      </c>
      <c r="AD1749" s="349" t="inlineStr">
        <is>
          <t>만점</t>
        </is>
      </c>
      <c r="AE1749" s="364" t="n">
        <v>0</v>
      </c>
      <c r="AF1749" s="366" t="n">
        <v>0</v>
      </c>
      <c r="AG1749" s="363" t="n">
        <v>0</v>
      </c>
      <c r="AH1749" s="635" t="inlineStr"/>
      <c r="AL1749" s="487" t="inlineStr">
        <is>
          <t>충남대 지질환경과학과</t>
        </is>
      </c>
      <c r="AM1749" s="477" t="inlineStr">
        <is>
          <t>자연</t>
        </is>
      </c>
      <c r="AN1749" s="637" t="n">
        <v>100</v>
      </c>
      <c r="AO1749" s="478" t="n">
        <v>-1570</v>
      </c>
      <c r="AP1749" s="463" t="n">
        <v>-1570</v>
      </c>
      <c r="AQ1749" s="479" t="n">
        <v>0</v>
      </c>
      <c r="AR1749" s="476" t="inlineStr">
        <is>
          <t>28.06 → 26.61</t>
        </is>
      </c>
      <c r="BA1749" s="313" t="inlineStr">
        <is>
          <t>통합인문777</t>
        </is>
      </c>
    </row>
    <row r="1750" ht="16.5" customHeight="1" s="671">
      <c r="B1750" s="367" t="inlineStr">
        <is>
          <t>28.07</t>
        </is>
      </c>
      <c r="C1750" s="351" t="inlineStr">
        <is>
          <t>60,912</t>
        </is>
      </c>
      <c r="D1750" s="727" t="n">
        <v>-1570</v>
      </c>
      <c r="E1750" s="352" t="inlineStr"/>
      <c r="F1750" s="341" t="n">
        <v>70.73999999999999</v>
      </c>
      <c r="G1750" s="355" t="inlineStr">
        <is>
          <t>342.15</t>
        </is>
      </c>
      <c r="H1750" s="356" t="inlineStr">
        <is>
          <t>347.28</t>
        </is>
      </c>
      <c r="I1750" s="354" t="inlineStr">
        <is>
          <t>강원대</t>
        </is>
      </c>
      <c r="J1750" s="340" t="inlineStr">
        <is>
          <t>경영·회계학부</t>
        </is>
      </c>
      <c r="K1750" s="339" t="inlineStr">
        <is>
          <t>통합</t>
        </is>
      </c>
      <c r="L1750" s="357" t="n">
        <v>55</v>
      </c>
      <c r="M1750" s="358" t="inlineStr">
        <is>
          <t xml:space="preserve">400.7 / </t>
        </is>
      </c>
      <c r="N1750" s="359" t="n">
        <v>500</v>
      </c>
      <c r="O1750" s="360" t="inlineStr">
        <is>
          <t>백분위</t>
        </is>
      </c>
      <c r="P1750" s="343" t="inlineStr">
        <is>
          <t>백분위</t>
        </is>
      </c>
      <c r="Q1750" s="342" t="inlineStr">
        <is>
          <t>2과목</t>
        </is>
      </c>
      <c r="R1750" s="344" t="n">
        <v>30</v>
      </c>
      <c r="S1750" s="345" t="n">
        <v>20</v>
      </c>
      <c r="T1750" s="362" t="n">
        <v>20</v>
      </c>
      <c r="U1750" s="361" t="n">
        <v>70.73999999999999</v>
      </c>
      <c r="V1750" s="346" t="n">
        <v>113.1998388396454</v>
      </c>
      <c r="W1750" s="348" t="n">
        <v>115.0128148475475</v>
      </c>
      <c r="X1750" s="347" t="n">
        <v>56.97</v>
      </c>
      <c r="Y1750" s="357" t="inlineStr"/>
      <c r="Z1750" s="365" t="inlineStr">
        <is>
          <t>3등급</t>
        </is>
      </c>
      <c r="AA1750" s="350" t="n">
        <v>141</v>
      </c>
      <c r="AB1750" s="349" t="inlineStr">
        <is>
          <t>만점</t>
        </is>
      </c>
      <c r="AC1750" s="350" t="n">
        <v>1.5</v>
      </c>
      <c r="AD1750" s="349" t="inlineStr">
        <is>
          <t>만점</t>
        </is>
      </c>
      <c r="AE1750" s="364" t="n">
        <v>0</v>
      </c>
      <c r="AF1750" s="366" t="n">
        <v>10.611</v>
      </c>
      <c r="AG1750" s="363" t="n">
        <v>0</v>
      </c>
      <c r="AH1750" s="635" t="inlineStr">
        <is>
          <t xml:space="preserve"> 사탐10%가산</t>
        </is>
      </c>
      <c r="AL1750" s="487" t="inlineStr">
        <is>
          <t>강원대 경영·회계학부</t>
        </is>
      </c>
      <c r="AM1750" s="477" t="inlineStr">
        <is>
          <t>통합</t>
        </is>
      </c>
      <c r="AN1750" s="637" t="n">
        <v>100</v>
      </c>
      <c r="AO1750" s="478" t="n">
        <v>-1570</v>
      </c>
      <c r="AP1750" s="463" t="n">
        <v>-671</v>
      </c>
      <c r="AQ1750" s="479" t="n">
        <v>-899</v>
      </c>
      <c r="AR1750" s="476" t="inlineStr">
        <is>
          <t>28.08 → 27.04</t>
        </is>
      </c>
      <c r="BA1750" s="313" t="inlineStr">
        <is>
          <t>자연960</t>
        </is>
      </c>
    </row>
    <row r="1751" ht="16.5" customHeight="1" s="671">
      <c r="B1751" s="367" t="inlineStr">
        <is>
          <t>28.61</t>
        </is>
      </c>
      <c r="C1751" s="351" t="inlineStr">
        <is>
          <t>62,084</t>
        </is>
      </c>
      <c r="D1751" s="727" t="n">
        <v>-1570</v>
      </c>
      <c r="E1751" s="352" t="inlineStr">
        <is>
          <t>342.74</t>
        </is>
      </c>
      <c r="F1751" s="341" t="n">
        <v>70.73</v>
      </c>
      <c r="G1751" s="355" t="inlineStr">
        <is>
          <t>342.14</t>
        </is>
      </c>
      <c r="H1751" s="356" t="inlineStr">
        <is>
          <t>347.26</t>
        </is>
      </c>
      <c r="I1751" s="354" t="inlineStr">
        <is>
          <t>대구교대</t>
        </is>
      </c>
      <c r="J1751" s="340" t="inlineStr">
        <is>
          <t>만학도</t>
        </is>
      </c>
      <c r="K1751" s="339" t="inlineStr">
        <is>
          <t>통합</t>
        </is>
      </c>
      <c r="L1751" s="357" t="n">
        <v>10</v>
      </c>
      <c r="M1751" s="358" t="inlineStr">
        <is>
          <t xml:space="preserve">842.87 / </t>
        </is>
      </c>
      <c r="N1751" s="359" t="n">
        <v>1000</v>
      </c>
      <c r="O1751" s="360" t="inlineStr">
        <is>
          <t>표점/만점</t>
        </is>
      </c>
      <c r="P1751" s="343" t="inlineStr">
        <is>
          <t>표점/만점</t>
        </is>
      </c>
      <c r="Q1751" s="342" t="inlineStr">
        <is>
          <t>2과목</t>
        </is>
      </c>
      <c r="R1751" s="344" t="n">
        <v>30</v>
      </c>
      <c r="S1751" s="345" t="n">
        <v>30</v>
      </c>
      <c r="T1751" s="362" t="n">
        <v>20</v>
      </c>
      <c r="U1751" s="361" t="n">
        <v>70.73</v>
      </c>
      <c r="V1751" s="346" t="n">
        <v>113.1949046842892</v>
      </c>
      <c r="W1751" s="348" t="n">
        <v>115.0101090204166</v>
      </c>
      <c r="X1751" s="347" t="inlineStr">
        <is>
          <t>57.36/68.82</t>
        </is>
      </c>
      <c r="Y1751" s="357" t="inlineStr"/>
      <c r="Z1751" s="365" t="inlineStr">
        <is>
          <t>3등급</t>
        </is>
      </c>
      <c r="AA1751" s="350" t="n">
        <v>190</v>
      </c>
      <c r="AB1751" s="349" t="inlineStr">
        <is>
          <t>만점</t>
        </is>
      </c>
      <c r="AC1751" s="350" t="n">
        <v>0</v>
      </c>
      <c r="AD1751" s="349" t="inlineStr">
        <is>
          <t>만점</t>
        </is>
      </c>
      <c r="AE1751" s="364" t="n">
        <v>0</v>
      </c>
      <c r="AF1751" s="366" t="n">
        <v>0</v>
      </c>
      <c r="AG1751" s="363" t="n">
        <v>0</v>
      </c>
      <c r="AH1751" s="635" t="inlineStr"/>
      <c r="AL1751" s="487" t="inlineStr">
        <is>
          <t>대구교대 만학도</t>
        </is>
      </c>
      <c r="AM1751" s="477" t="inlineStr">
        <is>
          <t>통합</t>
        </is>
      </c>
      <c r="AN1751" s="637" t="n">
        <v>100</v>
      </c>
      <c r="AO1751" s="478" t="n">
        <v>-1570</v>
      </c>
      <c r="AP1751" s="463" t="n">
        <v>-671</v>
      </c>
      <c r="AQ1751" s="479" t="n">
        <v>-899</v>
      </c>
      <c r="AR1751" s="476" t="inlineStr">
        <is>
          <t>28.09 → 27.05</t>
        </is>
      </c>
      <c r="BA1751" s="313" t="inlineStr">
        <is>
          <t>통합인문778</t>
        </is>
      </c>
    </row>
    <row r="1752" ht="16.5" customHeight="1" s="671">
      <c r="B1752" s="367" t="inlineStr">
        <is>
          <t>28.09</t>
        </is>
      </c>
      <c r="C1752" s="351" t="inlineStr">
        <is>
          <t>60,955</t>
        </is>
      </c>
      <c r="D1752" s="727" t="n">
        <v>-1570</v>
      </c>
      <c r="E1752" s="352" t="inlineStr"/>
      <c r="F1752" s="341" t="n">
        <v>70.72</v>
      </c>
      <c r="G1752" s="355" t="inlineStr">
        <is>
          <t>342.72</t>
        </is>
      </c>
      <c r="H1752" s="356" t="inlineStr">
        <is>
          <t>347.19</t>
        </is>
      </c>
      <c r="I1752" s="354" t="inlineStr">
        <is>
          <t>충남대</t>
        </is>
      </c>
      <c r="J1752" s="340" t="inlineStr">
        <is>
          <t>첨단융합학부</t>
        </is>
      </c>
      <c r="K1752" s="339" t="inlineStr">
        <is>
          <t>자연</t>
        </is>
      </c>
      <c r="L1752" s="357" t="n">
        <v>75</v>
      </c>
      <c r="M1752" s="358" t="inlineStr">
        <is>
          <t xml:space="preserve">169.61 / </t>
        </is>
      </c>
      <c r="N1752" s="359" t="n">
        <v>300</v>
      </c>
      <c r="O1752" s="360" t="inlineStr">
        <is>
          <t>표점</t>
        </is>
      </c>
      <c r="P1752" s="343" t="inlineStr">
        <is>
          <t>표점</t>
        </is>
      </c>
      <c r="Q1752" s="342" t="inlineStr">
        <is>
          <t>2과목</t>
        </is>
      </c>
      <c r="R1752" s="344" t="n">
        <v>25</v>
      </c>
      <c r="S1752" s="345" t="n">
        <v>45</v>
      </c>
      <c r="T1752" s="362" t="n">
        <v>30</v>
      </c>
      <c r="U1752" s="361" t="n">
        <v>70.72</v>
      </c>
      <c r="V1752" s="346" t="n">
        <v>113.1899808295549</v>
      </c>
      <c r="W1752" s="348" t="n">
        <v>115.007408842014</v>
      </c>
      <c r="X1752" s="347" t="n">
        <v>57.26</v>
      </c>
      <c r="Y1752" s="357" t="inlineStr"/>
      <c r="Z1752" s="365" t="inlineStr">
        <is>
          <t>2등급</t>
        </is>
      </c>
      <c r="AA1752" s="350" t="n">
        <v>-2</v>
      </c>
      <c r="AB1752" s="349" t="inlineStr">
        <is>
          <t>만점</t>
        </is>
      </c>
      <c r="AC1752" s="350" t="n">
        <v>0</v>
      </c>
      <c r="AD1752" s="349" t="inlineStr">
        <is>
          <t>만점</t>
        </is>
      </c>
      <c r="AE1752" s="364" t="n">
        <v>0</v>
      </c>
      <c r="AF1752" s="366" t="n">
        <v>0</v>
      </c>
      <c r="AG1752" s="363" t="n">
        <v>0</v>
      </c>
      <c r="AH1752" s="635" t="inlineStr"/>
      <c r="AL1752" s="487" t="inlineStr">
        <is>
          <t>충남대 첨단융합학부</t>
        </is>
      </c>
      <c r="AM1752" s="477" t="inlineStr">
        <is>
          <t>자연</t>
        </is>
      </c>
      <c r="AN1752" s="637" t="n">
        <v>100</v>
      </c>
      <c r="AO1752" s="478" t="n">
        <v>-1570</v>
      </c>
      <c r="AP1752" s="463" t="n">
        <v>-1570</v>
      </c>
      <c r="AQ1752" s="479" t="n">
        <v>0</v>
      </c>
      <c r="AR1752" s="476" t="inlineStr">
        <is>
          <t>28.10 → 26.65</t>
        </is>
      </c>
      <c r="BA1752" s="313" t="inlineStr">
        <is>
          <t>통합인문779</t>
        </is>
      </c>
    </row>
    <row r="1753" ht="16.5" customHeight="1" s="671">
      <c r="B1753" s="367" t="inlineStr">
        <is>
          <t>28.11</t>
        </is>
      </c>
      <c r="C1753" s="351" t="inlineStr">
        <is>
          <t>60,999</t>
        </is>
      </c>
      <c r="D1753" s="727" t="n">
        <v>-1570</v>
      </c>
      <c r="E1753" s="352" t="inlineStr"/>
      <c r="F1753" s="341" t="n">
        <v>70.70999999999999</v>
      </c>
      <c r="G1753" s="355" t="inlineStr">
        <is>
          <t>342.70</t>
        </is>
      </c>
      <c r="H1753" s="356" t="inlineStr">
        <is>
          <t>347.17</t>
        </is>
      </c>
      <c r="I1753" s="354" t="inlineStr">
        <is>
          <t>충북대</t>
        </is>
      </c>
      <c r="J1753" s="340" t="inlineStr">
        <is>
          <t>건축공학과</t>
        </is>
      </c>
      <c r="K1753" s="339" t="inlineStr">
        <is>
          <t>자연</t>
        </is>
      </c>
      <c r="L1753" s="357" t="n">
        <v>8</v>
      </c>
      <c r="M1753" s="358" t="inlineStr">
        <is>
          <t xml:space="preserve">967.12 / </t>
        </is>
      </c>
      <c r="N1753" s="359" t="n">
        <v>200</v>
      </c>
      <c r="O1753" s="360" t="inlineStr">
        <is>
          <t>표점/만점</t>
        </is>
      </c>
      <c r="P1753" s="343" t="inlineStr">
        <is>
          <t>표점/만점</t>
        </is>
      </c>
      <c r="Q1753" s="342" t="inlineStr">
        <is>
          <t>2과목</t>
        </is>
      </c>
      <c r="R1753" s="344" t="n">
        <v>20</v>
      </c>
      <c r="S1753" s="345" t="n">
        <v>30</v>
      </c>
      <c r="T1753" s="362" t="n">
        <v>30</v>
      </c>
      <c r="U1753" s="361" t="n">
        <v>70.70999999999999</v>
      </c>
      <c r="V1753" s="346" t="n">
        <v>113.1825995804956</v>
      </c>
      <c r="W1753" s="348" t="n">
        <v>115.0033610602718</v>
      </c>
      <c r="X1753" s="347" t="inlineStr">
        <is>
          <t>57.51/67.91</t>
        </is>
      </c>
      <c r="Y1753" s="357" t="inlineStr"/>
      <c r="Z1753" s="365" t="inlineStr">
        <is>
          <t>3등급</t>
        </is>
      </c>
      <c r="AA1753" s="350" t="n">
        <v>36</v>
      </c>
      <c r="AB1753" s="349" t="inlineStr">
        <is>
          <t>만점</t>
        </is>
      </c>
      <c r="AC1753" s="350" t="n">
        <v>0</v>
      </c>
      <c r="AD1753" s="349" t="inlineStr">
        <is>
          <t>만점</t>
        </is>
      </c>
      <c r="AE1753" s="364" t="n">
        <v>0</v>
      </c>
      <c r="AF1753" s="366" t="n">
        <v>0</v>
      </c>
      <c r="AG1753" s="363" t="n">
        <v>0</v>
      </c>
      <c r="AH1753" s="635" t="inlineStr"/>
      <c r="AL1753" s="487" t="inlineStr">
        <is>
          <t>충북대 건축공학과</t>
        </is>
      </c>
      <c r="AM1753" s="477" t="inlineStr">
        <is>
          <t>자연</t>
        </is>
      </c>
      <c r="AN1753" s="637" t="n">
        <v>100</v>
      </c>
      <c r="AO1753" s="478" t="n">
        <v>-1570</v>
      </c>
      <c r="AP1753" s="463" t="n">
        <v>-1570</v>
      </c>
      <c r="AQ1753" s="479" t="n">
        <v>0</v>
      </c>
      <c r="AR1753" s="476" t="inlineStr">
        <is>
          <t>28.12 → 26.67</t>
        </is>
      </c>
      <c r="BA1753" s="313" t="inlineStr">
        <is>
          <t>자연961</t>
        </is>
      </c>
    </row>
    <row r="1754" ht="16.5" customHeight="1" s="671">
      <c r="B1754" s="367" t="inlineStr">
        <is>
          <t>28.17</t>
        </is>
      </c>
      <c r="C1754" s="351" t="inlineStr">
        <is>
          <t>61,129</t>
        </is>
      </c>
      <c r="D1754" s="727" t="n">
        <v>-1570</v>
      </c>
      <c r="E1754" s="352" t="inlineStr"/>
      <c r="F1754" s="341" t="n">
        <v>70.67</v>
      </c>
      <c r="G1754" s="355" t="inlineStr">
        <is>
          <t>342.64</t>
        </is>
      </c>
      <c r="H1754" s="356" t="inlineStr">
        <is>
          <t>347.10</t>
        </is>
      </c>
      <c r="I1754" s="354" t="inlineStr">
        <is>
          <t>전남대</t>
        </is>
      </c>
      <c r="J1754" s="340" t="inlineStr">
        <is>
          <t>수학과</t>
        </is>
      </c>
      <c r="K1754" s="339" t="inlineStr">
        <is>
          <t>자연</t>
        </is>
      </c>
      <c r="L1754" s="357" t="n">
        <v>15</v>
      </c>
      <c r="M1754" s="358" t="inlineStr">
        <is>
          <t xml:space="preserve">855.236 / </t>
        </is>
      </c>
      <c r="N1754" s="359" t="n">
        <v>800</v>
      </c>
      <c r="O1754" s="360" t="inlineStr">
        <is>
          <t>표점/만점</t>
        </is>
      </c>
      <c r="P1754" s="343" t="inlineStr">
        <is>
          <t>표점/만점</t>
        </is>
      </c>
      <c r="Q1754" s="342" t="inlineStr">
        <is>
          <t>2과목</t>
        </is>
      </c>
      <c r="R1754" s="344" t="n">
        <v>30</v>
      </c>
      <c r="S1754" s="345" t="n">
        <v>40</v>
      </c>
      <c r="T1754" s="362" t="n">
        <v>30</v>
      </c>
      <c r="U1754" s="361" t="n">
        <v>70.67</v>
      </c>
      <c r="V1754" s="346" t="n">
        <v>113.1615485564025</v>
      </c>
      <c r="W1754" s="348" t="n">
        <v>114.9873162729421</v>
      </c>
      <c r="X1754" s="347" t="inlineStr">
        <is>
          <t>57.51/67.91</t>
        </is>
      </c>
      <c r="Y1754" s="357" t="inlineStr"/>
      <c r="Z1754" s="365" t="inlineStr">
        <is>
          <t>2등급</t>
        </is>
      </c>
      <c r="AA1754" s="350" t="n">
        <v>190</v>
      </c>
      <c r="AB1754" s="349" t="inlineStr">
        <is>
          <t>만점</t>
        </is>
      </c>
      <c r="AC1754" s="350" t="n">
        <v>10</v>
      </c>
      <c r="AD1754" s="349" t="inlineStr">
        <is>
          <t>만점</t>
        </is>
      </c>
      <c r="AE1754" s="364" t="n">
        <v>0</v>
      </c>
      <c r="AF1754" s="366" t="n">
        <v>0</v>
      </c>
      <c r="AG1754" s="363" t="n">
        <v>0</v>
      </c>
      <c r="AH1754" s="635" t="inlineStr"/>
      <c r="AL1754" s="487" t="inlineStr">
        <is>
          <t>전남대 수학과</t>
        </is>
      </c>
      <c r="AM1754" s="477" t="inlineStr">
        <is>
          <t>자연</t>
        </is>
      </c>
      <c r="AN1754" s="637" t="n">
        <v>100</v>
      </c>
      <c r="AO1754" s="478" t="n">
        <v>-1570</v>
      </c>
      <c r="AP1754" s="463" t="n">
        <v>-1570</v>
      </c>
      <c r="AQ1754" s="479" t="n">
        <v>0</v>
      </c>
      <c r="AR1754" s="476" t="inlineStr">
        <is>
          <t>28.17 → 26.72</t>
        </is>
      </c>
      <c r="BA1754" s="313" t="inlineStr">
        <is>
          <t>통합인문780</t>
        </is>
      </c>
    </row>
    <row r="1755" ht="16.5" customHeight="1" s="671">
      <c r="B1755" s="367" t="inlineStr">
        <is>
          <t>28.23</t>
        </is>
      </c>
      <c r="C1755" s="351" t="inlineStr">
        <is>
          <t>61,259</t>
        </is>
      </c>
      <c r="D1755" s="727" t="n">
        <v>-1570</v>
      </c>
      <c r="E1755" s="352" t="inlineStr"/>
      <c r="F1755" s="341" t="n">
        <v>70.62</v>
      </c>
      <c r="G1755" s="355" t="inlineStr">
        <is>
          <t>342.57</t>
        </is>
      </c>
      <c r="H1755" s="356" t="inlineStr">
        <is>
          <t>347.02</t>
        </is>
      </c>
      <c r="I1755" s="354" t="inlineStr">
        <is>
          <t>충북대</t>
        </is>
      </c>
      <c r="J1755" s="340" t="inlineStr">
        <is>
          <t>식물자원학과</t>
        </is>
      </c>
      <c r="K1755" s="339" t="inlineStr">
        <is>
          <t>자연</t>
        </is>
      </c>
      <c r="L1755" s="357" t="n">
        <v>9</v>
      </c>
      <c r="M1755" s="358" t="inlineStr">
        <is>
          <t xml:space="preserve">967.07 / </t>
        </is>
      </c>
      <c r="N1755" s="359" t="n">
        <v>200</v>
      </c>
      <c r="O1755" s="360" t="inlineStr">
        <is>
          <t>표점/만점</t>
        </is>
      </c>
      <c r="P1755" s="343" t="inlineStr">
        <is>
          <t>표점/만점</t>
        </is>
      </c>
      <c r="Q1755" s="342" t="inlineStr">
        <is>
          <t>2과목</t>
        </is>
      </c>
      <c r="R1755" s="344" t="n">
        <v>20</v>
      </c>
      <c r="S1755" s="345" t="n">
        <v>30</v>
      </c>
      <c r="T1755" s="362" t="n">
        <v>30</v>
      </c>
      <c r="U1755" s="361" t="n">
        <v>70.62</v>
      </c>
      <c r="V1755" s="346" t="n">
        <v>113.13116694788</v>
      </c>
      <c r="W1755" s="348" t="n">
        <v>114.961491905698</v>
      </c>
      <c r="X1755" s="347" t="inlineStr">
        <is>
          <t>57.49/67.91</t>
        </is>
      </c>
      <c r="Y1755" s="357" t="inlineStr"/>
      <c r="Z1755" s="365" t="inlineStr">
        <is>
          <t>3등급</t>
        </is>
      </c>
      <c r="AA1755" s="350" t="n">
        <v>36</v>
      </c>
      <c r="AB1755" s="349" t="inlineStr">
        <is>
          <t>만점</t>
        </is>
      </c>
      <c r="AC1755" s="350" t="n">
        <v>0</v>
      </c>
      <c r="AD1755" s="349" t="inlineStr">
        <is>
          <t>만점</t>
        </is>
      </c>
      <c r="AE1755" s="364" t="n">
        <v>0</v>
      </c>
      <c r="AF1755" s="366" t="n">
        <v>0</v>
      </c>
      <c r="AG1755" s="363" t="n">
        <v>0</v>
      </c>
      <c r="AH1755" s="635" t="inlineStr"/>
      <c r="AL1755" s="487" t="inlineStr">
        <is>
          <t>충북대 식물자원학과</t>
        </is>
      </c>
      <c r="AM1755" s="477" t="inlineStr">
        <is>
          <t>자연</t>
        </is>
      </c>
      <c r="AN1755" s="637" t="n">
        <v>100</v>
      </c>
      <c r="AO1755" s="478" t="n">
        <v>-1570</v>
      </c>
      <c r="AP1755" s="463" t="n">
        <v>-1570</v>
      </c>
      <c r="AQ1755" s="479" t="n">
        <v>0</v>
      </c>
      <c r="AR1755" s="476" t="inlineStr">
        <is>
          <t>28.23 → 26.78</t>
        </is>
      </c>
      <c r="BA1755" s="313" t="inlineStr">
        <is>
          <t>통합인문781</t>
        </is>
      </c>
    </row>
    <row r="1756" ht="16.5" customHeight="1" s="671">
      <c r="B1756" s="367" t="inlineStr">
        <is>
          <t>27.96</t>
        </is>
      </c>
      <c r="C1756" s="351" t="inlineStr">
        <is>
          <t>60,673</t>
        </is>
      </c>
      <c r="D1756" s="727" t="n">
        <v>-1570</v>
      </c>
      <c r="E1756" s="352" t="inlineStr">
        <is>
          <t>342.86</t>
        </is>
      </c>
      <c r="F1756" s="341" t="n">
        <v>70.62</v>
      </c>
      <c r="G1756" s="355" t="inlineStr">
        <is>
          <t>341.95</t>
        </is>
      </c>
      <c r="H1756" s="356" t="inlineStr">
        <is>
          <t>347.09</t>
        </is>
      </c>
      <c r="I1756" s="354" t="inlineStr">
        <is>
          <t>전북대</t>
        </is>
      </c>
      <c r="J1756" s="340" t="inlineStr">
        <is>
          <t>융합자율전공학부1</t>
        </is>
      </c>
      <c r="K1756" s="339" t="inlineStr">
        <is>
          <t>통합</t>
        </is>
      </c>
      <c r="L1756" s="357" t="n">
        <v>34</v>
      </c>
      <c r="M1756" s="358" t="inlineStr">
        <is>
          <t xml:space="preserve">313.9 / </t>
        </is>
      </c>
      <c r="N1756" s="359" t="n">
        <v>500</v>
      </c>
      <c r="O1756" s="360" t="inlineStr">
        <is>
          <t>표점</t>
        </is>
      </c>
      <c r="P1756" s="343" t="inlineStr">
        <is>
          <t>변표</t>
        </is>
      </c>
      <c r="Q1756" s="342" t="inlineStr">
        <is>
          <t>2과목</t>
        </is>
      </c>
      <c r="R1756" s="344" t="n">
        <v>40</v>
      </c>
      <c r="S1756" s="345" t="n">
        <v>30</v>
      </c>
      <c r="T1756" s="362" t="n">
        <v>30</v>
      </c>
      <c r="U1756" s="361" t="n">
        <v>70.62</v>
      </c>
      <c r="V1756" s="346" t="n">
        <v>113.1276595744681</v>
      </c>
      <c r="W1756" s="348" t="n">
        <v>114.9585106382979</v>
      </c>
      <c r="X1756" s="347" t="n">
        <v>56.93</v>
      </c>
      <c r="Y1756" s="357" t="n">
        <v>57.04</v>
      </c>
      <c r="Z1756" s="365" t="inlineStr">
        <is>
          <t>3등급</t>
        </is>
      </c>
      <c r="AA1756" s="350" t="n">
        <v>24</v>
      </c>
      <c r="AB1756" s="349" t="inlineStr">
        <is>
          <t>만점</t>
        </is>
      </c>
      <c r="AC1756" s="350" t="n">
        <v>5</v>
      </c>
      <c r="AD1756" s="349" t="inlineStr">
        <is>
          <t>만점</t>
        </is>
      </c>
      <c r="AE1756" s="364" t="n">
        <v>0</v>
      </c>
      <c r="AF1756" s="366" t="n">
        <v>0</v>
      </c>
      <c r="AG1756" s="363" t="n">
        <v>0</v>
      </c>
      <c r="AH1756" s="635" t="inlineStr"/>
      <c r="AL1756" s="487" t="inlineStr">
        <is>
          <t>전북대 융합자율전공학부1</t>
        </is>
      </c>
      <c r="AM1756" s="477" t="inlineStr">
        <is>
          <t>통합</t>
        </is>
      </c>
      <c r="AN1756" s="637" t="n">
        <v>100</v>
      </c>
      <c r="AO1756" s="478" t="n">
        <v>-1570</v>
      </c>
      <c r="AP1756" s="463" t="n">
        <v>-675</v>
      </c>
      <c r="AQ1756" s="479" t="n">
        <v>-895</v>
      </c>
      <c r="AR1756" s="476" t="inlineStr">
        <is>
          <t>28.24 → 27.21</t>
        </is>
      </c>
      <c r="BA1756" s="313" t="inlineStr">
        <is>
          <t>자연962</t>
        </is>
      </c>
    </row>
    <row r="1757" ht="16.5" customHeight="1" s="671">
      <c r="B1757" s="367" t="inlineStr">
        <is>
          <t>28.34</t>
        </is>
      </c>
      <c r="C1757" s="351" t="inlineStr">
        <is>
          <t>61,498</t>
        </is>
      </c>
      <c r="D1757" s="727" t="n">
        <v>-1570</v>
      </c>
      <c r="E1757" s="352" t="inlineStr">
        <is>
          <t>342.45</t>
        </is>
      </c>
      <c r="F1757" s="341" t="n">
        <v>70.54000000000001</v>
      </c>
      <c r="G1757" s="355" t="inlineStr">
        <is>
          <t>341.82</t>
        </is>
      </c>
      <c r="H1757" s="356" t="inlineStr">
        <is>
          <t>346.95</t>
        </is>
      </c>
      <c r="I1757" s="354" t="inlineStr">
        <is>
          <t>광운대</t>
        </is>
      </c>
      <c r="J1757" s="340" t="inlineStr">
        <is>
          <t>경영학부경영학전공(기회균형)</t>
        </is>
      </c>
      <c r="K1757" s="339" t="inlineStr">
        <is>
          <t>통합</t>
        </is>
      </c>
      <c r="L1757" s="357" t="n">
        <v>6</v>
      </c>
      <c r="M1757" s="358" t="inlineStr">
        <is>
          <t xml:space="preserve">663.58 / </t>
        </is>
      </c>
      <c r="N1757" s="359" t="n">
        <v>1000</v>
      </c>
      <c r="O1757" s="360" t="inlineStr">
        <is>
          <t>표점</t>
        </is>
      </c>
      <c r="P1757" s="343" t="inlineStr">
        <is>
          <t>변표</t>
        </is>
      </c>
      <c r="Q1757" s="342" t="inlineStr">
        <is>
          <t>2과목</t>
        </is>
      </c>
      <c r="R1757" s="344" t="n">
        <v>30</v>
      </c>
      <c r="S1757" s="345" t="n">
        <v>25</v>
      </c>
      <c r="T1757" s="362" t="n">
        <v>25</v>
      </c>
      <c r="U1757" s="361" t="n">
        <v>70.54000000000001</v>
      </c>
      <c r="V1757" s="346" t="n">
        <v>113.0822179732314</v>
      </c>
      <c r="W1757" s="348" t="n">
        <v>114.9198852772467</v>
      </c>
      <c r="X1757" s="347" t="n">
        <v>56.91</v>
      </c>
      <c r="Y1757" s="357" t="n">
        <v>56.93</v>
      </c>
      <c r="Z1757" s="365" t="inlineStr">
        <is>
          <t>2등급</t>
        </is>
      </c>
      <c r="AA1757" s="350" t="n">
        <v>198</v>
      </c>
      <c r="AB1757" s="349" t="inlineStr">
        <is>
          <t>만점</t>
        </is>
      </c>
      <c r="AC1757" s="350" t="n">
        <v>10</v>
      </c>
      <c r="AD1757" s="349" t="inlineStr">
        <is>
          <t>만점</t>
        </is>
      </c>
      <c r="AE1757" s="364" t="n">
        <v>0</v>
      </c>
      <c r="AF1757" s="366" t="n">
        <v>0</v>
      </c>
      <c r="AG1757" s="363" t="n">
        <v>0</v>
      </c>
      <c r="AH1757" s="635" t="inlineStr"/>
      <c r="AL1757" s="487" t="inlineStr">
        <is>
          <t>광운대 경영학부경영학전공(기회균형)</t>
        </is>
      </c>
      <c r="AM1757" s="477" t="inlineStr">
        <is>
          <t>통합</t>
        </is>
      </c>
      <c r="AN1757" s="637" t="n">
        <v>100</v>
      </c>
      <c r="AO1757" s="478" t="n">
        <v>-1570</v>
      </c>
      <c r="AP1757" s="463" t="n">
        <v>-677</v>
      </c>
      <c r="AQ1757" s="479" t="n">
        <v>-893</v>
      </c>
      <c r="AR1757" s="476" t="inlineStr">
        <is>
          <t>28.35 → 27.32</t>
        </is>
      </c>
      <c r="BA1757" s="313" t="inlineStr">
        <is>
          <t>자연963</t>
        </is>
      </c>
    </row>
    <row r="1758" ht="16.5" customHeight="1" s="671">
      <c r="B1758" s="367" t="inlineStr">
        <is>
          <t>28.13</t>
        </is>
      </c>
      <c r="C1758" s="351" t="inlineStr">
        <is>
          <t>61,042</t>
        </is>
      </c>
      <c r="D1758" s="727" t="n">
        <v>-1570</v>
      </c>
      <c r="E1758" s="352" t="inlineStr">
        <is>
          <t>342.68</t>
        </is>
      </c>
      <c r="F1758" s="341" t="n">
        <v>70.51000000000001</v>
      </c>
      <c r="G1758" s="355" t="inlineStr">
        <is>
          <t>341.77</t>
        </is>
      </c>
      <c r="H1758" s="356" t="inlineStr">
        <is>
          <t>346.90</t>
        </is>
      </c>
      <c r="I1758" s="354" t="inlineStr">
        <is>
          <t>전북대</t>
        </is>
      </c>
      <c r="J1758" s="340" t="inlineStr">
        <is>
          <t>교육학과</t>
        </is>
      </c>
      <c r="K1758" s="339" t="inlineStr">
        <is>
          <t>통합</t>
        </is>
      </c>
      <c r="L1758" s="357" t="n">
        <v>4</v>
      </c>
      <c r="M1758" s="358" t="inlineStr">
        <is>
          <t xml:space="preserve">313.74 / </t>
        </is>
      </c>
      <c r="N1758" s="359" t="n">
        <v>500</v>
      </c>
      <c r="O1758" s="360" t="inlineStr">
        <is>
          <t>표점</t>
        </is>
      </c>
      <c r="P1758" s="343" t="inlineStr">
        <is>
          <t>변표</t>
        </is>
      </c>
      <c r="Q1758" s="342" t="inlineStr">
        <is>
          <t>2과목</t>
        </is>
      </c>
      <c r="R1758" s="344" t="n">
        <v>40</v>
      </c>
      <c r="S1758" s="345" t="n">
        <v>30</v>
      </c>
      <c r="T1758" s="362" t="n">
        <v>30</v>
      </c>
      <c r="U1758" s="361" t="n">
        <v>70.51000000000001</v>
      </c>
      <c r="V1758" s="346" t="n">
        <v>113.0639691101248</v>
      </c>
      <c r="W1758" s="348" t="n">
        <v>114.9043737436061</v>
      </c>
      <c r="X1758" s="347" t="n">
        <v>56.9</v>
      </c>
      <c r="Y1758" s="357" t="n">
        <v>57</v>
      </c>
      <c r="Z1758" s="365" t="inlineStr">
        <is>
          <t>3등급</t>
        </is>
      </c>
      <c r="AA1758" s="350" t="n">
        <v>24</v>
      </c>
      <c r="AB1758" s="349" t="inlineStr">
        <is>
          <t>만점</t>
        </is>
      </c>
      <c r="AC1758" s="350" t="n">
        <v>5</v>
      </c>
      <c r="AD1758" s="349" t="inlineStr">
        <is>
          <t>만점</t>
        </is>
      </c>
      <c r="AE1758" s="364" t="n">
        <v>0</v>
      </c>
      <c r="AF1758" s="366" t="n">
        <v>0</v>
      </c>
      <c r="AG1758" s="363" t="n">
        <v>0</v>
      </c>
      <c r="AH1758" s="635" t="inlineStr"/>
      <c r="AL1758" s="487" t="inlineStr">
        <is>
          <t>전북대 교육학과</t>
        </is>
      </c>
      <c r="AM1758" s="477" t="inlineStr">
        <is>
          <t>통합</t>
        </is>
      </c>
      <c r="AN1758" s="637" t="n">
        <v>100</v>
      </c>
      <c r="AO1758" s="478" t="n">
        <v>-1570</v>
      </c>
      <c r="AP1758" s="463" t="n">
        <v>-677</v>
      </c>
      <c r="AQ1758" s="479" t="n">
        <v>-893</v>
      </c>
      <c r="AR1758" s="476" t="inlineStr">
        <is>
          <t>28.39 → 27.36</t>
        </is>
      </c>
      <c r="BA1758" s="313" t="inlineStr">
        <is>
          <t>자연964</t>
        </is>
      </c>
    </row>
    <row r="1759" ht="16.5" customHeight="1" s="671">
      <c r="B1759" s="367" t="inlineStr">
        <is>
          <t>28.95</t>
        </is>
      </c>
      <c r="C1759" s="351" t="inlineStr">
        <is>
          <t>62,822</t>
        </is>
      </c>
      <c r="D1759" s="727" t="n">
        <v>-1570</v>
      </c>
      <c r="E1759" s="352" t="inlineStr"/>
      <c r="F1759" s="341" t="n">
        <v>70.51000000000001</v>
      </c>
      <c r="G1759" s="355" t="inlineStr">
        <is>
          <t>341.77</t>
        </is>
      </c>
      <c r="H1759" s="356" t="inlineStr">
        <is>
          <t>346.90</t>
        </is>
      </c>
      <c r="I1759" s="354" t="inlineStr">
        <is>
          <t>전남대</t>
        </is>
      </c>
      <c r="J1759" s="340" t="inlineStr">
        <is>
          <t>철학과</t>
        </is>
      </c>
      <c r="K1759" s="339" t="inlineStr">
        <is>
          <t>통합</t>
        </is>
      </c>
      <c r="L1759" s="357" t="n">
        <v>7</v>
      </c>
      <c r="M1759" s="358" t="inlineStr">
        <is>
          <t xml:space="preserve">850.261 / </t>
        </is>
      </c>
      <c r="N1759" s="359" t="n">
        <v>800</v>
      </c>
      <c r="O1759" s="360" t="inlineStr">
        <is>
          <t>표점/만점</t>
        </is>
      </c>
      <c r="P1759" s="343" t="inlineStr">
        <is>
          <t>표점/만점</t>
        </is>
      </c>
      <c r="Q1759" s="342" t="inlineStr">
        <is>
          <t>2과목</t>
        </is>
      </c>
      <c r="R1759" s="344" t="n">
        <v>40</v>
      </c>
      <c r="S1759" s="345" t="n">
        <v>30</v>
      </c>
      <c r="T1759" s="362" t="n">
        <v>30</v>
      </c>
      <c r="U1759" s="361" t="n">
        <v>70.51000000000001</v>
      </c>
      <c r="V1759" s="346" t="n">
        <v>113.0666425435585</v>
      </c>
      <c r="W1759" s="348" t="n">
        <v>114.9066461620247</v>
      </c>
      <c r="X1759" s="347" t="inlineStr">
        <is>
          <t>57.29/68.82</t>
        </is>
      </c>
      <c r="Y1759" s="357" t="inlineStr"/>
      <c r="Z1759" s="365" t="inlineStr">
        <is>
          <t>2등급</t>
        </is>
      </c>
      <c r="AA1759" s="350" t="n">
        <v>190</v>
      </c>
      <c r="AB1759" s="349" t="inlineStr">
        <is>
          <t>만점</t>
        </is>
      </c>
      <c r="AC1759" s="350" t="n">
        <v>10</v>
      </c>
      <c r="AD1759" s="349" t="inlineStr">
        <is>
          <t>만점</t>
        </is>
      </c>
      <c r="AE1759" s="364" t="n">
        <v>0</v>
      </c>
      <c r="AF1759" s="366" t="n">
        <v>0</v>
      </c>
      <c r="AG1759" s="363" t="n">
        <v>0</v>
      </c>
      <c r="AH1759" s="635" t="inlineStr"/>
      <c r="AL1759" s="487" t="inlineStr">
        <is>
          <t>전남대 철학과</t>
        </is>
      </c>
      <c r="AM1759" s="477" t="inlineStr">
        <is>
          <t>통합</t>
        </is>
      </c>
      <c r="AN1759" s="637" t="n">
        <v>100</v>
      </c>
      <c r="AO1759" s="478" t="n">
        <v>-1570</v>
      </c>
      <c r="AP1759" s="463" t="n">
        <v>-677</v>
      </c>
      <c r="AQ1759" s="479" t="n">
        <v>-893</v>
      </c>
      <c r="AR1759" s="476" t="inlineStr">
        <is>
          <t>28.39 → 27.36</t>
        </is>
      </c>
      <c r="BA1759" s="313" t="inlineStr">
        <is>
          <t>자연965</t>
        </is>
      </c>
    </row>
    <row r="1760" ht="16.5" customHeight="1" s="671">
      <c r="B1760" s="367" t="inlineStr">
        <is>
          <t>28.96</t>
        </is>
      </c>
      <c r="C1760" s="351" t="inlineStr">
        <is>
          <t>62,843</t>
        </is>
      </c>
      <c r="D1760" s="727" t="n">
        <v>-1570</v>
      </c>
      <c r="E1760" s="352" t="inlineStr">
        <is>
          <t>341.79</t>
        </is>
      </c>
      <c r="F1760" s="341" t="n">
        <v>70.5</v>
      </c>
      <c r="G1760" s="355" t="inlineStr">
        <is>
          <t>341.75</t>
        </is>
      </c>
      <c r="H1760" s="356" t="inlineStr">
        <is>
          <t>346.88</t>
        </is>
      </c>
      <c r="I1760" s="354" t="inlineStr">
        <is>
          <t>충남대</t>
        </is>
      </c>
      <c r="J1760" s="340" t="inlineStr">
        <is>
          <t>영어교육과</t>
        </is>
      </c>
      <c r="K1760" s="339" t="inlineStr">
        <is>
          <t>통합</t>
        </is>
      </c>
      <c r="L1760" s="357" t="n">
        <v>6</v>
      </c>
      <c r="M1760" s="358" t="inlineStr">
        <is>
          <t xml:space="preserve">168.61 / </t>
        </is>
      </c>
      <c r="N1760" s="359" t="n">
        <v>300</v>
      </c>
      <c r="O1760" s="360" t="inlineStr">
        <is>
          <t>표점</t>
        </is>
      </c>
      <c r="P1760" s="343" t="inlineStr">
        <is>
          <t>표점</t>
        </is>
      </c>
      <c r="Q1760" s="342" t="inlineStr">
        <is>
          <t>2과목</t>
        </is>
      </c>
      <c r="R1760" s="344" t="n">
        <v>45</v>
      </c>
      <c r="S1760" s="345" t="n">
        <v>25</v>
      </c>
      <c r="T1760" s="362" t="n">
        <v>30</v>
      </c>
      <c r="U1760" s="361" t="n">
        <v>70.5</v>
      </c>
      <c r="V1760" s="346" t="n">
        <v>113.0594424229599</v>
      </c>
      <c r="W1760" s="348" t="n">
        <v>114.9005260595159</v>
      </c>
      <c r="X1760" s="347" t="n">
        <v>56.9</v>
      </c>
      <c r="Y1760" s="357" t="inlineStr"/>
      <c r="Z1760" s="365" t="inlineStr">
        <is>
          <t>2등급</t>
        </is>
      </c>
      <c r="AA1760" s="350" t="n">
        <v>-2</v>
      </c>
      <c r="AB1760" s="349" t="inlineStr">
        <is>
          <t>만점</t>
        </is>
      </c>
      <c r="AC1760" s="350" t="n">
        <v>0</v>
      </c>
      <c r="AD1760" s="349" t="inlineStr">
        <is>
          <t>만점</t>
        </is>
      </c>
      <c r="AE1760" s="364" t="n">
        <v>0</v>
      </c>
      <c r="AF1760" s="366" t="n">
        <v>0</v>
      </c>
      <c r="AG1760" s="363" t="n">
        <v>0</v>
      </c>
      <c r="AH1760" s="635" t="inlineStr"/>
      <c r="AL1760" s="487" t="inlineStr">
        <is>
          <t>충남대 영어교육과</t>
        </is>
      </c>
      <c r="AM1760" s="477" t="inlineStr">
        <is>
          <t>통합</t>
        </is>
      </c>
      <c r="AN1760" s="637" t="n">
        <v>100</v>
      </c>
      <c r="AO1760" s="478" t="n">
        <v>-1570</v>
      </c>
      <c r="AP1760" s="463" t="n">
        <v>-677</v>
      </c>
      <c r="AQ1760" s="479" t="n">
        <v>-893</v>
      </c>
      <c r="AR1760" s="476" t="inlineStr">
        <is>
          <t>28.41 → 27.37</t>
        </is>
      </c>
      <c r="BA1760" s="313" t="inlineStr">
        <is>
          <t>자연966</t>
        </is>
      </c>
    </row>
    <row r="1761" ht="16.5" customHeight="1" s="671">
      <c r="B1761" s="367" t="inlineStr">
        <is>
          <t>28.46</t>
        </is>
      </c>
      <c r="C1761" s="351" t="inlineStr">
        <is>
          <t>61,758</t>
        </is>
      </c>
      <c r="D1761" s="727" t="n">
        <v>-1570</v>
      </c>
      <c r="E1761" s="352" t="inlineStr">
        <is>
          <t>342.25</t>
        </is>
      </c>
      <c r="F1761" s="341" t="n">
        <v>70.45999999999999</v>
      </c>
      <c r="G1761" s="355" t="inlineStr">
        <is>
          <t>342.31</t>
        </is>
      </c>
      <c r="H1761" s="356" t="inlineStr">
        <is>
          <t>346.71</t>
        </is>
      </c>
      <c r="I1761" s="354" t="inlineStr">
        <is>
          <t>강원대</t>
        </is>
      </c>
      <c r="J1761" s="340" t="inlineStr">
        <is>
          <t>AI융합학과</t>
        </is>
      </c>
      <c r="K1761" s="339" t="inlineStr">
        <is>
          <t>자연</t>
        </is>
      </c>
      <c r="L1761" s="357" t="n">
        <v>10</v>
      </c>
      <c r="M1761" s="358" t="inlineStr">
        <is>
          <t xml:space="preserve">387.9 / </t>
        </is>
      </c>
      <c r="N1761" s="359" t="n">
        <v>500</v>
      </c>
      <c r="O1761" s="360" t="inlineStr">
        <is>
          <t>백분위</t>
        </is>
      </c>
      <c r="P1761" s="343" t="inlineStr">
        <is>
          <t>백분위</t>
        </is>
      </c>
      <c r="Q1761" s="342" t="inlineStr">
        <is>
          <t>2과목</t>
        </is>
      </c>
      <c r="R1761" s="344" t="n">
        <v>20</v>
      </c>
      <c r="S1761" s="345" t="n">
        <v>30</v>
      </c>
      <c r="T1761" s="362" t="n">
        <v>30</v>
      </c>
      <c r="U1761" s="361" t="n">
        <v>70.45999999999999</v>
      </c>
      <c r="V1761" s="346" t="n">
        <v>113.0340184266478</v>
      </c>
      <c r="W1761" s="348" t="n">
        <v>114.8789156626506</v>
      </c>
      <c r="X1761" s="347" t="n">
        <v>57.2</v>
      </c>
      <c r="Y1761" s="357" t="inlineStr"/>
      <c r="Z1761" s="365" t="inlineStr">
        <is>
          <t>3등급</t>
        </is>
      </c>
      <c r="AA1761" s="350" t="n">
        <v>94</v>
      </c>
      <c r="AB1761" s="349" t="inlineStr">
        <is>
          <t>만점</t>
        </is>
      </c>
      <c r="AC1761" s="350" t="n">
        <v>1.5</v>
      </c>
      <c r="AD1761" s="349" t="inlineStr">
        <is>
          <t>만점</t>
        </is>
      </c>
      <c r="AE1761" s="364" t="n">
        <v>0</v>
      </c>
      <c r="AF1761" s="366" t="n">
        <v>10.569</v>
      </c>
      <c r="AG1761" s="363" t="n">
        <v>0</v>
      </c>
      <c r="AH1761" s="635" t="inlineStr">
        <is>
          <t xml:space="preserve"> 미/기10%</t>
        </is>
      </c>
      <c r="AL1761" s="487" t="inlineStr">
        <is>
          <t>강원대 AI융합학과</t>
        </is>
      </c>
      <c r="AM1761" s="477" t="inlineStr">
        <is>
          <t>자연</t>
        </is>
      </c>
      <c r="AN1761" s="637" t="n">
        <v>100</v>
      </c>
      <c r="AO1761" s="478" t="n">
        <v>-1570</v>
      </c>
      <c r="AP1761" s="463" t="n">
        <v>-1570</v>
      </c>
      <c r="AQ1761" s="479" t="n">
        <v>0</v>
      </c>
      <c r="AR1761" s="476" t="inlineStr">
        <is>
          <t>28.47 → 27.02</t>
        </is>
      </c>
      <c r="BA1761" s="313" t="inlineStr">
        <is>
          <t>자연967</t>
        </is>
      </c>
    </row>
    <row r="1762" ht="16.5" customHeight="1" s="671">
      <c r="B1762" s="367" t="inlineStr">
        <is>
          <t>28.51</t>
        </is>
      </c>
      <c r="C1762" s="351" t="inlineStr">
        <is>
          <t>61,867</t>
        </is>
      </c>
      <c r="D1762" s="727" t="n">
        <v>-1570</v>
      </c>
      <c r="E1762" s="352" t="inlineStr">
        <is>
          <t>341.77</t>
        </is>
      </c>
      <c r="F1762" s="341" t="n">
        <v>70.42</v>
      </c>
      <c r="G1762" s="355" t="inlineStr">
        <is>
          <t>341.62</t>
        </is>
      </c>
      <c r="H1762" s="356" t="inlineStr">
        <is>
          <t>346.73</t>
        </is>
      </c>
      <c r="I1762" s="354" t="inlineStr">
        <is>
          <t>한국외국어대</t>
        </is>
      </c>
      <c r="J1762" s="340" t="inlineStr">
        <is>
          <t>인문대학[통합모집]</t>
        </is>
      </c>
      <c r="K1762" s="339" t="inlineStr">
        <is>
          <t>통합</t>
        </is>
      </c>
      <c r="L1762" s="357" t="n">
        <v>7</v>
      </c>
      <c r="M1762" s="358" t="inlineStr">
        <is>
          <t xml:space="preserve">607.2 / </t>
        </is>
      </c>
      <c r="N1762" s="359" t="n">
        <v>700</v>
      </c>
      <c r="O1762" s="360" t="inlineStr">
        <is>
          <t>표점/만점</t>
        </is>
      </c>
      <c r="P1762" s="343" t="inlineStr">
        <is>
          <t>변표/만점</t>
        </is>
      </c>
      <c r="Q1762" s="342" t="inlineStr">
        <is>
          <t>2과목</t>
        </is>
      </c>
      <c r="R1762" s="344" t="n">
        <v>30</v>
      </c>
      <c r="S1762" s="345" t="n">
        <v>30</v>
      </c>
      <c r="T1762" s="362" t="n">
        <v>20</v>
      </c>
      <c r="U1762" s="361" t="n">
        <v>70.42</v>
      </c>
      <c r="V1762" s="346" t="n">
        <v>113.0116890619388</v>
      </c>
      <c r="W1762" s="348" t="n">
        <v>114.859935702648</v>
      </c>
      <c r="X1762" s="347" t="n">
        <v>56.87</v>
      </c>
      <c r="Y1762" s="357" t="n">
        <v>58.09</v>
      </c>
      <c r="Z1762" s="365" t="inlineStr">
        <is>
          <t>2등급</t>
        </is>
      </c>
      <c r="AA1762" s="350" t="n">
        <v>138</v>
      </c>
      <c r="AB1762" s="349" t="inlineStr">
        <is>
          <t>만점</t>
        </is>
      </c>
      <c r="AC1762" s="350" t="n">
        <v>10</v>
      </c>
      <c r="AD1762" s="349" t="inlineStr">
        <is>
          <t>만점</t>
        </is>
      </c>
      <c r="AE1762" s="364" t="n">
        <v>0</v>
      </c>
      <c r="AF1762" s="366" t="n">
        <v>0</v>
      </c>
      <c r="AG1762" s="363" t="n">
        <v>0</v>
      </c>
      <c r="AH1762" s="635" t="inlineStr"/>
      <c r="AL1762" s="487" t="inlineStr">
        <is>
          <t>한국외국어대 인문대학[통합모집]</t>
        </is>
      </c>
      <c r="AM1762" s="477" t="inlineStr">
        <is>
          <t>통합</t>
        </is>
      </c>
      <c r="AN1762" s="637" t="n">
        <v>100</v>
      </c>
      <c r="AO1762" s="478" t="n">
        <v>-1570</v>
      </c>
      <c r="AP1762" s="463" t="n">
        <v>-677</v>
      </c>
      <c r="AQ1762" s="479" t="n">
        <v>-893</v>
      </c>
      <c r="AR1762" s="476" t="inlineStr">
        <is>
          <t>28.52 → 27.48</t>
        </is>
      </c>
      <c r="BA1762" s="313" t="inlineStr">
        <is>
          <t>통합인문782</t>
        </is>
      </c>
    </row>
    <row r="1763" ht="16.5" customHeight="1" s="671">
      <c r="B1763" s="367" t="inlineStr">
        <is>
          <t>28.54</t>
        </is>
      </c>
      <c r="C1763" s="351" t="inlineStr">
        <is>
          <t>61,932</t>
        </is>
      </c>
      <c r="D1763" s="727" t="n">
        <v>-1570</v>
      </c>
      <c r="E1763" s="352" t="inlineStr"/>
      <c r="F1763" s="341" t="n">
        <v>70.40000000000001</v>
      </c>
      <c r="G1763" s="355" t="inlineStr">
        <is>
          <t>342.22</t>
        </is>
      </c>
      <c r="H1763" s="356" t="inlineStr">
        <is>
          <t>346.61</t>
        </is>
      </c>
      <c r="I1763" s="354" t="inlineStr">
        <is>
          <t>충북대</t>
        </is>
      </c>
      <c r="J1763" s="340" t="inlineStr">
        <is>
          <t>산림학과</t>
        </is>
      </c>
      <c r="K1763" s="339" t="inlineStr">
        <is>
          <t>자연</t>
        </is>
      </c>
      <c r="L1763" s="357" t="n">
        <v>7</v>
      </c>
      <c r="M1763" s="358" t="inlineStr">
        <is>
          <t xml:space="preserve">966.94 / </t>
        </is>
      </c>
      <c r="N1763" s="359" t="n">
        <v>200</v>
      </c>
      <c r="O1763" s="360" t="inlineStr">
        <is>
          <t>표점/만점</t>
        </is>
      </c>
      <c r="P1763" s="343" t="inlineStr">
        <is>
          <t>표점/만점</t>
        </is>
      </c>
      <c r="Q1763" s="342" t="inlineStr">
        <is>
          <t>2과목</t>
        </is>
      </c>
      <c r="R1763" s="344" t="n">
        <v>20</v>
      </c>
      <c r="S1763" s="345" t="n">
        <v>30</v>
      </c>
      <c r="T1763" s="362" t="n">
        <v>30</v>
      </c>
      <c r="U1763" s="361" t="n">
        <v>70.40000000000001</v>
      </c>
      <c r="V1763" s="346" t="n">
        <v>112.9995469473301</v>
      </c>
      <c r="W1763" s="348" t="n">
        <v>114.8495922525971</v>
      </c>
      <c r="X1763" s="347" t="inlineStr">
        <is>
          <t>57.44/67.91</t>
        </is>
      </c>
      <c r="Y1763" s="357" t="inlineStr"/>
      <c r="Z1763" s="365" t="inlineStr">
        <is>
          <t>3등급</t>
        </is>
      </c>
      <c r="AA1763" s="350" t="n">
        <v>36</v>
      </c>
      <c r="AB1763" s="349" t="inlineStr">
        <is>
          <t>만점</t>
        </is>
      </c>
      <c r="AC1763" s="350" t="n">
        <v>0</v>
      </c>
      <c r="AD1763" s="349" t="inlineStr">
        <is>
          <t>만점</t>
        </is>
      </c>
      <c r="AE1763" s="364" t="n">
        <v>0</v>
      </c>
      <c r="AF1763" s="366" t="n">
        <v>0</v>
      </c>
      <c r="AG1763" s="363" t="n">
        <v>0</v>
      </c>
      <c r="AH1763" s="635" t="inlineStr"/>
      <c r="AL1763" s="487" t="inlineStr">
        <is>
          <t>충북대 산림학과</t>
        </is>
      </c>
      <c r="AM1763" s="477" t="inlineStr">
        <is>
          <t>자연</t>
        </is>
      </c>
      <c r="AN1763" s="637" t="n">
        <v>100</v>
      </c>
      <c r="AO1763" s="478" t="n">
        <v>-1570</v>
      </c>
      <c r="AP1763" s="463" t="n">
        <v>-1570</v>
      </c>
      <c r="AQ1763" s="479" t="n">
        <v>0</v>
      </c>
      <c r="AR1763" s="476" t="inlineStr">
        <is>
          <t>28.55 → 27.10</t>
        </is>
      </c>
      <c r="BA1763" s="313" t="inlineStr">
        <is>
          <t>자연968</t>
        </is>
      </c>
    </row>
    <row r="1764" ht="16.5" customHeight="1" s="671">
      <c r="B1764" s="367" t="inlineStr">
        <is>
          <t>28.60</t>
        </is>
      </c>
      <c r="C1764" s="351" t="inlineStr">
        <is>
          <t>62,062</t>
        </is>
      </c>
      <c r="D1764" s="727" t="n">
        <v>-1570</v>
      </c>
      <c r="E1764" s="352" t="inlineStr"/>
      <c r="F1764" s="341" t="n">
        <v>70.34999999999999</v>
      </c>
      <c r="G1764" s="355" t="inlineStr">
        <is>
          <t>342.15</t>
        </is>
      </c>
      <c r="H1764" s="356" t="inlineStr">
        <is>
          <t>346.53</t>
        </is>
      </c>
      <c r="I1764" s="354" t="inlineStr">
        <is>
          <t>충남대</t>
        </is>
      </c>
      <c r="J1764" s="340" t="inlineStr">
        <is>
          <t>환경공학과</t>
        </is>
      </c>
      <c r="K1764" s="339" t="inlineStr">
        <is>
          <t>자연</t>
        </is>
      </c>
      <c r="L1764" s="357" t="n">
        <v>7</v>
      </c>
      <c r="M1764" s="358" t="inlineStr">
        <is>
          <t xml:space="preserve">169.33 / </t>
        </is>
      </c>
      <c r="N1764" s="359" t="n">
        <v>300</v>
      </c>
      <c r="O1764" s="360" t="inlineStr">
        <is>
          <t>표점</t>
        </is>
      </c>
      <c r="P1764" s="343" t="inlineStr">
        <is>
          <t>표점</t>
        </is>
      </c>
      <c r="Q1764" s="342" t="inlineStr">
        <is>
          <t>2과목</t>
        </is>
      </c>
      <c r="R1764" s="344" t="n">
        <v>25</v>
      </c>
      <c r="S1764" s="345" t="n">
        <v>45</v>
      </c>
      <c r="T1764" s="362" t="n">
        <v>30</v>
      </c>
      <c r="U1764" s="361" t="n">
        <v>70.34999999999999</v>
      </c>
      <c r="V1764" s="346" t="n">
        <v>112.973543691771</v>
      </c>
      <c r="W1764" s="348" t="n">
        <v>114.8261893225939</v>
      </c>
      <c r="X1764" s="347" t="n">
        <v>57.18</v>
      </c>
      <c r="Y1764" s="357" t="inlineStr"/>
      <c r="Z1764" s="365" t="inlineStr">
        <is>
          <t>2등급</t>
        </is>
      </c>
      <c r="AA1764" s="350" t="n">
        <v>-2</v>
      </c>
      <c r="AB1764" s="349" t="inlineStr">
        <is>
          <t>만점</t>
        </is>
      </c>
      <c r="AC1764" s="350" t="n">
        <v>0</v>
      </c>
      <c r="AD1764" s="349" t="inlineStr">
        <is>
          <t>만점</t>
        </is>
      </c>
      <c r="AE1764" s="364" t="n">
        <v>0</v>
      </c>
      <c r="AF1764" s="366" t="n">
        <v>0</v>
      </c>
      <c r="AG1764" s="363" t="n">
        <v>0</v>
      </c>
      <c r="AH1764" s="635" t="inlineStr"/>
      <c r="AL1764" s="487" t="inlineStr">
        <is>
          <t>충남대 환경공학과</t>
        </is>
      </c>
      <c r="AM1764" s="477" t="inlineStr">
        <is>
          <t>자연</t>
        </is>
      </c>
      <c r="AN1764" s="637" t="n">
        <v>100</v>
      </c>
      <c r="AO1764" s="478" t="n">
        <v>-1570</v>
      </c>
      <c r="AP1764" s="463" t="n">
        <v>-1570</v>
      </c>
      <c r="AQ1764" s="479" t="n">
        <v>0</v>
      </c>
      <c r="AR1764" s="476" t="inlineStr">
        <is>
          <t>28.61 → 27.16</t>
        </is>
      </c>
      <c r="BA1764" s="313" t="inlineStr">
        <is>
          <t>자연969</t>
        </is>
      </c>
    </row>
    <row r="1765" ht="16.5" customHeight="1" s="671">
      <c r="B1765" s="367" t="inlineStr">
        <is>
          <t>29.19</t>
        </is>
      </c>
      <c r="C1765" s="351" t="inlineStr">
        <is>
          <t>63,342</t>
        </is>
      </c>
      <c r="D1765" s="727" t="n">
        <v>-1570</v>
      </c>
      <c r="E1765" s="352" t="inlineStr"/>
      <c r="F1765" s="341" t="n">
        <v>70.34999999999999</v>
      </c>
      <c r="G1765" s="355" t="inlineStr">
        <is>
          <t>341.50</t>
        </is>
      </c>
      <c r="H1765" s="356" t="inlineStr">
        <is>
          <t>346.61</t>
        </is>
      </c>
      <c r="I1765" s="354" t="inlineStr">
        <is>
          <t>경상국립대</t>
        </is>
      </c>
      <c r="J1765" s="340" t="inlineStr">
        <is>
          <t>윤리교육과</t>
        </is>
      </c>
      <c r="K1765" s="339" t="inlineStr">
        <is>
          <t>통합</t>
        </is>
      </c>
      <c r="L1765" s="357" t="n">
        <v>5</v>
      </c>
      <c r="M1765" s="358" t="inlineStr">
        <is>
          <t xml:space="preserve">841.71 / </t>
        </is>
      </c>
      <c r="N1765" s="359" t="n">
        <v>1000</v>
      </c>
      <c r="O1765" s="360" t="inlineStr">
        <is>
          <t>표점/만점</t>
        </is>
      </c>
      <c r="P1765" s="343" t="inlineStr">
        <is>
          <t>표점/만점</t>
        </is>
      </c>
      <c r="Q1765" s="342" t="inlineStr">
        <is>
          <t>2과목</t>
        </is>
      </c>
      <c r="R1765" s="344" t="n">
        <v>30</v>
      </c>
      <c r="S1765" s="345" t="n">
        <v>25</v>
      </c>
      <c r="T1765" s="362" t="n">
        <v>25</v>
      </c>
      <c r="U1765" s="361" t="n">
        <v>70.34999999999999</v>
      </c>
      <c r="V1765" s="346" t="n">
        <v>112.9705187328464</v>
      </c>
      <c r="W1765" s="348" t="n">
        <v>114.8234668595617</v>
      </c>
      <c r="X1765" s="347" t="inlineStr">
        <is>
          <t>57.23/68.82</t>
        </is>
      </c>
      <c r="Y1765" s="357" t="inlineStr"/>
      <c r="Z1765" s="365" t="inlineStr">
        <is>
          <t>3등급</t>
        </is>
      </c>
      <c r="AA1765" s="350" t="n">
        <v>192</v>
      </c>
      <c r="AB1765" s="349" t="inlineStr">
        <is>
          <t>만점</t>
        </is>
      </c>
      <c r="AC1765" s="350" t="n">
        <v>0</v>
      </c>
      <c r="AD1765" s="349" t="inlineStr">
        <is>
          <t>만점</t>
        </is>
      </c>
      <c r="AE1765" s="364" t="n">
        <v>0</v>
      </c>
      <c r="AF1765" s="366" t="n">
        <v>0</v>
      </c>
      <c r="AG1765" s="363" t="n">
        <v>0</v>
      </c>
      <c r="AH1765" s="635" t="inlineStr"/>
      <c r="AL1765" s="487" t="inlineStr">
        <is>
          <t>경상국립대 윤리교육과</t>
        </is>
      </c>
      <c r="AM1765" s="477" t="inlineStr">
        <is>
          <t>통합</t>
        </is>
      </c>
      <c r="AN1765" s="637" t="n">
        <v>100</v>
      </c>
      <c r="AO1765" s="478" t="n">
        <v>-1570</v>
      </c>
      <c r="AP1765" s="463" t="n">
        <v>-676</v>
      </c>
      <c r="AQ1765" s="479" t="n">
        <v>-894</v>
      </c>
      <c r="AR1765" s="476" t="inlineStr">
        <is>
          <t>28.61 → 27.58</t>
        </is>
      </c>
      <c r="BA1765" s="313" t="inlineStr">
        <is>
          <t>자연970</t>
        </is>
      </c>
    </row>
    <row r="1766" ht="16.5" customHeight="1" s="671">
      <c r="B1766" s="367" t="inlineStr">
        <is>
          <t>28.64</t>
        </is>
      </c>
      <c r="C1766" s="351" t="inlineStr">
        <is>
          <t>62,149</t>
        </is>
      </c>
      <c r="D1766" s="727" t="n">
        <v>-1570</v>
      </c>
      <c r="E1766" s="352" t="inlineStr"/>
      <c r="F1766" s="341" t="n">
        <v>70.33</v>
      </c>
      <c r="G1766" s="355" t="inlineStr">
        <is>
          <t>342.11</t>
        </is>
      </c>
      <c r="H1766" s="356" t="inlineStr">
        <is>
          <t>346.48</t>
        </is>
      </c>
      <c r="I1766" s="354" t="inlineStr">
        <is>
          <t>강원대</t>
        </is>
      </c>
      <c r="J1766" s="340" t="inlineStr">
        <is>
          <t>전기전자공학과</t>
        </is>
      </c>
      <c r="K1766" s="339" t="inlineStr">
        <is>
          <t>자연</t>
        </is>
      </c>
      <c r="L1766" s="357" t="n">
        <v>22</v>
      </c>
      <c r="M1766" s="358" t="inlineStr">
        <is>
          <t xml:space="preserve">387.35 / </t>
        </is>
      </c>
      <c r="N1766" s="359" t="n">
        <v>500</v>
      </c>
      <c r="O1766" s="360" t="inlineStr">
        <is>
          <t>백분위</t>
        </is>
      </c>
      <c r="P1766" s="343" t="inlineStr">
        <is>
          <t>백분위</t>
        </is>
      </c>
      <c r="Q1766" s="342" t="inlineStr">
        <is>
          <t>2과목</t>
        </is>
      </c>
      <c r="R1766" s="344" t="n">
        <v>20</v>
      </c>
      <c r="S1766" s="345" t="n">
        <v>30</v>
      </c>
      <c r="T1766" s="362" t="n">
        <v>30</v>
      </c>
      <c r="U1766" s="361" t="n">
        <v>70.33</v>
      </c>
      <c r="V1766" s="346" t="n">
        <v>112.958500669344</v>
      </c>
      <c r="W1766" s="348" t="n">
        <v>114.8126506024096</v>
      </c>
      <c r="X1766" s="347" t="n">
        <v>57.17</v>
      </c>
      <c r="Y1766" s="357" t="inlineStr"/>
      <c r="Z1766" s="365" t="inlineStr">
        <is>
          <t>3등급</t>
        </is>
      </c>
      <c r="AA1766" s="350" t="n">
        <v>94</v>
      </c>
      <c r="AB1766" s="349" t="inlineStr">
        <is>
          <t>만점</t>
        </is>
      </c>
      <c r="AC1766" s="350" t="n">
        <v>1.5</v>
      </c>
      <c r="AD1766" s="349" t="inlineStr">
        <is>
          <t>만점</t>
        </is>
      </c>
      <c r="AE1766" s="364" t="n">
        <v>0</v>
      </c>
      <c r="AF1766" s="366" t="n">
        <v>10.55</v>
      </c>
      <c r="AG1766" s="363" t="n">
        <v>0</v>
      </c>
      <c r="AH1766" s="635" t="inlineStr">
        <is>
          <t xml:space="preserve"> 미/기10%</t>
        </is>
      </c>
      <c r="AL1766" s="487" t="inlineStr">
        <is>
          <t>강원대 전기전자공학과</t>
        </is>
      </c>
      <c r="AM1766" s="477" t="inlineStr">
        <is>
          <t>자연</t>
        </is>
      </c>
      <c r="AN1766" s="637" t="n">
        <v>100</v>
      </c>
      <c r="AO1766" s="478" t="n">
        <v>-1570</v>
      </c>
      <c r="AP1766" s="463" t="n">
        <v>-1570</v>
      </c>
      <c r="AQ1766" s="479" t="n">
        <v>0</v>
      </c>
      <c r="AR1766" s="476" t="inlineStr">
        <is>
          <t>28.64 → 27.19</t>
        </is>
      </c>
      <c r="BA1766" s="313" t="inlineStr">
        <is>
          <t>통합인문783</t>
        </is>
      </c>
    </row>
    <row r="1767" ht="16.5" customHeight="1" s="671">
      <c r="B1767" s="367" t="inlineStr">
        <is>
          <t>28.65</t>
        </is>
      </c>
      <c r="C1767" s="351" t="inlineStr">
        <is>
          <t>62,171</t>
        </is>
      </c>
      <c r="D1767" s="727" t="n">
        <v>-1570</v>
      </c>
      <c r="E1767" s="352" t="inlineStr">
        <is>
          <t>342.32</t>
        </is>
      </c>
      <c r="F1767" s="341" t="n">
        <v>70.31999999999999</v>
      </c>
      <c r="G1767" s="355" t="inlineStr">
        <is>
          <t>342.10</t>
        </is>
      </c>
      <c r="H1767" s="356" t="inlineStr">
        <is>
          <t>346.47</t>
        </is>
      </c>
      <c r="I1767" s="354" t="inlineStr">
        <is>
          <t>전남대</t>
        </is>
      </c>
      <c r="J1767" s="340" t="inlineStr">
        <is>
          <t>바이오에너지공학과</t>
        </is>
      </c>
      <c r="K1767" s="339" t="inlineStr">
        <is>
          <t>자연</t>
        </is>
      </c>
      <c r="L1767" s="357" t="n">
        <v>4</v>
      </c>
      <c r="M1767" s="358" t="inlineStr">
        <is>
          <t xml:space="preserve">854.19 / </t>
        </is>
      </c>
      <c r="N1767" s="359" t="n">
        <v>800</v>
      </c>
      <c r="O1767" s="360" t="inlineStr">
        <is>
          <t>표점/만점</t>
        </is>
      </c>
      <c r="P1767" s="343" t="inlineStr">
        <is>
          <t>표점/만점</t>
        </is>
      </c>
      <c r="Q1767" s="342" t="inlineStr">
        <is>
          <t>2과목</t>
        </is>
      </c>
      <c r="R1767" s="344" t="n">
        <v>30</v>
      </c>
      <c r="S1767" s="345" t="n">
        <v>40</v>
      </c>
      <c r="T1767" s="362" t="n">
        <v>30</v>
      </c>
      <c r="U1767" s="361" t="n">
        <v>70.31999999999999</v>
      </c>
      <c r="V1767" s="346" t="n">
        <v>112.9545885030153</v>
      </c>
      <c r="W1767" s="348" t="n">
        <v>114.8091296527138</v>
      </c>
      <c r="X1767" s="347" t="inlineStr">
        <is>
          <t>57.42/67.91</t>
        </is>
      </c>
      <c r="Y1767" s="357" t="inlineStr"/>
      <c r="Z1767" s="365" t="inlineStr">
        <is>
          <t>2등급</t>
        </is>
      </c>
      <c r="AA1767" s="350" t="n">
        <v>190</v>
      </c>
      <c r="AB1767" s="349" t="inlineStr">
        <is>
          <t>만점</t>
        </is>
      </c>
      <c r="AC1767" s="350" t="n">
        <v>10</v>
      </c>
      <c r="AD1767" s="349" t="inlineStr">
        <is>
          <t>만점</t>
        </is>
      </c>
      <c r="AE1767" s="364" t="n">
        <v>0</v>
      </c>
      <c r="AF1767" s="366" t="n">
        <v>0</v>
      </c>
      <c r="AG1767" s="363" t="n">
        <v>0</v>
      </c>
      <c r="AH1767" s="635" t="inlineStr"/>
      <c r="AL1767" s="487" t="inlineStr">
        <is>
          <t>전남대 바이오에너지공학과</t>
        </is>
      </c>
      <c r="AM1767" s="477" t="inlineStr">
        <is>
          <t>자연</t>
        </is>
      </c>
      <c r="AN1767" s="637" t="n">
        <v>100</v>
      </c>
      <c r="AO1767" s="478" t="n">
        <v>-1570</v>
      </c>
      <c r="AP1767" s="463" t="n">
        <v>-1570</v>
      </c>
      <c r="AQ1767" s="479" t="n">
        <v>0</v>
      </c>
      <c r="AR1767" s="476" t="inlineStr">
        <is>
          <t>28.65 → 27.20</t>
        </is>
      </c>
      <c r="BA1767" s="313" t="inlineStr">
        <is>
          <t>통합인문784</t>
        </is>
      </c>
    </row>
    <row r="1768" ht="16.5" customHeight="1" s="671">
      <c r="B1768" s="367" t="inlineStr">
        <is>
          <t>28.45</t>
        </is>
      </c>
      <c r="C1768" s="351" t="inlineStr">
        <is>
          <t>61,737</t>
        </is>
      </c>
      <c r="D1768" s="727" t="n">
        <v>-1570</v>
      </c>
      <c r="E1768" s="352" t="inlineStr"/>
      <c r="F1768" s="341" t="n">
        <v>70.28</v>
      </c>
      <c r="G1768" s="355" t="inlineStr">
        <is>
          <t>341.38</t>
        </is>
      </c>
      <c r="H1768" s="356" t="inlineStr">
        <is>
          <t>346.48</t>
        </is>
      </c>
      <c r="I1768" s="354" t="inlineStr">
        <is>
          <t>전북대</t>
        </is>
      </c>
      <c r="J1768" s="340" t="inlineStr">
        <is>
          <t>영어교육과</t>
        </is>
      </c>
      <c r="K1768" s="339" t="inlineStr">
        <is>
          <t>통합</t>
        </is>
      </c>
      <c r="L1768" s="357" t="n">
        <v>7</v>
      </c>
      <c r="M1768" s="358" t="inlineStr">
        <is>
          <t xml:space="preserve">313.4 / </t>
        </is>
      </c>
      <c r="N1768" s="359" t="n">
        <v>500</v>
      </c>
      <c r="O1768" s="360" t="inlineStr">
        <is>
          <t>표점</t>
        </is>
      </c>
      <c r="P1768" s="343" t="inlineStr">
        <is>
          <t>변표</t>
        </is>
      </c>
      <c r="Q1768" s="342" t="inlineStr">
        <is>
          <t>2과목</t>
        </is>
      </c>
      <c r="R1768" s="344" t="n">
        <v>40</v>
      </c>
      <c r="S1768" s="345" t="n">
        <v>30</v>
      </c>
      <c r="T1768" s="362" t="n">
        <v>30</v>
      </c>
      <c r="U1768" s="361" t="n">
        <v>70.28</v>
      </c>
      <c r="V1768" s="346" t="n">
        <v>112.9310676252355</v>
      </c>
      <c r="W1768" s="348" t="n">
        <v>114.7879608627119</v>
      </c>
      <c r="X1768" s="347" t="n">
        <v>56.83</v>
      </c>
      <c r="Y1768" s="357" t="n">
        <v>56.93</v>
      </c>
      <c r="Z1768" s="365" t="inlineStr">
        <is>
          <t>3등급</t>
        </is>
      </c>
      <c r="AA1768" s="350" t="n">
        <v>24</v>
      </c>
      <c r="AB1768" s="349" t="inlineStr">
        <is>
          <t>만점</t>
        </is>
      </c>
      <c r="AC1768" s="350" t="n">
        <v>5</v>
      </c>
      <c r="AD1768" s="349" t="inlineStr">
        <is>
          <t>만점</t>
        </is>
      </c>
      <c r="AE1768" s="364" t="n">
        <v>0</v>
      </c>
      <c r="AF1768" s="366" t="n">
        <v>0</v>
      </c>
      <c r="AG1768" s="363" t="n">
        <v>0</v>
      </c>
      <c r="AH1768" s="635" t="inlineStr"/>
      <c r="AL1768" s="487" t="inlineStr">
        <is>
          <t>전북대 영어교육과</t>
        </is>
      </c>
      <c r="AM1768" s="477" t="inlineStr">
        <is>
          <t>통합</t>
        </is>
      </c>
      <c r="AN1768" s="637" t="n">
        <v>100</v>
      </c>
      <c r="AO1768" s="478" t="n">
        <v>-1570</v>
      </c>
      <c r="AP1768" s="463" t="n">
        <v>-676</v>
      </c>
      <c r="AQ1768" s="479" t="n">
        <v>-894</v>
      </c>
      <c r="AR1768" s="476" t="inlineStr">
        <is>
          <t>28.71 → 27.67</t>
        </is>
      </c>
      <c r="BA1768" s="313" t="inlineStr">
        <is>
          <t>자연971</t>
        </is>
      </c>
    </row>
    <row r="1769" ht="16.5" customHeight="1" s="671">
      <c r="B1769" s="367" t="inlineStr">
        <is>
          <t>28.71</t>
        </is>
      </c>
      <c r="C1769" s="351" t="inlineStr">
        <is>
          <t>62,301</t>
        </is>
      </c>
      <c r="D1769" s="727" t="n">
        <v>-1570</v>
      </c>
      <c r="E1769" s="352" t="inlineStr">
        <is>
          <t>341.51</t>
        </is>
      </c>
      <c r="F1769" s="341" t="n">
        <v>70.27</v>
      </c>
      <c r="G1769" s="355" t="inlineStr">
        <is>
          <t>342.03</t>
        </is>
      </c>
      <c r="H1769" s="356" t="inlineStr">
        <is>
          <t>346.39</t>
        </is>
      </c>
      <c r="I1769" s="354" t="inlineStr">
        <is>
          <t>충남대</t>
        </is>
      </c>
      <c r="J1769" s="340" t="inlineStr">
        <is>
          <t>스마트시티 건축공학과</t>
        </is>
      </c>
      <c r="K1769" s="339" t="inlineStr">
        <is>
          <t>자연</t>
        </is>
      </c>
      <c r="L1769" s="357" t="n">
        <v>7</v>
      </c>
      <c r="M1769" s="358" t="inlineStr">
        <is>
          <t xml:space="preserve">169.27 / </t>
        </is>
      </c>
      <c r="N1769" s="359" t="n">
        <v>300</v>
      </c>
      <c r="O1769" s="360" t="inlineStr">
        <is>
          <t>표점</t>
        </is>
      </c>
      <c r="P1769" s="343" t="inlineStr">
        <is>
          <t>표점</t>
        </is>
      </c>
      <c r="Q1769" s="342" t="inlineStr">
        <is>
          <t>2과목</t>
        </is>
      </c>
      <c r="R1769" s="344" t="n">
        <v>25</v>
      </c>
      <c r="S1769" s="345" t="n">
        <v>45</v>
      </c>
      <c r="T1769" s="362" t="n">
        <v>30</v>
      </c>
      <c r="U1769" s="361" t="n">
        <v>70.27</v>
      </c>
      <c r="V1769" s="346" t="n">
        <v>112.9292440047523</v>
      </c>
      <c r="W1769" s="348" t="n">
        <v>114.7863196042771</v>
      </c>
      <c r="X1769" s="347" t="n">
        <v>57.16</v>
      </c>
      <c r="Y1769" s="357" t="inlineStr"/>
      <c r="Z1769" s="365" t="inlineStr">
        <is>
          <t>2등급</t>
        </is>
      </c>
      <c r="AA1769" s="350" t="n">
        <v>-2</v>
      </c>
      <c r="AB1769" s="349" t="inlineStr">
        <is>
          <t>만점</t>
        </is>
      </c>
      <c r="AC1769" s="350" t="n">
        <v>0</v>
      </c>
      <c r="AD1769" s="349" t="inlineStr">
        <is>
          <t>만점</t>
        </is>
      </c>
      <c r="AE1769" s="364" t="n">
        <v>0</v>
      </c>
      <c r="AF1769" s="366" t="n">
        <v>0</v>
      </c>
      <c r="AG1769" s="363" t="n">
        <v>0</v>
      </c>
      <c r="AH1769" s="635" t="inlineStr"/>
      <c r="AL1769" s="487" t="inlineStr">
        <is>
          <t>충남대 스마트시티 건축공학과</t>
        </is>
      </c>
      <c r="AM1769" s="477" t="inlineStr">
        <is>
          <t>자연</t>
        </is>
      </c>
      <c r="AN1769" s="637" t="n">
        <v>100</v>
      </c>
      <c r="AO1769" s="478" t="n">
        <v>-1570</v>
      </c>
      <c r="AP1769" s="463" t="n">
        <v>-1570</v>
      </c>
      <c r="AQ1769" s="479" t="n">
        <v>0</v>
      </c>
      <c r="AR1769" s="476" t="inlineStr">
        <is>
          <t>28.71 → 27.26</t>
        </is>
      </c>
      <c r="BA1769" s="313" t="inlineStr">
        <is>
          <t>자연972</t>
        </is>
      </c>
    </row>
    <row r="1770" ht="16.5" customHeight="1" s="671">
      <c r="B1770" s="367" t="inlineStr">
        <is>
          <t>29.33</t>
        </is>
      </c>
      <c r="C1770" s="351" t="inlineStr">
        <is>
          <t>63,646</t>
        </is>
      </c>
      <c r="D1770" s="727" t="n">
        <v>-1570</v>
      </c>
      <c r="E1770" s="352" t="inlineStr"/>
      <c r="F1770" s="341" t="n">
        <v>70.26000000000001</v>
      </c>
      <c r="G1770" s="355" t="inlineStr">
        <is>
          <t>341.35</t>
        </is>
      </c>
      <c r="H1770" s="356" t="inlineStr">
        <is>
          <t>346.45</t>
        </is>
      </c>
      <c r="I1770" s="354" t="inlineStr">
        <is>
          <t>전남대</t>
        </is>
      </c>
      <c r="J1770" s="340" t="inlineStr">
        <is>
          <t>문화인류고고학과</t>
        </is>
      </c>
      <c r="K1770" s="339" t="inlineStr">
        <is>
          <t>통합</t>
        </is>
      </c>
      <c r="L1770" s="357" t="n">
        <v>5</v>
      </c>
      <c r="M1770" s="358" t="inlineStr">
        <is>
          <t xml:space="preserve">849.447 / </t>
        </is>
      </c>
      <c r="N1770" s="359" t="n">
        <v>800</v>
      </c>
      <c r="O1770" s="360" t="inlineStr">
        <is>
          <t>표점/만점</t>
        </is>
      </c>
      <c r="P1770" s="343" t="inlineStr">
        <is>
          <t>표점/만점</t>
        </is>
      </c>
      <c r="Q1770" s="342" t="inlineStr">
        <is>
          <t>2과목</t>
        </is>
      </c>
      <c r="R1770" s="344" t="n">
        <v>40</v>
      </c>
      <c r="S1770" s="345" t="n">
        <v>30</v>
      </c>
      <c r="T1770" s="362" t="n">
        <v>30</v>
      </c>
      <c r="U1770" s="361" t="n">
        <v>70.26000000000001</v>
      </c>
      <c r="V1770" s="346" t="n">
        <v>112.9206825183428</v>
      </c>
      <c r="W1770" s="348" t="n">
        <v>114.7786142665085</v>
      </c>
      <c r="X1770" s="347" t="inlineStr">
        <is>
          <t>57.23/68.82</t>
        </is>
      </c>
      <c r="Y1770" s="357" t="inlineStr"/>
      <c r="Z1770" s="365" t="inlineStr">
        <is>
          <t>2등급</t>
        </is>
      </c>
      <c r="AA1770" s="350" t="n">
        <v>190</v>
      </c>
      <c r="AB1770" s="349" t="inlineStr">
        <is>
          <t>만점</t>
        </is>
      </c>
      <c r="AC1770" s="350" t="n">
        <v>10</v>
      </c>
      <c r="AD1770" s="349" t="inlineStr">
        <is>
          <t>만점</t>
        </is>
      </c>
      <c r="AE1770" s="364" t="n">
        <v>0</v>
      </c>
      <c r="AF1770" s="366" t="n">
        <v>0</v>
      </c>
      <c r="AG1770" s="363" t="n">
        <v>0</v>
      </c>
      <c r="AH1770" s="635" t="inlineStr"/>
      <c r="AL1770" s="487" t="inlineStr">
        <is>
          <t>전남대 문화인류고고학과</t>
        </is>
      </c>
      <c r="AM1770" s="477" t="inlineStr">
        <is>
          <t>통합</t>
        </is>
      </c>
      <c r="AN1770" s="637" t="n">
        <v>100</v>
      </c>
      <c r="AO1770" s="478" t="n">
        <v>-1570</v>
      </c>
      <c r="AP1770" s="463" t="n">
        <v>-675</v>
      </c>
      <c r="AQ1770" s="479" t="n">
        <v>-895</v>
      </c>
      <c r="AR1770" s="476" t="inlineStr">
        <is>
          <t>28.73 → 27.70</t>
        </is>
      </c>
      <c r="BA1770" s="313" t="inlineStr">
        <is>
          <t>통합인문785</t>
        </is>
      </c>
    </row>
    <row r="1771" ht="16.5" customHeight="1" s="671">
      <c r="B1771" s="367" t="inlineStr">
        <is>
          <t>28.75</t>
        </is>
      </c>
      <c r="C1771" s="351" t="inlineStr">
        <is>
          <t>62,388</t>
        </is>
      </c>
      <c r="D1771" s="727" t="n">
        <v>-1570</v>
      </c>
      <c r="E1771" s="352" t="inlineStr"/>
      <c r="F1771" s="341" t="n">
        <v>70.23999999999999</v>
      </c>
      <c r="G1771" s="355" t="inlineStr">
        <is>
          <t>341.98</t>
        </is>
      </c>
      <c r="H1771" s="356" t="inlineStr">
        <is>
          <t>346.34</t>
        </is>
      </c>
      <c r="I1771" s="354" t="inlineStr">
        <is>
          <t>충북대</t>
        </is>
      </c>
      <c r="J1771" s="340" t="inlineStr">
        <is>
          <t>소프트웨어학부</t>
        </is>
      </c>
      <c r="K1771" s="339" t="inlineStr">
        <is>
          <t>자연</t>
        </is>
      </c>
      <c r="L1771" s="357" t="n">
        <v>10</v>
      </c>
      <c r="M1771" s="358" t="inlineStr">
        <is>
          <t xml:space="preserve">966.85 / </t>
        </is>
      </c>
      <c r="N1771" s="359" t="n">
        <v>200</v>
      </c>
      <c r="O1771" s="360" t="inlineStr">
        <is>
          <t>표점/만점</t>
        </is>
      </c>
      <c r="P1771" s="343" t="inlineStr">
        <is>
          <t>표점/만점</t>
        </is>
      </c>
      <c r="Q1771" s="342" t="inlineStr">
        <is>
          <t>2과목</t>
        </is>
      </c>
      <c r="R1771" s="344" t="n">
        <v>20</v>
      </c>
      <c r="S1771" s="345" t="n">
        <v>30</v>
      </c>
      <c r="T1771" s="362" t="n">
        <v>30</v>
      </c>
      <c r="U1771" s="361" t="n">
        <v>70.23999999999999</v>
      </c>
      <c r="V1771" s="346" t="n">
        <v>112.9120848543757</v>
      </c>
      <c r="W1771" s="348" t="n">
        <v>114.7708763689381</v>
      </c>
      <c r="X1771" s="347" t="inlineStr">
        <is>
          <t>57.39/67.91</t>
        </is>
      </c>
      <c r="Y1771" s="357" t="inlineStr"/>
      <c r="Z1771" s="365" t="inlineStr">
        <is>
          <t>3등급</t>
        </is>
      </c>
      <c r="AA1771" s="350" t="n">
        <v>36</v>
      </c>
      <c r="AB1771" s="349" t="inlineStr">
        <is>
          <t>만점</t>
        </is>
      </c>
      <c r="AC1771" s="350" t="n">
        <v>0</v>
      </c>
      <c r="AD1771" s="349" t="inlineStr">
        <is>
          <t>만점</t>
        </is>
      </c>
      <c r="AE1771" s="364" t="n">
        <v>0</v>
      </c>
      <c r="AF1771" s="366" t="n">
        <v>0</v>
      </c>
      <c r="AG1771" s="363" t="n">
        <v>0</v>
      </c>
      <c r="AH1771" s="635" t="inlineStr"/>
      <c r="AL1771" s="487" t="inlineStr">
        <is>
          <t>충북대 소프트웨어학부</t>
        </is>
      </c>
      <c r="AM1771" s="477" t="inlineStr">
        <is>
          <t>자연</t>
        </is>
      </c>
      <c r="AN1771" s="637" t="n">
        <v>100</v>
      </c>
      <c r="AO1771" s="478" t="n">
        <v>-1570</v>
      </c>
      <c r="AP1771" s="463" t="n">
        <v>-1570</v>
      </c>
      <c r="AQ1771" s="479" t="n">
        <v>0</v>
      </c>
      <c r="AR1771" s="476" t="inlineStr">
        <is>
          <t>28.76 → 27.31</t>
        </is>
      </c>
      <c r="BA1771" s="313" t="inlineStr">
        <is>
          <t>통합인문786</t>
        </is>
      </c>
    </row>
    <row r="1772" ht="16.5" customHeight="1" s="671">
      <c r="B1772" s="367" t="inlineStr">
        <is>
          <t>28.76</t>
        </is>
      </c>
      <c r="C1772" s="351" t="inlineStr">
        <is>
          <t>62,409</t>
        </is>
      </c>
      <c r="D1772" s="727" t="n">
        <v>-1570</v>
      </c>
      <c r="E1772" s="352" t="inlineStr">
        <is>
          <t>341.37</t>
        </is>
      </c>
      <c r="F1772" s="341" t="n">
        <v>70.23</v>
      </c>
      <c r="G1772" s="355" t="inlineStr">
        <is>
          <t>341.97</t>
        </is>
      </c>
      <c r="H1772" s="356" t="inlineStr">
        <is>
          <t>346.32</t>
        </is>
      </c>
      <c r="I1772" s="354" t="inlineStr">
        <is>
          <t>세종대</t>
        </is>
      </c>
      <c r="J1772" s="340" t="inlineStr">
        <is>
          <t>지능정보융합학과(농어촌)</t>
        </is>
      </c>
      <c r="K1772" s="339" t="inlineStr">
        <is>
          <t>자연</t>
        </is>
      </c>
      <c r="L1772" s="357" t="n">
        <v>5</v>
      </c>
      <c r="M1772" s="358" t="inlineStr">
        <is>
          <t xml:space="preserve">674.1 / </t>
        </is>
      </c>
      <c r="N1772" s="359" t="n">
        <v>1000</v>
      </c>
      <c r="O1772" s="360" t="inlineStr">
        <is>
          <t>표점</t>
        </is>
      </c>
      <c r="P1772" s="343" t="inlineStr">
        <is>
          <t>변표</t>
        </is>
      </c>
      <c r="Q1772" s="342" t="inlineStr">
        <is>
          <t>2과목</t>
        </is>
      </c>
      <c r="R1772" s="344" t="n">
        <v>20</v>
      </c>
      <c r="S1772" s="345" t="n">
        <v>35</v>
      </c>
      <c r="T1772" s="362" t="n">
        <v>25</v>
      </c>
      <c r="U1772" s="361" t="n">
        <v>70.23</v>
      </c>
      <c r="V1772" s="346" t="n">
        <v>112.9079333568793</v>
      </c>
      <c r="W1772" s="348" t="n">
        <v>114.7671400211914</v>
      </c>
      <c r="X1772" s="347" t="n">
        <v>57.15</v>
      </c>
      <c r="Y1772" s="357" t="n">
        <v>56.83</v>
      </c>
      <c r="Z1772" s="365" t="inlineStr">
        <is>
          <t>2등급</t>
        </is>
      </c>
      <c r="AA1772" s="350" t="n">
        <v>198</v>
      </c>
      <c r="AB1772" s="349" t="inlineStr">
        <is>
          <t>만점</t>
        </is>
      </c>
      <c r="AC1772" s="350" t="n">
        <v>10</v>
      </c>
      <c r="AD1772" s="349" t="inlineStr">
        <is>
          <t>만점</t>
        </is>
      </c>
      <c r="AE1772" s="364" t="n">
        <v>0</v>
      </c>
      <c r="AF1772" s="366" t="n">
        <v>10.288</v>
      </c>
      <c r="AG1772" s="363" t="n">
        <v>0</v>
      </c>
      <c r="AH1772" s="635" t="inlineStr">
        <is>
          <t xml:space="preserve"> 미/기/과탐 3%가산</t>
        </is>
      </c>
      <c r="AL1772" s="487" t="inlineStr">
        <is>
          <t>세종대 지능정보융합학과(농어촌)</t>
        </is>
      </c>
      <c r="AM1772" s="477" t="inlineStr">
        <is>
          <t>자연</t>
        </is>
      </c>
      <c r="AN1772" s="637" t="n">
        <v>100</v>
      </c>
      <c r="AO1772" s="478" t="n">
        <v>-1570</v>
      </c>
      <c r="AP1772" s="463" t="n">
        <v>-1570</v>
      </c>
      <c r="AQ1772" s="479" t="n">
        <v>0</v>
      </c>
      <c r="AR1772" s="476" t="inlineStr">
        <is>
          <t>28.77 → 27.32</t>
        </is>
      </c>
      <c r="BA1772" s="313" t="inlineStr">
        <is>
          <t>통합인문787</t>
        </is>
      </c>
    </row>
    <row r="1773" ht="16.5" customHeight="1" s="671">
      <c r="B1773" s="367" t="inlineStr">
        <is>
          <t>28.95</t>
        </is>
      </c>
      <c r="C1773" s="351" t="inlineStr">
        <is>
          <t>62,822</t>
        </is>
      </c>
      <c r="D1773" s="727" t="n">
        <v>-1570</v>
      </c>
      <c r="E1773" s="352" t="inlineStr"/>
      <c r="F1773" s="341" t="n">
        <v>70.09999999999999</v>
      </c>
      <c r="G1773" s="355" t="inlineStr">
        <is>
          <t>341.77</t>
        </is>
      </c>
      <c r="H1773" s="356" t="inlineStr">
        <is>
          <t>346.08</t>
        </is>
      </c>
      <c r="I1773" s="354" t="inlineStr">
        <is>
          <t>전남대</t>
        </is>
      </c>
      <c r="J1773" s="340" t="inlineStr">
        <is>
          <t>융합바이오시스템기계공학과</t>
        </is>
      </c>
      <c r="K1773" s="339" t="inlineStr">
        <is>
          <t>자연</t>
        </is>
      </c>
      <c r="L1773" s="357" t="n">
        <v>10</v>
      </c>
      <c r="M1773" s="358" t="inlineStr">
        <is>
          <t xml:space="preserve">853.565 / </t>
        </is>
      </c>
      <c r="N1773" s="359" t="n">
        <v>800</v>
      </c>
      <c r="O1773" s="360" t="inlineStr">
        <is>
          <t>표점/만점</t>
        </is>
      </c>
      <c r="P1773" s="343" t="inlineStr">
        <is>
          <t>표점/만점</t>
        </is>
      </c>
      <c r="Q1773" s="342" t="inlineStr">
        <is>
          <t>2과목</t>
        </is>
      </c>
      <c r="R1773" s="344" t="n">
        <v>30</v>
      </c>
      <c r="S1773" s="345" t="n">
        <v>40</v>
      </c>
      <c r="T1773" s="362" t="n">
        <v>30</v>
      </c>
      <c r="U1773" s="361" t="n">
        <v>70.09999999999999</v>
      </c>
      <c r="V1773" s="346" t="n">
        <v>112.8345322784576</v>
      </c>
      <c r="W1773" s="348" t="n">
        <v>114.7010790506118</v>
      </c>
      <c r="X1773" s="347" t="inlineStr">
        <is>
          <t>57.37/67.91</t>
        </is>
      </c>
      <c r="Y1773" s="357" t="inlineStr"/>
      <c r="Z1773" s="365" t="inlineStr">
        <is>
          <t>2등급</t>
        </is>
      </c>
      <c r="AA1773" s="350" t="n">
        <v>190</v>
      </c>
      <c r="AB1773" s="349" t="inlineStr">
        <is>
          <t>만점</t>
        </is>
      </c>
      <c r="AC1773" s="350" t="n">
        <v>10</v>
      </c>
      <c r="AD1773" s="349" t="inlineStr">
        <is>
          <t>만점</t>
        </is>
      </c>
      <c r="AE1773" s="364" t="n">
        <v>0</v>
      </c>
      <c r="AF1773" s="366" t="n">
        <v>0</v>
      </c>
      <c r="AG1773" s="363" t="n">
        <v>0</v>
      </c>
      <c r="AH1773" s="635" t="inlineStr"/>
      <c r="AL1773" s="487" t="inlineStr">
        <is>
          <t>전남대 융합바이오시스템기계공학과</t>
        </is>
      </c>
      <c r="AM1773" s="477" t="inlineStr">
        <is>
          <t>자연</t>
        </is>
      </c>
      <c r="AN1773" s="637" t="n">
        <v>100</v>
      </c>
      <c r="AO1773" s="478" t="n">
        <v>-1570</v>
      </c>
      <c r="AP1773" s="463" t="n">
        <v>-1570</v>
      </c>
      <c r="AQ1773" s="479" t="n">
        <v>0</v>
      </c>
      <c r="AR1773" s="476" t="inlineStr">
        <is>
          <t>28.95 → 27.50</t>
        </is>
      </c>
      <c r="BA1773" s="313" t="inlineStr">
        <is>
          <t>자연973</t>
        </is>
      </c>
    </row>
    <row r="1774" ht="16.5" customHeight="1" s="671">
      <c r="B1774" s="367" t="inlineStr">
        <is>
          <t>28.96</t>
        </is>
      </c>
      <c r="C1774" s="351" t="inlineStr">
        <is>
          <t>62,843</t>
        </is>
      </c>
      <c r="D1774" s="727" t="n">
        <v>-1570</v>
      </c>
      <c r="E1774" s="352" t="inlineStr"/>
      <c r="F1774" s="341" t="n">
        <v>70.09</v>
      </c>
      <c r="G1774" s="355" t="inlineStr">
        <is>
          <t>341.75</t>
        </is>
      </c>
      <c r="H1774" s="356" t="inlineStr">
        <is>
          <t>346.06</t>
        </is>
      </c>
      <c r="I1774" s="354" t="inlineStr">
        <is>
          <t>연세대(미래)</t>
        </is>
      </c>
      <c r="J1774" s="340" t="inlineStr">
        <is>
          <t>AI반도체학부</t>
        </is>
      </c>
      <c r="K1774" s="339" t="inlineStr">
        <is>
          <t>자연</t>
        </is>
      </c>
      <c r="L1774" s="357" t="n">
        <v>19</v>
      </c>
      <c r="M1774" s="358" t="inlineStr">
        <is>
          <t xml:space="preserve">626.78 / </t>
        </is>
      </c>
      <c r="N1774" s="359" t="n">
        <v>1000</v>
      </c>
      <c r="O1774" s="360" t="inlineStr">
        <is>
          <t>표점</t>
        </is>
      </c>
      <c r="P1774" s="343" t="inlineStr">
        <is>
          <t>변표</t>
        </is>
      </c>
      <c r="Q1774" s="342" t="inlineStr">
        <is>
          <t>1과목</t>
        </is>
      </c>
      <c r="R1774" s="344" t="n">
        <v>25</v>
      </c>
      <c r="S1774" s="345" t="n">
        <v>38</v>
      </c>
      <c r="T1774" s="362" t="n">
        <v>25</v>
      </c>
      <c r="U1774" s="361" t="n">
        <v>70.09</v>
      </c>
      <c r="V1774" s="346" t="n">
        <v>112.8266704740148</v>
      </c>
      <c r="W1774" s="348" t="n">
        <v>114.6940034266134</v>
      </c>
      <c r="X1774" s="347" t="n">
        <v>57.11</v>
      </c>
      <c r="Y1774" s="357" t="n">
        <v>56.78</v>
      </c>
      <c r="Z1774" s="365" t="inlineStr">
        <is>
          <t>2등급</t>
        </is>
      </c>
      <c r="AA1774" s="350" t="n">
        <v>118.75</v>
      </c>
      <c r="AB1774" s="349" t="inlineStr">
        <is>
          <t>만점</t>
        </is>
      </c>
      <c r="AC1774" s="350" t="n">
        <v>10</v>
      </c>
      <c r="AD1774" s="349" t="inlineStr">
        <is>
          <t>만점</t>
        </is>
      </c>
      <c r="AE1774" s="364" t="n">
        <v>0</v>
      </c>
      <c r="AF1774" s="366" t="n">
        <v>0</v>
      </c>
      <c r="AG1774" s="363" t="n">
        <v>0</v>
      </c>
      <c r="AH1774" s="635" t="inlineStr"/>
      <c r="AL1774" s="487" t="inlineStr">
        <is>
          <t>연세대(미래) AI반도체학부</t>
        </is>
      </c>
      <c r="AM1774" s="477" t="inlineStr">
        <is>
          <t>자연</t>
        </is>
      </c>
      <c r="AN1774" s="637" t="n">
        <v>100</v>
      </c>
      <c r="AO1774" s="478" t="n">
        <v>-1570</v>
      </c>
      <c r="AP1774" s="463" t="n">
        <v>-1570</v>
      </c>
      <c r="AQ1774" s="479" t="n">
        <v>0</v>
      </c>
      <c r="AR1774" s="476" t="inlineStr">
        <is>
          <t>28.97 → 27.52</t>
        </is>
      </c>
      <c r="BA1774" s="313" t="inlineStr">
        <is>
          <t>자연974</t>
        </is>
      </c>
    </row>
    <row r="1775" ht="16.5" customHeight="1" s="671">
      <c r="B1775" s="367" t="inlineStr">
        <is>
          <t>29.60</t>
        </is>
      </c>
      <c r="C1775" s="351" t="inlineStr">
        <is>
          <t>64,232</t>
        </is>
      </c>
      <c r="D1775" s="727" t="n">
        <v>-1570</v>
      </c>
      <c r="E1775" s="352" t="inlineStr">
        <is>
          <t>341.72</t>
        </is>
      </c>
      <c r="F1775" s="341" t="n">
        <v>70.08</v>
      </c>
      <c r="G1775" s="355" t="inlineStr">
        <is>
          <t>341.06</t>
        </is>
      </c>
      <c r="H1775" s="356" t="inlineStr">
        <is>
          <t>346.17</t>
        </is>
      </c>
      <c r="I1775" s="354" t="inlineStr">
        <is>
          <t>전남대</t>
        </is>
      </c>
      <c r="J1775" s="340" t="inlineStr">
        <is>
          <t>일어일문학과</t>
        </is>
      </c>
      <c r="K1775" s="339" t="inlineStr">
        <is>
          <t>통합</t>
        </is>
      </c>
      <c r="L1775" s="357" t="n">
        <v>13</v>
      </c>
      <c r="M1775" s="358" t="inlineStr">
        <is>
          <t xml:space="preserve">848.893 / </t>
        </is>
      </c>
      <c r="N1775" s="359" t="n">
        <v>800</v>
      </c>
      <c r="O1775" s="360" t="inlineStr">
        <is>
          <t>표점/만점</t>
        </is>
      </c>
      <c r="P1775" s="343" t="inlineStr">
        <is>
          <t>표점/만점</t>
        </is>
      </c>
      <c r="Q1775" s="342" t="inlineStr">
        <is>
          <t>2과목</t>
        </is>
      </c>
      <c r="R1775" s="344" t="n">
        <v>40</v>
      </c>
      <c r="S1775" s="345" t="n">
        <v>30</v>
      </c>
      <c r="T1775" s="362" t="n">
        <v>30</v>
      </c>
      <c r="U1775" s="361" t="n">
        <v>70.08</v>
      </c>
      <c r="V1775" s="346" t="n">
        <v>112.8228472155393</v>
      </c>
      <c r="W1775" s="348" t="n">
        <v>114.6905624939854</v>
      </c>
      <c r="X1775" s="347" t="inlineStr">
        <is>
          <t>57.17/68.82</t>
        </is>
      </c>
      <c r="Y1775" s="357" t="inlineStr"/>
      <c r="Z1775" s="365" t="inlineStr">
        <is>
          <t>2등급</t>
        </is>
      </c>
      <c r="AA1775" s="350" t="n">
        <v>190</v>
      </c>
      <c r="AB1775" s="349" t="inlineStr">
        <is>
          <t>만점</t>
        </is>
      </c>
      <c r="AC1775" s="350" t="n">
        <v>10</v>
      </c>
      <c r="AD1775" s="349" t="inlineStr">
        <is>
          <t>만점</t>
        </is>
      </c>
      <c r="AE1775" s="364" t="n">
        <v>0</v>
      </c>
      <c r="AF1775" s="366" t="n">
        <v>0</v>
      </c>
      <c r="AG1775" s="363" t="n">
        <v>0</v>
      </c>
      <c r="AH1775" s="635" t="inlineStr"/>
      <c r="AL1775" s="487" t="inlineStr">
        <is>
          <t>전남대 일어일문학과</t>
        </is>
      </c>
      <c r="AM1775" s="477" t="inlineStr">
        <is>
          <t>통합</t>
        </is>
      </c>
      <c r="AN1775" s="637" t="n">
        <v>100</v>
      </c>
      <c r="AO1775" s="478" t="n">
        <v>-1570</v>
      </c>
      <c r="AP1775" s="463" t="n">
        <v>-674</v>
      </c>
      <c r="AQ1775" s="479" t="n">
        <v>-896</v>
      </c>
      <c r="AR1775" s="476" t="inlineStr">
        <is>
          <t>28.98 → 27.94</t>
        </is>
      </c>
      <c r="BA1775" s="313" t="inlineStr">
        <is>
          <t>통합인문788</t>
        </is>
      </c>
    </row>
    <row r="1776" ht="16.5" customHeight="1" s="671">
      <c r="B1776" s="367" t="inlineStr">
        <is>
          <t>28.99</t>
        </is>
      </c>
      <c r="C1776" s="351" t="inlineStr">
        <is>
          <t>62,908</t>
        </is>
      </c>
      <c r="D1776" s="727" t="n">
        <v>-1570</v>
      </c>
      <c r="E1776" s="352" t="inlineStr">
        <is>
          <t>341.62</t>
        </is>
      </c>
      <c r="F1776" s="341" t="n">
        <v>70.06999999999999</v>
      </c>
      <c r="G1776" s="355" t="inlineStr">
        <is>
          <t>341.04</t>
        </is>
      </c>
      <c r="H1776" s="356" t="inlineStr">
        <is>
          <t>346.15</t>
        </is>
      </c>
      <c r="I1776" s="354" t="inlineStr">
        <is>
          <t>한국외국어대</t>
        </is>
      </c>
      <c r="J1776" s="340" t="inlineStr">
        <is>
          <t>경상대학[통합모집]</t>
        </is>
      </c>
      <c r="K1776" s="339" t="inlineStr">
        <is>
          <t>통합</t>
        </is>
      </c>
      <c r="L1776" s="357" t="n">
        <v>9</v>
      </c>
      <c r="M1776" s="358" t="inlineStr">
        <is>
          <t xml:space="preserve">600.3 / </t>
        </is>
      </c>
      <c r="N1776" s="359" t="n">
        <v>700</v>
      </c>
      <c r="O1776" s="360" t="inlineStr">
        <is>
          <t>표점/만점</t>
        </is>
      </c>
      <c r="P1776" s="343" t="inlineStr">
        <is>
          <t>변표/만점</t>
        </is>
      </c>
      <c r="Q1776" s="342" t="inlineStr">
        <is>
          <t>2과목</t>
        </is>
      </c>
      <c r="R1776" s="344" t="n">
        <v>30</v>
      </c>
      <c r="S1776" s="345" t="n">
        <v>35</v>
      </c>
      <c r="T1776" s="362" t="n">
        <v>20</v>
      </c>
      <c r="U1776" s="361" t="n">
        <v>70.06999999999999</v>
      </c>
      <c r="V1776" s="346" t="n">
        <v>112.8160723076942</v>
      </c>
      <c r="W1776" s="348" t="n">
        <v>114.6844650769248</v>
      </c>
      <c r="X1776" s="347" t="n">
        <v>56.77</v>
      </c>
      <c r="Y1776" s="357" t="n">
        <v>57.84</v>
      </c>
      <c r="Z1776" s="365" t="inlineStr">
        <is>
          <t>2등급</t>
        </is>
      </c>
      <c r="AA1776" s="350" t="n">
        <v>103.5</v>
      </c>
      <c r="AB1776" s="349" t="inlineStr">
        <is>
          <t>만점</t>
        </is>
      </c>
      <c r="AC1776" s="350" t="n">
        <v>10</v>
      </c>
      <c r="AD1776" s="349" t="inlineStr">
        <is>
          <t>만점</t>
        </is>
      </c>
      <c r="AE1776" s="364" t="n">
        <v>0</v>
      </c>
      <c r="AF1776" s="366" t="n">
        <v>0</v>
      </c>
      <c r="AG1776" s="363" t="n">
        <v>0</v>
      </c>
      <c r="AH1776" s="635" t="inlineStr"/>
      <c r="AL1776" s="487" t="inlineStr">
        <is>
          <t>한국외국어대 경상대학[통합모집]</t>
        </is>
      </c>
      <c r="AM1776" s="477" t="inlineStr">
        <is>
          <t>통합</t>
        </is>
      </c>
      <c r="AN1776" s="637" t="n">
        <v>100</v>
      </c>
      <c r="AO1776" s="478" t="n">
        <v>-1570</v>
      </c>
      <c r="AP1776" s="463" t="n">
        <v>-674</v>
      </c>
      <c r="AQ1776" s="479" t="n">
        <v>-896</v>
      </c>
      <c r="AR1776" s="476" t="inlineStr">
        <is>
          <t>28.99 → 27.96</t>
        </is>
      </c>
      <c r="BA1776" s="313" t="inlineStr">
        <is>
          <t>자연975</t>
        </is>
      </c>
    </row>
    <row r="1777" ht="16.5" customHeight="1" s="671">
      <c r="B1777" s="367" t="inlineStr">
        <is>
          <t>29.09</t>
        </is>
      </c>
      <c r="C1777" s="351" t="inlineStr">
        <is>
          <t>63,125</t>
        </is>
      </c>
      <c r="D1777" s="727" t="n">
        <v>-1570</v>
      </c>
      <c r="E1777" s="352" t="inlineStr">
        <is>
          <t>341.08</t>
        </is>
      </c>
      <c r="F1777" s="341" t="n">
        <v>70</v>
      </c>
      <c r="G1777" s="355" t="inlineStr">
        <is>
          <t>340.93</t>
        </is>
      </c>
      <c r="H1777" s="356" t="inlineStr">
        <is>
          <t>345.90</t>
        </is>
      </c>
      <c r="I1777" s="354" t="inlineStr">
        <is>
          <t>강원대</t>
        </is>
      </c>
      <c r="J1777" s="340" t="inlineStr">
        <is>
          <t>교육학과</t>
        </is>
      </c>
      <c r="K1777" s="339" t="inlineStr">
        <is>
          <t>자연</t>
        </is>
      </c>
      <c r="L1777" s="357" t="n">
        <v>5</v>
      </c>
      <c r="M1777" s="358" t="inlineStr">
        <is>
          <t xml:space="preserve">398 / </t>
        </is>
      </c>
      <c r="N1777" s="359" t="n">
        <v>500</v>
      </c>
      <c r="O1777" s="360" t="inlineStr">
        <is>
          <t>백분위</t>
        </is>
      </c>
      <c r="P1777" s="343" t="inlineStr">
        <is>
          <t>백분위</t>
        </is>
      </c>
      <c r="Q1777" s="342" t="inlineStr">
        <is>
          <t>2과목</t>
        </is>
      </c>
      <c r="R1777" s="344" t="n">
        <v>30</v>
      </c>
      <c r="S1777" s="345" t="n">
        <v>20</v>
      </c>
      <c r="T1777" s="362" t="n">
        <v>20</v>
      </c>
      <c r="U1777" s="361" t="n">
        <v>70</v>
      </c>
      <c r="V1777" s="346" t="n">
        <v>112.7777777777778</v>
      </c>
      <c r="W1777" s="348" t="n">
        <v>114.65</v>
      </c>
      <c r="X1777" s="347" t="n">
        <v>56.75</v>
      </c>
      <c r="Y1777" s="357" t="inlineStr"/>
      <c r="Z1777" s="365" t="inlineStr">
        <is>
          <t>3등급</t>
        </is>
      </c>
      <c r="AA1777" s="350" t="n">
        <v>141</v>
      </c>
      <c r="AB1777" s="349" t="inlineStr">
        <is>
          <t>만점</t>
        </is>
      </c>
      <c r="AC1777" s="350" t="n">
        <v>1.5</v>
      </c>
      <c r="AD1777" s="349" t="inlineStr">
        <is>
          <t>만점</t>
        </is>
      </c>
      <c r="AE1777" s="364" t="n">
        <v>0</v>
      </c>
      <c r="AF1777" s="366" t="n">
        <v>10.5</v>
      </c>
      <c r="AG1777" s="363" t="n">
        <v>0</v>
      </c>
      <c r="AH1777" s="635" t="inlineStr">
        <is>
          <t xml:space="preserve"> 사탐10%가산</t>
        </is>
      </c>
      <c r="AL1777" s="487" t="inlineStr">
        <is>
          <t>강원대 교육학과</t>
        </is>
      </c>
      <c r="AM1777" s="477" t="inlineStr">
        <is>
          <t>자연</t>
        </is>
      </c>
      <c r="AN1777" s="637" t="n">
        <v>100</v>
      </c>
      <c r="AO1777" s="478" t="n">
        <v>-1570</v>
      </c>
      <c r="AP1777" s="463" t="n">
        <v>-1570</v>
      </c>
      <c r="AQ1777" s="479" t="n">
        <v>0</v>
      </c>
      <c r="AR1777" s="476" t="inlineStr">
        <is>
          <t>29.09 → 27.64</t>
        </is>
      </c>
      <c r="BA1777" s="313" t="inlineStr">
        <is>
          <t>자연976</t>
        </is>
      </c>
    </row>
    <row r="1778" ht="16.5" customHeight="1" s="671">
      <c r="B1778" s="367" t="inlineStr">
        <is>
          <t>29.20</t>
        </is>
      </c>
      <c r="C1778" s="351" t="inlineStr">
        <is>
          <t>63,364</t>
        </is>
      </c>
      <c r="D1778" s="727" t="n">
        <v>-1570</v>
      </c>
      <c r="E1778" s="352" t="inlineStr"/>
      <c r="F1778" s="341" t="n">
        <v>69.92</v>
      </c>
      <c r="G1778" s="355" t="inlineStr">
        <is>
          <t>341.49</t>
        </is>
      </c>
      <c r="H1778" s="356" t="inlineStr">
        <is>
          <t>345.74</t>
        </is>
      </c>
      <c r="I1778" s="354" t="inlineStr">
        <is>
          <t>고려대(세종)</t>
        </is>
      </c>
      <c r="J1778" s="340" t="inlineStr">
        <is>
          <t>빅데이터사이언스학부</t>
        </is>
      </c>
      <c r="K1778" s="339" t="inlineStr">
        <is>
          <t>자연</t>
        </is>
      </c>
      <c r="L1778" s="357" t="n">
        <v>16</v>
      </c>
      <c r="M1778" s="358" t="inlineStr">
        <is>
          <t xml:space="preserve">840.6 / </t>
        </is>
      </c>
      <c r="N1778" s="359" t="n">
        <v>1000</v>
      </c>
      <c r="O1778" s="360" t="inlineStr">
        <is>
          <t>표점/만점</t>
        </is>
      </c>
      <c r="P1778" s="343" t="inlineStr">
        <is>
          <t>변표/만점</t>
        </is>
      </c>
      <c r="Q1778" s="342" t="inlineStr">
        <is>
          <t>2과목</t>
        </is>
      </c>
      <c r="R1778" s="344" t="n">
        <v>20</v>
      </c>
      <c r="S1778" s="345" t="n">
        <v>35</v>
      </c>
      <c r="T1778" s="362" t="n">
        <v>25</v>
      </c>
      <c r="U1778" s="361" t="n">
        <v>69.92</v>
      </c>
      <c r="V1778" s="346" t="n">
        <v>112.7312157514913</v>
      </c>
      <c r="W1778" s="348" t="n">
        <v>114.6080941763422</v>
      </c>
      <c r="X1778" s="347" t="n">
        <v>57.08</v>
      </c>
      <c r="Y1778" s="357" t="n">
        <v>56.63</v>
      </c>
      <c r="Z1778" s="365" t="inlineStr">
        <is>
          <t>2등급</t>
        </is>
      </c>
      <c r="AA1778" s="350" t="n">
        <v>190</v>
      </c>
      <c r="AB1778" s="349" t="inlineStr">
        <is>
          <t>만점</t>
        </is>
      </c>
      <c r="AC1778" s="350" t="n">
        <v>0</v>
      </c>
      <c r="AD1778" s="349" t="inlineStr">
        <is>
          <t>만점</t>
        </is>
      </c>
      <c r="AE1778" s="364" t="n">
        <v>0</v>
      </c>
      <c r="AF1778" s="366" t="n">
        <v>0</v>
      </c>
      <c r="AG1778" s="363" t="n">
        <v>0</v>
      </c>
      <c r="AH1778" s="635" t="inlineStr"/>
      <c r="AL1778" s="487" t="inlineStr">
        <is>
          <t>고려대(세종) 빅데이터사이언스학부</t>
        </is>
      </c>
      <c r="AM1778" s="477" t="inlineStr">
        <is>
          <t>자연</t>
        </is>
      </c>
      <c r="AN1778" s="637" t="n">
        <v>100</v>
      </c>
      <c r="AO1778" s="478" t="n">
        <v>-1570</v>
      </c>
      <c r="AP1778" s="463" t="n">
        <v>-1570</v>
      </c>
      <c r="AQ1778" s="479" t="n">
        <v>0</v>
      </c>
      <c r="AR1778" s="476" t="inlineStr">
        <is>
          <t>29.21 → 27.76</t>
        </is>
      </c>
      <c r="BA1778" s="313" t="inlineStr">
        <is>
          <t>자연977</t>
        </is>
      </c>
    </row>
    <row r="1779" ht="16.5" customHeight="1" s="671">
      <c r="B1779" s="367" t="inlineStr">
        <is>
          <t>29.21</t>
        </is>
      </c>
      <c r="C1779" s="351" t="inlineStr">
        <is>
          <t>63,386</t>
        </is>
      </c>
      <c r="D1779" s="727" t="n">
        <v>-1570</v>
      </c>
      <c r="E1779" s="352" t="inlineStr"/>
      <c r="F1779" s="341" t="n">
        <v>69.91</v>
      </c>
      <c r="G1779" s="355" t="inlineStr">
        <is>
          <t>341.48</t>
        </is>
      </c>
      <c r="H1779" s="356" t="inlineStr">
        <is>
          <t>345.73</t>
        </is>
      </c>
      <c r="I1779" s="354" t="inlineStr">
        <is>
          <t>충북대</t>
        </is>
      </c>
      <c r="J1779" s="340" t="inlineStr">
        <is>
          <t>안전공학과</t>
        </is>
      </c>
      <c r="K1779" s="339" t="inlineStr">
        <is>
          <t>자연</t>
        </is>
      </c>
      <c r="L1779" s="357" t="n">
        <v>7</v>
      </c>
      <c r="M1779" s="358" t="inlineStr">
        <is>
          <t xml:space="preserve">966.66 / </t>
        </is>
      </c>
      <c r="N1779" s="359" t="n">
        <v>200</v>
      </c>
      <c r="O1779" s="360" t="inlineStr">
        <is>
          <t>표점/만점</t>
        </is>
      </c>
      <c r="P1779" s="343" t="inlineStr">
        <is>
          <t>표점/만점</t>
        </is>
      </c>
      <c r="Q1779" s="342" t="inlineStr">
        <is>
          <t>2과목</t>
        </is>
      </c>
      <c r="R1779" s="344" t="n">
        <v>20</v>
      </c>
      <c r="S1779" s="345" t="n">
        <v>30</v>
      </c>
      <c r="T1779" s="362" t="n">
        <v>30</v>
      </c>
      <c r="U1779" s="361" t="n">
        <v>69.91</v>
      </c>
      <c r="V1779" s="346" t="n">
        <v>112.7274426581386</v>
      </c>
      <c r="W1779" s="348" t="n">
        <v>114.6046983923247</v>
      </c>
      <c r="X1779" s="347" t="inlineStr">
        <is>
          <t>57.32/67.91</t>
        </is>
      </c>
      <c r="Y1779" s="357" t="inlineStr"/>
      <c r="Z1779" s="365" t="inlineStr">
        <is>
          <t>3등급</t>
        </is>
      </c>
      <c r="AA1779" s="350" t="n">
        <v>36</v>
      </c>
      <c r="AB1779" s="349" t="inlineStr">
        <is>
          <t>만점</t>
        </is>
      </c>
      <c r="AC1779" s="350" t="n">
        <v>0</v>
      </c>
      <c r="AD1779" s="349" t="inlineStr">
        <is>
          <t>만점</t>
        </is>
      </c>
      <c r="AE1779" s="364" t="n">
        <v>0</v>
      </c>
      <c r="AF1779" s="366" t="n">
        <v>0</v>
      </c>
      <c r="AG1779" s="363" t="n">
        <v>0</v>
      </c>
      <c r="AH1779" s="635" t="inlineStr"/>
      <c r="AL1779" s="487" t="inlineStr">
        <is>
          <t>충북대 안전공학과</t>
        </is>
      </c>
      <c r="AM1779" s="477" t="inlineStr">
        <is>
          <t>자연</t>
        </is>
      </c>
      <c r="AN1779" s="637" t="n">
        <v>100</v>
      </c>
      <c r="AO1779" s="478" t="n">
        <v>-1570</v>
      </c>
      <c r="AP1779" s="463" t="n">
        <v>-1570</v>
      </c>
      <c r="AQ1779" s="479" t="n">
        <v>0</v>
      </c>
      <c r="AR1779" s="476" t="inlineStr">
        <is>
          <t>29.22 → 27.77</t>
        </is>
      </c>
      <c r="BA1779" s="313" t="inlineStr">
        <is>
          <t>자연978</t>
        </is>
      </c>
    </row>
    <row r="1780" ht="16.5" customHeight="1" s="671">
      <c r="B1780" s="367" t="inlineStr">
        <is>
          <t>29.22</t>
        </is>
      </c>
      <c r="C1780" s="351" t="inlineStr">
        <is>
          <t>63,407</t>
        </is>
      </c>
      <c r="D1780" s="727" t="n">
        <v>-1570</v>
      </c>
      <c r="E1780" s="352" t="inlineStr"/>
      <c r="F1780" s="341" t="n">
        <v>69.90000000000001</v>
      </c>
      <c r="G1780" s="355" t="inlineStr">
        <is>
          <t>341.47</t>
        </is>
      </c>
      <c r="H1780" s="356" t="inlineStr">
        <is>
          <t>345.71</t>
        </is>
      </c>
      <c r="I1780" s="354" t="inlineStr">
        <is>
          <t>경상국립대</t>
        </is>
      </c>
      <c r="J1780" s="340" t="inlineStr">
        <is>
          <t>생물교육과</t>
        </is>
      </c>
      <c r="K1780" s="339" t="inlineStr">
        <is>
          <t>자연</t>
        </is>
      </c>
      <c r="L1780" s="357" t="n">
        <v>5</v>
      </c>
      <c r="M1780" s="358" t="inlineStr">
        <is>
          <t xml:space="preserve">844.91 / </t>
        </is>
      </c>
      <c r="N1780" s="359" t="n">
        <v>1000</v>
      </c>
      <c r="O1780" s="360" t="inlineStr">
        <is>
          <t>표점/만점</t>
        </is>
      </c>
      <c r="P1780" s="343" t="inlineStr">
        <is>
          <t>표점/만점</t>
        </is>
      </c>
      <c r="Q1780" s="342" t="inlineStr">
        <is>
          <t>2과목</t>
        </is>
      </c>
      <c r="R1780" s="344" t="n">
        <v>25</v>
      </c>
      <c r="S1780" s="345" t="n">
        <v>30</v>
      </c>
      <c r="T1780" s="362" t="n">
        <v>25</v>
      </c>
      <c r="U1780" s="361" t="n">
        <v>69.90000000000001</v>
      </c>
      <c r="V1780" s="346" t="n">
        <v>112.7237341641748</v>
      </c>
      <c r="W1780" s="348" t="n">
        <v>114.6013607477573</v>
      </c>
      <c r="X1780" s="347" t="inlineStr">
        <is>
          <t>57.32/67.91</t>
        </is>
      </c>
      <c r="Y1780" s="357" t="inlineStr"/>
      <c r="Z1780" s="365" t="inlineStr">
        <is>
          <t>3등급</t>
        </is>
      </c>
      <c r="AA1780" s="350" t="n">
        <v>192</v>
      </c>
      <c r="AB1780" s="349" t="inlineStr">
        <is>
          <t>만점</t>
        </is>
      </c>
      <c r="AC1780" s="350" t="n">
        <v>0</v>
      </c>
      <c r="AD1780" s="349" t="inlineStr">
        <is>
          <t>만점</t>
        </is>
      </c>
      <c r="AE1780" s="364" t="n">
        <v>0</v>
      </c>
      <c r="AF1780" s="366" t="n">
        <v>0</v>
      </c>
      <c r="AG1780" s="363" t="n">
        <v>0</v>
      </c>
      <c r="AH1780" s="635" t="inlineStr"/>
      <c r="AL1780" s="487" t="inlineStr">
        <is>
          <t>경상국립대 생물교육과</t>
        </is>
      </c>
      <c r="AM1780" s="477" t="inlineStr">
        <is>
          <t>자연</t>
        </is>
      </c>
      <c r="AN1780" s="637" t="n">
        <v>100</v>
      </c>
      <c r="AO1780" s="478" t="n">
        <v>-1570</v>
      </c>
      <c r="AP1780" s="463" t="n">
        <v>-1570</v>
      </c>
      <c r="AQ1780" s="479" t="n">
        <v>0</v>
      </c>
      <c r="AR1780" s="476" t="inlineStr">
        <is>
          <t>29.23 → 27.78</t>
        </is>
      </c>
      <c r="BA1780" s="313" t="inlineStr">
        <is>
          <t>자연979</t>
        </is>
      </c>
    </row>
    <row r="1781" ht="16.5" customHeight="1" s="671">
      <c r="B1781" s="367" t="inlineStr">
        <is>
          <t>29.24</t>
        </is>
      </c>
      <c r="C1781" s="351" t="inlineStr">
        <is>
          <t>63,451</t>
        </is>
      </c>
      <c r="D1781" s="727" t="n">
        <v>-1570</v>
      </c>
      <c r="E1781" s="352" t="inlineStr"/>
      <c r="F1781" s="341" t="n">
        <v>69.89</v>
      </c>
      <c r="G1781" s="355" t="inlineStr">
        <is>
          <t>341.45</t>
        </is>
      </c>
      <c r="H1781" s="356" t="inlineStr">
        <is>
          <t>345.69</t>
        </is>
      </c>
      <c r="I1781" s="354" t="inlineStr">
        <is>
          <t>강원대</t>
        </is>
      </c>
      <c r="J1781" s="340" t="inlineStr">
        <is>
          <t>지역건설공학과</t>
        </is>
      </c>
      <c r="K1781" s="339" t="inlineStr">
        <is>
          <t>자연</t>
        </is>
      </c>
      <c r="L1781" s="357" t="n">
        <v>4</v>
      </c>
      <c r="M1781" s="358" t="inlineStr">
        <is>
          <t xml:space="preserve">396.03 / </t>
        </is>
      </c>
      <c r="N1781" s="359" t="n">
        <v>500</v>
      </c>
      <c r="O1781" s="360" t="inlineStr">
        <is>
          <t>백분위</t>
        </is>
      </c>
      <c r="P1781" s="343" t="inlineStr">
        <is>
          <t>백분위</t>
        </is>
      </c>
      <c r="Q1781" s="342" t="inlineStr">
        <is>
          <t>2과목</t>
        </is>
      </c>
      <c r="R1781" s="344" t="n">
        <v>20</v>
      </c>
      <c r="S1781" s="345" t="n">
        <v>30</v>
      </c>
      <c r="T1781" s="362" t="n">
        <v>30</v>
      </c>
      <c r="U1781" s="361" t="n">
        <v>69.89</v>
      </c>
      <c r="V1781" s="346" t="n">
        <v>112.7170542635659</v>
      </c>
      <c r="W1781" s="348" t="n">
        <v>114.5953488372093</v>
      </c>
      <c r="X1781" s="347" t="n">
        <v>57.07</v>
      </c>
      <c r="Y1781" s="357" t="inlineStr"/>
      <c r="Z1781" s="365" t="inlineStr">
        <is>
          <t>3등급</t>
        </is>
      </c>
      <c r="AA1781" s="350" t="n">
        <v>94</v>
      </c>
      <c r="AB1781" s="349" t="inlineStr">
        <is>
          <t>만점</t>
        </is>
      </c>
      <c r="AC1781" s="350" t="n">
        <v>1.5</v>
      </c>
      <c r="AD1781" s="349" t="inlineStr">
        <is>
          <t>만점</t>
        </is>
      </c>
      <c r="AE1781" s="364" t="n">
        <v>0</v>
      </c>
      <c r="AF1781" s="366" t="n">
        <v>20.967</v>
      </c>
      <c r="AG1781" s="363" t="n">
        <v>0</v>
      </c>
      <c r="AH1781" s="635" t="inlineStr">
        <is>
          <t xml:space="preserve"> 미/기/과탐10%</t>
        </is>
      </c>
      <c r="AL1781" s="487" t="inlineStr">
        <is>
          <t>강원대 지역건설공학과</t>
        </is>
      </c>
      <c r="AM1781" s="477" t="inlineStr">
        <is>
          <t>자연</t>
        </is>
      </c>
      <c r="AN1781" s="637" t="n">
        <v>100</v>
      </c>
      <c r="AO1781" s="478" t="n">
        <v>-1570</v>
      </c>
      <c r="AP1781" s="463" t="n">
        <v>-1570</v>
      </c>
      <c r="AQ1781" s="479" t="n">
        <v>0</v>
      </c>
      <c r="AR1781" s="476" t="inlineStr">
        <is>
          <t>29.24 → 27.79</t>
        </is>
      </c>
      <c r="BA1781" s="313" t="inlineStr">
        <is>
          <t>통합인문789</t>
        </is>
      </c>
    </row>
    <row r="1782" ht="16.5" customHeight="1" s="671">
      <c r="B1782" s="367" t="inlineStr">
        <is>
          <t>29.29</t>
        </is>
      </c>
      <c r="C1782" s="351" t="inlineStr">
        <is>
          <t>63,559</t>
        </is>
      </c>
      <c r="D1782" s="727" t="n">
        <v>-1570</v>
      </c>
      <c r="E1782" s="352" t="inlineStr"/>
      <c r="F1782" s="341" t="n">
        <v>69.86</v>
      </c>
      <c r="G1782" s="355" t="inlineStr">
        <is>
          <t>341.40</t>
        </is>
      </c>
      <c r="H1782" s="356" t="inlineStr">
        <is>
          <t>345.63</t>
        </is>
      </c>
      <c r="I1782" s="354" t="inlineStr">
        <is>
          <t>경북대</t>
        </is>
      </c>
      <c r="J1782" s="340" t="inlineStr">
        <is>
          <t>바이오섬유소재학과</t>
        </is>
      </c>
      <c r="K1782" s="339" t="inlineStr">
        <is>
          <t>자연</t>
        </is>
      </c>
      <c r="L1782" s="357" t="n">
        <v>6</v>
      </c>
      <c r="M1782" s="358" t="inlineStr">
        <is>
          <t xml:space="preserve">628.49 / </t>
        </is>
      </c>
      <c r="N1782" s="359" t="n">
        <v>1000</v>
      </c>
      <c r="O1782" s="360" t="inlineStr">
        <is>
          <t>표점</t>
        </is>
      </c>
      <c r="P1782" s="343" t="inlineStr">
        <is>
          <t>변표</t>
        </is>
      </c>
      <c r="Q1782" s="342" t="inlineStr">
        <is>
          <t>2과목</t>
        </is>
      </c>
      <c r="R1782" s="344" t="n">
        <v>25</v>
      </c>
      <c r="S1782" s="345" t="n">
        <v>38</v>
      </c>
      <c r="T1782" s="362" t="n">
        <v>25</v>
      </c>
      <c r="U1782" s="361" t="n">
        <v>69.86</v>
      </c>
      <c r="V1782" s="346" t="n">
        <v>112.6992165640739</v>
      </c>
      <c r="W1782" s="348" t="n">
        <v>114.5792949076665</v>
      </c>
      <c r="X1782" s="347" t="n">
        <v>57.06</v>
      </c>
      <c r="Y1782" s="357" t="n">
        <v>56.62</v>
      </c>
      <c r="Z1782" s="365" t="inlineStr">
        <is>
          <t>2등급</t>
        </is>
      </c>
      <c r="AA1782" s="350" t="n">
        <v>121.25</v>
      </c>
      <c r="AB1782" s="349" t="inlineStr">
        <is>
          <t>만점</t>
        </is>
      </c>
      <c r="AC1782" s="350" t="n">
        <v>10</v>
      </c>
      <c r="AD1782" s="349" t="inlineStr">
        <is>
          <t>만점</t>
        </is>
      </c>
      <c r="AE1782" s="364" t="n">
        <v>0</v>
      </c>
      <c r="AF1782" s="366" t="n">
        <v>0</v>
      </c>
      <c r="AG1782" s="363" t="n">
        <v>0</v>
      </c>
      <c r="AH1782" s="635" t="inlineStr"/>
      <c r="AL1782" s="487" t="inlineStr">
        <is>
          <t>경북대 바이오섬유소재학과</t>
        </is>
      </c>
      <c r="AM1782" s="477" t="inlineStr">
        <is>
          <t>자연</t>
        </is>
      </c>
      <c r="AN1782" s="637" t="n">
        <v>100</v>
      </c>
      <c r="AO1782" s="478" t="n">
        <v>-1570</v>
      </c>
      <c r="AP1782" s="463" t="n">
        <v>-1570</v>
      </c>
      <c r="AQ1782" s="479" t="n">
        <v>0</v>
      </c>
      <c r="AR1782" s="476" t="inlineStr">
        <is>
          <t>29.29 → 27.84</t>
        </is>
      </c>
      <c r="BA1782" s="313" t="inlineStr">
        <is>
          <t>통합인문790</t>
        </is>
      </c>
    </row>
    <row r="1783" ht="16.5" customHeight="1" s="671">
      <c r="B1783" s="367" t="inlineStr">
        <is>
          <t>29.30</t>
        </is>
      </c>
      <c r="C1783" s="351" t="inlineStr">
        <is>
          <t>63,581</t>
        </is>
      </c>
      <c r="D1783" s="727" t="n">
        <v>-1570</v>
      </c>
      <c r="E1783" s="352" t="inlineStr"/>
      <c r="F1783" s="341" t="n">
        <v>69.84999999999999</v>
      </c>
      <c r="G1783" s="355" t="inlineStr">
        <is>
          <t>341.38</t>
        </is>
      </c>
      <c r="H1783" s="356" t="inlineStr">
        <is>
          <t>346.48</t>
        </is>
      </c>
      <c r="I1783" s="354" t="inlineStr">
        <is>
          <t>연세대(미래)</t>
        </is>
      </c>
      <c r="J1783" s="340" t="inlineStr">
        <is>
          <t>자율융합계열</t>
        </is>
      </c>
      <c r="K1783" s="339" t="inlineStr">
        <is>
          <t>통합</t>
        </is>
      </c>
      <c r="L1783" s="357" t="n">
        <v>163</v>
      </c>
      <c r="M1783" s="358" t="inlineStr">
        <is>
          <t xml:space="preserve">632.37 / </t>
        </is>
      </c>
      <c r="N1783" s="359" t="n">
        <v>1000</v>
      </c>
      <c r="O1783" s="360" t="inlineStr">
        <is>
          <t>표점</t>
        </is>
      </c>
      <c r="P1783" s="343" t="inlineStr">
        <is>
          <t>변표</t>
        </is>
      </c>
      <c r="Q1783" s="342" t="inlineStr">
        <is>
          <t>1과목</t>
        </is>
      </c>
      <c r="R1783" s="344" t="n">
        <v>29</v>
      </c>
      <c r="S1783" s="345" t="n">
        <v>29</v>
      </c>
      <c r="T1783" s="362" t="n">
        <v>29</v>
      </c>
      <c r="U1783" s="361" t="n">
        <v>69.84999999999999</v>
      </c>
      <c r="V1783" s="346" t="n">
        <v>112.6917413572343</v>
      </c>
      <c r="W1783" s="348" t="n">
        <v>114.5725672215109</v>
      </c>
      <c r="X1783" s="347" t="n">
        <v>57.06</v>
      </c>
      <c r="Y1783" s="357" t="n">
        <v>56.7</v>
      </c>
      <c r="Z1783" s="365" t="inlineStr">
        <is>
          <t>2등급</t>
        </is>
      </c>
      <c r="AA1783" s="350" t="n">
        <v>135.71</v>
      </c>
      <c r="AB1783" s="349" t="inlineStr">
        <is>
          <t>만점</t>
        </is>
      </c>
      <c r="AC1783" s="350" t="n">
        <v>10</v>
      </c>
      <c r="AD1783" s="349" t="inlineStr">
        <is>
          <t>만점</t>
        </is>
      </c>
      <c r="AE1783" s="364" t="n">
        <v>0</v>
      </c>
      <c r="AF1783" s="366" t="n">
        <v>0</v>
      </c>
      <c r="AG1783" s="363" t="n">
        <v>0</v>
      </c>
      <c r="AH1783" s="635" t="inlineStr"/>
      <c r="AL1783" s="487" t="inlineStr">
        <is>
          <t>연세대(미래) 자율융합계열</t>
        </is>
      </c>
      <c r="AM1783" s="477" t="inlineStr">
        <is>
          <t>통합</t>
        </is>
      </c>
      <c r="AN1783" s="637" t="n">
        <v>100</v>
      </c>
      <c r="AO1783" s="478" t="n">
        <v>-1570</v>
      </c>
      <c r="AP1783" s="463" t="n">
        <v>-676</v>
      </c>
      <c r="AQ1783" s="479" t="n">
        <v>-894</v>
      </c>
      <c r="AR1783" s="476" t="inlineStr">
        <is>
          <t>28.71 → 27.67</t>
        </is>
      </c>
      <c r="BA1783" s="313" t="inlineStr">
        <is>
          <t>자연980</t>
        </is>
      </c>
    </row>
    <row r="1784" ht="16.5" customHeight="1" s="671">
      <c r="B1784" s="367" t="inlineStr">
        <is>
          <t>29.47</t>
        </is>
      </c>
      <c r="C1784" s="351" t="inlineStr">
        <is>
          <t>63,950</t>
        </is>
      </c>
      <c r="D1784" s="727" t="n">
        <v>-1570</v>
      </c>
      <c r="E1784" s="352" t="inlineStr">
        <is>
          <t>341.20</t>
        </is>
      </c>
      <c r="F1784" s="341" t="n">
        <v>69.73</v>
      </c>
      <c r="G1784" s="355" t="inlineStr">
        <is>
          <t>340.47</t>
        </is>
      </c>
      <c r="H1784" s="356" t="inlineStr">
        <is>
          <t>345.58</t>
        </is>
      </c>
      <c r="I1784" s="354" t="inlineStr">
        <is>
          <t>제주대</t>
        </is>
      </c>
      <c r="J1784" s="340" t="inlineStr">
        <is>
          <t>영어교육과</t>
        </is>
      </c>
      <c r="K1784" s="339" t="inlineStr">
        <is>
          <t>통합</t>
        </is>
      </c>
      <c r="L1784" s="357" t="n">
        <v>6</v>
      </c>
      <c r="M1784" s="358" t="inlineStr">
        <is>
          <t xml:space="preserve">747.8 / </t>
        </is>
      </c>
      <c r="N1784" s="359" t="n">
        <v>1000</v>
      </c>
      <c r="O1784" s="360" t="inlineStr">
        <is>
          <t>백분위</t>
        </is>
      </c>
      <c r="P1784" s="343" t="inlineStr">
        <is>
          <t>백분위</t>
        </is>
      </c>
      <c r="Q1784" s="342" t="inlineStr">
        <is>
          <t>2과목</t>
        </is>
      </c>
      <c r="R1784" s="344" t="n">
        <v>30</v>
      </c>
      <c r="S1784" s="345" t="n">
        <v>20</v>
      </c>
      <c r="T1784" s="362" t="n">
        <v>30</v>
      </c>
      <c r="U1784" s="361" t="n">
        <v>69.73</v>
      </c>
      <c r="V1784" s="346" t="n">
        <v>112.625</v>
      </c>
      <c r="W1784" s="348" t="n">
        <v>114.5125</v>
      </c>
      <c r="X1784" s="347" t="n">
        <v>56.67</v>
      </c>
      <c r="Y1784" s="357" t="inlineStr"/>
      <c r="Z1784" s="365" t="inlineStr">
        <is>
          <t>3등급</t>
        </is>
      </c>
      <c r="AA1784" s="350" t="n">
        <v>180</v>
      </c>
      <c r="AB1784" s="349" t="inlineStr">
        <is>
          <t>만점</t>
        </is>
      </c>
      <c r="AC1784" s="350" t="n">
        <v>10</v>
      </c>
      <c r="AD1784" s="349" t="inlineStr">
        <is>
          <t>만점</t>
        </is>
      </c>
      <c r="AE1784" s="364" t="n">
        <v>0</v>
      </c>
      <c r="AF1784" s="366" t="n">
        <v>0</v>
      </c>
      <c r="AG1784" s="363" t="n">
        <v>0</v>
      </c>
      <c r="AH1784" s="635" t="inlineStr"/>
      <c r="AL1784" s="487" t="inlineStr">
        <is>
          <t>제주대 영어교육과</t>
        </is>
      </c>
      <c r="AM1784" s="477" t="inlineStr">
        <is>
          <t>통합</t>
        </is>
      </c>
      <c r="AN1784" s="637" t="n">
        <v>100</v>
      </c>
      <c r="AO1784" s="478" t="n">
        <v>-1570</v>
      </c>
      <c r="AP1784" s="463" t="n">
        <v>-671</v>
      </c>
      <c r="AQ1784" s="479" t="n">
        <v>-899</v>
      </c>
      <c r="AR1784" s="476" t="inlineStr">
        <is>
          <t>29.47 → 28.44</t>
        </is>
      </c>
      <c r="BA1784" s="313" t="inlineStr">
        <is>
          <t>자연981</t>
        </is>
      </c>
    </row>
    <row r="1785" ht="16.5" customHeight="1" s="671">
      <c r="B1785" s="367" t="inlineStr">
        <is>
          <t>29.48</t>
        </is>
      </c>
      <c r="C1785" s="351" t="inlineStr">
        <is>
          <t>63,972</t>
        </is>
      </c>
      <c r="D1785" s="727" t="n">
        <v>-1570</v>
      </c>
      <c r="E1785" s="352" t="inlineStr"/>
      <c r="F1785" s="341" t="n">
        <v>69.72</v>
      </c>
      <c r="G1785" s="355" t="inlineStr">
        <is>
          <t>341.19</t>
        </is>
      </c>
      <c r="H1785" s="356" t="inlineStr">
        <is>
          <t>345.39</t>
        </is>
      </c>
      <c r="I1785" s="354" t="inlineStr">
        <is>
          <t>충북대</t>
        </is>
      </c>
      <c r="J1785" s="340" t="inlineStr">
        <is>
          <t>특용식물학과</t>
        </is>
      </c>
      <c r="K1785" s="339" t="inlineStr">
        <is>
          <t>자연</t>
        </is>
      </c>
      <c r="L1785" s="357" t="n">
        <v>7</v>
      </c>
      <c r="M1785" s="358" t="inlineStr">
        <is>
          <t xml:space="preserve">966.55 / </t>
        </is>
      </c>
      <c r="N1785" s="359" t="n">
        <v>200</v>
      </c>
      <c r="O1785" s="360" t="inlineStr">
        <is>
          <t>표점/만점</t>
        </is>
      </c>
      <c r="P1785" s="343" t="inlineStr">
        <is>
          <t>표점/만점</t>
        </is>
      </c>
      <c r="Q1785" s="342" t="inlineStr">
        <is>
          <t>2과목</t>
        </is>
      </c>
      <c r="R1785" s="344" t="n">
        <v>20</v>
      </c>
      <c r="S1785" s="345" t="n">
        <v>30</v>
      </c>
      <c r="T1785" s="362" t="n">
        <v>30</v>
      </c>
      <c r="U1785" s="361" t="n">
        <v>69.72</v>
      </c>
      <c r="V1785" s="346" t="n">
        <v>112.6205445445277</v>
      </c>
      <c r="W1785" s="348" t="n">
        <v>114.5084900900749</v>
      </c>
      <c r="X1785" s="347" t="inlineStr">
        <is>
          <t>57.27/67.91</t>
        </is>
      </c>
      <c r="Y1785" s="357" t="inlineStr"/>
      <c r="Z1785" s="365" t="inlineStr">
        <is>
          <t>3등급</t>
        </is>
      </c>
      <c r="AA1785" s="350" t="n">
        <v>36</v>
      </c>
      <c r="AB1785" s="349" t="inlineStr">
        <is>
          <t>만점</t>
        </is>
      </c>
      <c r="AC1785" s="350" t="n">
        <v>0</v>
      </c>
      <c r="AD1785" s="349" t="inlineStr">
        <is>
          <t>만점</t>
        </is>
      </c>
      <c r="AE1785" s="364" t="n">
        <v>0</v>
      </c>
      <c r="AF1785" s="366" t="n">
        <v>0</v>
      </c>
      <c r="AG1785" s="363" t="n">
        <v>0</v>
      </c>
      <c r="AH1785" s="635" t="inlineStr"/>
      <c r="AL1785" s="487" t="inlineStr">
        <is>
          <t>충북대 특용식물학과</t>
        </is>
      </c>
      <c r="AM1785" s="477" t="inlineStr">
        <is>
          <t>자연</t>
        </is>
      </c>
      <c r="AN1785" s="637" t="n">
        <v>100</v>
      </c>
      <c r="AO1785" s="478" t="n">
        <v>-1570</v>
      </c>
      <c r="AP1785" s="463" t="n">
        <v>-1570</v>
      </c>
      <c r="AQ1785" s="479" t="n">
        <v>0</v>
      </c>
      <c r="AR1785" s="476" t="inlineStr">
        <is>
          <t>29.48 → 28.03</t>
        </is>
      </c>
      <c r="BA1785" s="313" t="inlineStr">
        <is>
          <t>자연982</t>
        </is>
      </c>
    </row>
    <row r="1786" ht="16.5" customHeight="1" s="671">
      <c r="B1786" s="367" t="inlineStr">
        <is>
          <t>29.58</t>
        </is>
      </c>
      <c r="C1786" s="351" t="inlineStr">
        <is>
          <t>64,189</t>
        </is>
      </c>
      <c r="D1786" s="727" t="n">
        <v>-1570</v>
      </c>
      <c r="E1786" s="352" t="inlineStr">
        <is>
          <t>341.08</t>
        </is>
      </c>
      <c r="F1786" s="341" t="n">
        <v>69.64</v>
      </c>
      <c r="G1786" s="355" t="inlineStr">
        <is>
          <t>340.34</t>
        </is>
      </c>
      <c r="H1786" s="356" t="inlineStr">
        <is>
          <t>345.44</t>
        </is>
      </c>
      <c r="I1786" s="354" t="inlineStr">
        <is>
          <t>강원대</t>
        </is>
      </c>
      <c r="J1786" s="340" t="inlineStr">
        <is>
          <t>영상문화학과</t>
        </is>
      </c>
      <c r="K1786" s="339" t="inlineStr">
        <is>
          <t>통합</t>
        </is>
      </c>
      <c r="L1786" s="357" t="n">
        <v>13</v>
      </c>
      <c r="M1786" s="358" t="inlineStr">
        <is>
          <t xml:space="preserve">396.7 / </t>
        </is>
      </c>
      <c r="N1786" s="359" t="n">
        <v>500</v>
      </c>
      <c r="O1786" s="360" t="inlineStr">
        <is>
          <t>백분위</t>
        </is>
      </c>
      <c r="P1786" s="343" t="inlineStr">
        <is>
          <t>백분위</t>
        </is>
      </c>
      <c r="Q1786" s="342" t="inlineStr">
        <is>
          <t>2과목</t>
        </is>
      </c>
      <c r="R1786" s="344" t="n">
        <v>30</v>
      </c>
      <c r="S1786" s="345" t="n">
        <v>20</v>
      </c>
      <c r="T1786" s="362" t="n">
        <v>20</v>
      </c>
      <c r="U1786" s="361" t="n">
        <v>69.64</v>
      </c>
      <c r="V1786" s="346" t="n">
        <v>112.5799086757991</v>
      </c>
      <c r="W1786" s="348" t="n">
        <v>114.4719178082192</v>
      </c>
      <c r="X1786" s="347" t="n">
        <v>56.64</v>
      </c>
      <c r="Y1786" s="357" t="inlineStr"/>
      <c r="Z1786" s="365" t="inlineStr">
        <is>
          <t>3등급</t>
        </is>
      </c>
      <c r="AA1786" s="350" t="n">
        <v>141</v>
      </c>
      <c r="AB1786" s="349" t="inlineStr">
        <is>
          <t>만점</t>
        </is>
      </c>
      <c r="AC1786" s="350" t="n">
        <v>1.5</v>
      </c>
      <c r="AD1786" s="349" t="inlineStr">
        <is>
          <t>만점</t>
        </is>
      </c>
      <c r="AE1786" s="364" t="n">
        <v>0</v>
      </c>
      <c r="AF1786" s="366" t="n">
        <v>10.446</v>
      </c>
      <c r="AG1786" s="363" t="n">
        <v>0</v>
      </c>
      <c r="AH1786" s="635" t="inlineStr">
        <is>
          <t xml:space="preserve"> 사탐10%가산</t>
        </is>
      </c>
      <c r="AL1786" s="487" t="inlineStr">
        <is>
          <t>강원대 영상문화학과</t>
        </is>
      </c>
      <c r="AM1786" s="477" t="inlineStr">
        <is>
          <t>통합</t>
        </is>
      </c>
      <c r="AN1786" s="637" t="n">
        <v>100</v>
      </c>
      <c r="AO1786" s="478" t="n">
        <v>-1570</v>
      </c>
      <c r="AP1786" s="463" t="n">
        <v>-671</v>
      </c>
      <c r="AQ1786" s="479" t="n">
        <v>-899</v>
      </c>
      <c r="AR1786" s="476" t="inlineStr">
        <is>
          <t>29.58 → 28.55</t>
        </is>
      </c>
      <c r="BA1786" s="313" t="inlineStr">
        <is>
          <t>자연983</t>
        </is>
      </c>
    </row>
    <row r="1787" ht="16.5" customHeight="1" s="671">
      <c r="B1787" s="367" t="inlineStr">
        <is>
          <t>29.60</t>
        </is>
      </c>
      <c r="C1787" s="351" t="inlineStr">
        <is>
          <t>64,232</t>
        </is>
      </c>
      <c r="D1787" s="727" t="n">
        <v>-1570</v>
      </c>
      <c r="E1787" s="352" t="inlineStr">
        <is>
          <t>341.05</t>
        </is>
      </c>
      <c r="F1787" s="341" t="n">
        <v>69.63</v>
      </c>
      <c r="G1787" s="355" t="inlineStr">
        <is>
          <t>340.31</t>
        </is>
      </c>
      <c r="H1787" s="356" t="inlineStr">
        <is>
          <t>345.41</t>
        </is>
      </c>
      <c r="I1787" s="354" t="inlineStr">
        <is>
          <t>전주교대</t>
        </is>
      </c>
      <c r="J1787" s="340" t="inlineStr">
        <is>
          <t>일반학생</t>
        </is>
      </c>
      <c r="K1787" s="339" t="inlineStr">
        <is>
          <t>통합</t>
        </is>
      </c>
      <c r="L1787" s="357" t="n">
        <v>174</v>
      </c>
      <c r="M1787" s="358" t="inlineStr">
        <is>
          <t xml:space="preserve">650 / </t>
        </is>
      </c>
      <c r="N1787" s="359" t="n">
        <v>900</v>
      </c>
      <c r="O1787" s="360" t="inlineStr">
        <is>
          <t>백분위</t>
        </is>
      </c>
      <c r="P1787" s="343" t="inlineStr">
        <is>
          <t>백분위</t>
        </is>
      </c>
      <c r="Q1787" s="342" t="inlineStr">
        <is>
          <t>2과목</t>
        </is>
      </c>
      <c r="R1787" s="344" t="n">
        <v>25</v>
      </c>
      <c r="S1787" s="345" t="n">
        <v>25</v>
      </c>
      <c r="T1787" s="362" t="n">
        <v>25</v>
      </c>
      <c r="U1787" s="361" t="n">
        <v>69.63</v>
      </c>
      <c r="V1787" s="346" t="n">
        <v>112.5720164609054</v>
      </c>
      <c r="W1787" s="348" t="n">
        <v>114.4648148148148</v>
      </c>
      <c r="X1787" s="347" t="n">
        <v>56.64</v>
      </c>
      <c r="Y1787" s="357" t="inlineStr"/>
      <c r="Z1787" s="365" t="inlineStr">
        <is>
          <t>3등급</t>
        </is>
      </c>
      <c r="AA1787" s="350" t="n">
        <v>180</v>
      </c>
      <c r="AB1787" s="349" t="inlineStr">
        <is>
          <t>만점</t>
        </is>
      </c>
      <c r="AC1787" s="350" t="n">
        <v>0</v>
      </c>
      <c r="AD1787" s="349" t="inlineStr">
        <is>
          <t>만점</t>
        </is>
      </c>
      <c r="AE1787" s="364" t="n">
        <v>0</v>
      </c>
      <c r="AF1787" s="366" t="n">
        <v>0</v>
      </c>
      <c r="AG1787" s="363" t="n">
        <v>0</v>
      </c>
      <c r="AH1787" s="635" t="inlineStr">
        <is>
          <t xml:space="preserve">650/900만점 </t>
        </is>
      </c>
      <c r="AL1787" s="487" t="inlineStr">
        <is>
          <t>전주교대 일반학생</t>
        </is>
      </c>
      <c r="AM1787" s="477" t="inlineStr">
        <is>
          <t>통합</t>
        </is>
      </c>
      <c r="AN1787" s="637" t="n">
        <v>100</v>
      </c>
      <c r="AO1787" s="478" t="n">
        <v>-1570</v>
      </c>
      <c r="AP1787" s="463" t="n">
        <v>-671</v>
      </c>
      <c r="AQ1787" s="479" t="n">
        <v>-899</v>
      </c>
      <c r="AR1787" s="476" t="inlineStr">
        <is>
          <t>29.61 → 28.57</t>
        </is>
      </c>
      <c r="BA1787" s="313" t="inlineStr">
        <is>
          <t>자연984</t>
        </is>
      </c>
    </row>
    <row r="1788" ht="16.5" customHeight="1" s="671">
      <c r="B1788" s="367" t="inlineStr">
        <is>
          <t>29.68</t>
        </is>
      </c>
      <c r="C1788" s="351" t="inlineStr">
        <is>
          <t>64,406</t>
        </is>
      </c>
      <c r="D1788" s="727" t="n">
        <v>-1570</v>
      </c>
      <c r="E1788" s="352" t="inlineStr">
        <is>
          <t>340.97</t>
        </is>
      </c>
      <c r="F1788" s="341" t="n">
        <v>69.59999999999999</v>
      </c>
      <c r="G1788" s="355" t="inlineStr">
        <is>
          <t>340.27</t>
        </is>
      </c>
      <c r="H1788" s="356" t="inlineStr">
        <is>
          <t>345.36</t>
        </is>
      </c>
      <c r="I1788" s="354" t="inlineStr">
        <is>
          <t>강원대</t>
        </is>
      </c>
      <c r="J1788" s="340" t="inlineStr">
        <is>
          <t>지리교육과</t>
        </is>
      </c>
      <c r="K1788" s="339" t="inlineStr">
        <is>
          <t>통합</t>
        </is>
      </c>
      <c r="L1788" s="357" t="n">
        <v>3</v>
      </c>
      <c r="M1788" s="358" t="inlineStr">
        <is>
          <t xml:space="preserve">396.55 / </t>
        </is>
      </c>
      <c r="N1788" s="359" t="n">
        <v>500</v>
      </c>
      <c r="O1788" s="360" t="inlineStr">
        <is>
          <t>백분위</t>
        </is>
      </c>
      <c r="P1788" s="343" t="inlineStr">
        <is>
          <t>백분위</t>
        </is>
      </c>
      <c r="Q1788" s="342" t="inlineStr">
        <is>
          <t>2과목</t>
        </is>
      </c>
      <c r="R1788" s="344" t="n">
        <v>30</v>
      </c>
      <c r="S1788" s="345" t="n">
        <v>20</v>
      </c>
      <c r="T1788" s="362" t="n">
        <v>20</v>
      </c>
      <c r="U1788" s="361" t="n">
        <v>69.59999999999999</v>
      </c>
      <c r="V1788" s="346" t="n">
        <v>112.5570776255708</v>
      </c>
      <c r="W1788" s="348" t="n">
        <v>114.4513698630137</v>
      </c>
      <c r="X1788" s="347" t="n">
        <v>56.63</v>
      </c>
      <c r="Y1788" s="357" t="inlineStr"/>
      <c r="Z1788" s="365" t="inlineStr">
        <is>
          <t>3등급</t>
        </is>
      </c>
      <c r="AA1788" s="350" t="n">
        <v>141</v>
      </c>
      <c r="AB1788" s="349" t="inlineStr">
        <is>
          <t>만점</t>
        </is>
      </c>
      <c r="AC1788" s="350" t="n">
        <v>1.5</v>
      </c>
      <c r="AD1788" s="349" t="inlineStr">
        <is>
          <t>만점</t>
        </is>
      </c>
      <c r="AE1788" s="364" t="n">
        <v>0</v>
      </c>
      <c r="AF1788" s="366" t="n">
        <v>10.44</v>
      </c>
      <c r="AG1788" s="363" t="n">
        <v>0</v>
      </c>
      <c r="AH1788" s="635" t="inlineStr">
        <is>
          <t xml:space="preserve"> 사탐10%가산</t>
        </is>
      </c>
      <c r="AL1788" s="487" t="inlineStr">
        <is>
          <t>강원대 지리교육과</t>
        </is>
      </c>
      <c r="AM1788" s="477" t="inlineStr">
        <is>
          <t>통합</t>
        </is>
      </c>
      <c r="AN1788" s="637" t="n">
        <v>100</v>
      </c>
      <c r="AO1788" s="478" t="n">
        <v>-1570</v>
      </c>
      <c r="AP1788" s="463" t="n">
        <v>-671</v>
      </c>
      <c r="AQ1788" s="479" t="n">
        <v>-899</v>
      </c>
      <c r="AR1788" s="476" t="inlineStr">
        <is>
          <t>29.64 → 28.61</t>
        </is>
      </c>
      <c r="BA1788" s="313" t="inlineStr">
        <is>
          <t>자연985</t>
        </is>
      </c>
    </row>
    <row r="1789" ht="16.5" customHeight="1" s="671">
      <c r="B1789" s="367" t="inlineStr">
        <is>
          <t>29.67</t>
        </is>
      </c>
      <c r="C1789" s="351" t="inlineStr">
        <is>
          <t>64,384</t>
        </is>
      </c>
      <c r="D1789" s="727" t="n">
        <v>-1570</v>
      </c>
      <c r="E1789" s="352" t="inlineStr"/>
      <c r="F1789" s="341" t="n">
        <v>69.58</v>
      </c>
      <c r="G1789" s="355" t="inlineStr">
        <is>
          <t>340.98</t>
        </is>
      </c>
      <c r="H1789" s="356" t="inlineStr">
        <is>
          <t>345.16</t>
        </is>
      </c>
      <c r="I1789" s="354" t="inlineStr">
        <is>
          <t>강원대</t>
        </is>
      </c>
      <c r="J1789" s="340" t="inlineStr">
        <is>
          <t>식품생명공학과</t>
        </is>
      </c>
      <c r="K1789" s="339" t="inlineStr">
        <is>
          <t>자연</t>
        </is>
      </c>
      <c r="L1789" s="357" t="n">
        <v>7</v>
      </c>
      <c r="M1789" s="358" t="inlineStr">
        <is>
          <t xml:space="preserve">394.7 / </t>
        </is>
      </c>
      <c r="N1789" s="359" t="n">
        <v>500</v>
      </c>
      <c r="O1789" s="360" t="inlineStr">
        <is>
          <t>백분위</t>
        </is>
      </c>
      <c r="P1789" s="343" t="inlineStr">
        <is>
          <t>백분위</t>
        </is>
      </c>
      <c r="Q1789" s="342" t="inlineStr">
        <is>
          <t>2과목</t>
        </is>
      </c>
      <c r="R1789" s="344" t="n">
        <v>20</v>
      </c>
      <c r="S1789" s="345" t="n">
        <v>30</v>
      </c>
      <c r="T1789" s="362" t="n">
        <v>30</v>
      </c>
      <c r="U1789" s="361" t="n">
        <v>69.58</v>
      </c>
      <c r="V1789" s="346" t="n">
        <v>112.5452196382429</v>
      </c>
      <c r="W1789" s="348" t="n">
        <v>114.4406976744186</v>
      </c>
      <c r="X1789" s="347" t="n">
        <v>57</v>
      </c>
      <c r="Y1789" s="357" t="inlineStr"/>
      <c r="Z1789" s="365" t="inlineStr">
        <is>
          <t>3등급</t>
        </is>
      </c>
      <c r="AA1789" s="350" t="n">
        <v>94</v>
      </c>
      <c r="AB1789" s="349" t="inlineStr">
        <is>
          <t>만점</t>
        </is>
      </c>
      <c r="AC1789" s="350" t="n">
        <v>1.5</v>
      </c>
      <c r="AD1789" s="349" t="inlineStr">
        <is>
          <t>만점</t>
        </is>
      </c>
      <c r="AE1789" s="364" t="n">
        <v>0</v>
      </c>
      <c r="AF1789" s="366" t="n">
        <v>20.874</v>
      </c>
      <c r="AG1789" s="363" t="n">
        <v>0</v>
      </c>
      <c r="AH1789" s="635" t="inlineStr">
        <is>
          <t xml:space="preserve"> 미/기/과탐10%</t>
        </is>
      </c>
      <c r="AL1789" s="487" t="inlineStr">
        <is>
          <t>강원대 식품생명공학과</t>
        </is>
      </c>
      <c r="AM1789" s="477" t="inlineStr">
        <is>
          <t>자연</t>
        </is>
      </c>
      <c r="AN1789" s="637" t="n">
        <v>100</v>
      </c>
      <c r="AO1789" s="478" t="n">
        <v>-1570</v>
      </c>
      <c r="AP1789" s="463" t="n">
        <v>-1570</v>
      </c>
      <c r="AQ1789" s="479" t="n">
        <v>0</v>
      </c>
      <c r="AR1789" s="476" t="inlineStr">
        <is>
          <t>29.68 → 28.23</t>
        </is>
      </c>
      <c r="BA1789" s="313" t="inlineStr">
        <is>
          <t>자연986</t>
        </is>
      </c>
    </row>
    <row r="1790" ht="16.5" customHeight="1" s="671">
      <c r="B1790" s="367" t="inlineStr">
        <is>
          <t>29.71</t>
        </is>
      </c>
      <c r="C1790" s="351" t="inlineStr">
        <is>
          <t>64,471</t>
        </is>
      </c>
      <c r="D1790" s="727" t="n">
        <v>-1570</v>
      </c>
      <c r="E1790" s="352" t="inlineStr"/>
      <c r="F1790" s="341" t="n">
        <v>69.55</v>
      </c>
      <c r="G1790" s="355" t="inlineStr">
        <is>
          <t>340.94</t>
        </is>
      </c>
      <c r="H1790" s="356" t="inlineStr">
        <is>
          <t>345.13</t>
        </is>
      </c>
      <c r="I1790" s="354" t="inlineStr">
        <is>
          <t>충남대</t>
        </is>
      </c>
      <c r="J1790" s="340" t="inlineStr">
        <is>
          <t>정보통계학과</t>
        </is>
      </c>
      <c r="K1790" s="339" t="inlineStr">
        <is>
          <t>자연</t>
        </is>
      </c>
      <c r="L1790" s="357" t="n">
        <v>4</v>
      </c>
      <c r="M1790" s="358" t="inlineStr">
        <is>
          <t xml:space="preserve">168.73 / </t>
        </is>
      </c>
      <c r="N1790" s="359" t="n">
        <v>300</v>
      </c>
      <c r="O1790" s="360" t="inlineStr">
        <is>
          <t>표점</t>
        </is>
      </c>
      <c r="P1790" s="343" t="inlineStr">
        <is>
          <t>표점</t>
        </is>
      </c>
      <c r="Q1790" s="342" t="inlineStr">
        <is>
          <t>2과목</t>
        </is>
      </c>
      <c r="R1790" s="344" t="n">
        <v>25</v>
      </c>
      <c r="S1790" s="345" t="n">
        <v>45</v>
      </c>
      <c r="T1790" s="362" t="n">
        <v>30</v>
      </c>
      <c r="U1790" s="361" t="n">
        <v>69.55</v>
      </c>
      <c r="V1790" s="346" t="n">
        <v>112.5305468215845</v>
      </c>
      <c r="W1790" s="348" t="n">
        <v>114.4274921394261</v>
      </c>
      <c r="X1790" s="347" t="n">
        <v>56.99</v>
      </c>
      <c r="Y1790" s="357" t="inlineStr"/>
      <c r="Z1790" s="365" t="inlineStr">
        <is>
          <t>2등급</t>
        </is>
      </c>
      <c r="AA1790" s="350" t="n">
        <v>-2</v>
      </c>
      <c r="AB1790" s="349" t="inlineStr">
        <is>
          <t>만점</t>
        </is>
      </c>
      <c r="AC1790" s="350" t="n">
        <v>0</v>
      </c>
      <c r="AD1790" s="349" t="inlineStr">
        <is>
          <t>만점</t>
        </is>
      </c>
      <c r="AE1790" s="364" t="n">
        <v>0</v>
      </c>
      <c r="AF1790" s="366" t="n">
        <v>0</v>
      </c>
      <c r="AG1790" s="363" t="n">
        <v>0</v>
      </c>
      <c r="AH1790" s="635" t="inlineStr"/>
      <c r="AL1790" s="487" t="inlineStr">
        <is>
          <t>충남대 정보통계학과</t>
        </is>
      </c>
      <c r="AM1790" s="477" t="inlineStr">
        <is>
          <t>자연</t>
        </is>
      </c>
      <c r="AN1790" s="637" t="n">
        <v>100</v>
      </c>
      <c r="AO1790" s="478" t="n">
        <v>-1570</v>
      </c>
      <c r="AP1790" s="463" t="n">
        <v>-1570</v>
      </c>
      <c r="AQ1790" s="479" t="n">
        <v>0</v>
      </c>
      <c r="AR1790" s="476" t="inlineStr">
        <is>
          <t>29.71 → 28.26</t>
        </is>
      </c>
      <c r="BA1790" s="313" t="inlineStr">
        <is>
          <t>자연987</t>
        </is>
      </c>
    </row>
    <row r="1791" ht="16.5" customHeight="1" s="671">
      <c r="B1791" s="367" t="inlineStr">
        <is>
          <t>30.41</t>
        </is>
      </c>
      <c r="C1791" s="351" t="inlineStr">
        <is>
          <t>65,990</t>
        </is>
      </c>
      <c r="D1791" s="727" t="n">
        <v>-1570</v>
      </c>
      <c r="E1791" s="352" t="inlineStr"/>
      <c r="F1791" s="341" t="n">
        <v>69.53</v>
      </c>
      <c r="G1791" s="355" t="inlineStr">
        <is>
          <t>340.15</t>
        </is>
      </c>
      <c r="H1791" s="356" t="inlineStr">
        <is>
          <t>345.23</t>
        </is>
      </c>
      <c r="I1791" s="354" t="inlineStr">
        <is>
          <t>경상국립대</t>
        </is>
      </c>
      <c r="J1791" s="340" t="inlineStr">
        <is>
          <t>역사교육과</t>
        </is>
      </c>
      <c r="K1791" s="339" t="inlineStr">
        <is>
          <t>통합</t>
        </is>
      </c>
      <c r="L1791" s="357" t="n">
        <v>8</v>
      </c>
      <c r="M1791" s="358" t="inlineStr">
        <is>
          <t xml:space="preserve">839.14 / </t>
        </is>
      </c>
      <c r="N1791" s="359" t="n">
        <v>1000</v>
      </c>
      <c r="O1791" s="360" t="inlineStr">
        <is>
          <t>표점/만점</t>
        </is>
      </c>
      <c r="P1791" s="343" t="inlineStr">
        <is>
          <t>표점/만점</t>
        </is>
      </c>
      <c r="Q1791" s="342" t="inlineStr">
        <is>
          <t>2과목</t>
        </is>
      </c>
      <c r="R1791" s="344" t="n">
        <v>30</v>
      </c>
      <c r="S1791" s="345" t="n">
        <v>25</v>
      </c>
      <c r="T1791" s="362" t="n">
        <v>25</v>
      </c>
      <c r="U1791" s="361" t="n">
        <v>69.53</v>
      </c>
      <c r="V1791" s="346" t="n">
        <v>112.5163516364589</v>
      </c>
      <c r="W1791" s="348" t="n">
        <v>114.4147164728131</v>
      </c>
      <c r="X1791" s="347" t="inlineStr">
        <is>
          <t>56.98/68.82</t>
        </is>
      </c>
      <c r="Y1791" s="357" t="inlineStr"/>
      <c r="Z1791" s="365" t="inlineStr">
        <is>
          <t>3등급</t>
        </is>
      </c>
      <c r="AA1791" s="350" t="n">
        <v>192</v>
      </c>
      <c r="AB1791" s="349" t="inlineStr">
        <is>
          <t>만점</t>
        </is>
      </c>
      <c r="AC1791" s="350" t="n">
        <v>0</v>
      </c>
      <c r="AD1791" s="349" t="inlineStr">
        <is>
          <t>만점</t>
        </is>
      </c>
      <c r="AE1791" s="364" t="n">
        <v>0</v>
      </c>
      <c r="AF1791" s="366" t="n">
        <v>0</v>
      </c>
      <c r="AG1791" s="363" t="n">
        <v>0</v>
      </c>
      <c r="AH1791" s="635" t="inlineStr"/>
      <c r="AL1791" s="487" t="inlineStr">
        <is>
          <t>경상국립대 역사교육과</t>
        </is>
      </c>
      <c r="AM1791" s="477" t="inlineStr">
        <is>
          <t>통합</t>
        </is>
      </c>
      <c r="AN1791" s="637" t="n">
        <v>100</v>
      </c>
      <c r="AO1791" s="478" t="n">
        <v>-1570</v>
      </c>
      <c r="AP1791" s="463" t="n">
        <v>-670</v>
      </c>
      <c r="AQ1791" s="479" t="n">
        <v>-900</v>
      </c>
      <c r="AR1791" s="476" t="inlineStr">
        <is>
          <t>29.74 → 28.71</t>
        </is>
      </c>
      <c r="BA1791" s="313" t="inlineStr">
        <is>
          <t>자연988</t>
        </is>
      </c>
    </row>
    <row r="1792" ht="16.5" customHeight="1" s="671">
      <c r="B1792" s="367" t="inlineStr">
        <is>
          <t>29.78</t>
        </is>
      </c>
      <c r="C1792" s="351" t="inlineStr">
        <is>
          <t>64,623</t>
        </is>
      </c>
      <c r="D1792" s="727" t="n">
        <v>-1570</v>
      </c>
      <c r="E1792" s="352" t="inlineStr"/>
      <c r="F1792" s="341" t="n">
        <v>69.5</v>
      </c>
      <c r="G1792" s="355" t="inlineStr">
        <is>
          <t>340.86</t>
        </is>
      </c>
      <c r="H1792" s="356" t="inlineStr">
        <is>
          <t>345.95</t>
        </is>
      </c>
      <c r="I1792" s="354" t="inlineStr">
        <is>
          <t>강원대(제2캠)</t>
        </is>
      </c>
      <c r="J1792" s="340" t="inlineStr">
        <is>
          <t>유아교육과</t>
        </is>
      </c>
      <c r="K1792" s="339" t="inlineStr">
        <is>
          <t>통합</t>
        </is>
      </c>
      <c r="L1792" s="357" t="n">
        <v>2</v>
      </c>
      <c r="M1792" s="358" t="inlineStr">
        <is>
          <t xml:space="preserve">165 / </t>
        </is>
      </c>
      <c r="N1792" s="359" t="n">
        <v>200</v>
      </c>
      <c r="O1792" s="360" t="inlineStr">
        <is>
          <t>백분위</t>
        </is>
      </c>
      <c r="P1792" s="343" t="inlineStr">
        <is>
          <t>백분위</t>
        </is>
      </c>
      <c r="Q1792" s="342" t="inlineStr">
        <is>
          <t>1과목</t>
        </is>
      </c>
      <c r="R1792" s="344" t="n">
        <v>50</v>
      </c>
      <c r="S1792" s="345" t="n">
        <v>0</v>
      </c>
      <c r="T1792" s="362" t="n">
        <v>0</v>
      </c>
      <c r="U1792" s="361" t="n">
        <v>69.5</v>
      </c>
      <c r="V1792" s="346" t="n">
        <v>112.5</v>
      </c>
      <c r="W1792" s="348" t="n">
        <v>114.4</v>
      </c>
      <c r="X1792" s="347" t="n">
        <v>56.98</v>
      </c>
      <c r="Y1792" s="357" t="inlineStr"/>
      <c r="Z1792" s="365" t="inlineStr">
        <is>
          <t>3등급</t>
        </is>
      </c>
      <c r="AA1792" s="350" t="n">
        <v>94</v>
      </c>
      <c r="AB1792" s="349" t="inlineStr">
        <is>
          <t>만점</t>
        </is>
      </c>
      <c r="AC1792" s="350" t="n">
        <v>1.5</v>
      </c>
      <c r="AD1792" s="349" t="inlineStr">
        <is>
          <t>만점</t>
        </is>
      </c>
      <c r="AE1792" s="364" t="n">
        <v>0</v>
      </c>
      <c r="AF1792" s="366" t="n">
        <v>0</v>
      </c>
      <c r="AG1792" s="363" t="n">
        <v>0</v>
      </c>
      <c r="AH1792" s="635" t="inlineStr">
        <is>
          <t xml:space="preserve"> 미/기10% , 과탐5%가산</t>
        </is>
      </c>
      <c r="AL1792" s="487" t="inlineStr">
        <is>
          <t>강원대(제2캠) 유아교육과</t>
        </is>
      </c>
      <c r="AM1792" s="477" t="inlineStr">
        <is>
          <t>통합</t>
        </is>
      </c>
      <c r="AN1792" s="637" t="n">
        <v>100</v>
      </c>
      <c r="AO1792" s="478" t="n">
        <v>-1570</v>
      </c>
      <c r="AP1792" s="463" t="n">
        <v>-673</v>
      </c>
      <c r="AQ1792" s="479" t="n">
        <v>-897</v>
      </c>
      <c r="AR1792" s="476" t="inlineStr">
        <is>
          <t>29.15 → 28.11</t>
        </is>
      </c>
      <c r="BA1792" s="313" t="inlineStr">
        <is>
          <t>자연989</t>
        </is>
      </c>
    </row>
    <row r="1793" ht="16.5" customHeight="1" s="671">
      <c r="B1793" s="367" t="inlineStr">
        <is>
          <t>29.78</t>
        </is>
      </c>
      <c r="C1793" s="351" t="inlineStr">
        <is>
          <t>64,623</t>
        </is>
      </c>
      <c r="D1793" s="727" t="n">
        <v>-1570</v>
      </c>
      <c r="E1793" s="352" t="inlineStr"/>
      <c r="F1793" s="341" t="n">
        <v>69.5</v>
      </c>
      <c r="G1793" s="355" t="inlineStr">
        <is>
          <t>340.86</t>
        </is>
      </c>
      <c r="H1793" s="356" t="inlineStr">
        <is>
          <t>345.04</t>
        </is>
      </c>
      <c r="I1793" s="354" t="inlineStr">
        <is>
          <t>강원대</t>
        </is>
      </c>
      <c r="J1793" s="340" t="inlineStr">
        <is>
          <t>수학교육과</t>
        </is>
      </c>
      <c r="K1793" s="339" t="inlineStr">
        <is>
          <t>자연</t>
        </is>
      </c>
      <c r="L1793" s="357" t="n">
        <v>7</v>
      </c>
      <c r="M1793" s="358" t="inlineStr">
        <is>
          <t xml:space="preserve">373.5 / </t>
        </is>
      </c>
      <c r="N1793" s="359" t="n">
        <v>500</v>
      </c>
      <c r="O1793" s="360" t="inlineStr">
        <is>
          <t>백분위</t>
        </is>
      </c>
      <c r="P1793" s="343" t="inlineStr">
        <is>
          <t>백분위</t>
        </is>
      </c>
      <c r="Q1793" s="342" t="inlineStr">
        <is>
          <t>2과목</t>
        </is>
      </c>
      <c r="R1793" s="344" t="n">
        <v>20</v>
      </c>
      <c r="S1793" s="345" t="n">
        <v>30</v>
      </c>
      <c r="T1793" s="362" t="n">
        <v>30</v>
      </c>
      <c r="U1793" s="361" t="n">
        <v>69.5</v>
      </c>
      <c r="V1793" s="346" t="n">
        <v>112.5</v>
      </c>
      <c r="W1793" s="348" t="n">
        <v>114.4</v>
      </c>
      <c r="X1793" s="347" t="n">
        <v>56.98</v>
      </c>
      <c r="Y1793" s="357" t="inlineStr"/>
      <c r="Z1793" s="365" t="inlineStr">
        <is>
          <t>3등급</t>
        </is>
      </c>
      <c r="AA1793" s="350" t="n">
        <v>94</v>
      </c>
      <c r="AB1793" s="349" t="inlineStr">
        <is>
          <t>만점</t>
        </is>
      </c>
      <c r="AC1793" s="350" t="n">
        <v>1.5</v>
      </c>
      <c r="AD1793" s="349" t="inlineStr">
        <is>
          <t>만점</t>
        </is>
      </c>
      <c r="AE1793" s="364" t="n">
        <v>0</v>
      </c>
      <c r="AF1793" s="366" t="n">
        <v>0</v>
      </c>
      <c r="AG1793" s="363" t="n">
        <v>0</v>
      </c>
      <c r="AH1793" s="635" t="inlineStr"/>
      <c r="AL1793" s="487" t="inlineStr">
        <is>
          <t>강원대 수학교육과</t>
        </is>
      </c>
      <c r="AM1793" s="477" t="inlineStr">
        <is>
          <t>자연</t>
        </is>
      </c>
      <c r="AN1793" s="637" t="n">
        <v>100</v>
      </c>
      <c r="AO1793" s="478" t="n">
        <v>-1570</v>
      </c>
      <c r="AP1793" s="463" t="n">
        <v>-1570</v>
      </c>
      <c r="AQ1793" s="479" t="n">
        <v>0</v>
      </c>
      <c r="AR1793" s="476" t="inlineStr">
        <is>
          <t>29.79 → 28.34</t>
        </is>
      </c>
      <c r="BA1793" s="313" t="inlineStr">
        <is>
          <t>자연990</t>
        </is>
      </c>
    </row>
    <row r="1794" ht="16.5" customHeight="1" s="671">
      <c r="B1794" s="367" t="inlineStr">
        <is>
          <t>29.80</t>
        </is>
      </c>
      <c r="C1794" s="351" t="inlineStr">
        <is>
          <t>64,666</t>
        </is>
      </c>
      <c r="D1794" s="727" t="n">
        <v>-1570</v>
      </c>
      <c r="E1794" s="352" t="inlineStr">
        <is>
          <t>340.16</t>
        </is>
      </c>
      <c r="F1794" s="341" t="n">
        <v>69.48999999999999</v>
      </c>
      <c r="G1794" s="355" t="inlineStr">
        <is>
          <t>340.84</t>
        </is>
      </c>
      <c r="H1794" s="356" t="inlineStr">
        <is>
          <t>345.02</t>
        </is>
      </c>
      <c r="I1794" s="354" t="inlineStr">
        <is>
          <t>충남대</t>
        </is>
      </c>
      <c r="J1794" s="340" t="inlineStr">
        <is>
          <t>농생명융합학부</t>
        </is>
      </c>
      <c r="K1794" s="339" t="inlineStr">
        <is>
          <t>자연</t>
        </is>
      </c>
      <c r="L1794" s="357" t="n">
        <v>33</v>
      </c>
      <c r="M1794" s="358" t="inlineStr">
        <is>
          <t xml:space="preserve">173.81 / </t>
        </is>
      </c>
      <c r="N1794" s="359" t="n">
        <v>300</v>
      </c>
      <c r="O1794" s="360" t="inlineStr">
        <is>
          <t>표점</t>
        </is>
      </c>
      <c r="P1794" s="343" t="inlineStr">
        <is>
          <t>표점</t>
        </is>
      </c>
      <c r="Q1794" s="342" t="inlineStr">
        <is>
          <t>2과목</t>
        </is>
      </c>
      <c r="R1794" s="344" t="n">
        <v>25</v>
      </c>
      <c r="S1794" s="345" t="n">
        <v>45</v>
      </c>
      <c r="T1794" s="362" t="n">
        <v>30</v>
      </c>
      <c r="U1794" s="361" t="n">
        <v>69.48999999999999</v>
      </c>
      <c r="V1794" s="346" t="n">
        <v>112.495156848986</v>
      </c>
      <c r="W1794" s="348" t="n">
        <v>114.3956411640874</v>
      </c>
      <c r="X1794" s="347" t="n">
        <v>56.97</v>
      </c>
      <c r="Y1794" s="357" t="inlineStr"/>
      <c r="Z1794" s="365" t="inlineStr">
        <is>
          <t>2등급</t>
        </is>
      </c>
      <c r="AA1794" s="350" t="n">
        <v>-2</v>
      </c>
      <c r="AB1794" s="349" t="inlineStr">
        <is>
          <t>만점</t>
        </is>
      </c>
      <c r="AC1794" s="350" t="n">
        <v>0</v>
      </c>
      <c r="AD1794" s="349" t="inlineStr">
        <is>
          <t>만점</t>
        </is>
      </c>
      <c r="AE1794" s="364" t="n">
        <v>0</v>
      </c>
      <c r="AF1794" s="366" t="n">
        <v>5.128</v>
      </c>
      <c r="AG1794" s="363" t="n">
        <v>0</v>
      </c>
      <c r="AH1794" s="635" t="inlineStr">
        <is>
          <t xml:space="preserve"> 과탐(Ⅰ,Ⅱ)/과탐(Ⅱ,Ⅱ) 10%가산</t>
        </is>
      </c>
      <c r="AL1794" s="487" t="inlineStr">
        <is>
          <t>충남대 농생명융합학부</t>
        </is>
      </c>
      <c r="AM1794" s="477" t="inlineStr">
        <is>
          <t>자연</t>
        </is>
      </c>
      <c r="AN1794" s="637" t="n">
        <v>100</v>
      </c>
      <c r="AO1794" s="478" t="n">
        <v>-1570</v>
      </c>
      <c r="AP1794" s="463" t="n">
        <v>-1570</v>
      </c>
      <c r="AQ1794" s="479" t="n">
        <v>0</v>
      </c>
      <c r="AR1794" s="476" t="inlineStr">
        <is>
          <t>29.80 → 28.35</t>
        </is>
      </c>
      <c r="BA1794" s="313" t="inlineStr">
        <is>
          <t>자연991</t>
        </is>
      </c>
    </row>
    <row r="1795" ht="16.5" customHeight="1" s="671">
      <c r="B1795" s="367" t="inlineStr">
        <is>
          <t>29.91</t>
        </is>
      </c>
      <c r="C1795" s="351" t="inlineStr">
        <is>
          <t>64,905</t>
        </is>
      </c>
      <c r="D1795" s="727" t="n">
        <v>-1570</v>
      </c>
      <c r="E1795" s="352" t="inlineStr">
        <is>
          <t>340.72</t>
        </is>
      </c>
      <c r="F1795" s="341" t="n">
        <v>69.41</v>
      </c>
      <c r="G1795" s="355" t="inlineStr">
        <is>
          <t>339.95</t>
        </is>
      </c>
      <c r="H1795" s="356" t="inlineStr">
        <is>
          <t>345.02</t>
        </is>
      </c>
      <c r="I1795" s="354" t="inlineStr">
        <is>
          <t>강원대</t>
        </is>
      </c>
      <c r="J1795" s="340" t="inlineStr">
        <is>
          <t>행정·심리학부</t>
        </is>
      </c>
      <c r="K1795" s="339" t="inlineStr">
        <is>
          <t>통합</t>
        </is>
      </c>
      <c r="L1795" s="357" t="n">
        <v>21</v>
      </c>
      <c r="M1795" s="358" t="inlineStr">
        <is>
          <t xml:space="preserve">395.85 / </t>
        </is>
      </c>
      <c r="N1795" s="359" t="n">
        <v>500</v>
      </c>
      <c r="O1795" s="360" t="inlineStr">
        <is>
          <t>백분위</t>
        </is>
      </c>
      <c r="P1795" s="343" t="inlineStr">
        <is>
          <t>백분위</t>
        </is>
      </c>
      <c r="Q1795" s="342" t="inlineStr">
        <is>
          <t>2과목</t>
        </is>
      </c>
      <c r="R1795" s="344" t="n">
        <v>30</v>
      </c>
      <c r="S1795" s="345" t="n">
        <v>20</v>
      </c>
      <c r="T1795" s="362" t="n">
        <v>20</v>
      </c>
      <c r="U1795" s="361" t="n">
        <v>69.41</v>
      </c>
      <c r="V1795" s="346" t="n">
        <v>112.4505327245053</v>
      </c>
      <c r="W1795" s="348" t="n">
        <v>114.3554794520548</v>
      </c>
      <c r="X1795" s="347" t="n">
        <v>56.57</v>
      </c>
      <c r="Y1795" s="357" t="inlineStr"/>
      <c r="Z1795" s="365" t="inlineStr">
        <is>
          <t>3등급</t>
        </is>
      </c>
      <c r="AA1795" s="350" t="n">
        <v>141</v>
      </c>
      <c r="AB1795" s="349" t="inlineStr">
        <is>
          <t>만점</t>
        </is>
      </c>
      <c r="AC1795" s="350" t="n">
        <v>1.5</v>
      </c>
      <c r="AD1795" s="349" t="inlineStr">
        <is>
          <t>만점</t>
        </is>
      </c>
      <c r="AE1795" s="364" t="n">
        <v>0</v>
      </c>
      <c r="AF1795" s="366" t="n">
        <v>10.412</v>
      </c>
      <c r="AG1795" s="363" t="n">
        <v>0</v>
      </c>
      <c r="AH1795" s="635" t="inlineStr">
        <is>
          <t xml:space="preserve"> 사탐10%가산</t>
        </is>
      </c>
      <c r="AL1795" s="487" t="inlineStr">
        <is>
          <t>강원대 행정·심리학부</t>
        </is>
      </c>
      <c r="AM1795" s="477" t="inlineStr">
        <is>
          <t>통합</t>
        </is>
      </c>
      <c r="AN1795" s="637" t="n">
        <v>100</v>
      </c>
      <c r="AO1795" s="478" t="n">
        <v>-1570</v>
      </c>
      <c r="AP1795" s="463" t="n">
        <v>-670</v>
      </c>
      <c r="AQ1795" s="479" t="n">
        <v>-900</v>
      </c>
      <c r="AR1795" s="476" t="inlineStr">
        <is>
          <t>29.91 → 28.88</t>
        </is>
      </c>
      <c r="BA1795" s="313" t="inlineStr">
        <is>
          <t>통합인문791</t>
        </is>
      </c>
    </row>
    <row r="1796" ht="16.5" customHeight="1" s="671">
      <c r="B1796" s="367" t="inlineStr">
        <is>
          <t>29.91</t>
        </is>
      </c>
      <c r="C1796" s="351" t="inlineStr">
        <is>
          <t>64,905</t>
        </is>
      </c>
      <c r="D1796" s="727" t="n">
        <v>-1570</v>
      </c>
      <c r="E1796" s="352" t="inlineStr"/>
      <c r="F1796" s="341" t="n">
        <v>69.41</v>
      </c>
      <c r="G1796" s="355" t="inlineStr">
        <is>
          <t>340.72</t>
        </is>
      </c>
      <c r="H1796" s="356" t="inlineStr">
        <is>
          <t>344.88</t>
        </is>
      </c>
      <c r="I1796" s="354" t="inlineStr">
        <is>
          <t>강원대</t>
        </is>
      </c>
      <c r="J1796" s="340" t="inlineStr">
        <is>
          <t>컴퓨터공학과</t>
        </is>
      </c>
      <c r="K1796" s="339" t="inlineStr">
        <is>
          <t>자연</t>
        </is>
      </c>
      <c r="L1796" s="357" t="n">
        <v>35</v>
      </c>
      <c r="M1796" s="358" t="inlineStr">
        <is>
          <t xml:space="preserve">383.55 / </t>
        </is>
      </c>
      <c r="N1796" s="359" t="n">
        <v>500</v>
      </c>
      <c r="O1796" s="360" t="inlineStr">
        <is>
          <t>백분위</t>
        </is>
      </c>
      <c r="P1796" s="343" t="inlineStr">
        <is>
          <t>백분위</t>
        </is>
      </c>
      <c r="Q1796" s="342" t="inlineStr">
        <is>
          <t>2과목</t>
        </is>
      </c>
      <c r="R1796" s="344" t="n">
        <v>20</v>
      </c>
      <c r="S1796" s="345" t="n">
        <v>30</v>
      </c>
      <c r="T1796" s="362" t="n">
        <v>30</v>
      </c>
      <c r="U1796" s="361" t="n">
        <v>69.41</v>
      </c>
      <c r="V1796" s="346" t="n">
        <v>112.4497991967872</v>
      </c>
      <c r="W1796" s="348" t="n">
        <v>114.3548192771084</v>
      </c>
      <c r="X1796" s="347" t="n">
        <v>56.96</v>
      </c>
      <c r="Y1796" s="357" t="inlineStr"/>
      <c r="Z1796" s="365" t="inlineStr">
        <is>
          <t>3등급</t>
        </is>
      </c>
      <c r="AA1796" s="350" t="n">
        <v>94</v>
      </c>
      <c r="AB1796" s="349" t="inlineStr">
        <is>
          <t>만점</t>
        </is>
      </c>
      <c r="AC1796" s="350" t="n">
        <v>1.5</v>
      </c>
      <c r="AD1796" s="349" t="inlineStr">
        <is>
          <t>만점</t>
        </is>
      </c>
      <c r="AE1796" s="364" t="n">
        <v>0</v>
      </c>
      <c r="AF1796" s="366" t="n">
        <v>10.412</v>
      </c>
      <c r="AG1796" s="363" t="n">
        <v>0</v>
      </c>
      <c r="AH1796" s="635" t="inlineStr">
        <is>
          <t xml:space="preserve"> 미/기10%</t>
        </is>
      </c>
      <c r="AL1796" s="487" t="inlineStr">
        <is>
          <t>강원대 컴퓨터공학과</t>
        </is>
      </c>
      <c r="AM1796" s="477" t="inlineStr">
        <is>
          <t>자연</t>
        </is>
      </c>
      <c r="AN1796" s="637" t="n">
        <v>100</v>
      </c>
      <c r="AO1796" s="478" t="n">
        <v>-1570</v>
      </c>
      <c r="AP1796" s="463" t="n">
        <v>-1570</v>
      </c>
      <c r="AQ1796" s="479" t="n">
        <v>0</v>
      </c>
      <c r="AR1796" s="476" t="inlineStr">
        <is>
          <t>29.91 → 28.46</t>
        </is>
      </c>
      <c r="BA1796" s="313" t="inlineStr">
        <is>
          <t>자연992</t>
        </is>
      </c>
    </row>
    <row r="1797" ht="16.5" customHeight="1" s="671">
      <c r="B1797" s="367" t="inlineStr">
        <is>
          <t>30.01</t>
        </is>
      </c>
      <c r="C1797" s="351" t="inlineStr">
        <is>
          <t>65,122</t>
        </is>
      </c>
      <c r="D1797" s="727" t="n">
        <v>-1570</v>
      </c>
      <c r="E1797" s="352" t="inlineStr">
        <is>
          <t>340.61</t>
        </is>
      </c>
      <c r="F1797" s="341" t="n">
        <v>69.33</v>
      </c>
      <c r="G1797" s="355" t="inlineStr">
        <is>
          <t>339.82</t>
        </is>
      </c>
      <c r="H1797" s="356" t="inlineStr">
        <is>
          <t>344.89</t>
        </is>
      </c>
      <c r="I1797" s="354" t="inlineStr">
        <is>
          <t>광운대</t>
        </is>
      </c>
      <c r="J1797" s="340" t="inlineStr">
        <is>
          <t>경영학부빅데이터경영전공(기회균형)</t>
        </is>
      </c>
      <c r="K1797" s="339" t="inlineStr">
        <is>
          <t>통합</t>
        </is>
      </c>
      <c r="L1797" s="357" t="n">
        <v>2</v>
      </c>
      <c r="M1797" s="358" t="inlineStr">
        <is>
          <t xml:space="preserve">660.81 / </t>
        </is>
      </c>
      <c r="N1797" s="359" t="n">
        <v>1000</v>
      </c>
      <c r="O1797" s="360" t="inlineStr">
        <is>
          <t>표점</t>
        </is>
      </c>
      <c r="P1797" s="343" t="inlineStr">
        <is>
          <t>변표</t>
        </is>
      </c>
      <c r="Q1797" s="342" t="inlineStr">
        <is>
          <t>2과목</t>
        </is>
      </c>
      <c r="R1797" s="344" t="n">
        <v>30</v>
      </c>
      <c r="S1797" s="345" t="n">
        <v>25</v>
      </c>
      <c r="T1797" s="362" t="n">
        <v>25</v>
      </c>
      <c r="U1797" s="361" t="n">
        <v>69.33</v>
      </c>
      <c r="V1797" s="346" t="n">
        <v>112.4061371841155</v>
      </c>
      <c r="W1797" s="348" t="n">
        <v>114.315523465704</v>
      </c>
      <c r="X1797" s="347" t="n">
        <v>56.55</v>
      </c>
      <c r="Y1797" s="357" t="n">
        <v>56.53</v>
      </c>
      <c r="Z1797" s="365" t="inlineStr">
        <is>
          <t>2등급</t>
        </is>
      </c>
      <c r="AA1797" s="350" t="n">
        <v>198</v>
      </c>
      <c r="AB1797" s="349" t="inlineStr">
        <is>
          <t>만점</t>
        </is>
      </c>
      <c r="AC1797" s="350" t="n">
        <v>10</v>
      </c>
      <c r="AD1797" s="349" t="inlineStr">
        <is>
          <t>만점</t>
        </is>
      </c>
      <c r="AE1797" s="364" t="n">
        <v>0</v>
      </c>
      <c r="AF1797" s="366" t="n">
        <v>0</v>
      </c>
      <c r="AG1797" s="363" t="n">
        <v>0</v>
      </c>
      <c r="AH1797" s="635" t="inlineStr"/>
      <c r="AL1797" s="487" t="inlineStr">
        <is>
          <t>광운대 경영학부빅데이터경영전공(기회균형)</t>
        </is>
      </c>
      <c r="AM1797" s="477" t="inlineStr">
        <is>
          <t>통합</t>
        </is>
      </c>
      <c r="AN1797" s="637" t="n">
        <v>100</v>
      </c>
      <c r="AO1797" s="478" t="n">
        <v>-1570</v>
      </c>
      <c r="AP1797" s="463" t="n">
        <v>-670</v>
      </c>
      <c r="AQ1797" s="479" t="n">
        <v>-900</v>
      </c>
      <c r="AR1797" s="476" t="inlineStr">
        <is>
          <t>30.02 → 28.98</t>
        </is>
      </c>
      <c r="BA1797" s="313" t="inlineStr">
        <is>
          <t>자연993</t>
        </is>
      </c>
    </row>
    <row r="1798" ht="16.5" customHeight="1" s="671">
      <c r="B1798" s="367" t="inlineStr">
        <is>
          <t>30.08</t>
        </is>
      </c>
      <c r="C1798" s="351" t="inlineStr">
        <is>
          <t>65,274</t>
        </is>
      </c>
      <c r="D1798" s="727" t="n">
        <v>-1570</v>
      </c>
      <c r="E1798" s="352" t="inlineStr"/>
      <c r="F1798" s="341" t="n">
        <v>69.29000000000001</v>
      </c>
      <c r="G1798" s="355" t="inlineStr">
        <is>
          <t>340.53</t>
        </is>
      </c>
      <c r="H1798" s="356" t="inlineStr">
        <is>
          <t>344.65</t>
        </is>
      </c>
      <c r="I1798" s="354" t="inlineStr">
        <is>
          <t>충북대</t>
        </is>
      </c>
      <c r="J1798" s="340" t="inlineStr">
        <is>
          <t>물리학과</t>
        </is>
      </c>
      <c r="K1798" s="339" t="inlineStr">
        <is>
          <t>자연</t>
        </is>
      </c>
      <c r="L1798" s="357" t="n">
        <v>9</v>
      </c>
      <c r="M1798" s="358" t="inlineStr">
        <is>
          <t xml:space="preserve">966.3 / </t>
        </is>
      </c>
      <c r="N1798" s="359" t="n">
        <v>200</v>
      </c>
      <c r="O1798" s="360" t="inlineStr">
        <is>
          <t>표점/만점</t>
        </is>
      </c>
      <c r="P1798" s="343" t="inlineStr">
        <is>
          <t>표점/만점</t>
        </is>
      </c>
      <c r="Q1798" s="342" t="inlineStr">
        <is>
          <t>2과목</t>
        </is>
      </c>
      <c r="R1798" s="344" t="n">
        <v>20</v>
      </c>
      <c r="S1798" s="345" t="n">
        <v>30</v>
      </c>
      <c r="T1798" s="362" t="n">
        <v>30</v>
      </c>
      <c r="U1798" s="361" t="n">
        <v>69.29000000000001</v>
      </c>
      <c r="V1798" s="346" t="n">
        <v>112.3811027994413</v>
      </c>
      <c r="W1798" s="348" t="n">
        <v>114.2929925194971</v>
      </c>
      <c r="X1798" s="347" t="inlineStr">
        <is>
          <t>57.18/67.91</t>
        </is>
      </c>
      <c r="Y1798" s="357" t="inlineStr"/>
      <c r="Z1798" s="365" t="inlineStr">
        <is>
          <t>3등급</t>
        </is>
      </c>
      <c r="AA1798" s="350" t="n">
        <v>36</v>
      </c>
      <c r="AB1798" s="349" t="inlineStr">
        <is>
          <t>만점</t>
        </is>
      </c>
      <c r="AC1798" s="350" t="n">
        <v>0</v>
      </c>
      <c r="AD1798" s="349" t="inlineStr">
        <is>
          <t>만점</t>
        </is>
      </c>
      <c r="AE1798" s="364" t="n">
        <v>0</v>
      </c>
      <c r="AF1798" s="366" t="n">
        <v>0</v>
      </c>
      <c r="AG1798" s="363" t="n">
        <v>0</v>
      </c>
      <c r="AH1798" s="635" t="inlineStr"/>
      <c r="AL1798" s="487" t="inlineStr">
        <is>
          <t>충북대 물리학과</t>
        </is>
      </c>
      <c r="AM1798" s="477" t="inlineStr">
        <is>
          <t>자연</t>
        </is>
      </c>
      <c r="AN1798" s="637" t="n">
        <v>100</v>
      </c>
      <c r="AO1798" s="478" t="n">
        <v>-1570</v>
      </c>
      <c r="AP1798" s="463" t="n">
        <v>-1570</v>
      </c>
      <c r="AQ1798" s="479" t="n">
        <v>0</v>
      </c>
      <c r="AR1798" s="476" t="inlineStr">
        <is>
          <t>30.08 → 28.63</t>
        </is>
      </c>
      <c r="BA1798" s="313" t="inlineStr">
        <is>
          <t>통합인문792</t>
        </is>
      </c>
    </row>
    <row r="1799" ht="16.5" customHeight="1" s="671">
      <c r="B1799" s="367" t="inlineStr">
        <is>
          <t>30.08</t>
        </is>
      </c>
      <c r="C1799" s="351" t="inlineStr">
        <is>
          <t>65,274</t>
        </is>
      </c>
      <c r="D1799" s="727" t="n">
        <v>-1570</v>
      </c>
      <c r="E1799" s="352" t="inlineStr"/>
      <c r="F1799" s="341" t="n">
        <v>69.29000000000001</v>
      </c>
      <c r="G1799" s="355" t="inlineStr">
        <is>
          <t>340.53</t>
        </is>
      </c>
      <c r="H1799" s="356" t="inlineStr">
        <is>
          <t>344.65</t>
        </is>
      </c>
      <c r="I1799" s="354" t="inlineStr">
        <is>
          <t>충북대</t>
        </is>
      </c>
      <c r="J1799" s="340" t="inlineStr">
        <is>
          <t>지능로봇공학과</t>
        </is>
      </c>
      <c r="K1799" s="339" t="inlineStr">
        <is>
          <t>자연</t>
        </is>
      </c>
      <c r="L1799" s="357" t="n">
        <v>8</v>
      </c>
      <c r="M1799" s="358" t="inlineStr">
        <is>
          <t xml:space="preserve">966.3 / </t>
        </is>
      </c>
      <c r="N1799" s="359" t="n">
        <v>200</v>
      </c>
      <c r="O1799" s="360" t="inlineStr">
        <is>
          <t>표점/만점</t>
        </is>
      </c>
      <c r="P1799" s="343" t="inlineStr">
        <is>
          <t>표점/만점</t>
        </is>
      </c>
      <c r="Q1799" s="342" t="inlineStr">
        <is>
          <t>2과목</t>
        </is>
      </c>
      <c r="R1799" s="344" t="n">
        <v>20</v>
      </c>
      <c r="S1799" s="345" t="n">
        <v>30</v>
      </c>
      <c r="T1799" s="362" t="n">
        <v>30</v>
      </c>
      <c r="U1799" s="361" t="n">
        <v>69.29000000000001</v>
      </c>
      <c r="V1799" s="346" t="n">
        <v>112.3811027994413</v>
      </c>
      <c r="W1799" s="348" t="n">
        <v>114.2929925194971</v>
      </c>
      <c r="X1799" s="347" t="inlineStr">
        <is>
          <t>57.18/67.91</t>
        </is>
      </c>
      <c r="Y1799" s="357" t="inlineStr"/>
      <c r="Z1799" s="365" t="inlineStr">
        <is>
          <t>3등급</t>
        </is>
      </c>
      <c r="AA1799" s="350" t="n">
        <v>36</v>
      </c>
      <c r="AB1799" s="349" t="inlineStr">
        <is>
          <t>만점</t>
        </is>
      </c>
      <c r="AC1799" s="350" t="n">
        <v>0</v>
      </c>
      <c r="AD1799" s="349" t="inlineStr">
        <is>
          <t>만점</t>
        </is>
      </c>
      <c r="AE1799" s="364" t="n">
        <v>0</v>
      </c>
      <c r="AF1799" s="366" t="n">
        <v>0</v>
      </c>
      <c r="AG1799" s="363" t="n">
        <v>0</v>
      </c>
      <c r="AH1799" s="635" t="inlineStr"/>
      <c r="AL1799" s="487" t="inlineStr">
        <is>
          <t>충북대 지능로봇공학과</t>
        </is>
      </c>
      <c r="AM1799" s="477" t="inlineStr">
        <is>
          <t>자연</t>
        </is>
      </c>
      <c r="AN1799" s="637" t="n">
        <v>100</v>
      </c>
      <c r="AO1799" s="478" t="n">
        <v>-1570</v>
      </c>
      <c r="AP1799" s="463" t="n">
        <v>-1570</v>
      </c>
      <c r="AQ1799" s="479" t="n">
        <v>0</v>
      </c>
      <c r="AR1799" s="476" t="inlineStr">
        <is>
          <t>30.08 → 28.63</t>
        </is>
      </c>
      <c r="BA1799" s="313" t="inlineStr">
        <is>
          <t>자연994</t>
        </is>
      </c>
    </row>
    <row r="1800" ht="16.5" customHeight="1" s="671">
      <c r="B1800" s="367" t="inlineStr">
        <is>
          <t>30.09</t>
        </is>
      </c>
      <c r="C1800" s="351" t="inlineStr">
        <is>
          <t>65,295</t>
        </is>
      </c>
      <c r="D1800" s="727" t="n">
        <v>-1570</v>
      </c>
      <c r="E1800" s="352" t="inlineStr"/>
      <c r="F1800" s="341" t="n">
        <v>69.28</v>
      </c>
      <c r="G1800" s="355" t="inlineStr">
        <is>
          <t>340.51</t>
        </is>
      </c>
      <c r="H1800" s="356" t="inlineStr">
        <is>
          <t>344.63</t>
        </is>
      </c>
      <c r="I1800" s="354" t="inlineStr">
        <is>
          <t>충남대</t>
        </is>
      </c>
      <c r="J1800" s="340" t="inlineStr">
        <is>
          <t>의류학과</t>
        </is>
      </c>
      <c r="K1800" s="339" t="inlineStr">
        <is>
          <t>자연</t>
        </is>
      </c>
      <c r="L1800" s="357" t="n">
        <v>7</v>
      </c>
      <c r="M1800" s="358" t="inlineStr">
        <is>
          <t xml:space="preserve">173.64 / </t>
        </is>
      </c>
      <c r="N1800" s="359" t="n">
        <v>300</v>
      </c>
      <c r="O1800" s="360" t="inlineStr">
        <is>
          <t>표점</t>
        </is>
      </c>
      <c r="P1800" s="343" t="inlineStr">
        <is>
          <t>표점</t>
        </is>
      </c>
      <c r="Q1800" s="342" t="inlineStr">
        <is>
          <t>2과목</t>
        </is>
      </c>
      <c r="R1800" s="344" t="n">
        <v>25</v>
      </c>
      <c r="S1800" s="345" t="n">
        <v>45</v>
      </c>
      <c r="T1800" s="362" t="n">
        <v>30</v>
      </c>
      <c r="U1800" s="361" t="n">
        <v>69.28</v>
      </c>
      <c r="V1800" s="346" t="n">
        <v>112.3762112467996</v>
      </c>
      <c r="W1800" s="348" t="n">
        <v>114.2885901221197</v>
      </c>
      <c r="X1800" s="347" t="n">
        <v>56.92</v>
      </c>
      <c r="Y1800" s="357" t="inlineStr"/>
      <c r="Z1800" s="365" t="inlineStr">
        <is>
          <t>2등급</t>
        </is>
      </c>
      <c r="AA1800" s="350" t="n">
        <v>-2</v>
      </c>
      <c r="AB1800" s="349" t="inlineStr">
        <is>
          <t>만점</t>
        </is>
      </c>
      <c r="AC1800" s="350" t="n">
        <v>0</v>
      </c>
      <c r="AD1800" s="349" t="inlineStr">
        <is>
          <t>만점</t>
        </is>
      </c>
      <c r="AE1800" s="364" t="n">
        <v>0</v>
      </c>
      <c r="AF1800" s="366" t="n">
        <v>5.123</v>
      </c>
      <c r="AG1800" s="363" t="n">
        <v>0</v>
      </c>
      <c r="AH1800" s="635" t="inlineStr">
        <is>
          <t xml:space="preserve"> 과탐(Ⅰ,Ⅱ)/과탐(Ⅱ,Ⅱ) 10%가산</t>
        </is>
      </c>
      <c r="AL1800" s="487" t="inlineStr">
        <is>
          <t>충남대 의류학과</t>
        </is>
      </c>
      <c r="AM1800" s="477" t="inlineStr">
        <is>
          <t>자연</t>
        </is>
      </c>
      <c r="AN1800" s="637" t="n">
        <v>100</v>
      </c>
      <c r="AO1800" s="478" t="n">
        <v>-1570</v>
      </c>
      <c r="AP1800" s="463" t="n">
        <v>-1570</v>
      </c>
      <c r="AQ1800" s="479" t="n">
        <v>0</v>
      </c>
      <c r="AR1800" s="476" t="inlineStr">
        <is>
          <t>30.10 → 28.65</t>
        </is>
      </c>
      <c r="BA1800" s="313" t="inlineStr">
        <is>
          <t>통합인문793</t>
        </is>
      </c>
    </row>
    <row r="1801" ht="16.5" customHeight="1" s="671">
      <c r="B1801" s="367" t="inlineStr">
        <is>
          <t>30.11</t>
        </is>
      </c>
      <c r="C1801" s="351" t="inlineStr">
        <is>
          <t>65,339</t>
        </is>
      </c>
      <c r="D1801" s="727" t="n">
        <v>-1570</v>
      </c>
      <c r="E1801" s="352" t="inlineStr"/>
      <c r="F1801" s="341" t="n">
        <v>69.26000000000001</v>
      </c>
      <c r="G1801" s="355" t="inlineStr">
        <is>
          <t>340.49</t>
        </is>
      </c>
      <c r="H1801" s="356" t="inlineStr">
        <is>
          <t>344.61</t>
        </is>
      </c>
      <c r="I1801" s="354" t="inlineStr">
        <is>
          <t>제주대</t>
        </is>
      </c>
      <c r="J1801" s="340" t="inlineStr">
        <is>
          <t>컴퓨터공학과</t>
        </is>
      </c>
      <c r="K1801" s="339" t="inlineStr">
        <is>
          <t>자연</t>
        </is>
      </c>
      <c r="L1801" s="357" t="n">
        <v>14</v>
      </c>
      <c r="M1801" s="358" t="inlineStr">
        <is>
          <t xml:space="preserve">796.06 / </t>
        </is>
      </c>
      <c r="N1801" s="359" t="n">
        <v>1000</v>
      </c>
      <c r="O1801" s="360" t="inlineStr">
        <is>
          <t>백분위</t>
        </is>
      </c>
      <c r="P1801" s="343" t="inlineStr">
        <is>
          <t>백분위</t>
        </is>
      </c>
      <c r="Q1801" s="342" t="inlineStr">
        <is>
          <t>2과목</t>
        </is>
      </c>
      <c r="R1801" s="344" t="n">
        <v>20</v>
      </c>
      <c r="S1801" s="345" t="n">
        <v>30</v>
      </c>
      <c r="T1801" s="362" t="n">
        <v>30</v>
      </c>
      <c r="U1801" s="361" t="n">
        <v>69.26000000000001</v>
      </c>
      <c r="V1801" s="346" t="n">
        <v>112.3688888888889</v>
      </c>
      <c r="W1801" s="348" t="n">
        <v>114.282</v>
      </c>
      <c r="X1801" s="347" t="n">
        <v>56.92</v>
      </c>
      <c r="Y1801" s="357" t="inlineStr"/>
      <c r="Z1801" s="365" t="inlineStr">
        <is>
          <t>3등급</t>
        </is>
      </c>
      <c r="AA1801" s="350" t="n">
        <v>180</v>
      </c>
      <c r="AB1801" s="349" t="inlineStr">
        <is>
          <t>만점</t>
        </is>
      </c>
      <c r="AC1801" s="350" t="n">
        <v>10</v>
      </c>
      <c r="AD1801" s="349" t="inlineStr">
        <is>
          <t>만점</t>
        </is>
      </c>
      <c r="AE1801" s="364" t="n">
        <v>0</v>
      </c>
      <c r="AF1801" s="366" t="n">
        <v>51.945</v>
      </c>
      <c r="AG1801" s="363" t="n">
        <v>0</v>
      </c>
      <c r="AH1801" s="635" t="inlineStr">
        <is>
          <t xml:space="preserve"> 미/기15%가산 , 과탐(Ⅰ,Ⅱ)/ 과탐(Ⅱ,Ⅱ) 10%가산</t>
        </is>
      </c>
      <c r="AL1801" s="487" t="inlineStr">
        <is>
          <t>제주대 컴퓨터공학과</t>
        </is>
      </c>
      <c r="AM1801" s="477" t="inlineStr">
        <is>
          <t>자연</t>
        </is>
      </c>
      <c r="AN1801" s="637" t="n">
        <v>100</v>
      </c>
      <c r="AO1801" s="478" t="n">
        <v>-1570</v>
      </c>
      <c r="AP1801" s="463" t="n">
        <v>-1570</v>
      </c>
      <c r="AQ1801" s="479" t="n">
        <v>0</v>
      </c>
      <c r="AR1801" s="476" t="inlineStr">
        <is>
          <t>30.12 → 28.67</t>
        </is>
      </c>
      <c r="BA1801" s="313" t="inlineStr">
        <is>
          <t>자연995</t>
        </is>
      </c>
    </row>
    <row r="1802" ht="16.5" customHeight="1" s="671">
      <c r="B1802" s="367" t="inlineStr">
        <is>
          <t>30.82</t>
        </is>
      </c>
      <c r="C1802" s="351" t="inlineStr">
        <is>
          <t>66,879</t>
        </is>
      </c>
      <c r="D1802" s="727" t="n">
        <v>-1570</v>
      </c>
      <c r="E1802" s="352" t="inlineStr"/>
      <c r="F1802" s="341" t="n">
        <v>69.25</v>
      </c>
      <c r="G1802" s="355" t="inlineStr">
        <is>
          <t>339.69</t>
        </is>
      </c>
      <c r="H1802" s="356" t="inlineStr">
        <is>
          <t>344.75</t>
        </is>
      </c>
      <c r="I1802" s="354" t="inlineStr">
        <is>
          <t>전남대</t>
        </is>
      </c>
      <c r="J1802" s="340" t="inlineStr">
        <is>
          <t>유아교육과</t>
        </is>
      </c>
      <c r="K1802" s="339" t="inlineStr">
        <is>
          <t>통합</t>
        </is>
      </c>
      <c r="L1802" s="357" t="n">
        <v>4</v>
      </c>
      <c r="M1802" s="358" t="inlineStr">
        <is>
          <t xml:space="preserve">846.279 / </t>
        </is>
      </c>
      <c r="N1802" s="359" t="n">
        <v>800</v>
      </c>
      <c r="O1802" s="360" t="inlineStr">
        <is>
          <t>표점/만점</t>
        </is>
      </c>
      <c r="P1802" s="343" t="inlineStr">
        <is>
          <t>표점/만점</t>
        </is>
      </c>
      <c r="Q1802" s="342" t="inlineStr">
        <is>
          <t>2과목</t>
        </is>
      </c>
      <c r="R1802" s="344" t="n">
        <v>40</v>
      </c>
      <c r="S1802" s="345" t="n">
        <v>30</v>
      </c>
      <c r="T1802" s="362" t="n">
        <v>30</v>
      </c>
      <c r="U1802" s="361" t="n">
        <v>69.25</v>
      </c>
      <c r="V1802" s="346" t="n">
        <v>112.3624272091245</v>
      </c>
      <c r="W1802" s="348" t="n">
        <v>114.2761844882121</v>
      </c>
      <c r="X1802" s="347" t="inlineStr">
        <is>
          <t>56.89/68.82</t>
        </is>
      </c>
      <c r="Y1802" s="357" t="inlineStr"/>
      <c r="Z1802" s="365" t="inlineStr">
        <is>
          <t>2등급</t>
        </is>
      </c>
      <c r="AA1802" s="350" t="n">
        <v>190</v>
      </c>
      <c r="AB1802" s="349" t="inlineStr">
        <is>
          <t>만점</t>
        </is>
      </c>
      <c r="AC1802" s="350" t="n">
        <v>10</v>
      </c>
      <c r="AD1802" s="349" t="inlineStr">
        <is>
          <t>만점</t>
        </is>
      </c>
      <c r="AE1802" s="364" t="n">
        <v>0</v>
      </c>
      <c r="AF1802" s="366" t="n">
        <v>0</v>
      </c>
      <c r="AG1802" s="363" t="n">
        <v>0</v>
      </c>
      <c r="AH1802" s="635" t="inlineStr"/>
      <c r="AL1802" s="487" t="inlineStr">
        <is>
          <t>전남대 유아교육과</t>
        </is>
      </c>
      <c r="AM1802" s="477" t="inlineStr">
        <is>
          <t>통합</t>
        </is>
      </c>
      <c r="AN1802" s="637" t="n">
        <v>100</v>
      </c>
      <c r="AO1802" s="478" t="n">
        <v>-1570</v>
      </c>
      <c r="AP1802" s="463" t="n">
        <v>-669</v>
      </c>
      <c r="AQ1802" s="479" t="n">
        <v>-901</v>
      </c>
      <c r="AR1802" s="476" t="inlineStr">
        <is>
          <t>30.13 → 29.09</t>
        </is>
      </c>
      <c r="BA1802" s="313" t="inlineStr">
        <is>
          <t>통합인문794</t>
        </is>
      </c>
    </row>
    <row r="1803" ht="16.5" customHeight="1" s="671">
      <c r="B1803" s="367" t="inlineStr">
        <is>
          <t>30.15</t>
        </is>
      </c>
      <c r="C1803" s="351" t="inlineStr">
        <is>
          <t>65,426</t>
        </is>
      </c>
      <c r="D1803" s="727" t="n">
        <v>-1570</v>
      </c>
      <c r="E1803" s="352" t="inlineStr">
        <is>
          <t>340.42</t>
        </is>
      </c>
      <c r="F1803" s="341" t="n">
        <v>69.23999999999999</v>
      </c>
      <c r="G1803" s="355" t="inlineStr">
        <is>
          <t>340.45</t>
        </is>
      </c>
      <c r="H1803" s="356" t="inlineStr">
        <is>
          <t>344.56</t>
        </is>
      </c>
      <c r="I1803" s="354" t="inlineStr">
        <is>
          <t>충북대</t>
        </is>
      </c>
      <c r="J1803" s="340" t="inlineStr">
        <is>
          <t>지구환경과학과</t>
        </is>
      </c>
      <c r="K1803" s="339" t="inlineStr">
        <is>
          <t>자연</t>
        </is>
      </c>
      <c r="L1803" s="357" t="n">
        <v>7</v>
      </c>
      <c r="M1803" s="358" t="inlineStr">
        <is>
          <t xml:space="preserve">966.27 / </t>
        </is>
      </c>
      <c r="N1803" s="359" t="n">
        <v>200</v>
      </c>
      <c r="O1803" s="360" t="inlineStr">
        <is>
          <t>표점/만점</t>
        </is>
      </c>
      <c r="P1803" s="343" t="inlineStr">
        <is>
          <t>표점/만점</t>
        </is>
      </c>
      <c r="Q1803" s="342" t="inlineStr">
        <is>
          <t>2과목</t>
        </is>
      </c>
      <c r="R1803" s="344" t="n">
        <v>20</v>
      </c>
      <c r="S1803" s="345" t="n">
        <v>30</v>
      </c>
      <c r="T1803" s="362" t="n">
        <v>30</v>
      </c>
      <c r="U1803" s="361" t="n">
        <v>69.23999999999999</v>
      </c>
      <c r="V1803" s="346" t="n">
        <v>112.3534788665608</v>
      </c>
      <c r="W1803" s="348" t="n">
        <v>114.2681309799047</v>
      </c>
      <c r="X1803" s="347" t="inlineStr">
        <is>
          <t>57.15/67.91</t>
        </is>
      </c>
      <c r="Y1803" s="357" t="inlineStr"/>
      <c r="Z1803" s="365" t="inlineStr">
        <is>
          <t>3등급</t>
        </is>
      </c>
      <c r="AA1803" s="350" t="n">
        <v>36</v>
      </c>
      <c r="AB1803" s="349" t="inlineStr">
        <is>
          <t>만점</t>
        </is>
      </c>
      <c r="AC1803" s="350" t="n">
        <v>0</v>
      </c>
      <c r="AD1803" s="349" t="inlineStr">
        <is>
          <t>만점</t>
        </is>
      </c>
      <c r="AE1803" s="364" t="n">
        <v>0</v>
      </c>
      <c r="AF1803" s="366" t="n">
        <v>0</v>
      </c>
      <c r="AG1803" s="363" t="n">
        <v>0</v>
      </c>
      <c r="AH1803" s="635" t="inlineStr"/>
      <c r="AL1803" s="487" t="inlineStr">
        <is>
          <t>충북대 지구환경과학과</t>
        </is>
      </c>
      <c r="AM1803" s="477" t="inlineStr">
        <is>
          <t>자연</t>
        </is>
      </c>
      <c r="AN1803" s="637" t="n">
        <v>100</v>
      </c>
      <c r="AO1803" s="478" t="n">
        <v>-1570</v>
      </c>
      <c r="AP1803" s="463" t="n">
        <v>-1570</v>
      </c>
      <c r="AQ1803" s="479" t="n">
        <v>0</v>
      </c>
      <c r="AR1803" s="476" t="inlineStr">
        <is>
          <t>30.15 → 28.70</t>
        </is>
      </c>
      <c r="BA1803" s="313" t="inlineStr">
        <is>
          <t>통합인문795</t>
        </is>
      </c>
    </row>
    <row r="1804" ht="16.5" customHeight="1" s="671">
      <c r="B1804" s="367" t="inlineStr">
        <is>
          <t>30.17</t>
        </is>
      </c>
      <c r="C1804" s="351" t="inlineStr">
        <is>
          <t>65,469</t>
        </is>
      </c>
      <c r="D1804" s="727" t="n">
        <v>-1570</v>
      </c>
      <c r="E1804" s="352" t="inlineStr">
        <is>
          <t>339.71</t>
        </is>
      </c>
      <c r="F1804" s="341" t="n">
        <v>69.22</v>
      </c>
      <c r="G1804" s="355" t="inlineStr">
        <is>
          <t>339.63</t>
        </is>
      </c>
      <c r="H1804" s="356" t="inlineStr">
        <is>
          <t>344.69</t>
        </is>
      </c>
      <c r="I1804" s="354" t="inlineStr">
        <is>
          <t>강원대</t>
        </is>
      </c>
      <c r="J1804" s="340" t="inlineStr">
        <is>
          <t>국제무역학과</t>
        </is>
      </c>
      <c r="K1804" s="339" t="inlineStr">
        <is>
          <t>통합</t>
        </is>
      </c>
      <c r="L1804" s="357" t="n">
        <v>9</v>
      </c>
      <c r="M1804" s="358" t="inlineStr">
        <is>
          <t xml:space="preserve">395.15 / </t>
        </is>
      </c>
      <c r="N1804" s="359" t="n">
        <v>500</v>
      </c>
      <c r="O1804" s="360" t="inlineStr">
        <is>
          <t>백분위</t>
        </is>
      </c>
      <c r="P1804" s="343" t="inlineStr">
        <is>
          <t>백분위</t>
        </is>
      </c>
      <c r="Q1804" s="342" t="inlineStr">
        <is>
          <t>2과목</t>
        </is>
      </c>
      <c r="R1804" s="344" t="n">
        <v>30</v>
      </c>
      <c r="S1804" s="345" t="n">
        <v>20</v>
      </c>
      <c r="T1804" s="362" t="n">
        <v>20</v>
      </c>
      <c r="U1804" s="361" t="n">
        <v>69.22</v>
      </c>
      <c r="V1804" s="346" t="n">
        <v>112.3439878234399</v>
      </c>
      <c r="W1804" s="348" t="n">
        <v>114.2595890410959</v>
      </c>
      <c r="X1804" s="347" t="n">
        <v>56.51</v>
      </c>
      <c r="Y1804" s="357" t="inlineStr"/>
      <c r="Z1804" s="365" t="inlineStr">
        <is>
          <t>3등급</t>
        </is>
      </c>
      <c r="AA1804" s="350" t="n">
        <v>141</v>
      </c>
      <c r="AB1804" s="349" t="inlineStr">
        <is>
          <t>만점</t>
        </is>
      </c>
      <c r="AC1804" s="350" t="n">
        <v>1.5</v>
      </c>
      <c r="AD1804" s="349" t="inlineStr">
        <is>
          <t>만점</t>
        </is>
      </c>
      <c r="AE1804" s="364" t="n">
        <v>0</v>
      </c>
      <c r="AF1804" s="366" t="n">
        <v>10.383</v>
      </c>
      <c r="AG1804" s="363" t="n">
        <v>0</v>
      </c>
      <c r="AH1804" s="635" t="inlineStr">
        <is>
          <t xml:space="preserve"> 사탐10%가산</t>
        </is>
      </c>
      <c r="AL1804" s="487" t="inlineStr">
        <is>
          <t>강원대 국제무역학과</t>
        </is>
      </c>
      <c r="AM1804" s="477" t="inlineStr">
        <is>
          <t>통합</t>
        </is>
      </c>
      <c r="AN1804" s="637" t="n">
        <v>100</v>
      </c>
      <c r="AO1804" s="478" t="n">
        <v>-1570</v>
      </c>
      <c r="AP1804" s="463" t="n">
        <v>-669</v>
      </c>
      <c r="AQ1804" s="479" t="n">
        <v>-901</v>
      </c>
      <c r="AR1804" s="476" t="inlineStr">
        <is>
          <t>30.18 → 29.14</t>
        </is>
      </c>
      <c r="BA1804" s="313" t="inlineStr">
        <is>
          <t>통합인문796</t>
        </is>
      </c>
    </row>
    <row r="1805" ht="16.5" customHeight="1" s="671">
      <c r="B1805" s="367" t="inlineStr">
        <is>
          <t>30.31</t>
        </is>
      </c>
      <c r="C1805" s="351" t="inlineStr">
        <is>
          <t>65,773</t>
        </is>
      </c>
      <c r="D1805" s="727" t="n">
        <v>-1570</v>
      </c>
      <c r="E1805" s="352" t="inlineStr"/>
      <c r="F1805" s="341" t="n">
        <v>69.12</v>
      </c>
      <c r="G1805" s="355" t="inlineStr">
        <is>
          <t>340.26</t>
        </is>
      </c>
      <c r="H1805" s="356" t="inlineStr">
        <is>
          <t>344.37</t>
        </is>
      </c>
      <c r="I1805" s="354" t="inlineStr">
        <is>
          <t>충북대</t>
        </is>
      </c>
      <c r="J1805" s="340" t="inlineStr">
        <is>
          <t>도시공학과</t>
        </is>
      </c>
      <c r="K1805" s="339" t="inlineStr">
        <is>
          <t>자연</t>
        </is>
      </c>
      <c r="L1805" s="357" t="n">
        <v>10</v>
      </c>
      <c r="M1805" s="358" t="inlineStr">
        <is>
          <t xml:space="preserve">966.2 / </t>
        </is>
      </c>
      <c r="N1805" s="359" t="n">
        <v>200</v>
      </c>
      <c r="O1805" s="360" t="inlineStr">
        <is>
          <t>표점/만점</t>
        </is>
      </c>
      <c r="P1805" s="343" t="inlineStr">
        <is>
          <t>표점/만점</t>
        </is>
      </c>
      <c r="Q1805" s="342" t="inlineStr">
        <is>
          <t>2과목</t>
        </is>
      </c>
      <c r="R1805" s="344" t="n">
        <v>20</v>
      </c>
      <c r="S1805" s="345" t="n">
        <v>30</v>
      </c>
      <c r="T1805" s="362" t="n">
        <v>30</v>
      </c>
      <c r="U1805" s="361" t="n">
        <v>69.12</v>
      </c>
      <c r="V1805" s="346" t="n">
        <v>112.289023023173</v>
      </c>
      <c r="W1805" s="348" t="n">
        <v>114.2101207208557</v>
      </c>
      <c r="X1805" s="347" t="inlineStr">
        <is>
          <t>57.13/67.91</t>
        </is>
      </c>
      <c r="Y1805" s="357" t="inlineStr"/>
      <c r="Z1805" s="365" t="inlineStr">
        <is>
          <t>3등급</t>
        </is>
      </c>
      <c r="AA1805" s="350" t="n">
        <v>36</v>
      </c>
      <c r="AB1805" s="349" t="inlineStr">
        <is>
          <t>만점</t>
        </is>
      </c>
      <c r="AC1805" s="350" t="n">
        <v>0</v>
      </c>
      <c r="AD1805" s="349" t="inlineStr">
        <is>
          <t>만점</t>
        </is>
      </c>
      <c r="AE1805" s="364" t="n">
        <v>0</v>
      </c>
      <c r="AF1805" s="366" t="n">
        <v>0</v>
      </c>
      <c r="AG1805" s="363" t="n">
        <v>0</v>
      </c>
      <c r="AH1805" s="635" t="inlineStr"/>
      <c r="AL1805" s="487" t="inlineStr">
        <is>
          <t>충북대 도시공학과</t>
        </is>
      </c>
      <c r="AM1805" s="477" t="inlineStr">
        <is>
          <t>자연</t>
        </is>
      </c>
      <c r="AN1805" s="637" t="n">
        <v>100</v>
      </c>
      <c r="AO1805" s="478" t="n">
        <v>-1570</v>
      </c>
      <c r="AP1805" s="463" t="n">
        <v>-1570</v>
      </c>
      <c r="AQ1805" s="479" t="n">
        <v>0</v>
      </c>
      <c r="AR1805" s="476" t="inlineStr">
        <is>
          <t>30.32 → 28.87</t>
        </is>
      </c>
      <c r="BA1805" s="313" t="inlineStr">
        <is>
          <t>통합인문797</t>
        </is>
      </c>
    </row>
    <row r="1806" ht="16.5" customHeight="1" s="671">
      <c r="B1806" s="367" t="inlineStr">
        <is>
          <t>31.04</t>
        </is>
      </c>
      <c r="C1806" s="351" t="inlineStr">
        <is>
          <t>67,357</t>
        </is>
      </c>
      <c r="D1806" s="727" t="n">
        <v>-1570</v>
      </c>
      <c r="E1806" s="352" t="inlineStr"/>
      <c r="F1806" s="341" t="n">
        <v>69.11</v>
      </c>
      <c r="G1806" s="355" t="inlineStr">
        <is>
          <t>339.45</t>
        </is>
      </c>
      <c r="H1806" s="356" t="inlineStr">
        <is>
          <t>344.51</t>
        </is>
      </c>
      <c r="I1806" s="354" t="inlineStr">
        <is>
          <t>전남대</t>
        </is>
      </c>
      <c r="J1806" s="340" t="inlineStr">
        <is>
          <t>농업경제학과</t>
        </is>
      </c>
      <c r="K1806" s="339" t="inlineStr">
        <is>
          <t>통합</t>
        </is>
      </c>
      <c r="L1806" s="357" t="n">
        <v>5</v>
      </c>
      <c r="M1806" s="358" t="inlineStr">
        <is>
          <t xml:space="preserve">845.829 / </t>
        </is>
      </c>
      <c r="N1806" s="359" t="n">
        <v>800</v>
      </c>
      <c r="O1806" s="360" t="inlineStr">
        <is>
          <t>표점/만점</t>
        </is>
      </c>
      <c r="P1806" s="343" t="inlineStr">
        <is>
          <t>표점/만점</t>
        </is>
      </c>
      <c r="Q1806" s="342" t="inlineStr">
        <is>
          <t>2과목</t>
        </is>
      </c>
      <c r="R1806" s="344" t="n">
        <v>40</v>
      </c>
      <c r="S1806" s="345" t="n">
        <v>30</v>
      </c>
      <c r="T1806" s="362" t="n">
        <v>30</v>
      </c>
      <c r="U1806" s="361" t="n">
        <v>69.11</v>
      </c>
      <c r="V1806" s="346" t="n">
        <v>112.2841108435873</v>
      </c>
      <c r="W1806" s="348" t="n">
        <v>114.2056997592286</v>
      </c>
      <c r="X1806" s="347" t="inlineStr">
        <is>
          <t>56.85/68.82</t>
        </is>
      </c>
      <c r="Y1806" s="357" t="inlineStr"/>
      <c r="Z1806" s="365" t="inlineStr">
        <is>
          <t>2등급</t>
        </is>
      </c>
      <c r="AA1806" s="350" t="n">
        <v>190</v>
      </c>
      <c r="AB1806" s="349" t="inlineStr">
        <is>
          <t>만점</t>
        </is>
      </c>
      <c r="AC1806" s="350" t="n">
        <v>10</v>
      </c>
      <c r="AD1806" s="349" t="inlineStr">
        <is>
          <t>만점</t>
        </is>
      </c>
      <c r="AE1806" s="364" t="n">
        <v>0</v>
      </c>
      <c r="AF1806" s="366" t="n">
        <v>0</v>
      </c>
      <c r="AG1806" s="363" t="n">
        <v>0</v>
      </c>
      <c r="AH1806" s="635" t="inlineStr"/>
      <c r="AL1806" s="487" t="inlineStr">
        <is>
          <t>전남대 농업경제학과</t>
        </is>
      </c>
      <c r="AM1806" s="477" t="inlineStr">
        <is>
          <t>통합</t>
        </is>
      </c>
      <c r="AN1806" s="637" t="n">
        <v>100</v>
      </c>
      <c r="AO1806" s="478" t="n">
        <v>-1570</v>
      </c>
      <c r="AP1806" s="463" t="n">
        <v>-668</v>
      </c>
      <c r="AQ1806" s="479" t="n">
        <v>-902</v>
      </c>
      <c r="AR1806" s="476" t="inlineStr">
        <is>
          <t>30.33 → 29.29</t>
        </is>
      </c>
      <c r="BA1806" s="313" t="inlineStr">
        <is>
          <t>자연996</t>
        </is>
      </c>
    </row>
    <row r="1807" ht="16.5" customHeight="1" s="671">
      <c r="B1807" s="367" t="inlineStr">
        <is>
          <t>31.05</t>
        </is>
      </c>
      <c r="C1807" s="351" t="inlineStr">
        <is>
          <t>67,379</t>
        </is>
      </c>
      <c r="D1807" s="727" t="n">
        <v>-1570</v>
      </c>
      <c r="E1807" s="352" t="inlineStr"/>
      <c r="F1807" s="341" t="n">
        <v>69.11</v>
      </c>
      <c r="G1807" s="355" t="inlineStr">
        <is>
          <t>339.44</t>
        </is>
      </c>
      <c r="H1807" s="356" t="inlineStr">
        <is>
          <t>344.50</t>
        </is>
      </c>
      <c r="I1807" s="354" t="inlineStr">
        <is>
          <t>전남대</t>
        </is>
      </c>
      <c r="J1807" s="340" t="inlineStr">
        <is>
          <t>독일언어문학과</t>
        </is>
      </c>
      <c r="K1807" s="339" t="inlineStr">
        <is>
          <t>통합</t>
        </is>
      </c>
      <c r="L1807" s="357" t="n">
        <v>10</v>
      </c>
      <c r="M1807" s="358" t="inlineStr">
        <is>
          <t xml:space="preserve">845.815 / </t>
        </is>
      </c>
      <c r="N1807" s="359" t="n">
        <v>800</v>
      </c>
      <c r="O1807" s="360" t="inlineStr">
        <is>
          <t>표점/만점</t>
        </is>
      </c>
      <c r="P1807" s="343" t="inlineStr">
        <is>
          <t>표점/만점</t>
        </is>
      </c>
      <c r="Q1807" s="342" t="inlineStr">
        <is>
          <t>2과목</t>
        </is>
      </c>
      <c r="R1807" s="344" t="n">
        <v>40</v>
      </c>
      <c r="S1807" s="345" t="n">
        <v>30</v>
      </c>
      <c r="T1807" s="362" t="n">
        <v>30</v>
      </c>
      <c r="U1807" s="361" t="n">
        <v>69.11</v>
      </c>
      <c r="V1807" s="346" t="n">
        <v>112.2816743344373</v>
      </c>
      <c r="W1807" s="348" t="n">
        <v>114.2035069009936</v>
      </c>
      <c r="X1807" s="347" t="inlineStr">
        <is>
          <t>56.85/68.82</t>
        </is>
      </c>
      <c r="Y1807" s="357" t="inlineStr"/>
      <c r="Z1807" s="365" t="inlineStr">
        <is>
          <t>2등급</t>
        </is>
      </c>
      <c r="AA1807" s="350" t="n">
        <v>190</v>
      </c>
      <c r="AB1807" s="349" t="inlineStr">
        <is>
          <t>만점</t>
        </is>
      </c>
      <c r="AC1807" s="350" t="n">
        <v>10</v>
      </c>
      <c r="AD1807" s="349" t="inlineStr">
        <is>
          <t>만점</t>
        </is>
      </c>
      <c r="AE1807" s="364" t="n">
        <v>0</v>
      </c>
      <c r="AF1807" s="366" t="n">
        <v>0</v>
      </c>
      <c r="AG1807" s="363" t="n">
        <v>0</v>
      </c>
      <c r="AH1807" s="635" t="inlineStr"/>
      <c r="AL1807" s="487" t="inlineStr">
        <is>
          <t>전남대 독일언어문학과</t>
        </is>
      </c>
      <c r="AM1807" s="477" t="inlineStr">
        <is>
          <t>통합</t>
        </is>
      </c>
      <c r="AN1807" s="637" t="n">
        <v>100</v>
      </c>
      <c r="AO1807" s="478" t="n">
        <v>-1570</v>
      </c>
      <c r="AP1807" s="463" t="n">
        <v>-668</v>
      </c>
      <c r="AQ1807" s="479" t="n">
        <v>-902</v>
      </c>
      <c r="AR1807" s="476" t="inlineStr">
        <is>
          <t>30.33 → 29.30</t>
        </is>
      </c>
      <c r="BA1807" s="313" t="inlineStr">
        <is>
          <t>통합인문798</t>
        </is>
      </c>
    </row>
    <row r="1808" ht="16.5" customHeight="1" s="671">
      <c r="B1808" s="367" t="inlineStr">
        <is>
          <t>30.35</t>
        </is>
      </c>
      <c r="C1808" s="351" t="inlineStr">
        <is>
          <t>65,860</t>
        </is>
      </c>
      <c r="D1808" s="727" t="n">
        <v>-1570</v>
      </c>
      <c r="E1808" s="352" t="inlineStr"/>
      <c r="F1808" s="341" t="n">
        <v>69.09</v>
      </c>
      <c r="G1808" s="355" t="inlineStr">
        <is>
          <t>340.22</t>
        </is>
      </c>
      <c r="H1808" s="356" t="inlineStr">
        <is>
          <t>344.33</t>
        </is>
      </c>
      <c r="I1808" s="354" t="inlineStr">
        <is>
          <t>전남대</t>
        </is>
      </c>
      <c r="J1808" s="340" t="inlineStr">
        <is>
          <t>조경학과</t>
        </is>
      </c>
      <c r="K1808" s="339" t="inlineStr">
        <is>
          <t>자연</t>
        </is>
      </c>
      <c r="L1808" s="357" t="n">
        <v>8</v>
      </c>
      <c r="M1808" s="358" t="inlineStr">
        <is>
          <t xml:space="preserve">850.6 / </t>
        </is>
      </c>
      <c r="N1808" s="359" t="n">
        <v>800</v>
      </c>
      <c r="O1808" s="360" t="inlineStr">
        <is>
          <t>표점/만점</t>
        </is>
      </c>
      <c r="P1808" s="343" t="inlineStr">
        <is>
          <t>표점/만점</t>
        </is>
      </c>
      <c r="Q1808" s="342" t="inlineStr">
        <is>
          <t>2과목</t>
        </is>
      </c>
      <c r="R1808" s="344" t="n">
        <v>30</v>
      </c>
      <c r="S1808" s="345" t="n">
        <v>40</v>
      </c>
      <c r="T1808" s="362" t="n">
        <v>30</v>
      </c>
      <c r="U1808" s="361" t="n">
        <v>69.09</v>
      </c>
      <c r="V1808" s="346" t="n">
        <v>112.2725151332781</v>
      </c>
      <c r="W1808" s="348" t="n">
        <v>114.1952636199503</v>
      </c>
      <c r="X1808" s="347" t="inlineStr">
        <is>
          <t>57.13/67.91</t>
        </is>
      </c>
      <c r="Y1808" s="357" t="inlineStr"/>
      <c r="Z1808" s="365" t="inlineStr">
        <is>
          <t>2등급</t>
        </is>
      </c>
      <c r="AA1808" s="350" t="n">
        <v>190</v>
      </c>
      <c r="AB1808" s="349" t="inlineStr">
        <is>
          <t>만점</t>
        </is>
      </c>
      <c r="AC1808" s="350" t="n">
        <v>10</v>
      </c>
      <c r="AD1808" s="349" t="inlineStr">
        <is>
          <t>만점</t>
        </is>
      </c>
      <c r="AE1808" s="364" t="n">
        <v>0</v>
      </c>
      <c r="AF1808" s="366" t="n">
        <v>0</v>
      </c>
      <c r="AG1808" s="363" t="n">
        <v>0</v>
      </c>
      <c r="AH1808" s="635" t="inlineStr"/>
      <c r="AL1808" s="487" t="inlineStr">
        <is>
          <t>전남대 조경학과</t>
        </is>
      </c>
      <c r="AM1808" s="477" t="inlineStr">
        <is>
          <t>자연</t>
        </is>
      </c>
      <c r="AN1808" s="637" t="n">
        <v>100</v>
      </c>
      <c r="AO1808" s="478" t="n">
        <v>-1570</v>
      </c>
      <c r="AP1808" s="463" t="n">
        <v>-1570</v>
      </c>
      <c r="AQ1808" s="479" t="n">
        <v>0</v>
      </c>
      <c r="AR1808" s="476" t="inlineStr">
        <is>
          <t>30.35 → 28.90</t>
        </is>
      </c>
      <c r="BA1808" s="313" t="inlineStr">
        <is>
          <t>통합인문799</t>
        </is>
      </c>
    </row>
    <row r="1809" ht="16.5" customHeight="1" s="671">
      <c r="B1809" s="367" t="inlineStr">
        <is>
          <t>30.38</t>
        </is>
      </c>
      <c r="C1809" s="351" t="inlineStr">
        <is>
          <t>65,925</t>
        </is>
      </c>
      <c r="D1809" s="727" t="n">
        <v>-1570</v>
      </c>
      <c r="E1809" s="352" t="inlineStr"/>
      <c r="F1809" s="341" t="n">
        <v>69.06999999999999</v>
      </c>
      <c r="G1809" s="355" t="inlineStr">
        <is>
          <t>340.18</t>
        </is>
      </c>
      <c r="H1809" s="356" t="inlineStr">
        <is>
          <t>344.28</t>
        </is>
      </c>
      <c r="I1809" s="354" t="inlineStr">
        <is>
          <t>충북대</t>
        </is>
      </c>
      <c r="J1809" s="340" t="inlineStr">
        <is>
          <t>환경공학과</t>
        </is>
      </c>
      <c r="K1809" s="339" t="inlineStr">
        <is>
          <t>자연</t>
        </is>
      </c>
      <c r="L1809" s="357" t="n">
        <v>10</v>
      </c>
      <c r="M1809" s="358" t="inlineStr">
        <is>
          <t xml:space="preserve">966.17 / </t>
        </is>
      </c>
      <c r="N1809" s="359" t="n">
        <v>200</v>
      </c>
      <c r="O1809" s="360" t="inlineStr">
        <is>
          <t>표점/만점</t>
        </is>
      </c>
      <c r="P1809" s="343" t="inlineStr">
        <is>
          <t>표점/만점</t>
        </is>
      </c>
      <c r="Q1809" s="342" t="inlineStr">
        <is>
          <t>2과목</t>
        </is>
      </c>
      <c r="R1809" s="344" t="n">
        <v>20</v>
      </c>
      <c r="S1809" s="345" t="n">
        <v>30</v>
      </c>
      <c r="T1809" s="362" t="n">
        <v>30</v>
      </c>
      <c r="U1809" s="361" t="n">
        <v>69.06999999999999</v>
      </c>
      <c r="V1809" s="346" t="n">
        <v>112.2613990902925</v>
      </c>
      <c r="W1809" s="348" t="n">
        <v>114.1852591812632</v>
      </c>
      <c r="X1809" s="347" t="inlineStr">
        <is>
          <t>57.13/67.91</t>
        </is>
      </c>
      <c r="Y1809" s="357" t="inlineStr"/>
      <c r="Z1809" s="365" t="inlineStr">
        <is>
          <t>3등급</t>
        </is>
      </c>
      <c r="AA1809" s="350" t="n">
        <v>36</v>
      </c>
      <c r="AB1809" s="349" t="inlineStr">
        <is>
          <t>만점</t>
        </is>
      </c>
      <c r="AC1809" s="350" t="n">
        <v>0</v>
      </c>
      <c r="AD1809" s="349" t="inlineStr">
        <is>
          <t>만점</t>
        </is>
      </c>
      <c r="AE1809" s="364" t="n">
        <v>0</v>
      </c>
      <c r="AF1809" s="366" t="n">
        <v>0</v>
      </c>
      <c r="AG1809" s="363" t="n">
        <v>0</v>
      </c>
      <c r="AH1809" s="635" t="inlineStr"/>
      <c r="AL1809" s="487" t="inlineStr">
        <is>
          <t>충북대 환경공학과</t>
        </is>
      </c>
      <c r="AM1809" s="477" t="inlineStr">
        <is>
          <t>자연</t>
        </is>
      </c>
      <c r="AN1809" s="637" t="n">
        <v>100</v>
      </c>
      <c r="AO1809" s="478" t="n">
        <v>-1570</v>
      </c>
      <c r="AP1809" s="463" t="n">
        <v>-1570</v>
      </c>
      <c r="AQ1809" s="479" t="n">
        <v>0</v>
      </c>
      <c r="AR1809" s="476" t="inlineStr">
        <is>
          <t>30.39 → 28.94</t>
        </is>
      </c>
      <c r="BA1809" s="313" t="inlineStr">
        <is>
          <t>자연997</t>
        </is>
      </c>
    </row>
    <row r="1810" ht="16.5" customHeight="1" s="671">
      <c r="B1810" s="367" t="inlineStr">
        <is>
          <t>31.11</t>
        </is>
      </c>
      <c r="C1810" s="351" t="inlineStr">
        <is>
          <t>67,509</t>
        </is>
      </c>
      <c r="D1810" s="727" t="n">
        <v>-1570</v>
      </c>
      <c r="E1810" s="352" t="inlineStr"/>
      <c r="F1810" s="341" t="n">
        <v>69.06999999999999</v>
      </c>
      <c r="G1810" s="355" t="inlineStr">
        <is>
          <t>339.38</t>
        </is>
      </c>
      <c r="H1810" s="356" t="inlineStr">
        <is>
          <t>344.44</t>
        </is>
      </c>
      <c r="I1810" s="354" t="inlineStr">
        <is>
          <t>전남대</t>
        </is>
      </c>
      <c r="J1810" s="340" t="inlineStr">
        <is>
          <t>중어중문학과</t>
        </is>
      </c>
      <c r="K1810" s="339" t="inlineStr">
        <is>
          <t>통합</t>
        </is>
      </c>
      <c r="L1810" s="357" t="n">
        <v>14</v>
      </c>
      <c r="M1810" s="358" t="inlineStr">
        <is>
          <t xml:space="preserve">845.702 / </t>
        </is>
      </c>
      <c r="N1810" s="359" t="n">
        <v>800</v>
      </c>
      <c r="O1810" s="360" t="inlineStr">
        <is>
          <t>표점/만점</t>
        </is>
      </c>
      <c r="P1810" s="343" t="inlineStr">
        <is>
          <t>표점/만점</t>
        </is>
      </c>
      <c r="Q1810" s="342" t="inlineStr">
        <is>
          <t>2과목</t>
        </is>
      </c>
      <c r="R1810" s="344" t="n">
        <v>40</v>
      </c>
      <c r="S1810" s="345" t="n">
        <v>30</v>
      </c>
      <c r="T1810" s="362" t="n">
        <v>30</v>
      </c>
      <c r="U1810" s="361" t="n">
        <v>69.06999999999999</v>
      </c>
      <c r="V1810" s="346" t="n">
        <v>112.262008224869</v>
      </c>
      <c r="W1810" s="348" t="n">
        <v>114.1858074023821</v>
      </c>
      <c r="X1810" s="347" t="inlineStr">
        <is>
          <t>56.85/68.82</t>
        </is>
      </c>
      <c r="Y1810" s="357" t="inlineStr"/>
      <c r="Z1810" s="365" t="inlineStr">
        <is>
          <t>2등급</t>
        </is>
      </c>
      <c r="AA1810" s="350" t="n">
        <v>190</v>
      </c>
      <c r="AB1810" s="349" t="inlineStr">
        <is>
          <t>만점</t>
        </is>
      </c>
      <c r="AC1810" s="350" t="n">
        <v>10</v>
      </c>
      <c r="AD1810" s="349" t="inlineStr">
        <is>
          <t>만점</t>
        </is>
      </c>
      <c r="AE1810" s="364" t="n">
        <v>0</v>
      </c>
      <c r="AF1810" s="366" t="n">
        <v>0</v>
      </c>
      <c r="AG1810" s="363" t="n">
        <v>0</v>
      </c>
      <c r="AH1810" s="635" t="inlineStr"/>
      <c r="AL1810" s="487" t="inlineStr">
        <is>
          <t>전남대 중어중문학과</t>
        </is>
      </c>
      <c r="AM1810" s="477" t="inlineStr">
        <is>
          <t>통합</t>
        </is>
      </c>
      <c r="AN1810" s="637" t="n">
        <v>100</v>
      </c>
      <c r="AO1810" s="478" t="n">
        <v>-1570</v>
      </c>
      <c r="AP1810" s="463" t="n">
        <v>-668</v>
      </c>
      <c r="AQ1810" s="479" t="n">
        <v>-902</v>
      </c>
      <c r="AR1810" s="476" t="inlineStr">
        <is>
          <t>30.38 → 29.35</t>
        </is>
      </c>
      <c r="BA1810" s="313" t="inlineStr">
        <is>
          <t>통합인문800</t>
        </is>
      </c>
    </row>
    <row r="1811" ht="16.5" customHeight="1" s="671">
      <c r="B1811" s="367" t="inlineStr">
        <is>
          <t>30.39</t>
        </is>
      </c>
      <c r="C1811" s="351" t="inlineStr">
        <is>
          <t>65,946</t>
        </is>
      </c>
      <c r="D1811" s="727" t="n">
        <v>-1570</v>
      </c>
      <c r="E1811" s="352" t="inlineStr"/>
      <c r="F1811" s="341" t="n">
        <v>69.06</v>
      </c>
      <c r="G1811" s="355" t="inlineStr">
        <is>
          <t>340.17</t>
        </is>
      </c>
      <c r="H1811" s="356" t="inlineStr">
        <is>
          <t>344.27</t>
        </is>
      </c>
      <c r="I1811" s="354" t="inlineStr">
        <is>
          <t>강원대</t>
        </is>
      </c>
      <c r="J1811" s="340" t="inlineStr">
        <is>
          <t>에너지자원공학과</t>
        </is>
      </c>
      <c r="K1811" s="339" t="inlineStr">
        <is>
          <t>자연</t>
        </is>
      </c>
      <c r="L1811" s="357" t="n">
        <v>8</v>
      </c>
      <c r="M1811" s="358" t="inlineStr">
        <is>
          <t xml:space="preserve">382.1 / </t>
        </is>
      </c>
      <c r="N1811" s="359" t="n">
        <v>500</v>
      </c>
      <c r="O1811" s="360" t="inlineStr">
        <is>
          <t>백분위</t>
        </is>
      </c>
      <c r="P1811" s="343" t="inlineStr">
        <is>
          <t>백분위</t>
        </is>
      </c>
      <c r="Q1811" s="342" t="inlineStr">
        <is>
          <t>2과목</t>
        </is>
      </c>
      <c r="R1811" s="344" t="n">
        <v>20</v>
      </c>
      <c r="S1811" s="345" t="n">
        <v>30</v>
      </c>
      <c r="T1811" s="362" t="n">
        <v>30</v>
      </c>
      <c r="U1811" s="361" t="n">
        <v>69.06</v>
      </c>
      <c r="V1811" s="346" t="n">
        <v>112.2556894243641</v>
      </c>
      <c r="W1811" s="348" t="n">
        <v>114.1801204819277</v>
      </c>
      <c r="X1811" s="347" t="n">
        <v>56.87</v>
      </c>
      <c r="Y1811" s="357" t="inlineStr"/>
      <c r="Z1811" s="365" t="inlineStr">
        <is>
          <t>3등급</t>
        </is>
      </c>
      <c r="AA1811" s="350" t="n">
        <v>94</v>
      </c>
      <c r="AB1811" s="349" t="inlineStr">
        <is>
          <t>만점</t>
        </is>
      </c>
      <c r="AC1811" s="350" t="n">
        <v>1.5</v>
      </c>
      <c r="AD1811" s="349" t="inlineStr">
        <is>
          <t>만점</t>
        </is>
      </c>
      <c r="AE1811" s="364" t="n">
        <v>0</v>
      </c>
      <c r="AF1811" s="366" t="n">
        <v>10.359</v>
      </c>
      <c r="AG1811" s="363" t="n">
        <v>0</v>
      </c>
      <c r="AH1811" s="635" t="inlineStr">
        <is>
          <t xml:space="preserve"> 미/기10%</t>
        </is>
      </c>
      <c r="AL1811" s="487" t="inlineStr">
        <is>
          <t>강원대 에너지자원공학과</t>
        </is>
      </c>
      <c r="AM1811" s="477" t="inlineStr">
        <is>
          <t>자연</t>
        </is>
      </c>
      <c r="AN1811" s="637" t="n">
        <v>100</v>
      </c>
      <c r="AO1811" s="478" t="n">
        <v>-1570</v>
      </c>
      <c r="AP1811" s="463" t="n">
        <v>-1570</v>
      </c>
      <c r="AQ1811" s="479" t="n">
        <v>0</v>
      </c>
      <c r="AR1811" s="476" t="inlineStr">
        <is>
          <t>30.40 → 28.95</t>
        </is>
      </c>
      <c r="BA1811" s="313" t="inlineStr">
        <is>
          <t>자연998</t>
        </is>
      </c>
    </row>
    <row r="1812" ht="16.5" customHeight="1" s="671">
      <c r="B1812" s="367" t="inlineStr">
        <is>
          <t>30.43</t>
        </is>
      </c>
      <c r="C1812" s="351" t="inlineStr">
        <is>
          <t>66,033</t>
        </is>
      </c>
      <c r="D1812" s="727" t="n">
        <v>-1570</v>
      </c>
      <c r="E1812" s="352" t="inlineStr">
        <is>
          <t>339.47</t>
        </is>
      </c>
      <c r="F1812" s="341" t="n">
        <v>69.04000000000001</v>
      </c>
      <c r="G1812" s="355" t="inlineStr">
        <is>
          <t>340.13</t>
        </is>
      </c>
      <c r="H1812" s="356" t="inlineStr">
        <is>
          <t>344.23</t>
        </is>
      </c>
      <c r="I1812" s="354" t="inlineStr">
        <is>
          <t>충북대</t>
        </is>
      </c>
      <c r="J1812" s="340" t="inlineStr">
        <is>
          <t>축산학과</t>
        </is>
      </c>
      <c r="K1812" s="339" t="inlineStr">
        <is>
          <t>자연</t>
        </is>
      </c>
      <c r="L1812" s="357" t="n">
        <v>8</v>
      </c>
      <c r="M1812" s="358" t="inlineStr">
        <is>
          <t xml:space="preserve">966.15 / </t>
        </is>
      </c>
      <c r="N1812" s="359" t="n">
        <v>200</v>
      </c>
      <c r="O1812" s="360" t="inlineStr">
        <is>
          <t>표점/만점</t>
        </is>
      </c>
      <c r="P1812" s="343" t="inlineStr">
        <is>
          <t>표점/만점</t>
        </is>
      </c>
      <c r="Q1812" s="342" t="inlineStr">
        <is>
          <t>2과목</t>
        </is>
      </c>
      <c r="R1812" s="344" t="n">
        <v>20</v>
      </c>
      <c r="S1812" s="345" t="n">
        <v>30</v>
      </c>
      <c r="T1812" s="362" t="n">
        <v>30</v>
      </c>
      <c r="U1812" s="361" t="n">
        <v>69.04000000000001</v>
      </c>
      <c r="V1812" s="346" t="n">
        <v>112.2429831350388</v>
      </c>
      <c r="W1812" s="348" t="n">
        <v>114.1686848215349</v>
      </c>
      <c r="X1812" s="347" t="inlineStr">
        <is>
          <t>57.1/67.91</t>
        </is>
      </c>
      <c r="Y1812" s="357" t="inlineStr"/>
      <c r="Z1812" s="365" t="inlineStr">
        <is>
          <t>3등급</t>
        </is>
      </c>
      <c r="AA1812" s="350" t="n">
        <v>36</v>
      </c>
      <c r="AB1812" s="349" t="inlineStr">
        <is>
          <t>만점</t>
        </is>
      </c>
      <c r="AC1812" s="350" t="n">
        <v>0</v>
      </c>
      <c r="AD1812" s="349" t="inlineStr">
        <is>
          <t>만점</t>
        </is>
      </c>
      <c r="AE1812" s="364" t="n">
        <v>0</v>
      </c>
      <c r="AF1812" s="366" t="n">
        <v>0</v>
      </c>
      <c r="AG1812" s="363" t="n">
        <v>0</v>
      </c>
      <c r="AH1812" s="635" t="inlineStr"/>
      <c r="AL1812" s="487" t="inlineStr">
        <is>
          <t>충북대 축산학과</t>
        </is>
      </c>
      <c r="AM1812" s="477" t="inlineStr">
        <is>
          <t>자연</t>
        </is>
      </c>
      <c r="AN1812" s="637" t="n">
        <v>100</v>
      </c>
      <c r="AO1812" s="478" t="n">
        <v>-1570</v>
      </c>
      <c r="AP1812" s="463" t="n">
        <v>-1570</v>
      </c>
      <c r="AQ1812" s="479" t="n">
        <v>0</v>
      </c>
      <c r="AR1812" s="476" t="inlineStr">
        <is>
          <t>30.43 → 28.98</t>
        </is>
      </c>
      <c r="BA1812" s="313" t="inlineStr">
        <is>
          <t>자연999</t>
        </is>
      </c>
    </row>
    <row r="1813" ht="16.5" customHeight="1" s="671">
      <c r="B1813" s="367" t="inlineStr">
        <is>
          <t>30.43</t>
        </is>
      </c>
      <c r="C1813" s="351" t="inlineStr">
        <is>
          <t>66,033</t>
        </is>
      </c>
      <c r="D1813" s="727" t="n">
        <v>-1570</v>
      </c>
      <c r="E1813" s="352" t="inlineStr">
        <is>
          <t>339.46</t>
        </is>
      </c>
      <c r="F1813" s="341" t="n">
        <v>69.04000000000001</v>
      </c>
      <c r="G1813" s="355" t="inlineStr">
        <is>
          <t>340.13</t>
        </is>
      </c>
      <c r="H1813" s="356" t="inlineStr">
        <is>
          <t>344.23</t>
        </is>
      </c>
      <c r="I1813" s="354" t="inlineStr">
        <is>
          <t>충북대</t>
        </is>
      </c>
      <c r="J1813" s="340" t="inlineStr">
        <is>
          <t>미생물학과</t>
        </is>
      </c>
      <c r="K1813" s="339" t="inlineStr">
        <is>
          <t>자연</t>
        </is>
      </c>
      <c r="L1813" s="357" t="n">
        <v>9</v>
      </c>
      <c r="M1813" s="358" t="inlineStr">
        <is>
          <t xml:space="preserve">966.15 / </t>
        </is>
      </c>
      <c r="N1813" s="359" t="n">
        <v>200</v>
      </c>
      <c r="O1813" s="360" t="inlineStr">
        <is>
          <t>표점/만점</t>
        </is>
      </c>
      <c r="P1813" s="343" t="inlineStr">
        <is>
          <t>표점/만점</t>
        </is>
      </c>
      <c r="Q1813" s="342" t="inlineStr">
        <is>
          <t>2과목</t>
        </is>
      </c>
      <c r="R1813" s="344" t="n">
        <v>20</v>
      </c>
      <c r="S1813" s="345" t="n">
        <v>30</v>
      </c>
      <c r="T1813" s="362" t="n">
        <v>30</v>
      </c>
      <c r="U1813" s="361" t="n">
        <v>69.04000000000001</v>
      </c>
      <c r="V1813" s="346" t="n">
        <v>112.2429831350388</v>
      </c>
      <c r="W1813" s="348" t="n">
        <v>114.1686848215349</v>
      </c>
      <c r="X1813" s="347" t="inlineStr">
        <is>
          <t>57.1/67.91</t>
        </is>
      </c>
      <c r="Y1813" s="357" t="inlineStr"/>
      <c r="Z1813" s="365" t="inlineStr">
        <is>
          <t>3등급</t>
        </is>
      </c>
      <c r="AA1813" s="350" t="n">
        <v>36</v>
      </c>
      <c r="AB1813" s="349" t="inlineStr">
        <is>
          <t>만점</t>
        </is>
      </c>
      <c r="AC1813" s="350" t="n">
        <v>0</v>
      </c>
      <c r="AD1813" s="349" t="inlineStr">
        <is>
          <t>만점</t>
        </is>
      </c>
      <c r="AE1813" s="364" t="n">
        <v>0</v>
      </c>
      <c r="AF1813" s="366" t="n">
        <v>0</v>
      </c>
      <c r="AG1813" s="363" t="n">
        <v>0</v>
      </c>
      <c r="AH1813" s="635" t="inlineStr"/>
      <c r="AL1813" s="487" t="inlineStr">
        <is>
          <t>충북대 미생물학과</t>
        </is>
      </c>
      <c r="AM1813" s="477" t="inlineStr">
        <is>
          <t>자연</t>
        </is>
      </c>
      <c r="AN1813" s="637" t="n">
        <v>100</v>
      </c>
      <c r="AO1813" s="478" t="n">
        <v>-1570</v>
      </c>
      <c r="AP1813" s="463" t="n">
        <v>-1570</v>
      </c>
      <c r="AQ1813" s="479" t="n">
        <v>0</v>
      </c>
      <c r="AR1813" s="476" t="inlineStr">
        <is>
          <t>30.43 → 28.98</t>
        </is>
      </c>
      <c r="BA1813" s="313" t="inlineStr">
        <is>
          <t>통합인문801</t>
        </is>
      </c>
    </row>
    <row r="1814" ht="16.5" customHeight="1" s="671">
      <c r="B1814" s="367" t="inlineStr">
        <is>
          <t>30.43</t>
        </is>
      </c>
      <c r="C1814" s="351" t="inlineStr">
        <is>
          <t>66,033</t>
        </is>
      </c>
      <c r="D1814" s="727" t="n">
        <v>-1570</v>
      </c>
      <c r="E1814" s="352" t="inlineStr">
        <is>
          <t>339.40</t>
        </is>
      </c>
      <c r="F1814" s="341" t="n">
        <v>69.03</v>
      </c>
      <c r="G1814" s="355" t="inlineStr">
        <is>
          <t>340.13</t>
        </is>
      </c>
      <c r="H1814" s="356" t="inlineStr">
        <is>
          <t>344.23</t>
        </is>
      </c>
      <c r="I1814" s="354" t="inlineStr">
        <is>
          <t>전남대</t>
        </is>
      </c>
      <c r="J1814" s="340" t="inlineStr">
        <is>
          <t>물리교육과</t>
        </is>
      </c>
      <c r="K1814" s="339" t="inlineStr">
        <is>
          <t>자연</t>
        </is>
      </c>
      <c r="L1814" s="357" t="n">
        <v>3</v>
      </c>
      <c r="M1814" s="358" t="inlineStr">
        <is>
          <t xml:space="preserve">850.432 / </t>
        </is>
      </c>
      <c r="N1814" s="359" t="n">
        <v>800</v>
      </c>
      <c r="O1814" s="360" t="inlineStr">
        <is>
          <t>표점/만점</t>
        </is>
      </c>
      <c r="P1814" s="343" t="inlineStr">
        <is>
          <t>표점/만점</t>
        </is>
      </c>
      <c r="Q1814" s="342" t="inlineStr">
        <is>
          <t>2과목</t>
        </is>
      </c>
      <c r="R1814" s="344" t="n">
        <v>30</v>
      </c>
      <c r="S1814" s="345" t="n">
        <v>40</v>
      </c>
      <c r="T1814" s="362" t="n">
        <v>30</v>
      </c>
      <c r="U1814" s="361" t="n">
        <v>69.03</v>
      </c>
      <c r="V1814" s="346" t="n">
        <v>112.2415980241126</v>
      </c>
      <c r="W1814" s="348" t="n">
        <v>114.1674382217014</v>
      </c>
      <c r="X1814" s="347" t="inlineStr">
        <is>
          <t>57.1/67.91</t>
        </is>
      </c>
      <c r="Y1814" s="357" t="inlineStr"/>
      <c r="Z1814" s="365" t="inlineStr">
        <is>
          <t>2등급</t>
        </is>
      </c>
      <c r="AA1814" s="350" t="n">
        <v>190</v>
      </c>
      <c r="AB1814" s="349" t="inlineStr">
        <is>
          <t>만점</t>
        </is>
      </c>
      <c r="AC1814" s="350" t="n">
        <v>10</v>
      </c>
      <c r="AD1814" s="349" t="inlineStr">
        <is>
          <t>만점</t>
        </is>
      </c>
      <c r="AE1814" s="364" t="n">
        <v>0</v>
      </c>
      <c r="AF1814" s="366" t="n">
        <v>0</v>
      </c>
      <c r="AG1814" s="363" t="n">
        <v>0</v>
      </c>
      <c r="AH1814" s="635" t="inlineStr"/>
      <c r="AL1814" s="487" t="inlineStr">
        <is>
          <t>전남대 물리교육과</t>
        </is>
      </c>
      <c r="AM1814" s="477" t="inlineStr">
        <is>
          <t>자연</t>
        </is>
      </c>
      <c r="AN1814" s="637" t="n">
        <v>100</v>
      </c>
      <c r="AO1814" s="478" t="n">
        <v>-1570</v>
      </c>
      <c r="AP1814" s="463" t="n">
        <v>-1570</v>
      </c>
      <c r="AQ1814" s="479" t="n">
        <v>0</v>
      </c>
      <c r="AR1814" s="476" t="inlineStr">
        <is>
          <t>30.43 → 28.98</t>
        </is>
      </c>
      <c r="BA1814" s="313" t="inlineStr">
        <is>
          <t>통합인문802</t>
        </is>
      </c>
    </row>
    <row r="1815" ht="16.5" customHeight="1" s="671">
      <c r="B1815" s="367" t="inlineStr">
        <is>
          <t>31.30</t>
        </is>
      </c>
      <c r="C1815" s="351" t="inlineStr">
        <is>
          <t>67,921</t>
        </is>
      </c>
      <c r="D1815" s="727" t="n">
        <v>-1570</v>
      </c>
      <c r="E1815" s="352" t="inlineStr"/>
      <c r="F1815" s="341" t="n">
        <v>68.95999999999999</v>
      </c>
      <c r="G1815" s="355" t="inlineStr">
        <is>
          <t>339.19</t>
        </is>
      </c>
      <c r="H1815" s="356" t="inlineStr">
        <is>
          <t>344.25</t>
        </is>
      </c>
      <c r="I1815" s="354" t="inlineStr">
        <is>
          <t>경상국립대</t>
        </is>
      </c>
      <c r="J1815" s="340" t="inlineStr">
        <is>
          <t>지리교육과</t>
        </is>
      </c>
      <c r="K1815" s="339" t="inlineStr">
        <is>
          <t>통합</t>
        </is>
      </c>
      <c r="L1815" s="357" t="n">
        <v>4</v>
      </c>
      <c r="M1815" s="358" t="inlineStr">
        <is>
          <t xml:space="preserve">837.33 / </t>
        </is>
      </c>
      <c r="N1815" s="359" t="n">
        <v>1000</v>
      </c>
      <c r="O1815" s="360" t="inlineStr">
        <is>
          <t>표점/만점</t>
        </is>
      </c>
      <c r="P1815" s="343" t="inlineStr">
        <is>
          <t>표점/만점</t>
        </is>
      </c>
      <c r="Q1815" s="342" t="inlineStr">
        <is>
          <t>2과목</t>
        </is>
      </c>
      <c r="R1815" s="344" t="n">
        <v>30</v>
      </c>
      <c r="S1815" s="345" t="n">
        <v>25</v>
      </c>
      <c r="T1815" s="362" t="n">
        <v>25</v>
      </c>
      <c r="U1815" s="361" t="n">
        <v>68.95999999999999</v>
      </c>
      <c r="V1815" s="346" t="n">
        <v>112.2004629174638</v>
      </c>
      <c r="W1815" s="348" t="n">
        <v>114.1304166257174</v>
      </c>
      <c r="X1815" s="347" t="inlineStr">
        <is>
          <t>56.82/68.82</t>
        </is>
      </c>
      <c r="Y1815" s="357" t="inlineStr"/>
      <c r="Z1815" s="365" t="inlineStr">
        <is>
          <t>3등급</t>
        </is>
      </c>
      <c r="AA1815" s="350" t="n">
        <v>192</v>
      </c>
      <c r="AB1815" s="349" t="inlineStr">
        <is>
          <t>만점</t>
        </is>
      </c>
      <c r="AC1815" s="350" t="n">
        <v>0</v>
      </c>
      <c r="AD1815" s="349" t="inlineStr">
        <is>
          <t>만점</t>
        </is>
      </c>
      <c r="AE1815" s="364" t="n">
        <v>0</v>
      </c>
      <c r="AF1815" s="366" t="n">
        <v>0</v>
      </c>
      <c r="AG1815" s="363" t="n">
        <v>0</v>
      </c>
      <c r="AH1815" s="635" t="inlineStr"/>
      <c r="AL1815" s="487" t="inlineStr">
        <is>
          <t>경상국립대 지리교육과</t>
        </is>
      </c>
      <c r="AM1815" s="477" t="inlineStr">
        <is>
          <t>통합</t>
        </is>
      </c>
      <c r="AN1815" s="637" t="n">
        <v>100</v>
      </c>
      <c r="AO1815" s="478" t="n">
        <v>-1570</v>
      </c>
      <c r="AP1815" s="463" t="n">
        <v>-667</v>
      </c>
      <c r="AQ1815" s="479" t="n">
        <v>-903</v>
      </c>
      <c r="AR1815" s="476" t="inlineStr">
        <is>
          <t>30.55 → 29.51</t>
        </is>
      </c>
      <c r="BA1815" s="313" t="inlineStr">
        <is>
          <t>통합인문803</t>
        </is>
      </c>
    </row>
    <row r="1816" ht="16.5" customHeight="1" s="671">
      <c r="B1816" s="367" t="inlineStr">
        <is>
          <t>30.57</t>
        </is>
      </c>
      <c r="C1816" s="351" t="inlineStr">
        <is>
          <t>66,337</t>
        </is>
      </c>
      <c r="D1816" s="727" t="n">
        <v>-1570</v>
      </c>
      <c r="E1816" s="352" t="inlineStr"/>
      <c r="F1816" s="341" t="n">
        <v>68.94</v>
      </c>
      <c r="G1816" s="355" t="inlineStr">
        <is>
          <t>339.97</t>
        </is>
      </c>
      <c r="H1816" s="356" t="inlineStr">
        <is>
          <t>344.06</t>
        </is>
      </c>
      <c r="I1816" s="354" t="inlineStr">
        <is>
          <t>충북대</t>
        </is>
      </c>
      <c r="J1816" s="340" t="inlineStr">
        <is>
          <t>목재·종이과학과</t>
        </is>
      </c>
      <c r="K1816" s="339" t="inlineStr">
        <is>
          <t>자연</t>
        </is>
      </c>
      <c r="L1816" s="357" t="n">
        <v>5</v>
      </c>
      <c r="M1816" s="358" t="inlineStr">
        <is>
          <t xml:space="preserve">966.09 / </t>
        </is>
      </c>
      <c r="N1816" s="359" t="n">
        <v>200</v>
      </c>
      <c r="O1816" s="360" t="inlineStr">
        <is>
          <t>표점/만점</t>
        </is>
      </c>
      <c r="P1816" s="343" t="inlineStr">
        <is>
          <t>표점/만점</t>
        </is>
      </c>
      <c r="Q1816" s="342" t="inlineStr">
        <is>
          <t>2과목</t>
        </is>
      </c>
      <c r="R1816" s="344" t="n">
        <v>20</v>
      </c>
      <c r="S1816" s="345" t="n">
        <v>30</v>
      </c>
      <c r="T1816" s="362" t="n">
        <v>30</v>
      </c>
      <c r="U1816" s="361" t="n">
        <v>68.94</v>
      </c>
      <c r="V1816" s="346" t="n">
        <v>112.1877352692779</v>
      </c>
      <c r="W1816" s="348" t="n">
        <v>114.1189617423501</v>
      </c>
      <c r="X1816" s="347" t="inlineStr">
        <is>
          <t>57.07/67.91</t>
        </is>
      </c>
      <c r="Y1816" s="357" t="inlineStr"/>
      <c r="Z1816" s="365" t="inlineStr">
        <is>
          <t>3등급</t>
        </is>
      </c>
      <c r="AA1816" s="350" t="n">
        <v>36</v>
      </c>
      <c r="AB1816" s="349" t="inlineStr">
        <is>
          <t>만점</t>
        </is>
      </c>
      <c r="AC1816" s="350" t="n">
        <v>0</v>
      </c>
      <c r="AD1816" s="349" t="inlineStr">
        <is>
          <t>만점</t>
        </is>
      </c>
      <c r="AE1816" s="364" t="n">
        <v>0</v>
      </c>
      <c r="AF1816" s="366" t="n">
        <v>0</v>
      </c>
      <c r="AG1816" s="363" t="n">
        <v>0</v>
      </c>
      <c r="AH1816" s="635" t="inlineStr"/>
      <c r="AL1816" s="487" t="inlineStr">
        <is>
          <t>충북대 목재·종이과학과</t>
        </is>
      </c>
      <c r="AM1816" s="477" t="inlineStr">
        <is>
          <t>자연</t>
        </is>
      </c>
      <c r="AN1816" s="637" t="n">
        <v>100</v>
      </c>
      <c r="AO1816" s="478" t="n">
        <v>-1570</v>
      </c>
      <c r="AP1816" s="463" t="n">
        <v>-1570</v>
      </c>
      <c r="AQ1816" s="479" t="n">
        <v>0</v>
      </c>
      <c r="AR1816" s="476" t="inlineStr">
        <is>
          <t>30.58 → 29.13</t>
        </is>
      </c>
      <c r="BA1816" s="313" t="inlineStr">
        <is>
          <t>통합인문804</t>
        </is>
      </c>
    </row>
    <row r="1817" ht="16.5" customHeight="1" s="671">
      <c r="B1817" s="367" t="inlineStr">
        <is>
          <t>30.59</t>
        </is>
      </c>
      <c r="C1817" s="351" t="inlineStr">
        <is>
          <t>66,380</t>
        </is>
      </c>
      <c r="D1817" s="727" t="n">
        <v>-1570</v>
      </c>
      <c r="E1817" s="352" t="inlineStr">
        <is>
          <t>339.88</t>
        </is>
      </c>
      <c r="F1817" s="341" t="n">
        <v>68.92</v>
      </c>
      <c r="G1817" s="355" t="inlineStr">
        <is>
          <t>339.95</t>
        </is>
      </c>
      <c r="H1817" s="356" t="inlineStr">
        <is>
          <t>344.03</t>
        </is>
      </c>
      <c r="I1817" s="354" t="inlineStr">
        <is>
          <t>연세대(미래)</t>
        </is>
      </c>
      <c r="J1817" s="340" t="inlineStr">
        <is>
          <t>소프트웨어학부</t>
        </is>
      </c>
      <c r="K1817" s="339" t="inlineStr">
        <is>
          <t>자연</t>
        </is>
      </c>
      <c r="L1817" s="357" t="n">
        <v>29</v>
      </c>
      <c r="M1817" s="358" t="inlineStr">
        <is>
          <t xml:space="preserve">623.88 / </t>
        </is>
      </c>
      <c r="N1817" s="359" t="n">
        <v>1000</v>
      </c>
      <c r="O1817" s="360" t="inlineStr">
        <is>
          <t>표점</t>
        </is>
      </c>
      <c r="P1817" s="343" t="inlineStr">
        <is>
          <t>변표</t>
        </is>
      </c>
      <c r="Q1817" s="342" t="inlineStr">
        <is>
          <t>1과목</t>
        </is>
      </c>
      <c r="R1817" s="344" t="n">
        <v>25</v>
      </c>
      <c r="S1817" s="345" t="n">
        <v>38</v>
      </c>
      <c r="T1817" s="362" t="n">
        <v>25</v>
      </c>
      <c r="U1817" s="361" t="n">
        <v>68.92</v>
      </c>
      <c r="V1817" s="346" t="n">
        <v>112.1787426744805</v>
      </c>
      <c r="W1817" s="348" t="n">
        <v>114.1108684070325</v>
      </c>
      <c r="X1817" s="347" t="n">
        <v>56.83</v>
      </c>
      <c r="Y1817" s="357" t="n">
        <v>56.38</v>
      </c>
      <c r="Z1817" s="365" t="inlineStr">
        <is>
          <t>2등급</t>
        </is>
      </c>
      <c r="AA1817" s="350" t="n">
        <v>118.75</v>
      </c>
      <c r="AB1817" s="349" t="inlineStr">
        <is>
          <t>만점</t>
        </is>
      </c>
      <c r="AC1817" s="350" t="n">
        <v>10</v>
      </c>
      <c r="AD1817" s="349" t="inlineStr">
        <is>
          <t>만점</t>
        </is>
      </c>
      <c r="AE1817" s="364" t="n">
        <v>0</v>
      </c>
      <c r="AF1817" s="366" t="n">
        <v>0</v>
      </c>
      <c r="AG1817" s="363" t="n">
        <v>0</v>
      </c>
      <c r="AH1817" s="635" t="inlineStr"/>
      <c r="AL1817" s="487" t="inlineStr">
        <is>
          <t>연세대(미래) 소프트웨어학부</t>
        </is>
      </c>
      <c r="AM1817" s="477" t="inlineStr">
        <is>
          <t>자연</t>
        </is>
      </c>
      <c r="AN1817" s="637" t="n">
        <v>100</v>
      </c>
      <c r="AO1817" s="478" t="n">
        <v>-1570</v>
      </c>
      <c r="AP1817" s="463" t="n">
        <v>-1570</v>
      </c>
      <c r="AQ1817" s="479" t="n">
        <v>0</v>
      </c>
      <c r="AR1817" s="476" t="inlineStr">
        <is>
          <t>30.60 → 29.15</t>
        </is>
      </c>
      <c r="BA1817" s="313" t="inlineStr">
        <is>
          <t>통합인문805</t>
        </is>
      </c>
    </row>
    <row r="1818" ht="16.5" customHeight="1" s="671">
      <c r="B1818" s="367" t="inlineStr">
        <is>
          <t>31.41</t>
        </is>
      </c>
      <c r="C1818" s="351" t="inlineStr">
        <is>
          <t>68,160</t>
        </is>
      </c>
      <c r="D1818" s="727" t="n">
        <v>-1570</v>
      </c>
      <c r="E1818" s="352" t="inlineStr">
        <is>
          <t>339.21</t>
        </is>
      </c>
      <c r="F1818" s="341" t="n">
        <v>68.89</v>
      </c>
      <c r="G1818" s="355" t="inlineStr">
        <is>
          <t>339.07</t>
        </is>
      </c>
      <c r="H1818" s="356" t="inlineStr">
        <is>
          <t>344.15</t>
        </is>
      </c>
      <c r="I1818" s="354" t="inlineStr">
        <is>
          <t>전남대</t>
        </is>
      </c>
      <c r="J1818" s="340" t="inlineStr">
        <is>
          <t>불어불문학과</t>
        </is>
      </c>
      <c r="K1818" s="339" t="inlineStr">
        <is>
          <t>통합</t>
        </is>
      </c>
      <c r="L1818" s="357" t="n">
        <v>11</v>
      </c>
      <c r="M1818" s="358" t="inlineStr">
        <is>
          <t xml:space="preserve">845.106 / </t>
        </is>
      </c>
      <c r="N1818" s="359" t="n">
        <v>800</v>
      </c>
      <c r="O1818" s="360" t="inlineStr">
        <is>
          <t>표점/만점</t>
        </is>
      </c>
      <c r="P1818" s="343" t="inlineStr">
        <is>
          <t>표점/만점</t>
        </is>
      </c>
      <c r="Q1818" s="342" t="inlineStr">
        <is>
          <t>2과목</t>
        </is>
      </c>
      <c r="R1818" s="344" t="n">
        <v>40</v>
      </c>
      <c r="S1818" s="345" t="n">
        <v>30</v>
      </c>
      <c r="T1818" s="362" t="n">
        <v>30</v>
      </c>
      <c r="U1818" s="361" t="n">
        <v>68.89</v>
      </c>
      <c r="V1818" s="346" t="n">
        <v>112.1589071136612</v>
      </c>
      <c r="W1818" s="348" t="n">
        <v>114.093016402295</v>
      </c>
      <c r="X1818" s="347" t="inlineStr">
        <is>
          <t>56.79/68.82</t>
        </is>
      </c>
      <c r="Y1818" s="357" t="inlineStr"/>
      <c r="Z1818" s="365" t="inlineStr">
        <is>
          <t>2등급</t>
        </is>
      </c>
      <c r="AA1818" s="350" t="n">
        <v>190</v>
      </c>
      <c r="AB1818" s="349" t="inlineStr">
        <is>
          <t>만점</t>
        </is>
      </c>
      <c r="AC1818" s="350" t="n">
        <v>10</v>
      </c>
      <c r="AD1818" s="349" t="inlineStr">
        <is>
          <t>만점</t>
        </is>
      </c>
      <c r="AE1818" s="364" t="n">
        <v>0</v>
      </c>
      <c r="AF1818" s="366" t="n">
        <v>0</v>
      </c>
      <c r="AG1818" s="363" t="n">
        <v>0</v>
      </c>
      <c r="AH1818" s="635" t="inlineStr"/>
      <c r="AL1818" s="487" t="inlineStr">
        <is>
          <t>전남대 불어불문학과</t>
        </is>
      </c>
      <c r="AM1818" s="477" t="inlineStr">
        <is>
          <t>통합</t>
        </is>
      </c>
      <c r="AN1818" s="637" t="n">
        <v>100</v>
      </c>
      <c r="AO1818" s="478" t="n">
        <v>-1570</v>
      </c>
      <c r="AP1818" s="463" t="n">
        <v>-667</v>
      </c>
      <c r="AQ1818" s="479" t="n">
        <v>-903</v>
      </c>
      <c r="AR1818" s="476" t="inlineStr">
        <is>
          <t>30.65 → 29.61</t>
        </is>
      </c>
      <c r="BA1818" s="313" t="inlineStr">
        <is>
          <t>통합인문806</t>
        </is>
      </c>
    </row>
    <row r="1819" ht="16.5" customHeight="1" s="671">
      <c r="B1819" s="367" t="inlineStr">
        <is>
          <t>30.66</t>
        </is>
      </c>
      <c r="C1819" s="351" t="inlineStr">
        <is>
          <t>66,532</t>
        </is>
      </c>
      <c r="D1819" s="727" t="n">
        <v>-1570</v>
      </c>
      <c r="E1819" s="352" t="inlineStr"/>
      <c r="F1819" s="341" t="n">
        <v>68.88</v>
      </c>
      <c r="G1819" s="355" t="inlineStr">
        <is>
          <t>339.05</t>
        </is>
      </c>
      <c r="H1819" s="356" t="inlineStr">
        <is>
          <t>344.14</t>
        </is>
      </c>
      <c r="I1819" s="354" t="inlineStr">
        <is>
          <t>강원대</t>
        </is>
      </c>
      <c r="J1819" s="340" t="inlineStr">
        <is>
          <t>경영대학 무전공학과</t>
        </is>
      </c>
      <c r="K1819" s="339" t="inlineStr">
        <is>
          <t>통합</t>
        </is>
      </c>
      <c r="L1819" s="357" t="n">
        <v>12</v>
      </c>
      <c r="M1819" s="358" t="inlineStr">
        <is>
          <t xml:space="preserve">393.9 / </t>
        </is>
      </c>
      <c r="N1819" s="359" t="n">
        <v>500</v>
      </c>
      <c r="O1819" s="360" t="inlineStr">
        <is>
          <t>백분위</t>
        </is>
      </c>
      <c r="P1819" s="343" t="inlineStr">
        <is>
          <t>백분위</t>
        </is>
      </c>
      <c r="Q1819" s="342" t="inlineStr">
        <is>
          <t>2과목</t>
        </is>
      </c>
      <c r="R1819" s="344" t="n">
        <v>30</v>
      </c>
      <c r="S1819" s="345" t="n">
        <v>20</v>
      </c>
      <c r="T1819" s="362" t="n">
        <v>20</v>
      </c>
      <c r="U1819" s="361" t="n">
        <v>68.88</v>
      </c>
      <c r="V1819" s="346" t="n">
        <v>112.1537290715373</v>
      </c>
      <c r="W1819" s="348" t="n">
        <v>114.0883561643836</v>
      </c>
      <c r="X1819" s="347" t="n">
        <v>56.4</v>
      </c>
      <c r="Y1819" s="357" t="inlineStr"/>
      <c r="Z1819" s="365" t="inlineStr">
        <is>
          <t>3등급</t>
        </is>
      </c>
      <c r="AA1819" s="350" t="n">
        <v>141</v>
      </c>
      <c r="AB1819" s="349" t="inlineStr">
        <is>
          <t>만점</t>
        </is>
      </c>
      <c r="AC1819" s="350" t="n">
        <v>1.5</v>
      </c>
      <c r="AD1819" s="349" t="inlineStr">
        <is>
          <t>만점</t>
        </is>
      </c>
      <c r="AE1819" s="364" t="n">
        <v>0</v>
      </c>
      <c r="AF1819" s="366" t="n">
        <v>10.332</v>
      </c>
      <c r="AG1819" s="363" t="n">
        <v>0</v>
      </c>
      <c r="AH1819" s="635" t="inlineStr">
        <is>
          <t xml:space="preserve"> 사탐10%가산</t>
        </is>
      </c>
      <c r="AL1819" s="487" t="inlineStr">
        <is>
          <t>강원대 경영대학 무전공학과</t>
        </is>
      </c>
      <c r="AM1819" s="477" t="inlineStr">
        <is>
          <t>통합</t>
        </is>
      </c>
      <c r="AN1819" s="637" t="n">
        <v>100</v>
      </c>
      <c r="AO1819" s="478" t="n">
        <v>-1570</v>
      </c>
      <c r="AP1819" s="463" t="n">
        <v>-667</v>
      </c>
      <c r="AQ1819" s="479" t="n">
        <v>-903</v>
      </c>
      <c r="AR1819" s="476" t="inlineStr">
        <is>
          <t>30.67 → 29.63</t>
        </is>
      </c>
      <c r="BA1819" s="313" t="inlineStr">
        <is>
          <t>자연1000</t>
        </is>
      </c>
    </row>
    <row r="1820" ht="16.5" customHeight="1" s="671">
      <c r="B1820" s="367" t="inlineStr">
        <is>
          <t>30.72</t>
        </is>
      </c>
      <c r="C1820" s="351" t="inlineStr">
        <is>
          <t>66,662</t>
        </is>
      </c>
      <c r="D1820" s="727" t="n">
        <v>-1570</v>
      </c>
      <c r="E1820" s="352" t="inlineStr"/>
      <c r="F1820" s="341" t="n">
        <v>68.84</v>
      </c>
      <c r="G1820" s="355" t="inlineStr">
        <is>
          <t>339.81</t>
        </is>
      </c>
      <c r="H1820" s="356" t="inlineStr">
        <is>
          <t>343.88</t>
        </is>
      </c>
      <c r="I1820" s="354" t="inlineStr">
        <is>
          <t>충북대</t>
        </is>
      </c>
      <c r="J1820" s="340" t="inlineStr">
        <is>
          <t>원예과학과</t>
        </is>
      </c>
      <c r="K1820" s="339" t="inlineStr">
        <is>
          <t>자연</t>
        </is>
      </c>
      <c r="L1820" s="357" t="n">
        <v>8</v>
      </c>
      <c r="M1820" s="358" t="inlineStr">
        <is>
          <t xml:space="preserve">966.03 / </t>
        </is>
      </c>
      <c r="N1820" s="359" t="n">
        <v>200</v>
      </c>
      <c r="O1820" s="360" t="inlineStr">
        <is>
          <t>표점/만점</t>
        </is>
      </c>
      <c r="P1820" s="343" t="inlineStr">
        <is>
          <t>표점/만점</t>
        </is>
      </c>
      <c r="Q1820" s="342" t="inlineStr">
        <is>
          <t>2과목</t>
        </is>
      </c>
      <c r="R1820" s="344" t="n">
        <v>20</v>
      </c>
      <c r="S1820" s="345" t="n">
        <v>30</v>
      </c>
      <c r="T1820" s="362" t="n">
        <v>30</v>
      </c>
      <c r="U1820" s="361" t="n">
        <v>68.84</v>
      </c>
      <c r="V1820" s="346" t="n">
        <v>112.132636122901</v>
      </c>
      <c r="W1820" s="348" t="n">
        <v>114.0693725106109</v>
      </c>
      <c r="X1820" s="347" t="inlineStr">
        <is>
          <t>57.05/67.91</t>
        </is>
      </c>
      <c r="Y1820" s="357" t="inlineStr"/>
      <c r="Z1820" s="365" t="inlineStr">
        <is>
          <t>3등급</t>
        </is>
      </c>
      <c r="AA1820" s="350" t="n">
        <v>36</v>
      </c>
      <c r="AB1820" s="349" t="inlineStr">
        <is>
          <t>만점</t>
        </is>
      </c>
      <c r="AC1820" s="350" t="n">
        <v>0</v>
      </c>
      <c r="AD1820" s="349" t="inlineStr">
        <is>
          <t>만점</t>
        </is>
      </c>
      <c r="AE1820" s="364" t="n">
        <v>0</v>
      </c>
      <c r="AF1820" s="366" t="n">
        <v>0</v>
      </c>
      <c r="AG1820" s="363" t="n">
        <v>0</v>
      </c>
      <c r="AH1820" s="635" t="inlineStr"/>
      <c r="AL1820" s="487" t="inlineStr">
        <is>
          <t>충북대 원예과학과</t>
        </is>
      </c>
      <c r="AM1820" s="477" t="inlineStr">
        <is>
          <t>자연</t>
        </is>
      </c>
      <c r="AN1820" s="637" t="n">
        <v>100</v>
      </c>
      <c r="AO1820" s="478" t="n">
        <v>-1570</v>
      </c>
      <c r="AP1820" s="463" t="n">
        <v>-1570</v>
      </c>
      <c r="AQ1820" s="479" t="n">
        <v>0</v>
      </c>
      <c r="AR1820" s="476" t="inlineStr">
        <is>
          <t>30.72 → 29.27</t>
        </is>
      </c>
      <c r="BA1820" s="313" t="inlineStr">
        <is>
          <t>자연1001</t>
        </is>
      </c>
    </row>
    <row r="1821" ht="16.5" customHeight="1" s="671">
      <c r="B1821" s="367" t="inlineStr">
        <is>
          <t>30.72</t>
        </is>
      </c>
      <c r="C1821" s="351" t="inlineStr">
        <is>
          <t>66,662</t>
        </is>
      </c>
      <c r="D1821" s="727" t="n">
        <v>-1570</v>
      </c>
      <c r="E1821" s="352" t="inlineStr"/>
      <c r="F1821" s="341" t="n">
        <v>68.84</v>
      </c>
      <c r="G1821" s="355" t="inlineStr">
        <is>
          <t>339.81</t>
        </is>
      </c>
      <c r="H1821" s="356" t="inlineStr">
        <is>
          <t>343.88</t>
        </is>
      </c>
      <c r="I1821" s="354" t="inlineStr">
        <is>
          <t>충북대</t>
        </is>
      </c>
      <c r="J1821" s="340" t="inlineStr">
        <is>
          <t>수학과</t>
        </is>
      </c>
      <c r="K1821" s="339" t="inlineStr">
        <is>
          <t>자연</t>
        </is>
      </c>
      <c r="L1821" s="357" t="n">
        <v>10</v>
      </c>
      <c r="M1821" s="358" t="inlineStr">
        <is>
          <t xml:space="preserve">966.03 / </t>
        </is>
      </c>
      <c r="N1821" s="359" t="n">
        <v>200</v>
      </c>
      <c r="O1821" s="360" t="inlineStr">
        <is>
          <t>표점/만점</t>
        </is>
      </c>
      <c r="P1821" s="343" t="inlineStr">
        <is>
          <t>표점/만점</t>
        </is>
      </c>
      <c r="Q1821" s="342" t="inlineStr">
        <is>
          <t>2과목</t>
        </is>
      </c>
      <c r="R1821" s="344" t="n">
        <v>20</v>
      </c>
      <c r="S1821" s="345" t="n">
        <v>30</v>
      </c>
      <c r="T1821" s="362" t="n">
        <v>30</v>
      </c>
      <c r="U1821" s="361" t="n">
        <v>68.84</v>
      </c>
      <c r="V1821" s="346" t="n">
        <v>112.132636122901</v>
      </c>
      <c r="W1821" s="348" t="n">
        <v>114.0693725106109</v>
      </c>
      <c r="X1821" s="347" t="inlineStr">
        <is>
          <t>57.05/67.91</t>
        </is>
      </c>
      <c r="Y1821" s="357" t="inlineStr"/>
      <c r="Z1821" s="365" t="inlineStr">
        <is>
          <t>3등급</t>
        </is>
      </c>
      <c r="AA1821" s="350" t="n">
        <v>36</v>
      </c>
      <c r="AB1821" s="349" t="inlineStr">
        <is>
          <t>만점</t>
        </is>
      </c>
      <c r="AC1821" s="350" t="n">
        <v>0</v>
      </c>
      <c r="AD1821" s="349" t="inlineStr">
        <is>
          <t>만점</t>
        </is>
      </c>
      <c r="AE1821" s="364" t="n">
        <v>0</v>
      </c>
      <c r="AF1821" s="366" t="n">
        <v>0</v>
      </c>
      <c r="AG1821" s="363" t="n">
        <v>0</v>
      </c>
      <c r="AH1821" s="635" t="inlineStr"/>
      <c r="AL1821" s="487" t="inlineStr">
        <is>
          <t>충북대 수학과</t>
        </is>
      </c>
      <c r="AM1821" s="477" t="inlineStr">
        <is>
          <t>자연</t>
        </is>
      </c>
      <c r="AN1821" s="637" t="n">
        <v>100</v>
      </c>
      <c r="AO1821" s="478" t="n">
        <v>-1570</v>
      </c>
      <c r="AP1821" s="463" t="n">
        <v>-1570</v>
      </c>
      <c r="AQ1821" s="479" t="n">
        <v>0</v>
      </c>
      <c r="AR1821" s="476" t="inlineStr">
        <is>
          <t>30.72 → 29.27</t>
        </is>
      </c>
      <c r="BA1821" s="313" t="inlineStr">
        <is>
          <t>자연1002</t>
        </is>
      </c>
    </row>
    <row r="1822" ht="16.5" customHeight="1" s="671">
      <c r="B1822" s="367" t="inlineStr">
        <is>
          <t>30.72</t>
        </is>
      </c>
      <c r="C1822" s="351" t="inlineStr">
        <is>
          <t>66,662</t>
        </is>
      </c>
      <c r="D1822" s="727" t="n">
        <v>-1570</v>
      </c>
      <c r="E1822" s="352" t="inlineStr">
        <is>
          <t>339.09</t>
        </is>
      </c>
      <c r="F1822" s="341" t="n">
        <v>68.84</v>
      </c>
      <c r="G1822" s="355" t="inlineStr">
        <is>
          <t>339.81</t>
        </is>
      </c>
      <c r="H1822" s="356" t="inlineStr">
        <is>
          <t>343.88</t>
        </is>
      </c>
      <c r="I1822" s="354" t="inlineStr">
        <is>
          <t>충북대</t>
        </is>
      </c>
      <c r="J1822" s="340" t="inlineStr">
        <is>
          <t>건축학과</t>
        </is>
      </c>
      <c r="K1822" s="339" t="inlineStr">
        <is>
          <t>자연</t>
        </is>
      </c>
      <c r="L1822" s="357" t="n">
        <v>7</v>
      </c>
      <c r="M1822" s="358" t="inlineStr">
        <is>
          <t xml:space="preserve">966.03 / </t>
        </is>
      </c>
      <c r="N1822" s="359" t="n">
        <v>200</v>
      </c>
      <c r="O1822" s="360" t="inlineStr">
        <is>
          <t>표점/만점</t>
        </is>
      </c>
      <c r="P1822" s="343" t="inlineStr">
        <is>
          <t>표점/만점</t>
        </is>
      </c>
      <c r="Q1822" s="342" t="inlineStr">
        <is>
          <t>2과목</t>
        </is>
      </c>
      <c r="R1822" s="344" t="n">
        <v>20</v>
      </c>
      <c r="S1822" s="345" t="n">
        <v>30</v>
      </c>
      <c r="T1822" s="362" t="n">
        <v>30</v>
      </c>
      <c r="U1822" s="361" t="n">
        <v>68.84</v>
      </c>
      <c r="V1822" s="346" t="n">
        <v>112.132636122901</v>
      </c>
      <c r="W1822" s="348" t="n">
        <v>114.0693725106109</v>
      </c>
      <c r="X1822" s="347" t="inlineStr">
        <is>
          <t>57.05/67.91</t>
        </is>
      </c>
      <c r="Y1822" s="357" t="inlineStr"/>
      <c r="Z1822" s="365" t="inlineStr">
        <is>
          <t>3등급</t>
        </is>
      </c>
      <c r="AA1822" s="350" t="n">
        <v>36</v>
      </c>
      <c r="AB1822" s="349" t="inlineStr">
        <is>
          <t>만점</t>
        </is>
      </c>
      <c r="AC1822" s="350" t="n">
        <v>0</v>
      </c>
      <c r="AD1822" s="349" t="inlineStr">
        <is>
          <t>만점</t>
        </is>
      </c>
      <c r="AE1822" s="364" t="n">
        <v>0</v>
      </c>
      <c r="AF1822" s="366" t="n">
        <v>0</v>
      </c>
      <c r="AG1822" s="363" t="n">
        <v>0</v>
      </c>
      <c r="AH1822" s="635" t="inlineStr"/>
      <c r="AL1822" s="487" t="inlineStr">
        <is>
          <t>충북대 건축학과</t>
        </is>
      </c>
      <c r="AM1822" s="477" t="inlineStr">
        <is>
          <t>자연</t>
        </is>
      </c>
      <c r="AN1822" s="637" t="n">
        <v>100</v>
      </c>
      <c r="AO1822" s="478" t="n">
        <v>-1570</v>
      </c>
      <c r="AP1822" s="463" t="n">
        <v>-1570</v>
      </c>
      <c r="AQ1822" s="479" t="n">
        <v>0</v>
      </c>
      <c r="AR1822" s="476" t="inlineStr">
        <is>
          <t>30.72 → 29.27</t>
        </is>
      </c>
      <c r="BA1822" s="313" t="inlineStr">
        <is>
          <t>자연1003</t>
        </is>
      </c>
    </row>
    <row r="1823" ht="16.5" customHeight="1" s="671">
      <c r="B1823" s="367" t="inlineStr">
        <is>
          <t>31.64</t>
        </is>
      </c>
      <c r="C1823" s="351" t="inlineStr">
        <is>
          <t>68,659</t>
        </is>
      </c>
      <c r="D1823" s="727" t="n">
        <v>-1570</v>
      </c>
      <c r="E1823" s="352" t="inlineStr">
        <is>
          <t>339.85</t>
        </is>
      </c>
      <c r="F1823" s="341" t="n">
        <v>68.75</v>
      </c>
      <c r="G1823" s="355" t="inlineStr">
        <is>
          <t>338.83</t>
        </is>
      </c>
      <c r="H1823" s="356" t="inlineStr">
        <is>
          <t>343.93</t>
        </is>
      </c>
      <c r="I1823" s="354" t="inlineStr">
        <is>
          <t>전남대</t>
        </is>
      </c>
      <c r="J1823" s="340" t="inlineStr">
        <is>
          <t>특수교육학부</t>
        </is>
      </c>
      <c r="K1823" s="339" t="inlineStr">
        <is>
          <t>통합</t>
        </is>
      </c>
      <c r="L1823" s="357" t="n">
        <v>9</v>
      </c>
      <c r="M1823" s="358" t="inlineStr">
        <is>
          <t xml:space="preserve">844.654 / </t>
        </is>
      </c>
      <c r="N1823" s="359" t="n">
        <v>800</v>
      </c>
      <c r="O1823" s="360" t="inlineStr">
        <is>
          <t>표점/만점</t>
        </is>
      </c>
      <c r="P1823" s="343" t="inlineStr">
        <is>
          <t>표점/만점</t>
        </is>
      </c>
      <c r="Q1823" s="342" t="inlineStr">
        <is>
          <t>2과목</t>
        </is>
      </c>
      <c r="R1823" s="344" t="n">
        <v>40</v>
      </c>
      <c r="S1823" s="345" t="n">
        <v>30</v>
      </c>
      <c r="T1823" s="362" t="n">
        <v>30</v>
      </c>
      <c r="U1823" s="361" t="n">
        <v>68.75</v>
      </c>
      <c r="V1823" s="346" t="n">
        <v>112.0809689304181</v>
      </c>
      <c r="W1823" s="348" t="n">
        <v>114.0228720373763</v>
      </c>
      <c r="X1823" s="347" t="inlineStr">
        <is>
          <t>56.73/68.82</t>
        </is>
      </c>
      <c r="Y1823" s="357" t="inlineStr"/>
      <c r="Z1823" s="365" t="inlineStr">
        <is>
          <t>2등급</t>
        </is>
      </c>
      <c r="AA1823" s="350" t="n">
        <v>190</v>
      </c>
      <c r="AB1823" s="349" t="inlineStr">
        <is>
          <t>만점</t>
        </is>
      </c>
      <c r="AC1823" s="350" t="n">
        <v>10</v>
      </c>
      <c r="AD1823" s="349" t="inlineStr">
        <is>
          <t>만점</t>
        </is>
      </c>
      <c r="AE1823" s="364" t="n">
        <v>0</v>
      </c>
      <c r="AF1823" s="366" t="n">
        <v>0</v>
      </c>
      <c r="AG1823" s="363" t="n">
        <v>0</v>
      </c>
      <c r="AH1823" s="635" t="inlineStr"/>
      <c r="AL1823" s="487" t="inlineStr">
        <is>
          <t>전남대 특수교육학부</t>
        </is>
      </c>
      <c r="AM1823" s="477" t="inlineStr">
        <is>
          <t>통합</t>
        </is>
      </c>
      <c r="AN1823" s="637" t="n">
        <v>100</v>
      </c>
      <c r="AO1823" s="478" t="n">
        <v>-1570</v>
      </c>
      <c r="AP1823" s="463" t="n">
        <v>-666</v>
      </c>
      <c r="AQ1823" s="479" t="n">
        <v>-904</v>
      </c>
      <c r="AR1823" s="476" t="inlineStr">
        <is>
          <t>30.85 → 29.82</t>
        </is>
      </c>
      <c r="BA1823" s="313" t="inlineStr">
        <is>
          <t>자연1004</t>
        </is>
      </c>
    </row>
    <row r="1824" ht="16.5" customHeight="1" s="671">
      <c r="B1824" s="367" t="inlineStr">
        <is>
          <t>30.68</t>
        </is>
      </c>
      <c r="C1824" s="351" t="inlineStr">
        <is>
          <t>66,576</t>
        </is>
      </c>
      <c r="D1824" s="727" t="n">
        <v>-1570</v>
      </c>
      <c r="E1824" s="352" t="inlineStr"/>
      <c r="F1824" s="341" t="n">
        <v>68.70999999999999</v>
      </c>
      <c r="G1824" s="355" t="inlineStr">
        <is>
          <t>338.76</t>
        </is>
      </c>
      <c r="H1824" s="356" t="inlineStr">
        <is>
          <t>343.86</t>
        </is>
      </c>
      <c r="I1824" s="354" t="inlineStr">
        <is>
          <t>전북대</t>
        </is>
      </c>
      <c r="J1824" s="340" t="inlineStr">
        <is>
          <t>경상계열</t>
        </is>
      </c>
      <c r="K1824" s="339" t="inlineStr">
        <is>
          <t>통합</t>
        </is>
      </c>
      <c r="L1824" s="357" t="n">
        <v>97</v>
      </c>
      <c r="M1824" s="358" t="inlineStr">
        <is>
          <t xml:space="preserve">311.12 / </t>
        </is>
      </c>
      <c r="N1824" s="359" t="n">
        <v>500</v>
      </c>
      <c r="O1824" s="360" t="inlineStr">
        <is>
          <t>표점</t>
        </is>
      </c>
      <c r="P1824" s="343" t="inlineStr">
        <is>
          <t>변표</t>
        </is>
      </c>
      <c r="Q1824" s="342" t="inlineStr">
        <is>
          <t>2과목</t>
        </is>
      </c>
      <c r="R1824" s="344" t="n">
        <v>40</v>
      </c>
      <c r="S1824" s="345" t="n">
        <v>30</v>
      </c>
      <c r="T1824" s="362" t="n">
        <v>30</v>
      </c>
      <c r="U1824" s="361" t="n">
        <v>68.70999999999999</v>
      </c>
      <c r="V1824" s="346" t="n">
        <v>112.0590875093493</v>
      </c>
      <c r="W1824" s="348" t="n">
        <v>114.0031787584144</v>
      </c>
      <c r="X1824" s="347" t="n">
        <v>56.35</v>
      </c>
      <c r="Y1824" s="357" t="n">
        <v>56.38</v>
      </c>
      <c r="Z1824" s="365" t="inlineStr">
        <is>
          <t>3등급</t>
        </is>
      </c>
      <c r="AA1824" s="350" t="n">
        <v>24</v>
      </c>
      <c r="AB1824" s="349" t="inlineStr">
        <is>
          <t>만점</t>
        </is>
      </c>
      <c r="AC1824" s="350" t="n">
        <v>5</v>
      </c>
      <c r="AD1824" s="349" t="inlineStr">
        <is>
          <t>만점</t>
        </is>
      </c>
      <c r="AE1824" s="364" t="n">
        <v>0</v>
      </c>
      <c r="AF1824" s="366" t="n">
        <v>0</v>
      </c>
      <c r="AG1824" s="363" t="n">
        <v>0</v>
      </c>
      <c r="AH1824" s="635" t="inlineStr"/>
      <c r="AL1824" s="487" t="inlineStr">
        <is>
          <t>전북대 경상계열</t>
        </is>
      </c>
      <c r="AM1824" s="477" t="inlineStr">
        <is>
          <t>통합</t>
        </is>
      </c>
      <c r="AN1824" s="637" t="n">
        <v>100</v>
      </c>
      <c r="AO1824" s="478" t="n">
        <v>-1570</v>
      </c>
      <c r="AP1824" s="463" t="n">
        <v>-666</v>
      </c>
      <c r="AQ1824" s="479" t="n">
        <v>-904</v>
      </c>
      <c r="AR1824" s="476" t="inlineStr">
        <is>
          <t>30.90 → 29.87</t>
        </is>
      </c>
      <c r="BA1824" s="313" t="inlineStr">
        <is>
          <t>자연1005</t>
        </is>
      </c>
    </row>
    <row r="1825" ht="16.5" customHeight="1" s="671">
      <c r="B1825" s="367" t="inlineStr">
        <is>
          <t>30.92</t>
        </is>
      </c>
      <c r="C1825" s="351" t="inlineStr">
        <is>
          <t>67,096</t>
        </is>
      </c>
      <c r="D1825" s="727" t="n">
        <v>-1570</v>
      </c>
      <c r="E1825" s="352" t="inlineStr">
        <is>
          <t>339.59</t>
        </is>
      </c>
      <c r="F1825" s="341" t="n">
        <v>68.69</v>
      </c>
      <c r="G1825" s="355" t="inlineStr">
        <is>
          <t>339.58</t>
        </is>
      </c>
      <c r="H1825" s="356" t="inlineStr">
        <is>
          <t>343.65</t>
        </is>
      </c>
      <c r="I1825" s="354" t="inlineStr">
        <is>
          <t>강원대</t>
        </is>
      </c>
      <c r="J1825" s="340" t="inlineStr">
        <is>
          <t>디지털밀리터리학과</t>
        </is>
      </c>
      <c r="K1825" s="339" t="inlineStr">
        <is>
          <t>자연</t>
        </is>
      </c>
      <c r="L1825" s="357" t="n">
        <v>5</v>
      </c>
      <c r="M1825" s="358" t="inlineStr">
        <is>
          <t xml:space="preserve">380.55 / </t>
        </is>
      </c>
      <c r="N1825" s="359" t="n">
        <v>500</v>
      </c>
      <c r="O1825" s="360" t="inlineStr">
        <is>
          <t>백분위</t>
        </is>
      </c>
      <c r="P1825" s="343" t="inlineStr">
        <is>
          <t>백분위</t>
        </is>
      </c>
      <c r="Q1825" s="342" t="inlineStr">
        <is>
          <t>2과목</t>
        </is>
      </c>
      <c r="R1825" s="344" t="n">
        <v>20</v>
      </c>
      <c r="S1825" s="345" t="n">
        <v>30</v>
      </c>
      <c r="T1825" s="362" t="n">
        <v>30</v>
      </c>
      <c r="U1825" s="361" t="n">
        <v>68.69</v>
      </c>
      <c r="V1825" s="346" t="n">
        <v>112.0481927710843</v>
      </c>
      <c r="W1825" s="348" t="n">
        <v>113.9952667814114</v>
      </c>
      <c r="X1825" s="347" t="n">
        <v>56.77</v>
      </c>
      <c r="Y1825" s="357" t="inlineStr"/>
      <c r="Z1825" s="365" t="inlineStr">
        <is>
          <t>3등급</t>
        </is>
      </c>
      <c r="AA1825" s="350" t="n">
        <v>94</v>
      </c>
      <c r="AB1825" s="349" t="inlineStr">
        <is>
          <t>만점</t>
        </is>
      </c>
      <c r="AC1825" s="350" t="n">
        <v>1.5</v>
      </c>
      <c r="AD1825" s="349" t="inlineStr">
        <is>
          <t>만점</t>
        </is>
      </c>
      <c r="AE1825" s="364" t="n">
        <v>0</v>
      </c>
      <c r="AF1825" s="366" t="n">
        <v>10.304</v>
      </c>
      <c r="AG1825" s="363" t="n">
        <v>0</v>
      </c>
      <c r="AH1825" s="635" t="inlineStr">
        <is>
          <t xml:space="preserve"> 미/기10%</t>
        </is>
      </c>
      <c r="AL1825" s="487" t="inlineStr">
        <is>
          <t>강원대 디지털밀리터리학과</t>
        </is>
      </c>
      <c r="AM1825" s="477" t="inlineStr">
        <is>
          <t>자연</t>
        </is>
      </c>
      <c r="AN1825" s="637" t="n">
        <v>100</v>
      </c>
      <c r="AO1825" s="478" t="n">
        <v>-1570</v>
      </c>
      <c r="AP1825" s="463" t="n">
        <v>-1570</v>
      </c>
      <c r="AQ1825" s="479" t="n">
        <v>0</v>
      </c>
      <c r="AR1825" s="476" t="inlineStr">
        <is>
          <t>30.92 → 29.47</t>
        </is>
      </c>
      <c r="BA1825" s="313" t="inlineStr">
        <is>
          <t>자연1006</t>
        </is>
      </c>
    </row>
    <row r="1826" ht="16.5" customHeight="1" s="671">
      <c r="B1826" s="367" t="inlineStr">
        <is>
          <t>30.91</t>
        </is>
      </c>
      <c r="C1826" s="351" t="inlineStr">
        <is>
          <t>67,075</t>
        </is>
      </c>
      <c r="D1826" s="727" t="n">
        <v>-1570</v>
      </c>
      <c r="E1826" s="352" t="inlineStr">
        <is>
          <t>338.85</t>
        </is>
      </c>
      <c r="F1826" s="341" t="n">
        <v>68.69</v>
      </c>
      <c r="G1826" s="355" t="inlineStr">
        <is>
          <t>338.74</t>
        </is>
      </c>
      <c r="H1826" s="356" t="inlineStr">
        <is>
          <t>343.84</t>
        </is>
      </c>
      <c r="I1826" s="354" t="inlineStr">
        <is>
          <t>광운대</t>
        </is>
      </c>
      <c r="J1826" s="340" t="inlineStr">
        <is>
          <t>국제학부(기회균형)</t>
        </is>
      </c>
      <c r="K1826" s="339" t="inlineStr">
        <is>
          <t>통합</t>
        </is>
      </c>
      <c r="L1826" s="357" t="n">
        <v>2</v>
      </c>
      <c r="M1826" s="358" t="inlineStr">
        <is>
          <t xml:space="preserve">659.29 / </t>
        </is>
      </c>
      <c r="N1826" s="359" t="n">
        <v>1000</v>
      </c>
      <c r="O1826" s="360" t="inlineStr">
        <is>
          <t>표점</t>
        </is>
      </c>
      <c r="P1826" s="343" t="inlineStr">
        <is>
          <t>변표</t>
        </is>
      </c>
      <c r="Q1826" s="342" t="inlineStr">
        <is>
          <t>2과목</t>
        </is>
      </c>
      <c r="R1826" s="344" t="n">
        <v>30</v>
      </c>
      <c r="S1826" s="345" t="n">
        <v>25</v>
      </c>
      <c r="T1826" s="362" t="n">
        <v>25</v>
      </c>
      <c r="U1826" s="361" t="n">
        <v>68.69</v>
      </c>
      <c r="V1826" s="346" t="n">
        <v>112.0510879025239</v>
      </c>
      <c r="W1826" s="348" t="n">
        <v>113.9971279373368</v>
      </c>
      <c r="X1826" s="347" t="n">
        <v>56.35</v>
      </c>
      <c r="Y1826" s="357" t="n">
        <v>56.29</v>
      </c>
      <c r="Z1826" s="365" t="inlineStr">
        <is>
          <t>2등급</t>
        </is>
      </c>
      <c r="AA1826" s="350" t="n">
        <v>198</v>
      </c>
      <c r="AB1826" s="349" t="inlineStr">
        <is>
          <t>만점</t>
        </is>
      </c>
      <c r="AC1826" s="350" t="n">
        <v>10</v>
      </c>
      <c r="AD1826" s="349" t="inlineStr">
        <is>
          <t>만점</t>
        </is>
      </c>
      <c r="AE1826" s="364" t="n">
        <v>0</v>
      </c>
      <c r="AF1826" s="366" t="n">
        <v>0</v>
      </c>
      <c r="AG1826" s="363" t="n">
        <v>0</v>
      </c>
      <c r="AH1826" s="635" t="inlineStr"/>
      <c r="AL1826" s="487" t="inlineStr">
        <is>
          <t>광운대 국제학부(기회균형)</t>
        </is>
      </c>
      <c r="AM1826" s="477" t="inlineStr">
        <is>
          <t>통합</t>
        </is>
      </c>
      <c r="AN1826" s="637" t="n">
        <v>100</v>
      </c>
      <c r="AO1826" s="478" t="n">
        <v>-1570</v>
      </c>
      <c r="AP1826" s="463" t="n">
        <v>-666</v>
      </c>
      <c r="AQ1826" s="479" t="n">
        <v>-904</v>
      </c>
      <c r="AR1826" s="476" t="inlineStr">
        <is>
          <t>30.92 → 29.89</t>
        </is>
      </c>
      <c r="BA1826" s="313" t="inlineStr">
        <is>
          <t>통합인문807</t>
        </is>
      </c>
    </row>
    <row r="1827" ht="16.5" customHeight="1" s="671">
      <c r="B1827" s="367" t="inlineStr">
        <is>
          <t>30.79</t>
        </is>
      </c>
      <c r="C1827" s="351" t="inlineStr">
        <is>
          <t>66,814</t>
        </is>
      </c>
      <c r="D1827" s="727" t="n">
        <v>-1570</v>
      </c>
      <c r="E1827" s="352" t="inlineStr">
        <is>
          <t>339.72</t>
        </is>
      </c>
      <c r="F1827" s="341" t="n">
        <v>68.62</v>
      </c>
      <c r="G1827" s="355" t="inlineStr">
        <is>
          <t>338.63</t>
        </is>
      </c>
      <c r="H1827" s="356" t="inlineStr">
        <is>
          <t>343.75</t>
        </is>
      </c>
      <c r="I1827" s="354" t="inlineStr">
        <is>
          <t>전북대</t>
        </is>
      </c>
      <c r="J1827" s="340" t="inlineStr">
        <is>
          <t>사회과학계열</t>
        </is>
      </c>
      <c r="K1827" s="339" t="inlineStr">
        <is>
          <t>통합</t>
        </is>
      </c>
      <c r="L1827" s="357" t="n">
        <v>66</v>
      </c>
      <c r="M1827" s="358" t="inlineStr">
        <is>
          <t xml:space="preserve">311 / </t>
        </is>
      </c>
      <c r="N1827" s="359" t="n">
        <v>500</v>
      </c>
      <c r="O1827" s="360" t="inlineStr">
        <is>
          <t>표점</t>
        </is>
      </c>
      <c r="P1827" s="343" t="inlineStr">
        <is>
          <t>변표</t>
        </is>
      </c>
      <c r="Q1827" s="342" t="inlineStr">
        <is>
          <t>2과목</t>
        </is>
      </c>
      <c r="R1827" s="344" t="n">
        <v>40</v>
      </c>
      <c r="S1827" s="345" t="n">
        <v>30</v>
      </c>
      <c r="T1827" s="362" t="n">
        <v>30</v>
      </c>
      <c r="U1827" s="361" t="n">
        <v>68.62</v>
      </c>
      <c r="V1827" s="346" t="n">
        <v>112.0109972362966</v>
      </c>
      <c r="W1827" s="348" t="n">
        <v>113.9713553661907</v>
      </c>
      <c r="X1827" s="347" t="n">
        <v>56.32</v>
      </c>
      <c r="Y1827" s="357" t="n">
        <v>56.35</v>
      </c>
      <c r="Z1827" s="365" t="inlineStr">
        <is>
          <t>3등급</t>
        </is>
      </c>
      <c r="AA1827" s="350" t="n">
        <v>24</v>
      </c>
      <c r="AB1827" s="349" t="inlineStr">
        <is>
          <t>만점</t>
        </is>
      </c>
      <c r="AC1827" s="350" t="n">
        <v>5</v>
      </c>
      <c r="AD1827" s="349" t="inlineStr">
        <is>
          <t>만점</t>
        </is>
      </c>
      <c r="AE1827" s="364" t="n">
        <v>0</v>
      </c>
      <c r="AF1827" s="366" t="n">
        <v>0</v>
      </c>
      <c r="AG1827" s="363" t="n">
        <v>0</v>
      </c>
      <c r="AH1827" s="635" t="inlineStr"/>
      <c r="AL1827" s="487" t="inlineStr">
        <is>
          <t>전북대 사회과학계열</t>
        </is>
      </c>
      <c r="AM1827" s="477" t="inlineStr">
        <is>
          <t>통합</t>
        </is>
      </c>
      <c r="AN1827" s="637" t="n">
        <v>100</v>
      </c>
      <c r="AO1827" s="478" t="n">
        <v>-1570</v>
      </c>
      <c r="AP1827" s="463" t="n">
        <v>-666</v>
      </c>
      <c r="AQ1827" s="479" t="n">
        <v>-904</v>
      </c>
      <c r="AR1827" s="476" t="inlineStr">
        <is>
          <t>31.02 → 29.99</t>
        </is>
      </c>
      <c r="BA1827" s="313" t="inlineStr">
        <is>
          <t>통합인문808</t>
        </is>
      </c>
    </row>
    <row r="1828" ht="16.5" customHeight="1" s="671">
      <c r="B1828" s="367" t="inlineStr">
        <is>
          <t>31.02</t>
        </is>
      </c>
      <c r="C1828" s="351" t="inlineStr">
        <is>
          <t>67,313</t>
        </is>
      </c>
      <c r="D1828" s="727" t="n">
        <v>-1570</v>
      </c>
      <c r="E1828" s="352" t="inlineStr">
        <is>
          <t>339.47</t>
        </is>
      </c>
      <c r="F1828" s="341" t="n">
        <v>68.62</v>
      </c>
      <c r="G1828" s="355" t="inlineStr">
        <is>
          <t>338.62</t>
        </is>
      </c>
      <c r="H1828" s="356" t="inlineStr">
        <is>
          <t>343.75</t>
        </is>
      </c>
      <c r="I1828" s="354" t="inlineStr">
        <is>
          <t>강원대</t>
        </is>
      </c>
      <c r="J1828" s="340" t="inlineStr">
        <is>
          <t>사회학과</t>
        </is>
      </c>
      <c r="K1828" s="339" t="inlineStr">
        <is>
          <t>통합</t>
        </is>
      </c>
      <c r="L1828" s="357" t="n">
        <v>7</v>
      </c>
      <c r="M1828" s="358" t="inlineStr">
        <is>
          <t xml:space="preserve">392.95 / </t>
        </is>
      </c>
      <c r="N1828" s="359" t="n">
        <v>500</v>
      </c>
      <c r="O1828" s="360" t="inlineStr">
        <is>
          <t>백분위</t>
        </is>
      </c>
      <c r="P1828" s="343" t="inlineStr">
        <is>
          <t>백분위</t>
        </is>
      </c>
      <c r="Q1828" s="342" t="inlineStr">
        <is>
          <t>2과목</t>
        </is>
      </c>
      <c r="R1828" s="344" t="n">
        <v>30</v>
      </c>
      <c r="S1828" s="345" t="n">
        <v>20</v>
      </c>
      <c r="T1828" s="362" t="n">
        <v>20</v>
      </c>
      <c r="U1828" s="361" t="n">
        <v>68.62</v>
      </c>
      <c r="V1828" s="346" t="n">
        <v>112.0091324200913</v>
      </c>
      <c r="W1828" s="348" t="n">
        <v>113.970156555773</v>
      </c>
      <c r="X1828" s="347" t="n">
        <v>56.32</v>
      </c>
      <c r="Y1828" s="357" t="inlineStr"/>
      <c r="Z1828" s="365" t="inlineStr">
        <is>
          <t>3등급</t>
        </is>
      </c>
      <c r="AA1828" s="350" t="n">
        <v>141</v>
      </c>
      <c r="AB1828" s="349" t="inlineStr">
        <is>
          <t>만점</t>
        </is>
      </c>
      <c r="AC1828" s="350" t="n">
        <v>1.5</v>
      </c>
      <c r="AD1828" s="349" t="inlineStr">
        <is>
          <t>만점</t>
        </is>
      </c>
      <c r="AE1828" s="364" t="n">
        <v>0</v>
      </c>
      <c r="AF1828" s="366" t="n">
        <v>10.293</v>
      </c>
      <c r="AG1828" s="363" t="n">
        <v>0</v>
      </c>
      <c r="AH1828" s="635" t="inlineStr">
        <is>
          <t xml:space="preserve"> 사탐10%가산</t>
        </is>
      </c>
      <c r="AL1828" s="487" t="inlineStr">
        <is>
          <t>강원대 사회학과</t>
        </is>
      </c>
      <c r="AM1828" s="477" t="inlineStr">
        <is>
          <t>통합</t>
        </is>
      </c>
      <c r="AN1828" s="637" t="n">
        <v>100</v>
      </c>
      <c r="AO1828" s="478" t="n">
        <v>-1570</v>
      </c>
      <c r="AP1828" s="463" t="n">
        <v>-666</v>
      </c>
      <c r="AQ1828" s="479" t="n">
        <v>-904</v>
      </c>
      <c r="AR1828" s="476" t="inlineStr">
        <is>
          <t>31.03 → 30.00</t>
        </is>
      </c>
      <c r="BA1828" s="313" t="inlineStr">
        <is>
          <t>통합인문809</t>
        </is>
      </c>
    </row>
    <row r="1829" ht="16.5" customHeight="1" s="671">
      <c r="B1829" s="367" t="inlineStr">
        <is>
          <t>31.06</t>
        </is>
      </c>
      <c r="C1829" s="351" t="inlineStr">
        <is>
          <t>67,400</t>
        </is>
      </c>
      <c r="D1829" s="727" t="n">
        <v>-1570</v>
      </c>
      <c r="E1829" s="352" t="inlineStr"/>
      <c r="F1829" s="341" t="n">
        <v>68.59</v>
      </c>
      <c r="G1829" s="355" t="inlineStr">
        <is>
          <t>339.43</t>
        </is>
      </c>
      <c r="H1829" s="356" t="inlineStr">
        <is>
          <t>343.48</t>
        </is>
      </c>
      <c r="I1829" s="354" t="inlineStr">
        <is>
          <t>전남대</t>
        </is>
      </c>
      <c r="J1829" s="340" t="inlineStr">
        <is>
          <t>미래모빌리티학과</t>
        </is>
      </c>
      <c r="K1829" s="339" t="inlineStr">
        <is>
          <t>자연</t>
        </is>
      </c>
      <c r="L1829" s="357" t="n">
        <v>15</v>
      </c>
      <c r="M1829" s="358" t="inlineStr">
        <is>
          <t xml:space="preserve">849.121 / </t>
        </is>
      </c>
      <c r="N1829" s="359" t="n">
        <v>800</v>
      </c>
      <c r="O1829" s="360" t="inlineStr">
        <is>
          <t>표점/만점</t>
        </is>
      </c>
      <c r="P1829" s="343" t="inlineStr">
        <is>
          <t>표점/만점</t>
        </is>
      </c>
      <c r="Q1829" s="342" t="inlineStr">
        <is>
          <t>2과목</t>
        </is>
      </c>
      <c r="R1829" s="344" t="n">
        <v>30</v>
      </c>
      <c r="S1829" s="345" t="n">
        <v>40</v>
      </c>
      <c r="T1829" s="362" t="n">
        <v>30</v>
      </c>
      <c r="U1829" s="361" t="n">
        <v>68.59</v>
      </c>
      <c r="V1829" s="346" t="n">
        <v>111.9941004659549</v>
      </c>
      <c r="W1829" s="348" t="n">
        <v>113.9607038543298</v>
      </c>
      <c r="X1829" s="347" t="inlineStr">
        <is>
          <t>57/67.91</t>
        </is>
      </c>
      <c r="Y1829" s="357" t="inlineStr"/>
      <c r="Z1829" s="365" t="inlineStr">
        <is>
          <t>2등급</t>
        </is>
      </c>
      <c r="AA1829" s="350" t="n">
        <v>190</v>
      </c>
      <c r="AB1829" s="349" t="inlineStr">
        <is>
          <t>만점</t>
        </is>
      </c>
      <c r="AC1829" s="350" t="n">
        <v>10</v>
      </c>
      <c r="AD1829" s="349" t="inlineStr">
        <is>
          <t>만점</t>
        </is>
      </c>
      <c r="AE1829" s="364" t="n">
        <v>0</v>
      </c>
      <c r="AF1829" s="366" t="n">
        <v>0</v>
      </c>
      <c r="AG1829" s="363" t="n">
        <v>0</v>
      </c>
      <c r="AH1829" s="635" t="inlineStr"/>
      <c r="AL1829" s="487" t="inlineStr">
        <is>
          <t>전남대 미래모빌리티학과</t>
        </is>
      </c>
      <c r="AM1829" s="477" t="inlineStr">
        <is>
          <t>자연</t>
        </is>
      </c>
      <c r="AN1829" s="637" t="n">
        <v>100</v>
      </c>
      <c r="AO1829" s="478" t="n">
        <v>-1570</v>
      </c>
      <c r="AP1829" s="463" t="n">
        <v>-1570</v>
      </c>
      <c r="AQ1829" s="479" t="n">
        <v>0</v>
      </c>
      <c r="AR1829" s="476" t="inlineStr">
        <is>
          <t>31.07 → 29.62</t>
        </is>
      </c>
      <c r="BA1829" s="313" t="inlineStr">
        <is>
          <t>자연1007</t>
        </is>
      </c>
    </row>
    <row r="1830" ht="16.5" customHeight="1" s="671">
      <c r="B1830" s="367" t="inlineStr">
        <is>
          <t>31.09</t>
        </is>
      </c>
      <c r="C1830" s="351" t="inlineStr">
        <is>
          <t>67,465</t>
        </is>
      </c>
      <c r="D1830" s="727" t="n">
        <v>-1570</v>
      </c>
      <c r="E1830" s="352" t="inlineStr"/>
      <c r="F1830" s="341" t="n">
        <v>68.56999999999999</v>
      </c>
      <c r="G1830" s="355" t="inlineStr">
        <is>
          <t>339.40</t>
        </is>
      </c>
      <c r="H1830" s="356" t="inlineStr">
        <is>
          <t>343.45</t>
        </is>
      </c>
      <c r="I1830" s="354" t="inlineStr">
        <is>
          <t>전남대</t>
        </is>
      </c>
      <c r="J1830" s="340" t="inlineStr">
        <is>
          <t>에너지자원공학과</t>
        </is>
      </c>
      <c r="K1830" s="339" t="inlineStr">
        <is>
          <t>자연</t>
        </is>
      </c>
      <c r="L1830" s="357" t="n">
        <v>9</v>
      </c>
      <c r="M1830" s="358" t="inlineStr">
        <is>
          <t xml:space="preserve">849.053 / </t>
        </is>
      </c>
      <c r="N1830" s="359" t="n">
        <v>800</v>
      </c>
      <c r="O1830" s="360" t="inlineStr">
        <is>
          <t>표점/만점</t>
        </is>
      </c>
      <c r="P1830" s="343" t="inlineStr">
        <is>
          <t>표점/만점</t>
        </is>
      </c>
      <c r="Q1830" s="342" t="inlineStr">
        <is>
          <t>2과목</t>
        </is>
      </c>
      <c r="R1830" s="344" t="n">
        <v>30</v>
      </c>
      <c r="S1830" s="345" t="n">
        <v>40</v>
      </c>
      <c r="T1830" s="362" t="n">
        <v>30</v>
      </c>
      <c r="U1830" s="361" t="n">
        <v>68.56999999999999</v>
      </c>
      <c r="V1830" s="346" t="n">
        <v>111.9796038590823</v>
      </c>
      <c r="W1830" s="348" t="n">
        <v>113.9519023430142</v>
      </c>
      <c r="X1830" s="347" t="inlineStr">
        <is>
          <t>57/67.91</t>
        </is>
      </c>
      <c r="Y1830" s="357" t="inlineStr"/>
      <c r="Z1830" s="365" t="inlineStr">
        <is>
          <t>2등급</t>
        </is>
      </c>
      <c r="AA1830" s="350" t="n">
        <v>190</v>
      </c>
      <c r="AB1830" s="349" t="inlineStr">
        <is>
          <t>만점</t>
        </is>
      </c>
      <c r="AC1830" s="350" t="n">
        <v>10</v>
      </c>
      <c r="AD1830" s="349" t="inlineStr">
        <is>
          <t>만점</t>
        </is>
      </c>
      <c r="AE1830" s="364" t="n">
        <v>0</v>
      </c>
      <c r="AF1830" s="366" t="n">
        <v>0</v>
      </c>
      <c r="AG1830" s="363" t="n">
        <v>0</v>
      </c>
      <c r="AH1830" s="635" t="inlineStr"/>
      <c r="AL1830" s="487" t="inlineStr">
        <is>
          <t>전남대 에너지자원공학과</t>
        </is>
      </c>
      <c r="AM1830" s="477" t="inlineStr">
        <is>
          <t>자연</t>
        </is>
      </c>
      <c r="AN1830" s="637" t="n">
        <v>100</v>
      </c>
      <c r="AO1830" s="478" t="n">
        <v>-1570</v>
      </c>
      <c r="AP1830" s="463" t="n">
        <v>-1570</v>
      </c>
      <c r="AQ1830" s="479" t="n">
        <v>0</v>
      </c>
      <c r="AR1830" s="476" t="inlineStr">
        <is>
          <t>31.10 → 29.65</t>
        </is>
      </c>
      <c r="BA1830" s="313" t="inlineStr">
        <is>
          <t>통합인문810</t>
        </is>
      </c>
    </row>
    <row r="1831" ht="16.5" customHeight="1" s="671">
      <c r="B1831" s="367" t="inlineStr">
        <is>
          <t>31.09</t>
        </is>
      </c>
      <c r="C1831" s="351" t="inlineStr">
        <is>
          <t>67,465</t>
        </is>
      </c>
      <c r="D1831" s="727" t="n">
        <v>-1570</v>
      </c>
      <c r="E1831" s="352" t="inlineStr">
        <is>
          <t>339.40</t>
        </is>
      </c>
      <c r="F1831" s="341" t="n">
        <v>68.56999999999999</v>
      </c>
      <c r="G1831" s="355" t="inlineStr">
        <is>
          <t>338.54</t>
        </is>
      </c>
      <c r="H1831" s="356" t="inlineStr">
        <is>
          <t>343.68</t>
        </is>
      </c>
      <c r="I1831" s="354" t="inlineStr">
        <is>
          <t>광운대</t>
        </is>
      </c>
      <c r="J1831" s="340" t="inlineStr">
        <is>
          <t>미디어커뮤니케이션학부(기회균형)</t>
        </is>
      </c>
      <c r="K1831" s="339" t="inlineStr">
        <is>
          <t>통합</t>
        </is>
      </c>
      <c r="L1831" s="357" t="n">
        <v>4</v>
      </c>
      <c r="M1831" s="358" t="inlineStr">
        <is>
          <t xml:space="preserve">659 / </t>
        </is>
      </c>
      <c r="N1831" s="359" t="n">
        <v>1000</v>
      </c>
      <c r="O1831" s="360" t="inlineStr">
        <is>
          <t>표점</t>
        </is>
      </c>
      <c r="P1831" s="343" t="inlineStr">
        <is>
          <t>변표</t>
        </is>
      </c>
      <c r="Q1831" s="342" t="inlineStr">
        <is>
          <t>2과목</t>
        </is>
      </c>
      <c r="R1831" s="344" t="n">
        <v>30</v>
      </c>
      <c r="S1831" s="345" t="n">
        <v>25</v>
      </c>
      <c r="T1831" s="362" t="n">
        <v>25</v>
      </c>
      <c r="U1831" s="361" t="n">
        <v>68.56999999999999</v>
      </c>
      <c r="V1831" s="346" t="n">
        <v>111.979702300406</v>
      </c>
      <c r="W1831" s="348" t="n">
        <v>113.9519621109608</v>
      </c>
      <c r="X1831" s="347" t="n">
        <v>56.3</v>
      </c>
      <c r="Y1831" s="357" t="n">
        <v>56.23999999999999</v>
      </c>
      <c r="Z1831" s="365" t="inlineStr">
        <is>
          <t>2등급</t>
        </is>
      </c>
      <c r="AA1831" s="350" t="n">
        <v>198</v>
      </c>
      <c r="AB1831" s="349" t="inlineStr">
        <is>
          <t>만점</t>
        </is>
      </c>
      <c r="AC1831" s="350" t="n">
        <v>10</v>
      </c>
      <c r="AD1831" s="349" t="inlineStr">
        <is>
          <t>만점</t>
        </is>
      </c>
      <c r="AE1831" s="364" t="n">
        <v>0</v>
      </c>
      <c r="AF1831" s="366" t="n">
        <v>0</v>
      </c>
      <c r="AG1831" s="363" t="n">
        <v>0</v>
      </c>
      <c r="AH1831" s="635" t="inlineStr"/>
      <c r="AL1831" s="487" t="inlineStr">
        <is>
          <t>광운대 미디어커뮤니케이션학부(기회균형)</t>
        </is>
      </c>
      <c r="AM1831" s="477" t="inlineStr">
        <is>
          <t>통합</t>
        </is>
      </c>
      <c r="AN1831" s="637" t="n">
        <v>100</v>
      </c>
      <c r="AO1831" s="478" t="n">
        <v>-1570</v>
      </c>
      <c r="AP1831" s="463" t="n">
        <v>-665</v>
      </c>
      <c r="AQ1831" s="479" t="n">
        <v>-905</v>
      </c>
      <c r="AR1831" s="476" t="inlineStr">
        <is>
          <t>31.10 → 30.07</t>
        </is>
      </c>
      <c r="BA1831" s="313" t="inlineStr">
        <is>
          <t>자연1008</t>
        </is>
      </c>
    </row>
    <row r="1832" ht="16.5" customHeight="1" s="671">
      <c r="B1832" s="367" t="inlineStr">
        <is>
          <t>31.10</t>
        </is>
      </c>
      <c r="C1832" s="351" t="inlineStr">
        <is>
          <t>67,487</t>
        </is>
      </c>
      <c r="D1832" s="727" t="n">
        <v>-1570</v>
      </c>
      <c r="E1832" s="352" t="inlineStr"/>
      <c r="F1832" s="341" t="n">
        <v>68.56</v>
      </c>
      <c r="G1832" s="355" t="inlineStr">
        <is>
          <t>339.39</t>
        </is>
      </c>
      <c r="H1832" s="356" t="inlineStr">
        <is>
          <t>343.44</t>
        </is>
      </c>
      <c r="I1832" s="354" t="inlineStr">
        <is>
          <t>강원대</t>
        </is>
      </c>
      <c r="J1832" s="340" t="inlineStr">
        <is>
          <t>과학교육학부</t>
        </is>
      </c>
      <c r="K1832" s="339" t="inlineStr">
        <is>
          <t>자연</t>
        </is>
      </c>
      <c r="L1832" s="357" t="n">
        <v>8</v>
      </c>
      <c r="M1832" s="358" t="inlineStr">
        <is>
          <t xml:space="preserve">369.75 / </t>
        </is>
      </c>
      <c r="N1832" s="359" t="n">
        <v>500</v>
      </c>
      <c r="O1832" s="360" t="inlineStr">
        <is>
          <t>백분위</t>
        </is>
      </c>
      <c r="P1832" s="343" t="inlineStr">
        <is>
          <t>백분위</t>
        </is>
      </c>
      <c r="Q1832" s="342" t="inlineStr">
        <is>
          <t>2과목</t>
        </is>
      </c>
      <c r="R1832" s="344" t="n">
        <v>20</v>
      </c>
      <c r="S1832" s="345" t="n">
        <v>30</v>
      </c>
      <c r="T1832" s="362" t="n">
        <v>30</v>
      </c>
      <c r="U1832" s="361" t="n">
        <v>68.56</v>
      </c>
      <c r="V1832" s="346" t="n">
        <v>111.9779411764706</v>
      </c>
      <c r="W1832" s="348" t="n">
        <v>113.9508928571429</v>
      </c>
      <c r="X1832" s="347" t="n">
        <v>56.73</v>
      </c>
      <c r="Y1832" s="357" t="inlineStr"/>
      <c r="Z1832" s="365" t="inlineStr">
        <is>
          <t>3등급</t>
        </is>
      </c>
      <c r="AA1832" s="350" t="n">
        <v>94</v>
      </c>
      <c r="AB1832" s="349" t="inlineStr">
        <is>
          <t>만점</t>
        </is>
      </c>
      <c r="AC1832" s="350" t="n">
        <v>1.5</v>
      </c>
      <c r="AD1832" s="349" t="inlineStr">
        <is>
          <t>만점</t>
        </is>
      </c>
      <c r="AE1832" s="364" t="n">
        <v>0</v>
      </c>
      <c r="AF1832" s="366" t="n">
        <v>0</v>
      </c>
      <c r="AG1832" s="363" t="n">
        <v>0</v>
      </c>
      <c r="AH1832" s="635" t="inlineStr"/>
      <c r="AL1832" s="487" t="inlineStr">
        <is>
          <t>강원대 과학교육학부</t>
        </is>
      </c>
      <c r="AM1832" s="477" t="inlineStr">
        <is>
          <t>자연</t>
        </is>
      </c>
      <c r="AN1832" s="637" t="n">
        <v>100</v>
      </c>
      <c r="AO1832" s="478" t="n">
        <v>-1570</v>
      </c>
      <c r="AP1832" s="463" t="n">
        <v>-1570</v>
      </c>
      <c r="AQ1832" s="479" t="n">
        <v>0</v>
      </c>
      <c r="AR1832" s="476" t="inlineStr">
        <is>
          <t>31.11 → 29.66</t>
        </is>
      </c>
      <c r="BA1832" s="313" t="inlineStr">
        <is>
          <t>자연1009</t>
        </is>
      </c>
    </row>
    <row r="1833" ht="16.5" customHeight="1" s="671">
      <c r="B1833" s="367" t="inlineStr">
        <is>
          <t>31.19</t>
        </is>
      </c>
      <c r="C1833" s="351" t="inlineStr">
        <is>
          <t>67,682</t>
        </is>
      </c>
      <c r="D1833" s="727" t="n">
        <v>-1570</v>
      </c>
      <c r="E1833" s="352" t="inlineStr"/>
      <c r="F1833" s="341" t="n">
        <v>68.5</v>
      </c>
      <c r="G1833" s="355" t="inlineStr">
        <is>
          <t>339.30</t>
        </is>
      </c>
      <c r="H1833" s="356" t="inlineStr">
        <is>
          <t>344.36</t>
        </is>
      </c>
      <c r="I1833" s="354" t="inlineStr">
        <is>
          <t>강원대(제2캠)</t>
        </is>
      </c>
      <c r="J1833" s="340" t="inlineStr">
        <is>
          <t>전자.AI시스템공학과</t>
        </is>
      </c>
      <c r="K1833" s="339" t="inlineStr">
        <is>
          <t>통합</t>
        </is>
      </c>
      <c r="L1833" s="357" t="n">
        <v>14</v>
      </c>
      <c r="M1833" s="358" t="inlineStr">
        <is>
          <t xml:space="preserve">164 / </t>
        </is>
      </c>
      <c r="N1833" s="359" t="n">
        <v>200</v>
      </c>
      <c r="O1833" s="360" t="inlineStr">
        <is>
          <t>백분위</t>
        </is>
      </c>
      <c r="P1833" s="343" t="inlineStr">
        <is>
          <t>백분위</t>
        </is>
      </c>
      <c r="Q1833" s="342" t="inlineStr">
        <is>
          <t>1과목</t>
        </is>
      </c>
      <c r="R1833" s="344" t="n">
        <v>50</v>
      </c>
      <c r="S1833" s="345" t="n">
        <v>0</v>
      </c>
      <c r="T1833" s="362" t="n">
        <v>0</v>
      </c>
      <c r="U1833" s="361" t="n">
        <v>68.5</v>
      </c>
      <c r="V1833" s="346" t="n">
        <v>111.9411764705882</v>
      </c>
      <c r="W1833" s="348" t="n">
        <v>113.9285714285714</v>
      </c>
      <c r="X1833" s="347" t="n">
        <v>56.72</v>
      </c>
      <c r="Y1833" s="357" t="inlineStr"/>
      <c r="Z1833" s="365" t="inlineStr">
        <is>
          <t>3등급</t>
        </is>
      </c>
      <c r="AA1833" s="350" t="n">
        <v>94</v>
      </c>
      <c r="AB1833" s="349" t="inlineStr">
        <is>
          <t>만점</t>
        </is>
      </c>
      <c r="AC1833" s="350" t="n">
        <v>1.5</v>
      </c>
      <c r="AD1833" s="349" t="inlineStr">
        <is>
          <t>만점</t>
        </is>
      </c>
      <c r="AE1833" s="364" t="n">
        <v>0</v>
      </c>
      <c r="AF1833" s="366" t="n">
        <v>0</v>
      </c>
      <c r="AG1833" s="363" t="n">
        <v>0</v>
      </c>
      <c r="AH1833" s="635" t="inlineStr">
        <is>
          <t xml:space="preserve"> 미/기10% , 과탐5%가산</t>
        </is>
      </c>
      <c r="AL1833" s="487" t="inlineStr">
        <is>
          <t>강원대(제2캠) 전자.AI시스템공학과</t>
        </is>
      </c>
      <c r="AM1833" s="477" t="inlineStr">
        <is>
          <t>통합</t>
        </is>
      </c>
      <c r="AN1833" s="637" t="n">
        <v>100</v>
      </c>
      <c r="AO1833" s="478" t="n">
        <v>-1570</v>
      </c>
      <c r="AP1833" s="463" t="n">
        <v>-668</v>
      </c>
      <c r="AQ1833" s="479" t="n">
        <v>-902</v>
      </c>
      <c r="AR1833" s="476" t="inlineStr">
        <is>
          <t>30.45 → 29.42</t>
        </is>
      </c>
      <c r="BA1833" s="313" t="inlineStr">
        <is>
          <t>자연1010</t>
        </is>
      </c>
    </row>
    <row r="1834" ht="16.5" customHeight="1" s="671">
      <c r="B1834" s="367" t="inlineStr">
        <is>
          <t>31.19</t>
        </is>
      </c>
      <c r="C1834" s="351" t="inlineStr">
        <is>
          <t>67,682</t>
        </is>
      </c>
      <c r="D1834" s="727" t="n">
        <v>-1570</v>
      </c>
      <c r="E1834" s="352" t="inlineStr"/>
      <c r="F1834" s="341" t="n">
        <v>68.5</v>
      </c>
      <c r="G1834" s="355" t="inlineStr">
        <is>
          <t>339.30</t>
        </is>
      </c>
      <c r="H1834" s="356" t="inlineStr">
        <is>
          <t>344.36</t>
        </is>
      </c>
      <c r="I1834" s="354" t="inlineStr">
        <is>
          <t>강원대(제2캠)</t>
        </is>
      </c>
      <c r="J1834" s="340" t="inlineStr">
        <is>
          <t>작업치료학과</t>
        </is>
      </c>
      <c r="K1834" s="339" t="inlineStr">
        <is>
          <t>통합</t>
        </is>
      </c>
      <c r="L1834" s="357" t="n">
        <v>4</v>
      </c>
      <c r="M1834" s="358" t="inlineStr">
        <is>
          <t xml:space="preserve">164 / </t>
        </is>
      </c>
      <c r="N1834" s="359" t="n">
        <v>200</v>
      </c>
      <c r="O1834" s="360" t="inlineStr">
        <is>
          <t>백분위</t>
        </is>
      </c>
      <c r="P1834" s="343" t="inlineStr">
        <is>
          <t>백분위</t>
        </is>
      </c>
      <c r="Q1834" s="342" t="inlineStr">
        <is>
          <t>1과목</t>
        </is>
      </c>
      <c r="R1834" s="344" t="n">
        <v>50</v>
      </c>
      <c r="S1834" s="345" t="n">
        <v>0</v>
      </c>
      <c r="T1834" s="362" t="n">
        <v>0</v>
      </c>
      <c r="U1834" s="361" t="n">
        <v>68.5</v>
      </c>
      <c r="V1834" s="346" t="n">
        <v>111.9411764705882</v>
      </c>
      <c r="W1834" s="348" t="n">
        <v>113.9285714285714</v>
      </c>
      <c r="X1834" s="347" t="n">
        <v>56.72</v>
      </c>
      <c r="Y1834" s="357" t="inlineStr"/>
      <c r="Z1834" s="365" t="inlineStr">
        <is>
          <t>3등급</t>
        </is>
      </c>
      <c r="AA1834" s="350" t="n">
        <v>94</v>
      </c>
      <c r="AB1834" s="349" t="inlineStr">
        <is>
          <t>만점</t>
        </is>
      </c>
      <c r="AC1834" s="350" t="n">
        <v>1.5</v>
      </c>
      <c r="AD1834" s="349" t="inlineStr">
        <is>
          <t>만점</t>
        </is>
      </c>
      <c r="AE1834" s="364" t="n">
        <v>0</v>
      </c>
      <c r="AF1834" s="366" t="n">
        <v>0</v>
      </c>
      <c r="AG1834" s="363" t="n">
        <v>0</v>
      </c>
      <c r="AH1834" s="635" t="inlineStr">
        <is>
          <t xml:space="preserve"> 미/기10% , 과탐5%가산</t>
        </is>
      </c>
      <c r="AL1834" s="487" t="inlineStr">
        <is>
          <t>강원대(제2캠) 작업치료학과</t>
        </is>
      </c>
      <c r="AM1834" s="477" t="inlineStr">
        <is>
          <t>통합</t>
        </is>
      </c>
      <c r="AN1834" s="637" t="n">
        <v>100</v>
      </c>
      <c r="AO1834" s="478" t="n">
        <v>-1570</v>
      </c>
      <c r="AP1834" s="463" t="n">
        <v>-668</v>
      </c>
      <c r="AQ1834" s="479" t="n">
        <v>-902</v>
      </c>
      <c r="AR1834" s="476" t="inlineStr">
        <is>
          <t>30.45 → 29.42</t>
        </is>
      </c>
      <c r="BA1834" s="313" t="inlineStr">
        <is>
          <t>통합인문811</t>
        </is>
      </c>
    </row>
    <row r="1835" ht="16.5" customHeight="1" s="671">
      <c r="B1835" s="367" t="inlineStr">
        <is>
          <t>31.23</t>
        </is>
      </c>
      <c r="C1835" s="351" t="inlineStr">
        <is>
          <t>67,769</t>
        </is>
      </c>
      <c r="D1835" s="727" t="n">
        <v>-1570</v>
      </c>
      <c r="E1835" s="352" t="inlineStr"/>
      <c r="F1835" s="341" t="n">
        <v>68.47</v>
      </c>
      <c r="G1835" s="355" t="inlineStr">
        <is>
          <t>339.26</t>
        </is>
      </c>
      <c r="H1835" s="356" t="inlineStr">
        <is>
          <t>343.29</t>
        </is>
      </c>
      <c r="I1835" s="354" t="inlineStr">
        <is>
          <t>충북대</t>
        </is>
      </c>
      <c r="J1835" s="340" t="inlineStr">
        <is>
          <t>토목공학부</t>
        </is>
      </c>
      <c r="K1835" s="339" t="inlineStr">
        <is>
          <t>자연</t>
        </is>
      </c>
      <c r="L1835" s="357" t="n">
        <v>27</v>
      </c>
      <c r="M1835" s="358" t="inlineStr">
        <is>
          <t xml:space="preserve">965.82 / </t>
        </is>
      </c>
      <c r="N1835" s="359" t="n">
        <v>200</v>
      </c>
      <c r="O1835" s="360" t="inlineStr">
        <is>
          <t>표점/만점</t>
        </is>
      </c>
      <c r="P1835" s="343" t="inlineStr">
        <is>
          <t>표점/만점</t>
        </is>
      </c>
      <c r="Q1835" s="342" t="inlineStr">
        <is>
          <t>2과목</t>
        </is>
      </c>
      <c r="R1835" s="344" t="n">
        <v>20</v>
      </c>
      <c r="S1835" s="345" t="n">
        <v>30</v>
      </c>
      <c r="T1835" s="362" t="n">
        <v>30</v>
      </c>
      <c r="U1835" s="361" t="n">
        <v>68.47</v>
      </c>
      <c r="V1835" s="346" t="n">
        <v>111.9241582264198</v>
      </c>
      <c r="W1835" s="348" t="n">
        <v>113.9182389231835</v>
      </c>
      <c r="X1835" s="347" t="inlineStr">
        <is>
          <t>56.97/67.91</t>
        </is>
      </c>
      <c r="Y1835" s="357" t="inlineStr"/>
      <c r="Z1835" s="365" t="inlineStr">
        <is>
          <t>3등급</t>
        </is>
      </c>
      <c r="AA1835" s="350" t="n">
        <v>36</v>
      </c>
      <c r="AB1835" s="349" t="inlineStr">
        <is>
          <t>만점</t>
        </is>
      </c>
      <c r="AC1835" s="350" t="n">
        <v>0</v>
      </c>
      <c r="AD1835" s="349" t="inlineStr">
        <is>
          <t>만점</t>
        </is>
      </c>
      <c r="AE1835" s="364" t="n">
        <v>0</v>
      </c>
      <c r="AF1835" s="366" t="n">
        <v>0</v>
      </c>
      <c r="AG1835" s="363" t="n">
        <v>0</v>
      </c>
      <c r="AH1835" s="635" t="inlineStr"/>
      <c r="AL1835" s="487" t="inlineStr">
        <is>
          <t>충북대 토목공학부</t>
        </is>
      </c>
      <c r="AM1835" s="477" t="inlineStr">
        <is>
          <t>자연</t>
        </is>
      </c>
      <c r="AN1835" s="637" t="n">
        <v>100</v>
      </c>
      <c r="AO1835" s="478" t="n">
        <v>-1570</v>
      </c>
      <c r="AP1835" s="463" t="n">
        <v>-1570</v>
      </c>
      <c r="AQ1835" s="479" t="n">
        <v>0</v>
      </c>
      <c r="AR1835" s="476" t="inlineStr">
        <is>
          <t>31.23 → 29.78</t>
        </is>
      </c>
      <c r="BA1835" s="313" t="inlineStr">
        <is>
          <t>자연1011</t>
        </is>
      </c>
    </row>
    <row r="1836" ht="16.5" customHeight="1" s="671">
      <c r="B1836" s="367" t="inlineStr">
        <is>
          <t>31.25</t>
        </is>
      </c>
      <c r="C1836" s="351" t="inlineStr">
        <is>
          <t>67,813</t>
        </is>
      </c>
      <c r="D1836" s="727" t="n">
        <v>-1570</v>
      </c>
      <c r="E1836" s="352" t="inlineStr"/>
      <c r="F1836" s="341" t="n">
        <v>68.45999999999999</v>
      </c>
      <c r="G1836" s="355" t="inlineStr">
        <is>
          <t>339.24</t>
        </is>
      </c>
      <c r="H1836" s="356" t="inlineStr">
        <is>
          <t>343.27</t>
        </is>
      </c>
      <c r="I1836" s="354" t="inlineStr">
        <is>
          <t>광운대</t>
        </is>
      </c>
      <c r="J1836" s="340" t="inlineStr">
        <is>
          <t>전자공학과(기회균형)</t>
        </is>
      </c>
      <c r="K1836" s="339" t="inlineStr">
        <is>
          <t>자연</t>
        </is>
      </c>
      <c r="L1836" s="357" t="n">
        <v>7</v>
      </c>
      <c r="M1836" s="358" t="inlineStr">
        <is>
          <t xml:space="preserve">672.76 / </t>
        </is>
      </c>
      <c r="N1836" s="359" t="n">
        <v>1000</v>
      </c>
      <c r="O1836" s="360" t="inlineStr">
        <is>
          <t>표점</t>
        </is>
      </c>
      <c r="P1836" s="343" t="inlineStr">
        <is>
          <t>변표</t>
        </is>
      </c>
      <c r="Q1836" s="342" t="inlineStr">
        <is>
          <t>2과목</t>
        </is>
      </c>
      <c r="R1836" s="344" t="n">
        <v>20</v>
      </c>
      <c r="S1836" s="345" t="n">
        <v>35</v>
      </c>
      <c r="T1836" s="362" t="n">
        <v>25</v>
      </c>
      <c r="U1836" s="361" t="n">
        <v>68.45999999999999</v>
      </c>
      <c r="V1836" s="346" t="n">
        <v>111.9183180280329</v>
      </c>
      <c r="W1836" s="348" t="n">
        <v>113.9146930884485</v>
      </c>
      <c r="X1836" s="347" t="n">
        <v>56.7</v>
      </c>
      <c r="Y1836" s="357" t="n">
        <v>56.2</v>
      </c>
      <c r="Z1836" s="365" t="inlineStr">
        <is>
          <t>2등급</t>
        </is>
      </c>
      <c r="AA1836" s="350" t="n">
        <v>198</v>
      </c>
      <c r="AB1836" s="349" t="inlineStr">
        <is>
          <t>만점</t>
        </is>
      </c>
      <c r="AC1836" s="350" t="n">
        <v>10</v>
      </c>
      <c r="AD1836" s="349" t="inlineStr">
        <is>
          <t>만점</t>
        </is>
      </c>
      <c r="AE1836" s="364" t="n">
        <v>0</v>
      </c>
      <c r="AF1836" s="366" t="n">
        <v>13.006</v>
      </c>
      <c r="AG1836" s="363" t="n">
        <v>0</v>
      </c>
      <c r="AH1836" s="635" t="inlineStr">
        <is>
          <t xml:space="preserve"> 미기3%과3%</t>
        </is>
      </c>
      <c r="AL1836" s="487" t="inlineStr">
        <is>
          <t>광운대 전자공학과(기회균형)</t>
        </is>
      </c>
      <c r="AM1836" s="477" t="inlineStr">
        <is>
          <t>자연</t>
        </is>
      </c>
      <c r="AN1836" s="637" t="n">
        <v>100</v>
      </c>
      <c r="AO1836" s="478" t="n">
        <v>-1570</v>
      </c>
      <c r="AP1836" s="463" t="n">
        <v>-1570</v>
      </c>
      <c r="AQ1836" s="479" t="n">
        <v>0</v>
      </c>
      <c r="AR1836" s="476" t="inlineStr">
        <is>
          <t>31.25 → 29.80</t>
        </is>
      </c>
      <c r="BA1836" s="313" t="inlineStr">
        <is>
          <t>통합인문812</t>
        </is>
      </c>
    </row>
    <row r="1837" ht="16.5" customHeight="1" s="671">
      <c r="B1837" s="367" t="inlineStr">
        <is>
          <t>31.28</t>
        </is>
      </c>
      <c r="C1837" s="351" t="inlineStr">
        <is>
          <t>67,878</t>
        </is>
      </c>
      <c r="D1837" s="727" t="n">
        <v>-1570</v>
      </c>
      <c r="E1837" s="352" t="inlineStr">
        <is>
          <t>339.21</t>
        </is>
      </c>
      <c r="F1837" s="341" t="n">
        <v>68.43000000000001</v>
      </c>
      <c r="G1837" s="355" t="inlineStr">
        <is>
          <t>338.33</t>
        </is>
      </c>
      <c r="H1837" s="356" t="inlineStr">
        <is>
          <t>343.46</t>
        </is>
      </c>
      <c r="I1837" s="354" t="inlineStr">
        <is>
          <t>광운대</t>
        </is>
      </c>
      <c r="J1837" s="340" t="inlineStr">
        <is>
          <t>국제통상학부(기회균형)</t>
        </is>
      </c>
      <c r="K1837" s="339" t="inlineStr">
        <is>
          <t>통합</t>
        </is>
      </c>
      <c r="L1837" s="357" t="n">
        <v>3</v>
      </c>
      <c r="M1837" s="358" t="inlineStr">
        <is>
          <t xml:space="preserve">658.69 / </t>
        </is>
      </c>
      <c r="N1837" s="359" t="n">
        <v>1000</v>
      </c>
      <c r="O1837" s="360" t="inlineStr">
        <is>
          <t>표점</t>
        </is>
      </c>
      <c r="P1837" s="343" t="inlineStr">
        <is>
          <t>변표</t>
        </is>
      </c>
      <c r="Q1837" s="342" t="inlineStr">
        <is>
          <t>2과목</t>
        </is>
      </c>
      <c r="R1837" s="344" t="n">
        <v>30</v>
      </c>
      <c r="S1837" s="345" t="n">
        <v>25</v>
      </c>
      <c r="T1837" s="362" t="n">
        <v>25</v>
      </c>
      <c r="U1837" s="361" t="n">
        <v>68.43000000000001</v>
      </c>
      <c r="V1837" s="346" t="n">
        <v>111.9013982859721</v>
      </c>
      <c r="W1837" s="348" t="n">
        <v>113.9044203879116</v>
      </c>
      <c r="X1837" s="347" t="n">
        <v>56.26</v>
      </c>
      <c r="Y1837" s="357" t="n">
        <v>56.19</v>
      </c>
      <c r="Z1837" s="365" t="inlineStr">
        <is>
          <t>2등급</t>
        </is>
      </c>
      <c r="AA1837" s="350" t="n">
        <v>198</v>
      </c>
      <c r="AB1837" s="349" t="inlineStr">
        <is>
          <t>만점</t>
        </is>
      </c>
      <c r="AC1837" s="350" t="n">
        <v>10</v>
      </c>
      <c r="AD1837" s="349" t="inlineStr">
        <is>
          <t>만점</t>
        </is>
      </c>
      <c r="AE1837" s="364" t="n">
        <v>0</v>
      </c>
      <c r="AF1837" s="366" t="n">
        <v>0</v>
      </c>
      <c r="AG1837" s="363" t="n">
        <v>0</v>
      </c>
      <c r="AH1837" s="635" t="inlineStr"/>
      <c r="AL1837" s="487" t="inlineStr">
        <is>
          <t>광운대 국제통상학부(기회균형)</t>
        </is>
      </c>
      <c r="AM1837" s="477" t="inlineStr">
        <is>
          <t>통합</t>
        </is>
      </c>
      <c r="AN1837" s="637" t="n">
        <v>100</v>
      </c>
      <c r="AO1837" s="478" t="n">
        <v>-1570</v>
      </c>
      <c r="AP1837" s="463" t="n">
        <v>-665</v>
      </c>
      <c r="AQ1837" s="479" t="n">
        <v>-905</v>
      </c>
      <c r="AR1837" s="476" t="inlineStr">
        <is>
          <t>31.29 → 30.26</t>
        </is>
      </c>
      <c r="BA1837" s="313" t="inlineStr">
        <is>
          <t>통합인문813</t>
        </is>
      </c>
    </row>
    <row r="1838" ht="16.5" customHeight="1" s="671">
      <c r="B1838" s="367" t="inlineStr">
        <is>
          <t>31.31</t>
        </is>
      </c>
      <c r="C1838" s="351" t="inlineStr">
        <is>
          <t>67,943</t>
        </is>
      </c>
      <c r="D1838" s="727" t="n">
        <v>-1570</v>
      </c>
      <c r="E1838" s="352" t="inlineStr">
        <is>
          <t>339.17</t>
        </is>
      </c>
      <c r="F1838" s="341" t="n">
        <v>68.41</v>
      </c>
      <c r="G1838" s="355" t="inlineStr">
        <is>
          <t>338.29</t>
        </is>
      </c>
      <c r="H1838" s="356" t="inlineStr">
        <is>
          <t>343.42</t>
        </is>
      </c>
      <c r="I1838" s="354" t="inlineStr">
        <is>
          <t>광운대</t>
        </is>
      </c>
      <c r="J1838" s="340" t="inlineStr">
        <is>
          <t>국어국문학과(기회균형)</t>
        </is>
      </c>
      <c r="K1838" s="339" t="inlineStr">
        <is>
          <t>통합</t>
        </is>
      </c>
      <c r="L1838" s="357" t="n">
        <v>2</v>
      </c>
      <c r="M1838" s="358" t="inlineStr">
        <is>
          <t xml:space="preserve">658.63 / </t>
        </is>
      </c>
      <c r="N1838" s="359" t="n">
        <v>1000</v>
      </c>
      <c r="O1838" s="360" t="inlineStr">
        <is>
          <t>표점</t>
        </is>
      </c>
      <c r="P1838" s="343" t="inlineStr">
        <is>
          <t>변표</t>
        </is>
      </c>
      <c r="Q1838" s="342" t="inlineStr">
        <is>
          <t>2과목</t>
        </is>
      </c>
      <c r="R1838" s="344" t="n">
        <v>30</v>
      </c>
      <c r="S1838" s="345" t="n">
        <v>25</v>
      </c>
      <c r="T1838" s="362" t="n">
        <v>25</v>
      </c>
      <c r="U1838" s="361" t="n">
        <v>68.41</v>
      </c>
      <c r="V1838" s="346" t="n">
        <v>111.8862426702752</v>
      </c>
      <c r="W1838" s="348" t="n">
        <v>113.8952187640956</v>
      </c>
      <c r="X1838" s="347" t="n">
        <v>56.25</v>
      </c>
      <c r="Y1838" s="357" t="n">
        <v>56.18</v>
      </c>
      <c r="Z1838" s="365" t="inlineStr">
        <is>
          <t>2등급</t>
        </is>
      </c>
      <c r="AA1838" s="350" t="n">
        <v>198</v>
      </c>
      <c r="AB1838" s="349" t="inlineStr">
        <is>
          <t>만점</t>
        </is>
      </c>
      <c r="AC1838" s="350" t="n">
        <v>10</v>
      </c>
      <c r="AD1838" s="349" t="inlineStr">
        <is>
          <t>만점</t>
        </is>
      </c>
      <c r="AE1838" s="364" t="n">
        <v>0</v>
      </c>
      <c r="AF1838" s="366" t="n">
        <v>0</v>
      </c>
      <c r="AG1838" s="363" t="n">
        <v>0</v>
      </c>
      <c r="AH1838" s="635" t="inlineStr"/>
      <c r="AL1838" s="487" t="inlineStr">
        <is>
          <t>광운대 국어국문학과(기회균형)</t>
        </is>
      </c>
      <c r="AM1838" s="477" t="inlineStr">
        <is>
          <t>통합</t>
        </is>
      </c>
      <c r="AN1838" s="637" t="n">
        <v>100</v>
      </c>
      <c r="AO1838" s="478" t="n">
        <v>-1570</v>
      </c>
      <c r="AP1838" s="463" t="n">
        <v>-665</v>
      </c>
      <c r="AQ1838" s="479" t="n">
        <v>-905</v>
      </c>
      <c r="AR1838" s="476" t="inlineStr">
        <is>
          <t>31.33 → 30.30</t>
        </is>
      </c>
      <c r="BA1838" s="313" t="inlineStr">
        <is>
          <t>자연1012</t>
        </is>
      </c>
    </row>
    <row r="1839" ht="16.5" customHeight="1" s="671">
      <c r="B1839" s="367" t="inlineStr">
        <is>
          <t>31.41</t>
        </is>
      </c>
      <c r="C1839" s="351" t="inlineStr">
        <is>
          <t>68,160</t>
        </is>
      </c>
      <c r="D1839" s="727" t="n">
        <v>-1570</v>
      </c>
      <c r="E1839" s="352" t="inlineStr"/>
      <c r="F1839" s="341" t="n">
        <v>68.34</v>
      </c>
      <c r="G1839" s="355" t="inlineStr">
        <is>
          <t>339.07</t>
        </is>
      </c>
      <c r="H1839" s="356" t="inlineStr">
        <is>
          <t>343.11</t>
        </is>
      </c>
      <c r="I1839" s="354" t="inlineStr">
        <is>
          <t>충북대</t>
        </is>
      </c>
      <c r="J1839" s="340" t="inlineStr">
        <is>
          <t>천문우주학과</t>
        </is>
      </c>
      <c r="K1839" s="339" t="inlineStr">
        <is>
          <t>자연</t>
        </is>
      </c>
      <c r="L1839" s="357" t="n">
        <v>8</v>
      </c>
      <c r="M1839" s="358" t="inlineStr">
        <is>
          <t xml:space="preserve">965.75 / </t>
        </is>
      </c>
      <c r="N1839" s="359" t="n">
        <v>200</v>
      </c>
      <c r="O1839" s="360" t="inlineStr">
        <is>
          <t>표점/만점</t>
        </is>
      </c>
      <c r="P1839" s="343" t="inlineStr">
        <is>
          <t>표점/만점</t>
        </is>
      </c>
      <c r="Q1839" s="342" t="inlineStr">
        <is>
          <t>2과목</t>
        </is>
      </c>
      <c r="R1839" s="344" t="n">
        <v>20</v>
      </c>
      <c r="S1839" s="345" t="n">
        <v>30</v>
      </c>
      <c r="T1839" s="362" t="n">
        <v>30</v>
      </c>
      <c r="U1839" s="361" t="n">
        <v>68.34</v>
      </c>
      <c r="V1839" s="346" t="n">
        <v>111.8498536608793</v>
      </c>
      <c r="W1839" s="348" t="n">
        <v>113.8731254369624</v>
      </c>
      <c r="X1839" s="347" t="inlineStr">
        <is>
          <t>56.92/67.91</t>
        </is>
      </c>
      <c r="Y1839" s="357" t="inlineStr"/>
      <c r="Z1839" s="365" t="inlineStr">
        <is>
          <t>3등급</t>
        </is>
      </c>
      <c r="AA1839" s="350" t="n">
        <v>36</v>
      </c>
      <c r="AB1839" s="349" t="inlineStr">
        <is>
          <t>만점</t>
        </is>
      </c>
      <c r="AC1839" s="350" t="n">
        <v>0</v>
      </c>
      <c r="AD1839" s="349" t="inlineStr">
        <is>
          <t>만점</t>
        </is>
      </c>
      <c r="AE1839" s="364" t="n">
        <v>0</v>
      </c>
      <c r="AF1839" s="366" t="n">
        <v>0</v>
      </c>
      <c r="AG1839" s="363" t="n">
        <v>0</v>
      </c>
      <c r="AH1839" s="635" t="inlineStr"/>
      <c r="AL1839" s="487" t="inlineStr">
        <is>
          <t>충북대 천문우주학과</t>
        </is>
      </c>
      <c r="AM1839" s="477" t="inlineStr">
        <is>
          <t>자연</t>
        </is>
      </c>
      <c r="AN1839" s="637" t="n">
        <v>100</v>
      </c>
      <c r="AO1839" s="478" t="n">
        <v>-1570</v>
      </c>
      <c r="AP1839" s="463" t="n">
        <v>-1570</v>
      </c>
      <c r="AQ1839" s="479" t="n">
        <v>0</v>
      </c>
      <c r="AR1839" s="476" t="inlineStr">
        <is>
          <t>31.41 → 29.96</t>
        </is>
      </c>
      <c r="BA1839" s="313" t="inlineStr">
        <is>
          <t>통합인문814</t>
        </is>
      </c>
    </row>
    <row r="1840" ht="16.5" customHeight="1" s="671">
      <c r="B1840" s="367" t="inlineStr">
        <is>
          <t>31.45</t>
        </is>
      </c>
      <c r="C1840" s="351" t="inlineStr">
        <is>
          <t>68,247</t>
        </is>
      </c>
      <c r="D1840" s="727" t="n">
        <v>-1570</v>
      </c>
      <c r="E1840" s="352" t="inlineStr"/>
      <c r="F1840" s="341" t="n">
        <v>68.31</v>
      </c>
      <c r="G1840" s="355" t="inlineStr">
        <is>
          <t>339.02</t>
        </is>
      </c>
      <c r="H1840" s="356" t="inlineStr">
        <is>
          <t>343.07</t>
        </is>
      </c>
      <c r="I1840" s="354" t="inlineStr">
        <is>
          <t>전남대</t>
        </is>
      </c>
      <c r="J1840" s="340" t="inlineStr">
        <is>
          <t>물리학과</t>
        </is>
      </c>
      <c r="K1840" s="339" t="inlineStr">
        <is>
          <t>자연</t>
        </is>
      </c>
      <c r="L1840" s="357" t="n">
        <v>11</v>
      </c>
      <c r="M1840" s="358" t="inlineStr">
        <is>
          <t xml:space="preserve">848.348 / </t>
        </is>
      </c>
      <c r="N1840" s="359" t="n">
        <v>800</v>
      </c>
      <c r="O1840" s="360" t="inlineStr">
        <is>
          <t>표점/만점</t>
        </is>
      </c>
      <c r="P1840" s="343" t="inlineStr">
        <is>
          <t>표점/만점</t>
        </is>
      </c>
      <c r="Q1840" s="342" t="inlineStr">
        <is>
          <t>2과목</t>
        </is>
      </c>
      <c r="R1840" s="344" t="n">
        <v>30</v>
      </c>
      <c r="S1840" s="345" t="n">
        <v>40</v>
      </c>
      <c r="T1840" s="362" t="n">
        <v>30</v>
      </c>
      <c r="U1840" s="361" t="n">
        <v>68.31</v>
      </c>
      <c r="V1840" s="346" t="n">
        <v>111.8293081554761</v>
      </c>
      <c r="W1840" s="348" t="n">
        <v>113.8606513801105</v>
      </c>
      <c r="X1840" s="347" t="inlineStr">
        <is>
          <t>56.92/67.91</t>
        </is>
      </c>
      <c r="Y1840" s="357" t="inlineStr"/>
      <c r="Z1840" s="365" t="inlineStr">
        <is>
          <t>2등급</t>
        </is>
      </c>
      <c r="AA1840" s="350" t="n">
        <v>190</v>
      </c>
      <c r="AB1840" s="349" t="inlineStr">
        <is>
          <t>만점</t>
        </is>
      </c>
      <c r="AC1840" s="350" t="n">
        <v>10</v>
      </c>
      <c r="AD1840" s="349" t="inlineStr">
        <is>
          <t>만점</t>
        </is>
      </c>
      <c r="AE1840" s="364" t="n">
        <v>0</v>
      </c>
      <c r="AF1840" s="366" t="n">
        <v>0</v>
      </c>
      <c r="AG1840" s="363" t="n">
        <v>0</v>
      </c>
      <c r="AH1840" s="635" t="inlineStr"/>
      <c r="AL1840" s="487" t="inlineStr">
        <is>
          <t>전남대 물리학과</t>
        </is>
      </c>
      <c r="AM1840" s="477" t="inlineStr">
        <is>
          <t>자연</t>
        </is>
      </c>
      <c r="AN1840" s="637" t="n">
        <v>100</v>
      </c>
      <c r="AO1840" s="478" t="n">
        <v>-1570</v>
      </c>
      <c r="AP1840" s="463" t="n">
        <v>-1570</v>
      </c>
      <c r="AQ1840" s="479" t="n">
        <v>0</v>
      </c>
      <c r="AR1840" s="476" t="inlineStr">
        <is>
          <t>31.46 → 30.01</t>
        </is>
      </c>
      <c r="BA1840" s="313" t="inlineStr">
        <is>
          <t>통합인문815</t>
        </is>
      </c>
    </row>
    <row r="1841" ht="16.5" customHeight="1" s="671">
      <c r="B1841" s="367" t="inlineStr">
        <is>
          <t>31.52</t>
        </is>
      </c>
      <c r="C1841" s="351" t="inlineStr">
        <is>
          <t>68,398</t>
        </is>
      </c>
      <c r="D1841" s="727" t="n">
        <v>-1570</v>
      </c>
      <c r="E1841" s="352" t="inlineStr">
        <is>
          <t>338.95</t>
        </is>
      </c>
      <c r="F1841" s="341" t="n">
        <v>68.26000000000001</v>
      </c>
      <c r="G1841" s="355" t="inlineStr">
        <is>
          <t>338.06</t>
        </is>
      </c>
      <c r="H1841" s="356" t="inlineStr">
        <is>
          <t>343.21</t>
        </is>
      </c>
      <c r="I1841" s="354" t="inlineStr">
        <is>
          <t>광운대</t>
        </is>
      </c>
      <c r="J1841" s="340" t="inlineStr">
        <is>
          <t>행정학과(기회균형)</t>
        </is>
      </c>
      <c r="K1841" s="339" t="inlineStr">
        <is>
          <t>통합</t>
        </is>
      </c>
      <c r="L1841" s="357" t="n">
        <v>2</v>
      </c>
      <c r="M1841" s="358" t="inlineStr">
        <is>
          <t xml:space="preserve">658.28 / </t>
        </is>
      </c>
      <c r="N1841" s="359" t="n">
        <v>1000</v>
      </c>
      <c r="O1841" s="360" t="inlineStr">
        <is>
          <t>표점</t>
        </is>
      </c>
      <c r="P1841" s="343" t="inlineStr">
        <is>
          <t>변표</t>
        </is>
      </c>
      <c r="Q1841" s="342" t="inlineStr">
        <is>
          <t>2과목</t>
        </is>
      </c>
      <c r="R1841" s="344" t="n">
        <v>30</v>
      </c>
      <c r="S1841" s="345" t="n">
        <v>25</v>
      </c>
      <c r="T1841" s="362" t="n">
        <v>25</v>
      </c>
      <c r="U1841" s="361" t="n">
        <v>68.26000000000001</v>
      </c>
      <c r="V1841" s="346" t="n">
        <v>111.7978349120433</v>
      </c>
      <c r="W1841" s="348" t="n">
        <v>113.8415426251692</v>
      </c>
      <c r="X1841" s="347" t="n">
        <v>56.21</v>
      </c>
      <c r="Y1841" s="357" t="n">
        <v>56.12</v>
      </c>
      <c r="Z1841" s="365" t="inlineStr">
        <is>
          <t>2등급</t>
        </is>
      </c>
      <c r="AA1841" s="350" t="n">
        <v>198</v>
      </c>
      <c r="AB1841" s="349" t="inlineStr">
        <is>
          <t>만점</t>
        </is>
      </c>
      <c r="AC1841" s="350" t="n">
        <v>10</v>
      </c>
      <c r="AD1841" s="349" t="inlineStr">
        <is>
          <t>만점</t>
        </is>
      </c>
      <c r="AE1841" s="364" t="n">
        <v>0</v>
      </c>
      <c r="AF1841" s="366" t="n">
        <v>0</v>
      </c>
      <c r="AG1841" s="363" t="n">
        <v>0</v>
      </c>
      <c r="AH1841" s="635" t="inlineStr"/>
      <c r="AL1841" s="487" t="inlineStr">
        <is>
          <t>광운대 행정학과(기회균형)</t>
        </is>
      </c>
      <c r="AM1841" s="477" t="inlineStr">
        <is>
          <t>통합</t>
        </is>
      </c>
      <c r="AN1841" s="637" t="n">
        <v>100</v>
      </c>
      <c r="AO1841" s="478" t="n">
        <v>-1570</v>
      </c>
      <c r="AP1841" s="463" t="n">
        <v>-664</v>
      </c>
      <c r="AQ1841" s="479" t="n">
        <v>-906</v>
      </c>
      <c r="AR1841" s="476" t="inlineStr">
        <is>
          <t>31.54 → 30.51</t>
        </is>
      </c>
      <c r="BA1841" s="313" t="inlineStr">
        <is>
          <t>자연1013</t>
        </is>
      </c>
    </row>
    <row r="1842" ht="16.5" customHeight="1" s="671">
      <c r="B1842" s="367" t="inlineStr">
        <is>
          <t>31.55</t>
        </is>
      </c>
      <c r="C1842" s="351" t="inlineStr">
        <is>
          <t>68,464</t>
        </is>
      </c>
      <c r="D1842" s="727" t="n">
        <v>-1570</v>
      </c>
      <c r="E1842" s="352" t="inlineStr"/>
      <c r="F1842" s="341" t="n">
        <v>68.23999999999999</v>
      </c>
      <c r="G1842" s="355" t="inlineStr">
        <is>
          <t>338.92</t>
        </is>
      </c>
      <c r="H1842" s="356" t="inlineStr">
        <is>
          <t>342.98</t>
        </is>
      </c>
      <c r="I1842" s="354" t="inlineStr">
        <is>
          <t>전남대</t>
        </is>
      </c>
      <c r="J1842" s="340" t="inlineStr">
        <is>
          <t>생물학과</t>
        </is>
      </c>
      <c r="K1842" s="339" t="inlineStr">
        <is>
          <t>자연</t>
        </is>
      </c>
      <c r="L1842" s="357" t="n">
        <v>6</v>
      </c>
      <c r="M1842" s="358" t="inlineStr">
        <is>
          <t xml:space="preserve">848.167 / </t>
        </is>
      </c>
      <c r="N1842" s="359" t="n">
        <v>800</v>
      </c>
      <c r="O1842" s="360" t="inlineStr">
        <is>
          <t>표점/만점</t>
        </is>
      </c>
      <c r="P1842" s="343" t="inlineStr">
        <is>
          <t>표점/만점</t>
        </is>
      </c>
      <c r="Q1842" s="342" t="inlineStr">
        <is>
          <t>2과목</t>
        </is>
      </c>
      <c r="R1842" s="344" t="n">
        <v>30</v>
      </c>
      <c r="S1842" s="345" t="n">
        <v>40</v>
      </c>
      <c r="T1842" s="362" t="n">
        <v>30</v>
      </c>
      <c r="U1842" s="361" t="n">
        <v>68.23999999999999</v>
      </c>
      <c r="V1842" s="346" t="n">
        <v>111.7907215989475</v>
      </c>
      <c r="W1842" s="348" t="n">
        <v>113.8372238279324</v>
      </c>
      <c r="X1842" s="347" t="inlineStr">
        <is>
          <t>56.89/67.91</t>
        </is>
      </c>
      <c r="Y1842" s="357" t="inlineStr"/>
      <c r="Z1842" s="365" t="inlineStr">
        <is>
          <t>2등급</t>
        </is>
      </c>
      <c r="AA1842" s="350" t="n">
        <v>190</v>
      </c>
      <c r="AB1842" s="349" t="inlineStr">
        <is>
          <t>만점</t>
        </is>
      </c>
      <c r="AC1842" s="350" t="n">
        <v>10</v>
      </c>
      <c r="AD1842" s="349" t="inlineStr">
        <is>
          <t>만점</t>
        </is>
      </c>
      <c r="AE1842" s="364" t="n">
        <v>0</v>
      </c>
      <c r="AF1842" s="366" t="n">
        <v>0</v>
      </c>
      <c r="AG1842" s="363" t="n">
        <v>0</v>
      </c>
      <c r="AH1842" s="635" t="inlineStr"/>
      <c r="AL1842" s="487" t="inlineStr">
        <is>
          <t>전남대 생물학과</t>
        </is>
      </c>
      <c r="AM1842" s="477" t="inlineStr">
        <is>
          <t>자연</t>
        </is>
      </c>
      <c r="AN1842" s="637" t="n">
        <v>100</v>
      </c>
      <c r="AO1842" s="478" t="n">
        <v>-1570</v>
      </c>
      <c r="AP1842" s="463" t="n">
        <v>-1570</v>
      </c>
      <c r="AQ1842" s="479" t="n">
        <v>0</v>
      </c>
      <c r="AR1842" s="476" t="inlineStr">
        <is>
          <t>31.56 → 30.11</t>
        </is>
      </c>
      <c r="BA1842" s="313" t="inlineStr">
        <is>
          <t>자연1014</t>
        </is>
      </c>
    </row>
    <row r="1843" ht="16.5" customHeight="1" s="671">
      <c r="B1843" s="367" t="inlineStr">
        <is>
          <t>31.57</t>
        </is>
      </c>
      <c r="C1843" s="351" t="inlineStr">
        <is>
          <t>68,507</t>
        </is>
      </c>
      <c r="D1843" s="727" t="n">
        <v>-1570</v>
      </c>
      <c r="E1843" s="352" t="inlineStr">
        <is>
          <t>338.90</t>
        </is>
      </c>
      <c r="F1843" s="341" t="n">
        <v>68.23</v>
      </c>
      <c r="G1843" s="355" t="inlineStr">
        <is>
          <t>338.02</t>
        </is>
      </c>
      <c r="H1843" s="356" t="inlineStr">
        <is>
          <t>343.17</t>
        </is>
      </c>
      <c r="I1843" s="354" t="inlineStr">
        <is>
          <t>강원대</t>
        </is>
      </c>
      <c r="J1843" s="340" t="inlineStr">
        <is>
          <t>부동산학과</t>
        </is>
      </c>
      <c r="K1843" s="339" t="inlineStr">
        <is>
          <t>통합</t>
        </is>
      </c>
      <c r="L1843" s="357" t="n">
        <v>7</v>
      </c>
      <c r="M1843" s="358" t="inlineStr">
        <is>
          <t xml:space="preserve">391.55 / </t>
        </is>
      </c>
      <c r="N1843" s="359" t="n">
        <v>500</v>
      </c>
      <c r="O1843" s="360" t="inlineStr">
        <is>
          <t>백분위</t>
        </is>
      </c>
      <c r="P1843" s="343" t="inlineStr">
        <is>
          <t>백분위</t>
        </is>
      </c>
      <c r="Q1843" s="342" t="inlineStr">
        <is>
          <t>2과목</t>
        </is>
      </c>
      <c r="R1843" s="344" t="n">
        <v>30</v>
      </c>
      <c r="S1843" s="345" t="n">
        <v>20</v>
      </c>
      <c r="T1843" s="362" t="n">
        <v>20</v>
      </c>
      <c r="U1843" s="361" t="n">
        <v>68.23</v>
      </c>
      <c r="V1843" s="346" t="n">
        <v>111.7840451248993</v>
      </c>
      <c r="W1843" s="348" t="n">
        <v>113.8331702544031</v>
      </c>
      <c r="X1843" s="347" t="n">
        <v>56.2</v>
      </c>
      <c r="Y1843" s="357" t="inlineStr"/>
      <c r="Z1843" s="365" t="inlineStr">
        <is>
          <t>3등급</t>
        </is>
      </c>
      <c r="AA1843" s="350" t="n">
        <v>141</v>
      </c>
      <c r="AB1843" s="349" t="inlineStr">
        <is>
          <t>만점</t>
        </is>
      </c>
      <c r="AC1843" s="350" t="n">
        <v>1.5</v>
      </c>
      <c r="AD1843" s="349" t="inlineStr">
        <is>
          <t>만점</t>
        </is>
      </c>
      <c r="AE1843" s="364" t="n">
        <v>0</v>
      </c>
      <c r="AF1843" s="366" t="n">
        <v>10.235</v>
      </c>
      <c r="AG1843" s="363" t="n">
        <v>0</v>
      </c>
      <c r="AH1843" s="635" t="inlineStr">
        <is>
          <t xml:space="preserve"> 사탐10%가산</t>
        </is>
      </c>
      <c r="AL1843" s="487" t="inlineStr">
        <is>
          <t>강원대 부동산학과</t>
        </is>
      </c>
      <c r="AM1843" s="477" t="inlineStr">
        <is>
          <t>통합</t>
        </is>
      </c>
      <c r="AN1843" s="637" t="n">
        <v>100</v>
      </c>
      <c r="AO1843" s="478" t="n">
        <v>-1570</v>
      </c>
      <c r="AP1843" s="463" t="n">
        <v>-664</v>
      </c>
      <c r="AQ1843" s="479" t="n">
        <v>-906</v>
      </c>
      <c r="AR1843" s="476" t="inlineStr">
        <is>
          <t>31.57 → 30.54</t>
        </is>
      </c>
      <c r="BA1843" s="313" t="inlineStr">
        <is>
          <t>자연1015</t>
        </is>
      </c>
    </row>
    <row r="1844" ht="16.5" customHeight="1" s="671">
      <c r="B1844" s="367" t="inlineStr">
        <is>
          <t>31.59</t>
        </is>
      </c>
      <c r="C1844" s="351" t="inlineStr">
        <is>
          <t>68,550</t>
        </is>
      </c>
      <c r="D1844" s="727" t="n">
        <v>-1570</v>
      </c>
      <c r="E1844" s="352" t="inlineStr">
        <is>
          <t>338.88</t>
        </is>
      </c>
      <c r="F1844" s="341" t="n">
        <v>68.22</v>
      </c>
      <c r="G1844" s="355" t="inlineStr">
        <is>
          <t>338.00</t>
        </is>
      </c>
      <c r="H1844" s="356" t="inlineStr">
        <is>
          <t>343.15</t>
        </is>
      </c>
      <c r="I1844" s="354" t="inlineStr">
        <is>
          <t>강원대</t>
        </is>
      </c>
      <c r="J1844" s="340" t="inlineStr">
        <is>
          <t>경제·정보통계학부</t>
        </is>
      </c>
      <c r="K1844" s="339" t="inlineStr">
        <is>
          <t>통합</t>
        </is>
      </c>
      <c r="L1844" s="357" t="n">
        <v>19</v>
      </c>
      <c r="M1844" s="358" t="inlineStr">
        <is>
          <t xml:space="preserve">391.5 / </t>
        </is>
      </c>
      <c r="N1844" s="359" t="n">
        <v>500</v>
      </c>
      <c r="O1844" s="360" t="inlineStr">
        <is>
          <t>백분위</t>
        </is>
      </c>
      <c r="P1844" s="343" t="inlineStr">
        <is>
          <t>백분위</t>
        </is>
      </c>
      <c r="Q1844" s="342" t="inlineStr">
        <is>
          <t>2과목</t>
        </is>
      </c>
      <c r="R1844" s="344" t="n">
        <v>30</v>
      </c>
      <c r="S1844" s="345" t="n">
        <v>20</v>
      </c>
      <c r="T1844" s="362" t="n">
        <v>20</v>
      </c>
      <c r="U1844" s="361" t="n">
        <v>68.22</v>
      </c>
      <c r="V1844" s="346" t="n">
        <v>111.7759871071716</v>
      </c>
      <c r="W1844" s="348" t="n">
        <v>113.8282778864971</v>
      </c>
      <c r="X1844" s="347" t="n">
        <v>56.2</v>
      </c>
      <c r="Y1844" s="357" t="inlineStr"/>
      <c r="Z1844" s="365" t="inlineStr">
        <is>
          <t>3등급</t>
        </is>
      </c>
      <c r="AA1844" s="350" t="n">
        <v>141</v>
      </c>
      <c r="AB1844" s="349" t="inlineStr">
        <is>
          <t>만점</t>
        </is>
      </c>
      <c r="AC1844" s="350" t="n">
        <v>1.5</v>
      </c>
      <c r="AD1844" s="349" t="inlineStr">
        <is>
          <t>만점</t>
        </is>
      </c>
      <c r="AE1844" s="364" t="n">
        <v>0</v>
      </c>
      <c r="AF1844" s="366" t="n">
        <v>10.233</v>
      </c>
      <c r="AG1844" s="363" t="n">
        <v>0</v>
      </c>
      <c r="AH1844" s="635" t="inlineStr">
        <is>
          <t xml:space="preserve"> 사탐10%가산</t>
        </is>
      </c>
      <c r="AL1844" s="487" t="inlineStr">
        <is>
          <t>강원대 경제·정보통계학부</t>
        </is>
      </c>
      <c r="AM1844" s="477" t="inlineStr">
        <is>
          <t>통합</t>
        </is>
      </c>
      <c r="AN1844" s="637" t="n">
        <v>100</v>
      </c>
      <c r="AO1844" s="478" t="n">
        <v>-1570</v>
      </c>
      <c r="AP1844" s="463" t="n">
        <v>-664</v>
      </c>
      <c r="AQ1844" s="479" t="n">
        <v>-906</v>
      </c>
      <c r="AR1844" s="476" t="inlineStr">
        <is>
          <t>31.59 → 30.56</t>
        </is>
      </c>
      <c r="BA1844" s="313" t="inlineStr">
        <is>
          <t>통합인문816</t>
        </is>
      </c>
    </row>
    <row r="1845" ht="16.5" customHeight="1" s="671">
      <c r="B1845" s="367" t="inlineStr">
        <is>
          <t>31.61</t>
        </is>
      </c>
      <c r="C1845" s="351" t="inlineStr">
        <is>
          <t>68,594</t>
        </is>
      </c>
      <c r="D1845" s="727" t="n">
        <v>-1570</v>
      </c>
      <c r="E1845" s="352" t="inlineStr">
        <is>
          <t>338.86</t>
        </is>
      </c>
      <c r="F1845" s="341" t="n">
        <v>68.20999999999999</v>
      </c>
      <c r="G1845" s="355" t="inlineStr">
        <is>
          <t>337.98</t>
        </is>
      </c>
      <c r="H1845" s="356" t="inlineStr">
        <is>
          <t>343.13</t>
        </is>
      </c>
      <c r="I1845" s="354" t="inlineStr">
        <is>
          <t>진주교대</t>
        </is>
      </c>
      <c r="J1845" s="340" t="inlineStr">
        <is>
          <t>농어촌</t>
        </is>
      </c>
      <c r="K1845" s="339" t="inlineStr">
        <is>
          <t>통합</t>
        </is>
      </c>
      <c r="L1845" s="357" t="n">
        <v>5</v>
      </c>
      <c r="M1845" s="358" t="inlineStr">
        <is>
          <t xml:space="preserve">589.235 / </t>
        </is>
      </c>
      <c r="N1845" s="359" t="n">
        <v>800</v>
      </c>
      <c r="O1845" s="360" t="inlineStr">
        <is>
          <t>백분위</t>
        </is>
      </c>
      <c r="P1845" s="343" t="inlineStr">
        <is>
          <t>백분위</t>
        </is>
      </c>
      <c r="Q1845" s="342" t="inlineStr">
        <is>
          <t>2과목</t>
        </is>
      </c>
      <c r="R1845" s="344" t="n">
        <v>25</v>
      </c>
      <c r="S1845" s="345" t="n">
        <v>25</v>
      </c>
      <c r="T1845" s="362" t="n">
        <v>25</v>
      </c>
      <c r="U1845" s="361" t="n">
        <v>68.20999999999999</v>
      </c>
      <c r="V1845" s="346" t="n">
        <v>111.7681568627451</v>
      </c>
      <c r="W1845" s="348" t="n">
        <v>113.8235238095238</v>
      </c>
      <c r="X1845" s="347" t="n">
        <v>56.19</v>
      </c>
      <c r="Y1845" s="357" t="inlineStr"/>
      <c r="Z1845" s="365" t="inlineStr">
        <is>
          <t>3등급</t>
        </is>
      </c>
      <c r="AA1845" s="350" t="n">
        <v>180</v>
      </c>
      <c r="AB1845" s="349" t="inlineStr">
        <is>
          <t>만점</t>
        </is>
      </c>
      <c r="AC1845" s="350" t="n">
        <v>0</v>
      </c>
      <c r="AD1845" s="349" t="inlineStr">
        <is>
          <t>만점</t>
        </is>
      </c>
      <c r="AE1845" s="364" t="n">
        <v>0</v>
      </c>
      <c r="AF1845" s="366" t="n">
        <v>0</v>
      </c>
      <c r="AG1845" s="363" t="n">
        <v>0</v>
      </c>
      <c r="AH1845" s="635" t="inlineStr">
        <is>
          <t>최저574 미적/기하 2%가산</t>
        </is>
      </c>
      <c r="AL1845" s="487" t="inlineStr">
        <is>
          <t>진주교대 농어촌</t>
        </is>
      </c>
      <c r="AM1845" s="477" t="inlineStr">
        <is>
          <t>통합</t>
        </is>
      </c>
      <c r="AN1845" s="637" t="n">
        <v>100</v>
      </c>
      <c r="AO1845" s="478" t="n">
        <v>-1570</v>
      </c>
      <c r="AP1845" s="463" t="n">
        <v>-664</v>
      </c>
      <c r="AQ1845" s="479" t="n">
        <v>-906</v>
      </c>
      <c r="AR1845" s="476" t="inlineStr">
        <is>
          <t>31.61 → 30.58</t>
        </is>
      </c>
      <c r="BA1845" s="313" t="inlineStr">
        <is>
          <t>자연1016</t>
        </is>
      </c>
    </row>
    <row r="1846" ht="16.5" customHeight="1" s="671">
      <c r="B1846" s="367" t="inlineStr">
        <is>
          <t>31.64</t>
        </is>
      </c>
      <c r="C1846" s="351" t="inlineStr">
        <is>
          <t>68,659</t>
        </is>
      </c>
      <c r="D1846" s="727" t="n">
        <v>-1570</v>
      </c>
      <c r="E1846" s="352" t="inlineStr">
        <is>
          <t>338.84</t>
        </is>
      </c>
      <c r="F1846" s="341" t="n">
        <v>68.19</v>
      </c>
      <c r="G1846" s="355" t="inlineStr">
        <is>
          <t>337.95</t>
        </is>
      </c>
      <c r="H1846" s="356" t="inlineStr">
        <is>
          <t>343.10</t>
        </is>
      </c>
      <c r="I1846" s="354" t="inlineStr">
        <is>
          <t>경기대</t>
        </is>
      </c>
      <c r="J1846" s="340" t="inlineStr">
        <is>
          <t>자유전공학부(서울)</t>
        </is>
      </c>
      <c r="K1846" s="339" t="inlineStr">
        <is>
          <t>통합</t>
        </is>
      </c>
      <c r="L1846" s="357" t="n">
        <v>11</v>
      </c>
      <c r="M1846" s="358" t="inlineStr">
        <is>
          <t xml:space="preserve">74.15 / </t>
        </is>
      </c>
      <c r="N1846" s="359" t="n">
        <v>100</v>
      </c>
      <c r="O1846" s="360" t="inlineStr">
        <is>
          <t>백분위</t>
        </is>
      </c>
      <c r="P1846" s="343" t="inlineStr">
        <is>
          <t>백분위</t>
        </is>
      </c>
      <c r="Q1846" s="342" t="inlineStr">
        <is>
          <t>1과목</t>
        </is>
      </c>
      <c r="R1846" s="344" t="n">
        <v>33</v>
      </c>
      <c r="S1846" s="345" t="n">
        <v>33</v>
      </c>
      <c r="T1846" s="362" t="n">
        <v>15</v>
      </c>
      <c r="U1846" s="361" t="n">
        <v>68.19</v>
      </c>
      <c r="V1846" s="346" t="n">
        <v>111.7573529411765</v>
      </c>
      <c r="W1846" s="348" t="n">
        <v>113.8169642857143</v>
      </c>
      <c r="X1846" s="347" t="n">
        <v>56.19</v>
      </c>
      <c r="Y1846" s="357" t="inlineStr"/>
      <c r="Z1846" s="365" t="inlineStr">
        <is>
          <t>2등급</t>
        </is>
      </c>
      <c r="AA1846" s="350" t="n">
        <v>19.6</v>
      </c>
      <c r="AB1846" s="349" t="inlineStr">
        <is>
          <t>만점</t>
        </is>
      </c>
      <c r="AC1846" s="350" t="n">
        <v>0</v>
      </c>
      <c r="AD1846" s="349" t="inlineStr">
        <is>
          <t>만점</t>
        </is>
      </c>
      <c r="AE1846" s="364" t="n">
        <v>0</v>
      </c>
      <c r="AF1846" s="366" t="n">
        <v>0</v>
      </c>
      <c r="AG1846" s="363" t="n">
        <v>0</v>
      </c>
      <c r="AH1846" s="635" t="inlineStr"/>
      <c r="AL1846" s="487" t="inlineStr">
        <is>
          <t>경기대 자유전공학부(서울)</t>
        </is>
      </c>
      <c r="AM1846" s="477" t="inlineStr">
        <is>
          <t>통합</t>
        </is>
      </c>
      <c r="AN1846" s="637" t="n">
        <v>100</v>
      </c>
      <c r="AO1846" s="478" t="n">
        <v>-1570</v>
      </c>
      <c r="AP1846" s="463" t="n">
        <v>-663</v>
      </c>
      <c r="AQ1846" s="479" t="n">
        <v>-907</v>
      </c>
      <c r="AR1846" s="476" t="inlineStr">
        <is>
          <t>31.64 → 30.61</t>
        </is>
      </c>
      <c r="BA1846" s="313" t="inlineStr">
        <is>
          <t>자연1017</t>
        </is>
      </c>
    </row>
    <row r="1847" ht="16.5" customHeight="1" s="671">
      <c r="B1847" s="367" t="inlineStr">
        <is>
          <t>31.66</t>
        </is>
      </c>
      <c r="C1847" s="351" t="inlineStr">
        <is>
          <t>68,702</t>
        </is>
      </c>
      <c r="D1847" s="727" t="n">
        <v>-1570</v>
      </c>
      <c r="E1847" s="352" t="inlineStr"/>
      <c r="F1847" s="341" t="n">
        <v>68.17</v>
      </c>
      <c r="G1847" s="355" t="inlineStr">
        <is>
          <t>338.81</t>
        </is>
      </c>
      <c r="H1847" s="356" t="inlineStr">
        <is>
          <t>342.86</t>
        </is>
      </c>
      <c r="I1847" s="354" t="inlineStr">
        <is>
          <t>전남대</t>
        </is>
      </c>
      <c r="J1847" s="340" t="inlineStr">
        <is>
          <t>동물자원학부</t>
        </is>
      </c>
      <c r="K1847" s="339" t="inlineStr">
        <is>
          <t>자연</t>
        </is>
      </c>
      <c r="L1847" s="357" t="n">
        <v>12</v>
      </c>
      <c r="M1847" s="358" t="inlineStr">
        <is>
          <t xml:space="preserve">847.967 / </t>
        </is>
      </c>
      <c r="N1847" s="359" t="n">
        <v>800</v>
      </c>
      <c r="O1847" s="360" t="inlineStr">
        <is>
          <t>표점/만점</t>
        </is>
      </c>
      <c r="P1847" s="343" t="inlineStr">
        <is>
          <t>표점/만점</t>
        </is>
      </c>
      <c r="Q1847" s="342" t="inlineStr">
        <is>
          <t>2과목</t>
        </is>
      </c>
      <c r="R1847" s="344" t="n">
        <v>30</v>
      </c>
      <c r="S1847" s="345" t="n">
        <v>40</v>
      </c>
      <c r="T1847" s="362" t="n">
        <v>30</v>
      </c>
      <c r="U1847" s="361" t="n">
        <v>68.17</v>
      </c>
      <c r="V1847" s="346" t="n">
        <v>111.7480845199103</v>
      </c>
      <c r="W1847" s="348" t="n">
        <v>113.8113370299455</v>
      </c>
      <c r="X1847" s="347" t="inlineStr">
        <is>
          <t>56.89/67.91</t>
        </is>
      </c>
      <c r="Y1847" s="357" t="inlineStr"/>
      <c r="Z1847" s="365" t="inlineStr">
        <is>
          <t>2등급</t>
        </is>
      </c>
      <c r="AA1847" s="350" t="n">
        <v>190</v>
      </c>
      <c r="AB1847" s="349" t="inlineStr">
        <is>
          <t>만점</t>
        </is>
      </c>
      <c r="AC1847" s="350" t="n">
        <v>10</v>
      </c>
      <c r="AD1847" s="349" t="inlineStr">
        <is>
          <t>만점</t>
        </is>
      </c>
      <c r="AE1847" s="364" t="n">
        <v>0</v>
      </c>
      <c r="AF1847" s="366" t="n">
        <v>0</v>
      </c>
      <c r="AG1847" s="363" t="n">
        <v>0</v>
      </c>
      <c r="AH1847" s="635" t="inlineStr"/>
      <c r="AL1847" s="487" t="inlineStr">
        <is>
          <t>전남대 동물자원학부</t>
        </is>
      </c>
      <c r="AM1847" s="477" t="inlineStr">
        <is>
          <t>자연</t>
        </is>
      </c>
      <c r="AN1847" s="637" t="n">
        <v>100</v>
      </c>
      <c r="AO1847" s="478" t="n">
        <v>-1570</v>
      </c>
      <c r="AP1847" s="463" t="n">
        <v>-1570</v>
      </c>
      <c r="AQ1847" s="479" t="n">
        <v>0</v>
      </c>
      <c r="AR1847" s="476" t="inlineStr">
        <is>
          <t>31.67 → 30.22</t>
        </is>
      </c>
      <c r="BA1847" s="313" t="inlineStr">
        <is>
          <t>통합인문817</t>
        </is>
      </c>
    </row>
    <row r="1848" ht="16.5" customHeight="1" s="671">
      <c r="B1848" s="367" t="inlineStr">
        <is>
          <t>31.66</t>
        </is>
      </c>
      <c r="C1848" s="351" t="inlineStr">
        <is>
          <t>68,702</t>
        </is>
      </c>
      <c r="D1848" s="727" t="n">
        <v>-1570</v>
      </c>
      <c r="E1848" s="352" t="inlineStr"/>
      <c r="F1848" s="341" t="n">
        <v>68.17</v>
      </c>
      <c r="G1848" s="355" t="inlineStr">
        <is>
          <t>338.81</t>
        </is>
      </c>
      <c r="H1848" s="356" t="inlineStr">
        <is>
          <t>342.86</t>
        </is>
      </c>
      <c r="I1848" s="354" t="inlineStr">
        <is>
          <t>전남대</t>
        </is>
      </c>
      <c r="J1848" s="340" t="inlineStr">
        <is>
          <t>고분자융합소재공학부</t>
        </is>
      </c>
      <c r="K1848" s="339" t="inlineStr">
        <is>
          <t>자연</t>
        </is>
      </c>
      <c r="L1848" s="357" t="n">
        <v>26</v>
      </c>
      <c r="M1848" s="358" t="inlineStr">
        <is>
          <t xml:space="preserve">847.952 / </t>
        </is>
      </c>
      <c r="N1848" s="359" t="n">
        <v>800</v>
      </c>
      <c r="O1848" s="360" t="inlineStr">
        <is>
          <t>표점/만점</t>
        </is>
      </c>
      <c r="P1848" s="343" t="inlineStr">
        <is>
          <t>표점/만점</t>
        </is>
      </c>
      <c r="Q1848" s="342" t="inlineStr">
        <is>
          <t>2과목</t>
        </is>
      </c>
      <c r="R1848" s="344" t="n">
        <v>30</v>
      </c>
      <c r="S1848" s="345" t="n">
        <v>40</v>
      </c>
      <c r="T1848" s="362" t="n">
        <v>30</v>
      </c>
      <c r="U1848" s="361" t="n">
        <v>68.17</v>
      </c>
      <c r="V1848" s="346" t="n">
        <v>111.7448867389825</v>
      </c>
      <c r="W1848" s="348" t="n">
        <v>113.8093955200965</v>
      </c>
      <c r="X1848" s="347" t="inlineStr">
        <is>
          <t>56.89/67.91</t>
        </is>
      </c>
      <c r="Y1848" s="357" t="inlineStr"/>
      <c r="Z1848" s="365" t="inlineStr">
        <is>
          <t>2등급</t>
        </is>
      </c>
      <c r="AA1848" s="350" t="n">
        <v>190</v>
      </c>
      <c r="AB1848" s="349" t="inlineStr">
        <is>
          <t>만점</t>
        </is>
      </c>
      <c r="AC1848" s="350" t="n">
        <v>10</v>
      </c>
      <c r="AD1848" s="349" t="inlineStr">
        <is>
          <t>만점</t>
        </is>
      </c>
      <c r="AE1848" s="364" t="n">
        <v>0</v>
      </c>
      <c r="AF1848" s="366" t="n">
        <v>0</v>
      </c>
      <c r="AG1848" s="363" t="n">
        <v>0</v>
      </c>
      <c r="AH1848" s="635" t="inlineStr"/>
      <c r="AL1848" s="487" t="inlineStr">
        <is>
          <t>전남대 고분자융합소재공학부</t>
        </is>
      </c>
      <c r="AM1848" s="477" t="inlineStr">
        <is>
          <t>자연</t>
        </is>
      </c>
      <c r="AN1848" s="637" t="n">
        <v>100</v>
      </c>
      <c r="AO1848" s="478" t="n">
        <v>-1570</v>
      </c>
      <c r="AP1848" s="463" t="n">
        <v>-1570</v>
      </c>
      <c r="AQ1848" s="479" t="n">
        <v>0</v>
      </c>
      <c r="AR1848" s="476" t="inlineStr">
        <is>
          <t>31.67 → 30.22</t>
        </is>
      </c>
      <c r="BA1848" s="313" t="inlineStr">
        <is>
          <t>통합인문818</t>
        </is>
      </c>
    </row>
    <row r="1849" ht="16.5" customHeight="1" s="671">
      <c r="B1849" s="367" t="inlineStr">
        <is>
          <t>31.66</t>
        </is>
      </c>
      <c r="C1849" s="351" t="inlineStr">
        <is>
          <t>68,702</t>
        </is>
      </c>
      <c r="D1849" s="727" t="n">
        <v>-1570</v>
      </c>
      <c r="E1849" s="352" t="inlineStr"/>
      <c r="F1849" s="341" t="n">
        <v>68.17</v>
      </c>
      <c r="G1849" s="355" t="inlineStr">
        <is>
          <t>338.81</t>
        </is>
      </c>
      <c r="H1849" s="356" t="inlineStr">
        <is>
          <t>342.86</t>
        </is>
      </c>
      <c r="I1849" s="354" t="inlineStr">
        <is>
          <t>전남대</t>
        </is>
      </c>
      <c r="J1849" s="340" t="inlineStr">
        <is>
          <t>농생명화학과</t>
        </is>
      </c>
      <c r="K1849" s="339" t="inlineStr">
        <is>
          <t>자연</t>
        </is>
      </c>
      <c r="L1849" s="357" t="n">
        <v>7</v>
      </c>
      <c r="M1849" s="358" t="inlineStr">
        <is>
          <t xml:space="preserve">847.953 / </t>
        </is>
      </c>
      <c r="N1849" s="359" t="n">
        <v>800</v>
      </c>
      <c r="O1849" s="360" t="inlineStr">
        <is>
          <t>표점/만점</t>
        </is>
      </c>
      <c r="P1849" s="343" t="inlineStr">
        <is>
          <t>표점/만점</t>
        </is>
      </c>
      <c r="Q1849" s="342" t="inlineStr">
        <is>
          <t>2과목</t>
        </is>
      </c>
      <c r="R1849" s="344" t="n">
        <v>30</v>
      </c>
      <c r="S1849" s="345" t="n">
        <v>40</v>
      </c>
      <c r="T1849" s="362" t="n">
        <v>30</v>
      </c>
      <c r="U1849" s="361" t="n">
        <v>68.17</v>
      </c>
      <c r="V1849" s="346" t="n">
        <v>111.7450999243777</v>
      </c>
      <c r="W1849" s="348" t="n">
        <v>113.8095249540864</v>
      </c>
      <c r="X1849" s="347" t="inlineStr">
        <is>
          <t>56.89/67.91</t>
        </is>
      </c>
      <c r="Y1849" s="357" t="inlineStr"/>
      <c r="Z1849" s="365" t="inlineStr">
        <is>
          <t>2등급</t>
        </is>
      </c>
      <c r="AA1849" s="350" t="n">
        <v>190</v>
      </c>
      <c r="AB1849" s="349" t="inlineStr">
        <is>
          <t>만점</t>
        </is>
      </c>
      <c r="AC1849" s="350" t="n">
        <v>10</v>
      </c>
      <c r="AD1849" s="349" t="inlineStr">
        <is>
          <t>만점</t>
        </is>
      </c>
      <c r="AE1849" s="364" t="n">
        <v>0</v>
      </c>
      <c r="AF1849" s="366" t="n">
        <v>0</v>
      </c>
      <c r="AG1849" s="363" t="n">
        <v>0</v>
      </c>
      <c r="AH1849" s="635" t="inlineStr"/>
      <c r="AL1849" s="487" t="inlineStr">
        <is>
          <t>전남대 농생명화학과</t>
        </is>
      </c>
      <c r="AM1849" s="477" t="inlineStr">
        <is>
          <t>자연</t>
        </is>
      </c>
      <c r="AN1849" s="637" t="n">
        <v>100</v>
      </c>
      <c r="AO1849" s="478" t="n">
        <v>-1570</v>
      </c>
      <c r="AP1849" s="463" t="n">
        <v>-1570</v>
      </c>
      <c r="AQ1849" s="479" t="n">
        <v>0</v>
      </c>
      <c r="AR1849" s="476" t="inlineStr">
        <is>
          <t>31.67 → 30.22</t>
        </is>
      </c>
      <c r="BA1849" s="313" t="inlineStr">
        <is>
          <t>자연1018</t>
        </is>
      </c>
    </row>
    <row r="1850" ht="16.5" customHeight="1" s="671">
      <c r="B1850" s="367" t="inlineStr">
        <is>
          <t>32.53</t>
        </is>
      </c>
      <c r="C1850" s="351" t="inlineStr">
        <is>
          <t>70,590</t>
        </is>
      </c>
      <c r="D1850" s="727" t="n">
        <v>-1570</v>
      </c>
      <c r="E1850" s="352" t="inlineStr">
        <is>
          <t>338.78</t>
        </is>
      </c>
      <c r="F1850" s="341" t="n">
        <v>68.17</v>
      </c>
      <c r="G1850" s="355" t="inlineStr">
        <is>
          <t>337.91</t>
        </is>
      </c>
      <c r="H1850" s="356" t="inlineStr">
        <is>
          <t>343.06</t>
        </is>
      </c>
      <c r="I1850" s="354" t="inlineStr">
        <is>
          <t>경상국립대</t>
        </is>
      </c>
      <c r="J1850" s="340" t="inlineStr">
        <is>
          <t>경영학부</t>
        </is>
      </c>
      <c r="K1850" s="339" t="inlineStr">
        <is>
          <t>통합</t>
        </is>
      </c>
      <c r="L1850" s="357" t="n">
        <v>31</v>
      </c>
      <c r="M1850" s="358" t="inlineStr">
        <is>
          <t xml:space="preserve">834.88 / </t>
        </is>
      </c>
      <c r="N1850" s="359" t="n">
        <v>1000</v>
      </c>
      <c r="O1850" s="360" t="inlineStr">
        <is>
          <t>표점/만점</t>
        </is>
      </c>
      <c r="P1850" s="343" t="inlineStr">
        <is>
          <t>표점/만점</t>
        </is>
      </c>
      <c r="Q1850" s="342" t="inlineStr">
        <is>
          <t>2과목</t>
        </is>
      </c>
      <c r="R1850" s="344" t="n">
        <v>30</v>
      </c>
      <c r="S1850" s="345" t="n">
        <v>25</v>
      </c>
      <c r="T1850" s="362" t="n">
        <v>25</v>
      </c>
      <c r="U1850" s="361" t="n">
        <v>68.17</v>
      </c>
      <c r="V1850" s="346" t="n">
        <v>111.7445432242135</v>
      </c>
      <c r="W1850" s="348" t="n">
        <v>113.8091869575582</v>
      </c>
      <c r="X1850" s="347" t="inlineStr">
        <is>
          <t>56.57/68.82</t>
        </is>
      </c>
      <c r="Y1850" s="357" t="inlineStr"/>
      <c r="Z1850" s="365" t="inlineStr">
        <is>
          <t>3등급</t>
        </is>
      </c>
      <c r="AA1850" s="350" t="n">
        <v>192</v>
      </c>
      <c r="AB1850" s="349" t="inlineStr">
        <is>
          <t>만점</t>
        </is>
      </c>
      <c r="AC1850" s="350" t="n">
        <v>0</v>
      </c>
      <c r="AD1850" s="349" t="inlineStr">
        <is>
          <t>만점</t>
        </is>
      </c>
      <c r="AE1850" s="364" t="n">
        <v>0</v>
      </c>
      <c r="AF1850" s="366" t="n">
        <v>0</v>
      </c>
      <c r="AG1850" s="363" t="n">
        <v>0</v>
      </c>
      <c r="AH1850" s="635" t="inlineStr"/>
      <c r="AL1850" s="487" t="inlineStr">
        <is>
          <t>경상국립대 경영학부</t>
        </is>
      </c>
      <c r="AM1850" s="477" t="inlineStr">
        <is>
          <t>통합</t>
        </is>
      </c>
      <c r="AN1850" s="637" t="n">
        <v>100</v>
      </c>
      <c r="AO1850" s="478" t="n">
        <v>-1570</v>
      </c>
      <c r="AP1850" s="463" t="n">
        <v>-663</v>
      </c>
      <c r="AQ1850" s="479" t="n">
        <v>-907</v>
      </c>
      <c r="AR1850" s="476" t="inlineStr">
        <is>
          <t>31.67 → 30.64</t>
        </is>
      </c>
      <c r="BA1850" s="313" t="inlineStr">
        <is>
          <t>자연1019</t>
        </is>
      </c>
    </row>
    <row r="1851" ht="16.5" customHeight="1" s="671">
      <c r="B1851" s="367" t="inlineStr">
        <is>
          <t>31.69</t>
        </is>
      </c>
      <c r="C1851" s="351" t="inlineStr">
        <is>
          <t>68,767</t>
        </is>
      </c>
      <c r="D1851" s="727" t="n">
        <v>-1570</v>
      </c>
      <c r="E1851" s="352" t="inlineStr">
        <is>
          <t>338.78</t>
        </is>
      </c>
      <c r="F1851" s="341" t="n">
        <v>68.15000000000001</v>
      </c>
      <c r="G1851" s="355" t="inlineStr">
        <is>
          <t>337.89</t>
        </is>
      </c>
      <c r="H1851" s="356" t="inlineStr">
        <is>
          <t>343.04</t>
        </is>
      </c>
      <c r="I1851" s="354" t="inlineStr">
        <is>
          <t>전주교대</t>
        </is>
      </c>
      <c r="J1851" s="340" t="inlineStr">
        <is>
          <t>농어촌</t>
        </is>
      </c>
      <c r="K1851" s="339" t="inlineStr">
        <is>
          <t>통합</t>
        </is>
      </c>
      <c r="L1851" s="357" t="n">
        <v>7</v>
      </c>
      <c r="M1851" s="358" t="inlineStr">
        <is>
          <t xml:space="preserve">640 / </t>
        </is>
      </c>
      <c r="N1851" s="359" t="n">
        <v>900</v>
      </c>
      <c r="O1851" s="360" t="inlineStr">
        <is>
          <t>백분위</t>
        </is>
      </c>
      <c r="P1851" s="343" t="inlineStr">
        <is>
          <t>백분위</t>
        </is>
      </c>
      <c r="Q1851" s="342" t="inlineStr">
        <is>
          <t>2과목</t>
        </is>
      </c>
      <c r="R1851" s="344" t="n">
        <v>25</v>
      </c>
      <c r="S1851" s="345" t="n">
        <v>25</v>
      </c>
      <c r="T1851" s="362" t="n">
        <v>25</v>
      </c>
      <c r="U1851" s="361" t="n">
        <v>68.15000000000001</v>
      </c>
      <c r="V1851" s="346" t="n">
        <v>111.7342047930283</v>
      </c>
      <c r="W1851" s="348" t="n">
        <v>113.8029100529101</v>
      </c>
      <c r="X1851" s="347" t="n">
        <v>56.18</v>
      </c>
      <c r="Y1851" s="357" t="inlineStr"/>
      <c r="Z1851" s="365" t="inlineStr">
        <is>
          <t>3등급</t>
        </is>
      </c>
      <c r="AA1851" s="350" t="n">
        <v>180</v>
      </c>
      <c r="AB1851" s="349" t="inlineStr">
        <is>
          <t>만점</t>
        </is>
      </c>
      <c r="AC1851" s="350" t="n">
        <v>0</v>
      </c>
      <c r="AD1851" s="349" t="inlineStr">
        <is>
          <t>만점</t>
        </is>
      </c>
      <c r="AE1851" s="364" t="n">
        <v>0</v>
      </c>
      <c r="AF1851" s="366" t="n">
        <v>0</v>
      </c>
      <c r="AG1851" s="363" t="n">
        <v>0</v>
      </c>
      <c r="AH1851" s="635" t="inlineStr">
        <is>
          <t xml:space="preserve">640/900만점 </t>
        </is>
      </c>
      <c r="AL1851" s="487" t="inlineStr">
        <is>
          <t>전주교대 농어촌</t>
        </is>
      </c>
      <c r="AM1851" s="477" t="inlineStr">
        <is>
          <t>통합</t>
        </is>
      </c>
      <c r="AN1851" s="637" t="n">
        <v>100</v>
      </c>
      <c r="AO1851" s="478" t="n">
        <v>-1570</v>
      </c>
      <c r="AP1851" s="463" t="n">
        <v>-663</v>
      </c>
      <c r="AQ1851" s="479" t="n">
        <v>-907</v>
      </c>
      <c r="AR1851" s="476" t="inlineStr">
        <is>
          <t>31.69 → 30.66</t>
        </is>
      </c>
      <c r="BA1851" s="313" t="inlineStr">
        <is>
          <t>자연1020</t>
        </is>
      </c>
    </row>
    <row r="1852" ht="16.5" customHeight="1" s="671">
      <c r="B1852" s="367" t="inlineStr">
        <is>
          <t>31.69</t>
        </is>
      </c>
      <c r="C1852" s="351" t="inlineStr">
        <is>
          <t>68,767</t>
        </is>
      </c>
      <c r="D1852" s="727" t="n">
        <v>-1570</v>
      </c>
      <c r="E1852" s="352" t="inlineStr">
        <is>
          <t>338.72</t>
        </is>
      </c>
      <c r="F1852" s="341" t="n">
        <v>68.15000000000001</v>
      </c>
      <c r="G1852" s="355" t="inlineStr">
        <is>
          <t>337.89</t>
        </is>
      </c>
      <c r="H1852" s="356" t="inlineStr">
        <is>
          <t>343.04</t>
        </is>
      </c>
      <c r="I1852" s="354" t="inlineStr">
        <is>
          <t>제주대</t>
        </is>
      </c>
      <c r="J1852" s="340" t="inlineStr">
        <is>
          <t>사회교육과</t>
        </is>
      </c>
      <c r="K1852" s="339" t="inlineStr">
        <is>
          <t>통합</t>
        </is>
      </c>
      <c r="L1852" s="357" t="n">
        <v>5</v>
      </c>
      <c r="M1852" s="358" t="inlineStr">
        <is>
          <t xml:space="preserve">735.2 / </t>
        </is>
      </c>
      <c r="N1852" s="359" t="n">
        <v>1000</v>
      </c>
      <c r="O1852" s="360" t="inlineStr">
        <is>
          <t>백분위</t>
        </is>
      </c>
      <c r="P1852" s="343" t="inlineStr">
        <is>
          <t>백분위</t>
        </is>
      </c>
      <c r="Q1852" s="342" t="inlineStr">
        <is>
          <t>2과목</t>
        </is>
      </c>
      <c r="R1852" s="344" t="n">
        <v>30</v>
      </c>
      <c r="S1852" s="345" t="n">
        <v>20</v>
      </c>
      <c r="T1852" s="362" t="n">
        <v>30</v>
      </c>
      <c r="U1852" s="361" t="n">
        <v>68.15000000000001</v>
      </c>
      <c r="V1852" s="346" t="n">
        <v>111.7352941176471</v>
      </c>
      <c r="W1852" s="348" t="n">
        <v>113.8035714285714</v>
      </c>
      <c r="X1852" s="347" t="n">
        <v>56.18</v>
      </c>
      <c r="Y1852" s="357" t="inlineStr"/>
      <c r="Z1852" s="365" t="inlineStr">
        <is>
          <t>3등급</t>
        </is>
      </c>
      <c r="AA1852" s="350" t="n">
        <v>180</v>
      </c>
      <c r="AB1852" s="349" t="inlineStr">
        <is>
          <t>만점</t>
        </is>
      </c>
      <c r="AC1852" s="350" t="n">
        <v>10</v>
      </c>
      <c r="AD1852" s="349" t="inlineStr">
        <is>
          <t>만점</t>
        </is>
      </c>
      <c r="AE1852" s="364" t="n">
        <v>0</v>
      </c>
      <c r="AF1852" s="366" t="n">
        <v>0</v>
      </c>
      <c r="AG1852" s="363" t="n">
        <v>0</v>
      </c>
      <c r="AH1852" s="635" t="inlineStr"/>
      <c r="AL1852" s="487" t="inlineStr">
        <is>
          <t>제주대 사회교육과</t>
        </is>
      </c>
      <c r="AM1852" s="477" t="inlineStr">
        <is>
          <t>통합</t>
        </is>
      </c>
      <c r="AN1852" s="637" t="n">
        <v>100</v>
      </c>
      <c r="AO1852" s="478" t="n">
        <v>-1570</v>
      </c>
      <c r="AP1852" s="463" t="n">
        <v>-663</v>
      </c>
      <c r="AQ1852" s="479" t="n">
        <v>-907</v>
      </c>
      <c r="AR1852" s="476" t="inlineStr">
        <is>
          <t>31.69 → 30.66</t>
        </is>
      </c>
      <c r="BA1852" s="313" t="inlineStr">
        <is>
          <t>통합인문819</t>
        </is>
      </c>
    </row>
    <row r="1853" ht="16.5" customHeight="1" s="671">
      <c r="B1853" s="367" t="inlineStr">
        <is>
          <t>31.75</t>
        </is>
      </c>
      <c r="C1853" s="351" t="inlineStr">
        <is>
          <t>68,898</t>
        </is>
      </c>
      <c r="D1853" s="727" t="n">
        <v>-1570</v>
      </c>
      <c r="E1853" s="352" t="inlineStr"/>
      <c r="F1853" s="341" t="n">
        <v>68.11</v>
      </c>
      <c r="G1853" s="355" t="inlineStr">
        <is>
          <t>337.82</t>
        </is>
      </c>
      <c r="H1853" s="356" t="inlineStr">
        <is>
          <t>342.97</t>
        </is>
      </c>
      <c r="I1853" s="354" t="inlineStr">
        <is>
          <t>강원대</t>
        </is>
      </c>
      <c r="J1853" s="340" t="inlineStr">
        <is>
          <t>관광경영학과</t>
        </is>
      </c>
      <c r="K1853" s="339" t="inlineStr">
        <is>
          <t>통합</t>
        </is>
      </c>
      <c r="L1853" s="357" t="n">
        <v>6</v>
      </c>
      <c r="M1853" s="358" t="inlineStr">
        <is>
          <t xml:space="preserve">391.1 / </t>
        </is>
      </c>
      <c r="N1853" s="359" t="n">
        <v>500</v>
      </c>
      <c r="O1853" s="360" t="inlineStr">
        <is>
          <t>백분위</t>
        </is>
      </c>
      <c r="P1853" s="343" t="inlineStr">
        <is>
          <t>백분위</t>
        </is>
      </c>
      <c r="Q1853" s="342" t="inlineStr">
        <is>
          <t>2과목</t>
        </is>
      </c>
      <c r="R1853" s="344" t="n">
        <v>30</v>
      </c>
      <c r="S1853" s="345" t="n">
        <v>20</v>
      </c>
      <c r="T1853" s="362" t="n">
        <v>20</v>
      </c>
      <c r="U1853" s="361" t="n">
        <v>68.11</v>
      </c>
      <c r="V1853" s="346" t="n">
        <v>111.7115229653505</v>
      </c>
      <c r="W1853" s="348" t="n">
        <v>113.7891389432485</v>
      </c>
      <c r="X1853" s="347" t="n">
        <v>56.16</v>
      </c>
      <c r="Y1853" s="357" t="inlineStr"/>
      <c r="Z1853" s="365" t="inlineStr">
        <is>
          <t>3등급</t>
        </is>
      </c>
      <c r="AA1853" s="350" t="n">
        <v>141</v>
      </c>
      <c r="AB1853" s="349" t="inlineStr">
        <is>
          <t>만점</t>
        </is>
      </c>
      <c r="AC1853" s="350" t="n">
        <v>1.5</v>
      </c>
      <c r="AD1853" s="349" t="inlineStr">
        <is>
          <t>만점</t>
        </is>
      </c>
      <c r="AE1853" s="364" t="n">
        <v>0</v>
      </c>
      <c r="AF1853" s="366" t="n">
        <v>10.217</v>
      </c>
      <c r="AG1853" s="363" t="n">
        <v>0</v>
      </c>
      <c r="AH1853" s="635" t="inlineStr">
        <is>
          <t xml:space="preserve"> 사탐10%가산</t>
        </is>
      </c>
      <c r="AL1853" s="487" t="inlineStr">
        <is>
          <t>강원대 관광경영학과</t>
        </is>
      </c>
      <c r="AM1853" s="477" t="inlineStr">
        <is>
          <t>통합</t>
        </is>
      </c>
      <c r="AN1853" s="637" t="n">
        <v>100</v>
      </c>
      <c r="AO1853" s="478" t="n">
        <v>-1570</v>
      </c>
      <c r="AP1853" s="463" t="n">
        <v>-663</v>
      </c>
      <c r="AQ1853" s="479" t="n">
        <v>-907</v>
      </c>
      <c r="AR1853" s="476" t="inlineStr">
        <is>
          <t>31.75 → 30.72</t>
        </is>
      </c>
      <c r="BA1853" s="313" t="inlineStr">
        <is>
          <t>자연1021</t>
        </is>
      </c>
    </row>
    <row r="1854" ht="16.5" customHeight="1" s="671">
      <c r="B1854" s="367" t="inlineStr">
        <is>
          <t>31.77</t>
        </is>
      </c>
      <c r="C1854" s="351" t="inlineStr">
        <is>
          <t>68,941</t>
        </is>
      </c>
      <c r="D1854" s="727" t="n">
        <v>-1570</v>
      </c>
      <c r="E1854" s="352" t="inlineStr"/>
      <c r="F1854" s="341" t="n">
        <v>68.09</v>
      </c>
      <c r="G1854" s="355" t="inlineStr">
        <is>
          <t>338.69</t>
        </is>
      </c>
      <c r="H1854" s="356" t="inlineStr">
        <is>
          <t>342.73</t>
        </is>
      </c>
      <c r="I1854" s="354" t="inlineStr">
        <is>
          <t>전남대</t>
        </is>
      </c>
      <c r="J1854" s="340" t="inlineStr">
        <is>
          <t>빅데이터융합학과</t>
        </is>
      </c>
      <c r="K1854" s="339" t="inlineStr">
        <is>
          <t>자연</t>
        </is>
      </c>
      <c r="L1854" s="357" t="n">
        <v>20</v>
      </c>
      <c r="M1854" s="358" t="inlineStr">
        <is>
          <t xml:space="preserve">847.742 / </t>
        </is>
      </c>
      <c r="N1854" s="359" t="n">
        <v>800</v>
      </c>
      <c r="O1854" s="360" t="inlineStr">
        <is>
          <t>표점/만점</t>
        </is>
      </c>
      <c r="P1854" s="343" t="inlineStr">
        <is>
          <t>표점/만점</t>
        </is>
      </c>
      <c r="Q1854" s="342" t="inlineStr">
        <is>
          <t>2과목</t>
        </is>
      </c>
      <c r="R1854" s="344" t="n">
        <v>30</v>
      </c>
      <c r="S1854" s="345" t="n">
        <v>40</v>
      </c>
      <c r="T1854" s="362" t="n">
        <v>30</v>
      </c>
      <c r="U1854" s="361" t="n">
        <v>68.09</v>
      </c>
      <c r="V1854" s="346" t="n">
        <v>111.7001178059934</v>
      </c>
      <c r="W1854" s="348" t="n">
        <v>113.7822143822103</v>
      </c>
      <c r="X1854" s="347" t="inlineStr">
        <is>
          <t>56.87/67.91</t>
        </is>
      </c>
      <c r="Y1854" s="357" t="inlineStr"/>
      <c r="Z1854" s="365" t="inlineStr">
        <is>
          <t>2등급</t>
        </is>
      </c>
      <c r="AA1854" s="350" t="n">
        <v>190</v>
      </c>
      <c r="AB1854" s="349" t="inlineStr">
        <is>
          <t>만점</t>
        </is>
      </c>
      <c r="AC1854" s="350" t="n">
        <v>10</v>
      </c>
      <c r="AD1854" s="349" t="inlineStr">
        <is>
          <t>만점</t>
        </is>
      </c>
      <c r="AE1854" s="364" t="n">
        <v>0</v>
      </c>
      <c r="AF1854" s="366" t="n">
        <v>0</v>
      </c>
      <c r="AG1854" s="363" t="n">
        <v>0</v>
      </c>
      <c r="AH1854" s="635" t="inlineStr"/>
      <c r="AL1854" s="487" t="inlineStr">
        <is>
          <t>전남대 빅데이터융합학과</t>
        </is>
      </c>
      <c r="AM1854" s="477" t="inlineStr">
        <is>
          <t>자연</t>
        </is>
      </c>
      <c r="AN1854" s="637" t="n">
        <v>100</v>
      </c>
      <c r="AO1854" s="478" t="n">
        <v>-1570</v>
      </c>
      <c r="AP1854" s="463" t="n">
        <v>-1570</v>
      </c>
      <c r="AQ1854" s="479" t="n">
        <v>0</v>
      </c>
      <c r="AR1854" s="476" t="inlineStr">
        <is>
          <t>31.78 → 30.33</t>
        </is>
      </c>
      <c r="BA1854" s="313" t="inlineStr">
        <is>
          <t>통합인문820</t>
        </is>
      </c>
    </row>
    <row r="1855" ht="16.5" customHeight="1" s="671">
      <c r="B1855" s="367" t="inlineStr">
        <is>
          <t>31.83</t>
        </is>
      </c>
      <c r="C1855" s="351" t="inlineStr">
        <is>
          <t>69,071</t>
        </is>
      </c>
      <c r="D1855" s="727" t="n">
        <v>-1570</v>
      </c>
      <c r="E1855" s="352" t="inlineStr">
        <is>
          <t>337.93</t>
        </is>
      </c>
      <c r="F1855" s="341" t="n">
        <v>68.06</v>
      </c>
      <c r="G1855" s="355" t="inlineStr">
        <is>
          <t>338.64</t>
        </is>
      </c>
      <c r="H1855" s="356" t="inlineStr">
        <is>
          <t>342.68</t>
        </is>
      </c>
      <c r="I1855" s="354" t="inlineStr">
        <is>
          <t>전남대</t>
        </is>
      </c>
      <c r="J1855" s="340" t="inlineStr">
        <is>
          <t>응용생물학과</t>
        </is>
      </c>
      <c r="K1855" s="339" t="inlineStr">
        <is>
          <t>자연</t>
        </is>
      </c>
      <c r="L1855" s="357" t="n">
        <v>6</v>
      </c>
      <c r="M1855" s="358" t="inlineStr">
        <is>
          <t xml:space="preserve">847.645 / </t>
        </is>
      </c>
      <c r="N1855" s="359" t="n">
        <v>800</v>
      </c>
      <c r="O1855" s="360" t="inlineStr">
        <is>
          <t>표점/만점</t>
        </is>
      </c>
      <c r="P1855" s="343" t="inlineStr">
        <is>
          <t>표점/만점</t>
        </is>
      </c>
      <c r="Q1855" s="342" t="inlineStr">
        <is>
          <t>2과목</t>
        </is>
      </c>
      <c r="R1855" s="344" t="n">
        <v>30</v>
      </c>
      <c r="S1855" s="345" t="n">
        <v>40</v>
      </c>
      <c r="T1855" s="362" t="n">
        <v>30</v>
      </c>
      <c r="U1855" s="361" t="n">
        <v>68.06</v>
      </c>
      <c r="V1855" s="346" t="n">
        <v>111.6794388226604</v>
      </c>
      <c r="W1855" s="348" t="n">
        <v>113.7696592851867</v>
      </c>
      <c r="X1855" s="347" t="inlineStr">
        <is>
          <t>56.87/67.91</t>
        </is>
      </c>
      <c r="Y1855" s="357" t="inlineStr"/>
      <c r="Z1855" s="365" t="inlineStr">
        <is>
          <t>2등급</t>
        </is>
      </c>
      <c r="AA1855" s="350" t="n">
        <v>190</v>
      </c>
      <c r="AB1855" s="349" t="inlineStr">
        <is>
          <t>만점</t>
        </is>
      </c>
      <c r="AC1855" s="350" t="n">
        <v>10</v>
      </c>
      <c r="AD1855" s="349" t="inlineStr">
        <is>
          <t>만점</t>
        </is>
      </c>
      <c r="AE1855" s="364" t="n">
        <v>0</v>
      </c>
      <c r="AF1855" s="366" t="n">
        <v>0</v>
      </c>
      <c r="AG1855" s="363" t="n">
        <v>0</v>
      </c>
      <c r="AH1855" s="635" t="inlineStr"/>
      <c r="AL1855" s="487" t="inlineStr">
        <is>
          <t>전남대 응용생물학과</t>
        </is>
      </c>
      <c r="AM1855" s="477" t="inlineStr">
        <is>
          <t>자연</t>
        </is>
      </c>
      <c r="AN1855" s="637" t="n">
        <v>100</v>
      </c>
      <c r="AO1855" s="478" t="n">
        <v>-1570</v>
      </c>
      <c r="AP1855" s="463" t="n">
        <v>-1570</v>
      </c>
      <c r="AQ1855" s="479" t="n">
        <v>0</v>
      </c>
      <c r="AR1855" s="476" t="inlineStr">
        <is>
          <t>31.83 → 30.38</t>
        </is>
      </c>
      <c r="BA1855" s="313" t="inlineStr">
        <is>
          <t>통합인문821</t>
        </is>
      </c>
    </row>
    <row r="1856" ht="16.5" customHeight="1" s="671">
      <c r="B1856" s="367" t="inlineStr">
        <is>
          <t>31.91</t>
        </is>
      </c>
      <c r="C1856" s="351" t="inlineStr">
        <is>
          <t>69,245</t>
        </is>
      </c>
      <c r="D1856" s="727" t="n">
        <v>-1570</v>
      </c>
      <c r="E1856" s="352" t="inlineStr"/>
      <c r="F1856" s="341" t="n">
        <v>67.98999999999999</v>
      </c>
      <c r="G1856" s="355" t="inlineStr">
        <is>
          <t>338.55</t>
        </is>
      </c>
      <c r="H1856" s="356" t="inlineStr">
        <is>
          <t>342.61</t>
        </is>
      </c>
      <c r="I1856" s="354" t="inlineStr">
        <is>
          <t>부산대</t>
        </is>
      </c>
      <c r="J1856" s="340" t="inlineStr">
        <is>
          <t>바이오산업기계공학과</t>
        </is>
      </c>
      <c r="K1856" s="339" t="inlineStr">
        <is>
          <t>자연</t>
        </is>
      </c>
      <c r="L1856" s="357" t="n">
        <v>9</v>
      </c>
      <c r="M1856" s="358" t="inlineStr">
        <is>
          <t xml:space="preserve">660 / </t>
        </is>
      </c>
      <c r="N1856" s="359" t="n">
        <v>1000</v>
      </c>
      <c r="O1856" s="360" t="inlineStr">
        <is>
          <t>표점</t>
        </is>
      </c>
      <c r="P1856" s="343" t="inlineStr">
        <is>
          <t>표점</t>
        </is>
      </c>
      <c r="Q1856" s="342" t="inlineStr">
        <is>
          <t>2과목</t>
        </is>
      </c>
      <c r="R1856" s="344" t="n">
        <v>20</v>
      </c>
      <c r="S1856" s="345" t="n">
        <v>30</v>
      </c>
      <c r="T1856" s="362" t="n">
        <v>30</v>
      </c>
      <c r="U1856" s="361" t="n">
        <v>67.98999999999999</v>
      </c>
      <c r="V1856" s="346" t="n">
        <v>111.643037656642</v>
      </c>
      <c r="W1856" s="348" t="n">
        <v>113.7475585772469</v>
      </c>
      <c r="X1856" s="347" t="n">
        <v>56.58</v>
      </c>
      <c r="Y1856" s="357" t="inlineStr"/>
      <c r="Z1856" s="365" t="inlineStr">
        <is>
          <t>2등급</t>
        </is>
      </c>
      <c r="AA1856" s="350" t="n">
        <v>198</v>
      </c>
      <c r="AB1856" s="349" t="inlineStr">
        <is>
          <t>만점</t>
        </is>
      </c>
      <c r="AC1856" s="350" t="n">
        <v>10</v>
      </c>
      <c r="AD1856" s="349" t="inlineStr">
        <is>
          <t>만점</t>
        </is>
      </c>
      <c r="AE1856" s="364" t="n">
        <v>0</v>
      </c>
      <c r="AF1856" s="366" t="n">
        <v>0</v>
      </c>
      <c r="AG1856" s="363" t="n">
        <v>0</v>
      </c>
      <c r="AH1856" s="635" t="inlineStr"/>
      <c r="AL1856" s="487" t="inlineStr">
        <is>
          <t>부산대 바이오산업기계공학과</t>
        </is>
      </c>
      <c r="AM1856" s="477" t="inlineStr">
        <is>
          <t>자연</t>
        </is>
      </c>
      <c r="AN1856" s="637" t="n">
        <v>100</v>
      </c>
      <c r="AO1856" s="478" t="n">
        <v>-1570</v>
      </c>
      <c r="AP1856" s="463" t="n">
        <v>-1570</v>
      </c>
      <c r="AQ1856" s="479" t="n">
        <v>0</v>
      </c>
      <c r="AR1856" s="476" t="inlineStr">
        <is>
          <t>31.92 → 30.47</t>
        </is>
      </c>
      <c r="BA1856" s="313" t="inlineStr">
        <is>
          <t>통합인문822</t>
        </is>
      </c>
    </row>
    <row r="1857" ht="16.5" customHeight="1" s="671">
      <c r="B1857" s="367" t="inlineStr">
        <is>
          <t>31.92</t>
        </is>
      </c>
      <c r="C1857" s="351" t="inlineStr">
        <is>
          <t>69,266</t>
        </is>
      </c>
      <c r="D1857" s="727" t="n">
        <v>-1570</v>
      </c>
      <c r="E1857" s="352" t="inlineStr"/>
      <c r="F1857" s="341" t="n">
        <v>67.98</v>
      </c>
      <c r="G1857" s="355" t="inlineStr">
        <is>
          <t>338.54</t>
        </is>
      </c>
      <c r="H1857" s="356" t="inlineStr">
        <is>
          <t>342.60</t>
        </is>
      </c>
      <c r="I1857" s="354" t="inlineStr">
        <is>
          <t>충북대</t>
        </is>
      </c>
      <c r="J1857" s="340" t="inlineStr">
        <is>
          <t>화학교육과</t>
        </is>
      </c>
      <c r="K1857" s="339" t="inlineStr">
        <is>
          <t>자연</t>
        </is>
      </c>
      <c r="L1857" s="357" t="n">
        <v>7</v>
      </c>
      <c r="M1857" s="358" t="inlineStr">
        <is>
          <t xml:space="preserve">965.55 / </t>
        </is>
      </c>
      <c r="N1857" s="359" t="n">
        <v>200</v>
      </c>
      <c r="O1857" s="360" t="inlineStr">
        <is>
          <t>표점/만점</t>
        </is>
      </c>
      <c r="P1857" s="343" t="inlineStr">
        <is>
          <t>표점/만점</t>
        </is>
      </c>
      <c r="Q1857" s="342" t="inlineStr">
        <is>
          <t>2과목</t>
        </is>
      </c>
      <c r="R1857" s="344" t="n">
        <v>20</v>
      </c>
      <c r="S1857" s="345" t="n">
        <v>30</v>
      </c>
      <c r="T1857" s="362" t="n">
        <v>30</v>
      </c>
      <c r="U1857" s="361" t="n">
        <v>67.98</v>
      </c>
      <c r="V1857" s="346" t="n">
        <v>111.6375549021921</v>
      </c>
      <c r="W1857" s="348" t="n">
        <v>113.7442297620452</v>
      </c>
      <c r="X1857" s="347" t="inlineStr">
        <is>
          <t>56.84/67.91</t>
        </is>
      </c>
      <c r="Y1857" s="357" t="inlineStr"/>
      <c r="Z1857" s="365" t="inlineStr">
        <is>
          <t>3등급</t>
        </is>
      </c>
      <c r="AA1857" s="350" t="n">
        <v>36</v>
      </c>
      <c r="AB1857" s="349" t="inlineStr">
        <is>
          <t>만점</t>
        </is>
      </c>
      <c r="AC1857" s="350" t="n">
        <v>0</v>
      </c>
      <c r="AD1857" s="349" t="inlineStr">
        <is>
          <t>만점</t>
        </is>
      </c>
      <c r="AE1857" s="364" t="n">
        <v>0</v>
      </c>
      <c r="AF1857" s="366" t="n">
        <v>0</v>
      </c>
      <c r="AG1857" s="363" t="n">
        <v>0</v>
      </c>
      <c r="AH1857" s="635" t="inlineStr"/>
      <c r="AL1857" s="487" t="inlineStr">
        <is>
          <t>충북대 화학교육과</t>
        </is>
      </c>
      <c r="AM1857" s="477" t="inlineStr">
        <is>
          <t>자연</t>
        </is>
      </c>
      <c r="AN1857" s="637" t="n">
        <v>100</v>
      </c>
      <c r="AO1857" s="478" t="n">
        <v>-1570</v>
      </c>
      <c r="AP1857" s="463" t="n">
        <v>-1570</v>
      </c>
      <c r="AQ1857" s="479" t="n">
        <v>0</v>
      </c>
      <c r="AR1857" s="476" t="inlineStr">
        <is>
          <t>31.93 → 30.48</t>
        </is>
      </c>
      <c r="BA1857" s="313" t="inlineStr">
        <is>
          <t>자연1022</t>
        </is>
      </c>
    </row>
    <row r="1858" ht="16.5" customHeight="1" s="671">
      <c r="B1858" s="367" t="inlineStr">
        <is>
          <t>31.94</t>
        </is>
      </c>
      <c r="C1858" s="351" t="inlineStr">
        <is>
          <t>69,310</t>
        </is>
      </c>
      <c r="D1858" s="727" t="n">
        <v>-1570</v>
      </c>
      <c r="E1858" s="352" t="inlineStr"/>
      <c r="F1858" s="341" t="n">
        <v>67.98</v>
      </c>
      <c r="G1858" s="355" t="inlineStr">
        <is>
          <t>338.52</t>
        </is>
      </c>
      <c r="H1858" s="356" t="inlineStr">
        <is>
          <t>342.58</t>
        </is>
      </c>
      <c r="I1858" s="354" t="inlineStr">
        <is>
          <t>강원대</t>
        </is>
      </c>
      <c r="J1858" s="340" t="inlineStr">
        <is>
          <t>화학·생화학부</t>
        </is>
      </c>
      <c r="K1858" s="339" t="inlineStr">
        <is>
          <t>자연</t>
        </is>
      </c>
      <c r="L1858" s="357" t="n">
        <v>15</v>
      </c>
      <c r="M1858" s="358" t="inlineStr">
        <is>
          <t xml:space="preserve">377.6 / </t>
        </is>
      </c>
      <c r="N1858" s="359" t="n">
        <v>500</v>
      </c>
      <c r="O1858" s="360" t="inlineStr">
        <is>
          <t>백분위</t>
        </is>
      </c>
      <c r="P1858" s="343" t="inlineStr">
        <is>
          <t>백분위</t>
        </is>
      </c>
      <c r="Q1858" s="342" t="inlineStr">
        <is>
          <t>2과목</t>
        </is>
      </c>
      <c r="R1858" s="344" t="n">
        <v>20</v>
      </c>
      <c r="S1858" s="345" t="n">
        <v>30</v>
      </c>
      <c r="T1858" s="362" t="n">
        <v>30</v>
      </c>
      <c r="U1858" s="361" t="n">
        <v>67.98</v>
      </c>
      <c r="V1858" s="346" t="n">
        <v>111.6328844790928</v>
      </c>
      <c r="W1858" s="348" t="n">
        <v>113.7413941480207</v>
      </c>
      <c r="X1858" s="347" t="n">
        <v>56.57</v>
      </c>
      <c r="Y1858" s="357" t="inlineStr"/>
      <c r="Z1858" s="365" t="inlineStr">
        <is>
          <t>3등급</t>
        </is>
      </c>
      <c r="AA1858" s="350" t="n">
        <v>94</v>
      </c>
      <c r="AB1858" s="349" t="inlineStr">
        <is>
          <t>만점</t>
        </is>
      </c>
      <c r="AC1858" s="350" t="n">
        <v>1.5</v>
      </c>
      <c r="AD1858" s="349" t="inlineStr">
        <is>
          <t>만점</t>
        </is>
      </c>
      <c r="AE1858" s="364" t="n">
        <v>0</v>
      </c>
      <c r="AF1858" s="366" t="n">
        <v>10.197</v>
      </c>
      <c r="AG1858" s="363" t="n">
        <v>0</v>
      </c>
      <c r="AH1858" s="635" t="inlineStr">
        <is>
          <t xml:space="preserve"> 미/기10%</t>
        </is>
      </c>
      <c r="AL1858" s="487" t="inlineStr">
        <is>
          <t>강원대 화학·생화학부</t>
        </is>
      </c>
      <c r="AM1858" s="477" t="inlineStr">
        <is>
          <t>자연</t>
        </is>
      </c>
      <c r="AN1858" s="637" t="n">
        <v>100</v>
      </c>
      <c r="AO1858" s="478" t="n">
        <v>-1570</v>
      </c>
      <c r="AP1858" s="463" t="n">
        <v>-1570</v>
      </c>
      <c r="AQ1858" s="479" t="n">
        <v>0</v>
      </c>
      <c r="AR1858" s="476" t="inlineStr">
        <is>
          <t>31.95 → 30.50</t>
        </is>
      </c>
      <c r="BA1858" s="313" t="inlineStr">
        <is>
          <t>자연1023</t>
        </is>
      </c>
    </row>
    <row r="1859" ht="16.5" customHeight="1" s="671">
      <c r="B1859" s="367" t="inlineStr">
        <is>
          <t>32.01</t>
        </is>
      </c>
      <c r="C1859" s="351" t="inlineStr">
        <is>
          <t>69,462</t>
        </is>
      </c>
      <c r="D1859" s="727" t="n">
        <v>-1570</v>
      </c>
      <c r="E1859" s="352" t="inlineStr"/>
      <c r="F1859" s="341" t="n">
        <v>67.93000000000001</v>
      </c>
      <c r="G1859" s="355" t="inlineStr">
        <is>
          <t>338.45</t>
        </is>
      </c>
      <c r="H1859" s="356" t="inlineStr">
        <is>
          <t>342.51</t>
        </is>
      </c>
      <c r="I1859" s="354" t="inlineStr">
        <is>
          <t>전남대</t>
        </is>
      </c>
      <c r="J1859" s="340" t="inlineStr">
        <is>
          <t>산림자원학과</t>
        </is>
      </c>
      <c r="K1859" s="339" t="inlineStr">
        <is>
          <t>자연</t>
        </is>
      </c>
      <c r="L1859" s="357" t="n">
        <v>5</v>
      </c>
      <c r="M1859" s="358" t="inlineStr">
        <is>
          <t xml:space="preserve">847.291 / </t>
        </is>
      </c>
      <c r="N1859" s="359" t="n">
        <v>800</v>
      </c>
      <c r="O1859" s="360" t="inlineStr">
        <is>
          <t>표점/만점</t>
        </is>
      </c>
      <c r="P1859" s="343" t="inlineStr">
        <is>
          <t>표점/만점</t>
        </is>
      </c>
      <c r="Q1859" s="342" t="inlineStr">
        <is>
          <t>2과목</t>
        </is>
      </c>
      <c r="R1859" s="344" t="n">
        <v>30</v>
      </c>
      <c r="S1859" s="345" t="n">
        <v>40</v>
      </c>
      <c r="T1859" s="362" t="n">
        <v>30</v>
      </c>
      <c r="U1859" s="361" t="n">
        <v>67.93000000000001</v>
      </c>
      <c r="V1859" s="346" t="n">
        <v>111.6039711927646</v>
      </c>
      <c r="W1859" s="348" t="n">
        <v>113.7238396527499</v>
      </c>
      <c r="X1859" s="347" t="inlineStr">
        <is>
          <t>56.81/67.91</t>
        </is>
      </c>
      <c r="Y1859" s="357" t="inlineStr"/>
      <c r="Z1859" s="365" t="inlineStr">
        <is>
          <t>2등급</t>
        </is>
      </c>
      <c r="AA1859" s="350" t="n">
        <v>190</v>
      </c>
      <c r="AB1859" s="349" t="inlineStr">
        <is>
          <t>만점</t>
        </is>
      </c>
      <c r="AC1859" s="350" t="n">
        <v>10</v>
      </c>
      <c r="AD1859" s="349" t="inlineStr">
        <is>
          <t>만점</t>
        </is>
      </c>
      <c r="AE1859" s="364" t="n">
        <v>0</v>
      </c>
      <c r="AF1859" s="366" t="n">
        <v>0</v>
      </c>
      <c r="AG1859" s="363" t="n">
        <v>0</v>
      </c>
      <c r="AH1859" s="635" t="inlineStr"/>
      <c r="AL1859" s="487" t="inlineStr">
        <is>
          <t>전남대 산림자원학과</t>
        </is>
      </c>
      <c r="AM1859" s="477" t="inlineStr">
        <is>
          <t>자연</t>
        </is>
      </c>
      <c r="AN1859" s="637" t="n">
        <v>100</v>
      </c>
      <c r="AO1859" s="478" t="n">
        <v>-1570</v>
      </c>
      <c r="AP1859" s="463" t="n">
        <v>-1570</v>
      </c>
      <c r="AQ1859" s="479" t="n">
        <v>0</v>
      </c>
      <c r="AR1859" s="476" t="inlineStr">
        <is>
          <t>32.01 → 30.56</t>
        </is>
      </c>
      <c r="BA1859" s="313" t="inlineStr">
        <is>
          <t>통합인문823</t>
        </is>
      </c>
    </row>
    <row r="1860" ht="16.5" customHeight="1" s="671">
      <c r="B1860" s="367" t="inlineStr">
        <is>
          <t>32.01</t>
        </is>
      </c>
      <c r="C1860" s="351" t="inlineStr">
        <is>
          <t>69,462</t>
        </is>
      </c>
      <c r="D1860" s="727" t="n">
        <v>-1570</v>
      </c>
      <c r="E1860" s="352" t="inlineStr"/>
      <c r="F1860" s="341" t="n">
        <v>67.93000000000001</v>
      </c>
      <c r="G1860" s="355" t="inlineStr">
        <is>
          <t>338.45</t>
        </is>
      </c>
      <c r="H1860" s="356" t="inlineStr">
        <is>
          <t>342.51</t>
        </is>
      </c>
      <c r="I1860" s="354" t="inlineStr">
        <is>
          <t>강원대</t>
        </is>
      </c>
      <c r="J1860" s="340" t="inlineStr">
        <is>
          <t>분자생명과학과</t>
        </is>
      </c>
      <c r="K1860" s="339" t="inlineStr">
        <is>
          <t>자연</t>
        </is>
      </c>
      <c r="L1860" s="357" t="n">
        <v>7</v>
      </c>
      <c r="M1860" s="358" t="inlineStr">
        <is>
          <t xml:space="preserve">377.4 / </t>
        </is>
      </c>
      <c r="N1860" s="359" t="n">
        <v>500</v>
      </c>
      <c r="O1860" s="360" t="inlineStr">
        <is>
          <t>백분위</t>
        </is>
      </c>
      <c r="P1860" s="343" t="inlineStr">
        <is>
          <t>백분위</t>
        </is>
      </c>
      <c r="Q1860" s="342" t="inlineStr">
        <is>
          <t>2과목</t>
        </is>
      </c>
      <c r="R1860" s="344" t="n">
        <v>20</v>
      </c>
      <c r="S1860" s="345" t="n">
        <v>30</v>
      </c>
      <c r="T1860" s="362" t="n">
        <v>30</v>
      </c>
      <c r="U1860" s="361" t="n">
        <v>67.93000000000001</v>
      </c>
      <c r="V1860" s="346" t="n">
        <v>111.6045357902197</v>
      </c>
      <c r="W1860" s="348" t="n">
        <v>113.724182444062</v>
      </c>
      <c r="X1860" s="347" t="n">
        <v>56.56</v>
      </c>
      <c r="Y1860" s="357" t="inlineStr"/>
      <c r="Z1860" s="365" t="inlineStr">
        <is>
          <t>3등급</t>
        </is>
      </c>
      <c r="AA1860" s="350" t="n">
        <v>94</v>
      </c>
      <c r="AB1860" s="349" t="inlineStr">
        <is>
          <t>만점</t>
        </is>
      </c>
      <c r="AC1860" s="350" t="n">
        <v>1.5</v>
      </c>
      <c r="AD1860" s="349" t="inlineStr">
        <is>
          <t>만점</t>
        </is>
      </c>
      <c r="AE1860" s="364" t="n">
        <v>0</v>
      </c>
      <c r="AF1860" s="366" t="n">
        <v>10.19</v>
      </c>
      <c r="AG1860" s="363" t="n">
        <v>0</v>
      </c>
      <c r="AH1860" s="635" t="inlineStr">
        <is>
          <t xml:space="preserve"> 미/기10%</t>
        </is>
      </c>
      <c r="AL1860" s="487" t="inlineStr">
        <is>
          <t>강원대 분자생명과학과</t>
        </is>
      </c>
      <c r="AM1860" s="477" t="inlineStr">
        <is>
          <t>자연</t>
        </is>
      </c>
      <c r="AN1860" s="637" t="n">
        <v>100</v>
      </c>
      <c r="AO1860" s="478" t="n">
        <v>-1570</v>
      </c>
      <c r="AP1860" s="463" t="n">
        <v>-1570</v>
      </c>
      <c r="AQ1860" s="479" t="n">
        <v>0</v>
      </c>
      <c r="AR1860" s="476" t="inlineStr">
        <is>
          <t>32.01 → 30.56</t>
        </is>
      </c>
      <c r="BA1860" s="313" t="inlineStr">
        <is>
          <t>통합인문824</t>
        </is>
      </c>
    </row>
    <row r="1861" ht="16.5" customHeight="1" s="671">
      <c r="B1861" s="367" t="inlineStr">
        <is>
          <t>33.01</t>
        </is>
      </c>
      <c r="C1861" s="351" t="inlineStr">
        <is>
          <t>71,632</t>
        </is>
      </c>
      <c r="D1861" s="727" t="n">
        <v>-1570</v>
      </c>
      <c r="E1861" s="352" t="inlineStr"/>
      <c r="F1861" s="341" t="n">
        <v>67.84999999999999</v>
      </c>
      <c r="G1861" s="355" t="inlineStr">
        <is>
          <t>337.41</t>
        </is>
      </c>
      <c r="H1861" s="356" t="inlineStr">
        <is>
          <t>342.51</t>
        </is>
      </c>
      <c r="I1861" s="354" t="inlineStr">
        <is>
          <t>전남대</t>
        </is>
      </c>
      <c r="J1861" s="340" t="inlineStr">
        <is>
          <t>사학과</t>
        </is>
      </c>
      <c r="K1861" s="339" t="inlineStr">
        <is>
          <t>통합</t>
        </is>
      </c>
      <c r="L1861" s="357" t="n">
        <v>8</v>
      </c>
      <c r="M1861" s="358" t="inlineStr">
        <is>
          <t xml:space="preserve">841.928 / </t>
        </is>
      </c>
      <c r="N1861" s="359" t="n">
        <v>800</v>
      </c>
      <c r="O1861" s="360" t="inlineStr">
        <is>
          <t>표점/만점</t>
        </is>
      </c>
      <c r="P1861" s="343" t="inlineStr">
        <is>
          <t>표점/만점</t>
        </is>
      </c>
      <c r="Q1861" s="342" t="inlineStr">
        <is>
          <t>2과목</t>
        </is>
      </c>
      <c r="R1861" s="344" t="n">
        <v>40</v>
      </c>
      <c r="S1861" s="345" t="n">
        <v>30</v>
      </c>
      <c r="T1861" s="362" t="n">
        <v>30</v>
      </c>
      <c r="U1861" s="361" t="n">
        <v>67.84999999999999</v>
      </c>
      <c r="V1861" s="346" t="n">
        <v>111.5586013045179</v>
      </c>
      <c r="W1861" s="348" t="n">
        <v>113.6962936491716</v>
      </c>
      <c r="X1861" s="347" t="inlineStr">
        <is>
          <t>56.44/68.82</t>
        </is>
      </c>
      <c r="Y1861" s="357" t="inlineStr"/>
      <c r="Z1861" s="365" t="inlineStr">
        <is>
          <t>2등급</t>
        </is>
      </c>
      <c r="AA1861" s="350" t="n">
        <v>190</v>
      </c>
      <c r="AB1861" s="349" t="inlineStr">
        <is>
          <t>만점</t>
        </is>
      </c>
      <c r="AC1861" s="350" t="n">
        <v>10</v>
      </c>
      <c r="AD1861" s="349" t="inlineStr">
        <is>
          <t>만점</t>
        </is>
      </c>
      <c r="AE1861" s="364" t="n">
        <v>0</v>
      </c>
      <c r="AF1861" s="366" t="n">
        <v>0</v>
      </c>
      <c r="AG1861" s="363" t="n">
        <v>0</v>
      </c>
      <c r="AH1861" s="635" t="inlineStr"/>
      <c r="AL1861" s="487" t="inlineStr">
        <is>
          <t>전남대 사학과</t>
        </is>
      </c>
      <c r="AM1861" s="477" t="inlineStr">
        <is>
          <t>통합</t>
        </is>
      </c>
      <c r="AN1861" s="637" t="n">
        <v>100</v>
      </c>
      <c r="AO1861" s="478" t="n">
        <v>-1570</v>
      </c>
      <c r="AP1861" s="463" t="n">
        <v>-662</v>
      </c>
      <c r="AQ1861" s="479" t="n">
        <v>-908</v>
      </c>
      <c r="AR1861" s="476" t="inlineStr">
        <is>
          <t>32.13 → 31.10</t>
        </is>
      </c>
      <c r="BA1861" s="313" t="inlineStr">
        <is>
          <t>통합인문825</t>
        </is>
      </c>
    </row>
    <row r="1862" ht="16.5" customHeight="1" s="671">
      <c r="B1862" s="367" t="inlineStr">
        <is>
          <t>32.14</t>
        </is>
      </c>
      <c r="C1862" s="351" t="inlineStr">
        <is>
          <t>69,744</t>
        </is>
      </c>
      <c r="D1862" s="727" t="n">
        <v>-1570</v>
      </c>
      <c r="E1862" s="352" t="inlineStr"/>
      <c r="F1862" s="341" t="n">
        <v>67.84</v>
      </c>
      <c r="G1862" s="355" t="inlineStr">
        <is>
          <t>338.32</t>
        </is>
      </c>
      <c r="H1862" s="356" t="inlineStr">
        <is>
          <t>342.36</t>
        </is>
      </c>
      <c r="I1862" s="354" t="inlineStr">
        <is>
          <t>충남대</t>
        </is>
      </c>
      <c r="J1862" s="340" t="inlineStr">
        <is>
          <t>생명정보융합학과</t>
        </is>
      </c>
      <c r="K1862" s="339" t="inlineStr">
        <is>
          <t>자연</t>
        </is>
      </c>
      <c r="L1862" s="357" t="n">
        <v>4</v>
      </c>
      <c r="M1862" s="358" t="inlineStr">
        <is>
          <t xml:space="preserve">167.46 / </t>
        </is>
      </c>
      <c r="N1862" s="359" t="n">
        <v>300</v>
      </c>
      <c r="O1862" s="360" t="inlineStr">
        <is>
          <t>표점</t>
        </is>
      </c>
      <c r="P1862" s="343" t="inlineStr">
        <is>
          <t>표점</t>
        </is>
      </c>
      <c r="Q1862" s="342" t="inlineStr">
        <is>
          <t>2과목</t>
        </is>
      </c>
      <c r="R1862" s="344" t="n">
        <v>25</v>
      </c>
      <c r="S1862" s="345" t="n">
        <v>45</v>
      </c>
      <c r="T1862" s="362" t="n">
        <v>30</v>
      </c>
      <c r="U1862" s="361" t="n">
        <v>67.84</v>
      </c>
      <c r="V1862" s="346" t="n">
        <v>111.55413024785</v>
      </c>
      <c r="W1862" s="348" t="n">
        <v>113.6935790790518</v>
      </c>
      <c r="X1862" s="347" t="n">
        <v>56.54</v>
      </c>
      <c r="Y1862" s="357" t="inlineStr"/>
      <c r="Z1862" s="365" t="inlineStr">
        <is>
          <t>2등급</t>
        </is>
      </c>
      <c r="AA1862" s="350" t="n">
        <v>-2</v>
      </c>
      <c r="AB1862" s="349" t="inlineStr">
        <is>
          <t>만점</t>
        </is>
      </c>
      <c r="AC1862" s="350" t="n">
        <v>0</v>
      </c>
      <c r="AD1862" s="349" t="inlineStr">
        <is>
          <t>만점</t>
        </is>
      </c>
      <c r="AE1862" s="364" t="n">
        <v>0</v>
      </c>
      <c r="AF1862" s="366" t="n">
        <v>0</v>
      </c>
      <c r="AG1862" s="363" t="n">
        <v>0</v>
      </c>
      <c r="AH1862" s="635" t="inlineStr"/>
      <c r="AL1862" s="487" t="inlineStr">
        <is>
          <t>충남대 생명정보융합학과</t>
        </is>
      </c>
      <c r="AM1862" s="477" t="inlineStr">
        <is>
          <t>자연</t>
        </is>
      </c>
      <c r="AN1862" s="637" t="n">
        <v>100</v>
      </c>
      <c r="AO1862" s="478" t="n">
        <v>-1570</v>
      </c>
      <c r="AP1862" s="463" t="n">
        <v>-1570</v>
      </c>
      <c r="AQ1862" s="479" t="n">
        <v>0</v>
      </c>
      <c r="AR1862" s="476" t="inlineStr">
        <is>
          <t>32.14 → 30.69</t>
        </is>
      </c>
      <c r="BA1862" s="313" t="inlineStr">
        <is>
          <t>자연1024</t>
        </is>
      </c>
    </row>
    <row r="1863" ht="16.5" customHeight="1" s="671">
      <c r="B1863" s="367" t="inlineStr">
        <is>
          <t>32.13</t>
        </is>
      </c>
      <c r="C1863" s="351" t="inlineStr">
        <is>
          <t>69,722</t>
        </is>
      </c>
      <c r="D1863" s="727" t="n">
        <v>-1570</v>
      </c>
      <c r="E1863" s="352" t="inlineStr"/>
      <c r="F1863" s="341" t="n">
        <v>67.84</v>
      </c>
      <c r="G1863" s="355" t="inlineStr">
        <is>
          <t>338.33</t>
        </is>
      </c>
      <c r="H1863" s="356" t="inlineStr">
        <is>
          <t>342.38</t>
        </is>
      </c>
      <c r="I1863" s="354" t="inlineStr">
        <is>
          <t>경상국립대</t>
        </is>
      </c>
      <c r="J1863" s="340" t="inlineStr">
        <is>
          <t>제약공학과</t>
        </is>
      </c>
      <c r="K1863" s="339" t="inlineStr">
        <is>
          <t>자연</t>
        </is>
      </c>
      <c r="L1863" s="357" t="n">
        <v>11</v>
      </c>
      <c r="M1863" s="358" t="inlineStr">
        <is>
          <t xml:space="preserve">838.95 / </t>
        </is>
      </c>
      <c r="N1863" s="359" t="n">
        <v>1000</v>
      </c>
      <c r="O1863" s="360" t="inlineStr">
        <is>
          <t>표점/만점</t>
        </is>
      </c>
      <c r="P1863" s="343" t="inlineStr">
        <is>
          <t>표점/만점</t>
        </is>
      </c>
      <c r="Q1863" s="342" t="inlineStr">
        <is>
          <t>2과목</t>
        </is>
      </c>
      <c r="R1863" s="344" t="n">
        <v>25</v>
      </c>
      <c r="S1863" s="345" t="n">
        <v>30</v>
      </c>
      <c r="T1863" s="362" t="n">
        <v>25</v>
      </c>
      <c r="U1863" s="361" t="n">
        <v>67.84</v>
      </c>
      <c r="V1863" s="346" t="n">
        <v>111.5545466259973</v>
      </c>
      <c r="W1863" s="348" t="n">
        <v>113.6938318800698</v>
      </c>
      <c r="X1863" s="347" t="inlineStr">
        <is>
          <t>56.79/67.91</t>
        </is>
      </c>
      <c r="Y1863" s="357" t="inlineStr"/>
      <c r="Z1863" s="365" t="inlineStr">
        <is>
          <t>3등급</t>
        </is>
      </c>
      <c r="AA1863" s="350" t="n">
        <v>192</v>
      </c>
      <c r="AB1863" s="349" t="inlineStr">
        <is>
          <t>만점</t>
        </is>
      </c>
      <c r="AC1863" s="350" t="n">
        <v>0</v>
      </c>
      <c r="AD1863" s="349" t="inlineStr">
        <is>
          <t>만점</t>
        </is>
      </c>
      <c r="AE1863" s="364" t="n">
        <v>0</v>
      </c>
      <c r="AF1863" s="366" t="n">
        <v>0</v>
      </c>
      <c r="AG1863" s="363" t="n">
        <v>0</v>
      </c>
      <c r="AH1863" s="635" t="inlineStr"/>
      <c r="AL1863" s="487" t="inlineStr">
        <is>
          <t>경상국립대 제약공학과</t>
        </is>
      </c>
      <c r="AM1863" s="477" t="inlineStr">
        <is>
          <t>자연</t>
        </is>
      </c>
      <c r="AN1863" s="637" t="n">
        <v>100</v>
      </c>
      <c r="AO1863" s="478" t="n">
        <v>-1570</v>
      </c>
      <c r="AP1863" s="463" t="n">
        <v>-1570</v>
      </c>
      <c r="AQ1863" s="479" t="n">
        <v>0</v>
      </c>
      <c r="AR1863" s="476" t="inlineStr">
        <is>
          <t>32.13 → 30.68</t>
        </is>
      </c>
      <c r="BA1863" s="313" t="inlineStr">
        <is>
          <t>통합인문826</t>
        </is>
      </c>
    </row>
    <row r="1864" ht="16.5" customHeight="1" s="671">
      <c r="B1864" s="367" t="inlineStr">
        <is>
          <t>32.13</t>
        </is>
      </c>
      <c r="C1864" s="351" t="inlineStr">
        <is>
          <t>69,722</t>
        </is>
      </c>
      <c r="D1864" s="727" t="n">
        <v>-1570</v>
      </c>
      <c r="E1864" s="352" t="inlineStr">
        <is>
          <t>338.43</t>
        </is>
      </c>
      <c r="F1864" s="341" t="n">
        <v>67.84</v>
      </c>
      <c r="G1864" s="355" t="inlineStr">
        <is>
          <t>338.33</t>
        </is>
      </c>
      <c r="H1864" s="356" t="inlineStr">
        <is>
          <t>342.38</t>
        </is>
      </c>
      <c r="I1864" s="354" t="inlineStr">
        <is>
          <t>강원대</t>
        </is>
      </c>
      <c r="J1864" s="340" t="inlineStr">
        <is>
          <t>수학과</t>
        </is>
      </c>
      <c r="K1864" s="339" t="inlineStr">
        <is>
          <t>자연</t>
        </is>
      </c>
      <c r="L1864" s="357" t="n">
        <v>7</v>
      </c>
      <c r="M1864" s="358" t="inlineStr">
        <is>
          <t xml:space="preserve">377.05 / </t>
        </is>
      </c>
      <c r="N1864" s="359" t="n">
        <v>500</v>
      </c>
      <c r="O1864" s="360" t="inlineStr">
        <is>
          <t>백분위</t>
        </is>
      </c>
      <c r="P1864" s="343" t="inlineStr">
        <is>
          <t>백분위</t>
        </is>
      </c>
      <c r="Q1864" s="342" t="inlineStr">
        <is>
          <t>2과목</t>
        </is>
      </c>
      <c r="R1864" s="344" t="n">
        <v>20</v>
      </c>
      <c r="S1864" s="345" t="n">
        <v>30</v>
      </c>
      <c r="T1864" s="362" t="n">
        <v>30</v>
      </c>
      <c r="U1864" s="361" t="n">
        <v>67.84</v>
      </c>
      <c r="V1864" s="346" t="n">
        <v>111.5549255846917</v>
      </c>
      <c r="W1864" s="348" t="n">
        <v>113.6940619621343</v>
      </c>
      <c r="X1864" s="347" t="n">
        <v>56.54</v>
      </c>
      <c r="Y1864" s="357" t="inlineStr"/>
      <c r="Z1864" s="365" t="inlineStr">
        <is>
          <t>3등급</t>
        </is>
      </c>
      <c r="AA1864" s="350" t="n">
        <v>94</v>
      </c>
      <c r="AB1864" s="349" t="inlineStr">
        <is>
          <t>만점</t>
        </is>
      </c>
      <c r="AC1864" s="350" t="n">
        <v>1.5</v>
      </c>
      <c r="AD1864" s="349" t="inlineStr">
        <is>
          <t>만점</t>
        </is>
      </c>
      <c r="AE1864" s="364" t="n">
        <v>0</v>
      </c>
      <c r="AF1864" s="366" t="n">
        <v>10.176</v>
      </c>
      <c r="AG1864" s="363" t="n">
        <v>0</v>
      </c>
      <c r="AH1864" s="635" t="inlineStr">
        <is>
          <t xml:space="preserve"> 미/기10%</t>
        </is>
      </c>
      <c r="AL1864" s="487" t="inlineStr">
        <is>
          <t>강원대 수학과</t>
        </is>
      </c>
      <c r="AM1864" s="477" t="inlineStr">
        <is>
          <t>자연</t>
        </is>
      </c>
      <c r="AN1864" s="637" t="n">
        <v>100</v>
      </c>
      <c r="AO1864" s="478" t="n">
        <v>-1570</v>
      </c>
      <c r="AP1864" s="463" t="n">
        <v>-1570</v>
      </c>
      <c r="AQ1864" s="479" t="n">
        <v>0</v>
      </c>
      <c r="AR1864" s="476" t="inlineStr">
        <is>
          <t>32.13 → 30.68</t>
        </is>
      </c>
      <c r="BA1864" s="313" t="inlineStr">
        <is>
          <t>통합인문827</t>
        </is>
      </c>
    </row>
    <row r="1865" ht="16.5" customHeight="1" s="671">
      <c r="B1865" s="367" t="inlineStr">
        <is>
          <t>32.03</t>
        </is>
      </c>
      <c r="C1865" s="351" t="inlineStr">
        <is>
          <t>69,505</t>
        </is>
      </c>
      <c r="D1865" s="727" t="n">
        <v>-1570</v>
      </c>
      <c r="E1865" s="352" t="inlineStr"/>
      <c r="F1865" s="341" t="n">
        <v>67.81</v>
      </c>
      <c r="G1865" s="355" t="inlineStr">
        <is>
          <t>337.34</t>
        </is>
      </c>
      <c r="H1865" s="356" t="inlineStr">
        <is>
          <t>342.44</t>
        </is>
      </c>
      <c r="I1865" s="354" t="inlineStr">
        <is>
          <t>고려대(세종)</t>
        </is>
      </c>
      <c r="J1865" s="340" t="inlineStr">
        <is>
          <t>문화창의학부</t>
        </is>
      </c>
      <c r="K1865" s="339" t="inlineStr">
        <is>
          <t>통합</t>
        </is>
      </c>
      <c r="L1865" s="357" t="n">
        <v>16</v>
      </c>
      <c r="M1865" s="358" t="inlineStr">
        <is>
          <t xml:space="preserve">833 / </t>
        </is>
      </c>
      <c r="N1865" s="359" t="n">
        <v>1000</v>
      </c>
      <c r="O1865" s="360" t="inlineStr">
        <is>
          <t>표점/만점</t>
        </is>
      </c>
      <c r="P1865" s="343" t="inlineStr">
        <is>
          <t>변표/만점</t>
        </is>
      </c>
      <c r="Q1865" s="342" t="inlineStr">
        <is>
          <t>2과목</t>
        </is>
      </c>
      <c r="R1865" s="344" t="n">
        <v>35</v>
      </c>
      <c r="S1865" s="345" t="n">
        <v>20</v>
      </c>
      <c r="T1865" s="362" t="n">
        <v>25</v>
      </c>
      <c r="U1865" s="361" t="n">
        <v>67.81</v>
      </c>
      <c r="V1865" s="346" t="n">
        <v>111.5332967157847</v>
      </c>
      <c r="W1865" s="348" t="n">
        <v>113.6809301488693</v>
      </c>
      <c r="X1865" s="347" t="n">
        <v>56.06</v>
      </c>
      <c r="Y1865" s="357" t="n">
        <v>55.94</v>
      </c>
      <c r="Z1865" s="365" t="inlineStr">
        <is>
          <t>2등급</t>
        </is>
      </c>
      <c r="AA1865" s="350" t="n">
        <v>190</v>
      </c>
      <c r="AB1865" s="349" t="inlineStr">
        <is>
          <t>만점</t>
        </is>
      </c>
      <c r="AC1865" s="350" t="n">
        <v>0</v>
      </c>
      <c r="AD1865" s="349" t="inlineStr">
        <is>
          <t>만점</t>
        </is>
      </c>
      <c r="AE1865" s="364" t="n">
        <v>0</v>
      </c>
      <c r="AF1865" s="366" t="n">
        <v>0</v>
      </c>
      <c r="AG1865" s="363" t="n">
        <v>0</v>
      </c>
      <c r="AH1865" s="635" t="inlineStr"/>
      <c r="AL1865" s="487" t="inlineStr">
        <is>
          <t>고려대(세종) 문화창의학부</t>
        </is>
      </c>
      <c r="AM1865" s="477" t="inlineStr">
        <is>
          <t>통합</t>
        </is>
      </c>
      <c r="AN1865" s="637" t="n">
        <v>100</v>
      </c>
      <c r="AO1865" s="478" t="n">
        <v>-1570</v>
      </c>
      <c r="AP1865" s="463" t="n">
        <v>-662</v>
      </c>
      <c r="AQ1865" s="479" t="n">
        <v>-908</v>
      </c>
      <c r="AR1865" s="476" t="inlineStr">
        <is>
          <t>32.19 → 31.16</t>
        </is>
      </c>
      <c r="BA1865" s="313" t="inlineStr">
        <is>
          <t>자연1025</t>
        </is>
      </c>
    </row>
    <row r="1866" ht="16.5" customHeight="1" s="671">
      <c r="B1866" s="367" t="inlineStr">
        <is>
          <t>32.22</t>
        </is>
      </c>
      <c r="C1866" s="351" t="inlineStr">
        <is>
          <t>69,917</t>
        </is>
      </c>
      <c r="D1866" s="727" t="n">
        <v>-1570</v>
      </c>
      <c r="E1866" s="352" t="inlineStr"/>
      <c r="F1866" s="341" t="n">
        <v>67.78</v>
      </c>
      <c r="G1866" s="355" t="inlineStr">
        <is>
          <t>338.23</t>
        </is>
      </c>
      <c r="H1866" s="356" t="inlineStr">
        <is>
          <t>342.27</t>
        </is>
      </c>
      <c r="I1866" s="354" t="inlineStr">
        <is>
          <t>제주대</t>
        </is>
      </c>
      <c r="J1866" s="340" t="inlineStr">
        <is>
          <t>생물교육전공</t>
        </is>
      </c>
      <c r="K1866" s="339" t="inlineStr">
        <is>
          <t>자연</t>
        </is>
      </c>
      <c r="L1866" s="357" t="n">
        <v>4</v>
      </c>
      <c r="M1866" s="358" t="inlineStr">
        <is>
          <t xml:space="preserve">752.56 / </t>
        </is>
      </c>
      <c r="N1866" s="359" t="n">
        <v>1000</v>
      </c>
      <c r="O1866" s="360" t="inlineStr">
        <is>
          <t>백분위</t>
        </is>
      </c>
      <c r="P1866" s="343" t="inlineStr">
        <is>
          <t>백분위</t>
        </is>
      </c>
      <c r="Q1866" s="342" t="inlineStr">
        <is>
          <t>2과목</t>
        </is>
      </c>
      <c r="R1866" s="344" t="n">
        <v>20</v>
      </c>
      <c r="S1866" s="345" t="n">
        <v>30</v>
      </c>
      <c r="T1866" s="362" t="n">
        <v>30</v>
      </c>
      <c r="U1866" s="361" t="n">
        <v>67.78</v>
      </c>
      <c r="V1866" s="346" t="n">
        <v>111.516654854713</v>
      </c>
      <c r="W1866" s="348" t="n">
        <v>113.67082616179</v>
      </c>
      <c r="X1866" s="347" t="n">
        <v>56.52</v>
      </c>
      <c r="Y1866" s="357" t="inlineStr"/>
      <c r="Z1866" s="365" t="inlineStr">
        <is>
          <t>3등급</t>
        </is>
      </c>
      <c r="AA1866" s="350" t="n">
        <v>180</v>
      </c>
      <c r="AB1866" s="349" t="inlineStr">
        <is>
          <t>만점</t>
        </is>
      </c>
      <c r="AC1866" s="350" t="n">
        <v>10</v>
      </c>
      <c r="AD1866" s="349" t="inlineStr">
        <is>
          <t>만점</t>
        </is>
      </c>
      <c r="AE1866" s="364" t="n">
        <v>0</v>
      </c>
      <c r="AF1866" s="366" t="n">
        <v>20.334</v>
      </c>
      <c r="AG1866" s="363" t="n">
        <v>0</v>
      </c>
      <c r="AH1866" s="635" t="inlineStr">
        <is>
          <t xml:space="preserve"> 미/기10%</t>
        </is>
      </c>
      <c r="AL1866" s="487" t="inlineStr">
        <is>
          <t>제주대 생물교육전공</t>
        </is>
      </c>
      <c r="AM1866" s="477" t="inlineStr">
        <is>
          <t>자연</t>
        </is>
      </c>
      <c r="AN1866" s="637" t="n">
        <v>100</v>
      </c>
      <c r="AO1866" s="478" t="n">
        <v>-1570</v>
      </c>
      <c r="AP1866" s="463" t="n">
        <v>-1570</v>
      </c>
      <c r="AQ1866" s="479" t="n">
        <v>0</v>
      </c>
      <c r="AR1866" s="476" t="inlineStr">
        <is>
          <t>32.23 → 30.78</t>
        </is>
      </c>
      <c r="BA1866" s="313" t="inlineStr">
        <is>
          <t>자연1026</t>
        </is>
      </c>
    </row>
    <row r="1867" ht="16.5" customHeight="1" s="671">
      <c r="B1867" s="367" t="inlineStr">
        <is>
          <t>32.23</t>
        </is>
      </c>
      <c r="C1867" s="351" t="inlineStr">
        <is>
          <t>69,939</t>
        </is>
      </c>
      <c r="D1867" s="727" t="n">
        <v>-1570</v>
      </c>
      <c r="E1867" s="352" t="inlineStr">
        <is>
          <t>337.44</t>
        </is>
      </c>
      <c r="F1867" s="341" t="n">
        <v>67.77</v>
      </c>
      <c r="G1867" s="355" t="inlineStr">
        <is>
          <t>338.22</t>
        </is>
      </c>
      <c r="H1867" s="356" t="inlineStr">
        <is>
          <t>342.25</t>
        </is>
      </c>
      <c r="I1867" s="354" t="inlineStr">
        <is>
          <t>전남대</t>
        </is>
      </c>
      <c r="J1867" s="340" t="inlineStr">
        <is>
          <t>응용식물학과</t>
        </is>
      </c>
      <c r="K1867" s="339" t="inlineStr">
        <is>
          <t>자연</t>
        </is>
      </c>
      <c r="L1867" s="357" t="n">
        <v>7</v>
      </c>
      <c r="M1867" s="358" t="inlineStr">
        <is>
          <t xml:space="preserve">846.863 / </t>
        </is>
      </c>
      <c r="N1867" s="359" t="n">
        <v>800</v>
      </c>
      <c r="O1867" s="360" t="inlineStr">
        <is>
          <t>표점/만점</t>
        </is>
      </c>
      <c r="P1867" s="343" t="inlineStr">
        <is>
          <t>표점/만점</t>
        </is>
      </c>
      <c r="Q1867" s="342" t="inlineStr">
        <is>
          <t>2과목</t>
        </is>
      </c>
      <c r="R1867" s="344" t="n">
        <v>30</v>
      </c>
      <c r="S1867" s="345" t="n">
        <v>40</v>
      </c>
      <c r="T1867" s="362" t="n">
        <v>30</v>
      </c>
      <c r="U1867" s="361" t="n">
        <v>67.77</v>
      </c>
      <c r="V1867" s="346" t="n">
        <v>111.5127864432644</v>
      </c>
      <c r="W1867" s="348" t="n">
        <v>113.6684774834105</v>
      </c>
      <c r="X1867" s="347" t="inlineStr">
        <is>
          <t>56.79/67.91</t>
        </is>
      </c>
      <c r="Y1867" s="357" t="inlineStr"/>
      <c r="Z1867" s="365" t="inlineStr">
        <is>
          <t>2등급</t>
        </is>
      </c>
      <c r="AA1867" s="350" t="n">
        <v>190</v>
      </c>
      <c r="AB1867" s="349" t="inlineStr">
        <is>
          <t>만점</t>
        </is>
      </c>
      <c r="AC1867" s="350" t="n">
        <v>10</v>
      </c>
      <c r="AD1867" s="349" t="inlineStr">
        <is>
          <t>만점</t>
        </is>
      </c>
      <c r="AE1867" s="364" t="n">
        <v>0</v>
      </c>
      <c r="AF1867" s="366" t="n">
        <v>0</v>
      </c>
      <c r="AG1867" s="363" t="n">
        <v>0</v>
      </c>
      <c r="AH1867" s="635" t="inlineStr"/>
      <c r="AL1867" s="487" t="inlineStr">
        <is>
          <t>전남대 응용식물학과</t>
        </is>
      </c>
      <c r="AM1867" s="477" t="inlineStr">
        <is>
          <t>자연</t>
        </is>
      </c>
      <c r="AN1867" s="637" t="n">
        <v>100</v>
      </c>
      <c r="AO1867" s="478" t="n">
        <v>-1570</v>
      </c>
      <c r="AP1867" s="463" t="n">
        <v>-1570</v>
      </c>
      <c r="AQ1867" s="479" t="n">
        <v>0</v>
      </c>
      <c r="AR1867" s="476" t="inlineStr">
        <is>
          <t>32.24 → 30.79</t>
        </is>
      </c>
      <c r="BA1867" s="313" t="inlineStr">
        <is>
          <t>자연1027</t>
        </is>
      </c>
    </row>
    <row r="1868" ht="16.5" customHeight="1" s="671">
      <c r="B1868" s="367" t="inlineStr">
        <is>
          <t>32.32</t>
        </is>
      </c>
      <c r="C1868" s="351" t="inlineStr">
        <is>
          <t>70,134</t>
        </is>
      </c>
      <c r="D1868" s="727" t="n">
        <v>-1570</v>
      </c>
      <c r="E1868" s="352" t="inlineStr"/>
      <c r="F1868" s="341" t="n">
        <v>67.70999999999999</v>
      </c>
      <c r="G1868" s="355" t="inlineStr">
        <is>
          <t>338.13</t>
        </is>
      </c>
      <c r="H1868" s="356" t="inlineStr">
        <is>
          <t>342.16</t>
        </is>
      </c>
      <c r="I1868" s="354" t="inlineStr">
        <is>
          <t>충북대</t>
        </is>
      </c>
      <c r="J1868" s="340" t="inlineStr">
        <is>
          <t>수학교육과</t>
        </is>
      </c>
      <c r="K1868" s="339" t="inlineStr">
        <is>
          <t>자연</t>
        </is>
      </c>
      <c r="L1868" s="357" t="n">
        <v>12</v>
      </c>
      <c r="M1868" s="358" t="inlineStr">
        <is>
          <t xml:space="preserve">965.4 / </t>
        </is>
      </c>
      <c r="N1868" s="359" t="n">
        <v>200</v>
      </c>
      <c r="O1868" s="360" t="inlineStr">
        <is>
          <t>표점/만점</t>
        </is>
      </c>
      <c r="P1868" s="343" t="inlineStr">
        <is>
          <t>표점/만점</t>
        </is>
      </c>
      <c r="Q1868" s="342" t="inlineStr">
        <is>
          <t>2과목</t>
        </is>
      </c>
      <c r="R1868" s="344" t="n">
        <v>20</v>
      </c>
      <c r="S1868" s="345" t="n">
        <v>30</v>
      </c>
      <c r="T1868" s="362" t="n">
        <v>30</v>
      </c>
      <c r="U1868" s="361" t="n">
        <v>67.70999999999999</v>
      </c>
      <c r="V1868" s="346" t="n">
        <v>111.4785539757245</v>
      </c>
      <c r="W1868" s="348" t="n">
        <v>113.6476934852613</v>
      </c>
      <c r="X1868" s="347" t="inlineStr">
        <is>
          <t>56.76/67.91</t>
        </is>
      </c>
      <c r="Y1868" s="357" t="inlineStr"/>
      <c r="Z1868" s="365" t="inlineStr">
        <is>
          <t>3등급</t>
        </is>
      </c>
      <c r="AA1868" s="350" t="n">
        <v>36</v>
      </c>
      <c r="AB1868" s="349" t="inlineStr">
        <is>
          <t>만점</t>
        </is>
      </c>
      <c r="AC1868" s="350" t="n">
        <v>0</v>
      </c>
      <c r="AD1868" s="349" t="inlineStr">
        <is>
          <t>만점</t>
        </is>
      </c>
      <c r="AE1868" s="364" t="n">
        <v>0</v>
      </c>
      <c r="AF1868" s="366" t="n">
        <v>0</v>
      </c>
      <c r="AG1868" s="363" t="n">
        <v>0</v>
      </c>
      <c r="AH1868" s="635" t="inlineStr"/>
      <c r="AL1868" s="487" t="inlineStr">
        <is>
          <t>충북대 수학교육과</t>
        </is>
      </c>
      <c r="AM1868" s="477" t="inlineStr">
        <is>
          <t>자연</t>
        </is>
      </c>
      <c r="AN1868" s="637" t="n">
        <v>100</v>
      </c>
      <c r="AO1868" s="478" t="n">
        <v>-1570</v>
      </c>
      <c r="AP1868" s="463" t="n">
        <v>-1570</v>
      </c>
      <c r="AQ1868" s="479" t="n">
        <v>0</v>
      </c>
      <c r="AR1868" s="476" t="inlineStr">
        <is>
          <t>32.32 → 30.87</t>
        </is>
      </c>
      <c r="BA1868" s="313" t="inlineStr">
        <is>
          <t>자연1028</t>
        </is>
      </c>
    </row>
    <row r="1869" ht="16.5" customHeight="1" s="671">
      <c r="B1869" s="367" t="inlineStr">
        <is>
          <t>32.34</t>
        </is>
      </c>
      <c r="C1869" s="351" t="inlineStr">
        <is>
          <t>70,178</t>
        </is>
      </c>
      <c r="D1869" s="727" t="n">
        <v>-1570</v>
      </c>
      <c r="E1869" s="352" t="inlineStr"/>
      <c r="F1869" s="341" t="n">
        <v>67.7</v>
      </c>
      <c r="G1869" s="355" t="inlineStr">
        <is>
          <t>338.11</t>
        </is>
      </c>
      <c r="H1869" s="356" t="inlineStr">
        <is>
          <t>342.13</t>
        </is>
      </c>
      <c r="I1869" s="354" t="inlineStr">
        <is>
          <t>강원대</t>
        </is>
      </c>
      <c r="J1869" s="340" t="inlineStr">
        <is>
          <t>생태조경디자인학과</t>
        </is>
      </c>
      <c r="K1869" s="339" t="inlineStr">
        <is>
          <t>자연</t>
        </is>
      </c>
      <c r="L1869" s="357" t="n">
        <v>6</v>
      </c>
      <c r="M1869" s="358" t="inlineStr">
        <is>
          <t xml:space="preserve">386.6 / </t>
        </is>
      </c>
      <c r="N1869" s="359" t="n">
        <v>500</v>
      </c>
      <c r="O1869" s="360" t="inlineStr">
        <is>
          <t>백분위</t>
        </is>
      </c>
      <c r="P1869" s="343" t="inlineStr">
        <is>
          <t>백분위</t>
        </is>
      </c>
      <c r="Q1869" s="342" t="inlineStr">
        <is>
          <t>2과목</t>
        </is>
      </c>
      <c r="R1869" s="344" t="n">
        <v>20</v>
      </c>
      <c r="S1869" s="345" t="n">
        <v>30</v>
      </c>
      <c r="T1869" s="362" t="n">
        <v>30</v>
      </c>
      <c r="U1869" s="361" t="n">
        <v>67.7</v>
      </c>
      <c r="V1869" s="346" t="n">
        <v>111.469220246238</v>
      </c>
      <c r="W1869" s="348" t="n">
        <v>113.6420265780731</v>
      </c>
      <c r="X1869" s="347" t="n">
        <v>56.5</v>
      </c>
      <c r="Y1869" s="357" t="inlineStr"/>
      <c r="Z1869" s="365" t="inlineStr">
        <is>
          <t>3등급</t>
        </is>
      </c>
      <c r="AA1869" s="350" t="n">
        <v>94</v>
      </c>
      <c r="AB1869" s="349" t="inlineStr">
        <is>
          <t>만점</t>
        </is>
      </c>
      <c r="AC1869" s="350" t="n">
        <v>1.5</v>
      </c>
      <c r="AD1869" s="349" t="inlineStr">
        <is>
          <t>만점</t>
        </is>
      </c>
      <c r="AE1869" s="364" t="n">
        <v>0</v>
      </c>
      <c r="AF1869" s="366" t="n">
        <v>20.31</v>
      </c>
      <c r="AG1869" s="363" t="n">
        <v>0</v>
      </c>
      <c r="AH1869" s="635" t="inlineStr">
        <is>
          <t xml:space="preserve"> 미/기/과탐10%</t>
        </is>
      </c>
      <c r="AL1869" s="487" t="inlineStr">
        <is>
          <t>강원대 생태조경디자인학과</t>
        </is>
      </c>
      <c r="AM1869" s="477" t="inlineStr">
        <is>
          <t>자연</t>
        </is>
      </c>
      <c r="AN1869" s="637" t="n">
        <v>100</v>
      </c>
      <c r="AO1869" s="478" t="n">
        <v>-1570</v>
      </c>
      <c r="AP1869" s="463" t="n">
        <v>-1570</v>
      </c>
      <c r="AQ1869" s="479" t="n">
        <v>0</v>
      </c>
      <c r="AR1869" s="476" t="inlineStr">
        <is>
          <t>32.34 → 30.89</t>
        </is>
      </c>
      <c r="BA1869" s="313" t="inlineStr">
        <is>
          <t>자연1029</t>
        </is>
      </c>
    </row>
    <row r="1870" ht="16.5" customHeight="1" s="671">
      <c r="B1870" s="367" t="inlineStr">
        <is>
          <t>33.24</t>
        </is>
      </c>
      <c r="C1870" s="351" t="inlineStr">
        <is>
          <t>72,131</t>
        </is>
      </c>
      <c r="D1870" s="727" t="n">
        <v>-1570</v>
      </c>
      <c r="E1870" s="352" t="inlineStr">
        <is>
          <t>338.05</t>
        </is>
      </c>
      <c r="F1870" s="341" t="n">
        <v>67.69</v>
      </c>
      <c r="G1870" s="355" t="inlineStr">
        <is>
          <t>337.17</t>
        </is>
      </c>
      <c r="H1870" s="356" t="inlineStr">
        <is>
          <t>342.26</t>
        </is>
      </c>
      <c r="I1870" s="354" t="inlineStr">
        <is>
          <t>충남대</t>
        </is>
      </c>
      <c r="J1870" s="340" t="inlineStr">
        <is>
          <t>불어불문학과</t>
        </is>
      </c>
      <c r="K1870" s="339" t="inlineStr">
        <is>
          <t>통합</t>
        </is>
      </c>
      <c r="L1870" s="357" t="n">
        <v>4</v>
      </c>
      <c r="M1870" s="358" t="inlineStr">
        <is>
          <t xml:space="preserve">166.28 / </t>
        </is>
      </c>
      <c r="N1870" s="359" t="n">
        <v>300</v>
      </c>
      <c r="O1870" s="360" t="inlineStr">
        <is>
          <t>표점</t>
        </is>
      </c>
      <c r="P1870" s="343" t="inlineStr">
        <is>
          <t>표점</t>
        </is>
      </c>
      <c r="Q1870" s="342" t="inlineStr">
        <is>
          <t>2과목</t>
        </is>
      </c>
      <c r="R1870" s="344" t="n">
        <v>45</v>
      </c>
      <c r="S1870" s="345" t="n">
        <v>25</v>
      </c>
      <c r="T1870" s="362" t="n">
        <v>30</v>
      </c>
      <c r="U1870" s="361" t="n">
        <v>67.69</v>
      </c>
      <c r="V1870" s="346" t="n">
        <v>111.465300015124</v>
      </c>
      <c r="W1870" s="348" t="n">
        <v>113.6396464377539</v>
      </c>
      <c r="X1870" s="347" t="n">
        <v>56.03</v>
      </c>
      <c r="Y1870" s="357" t="inlineStr"/>
      <c r="Z1870" s="365" t="inlineStr">
        <is>
          <t>2등급</t>
        </is>
      </c>
      <c r="AA1870" s="350" t="n">
        <v>-2</v>
      </c>
      <c r="AB1870" s="349" t="inlineStr">
        <is>
          <t>만점</t>
        </is>
      </c>
      <c r="AC1870" s="350" t="n">
        <v>0</v>
      </c>
      <c r="AD1870" s="349" t="inlineStr">
        <is>
          <t>만점</t>
        </is>
      </c>
      <c r="AE1870" s="364" t="n">
        <v>0</v>
      </c>
      <c r="AF1870" s="366" t="n">
        <v>0</v>
      </c>
      <c r="AG1870" s="363" t="n">
        <v>0</v>
      </c>
      <c r="AH1870" s="635" t="inlineStr"/>
      <c r="AL1870" s="487" t="inlineStr">
        <is>
          <t>충남대 불어불문학과</t>
        </is>
      </c>
      <c r="AM1870" s="477" t="inlineStr">
        <is>
          <t>통합</t>
        </is>
      </c>
      <c r="AN1870" s="637" t="n">
        <v>100</v>
      </c>
      <c r="AO1870" s="478" t="n">
        <v>-1570</v>
      </c>
      <c r="AP1870" s="463" t="n">
        <v>-661</v>
      </c>
      <c r="AQ1870" s="479" t="n">
        <v>-909</v>
      </c>
      <c r="AR1870" s="476" t="inlineStr">
        <is>
          <t>32.35 → 31.32</t>
        </is>
      </c>
      <c r="BA1870" s="313" t="inlineStr">
        <is>
          <t>자연1030</t>
        </is>
      </c>
    </row>
    <row r="1871" ht="16.5" customHeight="1" s="671">
      <c r="B1871" s="367" t="inlineStr">
        <is>
          <t>32.40</t>
        </is>
      </c>
      <c r="C1871" s="351" t="inlineStr">
        <is>
          <t>70,308</t>
        </is>
      </c>
      <c r="D1871" s="727" t="n">
        <v>-1570</v>
      </c>
      <c r="E1871" s="352" t="inlineStr"/>
      <c r="F1871" s="341" t="n">
        <v>67.66</v>
      </c>
      <c r="G1871" s="355" t="inlineStr">
        <is>
          <t>337.11</t>
        </is>
      </c>
      <c r="H1871" s="356" t="inlineStr">
        <is>
          <t>342.20</t>
        </is>
      </c>
      <c r="I1871" s="354" t="inlineStr">
        <is>
          <t>강원대</t>
        </is>
      </c>
      <c r="J1871" s="340" t="inlineStr">
        <is>
          <t>인문학부</t>
        </is>
      </c>
      <c r="K1871" s="339" t="inlineStr">
        <is>
          <t>통합</t>
        </is>
      </c>
      <c r="L1871" s="357" t="n">
        <v>61</v>
      </c>
      <c r="M1871" s="358" t="inlineStr">
        <is>
          <t xml:space="preserve">389.45 / </t>
        </is>
      </c>
      <c r="N1871" s="359" t="n">
        <v>500</v>
      </c>
      <c r="O1871" s="360" t="inlineStr">
        <is>
          <t>백분위</t>
        </is>
      </c>
      <c r="P1871" s="343" t="inlineStr">
        <is>
          <t>백분위</t>
        </is>
      </c>
      <c r="Q1871" s="342" t="inlineStr">
        <is>
          <t>2과목</t>
        </is>
      </c>
      <c r="R1871" s="344" t="n">
        <v>30</v>
      </c>
      <c r="S1871" s="345" t="n">
        <v>20</v>
      </c>
      <c r="T1871" s="362" t="n">
        <v>20</v>
      </c>
      <c r="U1871" s="361" t="n">
        <v>67.66</v>
      </c>
      <c r="V1871" s="346" t="n">
        <v>111.4456083803384</v>
      </c>
      <c r="W1871" s="348" t="n">
        <v>113.6276908023483</v>
      </c>
      <c r="X1871" s="347" t="n">
        <v>56.02</v>
      </c>
      <c r="Y1871" s="357" t="inlineStr"/>
      <c r="Z1871" s="365" t="inlineStr">
        <is>
          <t>3등급</t>
        </is>
      </c>
      <c r="AA1871" s="350" t="n">
        <v>141</v>
      </c>
      <c r="AB1871" s="349" t="inlineStr">
        <is>
          <t>만점</t>
        </is>
      </c>
      <c r="AC1871" s="350" t="n">
        <v>1.5</v>
      </c>
      <c r="AD1871" s="349" t="inlineStr">
        <is>
          <t>만점</t>
        </is>
      </c>
      <c r="AE1871" s="364" t="n">
        <v>0</v>
      </c>
      <c r="AF1871" s="366" t="n">
        <v>10.149</v>
      </c>
      <c r="AG1871" s="363" t="n">
        <v>0</v>
      </c>
      <c r="AH1871" s="635" t="inlineStr">
        <is>
          <t xml:space="preserve"> 사탐10%가산</t>
        </is>
      </c>
      <c r="AL1871" s="487" t="inlineStr">
        <is>
          <t>강원대 인문학부</t>
        </is>
      </c>
      <c r="AM1871" s="477" t="inlineStr">
        <is>
          <t>통합</t>
        </is>
      </c>
      <c r="AN1871" s="637" t="n">
        <v>100</v>
      </c>
      <c r="AO1871" s="478" t="n">
        <v>-1570</v>
      </c>
      <c r="AP1871" s="463" t="n">
        <v>-661</v>
      </c>
      <c r="AQ1871" s="479" t="n">
        <v>-909</v>
      </c>
      <c r="AR1871" s="476" t="inlineStr">
        <is>
          <t>32.40 → 31.37</t>
        </is>
      </c>
      <c r="BA1871" s="313" t="inlineStr">
        <is>
          <t>자연1031</t>
        </is>
      </c>
    </row>
    <row r="1872" ht="16.5" customHeight="1" s="671">
      <c r="B1872" s="367" t="inlineStr">
        <is>
          <t>32.42</t>
        </is>
      </c>
      <c r="C1872" s="351" t="inlineStr">
        <is>
          <t>70,351</t>
        </is>
      </c>
      <c r="D1872" s="727" t="n">
        <v>-1570</v>
      </c>
      <c r="E1872" s="352" t="inlineStr"/>
      <c r="F1872" s="341" t="n">
        <v>67.65000000000001</v>
      </c>
      <c r="G1872" s="355" t="inlineStr">
        <is>
          <t>338.03</t>
        </is>
      </c>
      <c r="H1872" s="356" t="inlineStr">
        <is>
          <t>342.02</t>
        </is>
      </c>
      <c r="I1872" s="354" t="inlineStr">
        <is>
          <t>광운대</t>
        </is>
      </c>
      <c r="J1872" s="340" t="inlineStr">
        <is>
          <t>화학공학과(기회균형)</t>
        </is>
      </c>
      <c r="K1872" s="339" t="inlineStr">
        <is>
          <t>자연</t>
        </is>
      </c>
      <c r="L1872" s="357" t="n">
        <v>4</v>
      </c>
      <c r="M1872" s="358" t="inlineStr">
        <is>
          <t xml:space="preserve">670.9 / </t>
        </is>
      </c>
      <c r="N1872" s="359" t="n">
        <v>1000</v>
      </c>
      <c r="O1872" s="360" t="inlineStr">
        <is>
          <t>표점</t>
        </is>
      </c>
      <c r="P1872" s="343" t="inlineStr">
        <is>
          <t>변표</t>
        </is>
      </c>
      <c r="Q1872" s="342" t="inlineStr">
        <is>
          <t>2과목</t>
        </is>
      </c>
      <c r="R1872" s="344" t="n">
        <v>20</v>
      </c>
      <c r="S1872" s="345" t="n">
        <v>35</v>
      </c>
      <c r="T1872" s="362" t="n">
        <v>25</v>
      </c>
      <c r="U1872" s="361" t="n">
        <v>67.65000000000001</v>
      </c>
      <c r="V1872" s="346" t="n">
        <v>111.4388593523441</v>
      </c>
      <c r="W1872" s="348" t="n">
        <v>113.6235931782089</v>
      </c>
      <c r="X1872" s="347" t="n">
        <v>56.48</v>
      </c>
      <c r="Y1872" s="357" t="n">
        <v>55.87</v>
      </c>
      <c r="Z1872" s="365" t="inlineStr">
        <is>
          <t>2등급</t>
        </is>
      </c>
      <c r="AA1872" s="350" t="n">
        <v>198</v>
      </c>
      <c r="AB1872" s="349" t="inlineStr">
        <is>
          <t>만점</t>
        </is>
      </c>
      <c r="AC1872" s="350" t="n">
        <v>10</v>
      </c>
      <c r="AD1872" s="349" t="inlineStr">
        <is>
          <t>만점</t>
        </is>
      </c>
      <c r="AE1872" s="364" t="n">
        <v>0</v>
      </c>
      <c r="AF1872" s="366" t="n">
        <v>12.949</v>
      </c>
      <c r="AG1872" s="363" t="n">
        <v>0</v>
      </c>
      <c r="AH1872" s="635" t="inlineStr">
        <is>
          <t xml:space="preserve"> 미기3%과3%</t>
        </is>
      </c>
      <c r="AL1872" s="487" t="inlineStr">
        <is>
          <t>광운대 화학공학과(기회균형)</t>
        </is>
      </c>
      <c r="AM1872" s="477" t="inlineStr">
        <is>
          <t>자연</t>
        </is>
      </c>
      <c r="AN1872" s="637" t="n">
        <v>100</v>
      </c>
      <c r="AO1872" s="478" t="n">
        <v>-1570</v>
      </c>
      <c r="AP1872" s="463" t="n">
        <v>-1570</v>
      </c>
      <c r="AQ1872" s="479" t="n">
        <v>0</v>
      </c>
      <c r="AR1872" s="476" t="inlineStr">
        <is>
          <t>32.42 → 30.97</t>
        </is>
      </c>
      <c r="BA1872" s="313" t="inlineStr">
        <is>
          <t>통합인문828</t>
        </is>
      </c>
    </row>
    <row r="1873" ht="16.5" customHeight="1" s="671">
      <c r="B1873" s="367" t="inlineStr">
        <is>
          <t>32.48</t>
        </is>
      </c>
      <c r="C1873" s="351" t="inlineStr">
        <is>
          <t>70,482</t>
        </is>
      </c>
      <c r="D1873" s="727" t="n">
        <v>-1570</v>
      </c>
      <c r="E1873" s="352" t="inlineStr">
        <is>
          <t>337.93</t>
        </is>
      </c>
      <c r="F1873" s="341" t="n">
        <v>67.59999999999999</v>
      </c>
      <c r="G1873" s="355" t="inlineStr">
        <is>
          <t>337.97</t>
        </is>
      </c>
      <c r="H1873" s="356" t="inlineStr">
        <is>
          <t>341.93</t>
        </is>
      </c>
      <c r="I1873" s="354" t="inlineStr">
        <is>
          <t>연세대(미래)</t>
        </is>
      </c>
      <c r="J1873" s="340" t="inlineStr">
        <is>
          <t>디지털헬스케어학부</t>
        </is>
      </c>
      <c r="K1873" s="339" t="inlineStr">
        <is>
          <t>자연</t>
        </is>
      </c>
      <c r="L1873" s="357" t="n">
        <v>13</v>
      </c>
      <c r="M1873" s="358" t="inlineStr">
        <is>
          <t xml:space="preserve">620.68 / </t>
        </is>
      </c>
      <c r="N1873" s="359" t="n">
        <v>1000</v>
      </c>
      <c r="O1873" s="360" t="inlineStr">
        <is>
          <t>표점</t>
        </is>
      </c>
      <c r="P1873" s="343" t="inlineStr">
        <is>
          <t>변표</t>
        </is>
      </c>
      <c r="Q1873" s="342" t="inlineStr">
        <is>
          <t>1과목</t>
        </is>
      </c>
      <c r="R1873" s="344" t="n">
        <v>25</v>
      </c>
      <c r="S1873" s="345" t="n">
        <v>38</v>
      </c>
      <c r="T1873" s="362" t="n">
        <v>25</v>
      </c>
      <c r="U1873" s="361" t="n">
        <v>67.59999999999999</v>
      </c>
      <c r="V1873" s="346" t="n">
        <v>111.414645744175</v>
      </c>
      <c r="W1873" s="348" t="n">
        <v>113.6088920589634</v>
      </c>
      <c r="X1873" s="347" t="n">
        <v>56.47</v>
      </c>
      <c r="Y1873" s="357" t="n">
        <v>55.86</v>
      </c>
      <c r="Z1873" s="365" t="inlineStr">
        <is>
          <t>2등급</t>
        </is>
      </c>
      <c r="AA1873" s="350" t="n">
        <v>118.75</v>
      </c>
      <c r="AB1873" s="349" t="inlineStr">
        <is>
          <t>만점</t>
        </is>
      </c>
      <c r="AC1873" s="350" t="n">
        <v>10</v>
      </c>
      <c r="AD1873" s="349" t="inlineStr">
        <is>
          <t>만점</t>
        </is>
      </c>
      <c r="AE1873" s="364" t="n">
        <v>0</v>
      </c>
      <c r="AF1873" s="366" t="n">
        <v>0</v>
      </c>
      <c r="AG1873" s="363" t="n">
        <v>0</v>
      </c>
      <c r="AH1873" s="635" t="inlineStr"/>
      <c r="AL1873" s="487" t="inlineStr">
        <is>
          <t>연세대(미래) 디지털헬스케어학부</t>
        </is>
      </c>
      <c r="AM1873" s="477" t="inlineStr">
        <is>
          <t>자연</t>
        </is>
      </c>
      <c r="AN1873" s="637" t="n">
        <v>100</v>
      </c>
      <c r="AO1873" s="478" t="n">
        <v>-1570</v>
      </c>
      <c r="AP1873" s="463" t="n">
        <v>-1570</v>
      </c>
      <c r="AQ1873" s="479" t="n">
        <v>0</v>
      </c>
      <c r="AR1873" s="476" t="inlineStr">
        <is>
          <t>32.48 → 31.03</t>
        </is>
      </c>
      <c r="BA1873" s="313" t="inlineStr">
        <is>
          <t>통합인문829</t>
        </is>
      </c>
    </row>
    <row r="1874" ht="16.5" customHeight="1" s="671">
      <c r="B1874" s="367" t="inlineStr">
        <is>
          <t>33.40</t>
        </is>
      </c>
      <c r="C1874" s="351" t="inlineStr">
        <is>
          <t>72,478</t>
        </is>
      </c>
      <c r="D1874" s="727" t="n">
        <v>-1570</v>
      </c>
      <c r="E1874" s="352" t="inlineStr">
        <is>
          <t>337.19</t>
        </is>
      </c>
      <c r="F1874" s="341" t="n">
        <v>67.59</v>
      </c>
      <c r="G1874" s="355" t="inlineStr">
        <is>
          <t>337.00</t>
        </is>
      </c>
      <c r="H1874" s="356" t="inlineStr">
        <is>
          <t>342.09</t>
        </is>
      </c>
      <c r="I1874" s="354" t="inlineStr">
        <is>
          <t>청주교대</t>
        </is>
      </c>
      <c r="J1874" s="340" t="inlineStr">
        <is>
          <t>농어촌</t>
        </is>
      </c>
      <c r="K1874" s="339" t="inlineStr">
        <is>
          <t>통합</t>
        </is>
      </c>
      <c r="L1874" s="357" t="n">
        <v>4</v>
      </c>
      <c r="M1874" s="358" t="inlineStr">
        <is>
          <t xml:space="preserve">515 / </t>
        </is>
      </c>
      <c r="N1874" s="359" t="n">
        <v>800</v>
      </c>
      <c r="O1874" s="360" t="inlineStr">
        <is>
          <t>표점</t>
        </is>
      </c>
      <c r="P1874" s="343" t="inlineStr">
        <is>
          <t>표점</t>
        </is>
      </c>
      <c r="Q1874" s="342" t="inlineStr">
        <is>
          <t>2과목</t>
        </is>
      </c>
      <c r="R1874" s="344" t="n">
        <v>25</v>
      </c>
      <c r="S1874" s="345" t="n">
        <v>25</v>
      </c>
      <c r="T1874" s="362" t="n">
        <v>25</v>
      </c>
      <c r="U1874" s="361" t="n">
        <v>67.59</v>
      </c>
      <c r="V1874" s="346" t="n">
        <v>111.4044989506874</v>
      </c>
      <c r="W1874" s="348" t="n">
        <v>113.6027315057745</v>
      </c>
      <c r="X1874" s="347" t="n">
        <v>56</v>
      </c>
      <c r="Y1874" s="357" t="inlineStr"/>
      <c r="Z1874" s="365" t="inlineStr">
        <is>
          <t>3등급</t>
        </is>
      </c>
      <c r="AA1874" s="350" t="n">
        <v>178</v>
      </c>
      <c r="AB1874" s="349" t="inlineStr">
        <is>
          <t>만점</t>
        </is>
      </c>
      <c r="AC1874" s="350" t="n">
        <v>0</v>
      </c>
      <c r="AD1874" s="349" t="inlineStr">
        <is>
          <t>만점</t>
        </is>
      </c>
      <c r="AE1874" s="364" t="n">
        <v>0</v>
      </c>
      <c r="AF1874" s="366" t="n">
        <v>0</v>
      </c>
      <c r="AG1874" s="363" t="n">
        <v>0</v>
      </c>
      <c r="AH1874" s="635" t="inlineStr"/>
      <c r="AL1874" s="487" t="inlineStr">
        <is>
          <t>청주교대 농어촌</t>
        </is>
      </c>
      <c r="AM1874" s="477" t="inlineStr">
        <is>
          <t>통합</t>
        </is>
      </c>
      <c r="AN1874" s="637" t="n">
        <v>100</v>
      </c>
      <c r="AO1874" s="478" t="n">
        <v>-1570</v>
      </c>
      <c r="AP1874" s="463" t="n">
        <v>-661</v>
      </c>
      <c r="AQ1874" s="479" t="n">
        <v>-909</v>
      </c>
      <c r="AR1874" s="476" t="inlineStr">
        <is>
          <t>32.50 → 31.47</t>
        </is>
      </c>
      <c r="BA1874" s="313" t="inlineStr">
        <is>
          <t>자연1032</t>
        </is>
      </c>
    </row>
    <row r="1875" ht="16.5" customHeight="1" s="671">
      <c r="B1875" s="367" t="inlineStr">
        <is>
          <t>32.52</t>
        </is>
      </c>
      <c r="C1875" s="351" t="inlineStr">
        <is>
          <t>70,568</t>
        </is>
      </c>
      <c r="D1875" s="727" t="n">
        <v>-1570</v>
      </c>
      <c r="E1875" s="352" t="inlineStr"/>
      <c r="F1875" s="341" t="n">
        <v>67.58</v>
      </c>
      <c r="G1875" s="355" t="inlineStr">
        <is>
          <t>336.98</t>
        </is>
      </c>
      <c r="H1875" s="356" t="inlineStr">
        <is>
          <t>342.06</t>
        </is>
      </c>
      <c r="I1875" s="354" t="inlineStr">
        <is>
          <t>강원대</t>
        </is>
      </c>
      <c r="J1875" s="340" t="inlineStr">
        <is>
          <t>한문교육과</t>
        </is>
      </c>
      <c r="K1875" s="339" t="inlineStr">
        <is>
          <t>통합</t>
        </is>
      </c>
      <c r="L1875" s="357" t="n">
        <v>6</v>
      </c>
      <c r="M1875" s="358" t="inlineStr">
        <is>
          <t xml:space="preserve">389.15 / </t>
        </is>
      </c>
      <c r="N1875" s="359" t="n">
        <v>500</v>
      </c>
      <c r="O1875" s="360" t="inlineStr">
        <is>
          <t>백분위</t>
        </is>
      </c>
      <c r="P1875" s="343" t="inlineStr">
        <is>
          <t>백분위</t>
        </is>
      </c>
      <c r="Q1875" s="342" t="inlineStr">
        <is>
          <t>2과목</t>
        </is>
      </c>
      <c r="R1875" s="344" t="n">
        <v>30</v>
      </c>
      <c r="S1875" s="345" t="n">
        <v>20</v>
      </c>
      <c r="T1875" s="362" t="n">
        <v>20</v>
      </c>
      <c r="U1875" s="361" t="n">
        <v>67.58</v>
      </c>
      <c r="V1875" s="346" t="n">
        <v>111.3972602739726</v>
      </c>
      <c r="W1875" s="348" t="n">
        <v>113.5983365949119</v>
      </c>
      <c r="X1875" s="347" t="n">
        <v>55.99</v>
      </c>
      <c r="Y1875" s="357" t="inlineStr"/>
      <c r="Z1875" s="365" t="inlineStr">
        <is>
          <t>3등급</t>
        </is>
      </c>
      <c r="AA1875" s="350" t="n">
        <v>141</v>
      </c>
      <c r="AB1875" s="349" t="inlineStr">
        <is>
          <t>만점</t>
        </is>
      </c>
      <c r="AC1875" s="350" t="n">
        <v>1.5</v>
      </c>
      <c r="AD1875" s="349" t="inlineStr">
        <is>
          <t>만점</t>
        </is>
      </c>
      <c r="AE1875" s="364" t="n">
        <v>0</v>
      </c>
      <c r="AF1875" s="366" t="n">
        <v>10.137</v>
      </c>
      <c r="AG1875" s="363" t="n">
        <v>0</v>
      </c>
      <c r="AH1875" s="635" t="inlineStr">
        <is>
          <t xml:space="preserve"> 사탐10%가산</t>
        </is>
      </c>
      <c r="AL1875" s="487" t="inlineStr">
        <is>
          <t>강원대 한문교육과</t>
        </is>
      </c>
      <c r="AM1875" s="477" t="inlineStr">
        <is>
          <t>통합</t>
        </is>
      </c>
      <c r="AN1875" s="637" t="n">
        <v>100</v>
      </c>
      <c r="AO1875" s="478" t="n">
        <v>-1570</v>
      </c>
      <c r="AP1875" s="463" t="n">
        <v>-661</v>
      </c>
      <c r="AQ1875" s="479" t="n">
        <v>-909</v>
      </c>
      <c r="AR1875" s="476" t="inlineStr">
        <is>
          <t>32.52 → 31.49</t>
        </is>
      </c>
      <c r="BA1875" s="313" t="inlineStr">
        <is>
          <t>자연1033</t>
        </is>
      </c>
    </row>
    <row r="1876" ht="16.5" customHeight="1" s="671">
      <c r="B1876" s="367" t="inlineStr">
        <is>
          <t>32.53</t>
        </is>
      </c>
      <c r="C1876" s="351" t="inlineStr">
        <is>
          <t>70,590</t>
        </is>
      </c>
      <c r="D1876" s="727" t="n">
        <v>-1570</v>
      </c>
      <c r="E1876" s="352" t="inlineStr"/>
      <c r="F1876" s="341" t="n">
        <v>67.56999999999999</v>
      </c>
      <c r="G1876" s="355" t="inlineStr">
        <is>
          <t>337.91</t>
        </is>
      </c>
      <c r="H1876" s="356" t="inlineStr">
        <is>
          <t>341.86</t>
        </is>
      </c>
      <c r="I1876" s="354" t="inlineStr">
        <is>
          <t>강원대</t>
        </is>
      </c>
      <c r="J1876" s="340" t="inlineStr">
        <is>
          <t>산림과학부</t>
        </is>
      </c>
      <c r="K1876" s="339" t="inlineStr">
        <is>
          <t>자연</t>
        </is>
      </c>
      <c r="L1876" s="357" t="n">
        <v>27</v>
      </c>
      <c r="M1876" s="358" t="inlineStr">
        <is>
          <t xml:space="preserve">386.03 / </t>
        </is>
      </c>
      <c r="N1876" s="359" t="n">
        <v>500</v>
      </c>
      <c r="O1876" s="360" t="inlineStr">
        <is>
          <t>백분위</t>
        </is>
      </c>
      <c r="P1876" s="343" t="inlineStr">
        <is>
          <t>백분위</t>
        </is>
      </c>
      <c r="Q1876" s="342" t="inlineStr">
        <is>
          <t>2과목</t>
        </is>
      </c>
      <c r="R1876" s="344" t="n">
        <v>20</v>
      </c>
      <c r="S1876" s="345" t="n">
        <v>30</v>
      </c>
      <c r="T1876" s="362" t="n">
        <v>30</v>
      </c>
      <c r="U1876" s="361" t="n">
        <v>67.56999999999999</v>
      </c>
      <c r="V1876" s="346" t="n">
        <v>111.391244870041</v>
      </c>
      <c r="W1876" s="348" t="n">
        <v>113.5946843853821</v>
      </c>
      <c r="X1876" s="347" t="n">
        <v>56.46</v>
      </c>
      <c r="Y1876" s="357" t="inlineStr"/>
      <c r="Z1876" s="365" t="inlineStr">
        <is>
          <t>3등급</t>
        </is>
      </c>
      <c r="AA1876" s="350" t="n">
        <v>94</v>
      </c>
      <c r="AB1876" s="349" t="inlineStr">
        <is>
          <t>만점</t>
        </is>
      </c>
      <c r="AC1876" s="350" t="n">
        <v>1.5</v>
      </c>
      <c r="AD1876" s="349" t="inlineStr">
        <is>
          <t>만점</t>
        </is>
      </c>
      <c r="AE1876" s="364" t="n">
        <v>0</v>
      </c>
      <c r="AF1876" s="366" t="n">
        <v>20.271</v>
      </c>
      <c r="AG1876" s="363" t="n">
        <v>0</v>
      </c>
      <c r="AH1876" s="635" t="inlineStr">
        <is>
          <t xml:space="preserve"> 미/기/과탐10%</t>
        </is>
      </c>
      <c r="AL1876" s="487" t="inlineStr">
        <is>
          <t>강원대 산림과학부</t>
        </is>
      </c>
      <c r="AM1876" s="477" t="inlineStr">
        <is>
          <t>자연</t>
        </is>
      </c>
      <c r="AN1876" s="637" t="n">
        <v>100</v>
      </c>
      <c r="AO1876" s="478" t="n">
        <v>-1570</v>
      </c>
      <c r="AP1876" s="463" t="n">
        <v>-1570</v>
      </c>
      <c r="AQ1876" s="479" t="n">
        <v>0</v>
      </c>
      <c r="AR1876" s="476" t="inlineStr">
        <is>
          <t>32.54 → 31.09</t>
        </is>
      </c>
      <c r="BA1876" s="313" t="inlineStr">
        <is>
          <t>자연1034</t>
        </is>
      </c>
    </row>
    <row r="1877" ht="16.5" customHeight="1" s="671">
      <c r="B1877" s="367" t="inlineStr">
        <is>
          <t>32.60</t>
        </is>
      </c>
      <c r="C1877" s="351" t="inlineStr">
        <is>
          <t>70,742</t>
        </is>
      </c>
      <c r="D1877" s="727" t="n">
        <v>-1570</v>
      </c>
      <c r="E1877" s="352" t="inlineStr"/>
      <c r="F1877" s="341" t="n">
        <v>67.52</v>
      </c>
      <c r="G1877" s="355" t="inlineStr">
        <is>
          <t>337.83</t>
        </is>
      </c>
      <c r="H1877" s="356" t="inlineStr">
        <is>
          <t>341.79</t>
        </is>
      </c>
      <c r="I1877" s="354" t="inlineStr">
        <is>
          <t>전남대</t>
        </is>
      </c>
      <c r="J1877" s="340" t="inlineStr">
        <is>
          <t>지구환경과학부</t>
        </is>
      </c>
      <c r="K1877" s="339" t="inlineStr">
        <is>
          <t>자연</t>
        </is>
      </c>
      <c r="L1877" s="357" t="n">
        <v>13</v>
      </c>
      <c r="M1877" s="358" t="inlineStr">
        <is>
          <t xml:space="preserve">846.15 / </t>
        </is>
      </c>
      <c r="N1877" s="359" t="n">
        <v>800</v>
      </c>
      <c r="O1877" s="360" t="inlineStr">
        <is>
          <t>표점/만점</t>
        </is>
      </c>
      <c r="P1877" s="343" t="inlineStr">
        <is>
          <t>표점/만점</t>
        </is>
      </c>
      <c r="Q1877" s="342" t="inlineStr">
        <is>
          <t>2과목</t>
        </is>
      </c>
      <c r="R1877" s="344" t="n">
        <v>30</v>
      </c>
      <c r="S1877" s="345" t="n">
        <v>40</v>
      </c>
      <c r="T1877" s="362" t="n">
        <v>30</v>
      </c>
      <c r="U1877" s="361" t="n">
        <v>67.52</v>
      </c>
      <c r="V1877" s="346" t="n">
        <v>111.3624444884049</v>
      </c>
      <c r="W1877" s="348" t="n">
        <v>113.5771984393887</v>
      </c>
      <c r="X1877" s="347" t="inlineStr">
        <is>
          <t>56.71/67.91</t>
        </is>
      </c>
      <c r="Y1877" s="357" t="inlineStr"/>
      <c r="Z1877" s="365" t="inlineStr">
        <is>
          <t>2등급</t>
        </is>
      </c>
      <c r="AA1877" s="350" t="n">
        <v>190</v>
      </c>
      <c r="AB1877" s="349" t="inlineStr">
        <is>
          <t>만점</t>
        </is>
      </c>
      <c r="AC1877" s="350" t="n">
        <v>10</v>
      </c>
      <c r="AD1877" s="349" t="inlineStr">
        <is>
          <t>만점</t>
        </is>
      </c>
      <c r="AE1877" s="364" t="n">
        <v>0</v>
      </c>
      <c r="AF1877" s="366" t="n">
        <v>0</v>
      </c>
      <c r="AG1877" s="363" t="n">
        <v>0</v>
      </c>
      <c r="AH1877" s="635" t="inlineStr"/>
      <c r="AL1877" s="487" t="inlineStr">
        <is>
          <t>전남대 지구환경과학부</t>
        </is>
      </c>
      <c r="AM1877" s="477" t="inlineStr">
        <is>
          <t>자연</t>
        </is>
      </c>
      <c r="AN1877" s="637" t="n">
        <v>100</v>
      </c>
      <c r="AO1877" s="478" t="n">
        <v>-1570</v>
      </c>
      <c r="AP1877" s="463" t="n">
        <v>-1570</v>
      </c>
      <c r="AQ1877" s="479" t="n">
        <v>0</v>
      </c>
      <c r="AR1877" s="476" t="inlineStr">
        <is>
          <t>32.61 → 31.16</t>
        </is>
      </c>
      <c r="BA1877" s="313" t="inlineStr">
        <is>
          <t>자연1035</t>
        </is>
      </c>
    </row>
    <row r="1878" ht="16.5" customHeight="1" s="671">
      <c r="B1878" s="367" t="inlineStr">
        <is>
          <t>33.54</t>
        </is>
      </c>
      <c r="C1878" s="351" t="inlineStr">
        <is>
          <t>72,782</t>
        </is>
      </c>
      <c r="D1878" s="727" t="n">
        <v>-1570</v>
      </c>
      <c r="E1878" s="352" t="inlineStr"/>
      <c r="F1878" s="341" t="n">
        <v>67.5</v>
      </c>
      <c r="G1878" s="355" t="inlineStr">
        <is>
          <t>336.86</t>
        </is>
      </c>
      <c r="H1878" s="356" t="inlineStr">
        <is>
          <t>341.95</t>
        </is>
      </c>
      <c r="I1878" s="354" t="inlineStr">
        <is>
          <t>전남대</t>
        </is>
      </c>
      <c r="J1878" s="340" t="inlineStr">
        <is>
          <t>교육학과</t>
        </is>
      </c>
      <c r="K1878" s="339" t="inlineStr">
        <is>
          <t>통합</t>
        </is>
      </c>
      <c r="L1878" s="357" t="n">
        <v>3</v>
      </c>
      <c r="M1878" s="358" t="inlineStr">
        <is>
          <t xml:space="preserve">840.856 / </t>
        </is>
      </c>
      <c r="N1878" s="359" t="n">
        <v>800</v>
      </c>
      <c r="O1878" s="360" t="inlineStr">
        <is>
          <t>표점/만점</t>
        </is>
      </c>
      <c r="P1878" s="343" t="inlineStr">
        <is>
          <t>표점/만점</t>
        </is>
      </c>
      <c r="Q1878" s="342" t="inlineStr">
        <is>
          <t>2과목</t>
        </is>
      </c>
      <c r="R1878" s="344" t="n">
        <v>40</v>
      </c>
      <c r="S1878" s="345" t="n">
        <v>30</v>
      </c>
      <c r="T1878" s="362" t="n">
        <v>30</v>
      </c>
      <c r="U1878" s="361" t="n">
        <v>67.5</v>
      </c>
      <c r="V1878" s="346" t="n">
        <v>111.3512644473421</v>
      </c>
      <c r="W1878" s="348" t="n">
        <v>113.5704105573149</v>
      </c>
      <c r="X1878" s="347" t="inlineStr">
        <is>
          <t>56.34/68.82</t>
        </is>
      </c>
      <c r="Y1878" s="357" t="inlineStr"/>
      <c r="Z1878" s="365" t="inlineStr">
        <is>
          <t>2등급</t>
        </is>
      </c>
      <c r="AA1878" s="350" t="n">
        <v>190</v>
      </c>
      <c r="AB1878" s="349" t="inlineStr">
        <is>
          <t>만점</t>
        </is>
      </c>
      <c r="AC1878" s="350" t="n">
        <v>10</v>
      </c>
      <c r="AD1878" s="349" t="inlineStr">
        <is>
          <t>만점</t>
        </is>
      </c>
      <c r="AE1878" s="364" t="n">
        <v>0</v>
      </c>
      <c r="AF1878" s="366" t="n">
        <v>0</v>
      </c>
      <c r="AG1878" s="363" t="n">
        <v>0</v>
      </c>
      <c r="AH1878" s="635" t="inlineStr"/>
      <c r="AL1878" s="487" t="inlineStr">
        <is>
          <t>전남대 교육학과</t>
        </is>
      </c>
      <c r="AM1878" s="477" t="inlineStr">
        <is>
          <t>통합</t>
        </is>
      </c>
      <c r="AN1878" s="637" t="n">
        <v>100</v>
      </c>
      <c r="AO1878" s="478" t="n">
        <v>-1570</v>
      </c>
      <c r="AP1878" s="463" t="n">
        <v>-660</v>
      </c>
      <c r="AQ1878" s="479" t="n">
        <v>-910</v>
      </c>
      <c r="AR1878" s="476" t="inlineStr">
        <is>
          <t>32.63 → 31.60</t>
        </is>
      </c>
      <c r="BA1878" s="313" t="inlineStr">
        <is>
          <t>통합인문830</t>
        </is>
      </c>
    </row>
    <row r="1879" ht="16.5" customHeight="1" s="671">
      <c r="B1879" s="367" t="inlineStr">
        <is>
          <t>32.62</t>
        </is>
      </c>
      <c r="C1879" s="351" t="inlineStr">
        <is>
          <t>70,785</t>
        </is>
      </c>
      <c r="D1879" s="727" t="n">
        <v>-1570</v>
      </c>
      <c r="E1879" s="352" t="inlineStr"/>
      <c r="F1879" s="341" t="n">
        <v>67.5</v>
      </c>
      <c r="G1879" s="355" t="inlineStr">
        <is>
          <t>337.81</t>
        </is>
      </c>
      <c r="H1879" s="356" t="inlineStr">
        <is>
          <t>341.77</t>
        </is>
      </c>
      <c r="I1879" s="354" t="inlineStr">
        <is>
          <t>전남대</t>
        </is>
      </c>
      <c r="J1879" s="340" t="inlineStr">
        <is>
          <t>원예생명공학과</t>
        </is>
      </c>
      <c r="K1879" s="339" t="inlineStr">
        <is>
          <t>자연</t>
        </is>
      </c>
      <c r="L1879" s="357" t="n">
        <v>6</v>
      </c>
      <c r="M1879" s="358" t="inlineStr">
        <is>
          <t xml:space="preserve">846.108 / </t>
        </is>
      </c>
      <c r="N1879" s="359" t="n">
        <v>800</v>
      </c>
      <c r="O1879" s="360" t="inlineStr">
        <is>
          <t>표점/만점</t>
        </is>
      </c>
      <c r="P1879" s="343" t="inlineStr">
        <is>
          <t>표점/만점</t>
        </is>
      </c>
      <c r="Q1879" s="342" t="inlineStr">
        <is>
          <t>2과목</t>
        </is>
      </c>
      <c r="R1879" s="344" t="n">
        <v>30</v>
      </c>
      <c r="S1879" s="345" t="n">
        <v>40</v>
      </c>
      <c r="T1879" s="362" t="n">
        <v>30</v>
      </c>
      <c r="U1879" s="361" t="n">
        <v>67.5</v>
      </c>
      <c r="V1879" s="346" t="n">
        <v>111.3537211921995</v>
      </c>
      <c r="W1879" s="348" t="n">
        <v>113.5719021524068</v>
      </c>
      <c r="X1879" s="347" t="inlineStr">
        <is>
          <t>56.71/67.91</t>
        </is>
      </c>
      <c r="Y1879" s="357" t="inlineStr"/>
      <c r="Z1879" s="365" t="inlineStr">
        <is>
          <t>2등급</t>
        </is>
      </c>
      <c r="AA1879" s="350" t="n">
        <v>190</v>
      </c>
      <c r="AB1879" s="349" t="inlineStr">
        <is>
          <t>만점</t>
        </is>
      </c>
      <c r="AC1879" s="350" t="n">
        <v>10</v>
      </c>
      <c r="AD1879" s="349" t="inlineStr">
        <is>
          <t>만점</t>
        </is>
      </c>
      <c r="AE1879" s="364" t="n">
        <v>0</v>
      </c>
      <c r="AF1879" s="366" t="n">
        <v>0</v>
      </c>
      <c r="AG1879" s="363" t="n">
        <v>0</v>
      </c>
      <c r="AH1879" s="635" t="inlineStr"/>
      <c r="AL1879" s="487" t="inlineStr">
        <is>
          <t>전남대 원예생명공학과</t>
        </is>
      </c>
      <c r="AM1879" s="477" t="inlineStr">
        <is>
          <t>자연</t>
        </is>
      </c>
      <c r="AN1879" s="637" t="n">
        <v>100</v>
      </c>
      <c r="AO1879" s="478" t="n">
        <v>-1570</v>
      </c>
      <c r="AP1879" s="463" t="n">
        <v>-1570</v>
      </c>
      <c r="AQ1879" s="479" t="n">
        <v>0</v>
      </c>
      <c r="AR1879" s="476" t="inlineStr">
        <is>
          <t>32.63 → 31.18</t>
        </is>
      </c>
      <c r="BA1879" s="313" t="inlineStr">
        <is>
          <t>통합인문831</t>
        </is>
      </c>
    </row>
    <row r="1880" ht="16.5" customHeight="1" s="671">
      <c r="B1880" s="367" t="inlineStr">
        <is>
          <t>32.63</t>
        </is>
      </c>
      <c r="C1880" s="351" t="inlineStr">
        <is>
          <t>70,807</t>
        </is>
      </c>
      <c r="D1880" s="727" t="n">
        <v>-1570</v>
      </c>
      <c r="E1880" s="352" t="inlineStr"/>
      <c r="F1880" s="341" t="n">
        <v>67.48999999999999</v>
      </c>
      <c r="G1880" s="355" t="inlineStr">
        <is>
          <t>337.80</t>
        </is>
      </c>
      <c r="H1880" s="356" t="inlineStr">
        <is>
          <t>341.76</t>
        </is>
      </c>
      <c r="I1880" s="354" t="inlineStr">
        <is>
          <t>강원대</t>
        </is>
      </c>
      <c r="J1880" s="340" t="inlineStr">
        <is>
          <t>생물의소재공학과</t>
        </is>
      </c>
      <c r="K1880" s="339" t="inlineStr">
        <is>
          <t>자연</t>
        </is>
      </c>
      <c r="L1880" s="357" t="n">
        <v>4</v>
      </c>
      <c r="M1880" s="358" t="inlineStr">
        <is>
          <t xml:space="preserve">375.6 / </t>
        </is>
      </c>
      <c r="N1880" s="359" t="n">
        <v>500</v>
      </c>
      <c r="O1880" s="360" t="inlineStr">
        <is>
          <t>백분위</t>
        </is>
      </c>
      <c r="P1880" s="343" t="inlineStr">
        <is>
          <t>백분위</t>
        </is>
      </c>
      <c r="Q1880" s="342" t="inlineStr">
        <is>
          <t>2과목</t>
        </is>
      </c>
      <c r="R1880" s="344" t="n">
        <v>20</v>
      </c>
      <c r="S1880" s="345" t="n">
        <v>30</v>
      </c>
      <c r="T1880" s="362" t="n">
        <v>30</v>
      </c>
      <c r="U1880" s="361" t="n">
        <v>67.48999999999999</v>
      </c>
      <c r="V1880" s="346" t="n">
        <v>111.3493975903614</v>
      </c>
      <c r="W1880" s="348" t="n">
        <v>113.5692771084337</v>
      </c>
      <c r="X1880" s="347" t="n">
        <v>56.44</v>
      </c>
      <c r="Y1880" s="357" t="inlineStr"/>
      <c r="Z1880" s="365" t="inlineStr">
        <is>
          <t>3등급</t>
        </is>
      </c>
      <c r="AA1880" s="350" t="n">
        <v>94</v>
      </c>
      <c r="AB1880" s="349" t="inlineStr">
        <is>
          <t>만점</t>
        </is>
      </c>
      <c r="AC1880" s="350" t="n">
        <v>1.5</v>
      </c>
      <c r="AD1880" s="349" t="inlineStr">
        <is>
          <t>만점</t>
        </is>
      </c>
      <c r="AE1880" s="364" t="n">
        <v>0</v>
      </c>
      <c r="AF1880" s="366" t="n">
        <v>10.124</v>
      </c>
      <c r="AG1880" s="363" t="n">
        <v>0</v>
      </c>
      <c r="AH1880" s="635" t="inlineStr">
        <is>
          <t xml:space="preserve"> 미/기10%</t>
        </is>
      </c>
      <c r="AL1880" s="487" t="inlineStr">
        <is>
          <t>강원대 생물의소재공학과</t>
        </is>
      </c>
      <c r="AM1880" s="477" t="inlineStr">
        <is>
          <t>자연</t>
        </is>
      </c>
      <c r="AN1880" s="637" t="n">
        <v>100</v>
      </c>
      <c r="AO1880" s="478" t="n">
        <v>-1570</v>
      </c>
      <c r="AP1880" s="463" t="n">
        <v>-1570</v>
      </c>
      <c r="AQ1880" s="479" t="n">
        <v>0</v>
      </c>
      <c r="AR1880" s="476" t="inlineStr">
        <is>
          <t>32.64 → 31.19</t>
        </is>
      </c>
      <c r="BA1880" s="313" t="inlineStr">
        <is>
          <t>통합인문832</t>
        </is>
      </c>
    </row>
    <row r="1881" ht="16.5" customHeight="1" s="671">
      <c r="B1881" s="367" t="inlineStr">
        <is>
          <t>32.67</t>
        </is>
      </c>
      <c r="C1881" s="351" t="inlineStr">
        <is>
          <t>70,894</t>
        </is>
      </c>
      <c r="D1881" s="727" t="n">
        <v>-1570</v>
      </c>
      <c r="E1881" s="352" t="inlineStr">
        <is>
          <t>337.76</t>
        </is>
      </c>
      <c r="F1881" s="341" t="n">
        <v>67.47</v>
      </c>
      <c r="G1881" s="355" t="inlineStr">
        <is>
          <t>337.76</t>
        </is>
      </c>
      <c r="H1881" s="356" t="inlineStr">
        <is>
          <t>341.71</t>
        </is>
      </c>
      <c r="I1881" s="354" t="inlineStr">
        <is>
          <t>전남대</t>
        </is>
      </c>
      <c r="J1881" s="340" t="inlineStr">
        <is>
          <t>식품영양과학부</t>
        </is>
      </c>
      <c r="K1881" s="339" t="inlineStr">
        <is>
          <t>자연</t>
        </is>
      </c>
      <c r="L1881" s="357" t="n">
        <v>14</v>
      </c>
      <c r="M1881" s="358" t="inlineStr">
        <is>
          <t xml:space="preserve">846.006 / </t>
        </is>
      </c>
      <c r="N1881" s="359" t="n">
        <v>800</v>
      </c>
      <c r="O1881" s="360" t="inlineStr">
        <is>
          <t>표점/만점</t>
        </is>
      </c>
      <c r="P1881" s="343" t="inlineStr">
        <is>
          <t>표점/만점</t>
        </is>
      </c>
      <c r="Q1881" s="342" t="inlineStr">
        <is>
          <t>2과목</t>
        </is>
      </c>
      <c r="R1881" s="344" t="n">
        <v>30</v>
      </c>
      <c r="S1881" s="345" t="n">
        <v>40</v>
      </c>
      <c r="T1881" s="362" t="n">
        <v>30</v>
      </c>
      <c r="U1881" s="361" t="n">
        <v>67.47</v>
      </c>
      <c r="V1881" s="346" t="n">
        <v>111.332536044272</v>
      </c>
      <c r="W1881" s="348" t="n">
        <v>113.5590397411651</v>
      </c>
      <c r="X1881" s="347" t="inlineStr">
        <is>
          <t>56.71/67.91</t>
        </is>
      </c>
      <c r="Y1881" s="357" t="inlineStr"/>
      <c r="Z1881" s="365" t="inlineStr">
        <is>
          <t>2등급</t>
        </is>
      </c>
      <c r="AA1881" s="350" t="n">
        <v>190</v>
      </c>
      <c r="AB1881" s="349" t="inlineStr">
        <is>
          <t>만점</t>
        </is>
      </c>
      <c r="AC1881" s="350" t="n">
        <v>10</v>
      </c>
      <c r="AD1881" s="349" t="inlineStr">
        <is>
          <t>만점</t>
        </is>
      </c>
      <c r="AE1881" s="364" t="n">
        <v>0</v>
      </c>
      <c r="AF1881" s="366" t="n">
        <v>0</v>
      </c>
      <c r="AG1881" s="363" t="n">
        <v>0</v>
      </c>
      <c r="AH1881" s="635" t="inlineStr"/>
      <c r="AL1881" s="487" t="inlineStr">
        <is>
          <t>전남대 식품영양과학부</t>
        </is>
      </c>
      <c r="AM1881" s="477" t="inlineStr">
        <is>
          <t>자연</t>
        </is>
      </c>
      <c r="AN1881" s="637" t="n">
        <v>100</v>
      </c>
      <c r="AO1881" s="478" t="n">
        <v>-1570</v>
      </c>
      <c r="AP1881" s="463" t="n">
        <v>-1570</v>
      </c>
      <c r="AQ1881" s="479" t="n">
        <v>0</v>
      </c>
      <c r="AR1881" s="476" t="inlineStr">
        <is>
          <t>32.68 → 31.23</t>
        </is>
      </c>
      <c r="BA1881" s="313" t="inlineStr">
        <is>
          <t>통합인문833</t>
        </is>
      </c>
    </row>
    <row r="1882" ht="16.5" customHeight="1" s="671">
      <c r="B1882" s="367" t="inlineStr">
        <is>
          <t>32.67</t>
        </is>
      </c>
      <c r="C1882" s="351" t="inlineStr">
        <is>
          <t>70,894</t>
        </is>
      </c>
      <c r="D1882" s="727" t="n">
        <v>-1570</v>
      </c>
      <c r="E1882" s="352" t="inlineStr">
        <is>
          <t>337.00</t>
        </is>
      </c>
      <c r="F1882" s="341" t="n">
        <v>67.47</v>
      </c>
      <c r="G1882" s="355" t="inlineStr">
        <is>
          <t>337.76</t>
        </is>
      </c>
      <c r="H1882" s="356" t="inlineStr">
        <is>
          <t>341.71</t>
        </is>
      </c>
      <c r="I1882" s="354" t="inlineStr">
        <is>
          <t>전남대</t>
        </is>
      </c>
      <c r="J1882" s="340" t="inlineStr">
        <is>
          <t>생물교육과</t>
        </is>
      </c>
      <c r="K1882" s="339" t="inlineStr">
        <is>
          <t>자연</t>
        </is>
      </c>
      <c r="L1882" s="357" t="n">
        <v>8</v>
      </c>
      <c r="M1882" s="358" t="inlineStr">
        <is>
          <t xml:space="preserve">846.011 / </t>
        </is>
      </c>
      <c r="N1882" s="359" t="n">
        <v>800</v>
      </c>
      <c r="O1882" s="360" t="inlineStr">
        <is>
          <t>표점/만점</t>
        </is>
      </c>
      <c r="P1882" s="343" t="inlineStr">
        <is>
          <t>표점/만점</t>
        </is>
      </c>
      <c r="Q1882" s="342" t="inlineStr">
        <is>
          <t>2과목</t>
        </is>
      </c>
      <c r="R1882" s="344" t="n">
        <v>30</v>
      </c>
      <c r="S1882" s="345" t="n">
        <v>40</v>
      </c>
      <c r="T1882" s="362" t="n">
        <v>30</v>
      </c>
      <c r="U1882" s="361" t="n">
        <v>67.47</v>
      </c>
      <c r="V1882" s="346" t="n">
        <v>111.3335745319155</v>
      </c>
      <c r="W1882" s="348" t="n">
        <v>113.5596702515201</v>
      </c>
      <c r="X1882" s="347" t="inlineStr">
        <is>
          <t>56.71/67.91</t>
        </is>
      </c>
      <c r="Y1882" s="357" t="inlineStr"/>
      <c r="Z1882" s="365" t="inlineStr">
        <is>
          <t>2등급</t>
        </is>
      </c>
      <c r="AA1882" s="350" t="n">
        <v>190</v>
      </c>
      <c r="AB1882" s="349" t="inlineStr">
        <is>
          <t>만점</t>
        </is>
      </c>
      <c r="AC1882" s="350" t="n">
        <v>10</v>
      </c>
      <c r="AD1882" s="349" t="inlineStr">
        <is>
          <t>만점</t>
        </is>
      </c>
      <c r="AE1882" s="364" t="n">
        <v>0</v>
      </c>
      <c r="AF1882" s="366" t="n">
        <v>0</v>
      </c>
      <c r="AG1882" s="363" t="n">
        <v>0</v>
      </c>
      <c r="AH1882" s="635" t="inlineStr"/>
      <c r="AL1882" s="487" t="inlineStr">
        <is>
          <t>전남대 생물교육과</t>
        </is>
      </c>
      <c r="AM1882" s="477" t="inlineStr">
        <is>
          <t>자연</t>
        </is>
      </c>
      <c r="AN1882" s="637" t="n">
        <v>100</v>
      </c>
      <c r="AO1882" s="478" t="n">
        <v>-1570</v>
      </c>
      <c r="AP1882" s="463" t="n">
        <v>-1570</v>
      </c>
      <c r="AQ1882" s="479" t="n">
        <v>0</v>
      </c>
      <c r="AR1882" s="476" t="inlineStr">
        <is>
          <t>32.68 → 31.23</t>
        </is>
      </c>
      <c r="BA1882" s="313" t="inlineStr">
        <is>
          <t>통합인문834</t>
        </is>
      </c>
    </row>
    <row r="1883" ht="16.5" customHeight="1" s="671">
      <c r="B1883" s="367" t="inlineStr">
        <is>
          <t>32.67</t>
        </is>
      </c>
      <c r="C1883" s="351" t="inlineStr">
        <is>
          <t>70,894</t>
        </is>
      </c>
      <c r="D1883" s="727" t="n">
        <v>-1570</v>
      </c>
      <c r="E1883" s="352" t="inlineStr">
        <is>
          <t>337.70</t>
        </is>
      </c>
      <c r="F1883" s="341" t="n">
        <v>67.47</v>
      </c>
      <c r="G1883" s="355" t="inlineStr">
        <is>
          <t>336.81</t>
        </is>
      </c>
      <c r="H1883" s="356" t="inlineStr">
        <is>
          <t>341.90</t>
        </is>
      </c>
      <c r="I1883" s="354" t="inlineStr">
        <is>
          <t>강원대</t>
        </is>
      </c>
      <c r="J1883" s="340" t="inlineStr">
        <is>
          <t>정치외교학과</t>
        </is>
      </c>
      <c r="K1883" s="339" t="inlineStr">
        <is>
          <t>통합</t>
        </is>
      </c>
      <c r="L1883" s="357" t="n">
        <v>7</v>
      </c>
      <c r="M1883" s="358" t="inlineStr">
        <is>
          <t xml:space="preserve">388.75 / </t>
        </is>
      </c>
      <c r="N1883" s="359" t="n">
        <v>500</v>
      </c>
      <c r="O1883" s="360" t="inlineStr">
        <is>
          <t>백분위</t>
        </is>
      </c>
      <c r="P1883" s="343" t="inlineStr">
        <is>
          <t>백분위</t>
        </is>
      </c>
      <c r="Q1883" s="342" t="inlineStr">
        <is>
          <t>2과목</t>
        </is>
      </c>
      <c r="R1883" s="344" t="n">
        <v>30</v>
      </c>
      <c r="S1883" s="345" t="n">
        <v>20</v>
      </c>
      <c r="T1883" s="362" t="n">
        <v>20</v>
      </c>
      <c r="U1883" s="361" t="n">
        <v>67.47</v>
      </c>
      <c r="V1883" s="346" t="n">
        <v>111.3327961321515</v>
      </c>
      <c r="W1883" s="348" t="n">
        <v>113.5591976516634</v>
      </c>
      <c r="X1883" s="347" t="n">
        <v>55.96</v>
      </c>
      <c r="Y1883" s="357" t="inlineStr"/>
      <c r="Z1883" s="365" t="inlineStr">
        <is>
          <t>3등급</t>
        </is>
      </c>
      <c r="AA1883" s="350" t="n">
        <v>141</v>
      </c>
      <c r="AB1883" s="349" t="inlineStr">
        <is>
          <t>만점</t>
        </is>
      </c>
      <c r="AC1883" s="350" t="n">
        <v>1.5</v>
      </c>
      <c r="AD1883" s="349" t="inlineStr">
        <is>
          <t>만점</t>
        </is>
      </c>
      <c r="AE1883" s="364" t="n">
        <v>0</v>
      </c>
      <c r="AF1883" s="366" t="n">
        <v>10.121</v>
      </c>
      <c r="AG1883" s="363" t="n">
        <v>0</v>
      </c>
      <c r="AH1883" s="635" t="inlineStr">
        <is>
          <t xml:space="preserve"> 사탐10%가산</t>
        </is>
      </c>
      <c r="AL1883" s="487" t="inlineStr">
        <is>
          <t>강원대 정치외교학과</t>
        </is>
      </c>
      <c r="AM1883" s="477" t="inlineStr">
        <is>
          <t>통합</t>
        </is>
      </c>
      <c r="AN1883" s="637" t="n">
        <v>100</v>
      </c>
      <c r="AO1883" s="478" t="n">
        <v>-1570</v>
      </c>
      <c r="AP1883" s="463" t="n">
        <v>-660</v>
      </c>
      <c r="AQ1883" s="479" t="n">
        <v>-910</v>
      </c>
      <c r="AR1883" s="476" t="inlineStr">
        <is>
          <t>32.67 → 31.64</t>
        </is>
      </c>
      <c r="BA1883" s="313" t="inlineStr">
        <is>
          <t>자연1036</t>
        </is>
      </c>
    </row>
    <row r="1884" ht="16.5" customHeight="1" s="671">
      <c r="B1884" s="367" t="inlineStr">
        <is>
          <t>32.73</t>
        </is>
      </c>
      <c r="C1884" s="351" t="inlineStr">
        <is>
          <t>71,024</t>
        </is>
      </c>
      <c r="D1884" s="727" t="n">
        <v>-1570</v>
      </c>
      <c r="E1884" s="352" t="inlineStr"/>
      <c r="F1884" s="341" t="n">
        <v>67.42</v>
      </c>
      <c r="G1884" s="355" t="inlineStr">
        <is>
          <t>336.74</t>
        </is>
      </c>
      <c r="H1884" s="356" t="inlineStr">
        <is>
          <t>341.82</t>
        </is>
      </c>
      <c r="I1884" s="354" t="inlineStr">
        <is>
          <t>강원대</t>
        </is>
      </c>
      <c r="J1884" s="340" t="inlineStr">
        <is>
          <t>문화인류학과</t>
        </is>
      </c>
      <c r="K1884" s="339" t="inlineStr">
        <is>
          <t>통합</t>
        </is>
      </c>
      <c r="L1884" s="357" t="n">
        <v>6</v>
      </c>
      <c r="M1884" s="358" t="inlineStr">
        <is>
          <t xml:space="preserve">388.6 / </t>
        </is>
      </c>
      <c r="N1884" s="359" t="n">
        <v>500</v>
      </c>
      <c r="O1884" s="360" t="inlineStr">
        <is>
          <t>백분위</t>
        </is>
      </c>
      <c r="P1884" s="343" t="inlineStr">
        <is>
          <t>백분위</t>
        </is>
      </c>
      <c r="Q1884" s="342" t="inlineStr">
        <is>
          <t>2과목</t>
        </is>
      </c>
      <c r="R1884" s="344" t="n">
        <v>30</v>
      </c>
      <c r="S1884" s="345" t="n">
        <v>20</v>
      </c>
      <c r="T1884" s="362" t="n">
        <v>20</v>
      </c>
      <c r="U1884" s="361" t="n">
        <v>67.42</v>
      </c>
      <c r="V1884" s="346" t="n">
        <v>111.3086220789686</v>
      </c>
      <c r="W1884" s="348" t="n">
        <v>113.5445205479452</v>
      </c>
      <c r="X1884" s="347" t="n">
        <v>55.94</v>
      </c>
      <c r="Y1884" s="357" t="inlineStr"/>
      <c r="Z1884" s="365" t="inlineStr">
        <is>
          <t>3등급</t>
        </is>
      </c>
      <c r="AA1884" s="350" t="n">
        <v>141</v>
      </c>
      <c r="AB1884" s="349" t="inlineStr">
        <is>
          <t>만점</t>
        </is>
      </c>
      <c r="AC1884" s="350" t="n">
        <v>1.5</v>
      </c>
      <c r="AD1884" s="349" t="inlineStr">
        <is>
          <t>만점</t>
        </is>
      </c>
      <c r="AE1884" s="364" t="n">
        <v>0</v>
      </c>
      <c r="AF1884" s="366" t="n">
        <v>10.113</v>
      </c>
      <c r="AG1884" s="363" t="n">
        <v>0</v>
      </c>
      <c r="AH1884" s="635" t="inlineStr">
        <is>
          <t xml:space="preserve"> 사탐10%가산</t>
        </is>
      </c>
      <c r="AL1884" s="487" t="inlineStr">
        <is>
          <t>강원대 문화인류학과</t>
        </is>
      </c>
      <c r="AM1884" s="477" t="inlineStr">
        <is>
          <t>통합</t>
        </is>
      </c>
      <c r="AN1884" s="637" t="n">
        <v>100</v>
      </c>
      <c r="AO1884" s="478" t="n">
        <v>-1570</v>
      </c>
      <c r="AP1884" s="463" t="n">
        <v>-660</v>
      </c>
      <c r="AQ1884" s="479" t="n">
        <v>-910</v>
      </c>
      <c r="AR1884" s="476" t="inlineStr">
        <is>
          <t>32.74 → 31.71</t>
        </is>
      </c>
      <c r="BA1884" s="313" t="inlineStr">
        <is>
          <t>자연1037</t>
        </is>
      </c>
    </row>
    <row r="1885" ht="16.5" customHeight="1" s="671">
      <c r="B1885" s="367" t="inlineStr">
        <is>
          <t>32.78</t>
        </is>
      </c>
      <c r="C1885" s="351" t="inlineStr">
        <is>
          <t>71,133</t>
        </is>
      </c>
      <c r="D1885" s="727" t="n">
        <v>-1570</v>
      </c>
      <c r="E1885" s="352" t="inlineStr"/>
      <c r="F1885" s="341" t="n">
        <v>67.40000000000001</v>
      </c>
      <c r="G1885" s="355" t="inlineStr">
        <is>
          <t>337.65</t>
        </is>
      </c>
      <c r="H1885" s="356" t="inlineStr">
        <is>
          <t>341.60</t>
        </is>
      </c>
      <c r="I1885" s="354" t="inlineStr">
        <is>
          <t>충북대</t>
        </is>
      </c>
      <c r="J1885" s="340" t="inlineStr">
        <is>
          <t>바이오시스템공학과</t>
        </is>
      </c>
      <c r="K1885" s="339" t="inlineStr">
        <is>
          <t>자연</t>
        </is>
      </c>
      <c r="L1885" s="357" t="n">
        <v>7</v>
      </c>
      <c r="M1885" s="358" t="inlineStr">
        <is>
          <t xml:space="preserve">965.22 / </t>
        </is>
      </c>
      <c r="N1885" s="359" t="n">
        <v>200</v>
      </c>
      <c r="O1885" s="360" t="inlineStr">
        <is>
          <t>표점/만점</t>
        </is>
      </c>
      <c r="P1885" s="343" t="inlineStr">
        <is>
          <t>표점/만점</t>
        </is>
      </c>
      <c r="Q1885" s="342" t="inlineStr">
        <is>
          <t>2과목</t>
        </is>
      </c>
      <c r="R1885" s="344" t="n">
        <v>20</v>
      </c>
      <c r="S1885" s="345" t="n">
        <v>30</v>
      </c>
      <c r="T1885" s="362" t="n">
        <v>30</v>
      </c>
      <c r="U1885" s="361" t="n">
        <v>67.40000000000001</v>
      </c>
      <c r="V1885" s="346" t="n">
        <v>111.2917262759757</v>
      </c>
      <c r="W1885" s="348" t="n">
        <v>113.5342623818424</v>
      </c>
      <c r="X1885" s="347" t="inlineStr">
        <is>
          <t>56.68/67.91</t>
        </is>
      </c>
      <c r="Y1885" s="357" t="inlineStr"/>
      <c r="Z1885" s="365" t="inlineStr">
        <is>
          <t>3등급</t>
        </is>
      </c>
      <c r="AA1885" s="350" t="n">
        <v>36</v>
      </c>
      <c r="AB1885" s="349" t="inlineStr">
        <is>
          <t>만점</t>
        </is>
      </c>
      <c r="AC1885" s="350" t="n">
        <v>0</v>
      </c>
      <c r="AD1885" s="349" t="inlineStr">
        <is>
          <t>만점</t>
        </is>
      </c>
      <c r="AE1885" s="364" t="n">
        <v>0</v>
      </c>
      <c r="AF1885" s="366" t="n">
        <v>0</v>
      </c>
      <c r="AG1885" s="363" t="n">
        <v>0</v>
      </c>
      <c r="AH1885" s="635" t="inlineStr"/>
      <c r="AL1885" s="487" t="inlineStr">
        <is>
          <t>충북대 바이오시스템공학과</t>
        </is>
      </c>
      <c r="AM1885" s="477" t="inlineStr">
        <is>
          <t>자연</t>
        </is>
      </c>
      <c r="AN1885" s="637" t="n">
        <v>100</v>
      </c>
      <c r="AO1885" s="478" t="n">
        <v>-1570</v>
      </c>
      <c r="AP1885" s="463" t="n">
        <v>-1570</v>
      </c>
      <c r="AQ1885" s="479" t="n">
        <v>0</v>
      </c>
      <c r="AR1885" s="476" t="inlineStr">
        <is>
          <t>32.78 → 31.33</t>
        </is>
      </c>
      <c r="BA1885" s="313" t="inlineStr">
        <is>
          <t>통합인문835</t>
        </is>
      </c>
    </row>
    <row r="1886" ht="16.5" customHeight="1" s="671">
      <c r="B1886" s="367" t="inlineStr">
        <is>
          <t>32.80</t>
        </is>
      </c>
      <c r="C1886" s="351" t="inlineStr">
        <is>
          <t>71,176</t>
        </is>
      </c>
      <c r="D1886" s="727" t="n">
        <v>-1570</v>
      </c>
      <c r="E1886" s="352" t="inlineStr">
        <is>
          <t>337.93</t>
        </is>
      </c>
      <c r="F1886" s="341" t="n">
        <v>67.38</v>
      </c>
      <c r="G1886" s="355" t="inlineStr">
        <is>
          <t>337.63</t>
        </is>
      </c>
      <c r="H1886" s="356" t="inlineStr">
        <is>
          <t>341.57</t>
        </is>
      </c>
      <c r="I1886" s="354" t="inlineStr">
        <is>
          <t>강원대</t>
        </is>
      </c>
      <c r="J1886" s="340" t="inlineStr">
        <is>
          <t>동물산업융합학과</t>
        </is>
      </c>
      <c r="K1886" s="339" t="inlineStr">
        <is>
          <t>자연</t>
        </is>
      </c>
      <c r="L1886" s="357" t="n">
        <v>9</v>
      </c>
      <c r="M1886" s="358" t="inlineStr">
        <is>
          <t xml:space="preserve">385.25 / </t>
        </is>
      </c>
      <c r="N1886" s="359" t="n">
        <v>500</v>
      </c>
      <c r="O1886" s="360" t="inlineStr">
        <is>
          <t>백분위</t>
        </is>
      </c>
      <c r="P1886" s="343" t="inlineStr">
        <is>
          <t>백분위</t>
        </is>
      </c>
      <c r="Q1886" s="342" t="inlineStr">
        <is>
          <t>2과목</t>
        </is>
      </c>
      <c r="R1886" s="344" t="n">
        <v>20</v>
      </c>
      <c r="S1886" s="345" t="n">
        <v>30</v>
      </c>
      <c r="T1886" s="362" t="n">
        <v>30</v>
      </c>
      <c r="U1886" s="361" t="n">
        <v>67.38</v>
      </c>
      <c r="V1886" s="346" t="n">
        <v>111.2845417236662</v>
      </c>
      <c r="W1886" s="348" t="n">
        <v>113.5299003322259</v>
      </c>
      <c r="X1886" s="347" t="n">
        <v>56.41</v>
      </c>
      <c r="Y1886" s="357" t="inlineStr"/>
      <c r="Z1886" s="365" t="inlineStr">
        <is>
          <t>3등급</t>
        </is>
      </c>
      <c r="AA1886" s="350" t="n">
        <v>94</v>
      </c>
      <c r="AB1886" s="349" t="inlineStr">
        <is>
          <t>만점</t>
        </is>
      </c>
      <c r="AC1886" s="350" t="n">
        <v>1.5</v>
      </c>
      <c r="AD1886" s="349" t="inlineStr">
        <is>
          <t>만점</t>
        </is>
      </c>
      <c r="AE1886" s="364" t="n">
        <v>0</v>
      </c>
      <c r="AF1886" s="366" t="n">
        <v>20.214</v>
      </c>
      <c r="AG1886" s="363" t="n">
        <v>0</v>
      </c>
      <c r="AH1886" s="635" t="inlineStr">
        <is>
          <t xml:space="preserve"> 미/기/과탐10%</t>
        </is>
      </c>
      <c r="AL1886" s="487" t="inlineStr">
        <is>
          <t>강원대 동물산업융합학과</t>
        </is>
      </c>
      <c r="AM1886" s="477" t="inlineStr">
        <is>
          <t>자연</t>
        </is>
      </c>
      <c r="AN1886" s="637" t="n">
        <v>100</v>
      </c>
      <c r="AO1886" s="478" t="n">
        <v>-1570</v>
      </c>
      <c r="AP1886" s="463" t="n">
        <v>-1570</v>
      </c>
      <c r="AQ1886" s="479" t="n">
        <v>0</v>
      </c>
      <c r="AR1886" s="476" t="inlineStr">
        <is>
          <t>32.80 → 31.35</t>
        </is>
      </c>
      <c r="BA1886" s="313" t="inlineStr">
        <is>
          <t>자연1038</t>
        </is>
      </c>
    </row>
    <row r="1887" ht="16.5" customHeight="1" s="671">
      <c r="B1887" s="367" t="inlineStr">
        <is>
          <t>32.51</t>
        </is>
      </c>
      <c r="C1887" s="351" t="inlineStr">
        <is>
          <t>70,547</t>
        </is>
      </c>
      <c r="D1887" s="727" t="n">
        <v>-1570</v>
      </c>
      <c r="E1887" s="352" t="inlineStr">
        <is>
          <t>336.89</t>
        </is>
      </c>
      <c r="F1887" s="341" t="n">
        <v>67.37</v>
      </c>
      <c r="G1887" s="355" t="inlineStr">
        <is>
          <t>336.66</t>
        </is>
      </c>
      <c r="H1887" s="356" t="inlineStr">
        <is>
          <t>341.74</t>
        </is>
      </c>
      <c r="I1887" s="354" t="inlineStr">
        <is>
          <t>전북대</t>
        </is>
      </c>
      <c r="J1887" s="340" t="inlineStr">
        <is>
          <t>인문계열</t>
        </is>
      </c>
      <c r="K1887" s="339" t="inlineStr">
        <is>
          <t>통합</t>
        </is>
      </c>
      <c r="L1887" s="357" t="n">
        <v>90</v>
      </c>
      <c r="M1887" s="358" t="inlineStr">
        <is>
          <t xml:space="preserve">309.24 / </t>
        </is>
      </c>
      <c r="N1887" s="359" t="n">
        <v>500</v>
      </c>
      <c r="O1887" s="360" t="inlineStr">
        <is>
          <t>표점</t>
        </is>
      </c>
      <c r="P1887" s="343" t="inlineStr">
        <is>
          <t>변표</t>
        </is>
      </c>
      <c r="Q1887" s="342" t="inlineStr">
        <is>
          <t>2과목</t>
        </is>
      </c>
      <c r="R1887" s="344" t="n">
        <v>40</v>
      </c>
      <c r="S1887" s="345" t="n">
        <v>30</v>
      </c>
      <c r="T1887" s="362" t="n">
        <v>30</v>
      </c>
      <c r="U1887" s="361" t="n">
        <v>67.37</v>
      </c>
      <c r="V1887" s="346" t="n">
        <v>111.27769175798</v>
      </c>
      <c r="W1887" s="348" t="n">
        <v>113.5257414244878</v>
      </c>
      <c r="X1887" s="347" t="n">
        <v>55.93</v>
      </c>
      <c r="Y1887" s="357" t="n">
        <v>55.88</v>
      </c>
      <c r="Z1887" s="365" t="inlineStr">
        <is>
          <t>3등급</t>
        </is>
      </c>
      <c r="AA1887" s="350" t="n">
        <v>24</v>
      </c>
      <c r="AB1887" s="349" t="inlineStr">
        <is>
          <t>만점</t>
        </is>
      </c>
      <c r="AC1887" s="350" t="n">
        <v>5</v>
      </c>
      <c r="AD1887" s="349" t="inlineStr">
        <is>
          <t>만점</t>
        </is>
      </c>
      <c r="AE1887" s="364" t="n">
        <v>0</v>
      </c>
      <c r="AF1887" s="366" t="n">
        <v>0</v>
      </c>
      <c r="AG1887" s="363" t="n">
        <v>0</v>
      </c>
      <c r="AH1887" s="635" t="inlineStr"/>
      <c r="AL1887" s="487" t="inlineStr">
        <is>
          <t>전북대 인문계열</t>
        </is>
      </c>
      <c r="AM1887" s="477" t="inlineStr">
        <is>
          <t>통합</t>
        </is>
      </c>
      <c r="AN1887" s="637" t="n">
        <v>100</v>
      </c>
      <c r="AO1887" s="478" t="n">
        <v>-1570</v>
      </c>
      <c r="AP1887" s="463" t="n">
        <v>-660</v>
      </c>
      <c r="AQ1887" s="479" t="n">
        <v>-910</v>
      </c>
      <c r="AR1887" s="476" t="inlineStr">
        <is>
          <t>32.82 → 31.79</t>
        </is>
      </c>
      <c r="BA1887" s="313" t="inlineStr">
        <is>
          <t>통합인문836</t>
        </is>
      </c>
    </row>
    <row r="1888" ht="16.5" customHeight="1" s="671">
      <c r="B1888" s="367" t="inlineStr">
        <is>
          <t>32.83</t>
        </is>
      </c>
      <c r="C1888" s="351" t="inlineStr">
        <is>
          <t>71,241</t>
        </is>
      </c>
      <c r="D1888" s="727" t="n">
        <v>-1570</v>
      </c>
      <c r="E1888" s="352" t="inlineStr">
        <is>
          <t>337.60</t>
        </is>
      </c>
      <c r="F1888" s="341" t="n">
        <v>67.36</v>
      </c>
      <c r="G1888" s="355" t="inlineStr">
        <is>
          <t>336.64</t>
        </is>
      </c>
      <c r="H1888" s="356" t="inlineStr">
        <is>
          <t>341.72</t>
        </is>
      </c>
      <c r="I1888" s="354" t="inlineStr">
        <is>
          <t>제주대</t>
        </is>
      </c>
      <c r="J1888" s="340" t="inlineStr">
        <is>
          <t>지리교육과</t>
        </is>
      </c>
      <c r="K1888" s="339" t="inlineStr">
        <is>
          <t>통합</t>
        </is>
      </c>
      <c r="L1888" s="357" t="n">
        <v>4</v>
      </c>
      <c r="M1888" s="358" t="inlineStr">
        <is>
          <t xml:space="preserve">728.9 / </t>
        </is>
      </c>
      <c r="N1888" s="359" t="n">
        <v>1000</v>
      </c>
      <c r="O1888" s="360" t="inlineStr">
        <is>
          <t>백분위</t>
        </is>
      </c>
      <c r="P1888" s="343" t="inlineStr">
        <is>
          <t>백분위</t>
        </is>
      </c>
      <c r="Q1888" s="342" t="inlineStr">
        <is>
          <t>2과목</t>
        </is>
      </c>
      <c r="R1888" s="344" t="n">
        <v>30</v>
      </c>
      <c r="S1888" s="345" t="n">
        <v>20</v>
      </c>
      <c r="T1888" s="362" t="n">
        <v>30</v>
      </c>
      <c r="U1888" s="361" t="n">
        <v>67.36</v>
      </c>
      <c r="V1888" s="346" t="n">
        <v>111.2720588235294</v>
      </c>
      <c r="W1888" s="348" t="n">
        <v>113.5223214285714</v>
      </c>
      <c r="X1888" s="347" t="n">
        <v>55.92</v>
      </c>
      <c r="Y1888" s="357" t="inlineStr"/>
      <c r="Z1888" s="365" t="inlineStr">
        <is>
          <t>3등급</t>
        </is>
      </c>
      <c r="AA1888" s="350" t="n">
        <v>180</v>
      </c>
      <c r="AB1888" s="349" t="inlineStr">
        <is>
          <t>만점</t>
        </is>
      </c>
      <c r="AC1888" s="350" t="n">
        <v>10</v>
      </c>
      <c r="AD1888" s="349" t="inlineStr">
        <is>
          <t>만점</t>
        </is>
      </c>
      <c r="AE1888" s="364" t="n">
        <v>0</v>
      </c>
      <c r="AF1888" s="366" t="n">
        <v>0</v>
      </c>
      <c r="AG1888" s="363" t="n">
        <v>0</v>
      </c>
      <c r="AH1888" s="635" t="inlineStr"/>
      <c r="AL1888" s="487" t="inlineStr">
        <is>
          <t>제주대 지리교육과</t>
        </is>
      </c>
      <c r="AM1888" s="477" t="inlineStr">
        <is>
          <t>통합</t>
        </is>
      </c>
      <c r="AN1888" s="637" t="n">
        <v>100</v>
      </c>
      <c r="AO1888" s="478" t="n">
        <v>-1570</v>
      </c>
      <c r="AP1888" s="463" t="n">
        <v>-660</v>
      </c>
      <c r="AQ1888" s="479" t="n">
        <v>-910</v>
      </c>
      <c r="AR1888" s="476" t="inlineStr">
        <is>
          <t>32.83 → 31.80</t>
        </is>
      </c>
      <c r="BA1888" s="313" t="inlineStr">
        <is>
          <t>통합인문837</t>
        </is>
      </c>
    </row>
    <row r="1889" ht="16.5" customHeight="1" s="671">
      <c r="B1889" s="367" t="inlineStr">
        <is>
          <t>32.86</t>
        </is>
      </c>
      <c r="C1889" s="351" t="inlineStr">
        <is>
          <t>71,306</t>
        </is>
      </c>
      <c r="D1889" s="727" t="n">
        <v>-1570</v>
      </c>
      <c r="E1889" s="352" t="inlineStr"/>
      <c r="F1889" s="341" t="n">
        <v>67.34</v>
      </c>
      <c r="G1889" s="355" t="inlineStr">
        <is>
          <t>337.57</t>
        </is>
      </c>
      <c r="H1889" s="356" t="inlineStr">
        <is>
          <t>341.51</t>
        </is>
      </c>
      <c r="I1889" s="354" t="inlineStr">
        <is>
          <t>충남대</t>
        </is>
      </c>
      <c r="J1889" s="340" t="inlineStr">
        <is>
          <t>건설공학교육과</t>
        </is>
      </c>
      <c r="K1889" s="339" t="inlineStr">
        <is>
          <t>자연</t>
        </is>
      </c>
      <c r="L1889" s="357" t="n">
        <v>9</v>
      </c>
      <c r="M1889" s="358" t="inlineStr">
        <is>
          <t xml:space="preserve">172.18 / </t>
        </is>
      </c>
      <c r="N1889" s="359" t="n">
        <v>300</v>
      </c>
      <c r="O1889" s="360" t="inlineStr">
        <is>
          <t>표점</t>
        </is>
      </c>
      <c r="P1889" s="343" t="inlineStr">
        <is>
          <t>표점</t>
        </is>
      </c>
      <c r="Q1889" s="342" t="inlineStr">
        <is>
          <t>2과목</t>
        </is>
      </c>
      <c r="R1889" s="344" t="n">
        <v>25</v>
      </c>
      <c r="S1889" s="345" t="n">
        <v>45</v>
      </c>
      <c r="T1889" s="362" t="n">
        <v>30</v>
      </c>
      <c r="U1889" s="361" t="n">
        <v>67.34</v>
      </c>
      <c r="V1889" s="346" t="n">
        <v>111.2614033510679</v>
      </c>
      <c r="W1889" s="348" t="n">
        <v>113.515852034577</v>
      </c>
      <c r="X1889" s="347" t="n">
        <v>56.4</v>
      </c>
      <c r="Y1889" s="357" t="inlineStr"/>
      <c r="Z1889" s="365" t="inlineStr">
        <is>
          <t>2등급</t>
        </is>
      </c>
      <c r="AA1889" s="350" t="n">
        <v>-2</v>
      </c>
      <c r="AB1889" s="349" t="inlineStr">
        <is>
          <t>만점</t>
        </is>
      </c>
      <c r="AC1889" s="350" t="n">
        <v>0</v>
      </c>
      <c r="AD1889" s="349" t="inlineStr">
        <is>
          <t>만점</t>
        </is>
      </c>
      <c r="AE1889" s="364" t="n">
        <v>0</v>
      </c>
      <c r="AF1889" s="366" t="n">
        <v>5.076</v>
      </c>
      <c r="AG1889" s="363" t="n">
        <v>0</v>
      </c>
      <c r="AH1889" s="635" t="inlineStr">
        <is>
          <t xml:space="preserve"> 과탐(Ⅰ,Ⅱ)/과탐(Ⅱ,Ⅱ) 10%가산</t>
        </is>
      </c>
      <c r="AL1889" s="487" t="inlineStr">
        <is>
          <t>충남대 건설공학교육과</t>
        </is>
      </c>
      <c r="AM1889" s="477" t="inlineStr">
        <is>
          <t>자연</t>
        </is>
      </c>
      <c r="AN1889" s="637" t="n">
        <v>100</v>
      </c>
      <c r="AO1889" s="478" t="n">
        <v>-1570</v>
      </c>
      <c r="AP1889" s="463" t="n">
        <v>-1570</v>
      </c>
      <c r="AQ1889" s="479" t="n">
        <v>0</v>
      </c>
      <c r="AR1889" s="476" t="inlineStr">
        <is>
          <t>32.86 → 31.41</t>
        </is>
      </c>
      <c r="BA1889" s="313" t="inlineStr">
        <is>
          <t>자연1039</t>
        </is>
      </c>
    </row>
    <row r="1890" ht="16.5" customHeight="1" s="671">
      <c r="B1890" s="367" t="inlineStr">
        <is>
          <t>32.87</t>
        </is>
      </c>
      <c r="C1890" s="351" t="inlineStr">
        <is>
          <t>71,328</t>
        </is>
      </c>
      <c r="D1890" s="727" t="n">
        <v>-1570</v>
      </c>
      <c r="E1890" s="352" t="inlineStr"/>
      <c r="F1890" s="341" t="n">
        <v>67.34</v>
      </c>
      <c r="G1890" s="355" t="inlineStr">
        <is>
          <t>337.56</t>
        </is>
      </c>
      <c r="H1890" s="356" t="inlineStr">
        <is>
          <t>341.49</t>
        </is>
      </c>
      <c r="I1890" s="354" t="inlineStr">
        <is>
          <t>전남대</t>
        </is>
      </c>
      <c r="J1890" s="340" t="inlineStr">
        <is>
          <t>지역·바이오시스템공학과</t>
        </is>
      </c>
      <c r="K1890" s="339" t="inlineStr">
        <is>
          <t>자연</t>
        </is>
      </c>
      <c r="L1890" s="357" t="n">
        <v>5</v>
      </c>
      <c r="M1890" s="358" t="inlineStr">
        <is>
          <t xml:space="preserve">845.648 / </t>
        </is>
      </c>
      <c r="N1890" s="359" t="n">
        <v>800</v>
      </c>
      <c r="O1890" s="360" t="inlineStr">
        <is>
          <t>표점/만점</t>
        </is>
      </c>
      <c r="P1890" s="343" t="inlineStr">
        <is>
          <t>표점/만점</t>
        </is>
      </c>
      <c r="Q1890" s="342" t="inlineStr">
        <is>
          <t>2과목</t>
        </is>
      </c>
      <c r="R1890" s="344" t="n">
        <v>30</v>
      </c>
      <c r="S1890" s="345" t="n">
        <v>40</v>
      </c>
      <c r="T1890" s="362" t="n">
        <v>30</v>
      </c>
      <c r="U1890" s="361" t="n">
        <v>67.34</v>
      </c>
      <c r="V1890" s="346" t="n">
        <v>111.258180328997</v>
      </c>
      <c r="W1890" s="348" t="n">
        <v>113.5138951997482</v>
      </c>
      <c r="X1890" s="347" t="inlineStr">
        <is>
          <t>56.65/67.91</t>
        </is>
      </c>
      <c r="Y1890" s="357" t="inlineStr"/>
      <c r="Z1890" s="365" t="inlineStr">
        <is>
          <t>2등급</t>
        </is>
      </c>
      <c r="AA1890" s="350" t="n">
        <v>190</v>
      </c>
      <c r="AB1890" s="349" t="inlineStr">
        <is>
          <t>만점</t>
        </is>
      </c>
      <c r="AC1890" s="350" t="n">
        <v>10</v>
      </c>
      <c r="AD1890" s="349" t="inlineStr">
        <is>
          <t>만점</t>
        </is>
      </c>
      <c r="AE1890" s="364" t="n">
        <v>0</v>
      </c>
      <c r="AF1890" s="366" t="n">
        <v>0</v>
      </c>
      <c r="AG1890" s="363" t="n">
        <v>0</v>
      </c>
      <c r="AH1890" s="635" t="inlineStr"/>
      <c r="AL1890" s="487" t="inlineStr">
        <is>
          <t>전남대 지역·바이오시스템공학과</t>
        </is>
      </c>
      <c r="AM1890" s="477" t="inlineStr">
        <is>
          <t>자연</t>
        </is>
      </c>
      <c r="AN1890" s="637" t="n">
        <v>100</v>
      </c>
      <c r="AO1890" s="478" t="n">
        <v>-1570</v>
      </c>
      <c r="AP1890" s="463" t="n">
        <v>-1570</v>
      </c>
      <c r="AQ1890" s="479" t="n">
        <v>0</v>
      </c>
      <c r="AR1890" s="476" t="inlineStr">
        <is>
          <t>32.87 → 31.42</t>
        </is>
      </c>
      <c r="BA1890" s="313" t="inlineStr">
        <is>
          <t>자연1040</t>
        </is>
      </c>
    </row>
    <row r="1891" ht="16.5" customHeight="1" s="671">
      <c r="B1891" s="367" t="inlineStr">
        <is>
          <t>32.75</t>
        </is>
      </c>
      <c r="C1891" s="351" t="inlineStr">
        <is>
          <t>71,068</t>
        </is>
      </c>
      <c r="D1891" s="727" t="n">
        <v>-1570</v>
      </c>
      <c r="E1891" s="352" t="inlineStr">
        <is>
          <t>337.68</t>
        </is>
      </c>
      <c r="F1891" s="341" t="n">
        <v>67.29000000000001</v>
      </c>
      <c r="G1891" s="355" t="inlineStr">
        <is>
          <t>336.54</t>
        </is>
      </c>
      <c r="H1891" s="356" t="inlineStr">
        <is>
          <t>341.62</t>
        </is>
      </c>
      <c r="I1891" s="354" t="inlineStr">
        <is>
          <t>고려대(세종)</t>
        </is>
      </c>
      <c r="J1891" s="340" t="inlineStr">
        <is>
          <t>정부행정학부</t>
        </is>
      </c>
      <c r="K1891" s="339" t="inlineStr">
        <is>
          <t>통합</t>
        </is>
      </c>
      <c r="L1891" s="357" t="n">
        <v>23</v>
      </c>
      <c r="M1891" s="358" t="inlineStr">
        <is>
          <t xml:space="preserve">832.5 / </t>
        </is>
      </c>
      <c r="N1891" s="359" t="n">
        <v>1000</v>
      </c>
      <c r="O1891" s="360" t="inlineStr">
        <is>
          <t>표점/만점</t>
        </is>
      </c>
      <c r="P1891" s="343" t="inlineStr">
        <is>
          <t>변표/만점</t>
        </is>
      </c>
      <c r="Q1891" s="342" t="inlineStr">
        <is>
          <t>2과목</t>
        </is>
      </c>
      <c r="R1891" s="344" t="n">
        <v>30</v>
      </c>
      <c r="S1891" s="345" t="n">
        <v>30</v>
      </c>
      <c r="T1891" s="362" t="n">
        <v>20</v>
      </c>
      <c r="U1891" s="361" t="n">
        <v>67.29000000000001</v>
      </c>
      <c r="V1891" s="346" t="n">
        <v>111.2317711695233</v>
      </c>
      <c r="W1891" s="348" t="n">
        <v>113.4978610672106</v>
      </c>
      <c r="X1891" s="347" t="n">
        <v>55.91</v>
      </c>
      <c r="Y1891" s="357" t="n">
        <v>55.73</v>
      </c>
      <c r="Z1891" s="365" t="inlineStr">
        <is>
          <t>2등급</t>
        </is>
      </c>
      <c r="AA1891" s="350" t="n">
        <v>190</v>
      </c>
      <c r="AB1891" s="349" t="inlineStr">
        <is>
          <t>만점</t>
        </is>
      </c>
      <c r="AC1891" s="350" t="n">
        <v>0</v>
      </c>
      <c r="AD1891" s="349" t="inlineStr">
        <is>
          <t>만점</t>
        </is>
      </c>
      <c r="AE1891" s="364" t="n">
        <v>0</v>
      </c>
      <c r="AF1891" s="366" t="n">
        <v>0</v>
      </c>
      <c r="AG1891" s="363" t="n">
        <v>0</v>
      </c>
      <c r="AH1891" s="635" t="inlineStr"/>
      <c r="AL1891" s="487" t="inlineStr">
        <is>
          <t>고려대(세종) 정부행정학부</t>
        </is>
      </c>
      <c r="AM1891" s="477" t="inlineStr">
        <is>
          <t>통합</t>
        </is>
      </c>
      <c r="AN1891" s="637" t="n">
        <v>100</v>
      </c>
      <c r="AO1891" s="478" t="n">
        <v>-1570</v>
      </c>
      <c r="AP1891" s="463" t="n">
        <v>-659</v>
      </c>
      <c r="AQ1891" s="479" t="n">
        <v>-911</v>
      </c>
      <c r="AR1891" s="476" t="inlineStr">
        <is>
          <t>32.93 → 31.90</t>
        </is>
      </c>
      <c r="BA1891" s="313" t="inlineStr">
        <is>
          <t>통합인문838</t>
        </is>
      </c>
    </row>
    <row r="1892" ht="16.5" customHeight="1" s="671">
      <c r="B1892" s="367" t="inlineStr">
        <is>
          <t>32.95</t>
        </is>
      </c>
      <c r="C1892" s="351" t="inlineStr">
        <is>
          <t>71,502</t>
        </is>
      </c>
      <c r="D1892" s="727" t="n">
        <v>-1570</v>
      </c>
      <c r="E1892" s="352" t="inlineStr"/>
      <c r="F1892" s="341" t="n">
        <v>67.28</v>
      </c>
      <c r="G1892" s="355" t="inlineStr">
        <is>
          <t>337.47</t>
        </is>
      </c>
      <c r="H1892" s="356" t="inlineStr">
        <is>
          <t>341.40</t>
        </is>
      </c>
      <c r="I1892" s="354" t="inlineStr">
        <is>
          <t>강원대</t>
        </is>
      </c>
      <c r="J1892" s="340" t="inlineStr">
        <is>
          <t>기계의용·메카트로닉스공학과</t>
        </is>
      </c>
      <c r="K1892" s="339" t="inlineStr">
        <is>
          <t>자연</t>
        </is>
      </c>
      <c r="L1892" s="357" t="n">
        <v>25</v>
      </c>
      <c r="M1892" s="358" t="inlineStr">
        <is>
          <t xml:space="preserve">374.7 / </t>
        </is>
      </c>
      <c r="N1892" s="359" t="n">
        <v>500</v>
      </c>
      <c r="O1892" s="360" t="inlineStr">
        <is>
          <t>백분위</t>
        </is>
      </c>
      <c r="P1892" s="343" t="inlineStr">
        <is>
          <t>백분위</t>
        </is>
      </c>
      <c r="Q1892" s="342" t="inlineStr">
        <is>
          <t>2과목</t>
        </is>
      </c>
      <c r="R1892" s="344" t="n">
        <v>20</v>
      </c>
      <c r="S1892" s="345" t="n">
        <v>30</v>
      </c>
      <c r="T1892" s="362" t="n">
        <v>30</v>
      </c>
      <c r="U1892" s="361" t="n">
        <v>67.28</v>
      </c>
      <c r="V1892" s="346" t="n">
        <v>111.2218284904323</v>
      </c>
      <c r="W1892" s="348" t="n">
        <v>113.4918244406196</v>
      </c>
      <c r="X1892" s="347" t="n">
        <v>56.38</v>
      </c>
      <c r="Y1892" s="357" t="inlineStr"/>
      <c r="Z1892" s="365" t="inlineStr">
        <is>
          <t>3등급</t>
        </is>
      </c>
      <c r="AA1892" s="350" t="n">
        <v>94</v>
      </c>
      <c r="AB1892" s="349" t="inlineStr">
        <is>
          <t>만점</t>
        </is>
      </c>
      <c r="AC1892" s="350" t="n">
        <v>1.5</v>
      </c>
      <c r="AD1892" s="349" t="inlineStr">
        <is>
          <t>만점</t>
        </is>
      </c>
      <c r="AE1892" s="364" t="n">
        <v>0</v>
      </c>
      <c r="AF1892" s="366" t="n">
        <v>10.092</v>
      </c>
      <c r="AG1892" s="363" t="n">
        <v>0</v>
      </c>
      <c r="AH1892" s="635" t="inlineStr">
        <is>
          <t xml:space="preserve"> 미/기10%</t>
        </is>
      </c>
      <c r="AL1892" s="487" t="inlineStr">
        <is>
          <t>강원대 기계의용·메카트로닉스공학과</t>
        </is>
      </c>
      <c r="AM1892" s="477" t="inlineStr">
        <is>
          <t>자연</t>
        </is>
      </c>
      <c r="AN1892" s="637" t="n">
        <v>100</v>
      </c>
      <c r="AO1892" s="478" t="n">
        <v>-1570</v>
      </c>
      <c r="AP1892" s="463" t="n">
        <v>-1570</v>
      </c>
      <c r="AQ1892" s="479" t="n">
        <v>0</v>
      </c>
      <c r="AR1892" s="476" t="inlineStr">
        <is>
          <t>32.96 → 31.51</t>
        </is>
      </c>
      <c r="BA1892" s="313" t="inlineStr">
        <is>
          <t>통합인문839</t>
        </is>
      </c>
    </row>
    <row r="1893" ht="16.5" customHeight="1" s="671">
      <c r="B1893" s="367" t="inlineStr">
        <is>
          <t>32.96</t>
        </is>
      </c>
      <c r="C1893" s="351" t="inlineStr">
        <is>
          <t>71,523</t>
        </is>
      </c>
      <c r="D1893" s="727" t="n">
        <v>-1570</v>
      </c>
      <c r="E1893" s="352" t="inlineStr"/>
      <c r="F1893" s="341" t="n">
        <v>67.27</v>
      </c>
      <c r="G1893" s="355" t="inlineStr">
        <is>
          <t>337.46</t>
        </is>
      </c>
      <c r="H1893" s="356" t="inlineStr">
        <is>
          <t>341.39</t>
        </is>
      </c>
      <c r="I1893" s="354" t="inlineStr">
        <is>
          <t>충남대</t>
        </is>
      </c>
      <c r="J1893" s="340" t="inlineStr">
        <is>
          <t>생화학과</t>
        </is>
      </c>
      <c r="K1893" s="339" t="inlineStr">
        <is>
          <t>자연</t>
        </is>
      </c>
      <c r="L1893" s="357" t="n">
        <v>8</v>
      </c>
      <c r="M1893" s="358" t="inlineStr">
        <is>
          <t xml:space="preserve">167.05 / </t>
        </is>
      </c>
      <c r="N1893" s="359" t="n">
        <v>300</v>
      </c>
      <c r="O1893" s="360" t="inlineStr">
        <is>
          <t>표점</t>
        </is>
      </c>
      <c r="P1893" s="343" t="inlineStr">
        <is>
          <t>표점</t>
        </is>
      </c>
      <c r="Q1893" s="342" t="inlineStr">
        <is>
          <t>2과목</t>
        </is>
      </c>
      <c r="R1893" s="344" t="n">
        <v>25</v>
      </c>
      <c r="S1893" s="345" t="n">
        <v>45</v>
      </c>
      <c r="T1893" s="362" t="n">
        <v>30</v>
      </c>
      <c r="U1893" s="361" t="n">
        <v>67.27</v>
      </c>
      <c r="V1893" s="346" t="n">
        <v>111.2173178985474</v>
      </c>
      <c r="W1893" s="348" t="n">
        <v>113.4890858669752</v>
      </c>
      <c r="X1893" s="347" t="n">
        <v>56.38</v>
      </c>
      <c r="Y1893" s="357" t="inlineStr"/>
      <c r="Z1893" s="365" t="inlineStr">
        <is>
          <t>2등급</t>
        </is>
      </c>
      <c r="AA1893" s="350" t="n">
        <v>-2</v>
      </c>
      <c r="AB1893" s="349" t="inlineStr">
        <is>
          <t>만점</t>
        </is>
      </c>
      <c r="AC1893" s="350" t="n">
        <v>0</v>
      </c>
      <c r="AD1893" s="349" t="inlineStr">
        <is>
          <t>만점</t>
        </is>
      </c>
      <c r="AE1893" s="364" t="n">
        <v>0</v>
      </c>
      <c r="AF1893" s="366" t="n">
        <v>0</v>
      </c>
      <c r="AG1893" s="363" t="n">
        <v>0</v>
      </c>
      <c r="AH1893" s="635" t="inlineStr"/>
      <c r="AL1893" s="487" t="inlineStr">
        <is>
          <t>충남대 생화학과</t>
        </is>
      </c>
      <c r="AM1893" s="477" t="inlineStr">
        <is>
          <t>자연</t>
        </is>
      </c>
      <c r="AN1893" s="637" t="n">
        <v>100</v>
      </c>
      <c r="AO1893" s="478" t="n">
        <v>-1570</v>
      </c>
      <c r="AP1893" s="463" t="n">
        <v>-1570</v>
      </c>
      <c r="AQ1893" s="479" t="n">
        <v>0</v>
      </c>
      <c r="AR1893" s="476" t="inlineStr">
        <is>
          <t>32.97 → 31.52</t>
        </is>
      </c>
      <c r="BA1893" s="313" t="inlineStr">
        <is>
          <t>통합인문840</t>
        </is>
      </c>
    </row>
    <row r="1894" ht="16.5" customHeight="1" s="671">
      <c r="B1894" s="367" t="inlineStr">
        <is>
          <t>32.97</t>
        </is>
      </c>
      <c r="C1894" s="351" t="inlineStr">
        <is>
          <t>71,545</t>
        </is>
      </c>
      <c r="D1894" s="727" t="n">
        <v>-1570</v>
      </c>
      <c r="E1894" s="352" t="inlineStr"/>
      <c r="F1894" s="341" t="n">
        <v>67.26000000000001</v>
      </c>
      <c r="G1894" s="355" t="inlineStr">
        <is>
          <t>337.45</t>
        </is>
      </c>
      <c r="H1894" s="356" t="inlineStr">
        <is>
          <t>341.39</t>
        </is>
      </c>
      <c r="I1894" s="354" t="inlineStr">
        <is>
          <t>제주대</t>
        </is>
      </c>
      <c r="J1894" s="340" t="inlineStr">
        <is>
          <t>건축학과(5년)</t>
        </is>
      </c>
      <c r="K1894" s="339" t="inlineStr">
        <is>
          <t>자연</t>
        </is>
      </c>
      <c r="L1894" s="357" t="n">
        <v>7</v>
      </c>
      <c r="M1894" s="358" t="inlineStr">
        <is>
          <t xml:space="preserve">778.55 / </t>
        </is>
      </c>
      <c r="N1894" s="359" t="n">
        <v>1000</v>
      </c>
      <c r="O1894" s="360" t="inlineStr">
        <is>
          <t>백분위</t>
        </is>
      </c>
      <c r="P1894" s="343" t="inlineStr">
        <is>
          <t>백분위</t>
        </is>
      </c>
      <c r="Q1894" s="342" t="inlineStr">
        <is>
          <t>2과목</t>
        </is>
      </c>
      <c r="R1894" s="344" t="n">
        <v>20</v>
      </c>
      <c r="S1894" s="345" t="n">
        <v>30</v>
      </c>
      <c r="T1894" s="362" t="n">
        <v>30</v>
      </c>
      <c r="U1894" s="361" t="n">
        <v>67.26000000000001</v>
      </c>
      <c r="V1894" s="346" t="n">
        <v>111.2134453781512</v>
      </c>
      <c r="W1894" s="348" t="n">
        <v>113.4867346938776</v>
      </c>
      <c r="X1894" s="347" t="n">
        <v>56.37</v>
      </c>
      <c r="Y1894" s="357" t="inlineStr"/>
      <c r="Z1894" s="365" t="inlineStr">
        <is>
          <t>3등급</t>
        </is>
      </c>
      <c r="AA1894" s="350" t="n">
        <v>180</v>
      </c>
      <c r="AB1894" s="349" t="inlineStr">
        <is>
          <t>만점</t>
        </is>
      </c>
      <c r="AC1894" s="350" t="n">
        <v>10</v>
      </c>
      <c r="AD1894" s="349" t="inlineStr">
        <is>
          <t>만점</t>
        </is>
      </c>
      <c r="AE1894" s="364" t="n">
        <v>0</v>
      </c>
      <c r="AF1894" s="366" t="n">
        <v>50.445</v>
      </c>
      <c r="AG1894" s="363" t="n">
        <v>0</v>
      </c>
      <c r="AH1894" s="635" t="inlineStr">
        <is>
          <t xml:space="preserve"> 미/기15%가산 , 과탐(Ⅰ,Ⅱ)/ 과탐(Ⅱ,Ⅱ) 10%가산</t>
        </is>
      </c>
      <c r="AL1894" s="487" t="inlineStr">
        <is>
          <t>제주대 건축학과(5년)</t>
        </is>
      </c>
      <c r="AM1894" s="477" t="inlineStr">
        <is>
          <t>자연</t>
        </is>
      </c>
      <c r="AN1894" s="637" t="n">
        <v>100</v>
      </c>
      <c r="AO1894" s="478" t="n">
        <v>-1570</v>
      </c>
      <c r="AP1894" s="463" t="n">
        <v>-1570</v>
      </c>
      <c r="AQ1894" s="479" t="n">
        <v>0</v>
      </c>
      <c r="AR1894" s="476" t="inlineStr">
        <is>
          <t>32.97 → 31.52</t>
        </is>
      </c>
      <c r="BA1894" s="313" t="inlineStr">
        <is>
          <t>자연1041</t>
        </is>
      </c>
    </row>
    <row r="1895" ht="16.5" customHeight="1" s="671">
      <c r="B1895" s="367" t="inlineStr">
        <is>
          <t>33.02</t>
        </is>
      </c>
      <c r="C1895" s="351" t="inlineStr">
        <is>
          <t>71,653</t>
        </is>
      </c>
      <c r="D1895" s="727" t="n">
        <v>-1570</v>
      </c>
      <c r="E1895" s="352" t="inlineStr"/>
      <c r="F1895" s="341" t="n">
        <v>67.23</v>
      </c>
      <c r="G1895" s="355" t="inlineStr">
        <is>
          <t>337.40</t>
        </is>
      </c>
      <c r="H1895" s="356" t="inlineStr">
        <is>
          <t>341.33</t>
        </is>
      </c>
      <c r="I1895" s="354" t="inlineStr">
        <is>
          <t>부산대</t>
        </is>
      </c>
      <c r="J1895" s="340" t="inlineStr">
        <is>
          <t>바이오환경에너지학과</t>
        </is>
      </c>
      <c r="K1895" s="339" t="inlineStr">
        <is>
          <t>자연</t>
        </is>
      </c>
      <c r="L1895" s="357" t="n">
        <v>10</v>
      </c>
      <c r="M1895" s="358" t="inlineStr">
        <is>
          <t xml:space="preserve">658.5 / </t>
        </is>
      </c>
      <c r="N1895" s="359" t="n">
        <v>1000</v>
      </c>
      <c r="O1895" s="360" t="inlineStr">
        <is>
          <t>표점</t>
        </is>
      </c>
      <c r="P1895" s="343" t="inlineStr">
        <is>
          <t>표점</t>
        </is>
      </c>
      <c r="Q1895" s="342" t="inlineStr">
        <is>
          <t>2과목</t>
        </is>
      </c>
      <c r="R1895" s="344" t="n">
        <v>20</v>
      </c>
      <c r="S1895" s="345" t="n">
        <v>30</v>
      </c>
      <c r="T1895" s="362" t="n">
        <v>30</v>
      </c>
      <c r="U1895" s="361" t="n">
        <v>67.23</v>
      </c>
      <c r="V1895" s="346" t="n">
        <v>111.1940765639422</v>
      </c>
      <c r="W1895" s="348" t="n">
        <v>113.4749750566792</v>
      </c>
      <c r="X1895" s="347" t="n">
        <v>56.37</v>
      </c>
      <c r="Y1895" s="357" t="inlineStr"/>
      <c r="Z1895" s="365" t="inlineStr">
        <is>
          <t>2등급</t>
        </is>
      </c>
      <c r="AA1895" s="350" t="n">
        <v>198</v>
      </c>
      <c r="AB1895" s="349" t="inlineStr">
        <is>
          <t>만점</t>
        </is>
      </c>
      <c r="AC1895" s="350" t="n">
        <v>10</v>
      </c>
      <c r="AD1895" s="349" t="inlineStr">
        <is>
          <t>만점</t>
        </is>
      </c>
      <c r="AE1895" s="364" t="n">
        <v>0</v>
      </c>
      <c r="AF1895" s="366" t="n">
        <v>0</v>
      </c>
      <c r="AG1895" s="363" t="n">
        <v>0</v>
      </c>
      <c r="AH1895" s="635" t="inlineStr"/>
      <c r="AL1895" s="487" t="inlineStr">
        <is>
          <t>부산대 바이오환경에너지학과</t>
        </is>
      </c>
      <c r="AM1895" s="477" t="inlineStr">
        <is>
          <t>자연</t>
        </is>
      </c>
      <c r="AN1895" s="637" t="n">
        <v>100</v>
      </c>
      <c r="AO1895" s="478" t="n">
        <v>-1570</v>
      </c>
      <c r="AP1895" s="463" t="n">
        <v>-1570</v>
      </c>
      <c r="AQ1895" s="479" t="n">
        <v>0</v>
      </c>
      <c r="AR1895" s="476" t="inlineStr">
        <is>
          <t>33.02 → 31.57</t>
        </is>
      </c>
      <c r="BA1895" s="313" t="inlineStr">
        <is>
          <t>통합인문841</t>
        </is>
      </c>
    </row>
    <row r="1896" ht="16.5" customHeight="1" s="671">
      <c r="B1896" s="367" t="inlineStr">
        <is>
          <t>33.06</t>
        </is>
      </c>
      <c r="C1896" s="351" t="inlineStr">
        <is>
          <t>71,740</t>
        </is>
      </c>
      <c r="D1896" s="727" t="n">
        <v>-1570</v>
      </c>
      <c r="E1896" s="352" t="inlineStr"/>
      <c r="F1896" s="341" t="n">
        <v>67.2</v>
      </c>
      <c r="G1896" s="355" t="inlineStr">
        <is>
          <t>337.35</t>
        </is>
      </c>
      <c r="H1896" s="356" t="inlineStr">
        <is>
          <t>341.29</t>
        </is>
      </c>
      <c r="I1896" s="354" t="inlineStr">
        <is>
          <t>충남대</t>
        </is>
      </c>
      <c r="J1896" s="340" t="inlineStr">
        <is>
          <t>자연과학융합학부</t>
        </is>
      </c>
      <c r="K1896" s="339" t="inlineStr">
        <is>
          <t>자연</t>
        </is>
      </c>
      <c r="L1896" s="357" t="n">
        <v>79</v>
      </c>
      <c r="M1896" s="358" t="inlineStr">
        <is>
          <t xml:space="preserve">167 / </t>
        </is>
      </c>
      <c r="N1896" s="359" t="n">
        <v>300</v>
      </c>
      <c r="O1896" s="360" t="inlineStr">
        <is>
          <t>표점</t>
        </is>
      </c>
      <c r="P1896" s="343" t="inlineStr">
        <is>
          <t>표점</t>
        </is>
      </c>
      <c r="Q1896" s="342" t="inlineStr">
        <is>
          <t>2과목</t>
        </is>
      </c>
      <c r="R1896" s="344" t="n">
        <v>25</v>
      </c>
      <c r="S1896" s="345" t="n">
        <v>45</v>
      </c>
      <c r="T1896" s="362" t="n">
        <v>30</v>
      </c>
      <c r="U1896" s="361" t="n">
        <v>67.2</v>
      </c>
      <c r="V1896" s="346" t="n">
        <v>111.1766504613121</v>
      </c>
      <c r="W1896" s="348" t="n">
        <v>113.4643949229395</v>
      </c>
      <c r="X1896" s="347" t="n">
        <v>56.35</v>
      </c>
      <c r="Y1896" s="357" t="inlineStr"/>
      <c r="Z1896" s="365" t="inlineStr">
        <is>
          <t>2등급</t>
        </is>
      </c>
      <c r="AA1896" s="350" t="n">
        <v>-2</v>
      </c>
      <c r="AB1896" s="349" t="inlineStr">
        <is>
          <t>만점</t>
        </is>
      </c>
      <c r="AC1896" s="350" t="n">
        <v>0</v>
      </c>
      <c r="AD1896" s="349" t="inlineStr">
        <is>
          <t>만점</t>
        </is>
      </c>
      <c r="AE1896" s="364" t="n">
        <v>0</v>
      </c>
      <c r="AF1896" s="366" t="n">
        <v>0</v>
      </c>
      <c r="AG1896" s="363" t="n">
        <v>0</v>
      </c>
      <c r="AH1896" s="635" t="inlineStr"/>
      <c r="AL1896" s="487" t="inlineStr">
        <is>
          <t>충남대 자연과학융합학부</t>
        </is>
      </c>
      <c r="AM1896" s="477" t="inlineStr">
        <is>
          <t>자연</t>
        </is>
      </c>
      <c r="AN1896" s="637" t="n">
        <v>100</v>
      </c>
      <c r="AO1896" s="478" t="n">
        <v>-1570</v>
      </c>
      <c r="AP1896" s="463" t="n">
        <v>-1570</v>
      </c>
      <c r="AQ1896" s="479" t="n">
        <v>0</v>
      </c>
      <c r="AR1896" s="476" t="inlineStr">
        <is>
          <t>33.07 → 31.62</t>
        </is>
      </c>
      <c r="BA1896" s="313" t="inlineStr">
        <is>
          <t>자연1042</t>
        </is>
      </c>
    </row>
    <row r="1897" ht="16.5" customHeight="1" s="671">
      <c r="B1897" s="367" t="inlineStr">
        <is>
          <t>33.07</t>
        </is>
      </c>
      <c r="C1897" s="351" t="inlineStr">
        <is>
          <t>71,762</t>
        </is>
      </c>
      <c r="D1897" s="727" t="n">
        <v>-1570</v>
      </c>
      <c r="E1897" s="352" t="inlineStr"/>
      <c r="F1897" s="341" t="n">
        <v>67.19</v>
      </c>
      <c r="G1897" s="355" t="inlineStr">
        <is>
          <t>337.34</t>
        </is>
      </c>
      <c r="H1897" s="356" t="inlineStr">
        <is>
          <t>341.27</t>
        </is>
      </c>
      <c r="I1897" s="354" t="inlineStr">
        <is>
          <t>강원대</t>
        </is>
      </c>
      <c r="J1897" s="340" t="inlineStr">
        <is>
          <t>농업생명과학대학 무전공학과</t>
        </is>
      </c>
      <c r="K1897" s="339" t="inlineStr">
        <is>
          <t>자연</t>
        </is>
      </c>
      <c r="L1897" s="357" t="n">
        <v>6</v>
      </c>
      <c r="M1897" s="358" t="inlineStr">
        <is>
          <t xml:space="preserve">384.43 / </t>
        </is>
      </c>
      <c r="N1897" s="359" t="n">
        <v>500</v>
      </c>
      <c r="O1897" s="360" t="inlineStr">
        <is>
          <t>백분위</t>
        </is>
      </c>
      <c r="P1897" s="343" t="inlineStr">
        <is>
          <t>백분위</t>
        </is>
      </c>
      <c r="Q1897" s="342" t="inlineStr">
        <is>
          <t>2과목</t>
        </is>
      </c>
      <c r="R1897" s="344" t="n">
        <v>20</v>
      </c>
      <c r="S1897" s="345" t="n">
        <v>30</v>
      </c>
      <c r="T1897" s="362" t="n">
        <v>30</v>
      </c>
      <c r="U1897" s="361" t="n">
        <v>67.19</v>
      </c>
      <c r="V1897" s="346" t="n">
        <v>111.172366621067</v>
      </c>
      <c r="W1897" s="348" t="n">
        <v>113.4617940199335</v>
      </c>
      <c r="X1897" s="347" t="n">
        <v>56.35</v>
      </c>
      <c r="Y1897" s="357" t="inlineStr"/>
      <c r="Z1897" s="365" t="inlineStr">
        <is>
          <t>3등급</t>
        </is>
      </c>
      <c r="AA1897" s="350" t="n">
        <v>94</v>
      </c>
      <c r="AB1897" s="349" t="inlineStr">
        <is>
          <t>만점</t>
        </is>
      </c>
      <c r="AC1897" s="350" t="n">
        <v>1.5</v>
      </c>
      <c r="AD1897" s="349" t="inlineStr">
        <is>
          <t>만점</t>
        </is>
      </c>
      <c r="AE1897" s="364" t="n">
        <v>0</v>
      </c>
      <c r="AF1897" s="366" t="n">
        <v>20.157</v>
      </c>
      <c r="AG1897" s="363" t="n">
        <v>0</v>
      </c>
      <c r="AH1897" s="635" t="inlineStr">
        <is>
          <t xml:space="preserve"> 미/기/과탐10%</t>
        </is>
      </c>
      <c r="AL1897" s="487" t="inlineStr">
        <is>
          <t>강원대 농업생명과학대학 무전공학과</t>
        </is>
      </c>
      <c r="AM1897" s="477" t="inlineStr">
        <is>
          <t>자연</t>
        </is>
      </c>
      <c r="AN1897" s="637" t="n">
        <v>100</v>
      </c>
      <c r="AO1897" s="478" t="n">
        <v>-1570</v>
      </c>
      <c r="AP1897" s="463" t="n">
        <v>-1570</v>
      </c>
      <c r="AQ1897" s="479" t="n">
        <v>0</v>
      </c>
      <c r="AR1897" s="476" t="inlineStr">
        <is>
          <t>33.08 → 31.63</t>
        </is>
      </c>
      <c r="BA1897" s="313" t="inlineStr">
        <is>
          <t>자연1043</t>
        </is>
      </c>
    </row>
    <row r="1898" ht="16.5" customHeight="1" s="671">
      <c r="B1898" s="367" t="inlineStr">
        <is>
          <t>33.15</t>
        </is>
      </c>
      <c r="C1898" s="351" t="inlineStr">
        <is>
          <t>71,936</t>
        </is>
      </c>
      <c r="D1898" s="727" t="n">
        <v>-1570</v>
      </c>
      <c r="E1898" s="352" t="inlineStr"/>
      <c r="F1898" s="341" t="n">
        <v>67.14</v>
      </c>
      <c r="G1898" s="355" t="inlineStr">
        <is>
          <t>337.26</t>
        </is>
      </c>
      <c r="H1898" s="356" t="inlineStr">
        <is>
          <t>341.19</t>
        </is>
      </c>
      <c r="I1898" s="354" t="inlineStr">
        <is>
          <t>전남대</t>
        </is>
      </c>
      <c r="J1898" s="340" t="inlineStr">
        <is>
          <t>의류학과</t>
        </is>
      </c>
      <c r="K1898" s="339" t="inlineStr">
        <is>
          <t>자연</t>
        </is>
      </c>
      <c r="L1898" s="357" t="n">
        <v>7</v>
      </c>
      <c r="M1898" s="358" t="inlineStr">
        <is>
          <t xml:space="preserve">845.087 / </t>
        </is>
      </c>
      <c r="N1898" s="359" t="n">
        <v>800</v>
      </c>
      <c r="O1898" s="360" t="inlineStr">
        <is>
          <t>표점/만점</t>
        </is>
      </c>
      <c r="P1898" s="343" t="inlineStr">
        <is>
          <t>표점/만점</t>
        </is>
      </c>
      <c r="Q1898" s="342" t="inlineStr">
        <is>
          <t>2과목</t>
        </is>
      </c>
      <c r="R1898" s="344" t="n">
        <v>30</v>
      </c>
      <c r="S1898" s="345" t="n">
        <v>40</v>
      </c>
      <c r="T1898" s="362" t="n">
        <v>30</v>
      </c>
      <c r="U1898" s="361" t="n">
        <v>67.14</v>
      </c>
      <c r="V1898" s="346" t="n">
        <v>111.1416620153957</v>
      </c>
      <c r="W1898" s="348" t="n">
        <v>113.4431519379188</v>
      </c>
      <c r="X1898" s="347" t="inlineStr">
        <is>
          <t>56.58/67.91</t>
        </is>
      </c>
      <c r="Y1898" s="357" t="inlineStr"/>
      <c r="Z1898" s="365" t="inlineStr">
        <is>
          <t>2등급</t>
        </is>
      </c>
      <c r="AA1898" s="350" t="n">
        <v>190</v>
      </c>
      <c r="AB1898" s="349" t="inlineStr">
        <is>
          <t>만점</t>
        </is>
      </c>
      <c r="AC1898" s="350" t="n">
        <v>10</v>
      </c>
      <c r="AD1898" s="349" t="inlineStr">
        <is>
          <t>만점</t>
        </is>
      </c>
      <c r="AE1898" s="364" t="n">
        <v>0</v>
      </c>
      <c r="AF1898" s="366" t="n">
        <v>0</v>
      </c>
      <c r="AG1898" s="363" t="n">
        <v>0</v>
      </c>
      <c r="AH1898" s="635" t="inlineStr"/>
      <c r="AL1898" s="487" t="inlineStr">
        <is>
          <t>전남대 의류학과</t>
        </is>
      </c>
      <c r="AM1898" s="477" t="inlineStr">
        <is>
          <t>자연</t>
        </is>
      </c>
      <c r="AN1898" s="637" t="n">
        <v>100</v>
      </c>
      <c r="AO1898" s="478" t="n">
        <v>-1570</v>
      </c>
      <c r="AP1898" s="463" t="n">
        <v>-1570</v>
      </c>
      <c r="AQ1898" s="479" t="n">
        <v>0</v>
      </c>
      <c r="AR1898" s="476" t="inlineStr">
        <is>
          <t>33.15 → 31.70</t>
        </is>
      </c>
      <c r="BA1898" s="313" t="inlineStr">
        <is>
          <t>자연1044</t>
        </is>
      </c>
    </row>
    <row r="1899" ht="16.5" customHeight="1" s="671">
      <c r="B1899" s="367" t="inlineStr">
        <is>
          <t>33.16</t>
        </is>
      </c>
      <c r="C1899" s="351" t="inlineStr">
        <is>
          <t>71,957</t>
        </is>
      </c>
      <c r="D1899" s="727" t="n">
        <v>-1570</v>
      </c>
      <c r="E1899" s="352" t="inlineStr"/>
      <c r="F1899" s="341" t="n">
        <v>67.13</v>
      </c>
      <c r="G1899" s="355" t="inlineStr">
        <is>
          <t>337.25</t>
        </is>
      </c>
      <c r="H1899" s="356" t="inlineStr">
        <is>
          <t>341.18</t>
        </is>
      </c>
      <c r="I1899" s="354" t="inlineStr">
        <is>
          <t>충북대</t>
        </is>
      </c>
      <c r="J1899" s="340" t="inlineStr">
        <is>
          <t>물리교육과</t>
        </is>
      </c>
      <c r="K1899" s="339" t="inlineStr">
        <is>
          <t>자연</t>
        </is>
      </c>
      <c r="L1899" s="357" t="n">
        <v>10</v>
      </c>
      <c r="M1899" s="358" t="inlineStr">
        <is>
          <t xml:space="preserve">965.07 / </t>
        </is>
      </c>
      <c r="N1899" s="359" t="n">
        <v>200</v>
      </c>
      <c r="O1899" s="360" t="inlineStr">
        <is>
          <t>표점/만점</t>
        </is>
      </c>
      <c r="P1899" s="343" t="inlineStr">
        <is>
          <t>표점/만점</t>
        </is>
      </c>
      <c r="Q1899" s="342" t="inlineStr">
        <is>
          <t>2과목</t>
        </is>
      </c>
      <c r="R1899" s="344" t="n">
        <v>20</v>
      </c>
      <c r="S1899" s="345" t="n">
        <v>30</v>
      </c>
      <c r="T1899" s="362" t="n">
        <v>30</v>
      </c>
      <c r="U1899" s="361" t="n">
        <v>67.13</v>
      </c>
      <c r="V1899" s="346" t="n">
        <v>111.1375724246498</v>
      </c>
      <c r="W1899" s="348" t="n">
        <v>113.4406689721088</v>
      </c>
      <c r="X1899" s="347" t="inlineStr">
        <is>
          <t>56.58/67.91</t>
        </is>
      </c>
      <c r="Y1899" s="357" t="inlineStr"/>
      <c r="Z1899" s="365" t="inlineStr">
        <is>
          <t>3등급</t>
        </is>
      </c>
      <c r="AA1899" s="350" t="n">
        <v>36</v>
      </c>
      <c r="AB1899" s="349" t="inlineStr">
        <is>
          <t>만점</t>
        </is>
      </c>
      <c r="AC1899" s="350" t="n">
        <v>0</v>
      </c>
      <c r="AD1899" s="349" t="inlineStr">
        <is>
          <t>만점</t>
        </is>
      </c>
      <c r="AE1899" s="364" t="n">
        <v>0</v>
      </c>
      <c r="AF1899" s="366" t="n">
        <v>0</v>
      </c>
      <c r="AG1899" s="363" t="n">
        <v>0</v>
      </c>
      <c r="AH1899" s="635" t="inlineStr"/>
      <c r="AL1899" s="487" t="inlineStr">
        <is>
          <t>충북대 물리교육과</t>
        </is>
      </c>
      <c r="AM1899" s="477" t="inlineStr">
        <is>
          <t>자연</t>
        </is>
      </c>
      <c r="AN1899" s="637" t="n">
        <v>100</v>
      </c>
      <c r="AO1899" s="478" t="n">
        <v>-1570</v>
      </c>
      <c r="AP1899" s="463" t="n">
        <v>-1570</v>
      </c>
      <c r="AQ1899" s="479" t="n">
        <v>0</v>
      </c>
      <c r="AR1899" s="476" t="inlineStr">
        <is>
          <t>33.16 → 31.71</t>
        </is>
      </c>
      <c r="BA1899" s="313" t="inlineStr">
        <is>
          <t>자연1045</t>
        </is>
      </c>
    </row>
    <row r="1900" ht="16.5" customHeight="1" s="671">
      <c r="B1900" s="367" t="inlineStr">
        <is>
          <t>34.09</t>
        </is>
      </c>
      <c r="C1900" s="351" t="inlineStr">
        <is>
          <t>73,975</t>
        </is>
      </c>
      <c r="D1900" s="727" t="n">
        <v>-1570</v>
      </c>
      <c r="E1900" s="352" t="inlineStr"/>
      <c r="F1900" s="341" t="n">
        <v>67.13</v>
      </c>
      <c r="G1900" s="355" t="inlineStr">
        <is>
          <t>336.28</t>
        </is>
      </c>
      <c r="H1900" s="356" t="inlineStr">
        <is>
          <t>341.36</t>
        </is>
      </c>
      <c r="I1900" s="354" t="inlineStr">
        <is>
          <t>경상국립대</t>
        </is>
      </c>
      <c r="J1900" s="340" t="inlineStr">
        <is>
          <t>경제학부</t>
        </is>
      </c>
      <c r="K1900" s="339" t="inlineStr">
        <is>
          <t>통합</t>
        </is>
      </c>
      <c r="L1900" s="357" t="n">
        <v>15</v>
      </c>
      <c r="M1900" s="358" t="inlineStr">
        <is>
          <t xml:space="preserve">831.75 / </t>
        </is>
      </c>
      <c r="N1900" s="359" t="n">
        <v>1000</v>
      </c>
      <c r="O1900" s="360" t="inlineStr">
        <is>
          <t>표점/만점</t>
        </is>
      </c>
      <c r="P1900" s="343" t="inlineStr">
        <is>
          <t>표점/만점</t>
        </is>
      </c>
      <c r="Q1900" s="342" t="inlineStr">
        <is>
          <t>2과목</t>
        </is>
      </c>
      <c r="R1900" s="344" t="n">
        <v>30</v>
      </c>
      <c r="S1900" s="345" t="n">
        <v>25</v>
      </c>
      <c r="T1900" s="362" t="n">
        <v>25</v>
      </c>
      <c r="U1900" s="361" t="n">
        <v>67.13</v>
      </c>
      <c r="V1900" s="346" t="n">
        <v>111.1356950938139</v>
      </c>
      <c r="W1900" s="348" t="n">
        <v>113.4395291641013</v>
      </c>
      <c r="X1900" s="347" t="inlineStr">
        <is>
          <t>56.21/68.82</t>
        </is>
      </c>
      <c r="Y1900" s="357" t="inlineStr"/>
      <c r="Z1900" s="365" t="inlineStr">
        <is>
          <t>3등급</t>
        </is>
      </c>
      <c r="AA1900" s="350" t="n">
        <v>192</v>
      </c>
      <c r="AB1900" s="349" t="inlineStr">
        <is>
          <t>만점</t>
        </is>
      </c>
      <c r="AC1900" s="350" t="n">
        <v>0</v>
      </c>
      <c r="AD1900" s="349" t="inlineStr">
        <is>
          <t>만점</t>
        </is>
      </c>
      <c r="AE1900" s="364" t="n">
        <v>0</v>
      </c>
      <c r="AF1900" s="366" t="n">
        <v>0</v>
      </c>
      <c r="AG1900" s="363" t="n">
        <v>0</v>
      </c>
      <c r="AH1900" s="635" t="inlineStr"/>
      <c r="AL1900" s="487" t="inlineStr">
        <is>
          <t>경상국립대 경제학부</t>
        </is>
      </c>
      <c r="AM1900" s="477" t="inlineStr">
        <is>
          <t>통합</t>
        </is>
      </c>
      <c r="AN1900" s="637" t="n">
        <v>100</v>
      </c>
      <c r="AO1900" s="478" t="n">
        <v>-1570</v>
      </c>
      <c r="AP1900" s="463" t="n">
        <v>-658</v>
      </c>
      <c r="AQ1900" s="479" t="n">
        <v>-912</v>
      </c>
      <c r="AR1900" s="476" t="inlineStr">
        <is>
          <t>33.17 → 32.14</t>
        </is>
      </c>
      <c r="BA1900" s="313" t="inlineStr">
        <is>
          <t>통합인문842</t>
        </is>
      </c>
    </row>
    <row r="1901" ht="16.5" customHeight="1" s="671">
      <c r="B1901" s="367" t="inlineStr">
        <is>
          <t>34.08</t>
        </is>
      </c>
      <c r="C1901" s="351" t="inlineStr">
        <is>
          <t>73,954</t>
        </is>
      </c>
      <c r="D1901" s="727" t="n">
        <v>-1570</v>
      </c>
      <c r="E1901" s="352" t="inlineStr"/>
      <c r="F1901" s="341" t="n">
        <v>67.13</v>
      </c>
      <c r="G1901" s="355" t="inlineStr">
        <is>
          <t>336.29</t>
        </is>
      </c>
      <c r="H1901" s="356" t="inlineStr">
        <is>
          <t>341.37</t>
        </is>
      </c>
      <c r="I1901" s="354" t="inlineStr">
        <is>
          <t>경상국립대</t>
        </is>
      </c>
      <c r="J1901" s="340" t="inlineStr">
        <is>
          <t>영어교육과</t>
        </is>
      </c>
      <c r="K1901" s="339" t="inlineStr">
        <is>
          <t>통합</t>
        </is>
      </c>
      <c r="L1901" s="357" t="n">
        <v>11</v>
      </c>
      <c r="M1901" s="358" t="inlineStr">
        <is>
          <t xml:space="preserve">831.76 / </t>
        </is>
      </c>
      <c r="N1901" s="359" t="n">
        <v>1000</v>
      </c>
      <c r="O1901" s="360" t="inlineStr">
        <is>
          <t>표점/만점</t>
        </is>
      </c>
      <c r="P1901" s="343" t="inlineStr">
        <is>
          <t>표점/만점</t>
        </is>
      </c>
      <c r="Q1901" s="342" t="inlineStr">
        <is>
          <t>2과목</t>
        </is>
      </c>
      <c r="R1901" s="344" t="n">
        <v>30</v>
      </c>
      <c r="S1901" s="345" t="n">
        <v>25</v>
      </c>
      <c r="T1901" s="362" t="n">
        <v>25</v>
      </c>
      <c r="U1901" s="361" t="n">
        <v>67.13</v>
      </c>
      <c r="V1901" s="346" t="n">
        <v>111.137652020526</v>
      </c>
      <c r="W1901" s="348" t="n">
        <v>113.4407172981765</v>
      </c>
      <c r="X1901" s="347" t="inlineStr">
        <is>
          <t>56.21/68.82</t>
        </is>
      </c>
      <c r="Y1901" s="357" t="inlineStr"/>
      <c r="Z1901" s="365" t="inlineStr">
        <is>
          <t>3등급</t>
        </is>
      </c>
      <c r="AA1901" s="350" t="n">
        <v>192</v>
      </c>
      <c r="AB1901" s="349" t="inlineStr">
        <is>
          <t>만점</t>
        </is>
      </c>
      <c r="AC1901" s="350" t="n">
        <v>0</v>
      </c>
      <c r="AD1901" s="349" t="inlineStr">
        <is>
          <t>만점</t>
        </is>
      </c>
      <c r="AE1901" s="364" t="n">
        <v>0</v>
      </c>
      <c r="AF1901" s="366" t="n">
        <v>0</v>
      </c>
      <c r="AG1901" s="363" t="n">
        <v>0</v>
      </c>
      <c r="AH1901" s="635" t="inlineStr"/>
      <c r="AL1901" s="487" t="inlineStr">
        <is>
          <t>경상국립대 영어교육과</t>
        </is>
      </c>
      <c r="AM1901" s="477" t="inlineStr">
        <is>
          <t>통합</t>
        </is>
      </c>
      <c r="AN1901" s="637" t="n">
        <v>100</v>
      </c>
      <c r="AO1901" s="478" t="n">
        <v>-1570</v>
      </c>
      <c r="AP1901" s="463" t="n">
        <v>-658</v>
      </c>
      <c r="AQ1901" s="479" t="n">
        <v>-912</v>
      </c>
      <c r="AR1901" s="476" t="inlineStr">
        <is>
          <t>33.16 → 32.13</t>
        </is>
      </c>
      <c r="BA1901" s="313" t="inlineStr">
        <is>
          <t>통합인문843</t>
        </is>
      </c>
    </row>
    <row r="1902" ht="16.5" customHeight="1" s="671">
      <c r="B1902" s="367" t="inlineStr">
        <is>
          <t>33.16</t>
        </is>
      </c>
      <c r="C1902" s="351" t="inlineStr">
        <is>
          <t>71,957</t>
        </is>
      </c>
      <c r="D1902" s="727" t="n">
        <v>-1570</v>
      </c>
      <c r="E1902" s="352" t="inlineStr"/>
      <c r="F1902" s="341" t="n">
        <v>67.13</v>
      </c>
      <c r="G1902" s="355" t="inlineStr">
        <is>
          <t>337.25</t>
        </is>
      </c>
      <c r="H1902" s="356" t="inlineStr">
        <is>
          <t>341.18</t>
        </is>
      </c>
      <c r="I1902" s="354" t="inlineStr">
        <is>
          <t>강원대</t>
        </is>
      </c>
      <c r="J1902" s="340" t="inlineStr">
        <is>
          <t>생물자원과학부</t>
        </is>
      </c>
      <c r="K1902" s="339" t="inlineStr">
        <is>
          <t>자연</t>
        </is>
      </c>
      <c r="L1902" s="357" t="n">
        <v>9</v>
      </c>
      <c r="M1902" s="358" t="inlineStr">
        <is>
          <t xml:space="preserve">384.18 / </t>
        </is>
      </c>
      <c r="N1902" s="359" t="n">
        <v>500</v>
      </c>
      <c r="O1902" s="360" t="inlineStr">
        <is>
          <t>백분위</t>
        </is>
      </c>
      <c r="P1902" s="343" t="inlineStr">
        <is>
          <t>백분위</t>
        </is>
      </c>
      <c r="Q1902" s="342" t="inlineStr">
        <is>
          <t>2과목</t>
        </is>
      </c>
      <c r="R1902" s="344" t="n">
        <v>20</v>
      </c>
      <c r="S1902" s="345" t="n">
        <v>30</v>
      </c>
      <c r="T1902" s="362" t="n">
        <v>30</v>
      </c>
      <c r="U1902" s="361" t="n">
        <v>67.13</v>
      </c>
      <c r="V1902" s="346" t="n">
        <v>111.1381668946648</v>
      </c>
      <c r="W1902" s="348" t="n">
        <v>113.4410299003322</v>
      </c>
      <c r="X1902" s="347" t="n">
        <v>56.34</v>
      </c>
      <c r="Y1902" s="357" t="inlineStr"/>
      <c r="Z1902" s="365" t="inlineStr">
        <is>
          <t>3등급</t>
        </is>
      </c>
      <c r="AA1902" s="350" t="n">
        <v>94</v>
      </c>
      <c r="AB1902" s="349" t="inlineStr">
        <is>
          <t>만점</t>
        </is>
      </c>
      <c r="AC1902" s="350" t="n">
        <v>1.5</v>
      </c>
      <c r="AD1902" s="349" t="inlineStr">
        <is>
          <t>만점</t>
        </is>
      </c>
      <c r="AE1902" s="364" t="n">
        <v>0</v>
      </c>
      <c r="AF1902" s="366" t="n">
        <v>20.139</v>
      </c>
      <c r="AG1902" s="363" t="n">
        <v>0</v>
      </c>
      <c r="AH1902" s="635" t="inlineStr">
        <is>
          <t xml:space="preserve"> 미/기/과탐10%</t>
        </is>
      </c>
      <c r="AL1902" s="487" t="inlineStr">
        <is>
          <t>강원대 생물자원과학부</t>
        </is>
      </c>
      <c r="AM1902" s="477" t="inlineStr">
        <is>
          <t>자연</t>
        </is>
      </c>
      <c r="AN1902" s="637" t="n">
        <v>100</v>
      </c>
      <c r="AO1902" s="478" t="n">
        <v>-1570</v>
      </c>
      <c r="AP1902" s="463" t="n">
        <v>-1570</v>
      </c>
      <c r="AQ1902" s="479" t="n">
        <v>0</v>
      </c>
      <c r="AR1902" s="476" t="inlineStr">
        <is>
          <t>33.16 → 31.71</t>
        </is>
      </c>
      <c r="BA1902" s="313" t="inlineStr">
        <is>
          <t>통합인문844</t>
        </is>
      </c>
    </row>
    <row r="1903" ht="16.5" customHeight="1" s="671">
      <c r="B1903" s="367" t="inlineStr">
        <is>
          <t>33.18</t>
        </is>
      </c>
      <c r="C1903" s="351" t="inlineStr">
        <is>
          <t>72,001</t>
        </is>
      </c>
      <c r="D1903" s="727" t="n">
        <v>-1570</v>
      </c>
      <c r="E1903" s="352" t="inlineStr"/>
      <c r="F1903" s="341" t="n">
        <v>67.12</v>
      </c>
      <c r="G1903" s="355" t="inlineStr">
        <is>
          <t>337.23</t>
        </is>
      </c>
      <c r="H1903" s="356" t="inlineStr">
        <is>
          <t>341.16</t>
        </is>
      </c>
      <c r="I1903" s="354" t="inlineStr">
        <is>
          <t>강원대</t>
        </is>
      </c>
      <c r="J1903" s="340" t="inlineStr">
        <is>
          <t>환경융합학부</t>
        </is>
      </c>
      <c r="K1903" s="339" t="inlineStr">
        <is>
          <t>자연</t>
        </is>
      </c>
      <c r="L1903" s="357" t="n">
        <v>6</v>
      </c>
      <c r="M1903" s="358" t="inlineStr">
        <is>
          <t xml:space="preserve">384.13 / </t>
        </is>
      </c>
      <c r="N1903" s="359" t="n">
        <v>500</v>
      </c>
      <c r="O1903" s="360" t="inlineStr">
        <is>
          <t>백분위</t>
        </is>
      </c>
      <c r="P1903" s="343" t="inlineStr">
        <is>
          <t>백분위</t>
        </is>
      </c>
      <c r="Q1903" s="342" t="inlineStr">
        <is>
          <t>2과목</t>
        </is>
      </c>
      <c r="R1903" s="344" t="n">
        <v>20</v>
      </c>
      <c r="S1903" s="345" t="n">
        <v>30</v>
      </c>
      <c r="T1903" s="362" t="n">
        <v>30</v>
      </c>
      <c r="U1903" s="361" t="n">
        <v>67.12</v>
      </c>
      <c r="V1903" s="346" t="n">
        <v>111.1313269493844</v>
      </c>
      <c r="W1903" s="348" t="n">
        <v>113.436877076412</v>
      </c>
      <c r="X1903" s="347" t="n">
        <v>56.33</v>
      </c>
      <c r="Y1903" s="357" t="inlineStr"/>
      <c r="Z1903" s="365" t="inlineStr">
        <is>
          <t>3등급</t>
        </is>
      </c>
      <c r="AA1903" s="350" t="n">
        <v>94</v>
      </c>
      <c r="AB1903" s="349" t="inlineStr">
        <is>
          <t>만점</t>
        </is>
      </c>
      <c r="AC1903" s="350" t="n">
        <v>1.5</v>
      </c>
      <c r="AD1903" s="349" t="inlineStr">
        <is>
          <t>만점</t>
        </is>
      </c>
      <c r="AE1903" s="364" t="n">
        <v>0</v>
      </c>
      <c r="AF1903" s="366" t="n">
        <v>20.136</v>
      </c>
      <c r="AG1903" s="363" t="n">
        <v>0</v>
      </c>
      <c r="AH1903" s="635" t="inlineStr">
        <is>
          <t xml:space="preserve"> 미/기/과탐10%</t>
        </is>
      </c>
      <c r="AL1903" s="487" t="inlineStr">
        <is>
          <t>강원대 환경융합학부</t>
        </is>
      </c>
      <c r="AM1903" s="477" t="inlineStr">
        <is>
          <t>자연</t>
        </is>
      </c>
      <c r="AN1903" s="637" t="n">
        <v>100</v>
      </c>
      <c r="AO1903" s="478" t="n">
        <v>-1570</v>
      </c>
      <c r="AP1903" s="463" t="n">
        <v>-1570</v>
      </c>
      <c r="AQ1903" s="479" t="n">
        <v>0</v>
      </c>
      <c r="AR1903" s="476" t="inlineStr">
        <is>
          <t>33.18 → 31.73</t>
        </is>
      </c>
      <c r="BA1903" s="313" t="inlineStr">
        <is>
          <t>자연1046</t>
        </is>
      </c>
    </row>
    <row r="1904" ht="16.5" customHeight="1" s="671">
      <c r="B1904" s="367" t="inlineStr">
        <is>
          <t>33.22</t>
        </is>
      </c>
      <c r="C1904" s="351" t="inlineStr">
        <is>
          <t>72,087</t>
        </is>
      </c>
      <c r="D1904" s="727" t="n">
        <v>-1570</v>
      </c>
      <c r="E1904" s="352" t="inlineStr">
        <is>
          <t>337.15</t>
        </is>
      </c>
      <c r="F1904" s="341" t="n">
        <v>67.09999999999999</v>
      </c>
      <c r="G1904" s="355" t="inlineStr">
        <is>
          <t>337.19</t>
        </is>
      </c>
      <c r="H1904" s="356" t="inlineStr">
        <is>
          <t>341.11</t>
        </is>
      </c>
      <c r="I1904" s="354" t="inlineStr">
        <is>
          <t>강원대</t>
        </is>
      </c>
      <c r="J1904" s="340" t="inlineStr">
        <is>
          <t>생명건강공학과</t>
        </is>
      </c>
      <c r="K1904" s="339" t="inlineStr">
        <is>
          <t>자연</t>
        </is>
      </c>
      <c r="L1904" s="357" t="n">
        <v>5</v>
      </c>
      <c r="M1904" s="358" t="inlineStr">
        <is>
          <t xml:space="preserve">373.95 / </t>
        </is>
      </c>
      <c r="N1904" s="359" t="n">
        <v>500</v>
      </c>
      <c r="O1904" s="360" t="inlineStr">
        <is>
          <t>백분위</t>
        </is>
      </c>
      <c r="P1904" s="343" t="inlineStr">
        <is>
          <t>백분위</t>
        </is>
      </c>
      <c r="Q1904" s="342" t="inlineStr">
        <is>
          <t>2과목</t>
        </is>
      </c>
      <c r="R1904" s="344" t="n">
        <v>20</v>
      </c>
      <c r="S1904" s="345" t="n">
        <v>30</v>
      </c>
      <c r="T1904" s="362" t="n">
        <v>30</v>
      </c>
      <c r="U1904" s="361" t="n">
        <v>67.09999999999999</v>
      </c>
      <c r="V1904" s="346" t="n">
        <v>111.1155209071581</v>
      </c>
      <c r="W1904" s="348" t="n">
        <v>113.4272805507745</v>
      </c>
      <c r="X1904" s="347" t="n">
        <v>56.32</v>
      </c>
      <c r="Y1904" s="357" t="inlineStr"/>
      <c r="Z1904" s="365" t="inlineStr">
        <is>
          <t>3등급</t>
        </is>
      </c>
      <c r="AA1904" s="350" t="n">
        <v>94</v>
      </c>
      <c r="AB1904" s="349" t="inlineStr">
        <is>
          <t>만점</t>
        </is>
      </c>
      <c r="AC1904" s="350" t="n">
        <v>1.5</v>
      </c>
      <c r="AD1904" s="349" t="inlineStr">
        <is>
          <t>만점</t>
        </is>
      </c>
      <c r="AE1904" s="364" t="n">
        <v>0</v>
      </c>
      <c r="AF1904" s="366" t="n">
        <v>10.065</v>
      </c>
      <c r="AG1904" s="363" t="n">
        <v>0</v>
      </c>
      <c r="AH1904" s="635" t="inlineStr">
        <is>
          <t xml:space="preserve"> 미/기10%</t>
        </is>
      </c>
      <c r="AL1904" s="487" t="inlineStr">
        <is>
          <t>강원대 생명건강공학과</t>
        </is>
      </c>
      <c r="AM1904" s="477" t="inlineStr">
        <is>
          <t>자연</t>
        </is>
      </c>
      <c r="AN1904" s="637" t="n">
        <v>100</v>
      </c>
      <c r="AO1904" s="478" t="n">
        <v>-1570</v>
      </c>
      <c r="AP1904" s="463" t="n">
        <v>-1570</v>
      </c>
      <c r="AQ1904" s="479" t="n">
        <v>0</v>
      </c>
      <c r="AR1904" s="476" t="inlineStr">
        <is>
          <t>33.22 → 31.77</t>
        </is>
      </c>
      <c r="BA1904" s="313" t="inlineStr">
        <is>
          <t>자연1047</t>
        </is>
      </c>
    </row>
    <row r="1905" ht="16.5" customHeight="1" s="671">
      <c r="B1905" s="367" t="inlineStr">
        <is>
          <t>33.22</t>
        </is>
      </c>
      <c r="C1905" s="351" t="inlineStr">
        <is>
          <t>72,087</t>
        </is>
      </c>
      <c r="D1905" s="727" t="n">
        <v>-1570</v>
      </c>
      <c r="E1905" s="352" t="inlineStr">
        <is>
          <t>337.48</t>
        </is>
      </c>
      <c r="F1905" s="341" t="n">
        <v>67.09</v>
      </c>
      <c r="G1905" s="355" t="inlineStr">
        <is>
          <t>337.19</t>
        </is>
      </c>
      <c r="H1905" s="356" t="inlineStr">
        <is>
          <t>341.11</t>
        </is>
      </c>
      <c r="I1905" s="354" t="inlineStr">
        <is>
          <t>강원대</t>
        </is>
      </c>
      <c r="J1905" s="340" t="inlineStr">
        <is>
          <t>원예·농업자원경제학부</t>
        </is>
      </c>
      <c r="K1905" s="339" t="inlineStr">
        <is>
          <t>자연</t>
        </is>
      </c>
      <c r="L1905" s="357" t="n">
        <v>7</v>
      </c>
      <c r="M1905" s="358" t="inlineStr">
        <is>
          <t xml:space="preserve">384 / </t>
        </is>
      </c>
      <c r="N1905" s="359" t="n">
        <v>500</v>
      </c>
      <c r="O1905" s="360" t="inlineStr">
        <is>
          <t>백분위</t>
        </is>
      </c>
      <c r="P1905" s="343" t="inlineStr">
        <is>
          <t>백분위</t>
        </is>
      </c>
      <c r="Q1905" s="342" t="inlineStr">
        <is>
          <t>2과목</t>
        </is>
      </c>
      <c r="R1905" s="344" t="n">
        <v>20</v>
      </c>
      <c r="S1905" s="345" t="n">
        <v>30</v>
      </c>
      <c r="T1905" s="362" t="n">
        <v>30</v>
      </c>
      <c r="U1905" s="361" t="n">
        <v>67.09</v>
      </c>
      <c r="V1905" s="346" t="n">
        <v>111.1135430916553</v>
      </c>
      <c r="W1905" s="348" t="n">
        <v>113.4260797342193</v>
      </c>
      <c r="X1905" s="347" t="n">
        <v>56.33</v>
      </c>
      <c r="Y1905" s="357" t="inlineStr"/>
      <c r="Z1905" s="365" t="inlineStr">
        <is>
          <t>3등급</t>
        </is>
      </c>
      <c r="AA1905" s="350" t="n">
        <v>94</v>
      </c>
      <c r="AB1905" s="349" t="inlineStr">
        <is>
          <t>만점</t>
        </is>
      </c>
      <c r="AC1905" s="350" t="n">
        <v>1.5</v>
      </c>
      <c r="AD1905" s="349" t="inlineStr">
        <is>
          <t>만점</t>
        </is>
      </c>
      <c r="AE1905" s="364" t="n">
        <v>0</v>
      </c>
      <c r="AF1905" s="366" t="n">
        <v>20.127</v>
      </c>
      <c r="AG1905" s="363" t="n">
        <v>0</v>
      </c>
      <c r="AH1905" s="635" t="inlineStr">
        <is>
          <t xml:space="preserve"> 미/기/과탐10%</t>
        </is>
      </c>
      <c r="AL1905" s="487" t="inlineStr">
        <is>
          <t>강원대 원예·농업자원경제학부</t>
        </is>
      </c>
      <c r="AM1905" s="477" t="inlineStr">
        <is>
          <t>자연</t>
        </is>
      </c>
      <c r="AN1905" s="637" t="n">
        <v>100</v>
      </c>
      <c r="AO1905" s="478" t="n">
        <v>-1570</v>
      </c>
      <c r="AP1905" s="463" t="n">
        <v>-1570</v>
      </c>
      <c r="AQ1905" s="479" t="n">
        <v>0</v>
      </c>
      <c r="AR1905" s="476" t="inlineStr">
        <is>
          <t>33.22 → 31.77</t>
        </is>
      </c>
      <c r="BA1905" s="313" t="inlineStr">
        <is>
          <t>자연1048</t>
        </is>
      </c>
    </row>
    <row r="1906" ht="16.5" customHeight="1" s="671">
      <c r="B1906" s="367" t="inlineStr">
        <is>
          <t>33.26</t>
        </is>
      </c>
      <c r="C1906" s="351" t="inlineStr">
        <is>
          <t>72,174</t>
        </is>
      </c>
      <c r="D1906" s="727" t="n">
        <v>-1570</v>
      </c>
      <c r="E1906" s="352" t="inlineStr"/>
      <c r="F1906" s="341" t="n">
        <v>67.06</v>
      </c>
      <c r="G1906" s="355" t="inlineStr">
        <is>
          <t>336.17</t>
        </is>
      </c>
      <c r="H1906" s="356" t="inlineStr">
        <is>
          <t>341.25</t>
        </is>
      </c>
      <c r="I1906" s="354" t="inlineStr">
        <is>
          <t>광운대</t>
        </is>
      </c>
      <c r="J1906" s="340" t="inlineStr">
        <is>
          <t>동북아문화산업학부(기회균형)</t>
        </is>
      </c>
      <c r="K1906" s="339" t="inlineStr">
        <is>
          <t>통합</t>
        </is>
      </c>
      <c r="L1906" s="357" t="n">
        <v>3</v>
      </c>
      <c r="M1906" s="358" t="inlineStr">
        <is>
          <t xml:space="preserve">655.49 / </t>
        </is>
      </c>
      <c r="N1906" s="359" t="n">
        <v>1000</v>
      </c>
      <c r="O1906" s="360" t="inlineStr">
        <is>
          <t>표점</t>
        </is>
      </c>
      <c r="P1906" s="343" t="inlineStr">
        <is>
          <t>변표</t>
        </is>
      </c>
      <c r="Q1906" s="342" t="inlineStr">
        <is>
          <t>2과목</t>
        </is>
      </c>
      <c r="R1906" s="344" t="n">
        <v>30</v>
      </c>
      <c r="S1906" s="345" t="n">
        <v>25</v>
      </c>
      <c r="T1906" s="362" t="n">
        <v>25</v>
      </c>
      <c r="U1906" s="361" t="n">
        <v>67.06</v>
      </c>
      <c r="V1906" s="346" t="n">
        <v>111.093098782138</v>
      </c>
      <c r="W1906" s="348" t="n">
        <v>113.4136671177267</v>
      </c>
      <c r="X1906" s="347" t="n">
        <v>55.83</v>
      </c>
      <c r="Y1906" s="357" t="n">
        <v>55.64</v>
      </c>
      <c r="Z1906" s="365" t="inlineStr">
        <is>
          <t>2등급</t>
        </is>
      </c>
      <c r="AA1906" s="350" t="n">
        <v>198</v>
      </c>
      <c r="AB1906" s="349" t="inlineStr">
        <is>
          <t>만점</t>
        </is>
      </c>
      <c r="AC1906" s="350" t="n">
        <v>10</v>
      </c>
      <c r="AD1906" s="349" t="inlineStr">
        <is>
          <t>만점</t>
        </is>
      </c>
      <c r="AE1906" s="364" t="n">
        <v>0</v>
      </c>
      <c r="AF1906" s="366" t="n">
        <v>0</v>
      </c>
      <c r="AG1906" s="363" t="n">
        <v>0</v>
      </c>
      <c r="AH1906" s="635" t="inlineStr"/>
      <c r="AL1906" s="487" t="inlineStr">
        <is>
          <t>광운대 동북아문화산업학부(기회균형)</t>
        </is>
      </c>
      <c r="AM1906" s="477" t="inlineStr">
        <is>
          <t>통합</t>
        </is>
      </c>
      <c r="AN1906" s="637" t="n">
        <v>100</v>
      </c>
      <c r="AO1906" s="478" t="n">
        <v>-1570</v>
      </c>
      <c r="AP1906" s="463" t="n">
        <v>-658</v>
      </c>
      <c r="AQ1906" s="479" t="n">
        <v>-912</v>
      </c>
      <c r="AR1906" s="476" t="inlineStr">
        <is>
          <t>33.27 → 32.24</t>
        </is>
      </c>
      <c r="BA1906" s="313" t="inlineStr">
        <is>
          <t>자연1049</t>
        </is>
      </c>
    </row>
    <row r="1907" ht="16.5" customHeight="1" s="671">
      <c r="B1907" s="367" t="inlineStr">
        <is>
          <t>32.94</t>
        </is>
      </c>
      <c r="C1907" s="351" t="inlineStr">
        <is>
          <t>71,480</t>
        </is>
      </c>
      <c r="D1907" s="727" t="n">
        <v>-1570</v>
      </c>
      <c r="E1907" s="352" t="inlineStr">
        <is>
          <t>336.30</t>
        </is>
      </c>
      <c r="F1907" s="341" t="n">
        <v>67.05</v>
      </c>
      <c r="G1907" s="355" t="inlineStr">
        <is>
          <t>336.16</t>
        </is>
      </c>
      <c r="H1907" s="356" t="inlineStr">
        <is>
          <t>341.24</t>
        </is>
      </c>
      <c r="I1907" s="354" t="inlineStr">
        <is>
          <t>전북대</t>
        </is>
      </c>
      <c r="J1907" s="340" t="inlineStr">
        <is>
          <t>생활과학계열</t>
        </is>
      </c>
      <c r="K1907" s="339" t="inlineStr">
        <is>
          <t>통합</t>
        </is>
      </c>
      <c r="L1907" s="357" t="n">
        <v>32</v>
      </c>
      <c r="M1907" s="358" t="inlineStr">
        <is>
          <t xml:space="preserve">308.79 / </t>
        </is>
      </c>
      <c r="N1907" s="359" t="n">
        <v>500</v>
      </c>
      <c r="O1907" s="360" t="inlineStr">
        <is>
          <t>표점</t>
        </is>
      </c>
      <c r="P1907" s="343" t="inlineStr">
        <is>
          <t>변표</t>
        </is>
      </c>
      <c r="Q1907" s="342" t="inlineStr">
        <is>
          <t>2과목</t>
        </is>
      </c>
      <c r="R1907" s="344" t="n">
        <v>40</v>
      </c>
      <c r="S1907" s="345" t="n">
        <v>30</v>
      </c>
      <c r="T1907" s="362" t="n">
        <v>30</v>
      </c>
      <c r="U1907" s="361" t="n">
        <v>67.05</v>
      </c>
      <c r="V1907" s="346" t="n">
        <v>111.0901024297284</v>
      </c>
      <c r="W1907" s="348" t="n">
        <v>113.4118479037637</v>
      </c>
      <c r="X1907" s="347" t="n">
        <v>55.83</v>
      </c>
      <c r="Y1907" s="357" t="n">
        <v>55.76</v>
      </c>
      <c r="Z1907" s="365" t="inlineStr">
        <is>
          <t>3등급</t>
        </is>
      </c>
      <c r="AA1907" s="350" t="n">
        <v>24</v>
      </c>
      <c r="AB1907" s="349" t="inlineStr">
        <is>
          <t>만점</t>
        </is>
      </c>
      <c r="AC1907" s="350" t="n">
        <v>5</v>
      </c>
      <c r="AD1907" s="349" t="inlineStr">
        <is>
          <t>만점</t>
        </is>
      </c>
      <c r="AE1907" s="364" t="n">
        <v>0</v>
      </c>
      <c r="AF1907" s="366" t="n">
        <v>0</v>
      </c>
      <c r="AG1907" s="363" t="n">
        <v>0</v>
      </c>
      <c r="AH1907" s="635" t="inlineStr"/>
      <c r="AL1907" s="487" t="inlineStr">
        <is>
          <t>전북대 생활과학계열</t>
        </is>
      </c>
      <c r="AM1907" s="477" t="inlineStr">
        <is>
          <t>통합</t>
        </is>
      </c>
      <c r="AN1907" s="637" t="n">
        <v>100</v>
      </c>
      <c r="AO1907" s="478" t="n">
        <v>-1570</v>
      </c>
      <c r="AP1907" s="463" t="n">
        <v>-658</v>
      </c>
      <c r="AQ1907" s="479" t="n">
        <v>-912</v>
      </c>
      <c r="AR1907" s="476" t="inlineStr">
        <is>
          <t>33.28 → 32.25</t>
        </is>
      </c>
      <c r="BA1907" s="313" t="inlineStr">
        <is>
          <t>통합인문845</t>
        </is>
      </c>
    </row>
    <row r="1908" ht="16.5" customHeight="1" s="671">
      <c r="B1908" s="367" t="inlineStr">
        <is>
          <t>33.33</t>
        </is>
      </c>
      <c r="C1908" s="351" t="inlineStr">
        <is>
          <t>72,326</t>
        </is>
      </c>
      <c r="D1908" s="727" t="n">
        <v>-1570</v>
      </c>
      <c r="E1908" s="352" t="inlineStr">
        <is>
          <t>336.30</t>
        </is>
      </c>
      <c r="F1908" s="341" t="n">
        <v>67.02</v>
      </c>
      <c r="G1908" s="355" t="inlineStr">
        <is>
          <t>337.08</t>
        </is>
      </c>
      <c r="H1908" s="356" t="inlineStr">
        <is>
          <t>341.00</t>
        </is>
      </c>
      <c r="I1908" s="354" t="inlineStr">
        <is>
          <t>강원대</t>
        </is>
      </c>
      <c r="J1908" s="340" t="inlineStr">
        <is>
          <t>화공·생물공학부</t>
        </is>
      </c>
      <c r="K1908" s="339" t="inlineStr">
        <is>
          <t>자연</t>
        </is>
      </c>
      <c r="L1908" s="357" t="n">
        <v>20</v>
      </c>
      <c r="M1908" s="358" t="inlineStr">
        <is>
          <t xml:space="preserve">373.65 / </t>
        </is>
      </c>
      <c r="N1908" s="359" t="n">
        <v>500</v>
      </c>
      <c r="O1908" s="360" t="inlineStr">
        <is>
          <t>백분위</t>
        </is>
      </c>
      <c r="P1908" s="343" t="inlineStr">
        <is>
          <t>백분위</t>
        </is>
      </c>
      <c r="Q1908" s="342" t="inlineStr">
        <is>
          <t>2과목</t>
        </is>
      </c>
      <c r="R1908" s="344" t="n">
        <v>20</v>
      </c>
      <c r="S1908" s="345" t="n">
        <v>30</v>
      </c>
      <c r="T1908" s="362" t="n">
        <v>30</v>
      </c>
      <c r="U1908" s="361" t="n">
        <v>67.02</v>
      </c>
      <c r="V1908" s="346" t="n">
        <v>111.0729978738483</v>
      </c>
      <c r="W1908" s="348" t="n">
        <v>113.4014629948365</v>
      </c>
      <c r="X1908" s="347" t="n">
        <v>56.3</v>
      </c>
      <c r="Y1908" s="357" t="inlineStr"/>
      <c r="Z1908" s="365" t="inlineStr">
        <is>
          <t>3등급</t>
        </is>
      </c>
      <c r="AA1908" s="350" t="n">
        <v>94</v>
      </c>
      <c r="AB1908" s="349" t="inlineStr">
        <is>
          <t>만점</t>
        </is>
      </c>
      <c r="AC1908" s="350" t="n">
        <v>1.5</v>
      </c>
      <c r="AD1908" s="349" t="inlineStr">
        <is>
          <t>만점</t>
        </is>
      </c>
      <c r="AE1908" s="364" t="n">
        <v>0</v>
      </c>
      <c r="AF1908" s="366" t="n">
        <v>10.053</v>
      </c>
      <c r="AG1908" s="363" t="n">
        <v>0</v>
      </c>
      <c r="AH1908" s="635" t="inlineStr">
        <is>
          <t xml:space="preserve"> 미/기10%</t>
        </is>
      </c>
      <c r="AL1908" s="487" t="inlineStr">
        <is>
          <t>강원대 화공·생물공학부</t>
        </is>
      </c>
      <c r="AM1908" s="477" t="inlineStr">
        <is>
          <t>자연</t>
        </is>
      </c>
      <c r="AN1908" s="637" t="n">
        <v>100</v>
      </c>
      <c r="AO1908" s="478" t="n">
        <v>-1570</v>
      </c>
      <c r="AP1908" s="463" t="n">
        <v>-1570</v>
      </c>
      <c r="AQ1908" s="479" t="n">
        <v>0</v>
      </c>
      <c r="AR1908" s="476" t="inlineStr">
        <is>
          <t>33.33 → 31.88</t>
        </is>
      </c>
      <c r="BA1908" s="313" t="inlineStr">
        <is>
          <t>자연1050</t>
        </is>
      </c>
    </row>
    <row r="1909" ht="16.5" customHeight="1" s="671">
      <c r="B1909" s="367" t="inlineStr">
        <is>
          <t>34.35</t>
        </is>
      </c>
      <c r="C1909" s="351" t="inlineStr">
        <is>
          <t>74,540</t>
        </is>
      </c>
      <c r="D1909" s="727" t="n">
        <v>-1570</v>
      </c>
      <c r="E1909" s="352" t="inlineStr"/>
      <c r="F1909" s="341" t="n">
        <v>66.95</v>
      </c>
      <c r="G1909" s="355" t="inlineStr">
        <is>
          <t>336.00</t>
        </is>
      </c>
      <c r="H1909" s="356" t="inlineStr">
        <is>
          <t>341.12</t>
        </is>
      </c>
      <c r="I1909" s="354" t="inlineStr">
        <is>
          <t>공주교대</t>
        </is>
      </c>
      <c r="J1909" s="340" t="inlineStr">
        <is>
          <t>기회균형</t>
        </is>
      </c>
      <c r="K1909" s="339" t="inlineStr">
        <is>
          <t>통합</t>
        </is>
      </c>
      <c r="L1909" s="357" t="n">
        <v>3</v>
      </c>
      <c r="M1909" s="358" t="inlineStr">
        <is>
          <t xml:space="preserve">324.5 / </t>
        </is>
      </c>
      <c r="N1909" s="359" t="n">
        <v>500</v>
      </c>
      <c r="O1909" s="360" t="inlineStr">
        <is>
          <t>표점</t>
        </is>
      </c>
      <c r="P1909" s="343" t="inlineStr">
        <is>
          <t>표점</t>
        </is>
      </c>
      <c r="Q1909" s="342" t="inlineStr">
        <is>
          <t>2과목</t>
        </is>
      </c>
      <c r="R1909" s="344" t="n">
        <v>25</v>
      </c>
      <c r="S1909" s="345" t="n">
        <v>25</v>
      </c>
      <c r="T1909" s="362" t="n">
        <v>25</v>
      </c>
      <c r="U1909" s="361" t="n">
        <v>66.95</v>
      </c>
      <c r="V1909" s="346" t="n">
        <v>111.0307500716064</v>
      </c>
      <c r="W1909" s="348" t="n">
        <v>113.3758125434753</v>
      </c>
      <c r="X1909" s="347" t="n">
        <v>55.8</v>
      </c>
      <c r="Y1909" s="357" t="inlineStr"/>
      <c r="Z1909" s="365" t="inlineStr">
        <is>
          <t>3등급</t>
        </is>
      </c>
      <c r="AA1909" s="350" t="n">
        <v>112.5</v>
      </c>
      <c r="AB1909" s="349" t="inlineStr">
        <is>
          <t>만점</t>
        </is>
      </c>
      <c r="AC1909" s="350" t="n">
        <v>2</v>
      </c>
      <c r="AD1909" s="349" t="inlineStr">
        <is>
          <t>만점</t>
        </is>
      </c>
      <c r="AE1909" s="364" t="n">
        <v>0</v>
      </c>
      <c r="AF1909" s="366" t="n">
        <v>0</v>
      </c>
      <c r="AG1909" s="363" t="n">
        <v>0</v>
      </c>
      <c r="AH1909" s="635" t="inlineStr"/>
      <c r="AL1909" s="487" t="inlineStr">
        <is>
          <t>공주교대 기회균형</t>
        </is>
      </c>
      <c r="AM1909" s="477" t="inlineStr">
        <is>
          <t>통합</t>
        </is>
      </c>
      <c r="AN1909" s="637" t="n">
        <v>100</v>
      </c>
      <c r="AO1909" s="478" t="n">
        <v>-1570</v>
      </c>
      <c r="AP1909" s="463" t="n">
        <v>-657</v>
      </c>
      <c r="AQ1909" s="479" t="n">
        <v>-913</v>
      </c>
      <c r="AR1909" s="476" t="inlineStr">
        <is>
          <t>33.43 → 32.40</t>
        </is>
      </c>
      <c r="BA1909" s="313" t="inlineStr">
        <is>
          <t>자연1051</t>
        </is>
      </c>
    </row>
    <row r="1910" ht="16.5" customHeight="1" s="671">
      <c r="B1910" s="367" t="inlineStr">
        <is>
          <t>33.43</t>
        </is>
      </c>
      <c r="C1910" s="351" t="inlineStr">
        <is>
          <t>72,543</t>
        </is>
      </c>
      <c r="D1910" s="727" t="n">
        <v>-1570</v>
      </c>
      <c r="E1910" s="352" t="inlineStr"/>
      <c r="F1910" s="341" t="n">
        <v>66.95</v>
      </c>
      <c r="G1910" s="355" t="inlineStr">
        <is>
          <t>336.97</t>
        </is>
      </c>
      <c r="H1910" s="356" t="inlineStr">
        <is>
          <t>340.88</t>
        </is>
      </c>
      <c r="I1910" s="354" t="inlineStr">
        <is>
          <t>연세대(미래)</t>
        </is>
      </c>
      <c r="J1910" s="340" t="inlineStr">
        <is>
          <t>데이터사이언스학부</t>
        </is>
      </c>
      <c r="K1910" s="339" t="inlineStr">
        <is>
          <t>자연</t>
        </is>
      </c>
      <c r="L1910" s="357" t="n">
        <v>12</v>
      </c>
      <c r="M1910" s="358" t="inlineStr">
        <is>
          <t xml:space="preserve">619.1 / </t>
        </is>
      </c>
      <c r="N1910" s="359" t="n">
        <v>1000</v>
      </c>
      <c r="O1910" s="360" t="inlineStr">
        <is>
          <t>표점</t>
        </is>
      </c>
      <c r="P1910" s="343" t="inlineStr">
        <is>
          <t>변표</t>
        </is>
      </c>
      <c r="Q1910" s="342" t="inlineStr">
        <is>
          <t>1과목</t>
        </is>
      </c>
      <c r="R1910" s="344" t="n">
        <v>25</v>
      </c>
      <c r="S1910" s="345" t="n">
        <v>38</v>
      </c>
      <c r="T1910" s="362" t="n">
        <v>25</v>
      </c>
      <c r="U1910" s="361" t="n">
        <v>66.95</v>
      </c>
      <c r="V1910" s="346" t="n">
        <v>111.0307159458597</v>
      </c>
      <c r="W1910" s="348" t="n">
        <v>113.375791824272</v>
      </c>
      <c r="X1910" s="347" t="n">
        <v>56.28</v>
      </c>
      <c r="Y1910" s="357" t="n">
        <v>55.6</v>
      </c>
      <c r="Z1910" s="365" t="inlineStr">
        <is>
          <t>2등급</t>
        </is>
      </c>
      <c r="AA1910" s="350" t="n">
        <v>118.75</v>
      </c>
      <c r="AB1910" s="349" t="inlineStr">
        <is>
          <t>만점</t>
        </is>
      </c>
      <c r="AC1910" s="350" t="n">
        <v>10</v>
      </c>
      <c r="AD1910" s="349" t="inlineStr">
        <is>
          <t>만점</t>
        </is>
      </c>
      <c r="AE1910" s="364" t="n">
        <v>0</v>
      </c>
      <c r="AF1910" s="366" t="n">
        <v>0</v>
      </c>
      <c r="AG1910" s="363" t="n">
        <v>0</v>
      </c>
      <c r="AH1910" s="635" t="inlineStr"/>
      <c r="AL1910" s="487" t="inlineStr">
        <is>
          <t>연세대(미래) 데이터사이언스학부</t>
        </is>
      </c>
      <c r="AM1910" s="477" t="inlineStr">
        <is>
          <t>자연</t>
        </is>
      </c>
      <c r="AN1910" s="637" t="n">
        <v>100</v>
      </c>
      <c r="AO1910" s="478" t="n">
        <v>-1570</v>
      </c>
      <c r="AP1910" s="463" t="n">
        <v>-1570</v>
      </c>
      <c r="AQ1910" s="479" t="n">
        <v>0</v>
      </c>
      <c r="AR1910" s="476" t="inlineStr">
        <is>
          <t>33.44 → 31.99</t>
        </is>
      </c>
      <c r="BA1910" s="313" t="inlineStr">
        <is>
          <t>통합인문846</t>
        </is>
      </c>
    </row>
    <row r="1911" ht="16.5" customHeight="1" s="671">
      <c r="B1911" s="367" t="inlineStr">
        <is>
          <t>33.48</t>
        </is>
      </c>
      <c r="C1911" s="351" t="inlineStr">
        <is>
          <t>72,652</t>
        </is>
      </c>
      <c r="D1911" s="727" t="n">
        <v>-1570</v>
      </c>
      <c r="E1911" s="352" t="inlineStr"/>
      <c r="F1911" s="341" t="n">
        <v>66.92</v>
      </c>
      <c r="G1911" s="355" t="inlineStr">
        <is>
          <t>336.92</t>
        </is>
      </c>
      <c r="H1911" s="356" t="inlineStr">
        <is>
          <t>340.83</t>
        </is>
      </c>
      <c r="I1911" s="354" t="inlineStr">
        <is>
          <t>경북대</t>
        </is>
      </c>
      <c r="J1911" s="340" t="inlineStr">
        <is>
          <t>식품영양학과</t>
        </is>
      </c>
      <c r="K1911" s="339" t="inlineStr">
        <is>
          <t>자연</t>
        </is>
      </c>
      <c r="L1911" s="357" t="n">
        <v>5</v>
      </c>
      <c r="M1911" s="358" t="inlineStr">
        <is>
          <t xml:space="preserve">621.17 / </t>
        </is>
      </c>
      <c r="N1911" s="359" t="n">
        <v>1000</v>
      </c>
      <c r="O1911" s="360" t="inlineStr">
        <is>
          <t>표점</t>
        </is>
      </c>
      <c r="P1911" s="343" t="inlineStr">
        <is>
          <t>변표</t>
        </is>
      </c>
      <c r="Q1911" s="342" t="inlineStr">
        <is>
          <t>2과목</t>
        </is>
      </c>
      <c r="R1911" s="344" t="n">
        <v>25</v>
      </c>
      <c r="S1911" s="345" t="n">
        <v>38</v>
      </c>
      <c r="T1911" s="362" t="n">
        <v>25</v>
      </c>
      <c r="U1911" s="361" t="n">
        <v>66.92</v>
      </c>
      <c r="V1911" s="346" t="n">
        <v>111.0118285739506</v>
      </c>
      <c r="W1911" s="348" t="n">
        <v>113.3643244913272</v>
      </c>
      <c r="X1911" s="347" t="n">
        <v>56.27</v>
      </c>
      <c r="Y1911" s="357" t="n">
        <v>55.44</v>
      </c>
      <c r="Z1911" s="365" t="inlineStr">
        <is>
          <t>2등급</t>
        </is>
      </c>
      <c r="AA1911" s="350" t="n">
        <v>121.25</v>
      </c>
      <c r="AB1911" s="349" t="inlineStr">
        <is>
          <t>만점</t>
        </is>
      </c>
      <c r="AC1911" s="350" t="n">
        <v>10</v>
      </c>
      <c r="AD1911" s="349" t="inlineStr">
        <is>
          <t>만점</t>
        </is>
      </c>
      <c r="AE1911" s="364" t="n">
        <v>0</v>
      </c>
      <c r="AF1911" s="366" t="n">
        <v>0</v>
      </c>
      <c r="AG1911" s="363" t="n">
        <v>0</v>
      </c>
      <c r="AH1911" s="635" t="inlineStr"/>
      <c r="AL1911" s="487" t="inlineStr">
        <is>
          <t>경북대 식품영양학과</t>
        </is>
      </c>
      <c r="AM1911" s="477" t="inlineStr">
        <is>
          <t>자연</t>
        </is>
      </c>
      <c r="AN1911" s="637" t="n">
        <v>100</v>
      </c>
      <c r="AO1911" s="478" t="n">
        <v>-1570</v>
      </c>
      <c r="AP1911" s="463" t="n">
        <v>-1570</v>
      </c>
      <c r="AQ1911" s="479" t="n">
        <v>0</v>
      </c>
      <c r="AR1911" s="476" t="inlineStr">
        <is>
          <t>33.49 → 32.04</t>
        </is>
      </c>
      <c r="BA1911" s="313" t="inlineStr">
        <is>
          <t>자연1052</t>
        </is>
      </c>
    </row>
    <row r="1912" ht="16.5" customHeight="1" s="671">
      <c r="B1912" s="367" t="inlineStr">
        <is>
          <t>33.50</t>
        </is>
      </c>
      <c r="C1912" s="351" t="inlineStr">
        <is>
          <t>72,695</t>
        </is>
      </c>
      <c r="D1912" s="727" t="n">
        <v>-1570</v>
      </c>
      <c r="E1912" s="352" t="inlineStr"/>
      <c r="F1912" s="341" t="n">
        <v>66.90000000000001</v>
      </c>
      <c r="G1912" s="355" t="inlineStr">
        <is>
          <t>336.90</t>
        </is>
      </c>
      <c r="H1912" s="356" t="inlineStr">
        <is>
          <t>340.81</t>
        </is>
      </c>
      <c r="I1912" s="354" t="inlineStr">
        <is>
          <t>충남대</t>
        </is>
      </c>
      <c r="J1912" s="340" t="inlineStr">
        <is>
          <t>기계공학교육과</t>
        </is>
      </c>
      <c r="K1912" s="339" t="inlineStr">
        <is>
          <t>자연</t>
        </is>
      </c>
      <c r="L1912" s="357" t="n">
        <v>13</v>
      </c>
      <c r="M1912" s="358" t="inlineStr">
        <is>
          <t xml:space="preserve">171.85 / </t>
        </is>
      </c>
      <c r="N1912" s="359" t="n">
        <v>300</v>
      </c>
      <c r="O1912" s="360" t="inlineStr">
        <is>
          <t>표점</t>
        </is>
      </c>
      <c r="P1912" s="343" t="inlineStr">
        <is>
          <t>표점</t>
        </is>
      </c>
      <c r="Q1912" s="342" t="inlineStr">
        <is>
          <t>2과목</t>
        </is>
      </c>
      <c r="R1912" s="344" t="n">
        <v>25</v>
      </c>
      <c r="S1912" s="345" t="n">
        <v>45</v>
      </c>
      <c r="T1912" s="362" t="n">
        <v>30</v>
      </c>
      <c r="U1912" s="361" t="n">
        <v>66.90000000000001</v>
      </c>
      <c r="V1912" s="346" t="n">
        <v>111.0023667507601</v>
      </c>
      <c r="W1912" s="348" t="n">
        <v>113.3585798129615</v>
      </c>
      <c r="X1912" s="347" t="n">
        <v>56.27</v>
      </c>
      <c r="Y1912" s="357" t="inlineStr"/>
      <c r="Z1912" s="365" t="inlineStr">
        <is>
          <t>2등급</t>
        </is>
      </c>
      <c r="AA1912" s="350" t="n">
        <v>-2</v>
      </c>
      <c r="AB1912" s="349" t="inlineStr">
        <is>
          <t>만점</t>
        </is>
      </c>
      <c r="AC1912" s="350" t="n">
        <v>0</v>
      </c>
      <c r="AD1912" s="349" t="inlineStr">
        <is>
          <t>만점</t>
        </is>
      </c>
      <c r="AE1912" s="364" t="n">
        <v>0</v>
      </c>
      <c r="AF1912" s="366" t="n">
        <v>5.064</v>
      </c>
      <c r="AG1912" s="363" t="n">
        <v>0</v>
      </c>
      <c r="AH1912" s="635" t="inlineStr">
        <is>
          <t xml:space="preserve"> 과탐(Ⅰ,Ⅱ)/과탐(Ⅱ,Ⅱ) 10%가산</t>
        </is>
      </c>
      <c r="AL1912" s="487" t="inlineStr">
        <is>
          <t>충남대 기계공학교육과</t>
        </is>
      </c>
      <c r="AM1912" s="477" t="inlineStr">
        <is>
          <t>자연</t>
        </is>
      </c>
      <c r="AN1912" s="637" t="n">
        <v>100</v>
      </c>
      <c r="AO1912" s="478" t="n">
        <v>-1570</v>
      </c>
      <c r="AP1912" s="463" t="n">
        <v>-1570</v>
      </c>
      <c r="AQ1912" s="479" t="n">
        <v>0</v>
      </c>
      <c r="AR1912" s="476" t="inlineStr">
        <is>
          <t>33.50 → 32.05</t>
        </is>
      </c>
      <c r="BA1912" s="313" t="inlineStr">
        <is>
          <t>자연1053</t>
        </is>
      </c>
    </row>
    <row r="1913" ht="16.5" customHeight="1" s="671">
      <c r="B1913" s="367" t="inlineStr">
        <is>
          <t>34.45</t>
        </is>
      </c>
      <c r="C1913" s="351" t="inlineStr">
        <is>
          <t>74,757</t>
        </is>
      </c>
      <c r="D1913" s="727" t="n">
        <v>-1570</v>
      </c>
      <c r="E1913" s="352" t="inlineStr">
        <is>
          <t>336.00</t>
        </is>
      </c>
      <c r="F1913" s="341" t="n">
        <v>66.89</v>
      </c>
      <c r="G1913" s="355" t="inlineStr">
        <is>
          <t>335.90</t>
        </is>
      </c>
      <c r="H1913" s="356" t="inlineStr">
        <is>
          <t>341.05</t>
        </is>
      </c>
      <c r="I1913" s="354" t="inlineStr">
        <is>
          <t>경상국립대</t>
        </is>
      </c>
      <c r="J1913" s="340" t="inlineStr">
        <is>
          <t>미디어커뮤니케이션학과</t>
        </is>
      </c>
      <c r="K1913" s="339" t="inlineStr">
        <is>
          <t>통합</t>
        </is>
      </c>
      <c r="L1913" s="357" t="n">
        <v>8</v>
      </c>
      <c r="M1913" s="358" t="inlineStr">
        <is>
          <t xml:space="preserve">831.03 / </t>
        </is>
      </c>
      <c r="N1913" s="359" t="n">
        <v>1000</v>
      </c>
      <c r="O1913" s="360" t="inlineStr">
        <is>
          <t>표점/만점</t>
        </is>
      </c>
      <c r="P1913" s="343" t="inlineStr">
        <is>
          <t>표점/만점</t>
        </is>
      </c>
      <c r="Q1913" s="342" t="inlineStr">
        <is>
          <t>2과목</t>
        </is>
      </c>
      <c r="R1913" s="344" t="n">
        <v>30</v>
      </c>
      <c r="S1913" s="345" t="n">
        <v>25</v>
      </c>
      <c r="T1913" s="362" t="n">
        <v>25</v>
      </c>
      <c r="U1913" s="361" t="n">
        <v>66.89</v>
      </c>
      <c r="V1913" s="346" t="n">
        <v>110.9949806531994</v>
      </c>
      <c r="W1913" s="348" t="n">
        <v>113.3539161341996</v>
      </c>
      <c r="X1913" s="347" t="inlineStr">
        <is>
          <t>56.15/68.82</t>
        </is>
      </c>
      <c r="Y1913" s="357" t="inlineStr"/>
      <c r="Z1913" s="365" t="inlineStr">
        <is>
          <t>3등급</t>
        </is>
      </c>
      <c r="AA1913" s="350" t="n">
        <v>192</v>
      </c>
      <c r="AB1913" s="349" t="inlineStr">
        <is>
          <t>만점</t>
        </is>
      </c>
      <c r="AC1913" s="350" t="n">
        <v>0</v>
      </c>
      <c r="AD1913" s="349" t="inlineStr">
        <is>
          <t>만점</t>
        </is>
      </c>
      <c r="AE1913" s="364" t="n">
        <v>0</v>
      </c>
      <c r="AF1913" s="366" t="n">
        <v>0</v>
      </c>
      <c r="AG1913" s="363" t="n">
        <v>0</v>
      </c>
      <c r="AH1913" s="635" t="inlineStr"/>
      <c r="AL1913" s="487" t="inlineStr">
        <is>
          <t>경상국립대 미디어커뮤니케이션학과</t>
        </is>
      </c>
      <c r="AM1913" s="477" t="inlineStr">
        <is>
          <t>통합</t>
        </is>
      </c>
      <c r="AN1913" s="637" t="n">
        <v>100</v>
      </c>
      <c r="AO1913" s="478" t="n">
        <v>-1570</v>
      </c>
      <c r="AP1913" s="463" t="n">
        <v>-657</v>
      </c>
      <c r="AQ1913" s="479" t="n">
        <v>-913</v>
      </c>
      <c r="AR1913" s="476" t="inlineStr">
        <is>
          <t>33.53 → 32.50</t>
        </is>
      </c>
      <c r="BA1913" s="313" t="inlineStr">
        <is>
          <t>자연1054</t>
        </is>
      </c>
    </row>
    <row r="1914" ht="16.5" customHeight="1" s="671">
      <c r="B1914" s="367" t="inlineStr">
        <is>
          <t>33.58</t>
        </is>
      </c>
      <c r="C1914" s="351" t="inlineStr">
        <is>
          <t>72,869</t>
        </is>
      </c>
      <c r="D1914" s="727" t="n">
        <v>-1570</v>
      </c>
      <c r="E1914" s="352" t="inlineStr"/>
      <c r="F1914" s="341" t="n">
        <v>66.84999999999999</v>
      </c>
      <c r="G1914" s="355" t="inlineStr">
        <is>
          <t>336.82</t>
        </is>
      </c>
      <c r="H1914" s="356" t="inlineStr">
        <is>
          <t>340.73</t>
        </is>
      </c>
      <c r="I1914" s="354" t="inlineStr">
        <is>
          <t>경상국립대</t>
        </is>
      </c>
      <c r="J1914" s="340" t="inlineStr">
        <is>
          <t>전기공학과</t>
        </is>
      </c>
      <c r="K1914" s="339" t="inlineStr">
        <is>
          <t>자연</t>
        </is>
      </c>
      <c r="L1914" s="357" t="n">
        <v>16</v>
      </c>
      <c r="M1914" s="358" t="inlineStr">
        <is>
          <t xml:space="preserve">836.13 / </t>
        </is>
      </c>
      <c r="N1914" s="359" t="n">
        <v>1000</v>
      </c>
      <c r="O1914" s="360" t="inlineStr">
        <is>
          <t>표점/만점</t>
        </is>
      </c>
      <c r="P1914" s="343" t="inlineStr">
        <is>
          <t>표점/만점</t>
        </is>
      </c>
      <c r="Q1914" s="342" t="inlineStr">
        <is>
          <t>2과목</t>
        </is>
      </c>
      <c r="R1914" s="344" t="n">
        <v>25</v>
      </c>
      <c r="S1914" s="345" t="n">
        <v>30</v>
      </c>
      <c r="T1914" s="362" t="n">
        <v>25</v>
      </c>
      <c r="U1914" s="361" t="n">
        <v>66.84999999999999</v>
      </c>
      <c r="V1914" s="346" t="n">
        <v>110.9732884316316</v>
      </c>
      <c r="W1914" s="348" t="n">
        <v>113.3399711346203</v>
      </c>
      <c r="X1914" s="347" t="inlineStr">
        <is>
          <t>56.49/67.91</t>
        </is>
      </c>
      <c r="Y1914" s="357" t="inlineStr"/>
      <c r="Z1914" s="365" t="inlineStr">
        <is>
          <t>3등급</t>
        </is>
      </c>
      <c r="AA1914" s="350" t="n">
        <v>192</v>
      </c>
      <c r="AB1914" s="349" t="inlineStr">
        <is>
          <t>만점</t>
        </is>
      </c>
      <c r="AC1914" s="350" t="n">
        <v>0</v>
      </c>
      <c r="AD1914" s="349" t="inlineStr">
        <is>
          <t>만점</t>
        </is>
      </c>
      <c r="AE1914" s="364" t="n">
        <v>0</v>
      </c>
      <c r="AF1914" s="366" t="n">
        <v>0</v>
      </c>
      <c r="AG1914" s="363" t="n">
        <v>0</v>
      </c>
      <c r="AH1914" s="635" t="inlineStr"/>
      <c r="AL1914" s="487" t="inlineStr">
        <is>
          <t>경상국립대 전기공학과</t>
        </is>
      </c>
      <c r="AM1914" s="477" t="inlineStr">
        <is>
          <t>자연</t>
        </is>
      </c>
      <c r="AN1914" s="637" t="n">
        <v>100</v>
      </c>
      <c r="AO1914" s="478" t="n">
        <v>-1570</v>
      </c>
      <c r="AP1914" s="463" t="n">
        <v>-1570</v>
      </c>
      <c r="AQ1914" s="479" t="n">
        <v>0</v>
      </c>
      <c r="AR1914" s="476" t="inlineStr">
        <is>
          <t>33.58 → 32.13</t>
        </is>
      </c>
      <c r="BA1914" s="313" t="inlineStr">
        <is>
          <t>자연1055</t>
        </is>
      </c>
    </row>
    <row r="1915" ht="16.5" customHeight="1" s="671">
      <c r="B1915" s="367" t="inlineStr">
        <is>
          <t>33.67</t>
        </is>
      </c>
      <c r="C1915" s="351" t="inlineStr">
        <is>
          <t>73,064</t>
        </is>
      </c>
      <c r="D1915" s="727" t="n">
        <v>-1570</v>
      </c>
      <c r="E1915" s="352" t="inlineStr">
        <is>
          <t>335.92</t>
        </is>
      </c>
      <c r="F1915" s="341" t="n">
        <v>66.78</v>
      </c>
      <c r="G1915" s="355" t="inlineStr">
        <is>
          <t>336.72</t>
        </is>
      </c>
      <c r="H1915" s="356" t="inlineStr">
        <is>
          <t>340.63</t>
        </is>
      </c>
      <c r="I1915" s="354" t="inlineStr">
        <is>
          <t>강원대</t>
        </is>
      </c>
      <c r="J1915" s="340" t="inlineStr">
        <is>
          <t>건축·토목·환경공학부</t>
        </is>
      </c>
      <c r="K1915" s="339" t="inlineStr">
        <is>
          <t>자연</t>
        </is>
      </c>
      <c r="L1915" s="357" t="n">
        <v>30</v>
      </c>
      <c r="M1915" s="358" t="inlineStr">
        <is>
          <t xml:space="preserve">372.65 / </t>
        </is>
      </c>
      <c r="N1915" s="359" t="n">
        <v>500</v>
      </c>
      <c r="O1915" s="360" t="inlineStr">
        <is>
          <t>백분위</t>
        </is>
      </c>
      <c r="P1915" s="343" t="inlineStr">
        <is>
          <t>백분위</t>
        </is>
      </c>
      <c r="Q1915" s="342" t="inlineStr">
        <is>
          <t>2과목</t>
        </is>
      </c>
      <c r="R1915" s="344" t="n">
        <v>20</v>
      </c>
      <c r="S1915" s="345" t="n">
        <v>30</v>
      </c>
      <c r="T1915" s="362" t="n">
        <v>30</v>
      </c>
      <c r="U1915" s="361" t="n">
        <v>66.78</v>
      </c>
      <c r="V1915" s="346" t="n">
        <v>110.9350736278447</v>
      </c>
      <c r="W1915" s="348" t="n">
        <v>113.315404475043</v>
      </c>
      <c r="X1915" s="347" t="n">
        <v>56.23</v>
      </c>
      <c r="Y1915" s="357" t="inlineStr"/>
      <c r="Z1915" s="365" t="inlineStr">
        <is>
          <t>3등급</t>
        </is>
      </c>
      <c r="AA1915" s="350" t="n">
        <v>94</v>
      </c>
      <c r="AB1915" s="349" t="inlineStr">
        <is>
          <t>만점</t>
        </is>
      </c>
      <c r="AC1915" s="350" t="n">
        <v>1.5</v>
      </c>
      <c r="AD1915" s="349" t="inlineStr">
        <is>
          <t>만점</t>
        </is>
      </c>
      <c r="AE1915" s="364" t="n">
        <v>0</v>
      </c>
      <c r="AF1915" s="366" t="n">
        <v>10.017</v>
      </c>
      <c r="AG1915" s="363" t="n">
        <v>0</v>
      </c>
      <c r="AH1915" s="635" t="inlineStr">
        <is>
          <t xml:space="preserve"> 미/기10%</t>
        </is>
      </c>
      <c r="AL1915" s="487" t="inlineStr">
        <is>
          <t>강원대 건축·토목·환경공학부</t>
        </is>
      </c>
      <c r="AM1915" s="477" t="inlineStr">
        <is>
          <t>자연</t>
        </is>
      </c>
      <c r="AN1915" s="637" t="n">
        <v>100</v>
      </c>
      <c r="AO1915" s="478" t="n">
        <v>-1570</v>
      </c>
      <c r="AP1915" s="463" t="n">
        <v>-1570</v>
      </c>
      <c r="AQ1915" s="479" t="n">
        <v>0</v>
      </c>
      <c r="AR1915" s="476" t="inlineStr">
        <is>
          <t>33.67 → 32.22</t>
        </is>
      </c>
      <c r="BA1915" s="313" t="inlineStr">
        <is>
          <t>통합인문847</t>
        </is>
      </c>
    </row>
    <row r="1916" ht="16.5" customHeight="1" s="671">
      <c r="B1916" s="367" t="inlineStr">
        <is>
          <t>33.75</t>
        </is>
      </c>
      <c r="C1916" s="351" t="inlineStr">
        <is>
          <t>73,238</t>
        </is>
      </c>
      <c r="D1916" s="727" t="n">
        <v>-1570</v>
      </c>
      <c r="E1916" s="352" t="inlineStr"/>
      <c r="F1916" s="341" t="n">
        <v>66.73</v>
      </c>
      <c r="G1916" s="355" t="inlineStr">
        <is>
          <t>336.64</t>
        </is>
      </c>
      <c r="H1916" s="356" t="inlineStr">
        <is>
          <t>340.54</t>
        </is>
      </c>
      <c r="I1916" s="354" t="inlineStr">
        <is>
          <t>경상국립대</t>
        </is>
      </c>
      <c r="J1916" s="340" t="inlineStr">
        <is>
          <t>전자공학부</t>
        </is>
      </c>
      <c r="K1916" s="339" t="inlineStr">
        <is>
          <t>자연</t>
        </is>
      </c>
      <c r="L1916" s="357" t="n">
        <v>28</v>
      </c>
      <c r="M1916" s="358" t="inlineStr">
        <is>
          <t xml:space="preserve">835.78 / </t>
        </is>
      </c>
      <c r="N1916" s="359" t="n">
        <v>1000</v>
      </c>
      <c r="O1916" s="360" t="inlineStr">
        <is>
          <t>표점/만점</t>
        </is>
      </c>
      <c r="P1916" s="343" t="inlineStr">
        <is>
          <t>표점/만점</t>
        </is>
      </c>
      <c r="Q1916" s="342" t="inlineStr">
        <is>
          <t>2과목</t>
        </is>
      </c>
      <c r="R1916" s="344" t="n">
        <v>25</v>
      </c>
      <c r="S1916" s="345" t="n">
        <v>30</v>
      </c>
      <c r="T1916" s="362" t="n">
        <v>25</v>
      </c>
      <c r="U1916" s="361" t="n">
        <v>66.73</v>
      </c>
      <c r="V1916" s="346" t="n">
        <v>110.9042156645959</v>
      </c>
      <c r="W1916" s="348" t="n">
        <v>113.2955672129545</v>
      </c>
      <c r="X1916" s="347" t="inlineStr">
        <is>
          <t>56.46/67.91</t>
        </is>
      </c>
      <c r="Y1916" s="357" t="inlineStr"/>
      <c r="Z1916" s="365" t="inlineStr">
        <is>
          <t>3등급</t>
        </is>
      </c>
      <c r="AA1916" s="350" t="n">
        <v>192</v>
      </c>
      <c r="AB1916" s="349" t="inlineStr">
        <is>
          <t>만점</t>
        </is>
      </c>
      <c r="AC1916" s="350" t="n">
        <v>0</v>
      </c>
      <c r="AD1916" s="349" t="inlineStr">
        <is>
          <t>만점</t>
        </is>
      </c>
      <c r="AE1916" s="364" t="n">
        <v>0</v>
      </c>
      <c r="AF1916" s="366" t="n">
        <v>0</v>
      </c>
      <c r="AG1916" s="363" t="n">
        <v>0</v>
      </c>
      <c r="AH1916" s="635" t="inlineStr"/>
      <c r="AL1916" s="487" t="inlineStr">
        <is>
          <t>경상국립대 전자공학부</t>
        </is>
      </c>
      <c r="AM1916" s="477" t="inlineStr">
        <is>
          <t>자연</t>
        </is>
      </c>
      <c r="AN1916" s="637" t="n">
        <v>100</v>
      </c>
      <c r="AO1916" s="478" t="n">
        <v>-1570</v>
      </c>
      <c r="AP1916" s="463" t="n">
        <v>-1570</v>
      </c>
      <c r="AQ1916" s="479" t="n">
        <v>0</v>
      </c>
      <c r="AR1916" s="476" t="inlineStr">
        <is>
          <t>33.75 → 32.30</t>
        </is>
      </c>
      <c r="BA1916" s="313" t="inlineStr">
        <is>
          <t>통합인문848</t>
        </is>
      </c>
    </row>
    <row r="1917" ht="16.5" customHeight="1" s="671">
      <c r="B1917" s="367" t="inlineStr">
        <is>
          <t>33.78</t>
        </is>
      </c>
      <c r="C1917" s="351" t="inlineStr">
        <is>
          <t>73,303</t>
        </is>
      </c>
      <c r="D1917" s="727" t="n">
        <v>-1570</v>
      </c>
      <c r="E1917" s="352" t="inlineStr"/>
      <c r="F1917" s="341" t="n">
        <v>66.70999999999999</v>
      </c>
      <c r="G1917" s="355" t="inlineStr">
        <is>
          <t>336.61</t>
        </is>
      </c>
      <c r="H1917" s="356" t="inlineStr">
        <is>
          <t>340.51</t>
        </is>
      </c>
      <c r="I1917" s="354" t="inlineStr">
        <is>
          <t>강원대</t>
        </is>
      </c>
      <c r="J1917" s="340" t="inlineStr">
        <is>
          <t>목재·종이과학부</t>
        </is>
      </c>
      <c r="K1917" s="339" t="inlineStr">
        <is>
          <t>자연</t>
        </is>
      </c>
      <c r="L1917" s="357" t="n">
        <v>5</v>
      </c>
      <c r="M1917" s="358" t="inlineStr">
        <is>
          <t xml:space="preserve">382.35 / </t>
        </is>
      </c>
      <c r="N1917" s="359" t="n">
        <v>500</v>
      </c>
      <c r="O1917" s="360" t="inlineStr">
        <is>
          <t>백분위</t>
        </is>
      </c>
      <c r="P1917" s="343" t="inlineStr">
        <is>
          <t>백분위</t>
        </is>
      </c>
      <c r="Q1917" s="342" t="inlineStr">
        <is>
          <t>2과목</t>
        </is>
      </c>
      <c r="R1917" s="344" t="n">
        <v>20</v>
      </c>
      <c r="S1917" s="345" t="n">
        <v>30</v>
      </c>
      <c r="T1917" s="362" t="n">
        <v>30</v>
      </c>
      <c r="U1917" s="361" t="n">
        <v>66.70999999999999</v>
      </c>
      <c r="V1917" s="346" t="n">
        <v>110.8940568475452</v>
      </c>
      <c r="W1917" s="348" t="n">
        <v>113.2890365448505</v>
      </c>
      <c r="X1917" s="347" t="n">
        <v>56.21</v>
      </c>
      <c r="Y1917" s="357" t="inlineStr"/>
      <c r="Z1917" s="365" t="inlineStr">
        <is>
          <t>3등급</t>
        </is>
      </c>
      <c r="AA1917" s="350" t="n">
        <v>94</v>
      </c>
      <c r="AB1917" s="349" t="inlineStr">
        <is>
          <t>만점</t>
        </is>
      </c>
      <c r="AC1917" s="350" t="n">
        <v>1.5</v>
      </c>
      <c r="AD1917" s="349" t="inlineStr">
        <is>
          <t>만점</t>
        </is>
      </c>
      <c r="AE1917" s="364" t="n">
        <v>0</v>
      </c>
      <c r="AF1917" s="366" t="n">
        <v>20.013</v>
      </c>
      <c r="AG1917" s="363" t="n">
        <v>0</v>
      </c>
      <c r="AH1917" s="635" t="inlineStr">
        <is>
          <t xml:space="preserve"> 미/기/과탐10%</t>
        </is>
      </c>
      <c r="AL1917" s="487" t="inlineStr">
        <is>
          <t>강원대 목재·종이과학부</t>
        </is>
      </c>
      <c r="AM1917" s="477" t="inlineStr">
        <is>
          <t>자연</t>
        </is>
      </c>
      <c r="AN1917" s="637" t="n">
        <v>100</v>
      </c>
      <c r="AO1917" s="478" t="n">
        <v>-1570</v>
      </c>
      <c r="AP1917" s="463" t="n">
        <v>-1570</v>
      </c>
      <c r="AQ1917" s="479" t="n">
        <v>0</v>
      </c>
      <c r="AR1917" s="476" t="inlineStr">
        <is>
          <t>33.78 → 32.33</t>
        </is>
      </c>
      <c r="BA1917" s="313" t="inlineStr">
        <is>
          <t>통합인문849</t>
        </is>
      </c>
    </row>
    <row r="1918" ht="16.5" customHeight="1" s="671">
      <c r="B1918" s="367" t="inlineStr">
        <is>
          <t>33.79</t>
        </is>
      </c>
      <c r="C1918" s="351" t="inlineStr">
        <is>
          <t>73,324</t>
        </is>
      </c>
      <c r="D1918" s="727" t="n">
        <v>-1570</v>
      </c>
      <c r="E1918" s="352" t="inlineStr"/>
      <c r="F1918" s="341" t="n">
        <v>66.70999999999999</v>
      </c>
      <c r="G1918" s="355" t="inlineStr">
        <is>
          <t>336.60</t>
        </is>
      </c>
      <c r="H1918" s="356" t="inlineStr">
        <is>
          <t>340.50</t>
        </is>
      </c>
      <c r="I1918" s="354" t="inlineStr">
        <is>
          <t>광운대</t>
        </is>
      </c>
      <c r="J1918" s="340" t="inlineStr">
        <is>
          <t>반도체시스템공학부(기회균형)</t>
        </is>
      </c>
      <c r="K1918" s="339" t="inlineStr">
        <is>
          <t>자연</t>
        </is>
      </c>
      <c r="L1918" s="357" t="n">
        <v>4</v>
      </c>
      <c r="M1918" s="358" t="inlineStr">
        <is>
          <t xml:space="preserve">668.79 / </t>
        </is>
      </c>
      <c r="N1918" s="359" t="n">
        <v>1000</v>
      </c>
      <c r="O1918" s="360" t="inlineStr">
        <is>
          <t>표점</t>
        </is>
      </c>
      <c r="P1918" s="343" t="inlineStr">
        <is>
          <t>변표</t>
        </is>
      </c>
      <c r="Q1918" s="342" t="inlineStr">
        <is>
          <t>2과목</t>
        </is>
      </c>
      <c r="R1918" s="344" t="n">
        <v>20</v>
      </c>
      <c r="S1918" s="345" t="n">
        <v>35</v>
      </c>
      <c r="T1918" s="362" t="n">
        <v>25</v>
      </c>
      <c r="U1918" s="361" t="n">
        <v>66.70999999999999</v>
      </c>
      <c r="V1918" s="346" t="n">
        <v>110.8917028304942</v>
      </c>
      <c r="W1918" s="348" t="n">
        <v>113.2875232481748</v>
      </c>
      <c r="X1918" s="347" t="n">
        <v>56.21</v>
      </c>
      <c r="Y1918" s="357" t="n">
        <v>55.51</v>
      </c>
      <c r="Z1918" s="365" t="inlineStr">
        <is>
          <t>2등급</t>
        </is>
      </c>
      <c r="AA1918" s="350" t="n">
        <v>198</v>
      </c>
      <c r="AB1918" s="349" t="inlineStr">
        <is>
          <t>만점</t>
        </is>
      </c>
      <c r="AC1918" s="350" t="n">
        <v>10</v>
      </c>
      <c r="AD1918" s="349" t="inlineStr">
        <is>
          <t>만점</t>
        </is>
      </c>
      <c r="AE1918" s="364" t="n">
        <v>0</v>
      </c>
      <c r="AF1918" s="366" t="n">
        <v>12.886</v>
      </c>
      <c r="AG1918" s="363" t="n">
        <v>0</v>
      </c>
      <c r="AH1918" s="635" t="inlineStr">
        <is>
          <t xml:space="preserve"> 미기3%과3%</t>
        </is>
      </c>
      <c r="AL1918" s="487" t="inlineStr">
        <is>
          <t>광운대 반도체시스템공학부(기회균형)</t>
        </is>
      </c>
      <c r="AM1918" s="477" t="inlineStr">
        <is>
          <t>자연</t>
        </is>
      </c>
      <c r="AN1918" s="637" t="n">
        <v>100</v>
      </c>
      <c r="AO1918" s="478" t="n">
        <v>-1570</v>
      </c>
      <c r="AP1918" s="463" t="n">
        <v>-1570</v>
      </c>
      <c r="AQ1918" s="479" t="n">
        <v>0</v>
      </c>
      <c r="AR1918" s="476" t="inlineStr">
        <is>
          <t>33.79 → 32.34</t>
        </is>
      </c>
      <c r="BA1918" s="313" t="inlineStr">
        <is>
          <t>자연1056</t>
        </is>
      </c>
    </row>
    <row r="1919" ht="16.5" customHeight="1" s="671">
      <c r="B1919" s="367" t="inlineStr">
        <is>
          <t>33.44</t>
        </is>
      </c>
      <c r="C1919" s="351" t="inlineStr">
        <is>
          <t>72,565</t>
        </is>
      </c>
      <c r="D1919" s="727" t="n">
        <v>-1570</v>
      </c>
      <c r="E1919" s="352" t="inlineStr">
        <is>
          <t>336.97</t>
        </is>
      </c>
      <c r="F1919" s="341" t="n">
        <v>66.68000000000001</v>
      </c>
      <c r="G1919" s="355" t="inlineStr">
        <is>
          <t>335.58</t>
        </is>
      </c>
      <c r="H1919" s="356" t="inlineStr">
        <is>
          <t>340.72</t>
        </is>
      </c>
      <c r="I1919" s="354" t="inlineStr">
        <is>
          <t>전북대</t>
        </is>
      </c>
      <c r="J1919" s="340" t="inlineStr">
        <is>
          <t>융합자율전공학부2</t>
        </is>
      </c>
      <c r="K1919" s="339" t="inlineStr">
        <is>
          <t>통합</t>
        </is>
      </c>
      <c r="L1919" s="357" t="n">
        <v>9</v>
      </c>
      <c r="M1919" s="358" t="inlineStr">
        <is>
          <t xml:space="preserve">308.28 / </t>
        </is>
      </c>
      <c r="N1919" s="359" t="n">
        <v>500</v>
      </c>
      <c r="O1919" s="360" t="inlineStr">
        <is>
          <t>표점</t>
        </is>
      </c>
      <c r="P1919" s="343" t="inlineStr">
        <is>
          <t>변표</t>
        </is>
      </c>
      <c r="Q1919" s="342" t="inlineStr">
        <is>
          <t>2과목</t>
        </is>
      </c>
      <c r="R1919" s="344" t="n">
        <v>40</v>
      </c>
      <c r="S1919" s="345" t="n">
        <v>30</v>
      </c>
      <c r="T1919" s="362" t="n">
        <v>30</v>
      </c>
      <c r="U1919" s="361" t="n">
        <v>66.68000000000001</v>
      </c>
      <c r="V1919" s="346" t="n">
        <v>110.8780875979281</v>
      </c>
      <c r="W1919" s="348" t="n">
        <v>113.2787705986681</v>
      </c>
      <c r="X1919" s="347" t="n">
        <v>55.71</v>
      </c>
      <c r="Y1919" s="357" t="n">
        <v>55.63</v>
      </c>
      <c r="Z1919" s="365" t="inlineStr">
        <is>
          <t>3등급</t>
        </is>
      </c>
      <c r="AA1919" s="350" t="n">
        <v>24</v>
      </c>
      <c r="AB1919" s="349" t="inlineStr">
        <is>
          <t>만점</t>
        </is>
      </c>
      <c r="AC1919" s="350" t="n">
        <v>5</v>
      </c>
      <c r="AD1919" s="349" t="inlineStr">
        <is>
          <t>만점</t>
        </is>
      </c>
      <c r="AE1919" s="364" t="n">
        <v>0</v>
      </c>
      <c r="AF1919" s="366" t="n">
        <v>0</v>
      </c>
      <c r="AG1919" s="363" t="n">
        <v>0</v>
      </c>
      <c r="AH1919" s="635" t="inlineStr"/>
      <c r="AL1919" s="487" t="inlineStr">
        <is>
          <t>전북대 융합자율전공학부2</t>
        </is>
      </c>
      <c r="AM1919" s="477" t="inlineStr">
        <is>
          <t>통합</t>
        </is>
      </c>
      <c r="AN1919" s="637" t="n">
        <v>100</v>
      </c>
      <c r="AO1919" s="478" t="n">
        <v>-1570</v>
      </c>
      <c r="AP1919" s="463" t="n">
        <v>-656</v>
      </c>
      <c r="AQ1919" s="479" t="n">
        <v>-914</v>
      </c>
      <c r="AR1919" s="476" t="inlineStr">
        <is>
          <t>33.83 → 32.80</t>
        </is>
      </c>
      <c r="BA1919" s="313" t="inlineStr">
        <is>
          <t>자연1057</t>
        </is>
      </c>
    </row>
    <row r="1920" ht="16.5" customHeight="1" s="671">
      <c r="B1920" s="367" t="inlineStr">
        <is>
          <t>33.84</t>
        </is>
      </c>
      <c r="C1920" s="351" t="inlineStr">
        <is>
          <t>73,433</t>
        </is>
      </c>
      <c r="D1920" s="727" t="n">
        <v>-1570</v>
      </c>
      <c r="E1920" s="352" t="inlineStr"/>
      <c r="F1920" s="341" t="n">
        <v>66.67</v>
      </c>
      <c r="G1920" s="355" t="inlineStr">
        <is>
          <t>336.55</t>
        </is>
      </c>
      <c r="H1920" s="356" t="inlineStr">
        <is>
          <t>340.46</t>
        </is>
      </c>
      <c r="I1920" s="354" t="inlineStr">
        <is>
          <t>강원대</t>
        </is>
      </c>
      <c r="J1920" s="340" t="inlineStr">
        <is>
          <t>동물응용과학과</t>
        </is>
      </c>
      <c r="K1920" s="339" t="inlineStr">
        <is>
          <t>자연</t>
        </is>
      </c>
      <c r="L1920" s="357" t="n">
        <v>9</v>
      </c>
      <c r="M1920" s="358" t="inlineStr">
        <is>
          <t xml:space="preserve">382.18 / </t>
        </is>
      </c>
      <c r="N1920" s="359" t="n">
        <v>500</v>
      </c>
      <c r="O1920" s="360" t="inlineStr">
        <is>
          <t>백분위</t>
        </is>
      </c>
      <c r="P1920" s="343" t="inlineStr">
        <is>
          <t>백분위</t>
        </is>
      </c>
      <c r="Q1920" s="342" t="inlineStr">
        <is>
          <t>2과목</t>
        </is>
      </c>
      <c r="R1920" s="344" t="n">
        <v>20</v>
      </c>
      <c r="S1920" s="345" t="n">
        <v>30</v>
      </c>
      <c r="T1920" s="362" t="n">
        <v>30</v>
      </c>
      <c r="U1920" s="361" t="n">
        <v>66.67</v>
      </c>
      <c r="V1920" s="346" t="n">
        <v>110.8720930232558</v>
      </c>
      <c r="W1920" s="348" t="n">
        <v>113.2749169435216</v>
      </c>
      <c r="X1920" s="347" t="n">
        <v>56.2</v>
      </c>
      <c r="Y1920" s="357" t="inlineStr"/>
      <c r="Z1920" s="365" t="inlineStr">
        <is>
          <t>3등급</t>
        </is>
      </c>
      <c r="AA1920" s="350" t="n">
        <v>94</v>
      </c>
      <c r="AB1920" s="349" t="inlineStr">
        <is>
          <t>만점</t>
        </is>
      </c>
      <c r="AC1920" s="350" t="n">
        <v>1.5</v>
      </c>
      <c r="AD1920" s="349" t="inlineStr">
        <is>
          <t>만점</t>
        </is>
      </c>
      <c r="AE1920" s="364" t="n">
        <v>0</v>
      </c>
      <c r="AF1920" s="366" t="n">
        <v>20.001</v>
      </c>
      <c r="AG1920" s="363" t="n">
        <v>0</v>
      </c>
      <c r="AH1920" s="635" t="inlineStr">
        <is>
          <t xml:space="preserve"> 미/기/과탐10%</t>
        </is>
      </c>
      <c r="AL1920" s="487" t="inlineStr">
        <is>
          <t>강원대 동물응용과학과</t>
        </is>
      </c>
      <c r="AM1920" s="477" t="inlineStr">
        <is>
          <t>자연</t>
        </is>
      </c>
      <c r="AN1920" s="637" t="n">
        <v>100</v>
      </c>
      <c r="AO1920" s="478" t="n">
        <v>-1570</v>
      </c>
      <c r="AP1920" s="463" t="n">
        <v>-1570</v>
      </c>
      <c r="AQ1920" s="479" t="n">
        <v>0</v>
      </c>
      <c r="AR1920" s="476" t="inlineStr">
        <is>
          <t>33.84 → 32.39</t>
        </is>
      </c>
      <c r="BA1920" s="313" t="inlineStr">
        <is>
          <t>통합인문850</t>
        </is>
      </c>
    </row>
    <row r="1921" ht="16.5" customHeight="1" s="671">
      <c r="B1921" s="367" t="inlineStr">
        <is>
          <t>33.96</t>
        </is>
      </c>
      <c r="C1921" s="351" t="inlineStr">
        <is>
          <t>73,693</t>
        </is>
      </c>
      <c r="D1921" s="727" t="n">
        <v>-1570</v>
      </c>
      <c r="E1921" s="352" t="inlineStr"/>
      <c r="F1921" s="341" t="n">
        <v>66.59</v>
      </c>
      <c r="G1921" s="355" t="inlineStr">
        <is>
          <t>336.42</t>
        </is>
      </c>
      <c r="H1921" s="356" t="inlineStr">
        <is>
          <t>340.36</t>
        </is>
      </c>
      <c r="I1921" s="354" t="inlineStr">
        <is>
          <t>강원대</t>
        </is>
      </c>
      <c r="J1921" s="340" t="inlineStr">
        <is>
          <t>스마트산업공학과</t>
        </is>
      </c>
      <c r="K1921" s="339" t="inlineStr">
        <is>
          <t>자연</t>
        </is>
      </c>
      <c r="L1921" s="357" t="n">
        <v>6</v>
      </c>
      <c r="M1921" s="358" t="inlineStr">
        <is>
          <t xml:space="preserve">371.85 / </t>
        </is>
      </c>
      <c r="N1921" s="359" t="n">
        <v>500</v>
      </c>
      <c r="O1921" s="360" t="inlineStr">
        <is>
          <t>백분위</t>
        </is>
      </c>
      <c r="P1921" s="343" t="inlineStr">
        <is>
          <t>백분위</t>
        </is>
      </c>
      <c r="Q1921" s="342" t="inlineStr">
        <is>
          <t>2과목</t>
        </is>
      </c>
      <c r="R1921" s="344" t="n">
        <v>20</v>
      </c>
      <c r="S1921" s="345" t="n">
        <v>30</v>
      </c>
      <c r="T1921" s="362" t="n">
        <v>30</v>
      </c>
      <c r="U1921" s="361" t="n">
        <v>66.59</v>
      </c>
      <c r="V1921" s="346" t="n">
        <v>110.8279785809906</v>
      </c>
      <c r="W1921" s="348" t="n">
        <v>113.2465576592083</v>
      </c>
      <c r="X1921" s="347" t="n">
        <v>56.17</v>
      </c>
      <c r="Y1921" s="357" t="inlineStr"/>
      <c r="Z1921" s="365" t="inlineStr">
        <is>
          <t>3등급</t>
        </is>
      </c>
      <c r="AA1921" s="350" t="n">
        <v>94</v>
      </c>
      <c r="AB1921" s="349" t="inlineStr">
        <is>
          <t>만점</t>
        </is>
      </c>
      <c r="AC1921" s="350" t="n">
        <v>1.5</v>
      </c>
      <c r="AD1921" s="349" t="inlineStr">
        <is>
          <t>만점</t>
        </is>
      </c>
      <c r="AE1921" s="364" t="n">
        <v>0</v>
      </c>
      <c r="AF1921" s="366" t="n">
        <v>9.989000000000001</v>
      </c>
      <c r="AG1921" s="363" t="n">
        <v>0</v>
      </c>
      <c r="AH1921" s="635" t="inlineStr">
        <is>
          <t xml:space="preserve"> 미/기10%</t>
        </is>
      </c>
      <c r="AL1921" s="487" t="inlineStr">
        <is>
          <t>강원대 스마트산업공학과</t>
        </is>
      </c>
      <c r="AM1921" s="477" t="inlineStr">
        <is>
          <t>자연</t>
        </is>
      </c>
      <c r="AN1921" s="637" t="n">
        <v>100</v>
      </c>
      <c r="AO1921" s="478" t="n">
        <v>-1570</v>
      </c>
      <c r="AP1921" s="463" t="n">
        <v>-1570</v>
      </c>
      <c r="AQ1921" s="479" t="n">
        <v>0</v>
      </c>
      <c r="AR1921" s="476" t="inlineStr">
        <is>
          <t>33.96 → 32.51</t>
        </is>
      </c>
      <c r="BA1921" s="313" t="inlineStr">
        <is>
          <t>자연1058</t>
        </is>
      </c>
    </row>
    <row r="1922" ht="16.5" customHeight="1" s="671">
      <c r="B1922" s="367" t="inlineStr">
        <is>
          <t>34.05</t>
        </is>
      </c>
      <c r="C1922" s="351" t="inlineStr">
        <is>
          <t>73,889</t>
        </is>
      </c>
      <c r="D1922" s="727" t="n">
        <v>-1570</v>
      </c>
      <c r="E1922" s="352" t="inlineStr"/>
      <c r="F1922" s="341" t="n">
        <v>66.53</v>
      </c>
      <c r="G1922" s="355" t="inlineStr">
        <is>
          <t>336.32</t>
        </is>
      </c>
      <c r="H1922" s="356" t="inlineStr">
        <is>
          <t>340.26</t>
        </is>
      </c>
      <c r="I1922" s="354" t="inlineStr">
        <is>
          <t>강원대</t>
        </is>
      </c>
      <c r="J1922" s="340" t="inlineStr">
        <is>
          <t>지질·지구물리학부</t>
        </is>
      </c>
      <c r="K1922" s="339" t="inlineStr">
        <is>
          <t>자연</t>
        </is>
      </c>
      <c r="L1922" s="357" t="n">
        <v>11</v>
      </c>
      <c r="M1922" s="358" t="inlineStr">
        <is>
          <t xml:space="preserve">371.6 / </t>
        </is>
      </c>
      <c r="N1922" s="359" t="n">
        <v>500</v>
      </c>
      <c r="O1922" s="360" t="inlineStr">
        <is>
          <t>백분위</t>
        </is>
      </c>
      <c r="P1922" s="343" t="inlineStr">
        <is>
          <t>백분위</t>
        </is>
      </c>
      <c r="Q1922" s="342" t="inlineStr">
        <is>
          <t>2과목</t>
        </is>
      </c>
      <c r="R1922" s="344" t="n">
        <v>20</v>
      </c>
      <c r="S1922" s="345" t="n">
        <v>30</v>
      </c>
      <c r="T1922" s="362" t="n">
        <v>30</v>
      </c>
      <c r="U1922" s="361" t="n">
        <v>66.53</v>
      </c>
      <c r="V1922" s="346" t="n">
        <v>110.7945113788487</v>
      </c>
      <c r="W1922" s="348" t="n">
        <v>113.2250430292599</v>
      </c>
      <c r="X1922" s="347" t="n">
        <v>56.15</v>
      </c>
      <c r="Y1922" s="357" t="inlineStr"/>
      <c r="Z1922" s="365" t="inlineStr">
        <is>
          <t>3등급</t>
        </is>
      </c>
      <c r="AA1922" s="350" t="n">
        <v>94</v>
      </c>
      <c r="AB1922" s="349" t="inlineStr">
        <is>
          <t>만점</t>
        </is>
      </c>
      <c r="AC1922" s="350" t="n">
        <v>1.5</v>
      </c>
      <c r="AD1922" s="349" t="inlineStr">
        <is>
          <t>만점</t>
        </is>
      </c>
      <c r="AE1922" s="364" t="n">
        <v>0</v>
      </c>
      <c r="AF1922" s="366" t="n">
        <v>9.98</v>
      </c>
      <c r="AG1922" s="363" t="n">
        <v>0</v>
      </c>
      <c r="AH1922" s="635" t="inlineStr">
        <is>
          <t xml:space="preserve"> 미/기10%</t>
        </is>
      </c>
      <c r="AL1922" s="487" t="inlineStr">
        <is>
          <t>강원대 지질·지구물리학부</t>
        </is>
      </c>
      <c r="AM1922" s="477" t="inlineStr">
        <is>
          <t>자연</t>
        </is>
      </c>
      <c r="AN1922" s="637" t="n">
        <v>100</v>
      </c>
      <c r="AO1922" s="478" t="n">
        <v>-1570</v>
      </c>
      <c r="AP1922" s="463" t="n">
        <v>-1570</v>
      </c>
      <c r="AQ1922" s="479" t="n">
        <v>0</v>
      </c>
      <c r="AR1922" s="476" t="inlineStr">
        <is>
          <t>34.06 → 32.61</t>
        </is>
      </c>
      <c r="BA1922" s="313" t="inlineStr">
        <is>
          <t>통합인문851</t>
        </is>
      </c>
    </row>
    <row r="1923" ht="16.5" customHeight="1" s="671">
      <c r="B1923" s="367" t="inlineStr">
        <is>
          <t>34.99</t>
        </is>
      </c>
      <c r="C1923" s="351" t="inlineStr">
        <is>
          <t>75,928</t>
        </is>
      </c>
      <c r="D1923" s="727" t="n">
        <v>-1570</v>
      </c>
      <c r="E1923" s="352" t="inlineStr">
        <is>
          <t>336.57</t>
        </is>
      </c>
      <c r="F1923" s="341" t="n">
        <v>66.52</v>
      </c>
      <c r="G1923" s="355" t="inlineStr">
        <is>
          <t>335.33</t>
        </is>
      </c>
      <c r="H1923" s="356" t="inlineStr">
        <is>
          <t>340.49</t>
        </is>
      </c>
      <c r="I1923" s="354" t="inlineStr">
        <is>
          <t>경상국립대</t>
        </is>
      </c>
      <c r="J1923" s="340" t="inlineStr">
        <is>
          <t>교육학과</t>
        </is>
      </c>
      <c r="K1923" s="339" t="inlineStr">
        <is>
          <t>통합</t>
        </is>
      </c>
      <c r="L1923" s="357" t="n">
        <v>6</v>
      </c>
      <c r="M1923" s="358" t="inlineStr">
        <is>
          <t xml:space="preserve">829.94 / </t>
        </is>
      </c>
      <c r="N1923" s="359" t="n">
        <v>1000</v>
      </c>
      <c r="O1923" s="360" t="inlineStr">
        <is>
          <t>표점/만점</t>
        </is>
      </c>
      <c r="P1923" s="343" t="inlineStr">
        <is>
          <t>표점/만점</t>
        </is>
      </c>
      <c r="Q1923" s="342" t="inlineStr">
        <is>
          <t>2과목</t>
        </is>
      </c>
      <c r="R1923" s="344" t="n">
        <v>30</v>
      </c>
      <c r="S1923" s="345" t="n">
        <v>25</v>
      </c>
      <c r="T1923" s="362" t="n">
        <v>25</v>
      </c>
      <c r="U1923" s="361" t="n">
        <v>66.52</v>
      </c>
      <c r="V1923" s="346" t="n">
        <v>110.7915223497907</v>
      </c>
      <c r="W1923" s="348" t="n">
        <v>113.2231215105797</v>
      </c>
      <c r="X1923" s="347" t="inlineStr">
        <is>
          <t>56.02/68.82</t>
        </is>
      </c>
      <c r="Y1923" s="357" t="inlineStr"/>
      <c r="Z1923" s="365" t="inlineStr">
        <is>
          <t>3등급</t>
        </is>
      </c>
      <c r="AA1923" s="350" t="n">
        <v>192</v>
      </c>
      <c r="AB1923" s="349" t="inlineStr">
        <is>
          <t>만점</t>
        </is>
      </c>
      <c r="AC1923" s="350" t="n">
        <v>0</v>
      </c>
      <c r="AD1923" s="349" t="inlineStr">
        <is>
          <t>만점</t>
        </is>
      </c>
      <c r="AE1923" s="364" t="n">
        <v>0</v>
      </c>
      <c r="AF1923" s="366" t="n">
        <v>0</v>
      </c>
      <c r="AG1923" s="363" t="n">
        <v>0</v>
      </c>
      <c r="AH1923" s="635" t="inlineStr"/>
      <c r="AL1923" s="487" t="inlineStr">
        <is>
          <t>경상국립대 교육학과</t>
        </is>
      </c>
      <c r="AM1923" s="477" t="inlineStr">
        <is>
          <t>통합</t>
        </is>
      </c>
      <c r="AN1923" s="637" t="n">
        <v>100</v>
      </c>
      <c r="AO1923" s="478" t="n">
        <v>-1570</v>
      </c>
      <c r="AP1923" s="463" t="n">
        <v>-655</v>
      </c>
      <c r="AQ1923" s="479" t="n">
        <v>-915</v>
      </c>
      <c r="AR1923" s="476" t="inlineStr">
        <is>
          <t>34.06 → 33.04</t>
        </is>
      </c>
      <c r="BA1923" s="313" t="inlineStr">
        <is>
          <t>통합인문852</t>
        </is>
      </c>
    </row>
    <row r="1924" ht="16.5" customHeight="1" s="671">
      <c r="B1924" s="367" t="inlineStr">
        <is>
          <t>33.81</t>
        </is>
      </c>
      <c r="C1924" s="351" t="inlineStr">
        <is>
          <t>73,368</t>
        </is>
      </c>
      <c r="D1924" s="727" t="n">
        <v>-1570</v>
      </c>
      <c r="E1924" s="352" t="inlineStr"/>
      <c r="F1924" s="341" t="n">
        <v>66.52</v>
      </c>
      <c r="G1924" s="355" t="inlineStr">
        <is>
          <t>335.32</t>
        </is>
      </c>
      <c r="H1924" s="356" t="inlineStr">
        <is>
          <t>340.48</t>
        </is>
      </c>
      <c r="I1924" s="354" t="inlineStr">
        <is>
          <t>고려대(세종)</t>
        </is>
      </c>
      <c r="J1924" s="340" t="inlineStr">
        <is>
          <t>융합경영학부</t>
        </is>
      </c>
      <c r="K1924" s="339" t="inlineStr">
        <is>
          <t>통합</t>
        </is>
      </c>
      <c r="L1924" s="357" t="n">
        <v>64</v>
      </c>
      <c r="M1924" s="358" t="inlineStr">
        <is>
          <t xml:space="preserve">830.1 / </t>
        </is>
      </c>
      <c r="N1924" s="359" t="n">
        <v>1000</v>
      </c>
      <c r="O1924" s="360" t="inlineStr">
        <is>
          <t>표점/만점</t>
        </is>
      </c>
      <c r="P1924" s="343" t="inlineStr">
        <is>
          <t>변표/만점</t>
        </is>
      </c>
      <c r="Q1924" s="342" t="inlineStr">
        <is>
          <t>2과목</t>
        </is>
      </c>
      <c r="R1924" s="344" t="n">
        <v>30</v>
      </c>
      <c r="S1924" s="345" t="n">
        <v>30</v>
      </c>
      <c r="T1924" s="362" t="n">
        <v>20</v>
      </c>
      <c r="U1924" s="361" t="n">
        <v>66.52</v>
      </c>
      <c r="V1924" s="346" t="n">
        <v>110.7873549720513</v>
      </c>
      <c r="W1924" s="348" t="n">
        <v>113.220442482033</v>
      </c>
      <c r="X1924" s="347" t="n">
        <v>55.66</v>
      </c>
      <c r="Y1924" s="357" t="n">
        <v>55.44</v>
      </c>
      <c r="Z1924" s="365" t="inlineStr">
        <is>
          <t>2등급</t>
        </is>
      </c>
      <c r="AA1924" s="350" t="n">
        <v>190</v>
      </c>
      <c r="AB1924" s="349" t="inlineStr">
        <is>
          <t>만점</t>
        </is>
      </c>
      <c r="AC1924" s="350" t="n">
        <v>0</v>
      </c>
      <c r="AD1924" s="349" t="inlineStr">
        <is>
          <t>만점</t>
        </is>
      </c>
      <c r="AE1924" s="364" t="n">
        <v>0</v>
      </c>
      <c r="AF1924" s="366" t="n">
        <v>0</v>
      </c>
      <c r="AG1924" s="363" t="n">
        <v>0</v>
      </c>
      <c r="AH1924" s="635" t="inlineStr"/>
      <c r="AL1924" s="487" t="inlineStr">
        <is>
          <t>고려대(세종) 융합경영학부</t>
        </is>
      </c>
      <c r="AM1924" s="477" t="inlineStr">
        <is>
          <t>통합</t>
        </is>
      </c>
      <c r="AN1924" s="637" t="n">
        <v>100</v>
      </c>
      <c r="AO1924" s="478" t="n">
        <v>-1570</v>
      </c>
      <c r="AP1924" s="463" t="n">
        <v>-655</v>
      </c>
      <c r="AQ1924" s="479" t="n">
        <v>-915</v>
      </c>
      <c r="AR1924" s="476" t="inlineStr">
        <is>
          <t>34.07 → 33.05</t>
        </is>
      </c>
      <c r="BA1924" s="313" t="inlineStr">
        <is>
          <t>통합인문853</t>
        </is>
      </c>
    </row>
    <row r="1925" ht="16.5" customHeight="1" s="671">
      <c r="B1925" s="367" t="inlineStr">
        <is>
          <t>34.10</t>
        </is>
      </c>
      <c r="C1925" s="351" t="inlineStr">
        <is>
          <t>73,997</t>
        </is>
      </c>
      <c r="D1925" s="727" t="n">
        <v>-1570</v>
      </c>
      <c r="E1925" s="352" t="inlineStr"/>
      <c r="F1925" s="341" t="n">
        <v>66.5</v>
      </c>
      <c r="G1925" s="355" t="inlineStr">
        <is>
          <t>336.27</t>
        </is>
      </c>
      <c r="H1925" s="356" t="inlineStr">
        <is>
          <t>340.21</t>
        </is>
      </c>
      <c r="I1925" s="354" t="inlineStr">
        <is>
          <t>광운대</t>
        </is>
      </c>
      <c r="J1925" s="340" t="inlineStr">
        <is>
          <t>전자융합공학과(기회균형)</t>
        </is>
      </c>
      <c r="K1925" s="339" t="inlineStr">
        <is>
          <t>자연</t>
        </is>
      </c>
      <c r="L1925" s="357" t="n">
        <v>4</v>
      </c>
      <c r="M1925" s="358" t="inlineStr">
        <is>
          <t xml:space="preserve">668.34 / </t>
        </is>
      </c>
      <c r="N1925" s="359" t="n">
        <v>1000</v>
      </c>
      <c r="O1925" s="360" t="inlineStr">
        <is>
          <t>표점</t>
        </is>
      </c>
      <c r="P1925" s="343" t="inlineStr">
        <is>
          <t>변표</t>
        </is>
      </c>
      <c r="Q1925" s="342" t="inlineStr">
        <is>
          <t>2과목</t>
        </is>
      </c>
      <c r="R1925" s="344" t="n">
        <v>20</v>
      </c>
      <c r="S1925" s="345" t="n">
        <v>35</v>
      </c>
      <c r="T1925" s="362" t="n">
        <v>25</v>
      </c>
      <c r="U1925" s="361" t="n">
        <v>66.5</v>
      </c>
      <c r="V1925" s="346" t="n">
        <v>110.7751149685861</v>
      </c>
      <c r="W1925" s="348" t="n">
        <v>113.2125739083768</v>
      </c>
      <c r="X1925" s="347" t="n">
        <v>56.14</v>
      </c>
      <c r="Y1925" s="357" t="n">
        <v>55.43</v>
      </c>
      <c r="Z1925" s="365" t="inlineStr">
        <is>
          <t>2등급</t>
        </is>
      </c>
      <c r="AA1925" s="350" t="n">
        <v>198</v>
      </c>
      <c r="AB1925" s="349" t="inlineStr">
        <is>
          <t>만점</t>
        </is>
      </c>
      <c r="AC1925" s="350" t="n">
        <v>10</v>
      </c>
      <c r="AD1925" s="349" t="inlineStr">
        <is>
          <t>만점</t>
        </is>
      </c>
      <c r="AE1925" s="364" t="n">
        <v>0</v>
      </c>
      <c r="AF1925" s="366" t="n">
        <v>12.872</v>
      </c>
      <c r="AG1925" s="363" t="n">
        <v>0</v>
      </c>
      <c r="AH1925" s="635" t="inlineStr">
        <is>
          <t xml:space="preserve"> 미기3%과3%</t>
        </is>
      </c>
      <c r="AL1925" s="487" t="inlineStr">
        <is>
          <t>광운대 전자융합공학과(기회균형)</t>
        </is>
      </c>
      <c r="AM1925" s="477" t="inlineStr">
        <is>
          <t>자연</t>
        </is>
      </c>
      <c r="AN1925" s="637" t="n">
        <v>100</v>
      </c>
      <c r="AO1925" s="478" t="n">
        <v>-1570</v>
      </c>
      <c r="AP1925" s="463" t="n">
        <v>-1570</v>
      </c>
      <c r="AQ1925" s="479" t="n">
        <v>0</v>
      </c>
      <c r="AR1925" s="476" t="inlineStr">
        <is>
          <t>34.10 → 32.65</t>
        </is>
      </c>
      <c r="BA1925" s="313" t="inlineStr">
        <is>
          <t>통합인문854</t>
        </is>
      </c>
    </row>
    <row r="1926" ht="16.5" customHeight="1" s="671">
      <c r="B1926" s="367" t="inlineStr">
        <is>
          <t>34.15</t>
        </is>
      </c>
      <c r="C1926" s="351" t="inlineStr">
        <is>
          <t>74,106</t>
        </is>
      </c>
      <c r="D1926" s="727" t="n">
        <v>-1570</v>
      </c>
      <c r="E1926" s="352" t="inlineStr">
        <is>
          <t>335.35</t>
        </is>
      </c>
      <c r="F1926" s="341" t="n">
        <v>66.45999999999999</v>
      </c>
      <c r="G1926" s="355" t="inlineStr">
        <is>
          <t>336.22</t>
        </is>
      </c>
      <c r="H1926" s="356" t="inlineStr">
        <is>
          <t>340.15</t>
        </is>
      </c>
      <c r="I1926" s="354" t="inlineStr">
        <is>
          <t>광운대</t>
        </is>
      </c>
      <c r="J1926" s="340" t="inlineStr">
        <is>
          <t>건축학과(기회균형)</t>
        </is>
      </c>
      <c r="K1926" s="339" t="inlineStr">
        <is>
          <t>자연</t>
        </is>
      </c>
      <c r="L1926" s="357" t="n">
        <v>2</v>
      </c>
      <c r="M1926" s="358" t="inlineStr">
        <is>
          <t xml:space="preserve">668.27 / </t>
        </is>
      </c>
      <c r="N1926" s="359" t="n">
        <v>1000</v>
      </c>
      <c r="O1926" s="360" t="inlineStr">
        <is>
          <t>표점</t>
        </is>
      </c>
      <c r="P1926" s="343" t="inlineStr">
        <is>
          <t>변표</t>
        </is>
      </c>
      <c r="Q1926" s="342" t="inlineStr">
        <is>
          <t>2과목</t>
        </is>
      </c>
      <c r="R1926" s="344" t="n">
        <v>20</v>
      </c>
      <c r="S1926" s="345" t="n">
        <v>35</v>
      </c>
      <c r="T1926" s="362" t="n">
        <v>25</v>
      </c>
      <c r="U1926" s="361" t="n">
        <v>66.45999999999999</v>
      </c>
      <c r="V1926" s="346" t="n">
        <v>110.7569790789559</v>
      </c>
      <c r="W1926" s="348" t="n">
        <v>113.2009151221859</v>
      </c>
      <c r="X1926" s="347" t="n">
        <v>56.13</v>
      </c>
      <c r="Y1926" s="357" t="n">
        <v>55.41999999999999</v>
      </c>
      <c r="Z1926" s="365" t="inlineStr">
        <is>
          <t>2등급</t>
        </is>
      </c>
      <c r="AA1926" s="350" t="n">
        <v>198</v>
      </c>
      <c r="AB1926" s="349" t="inlineStr">
        <is>
          <t>만점</t>
        </is>
      </c>
      <c r="AC1926" s="350" t="n">
        <v>10</v>
      </c>
      <c r="AD1926" s="349" t="inlineStr">
        <is>
          <t>만점</t>
        </is>
      </c>
      <c r="AE1926" s="364" t="n">
        <v>0</v>
      </c>
      <c r="AF1926" s="366" t="n">
        <v>12.871</v>
      </c>
      <c r="AG1926" s="363" t="n">
        <v>0</v>
      </c>
      <c r="AH1926" s="635" t="inlineStr">
        <is>
          <t xml:space="preserve"> 미기3%과3%</t>
        </is>
      </c>
      <c r="AL1926" s="487" t="inlineStr">
        <is>
          <t>광운대 건축학과(기회균형)</t>
        </is>
      </c>
      <c r="AM1926" s="477" t="inlineStr">
        <is>
          <t>자연</t>
        </is>
      </c>
      <c r="AN1926" s="637" t="n">
        <v>100</v>
      </c>
      <c r="AO1926" s="478" t="n">
        <v>-1570</v>
      </c>
      <c r="AP1926" s="463" t="n">
        <v>-1570</v>
      </c>
      <c r="AQ1926" s="479" t="n">
        <v>0</v>
      </c>
      <c r="AR1926" s="476" t="inlineStr">
        <is>
          <t>34.15 → 32.70</t>
        </is>
      </c>
      <c r="BA1926" s="313" t="inlineStr">
        <is>
          <t>자연1059</t>
        </is>
      </c>
    </row>
    <row r="1927" ht="16.5" customHeight="1" s="671">
      <c r="B1927" s="367" t="inlineStr">
        <is>
          <t>34.32</t>
        </is>
      </c>
      <c r="C1927" s="351" t="inlineStr">
        <is>
          <t>74,474</t>
        </is>
      </c>
      <c r="D1927" s="727" t="n">
        <v>-1570</v>
      </c>
      <c r="E1927" s="352" t="inlineStr"/>
      <c r="F1927" s="341" t="n">
        <v>66.34</v>
      </c>
      <c r="G1927" s="355" t="inlineStr">
        <is>
          <t>336.03</t>
        </is>
      </c>
      <c r="H1927" s="356" t="inlineStr">
        <is>
          <t>339.99</t>
        </is>
      </c>
      <c r="I1927" s="354" t="inlineStr">
        <is>
          <t>전남대</t>
        </is>
      </c>
      <c r="J1927" s="340" t="inlineStr">
        <is>
          <t>분자생명공학과</t>
        </is>
      </c>
      <c r="K1927" s="339" t="inlineStr">
        <is>
          <t>자연</t>
        </is>
      </c>
      <c r="L1927" s="357" t="n">
        <v>3</v>
      </c>
      <c r="M1927" s="358" t="inlineStr">
        <is>
          <t xml:space="preserve">842.805 / </t>
        </is>
      </c>
      <c r="N1927" s="359" t="n">
        <v>800</v>
      </c>
      <c r="O1927" s="360" t="inlineStr">
        <is>
          <t>표점/만점</t>
        </is>
      </c>
      <c r="P1927" s="343" t="inlineStr">
        <is>
          <t>표점/만점</t>
        </is>
      </c>
      <c r="Q1927" s="342" t="inlineStr">
        <is>
          <t>2과목</t>
        </is>
      </c>
      <c r="R1927" s="344" t="n">
        <v>30</v>
      </c>
      <c r="S1927" s="345" t="n">
        <v>40</v>
      </c>
      <c r="T1927" s="362" t="n">
        <v>30</v>
      </c>
      <c r="U1927" s="361" t="n">
        <v>66.34</v>
      </c>
      <c r="V1927" s="346" t="n">
        <v>110.6913783761021</v>
      </c>
      <c r="W1927" s="348" t="n">
        <v>113.1587432417799</v>
      </c>
      <c r="X1927" s="347" t="inlineStr">
        <is>
          <t>56.33/67.91</t>
        </is>
      </c>
      <c r="Y1927" s="357" t="inlineStr"/>
      <c r="Z1927" s="365" t="inlineStr">
        <is>
          <t>2등급</t>
        </is>
      </c>
      <c r="AA1927" s="350" t="n">
        <v>190</v>
      </c>
      <c r="AB1927" s="349" t="inlineStr">
        <is>
          <t>만점</t>
        </is>
      </c>
      <c r="AC1927" s="350" t="n">
        <v>10</v>
      </c>
      <c r="AD1927" s="349" t="inlineStr">
        <is>
          <t>만점</t>
        </is>
      </c>
      <c r="AE1927" s="364" t="n">
        <v>0</v>
      </c>
      <c r="AF1927" s="366" t="n">
        <v>0</v>
      </c>
      <c r="AG1927" s="363" t="n">
        <v>0</v>
      </c>
      <c r="AH1927" s="635" t="inlineStr"/>
      <c r="AL1927" s="487" t="inlineStr">
        <is>
          <t>전남대 분자생명공학과</t>
        </is>
      </c>
      <c r="AM1927" s="477" t="inlineStr">
        <is>
          <t>자연</t>
        </is>
      </c>
      <c r="AN1927" s="637" t="n">
        <v>100</v>
      </c>
      <c r="AO1927" s="478" t="n">
        <v>-1570</v>
      </c>
      <c r="AP1927" s="463" t="n">
        <v>-1570</v>
      </c>
      <c r="AQ1927" s="479" t="n">
        <v>0</v>
      </c>
      <c r="AR1927" s="476" t="inlineStr">
        <is>
          <t>34.33 → 32.88</t>
        </is>
      </c>
      <c r="BA1927" s="313" t="inlineStr">
        <is>
          <t>통합인문855</t>
        </is>
      </c>
    </row>
    <row r="1928" ht="16.5" customHeight="1" s="671">
      <c r="B1928" s="367" t="inlineStr">
        <is>
          <t>34.45</t>
        </is>
      </c>
      <c r="C1928" s="351" t="inlineStr">
        <is>
          <t>74,757</t>
        </is>
      </c>
      <c r="D1928" s="727" t="n">
        <v>-1570</v>
      </c>
      <c r="E1928" s="352" t="inlineStr"/>
      <c r="F1928" s="341" t="n">
        <v>66.26000000000001</v>
      </c>
      <c r="G1928" s="355" t="inlineStr">
        <is>
          <t>335.90</t>
        </is>
      </c>
      <c r="H1928" s="356" t="inlineStr">
        <is>
          <t>339.86</t>
        </is>
      </c>
      <c r="I1928" s="354" t="inlineStr">
        <is>
          <t>전남대</t>
        </is>
      </c>
      <c r="J1928" s="340" t="inlineStr">
        <is>
          <t>생활복지학과</t>
        </is>
      </c>
      <c r="K1928" s="339" t="inlineStr">
        <is>
          <t>자연</t>
        </is>
      </c>
      <c r="L1928" s="357" t="n">
        <v>8</v>
      </c>
      <c r="M1928" s="358" t="inlineStr">
        <is>
          <t xml:space="preserve">842.56 / </t>
        </is>
      </c>
      <c r="N1928" s="359" t="n">
        <v>800</v>
      </c>
      <c r="O1928" s="360" t="inlineStr">
        <is>
          <t>표점/만점</t>
        </is>
      </c>
      <c r="P1928" s="343" t="inlineStr">
        <is>
          <t>표점/만점</t>
        </is>
      </c>
      <c r="Q1928" s="342" t="inlineStr">
        <is>
          <t>2과목</t>
        </is>
      </c>
      <c r="R1928" s="344" t="n">
        <v>30</v>
      </c>
      <c r="S1928" s="345" t="n">
        <v>40</v>
      </c>
      <c r="T1928" s="362" t="n">
        <v>30</v>
      </c>
      <c r="U1928" s="361" t="n">
        <v>66.26000000000001</v>
      </c>
      <c r="V1928" s="346" t="n">
        <v>110.6448837699568</v>
      </c>
      <c r="W1928" s="348" t="n">
        <v>113.1288538521151</v>
      </c>
      <c r="X1928" s="347" t="inlineStr">
        <is>
          <t>56.33/67.91</t>
        </is>
      </c>
      <c r="Y1928" s="357" t="inlineStr"/>
      <c r="Z1928" s="365" t="inlineStr">
        <is>
          <t>2등급</t>
        </is>
      </c>
      <c r="AA1928" s="350" t="n">
        <v>190</v>
      </c>
      <c r="AB1928" s="349" t="inlineStr">
        <is>
          <t>만점</t>
        </is>
      </c>
      <c r="AC1928" s="350" t="n">
        <v>10</v>
      </c>
      <c r="AD1928" s="349" t="inlineStr">
        <is>
          <t>만점</t>
        </is>
      </c>
      <c r="AE1928" s="364" t="n">
        <v>0</v>
      </c>
      <c r="AF1928" s="366" t="n">
        <v>0</v>
      </c>
      <c r="AG1928" s="363" t="n">
        <v>0</v>
      </c>
      <c r="AH1928" s="635" t="inlineStr"/>
      <c r="AL1928" s="487" t="inlineStr">
        <is>
          <t>전남대 생활복지학과</t>
        </is>
      </c>
      <c r="AM1928" s="477" t="inlineStr">
        <is>
          <t>자연</t>
        </is>
      </c>
      <c r="AN1928" s="637" t="n">
        <v>100</v>
      </c>
      <c r="AO1928" s="478" t="n">
        <v>-1570</v>
      </c>
      <c r="AP1928" s="463" t="n">
        <v>-1570</v>
      </c>
      <c r="AQ1928" s="479" t="n">
        <v>0</v>
      </c>
      <c r="AR1928" s="476" t="inlineStr">
        <is>
          <t>34.45 → 33.00</t>
        </is>
      </c>
      <c r="BA1928" s="313" t="inlineStr">
        <is>
          <t>통합인문856</t>
        </is>
      </c>
    </row>
    <row r="1929" ht="16.5" customHeight="1" s="671">
      <c r="B1929" s="367" t="inlineStr">
        <is>
          <t>34.46</t>
        </is>
      </c>
      <c r="C1929" s="351" t="inlineStr">
        <is>
          <t>74,778</t>
        </is>
      </c>
      <c r="D1929" s="727" t="n">
        <v>-1570</v>
      </c>
      <c r="E1929" s="352" t="inlineStr"/>
      <c r="F1929" s="341" t="n">
        <v>66.26000000000001</v>
      </c>
      <c r="G1929" s="355" t="inlineStr">
        <is>
          <t>335.89</t>
        </is>
      </c>
      <c r="H1929" s="356" t="inlineStr">
        <is>
          <t>339.85</t>
        </is>
      </c>
      <c r="I1929" s="354" t="inlineStr">
        <is>
          <t>광운대</t>
        </is>
      </c>
      <c r="J1929" s="340" t="inlineStr">
        <is>
          <t>로봇학부AI로봇전공(기회균형)</t>
        </is>
      </c>
      <c r="K1929" s="339" t="inlineStr">
        <is>
          <t>자연</t>
        </is>
      </c>
      <c r="L1929" s="357" t="n">
        <v>4</v>
      </c>
      <c r="M1929" s="358" t="inlineStr">
        <is>
          <t xml:space="preserve">667.83 / </t>
        </is>
      </c>
      <c r="N1929" s="359" t="n">
        <v>1000</v>
      </c>
      <c r="O1929" s="360" t="inlineStr">
        <is>
          <t>표점</t>
        </is>
      </c>
      <c r="P1929" s="343" t="inlineStr">
        <is>
          <t>변표</t>
        </is>
      </c>
      <c r="Q1929" s="342" t="inlineStr">
        <is>
          <t>2과목</t>
        </is>
      </c>
      <c r="R1929" s="344" t="n">
        <v>20</v>
      </c>
      <c r="S1929" s="345" t="n">
        <v>35</v>
      </c>
      <c r="T1929" s="362" t="n">
        <v>25</v>
      </c>
      <c r="U1929" s="361" t="n">
        <v>66.26000000000001</v>
      </c>
      <c r="V1929" s="346" t="n">
        <v>110.6429820584235</v>
      </c>
      <c r="W1929" s="348" t="n">
        <v>113.1276313232722</v>
      </c>
      <c r="X1929" s="347" t="n">
        <v>56.06</v>
      </c>
      <c r="Y1929" s="357" t="n">
        <v>55.35</v>
      </c>
      <c r="Z1929" s="365" t="inlineStr">
        <is>
          <t>2등급</t>
        </is>
      </c>
      <c r="AA1929" s="350" t="n">
        <v>198</v>
      </c>
      <c r="AB1929" s="349" t="inlineStr">
        <is>
          <t>만점</t>
        </is>
      </c>
      <c r="AC1929" s="350" t="n">
        <v>10</v>
      </c>
      <c r="AD1929" s="349" t="inlineStr">
        <is>
          <t>만점</t>
        </is>
      </c>
      <c r="AE1929" s="364" t="n">
        <v>0</v>
      </c>
      <c r="AF1929" s="366" t="n">
        <v>12.858</v>
      </c>
      <c r="AG1929" s="363" t="n">
        <v>0</v>
      </c>
      <c r="AH1929" s="635" t="inlineStr">
        <is>
          <t xml:space="preserve"> 미기3%과3%</t>
        </is>
      </c>
      <c r="AL1929" s="487" t="inlineStr">
        <is>
          <t>광운대 로봇학부AI로봇전공(기회균형)</t>
        </is>
      </c>
      <c r="AM1929" s="477" t="inlineStr">
        <is>
          <t>자연</t>
        </is>
      </c>
      <c r="AN1929" s="637" t="n">
        <v>100</v>
      </c>
      <c r="AO1929" s="478" t="n">
        <v>-1570</v>
      </c>
      <c r="AP1929" s="463" t="n">
        <v>-1570</v>
      </c>
      <c r="AQ1929" s="479" t="n">
        <v>0</v>
      </c>
      <c r="AR1929" s="476" t="inlineStr">
        <is>
          <t>34.46 → 33.01</t>
        </is>
      </c>
      <c r="BA1929" s="313" t="inlineStr">
        <is>
          <t>자연1060</t>
        </is>
      </c>
    </row>
    <row r="1930" ht="16.5" customHeight="1" s="671">
      <c r="B1930" s="367" t="inlineStr">
        <is>
          <t>34.56</t>
        </is>
      </c>
      <c r="C1930" s="351" t="inlineStr">
        <is>
          <t>74,995</t>
        </is>
      </c>
      <c r="D1930" s="727" t="n">
        <v>-1570</v>
      </c>
      <c r="E1930" s="352" t="inlineStr"/>
      <c r="F1930" s="341" t="n">
        <v>66.19</v>
      </c>
      <c r="G1930" s="355" t="inlineStr">
        <is>
          <t>335.78</t>
        </is>
      </c>
      <c r="H1930" s="356" t="inlineStr">
        <is>
          <t>339.74</t>
        </is>
      </c>
      <c r="I1930" s="354" t="inlineStr">
        <is>
          <t>광운대</t>
        </is>
      </c>
      <c r="J1930" s="340" t="inlineStr">
        <is>
          <t>수학과(기회균형)</t>
        </is>
      </c>
      <c r="K1930" s="339" t="inlineStr">
        <is>
          <t>자연</t>
        </is>
      </c>
      <c r="L1930" s="357" t="n">
        <v>2</v>
      </c>
      <c r="M1930" s="358" t="inlineStr">
        <is>
          <t xml:space="preserve">667.68 / </t>
        </is>
      </c>
      <c r="N1930" s="359" t="n">
        <v>1000</v>
      </c>
      <c r="O1930" s="360" t="inlineStr">
        <is>
          <t>표점</t>
        </is>
      </c>
      <c r="P1930" s="343" t="inlineStr">
        <is>
          <t>변표</t>
        </is>
      </c>
      <c r="Q1930" s="342" t="inlineStr">
        <is>
          <t>2과목</t>
        </is>
      </c>
      <c r="R1930" s="344" t="n">
        <v>20</v>
      </c>
      <c r="S1930" s="345" t="n">
        <v>35</v>
      </c>
      <c r="T1930" s="362" t="n">
        <v>25</v>
      </c>
      <c r="U1930" s="361" t="n">
        <v>66.19</v>
      </c>
      <c r="V1930" s="346" t="n">
        <v>110.6041194377874</v>
      </c>
      <c r="W1930" s="348" t="n">
        <v>113.1026482100062</v>
      </c>
      <c r="X1930" s="347" t="n">
        <v>56.04</v>
      </c>
      <c r="Y1930" s="357" t="n">
        <v>55.32</v>
      </c>
      <c r="Z1930" s="365" t="inlineStr">
        <is>
          <t>2등급</t>
        </is>
      </c>
      <c r="AA1930" s="350" t="n">
        <v>198</v>
      </c>
      <c r="AB1930" s="349" t="inlineStr">
        <is>
          <t>만점</t>
        </is>
      </c>
      <c r="AC1930" s="350" t="n">
        <v>10</v>
      </c>
      <c r="AD1930" s="349" t="inlineStr">
        <is>
          <t>만점</t>
        </is>
      </c>
      <c r="AE1930" s="364" t="n">
        <v>0</v>
      </c>
      <c r="AF1930" s="366" t="n">
        <v>12.853</v>
      </c>
      <c r="AG1930" s="363" t="n">
        <v>0</v>
      </c>
      <c r="AH1930" s="635" t="inlineStr">
        <is>
          <t xml:space="preserve"> 미기3%과3%</t>
        </is>
      </c>
      <c r="AL1930" s="487" t="inlineStr">
        <is>
          <t>광운대 수학과(기회균형)</t>
        </is>
      </c>
      <c r="AM1930" s="477" t="inlineStr">
        <is>
          <t>자연</t>
        </is>
      </c>
      <c r="AN1930" s="637" t="n">
        <v>100</v>
      </c>
      <c r="AO1930" s="478" t="n">
        <v>-1570</v>
      </c>
      <c r="AP1930" s="463" t="n">
        <v>-1570</v>
      </c>
      <c r="AQ1930" s="479" t="n">
        <v>0</v>
      </c>
      <c r="AR1930" s="476" t="inlineStr">
        <is>
          <t>34.56 → 33.11</t>
        </is>
      </c>
      <c r="BA1930" s="313" t="inlineStr">
        <is>
          <t>자연1061</t>
        </is>
      </c>
    </row>
    <row r="1931" ht="16.5" customHeight="1" s="671">
      <c r="B1931" s="367" t="inlineStr">
        <is>
          <t>34.57</t>
        </is>
      </c>
      <c r="C1931" s="351" t="inlineStr">
        <is>
          <t>75,017</t>
        </is>
      </c>
      <c r="D1931" s="727" t="n">
        <v>-1570</v>
      </c>
      <c r="E1931" s="352" t="inlineStr"/>
      <c r="F1931" s="341" t="n">
        <v>66.18000000000001</v>
      </c>
      <c r="G1931" s="355" t="inlineStr">
        <is>
          <t>335.77</t>
        </is>
      </c>
      <c r="H1931" s="356" t="inlineStr">
        <is>
          <t>339.73</t>
        </is>
      </c>
      <c r="I1931" s="354" t="inlineStr">
        <is>
          <t>전남대</t>
        </is>
      </c>
      <c r="J1931" s="340" t="inlineStr">
        <is>
          <t>임산공학과</t>
        </is>
      </c>
      <c r="K1931" s="339" t="inlineStr">
        <is>
          <t>자연</t>
        </is>
      </c>
      <c r="L1931" s="357" t="n">
        <v>5</v>
      </c>
      <c r="M1931" s="358" t="inlineStr">
        <is>
          <t xml:space="preserve">842.326 / </t>
        </is>
      </c>
      <c r="N1931" s="359" t="n">
        <v>800</v>
      </c>
      <c r="O1931" s="360" t="inlineStr">
        <is>
          <t>표점/만점</t>
        </is>
      </c>
      <c r="P1931" s="343" t="inlineStr">
        <is>
          <t>표점/만점</t>
        </is>
      </c>
      <c r="Q1931" s="342" t="inlineStr">
        <is>
          <t>2과목</t>
        </is>
      </c>
      <c r="R1931" s="344" t="n">
        <v>30</v>
      </c>
      <c r="S1931" s="345" t="n">
        <v>40</v>
      </c>
      <c r="T1931" s="362" t="n">
        <v>30</v>
      </c>
      <c r="U1931" s="361" t="n">
        <v>66.18000000000001</v>
      </c>
      <c r="V1931" s="346" t="n">
        <v>110.6004590331471</v>
      </c>
      <c r="W1931" s="348" t="n">
        <v>113.1002950927375</v>
      </c>
      <c r="X1931" s="347" t="inlineStr">
        <is>
          <t>56.3/67.91</t>
        </is>
      </c>
      <c r="Y1931" s="357" t="inlineStr"/>
      <c r="Z1931" s="365" t="inlineStr">
        <is>
          <t>2등급</t>
        </is>
      </c>
      <c r="AA1931" s="350" t="n">
        <v>190</v>
      </c>
      <c r="AB1931" s="349" t="inlineStr">
        <is>
          <t>만점</t>
        </is>
      </c>
      <c r="AC1931" s="350" t="n">
        <v>10</v>
      </c>
      <c r="AD1931" s="349" t="inlineStr">
        <is>
          <t>만점</t>
        </is>
      </c>
      <c r="AE1931" s="364" t="n">
        <v>0</v>
      </c>
      <c r="AF1931" s="366" t="n">
        <v>0</v>
      </c>
      <c r="AG1931" s="363" t="n">
        <v>0</v>
      </c>
      <c r="AH1931" s="635" t="inlineStr"/>
      <c r="AL1931" s="487" t="inlineStr">
        <is>
          <t>전남대 임산공학과</t>
        </is>
      </c>
      <c r="AM1931" s="477" t="inlineStr">
        <is>
          <t>자연</t>
        </is>
      </c>
      <c r="AN1931" s="637" t="n">
        <v>100</v>
      </c>
      <c r="AO1931" s="478" t="n">
        <v>-1570</v>
      </c>
      <c r="AP1931" s="463" t="n">
        <v>-1570</v>
      </c>
      <c r="AQ1931" s="479" t="n">
        <v>0</v>
      </c>
      <c r="AR1931" s="476" t="inlineStr">
        <is>
          <t>34.57 → 33.12</t>
        </is>
      </c>
      <c r="BA1931" s="313" t="inlineStr">
        <is>
          <t>자연1062</t>
        </is>
      </c>
    </row>
    <row r="1932" ht="16.5" customHeight="1" s="671">
      <c r="B1932" s="367" t="inlineStr">
        <is>
          <t>34.69</t>
        </is>
      </c>
      <c r="C1932" s="351" t="inlineStr">
        <is>
          <t>75,277</t>
        </is>
      </c>
      <c r="D1932" s="727" t="n">
        <v>-1570</v>
      </c>
      <c r="E1932" s="352" t="inlineStr"/>
      <c r="F1932" s="341" t="n">
        <v>66.09999999999999</v>
      </c>
      <c r="G1932" s="355" t="inlineStr">
        <is>
          <t>335.64</t>
        </is>
      </c>
      <c r="H1932" s="356" t="inlineStr">
        <is>
          <t>339.60</t>
        </is>
      </c>
      <c r="I1932" s="354" t="inlineStr">
        <is>
          <t>광운대</t>
        </is>
      </c>
      <c r="J1932" s="340" t="inlineStr">
        <is>
          <t>정보융합학부(기회균형)</t>
        </is>
      </c>
      <c r="K1932" s="339" t="inlineStr">
        <is>
          <t>자연</t>
        </is>
      </c>
      <c r="L1932" s="357" t="n">
        <v>4</v>
      </c>
      <c r="M1932" s="358" t="inlineStr">
        <is>
          <t xml:space="preserve">667.49 / </t>
        </is>
      </c>
      <c r="N1932" s="359" t="n">
        <v>1000</v>
      </c>
      <c r="O1932" s="360" t="inlineStr">
        <is>
          <t>표점</t>
        </is>
      </c>
      <c r="P1932" s="343" t="inlineStr">
        <is>
          <t>변표</t>
        </is>
      </c>
      <c r="Q1932" s="342" t="inlineStr">
        <is>
          <t>2과목</t>
        </is>
      </c>
      <c r="R1932" s="344" t="n">
        <v>20</v>
      </c>
      <c r="S1932" s="345" t="n">
        <v>35</v>
      </c>
      <c r="T1932" s="362" t="n">
        <v>25</v>
      </c>
      <c r="U1932" s="361" t="n">
        <v>66.09999999999999</v>
      </c>
      <c r="V1932" s="346" t="n">
        <v>110.5548934516484</v>
      </c>
      <c r="W1932" s="348" t="n">
        <v>113.0710029332026</v>
      </c>
      <c r="X1932" s="347" t="n">
        <v>56.01</v>
      </c>
      <c r="Y1932" s="357" t="n">
        <v>55.29</v>
      </c>
      <c r="Z1932" s="365" t="inlineStr">
        <is>
          <t>2등급</t>
        </is>
      </c>
      <c r="AA1932" s="350" t="n">
        <v>198</v>
      </c>
      <c r="AB1932" s="349" t="inlineStr">
        <is>
          <t>만점</t>
        </is>
      </c>
      <c r="AC1932" s="350" t="n">
        <v>10</v>
      </c>
      <c r="AD1932" s="349" t="inlineStr">
        <is>
          <t>만점</t>
        </is>
      </c>
      <c r="AE1932" s="364" t="n">
        <v>0</v>
      </c>
      <c r="AF1932" s="366" t="n">
        <v>12.847</v>
      </c>
      <c r="AG1932" s="363" t="n">
        <v>0</v>
      </c>
      <c r="AH1932" s="635" t="inlineStr">
        <is>
          <t xml:space="preserve"> 미기3%과3%</t>
        </is>
      </c>
      <c r="AL1932" s="487" t="inlineStr">
        <is>
          <t>광운대 정보융합학부(기회균형)</t>
        </is>
      </c>
      <c r="AM1932" s="477" t="inlineStr">
        <is>
          <t>자연</t>
        </is>
      </c>
      <c r="AN1932" s="637" t="n">
        <v>100</v>
      </c>
      <c r="AO1932" s="478" t="n">
        <v>-1570</v>
      </c>
      <c r="AP1932" s="463" t="n">
        <v>-1570</v>
      </c>
      <c r="AQ1932" s="479" t="n">
        <v>0</v>
      </c>
      <c r="AR1932" s="476" t="inlineStr">
        <is>
          <t>34.70 → 33.25</t>
        </is>
      </c>
      <c r="BA1932" s="313" t="inlineStr">
        <is>
          <t>통합인문857</t>
        </is>
      </c>
    </row>
    <row r="1933" ht="16.5" customHeight="1" s="671">
      <c r="B1933" s="367" t="inlineStr">
        <is>
          <t>34.70</t>
        </is>
      </c>
      <c r="C1933" s="351" t="inlineStr">
        <is>
          <t>75,299</t>
        </is>
      </c>
      <c r="D1933" s="727" t="n">
        <v>-1570</v>
      </c>
      <c r="E1933" s="352" t="inlineStr"/>
      <c r="F1933" s="341" t="n">
        <v>66.09</v>
      </c>
      <c r="G1933" s="355" t="inlineStr">
        <is>
          <t>335.63</t>
        </is>
      </c>
      <c r="H1933" s="356" t="inlineStr">
        <is>
          <t>339.58</t>
        </is>
      </c>
      <c r="I1933" s="354" t="inlineStr">
        <is>
          <t>충남대</t>
        </is>
      </c>
      <c r="J1933" s="340" t="inlineStr">
        <is>
          <t>생물과학과</t>
        </is>
      </c>
      <c r="K1933" s="339" t="inlineStr">
        <is>
          <t>자연</t>
        </is>
      </c>
      <c r="L1933" s="357" t="n">
        <v>6</v>
      </c>
      <c r="M1933" s="358" t="inlineStr">
        <is>
          <t xml:space="preserve">166.18 / </t>
        </is>
      </c>
      <c r="N1933" s="359" t="n">
        <v>300</v>
      </c>
      <c r="O1933" s="360" t="inlineStr">
        <is>
          <t>표점</t>
        </is>
      </c>
      <c r="P1933" s="343" t="inlineStr">
        <is>
          <t>표점</t>
        </is>
      </c>
      <c r="Q1933" s="342" t="inlineStr">
        <is>
          <t>2과목</t>
        </is>
      </c>
      <c r="R1933" s="344" t="n">
        <v>25</v>
      </c>
      <c r="S1933" s="345" t="n">
        <v>45</v>
      </c>
      <c r="T1933" s="362" t="n">
        <v>30</v>
      </c>
      <c r="U1933" s="361" t="n">
        <v>66.09</v>
      </c>
      <c r="V1933" s="346" t="n">
        <v>110.5486583957358</v>
      </c>
      <c r="W1933" s="348" t="n">
        <v>113.066994682973</v>
      </c>
      <c r="X1933" s="347" t="n">
        <v>56.01</v>
      </c>
      <c r="Y1933" s="357" t="inlineStr"/>
      <c r="Z1933" s="365" t="inlineStr">
        <is>
          <t>2등급</t>
        </is>
      </c>
      <c r="AA1933" s="350" t="n">
        <v>-2</v>
      </c>
      <c r="AB1933" s="349" t="inlineStr">
        <is>
          <t>만점</t>
        </is>
      </c>
      <c r="AC1933" s="350" t="n">
        <v>0</v>
      </c>
      <c r="AD1933" s="349" t="inlineStr">
        <is>
          <t>만점</t>
        </is>
      </c>
      <c r="AE1933" s="364" t="n">
        <v>0</v>
      </c>
      <c r="AF1933" s="366" t="n">
        <v>0</v>
      </c>
      <c r="AG1933" s="363" t="n">
        <v>0</v>
      </c>
      <c r="AH1933" s="635" t="inlineStr"/>
      <c r="AL1933" s="487" t="inlineStr">
        <is>
          <t>충남대 생물과학과</t>
        </is>
      </c>
      <c r="AM1933" s="477" t="inlineStr">
        <is>
          <t>자연</t>
        </is>
      </c>
      <c r="AN1933" s="637" t="n">
        <v>100</v>
      </c>
      <c r="AO1933" s="478" t="n">
        <v>-1570</v>
      </c>
      <c r="AP1933" s="463" t="n">
        <v>-1570</v>
      </c>
      <c r="AQ1933" s="479" t="n">
        <v>0</v>
      </c>
      <c r="AR1933" s="476" t="inlineStr">
        <is>
          <t>34.71 → 33.26</t>
        </is>
      </c>
      <c r="BA1933" s="313" t="inlineStr">
        <is>
          <t>통합인문858</t>
        </is>
      </c>
    </row>
    <row r="1934" ht="16.5" customHeight="1" s="671">
      <c r="B1934" s="367" t="inlineStr">
        <is>
          <t>34.42</t>
        </is>
      </c>
      <c r="C1934" s="351" t="inlineStr">
        <is>
          <t>74,691</t>
        </is>
      </c>
      <c r="D1934" s="727" t="n">
        <v>-1570</v>
      </c>
      <c r="E1934" s="352" t="inlineStr">
        <is>
          <t>335.92</t>
        </is>
      </c>
      <c r="F1934" s="341" t="n">
        <v>66.09</v>
      </c>
      <c r="G1934" s="355" t="inlineStr">
        <is>
          <t>334.66</t>
        </is>
      </c>
      <c r="H1934" s="356" t="inlineStr">
        <is>
          <t>339.76</t>
        </is>
      </c>
      <c r="I1934" s="354" t="inlineStr">
        <is>
          <t>고려대(세종)</t>
        </is>
      </c>
      <c r="J1934" s="340" t="inlineStr">
        <is>
          <t>문화유산융합학부</t>
        </is>
      </c>
      <c r="K1934" s="339" t="inlineStr">
        <is>
          <t>통합</t>
        </is>
      </c>
      <c r="L1934" s="357" t="n">
        <v>20</v>
      </c>
      <c r="M1934" s="358" t="inlineStr">
        <is>
          <t xml:space="preserve">827.3 / </t>
        </is>
      </c>
      <c r="N1934" s="359" t="n">
        <v>1000</v>
      </c>
      <c r="O1934" s="360" t="inlineStr">
        <is>
          <t>표점/만점</t>
        </is>
      </c>
      <c r="P1934" s="343" t="inlineStr">
        <is>
          <t>변표/만점</t>
        </is>
      </c>
      <c r="Q1934" s="342" t="inlineStr">
        <is>
          <t>2과목</t>
        </is>
      </c>
      <c r="R1934" s="344" t="n">
        <v>35</v>
      </c>
      <c r="S1934" s="345" t="n">
        <v>20</v>
      </c>
      <c r="T1934" s="362" t="n">
        <v>25</v>
      </c>
      <c r="U1934" s="361" t="n">
        <v>66.09</v>
      </c>
      <c r="V1934" s="346" t="n">
        <v>110.5511242770881</v>
      </c>
      <c r="W1934" s="348" t="n">
        <v>113.0685798924138</v>
      </c>
      <c r="X1934" s="347" t="n">
        <v>55.52</v>
      </c>
      <c r="Y1934" s="357" t="n">
        <v>55.28</v>
      </c>
      <c r="Z1934" s="365" t="inlineStr">
        <is>
          <t>2등급</t>
        </is>
      </c>
      <c r="AA1934" s="350" t="n">
        <v>190</v>
      </c>
      <c r="AB1934" s="349" t="inlineStr">
        <is>
          <t>만점</t>
        </is>
      </c>
      <c r="AC1934" s="350" t="n">
        <v>0</v>
      </c>
      <c r="AD1934" s="349" t="inlineStr">
        <is>
          <t>만점</t>
        </is>
      </c>
      <c r="AE1934" s="364" t="n">
        <v>0</v>
      </c>
      <c r="AF1934" s="366" t="n">
        <v>0</v>
      </c>
      <c r="AG1934" s="363" t="n">
        <v>0</v>
      </c>
      <c r="AH1934" s="635" t="inlineStr"/>
      <c r="AL1934" s="487" t="inlineStr">
        <is>
          <t>고려대(세종) 문화유산융합학부</t>
        </is>
      </c>
      <c r="AM1934" s="477" t="inlineStr">
        <is>
          <t>통합</t>
        </is>
      </c>
      <c r="AN1934" s="637" t="n">
        <v>100</v>
      </c>
      <c r="AO1934" s="478" t="n">
        <v>-1570</v>
      </c>
      <c r="AP1934" s="463" t="n">
        <v>-653</v>
      </c>
      <c r="AQ1934" s="479" t="n">
        <v>-917</v>
      </c>
      <c r="AR1934" s="476" t="inlineStr">
        <is>
          <t>34.70 → 33.67</t>
        </is>
      </c>
      <c r="BA1934" s="313" t="inlineStr">
        <is>
          <t>통합인문859</t>
        </is>
      </c>
    </row>
    <row r="1935" ht="16.5" customHeight="1" s="671">
      <c r="B1935" s="367" t="inlineStr">
        <is>
          <t>34.85</t>
        </is>
      </c>
      <c r="C1935" s="351" t="inlineStr">
        <is>
          <t>75,625</t>
        </is>
      </c>
      <c r="D1935" s="727" t="n">
        <v>-1570</v>
      </c>
      <c r="E1935" s="352" t="inlineStr"/>
      <c r="F1935" s="341" t="n">
        <v>65.98999999999999</v>
      </c>
      <c r="G1935" s="355" t="inlineStr">
        <is>
          <t>335.47</t>
        </is>
      </c>
      <c r="H1935" s="356" t="inlineStr">
        <is>
          <t>339.42</t>
        </is>
      </c>
      <c r="I1935" s="354" t="inlineStr">
        <is>
          <t>강원대</t>
        </is>
      </c>
      <c r="J1935" s="340" t="inlineStr">
        <is>
          <t>의생명융합학부</t>
        </is>
      </c>
      <c r="K1935" s="339" t="inlineStr">
        <is>
          <t>자연</t>
        </is>
      </c>
      <c r="L1935" s="357" t="n">
        <v>15</v>
      </c>
      <c r="M1935" s="358" t="inlineStr">
        <is>
          <t xml:space="preserve">369.35 / </t>
        </is>
      </c>
      <c r="N1935" s="359" t="n">
        <v>500</v>
      </c>
      <c r="O1935" s="360" t="inlineStr">
        <is>
          <t>백분위</t>
        </is>
      </c>
      <c r="P1935" s="343" t="inlineStr">
        <is>
          <t>백분위</t>
        </is>
      </c>
      <c r="Q1935" s="342" t="inlineStr">
        <is>
          <t>2과목</t>
        </is>
      </c>
      <c r="R1935" s="344" t="n">
        <v>20</v>
      </c>
      <c r="S1935" s="345" t="n">
        <v>30</v>
      </c>
      <c r="T1935" s="362" t="n">
        <v>30</v>
      </c>
      <c r="U1935" s="361" t="n">
        <v>65.98999999999999</v>
      </c>
      <c r="V1935" s="346" t="n">
        <v>110.4933065595716</v>
      </c>
      <c r="W1935" s="348" t="n">
        <v>113.0314113597246</v>
      </c>
      <c r="X1935" s="347" t="n">
        <v>55.97</v>
      </c>
      <c r="Y1935" s="357" t="inlineStr"/>
      <c r="Z1935" s="365" t="inlineStr">
        <is>
          <t>3등급</t>
        </is>
      </c>
      <c r="AA1935" s="350" t="n">
        <v>94</v>
      </c>
      <c r="AB1935" s="349" t="inlineStr">
        <is>
          <t>만점</t>
        </is>
      </c>
      <c r="AC1935" s="350" t="n">
        <v>1.5</v>
      </c>
      <c r="AD1935" s="349" t="inlineStr">
        <is>
          <t>만점</t>
        </is>
      </c>
      <c r="AE1935" s="364" t="n">
        <v>0</v>
      </c>
      <c r="AF1935" s="366" t="n">
        <v>9.898999999999999</v>
      </c>
      <c r="AG1935" s="363" t="n">
        <v>0</v>
      </c>
      <c r="AH1935" s="635" t="inlineStr">
        <is>
          <t xml:space="preserve"> 미/기10%</t>
        </is>
      </c>
      <c r="AL1935" s="487" t="inlineStr">
        <is>
          <t>강원대 의생명융합학부</t>
        </is>
      </c>
      <c r="AM1935" s="477" t="inlineStr">
        <is>
          <t>자연</t>
        </is>
      </c>
      <c r="AN1935" s="637" t="n">
        <v>100</v>
      </c>
      <c r="AO1935" s="478" t="n">
        <v>-1570</v>
      </c>
      <c r="AP1935" s="463" t="n">
        <v>-1570</v>
      </c>
      <c r="AQ1935" s="479" t="n">
        <v>0</v>
      </c>
      <c r="AR1935" s="476" t="inlineStr">
        <is>
          <t>34.86 → 33.41</t>
        </is>
      </c>
      <c r="BA1935" s="313" t="inlineStr">
        <is>
          <t>자연1063</t>
        </is>
      </c>
    </row>
    <row r="1936" ht="16.5" customHeight="1" s="671">
      <c r="B1936" s="367" t="inlineStr">
        <is>
          <t>34.89</t>
        </is>
      </c>
      <c r="C1936" s="351" t="inlineStr">
        <is>
          <t>75,711</t>
        </is>
      </c>
      <c r="D1936" s="727" t="n">
        <v>-1570</v>
      </c>
      <c r="E1936" s="352" t="inlineStr"/>
      <c r="F1936" s="341" t="n">
        <v>65.95999999999999</v>
      </c>
      <c r="G1936" s="355" t="inlineStr">
        <is>
          <t>335.43</t>
        </is>
      </c>
      <c r="H1936" s="356" t="inlineStr">
        <is>
          <t>339.37</t>
        </is>
      </c>
      <c r="I1936" s="354" t="inlineStr">
        <is>
          <t>광운대</t>
        </is>
      </c>
      <c r="J1936" s="340" t="inlineStr">
        <is>
          <t>환경공학과(기회균형)</t>
        </is>
      </c>
      <c r="K1936" s="339" t="inlineStr">
        <is>
          <t>자연</t>
        </is>
      </c>
      <c r="L1936" s="357" t="n">
        <v>2</v>
      </c>
      <c r="M1936" s="358" t="inlineStr">
        <is>
          <t xml:space="preserve">667.19 / </t>
        </is>
      </c>
      <c r="N1936" s="359" t="n">
        <v>1000</v>
      </c>
      <c r="O1936" s="360" t="inlineStr">
        <is>
          <t>표점</t>
        </is>
      </c>
      <c r="P1936" s="343" t="inlineStr">
        <is>
          <t>변표</t>
        </is>
      </c>
      <c r="Q1936" s="342" t="inlineStr">
        <is>
          <t>2과목</t>
        </is>
      </c>
      <c r="R1936" s="344" t="n">
        <v>20</v>
      </c>
      <c r="S1936" s="345" t="n">
        <v>35</v>
      </c>
      <c r="T1936" s="362" t="n">
        <v>25</v>
      </c>
      <c r="U1936" s="361" t="n">
        <v>65.95999999999999</v>
      </c>
      <c r="V1936" s="346" t="n">
        <v>110.4771682103763</v>
      </c>
      <c r="W1936" s="348" t="n">
        <v>113.0210367066705</v>
      </c>
      <c r="X1936" s="347" t="n">
        <v>55.97</v>
      </c>
      <c r="Y1936" s="357" t="n">
        <v>55.23999999999999</v>
      </c>
      <c r="Z1936" s="365" t="inlineStr">
        <is>
          <t>2등급</t>
        </is>
      </c>
      <c r="AA1936" s="350" t="n">
        <v>198</v>
      </c>
      <c r="AB1936" s="349" t="inlineStr">
        <is>
          <t>만점</t>
        </is>
      </c>
      <c r="AC1936" s="350" t="n">
        <v>10</v>
      </c>
      <c r="AD1936" s="349" t="inlineStr">
        <is>
          <t>만점</t>
        </is>
      </c>
      <c r="AE1936" s="364" t="n">
        <v>0</v>
      </c>
      <c r="AF1936" s="366" t="n">
        <v>12.839</v>
      </c>
      <c r="AG1936" s="363" t="n">
        <v>0</v>
      </c>
      <c r="AH1936" s="635" t="inlineStr">
        <is>
          <t xml:space="preserve"> 미기3%과3%</t>
        </is>
      </c>
      <c r="AL1936" s="487" t="inlineStr">
        <is>
          <t>광운대 환경공학과(기회균형)</t>
        </is>
      </c>
      <c r="AM1936" s="477" t="inlineStr">
        <is>
          <t>자연</t>
        </is>
      </c>
      <c r="AN1936" s="637" t="n">
        <v>100</v>
      </c>
      <c r="AO1936" s="478" t="n">
        <v>-1570</v>
      </c>
      <c r="AP1936" s="463" t="n">
        <v>-1570</v>
      </c>
      <c r="AQ1936" s="479" t="n">
        <v>0</v>
      </c>
      <c r="AR1936" s="476" t="inlineStr">
        <is>
          <t>34.90 → 33.45</t>
        </is>
      </c>
      <c r="BA1936" s="313" t="inlineStr">
        <is>
          <t>자연1064</t>
        </is>
      </c>
    </row>
    <row r="1937" ht="16.5" customHeight="1" s="671">
      <c r="B1937" s="367" t="inlineStr">
        <is>
          <t>35.06</t>
        </is>
      </c>
      <c r="C1937" s="351" t="inlineStr">
        <is>
          <t>76,080</t>
        </is>
      </c>
      <c r="D1937" s="727" t="n">
        <v>-1570</v>
      </c>
      <c r="E1937" s="352" t="inlineStr"/>
      <c r="F1937" s="341" t="n">
        <v>65.84999999999999</v>
      </c>
      <c r="G1937" s="355" t="inlineStr">
        <is>
          <t>335.25</t>
        </is>
      </c>
      <c r="H1937" s="356" t="inlineStr">
        <is>
          <t>339.15</t>
        </is>
      </c>
      <c r="I1937" s="354" t="inlineStr">
        <is>
          <t>경상국립대</t>
        </is>
      </c>
      <c r="J1937" s="340" t="inlineStr">
        <is>
          <t>기계공학부</t>
        </is>
      </c>
      <c r="K1937" s="339" t="inlineStr">
        <is>
          <t>자연</t>
        </is>
      </c>
      <c r="L1937" s="357" t="n">
        <v>26</v>
      </c>
      <c r="M1937" s="358" t="inlineStr">
        <is>
          <t xml:space="preserve">833.19 / </t>
        </is>
      </c>
      <c r="N1937" s="359" t="n">
        <v>1000</v>
      </c>
      <c r="O1937" s="360" t="inlineStr">
        <is>
          <t>표점/만점</t>
        </is>
      </c>
      <c r="P1937" s="343" t="inlineStr">
        <is>
          <t>표점/만점</t>
        </is>
      </c>
      <c r="Q1937" s="342" t="inlineStr">
        <is>
          <t>2과목</t>
        </is>
      </c>
      <c r="R1937" s="344" t="n">
        <v>25</v>
      </c>
      <c r="S1937" s="345" t="n">
        <v>30</v>
      </c>
      <c r="T1937" s="362" t="n">
        <v>25</v>
      </c>
      <c r="U1937" s="361" t="n">
        <v>65.84999999999999</v>
      </c>
      <c r="V1937" s="346" t="n">
        <v>110.4177445245439</v>
      </c>
      <c r="W1937" s="348" t="n">
        <v>112.9807760576716</v>
      </c>
      <c r="X1937" s="347" t="inlineStr">
        <is>
          <t>56.17/67.91</t>
        </is>
      </c>
      <c r="Y1937" s="357" t="inlineStr"/>
      <c r="Z1937" s="365" t="inlineStr">
        <is>
          <t>3등급</t>
        </is>
      </c>
      <c r="AA1937" s="350" t="n">
        <v>192</v>
      </c>
      <c r="AB1937" s="349" t="inlineStr">
        <is>
          <t>만점</t>
        </is>
      </c>
      <c r="AC1937" s="350" t="n">
        <v>0</v>
      </c>
      <c r="AD1937" s="349" t="inlineStr">
        <is>
          <t>만점</t>
        </is>
      </c>
      <c r="AE1937" s="364" t="n">
        <v>0</v>
      </c>
      <c r="AF1937" s="366" t="n">
        <v>0</v>
      </c>
      <c r="AG1937" s="363" t="n">
        <v>0</v>
      </c>
      <c r="AH1937" s="635" t="inlineStr"/>
      <c r="AL1937" s="487" t="inlineStr">
        <is>
          <t>경상국립대 기계공학부</t>
        </is>
      </c>
      <c r="AM1937" s="477" t="inlineStr">
        <is>
          <t>자연</t>
        </is>
      </c>
      <c r="AN1937" s="637" t="n">
        <v>100</v>
      </c>
      <c r="AO1937" s="478" t="n">
        <v>-1570</v>
      </c>
      <c r="AP1937" s="463" t="n">
        <v>-1570</v>
      </c>
      <c r="AQ1937" s="479" t="n">
        <v>0</v>
      </c>
      <c r="AR1937" s="476" t="inlineStr">
        <is>
          <t>35.07 → 33.62</t>
        </is>
      </c>
      <c r="BA1937" s="313" t="inlineStr">
        <is>
          <t>자연1065</t>
        </is>
      </c>
    </row>
    <row r="1938" ht="16.5" customHeight="1" s="671">
      <c r="B1938" s="367" t="inlineStr">
        <is>
          <t>35.09</t>
        </is>
      </c>
      <c r="C1938" s="351" t="inlineStr">
        <is>
          <t>76,145</t>
        </is>
      </c>
      <c r="D1938" s="727" t="n">
        <v>-1570</v>
      </c>
      <c r="E1938" s="352" t="inlineStr"/>
      <c r="F1938" s="341" t="n">
        <v>65.83</v>
      </c>
      <c r="G1938" s="355" t="inlineStr">
        <is>
          <t>335.22</t>
        </is>
      </c>
      <c r="H1938" s="356" t="inlineStr">
        <is>
          <t>339.12</t>
        </is>
      </c>
      <c r="I1938" s="354" t="inlineStr">
        <is>
          <t>광운대</t>
        </is>
      </c>
      <c r="J1938" s="340" t="inlineStr">
        <is>
          <t>전기공학과(기회균형)</t>
        </is>
      </c>
      <c r="K1938" s="339" t="inlineStr">
        <is>
          <t>자연</t>
        </is>
      </c>
      <c r="L1938" s="357" t="n">
        <v>4</v>
      </c>
      <c r="M1938" s="358" t="inlineStr">
        <is>
          <t xml:space="preserve">666.91 / </t>
        </is>
      </c>
      <c r="N1938" s="359" t="n">
        <v>1000</v>
      </c>
      <c r="O1938" s="360" t="inlineStr">
        <is>
          <t>표점</t>
        </is>
      </c>
      <c r="P1938" s="343" t="inlineStr">
        <is>
          <t>변표</t>
        </is>
      </c>
      <c r="Q1938" s="342" t="inlineStr">
        <is>
          <t>2과목</t>
        </is>
      </c>
      <c r="R1938" s="344" t="n">
        <v>20</v>
      </c>
      <c r="S1938" s="345" t="n">
        <v>35</v>
      </c>
      <c r="T1938" s="362" t="n">
        <v>25</v>
      </c>
      <c r="U1938" s="361" t="n">
        <v>65.83</v>
      </c>
      <c r="V1938" s="346" t="n">
        <v>110.4060093027908</v>
      </c>
      <c r="W1938" s="348" t="n">
        <v>112.9723266980094</v>
      </c>
      <c r="X1938" s="347" t="n">
        <v>55.92</v>
      </c>
      <c r="Y1938" s="357" t="n">
        <v>55.19</v>
      </c>
      <c r="Z1938" s="365" t="inlineStr">
        <is>
          <t>2등급</t>
        </is>
      </c>
      <c r="AA1938" s="350" t="n">
        <v>198</v>
      </c>
      <c r="AB1938" s="349" t="inlineStr">
        <is>
          <t>만점</t>
        </is>
      </c>
      <c r="AC1938" s="350" t="n">
        <v>10</v>
      </c>
      <c r="AD1938" s="349" t="inlineStr">
        <is>
          <t>만점</t>
        </is>
      </c>
      <c r="AE1938" s="364" t="n">
        <v>0</v>
      </c>
      <c r="AF1938" s="366" t="n">
        <v>12.83</v>
      </c>
      <c r="AG1938" s="363" t="n">
        <v>0</v>
      </c>
      <c r="AH1938" s="635" t="inlineStr">
        <is>
          <t xml:space="preserve"> 미기3%과3%</t>
        </is>
      </c>
      <c r="AL1938" s="487" t="inlineStr">
        <is>
          <t>광운대 전기공학과(기회균형)</t>
        </is>
      </c>
      <c r="AM1938" s="477" t="inlineStr">
        <is>
          <t>자연</t>
        </is>
      </c>
      <c r="AN1938" s="637" t="n">
        <v>100</v>
      </c>
      <c r="AO1938" s="478" t="n">
        <v>-1570</v>
      </c>
      <c r="AP1938" s="463" t="n">
        <v>-1570</v>
      </c>
      <c r="AQ1938" s="479" t="n">
        <v>0</v>
      </c>
      <c r="AR1938" s="476" t="inlineStr">
        <is>
          <t>35.09 → 33.64</t>
        </is>
      </c>
      <c r="BA1938" s="313" t="inlineStr">
        <is>
          <t>통합인문860</t>
        </is>
      </c>
    </row>
    <row r="1939" ht="16.5" customHeight="1" s="671">
      <c r="B1939" s="367" t="inlineStr">
        <is>
          <t>35.15</t>
        </is>
      </c>
      <c r="C1939" s="351" t="inlineStr">
        <is>
          <t>76,276</t>
        </is>
      </c>
      <c r="D1939" s="727" t="n">
        <v>-1570</v>
      </c>
      <c r="E1939" s="352" t="inlineStr"/>
      <c r="F1939" s="341" t="n">
        <v>65.79000000000001</v>
      </c>
      <c r="G1939" s="355" t="inlineStr">
        <is>
          <t>335.16</t>
        </is>
      </c>
      <c r="H1939" s="356" t="inlineStr">
        <is>
          <t>339.04</t>
        </is>
      </c>
      <c r="I1939" s="354" t="inlineStr">
        <is>
          <t>제주대</t>
        </is>
      </c>
      <c r="J1939" s="340" t="inlineStr">
        <is>
          <t>컴퓨터교육과</t>
        </is>
      </c>
      <c r="K1939" s="339" t="inlineStr">
        <is>
          <t>자연</t>
        </is>
      </c>
      <c r="L1939" s="357" t="n">
        <v>10</v>
      </c>
      <c r="M1939" s="358" t="inlineStr">
        <is>
          <t xml:space="preserve">755.82 / </t>
        </is>
      </c>
      <c r="N1939" s="359" t="n">
        <v>1000</v>
      </c>
      <c r="O1939" s="360" t="inlineStr">
        <is>
          <t>백분위</t>
        </is>
      </c>
      <c r="P1939" s="343" t="inlineStr">
        <is>
          <t>백분위</t>
        </is>
      </c>
      <c r="Q1939" s="342" t="inlineStr">
        <is>
          <t>2과목</t>
        </is>
      </c>
      <c r="R1939" s="344" t="n">
        <v>20</v>
      </c>
      <c r="S1939" s="345" t="n">
        <v>30</v>
      </c>
      <c r="T1939" s="362" t="n">
        <v>30</v>
      </c>
      <c r="U1939" s="361" t="n">
        <v>65.79000000000001</v>
      </c>
      <c r="V1939" s="346" t="n">
        <v>110.3850129198966</v>
      </c>
      <c r="W1939" s="348" t="n">
        <v>112.9572093023256</v>
      </c>
      <c r="X1939" s="347" t="n">
        <v>55.91</v>
      </c>
      <c r="Y1939" s="357" t="inlineStr"/>
      <c r="Z1939" s="365" t="inlineStr">
        <is>
          <t>3등급</t>
        </is>
      </c>
      <c r="AA1939" s="350" t="n">
        <v>180</v>
      </c>
      <c r="AB1939" s="349" t="inlineStr">
        <is>
          <t>만점</t>
        </is>
      </c>
      <c r="AC1939" s="350" t="n">
        <v>10</v>
      </c>
      <c r="AD1939" s="349" t="inlineStr">
        <is>
          <t>만점</t>
        </is>
      </c>
      <c r="AE1939" s="364" t="n">
        <v>0</v>
      </c>
      <c r="AF1939" s="366" t="n">
        <v>39.474</v>
      </c>
      <c r="AG1939" s="363" t="n">
        <v>0</v>
      </c>
      <c r="AH1939" s="635" t="inlineStr">
        <is>
          <t xml:space="preserve"> 미/기/과탐(Ⅰ,Ⅱ)/ 과탐(Ⅱ,Ⅱ) 10%가산</t>
        </is>
      </c>
      <c r="AL1939" s="487" t="inlineStr">
        <is>
          <t>제주대 컴퓨터교육과</t>
        </is>
      </c>
      <c r="AM1939" s="477" t="inlineStr">
        <is>
          <t>자연</t>
        </is>
      </c>
      <c r="AN1939" s="637" t="n">
        <v>100</v>
      </c>
      <c r="AO1939" s="478" t="n">
        <v>-1570</v>
      </c>
      <c r="AP1939" s="463" t="n">
        <v>-1570</v>
      </c>
      <c r="AQ1939" s="479" t="n">
        <v>0</v>
      </c>
      <c r="AR1939" s="476" t="inlineStr">
        <is>
          <t>35.15 → 33.70</t>
        </is>
      </c>
      <c r="BA1939" s="313" t="inlineStr">
        <is>
          <t>자연1066</t>
        </is>
      </c>
    </row>
    <row r="1940" ht="16.5" customHeight="1" s="671">
      <c r="B1940" s="367" t="inlineStr">
        <is>
          <t>36.07</t>
        </is>
      </c>
      <c r="C1940" s="351" t="inlineStr">
        <is>
          <t>78,272</t>
        </is>
      </c>
      <c r="D1940" s="727" t="n">
        <v>-1570</v>
      </c>
      <c r="E1940" s="352" t="inlineStr"/>
      <c r="F1940" s="341" t="n">
        <v>65.79000000000001</v>
      </c>
      <c r="G1940" s="355" t="inlineStr">
        <is>
          <t>334.18</t>
        </is>
      </c>
      <c r="H1940" s="356" t="inlineStr">
        <is>
          <t>339.20</t>
        </is>
      </c>
      <c r="I1940" s="354" t="inlineStr">
        <is>
          <t>경상국립대</t>
        </is>
      </c>
      <c r="J1940" s="340" t="inlineStr">
        <is>
          <t>법학부</t>
        </is>
      </c>
      <c r="K1940" s="339" t="inlineStr">
        <is>
          <t>통합</t>
        </is>
      </c>
      <c r="L1940" s="357" t="n">
        <v>22</v>
      </c>
      <c r="M1940" s="358" t="inlineStr">
        <is>
          <t xml:space="preserve">827.74 / </t>
        </is>
      </c>
      <c r="N1940" s="359" t="n">
        <v>1000</v>
      </c>
      <c r="O1940" s="360" t="inlineStr">
        <is>
          <t>표점/만점</t>
        </is>
      </c>
      <c r="P1940" s="343" t="inlineStr">
        <is>
          <t>표점/만점</t>
        </is>
      </c>
      <c r="Q1940" s="342" t="inlineStr">
        <is>
          <t>2과목</t>
        </is>
      </c>
      <c r="R1940" s="344" t="n">
        <v>30</v>
      </c>
      <c r="S1940" s="345" t="n">
        <v>25</v>
      </c>
      <c r="T1940" s="362" t="n">
        <v>25</v>
      </c>
      <c r="U1940" s="361" t="n">
        <v>65.79000000000001</v>
      </c>
      <c r="V1940" s="346" t="n">
        <v>110.3849470811631</v>
      </c>
      <c r="W1940" s="348" t="n">
        <v>112.9571618984374</v>
      </c>
      <c r="X1940" s="347" t="inlineStr">
        <is>
          <t>55.8/68.82</t>
        </is>
      </c>
      <c r="Y1940" s="357" t="inlineStr"/>
      <c r="Z1940" s="365" t="inlineStr">
        <is>
          <t>3등급</t>
        </is>
      </c>
      <c r="AA1940" s="350" t="n">
        <v>192</v>
      </c>
      <c r="AB1940" s="349" t="inlineStr">
        <is>
          <t>만점</t>
        </is>
      </c>
      <c r="AC1940" s="350" t="n">
        <v>0</v>
      </c>
      <c r="AD1940" s="349" t="inlineStr">
        <is>
          <t>만점</t>
        </is>
      </c>
      <c r="AE1940" s="364" t="n">
        <v>0</v>
      </c>
      <c r="AF1940" s="366" t="n">
        <v>0</v>
      </c>
      <c r="AG1940" s="363" t="n">
        <v>0</v>
      </c>
      <c r="AH1940" s="635" t="inlineStr"/>
      <c r="AL1940" s="487" t="inlineStr">
        <is>
          <t>경상국립대 법학부</t>
        </is>
      </c>
      <c r="AM1940" s="477" t="inlineStr">
        <is>
          <t>통합</t>
        </is>
      </c>
      <c r="AN1940" s="637" t="n">
        <v>100</v>
      </c>
      <c r="AO1940" s="478" t="n">
        <v>-1570</v>
      </c>
      <c r="AP1940" s="463" t="n">
        <v>-652</v>
      </c>
      <c r="AQ1940" s="479" t="n">
        <v>-918</v>
      </c>
      <c r="AR1940" s="476" t="inlineStr">
        <is>
          <t>35.15 → 34.13</t>
        </is>
      </c>
      <c r="BA1940" s="313" t="inlineStr">
        <is>
          <t>자연1067</t>
        </is>
      </c>
    </row>
    <row r="1941" ht="16.5" customHeight="1" s="671">
      <c r="B1941" s="367" t="inlineStr">
        <is>
          <t>35.17</t>
        </is>
      </c>
      <c r="C1941" s="351" t="inlineStr">
        <is>
          <t>76,319</t>
        </is>
      </c>
      <c r="D1941" s="727" t="n">
        <v>-1570</v>
      </c>
      <c r="E1941" s="352" t="inlineStr"/>
      <c r="F1941" s="341" t="n">
        <v>65.77</v>
      </c>
      <c r="G1941" s="355" t="inlineStr">
        <is>
          <t>335.13</t>
        </is>
      </c>
      <c r="H1941" s="356" t="inlineStr">
        <is>
          <t>339.01</t>
        </is>
      </c>
      <c r="I1941" s="354" t="inlineStr">
        <is>
          <t>강원대</t>
        </is>
      </c>
      <c r="J1941" s="340" t="inlineStr">
        <is>
          <t>동물자원과학과</t>
        </is>
      </c>
      <c r="K1941" s="339" t="inlineStr">
        <is>
          <t>자연</t>
        </is>
      </c>
      <c r="L1941" s="357" t="n">
        <v>12</v>
      </c>
      <c r="M1941" s="358" t="inlineStr">
        <is>
          <t xml:space="preserve">378.33 / </t>
        </is>
      </c>
      <c r="N1941" s="359" t="n">
        <v>500</v>
      </c>
      <c r="O1941" s="360" t="inlineStr">
        <is>
          <t>백분위</t>
        </is>
      </c>
      <c r="P1941" s="343" t="inlineStr">
        <is>
          <t>백분위</t>
        </is>
      </c>
      <c r="Q1941" s="342" t="inlineStr">
        <is>
          <t>2과목</t>
        </is>
      </c>
      <c r="R1941" s="344" t="n">
        <v>20</v>
      </c>
      <c r="S1941" s="345" t="n">
        <v>30</v>
      </c>
      <c r="T1941" s="362" t="n">
        <v>30</v>
      </c>
      <c r="U1941" s="361" t="n">
        <v>65.77</v>
      </c>
      <c r="V1941" s="346" t="n">
        <v>110.374677002584</v>
      </c>
      <c r="W1941" s="348" t="n">
        <v>112.9497674418605</v>
      </c>
      <c r="X1941" s="347" t="n">
        <v>55.9</v>
      </c>
      <c r="Y1941" s="357" t="inlineStr"/>
      <c r="Z1941" s="365" t="inlineStr">
        <is>
          <t>3등급</t>
        </is>
      </c>
      <c r="AA1941" s="350" t="n">
        <v>94</v>
      </c>
      <c r="AB1941" s="349" t="inlineStr">
        <is>
          <t>만점</t>
        </is>
      </c>
      <c r="AC1941" s="350" t="n">
        <v>1.5</v>
      </c>
      <c r="AD1941" s="349" t="inlineStr">
        <is>
          <t>만점</t>
        </is>
      </c>
      <c r="AE1941" s="364" t="n">
        <v>0</v>
      </c>
      <c r="AF1941" s="366" t="n">
        <v>19.731</v>
      </c>
      <c r="AG1941" s="363" t="n">
        <v>0</v>
      </c>
      <c r="AH1941" s="635" t="inlineStr">
        <is>
          <t xml:space="preserve"> 미/기/과탐10%</t>
        </is>
      </c>
      <c r="AL1941" s="487" t="inlineStr">
        <is>
          <t>강원대 동물자원과학과</t>
        </is>
      </c>
      <c r="AM1941" s="477" t="inlineStr">
        <is>
          <t>자연</t>
        </is>
      </c>
      <c r="AN1941" s="637" t="n">
        <v>100</v>
      </c>
      <c r="AO1941" s="478" t="n">
        <v>-1570</v>
      </c>
      <c r="AP1941" s="463" t="n">
        <v>-1570</v>
      </c>
      <c r="AQ1941" s="479" t="n">
        <v>0</v>
      </c>
      <c r="AR1941" s="476" t="inlineStr">
        <is>
          <t>35.18 → 33.73</t>
        </is>
      </c>
      <c r="BA1941" s="313" t="inlineStr">
        <is>
          <t>통합인문861</t>
        </is>
      </c>
    </row>
    <row r="1942" ht="16.5" customHeight="1" s="671">
      <c r="B1942" s="367" t="inlineStr">
        <is>
          <t>35.22</t>
        </is>
      </c>
      <c r="C1942" s="351" t="inlineStr">
        <is>
          <t>76,427</t>
        </is>
      </c>
      <c r="D1942" s="727" t="n">
        <v>-1570</v>
      </c>
      <c r="E1942" s="352" t="inlineStr">
        <is>
          <t>335.01</t>
        </is>
      </c>
      <c r="F1942" s="341" t="n">
        <v>65.75</v>
      </c>
      <c r="G1942" s="355" t="inlineStr">
        <is>
          <t>335.08</t>
        </is>
      </c>
      <c r="H1942" s="356" t="inlineStr">
        <is>
          <t>338.95</t>
        </is>
      </c>
      <c r="I1942" s="354" t="inlineStr">
        <is>
          <t>광운대</t>
        </is>
      </c>
      <c r="J1942" s="340" t="inlineStr">
        <is>
          <t>전자바이오물리학과(기회균형)</t>
        </is>
      </c>
      <c r="K1942" s="339" t="inlineStr">
        <is>
          <t>자연</t>
        </is>
      </c>
      <c r="L1942" s="357" t="n">
        <v>2</v>
      </c>
      <c r="M1942" s="358" t="inlineStr">
        <is>
          <t xml:space="preserve">666.72 / </t>
        </is>
      </c>
      <c r="N1942" s="359" t="n">
        <v>1000</v>
      </c>
      <c r="O1942" s="360" t="inlineStr">
        <is>
          <t>표점</t>
        </is>
      </c>
      <c r="P1942" s="343" t="inlineStr">
        <is>
          <t>변표</t>
        </is>
      </c>
      <c r="Q1942" s="342" t="inlineStr">
        <is>
          <t>2과목</t>
        </is>
      </c>
      <c r="R1942" s="344" t="n">
        <v>20</v>
      </c>
      <c r="S1942" s="345" t="n">
        <v>35</v>
      </c>
      <c r="T1942" s="362" t="n">
        <v>25</v>
      </c>
      <c r="U1942" s="361" t="n">
        <v>65.75</v>
      </c>
      <c r="V1942" s="346" t="n">
        <v>110.3584950485146</v>
      </c>
      <c r="W1942" s="348" t="n">
        <v>112.9381164349305</v>
      </c>
      <c r="X1942" s="347" t="n">
        <v>55.89</v>
      </c>
      <c r="Y1942" s="357" t="n">
        <v>55.16</v>
      </c>
      <c r="Z1942" s="365" t="inlineStr">
        <is>
          <t>2등급</t>
        </is>
      </c>
      <c r="AA1942" s="350" t="n">
        <v>198</v>
      </c>
      <c r="AB1942" s="349" t="inlineStr">
        <is>
          <t>만점</t>
        </is>
      </c>
      <c r="AC1942" s="350" t="n">
        <v>10</v>
      </c>
      <c r="AD1942" s="349" t="inlineStr">
        <is>
          <t>만점</t>
        </is>
      </c>
      <c r="AE1942" s="364" t="n">
        <v>0</v>
      </c>
      <c r="AF1942" s="366" t="n">
        <v>12.824</v>
      </c>
      <c r="AG1942" s="363" t="n">
        <v>0</v>
      </c>
      <c r="AH1942" s="635" t="inlineStr">
        <is>
          <t xml:space="preserve"> 미기3%과3%</t>
        </is>
      </c>
      <c r="AL1942" s="487" t="inlineStr">
        <is>
          <t>광운대 전자바이오물리학과(기회균형)</t>
        </is>
      </c>
      <c r="AM1942" s="477" t="inlineStr">
        <is>
          <t>자연</t>
        </is>
      </c>
      <c r="AN1942" s="637" t="n">
        <v>100</v>
      </c>
      <c r="AO1942" s="478" t="n">
        <v>-1570</v>
      </c>
      <c r="AP1942" s="463" t="n">
        <v>-1570</v>
      </c>
      <c r="AQ1942" s="479" t="n">
        <v>0</v>
      </c>
      <c r="AR1942" s="476" t="inlineStr">
        <is>
          <t>35.22 → 33.77</t>
        </is>
      </c>
      <c r="BA1942" s="313" t="inlineStr">
        <is>
          <t>통합인문862</t>
        </is>
      </c>
    </row>
    <row r="1943" ht="16.5" customHeight="1" s="671">
      <c r="B1943" s="367" t="inlineStr">
        <is>
          <t>35.29</t>
        </is>
      </c>
      <c r="C1943" s="351" t="inlineStr">
        <is>
          <t>76,579</t>
        </is>
      </c>
      <c r="D1943" s="727" t="n">
        <v>-1570</v>
      </c>
      <c r="E1943" s="352" t="inlineStr"/>
      <c r="F1943" s="341" t="n">
        <v>65.7</v>
      </c>
      <c r="G1943" s="355" t="inlineStr">
        <is>
          <t>334.03</t>
        </is>
      </c>
      <c r="H1943" s="356" t="inlineStr">
        <is>
          <t>338.87</t>
        </is>
      </c>
      <c r="I1943" s="354" t="inlineStr">
        <is>
          <t>강원대</t>
        </is>
      </c>
      <c r="J1943" s="340" t="inlineStr">
        <is>
          <t>영어교육과</t>
        </is>
      </c>
      <c r="K1943" s="339" t="inlineStr">
        <is>
          <t>자연</t>
        </is>
      </c>
      <c r="L1943" s="357" t="n">
        <v>7</v>
      </c>
      <c r="M1943" s="358" t="inlineStr">
        <is>
          <t xml:space="preserve">382.3 / </t>
        </is>
      </c>
      <c r="N1943" s="359" t="n">
        <v>500</v>
      </c>
      <c r="O1943" s="360" t="inlineStr">
        <is>
          <t>백분위</t>
        </is>
      </c>
      <c r="P1943" s="343" t="inlineStr">
        <is>
          <t>백분위</t>
        </is>
      </c>
      <c r="Q1943" s="342" t="inlineStr">
        <is>
          <t>2과목</t>
        </is>
      </c>
      <c r="R1943" s="344" t="n">
        <v>30</v>
      </c>
      <c r="S1943" s="345" t="n">
        <v>20</v>
      </c>
      <c r="T1943" s="362" t="n">
        <v>20</v>
      </c>
      <c r="U1943" s="361" t="n">
        <v>65.7</v>
      </c>
      <c r="V1943" s="346" t="n">
        <v>110.3325722983257</v>
      </c>
      <c r="W1943" s="348" t="n">
        <v>112.9194520547945</v>
      </c>
      <c r="X1943" s="347" t="n">
        <v>55.39</v>
      </c>
      <c r="Y1943" s="357" t="inlineStr"/>
      <c r="Z1943" s="365" t="inlineStr">
        <is>
          <t>3등급</t>
        </is>
      </c>
      <c r="AA1943" s="350" t="n">
        <v>141</v>
      </c>
      <c r="AB1943" s="349" t="inlineStr">
        <is>
          <t>만점</t>
        </is>
      </c>
      <c r="AC1943" s="350" t="n">
        <v>1.5</v>
      </c>
      <c r="AD1943" s="349" t="inlineStr">
        <is>
          <t>만점</t>
        </is>
      </c>
      <c r="AE1943" s="364" t="n">
        <v>0</v>
      </c>
      <c r="AF1943" s="366" t="n">
        <v>9.855</v>
      </c>
      <c r="AG1943" s="363" t="n">
        <v>0</v>
      </c>
      <c r="AH1943" s="635" t="inlineStr">
        <is>
          <t xml:space="preserve"> 사탐10%가산</t>
        </is>
      </c>
      <c r="AL1943" s="487" t="inlineStr">
        <is>
          <t>강원대 영어교육과</t>
        </is>
      </c>
      <c r="AM1943" s="477" t="inlineStr">
        <is>
          <t>자연</t>
        </is>
      </c>
      <c r="AN1943" s="637" t="n">
        <v>100</v>
      </c>
      <c r="AO1943" s="478" t="n">
        <v>-1570</v>
      </c>
      <c r="AP1943" s="463" t="n">
        <v>-1570</v>
      </c>
      <c r="AQ1943" s="479" t="n">
        <v>0</v>
      </c>
      <c r="AR1943" s="476" t="inlineStr">
        <is>
          <t>35.29 → 33.84</t>
        </is>
      </c>
      <c r="BA1943" s="313" t="inlineStr">
        <is>
          <t>자연1068</t>
        </is>
      </c>
    </row>
    <row r="1944" ht="16.5" customHeight="1" s="671">
      <c r="B1944" s="367" t="inlineStr">
        <is>
          <t>35.31</t>
        </is>
      </c>
      <c r="C1944" s="351" t="inlineStr">
        <is>
          <t>76,623</t>
        </is>
      </c>
      <c r="D1944" s="727" t="n">
        <v>-1570</v>
      </c>
      <c r="E1944" s="352" t="inlineStr">
        <is>
          <t>334.20</t>
        </is>
      </c>
      <c r="F1944" s="341" t="n">
        <v>65.68000000000001</v>
      </c>
      <c r="G1944" s="355" t="inlineStr">
        <is>
          <t>334.98</t>
        </is>
      </c>
      <c r="H1944" s="356" t="inlineStr">
        <is>
          <t>338.84</t>
        </is>
      </c>
      <c r="I1944" s="354" t="inlineStr">
        <is>
          <t>충남대</t>
        </is>
      </c>
      <c r="J1944" s="340" t="inlineStr">
        <is>
          <t>전기·전자·통신공학교육과</t>
        </is>
      </c>
      <c r="K1944" s="339" t="inlineStr">
        <is>
          <t>자연</t>
        </is>
      </c>
      <c r="L1944" s="357" t="n">
        <v>13</v>
      </c>
      <c r="M1944" s="358" t="inlineStr">
        <is>
          <t xml:space="preserve">170.9 / </t>
        </is>
      </c>
      <c r="N1944" s="359" t="n">
        <v>300</v>
      </c>
      <c r="O1944" s="360" t="inlineStr">
        <is>
          <t>표점</t>
        </is>
      </c>
      <c r="P1944" s="343" t="inlineStr">
        <is>
          <t>표점</t>
        </is>
      </c>
      <c r="Q1944" s="342" t="inlineStr">
        <is>
          <t>2과목</t>
        </is>
      </c>
      <c r="R1944" s="344" t="n">
        <v>25</v>
      </c>
      <c r="S1944" s="345" t="n">
        <v>45</v>
      </c>
      <c r="T1944" s="362" t="n">
        <v>30</v>
      </c>
      <c r="U1944" s="361" t="n">
        <v>65.68000000000001</v>
      </c>
      <c r="V1944" s="346" t="n">
        <v>110.3219335204915</v>
      </c>
      <c r="W1944" s="348" t="n">
        <v>112.9117921347539</v>
      </c>
      <c r="X1944" s="347" t="n">
        <v>55.87</v>
      </c>
      <c r="Y1944" s="357" t="inlineStr"/>
      <c r="Z1944" s="365" t="inlineStr">
        <is>
          <t>2등급</t>
        </is>
      </c>
      <c r="AA1944" s="350" t="n">
        <v>-2</v>
      </c>
      <c r="AB1944" s="349" t="inlineStr">
        <is>
          <t>만점</t>
        </is>
      </c>
      <c r="AC1944" s="350" t="n">
        <v>0</v>
      </c>
      <c r="AD1944" s="349" t="inlineStr">
        <is>
          <t>만점</t>
        </is>
      </c>
      <c r="AE1944" s="364" t="n">
        <v>0</v>
      </c>
      <c r="AF1944" s="366" t="n">
        <v>5.029</v>
      </c>
      <c r="AG1944" s="363" t="n">
        <v>0</v>
      </c>
      <c r="AH1944" s="635" t="inlineStr">
        <is>
          <t xml:space="preserve"> 과탐(Ⅰ,Ⅱ)/과탐(Ⅱ,Ⅱ) 10%가산</t>
        </is>
      </c>
      <c r="AL1944" s="487" t="inlineStr">
        <is>
          <t>충남대 전기·전자·통신공학교육과</t>
        </is>
      </c>
      <c r="AM1944" s="477" t="inlineStr">
        <is>
          <t>자연</t>
        </is>
      </c>
      <c r="AN1944" s="637" t="n">
        <v>100</v>
      </c>
      <c r="AO1944" s="478" t="n">
        <v>-1570</v>
      </c>
      <c r="AP1944" s="463" t="n">
        <v>-1570</v>
      </c>
      <c r="AQ1944" s="479" t="n">
        <v>0</v>
      </c>
      <c r="AR1944" s="476" t="inlineStr">
        <is>
          <t>35.32 → 33.87</t>
        </is>
      </c>
      <c r="BA1944" s="313" t="inlineStr">
        <is>
          <t>자연1069</t>
        </is>
      </c>
    </row>
    <row r="1945" ht="16.5" customHeight="1" s="671">
      <c r="B1945" s="367" t="inlineStr">
        <is>
          <t>35.51</t>
        </is>
      </c>
      <c r="C1945" s="351" t="inlineStr">
        <is>
          <t>77,057</t>
        </is>
      </c>
      <c r="D1945" s="727" t="n">
        <v>-1570</v>
      </c>
      <c r="E1945" s="352" t="inlineStr">
        <is>
          <t>334.77</t>
        </is>
      </c>
      <c r="F1945" s="341" t="n">
        <v>65.55</v>
      </c>
      <c r="G1945" s="355" t="inlineStr">
        <is>
          <t>333.79</t>
        </is>
      </c>
      <c r="H1945" s="356" t="inlineStr">
        <is>
          <t>338.73</t>
        </is>
      </c>
      <c r="I1945" s="354" t="inlineStr">
        <is>
          <t>제주대</t>
        </is>
      </c>
      <c r="J1945" s="340" t="inlineStr">
        <is>
          <t>경영학과</t>
        </is>
      </c>
      <c r="K1945" s="339" t="inlineStr">
        <is>
          <t>통합</t>
        </is>
      </c>
      <c r="L1945" s="357" t="n">
        <v>15</v>
      </c>
      <c r="M1945" s="358" t="inlineStr">
        <is>
          <t xml:space="preserve">714.4 / </t>
        </is>
      </c>
      <c r="N1945" s="359" t="n">
        <v>1000</v>
      </c>
      <c r="O1945" s="360" t="inlineStr">
        <is>
          <t>백분위</t>
        </is>
      </c>
      <c r="P1945" s="343" t="inlineStr">
        <is>
          <t>백분위</t>
        </is>
      </c>
      <c r="Q1945" s="342" t="inlineStr">
        <is>
          <t>2과목</t>
        </is>
      </c>
      <c r="R1945" s="344" t="n">
        <v>30</v>
      </c>
      <c r="S1945" s="345" t="n">
        <v>20</v>
      </c>
      <c r="T1945" s="362" t="n">
        <v>30</v>
      </c>
      <c r="U1945" s="361" t="n">
        <v>65.55</v>
      </c>
      <c r="V1945" s="346" t="n">
        <v>110.25</v>
      </c>
      <c r="W1945" s="348" t="n">
        <v>112.86</v>
      </c>
      <c r="X1945" s="347" t="n">
        <v>55.34</v>
      </c>
      <c r="Y1945" s="357" t="inlineStr"/>
      <c r="Z1945" s="365" t="inlineStr">
        <is>
          <t>3등급</t>
        </is>
      </c>
      <c r="AA1945" s="350" t="n">
        <v>180</v>
      </c>
      <c r="AB1945" s="349" t="inlineStr">
        <is>
          <t>만점</t>
        </is>
      </c>
      <c r="AC1945" s="350" t="n">
        <v>10</v>
      </c>
      <c r="AD1945" s="349" t="inlineStr">
        <is>
          <t>만점</t>
        </is>
      </c>
      <c r="AE1945" s="364" t="n">
        <v>0</v>
      </c>
      <c r="AF1945" s="366" t="n">
        <v>0</v>
      </c>
      <c r="AG1945" s="363" t="n">
        <v>0</v>
      </c>
      <c r="AH1945" s="635" t="inlineStr"/>
      <c r="AL1945" s="487" t="inlineStr">
        <is>
          <t>제주대 경영학과</t>
        </is>
      </c>
      <c r="AM1945" s="477" t="inlineStr">
        <is>
          <t>통합</t>
        </is>
      </c>
      <c r="AN1945" s="637" t="n">
        <v>100</v>
      </c>
      <c r="AO1945" s="478" t="n">
        <v>-1570</v>
      </c>
      <c r="AP1945" s="463" t="n">
        <v>-650</v>
      </c>
      <c r="AQ1945" s="479" t="n">
        <v>-920</v>
      </c>
      <c r="AR1945" s="476" t="inlineStr">
        <is>
          <t>35.51 → 34.49</t>
        </is>
      </c>
      <c r="BA1945" s="313" t="inlineStr">
        <is>
          <t>자연1070</t>
        </is>
      </c>
    </row>
    <row r="1946" ht="16.5" customHeight="1" s="671">
      <c r="B1946" s="367" t="inlineStr">
        <is>
          <t>35.58</t>
        </is>
      </c>
      <c r="C1946" s="351" t="inlineStr">
        <is>
          <t>77,209</t>
        </is>
      </c>
      <c r="D1946" s="727" t="n">
        <v>-1570</v>
      </c>
      <c r="E1946" s="352" t="inlineStr"/>
      <c r="F1946" s="341" t="n">
        <v>65.5</v>
      </c>
      <c r="G1946" s="355" t="inlineStr">
        <is>
          <t>334.69</t>
        </is>
      </c>
      <c r="H1946" s="356" t="inlineStr">
        <is>
          <t>339.79</t>
        </is>
      </c>
      <c r="I1946" s="354" t="inlineStr">
        <is>
          <t>강원대(제2캠)</t>
        </is>
      </c>
      <c r="J1946" s="340" t="inlineStr">
        <is>
          <t>글로벌인재학부</t>
        </is>
      </c>
      <c r="K1946" s="339" t="inlineStr">
        <is>
          <t>통합</t>
        </is>
      </c>
      <c r="L1946" s="357" t="n">
        <v>12</v>
      </c>
      <c r="M1946" s="358" t="inlineStr">
        <is>
          <t xml:space="preserve">161 / </t>
        </is>
      </c>
      <c r="N1946" s="359" t="n">
        <v>200</v>
      </c>
      <c r="O1946" s="360" t="inlineStr">
        <is>
          <t>백분위</t>
        </is>
      </c>
      <c r="P1946" s="343" t="inlineStr">
        <is>
          <t>백분위</t>
        </is>
      </c>
      <c r="Q1946" s="342" t="inlineStr">
        <is>
          <t>1과목</t>
        </is>
      </c>
      <c r="R1946" s="344" t="n">
        <v>50</v>
      </c>
      <c r="S1946" s="345" t="n">
        <v>0</v>
      </c>
      <c r="T1946" s="362" t="n">
        <v>0</v>
      </c>
      <c r="U1946" s="361" t="n">
        <v>65.5</v>
      </c>
      <c r="V1946" s="346" t="n">
        <v>110.2222222222222</v>
      </c>
      <c r="W1946" s="348" t="n">
        <v>112.84</v>
      </c>
      <c r="X1946" s="347" t="n">
        <v>55.81</v>
      </c>
      <c r="Y1946" s="357" t="inlineStr"/>
      <c r="Z1946" s="365" t="inlineStr">
        <is>
          <t>3등급</t>
        </is>
      </c>
      <c r="AA1946" s="350" t="n">
        <v>94</v>
      </c>
      <c r="AB1946" s="349" t="inlineStr">
        <is>
          <t>만점</t>
        </is>
      </c>
      <c r="AC1946" s="350" t="n">
        <v>1.5</v>
      </c>
      <c r="AD1946" s="349" t="inlineStr">
        <is>
          <t>만점</t>
        </is>
      </c>
      <c r="AE1946" s="364" t="n">
        <v>0</v>
      </c>
      <c r="AF1946" s="366" t="n">
        <v>0</v>
      </c>
      <c r="AG1946" s="363" t="n">
        <v>0</v>
      </c>
      <c r="AH1946" s="635" t="inlineStr">
        <is>
          <t xml:space="preserve"> 미/기10% , 과탐5%가산</t>
        </is>
      </c>
      <c r="AL1946" s="487" t="inlineStr">
        <is>
          <t>강원대(제2캠) 글로벌인재학부</t>
        </is>
      </c>
      <c r="AM1946" s="477" t="inlineStr">
        <is>
          <t>통합</t>
        </is>
      </c>
      <c r="AN1946" s="637" t="n">
        <v>100</v>
      </c>
      <c r="AO1946" s="478" t="n">
        <v>-1570</v>
      </c>
      <c r="AP1946" s="463" t="n">
        <v>-653</v>
      </c>
      <c r="AQ1946" s="479" t="n">
        <v>-917</v>
      </c>
      <c r="AR1946" s="476" t="inlineStr">
        <is>
          <t>34.67 → 33.65</t>
        </is>
      </c>
      <c r="BA1946" s="313" t="inlineStr">
        <is>
          <t>자연1071</t>
        </is>
      </c>
    </row>
    <row r="1947" ht="16.5" customHeight="1" s="671">
      <c r="B1947" s="367" t="inlineStr">
        <is>
          <t>35.51</t>
        </is>
      </c>
      <c r="C1947" s="351" t="inlineStr">
        <is>
          <t>77,057</t>
        </is>
      </c>
      <c r="D1947" s="727" t="n">
        <v>-1570</v>
      </c>
      <c r="E1947" s="352" t="inlineStr">
        <is>
          <t>334.77</t>
        </is>
      </c>
      <c r="F1947" s="341" t="n">
        <v>65.36</v>
      </c>
      <c r="G1947" s="355" t="inlineStr">
        <is>
          <t>333.49</t>
        </is>
      </c>
      <c r="H1947" s="356" t="inlineStr">
        <is>
          <t>338.40</t>
        </is>
      </c>
      <c r="I1947" s="354" t="inlineStr">
        <is>
          <t>고려대(세종)</t>
        </is>
      </c>
      <c r="J1947" s="340" t="inlineStr">
        <is>
          <t>경제통계학부</t>
        </is>
      </c>
      <c r="K1947" s="339" t="inlineStr">
        <is>
          <t>통합</t>
        </is>
      </c>
      <c r="L1947" s="357" t="n">
        <v>29</v>
      </c>
      <c r="M1947" s="358" t="inlineStr">
        <is>
          <t xml:space="preserve">826.6 / </t>
        </is>
      </c>
      <c r="N1947" s="359" t="n">
        <v>1000</v>
      </c>
      <c r="O1947" s="360" t="inlineStr">
        <is>
          <t>표점/만점</t>
        </is>
      </c>
      <c r="P1947" s="343" t="inlineStr">
        <is>
          <t>변표/만점</t>
        </is>
      </c>
      <c r="Q1947" s="342" t="inlineStr">
        <is>
          <t>2과목</t>
        </is>
      </c>
      <c r="R1947" s="344" t="n">
        <v>30</v>
      </c>
      <c r="S1947" s="345" t="n">
        <v>30</v>
      </c>
      <c r="T1947" s="362" t="n">
        <v>20</v>
      </c>
      <c r="U1947" s="361" t="n">
        <v>65.36</v>
      </c>
      <c r="V1947" s="346" t="n">
        <v>110.1461906363263</v>
      </c>
      <c r="W1947" s="348" t="n">
        <v>112.7852572581549</v>
      </c>
      <c r="X1947" s="347" t="n">
        <v>55.28</v>
      </c>
      <c r="Y1947" s="357" t="n">
        <v>55.02</v>
      </c>
      <c r="Z1947" s="365" t="inlineStr">
        <is>
          <t>2등급</t>
        </is>
      </c>
      <c r="AA1947" s="350" t="n">
        <v>190</v>
      </c>
      <c r="AB1947" s="349" t="inlineStr">
        <is>
          <t>만점</t>
        </is>
      </c>
      <c r="AC1947" s="350" t="n">
        <v>0</v>
      </c>
      <c r="AD1947" s="349" t="inlineStr">
        <is>
          <t>만점</t>
        </is>
      </c>
      <c r="AE1947" s="364" t="n">
        <v>0</v>
      </c>
      <c r="AF1947" s="366" t="n">
        <v>0</v>
      </c>
      <c r="AG1947" s="363" t="n">
        <v>0</v>
      </c>
      <c r="AH1947" s="635" t="inlineStr"/>
      <c r="AL1947" s="487" t="inlineStr">
        <is>
          <t>고려대(세종) 경제통계학부</t>
        </is>
      </c>
      <c r="AM1947" s="477" t="inlineStr">
        <is>
          <t>통합</t>
        </is>
      </c>
      <c r="AN1947" s="637" t="n">
        <v>100</v>
      </c>
      <c r="AO1947" s="478" t="n">
        <v>-1570</v>
      </c>
      <c r="AP1947" s="463" t="n">
        <v>-649</v>
      </c>
      <c r="AQ1947" s="479" t="n">
        <v>-921</v>
      </c>
      <c r="AR1947" s="476" t="inlineStr">
        <is>
          <t>35.80 → 34.78</t>
        </is>
      </c>
      <c r="BA1947" s="313" t="inlineStr">
        <is>
          <t>자연1072</t>
        </is>
      </c>
    </row>
    <row r="1948" ht="16.5" customHeight="1" s="671">
      <c r="B1948" s="367" t="inlineStr">
        <is>
          <t>35.86</t>
        </is>
      </c>
      <c r="C1948" s="351" t="inlineStr">
        <is>
          <t>77,816</t>
        </is>
      </c>
      <c r="D1948" s="727" t="n">
        <v>-1570</v>
      </c>
      <c r="E1948" s="352" t="inlineStr"/>
      <c r="F1948" s="341" t="n">
        <v>65.31999999999999</v>
      </c>
      <c r="G1948" s="355" t="inlineStr">
        <is>
          <t>334.41</t>
        </is>
      </c>
      <c r="H1948" s="356" t="inlineStr">
        <is>
          <t>338.15</t>
        </is>
      </c>
      <c r="I1948" s="354" t="inlineStr">
        <is>
          <t>전북대</t>
        </is>
      </c>
      <c r="J1948" s="340" t="inlineStr">
        <is>
          <t>공학계열2</t>
        </is>
      </c>
      <c r="K1948" s="339" t="inlineStr">
        <is>
          <t>자연</t>
        </is>
      </c>
      <c r="L1948" s="357" t="n">
        <v>142</v>
      </c>
      <c r="M1948" s="358" t="inlineStr">
        <is>
          <t xml:space="preserve">314.85 / </t>
        </is>
      </c>
      <c r="N1948" s="359" t="n">
        <v>500</v>
      </c>
      <c r="O1948" s="360" t="inlineStr">
        <is>
          <t>표점</t>
        </is>
      </c>
      <c r="P1948" s="343" t="inlineStr">
        <is>
          <t>변표</t>
        </is>
      </c>
      <c r="Q1948" s="342" t="inlineStr">
        <is>
          <t>2과목</t>
        </is>
      </c>
      <c r="R1948" s="344" t="n">
        <v>30</v>
      </c>
      <c r="S1948" s="345" t="n">
        <v>40</v>
      </c>
      <c r="T1948" s="362" t="n">
        <v>30</v>
      </c>
      <c r="U1948" s="361" t="n">
        <v>65.31999999999999</v>
      </c>
      <c r="V1948" s="346" t="n">
        <v>110.1224488177109</v>
      </c>
      <c r="W1948" s="348" t="n">
        <v>112.7681631487519</v>
      </c>
      <c r="X1948" s="347" t="n">
        <v>55.76</v>
      </c>
      <c r="Y1948" s="357" t="n">
        <v>54.85</v>
      </c>
      <c r="Z1948" s="365" t="inlineStr">
        <is>
          <t>3등급</t>
        </is>
      </c>
      <c r="AA1948" s="350" t="n">
        <v>24</v>
      </c>
      <c r="AB1948" s="349" t="inlineStr">
        <is>
          <t>만점</t>
        </is>
      </c>
      <c r="AC1948" s="350" t="n">
        <v>5</v>
      </c>
      <c r="AD1948" s="349" t="inlineStr">
        <is>
          <t>만점</t>
        </is>
      </c>
      <c r="AE1948" s="364" t="n">
        <v>0</v>
      </c>
      <c r="AF1948" s="366" t="n">
        <v>8.228</v>
      </c>
      <c r="AG1948" s="363" t="n">
        <v>0</v>
      </c>
      <c r="AH1948" s="635" t="inlineStr">
        <is>
          <t xml:space="preserve"> 과탐10%가산</t>
        </is>
      </c>
      <c r="AL1948" s="487" t="inlineStr">
        <is>
          <t>전북대 공학계열2</t>
        </is>
      </c>
      <c r="AM1948" s="477" t="inlineStr">
        <is>
          <t>자연</t>
        </is>
      </c>
      <c r="AN1948" s="637" t="n">
        <v>100</v>
      </c>
      <c r="AO1948" s="478" t="n">
        <v>-1570</v>
      </c>
      <c r="AP1948" s="463" t="n">
        <v>-1570</v>
      </c>
      <c r="AQ1948" s="479" t="n">
        <v>0</v>
      </c>
      <c r="AR1948" s="476" t="inlineStr">
        <is>
          <t>35.86 → 34.41</t>
        </is>
      </c>
      <c r="BA1948" s="313" t="inlineStr">
        <is>
          <t>자연1073</t>
        </is>
      </c>
    </row>
    <row r="1949" ht="16.5" customHeight="1" s="671">
      <c r="B1949" s="367" t="inlineStr">
        <is>
          <t>35.77</t>
        </is>
      </c>
      <c r="C1949" s="351" t="inlineStr">
        <is>
          <t>77,621</t>
        </is>
      </c>
      <c r="D1949" s="727" t="n">
        <v>-1570</v>
      </c>
      <c r="E1949" s="352" t="inlineStr">
        <is>
          <t>334.50</t>
        </is>
      </c>
      <c r="F1949" s="341" t="n">
        <v>65.19</v>
      </c>
      <c r="G1949" s="355" t="inlineStr">
        <is>
          <t>333.21</t>
        </is>
      </c>
      <c r="H1949" s="356" t="inlineStr">
        <is>
          <t>338.13</t>
        </is>
      </c>
      <c r="I1949" s="354" t="inlineStr">
        <is>
          <t>고려대(세종)</t>
        </is>
      </c>
      <c r="J1949" s="340" t="inlineStr">
        <is>
          <t>글로벌학부</t>
        </is>
      </c>
      <c r="K1949" s="339" t="inlineStr">
        <is>
          <t>통합</t>
        </is>
      </c>
      <c r="L1949" s="357" t="n">
        <v>58</v>
      </c>
      <c r="M1949" s="358" t="inlineStr">
        <is>
          <t xml:space="preserve">824.4 / </t>
        </is>
      </c>
      <c r="N1949" s="359" t="n">
        <v>1000</v>
      </c>
      <c r="O1949" s="360" t="inlineStr">
        <is>
          <t>표점/만점</t>
        </is>
      </c>
      <c r="P1949" s="343" t="inlineStr">
        <is>
          <t>변표/만점</t>
        </is>
      </c>
      <c r="Q1949" s="342" t="inlineStr">
        <is>
          <t>2과목</t>
        </is>
      </c>
      <c r="R1949" s="344" t="n">
        <v>35</v>
      </c>
      <c r="S1949" s="345" t="n">
        <v>20</v>
      </c>
      <c r="T1949" s="362" t="n">
        <v>25</v>
      </c>
      <c r="U1949" s="361" t="n">
        <v>65.19</v>
      </c>
      <c r="V1949" s="346" t="n">
        <v>110.0499330679692</v>
      </c>
      <c r="W1949" s="348" t="n">
        <v>112.7159518089379</v>
      </c>
      <c r="X1949" s="347" t="n">
        <v>55.22</v>
      </c>
      <c r="Y1949" s="357" t="n">
        <v>54.96</v>
      </c>
      <c r="Z1949" s="365" t="inlineStr">
        <is>
          <t>2등급</t>
        </is>
      </c>
      <c r="AA1949" s="350" t="n">
        <v>190</v>
      </c>
      <c r="AB1949" s="349" t="inlineStr">
        <is>
          <t>만점</t>
        </is>
      </c>
      <c r="AC1949" s="350" t="n">
        <v>0</v>
      </c>
      <c r="AD1949" s="349" t="inlineStr">
        <is>
          <t>만점</t>
        </is>
      </c>
      <c r="AE1949" s="364" t="n">
        <v>0</v>
      </c>
      <c r="AF1949" s="366" t="n">
        <v>0</v>
      </c>
      <c r="AG1949" s="363" t="n">
        <v>0</v>
      </c>
      <c r="AH1949" s="635" t="inlineStr"/>
      <c r="AL1949" s="487" t="inlineStr">
        <is>
          <t>고려대(세종) 글로벌학부</t>
        </is>
      </c>
      <c r="AM1949" s="477" t="inlineStr">
        <is>
          <t>통합</t>
        </is>
      </c>
      <c r="AN1949" s="637" t="n">
        <v>100</v>
      </c>
      <c r="AO1949" s="478" t="n">
        <v>-1570</v>
      </c>
      <c r="AP1949" s="463" t="n">
        <v>-648</v>
      </c>
      <c r="AQ1949" s="479" t="n">
        <v>-922</v>
      </c>
      <c r="AR1949" s="476" t="inlineStr">
        <is>
          <t>36.06 → 35.04</t>
        </is>
      </c>
      <c r="BA1949" s="313" t="inlineStr">
        <is>
          <t>자연1074</t>
        </is>
      </c>
    </row>
    <row r="1950" ht="16.5" customHeight="1" s="671">
      <c r="B1950" s="367" t="inlineStr">
        <is>
          <t>36.09</t>
        </is>
      </c>
      <c r="C1950" s="351" t="inlineStr">
        <is>
          <t>78,315</t>
        </is>
      </c>
      <c r="D1950" s="727" t="n">
        <v>-1570</v>
      </c>
      <c r="E1950" s="352" t="inlineStr"/>
      <c r="F1950" s="341" t="n">
        <v>65.17</v>
      </c>
      <c r="G1950" s="355" t="inlineStr">
        <is>
          <t>334.16</t>
        </is>
      </c>
      <c r="H1950" s="356" t="inlineStr">
        <is>
          <t>337.80</t>
        </is>
      </c>
      <c r="I1950" s="354" t="inlineStr">
        <is>
          <t>충남대</t>
        </is>
      </c>
      <c r="J1950" s="340" t="inlineStr">
        <is>
          <t>해양환경과학과</t>
        </is>
      </c>
      <c r="K1950" s="339" t="inlineStr">
        <is>
          <t>자연</t>
        </is>
      </c>
      <c r="L1950" s="357" t="n">
        <v>4</v>
      </c>
      <c r="M1950" s="358" t="inlineStr">
        <is>
          <t xml:space="preserve">165.48 / </t>
        </is>
      </c>
      <c r="N1950" s="359" t="n">
        <v>300</v>
      </c>
      <c r="O1950" s="360" t="inlineStr">
        <is>
          <t>표점</t>
        </is>
      </c>
      <c r="P1950" s="343" t="inlineStr">
        <is>
          <t>표점</t>
        </is>
      </c>
      <c r="Q1950" s="342" t="inlineStr">
        <is>
          <t>2과목</t>
        </is>
      </c>
      <c r="R1950" s="344" t="n">
        <v>25</v>
      </c>
      <c r="S1950" s="345" t="n">
        <v>45</v>
      </c>
      <c r="T1950" s="362" t="n">
        <v>30</v>
      </c>
      <c r="U1950" s="361" t="n">
        <v>65.17</v>
      </c>
      <c r="V1950" s="346" t="n">
        <v>110.0383226967108</v>
      </c>
      <c r="W1950" s="348" t="n">
        <v>112.7075923416318</v>
      </c>
      <c r="X1950" s="347" t="n">
        <v>55.71</v>
      </c>
      <c r="Y1950" s="357" t="inlineStr"/>
      <c r="Z1950" s="365" t="inlineStr">
        <is>
          <t>2등급</t>
        </is>
      </c>
      <c r="AA1950" s="350" t="n">
        <v>-2</v>
      </c>
      <c r="AB1950" s="349" t="inlineStr">
        <is>
          <t>만점</t>
        </is>
      </c>
      <c r="AC1950" s="350" t="n">
        <v>0</v>
      </c>
      <c r="AD1950" s="349" t="inlineStr">
        <is>
          <t>만점</t>
        </is>
      </c>
      <c r="AE1950" s="364" t="n">
        <v>0</v>
      </c>
      <c r="AF1950" s="366" t="n">
        <v>0</v>
      </c>
      <c r="AG1950" s="363" t="n">
        <v>0</v>
      </c>
      <c r="AH1950" s="635" t="inlineStr"/>
      <c r="AL1950" s="487" t="inlineStr">
        <is>
          <t>충남대 해양환경과학과</t>
        </is>
      </c>
      <c r="AM1950" s="477" t="inlineStr">
        <is>
          <t>자연</t>
        </is>
      </c>
      <c r="AN1950" s="637" t="n">
        <v>100</v>
      </c>
      <c r="AO1950" s="478" t="n">
        <v>-1570</v>
      </c>
      <c r="AP1950" s="463" t="n">
        <v>-1570</v>
      </c>
      <c r="AQ1950" s="479" t="n">
        <v>0</v>
      </c>
      <c r="AR1950" s="476" t="inlineStr">
        <is>
          <t>36.09 → 34.64</t>
        </is>
      </c>
      <c r="BA1950" s="313" t="inlineStr">
        <is>
          <t>자연1075</t>
        </is>
      </c>
    </row>
    <row r="1951" ht="16.5" customHeight="1" s="671">
      <c r="B1951" s="367" t="inlineStr">
        <is>
          <t>37.04</t>
        </is>
      </c>
      <c r="C1951" s="351" t="inlineStr">
        <is>
          <t>80,377</t>
        </is>
      </c>
      <c r="D1951" s="727" t="n">
        <v>-1570</v>
      </c>
      <c r="E1951" s="352" t="inlineStr">
        <is>
          <t>333.17</t>
        </is>
      </c>
      <c r="F1951" s="341" t="n">
        <v>65.15000000000001</v>
      </c>
      <c r="G1951" s="355" t="inlineStr">
        <is>
          <t>333.15</t>
        </is>
      </c>
      <c r="H1951" s="356" t="inlineStr">
        <is>
          <t>338.07</t>
        </is>
      </c>
      <c r="I1951" s="354" t="inlineStr">
        <is>
          <t>경상국립대</t>
        </is>
      </c>
      <c r="J1951" s="340" t="inlineStr">
        <is>
          <t>심리학과</t>
        </is>
      </c>
      <c r="K1951" s="339" t="inlineStr">
        <is>
          <t>통합</t>
        </is>
      </c>
      <c r="L1951" s="357" t="n">
        <v>11</v>
      </c>
      <c r="M1951" s="358" t="inlineStr">
        <is>
          <t xml:space="preserve">825.77 / </t>
        </is>
      </c>
      <c r="N1951" s="359" t="n">
        <v>1000</v>
      </c>
      <c r="O1951" s="360" t="inlineStr">
        <is>
          <t>표점/만점</t>
        </is>
      </c>
      <c r="P1951" s="343" t="inlineStr">
        <is>
          <t>표점/만점</t>
        </is>
      </c>
      <c r="Q1951" s="342" t="inlineStr">
        <is>
          <t>2과목</t>
        </is>
      </c>
      <c r="R1951" s="344" t="n">
        <v>30</v>
      </c>
      <c r="S1951" s="345" t="n">
        <v>25</v>
      </c>
      <c r="T1951" s="362" t="n">
        <v>25</v>
      </c>
      <c r="U1951" s="361" t="n">
        <v>65.15000000000001</v>
      </c>
      <c r="V1951" s="346" t="n">
        <v>110.0274649156765</v>
      </c>
      <c r="W1951" s="348" t="n">
        <v>112.6997747392871</v>
      </c>
      <c r="X1951" s="347" t="inlineStr">
        <is>
          <t>55.57/68.82</t>
        </is>
      </c>
      <c r="Y1951" s="357" t="inlineStr"/>
      <c r="Z1951" s="365" t="inlineStr">
        <is>
          <t>3등급</t>
        </is>
      </c>
      <c r="AA1951" s="350" t="n">
        <v>192</v>
      </c>
      <c r="AB1951" s="349" t="inlineStr">
        <is>
          <t>만점</t>
        </is>
      </c>
      <c r="AC1951" s="350" t="n">
        <v>0</v>
      </c>
      <c r="AD1951" s="349" t="inlineStr">
        <is>
          <t>만점</t>
        </is>
      </c>
      <c r="AE1951" s="364" t="n">
        <v>0</v>
      </c>
      <c r="AF1951" s="366" t="n">
        <v>0</v>
      </c>
      <c r="AG1951" s="363" t="n">
        <v>0</v>
      </c>
      <c r="AH1951" s="635" t="inlineStr"/>
      <c r="AL1951" s="487" t="inlineStr">
        <is>
          <t>경상국립대 심리학과</t>
        </is>
      </c>
      <c r="AM1951" s="477" t="inlineStr">
        <is>
          <t>통합</t>
        </is>
      </c>
      <c r="AN1951" s="637" t="n">
        <v>100</v>
      </c>
      <c r="AO1951" s="478" t="n">
        <v>-1570</v>
      </c>
      <c r="AP1951" s="463" t="n">
        <v>-648</v>
      </c>
      <c r="AQ1951" s="479" t="n">
        <v>-922</v>
      </c>
      <c r="AR1951" s="476" t="inlineStr">
        <is>
          <t>36.12 → 35.09</t>
        </is>
      </c>
      <c r="BA1951" s="313" t="inlineStr">
        <is>
          <t>자연1076</t>
        </is>
      </c>
    </row>
    <row r="1952" ht="16.5" customHeight="1" s="671">
      <c r="B1952" s="367" t="inlineStr">
        <is>
          <t>36.43</t>
        </is>
      </c>
      <c r="C1952" s="351" t="inlineStr">
        <is>
          <t>79,053</t>
        </is>
      </c>
      <c r="D1952" s="727" t="n">
        <v>-1570</v>
      </c>
      <c r="E1952" s="352" t="inlineStr">
        <is>
          <t>333.80</t>
        </is>
      </c>
      <c r="F1952" s="341" t="n">
        <v>64.95</v>
      </c>
      <c r="G1952" s="355" t="inlineStr">
        <is>
          <t>332.81</t>
        </is>
      </c>
      <c r="H1952" s="356" t="inlineStr">
        <is>
          <t>337.72</t>
        </is>
      </c>
      <c r="I1952" s="354" t="inlineStr">
        <is>
          <t>제주대</t>
        </is>
      </c>
      <c r="J1952" s="340" t="inlineStr">
        <is>
          <t>행정학과</t>
        </is>
      </c>
      <c r="K1952" s="339" t="inlineStr">
        <is>
          <t>통합</t>
        </is>
      </c>
      <c r="L1952" s="357" t="n">
        <v>15</v>
      </c>
      <c r="M1952" s="358" t="inlineStr">
        <is>
          <t xml:space="preserve">709.56 / </t>
        </is>
      </c>
      <c r="N1952" s="359" t="n">
        <v>1000</v>
      </c>
      <c r="O1952" s="360" t="inlineStr">
        <is>
          <t>백분위</t>
        </is>
      </c>
      <c r="P1952" s="343" t="inlineStr">
        <is>
          <t>백분위</t>
        </is>
      </c>
      <c r="Q1952" s="342" t="inlineStr">
        <is>
          <t>2과목</t>
        </is>
      </c>
      <c r="R1952" s="344" t="n">
        <v>30</v>
      </c>
      <c r="S1952" s="345" t="n">
        <v>20</v>
      </c>
      <c r="T1952" s="362" t="n">
        <v>30</v>
      </c>
      <c r="U1952" s="361" t="n">
        <v>64.95</v>
      </c>
      <c r="V1952" s="346" t="n">
        <v>109.9088235294117</v>
      </c>
      <c r="W1952" s="348" t="n">
        <v>112.618</v>
      </c>
      <c r="X1952" s="347" t="n">
        <v>55.14</v>
      </c>
      <c r="Y1952" s="357" t="inlineStr"/>
      <c r="Z1952" s="365" t="inlineStr">
        <is>
          <t>3등급</t>
        </is>
      </c>
      <c r="AA1952" s="350" t="n">
        <v>180</v>
      </c>
      <c r="AB1952" s="349" t="inlineStr">
        <is>
          <t>만점</t>
        </is>
      </c>
      <c r="AC1952" s="350" t="n">
        <v>10</v>
      </c>
      <c r="AD1952" s="349" t="inlineStr">
        <is>
          <t>만점</t>
        </is>
      </c>
      <c r="AE1952" s="364" t="n">
        <v>0</v>
      </c>
      <c r="AF1952" s="366" t="n">
        <v>0</v>
      </c>
      <c r="AG1952" s="363" t="n">
        <v>0</v>
      </c>
      <c r="AH1952" s="635" t="inlineStr"/>
      <c r="AL1952" s="487" t="inlineStr">
        <is>
          <t>제주대 행정학과</t>
        </is>
      </c>
      <c r="AM1952" s="477" t="inlineStr">
        <is>
          <t>통합</t>
        </is>
      </c>
      <c r="AN1952" s="637" t="n">
        <v>100</v>
      </c>
      <c r="AO1952" s="478" t="n">
        <v>-1570</v>
      </c>
      <c r="AP1952" s="463" t="n">
        <v>-647</v>
      </c>
      <c r="AQ1952" s="479" t="n">
        <v>-923</v>
      </c>
      <c r="AR1952" s="476" t="inlineStr">
        <is>
          <t>36.44 → 35.41</t>
        </is>
      </c>
      <c r="BA1952" s="313" t="inlineStr">
        <is>
          <t>자연1077</t>
        </is>
      </c>
    </row>
    <row r="1953" ht="16.5" customHeight="1" s="671">
      <c r="B1953" s="367" t="inlineStr">
        <is>
          <t>36.43</t>
        </is>
      </c>
      <c r="C1953" s="351" t="inlineStr">
        <is>
          <t>79,053</t>
        </is>
      </c>
      <c r="D1953" s="727" t="n">
        <v>-1570</v>
      </c>
      <c r="E1953" s="352" t="inlineStr"/>
      <c r="F1953" s="341" t="n">
        <v>64.95</v>
      </c>
      <c r="G1953" s="355" t="inlineStr">
        <is>
          <t>333.80</t>
        </is>
      </c>
      <c r="H1953" s="356" t="inlineStr">
        <is>
          <t>337.44</t>
        </is>
      </c>
      <c r="I1953" s="354" t="inlineStr">
        <is>
          <t>경상국립대</t>
        </is>
      </c>
      <c r="J1953" s="340" t="inlineStr">
        <is>
          <t>건축학과</t>
        </is>
      </c>
      <c r="K1953" s="339" t="inlineStr">
        <is>
          <t>자연</t>
        </is>
      </c>
      <c r="L1953" s="357" t="n">
        <v>15</v>
      </c>
      <c r="M1953" s="358" t="inlineStr">
        <is>
          <t xml:space="preserve">830.46 / </t>
        </is>
      </c>
      <c r="N1953" s="359" t="n">
        <v>1000</v>
      </c>
      <c r="O1953" s="360" t="inlineStr">
        <is>
          <t>표점/만점</t>
        </is>
      </c>
      <c r="P1953" s="343" t="inlineStr">
        <is>
          <t>표점/만점</t>
        </is>
      </c>
      <c r="Q1953" s="342" t="inlineStr">
        <is>
          <t>2과목</t>
        </is>
      </c>
      <c r="R1953" s="344" t="n">
        <v>25</v>
      </c>
      <c r="S1953" s="345" t="n">
        <v>30</v>
      </c>
      <c r="T1953" s="362" t="n">
        <v>25</v>
      </c>
      <c r="U1953" s="361" t="n">
        <v>64.95</v>
      </c>
      <c r="V1953" s="346" t="n">
        <v>109.9097709974355</v>
      </c>
      <c r="W1953" s="348" t="n">
        <v>112.6186442782561</v>
      </c>
      <c r="X1953" s="347" t="inlineStr">
        <is>
          <t>55.89/67.91</t>
        </is>
      </c>
      <c r="Y1953" s="357" t="inlineStr"/>
      <c r="Z1953" s="365" t="inlineStr">
        <is>
          <t>3등급</t>
        </is>
      </c>
      <c r="AA1953" s="350" t="n">
        <v>192</v>
      </c>
      <c r="AB1953" s="349" t="inlineStr">
        <is>
          <t>만점</t>
        </is>
      </c>
      <c r="AC1953" s="350" t="n">
        <v>0</v>
      </c>
      <c r="AD1953" s="349" t="inlineStr">
        <is>
          <t>만점</t>
        </is>
      </c>
      <c r="AE1953" s="364" t="n">
        <v>0</v>
      </c>
      <c r="AF1953" s="366" t="n">
        <v>0</v>
      </c>
      <c r="AG1953" s="363" t="n">
        <v>0</v>
      </c>
      <c r="AH1953" s="635" t="inlineStr"/>
      <c r="AL1953" s="487" t="inlineStr">
        <is>
          <t>경상국립대 건축학과</t>
        </is>
      </c>
      <c r="AM1953" s="477" t="inlineStr">
        <is>
          <t>자연</t>
        </is>
      </c>
      <c r="AN1953" s="637" t="n">
        <v>100</v>
      </c>
      <c r="AO1953" s="478" t="n">
        <v>-1570</v>
      </c>
      <c r="AP1953" s="463" t="n">
        <v>-1570</v>
      </c>
      <c r="AQ1953" s="479" t="n">
        <v>0</v>
      </c>
      <c r="AR1953" s="476" t="inlineStr">
        <is>
          <t>36.43 → 34.98</t>
        </is>
      </c>
      <c r="BA1953" s="313" t="inlineStr">
        <is>
          <t>자연1078</t>
        </is>
      </c>
    </row>
    <row r="1954" ht="16.5" customHeight="1" s="671">
      <c r="B1954" s="367" t="inlineStr">
        <is>
          <t>36.44</t>
        </is>
      </c>
      <c r="C1954" s="351" t="inlineStr">
        <is>
          <t>79,075</t>
        </is>
      </c>
      <c r="D1954" s="727" t="n">
        <v>-1570</v>
      </c>
      <c r="E1954" s="352" t="inlineStr"/>
      <c r="F1954" s="341" t="n">
        <v>64.94</v>
      </c>
      <c r="G1954" s="355" t="inlineStr">
        <is>
          <t>333.79</t>
        </is>
      </c>
      <c r="H1954" s="356" t="inlineStr">
        <is>
          <t>337.42</t>
        </is>
      </c>
      <c r="I1954" s="354" t="inlineStr">
        <is>
          <t>제주대</t>
        </is>
      </c>
      <c r="J1954" s="340" t="inlineStr">
        <is>
          <t>전자공학과</t>
        </is>
      </c>
      <c r="K1954" s="339" t="inlineStr">
        <is>
          <t>자연</t>
        </is>
      </c>
      <c r="L1954" s="357" t="n">
        <v>11</v>
      </c>
      <c r="M1954" s="358" t="inlineStr">
        <is>
          <t xml:space="preserve">758.2 / </t>
        </is>
      </c>
      <c r="N1954" s="359" t="n">
        <v>1000</v>
      </c>
      <c r="O1954" s="360" t="inlineStr">
        <is>
          <t>백분위</t>
        </is>
      </c>
      <c r="P1954" s="343" t="inlineStr">
        <is>
          <t>백분위</t>
        </is>
      </c>
      <c r="Q1954" s="342" t="inlineStr">
        <is>
          <t>2과목</t>
        </is>
      </c>
      <c r="R1954" s="344" t="n">
        <v>20</v>
      </c>
      <c r="S1954" s="345" t="n">
        <v>30</v>
      </c>
      <c r="T1954" s="362" t="n">
        <v>30</v>
      </c>
      <c r="U1954" s="361" t="n">
        <v>64.94</v>
      </c>
      <c r="V1954" s="346" t="n">
        <v>109.9042016806723</v>
      </c>
      <c r="W1954" s="348" t="n">
        <v>112.6148571428571</v>
      </c>
      <c r="X1954" s="347" t="n">
        <v>55.64</v>
      </c>
      <c r="Y1954" s="357" t="inlineStr"/>
      <c r="Z1954" s="365" t="inlineStr">
        <is>
          <t>3등급</t>
        </is>
      </c>
      <c r="AA1954" s="350" t="n">
        <v>180</v>
      </c>
      <c r="AB1954" s="349" t="inlineStr">
        <is>
          <t>만점</t>
        </is>
      </c>
      <c r="AC1954" s="350" t="n">
        <v>10</v>
      </c>
      <c r="AD1954" s="349" t="inlineStr">
        <is>
          <t>만점</t>
        </is>
      </c>
      <c r="AE1954" s="364" t="n">
        <v>0</v>
      </c>
      <c r="AF1954" s="366" t="n">
        <v>48.705</v>
      </c>
      <c r="AG1954" s="363" t="n">
        <v>0</v>
      </c>
      <c r="AH1954" s="635" t="inlineStr">
        <is>
          <t xml:space="preserve"> 미/기15%가산 , 과탐(Ⅰ,Ⅱ)/ 과탐(Ⅱ,Ⅱ) 10%가산</t>
        </is>
      </c>
      <c r="AL1954" s="487" t="inlineStr">
        <is>
          <t>제주대 전자공학과</t>
        </is>
      </c>
      <c r="AM1954" s="477" t="inlineStr">
        <is>
          <t>자연</t>
        </is>
      </c>
      <c r="AN1954" s="637" t="n">
        <v>100</v>
      </c>
      <c r="AO1954" s="478" t="n">
        <v>-1570</v>
      </c>
      <c r="AP1954" s="463" t="n">
        <v>-1570</v>
      </c>
      <c r="AQ1954" s="479" t="n">
        <v>0</v>
      </c>
      <c r="AR1954" s="476" t="inlineStr">
        <is>
          <t>36.44 → 34.99</t>
        </is>
      </c>
      <c r="BA1954" s="313" t="inlineStr">
        <is>
          <t>자연1079</t>
        </is>
      </c>
    </row>
    <row r="1955" ht="16.5" customHeight="1" s="671">
      <c r="B1955" s="367" t="inlineStr">
        <is>
          <t>36.56</t>
        </is>
      </c>
      <c r="C1955" s="351" t="inlineStr">
        <is>
          <t>79,335</t>
        </is>
      </c>
      <c r="D1955" s="727" t="n">
        <v>-1570</v>
      </c>
      <c r="E1955" s="352" t="inlineStr"/>
      <c r="F1955" s="341" t="n">
        <v>64.86</v>
      </c>
      <c r="G1955" s="355" t="inlineStr">
        <is>
          <t>333.66</t>
        </is>
      </c>
      <c r="H1955" s="356" t="inlineStr">
        <is>
          <t>337.27</t>
        </is>
      </c>
      <c r="I1955" s="354" t="inlineStr">
        <is>
          <t>광운대</t>
        </is>
      </c>
      <c r="J1955" s="340" t="inlineStr">
        <is>
          <t>전자통신공학과(기회균형)</t>
        </is>
      </c>
      <c r="K1955" s="339" t="inlineStr">
        <is>
          <t>자연</t>
        </is>
      </c>
      <c r="L1955" s="357" t="n">
        <v>4</v>
      </c>
      <c r="M1955" s="358" t="inlineStr">
        <is>
          <t xml:space="preserve">664.75 / </t>
        </is>
      </c>
      <c r="N1955" s="359" t="n">
        <v>1000</v>
      </c>
      <c r="O1955" s="360" t="inlineStr">
        <is>
          <t>표점</t>
        </is>
      </c>
      <c r="P1955" s="343" t="inlineStr">
        <is>
          <t>변표</t>
        </is>
      </c>
      <c r="Q1955" s="342" t="inlineStr">
        <is>
          <t>2과목</t>
        </is>
      </c>
      <c r="R1955" s="344" t="n">
        <v>20</v>
      </c>
      <c r="S1955" s="345" t="n">
        <v>35</v>
      </c>
      <c r="T1955" s="362" t="n">
        <v>25</v>
      </c>
      <c r="U1955" s="361" t="n">
        <v>64.86</v>
      </c>
      <c r="V1955" s="346" t="n">
        <v>109.8600151349095</v>
      </c>
      <c r="W1955" s="348" t="n">
        <v>112.5848102917384</v>
      </c>
      <c r="X1955" s="347" t="n">
        <v>55.61</v>
      </c>
      <c r="Y1955" s="357" t="n">
        <v>54.84</v>
      </c>
      <c r="Z1955" s="365" t="inlineStr">
        <is>
          <t>2등급</t>
        </is>
      </c>
      <c r="AA1955" s="350" t="n">
        <v>198</v>
      </c>
      <c r="AB1955" s="349" t="inlineStr">
        <is>
          <t>만점</t>
        </is>
      </c>
      <c r="AC1955" s="350" t="n">
        <v>10</v>
      </c>
      <c r="AD1955" s="349" t="inlineStr">
        <is>
          <t>만점</t>
        </is>
      </c>
      <c r="AE1955" s="364" t="n">
        <v>0</v>
      </c>
      <c r="AF1955" s="366" t="n">
        <v>12.766</v>
      </c>
      <c r="AG1955" s="363" t="n">
        <v>0</v>
      </c>
      <c r="AH1955" s="635" t="inlineStr">
        <is>
          <t xml:space="preserve"> 미기3%과3%</t>
        </is>
      </c>
      <c r="AL1955" s="487" t="inlineStr">
        <is>
          <t>광운대 전자통신공학과(기회균형)</t>
        </is>
      </c>
      <c r="AM1955" s="477" t="inlineStr">
        <is>
          <t>자연</t>
        </is>
      </c>
      <c r="AN1955" s="637" t="n">
        <v>100</v>
      </c>
      <c r="AO1955" s="478" t="n">
        <v>-1570</v>
      </c>
      <c r="AP1955" s="463" t="n">
        <v>-1570</v>
      </c>
      <c r="AQ1955" s="479" t="n">
        <v>0</v>
      </c>
      <c r="AR1955" s="476" t="inlineStr">
        <is>
          <t>36.56 → 35.11</t>
        </is>
      </c>
      <c r="BA1955" s="313" t="inlineStr">
        <is>
          <t>통합인문863</t>
        </is>
      </c>
    </row>
    <row r="1956" ht="16.5" customHeight="1" s="671">
      <c r="B1956" s="367" t="inlineStr">
        <is>
          <t>36.04</t>
        </is>
      </c>
      <c r="C1956" s="351" t="inlineStr">
        <is>
          <t>78,207</t>
        </is>
      </c>
      <c r="D1956" s="727" t="n">
        <v>-1570</v>
      </c>
      <c r="E1956" s="352" t="inlineStr">
        <is>
          <t>334.21</t>
        </is>
      </c>
      <c r="F1956" s="341" t="n">
        <v>64.84999999999999</v>
      </c>
      <c r="G1956" s="355" t="inlineStr">
        <is>
          <t>332.65</t>
        </is>
      </c>
      <c r="H1956" s="356" t="inlineStr">
        <is>
          <t>337.55</t>
        </is>
      </c>
      <c r="I1956" s="354" t="inlineStr">
        <is>
          <t>경북대</t>
        </is>
      </c>
      <c r="J1956" s="340" t="inlineStr">
        <is>
          <t>위치정보시스템학과</t>
        </is>
      </c>
      <c r="K1956" s="339" t="inlineStr">
        <is>
          <t>통합</t>
        </is>
      </c>
      <c r="L1956" s="357" t="n">
        <v>4</v>
      </c>
      <c r="M1956" s="358" t="inlineStr">
        <is>
          <t xml:space="preserve">618.81 / </t>
        </is>
      </c>
      <c r="N1956" s="359" t="n">
        <v>1000</v>
      </c>
      <c r="O1956" s="360" t="inlineStr">
        <is>
          <t>표점</t>
        </is>
      </c>
      <c r="P1956" s="343" t="inlineStr">
        <is>
          <t>변표</t>
        </is>
      </c>
      <c r="Q1956" s="342" t="inlineStr">
        <is>
          <t>2과목</t>
        </is>
      </c>
      <c r="R1956" s="344" t="n">
        <v>13</v>
      </c>
      <c r="S1956" s="345" t="n">
        <v>50</v>
      </c>
      <c r="T1956" s="362" t="n">
        <v>25</v>
      </c>
      <c r="U1956" s="361" t="n">
        <v>64.84999999999999</v>
      </c>
      <c r="V1956" s="346" t="n">
        <v>109.8505452212957</v>
      </c>
      <c r="W1956" s="348" t="n">
        <v>112.5783707504811</v>
      </c>
      <c r="X1956" s="347" t="n">
        <v>55.11</v>
      </c>
      <c r="Y1956" s="357" t="n">
        <v>54.98999999999999</v>
      </c>
      <c r="Z1956" s="365" t="inlineStr">
        <is>
          <t>2등급</t>
        </is>
      </c>
      <c r="AA1956" s="350" t="n">
        <v>121.25</v>
      </c>
      <c r="AB1956" s="349" t="inlineStr">
        <is>
          <t>만점</t>
        </is>
      </c>
      <c r="AC1956" s="350" t="n">
        <v>10</v>
      </c>
      <c r="AD1956" s="349" t="inlineStr">
        <is>
          <t>만점</t>
        </is>
      </c>
      <c r="AE1956" s="364" t="n">
        <v>0</v>
      </c>
      <c r="AF1956" s="366" t="n">
        <v>0</v>
      </c>
      <c r="AG1956" s="363" t="n">
        <v>0</v>
      </c>
      <c r="AH1956" s="635" t="inlineStr"/>
      <c r="AL1956" s="487" t="inlineStr">
        <is>
          <t>경북대 위치정보시스템학과</t>
        </is>
      </c>
      <c r="AM1956" s="477" t="inlineStr">
        <is>
          <t>통합</t>
        </is>
      </c>
      <c r="AN1956" s="637" t="n">
        <v>100</v>
      </c>
      <c r="AO1956" s="478" t="n">
        <v>-1570</v>
      </c>
      <c r="AP1956" s="463" t="n">
        <v>-647</v>
      </c>
      <c r="AQ1956" s="479" t="n">
        <v>-923</v>
      </c>
      <c r="AR1956" s="476" t="inlineStr">
        <is>
          <t>36.58 → 35.56</t>
        </is>
      </c>
      <c r="BA1956" s="313" t="inlineStr">
        <is>
          <t>통합인문864</t>
        </is>
      </c>
    </row>
    <row r="1957" ht="16.5" customHeight="1" s="671">
      <c r="B1957" s="367" t="inlineStr">
        <is>
          <t>37.50</t>
        </is>
      </c>
      <c r="C1957" s="351" t="inlineStr">
        <is>
          <t>81,375</t>
        </is>
      </c>
      <c r="D1957" s="727" t="n">
        <v>-1570</v>
      </c>
      <c r="E1957" s="352" t="inlineStr"/>
      <c r="F1957" s="341" t="n">
        <v>64.84999999999999</v>
      </c>
      <c r="G1957" s="355" t="inlineStr">
        <is>
          <t>332.65</t>
        </is>
      </c>
      <c r="H1957" s="356" t="inlineStr">
        <is>
          <t>337.55</t>
        </is>
      </c>
      <c r="I1957" s="354" t="inlineStr">
        <is>
          <t>경상국립대</t>
        </is>
      </c>
      <c r="J1957" s="340" t="inlineStr">
        <is>
          <t>회계세무학부</t>
        </is>
      </c>
      <c r="K1957" s="339" t="inlineStr">
        <is>
          <t>통합</t>
        </is>
      </c>
      <c r="L1957" s="357" t="n">
        <v>27</v>
      </c>
      <c r="M1957" s="358" t="inlineStr">
        <is>
          <t xml:space="preserve">824.83 / </t>
        </is>
      </c>
      <c r="N1957" s="359" t="n">
        <v>1000</v>
      </c>
      <c r="O1957" s="360" t="inlineStr">
        <is>
          <t>표점/만점</t>
        </is>
      </c>
      <c r="P1957" s="343" t="inlineStr">
        <is>
          <t>표점/만점</t>
        </is>
      </c>
      <c r="Q1957" s="342" t="inlineStr">
        <is>
          <t>2과목</t>
        </is>
      </c>
      <c r="R1957" s="344" t="n">
        <v>30</v>
      </c>
      <c r="S1957" s="345" t="n">
        <v>25</v>
      </c>
      <c r="T1957" s="362" t="n">
        <v>25</v>
      </c>
      <c r="U1957" s="361" t="n">
        <v>64.84999999999999</v>
      </c>
      <c r="V1957" s="346" t="n">
        <v>109.8522167125825</v>
      </c>
      <c r="W1957" s="348" t="n">
        <v>112.5795073645561</v>
      </c>
      <c r="X1957" s="347" t="inlineStr">
        <is>
          <t>55.47/68.82</t>
        </is>
      </c>
      <c r="Y1957" s="357" t="inlineStr"/>
      <c r="Z1957" s="365" t="inlineStr">
        <is>
          <t>3등급</t>
        </is>
      </c>
      <c r="AA1957" s="350" t="n">
        <v>192</v>
      </c>
      <c r="AB1957" s="349" t="inlineStr">
        <is>
          <t>만점</t>
        </is>
      </c>
      <c r="AC1957" s="350" t="n">
        <v>0</v>
      </c>
      <c r="AD1957" s="349" t="inlineStr">
        <is>
          <t>만점</t>
        </is>
      </c>
      <c r="AE1957" s="364" t="n">
        <v>0</v>
      </c>
      <c r="AF1957" s="366" t="n">
        <v>0</v>
      </c>
      <c r="AG1957" s="363" t="n">
        <v>0</v>
      </c>
      <c r="AH1957" s="635" t="inlineStr"/>
      <c r="AL1957" s="487" t="inlineStr">
        <is>
          <t>경상국립대 회계세무학부</t>
        </is>
      </c>
      <c r="AM1957" s="477" t="inlineStr">
        <is>
          <t>통합</t>
        </is>
      </c>
      <c r="AN1957" s="637" t="n">
        <v>100</v>
      </c>
      <c r="AO1957" s="478" t="n">
        <v>-1570</v>
      </c>
      <c r="AP1957" s="463" t="n">
        <v>-647</v>
      </c>
      <c r="AQ1957" s="479" t="n">
        <v>-923</v>
      </c>
      <c r="AR1957" s="476" t="inlineStr">
        <is>
          <t>36.58 → 35.56</t>
        </is>
      </c>
      <c r="BA1957" s="313" t="inlineStr">
        <is>
          <t>통합인문865</t>
        </is>
      </c>
    </row>
    <row r="1958" ht="16.5" customHeight="1" s="671">
      <c r="B1958" s="367" t="inlineStr">
        <is>
          <t>36.60</t>
        </is>
      </c>
      <c r="C1958" s="351" t="inlineStr">
        <is>
          <t>79,422</t>
        </is>
      </c>
      <c r="D1958" s="727" t="n">
        <v>-1570</v>
      </c>
      <c r="E1958" s="352" t="inlineStr"/>
      <c r="F1958" s="341" t="n">
        <v>64.83</v>
      </c>
      <c r="G1958" s="355" t="inlineStr">
        <is>
          <t>333.61</t>
        </is>
      </c>
      <c r="H1958" s="356" t="inlineStr">
        <is>
          <t>337.22</t>
        </is>
      </c>
      <c r="I1958" s="354" t="inlineStr">
        <is>
          <t>부산대</t>
        </is>
      </c>
      <c r="J1958" s="340" t="inlineStr">
        <is>
          <t>식품공학과</t>
        </is>
      </c>
      <c r="K1958" s="339" t="inlineStr">
        <is>
          <t>자연</t>
        </is>
      </c>
      <c r="L1958" s="357" t="n">
        <v>14</v>
      </c>
      <c r="M1958" s="358" t="inlineStr">
        <is>
          <t xml:space="preserve">653.5 / </t>
        </is>
      </c>
      <c r="N1958" s="359" t="n">
        <v>1000</v>
      </c>
      <c r="O1958" s="360" t="inlineStr">
        <is>
          <t>표점</t>
        </is>
      </c>
      <c r="P1958" s="343" t="inlineStr">
        <is>
          <t>표점</t>
        </is>
      </c>
      <c r="Q1958" s="342" t="inlineStr">
        <is>
          <t>2과목</t>
        </is>
      </c>
      <c r="R1958" s="344" t="n">
        <v>20</v>
      </c>
      <c r="S1958" s="345" t="n">
        <v>30</v>
      </c>
      <c r="T1958" s="362" t="n">
        <v>30</v>
      </c>
      <c r="U1958" s="361" t="n">
        <v>64.83</v>
      </c>
      <c r="V1958" s="346" t="n">
        <v>109.8412139391936</v>
      </c>
      <c r="W1958" s="348" t="n">
        <v>112.5720254786516</v>
      </c>
      <c r="X1958" s="347" t="n">
        <v>55.6</v>
      </c>
      <c r="Y1958" s="357" t="inlineStr"/>
      <c r="Z1958" s="365" t="inlineStr">
        <is>
          <t>2등급</t>
        </is>
      </c>
      <c r="AA1958" s="350" t="n">
        <v>198</v>
      </c>
      <c r="AB1958" s="349" t="inlineStr">
        <is>
          <t>만점</t>
        </is>
      </c>
      <c r="AC1958" s="350" t="n">
        <v>10</v>
      </c>
      <c r="AD1958" s="349" t="inlineStr">
        <is>
          <t>만점</t>
        </is>
      </c>
      <c r="AE1958" s="364" t="n">
        <v>0</v>
      </c>
      <c r="AF1958" s="366" t="n">
        <v>0</v>
      </c>
      <c r="AG1958" s="363" t="n">
        <v>0</v>
      </c>
      <c r="AH1958" s="635" t="inlineStr"/>
      <c r="AL1958" s="487" t="inlineStr">
        <is>
          <t>부산대 식품공학과</t>
        </is>
      </c>
      <c r="AM1958" s="477" t="inlineStr">
        <is>
          <t>자연</t>
        </is>
      </c>
      <c r="AN1958" s="637" t="n">
        <v>100</v>
      </c>
      <c r="AO1958" s="478" t="n">
        <v>-1570</v>
      </c>
      <c r="AP1958" s="463" t="n">
        <v>-1570</v>
      </c>
      <c r="AQ1958" s="479" t="n">
        <v>0</v>
      </c>
      <c r="AR1958" s="476" t="inlineStr">
        <is>
          <t>36.61 → 35.16</t>
        </is>
      </c>
      <c r="BA1958" s="313" t="inlineStr">
        <is>
          <t>통합인문866</t>
        </is>
      </c>
    </row>
    <row r="1959" ht="16.5" customHeight="1" s="671">
      <c r="B1959" s="367" t="inlineStr">
        <is>
          <t>36.60</t>
        </is>
      </c>
      <c r="C1959" s="351" t="inlineStr">
        <is>
          <t>79,422</t>
        </is>
      </c>
      <c r="D1959" s="727" t="n">
        <v>-1570</v>
      </c>
      <c r="E1959" s="352" t="inlineStr"/>
      <c r="F1959" s="341" t="n">
        <v>64.83</v>
      </c>
      <c r="G1959" s="355" t="inlineStr">
        <is>
          <t>333.61</t>
        </is>
      </c>
      <c r="H1959" s="356" t="inlineStr">
        <is>
          <t>337.22</t>
        </is>
      </c>
      <c r="I1959" s="354" t="inlineStr">
        <is>
          <t>부산대</t>
        </is>
      </c>
      <c r="J1959" s="340" t="inlineStr">
        <is>
          <t>바이오소재과학과</t>
        </is>
      </c>
      <c r="K1959" s="339" t="inlineStr">
        <is>
          <t>자연</t>
        </is>
      </c>
      <c r="L1959" s="357" t="n">
        <v>11</v>
      </c>
      <c r="M1959" s="358" t="inlineStr">
        <is>
          <t xml:space="preserve">653.5 / </t>
        </is>
      </c>
      <c r="N1959" s="359" t="n">
        <v>1000</v>
      </c>
      <c r="O1959" s="360" t="inlineStr">
        <is>
          <t>표점</t>
        </is>
      </c>
      <c r="P1959" s="343" t="inlineStr">
        <is>
          <t>표점</t>
        </is>
      </c>
      <c r="Q1959" s="342" t="inlineStr">
        <is>
          <t>2과목</t>
        </is>
      </c>
      <c r="R1959" s="344" t="n">
        <v>20</v>
      </c>
      <c r="S1959" s="345" t="n">
        <v>30</v>
      </c>
      <c r="T1959" s="362" t="n">
        <v>30</v>
      </c>
      <c r="U1959" s="361" t="n">
        <v>64.83</v>
      </c>
      <c r="V1959" s="346" t="n">
        <v>109.8412139391936</v>
      </c>
      <c r="W1959" s="348" t="n">
        <v>112.5720254786516</v>
      </c>
      <c r="X1959" s="347" t="n">
        <v>55.6</v>
      </c>
      <c r="Y1959" s="357" t="inlineStr"/>
      <c r="Z1959" s="365" t="inlineStr">
        <is>
          <t>2등급</t>
        </is>
      </c>
      <c r="AA1959" s="350" t="n">
        <v>198</v>
      </c>
      <c r="AB1959" s="349" t="inlineStr">
        <is>
          <t>만점</t>
        </is>
      </c>
      <c r="AC1959" s="350" t="n">
        <v>10</v>
      </c>
      <c r="AD1959" s="349" t="inlineStr">
        <is>
          <t>만점</t>
        </is>
      </c>
      <c r="AE1959" s="364" t="n">
        <v>0</v>
      </c>
      <c r="AF1959" s="366" t="n">
        <v>0</v>
      </c>
      <c r="AG1959" s="363" t="n">
        <v>0</v>
      </c>
      <c r="AH1959" s="635" t="inlineStr"/>
      <c r="AL1959" s="487" t="inlineStr">
        <is>
          <t>부산대 바이오소재과학과</t>
        </is>
      </c>
      <c r="AM1959" s="477" t="inlineStr">
        <is>
          <t>자연</t>
        </is>
      </c>
      <c r="AN1959" s="637" t="n">
        <v>100</v>
      </c>
      <c r="AO1959" s="478" t="n">
        <v>-1570</v>
      </c>
      <c r="AP1959" s="463" t="n">
        <v>-1570</v>
      </c>
      <c r="AQ1959" s="479" t="n">
        <v>0</v>
      </c>
      <c r="AR1959" s="476" t="inlineStr">
        <is>
          <t>36.61 → 35.16</t>
        </is>
      </c>
      <c r="BA1959" s="313" t="inlineStr">
        <is>
          <t>통합인문867</t>
        </is>
      </c>
    </row>
    <row r="1960" ht="16.5" customHeight="1" s="671">
      <c r="B1960" s="367" t="inlineStr">
        <is>
          <t>36.60</t>
        </is>
      </c>
      <c r="C1960" s="351" t="inlineStr">
        <is>
          <t>79,422</t>
        </is>
      </c>
      <c r="D1960" s="727" t="n">
        <v>-1570</v>
      </c>
      <c r="E1960" s="352" t="inlineStr"/>
      <c r="F1960" s="341" t="n">
        <v>64.83</v>
      </c>
      <c r="G1960" s="355" t="inlineStr">
        <is>
          <t>333.61</t>
        </is>
      </c>
      <c r="H1960" s="356" t="inlineStr">
        <is>
          <t>337.22</t>
        </is>
      </c>
      <c r="I1960" s="354" t="inlineStr">
        <is>
          <t>부산대</t>
        </is>
      </c>
      <c r="J1960" s="340" t="inlineStr">
        <is>
          <t>유기소재시스템공학과</t>
        </is>
      </c>
      <c r="K1960" s="339" t="inlineStr">
        <is>
          <t>자연</t>
        </is>
      </c>
      <c r="L1960" s="357" t="n">
        <v>18</v>
      </c>
      <c r="M1960" s="358" t="inlineStr">
        <is>
          <t xml:space="preserve">653.5 / </t>
        </is>
      </c>
      <c r="N1960" s="359" t="n">
        <v>1000</v>
      </c>
      <c r="O1960" s="360" t="inlineStr">
        <is>
          <t>표점</t>
        </is>
      </c>
      <c r="P1960" s="343" t="inlineStr">
        <is>
          <t>표점</t>
        </is>
      </c>
      <c r="Q1960" s="342" t="inlineStr">
        <is>
          <t>2과목</t>
        </is>
      </c>
      <c r="R1960" s="344" t="n">
        <v>20</v>
      </c>
      <c r="S1960" s="345" t="n">
        <v>30</v>
      </c>
      <c r="T1960" s="362" t="n">
        <v>30</v>
      </c>
      <c r="U1960" s="361" t="n">
        <v>64.83</v>
      </c>
      <c r="V1960" s="346" t="n">
        <v>109.8412139391936</v>
      </c>
      <c r="W1960" s="348" t="n">
        <v>112.5720254786516</v>
      </c>
      <c r="X1960" s="347" t="n">
        <v>55.6</v>
      </c>
      <c r="Y1960" s="357" t="inlineStr"/>
      <c r="Z1960" s="365" t="inlineStr">
        <is>
          <t>2등급</t>
        </is>
      </c>
      <c r="AA1960" s="350" t="n">
        <v>198</v>
      </c>
      <c r="AB1960" s="349" t="inlineStr">
        <is>
          <t>만점</t>
        </is>
      </c>
      <c r="AC1960" s="350" t="n">
        <v>10</v>
      </c>
      <c r="AD1960" s="349" t="inlineStr">
        <is>
          <t>만점</t>
        </is>
      </c>
      <c r="AE1960" s="364" t="n">
        <v>0</v>
      </c>
      <c r="AF1960" s="366" t="n">
        <v>0</v>
      </c>
      <c r="AG1960" s="363" t="n">
        <v>0</v>
      </c>
      <c r="AH1960" s="635" t="inlineStr"/>
      <c r="AL1960" s="487" t="inlineStr">
        <is>
          <t>부산대 유기소재시스템공학과</t>
        </is>
      </c>
      <c r="AM1960" s="477" t="inlineStr">
        <is>
          <t>자연</t>
        </is>
      </c>
      <c r="AN1960" s="637" t="n">
        <v>100</v>
      </c>
      <c r="AO1960" s="478" t="n">
        <v>-1570</v>
      </c>
      <c r="AP1960" s="463" t="n">
        <v>-1570</v>
      </c>
      <c r="AQ1960" s="479" t="n">
        <v>0</v>
      </c>
      <c r="AR1960" s="476" t="inlineStr">
        <is>
          <t>36.61 → 35.16</t>
        </is>
      </c>
      <c r="BA1960" s="313" t="inlineStr">
        <is>
          <t>자연1080</t>
        </is>
      </c>
    </row>
    <row r="1961" ht="16.5" customHeight="1" s="671">
      <c r="B1961" s="367" t="inlineStr">
        <is>
          <t>36.62</t>
        </is>
      </c>
      <c r="C1961" s="351" t="inlineStr">
        <is>
          <t>79,465</t>
        </is>
      </c>
      <c r="D1961" s="727" t="n">
        <v>-1570</v>
      </c>
      <c r="E1961" s="352" t="inlineStr"/>
      <c r="F1961" s="341" t="n">
        <v>64.81999999999999</v>
      </c>
      <c r="G1961" s="355" t="inlineStr">
        <is>
          <t>333.59</t>
        </is>
      </c>
      <c r="H1961" s="356" t="inlineStr">
        <is>
          <t>337.19</t>
        </is>
      </c>
      <c r="I1961" s="354" t="inlineStr">
        <is>
          <t>광운대</t>
        </is>
      </c>
      <c r="J1961" s="340" t="inlineStr">
        <is>
          <t>로봇학부정보제어‧지능시스템전공(기회균형)</t>
        </is>
      </c>
      <c r="K1961" s="339" t="inlineStr">
        <is>
          <t>자연</t>
        </is>
      </c>
      <c r="L1961" s="357" t="n">
        <v>3</v>
      </c>
      <c r="M1961" s="358" t="inlineStr">
        <is>
          <t xml:space="preserve">664.65 / </t>
        </is>
      </c>
      <c r="N1961" s="359" t="n">
        <v>1000</v>
      </c>
      <c r="O1961" s="360" t="inlineStr">
        <is>
          <t>표점</t>
        </is>
      </c>
      <c r="P1961" s="343" t="inlineStr">
        <is>
          <t>변표</t>
        </is>
      </c>
      <c r="Q1961" s="342" t="inlineStr">
        <is>
          <t>2과목</t>
        </is>
      </c>
      <c r="R1961" s="344" t="n">
        <v>20</v>
      </c>
      <c r="S1961" s="345" t="n">
        <v>35</v>
      </c>
      <c r="T1961" s="362" t="n">
        <v>25</v>
      </c>
      <c r="U1961" s="361" t="n">
        <v>64.81999999999999</v>
      </c>
      <c r="V1961" s="346" t="n">
        <v>109.8339204634414</v>
      </c>
      <c r="W1961" s="348" t="n">
        <v>112.5670659151401</v>
      </c>
      <c r="X1961" s="347" t="n">
        <v>55.59</v>
      </c>
      <c r="Y1961" s="357" t="n">
        <v>54.83</v>
      </c>
      <c r="Z1961" s="365" t="inlineStr">
        <is>
          <t>2등급</t>
        </is>
      </c>
      <c r="AA1961" s="350" t="n">
        <v>198</v>
      </c>
      <c r="AB1961" s="349" t="inlineStr">
        <is>
          <t>만점</t>
        </is>
      </c>
      <c r="AC1961" s="350" t="n">
        <v>10</v>
      </c>
      <c r="AD1961" s="349" t="inlineStr">
        <is>
          <t>만점</t>
        </is>
      </c>
      <c r="AE1961" s="364" t="n">
        <v>0</v>
      </c>
      <c r="AF1961" s="366" t="n">
        <v>12.764</v>
      </c>
      <c r="AG1961" s="363" t="n">
        <v>0</v>
      </c>
      <c r="AH1961" s="635" t="inlineStr">
        <is>
          <t xml:space="preserve"> 미기3%과3%</t>
        </is>
      </c>
      <c r="AL1961" s="487" t="inlineStr">
        <is>
          <t>광운대 로봇학부정보제어‧지능시스템전공(기회균형)</t>
        </is>
      </c>
      <c r="AM1961" s="477" t="inlineStr">
        <is>
          <t>자연</t>
        </is>
      </c>
      <c r="AN1961" s="637" t="n">
        <v>100</v>
      </c>
      <c r="AO1961" s="478" t="n">
        <v>-1570</v>
      </c>
      <c r="AP1961" s="463" t="n">
        <v>-1570</v>
      </c>
      <c r="AQ1961" s="479" t="n">
        <v>0</v>
      </c>
      <c r="AR1961" s="476" t="inlineStr">
        <is>
          <t>36.63 → 35.18</t>
        </is>
      </c>
      <c r="BA1961" s="313" t="inlineStr">
        <is>
          <t>자연1081</t>
        </is>
      </c>
    </row>
    <row r="1962" ht="16.5" customHeight="1" s="671">
      <c r="B1962" s="367" t="inlineStr">
        <is>
          <t>37.55</t>
        </is>
      </c>
      <c r="C1962" s="351" t="inlineStr">
        <is>
          <t>81,484</t>
        </is>
      </c>
      <c r="D1962" s="727" t="n">
        <v>-1570</v>
      </c>
      <c r="E1962" s="352" t="inlineStr"/>
      <c r="F1962" s="341" t="n">
        <v>64.81</v>
      </c>
      <c r="G1962" s="355" t="inlineStr">
        <is>
          <t>332.60</t>
        </is>
      </c>
      <c r="H1962" s="356" t="inlineStr">
        <is>
          <t>337.50</t>
        </is>
      </c>
      <c r="I1962" s="354" t="inlineStr">
        <is>
          <t>춘천교대</t>
        </is>
      </c>
      <c r="J1962" s="340" t="inlineStr">
        <is>
          <t>기초/차상위</t>
        </is>
      </c>
      <c r="K1962" s="339" t="inlineStr">
        <is>
          <t>통합</t>
        </is>
      </c>
      <c r="L1962" s="357" t="n">
        <v>5</v>
      </c>
      <c r="M1962" s="358" t="inlineStr">
        <is>
          <t xml:space="preserve">430.6 / </t>
        </is>
      </c>
      <c r="N1962" s="359" t="n">
        <v>600</v>
      </c>
      <c r="O1962" s="360" t="inlineStr">
        <is>
          <t>표점</t>
        </is>
      </c>
      <c r="P1962" s="343" t="inlineStr">
        <is>
          <t>표점</t>
        </is>
      </c>
      <c r="Q1962" s="342" t="inlineStr">
        <is>
          <t>2과목</t>
        </is>
      </c>
      <c r="R1962" s="344" t="n">
        <v>33</v>
      </c>
      <c r="S1962" s="345" t="n">
        <v>33</v>
      </c>
      <c r="T1962" s="362" t="n">
        <v>33</v>
      </c>
      <c r="U1962" s="361" t="n">
        <v>64.81</v>
      </c>
      <c r="V1962" s="346" t="n">
        <v>109.8320792245597</v>
      </c>
      <c r="W1962" s="348" t="n">
        <v>112.5658138727006</v>
      </c>
      <c r="X1962" s="347" t="n">
        <v>55.1</v>
      </c>
      <c r="Y1962" s="357" t="inlineStr"/>
      <c r="Z1962" s="365" t="inlineStr">
        <is>
          <t>3등급</t>
        </is>
      </c>
      <c r="AA1962" s="350" t="n">
        <v>88</v>
      </c>
      <c r="AB1962" s="349" t="inlineStr">
        <is>
          <t>만점</t>
        </is>
      </c>
      <c r="AC1962" s="350" t="n">
        <v>10</v>
      </c>
      <c r="AD1962" s="349" t="inlineStr">
        <is>
          <t>만점</t>
        </is>
      </c>
      <c r="AE1962" s="364" t="n">
        <v>0</v>
      </c>
      <c r="AF1962" s="366" t="n">
        <v>0</v>
      </c>
      <c r="AG1962" s="363" t="n">
        <v>0</v>
      </c>
      <c r="AH1962" s="635" t="inlineStr">
        <is>
          <t xml:space="preserve">이월시선발 </t>
        </is>
      </c>
      <c r="AL1962" s="487" t="inlineStr">
        <is>
          <t>춘천교대 기초/차상위</t>
        </is>
      </c>
      <c r="AM1962" s="477" t="inlineStr">
        <is>
          <t>통합</t>
        </is>
      </c>
      <c r="AN1962" s="637" t="n">
        <v>100</v>
      </c>
      <c r="AO1962" s="478" t="n">
        <v>-1570</v>
      </c>
      <c r="AP1962" s="463" t="n">
        <v>-647</v>
      </c>
      <c r="AQ1962" s="479" t="n">
        <v>-923</v>
      </c>
      <c r="AR1962" s="476" t="inlineStr">
        <is>
          <t>36.63 → 35.60</t>
        </is>
      </c>
      <c r="BA1962" s="313" t="inlineStr">
        <is>
          <t>통합인문868</t>
        </is>
      </c>
    </row>
    <row r="1963" ht="16.5" customHeight="1" s="671">
      <c r="B1963" s="367" t="inlineStr">
        <is>
          <t>36.64</t>
        </is>
      </c>
      <c r="C1963" s="351" t="inlineStr">
        <is>
          <t>79,509</t>
        </is>
      </c>
      <c r="D1963" s="727" t="n">
        <v>-1570</v>
      </c>
      <c r="E1963" s="352" t="inlineStr"/>
      <c r="F1963" s="341" t="n">
        <v>64.8</v>
      </c>
      <c r="G1963" s="355" t="inlineStr">
        <is>
          <t>333.57</t>
        </is>
      </c>
      <c r="H1963" s="356" t="inlineStr">
        <is>
          <t>337.17</t>
        </is>
      </c>
      <c r="I1963" s="354" t="inlineStr">
        <is>
          <t>전북대</t>
        </is>
      </c>
      <c r="J1963" s="340" t="inlineStr">
        <is>
          <t>공학계열1</t>
        </is>
      </c>
      <c r="K1963" s="339" t="inlineStr">
        <is>
          <t>자연</t>
        </is>
      </c>
      <c r="L1963" s="357" t="n">
        <v>271</v>
      </c>
      <c r="M1963" s="358" t="inlineStr">
        <is>
          <t xml:space="preserve">314.12 / </t>
        </is>
      </c>
      <c r="N1963" s="359" t="n">
        <v>500</v>
      </c>
      <c r="O1963" s="360" t="inlineStr">
        <is>
          <t>표점</t>
        </is>
      </c>
      <c r="P1963" s="343" t="inlineStr">
        <is>
          <t>변표</t>
        </is>
      </c>
      <c r="Q1963" s="342" t="inlineStr">
        <is>
          <t>2과목</t>
        </is>
      </c>
      <c r="R1963" s="344" t="n">
        <v>30</v>
      </c>
      <c r="S1963" s="345" t="n">
        <v>40</v>
      </c>
      <c r="T1963" s="362" t="n">
        <v>30</v>
      </c>
      <c r="U1963" s="361" t="n">
        <v>64.8</v>
      </c>
      <c r="V1963" s="346" t="n">
        <v>109.8261389947048</v>
      </c>
      <c r="W1963" s="348" t="n">
        <v>112.5617745163993</v>
      </c>
      <c r="X1963" s="347" t="n">
        <v>55.59</v>
      </c>
      <c r="Y1963" s="357" t="n">
        <v>54.66</v>
      </c>
      <c r="Z1963" s="365" t="inlineStr">
        <is>
          <t>3등급</t>
        </is>
      </c>
      <c r="AA1963" s="350" t="n">
        <v>24</v>
      </c>
      <c r="AB1963" s="349" t="inlineStr">
        <is>
          <t>만점</t>
        </is>
      </c>
      <c r="AC1963" s="350" t="n">
        <v>5</v>
      </c>
      <c r="AD1963" s="349" t="inlineStr">
        <is>
          <t>만점</t>
        </is>
      </c>
      <c r="AE1963" s="364" t="n">
        <v>0</v>
      </c>
      <c r="AF1963" s="366" t="n">
        <v>8.199</v>
      </c>
      <c r="AG1963" s="363" t="n">
        <v>0</v>
      </c>
      <c r="AH1963" s="635" t="inlineStr">
        <is>
          <t xml:space="preserve"> 과탐10%가산</t>
        </is>
      </c>
      <c r="AL1963" s="487" t="inlineStr">
        <is>
          <t>전북대 공학계열1</t>
        </is>
      </c>
      <c r="AM1963" s="477" t="inlineStr">
        <is>
          <t>자연</t>
        </is>
      </c>
      <c r="AN1963" s="637" t="n">
        <v>100</v>
      </c>
      <c r="AO1963" s="478" t="n">
        <v>-1570</v>
      </c>
      <c r="AP1963" s="463" t="n">
        <v>-1570</v>
      </c>
      <c r="AQ1963" s="479" t="n">
        <v>0</v>
      </c>
      <c r="AR1963" s="476" t="inlineStr">
        <is>
          <t>36.64 → 35.19</t>
        </is>
      </c>
      <c r="BA1963" s="313" t="inlineStr">
        <is>
          <t>통합인문869</t>
        </is>
      </c>
    </row>
    <row r="1964" ht="16.5" customHeight="1" s="671">
      <c r="B1964" s="367" t="inlineStr">
        <is>
          <t>36.66</t>
        </is>
      </c>
      <c r="C1964" s="351" t="inlineStr">
        <is>
          <t>79,552</t>
        </is>
      </c>
      <c r="D1964" s="727" t="n">
        <v>-1570</v>
      </c>
      <c r="E1964" s="352" t="inlineStr"/>
      <c r="F1964" s="341" t="n">
        <v>64.8</v>
      </c>
      <c r="G1964" s="355" t="inlineStr">
        <is>
          <t>333.55</t>
        </is>
      </c>
      <c r="H1964" s="356" t="inlineStr">
        <is>
          <t>337.15</t>
        </is>
      </c>
      <c r="I1964" s="354" t="inlineStr">
        <is>
          <t>강원대</t>
        </is>
      </c>
      <c r="J1964" s="340" t="inlineStr">
        <is>
          <t>배터리융합공학과</t>
        </is>
      </c>
      <c r="K1964" s="339" t="inlineStr">
        <is>
          <t>자연</t>
        </is>
      </c>
      <c r="L1964" s="357" t="n">
        <v>7</v>
      </c>
      <c r="M1964" s="358" t="inlineStr">
        <is>
          <t xml:space="preserve">364.4 / </t>
        </is>
      </c>
      <c r="N1964" s="359" t="n">
        <v>500</v>
      </c>
      <c r="O1964" s="360" t="inlineStr">
        <is>
          <t>백분위</t>
        </is>
      </c>
      <c r="P1964" s="343" t="inlineStr">
        <is>
          <t>백분위</t>
        </is>
      </c>
      <c r="Q1964" s="342" t="inlineStr">
        <is>
          <t>2과목</t>
        </is>
      </c>
      <c r="R1964" s="344" t="n">
        <v>20</v>
      </c>
      <c r="S1964" s="345" t="n">
        <v>30</v>
      </c>
      <c r="T1964" s="362" t="n">
        <v>30</v>
      </c>
      <c r="U1964" s="361" t="n">
        <v>64.8</v>
      </c>
      <c r="V1964" s="346" t="n">
        <v>109.8206945428774</v>
      </c>
      <c r="W1964" s="348" t="n">
        <v>112.5580722891566</v>
      </c>
      <c r="X1964" s="347" t="n">
        <v>55.59</v>
      </c>
      <c r="Y1964" s="357" t="inlineStr"/>
      <c r="Z1964" s="365" t="inlineStr">
        <is>
          <t>3등급</t>
        </is>
      </c>
      <c r="AA1964" s="350" t="n">
        <v>94</v>
      </c>
      <c r="AB1964" s="349" t="inlineStr">
        <is>
          <t>만점</t>
        </is>
      </c>
      <c r="AC1964" s="350" t="n">
        <v>1.5</v>
      </c>
      <c r="AD1964" s="349" t="inlineStr">
        <is>
          <t>만점</t>
        </is>
      </c>
      <c r="AE1964" s="364" t="n">
        <v>0</v>
      </c>
      <c r="AF1964" s="366" t="n">
        <v>9.720000000000001</v>
      </c>
      <c r="AG1964" s="363" t="n">
        <v>0</v>
      </c>
      <c r="AH1964" s="635" t="inlineStr">
        <is>
          <t xml:space="preserve"> 미/기10%</t>
        </is>
      </c>
      <c r="AL1964" s="487" t="inlineStr">
        <is>
          <t>강원대 배터리융합공학과</t>
        </is>
      </c>
      <c r="AM1964" s="477" t="inlineStr">
        <is>
          <t>자연</t>
        </is>
      </c>
      <c r="AN1964" s="637" t="n">
        <v>100</v>
      </c>
      <c r="AO1964" s="478" t="n">
        <v>-1570</v>
      </c>
      <c r="AP1964" s="463" t="n">
        <v>-1570</v>
      </c>
      <c r="AQ1964" s="479" t="n">
        <v>0</v>
      </c>
      <c r="AR1964" s="476" t="inlineStr">
        <is>
          <t>36.66 → 35.21</t>
        </is>
      </c>
      <c r="BA1964" s="313" t="inlineStr">
        <is>
          <t>자연1082</t>
        </is>
      </c>
    </row>
    <row r="1965" ht="16.5" customHeight="1" s="671">
      <c r="B1965" s="367" t="inlineStr">
        <is>
          <t>36.64</t>
        </is>
      </c>
      <c r="C1965" s="351" t="inlineStr">
        <is>
          <t>79,509</t>
        </is>
      </c>
      <c r="D1965" s="727" t="n">
        <v>-1570</v>
      </c>
      <c r="E1965" s="352" t="inlineStr">
        <is>
          <t>332.67</t>
        </is>
      </c>
      <c r="F1965" s="341" t="n">
        <v>64.8</v>
      </c>
      <c r="G1965" s="355" t="inlineStr">
        <is>
          <t>333.57</t>
        </is>
      </c>
      <c r="H1965" s="356" t="inlineStr">
        <is>
          <t>337.17</t>
        </is>
      </c>
      <c r="I1965" s="354" t="inlineStr">
        <is>
          <t>광운대</t>
        </is>
      </c>
      <c r="J1965" s="340" t="inlineStr">
        <is>
          <t>화학과(기회균형)</t>
        </is>
      </c>
      <c r="K1965" s="339" t="inlineStr">
        <is>
          <t>자연</t>
        </is>
      </c>
      <c r="L1965" s="357" t="n">
        <v>3</v>
      </c>
      <c r="M1965" s="358" t="inlineStr">
        <is>
          <t xml:space="preserve">664.62 / </t>
        </is>
      </c>
      <c r="N1965" s="359" t="n">
        <v>1000</v>
      </c>
      <c r="O1965" s="360" t="inlineStr">
        <is>
          <t>표점</t>
        </is>
      </c>
      <c r="P1965" s="343" t="inlineStr">
        <is>
          <t>변표</t>
        </is>
      </c>
      <c r="Q1965" s="342" t="inlineStr">
        <is>
          <t>2과목</t>
        </is>
      </c>
      <c r="R1965" s="344" t="n">
        <v>20</v>
      </c>
      <c r="S1965" s="345" t="n">
        <v>35</v>
      </c>
      <c r="T1965" s="362" t="n">
        <v>25</v>
      </c>
      <c r="U1965" s="361" t="n">
        <v>64.8</v>
      </c>
      <c r="V1965" s="346" t="n">
        <v>109.8260920620009</v>
      </c>
      <c r="W1965" s="348" t="n">
        <v>112.5617426021606</v>
      </c>
      <c r="X1965" s="347" t="n">
        <v>55.59</v>
      </c>
      <c r="Y1965" s="357" t="n">
        <v>54.82</v>
      </c>
      <c r="Z1965" s="365" t="inlineStr">
        <is>
          <t>2등급</t>
        </is>
      </c>
      <c r="AA1965" s="350" t="n">
        <v>198</v>
      </c>
      <c r="AB1965" s="349" t="inlineStr">
        <is>
          <t>만점</t>
        </is>
      </c>
      <c r="AC1965" s="350" t="n">
        <v>10</v>
      </c>
      <c r="AD1965" s="349" t="inlineStr">
        <is>
          <t>만점</t>
        </is>
      </c>
      <c r="AE1965" s="364" t="n">
        <v>0</v>
      </c>
      <c r="AF1965" s="366" t="n">
        <v>12.762</v>
      </c>
      <c r="AG1965" s="363" t="n">
        <v>0</v>
      </c>
      <c r="AH1965" s="635" t="inlineStr">
        <is>
          <t xml:space="preserve"> 미기3%과3%</t>
        </is>
      </c>
      <c r="AL1965" s="487" t="inlineStr">
        <is>
          <t>광운대 화학과(기회균형)</t>
        </is>
      </c>
      <c r="AM1965" s="477" t="inlineStr">
        <is>
          <t>자연</t>
        </is>
      </c>
      <c r="AN1965" s="637" t="n">
        <v>100</v>
      </c>
      <c r="AO1965" s="478" t="n">
        <v>-1570</v>
      </c>
      <c r="AP1965" s="463" t="n">
        <v>-1570</v>
      </c>
      <c r="AQ1965" s="479" t="n">
        <v>0</v>
      </c>
      <c r="AR1965" s="476" t="inlineStr">
        <is>
          <t>36.64 → 35.19</t>
        </is>
      </c>
      <c r="BA1965" s="313" t="inlineStr">
        <is>
          <t>통합인문870</t>
        </is>
      </c>
    </row>
    <row r="1966" ht="16.5" customHeight="1" s="671">
      <c r="B1966" s="367" t="inlineStr">
        <is>
          <t>36.66</t>
        </is>
      </c>
      <c r="C1966" s="351" t="inlineStr">
        <is>
          <t>79,552</t>
        </is>
      </c>
      <c r="D1966" s="727" t="n">
        <v>-1570</v>
      </c>
      <c r="E1966" s="352" t="inlineStr">
        <is>
          <t>333.43</t>
        </is>
      </c>
      <c r="F1966" s="341" t="n">
        <v>64.79000000000001</v>
      </c>
      <c r="G1966" s="355" t="inlineStr">
        <is>
          <t>333.55</t>
        </is>
      </c>
      <c r="H1966" s="356" t="inlineStr">
        <is>
          <t>337.15</t>
        </is>
      </c>
      <c r="I1966" s="354" t="inlineStr">
        <is>
          <t>경상국립대</t>
        </is>
      </c>
      <c r="J1966" s="340" t="inlineStr">
        <is>
          <t>화학공학과</t>
        </is>
      </c>
      <c r="K1966" s="339" t="inlineStr">
        <is>
          <t>자연</t>
        </is>
      </c>
      <c r="L1966" s="357" t="n">
        <v>9</v>
      </c>
      <c r="M1966" s="358" t="inlineStr">
        <is>
          <t xml:space="preserve">829.99 / </t>
        </is>
      </c>
      <c r="N1966" s="359" t="n">
        <v>1000</v>
      </c>
      <c r="O1966" s="360" t="inlineStr">
        <is>
          <t>표점/만점</t>
        </is>
      </c>
      <c r="P1966" s="343" t="inlineStr">
        <is>
          <t>표점/만점</t>
        </is>
      </c>
      <c r="Q1966" s="342" t="inlineStr">
        <is>
          <t>2과목</t>
        </is>
      </c>
      <c r="R1966" s="344" t="n">
        <v>25</v>
      </c>
      <c r="S1966" s="345" t="n">
        <v>30</v>
      </c>
      <c r="T1966" s="362" t="n">
        <v>25</v>
      </c>
      <c r="U1966" s="361" t="n">
        <v>64.79000000000001</v>
      </c>
      <c r="V1966" s="346" t="n">
        <v>109.8195477660393</v>
      </c>
      <c r="W1966" s="348" t="n">
        <v>112.5572924809067</v>
      </c>
      <c r="X1966" s="347" t="inlineStr">
        <is>
          <t>55.85/67.91</t>
        </is>
      </c>
      <c r="Y1966" s="357" t="inlineStr"/>
      <c r="Z1966" s="365" t="inlineStr">
        <is>
          <t>3등급</t>
        </is>
      </c>
      <c r="AA1966" s="350" t="n">
        <v>192</v>
      </c>
      <c r="AB1966" s="349" t="inlineStr">
        <is>
          <t>만점</t>
        </is>
      </c>
      <c r="AC1966" s="350" t="n">
        <v>0</v>
      </c>
      <c r="AD1966" s="349" t="inlineStr">
        <is>
          <t>만점</t>
        </is>
      </c>
      <c r="AE1966" s="364" t="n">
        <v>0</v>
      </c>
      <c r="AF1966" s="366" t="n">
        <v>0</v>
      </c>
      <c r="AG1966" s="363" t="n">
        <v>0</v>
      </c>
      <c r="AH1966" s="635" t="inlineStr"/>
      <c r="AL1966" s="487" t="inlineStr">
        <is>
          <t>경상국립대 화학공학과</t>
        </is>
      </c>
      <c r="AM1966" s="477" t="inlineStr">
        <is>
          <t>자연</t>
        </is>
      </c>
      <c r="AN1966" s="637" t="n">
        <v>100</v>
      </c>
      <c r="AO1966" s="478" t="n">
        <v>-1570</v>
      </c>
      <c r="AP1966" s="463" t="n">
        <v>-1570</v>
      </c>
      <c r="AQ1966" s="479" t="n">
        <v>0</v>
      </c>
      <c r="AR1966" s="476" t="inlineStr">
        <is>
          <t>36.66 → 35.21</t>
        </is>
      </c>
      <c r="BA1966" s="313" t="inlineStr">
        <is>
          <t>자연1083</t>
        </is>
      </c>
    </row>
    <row r="1967" ht="16.5" customHeight="1" s="671">
      <c r="B1967" s="367" t="inlineStr">
        <is>
          <t>36.77</t>
        </is>
      </c>
      <c r="C1967" s="351" t="inlineStr">
        <is>
          <t>79,791</t>
        </is>
      </c>
      <c r="D1967" s="727" t="n">
        <v>-1570</v>
      </c>
      <c r="E1967" s="352" t="inlineStr">
        <is>
          <t>332.60</t>
        </is>
      </c>
      <c r="F1967" s="341" t="n">
        <v>64.72</v>
      </c>
      <c r="G1967" s="355" t="inlineStr">
        <is>
          <t>332.44</t>
        </is>
      </c>
      <c r="H1967" s="356" t="inlineStr">
        <is>
          <t>337.32</t>
        </is>
      </c>
      <c r="I1967" s="354" t="inlineStr">
        <is>
          <t>제주대</t>
        </is>
      </c>
      <c r="J1967" s="340" t="inlineStr">
        <is>
          <t>국어교육과</t>
        </is>
      </c>
      <c r="K1967" s="339" t="inlineStr">
        <is>
          <t>통합</t>
        </is>
      </c>
      <c r="L1967" s="357" t="n">
        <v>6</v>
      </c>
      <c r="M1967" s="358" t="inlineStr">
        <is>
          <t xml:space="preserve">707.75 / </t>
        </is>
      </c>
      <c r="N1967" s="359" t="n">
        <v>1000</v>
      </c>
      <c r="O1967" s="360" t="inlineStr">
        <is>
          <t>백분위</t>
        </is>
      </c>
      <c r="P1967" s="343" t="inlineStr">
        <is>
          <t>백분위</t>
        </is>
      </c>
      <c r="Q1967" s="342" t="inlineStr">
        <is>
          <t>2과목</t>
        </is>
      </c>
      <c r="R1967" s="344" t="n">
        <v>30</v>
      </c>
      <c r="S1967" s="345" t="n">
        <v>20</v>
      </c>
      <c r="T1967" s="362" t="n">
        <v>30</v>
      </c>
      <c r="U1967" s="361" t="n">
        <v>64.72</v>
      </c>
      <c r="V1967" s="346" t="n">
        <v>109.7757352941177</v>
      </c>
      <c r="W1967" s="348" t="n">
        <v>112.5275</v>
      </c>
      <c r="X1967" s="347" t="n">
        <v>55.07</v>
      </c>
      <c r="Y1967" s="357" t="inlineStr"/>
      <c r="Z1967" s="365" t="inlineStr">
        <is>
          <t>3등급</t>
        </is>
      </c>
      <c r="AA1967" s="350" t="n">
        <v>180</v>
      </c>
      <c r="AB1967" s="349" t="inlineStr">
        <is>
          <t>만점</t>
        </is>
      </c>
      <c r="AC1967" s="350" t="n">
        <v>10</v>
      </c>
      <c r="AD1967" s="349" t="inlineStr">
        <is>
          <t>만점</t>
        </is>
      </c>
      <c r="AE1967" s="364" t="n">
        <v>0</v>
      </c>
      <c r="AF1967" s="366" t="n">
        <v>0</v>
      </c>
      <c r="AG1967" s="363" t="n">
        <v>0</v>
      </c>
      <c r="AH1967" s="635" t="inlineStr"/>
      <c r="AL1967" s="487" t="inlineStr">
        <is>
          <t>제주대 국어교육과</t>
        </is>
      </c>
      <c r="AM1967" s="477" t="inlineStr">
        <is>
          <t>통합</t>
        </is>
      </c>
      <c r="AN1967" s="637" t="n">
        <v>100</v>
      </c>
      <c r="AO1967" s="478" t="n">
        <v>-1570</v>
      </c>
      <c r="AP1967" s="463" t="n">
        <v>-646</v>
      </c>
      <c r="AQ1967" s="479" t="n">
        <v>-924</v>
      </c>
      <c r="AR1967" s="476" t="inlineStr">
        <is>
          <t>36.78 → 35.76</t>
        </is>
      </c>
      <c r="BA1967" s="313" t="inlineStr">
        <is>
          <t>자연1084</t>
        </is>
      </c>
    </row>
    <row r="1968" ht="16.5" customHeight="1" s="671">
      <c r="B1968" s="367" t="inlineStr">
        <is>
          <t>36.87</t>
        </is>
      </c>
      <c r="C1968" s="351" t="inlineStr">
        <is>
          <t>80,008</t>
        </is>
      </c>
      <c r="D1968" s="727" t="n">
        <v>-1570</v>
      </c>
      <c r="E1968" s="352" t="inlineStr"/>
      <c r="F1968" s="341" t="n">
        <v>64.65000000000001</v>
      </c>
      <c r="G1968" s="355" t="inlineStr">
        <is>
          <t>333.33</t>
        </is>
      </c>
      <c r="H1968" s="356" t="inlineStr">
        <is>
          <t>336.94</t>
        </is>
      </c>
      <c r="I1968" s="354" t="inlineStr">
        <is>
          <t>충남대</t>
        </is>
      </c>
      <c r="J1968" s="340" t="inlineStr">
        <is>
          <t>화학과</t>
        </is>
      </c>
      <c r="K1968" s="339" t="inlineStr">
        <is>
          <t>자연</t>
        </is>
      </c>
      <c r="L1968" s="357" t="n">
        <v>14</v>
      </c>
      <c r="M1968" s="358" t="inlineStr">
        <is>
          <t xml:space="preserve">165.08 / </t>
        </is>
      </c>
      <c r="N1968" s="359" t="n">
        <v>300</v>
      </c>
      <c r="O1968" s="360" t="inlineStr">
        <is>
          <t>표점</t>
        </is>
      </c>
      <c r="P1968" s="343" t="inlineStr">
        <is>
          <t>표점</t>
        </is>
      </c>
      <c r="Q1968" s="342" t="inlineStr">
        <is>
          <t>2과목</t>
        </is>
      </c>
      <c r="R1968" s="344" t="n">
        <v>25</v>
      </c>
      <c r="S1968" s="345" t="n">
        <v>45</v>
      </c>
      <c r="T1968" s="362" t="n">
        <v>30</v>
      </c>
      <c r="U1968" s="361" t="n">
        <v>64.65000000000001</v>
      </c>
      <c r="V1968" s="346" t="n">
        <v>109.7379290771026</v>
      </c>
      <c r="W1968" s="348" t="n">
        <v>112.5017917724298</v>
      </c>
      <c r="X1968" s="347" t="n">
        <v>55.55</v>
      </c>
      <c r="Y1968" s="357" t="inlineStr"/>
      <c r="Z1968" s="365" t="inlineStr">
        <is>
          <t>2등급</t>
        </is>
      </c>
      <c r="AA1968" s="350" t="n">
        <v>-2</v>
      </c>
      <c r="AB1968" s="349" t="inlineStr">
        <is>
          <t>만점</t>
        </is>
      </c>
      <c r="AC1968" s="350" t="n">
        <v>0</v>
      </c>
      <c r="AD1968" s="349" t="inlineStr">
        <is>
          <t>만점</t>
        </is>
      </c>
      <c r="AE1968" s="364" t="n">
        <v>0</v>
      </c>
      <c r="AF1968" s="366" t="n">
        <v>0</v>
      </c>
      <c r="AG1968" s="363" t="n">
        <v>0</v>
      </c>
      <c r="AH1968" s="635" t="inlineStr"/>
      <c r="AL1968" s="487" t="inlineStr">
        <is>
          <t>충남대 화학과</t>
        </is>
      </c>
      <c r="AM1968" s="477" t="inlineStr">
        <is>
          <t>자연</t>
        </is>
      </c>
      <c r="AN1968" s="637" t="n">
        <v>100</v>
      </c>
      <c r="AO1968" s="478" t="n">
        <v>-1570</v>
      </c>
      <c r="AP1968" s="463" t="n">
        <v>-1570</v>
      </c>
      <c r="AQ1968" s="479" t="n">
        <v>0</v>
      </c>
      <c r="AR1968" s="476" t="inlineStr">
        <is>
          <t>36.87 → 35.42</t>
        </is>
      </c>
      <c r="BA1968" s="313" t="inlineStr">
        <is>
          <t>자연1085</t>
        </is>
      </c>
    </row>
    <row r="1969" ht="16.5" customHeight="1" s="671">
      <c r="B1969" s="367" t="inlineStr">
        <is>
          <t>36.93</t>
        </is>
      </c>
      <c r="C1969" s="351" t="inlineStr">
        <is>
          <t>80,138</t>
        </is>
      </c>
      <c r="D1969" s="727" t="n">
        <v>-1570</v>
      </c>
      <c r="E1969" s="352" t="inlineStr"/>
      <c r="F1969" s="341" t="n">
        <v>64.62</v>
      </c>
      <c r="G1969" s="355" t="inlineStr">
        <is>
          <t>333.26</t>
        </is>
      </c>
      <c r="H1969" s="356" t="inlineStr">
        <is>
          <t>336.86</t>
        </is>
      </c>
      <c r="I1969" s="354" t="inlineStr">
        <is>
          <t>강원대</t>
        </is>
      </c>
      <c r="J1969" s="340" t="inlineStr">
        <is>
          <t>스마트팜융합바이오시스템공학과</t>
        </is>
      </c>
      <c r="K1969" s="339" t="inlineStr">
        <is>
          <t>자연</t>
        </is>
      </c>
      <c r="L1969" s="357" t="n">
        <v>5</v>
      </c>
      <c r="M1969" s="358" t="inlineStr">
        <is>
          <t xml:space="preserve">373.35 / </t>
        </is>
      </c>
      <c r="N1969" s="359" t="n">
        <v>500</v>
      </c>
      <c r="O1969" s="360" t="inlineStr">
        <is>
          <t>백분위</t>
        </is>
      </c>
      <c r="P1969" s="343" t="inlineStr">
        <is>
          <t>백분위</t>
        </is>
      </c>
      <c r="Q1969" s="342" t="inlineStr">
        <is>
          <t>2과목</t>
        </is>
      </c>
      <c r="R1969" s="344" t="n">
        <v>20</v>
      </c>
      <c r="S1969" s="345" t="n">
        <v>30</v>
      </c>
      <c r="T1969" s="362" t="n">
        <v>30</v>
      </c>
      <c r="U1969" s="361" t="n">
        <v>64.62</v>
      </c>
      <c r="V1969" s="346" t="n">
        <v>109.7154582763338</v>
      </c>
      <c r="W1969" s="348" t="n">
        <v>112.486511627907</v>
      </c>
      <c r="X1969" s="347" t="n">
        <v>55.53</v>
      </c>
      <c r="Y1969" s="357" t="inlineStr"/>
      <c r="Z1969" s="365" t="inlineStr">
        <is>
          <t>3등급</t>
        </is>
      </c>
      <c r="AA1969" s="350" t="n">
        <v>94</v>
      </c>
      <c r="AB1969" s="349" t="inlineStr">
        <is>
          <t>만점</t>
        </is>
      </c>
      <c r="AC1969" s="350" t="n">
        <v>1.5</v>
      </c>
      <c r="AD1969" s="349" t="inlineStr">
        <is>
          <t>만점</t>
        </is>
      </c>
      <c r="AE1969" s="364" t="n">
        <v>0</v>
      </c>
      <c r="AF1969" s="366" t="n">
        <v>19.386</v>
      </c>
      <c r="AG1969" s="363" t="n">
        <v>0</v>
      </c>
      <c r="AH1969" s="635" t="inlineStr">
        <is>
          <t xml:space="preserve"> 미/기/과탐10%</t>
        </is>
      </c>
      <c r="AL1969" s="487" t="inlineStr">
        <is>
          <t>강원대 스마트팜융합바이오시스템공학과</t>
        </is>
      </c>
      <c r="AM1969" s="477" t="inlineStr">
        <is>
          <t>자연</t>
        </is>
      </c>
      <c r="AN1969" s="637" t="n">
        <v>100</v>
      </c>
      <c r="AO1969" s="478" t="n">
        <v>-1570</v>
      </c>
      <c r="AP1969" s="463" t="n">
        <v>-1570</v>
      </c>
      <c r="AQ1969" s="479" t="n">
        <v>0</v>
      </c>
      <c r="AR1969" s="476" t="inlineStr">
        <is>
          <t>36.94 → 35.49</t>
        </is>
      </c>
      <c r="BA1969" s="313" t="inlineStr">
        <is>
          <t>통합인문871</t>
        </is>
      </c>
    </row>
    <row r="1970" ht="16.5" customHeight="1" s="671">
      <c r="B1970" s="367" t="inlineStr">
        <is>
          <t>36.93</t>
        </is>
      </c>
      <c r="C1970" s="351" t="inlineStr">
        <is>
          <t>80,138</t>
        </is>
      </c>
      <c r="D1970" s="727" t="n">
        <v>-1570</v>
      </c>
      <c r="E1970" s="352" t="inlineStr"/>
      <c r="F1970" s="341" t="n">
        <v>64.61</v>
      </c>
      <c r="G1970" s="355" t="inlineStr">
        <is>
          <t>333.26</t>
        </is>
      </c>
      <c r="H1970" s="356" t="inlineStr">
        <is>
          <t>336.86</t>
        </is>
      </c>
      <c r="I1970" s="354" t="inlineStr">
        <is>
          <t>전북대</t>
        </is>
      </c>
      <c r="J1970" s="340" t="inlineStr">
        <is>
          <t>스마트팜학과</t>
        </is>
      </c>
      <c r="K1970" s="339" t="inlineStr">
        <is>
          <t>자연</t>
        </is>
      </c>
      <c r="L1970" s="357" t="n">
        <v>10</v>
      </c>
      <c r="M1970" s="358" t="inlineStr">
        <is>
          <t xml:space="preserve">313.85 / </t>
        </is>
      </c>
      <c r="N1970" s="359" t="n">
        <v>500</v>
      </c>
      <c r="O1970" s="360" t="inlineStr">
        <is>
          <t>표점</t>
        </is>
      </c>
      <c r="P1970" s="343" t="inlineStr">
        <is>
          <t>변표</t>
        </is>
      </c>
      <c r="Q1970" s="342" t="inlineStr">
        <is>
          <t>2과목</t>
        </is>
      </c>
      <c r="R1970" s="344" t="n">
        <v>30</v>
      </c>
      <c r="S1970" s="345" t="n">
        <v>40</v>
      </c>
      <c r="T1970" s="362" t="n">
        <v>30</v>
      </c>
      <c r="U1970" s="361" t="n">
        <v>64.61</v>
      </c>
      <c r="V1970" s="346" t="n">
        <v>109.7147055060525</v>
      </c>
      <c r="W1970" s="348" t="n">
        <v>112.4859997441157</v>
      </c>
      <c r="X1970" s="347" t="n">
        <v>55.53</v>
      </c>
      <c r="Y1970" s="357" t="n">
        <v>54.6</v>
      </c>
      <c r="Z1970" s="365" t="inlineStr">
        <is>
          <t>3등급</t>
        </is>
      </c>
      <c r="AA1970" s="350" t="n">
        <v>24</v>
      </c>
      <c r="AB1970" s="349" t="inlineStr">
        <is>
          <t>만점</t>
        </is>
      </c>
      <c r="AC1970" s="350" t="n">
        <v>5</v>
      </c>
      <c r="AD1970" s="349" t="inlineStr">
        <is>
          <t>만점</t>
        </is>
      </c>
      <c r="AE1970" s="364" t="n">
        <v>0</v>
      </c>
      <c r="AF1970" s="366" t="n">
        <v>8.19</v>
      </c>
      <c r="AG1970" s="363" t="n">
        <v>0</v>
      </c>
      <c r="AH1970" s="635" t="inlineStr">
        <is>
          <t xml:space="preserve"> 과탐10%가산</t>
        </is>
      </c>
      <c r="AL1970" s="487" t="inlineStr">
        <is>
          <t>전북대 스마트팜학과</t>
        </is>
      </c>
      <c r="AM1970" s="477" t="inlineStr">
        <is>
          <t>자연</t>
        </is>
      </c>
      <c r="AN1970" s="637" t="n">
        <v>100</v>
      </c>
      <c r="AO1970" s="478" t="n">
        <v>-1570</v>
      </c>
      <c r="AP1970" s="463" t="n">
        <v>-1570</v>
      </c>
      <c r="AQ1970" s="479" t="n">
        <v>0</v>
      </c>
      <c r="AR1970" s="476" t="inlineStr">
        <is>
          <t>36.94 → 35.49</t>
        </is>
      </c>
      <c r="BA1970" s="313" t="inlineStr">
        <is>
          <t>통합인문872</t>
        </is>
      </c>
    </row>
    <row r="1971" ht="16.5" customHeight="1" s="671">
      <c r="B1971" s="367" t="inlineStr">
        <is>
          <t>37.11</t>
        </is>
      </c>
      <c r="C1971" s="351" t="inlineStr">
        <is>
          <t>80,529</t>
        </is>
      </c>
      <c r="D1971" s="727" t="n">
        <v>-1570</v>
      </c>
      <c r="E1971" s="352" t="inlineStr"/>
      <c r="F1971" s="341" t="n">
        <v>64.5</v>
      </c>
      <c r="G1971" s="355" t="inlineStr">
        <is>
          <t>333.08</t>
        </is>
      </c>
      <c r="H1971" s="356" t="inlineStr">
        <is>
          <t>337.99</t>
        </is>
      </c>
      <c r="I1971" s="354" t="inlineStr">
        <is>
          <t>강원대(제2캠)</t>
        </is>
      </c>
      <c r="J1971" s="340" t="inlineStr">
        <is>
          <t>소방방재학부</t>
        </is>
      </c>
      <c r="K1971" s="339" t="inlineStr">
        <is>
          <t>통합</t>
        </is>
      </c>
      <c r="L1971" s="357" t="n">
        <v>8</v>
      </c>
      <c r="M1971" s="358" t="inlineStr">
        <is>
          <t xml:space="preserve">160 / </t>
        </is>
      </c>
      <c r="N1971" s="359" t="n">
        <v>200</v>
      </c>
      <c r="O1971" s="360" t="inlineStr">
        <is>
          <t>백분위</t>
        </is>
      </c>
      <c r="P1971" s="343" t="inlineStr">
        <is>
          <t>백분위</t>
        </is>
      </c>
      <c r="Q1971" s="342" t="inlineStr">
        <is>
          <t>1과목</t>
        </is>
      </c>
      <c r="R1971" s="344" t="n">
        <v>50</v>
      </c>
      <c r="S1971" s="345" t="n">
        <v>0</v>
      </c>
      <c r="T1971" s="362" t="n">
        <v>0</v>
      </c>
      <c r="U1971" s="361" t="n">
        <v>64.5</v>
      </c>
      <c r="V1971" s="346" t="n">
        <v>109.6470588235294</v>
      </c>
      <c r="W1971" s="348" t="n">
        <v>112.44</v>
      </c>
      <c r="X1971" s="347" t="n">
        <v>55.5</v>
      </c>
      <c r="Y1971" s="357" t="inlineStr"/>
      <c r="Z1971" s="365" t="inlineStr">
        <is>
          <t>3등급</t>
        </is>
      </c>
      <c r="AA1971" s="350" t="n">
        <v>94</v>
      </c>
      <c r="AB1971" s="349" t="inlineStr">
        <is>
          <t>만점</t>
        </is>
      </c>
      <c r="AC1971" s="350" t="n">
        <v>1.5</v>
      </c>
      <c r="AD1971" s="349" t="inlineStr">
        <is>
          <t>만점</t>
        </is>
      </c>
      <c r="AE1971" s="364" t="n">
        <v>0</v>
      </c>
      <c r="AF1971" s="366" t="n">
        <v>0</v>
      </c>
      <c r="AG1971" s="363" t="n">
        <v>0</v>
      </c>
      <c r="AH1971" s="635" t="inlineStr">
        <is>
          <t xml:space="preserve"> 미/기10% , 과탐5%가산</t>
        </is>
      </c>
      <c r="AL1971" s="487" t="inlineStr">
        <is>
          <t>강원대(제2캠) 소방방재학부</t>
        </is>
      </c>
      <c r="AM1971" s="477" t="inlineStr">
        <is>
          <t>통합</t>
        </is>
      </c>
      <c r="AN1971" s="637" t="n">
        <v>100</v>
      </c>
      <c r="AO1971" s="478" t="n">
        <v>-1570</v>
      </c>
      <c r="AP1971" s="463" t="n">
        <v>-648</v>
      </c>
      <c r="AQ1971" s="479" t="n">
        <v>-922</v>
      </c>
      <c r="AR1971" s="476" t="inlineStr">
        <is>
          <t>36.18 → 35.16</t>
        </is>
      </c>
      <c r="BA1971" s="313" t="inlineStr">
        <is>
          <t>통합인문873</t>
        </is>
      </c>
    </row>
    <row r="1972" ht="16.5" customHeight="1" s="671">
      <c r="B1972" s="367" t="inlineStr">
        <is>
          <t>37.11</t>
        </is>
      </c>
      <c r="C1972" s="351" t="inlineStr">
        <is>
          <t>80,529</t>
        </is>
      </c>
      <c r="D1972" s="727" t="n">
        <v>-1570</v>
      </c>
      <c r="E1972" s="352" t="inlineStr"/>
      <c r="F1972" s="341" t="n">
        <v>64.5</v>
      </c>
      <c r="G1972" s="355" t="inlineStr">
        <is>
          <t>333.08</t>
        </is>
      </c>
      <c r="H1972" s="356" t="inlineStr">
        <is>
          <t>337.99</t>
        </is>
      </c>
      <c r="I1972" s="354" t="inlineStr">
        <is>
          <t>강원대(제2캠)</t>
        </is>
      </c>
      <c r="J1972" s="340" t="inlineStr">
        <is>
          <t>기계공학과</t>
        </is>
      </c>
      <c r="K1972" s="339" t="inlineStr">
        <is>
          <t>통합</t>
        </is>
      </c>
      <c r="L1972" s="357" t="n">
        <v>6</v>
      </c>
      <c r="M1972" s="358" t="inlineStr">
        <is>
          <t xml:space="preserve">160 / </t>
        </is>
      </c>
      <c r="N1972" s="359" t="n">
        <v>200</v>
      </c>
      <c r="O1972" s="360" t="inlineStr">
        <is>
          <t>백분위</t>
        </is>
      </c>
      <c r="P1972" s="343" t="inlineStr">
        <is>
          <t>백분위</t>
        </is>
      </c>
      <c r="Q1972" s="342" t="inlineStr">
        <is>
          <t>1과목</t>
        </is>
      </c>
      <c r="R1972" s="344" t="n">
        <v>50</v>
      </c>
      <c r="S1972" s="345" t="n">
        <v>0</v>
      </c>
      <c r="T1972" s="362" t="n">
        <v>0</v>
      </c>
      <c r="U1972" s="361" t="n">
        <v>64.5</v>
      </c>
      <c r="V1972" s="346" t="n">
        <v>109.6470588235294</v>
      </c>
      <c r="W1972" s="348" t="n">
        <v>112.44</v>
      </c>
      <c r="X1972" s="347" t="n">
        <v>55.5</v>
      </c>
      <c r="Y1972" s="357" t="inlineStr"/>
      <c r="Z1972" s="365" t="inlineStr">
        <is>
          <t>3등급</t>
        </is>
      </c>
      <c r="AA1972" s="350" t="n">
        <v>94</v>
      </c>
      <c r="AB1972" s="349" t="inlineStr">
        <is>
          <t>만점</t>
        </is>
      </c>
      <c r="AC1972" s="350" t="n">
        <v>1.5</v>
      </c>
      <c r="AD1972" s="349" t="inlineStr">
        <is>
          <t>만점</t>
        </is>
      </c>
      <c r="AE1972" s="364" t="n">
        <v>0</v>
      </c>
      <c r="AF1972" s="366" t="n">
        <v>0</v>
      </c>
      <c r="AG1972" s="363" t="n">
        <v>0</v>
      </c>
      <c r="AH1972" s="635" t="inlineStr">
        <is>
          <t xml:space="preserve"> 미/기10% , 과탐5%가산</t>
        </is>
      </c>
      <c r="AL1972" s="487" t="inlineStr">
        <is>
          <t>강원대(제2캠) 기계공학과</t>
        </is>
      </c>
      <c r="AM1972" s="477" t="inlineStr">
        <is>
          <t>통합</t>
        </is>
      </c>
      <c r="AN1972" s="637" t="n">
        <v>100</v>
      </c>
      <c r="AO1972" s="478" t="n">
        <v>-1570</v>
      </c>
      <c r="AP1972" s="463" t="n">
        <v>-648</v>
      </c>
      <c r="AQ1972" s="479" t="n">
        <v>-922</v>
      </c>
      <c r="AR1972" s="476" t="inlineStr">
        <is>
          <t>36.18 → 35.16</t>
        </is>
      </c>
      <c r="BA1972" s="313" t="inlineStr">
        <is>
          <t>자연1086</t>
        </is>
      </c>
    </row>
    <row r="1973" ht="16.5" customHeight="1" s="671">
      <c r="B1973" s="367" t="inlineStr">
        <is>
          <t>37.11</t>
        </is>
      </c>
      <c r="C1973" s="351" t="inlineStr">
        <is>
          <t>80,529</t>
        </is>
      </c>
      <c r="D1973" s="727" t="n">
        <v>-1570</v>
      </c>
      <c r="E1973" s="352" t="inlineStr"/>
      <c r="F1973" s="341" t="n">
        <v>64.5</v>
      </c>
      <c r="G1973" s="355" t="inlineStr">
        <is>
          <t>333.08</t>
        </is>
      </c>
      <c r="H1973" s="356" t="inlineStr">
        <is>
          <t>337.99</t>
        </is>
      </c>
      <c r="I1973" s="354" t="inlineStr">
        <is>
          <t>강원대(제2캠)</t>
        </is>
      </c>
      <c r="J1973" s="340" t="inlineStr">
        <is>
          <t>건설융합학부</t>
        </is>
      </c>
      <c r="K1973" s="339" t="inlineStr">
        <is>
          <t>통합</t>
        </is>
      </c>
      <c r="L1973" s="357" t="n">
        <v>6</v>
      </c>
      <c r="M1973" s="358" t="inlineStr">
        <is>
          <t xml:space="preserve">160 / </t>
        </is>
      </c>
      <c r="N1973" s="359" t="n">
        <v>200</v>
      </c>
      <c r="O1973" s="360" t="inlineStr">
        <is>
          <t>백분위</t>
        </is>
      </c>
      <c r="P1973" s="343" t="inlineStr">
        <is>
          <t>백분위</t>
        </is>
      </c>
      <c r="Q1973" s="342" t="inlineStr">
        <is>
          <t>1과목</t>
        </is>
      </c>
      <c r="R1973" s="344" t="n">
        <v>50</v>
      </c>
      <c r="S1973" s="345" t="n">
        <v>0</v>
      </c>
      <c r="T1973" s="362" t="n">
        <v>0</v>
      </c>
      <c r="U1973" s="361" t="n">
        <v>64.5</v>
      </c>
      <c r="V1973" s="346" t="n">
        <v>109.6470588235294</v>
      </c>
      <c r="W1973" s="348" t="n">
        <v>112.44</v>
      </c>
      <c r="X1973" s="347" t="n">
        <v>55.5</v>
      </c>
      <c r="Y1973" s="357" t="inlineStr"/>
      <c r="Z1973" s="365" t="inlineStr">
        <is>
          <t>3등급</t>
        </is>
      </c>
      <c r="AA1973" s="350" t="n">
        <v>94</v>
      </c>
      <c r="AB1973" s="349" t="inlineStr">
        <is>
          <t>만점</t>
        </is>
      </c>
      <c r="AC1973" s="350" t="n">
        <v>1.5</v>
      </c>
      <c r="AD1973" s="349" t="inlineStr">
        <is>
          <t>만점</t>
        </is>
      </c>
      <c r="AE1973" s="364" t="n">
        <v>0</v>
      </c>
      <c r="AF1973" s="366" t="n">
        <v>0</v>
      </c>
      <c r="AG1973" s="363" t="n">
        <v>0</v>
      </c>
      <c r="AH1973" s="635" t="inlineStr">
        <is>
          <t xml:space="preserve"> 미/기10% , 과탐5%가산</t>
        </is>
      </c>
      <c r="AL1973" s="487" t="inlineStr">
        <is>
          <t>강원대(제2캠) 건설융합학부</t>
        </is>
      </c>
      <c r="AM1973" s="477" t="inlineStr">
        <is>
          <t>통합</t>
        </is>
      </c>
      <c r="AN1973" s="637" t="n">
        <v>100</v>
      </c>
      <c r="AO1973" s="478" t="n">
        <v>-1570</v>
      </c>
      <c r="AP1973" s="463" t="n">
        <v>-648</v>
      </c>
      <c r="AQ1973" s="479" t="n">
        <v>-922</v>
      </c>
      <c r="AR1973" s="476" t="inlineStr">
        <is>
          <t>36.18 → 35.16</t>
        </is>
      </c>
      <c r="BA1973" s="313" t="inlineStr">
        <is>
          <t>자연1087</t>
        </is>
      </c>
    </row>
    <row r="1974" ht="16.5" customHeight="1" s="671">
      <c r="B1974" s="367" t="inlineStr">
        <is>
          <t>37.11</t>
        </is>
      </c>
      <c r="C1974" s="351" t="inlineStr">
        <is>
          <t>80,529</t>
        </is>
      </c>
      <c r="D1974" s="727" t="n">
        <v>-1570</v>
      </c>
      <c r="E1974" s="352" t="inlineStr"/>
      <c r="F1974" s="341" t="n">
        <v>64.5</v>
      </c>
      <c r="G1974" s="355" t="inlineStr">
        <is>
          <t>333.08</t>
        </is>
      </c>
      <c r="H1974" s="356" t="inlineStr">
        <is>
          <t>337.99</t>
        </is>
      </c>
      <c r="I1974" s="354" t="inlineStr">
        <is>
          <t>강원대(제2캠)</t>
        </is>
      </c>
      <c r="J1974" s="340" t="inlineStr">
        <is>
          <t>치위생학과</t>
        </is>
      </c>
      <c r="K1974" s="339" t="inlineStr">
        <is>
          <t>통합</t>
        </is>
      </c>
      <c r="L1974" s="357" t="n">
        <v>4</v>
      </c>
      <c r="M1974" s="358" t="inlineStr">
        <is>
          <t xml:space="preserve">160 / </t>
        </is>
      </c>
      <c r="N1974" s="359" t="n">
        <v>200</v>
      </c>
      <c r="O1974" s="360" t="inlineStr">
        <is>
          <t>백분위</t>
        </is>
      </c>
      <c r="P1974" s="343" t="inlineStr">
        <is>
          <t>백분위</t>
        </is>
      </c>
      <c r="Q1974" s="342" t="inlineStr">
        <is>
          <t>1과목</t>
        </is>
      </c>
      <c r="R1974" s="344" t="n">
        <v>50</v>
      </c>
      <c r="S1974" s="345" t="n">
        <v>0</v>
      </c>
      <c r="T1974" s="362" t="n">
        <v>0</v>
      </c>
      <c r="U1974" s="361" t="n">
        <v>64.5</v>
      </c>
      <c r="V1974" s="346" t="n">
        <v>109.6470588235294</v>
      </c>
      <c r="W1974" s="348" t="n">
        <v>112.44</v>
      </c>
      <c r="X1974" s="347" t="n">
        <v>55.5</v>
      </c>
      <c r="Y1974" s="357" t="inlineStr"/>
      <c r="Z1974" s="365" t="inlineStr">
        <is>
          <t>3등급</t>
        </is>
      </c>
      <c r="AA1974" s="350" t="n">
        <v>94</v>
      </c>
      <c r="AB1974" s="349" t="inlineStr">
        <is>
          <t>만점</t>
        </is>
      </c>
      <c r="AC1974" s="350" t="n">
        <v>1.5</v>
      </c>
      <c r="AD1974" s="349" t="inlineStr">
        <is>
          <t>만점</t>
        </is>
      </c>
      <c r="AE1974" s="364" t="n">
        <v>0</v>
      </c>
      <c r="AF1974" s="366" t="n">
        <v>0</v>
      </c>
      <c r="AG1974" s="363" t="n">
        <v>0</v>
      </c>
      <c r="AH1974" s="635" t="inlineStr">
        <is>
          <t xml:space="preserve"> 미/기10% , 과탐5%가산</t>
        </is>
      </c>
      <c r="AL1974" s="487" t="inlineStr">
        <is>
          <t>강원대(제2캠) 치위생학과</t>
        </is>
      </c>
      <c r="AM1974" s="477" t="inlineStr">
        <is>
          <t>통합</t>
        </is>
      </c>
      <c r="AN1974" s="637" t="n">
        <v>100</v>
      </c>
      <c r="AO1974" s="478" t="n">
        <v>-1570</v>
      </c>
      <c r="AP1974" s="463" t="n">
        <v>-648</v>
      </c>
      <c r="AQ1974" s="479" t="n">
        <v>-922</v>
      </c>
      <c r="AR1974" s="476" t="inlineStr">
        <is>
          <t>36.18 → 35.16</t>
        </is>
      </c>
      <c r="BA1974" s="313" t="inlineStr">
        <is>
          <t>자연1088</t>
        </is>
      </c>
    </row>
    <row r="1975" ht="16.5" customHeight="1" s="671">
      <c r="B1975" s="367" t="inlineStr">
        <is>
          <t>37.20</t>
        </is>
      </c>
      <c r="C1975" s="351" t="inlineStr">
        <is>
          <t>80,724</t>
        </is>
      </c>
      <c r="D1975" s="727" t="n">
        <v>-1570</v>
      </c>
      <c r="E1975" s="352" t="inlineStr"/>
      <c r="F1975" s="341" t="n">
        <v>64.44</v>
      </c>
      <c r="G1975" s="355" t="inlineStr">
        <is>
          <t>332.98</t>
        </is>
      </c>
      <c r="H1975" s="356" t="inlineStr">
        <is>
          <t>336.54</t>
        </is>
      </c>
      <c r="I1975" s="354" t="inlineStr">
        <is>
          <t>경상국립대</t>
        </is>
      </c>
      <c r="J1975" s="340" t="inlineStr">
        <is>
          <t>물리교육과</t>
        </is>
      </c>
      <c r="K1975" s="339" t="inlineStr">
        <is>
          <t>자연</t>
        </is>
      </c>
      <c r="L1975" s="357" t="n">
        <v>4</v>
      </c>
      <c r="M1975" s="358" t="inlineStr">
        <is>
          <t xml:space="preserve">828.91 / </t>
        </is>
      </c>
      <c r="N1975" s="359" t="n">
        <v>1000</v>
      </c>
      <c r="O1975" s="360" t="inlineStr">
        <is>
          <t>표점/만점</t>
        </is>
      </c>
      <c r="P1975" s="343" t="inlineStr">
        <is>
          <t>표점/만점</t>
        </is>
      </c>
      <c r="Q1975" s="342" t="inlineStr">
        <is>
          <t>2과목</t>
        </is>
      </c>
      <c r="R1975" s="344" t="n">
        <v>25</v>
      </c>
      <c r="S1975" s="345" t="n">
        <v>30</v>
      </c>
      <c r="T1975" s="362" t="n">
        <v>25</v>
      </c>
      <c r="U1975" s="361" t="n">
        <v>64.44</v>
      </c>
      <c r="V1975" s="346" t="n">
        <v>109.6135740355472</v>
      </c>
      <c r="W1975" s="348" t="n">
        <v>112.4172303441721</v>
      </c>
      <c r="X1975" s="347" t="inlineStr">
        <is>
          <t>55.72/67.91</t>
        </is>
      </c>
      <c r="Y1975" s="357" t="inlineStr"/>
      <c r="Z1975" s="365" t="inlineStr">
        <is>
          <t>3등급</t>
        </is>
      </c>
      <c r="AA1975" s="350" t="n">
        <v>192</v>
      </c>
      <c r="AB1975" s="349" t="inlineStr">
        <is>
          <t>만점</t>
        </is>
      </c>
      <c r="AC1975" s="350" t="n">
        <v>0</v>
      </c>
      <c r="AD1975" s="349" t="inlineStr">
        <is>
          <t>만점</t>
        </is>
      </c>
      <c r="AE1975" s="364" t="n">
        <v>0</v>
      </c>
      <c r="AF1975" s="366" t="n">
        <v>0</v>
      </c>
      <c r="AG1975" s="363" t="n">
        <v>0</v>
      </c>
      <c r="AH1975" s="635" t="inlineStr"/>
      <c r="AL1975" s="487" t="inlineStr">
        <is>
          <t>경상국립대 물리교육과</t>
        </is>
      </c>
      <c r="AM1975" s="477" t="inlineStr">
        <is>
          <t>자연</t>
        </is>
      </c>
      <c r="AN1975" s="637" t="n">
        <v>100</v>
      </c>
      <c r="AO1975" s="478" t="n">
        <v>-1570</v>
      </c>
      <c r="AP1975" s="463" t="n">
        <v>-1570</v>
      </c>
      <c r="AQ1975" s="479" t="n">
        <v>0</v>
      </c>
      <c r="AR1975" s="476" t="inlineStr">
        <is>
          <t>37.20 → 35.75</t>
        </is>
      </c>
      <c r="BA1975" s="313" t="inlineStr">
        <is>
          <t>자연1089</t>
        </is>
      </c>
    </row>
    <row r="1976" ht="16.5" customHeight="1" s="671">
      <c r="B1976" s="367" t="inlineStr">
        <is>
          <t>37.30</t>
        </is>
      </c>
      <c r="C1976" s="351" t="inlineStr">
        <is>
          <t>80,941</t>
        </is>
      </c>
      <c r="D1976" s="727" t="n">
        <v>-1570</v>
      </c>
      <c r="E1976" s="352" t="inlineStr">
        <is>
          <t>332.87</t>
        </is>
      </c>
      <c r="F1976" s="341" t="n">
        <v>64.38</v>
      </c>
      <c r="G1976" s="355" t="inlineStr">
        <is>
          <t>331.88</t>
        </is>
      </c>
      <c r="H1976" s="356" t="inlineStr">
        <is>
          <t>336.70</t>
        </is>
      </c>
      <c r="I1976" s="354" t="inlineStr">
        <is>
          <t>제주대</t>
        </is>
      </c>
      <c r="J1976" s="340" t="inlineStr">
        <is>
          <t>언론홍보학과</t>
        </is>
      </c>
      <c r="K1976" s="339" t="inlineStr">
        <is>
          <t>통합</t>
        </is>
      </c>
      <c r="L1976" s="357" t="n">
        <v>11</v>
      </c>
      <c r="M1976" s="358" t="inlineStr">
        <is>
          <t xml:space="preserve">705 / </t>
        </is>
      </c>
      <c r="N1976" s="359" t="n">
        <v>1000</v>
      </c>
      <c r="O1976" s="360" t="inlineStr">
        <is>
          <t>백분위</t>
        </is>
      </c>
      <c r="P1976" s="343" t="inlineStr">
        <is>
          <t>백분위</t>
        </is>
      </c>
      <c r="Q1976" s="342" t="inlineStr">
        <is>
          <t>2과목</t>
        </is>
      </c>
      <c r="R1976" s="344" t="n">
        <v>30</v>
      </c>
      <c r="S1976" s="345" t="n">
        <v>20</v>
      </c>
      <c r="T1976" s="362" t="n">
        <v>30</v>
      </c>
      <c r="U1976" s="361" t="n">
        <v>64.38</v>
      </c>
      <c r="V1976" s="346" t="n">
        <v>109.5735294117647</v>
      </c>
      <c r="W1976" s="348" t="n">
        <v>112.39</v>
      </c>
      <c r="X1976" s="347" t="n">
        <v>54.96</v>
      </c>
      <c r="Y1976" s="357" t="inlineStr"/>
      <c r="Z1976" s="365" t="inlineStr">
        <is>
          <t>3등급</t>
        </is>
      </c>
      <c r="AA1976" s="350" t="n">
        <v>180</v>
      </c>
      <c r="AB1976" s="349" t="inlineStr">
        <is>
          <t>만점</t>
        </is>
      </c>
      <c r="AC1976" s="350" t="n">
        <v>10</v>
      </c>
      <c r="AD1976" s="349" t="inlineStr">
        <is>
          <t>만점</t>
        </is>
      </c>
      <c r="AE1976" s="364" t="n">
        <v>0</v>
      </c>
      <c r="AF1976" s="366" t="n">
        <v>0</v>
      </c>
      <c r="AG1976" s="363" t="n">
        <v>0</v>
      </c>
      <c r="AH1976" s="635" t="inlineStr"/>
      <c r="AL1976" s="487" t="inlineStr">
        <is>
          <t>제주대 언론홍보학과</t>
        </is>
      </c>
      <c r="AM1976" s="477" t="inlineStr">
        <is>
          <t>통합</t>
        </is>
      </c>
      <c r="AN1976" s="637" t="n">
        <v>100</v>
      </c>
      <c r="AO1976" s="478" t="n">
        <v>-1570</v>
      </c>
      <c r="AP1976" s="463" t="n">
        <v>-644</v>
      </c>
      <c r="AQ1976" s="479" t="n">
        <v>-926</v>
      </c>
      <c r="AR1976" s="476" t="inlineStr">
        <is>
          <t>37.30 → 36.28</t>
        </is>
      </c>
      <c r="BA1976" s="313" t="inlineStr">
        <is>
          <t>자연1090</t>
        </is>
      </c>
    </row>
    <row r="1977" ht="16.5" customHeight="1" s="671">
      <c r="B1977" s="367" t="inlineStr">
        <is>
          <t>37.35</t>
        </is>
      </c>
      <c r="C1977" s="351" t="inlineStr">
        <is>
          <t>81,050</t>
        </is>
      </c>
      <c r="D1977" s="727" t="n">
        <v>-1570</v>
      </c>
      <c r="E1977" s="352" t="inlineStr"/>
      <c r="F1977" s="341" t="n">
        <v>64.34999999999999</v>
      </c>
      <c r="G1977" s="355" t="inlineStr">
        <is>
          <t>332.82</t>
        </is>
      </c>
      <c r="H1977" s="356" t="inlineStr">
        <is>
          <t>336.35</t>
        </is>
      </c>
      <c r="I1977" s="354" t="inlineStr">
        <is>
          <t>경상국립대</t>
        </is>
      </c>
      <c r="J1977" s="340" t="inlineStr">
        <is>
          <t>토목공학과</t>
        </is>
      </c>
      <c r="K1977" s="339" t="inlineStr">
        <is>
          <t>자연</t>
        </is>
      </c>
      <c r="L1977" s="357" t="n">
        <v>8</v>
      </c>
      <c r="M1977" s="358" t="inlineStr">
        <is>
          <t xml:space="preserve">828.61 / </t>
        </is>
      </c>
      <c r="N1977" s="359" t="n">
        <v>1000</v>
      </c>
      <c r="O1977" s="360" t="inlineStr">
        <is>
          <t>표점/만점</t>
        </is>
      </c>
      <c r="P1977" s="343" t="inlineStr">
        <is>
          <t>표점/만점</t>
        </is>
      </c>
      <c r="Q1977" s="342" t="inlineStr">
        <is>
          <t>2과목</t>
        </is>
      </c>
      <c r="R1977" s="344" t="n">
        <v>25</v>
      </c>
      <c r="S1977" s="345" t="n">
        <v>30</v>
      </c>
      <c r="T1977" s="362" t="n">
        <v>25</v>
      </c>
      <c r="U1977" s="361" t="n">
        <v>64.34999999999999</v>
      </c>
      <c r="V1977" s="346" t="n">
        <v>109.55681346535</v>
      </c>
      <c r="W1977" s="348" t="n">
        <v>112.378633156438</v>
      </c>
      <c r="X1977" s="347" t="inlineStr">
        <is>
          <t>55.69/67.91</t>
        </is>
      </c>
      <c r="Y1977" s="357" t="inlineStr"/>
      <c r="Z1977" s="365" t="inlineStr">
        <is>
          <t>3등급</t>
        </is>
      </c>
      <c r="AA1977" s="350" t="n">
        <v>192</v>
      </c>
      <c r="AB1977" s="349" t="inlineStr">
        <is>
          <t>만점</t>
        </is>
      </c>
      <c r="AC1977" s="350" t="n">
        <v>0</v>
      </c>
      <c r="AD1977" s="349" t="inlineStr">
        <is>
          <t>만점</t>
        </is>
      </c>
      <c r="AE1977" s="364" t="n">
        <v>0</v>
      </c>
      <c r="AF1977" s="366" t="n">
        <v>0</v>
      </c>
      <c r="AG1977" s="363" t="n">
        <v>0</v>
      </c>
      <c r="AH1977" s="635" t="inlineStr"/>
      <c r="AL1977" s="487" t="inlineStr">
        <is>
          <t>경상국립대 토목공학과</t>
        </is>
      </c>
      <c r="AM1977" s="477" t="inlineStr">
        <is>
          <t>자연</t>
        </is>
      </c>
      <c r="AN1977" s="637" t="n">
        <v>100</v>
      </c>
      <c r="AO1977" s="478" t="n">
        <v>-1570</v>
      </c>
      <c r="AP1977" s="463" t="n">
        <v>-1570</v>
      </c>
      <c r="AQ1977" s="479" t="n">
        <v>0</v>
      </c>
      <c r="AR1977" s="476" t="inlineStr">
        <is>
          <t>37.35 → 35.90</t>
        </is>
      </c>
      <c r="BA1977" s="313" t="inlineStr">
        <is>
          <t>통합인문874</t>
        </is>
      </c>
    </row>
    <row r="1978" ht="16.5" customHeight="1" s="671">
      <c r="B1978" s="367" t="inlineStr">
        <is>
          <t>37.39</t>
        </is>
      </c>
      <c r="C1978" s="351" t="inlineStr">
        <is>
          <t>81,136</t>
        </is>
      </c>
      <c r="D1978" s="727" t="n">
        <v>-1570</v>
      </c>
      <c r="E1978" s="352" t="inlineStr"/>
      <c r="F1978" s="341" t="n">
        <v>64.31</v>
      </c>
      <c r="G1978" s="355" t="inlineStr">
        <is>
          <t>332.77</t>
        </is>
      </c>
      <c r="H1978" s="356" t="inlineStr">
        <is>
          <t>336.30</t>
        </is>
      </c>
      <c r="I1978" s="354" t="inlineStr">
        <is>
          <t>충북대</t>
        </is>
      </c>
      <c r="J1978" s="340" t="inlineStr">
        <is>
          <t>생화학과</t>
        </is>
      </c>
      <c r="K1978" s="339" t="inlineStr">
        <is>
          <t>자연</t>
        </is>
      </c>
      <c r="L1978" s="357" t="n">
        <v>8</v>
      </c>
      <c r="M1978" s="358" t="inlineStr">
        <is>
          <t xml:space="preserve">963.37 / </t>
        </is>
      </c>
      <c r="N1978" s="359" t="n">
        <v>200</v>
      </c>
      <c r="O1978" s="360" t="inlineStr">
        <is>
          <t>표점/만점</t>
        </is>
      </c>
      <c r="P1978" s="343" t="inlineStr">
        <is>
          <t>표점/만점</t>
        </is>
      </c>
      <c r="Q1978" s="342" t="inlineStr">
        <is>
          <t>2과목</t>
        </is>
      </c>
      <c r="R1978" s="344" t="n">
        <v>20</v>
      </c>
      <c r="S1978" s="345" t="n">
        <v>30</v>
      </c>
      <c r="T1978" s="362" t="n">
        <v>30</v>
      </c>
      <c r="U1978" s="361" t="n">
        <v>64.31</v>
      </c>
      <c r="V1978" s="346" t="n">
        <v>109.5377051949791</v>
      </c>
      <c r="W1978" s="348" t="n">
        <v>112.3656395325858</v>
      </c>
      <c r="X1978" s="347" t="inlineStr">
        <is>
          <t>55.69/67.91</t>
        </is>
      </c>
      <c r="Y1978" s="357" t="inlineStr"/>
      <c r="Z1978" s="365" t="inlineStr">
        <is>
          <t>3등급</t>
        </is>
      </c>
      <c r="AA1978" s="350" t="n">
        <v>36</v>
      </c>
      <c r="AB1978" s="349" t="inlineStr">
        <is>
          <t>만점</t>
        </is>
      </c>
      <c r="AC1978" s="350" t="n">
        <v>0</v>
      </c>
      <c r="AD1978" s="349" t="inlineStr">
        <is>
          <t>만점</t>
        </is>
      </c>
      <c r="AE1978" s="364" t="n">
        <v>0</v>
      </c>
      <c r="AF1978" s="366" t="n">
        <v>0</v>
      </c>
      <c r="AG1978" s="363" t="n">
        <v>0</v>
      </c>
      <c r="AH1978" s="635" t="inlineStr"/>
      <c r="AL1978" s="487" t="inlineStr">
        <is>
          <t>충북대 생화학과</t>
        </is>
      </c>
      <c r="AM1978" s="477" t="inlineStr">
        <is>
          <t>자연</t>
        </is>
      </c>
      <c r="AN1978" s="637" t="n">
        <v>100</v>
      </c>
      <c r="AO1978" s="478" t="n">
        <v>-1570</v>
      </c>
      <c r="AP1978" s="463" t="n">
        <v>-1570</v>
      </c>
      <c r="AQ1978" s="479" t="n">
        <v>0</v>
      </c>
      <c r="AR1978" s="476" t="inlineStr">
        <is>
          <t>37.40 → 35.95</t>
        </is>
      </c>
      <c r="BA1978" s="313" t="inlineStr">
        <is>
          <t>통합인문875</t>
        </is>
      </c>
    </row>
    <row r="1979" ht="16.5" customHeight="1" s="671">
      <c r="B1979" s="367" t="inlineStr">
        <is>
          <t>37.16</t>
        </is>
      </c>
      <c r="C1979" s="351" t="inlineStr">
        <is>
          <t>80,637</t>
        </is>
      </c>
      <c r="D1979" s="727" t="n">
        <v>-1570</v>
      </c>
      <c r="E1979" s="352" t="inlineStr">
        <is>
          <t>333.02</t>
        </is>
      </c>
      <c r="F1979" s="341" t="n">
        <v>64.28</v>
      </c>
      <c r="G1979" s="355" t="inlineStr">
        <is>
          <t>331.73</t>
        </is>
      </c>
      <c r="H1979" s="356" t="inlineStr">
        <is>
          <t>336.54</t>
        </is>
      </c>
      <c r="I1979" s="354" t="inlineStr">
        <is>
          <t>고려대(세종)</t>
        </is>
      </c>
      <c r="J1979" s="340" t="inlineStr">
        <is>
          <t>공공사회·통일외교학부</t>
        </is>
      </c>
      <c r="K1979" s="339" t="inlineStr">
        <is>
          <t>통합</t>
        </is>
      </c>
      <c r="L1979" s="357" t="n">
        <v>30</v>
      </c>
      <c r="M1979" s="358" t="inlineStr">
        <is>
          <t xml:space="preserve">823.2 / </t>
        </is>
      </c>
      <c r="N1979" s="359" t="n">
        <v>1000</v>
      </c>
      <c r="O1979" s="360" t="inlineStr">
        <is>
          <t>표점/만점</t>
        </is>
      </c>
      <c r="P1979" s="343" t="inlineStr">
        <is>
          <t>변표/만점</t>
        </is>
      </c>
      <c r="Q1979" s="342" t="inlineStr">
        <is>
          <t>2과목</t>
        </is>
      </c>
      <c r="R1979" s="344" t="n">
        <v>30</v>
      </c>
      <c r="S1979" s="345" t="n">
        <v>30</v>
      </c>
      <c r="T1979" s="362" t="n">
        <v>20</v>
      </c>
      <c r="U1979" s="361" t="n">
        <v>64.28</v>
      </c>
      <c r="V1979" s="346" t="n">
        <v>109.5193585016007</v>
      </c>
      <c r="W1979" s="348" t="n">
        <v>112.3531637810885</v>
      </c>
      <c r="X1979" s="347" t="n">
        <v>54.93</v>
      </c>
      <c r="Y1979" s="357" t="n">
        <v>54.63</v>
      </c>
      <c r="Z1979" s="365" t="inlineStr">
        <is>
          <t>2등급</t>
        </is>
      </c>
      <c r="AA1979" s="350" t="n">
        <v>190</v>
      </c>
      <c r="AB1979" s="349" t="inlineStr">
        <is>
          <t>만점</t>
        </is>
      </c>
      <c r="AC1979" s="350" t="n">
        <v>0</v>
      </c>
      <c r="AD1979" s="349" t="inlineStr">
        <is>
          <t>만점</t>
        </is>
      </c>
      <c r="AE1979" s="364" t="n">
        <v>0</v>
      </c>
      <c r="AF1979" s="366" t="n">
        <v>0</v>
      </c>
      <c r="AG1979" s="363" t="n">
        <v>0</v>
      </c>
      <c r="AH1979" s="635" t="inlineStr"/>
      <c r="AL1979" s="487" t="inlineStr">
        <is>
          <t>고려대(세종) 공공사회·통일외교학부</t>
        </is>
      </c>
      <c r="AM1979" s="477" t="inlineStr">
        <is>
          <t>통합</t>
        </is>
      </c>
      <c r="AN1979" s="637" t="n">
        <v>100</v>
      </c>
      <c r="AO1979" s="478" t="n">
        <v>-1570</v>
      </c>
      <c r="AP1979" s="463" t="n">
        <v>-644</v>
      </c>
      <c r="AQ1979" s="479" t="n">
        <v>-926</v>
      </c>
      <c r="AR1979" s="476" t="inlineStr">
        <is>
          <t>37.44 → 36.42</t>
        </is>
      </c>
      <c r="BA1979" s="313" t="inlineStr">
        <is>
          <t>통합인문876</t>
        </is>
      </c>
    </row>
    <row r="1980" ht="16.5" customHeight="1" s="671">
      <c r="B1980" s="367" t="inlineStr">
        <is>
          <t>37.47</t>
        </is>
      </c>
      <c r="C1980" s="351" t="inlineStr">
        <is>
          <t>81,310</t>
        </is>
      </c>
      <c r="D1980" s="727" t="n">
        <v>-1570</v>
      </c>
      <c r="E1980" s="352" t="inlineStr">
        <is>
          <t>332.69</t>
        </is>
      </c>
      <c r="F1980" s="341" t="n">
        <v>64.26000000000001</v>
      </c>
      <c r="G1980" s="355" t="inlineStr">
        <is>
          <t>331.68</t>
        </is>
      </c>
      <c r="H1980" s="356" t="inlineStr">
        <is>
          <t>336.49</t>
        </is>
      </c>
      <c r="I1980" s="354" t="inlineStr">
        <is>
          <t>광운대</t>
        </is>
      </c>
      <c r="J1980" s="340" t="inlineStr">
        <is>
          <t>산업심리학과(기회균형)</t>
        </is>
      </c>
      <c r="K1980" s="339" t="inlineStr">
        <is>
          <t>통합</t>
        </is>
      </c>
      <c r="L1980" s="357" t="n">
        <v>2</v>
      </c>
      <c r="M1980" s="358" t="inlineStr">
        <is>
          <t xml:space="preserve">649.24 / </t>
        </is>
      </c>
      <c r="N1980" s="359" t="n">
        <v>1000</v>
      </c>
      <c r="O1980" s="360" t="inlineStr">
        <is>
          <t>표점</t>
        </is>
      </c>
      <c r="P1980" s="343" t="inlineStr">
        <is>
          <t>변표</t>
        </is>
      </c>
      <c r="Q1980" s="342" t="inlineStr">
        <is>
          <t>2과목</t>
        </is>
      </c>
      <c r="R1980" s="344" t="n">
        <v>30</v>
      </c>
      <c r="S1980" s="345" t="n">
        <v>25</v>
      </c>
      <c r="T1980" s="362" t="n">
        <v>25</v>
      </c>
      <c r="U1980" s="361" t="n">
        <v>64.26000000000001</v>
      </c>
      <c r="V1980" s="346" t="n">
        <v>109.5038659793814</v>
      </c>
      <c r="W1980" s="348" t="n">
        <v>112.3426288659794</v>
      </c>
      <c r="X1980" s="347" t="n">
        <v>54.92</v>
      </c>
      <c r="Y1980" s="357" t="n">
        <v>54.63</v>
      </c>
      <c r="Z1980" s="365" t="inlineStr">
        <is>
          <t>2등급</t>
        </is>
      </c>
      <c r="AA1980" s="350" t="n">
        <v>198</v>
      </c>
      <c r="AB1980" s="349" t="inlineStr">
        <is>
          <t>만점</t>
        </is>
      </c>
      <c r="AC1980" s="350" t="n">
        <v>10</v>
      </c>
      <c r="AD1980" s="349" t="inlineStr">
        <is>
          <t>만점</t>
        </is>
      </c>
      <c r="AE1980" s="364" t="n">
        <v>0</v>
      </c>
      <c r="AF1980" s="366" t="n">
        <v>0</v>
      </c>
      <c r="AG1980" s="363" t="n">
        <v>0</v>
      </c>
      <c r="AH1980" s="635" t="inlineStr"/>
      <c r="AL1980" s="487" t="inlineStr">
        <is>
          <t>광운대 산업심리학과(기회균형)</t>
        </is>
      </c>
      <c r="AM1980" s="477" t="inlineStr">
        <is>
          <t>통합</t>
        </is>
      </c>
      <c r="AN1980" s="637" t="n">
        <v>100</v>
      </c>
      <c r="AO1980" s="478" t="n">
        <v>-1570</v>
      </c>
      <c r="AP1980" s="463" t="n">
        <v>-644</v>
      </c>
      <c r="AQ1980" s="479" t="n">
        <v>-926</v>
      </c>
      <c r="AR1980" s="476" t="inlineStr">
        <is>
          <t>37.49 → 36.47</t>
        </is>
      </c>
      <c r="BA1980" s="313" t="inlineStr">
        <is>
          <t>통합인문877</t>
        </is>
      </c>
    </row>
    <row r="1981" ht="16.5" customHeight="1" s="671">
      <c r="B1981" s="367" t="inlineStr">
        <is>
          <t>37.70</t>
        </is>
      </c>
      <c r="C1981" s="351" t="inlineStr">
        <is>
          <t>81,809</t>
        </is>
      </c>
      <c r="D1981" s="727" t="n">
        <v>-1570</v>
      </c>
      <c r="E1981" s="352" t="inlineStr"/>
      <c r="F1981" s="341" t="n">
        <v>64.12</v>
      </c>
      <c r="G1981" s="355" t="inlineStr">
        <is>
          <t>332.44</t>
        </is>
      </c>
      <c r="H1981" s="356" t="inlineStr">
        <is>
          <t>335.93</t>
        </is>
      </c>
      <c r="I1981" s="354" t="inlineStr">
        <is>
          <t>강원대</t>
        </is>
      </c>
      <c r="J1981" s="340" t="inlineStr">
        <is>
          <t>생명과학과</t>
        </is>
      </c>
      <c r="K1981" s="339" t="inlineStr">
        <is>
          <t>자연</t>
        </is>
      </c>
      <c r="L1981" s="357" t="n">
        <v>5</v>
      </c>
      <c r="M1981" s="358" t="inlineStr">
        <is>
          <t xml:space="preserve">361.6 / </t>
        </is>
      </c>
      <c r="N1981" s="359" t="n">
        <v>500</v>
      </c>
      <c r="O1981" s="360" t="inlineStr">
        <is>
          <t>백분위</t>
        </is>
      </c>
      <c r="P1981" s="343" t="inlineStr">
        <is>
          <t>백분위</t>
        </is>
      </c>
      <c r="Q1981" s="342" t="inlineStr">
        <is>
          <t>2과목</t>
        </is>
      </c>
      <c r="R1981" s="344" t="n">
        <v>20</v>
      </c>
      <c r="S1981" s="345" t="n">
        <v>30</v>
      </c>
      <c r="T1981" s="362" t="n">
        <v>30</v>
      </c>
      <c r="U1981" s="361" t="n">
        <v>64.12</v>
      </c>
      <c r="V1981" s="346" t="n">
        <v>109.4238128986534</v>
      </c>
      <c r="W1981" s="348" t="n">
        <v>112.2881927710843</v>
      </c>
      <c r="X1981" s="347" t="n">
        <v>55.36</v>
      </c>
      <c r="Y1981" s="357" t="inlineStr"/>
      <c r="Z1981" s="365" t="inlineStr">
        <is>
          <t>3등급</t>
        </is>
      </c>
      <c r="AA1981" s="350" t="n">
        <v>94</v>
      </c>
      <c r="AB1981" s="349" t="inlineStr">
        <is>
          <t>만점</t>
        </is>
      </c>
      <c r="AC1981" s="350" t="n">
        <v>1.5</v>
      </c>
      <c r="AD1981" s="349" t="inlineStr">
        <is>
          <t>만점</t>
        </is>
      </c>
      <c r="AE1981" s="364" t="n">
        <v>0</v>
      </c>
      <c r="AF1981" s="366" t="n">
        <v>9.618</v>
      </c>
      <c r="AG1981" s="363" t="n">
        <v>0</v>
      </c>
      <c r="AH1981" s="635" t="inlineStr">
        <is>
          <t xml:space="preserve"> 미/기10%</t>
        </is>
      </c>
      <c r="AL1981" s="487" t="inlineStr">
        <is>
          <t>강원대 생명과학과</t>
        </is>
      </c>
      <c r="AM1981" s="477" t="inlineStr">
        <is>
          <t>자연</t>
        </is>
      </c>
      <c r="AN1981" s="637" t="n">
        <v>100</v>
      </c>
      <c r="AO1981" s="478" t="n">
        <v>-1570</v>
      </c>
      <c r="AP1981" s="463" t="n">
        <v>-1570</v>
      </c>
      <c r="AQ1981" s="479" t="n">
        <v>0</v>
      </c>
      <c r="AR1981" s="476" t="inlineStr">
        <is>
          <t>37.70 → 36.25</t>
        </is>
      </c>
      <c r="BA1981" s="313" t="inlineStr">
        <is>
          <t>통합인문878</t>
        </is>
      </c>
    </row>
    <row r="1982" ht="16.5" customHeight="1" s="671">
      <c r="B1982" s="367" t="inlineStr">
        <is>
          <t>37.73</t>
        </is>
      </c>
      <c r="C1982" s="351" t="inlineStr">
        <is>
          <t>81,874</t>
        </is>
      </c>
      <c r="D1982" s="727" t="n">
        <v>-1570</v>
      </c>
      <c r="E1982" s="352" t="inlineStr">
        <is>
          <t>332.40</t>
        </is>
      </c>
      <c r="F1982" s="341" t="n">
        <v>64.09</v>
      </c>
      <c r="G1982" s="355" t="inlineStr">
        <is>
          <t>331.39</t>
        </is>
      </c>
      <c r="H1982" s="356" t="inlineStr">
        <is>
          <t>336.17</t>
        </is>
      </c>
      <c r="I1982" s="354" t="inlineStr">
        <is>
          <t>광운대</t>
        </is>
      </c>
      <c r="J1982" s="340" t="inlineStr">
        <is>
          <t>영어산업학과(기회균형)</t>
        </is>
      </c>
      <c r="K1982" s="339" t="inlineStr">
        <is>
          <t>통합</t>
        </is>
      </c>
      <c r="L1982" s="357" t="n">
        <v>2</v>
      </c>
      <c r="M1982" s="358" t="inlineStr">
        <is>
          <t xml:space="preserve">648.85 / </t>
        </is>
      </c>
      <c r="N1982" s="359" t="n">
        <v>1000</v>
      </c>
      <c r="O1982" s="360" t="inlineStr">
        <is>
          <t>표점</t>
        </is>
      </c>
      <c r="P1982" s="343" t="inlineStr">
        <is>
          <t>변표</t>
        </is>
      </c>
      <c r="Q1982" s="342" t="inlineStr">
        <is>
          <t>2과목</t>
        </is>
      </c>
      <c r="R1982" s="344" t="n">
        <v>30</v>
      </c>
      <c r="S1982" s="345" t="n">
        <v>25</v>
      </c>
      <c r="T1982" s="362" t="n">
        <v>25</v>
      </c>
      <c r="U1982" s="361" t="n">
        <v>64.09</v>
      </c>
      <c r="V1982" s="346" t="n">
        <v>109.4033505154639</v>
      </c>
      <c r="W1982" s="348" t="n">
        <v>112.2742783505155</v>
      </c>
      <c r="X1982" s="347" t="n">
        <v>54.86</v>
      </c>
      <c r="Y1982" s="357" t="n">
        <v>54.57</v>
      </c>
      <c r="Z1982" s="365" t="inlineStr">
        <is>
          <t>2등급</t>
        </is>
      </c>
      <c r="AA1982" s="350" t="n">
        <v>198</v>
      </c>
      <c r="AB1982" s="349" t="inlineStr">
        <is>
          <t>만점</t>
        </is>
      </c>
      <c r="AC1982" s="350" t="n">
        <v>10</v>
      </c>
      <c r="AD1982" s="349" t="inlineStr">
        <is>
          <t>만점</t>
        </is>
      </c>
      <c r="AE1982" s="364" t="n">
        <v>0</v>
      </c>
      <c r="AF1982" s="366" t="n">
        <v>0</v>
      </c>
      <c r="AG1982" s="363" t="n">
        <v>0</v>
      </c>
      <c r="AH1982" s="635" t="inlineStr"/>
      <c r="AL1982" s="487" t="inlineStr">
        <is>
          <t>광운대 영어산업학과(기회균형)</t>
        </is>
      </c>
      <c r="AM1982" s="477" t="inlineStr">
        <is>
          <t>통합</t>
        </is>
      </c>
      <c r="AN1982" s="637" t="n">
        <v>100</v>
      </c>
      <c r="AO1982" s="478" t="n">
        <v>-1570</v>
      </c>
      <c r="AP1982" s="463" t="n">
        <v>-643</v>
      </c>
      <c r="AQ1982" s="479" t="n">
        <v>-927</v>
      </c>
      <c r="AR1982" s="476" t="inlineStr">
        <is>
          <t>37.76 → 36.74</t>
        </is>
      </c>
      <c r="BA1982" s="313" t="inlineStr">
        <is>
          <t>자연1091</t>
        </is>
      </c>
    </row>
    <row r="1983" ht="16.5" customHeight="1" s="671">
      <c r="B1983" s="367" t="inlineStr">
        <is>
          <t>37.83</t>
        </is>
      </c>
      <c r="C1983" s="351" t="inlineStr">
        <is>
          <t>82,091</t>
        </is>
      </c>
      <c r="D1983" s="727" t="n">
        <v>-1570</v>
      </c>
      <c r="E1983" s="352" t="inlineStr"/>
      <c r="F1983" s="341" t="n">
        <v>64.03</v>
      </c>
      <c r="G1983" s="355" t="inlineStr">
        <is>
          <t>332.29</t>
        </is>
      </c>
      <c r="H1983" s="356" t="inlineStr">
        <is>
          <t>335.78</t>
        </is>
      </c>
      <c r="I1983" s="354" t="inlineStr">
        <is>
          <t>충북대</t>
        </is>
      </c>
      <c r="J1983" s="340" t="inlineStr">
        <is>
          <t>생물학과</t>
        </is>
      </c>
      <c r="K1983" s="339" t="inlineStr">
        <is>
          <t>자연</t>
        </is>
      </c>
      <c r="L1983" s="357" t="n">
        <v>9</v>
      </c>
      <c r="M1983" s="358" t="inlineStr">
        <is>
          <t xml:space="preserve">963.19 / </t>
        </is>
      </c>
      <c r="N1983" s="359" t="n">
        <v>200</v>
      </c>
      <c r="O1983" s="360" t="inlineStr">
        <is>
          <t>표점/만점</t>
        </is>
      </c>
      <c r="P1983" s="343" t="inlineStr">
        <is>
          <t>표점/만점</t>
        </is>
      </c>
      <c r="Q1983" s="342" t="inlineStr">
        <is>
          <t>2과목</t>
        </is>
      </c>
      <c r="R1983" s="344" t="n">
        <v>20</v>
      </c>
      <c r="S1983" s="345" t="n">
        <v>30</v>
      </c>
      <c r="T1983" s="362" t="n">
        <v>30</v>
      </c>
      <c r="U1983" s="361" t="n">
        <v>64.03</v>
      </c>
      <c r="V1983" s="346" t="n">
        <v>109.3717632496616</v>
      </c>
      <c r="W1983" s="348" t="n">
        <v>112.2527990097699</v>
      </c>
      <c r="X1983" s="347" t="inlineStr">
        <is>
          <t>55.57/67.91</t>
        </is>
      </c>
      <c r="Y1983" s="357" t="inlineStr"/>
      <c r="Z1983" s="365" t="inlineStr">
        <is>
          <t>3등급</t>
        </is>
      </c>
      <c r="AA1983" s="350" t="n">
        <v>36</v>
      </c>
      <c r="AB1983" s="349" t="inlineStr">
        <is>
          <t>만점</t>
        </is>
      </c>
      <c r="AC1983" s="350" t="n">
        <v>0</v>
      </c>
      <c r="AD1983" s="349" t="inlineStr">
        <is>
          <t>만점</t>
        </is>
      </c>
      <c r="AE1983" s="364" t="n">
        <v>0</v>
      </c>
      <c r="AF1983" s="366" t="n">
        <v>0</v>
      </c>
      <c r="AG1983" s="363" t="n">
        <v>0</v>
      </c>
      <c r="AH1983" s="635" t="inlineStr"/>
      <c r="AL1983" s="487" t="inlineStr">
        <is>
          <t>충북대 생물학과</t>
        </is>
      </c>
      <c r="AM1983" s="477" t="inlineStr">
        <is>
          <t>자연</t>
        </is>
      </c>
      <c r="AN1983" s="637" t="n">
        <v>100</v>
      </c>
      <c r="AO1983" s="478" t="n">
        <v>-1570</v>
      </c>
      <c r="AP1983" s="463" t="n">
        <v>-1570</v>
      </c>
      <c r="AQ1983" s="479" t="n">
        <v>0</v>
      </c>
      <c r="AR1983" s="476" t="inlineStr">
        <is>
          <t>37.84 → 36.39</t>
        </is>
      </c>
      <c r="BA1983" s="313" t="inlineStr">
        <is>
          <t>자연1092</t>
        </is>
      </c>
    </row>
    <row r="1984" ht="16.5" customHeight="1" s="671">
      <c r="B1984" s="367" t="inlineStr">
        <is>
          <t>37.89</t>
        </is>
      </c>
      <c r="C1984" s="351" t="inlineStr">
        <is>
          <t>82,221</t>
        </is>
      </c>
      <c r="D1984" s="727" t="n">
        <v>-1570</v>
      </c>
      <c r="E1984" s="352" t="inlineStr"/>
      <c r="F1984" s="341" t="n">
        <v>63.99</v>
      </c>
      <c r="G1984" s="355" t="inlineStr">
        <is>
          <t>332.22</t>
        </is>
      </c>
      <c r="H1984" s="356" t="inlineStr">
        <is>
          <t>335.71</t>
        </is>
      </c>
      <c r="I1984" s="354" t="inlineStr">
        <is>
          <t>전북대</t>
        </is>
      </c>
      <c r="J1984" s="340" t="inlineStr">
        <is>
          <t>과학교육학부</t>
        </is>
      </c>
      <c r="K1984" s="339" t="inlineStr">
        <is>
          <t>자연</t>
        </is>
      </c>
      <c r="L1984" s="357" t="n">
        <v>17</v>
      </c>
      <c r="M1984" s="358" t="inlineStr">
        <is>
          <t xml:space="preserve">304.8 / </t>
        </is>
      </c>
      <c r="N1984" s="359" t="n">
        <v>500</v>
      </c>
      <c r="O1984" s="360" t="inlineStr">
        <is>
          <t>표점</t>
        </is>
      </c>
      <c r="P1984" s="343" t="inlineStr">
        <is>
          <t>변표</t>
        </is>
      </c>
      <c r="Q1984" s="342" t="inlineStr">
        <is>
          <t>2과목</t>
        </is>
      </c>
      <c r="R1984" s="344" t="n">
        <v>30</v>
      </c>
      <c r="S1984" s="345" t="n">
        <v>40</v>
      </c>
      <c r="T1984" s="362" t="n">
        <v>30</v>
      </c>
      <c r="U1984" s="361" t="n">
        <v>63.99</v>
      </c>
      <c r="V1984" s="346" t="n">
        <v>109.3459619518923</v>
      </c>
      <c r="W1984" s="348" t="n">
        <v>112.2352541272867</v>
      </c>
      <c r="X1984" s="347" t="n">
        <v>55.32</v>
      </c>
      <c r="Y1984" s="357" t="n">
        <v>54.38</v>
      </c>
      <c r="Z1984" s="365" t="inlineStr">
        <is>
          <t>3등급</t>
        </is>
      </c>
      <c r="AA1984" s="350" t="n">
        <v>24</v>
      </c>
      <c r="AB1984" s="349" t="inlineStr">
        <is>
          <t>만점</t>
        </is>
      </c>
      <c r="AC1984" s="350" t="n">
        <v>5</v>
      </c>
      <c r="AD1984" s="349" t="inlineStr">
        <is>
          <t>만점</t>
        </is>
      </c>
      <c r="AE1984" s="364" t="n">
        <v>0</v>
      </c>
      <c r="AF1984" s="366" t="n">
        <v>0</v>
      </c>
      <c r="AG1984" s="363" t="n">
        <v>0</v>
      </c>
      <c r="AH1984" s="635" t="inlineStr"/>
      <c r="AL1984" s="487" t="inlineStr">
        <is>
          <t>전북대 과학교육학부</t>
        </is>
      </c>
      <c r="AM1984" s="477" t="inlineStr">
        <is>
          <t>자연</t>
        </is>
      </c>
      <c r="AN1984" s="637" t="n">
        <v>100</v>
      </c>
      <c r="AO1984" s="478" t="n">
        <v>-1570</v>
      </c>
      <c r="AP1984" s="463" t="n">
        <v>-1570</v>
      </c>
      <c r="AQ1984" s="479" t="n">
        <v>0</v>
      </c>
      <c r="AR1984" s="476" t="inlineStr">
        <is>
          <t>37.90 → 36.45</t>
        </is>
      </c>
      <c r="BA1984" s="313" t="inlineStr">
        <is>
          <t>자연1093</t>
        </is>
      </c>
    </row>
    <row r="1985" ht="16.5" customHeight="1" s="671">
      <c r="B1985" s="367" t="inlineStr">
        <is>
          <t>38.81</t>
        </is>
      </c>
      <c r="C1985" s="351" t="inlineStr">
        <is>
          <t>84,218</t>
        </is>
      </c>
      <c r="D1985" s="727" t="n">
        <v>-1570</v>
      </c>
      <c r="E1985" s="352" t="inlineStr"/>
      <c r="F1985" s="341" t="n">
        <v>63.98</v>
      </c>
      <c r="G1985" s="355" t="inlineStr">
        <is>
          <t>331.22</t>
        </is>
      </c>
      <c r="H1985" s="356" t="inlineStr">
        <is>
          <t>335.99</t>
        </is>
      </c>
      <c r="I1985" s="354" t="inlineStr">
        <is>
          <t>경상국립대</t>
        </is>
      </c>
      <c r="J1985" s="340" t="inlineStr">
        <is>
          <t>유아교육과</t>
        </is>
      </c>
      <c r="K1985" s="339" t="inlineStr">
        <is>
          <t>통합</t>
        </is>
      </c>
      <c r="L1985" s="357" t="n">
        <v>7</v>
      </c>
      <c r="M1985" s="358" t="inlineStr">
        <is>
          <t xml:space="preserve">822.09 / </t>
        </is>
      </c>
      <c r="N1985" s="359" t="n">
        <v>1000</v>
      </c>
      <c r="O1985" s="360" t="inlineStr">
        <is>
          <t>표점/만점</t>
        </is>
      </c>
      <c r="P1985" s="343" t="inlineStr">
        <is>
          <t>표점/만점</t>
        </is>
      </c>
      <c r="Q1985" s="342" t="inlineStr">
        <is>
          <t>2과목</t>
        </is>
      </c>
      <c r="R1985" s="344" t="n">
        <v>30</v>
      </c>
      <c r="S1985" s="345" t="n">
        <v>25</v>
      </c>
      <c r="T1985" s="362" t="n">
        <v>25</v>
      </c>
      <c r="U1985" s="361" t="n">
        <v>63.98</v>
      </c>
      <c r="V1985" s="346" t="n">
        <v>109.3403042682101</v>
      </c>
      <c r="W1985" s="348" t="n">
        <v>112.2314069023828</v>
      </c>
      <c r="X1985" s="347" t="inlineStr">
        <is>
          <t>55.2/68.82</t>
        </is>
      </c>
      <c r="Y1985" s="357" t="inlineStr"/>
      <c r="Z1985" s="365" t="inlineStr">
        <is>
          <t>3등급</t>
        </is>
      </c>
      <c r="AA1985" s="350" t="n">
        <v>192</v>
      </c>
      <c r="AB1985" s="349" t="inlineStr">
        <is>
          <t>만점</t>
        </is>
      </c>
      <c r="AC1985" s="350" t="n">
        <v>0</v>
      </c>
      <c r="AD1985" s="349" t="inlineStr">
        <is>
          <t>만점</t>
        </is>
      </c>
      <c r="AE1985" s="364" t="n">
        <v>0</v>
      </c>
      <c r="AF1985" s="366" t="n">
        <v>0</v>
      </c>
      <c r="AG1985" s="363" t="n">
        <v>0</v>
      </c>
      <c r="AH1985" s="635" t="inlineStr"/>
      <c r="AL1985" s="487" t="inlineStr">
        <is>
          <t>경상국립대 유아교육과</t>
        </is>
      </c>
      <c r="AM1985" s="477" t="inlineStr">
        <is>
          <t>통합</t>
        </is>
      </c>
      <c r="AN1985" s="637" t="n">
        <v>100</v>
      </c>
      <c r="AO1985" s="478" t="n">
        <v>-1570</v>
      </c>
      <c r="AP1985" s="463" t="n">
        <v>-642</v>
      </c>
      <c r="AQ1985" s="479" t="n">
        <v>-928</v>
      </c>
      <c r="AR1985" s="476" t="inlineStr">
        <is>
          <t>37.92 → 36.90</t>
        </is>
      </c>
      <c r="BA1985" s="313" t="inlineStr">
        <is>
          <t>통합인문879</t>
        </is>
      </c>
    </row>
    <row r="1986" ht="16.5" customHeight="1" s="671">
      <c r="B1986" s="367" t="inlineStr">
        <is>
          <t>37.92</t>
        </is>
      </c>
      <c r="C1986" s="351" t="inlineStr">
        <is>
          <t>82,286</t>
        </is>
      </c>
      <c r="D1986" s="727" t="n">
        <v>-1570</v>
      </c>
      <c r="E1986" s="352" t="inlineStr"/>
      <c r="F1986" s="341" t="n">
        <v>63.97</v>
      </c>
      <c r="G1986" s="355" t="inlineStr">
        <is>
          <t>332.19</t>
        </is>
      </c>
      <c r="H1986" s="356" t="inlineStr">
        <is>
          <t>335.67</t>
        </is>
      </c>
      <c r="I1986" s="354" t="inlineStr">
        <is>
          <t>충북대</t>
        </is>
      </c>
      <c r="J1986" s="340" t="inlineStr">
        <is>
          <t>정보통계학과</t>
        </is>
      </c>
      <c r="K1986" s="339" t="inlineStr">
        <is>
          <t>자연</t>
        </is>
      </c>
      <c r="L1986" s="357" t="n">
        <v>8</v>
      </c>
      <c r="M1986" s="358" t="inlineStr">
        <is>
          <t xml:space="preserve">963.15 / </t>
        </is>
      </c>
      <c r="N1986" s="359" t="n">
        <v>200</v>
      </c>
      <c r="O1986" s="360" t="inlineStr">
        <is>
          <t>표점/만점</t>
        </is>
      </c>
      <c r="P1986" s="343" t="inlineStr">
        <is>
          <t>표점/만점</t>
        </is>
      </c>
      <c r="Q1986" s="342" t="inlineStr">
        <is>
          <t>2과목</t>
        </is>
      </c>
      <c r="R1986" s="344" t="n">
        <v>20</v>
      </c>
      <c r="S1986" s="345" t="n">
        <v>30</v>
      </c>
      <c r="T1986" s="362" t="n">
        <v>30</v>
      </c>
      <c r="U1986" s="361" t="n">
        <v>63.97</v>
      </c>
      <c r="V1986" s="346" t="n">
        <v>109.3354299730464</v>
      </c>
      <c r="W1986" s="348" t="n">
        <v>112.2280923816716</v>
      </c>
      <c r="X1986" s="347" t="inlineStr">
        <is>
          <t>55.57/67.91</t>
        </is>
      </c>
      <c r="Y1986" s="357" t="inlineStr"/>
      <c r="Z1986" s="365" t="inlineStr">
        <is>
          <t>3등급</t>
        </is>
      </c>
      <c r="AA1986" s="350" t="n">
        <v>36</v>
      </c>
      <c r="AB1986" s="349" t="inlineStr">
        <is>
          <t>만점</t>
        </is>
      </c>
      <c r="AC1986" s="350" t="n">
        <v>0</v>
      </c>
      <c r="AD1986" s="349" t="inlineStr">
        <is>
          <t>만점</t>
        </is>
      </c>
      <c r="AE1986" s="364" t="n">
        <v>0</v>
      </c>
      <c r="AF1986" s="366" t="n">
        <v>0</v>
      </c>
      <c r="AG1986" s="363" t="n">
        <v>0</v>
      </c>
      <c r="AH1986" s="635" t="inlineStr"/>
      <c r="AL1986" s="487" t="inlineStr">
        <is>
          <t>충북대 정보통계학과</t>
        </is>
      </c>
      <c r="AM1986" s="477" t="inlineStr">
        <is>
          <t>자연</t>
        </is>
      </c>
      <c r="AN1986" s="637" t="n">
        <v>100</v>
      </c>
      <c r="AO1986" s="478" t="n">
        <v>-1570</v>
      </c>
      <c r="AP1986" s="463" t="n">
        <v>-1570</v>
      </c>
      <c r="AQ1986" s="479" t="n">
        <v>0</v>
      </c>
      <c r="AR1986" s="476" t="inlineStr">
        <is>
          <t>37.93 → 36.48</t>
        </is>
      </c>
      <c r="BA1986" s="313" t="inlineStr">
        <is>
          <t>통합인문880</t>
        </is>
      </c>
    </row>
    <row r="1987" ht="16.5" customHeight="1" s="671">
      <c r="B1987" s="367" t="inlineStr">
        <is>
          <t>37.92</t>
        </is>
      </c>
      <c r="C1987" s="351" t="inlineStr">
        <is>
          <t>82,286</t>
        </is>
      </c>
      <c r="D1987" s="727" t="n">
        <v>-1570</v>
      </c>
      <c r="E1987" s="352" t="inlineStr"/>
      <c r="F1987" s="341" t="n">
        <v>63.97</v>
      </c>
      <c r="G1987" s="355" t="inlineStr">
        <is>
          <t>332.19</t>
        </is>
      </c>
      <c r="H1987" s="356" t="inlineStr">
        <is>
          <t>335.67</t>
        </is>
      </c>
      <c r="I1987" s="354" t="inlineStr">
        <is>
          <t>광운대</t>
        </is>
      </c>
      <c r="J1987" s="340" t="inlineStr">
        <is>
          <t>컴퓨터정보공학부(기회균형)</t>
        </is>
      </c>
      <c r="K1987" s="339" t="inlineStr">
        <is>
          <t>자연</t>
        </is>
      </c>
      <c r="L1987" s="357" t="n">
        <v>4</v>
      </c>
      <c r="M1987" s="358" t="inlineStr">
        <is>
          <t xml:space="preserve">662.74 / </t>
        </is>
      </c>
      <c r="N1987" s="359" t="n">
        <v>1000</v>
      </c>
      <c r="O1987" s="360" t="inlineStr">
        <is>
          <t>표점</t>
        </is>
      </c>
      <c r="P1987" s="343" t="inlineStr">
        <is>
          <t>변표</t>
        </is>
      </c>
      <c r="Q1987" s="342" t="inlineStr">
        <is>
          <t>2과목</t>
        </is>
      </c>
      <c r="R1987" s="344" t="n">
        <v>20</v>
      </c>
      <c r="S1987" s="345" t="n">
        <v>35</v>
      </c>
      <c r="T1987" s="362" t="n">
        <v>25</v>
      </c>
      <c r="U1987" s="361" t="n">
        <v>63.97</v>
      </c>
      <c r="V1987" s="346" t="n">
        <v>109.3359089112446</v>
      </c>
      <c r="W1987" s="348" t="n">
        <v>112.2284180596463</v>
      </c>
      <c r="X1987" s="347" t="n">
        <v>55.31</v>
      </c>
      <c r="Y1987" s="357" t="n">
        <v>54.52</v>
      </c>
      <c r="Z1987" s="365" t="inlineStr">
        <is>
          <t>2등급</t>
        </is>
      </c>
      <c r="AA1987" s="350" t="n">
        <v>198</v>
      </c>
      <c r="AB1987" s="349" t="inlineStr">
        <is>
          <t>만점</t>
        </is>
      </c>
      <c r="AC1987" s="350" t="n">
        <v>10</v>
      </c>
      <c r="AD1987" s="349" t="inlineStr">
        <is>
          <t>만점</t>
        </is>
      </c>
      <c r="AE1987" s="364" t="n">
        <v>0</v>
      </c>
      <c r="AF1987" s="366" t="n">
        <v>12.707</v>
      </c>
      <c r="AG1987" s="363" t="n">
        <v>0</v>
      </c>
      <c r="AH1987" s="635" t="inlineStr">
        <is>
          <t xml:space="preserve"> 미기3%과3%</t>
        </is>
      </c>
      <c r="AL1987" s="487" t="inlineStr">
        <is>
          <t>광운대 컴퓨터정보공학부(기회균형)</t>
        </is>
      </c>
      <c r="AM1987" s="477" t="inlineStr">
        <is>
          <t>자연</t>
        </is>
      </c>
      <c r="AN1987" s="637" t="n">
        <v>100</v>
      </c>
      <c r="AO1987" s="478" t="n">
        <v>-1570</v>
      </c>
      <c r="AP1987" s="463" t="n">
        <v>-1570</v>
      </c>
      <c r="AQ1987" s="479" t="n">
        <v>0</v>
      </c>
      <c r="AR1987" s="476" t="inlineStr">
        <is>
          <t>37.93 → 36.48</t>
        </is>
      </c>
      <c r="BA1987" s="313" t="inlineStr">
        <is>
          <t>자연1094</t>
        </is>
      </c>
    </row>
    <row r="1988" ht="16.5" customHeight="1" s="671">
      <c r="B1988" s="367" t="inlineStr">
        <is>
          <t>38.07</t>
        </is>
      </c>
      <c r="C1988" s="351" t="inlineStr">
        <is>
          <t>82,612</t>
        </is>
      </c>
      <c r="D1988" s="727" t="n">
        <v>-1570</v>
      </c>
      <c r="E1988" s="352" t="inlineStr">
        <is>
          <t>331.24</t>
        </is>
      </c>
      <c r="F1988" s="341" t="n">
        <v>63.88</v>
      </c>
      <c r="G1988" s="355" t="inlineStr">
        <is>
          <t>332.03</t>
        </is>
      </c>
      <c r="H1988" s="356" t="inlineStr">
        <is>
          <t>335.50</t>
        </is>
      </c>
      <c r="I1988" s="354" t="inlineStr">
        <is>
          <t>전남대</t>
        </is>
      </c>
      <c r="J1988" s="340" t="inlineStr">
        <is>
          <t>화학교육과</t>
        </is>
      </c>
      <c r="K1988" s="339" t="inlineStr">
        <is>
          <t>자연</t>
        </is>
      </c>
      <c r="L1988" s="357" t="n">
        <v>5</v>
      </c>
      <c r="M1988" s="358" t="inlineStr">
        <is>
          <t xml:space="preserve">835.362 / </t>
        </is>
      </c>
      <c r="N1988" s="359" t="n">
        <v>800</v>
      </c>
      <c r="O1988" s="360" t="inlineStr">
        <is>
          <t>표점/만점</t>
        </is>
      </c>
      <c r="P1988" s="343" t="inlineStr">
        <is>
          <t>표점/만점</t>
        </is>
      </c>
      <c r="Q1988" s="342" t="inlineStr">
        <is>
          <t>2과목</t>
        </is>
      </c>
      <c r="R1988" s="344" t="n">
        <v>30</v>
      </c>
      <c r="S1988" s="345" t="n">
        <v>40</v>
      </c>
      <c r="T1988" s="362" t="n">
        <v>30</v>
      </c>
      <c r="U1988" s="361" t="n">
        <v>63.88</v>
      </c>
      <c r="V1988" s="346" t="n">
        <v>109.2805971139587</v>
      </c>
      <c r="W1988" s="348" t="n">
        <v>112.1908060374919</v>
      </c>
      <c r="X1988" s="347" t="inlineStr">
        <is>
          <t>55.53/67.91</t>
        </is>
      </c>
      <c r="Y1988" s="357" t="inlineStr"/>
      <c r="Z1988" s="365" t="inlineStr">
        <is>
          <t>2등급</t>
        </is>
      </c>
      <c r="AA1988" s="350" t="n">
        <v>190</v>
      </c>
      <c r="AB1988" s="349" t="inlineStr">
        <is>
          <t>만점</t>
        </is>
      </c>
      <c r="AC1988" s="350" t="n">
        <v>10</v>
      </c>
      <c r="AD1988" s="349" t="inlineStr">
        <is>
          <t>만점</t>
        </is>
      </c>
      <c r="AE1988" s="364" t="n">
        <v>0</v>
      </c>
      <c r="AF1988" s="366" t="n">
        <v>0</v>
      </c>
      <c r="AG1988" s="363" t="n">
        <v>0</v>
      </c>
      <c r="AH1988" s="635" t="inlineStr"/>
      <c r="AL1988" s="487" t="inlineStr">
        <is>
          <t>전남대 화학교육과</t>
        </is>
      </c>
      <c r="AM1988" s="477" t="inlineStr">
        <is>
          <t>자연</t>
        </is>
      </c>
      <c r="AN1988" s="637" t="n">
        <v>100</v>
      </c>
      <c r="AO1988" s="478" t="n">
        <v>-1570</v>
      </c>
      <c r="AP1988" s="463" t="n">
        <v>-1570</v>
      </c>
      <c r="AQ1988" s="479" t="n">
        <v>0</v>
      </c>
      <c r="AR1988" s="476" t="inlineStr">
        <is>
          <t>38.07 → 36.62</t>
        </is>
      </c>
      <c r="BA1988" s="313" t="inlineStr">
        <is>
          <t>통합인문881</t>
        </is>
      </c>
    </row>
    <row r="1989" ht="16.5" customHeight="1" s="671">
      <c r="B1989" s="367" t="inlineStr">
        <is>
          <t>38.19</t>
        </is>
      </c>
      <c r="C1989" s="351" t="inlineStr">
        <is>
          <t>82,872</t>
        </is>
      </c>
      <c r="D1989" s="727" t="n">
        <v>-1570</v>
      </c>
      <c r="E1989" s="352" t="inlineStr"/>
      <c r="F1989" s="341" t="n">
        <v>63.8</v>
      </c>
      <c r="G1989" s="355" t="inlineStr">
        <is>
          <t>331.90</t>
        </is>
      </c>
      <c r="H1989" s="356" t="inlineStr">
        <is>
          <t>335.36</t>
        </is>
      </c>
      <c r="I1989" s="354" t="inlineStr">
        <is>
          <t>광운대</t>
        </is>
      </c>
      <c r="J1989" s="340" t="inlineStr">
        <is>
          <t>건축공학과(기회균형)</t>
        </is>
      </c>
      <c r="K1989" s="339" t="inlineStr">
        <is>
          <t>자연</t>
        </is>
      </c>
      <c r="L1989" s="357" t="n">
        <v>2</v>
      </c>
      <c r="M1989" s="358" t="inlineStr">
        <is>
          <t xml:space="preserve">662.35 / </t>
        </is>
      </c>
      <c r="N1989" s="359" t="n">
        <v>1000</v>
      </c>
      <c r="O1989" s="360" t="inlineStr">
        <is>
          <t>표점</t>
        </is>
      </c>
      <c r="P1989" s="343" t="inlineStr">
        <is>
          <t>변표</t>
        </is>
      </c>
      <c r="Q1989" s="342" t="inlineStr">
        <is>
          <t>2과목</t>
        </is>
      </c>
      <c r="R1989" s="344" t="n">
        <v>20</v>
      </c>
      <c r="S1989" s="345" t="n">
        <v>35</v>
      </c>
      <c r="T1989" s="362" t="n">
        <v>25</v>
      </c>
      <c r="U1989" s="361" t="n">
        <v>63.8</v>
      </c>
      <c r="V1989" s="346" t="n">
        <v>109.2364559027911</v>
      </c>
      <c r="W1989" s="348" t="n">
        <v>112.1607900138979</v>
      </c>
      <c r="X1989" s="347" t="n">
        <v>55.25</v>
      </c>
      <c r="Y1989" s="357" t="n">
        <v>54.46</v>
      </c>
      <c r="Z1989" s="365" t="inlineStr">
        <is>
          <t>2등급</t>
        </is>
      </c>
      <c r="AA1989" s="350" t="n">
        <v>198</v>
      </c>
      <c r="AB1989" s="349" t="inlineStr">
        <is>
          <t>만점</t>
        </is>
      </c>
      <c r="AC1989" s="350" t="n">
        <v>10</v>
      </c>
      <c r="AD1989" s="349" t="inlineStr">
        <is>
          <t>만점</t>
        </is>
      </c>
      <c r="AE1989" s="364" t="n">
        <v>0</v>
      </c>
      <c r="AF1989" s="366" t="n">
        <v>12.696</v>
      </c>
      <c r="AG1989" s="363" t="n">
        <v>0</v>
      </c>
      <c r="AH1989" s="635" t="inlineStr">
        <is>
          <t xml:space="preserve"> 미기3%과3%</t>
        </is>
      </c>
      <c r="AL1989" s="487" t="inlineStr">
        <is>
          <t>광운대 건축공학과(기회균형)</t>
        </is>
      </c>
      <c r="AM1989" s="477" t="inlineStr">
        <is>
          <t>자연</t>
        </is>
      </c>
      <c r="AN1989" s="637" t="n">
        <v>100</v>
      </c>
      <c r="AO1989" s="478" t="n">
        <v>-1570</v>
      </c>
      <c r="AP1989" s="463" t="n">
        <v>-1570</v>
      </c>
      <c r="AQ1989" s="479" t="n">
        <v>0</v>
      </c>
      <c r="AR1989" s="476" t="inlineStr">
        <is>
          <t>38.20 → 36.75</t>
        </is>
      </c>
      <c r="BA1989" s="313" t="inlineStr">
        <is>
          <t>통합인문882</t>
        </is>
      </c>
    </row>
    <row r="1990" ht="16.5" customHeight="1" s="671">
      <c r="B1990" s="367" t="inlineStr">
        <is>
          <t>38.21</t>
        </is>
      </c>
      <c r="C1990" s="351" t="inlineStr">
        <is>
          <t>82,916</t>
        </is>
      </c>
      <c r="D1990" s="727" t="n">
        <v>-1570</v>
      </c>
      <c r="E1990" s="352" t="inlineStr"/>
      <c r="F1990" s="341" t="n">
        <v>63.79</v>
      </c>
      <c r="G1990" s="355" t="inlineStr">
        <is>
          <t>331.88</t>
        </is>
      </c>
      <c r="H1990" s="356" t="inlineStr">
        <is>
          <t>335.34</t>
        </is>
      </c>
      <c r="I1990" s="354" t="inlineStr">
        <is>
          <t>경상국립대</t>
        </is>
      </c>
      <c r="J1990" s="340" t="inlineStr">
        <is>
          <t>도시공학과</t>
        </is>
      </c>
      <c r="K1990" s="339" t="inlineStr">
        <is>
          <t>자연</t>
        </is>
      </c>
      <c r="L1990" s="357" t="n">
        <v>9</v>
      </c>
      <c r="M1990" s="358" t="inlineStr">
        <is>
          <t xml:space="preserve">826.84 / </t>
        </is>
      </c>
      <c r="N1990" s="359" t="n">
        <v>1000</v>
      </c>
      <c r="O1990" s="360" t="inlineStr">
        <is>
          <t>표점/만점</t>
        </is>
      </c>
      <c r="P1990" s="343" t="inlineStr">
        <is>
          <t>표점/만점</t>
        </is>
      </c>
      <c r="Q1990" s="342" t="inlineStr">
        <is>
          <t>2과목</t>
        </is>
      </c>
      <c r="R1990" s="344" t="n">
        <v>25</v>
      </c>
      <c r="S1990" s="345" t="n">
        <v>30</v>
      </c>
      <c r="T1990" s="362" t="n">
        <v>25</v>
      </c>
      <c r="U1990" s="361" t="n">
        <v>63.79</v>
      </c>
      <c r="V1990" s="346" t="n">
        <v>109.2285749044895</v>
      </c>
      <c r="W1990" s="348" t="n">
        <v>112.1554309350529</v>
      </c>
      <c r="X1990" s="347" t="inlineStr">
        <is>
          <t>55.49/67.91</t>
        </is>
      </c>
      <c r="Y1990" s="357" t="inlineStr"/>
      <c r="Z1990" s="365" t="inlineStr">
        <is>
          <t>3등급</t>
        </is>
      </c>
      <c r="AA1990" s="350" t="n">
        <v>192</v>
      </c>
      <c r="AB1990" s="349" t="inlineStr">
        <is>
          <t>만점</t>
        </is>
      </c>
      <c r="AC1990" s="350" t="n">
        <v>0</v>
      </c>
      <c r="AD1990" s="349" t="inlineStr">
        <is>
          <t>만점</t>
        </is>
      </c>
      <c r="AE1990" s="364" t="n">
        <v>0</v>
      </c>
      <c r="AF1990" s="366" t="n">
        <v>0</v>
      </c>
      <c r="AG1990" s="363" t="n">
        <v>0</v>
      </c>
      <c r="AH1990" s="635" t="inlineStr"/>
      <c r="AL1990" s="487" t="inlineStr">
        <is>
          <t>경상국립대 도시공학과</t>
        </is>
      </c>
      <c r="AM1990" s="477" t="inlineStr">
        <is>
          <t>자연</t>
        </is>
      </c>
      <c r="AN1990" s="637" t="n">
        <v>100</v>
      </c>
      <c r="AO1990" s="478" t="n">
        <v>-1570</v>
      </c>
      <c r="AP1990" s="463" t="n">
        <v>-1570</v>
      </c>
      <c r="AQ1990" s="479" t="n">
        <v>0</v>
      </c>
      <c r="AR1990" s="476" t="inlineStr">
        <is>
          <t>38.21 → 36.76</t>
        </is>
      </c>
      <c r="BA1990" s="313" t="inlineStr">
        <is>
          <t>통합인문883</t>
        </is>
      </c>
    </row>
    <row r="1991" ht="16.5" customHeight="1" s="671">
      <c r="B1991" s="367" t="inlineStr">
        <is>
          <t>38.24</t>
        </is>
      </c>
      <c r="C1991" s="351" t="inlineStr">
        <is>
          <t>82,981</t>
        </is>
      </c>
      <c r="D1991" s="727" t="n">
        <v>-1570</v>
      </c>
      <c r="E1991" s="352" t="inlineStr"/>
      <c r="F1991" s="341" t="n">
        <v>63.77</v>
      </c>
      <c r="G1991" s="355" t="inlineStr">
        <is>
          <t>331.84</t>
        </is>
      </c>
      <c r="H1991" s="356" t="inlineStr">
        <is>
          <t>335.30</t>
        </is>
      </c>
      <c r="I1991" s="354" t="inlineStr">
        <is>
          <t>경상국립대</t>
        </is>
      </c>
      <c r="J1991" s="340" t="inlineStr">
        <is>
          <t>AI정보공학과</t>
        </is>
      </c>
      <c r="K1991" s="339" t="inlineStr">
        <is>
          <t>자연</t>
        </is>
      </c>
      <c r="L1991" s="357" t="n">
        <v>8</v>
      </c>
      <c r="M1991" s="358" t="inlineStr">
        <is>
          <t xml:space="preserve">826.78 / </t>
        </is>
      </c>
      <c r="N1991" s="359" t="n">
        <v>1000</v>
      </c>
      <c r="O1991" s="360" t="inlineStr">
        <is>
          <t>표점/만점</t>
        </is>
      </c>
      <c r="P1991" s="343" t="inlineStr">
        <is>
          <t>표점/만점</t>
        </is>
      </c>
      <c r="Q1991" s="342" t="inlineStr">
        <is>
          <t>2과목</t>
        </is>
      </c>
      <c r="R1991" s="344" t="n">
        <v>25</v>
      </c>
      <c r="S1991" s="345" t="n">
        <v>30</v>
      </c>
      <c r="T1991" s="362" t="n">
        <v>25</v>
      </c>
      <c r="U1991" s="361" t="n">
        <v>63.77</v>
      </c>
      <c r="V1991" s="346" t="n">
        <v>109.2175579178084</v>
      </c>
      <c r="W1991" s="348" t="n">
        <v>112.1479393841097</v>
      </c>
      <c r="X1991" s="347" t="inlineStr">
        <is>
          <t>55.49/67.91</t>
        </is>
      </c>
      <c r="Y1991" s="357" t="inlineStr"/>
      <c r="Z1991" s="365" t="inlineStr">
        <is>
          <t>3등급</t>
        </is>
      </c>
      <c r="AA1991" s="350" t="n">
        <v>192</v>
      </c>
      <c r="AB1991" s="349" t="inlineStr">
        <is>
          <t>만점</t>
        </is>
      </c>
      <c r="AC1991" s="350" t="n">
        <v>0</v>
      </c>
      <c r="AD1991" s="349" t="inlineStr">
        <is>
          <t>만점</t>
        </is>
      </c>
      <c r="AE1991" s="364" t="n">
        <v>0</v>
      </c>
      <c r="AF1991" s="366" t="n">
        <v>0</v>
      </c>
      <c r="AG1991" s="363" t="n">
        <v>0</v>
      </c>
      <c r="AH1991" s="635" t="inlineStr"/>
      <c r="AL1991" s="487" t="inlineStr">
        <is>
          <t>경상국립대 AI정보공학과</t>
        </is>
      </c>
      <c r="AM1991" s="477" t="inlineStr">
        <is>
          <t>자연</t>
        </is>
      </c>
      <c r="AN1991" s="637" t="n">
        <v>100</v>
      </c>
      <c r="AO1991" s="478" t="n">
        <v>-1570</v>
      </c>
      <c r="AP1991" s="463" t="n">
        <v>-1570</v>
      </c>
      <c r="AQ1991" s="479" t="n">
        <v>0</v>
      </c>
      <c r="AR1991" s="476" t="inlineStr">
        <is>
          <t>38.25 → 36.80</t>
        </is>
      </c>
      <c r="BA1991" s="313" t="inlineStr">
        <is>
          <t>자연1095</t>
        </is>
      </c>
    </row>
    <row r="1992" ht="16.5" customHeight="1" s="671">
      <c r="B1992" s="367" t="inlineStr">
        <is>
          <t>37.98</t>
        </is>
      </c>
      <c r="C1992" s="351" t="inlineStr">
        <is>
          <t>82,417</t>
        </is>
      </c>
      <c r="D1992" s="727" t="n">
        <v>-1570</v>
      </c>
      <c r="E1992" s="352" t="inlineStr">
        <is>
          <t>332.12</t>
        </is>
      </c>
      <c r="F1992" s="341" t="n">
        <v>63.59</v>
      </c>
      <c r="G1992" s="355" t="inlineStr">
        <is>
          <t>330.57</t>
        </is>
      </c>
      <c r="H1992" s="356" t="inlineStr">
        <is>
          <t>335.34</t>
        </is>
      </c>
      <c r="I1992" s="354" t="inlineStr">
        <is>
          <t>경북대</t>
        </is>
      </c>
      <c r="J1992" s="340" t="inlineStr">
        <is>
          <t>산림생태보호학과</t>
        </is>
      </c>
      <c r="K1992" s="339" t="inlineStr">
        <is>
          <t>통합</t>
        </is>
      </c>
      <c r="L1992" s="357" t="n">
        <v>4</v>
      </c>
      <c r="M1992" s="358" t="inlineStr">
        <is>
          <t xml:space="preserve">615.94 / </t>
        </is>
      </c>
      <c r="N1992" s="359" t="n">
        <v>1000</v>
      </c>
      <c r="O1992" s="360" t="inlineStr">
        <is>
          <t>표점</t>
        </is>
      </c>
      <c r="P1992" s="343" t="inlineStr">
        <is>
          <t>변표</t>
        </is>
      </c>
      <c r="Q1992" s="342" t="inlineStr">
        <is>
          <t>2과목</t>
        </is>
      </c>
      <c r="R1992" s="344" t="n">
        <v>13</v>
      </c>
      <c r="S1992" s="345" t="n">
        <v>50</v>
      </c>
      <c r="T1992" s="362" t="n">
        <v>25</v>
      </c>
      <c r="U1992" s="361" t="n">
        <v>63.59</v>
      </c>
      <c r="V1992" s="346" t="n">
        <v>109.1088524590164</v>
      </c>
      <c r="W1992" s="348" t="n">
        <v>112.0740196721312</v>
      </c>
      <c r="X1992" s="347" t="n">
        <v>54.69</v>
      </c>
      <c r="Y1992" s="357" t="n">
        <v>54.53</v>
      </c>
      <c r="Z1992" s="365" t="inlineStr">
        <is>
          <t>2등급</t>
        </is>
      </c>
      <c r="AA1992" s="350" t="n">
        <v>121.25</v>
      </c>
      <c r="AB1992" s="349" t="inlineStr">
        <is>
          <t>만점</t>
        </is>
      </c>
      <c r="AC1992" s="350" t="n">
        <v>10</v>
      </c>
      <c r="AD1992" s="349" t="inlineStr">
        <is>
          <t>만점</t>
        </is>
      </c>
      <c r="AE1992" s="364" t="n">
        <v>0</v>
      </c>
      <c r="AF1992" s="366" t="n">
        <v>0</v>
      </c>
      <c r="AG1992" s="363" t="n">
        <v>0</v>
      </c>
      <c r="AH1992" s="635" t="inlineStr"/>
      <c r="AL1992" s="487" t="inlineStr">
        <is>
          <t>경북대 산림생태보호학과</t>
        </is>
      </c>
      <c r="AM1992" s="477" t="inlineStr">
        <is>
          <t>통합</t>
        </is>
      </c>
      <c r="AN1992" s="637" t="n">
        <v>100</v>
      </c>
      <c r="AO1992" s="478" t="n">
        <v>-1570</v>
      </c>
      <c r="AP1992" s="463" t="n">
        <v>-640</v>
      </c>
      <c r="AQ1992" s="479" t="n">
        <v>-930</v>
      </c>
      <c r="AR1992" s="476" t="inlineStr">
        <is>
          <t>38.53 → 37.51</t>
        </is>
      </c>
      <c r="BA1992" s="313" t="inlineStr">
        <is>
          <t>통합인문884</t>
        </is>
      </c>
    </row>
    <row r="1993" ht="16.5" customHeight="1" s="671">
      <c r="B1993" s="367" t="inlineStr">
        <is>
          <t>38.07</t>
        </is>
      </c>
      <c r="C1993" s="351" t="inlineStr">
        <is>
          <t>82,612</t>
        </is>
      </c>
      <c r="D1993" s="727" t="n">
        <v>-1570</v>
      </c>
      <c r="E1993" s="352" t="inlineStr">
        <is>
          <t>332.03</t>
        </is>
      </c>
      <c r="F1993" s="341" t="n">
        <v>63.53</v>
      </c>
      <c r="G1993" s="355" t="inlineStr">
        <is>
          <t>330.48</t>
        </is>
      </c>
      <c r="H1993" s="356" t="inlineStr">
        <is>
          <t>335.24</t>
        </is>
      </c>
      <c r="I1993" s="354" t="inlineStr">
        <is>
          <t>경북대</t>
        </is>
      </c>
      <c r="J1993" s="340" t="inlineStr">
        <is>
          <t>에너지화학공학과</t>
        </is>
      </c>
      <c r="K1993" s="339" t="inlineStr">
        <is>
          <t>통합</t>
        </is>
      </c>
      <c r="L1993" s="357" t="n">
        <v>8</v>
      </c>
      <c r="M1993" s="358" t="inlineStr">
        <is>
          <t xml:space="preserve">615.81 / </t>
        </is>
      </c>
      <c r="N1993" s="359" t="n">
        <v>1000</v>
      </c>
      <c r="O1993" s="360" t="inlineStr">
        <is>
          <t>표점</t>
        </is>
      </c>
      <c r="P1993" s="343" t="inlineStr">
        <is>
          <t>변표</t>
        </is>
      </c>
      <c r="Q1993" s="342" t="inlineStr">
        <is>
          <t>2과목</t>
        </is>
      </c>
      <c r="R1993" s="344" t="n">
        <v>13</v>
      </c>
      <c r="S1993" s="345" t="n">
        <v>50</v>
      </c>
      <c r="T1993" s="362" t="n">
        <v>25</v>
      </c>
      <c r="U1993" s="361" t="n">
        <v>63.53</v>
      </c>
      <c r="V1993" s="346" t="n">
        <v>109.0747540983606</v>
      </c>
      <c r="W1993" s="348" t="n">
        <v>112.0508327868852</v>
      </c>
      <c r="X1993" s="347" t="n">
        <v>54.68</v>
      </c>
      <c r="Y1993" s="357" t="n">
        <v>54.51</v>
      </c>
      <c r="Z1993" s="365" t="inlineStr">
        <is>
          <t>2등급</t>
        </is>
      </c>
      <c r="AA1993" s="350" t="n">
        <v>121.25</v>
      </c>
      <c r="AB1993" s="349" t="inlineStr">
        <is>
          <t>만점</t>
        </is>
      </c>
      <c r="AC1993" s="350" t="n">
        <v>10</v>
      </c>
      <c r="AD1993" s="349" t="inlineStr">
        <is>
          <t>만점</t>
        </is>
      </c>
      <c r="AE1993" s="364" t="n">
        <v>0</v>
      </c>
      <c r="AF1993" s="366" t="n">
        <v>0</v>
      </c>
      <c r="AG1993" s="363" t="n">
        <v>0</v>
      </c>
      <c r="AH1993" s="635" t="inlineStr"/>
      <c r="AL1993" s="487" t="inlineStr">
        <is>
          <t>경북대 에너지화학공학과</t>
        </is>
      </c>
      <c r="AM1993" s="477" t="inlineStr">
        <is>
          <t>통합</t>
        </is>
      </c>
      <c r="AN1993" s="637" t="n">
        <v>100</v>
      </c>
      <c r="AO1993" s="478" t="n">
        <v>-1570</v>
      </c>
      <c r="AP1993" s="463" t="n">
        <v>-640</v>
      </c>
      <c r="AQ1993" s="479" t="n">
        <v>-930</v>
      </c>
      <c r="AR1993" s="476" t="inlineStr">
        <is>
          <t>38.62 → 37.60</t>
        </is>
      </c>
      <c r="BA1993" s="313" t="inlineStr">
        <is>
          <t>통합인문885</t>
        </is>
      </c>
    </row>
    <row r="1994" ht="16.5" customHeight="1" s="671">
      <c r="B1994" s="367" t="inlineStr">
        <is>
          <t>38.62</t>
        </is>
      </c>
      <c r="C1994" s="351" t="inlineStr">
        <is>
          <t>83,805</t>
        </is>
      </c>
      <c r="D1994" s="727" t="n">
        <v>-1570</v>
      </c>
      <c r="E1994" s="352" t="inlineStr"/>
      <c r="F1994" s="341" t="n">
        <v>63.52</v>
      </c>
      <c r="G1994" s="355" t="inlineStr">
        <is>
          <t>331.43</t>
        </is>
      </c>
      <c r="H1994" s="356" t="inlineStr">
        <is>
          <t>334.86</t>
        </is>
      </c>
      <c r="I1994" s="354" t="inlineStr">
        <is>
          <t>광운대</t>
        </is>
      </c>
      <c r="J1994" s="340" t="inlineStr">
        <is>
          <t>소프트웨어학부(기회균형)</t>
        </is>
      </c>
      <c r="K1994" s="339" t="inlineStr">
        <is>
          <t>자연</t>
        </is>
      </c>
      <c r="L1994" s="357" t="n">
        <v>4</v>
      </c>
      <c r="M1994" s="358" t="inlineStr">
        <is>
          <t xml:space="preserve">661.71 / </t>
        </is>
      </c>
      <c r="N1994" s="359" t="n">
        <v>1000</v>
      </c>
      <c r="O1994" s="360" t="inlineStr">
        <is>
          <t>표점</t>
        </is>
      </c>
      <c r="P1994" s="343" t="inlineStr">
        <is>
          <t>변표</t>
        </is>
      </c>
      <c r="Q1994" s="342" t="inlineStr">
        <is>
          <t>2과목</t>
        </is>
      </c>
      <c r="R1994" s="344" t="n">
        <v>20</v>
      </c>
      <c r="S1994" s="345" t="n">
        <v>35</v>
      </c>
      <c r="T1994" s="362" t="n">
        <v>25</v>
      </c>
      <c r="U1994" s="361" t="n">
        <v>63.52</v>
      </c>
      <c r="V1994" s="346" t="n">
        <v>109.0732509658417</v>
      </c>
      <c r="W1994" s="348" t="n">
        <v>112.0498106567724</v>
      </c>
      <c r="X1994" s="347" t="n">
        <v>55.15</v>
      </c>
      <c r="Y1994" s="357" t="n">
        <v>54.35</v>
      </c>
      <c r="Z1994" s="365" t="inlineStr">
        <is>
          <t>2등급</t>
        </is>
      </c>
      <c r="AA1994" s="350" t="n">
        <v>198</v>
      </c>
      <c r="AB1994" s="349" t="inlineStr">
        <is>
          <t>만점</t>
        </is>
      </c>
      <c r="AC1994" s="350" t="n">
        <v>10</v>
      </c>
      <c r="AD1994" s="349" t="inlineStr">
        <is>
          <t>만점</t>
        </is>
      </c>
      <c r="AE1994" s="364" t="n">
        <v>0</v>
      </c>
      <c r="AF1994" s="366" t="n">
        <v>12.676</v>
      </c>
      <c r="AG1994" s="363" t="n">
        <v>0</v>
      </c>
      <c r="AH1994" s="635" t="inlineStr">
        <is>
          <t xml:space="preserve"> 미기3%과3%</t>
        </is>
      </c>
      <c r="AL1994" s="487" t="inlineStr">
        <is>
          <t>광운대 소프트웨어학부(기회균형)</t>
        </is>
      </c>
      <c r="AM1994" s="477" t="inlineStr">
        <is>
          <t>자연</t>
        </is>
      </c>
      <c r="AN1994" s="637" t="n">
        <v>100</v>
      </c>
      <c r="AO1994" s="478" t="n">
        <v>-1570</v>
      </c>
      <c r="AP1994" s="463" t="n">
        <v>-1570</v>
      </c>
      <c r="AQ1994" s="479" t="n">
        <v>0</v>
      </c>
      <c r="AR1994" s="476" t="inlineStr">
        <is>
          <t>38.62 → 37.17</t>
        </is>
      </c>
      <c r="BA1994" s="313" t="inlineStr">
        <is>
          <t>자연1096</t>
        </is>
      </c>
    </row>
    <row r="1995" ht="16.5" customHeight="1" s="671">
      <c r="B1995" s="367" t="inlineStr">
        <is>
          <t>38.66</t>
        </is>
      </c>
      <c r="C1995" s="351" t="inlineStr">
        <is>
          <t>83,892</t>
        </is>
      </c>
      <c r="D1995" s="727" t="n">
        <v>-1570</v>
      </c>
      <c r="E1995" s="352" t="inlineStr"/>
      <c r="F1995" s="341" t="n">
        <v>63.5</v>
      </c>
      <c r="G1995" s="355" t="inlineStr">
        <is>
          <t>331.39</t>
        </is>
      </c>
      <c r="H1995" s="356" t="inlineStr">
        <is>
          <t>334.81</t>
        </is>
      </c>
      <c r="I1995" s="354" t="inlineStr">
        <is>
          <t>전북대</t>
        </is>
      </c>
      <c r="J1995" s="340" t="inlineStr">
        <is>
          <t>자연과학계열1</t>
        </is>
      </c>
      <c r="K1995" s="339" t="inlineStr">
        <is>
          <t>자연</t>
        </is>
      </c>
      <c r="L1995" s="357" t="n">
        <v>54</v>
      </c>
      <c r="M1995" s="358" t="inlineStr">
        <is>
          <t xml:space="preserve">312.22 / </t>
        </is>
      </c>
      <c r="N1995" s="359" t="n">
        <v>500</v>
      </c>
      <c r="O1995" s="360" t="inlineStr">
        <is>
          <t>표점</t>
        </is>
      </c>
      <c r="P1995" s="343" t="inlineStr">
        <is>
          <t>변표</t>
        </is>
      </c>
      <c r="Q1995" s="342" t="inlineStr">
        <is>
          <t>2과목</t>
        </is>
      </c>
      <c r="R1995" s="344" t="n">
        <v>30</v>
      </c>
      <c r="S1995" s="345" t="n">
        <v>40</v>
      </c>
      <c r="T1995" s="362" t="n">
        <v>30</v>
      </c>
      <c r="U1995" s="361" t="n">
        <v>63.5</v>
      </c>
      <c r="V1995" s="346" t="n">
        <v>109.059634152513</v>
      </c>
      <c r="W1995" s="348" t="n">
        <v>112.0405512237089</v>
      </c>
      <c r="X1995" s="347" t="n">
        <v>55.14</v>
      </c>
      <c r="Y1995" s="357" t="n">
        <v>54.18</v>
      </c>
      <c r="Z1995" s="365" t="inlineStr">
        <is>
          <t>3등급</t>
        </is>
      </c>
      <c r="AA1995" s="350" t="n">
        <v>24</v>
      </c>
      <c r="AB1995" s="349" t="inlineStr">
        <is>
          <t>만점</t>
        </is>
      </c>
      <c r="AC1995" s="350" t="n">
        <v>5</v>
      </c>
      <c r="AD1995" s="349" t="inlineStr">
        <is>
          <t>만점</t>
        </is>
      </c>
      <c r="AE1995" s="364" t="n">
        <v>0</v>
      </c>
      <c r="AF1995" s="366" t="n">
        <v>8.127000000000001</v>
      </c>
      <c r="AG1995" s="363" t="n">
        <v>0</v>
      </c>
      <c r="AH1995" s="635" t="inlineStr">
        <is>
          <t xml:space="preserve"> 과탐10%가산</t>
        </is>
      </c>
      <c r="AL1995" s="487" t="inlineStr">
        <is>
          <t>전북대 자연과학계열1</t>
        </is>
      </c>
      <c r="AM1995" s="477" t="inlineStr">
        <is>
          <t>자연</t>
        </is>
      </c>
      <c r="AN1995" s="637" t="n">
        <v>100</v>
      </c>
      <c r="AO1995" s="478" t="n">
        <v>-1570</v>
      </c>
      <c r="AP1995" s="463" t="n">
        <v>-1570</v>
      </c>
      <c r="AQ1995" s="479" t="n">
        <v>0</v>
      </c>
      <c r="AR1995" s="476" t="inlineStr">
        <is>
          <t>38.66 → 37.21</t>
        </is>
      </c>
      <c r="BA1995" s="313" t="inlineStr">
        <is>
          <t>자연1097</t>
        </is>
      </c>
    </row>
    <row r="1996" ht="16.5" customHeight="1" s="671">
      <c r="B1996" s="367" t="inlineStr">
        <is>
          <t>38.67</t>
        </is>
      </c>
      <c r="C1996" s="351" t="inlineStr">
        <is>
          <t>83,914</t>
        </is>
      </c>
      <c r="D1996" s="727" t="n">
        <v>-1570</v>
      </c>
      <c r="E1996" s="352" t="inlineStr"/>
      <c r="F1996" s="341" t="n">
        <v>63.5</v>
      </c>
      <c r="G1996" s="355" t="inlineStr">
        <is>
          <t>331.38</t>
        </is>
      </c>
      <c r="H1996" s="356" t="inlineStr">
        <is>
          <t>336.16</t>
        </is>
      </c>
      <c r="I1996" s="354" t="inlineStr">
        <is>
          <t>강원대(제2캠)</t>
        </is>
      </c>
      <c r="J1996" s="340" t="inlineStr">
        <is>
          <t>사회복지학과</t>
        </is>
      </c>
      <c r="K1996" s="339" t="inlineStr">
        <is>
          <t>통합</t>
        </is>
      </c>
      <c r="L1996" s="357" t="n">
        <v>6</v>
      </c>
      <c r="M1996" s="358" t="inlineStr">
        <is>
          <t xml:space="preserve">159 / </t>
        </is>
      </c>
      <c r="N1996" s="359" t="n">
        <v>200</v>
      </c>
      <c r="O1996" s="360" t="inlineStr">
        <is>
          <t>백분위</t>
        </is>
      </c>
      <c r="P1996" s="343" t="inlineStr">
        <is>
          <t>백분위</t>
        </is>
      </c>
      <c r="Q1996" s="342" t="inlineStr">
        <is>
          <t>1과목</t>
        </is>
      </c>
      <c r="R1996" s="344" t="n">
        <v>50</v>
      </c>
      <c r="S1996" s="345" t="n">
        <v>0</v>
      </c>
      <c r="T1996" s="362" t="n">
        <v>0</v>
      </c>
      <c r="U1996" s="361" t="n">
        <v>63.5</v>
      </c>
      <c r="V1996" s="346" t="n">
        <v>109.0588235294118</v>
      </c>
      <c r="W1996" s="348" t="n">
        <v>112.04</v>
      </c>
      <c r="X1996" s="347" t="n">
        <v>55.14</v>
      </c>
      <c r="Y1996" s="357" t="inlineStr"/>
      <c r="Z1996" s="365" t="inlineStr">
        <is>
          <t>3등급</t>
        </is>
      </c>
      <c r="AA1996" s="350" t="n">
        <v>94</v>
      </c>
      <c r="AB1996" s="349" t="inlineStr">
        <is>
          <t>만점</t>
        </is>
      </c>
      <c r="AC1996" s="350" t="n">
        <v>1.5</v>
      </c>
      <c r="AD1996" s="349" t="inlineStr">
        <is>
          <t>만점</t>
        </is>
      </c>
      <c r="AE1996" s="364" t="n">
        <v>0</v>
      </c>
      <c r="AF1996" s="366" t="n">
        <v>0</v>
      </c>
      <c r="AG1996" s="363" t="n">
        <v>0</v>
      </c>
      <c r="AH1996" s="635" t="inlineStr">
        <is>
          <t xml:space="preserve"> 미/기10% , 과탐5%가산</t>
        </is>
      </c>
      <c r="AL1996" s="487" t="inlineStr">
        <is>
          <t>강원대(제2캠) 사회복지학과</t>
        </is>
      </c>
      <c r="AM1996" s="477" t="inlineStr">
        <is>
          <t>통합</t>
        </is>
      </c>
      <c r="AN1996" s="637" t="n">
        <v>100</v>
      </c>
      <c r="AO1996" s="478" t="n">
        <v>-1570</v>
      </c>
      <c r="AP1996" s="463" t="n">
        <v>-643</v>
      </c>
      <c r="AQ1996" s="479" t="n">
        <v>-927</v>
      </c>
      <c r="AR1996" s="476" t="inlineStr">
        <is>
          <t>37.77 → 36.75</t>
        </is>
      </c>
      <c r="BA1996" s="313" t="inlineStr">
        <is>
          <t>자연1098</t>
        </is>
      </c>
    </row>
    <row r="1997" ht="16.5" customHeight="1" s="671">
      <c r="B1997" s="367" t="inlineStr">
        <is>
          <t>38.80</t>
        </is>
      </c>
      <c r="C1997" s="351" t="inlineStr">
        <is>
          <t>84,196</t>
        </is>
      </c>
      <c r="D1997" s="727" t="n">
        <v>-1570</v>
      </c>
      <c r="E1997" s="352" t="inlineStr">
        <is>
          <t>331.22</t>
        </is>
      </c>
      <c r="F1997" s="341" t="n">
        <v>63.41</v>
      </c>
      <c r="G1997" s="355" t="inlineStr">
        <is>
          <t>330.28</t>
        </is>
      </c>
      <c r="H1997" s="356" t="inlineStr">
        <is>
          <t>335.05</t>
        </is>
      </c>
      <c r="I1997" s="354" t="inlineStr">
        <is>
          <t>제주대</t>
        </is>
      </c>
      <c r="J1997" s="340" t="inlineStr">
        <is>
          <t>회계학과</t>
        </is>
      </c>
      <c r="K1997" s="339" t="inlineStr">
        <is>
          <t>통합</t>
        </is>
      </c>
      <c r="L1997" s="357" t="n">
        <v>16</v>
      </c>
      <c r="M1997" s="358" t="inlineStr">
        <is>
          <t xml:space="preserve">697.25 / </t>
        </is>
      </c>
      <c r="N1997" s="359" t="n">
        <v>1000</v>
      </c>
      <c r="O1997" s="360" t="inlineStr">
        <is>
          <t>백분위</t>
        </is>
      </c>
      <c r="P1997" s="343" t="inlineStr">
        <is>
          <t>백분위</t>
        </is>
      </c>
      <c r="Q1997" s="342" t="inlineStr">
        <is>
          <t>2과목</t>
        </is>
      </c>
      <c r="R1997" s="344" t="n">
        <v>30</v>
      </c>
      <c r="S1997" s="345" t="n">
        <v>20</v>
      </c>
      <c r="T1997" s="362" t="n">
        <v>30</v>
      </c>
      <c r="U1997" s="361" t="n">
        <v>63.41</v>
      </c>
      <c r="V1997" s="346" t="n">
        <v>109.0036764705882</v>
      </c>
      <c r="W1997" s="348" t="n">
        <v>112.0025</v>
      </c>
      <c r="X1997" s="347" t="n">
        <v>54.64</v>
      </c>
      <c r="Y1997" s="357" t="inlineStr"/>
      <c r="Z1997" s="365" t="inlineStr">
        <is>
          <t>3등급</t>
        </is>
      </c>
      <c r="AA1997" s="350" t="n">
        <v>180</v>
      </c>
      <c r="AB1997" s="349" t="inlineStr">
        <is>
          <t>만점</t>
        </is>
      </c>
      <c r="AC1997" s="350" t="n">
        <v>10</v>
      </c>
      <c r="AD1997" s="349" t="inlineStr">
        <is>
          <t>만점</t>
        </is>
      </c>
      <c r="AE1997" s="364" t="n">
        <v>0</v>
      </c>
      <c r="AF1997" s="366" t="n">
        <v>0</v>
      </c>
      <c r="AG1997" s="363" t="n">
        <v>0</v>
      </c>
      <c r="AH1997" s="635" t="inlineStr"/>
      <c r="AL1997" s="487" t="inlineStr">
        <is>
          <t>제주대 회계학과</t>
        </is>
      </c>
      <c r="AM1997" s="477" t="inlineStr">
        <is>
          <t>통합</t>
        </is>
      </c>
      <c r="AN1997" s="637" t="n">
        <v>100</v>
      </c>
      <c r="AO1997" s="478" t="n">
        <v>-1570</v>
      </c>
      <c r="AP1997" s="463" t="n">
        <v>-640</v>
      </c>
      <c r="AQ1997" s="479" t="n">
        <v>-930</v>
      </c>
      <c r="AR1997" s="476" t="inlineStr">
        <is>
          <t>38.80 → 37.78</t>
        </is>
      </c>
      <c r="BA1997" s="313" t="inlineStr">
        <is>
          <t>통합인문886</t>
        </is>
      </c>
    </row>
    <row r="1998" ht="16.5" customHeight="1" s="671">
      <c r="B1998" s="367" t="inlineStr">
        <is>
          <t>38.99</t>
        </is>
      </c>
      <c r="C1998" s="351" t="inlineStr">
        <is>
          <t>84,608</t>
        </is>
      </c>
      <c r="D1998" s="727" t="n">
        <v>-1570</v>
      </c>
      <c r="E1998" s="352" t="inlineStr"/>
      <c r="F1998" s="341" t="n">
        <v>63.29</v>
      </c>
      <c r="G1998" s="355" t="inlineStr">
        <is>
          <t>331.00</t>
        </is>
      </c>
      <c r="H1998" s="356" t="inlineStr">
        <is>
          <t>334.48</t>
        </is>
      </c>
      <c r="I1998" s="354" t="inlineStr">
        <is>
          <t>경상국립대</t>
        </is>
      </c>
      <c r="J1998" s="340" t="inlineStr">
        <is>
          <t>건축공학부</t>
        </is>
      </c>
      <c r="K1998" s="339" t="inlineStr">
        <is>
          <t>자연</t>
        </is>
      </c>
      <c r="L1998" s="357" t="n">
        <v>9</v>
      </c>
      <c r="M1998" s="358" t="inlineStr">
        <is>
          <t xml:space="preserve">825.18 / </t>
        </is>
      </c>
      <c r="N1998" s="359" t="n">
        <v>1000</v>
      </c>
      <c r="O1998" s="360" t="inlineStr">
        <is>
          <t>표점/만점</t>
        </is>
      </c>
      <c r="P1998" s="343" t="inlineStr">
        <is>
          <t>표점/만점</t>
        </is>
      </c>
      <c r="Q1998" s="342" t="inlineStr">
        <is>
          <t>2과목</t>
        </is>
      </c>
      <c r="R1998" s="344" t="n">
        <v>25</v>
      </c>
      <c r="S1998" s="345" t="n">
        <v>30</v>
      </c>
      <c r="T1998" s="362" t="n">
        <v>25</v>
      </c>
      <c r="U1998" s="361" t="n">
        <v>63.29</v>
      </c>
      <c r="V1998" s="346" t="n">
        <v>108.936391125654</v>
      </c>
      <c r="W1998" s="348" t="n">
        <v>111.9284400163607</v>
      </c>
      <c r="X1998" s="347" t="inlineStr">
        <is>
          <t>55.29/67.91</t>
        </is>
      </c>
      <c r="Y1998" s="357" t="inlineStr"/>
      <c r="Z1998" s="365" t="inlineStr">
        <is>
          <t>3등급</t>
        </is>
      </c>
      <c r="AA1998" s="350" t="n">
        <v>192</v>
      </c>
      <c r="AB1998" s="349" t="inlineStr">
        <is>
          <t>만점</t>
        </is>
      </c>
      <c r="AC1998" s="350" t="n">
        <v>0</v>
      </c>
      <c r="AD1998" s="349" t="inlineStr">
        <is>
          <t>만점</t>
        </is>
      </c>
      <c r="AE1998" s="364" t="n">
        <v>0</v>
      </c>
      <c r="AF1998" s="366" t="n">
        <v>0</v>
      </c>
      <c r="AG1998" s="363" t="n">
        <v>0</v>
      </c>
      <c r="AH1998" s="635" t="inlineStr"/>
      <c r="AL1998" s="487" t="inlineStr">
        <is>
          <t>경상국립대 건축공학부</t>
        </is>
      </c>
      <c r="AM1998" s="477" t="inlineStr">
        <is>
          <t>자연</t>
        </is>
      </c>
      <c r="AN1998" s="637" t="n">
        <v>100</v>
      </c>
      <c r="AO1998" s="478" t="n">
        <v>-1570</v>
      </c>
      <c r="AP1998" s="463" t="n">
        <v>-1570</v>
      </c>
      <c r="AQ1998" s="479" t="n">
        <v>0</v>
      </c>
      <c r="AR1998" s="476" t="inlineStr">
        <is>
          <t>38.99 → 37.54</t>
        </is>
      </c>
      <c r="BA1998" s="313" t="inlineStr">
        <is>
          <t>자연1099</t>
        </is>
      </c>
    </row>
    <row r="1999" ht="16.5" customHeight="1" s="671">
      <c r="B1999" s="367" t="inlineStr">
        <is>
          <t>39.01</t>
        </is>
      </c>
      <c r="C1999" s="351" t="inlineStr">
        <is>
          <t>84,652</t>
        </is>
      </c>
      <c r="D1999" s="727" t="n">
        <v>-1570</v>
      </c>
      <c r="E1999" s="352" t="inlineStr"/>
      <c r="F1999" s="341" t="n">
        <v>63.28</v>
      </c>
      <c r="G1999" s="355" t="inlineStr">
        <is>
          <t>330.98</t>
        </is>
      </c>
      <c r="H1999" s="356" t="inlineStr">
        <is>
          <t>334.46</t>
        </is>
      </c>
      <c r="I1999" s="354" t="inlineStr">
        <is>
          <t>부산대</t>
        </is>
      </c>
      <c r="J1999" s="340" t="inlineStr">
        <is>
          <t>생명환경화학과</t>
        </is>
      </c>
      <c r="K1999" s="339" t="inlineStr">
        <is>
          <t>자연</t>
        </is>
      </c>
      <c r="L1999" s="357" t="n">
        <v>17</v>
      </c>
      <c r="M1999" s="358" t="inlineStr">
        <is>
          <t xml:space="preserve">650 / </t>
        </is>
      </c>
      <c r="N1999" s="359" t="n">
        <v>1000</v>
      </c>
      <c r="O1999" s="360" t="inlineStr">
        <is>
          <t>표점</t>
        </is>
      </c>
      <c r="P1999" s="343" t="inlineStr">
        <is>
          <t>표점</t>
        </is>
      </c>
      <c r="Q1999" s="342" t="inlineStr">
        <is>
          <t>2과목</t>
        </is>
      </c>
      <c r="R1999" s="344" t="n">
        <v>20</v>
      </c>
      <c r="S1999" s="345" t="n">
        <v>30</v>
      </c>
      <c r="T1999" s="362" t="n">
        <v>30</v>
      </c>
      <c r="U1999" s="361" t="n">
        <v>63.28</v>
      </c>
      <c r="V1999" s="346" t="n">
        <v>108.9307539963864</v>
      </c>
      <c r="W1999" s="348" t="n">
        <v>111.9220982459347</v>
      </c>
      <c r="X1999" s="347" t="n">
        <v>55.06</v>
      </c>
      <c r="Y1999" s="357" t="inlineStr"/>
      <c r="Z1999" s="365" t="inlineStr">
        <is>
          <t>2등급</t>
        </is>
      </c>
      <c r="AA1999" s="350" t="n">
        <v>198</v>
      </c>
      <c r="AB1999" s="349" t="inlineStr">
        <is>
          <t>만점</t>
        </is>
      </c>
      <c r="AC1999" s="350" t="n">
        <v>10</v>
      </c>
      <c r="AD1999" s="349" t="inlineStr">
        <is>
          <t>만점</t>
        </is>
      </c>
      <c r="AE1999" s="364" t="n">
        <v>0</v>
      </c>
      <c r="AF1999" s="366" t="n">
        <v>0</v>
      </c>
      <c r="AG1999" s="363" t="n">
        <v>0</v>
      </c>
      <c r="AH1999" s="635" t="inlineStr"/>
      <c r="AL1999" s="487" t="inlineStr">
        <is>
          <t>부산대 생명환경화학과</t>
        </is>
      </c>
      <c r="AM1999" s="477" t="inlineStr">
        <is>
          <t>자연</t>
        </is>
      </c>
      <c r="AN1999" s="637" t="n">
        <v>100</v>
      </c>
      <c r="AO1999" s="478" t="n">
        <v>-1570</v>
      </c>
      <c r="AP1999" s="463" t="n">
        <v>-1570</v>
      </c>
      <c r="AQ1999" s="479" t="n">
        <v>0</v>
      </c>
      <c r="AR1999" s="476" t="inlineStr">
        <is>
          <t>39.01 → 37.56</t>
        </is>
      </c>
      <c r="BA1999" s="313" t="inlineStr">
        <is>
          <t>자연1100</t>
        </is>
      </c>
    </row>
    <row r="2000" ht="16.5" customHeight="1" s="671">
      <c r="B2000" s="367" t="inlineStr">
        <is>
          <t>39.18</t>
        </is>
      </c>
      <c r="C2000" s="351" t="inlineStr">
        <is>
          <t>85,021</t>
        </is>
      </c>
      <c r="D2000" s="727" t="n">
        <v>-1570</v>
      </c>
      <c r="E2000" s="352" t="inlineStr">
        <is>
          <t>330.77</t>
        </is>
      </c>
      <c r="F2000" s="341" t="n">
        <v>63.2</v>
      </c>
      <c r="G2000" s="355" t="inlineStr">
        <is>
          <t>329.91</t>
        </is>
      </c>
      <c r="H2000" s="356" t="inlineStr">
        <is>
          <t>334.71</t>
        </is>
      </c>
      <c r="I2000" s="354" t="inlineStr">
        <is>
          <t>제주대</t>
        </is>
      </c>
      <c r="J2000" s="340" t="inlineStr">
        <is>
          <t>영어영문학과</t>
        </is>
      </c>
      <c r="K2000" s="339" t="inlineStr">
        <is>
          <t>통합</t>
        </is>
      </c>
      <c r="L2000" s="357" t="n">
        <v>9</v>
      </c>
      <c r="M2000" s="358" t="inlineStr">
        <is>
          <t xml:space="preserve">695.62 / </t>
        </is>
      </c>
      <c r="N2000" s="359" t="n">
        <v>1000</v>
      </c>
      <c r="O2000" s="360" t="inlineStr">
        <is>
          <t>백분위</t>
        </is>
      </c>
      <c r="P2000" s="343" t="inlineStr">
        <is>
          <t>백분위</t>
        </is>
      </c>
      <c r="Q2000" s="342" t="inlineStr">
        <is>
          <t>2과목</t>
        </is>
      </c>
      <c r="R2000" s="344" t="n">
        <v>30</v>
      </c>
      <c r="S2000" s="345" t="n">
        <v>20</v>
      </c>
      <c r="T2000" s="362" t="n">
        <v>30</v>
      </c>
      <c r="U2000" s="361" t="n">
        <v>63.2</v>
      </c>
      <c r="V2000" s="346" t="n">
        <v>108.8902777777778</v>
      </c>
      <c r="W2000" s="348" t="n">
        <v>111.8765625</v>
      </c>
      <c r="X2000" s="347" t="n">
        <v>54.57</v>
      </c>
      <c r="Y2000" s="357" t="inlineStr"/>
      <c r="Z2000" s="365" t="inlineStr">
        <is>
          <t>3등급</t>
        </is>
      </c>
      <c r="AA2000" s="350" t="n">
        <v>180</v>
      </c>
      <c r="AB2000" s="349" t="inlineStr">
        <is>
          <t>만점</t>
        </is>
      </c>
      <c r="AC2000" s="350" t="n">
        <v>10</v>
      </c>
      <c r="AD2000" s="349" t="inlineStr">
        <is>
          <t>만점</t>
        </is>
      </c>
      <c r="AE2000" s="364" t="n">
        <v>0</v>
      </c>
      <c r="AF2000" s="366" t="n">
        <v>0</v>
      </c>
      <c r="AG2000" s="363" t="n">
        <v>0</v>
      </c>
      <c r="AH2000" s="635" t="inlineStr"/>
      <c r="AL2000" s="487" t="inlineStr">
        <is>
          <t>제주대 영어영문학과</t>
        </is>
      </c>
      <c r="AM2000" s="477" t="inlineStr">
        <is>
          <t>통합</t>
        </is>
      </c>
      <c r="AN2000" s="637" t="n">
        <v>100</v>
      </c>
      <c r="AO2000" s="478" t="n">
        <v>-1570</v>
      </c>
      <c r="AP2000" s="463" t="n">
        <v>-639</v>
      </c>
      <c r="AQ2000" s="479" t="n">
        <v>-931</v>
      </c>
      <c r="AR2000" s="476" t="inlineStr">
        <is>
          <t>39.13 → 38.11</t>
        </is>
      </c>
      <c r="BA2000" s="313" t="inlineStr">
        <is>
          <t>자연1101</t>
        </is>
      </c>
    </row>
    <row r="2001" ht="16.5" customHeight="1" s="671">
      <c r="B2001" s="367" t="inlineStr">
        <is>
          <t>39.23</t>
        </is>
      </c>
      <c r="C2001" s="351" t="inlineStr">
        <is>
          <t>85,129</t>
        </is>
      </c>
      <c r="D2001" s="727" t="n">
        <v>-1570</v>
      </c>
      <c r="E2001" s="352" t="inlineStr"/>
      <c r="F2001" s="341" t="n">
        <v>63.14</v>
      </c>
      <c r="G2001" s="355" t="inlineStr">
        <is>
          <t>330.71</t>
        </is>
      </c>
      <c r="H2001" s="356" t="inlineStr">
        <is>
          <t>334.20</t>
        </is>
      </c>
      <c r="I2001" s="354" t="inlineStr">
        <is>
          <t>충남대</t>
        </is>
      </c>
      <c r="J2001" s="340" t="inlineStr">
        <is>
          <t>화학공학교육과</t>
        </is>
      </c>
      <c r="K2001" s="339" t="inlineStr">
        <is>
          <t>자연</t>
        </is>
      </c>
      <c r="L2001" s="357" t="n">
        <v>10</v>
      </c>
      <c r="M2001" s="358" t="inlineStr">
        <is>
          <t xml:space="preserve">168.77 / </t>
        </is>
      </c>
      <c r="N2001" s="359" t="n">
        <v>300</v>
      </c>
      <c r="O2001" s="360" t="inlineStr">
        <is>
          <t>표점</t>
        </is>
      </c>
      <c r="P2001" s="343" t="inlineStr">
        <is>
          <t>표점</t>
        </is>
      </c>
      <c r="Q2001" s="342" t="inlineStr">
        <is>
          <t>2과목</t>
        </is>
      </c>
      <c r="R2001" s="344" t="n">
        <v>25</v>
      </c>
      <c r="S2001" s="345" t="n">
        <v>45</v>
      </c>
      <c r="T2001" s="362" t="n">
        <v>30</v>
      </c>
      <c r="U2001" s="361" t="n">
        <v>63.14</v>
      </c>
      <c r="V2001" s="346" t="n">
        <v>108.8530561286269</v>
      </c>
      <c r="W2001" s="348" t="n">
        <v>111.8346881447053</v>
      </c>
      <c r="X2001" s="347" t="n">
        <v>55.01</v>
      </c>
      <c r="Y2001" s="357" t="inlineStr"/>
      <c r="Z2001" s="365" t="inlineStr">
        <is>
          <t>2등급</t>
        </is>
      </c>
      <c r="AA2001" s="350" t="n">
        <v>-2</v>
      </c>
      <c r="AB2001" s="349" t="inlineStr">
        <is>
          <t>만점</t>
        </is>
      </c>
      <c r="AC2001" s="350" t="n">
        <v>0</v>
      </c>
      <c r="AD2001" s="349" t="inlineStr">
        <is>
          <t>만점</t>
        </is>
      </c>
      <c r="AE2001" s="364" t="n">
        <v>0</v>
      </c>
      <c r="AF2001" s="366" t="n">
        <v>4.951</v>
      </c>
      <c r="AG2001" s="363" t="n">
        <v>0</v>
      </c>
      <c r="AH2001" s="635" t="inlineStr">
        <is>
          <t xml:space="preserve"> 과탐(Ⅰ,Ⅱ)/과탐(Ⅱ,Ⅱ) 10%가산</t>
        </is>
      </c>
      <c r="AL2001" s="487" t="inlineStr">
        <is>
          <t>충남대 화학공학교육과</t>
        </is>
      </c>
      <c r="AM2001" s="477" t="inlineStr">
        <is>
          <t>자연</t>
        </is>
      </c>
      <c r="AN2001" s="637" t="n">
        <v>100</v>
      </c>
      <c r="AO2001" s="478" t="n">
        <v>-1570</v>
      </c>
      <c r="AP2001" s="463" t="n">
        <v>-1570</v>
      </c>
      <c r="AQ2001" s="479" t="n">
        <v>0</v>
      </c>
      <c r="AR2001" s="476" t="inlineStr">
        <is>
          <t>39.24 → 37.79</t>
        </is>
      </c>
      <c r="BA2001" s="313" t="inlineStr">
        <is>
          <t>자연1102</t>
        </is>
      </c>
    </row>
    <row r="2002" ht="16.5" customHeight="1" s="671">
      <c r="B2002" s="367" t="inlineStr">
        <is>
          <t>38.97</t>
        </is>
      </c>
      <c r="C2002" s="351" t="inlineStr">
        <is>
          <t>84,565</t>
        </is>
      </c>
      <c r="D2002" s="727" t="n">
        <v>-1570</v>
      </c>
      <c r="E2002" s="352" t="inlineStr">
        <is>
          <t>331.03</t>
        </is>
      </c>
      <c r="F2002" s="341" t="n">
        <v>63.12</v>
      </c>
      <c r="G2002" s="355" t="inlineStr">
        <is>
          <t>329.76</t>
        </is>
      </c>
      <c r="H2002" s="356" t="inlineStr">
        <is>
          <t>334.57</t>
        </is>
      </c>
      <c r="I2002" s="354" t="inlineStr">
        <is>
          <t>고려대(세종)</t>
        </is>
      </c>
      <c r="J2002" s="340" t="inlineStr">
        <is>
          <t>표준·지식학과</t>
        </is>
      </c>
      <c r="K2002" s="339" t="inlineStr">
        <is>
          <t>통합</t>
        </is>
      </c>
      <c r="L2002" s="357" t="n">
        <v>13</v>
      </c>
      <c r="M2002" s="358" t="inlineStr">
        <is>
          <t xml:space="preserve">819.4 / </t>
        </is>
      </c>
      <c r="N2002" s="359" t="n">
        <v>1000</v>
      </c>
      <c r="O2002" s="360" t="inlineStr">
        <is>
          <t>표점/만점</t>
        </is>
      </c>
      <c r="P2002" s="343" t="inlineStr">
        <is>
          <t>변표/만점</t>
        </is>
      </c>
      <c r="Q2002" s="342" t="inlineStr">
        <is>
          <t>2과목</t>
        </is>
      </c>
      <c r="R2002" s="344" t="n">
        <v>30</v>
      </c>
      <c r="S2002" s="345" t="n">
        <v>30</v>
      </c>
      <c r="T2002" s="362" t="n">
        <v>20</v>
      </c>
      <c r="U2002" s="361" t="n">
        <v>63.12</v>
      </c>
      <c r="V2002" s="346" t="n">
        <v>108.8471932737345</v>
      </c>
      <c r="W2002" s="348" t="n">
        <v>111.8280924329513</v>
      </c>
      <c r="X2002" s="347" t="n">
        <v>54.54</v>
      </c>
      <c r="Y2002" s="357" t="n">
        <v>54.2</v>
      </c>
      <c r="Z2002" s="365" t="inlineStr">
        <is>
          <t>2등급</t>
        </is>
      </c>
      <c r="AA2002" s="350" t="n">
        <v>190</v>
      </c>
      <c r="AB2002" s="349" t="inlineStr">
        <is>
          <t>만점</t>
        </is>
      </c>
      <c r="AC2002" s="350" t="n">
        <v>0</v>
      </c>
      <c r="AD2002" s="349" t="inlineStr">
        <is>
          <t>만점</t>
        </is>
      </c>
      <c r="AE2002" s="364" t="n">
        <v>0</v>
      </c>
      <c r="AF2002" s="366" t="n">
        <v>0</v>
      </c>
      <c r="AG2002" s="363" t="n">
        <v>0</v>
      </c>
      <c r="AH2002" s="635" t="inlineStr"/>
      <c r="AL2002" s="487" t="inlineStr">
        <is>
          <t>고려대(세종) 표준·지식학과</t>
        </is>
      </c>
      <c r="AM2002" s="477" t="inlineStr">
        <is>
          <t>통합</t>
        </is>
      </c>
      <c r="AN2002" s="637" t="n">
        <v>100</v>
      </c>
      <c r="AO2002" s="478" t="n">
        <v>-1570</v>
      </c>
      <c r="AP2002" s="463" t="n">
        <v>-638</v>
      </c>
      <c r="AQ2002" s="479" t="n">
        <v>-932</v>
      </c>
      <c r="AR2002" s="476" t="inlineStr">
        <is>
          <t>39.25 → 38.23</t>
        </is>
      </c>
      <c r="BA2002" s="313" t="inlineStr">
        <is>
          <t>통합인문887</t>
        </is>
      </c>
    </row>
    <row r="2003" ht="16.5" customHeight="1" s="671">
      <c r="B2003" s="367" t="inlineStr">
        <is>
          <t>39.40</t>
        </is>
      </c>
      <c r="C2003" s="351" t="inlineStr">
        <is>
          <t>85,498</t>
        </is>
      </c>
      <c r="D2003" s="727" t="n">
        <v>-1570</v>
      </c>
      <c r="E2003" s="352" t="inlineStr"/>
      <c r="F2003" s="341" t="n">
        <v>63.03</v>
      </c>
      <c r="G2003" s="355" t="inlineStr">
        <is>
          <t>330.51</t>
        </is>
      </c>
      <c r="H2003" s="356" t="inlineStr">
        <is>
          <t>334.00</t>
        </is>
      </c>
      <c r="I2003" s="354" t="inlineStr">
        <is>
          <t>경상국립대</t>
        </is>
      </c>
      <c r="J2003" s="340" t="inlineStr">
        <is>
          <t>반도체공학과</t>
        </is>
      </c>
      <c r="K2003" s="339" t="inlineStr">
        <is>
          <t>자연</t>
        </is>
      </c>
      <c r="L2003" s="357" t="n">
        <v>11</v>
      </c>
      <c r="M2003" s="358" t="inlineStr">
        <is>
          <t xml:space="preserve">824.26 / </t>
        </is>
      </c>
      <c r="N2003" s="359" t="n">
        <v>1000</v>
      </c>
      <c r="O2003" s="360" t="inlineStr">
        <is>
          <t>표점/만점</t>
        </is>
      </c>
      <c r="P2003" s="343" t="inlineStr">
        <is>
          <t>표점/만점</t>
        </is>
      </c>
      <c r="Q2003" s="342" t="inlineStr">
        <is>
          <t>2과목</t>
        </is>
      </c>
      <c r="R2003" s="344" t="n">
        <v>25</v>
      </c>
      <c r="S2003" s="345" t="n">
        <v>30</v>
      </c>
      <c r="T2003" s="362" t="n">
        <v>25</v>
      </c>
      <c r="U2003" s="361" t="n">
        <v>63.03</v>
      </c>
      <c r="V2003" s="346" t="n">
        <v>108.7954296805893</v>
      </c>
      <c r="W2003" s="348" t="n">
        <v>111.769858390663</v>
      </c>
      <c r="X2003" s="347" t="inlineStr">
        <is>
          <t>55.17/67.91</t>
        </is>
      </c>
      <c r="Y2003" s="357" t="inlineStr"/>
      <c r="Z2003" s="365" t="inlineStr">
        <is>
          <t>3등급</t>
        </is>
      </c>
      <c r="AA2003" s="350" t="n">
        <v>192</v>
      </c>
      <c r="AB2003" s="349" t="inlineStr">
        <is>
          <t>만점</t>
        </is>
      </c>
      <c r="AC2003" s="350" t="n">
        <v>0</v>
      </c>
      <c r="AD2003" s="349" t="inlineStr">
        <is>
          <t>만점</t>
        </is>
      </c>
      <c r="AE2003" s="364" t="n">
        <v>0</v>
      </c>
      <c r="AF2003" s="366" t="n">
        <v>0</v>
      </c>
      <c r="AG2003" s="363" t="n">
        <v>0</v>
      </c>
      <c r="AH2003" s="635" t="inlineStr"/>
      <c r="AL2003" s="487" t="inlineStr">
        <is>
          <t>경상국립대 반도체공학과</t>
        </is>
      </c>
      <c r="AM2003" s="477" t="inlineStr">
        <is>
          <t>자연</t>
        </is>
      </c>
      <c r="AN2003" s="637" t="n">
        <v>100</v>
      </c>
      <c r="AO2003" s="478" t="n">
        <v>-1570</v>
      </c>
      <c r="AP2003" s="463" t="n">
        <v>-1570</v>
      </c>
      <c r="AQ2003" s="479" t="n">
        <v>0</v>
      </c>
      <c r="AR2003" s="476" t="inlineStr">
        <is>
          <t>39.40 → 37.95</t>
        </is>
      </c>
      <c r="BA2003" s="313" t="inlineStr">
        <is>
          <t>통합인문888</t>
        </is>
      </c>
    </row>
    <row r="2004" ht="16.5" customHeight="1" s="671">
      <c r="B2004" s="367" t="inlineStr">
        <is>
          <t>40.32</t>
        </is>
      </c>
      <c r="C2004" s="351" t="inlineStr">
        <is>
          <t>87,494</t>
        </is>
      </c>
      <c r="D2004" s="727" t="n">
        <v>-1570</v>
      </c>
      <c r="E2004" s="352" t="inlineStr">
        <is>
          <t>330.94</t>
        </is>
      </c>
      <c r="F2004" s="341" t="n">
        <v>62.93</v>
      </c>
      <c r="G2004" s="355" t="inlineStr">
        <is>
          <t>329.41</t>
        </is>
      </c>
      <c r="H2004" s="356" t="inlineStr">
        <is>
          <t>334.21</t>
        </is>
      </c>
      <c r="I2004" s="354" t="inlineStr">
        <is>
          <t>경상국립대</t>
        </is>
      </c>
      <c r="J2004" s="340" t="inlineStr">
        <is>
          <t>경영정보학과</t>
        </is>
      </c>
      <c r="K2004" s="339" t="inlineStr">
        <is>
          <t>통합</t>
        </is>
      </c>
      <c r="L2004" s="357" t="n">
        <v>9</v>
      </c>
      <c r="M2004" s="358" t="inlineStr">
        <is>
          <t xml:space="preserve">818.64 / </t>
        </is>
      </c>
      <c r="N2004" s="359" t="n">
        <v>1000</v>
      </c>
      <c r="O2004" s="360" t="inlineStr">
        <is>
          <t>표점/만점</t>
        </is>
      </c>
      <c r="P2004" s="343" t="inlineStr">
        <is>
          <t>표점/만점</t>
        </is>
      </c>
      <c r="Q2004" s="342" t="inlineStr">
        <is>
          <t>2과목</t>
        </is>
      </c>
      <c r="R2004" s="344" t="n">
        <v>30</v>
      </c>
      <c r="S2004" s="345" t="n">
        <v>25</v>
      </c>
      <c r="T2004" s="362" t="n">
        <v>25</v>
      </c>
      <c r="U2004" s="361" t="n">
        <v>62.93</v>
      </c>
      <c r="V2004" s="346" t="n">
        <v>108.740224356067</v>
      </c>
      <c r="W2004" s="348" t="n">
        <v>111.7077524005754</v>
      </c>
      <c r="X2004" s="347" t="inlineStr">
        <is>
          <t>54.81/68.82</t>
        </is>
      </c>
      <c r="Y2004" s="357" t="inlineStr"/>
      <c r="Z2004" s="365" t="inlineStr">
        <is>
          <t>3등급</t>
        </is>
      </c>
      <c r="AA2004" s="350" t="n">
        <v>192</v>
      </c>
      <c r="AB2004" s="349" t="inlineStr">
        <is>
          <t>만점</t>
        </is>
      </c>
      <c r="AC2004" s="350" t="n">
        <v>0</v>
      </c>
      <c r="AD2004" s="349" t="inlineStr">
        <is>
          <t>만점</t>
        </is>
      </c>
      <c r="AE2004" s="364" t="n">
        <v>0</v>
      </c>
      <c r="AF2004" s="366" t="n">
        <v>0</v>
      </c>
      <c r="AG2004" s="363" t="n">
        <v>0</v>
      </c>
      <c r="AH2004" s="635" t="inlineStr"/>
      <c r="AL2004" s="487" t="inlineStr">
        <is>
          <t>경상국립대 경영정보학과</t>
        </is>
      </c>
      <c r="AM2004" s="477" t="inlineStr">
        <is>
          <t>통합</t>
        </is>
      </c>
      <c r="AN2004" s="637" t="n">
        <v>100</v>
      </c>
      <c r="AO2004" s="478" t="n">
        <v>-1570</v>
      </c>
      <c r="AP2004" s="463" t="n">
        <v>-637</v>
      </c>
      <c r="AQ2004" s="479" t="n">
        <v>-933</v>
      </c>
      <c r="AR2004" s="476" t="inlineStr">
        <is>
          <t>39.56 → 38.54</t>
        </is>
      </c>
      <c r="BA2004" s="313" t="inlineStr">
        <is>
          <t>통합인문889</t>
        </is>
      </c>
    </row>
    <row r="2005" ht="16.5" customHeight="1" s="671">
      <c r="B2005" s="367" t="inlineStr">
        <is>
          <t>39.04</t>
        </is>
      </c>
      <c r="C2005" s="351" t="inlineStr">
        <is>
          <t>84,717</t>
        </is>
      </c>
      <c r="D2005" s="727" t="n">
        <v>-1570</v>
      </c>
      <c r="E2005" s="352" t="inlineStr"/>
      <c r="F2005" s="341" t="n">
        <v>62.92</v>
      </c>
      <c r="G2005" s="355" t="inlineStr">
        <is>
          <t>329.39</t>
        </is>
      </c>
      <c r="H2005" s="356" t="inlineStr">
        <is>
          <t>334.19</t>
        </is>
      </c>
      <c r="I2005" s="354" t="inlineStr">
        <is>
          <t>경북대</t>
        </is>
      </c>
      <c r="J2005" s="340" t="inlineStr">
        <is>
          <t>동물생명공학과</t>
        </is>
      </c>
      <c r="K2005" s="339" t="inlineStr">
        <is>
          <t>통합</t>
        </is>
      </c>
      <c r="L2005" s="357" t="n">
        <v>3</v>
      </c>
      <c r="M2005" s="358" t="inlineStr">
        <is>
          <t xml:space="preserve">614.2 / </t>
        </is>
      </c>
      <c r="N2005" s="359" t="n">
        <v>1000</v>
      </c>
      <c r="O2005" s="360" t="inlineStr">
        <is>
          <t>표점</t>
        </is>
      </c>
      <c r="P2005" s="343" t="inlineStr">
        <is>
          <t>변표</t>
        </is>
      </c>
      <c r="Q2005" s="342" t="inlineStr">
        <is>
          <t>2과목</t>
        </is>
      </c>
      <c r="R2005" s="344" t="n">
        <v>13</v>
      </c>
      <c r="S2005" s="345" t="n">
        <v>50</v>
      </c>
      <c r="T2005" s="362" t="n">
        <v>25</v>
      </c>
      <c r="U2005" s="361" t="n">
        <v>62.92</v>
      </c>
      <c r="V2005" s="346" t="n">
        <v>108.7356608478803</v>
      </c>
      <c r="W2005" s="348" t="n">
        <v>111.7026184538653</v>
      </c>
      <c r="X2005" s="347" t="n">
        <v>54.48</v>
      </c>
      <c r="Y2005" s="357" t="n">
        <v>54.3</v>
      </c>
      <c r="Z2005" s="365" t="inlineStr">
        <is>
          <t>2등급</t>
        </is>
      </c>
      <c r="AA2005" s="350" t="n">
        <v>121.25</v>
      </c>
      <c r="AB2005" s="349" t="inlineStr">
        <is>
          <t>만점</t>
        </is>
      </c>
      <c r="AC2005" s="350" t="n">
        <v>10</v>
      </c>
      <c r="AD2005" s="349" t="inlineStr">
        <is>
          <t>만점</t>
        </is>
      </c>
      <c r="AE2005" s="364" t="n">
        <v>0</v>
      </c>
      <c r="AF2005" s="366" t="n">
        <v>0</v>
      </c>
      <c r="AG2005" s="363" t="n">
        <v>0</v>
      </c>
      <c r="AH2005" s="635" t="inlineStr"/>
      <c r="AL2005" s="487" t="inlineStr">
        <is>
          <t>경북대 동물생명공학과</t>
        </is>
      </c>
      <c r="AM2005" s="477" t="inlineStr">
        <is>
          <t>통합</t>
        </is>
      </c>
      <c r="AN2005" s="637" t="n">
        <v>100</v>
      </c>
      <c r="AO2005" s="478" t="n">
        <v>-1570</v>
      </c>
      <c r="AP2005" s="463" t="n">
        <v>-637</v>
      </c>
      <c r="AQ2005" s="479" t="n">
        <v>-933</v>
      </c>
      <c r="AR2005" s="476" t="inlineStr">
        <is>
          <t>39.57 → 38.55</t>
        </is>
      </c>
      <c r="BA2005" s="313" t="inlineStr">
        <is>
          <t>자연1103</t>
        </is>
      </c>
    </row>
    <row r="2006" ht="16.5" customHeight="1" s="671">
      <c r="B2006" s="367" t="inlineStr">
        <is>
          <t>39.63</t>
        </is>
      </c>
      <c r="C2006" s="351" t="inlineStr">
        <is>
          <t>85,997</t>
        </is>
      </c>
      <c r="D2006" s="727" t="n">
        <v>-1570</v>
      </c>
      <c r="E2006" s="352" t="inlineStr">
        <is>
          <t>329.42</t>
        </is>
      </c>
      <c r="F2006" s="341" t="n">
        <v>62.89</v>
      </c>
      <c r="G2006" s="355" t="inlineStr">
        <is>
          <t>330.24</t>
        </is>
      </c>
      <c r="H2006" s="356" t="inlineStr">
        <is>
          <t>333.73</t>
        </is>
      </c>
      <c r="I2006" s="354" t="inlineStr">
        <is>
          <t>부산대</t>
        </is>
      </c>
      <c r="J2006" s="340" t="inlineStr">
        <is>
          <t>동물생명자원과학과</t>
        </is>
      </c>
      <c r="K2006" s="339" t="inlineStr">
        <is>
          <t>자연</t>
        </is>
      </c>
      <c r="L2006" s="357" t="n">
        <v>14</v>
      </c>
      <c r="M2006" s="358" t="inlineStr">
        <is>
          <t xml:space="preserve">649 / </t>
        </is>
      </c>
      <c r="N2006" s="359" t="n">
        <v>1000</v>
      </c>
      <c r="O2006" s="360" t="inlineStr">
        <is>
          <t>표점</t>
        </is>
      </c>
      <c r="P2006" s="343" t="inlineStr">
        <is>
          <t>표점</t>
        </is>
      </c>
      <c r="Q2006" s="342" t="inlineStr">
        <is>
          <t>2과목</t>
        </is>
      </c>
      <c r="R2006" s="344" t="n">
        <v>20</v>
      </c>
      <c r="S2006" s="345" t="n">
        <v>30</v>
      </c>
      <c r="T2006" s="362" t="n">
        <v>30</v>
      </c>
      <c r="U2006" s="361" t="n">
        <v>62.89</v>
      </c>
      <c r="V2006" s="346" t="n">
        <v>108.714619835234</v>
      </c>
      <c r="W2006" s="348" t="n">
        <v>111.6789473146382</v>
      </c>
      <c r="X2006" s="347" t="n">
        <v>54.92</v>
      </c>
      <c r="Y2006" s="357" t="inlineStr"/>
      <c r="Z2006" s="365" t="inlineStr">
        <is>
          <t>2등급</t>
        </is>
      </c>
      <c r="AA2006" s="350" t="n">
        <v>198</v>
      </c>
      <c r="AB2006" s="349" t="inlineStr">
        <is>
          <t>만점</t>
        </is>
      </c>
      <c r="AC2006" s="350" t="n">
        <v>10</v>
      </c>
      <c r="AD2006" s="349" t="inlineStr">
        <is>
          <t>만점</t>
        </is>
      </c>
      <c r="AE2006" s="364" t="n">
        <v>0</v>
      </c>
      <c r="AF2006" s="366" t="n">
        <v>0</v>
      </c>
      <c r="AG2006" s="363" t="n">
        <v>0</v>
      </c>
      <c r="AH2006" s="635" t="inlineStr"/>
      <c r="AL2006" s="487" t="inlineStr">
        <is>
          <t>부산대 동물생명자원과학과</t>
        </is>
      </c>
      <c r="AM2006" s="477" t="inlineStr">
        <is>
          <t>자연</t>
        </is>
      </c>
      <c r="AN2006" s="637" t="n">
        <v>100</v>
      </c>
      <c r="AO2006" s="478" t="n">
        <v>-1570</v>
      </c>
      <c r="AP2006" s="463" t="n">
        <v>-1570</v>
      </c>
      <c r="AQ2006" s="479" t="n">
        <v>0</v>
      </c>
      <c r="AR2006" s="476" t="inlineStr">
        <is>
          <t>39.63 → 38.18</t>
        </is>
      </c>
      <c r="BA2006" s="313" t="inlineStr">
        <is>
          <t>통합인문890</t>
        </is>
      </c>
    </row>
    <row r="2007" ht="16.5" customHeight="1" s="671">
      <c r="B2007" s="367" t="inlineStr">
        <is>
          <t>39.73</t>
        </is>
      </c>
      <c r="C2007" s="351" t="inlineStr">
        <is>
          <t>86,214</t>
        </is>
      </c>
      <c r="D2007" s="727" t="n">
        <v>-1570</v>
      </c>
      <c r="E2007" s="352" t="inlineStr">
        <is>
          <t>330.11</t>
        </is>
      </c>
      <c r="F2007" s="341" t="n">
        <v>62.82</v>
      </c>
      <c r="G2007" s="355" t="inlineStr">
        <is>
          <t>329.20</t>
        </is>
      </c>
      <c r="H2007" s="356" t="inlineStr">
        <is>
          <t>333.99</t>
        </is>
      </c>
      <c r="I2007" s="354" t="inlineStr">
        <is>
          <t>제주대</t>
        </is>
      </c>
      <c r="J2007" s="340" t="inlineStr">
        <is>
          <t>국어국문학과</t>
        </is>
      </c>
      <c r="K2007" s="339" t="inlineStr">
        <is>
          <t>통합</t>
        </is>
      </c>
      <c r="L2007" s="357" t="n">
        <v>10</v>
      </c>
      <c r="M2007" s="358" t="inlineStr">
        <is>
          <t xml:space="preserve">692.55 / </t>
        </is>
      </c>
      <c r="N2007" s="359" t="n">
        <v>1000</v>
      </c>
      <c r="O2007" s="360" t="inlineStr">
        <is>
          <t>백분위</t>
        </is>
      </c>
      <c r="P2007" s="343" t="inlineStr">
        <is>
          <t>백분위</t>
        </is>
      </c>
      <c r="Q2007" s="342" t="inlineStr">
        <is>
          <t>2과목</t>
        </is>
      </c>
      <c r="R2007" s="344" t="n">
        <v>30</v>
      </c>
      <c r="S2007" s="345" t="n">
        <v>20</v>
      </c>
      <c r="T2007" s="362" t="n">
        <v>30</v>
      </c>
      <c r="U2007" s="361" t="n">
        <v>62.82</v>
      </c>
      <c r="V2007" s="346" t="n">
        <v>108.6770833333333</v>
      </c>
      <c r="W2007" s="348" t="n">
        <v>111.63671875</v>
      </c>
      <c r="X2007" s="347" t="n">
        <v>54.44</v>
      </c>
      <c r="Y2007" s="357" t="inlineStr"/>
      <c r="Z2007" s="365" t="inlineStr">
        <is>
          <t>3등급</t>
        </is>
      </c>
      <c r="AA2007" s="350" t="n">
        <v>180</v>
      </c>
      <c r="AB2007" s="349" t="inlineStr">
        <is>
          <t>만점</t>
        </is>
      </c>
      <c r="AC2007" s="350" t="n">
        <v>10</v>
      </c>
      <c r="AD2007" s="349" t="inlineStr">
        <is>
          <t>만점</t>
        </is>
      </c>
      <c r="AE2007" s="364" t="n">
        <v>0</v>
      </c>
      <c r="AF2007" s="366" t="n">
        <v>0</v>
      </c>
      <c r="AG2007" s="363" t="n">
        <v>0</v>
      </c>
      <c r="AH2007" s="635" t="inlineStr"/>
      <c r="AL2007" s="487" t="inlineStr">
        <is>
          <t>제주대 국어국문학과</t>
        </is>
      </c>
      <c r="AM2007" s="477" t="inlineStr">
        <is>
          <t>통합</t>
        </is>
      </c>
      <c r="AN2007" s="637" t="n">
        <v>100</v>
      </c>
      <c r="AO2007" s="478" t="n">
        <v>-1570</v>
      </c>
      <c r="AP2007" s="463" t="n">
        <v>-637</v>
      </c>
      <c r="AQ2007" s="479" t="n">
        <v>-933</v>
      </c>
      <c r="AR2007" s="476" t="inlineStr">
        <is>
          <t>39.74 → 38.72</t>
        </is>
      </c>
      <c r="BA2007" s="313" t="inlineStr">
        <is>
          <t>통합인문891</t>
        </is>
      </c>
    </row>
    <row r="2008" ht="16.5" customHeight="1" s="671">
      <c r="B2008" s="367" t="inlineStr">
        <is>
          <t>39.76</t>
        </is>
      </c>
      <c r="C2008" s="351" t="inlineStr">
        <is>
          <t>86,279</t>
        </is>
      </c>
      <c r="D2008" s="727" t="n">
        <v>-1570</v>
      </c>
      <c r="E2008" s="352" t="inlineStr"/>
      <c r="F2008" s="341" t="n">
        <v>62.8</v>
      </c>
      <c r="G2008" s="355" t="inlineStr">
        <is>
          <t>330.08</t>
        </is>
      </c>
      <c r="H2008" s="356" t="inlineStr">
        <is>
          <t>333.56</t>
        </is>
      </c>
      <c r="I2008" s="354" t="inlineStr">
        <is>
          <t>경상국립대</t>
        </is>
      </c>
      <c r="J2008" s="340" t="inlineStr">
        <is>
          <t>화학교육과</t>
        </is>
      </c>
      <c r="K2008" s="339" t="inlineStr">
        <is>
          <t>자연</t>
        </is>
      </c>
      <c r="L2008" s="357" t="n">
        <v>14</v>
      </c>
      <c r="M2008" s="358" t="inlineStr">
        <is>
          <t xml:space="preserve">823.43 / </t>
        </is>
      </c>
      <c r="N2008" s="359" t="n">
        <v>1000</v>
      </c>
      <c r="O2008" s="360" t="inlineStr">
        <is>
          <t>표점/만점</t>
        </is>
      </c>
      <c r="P2008" s="343" t="inlineStr">
        <is>
          <t>표점/만점</t>
        </is>
      </c>
      <c r="Q2008" s="342" t="inlineStr">
        <is>
          <t>2과목</t>
        </is>
      </c>
      <c r="R2008" s="344" t="n">
        <v>25</v>
      </c>
      <c r="S2008" s="345" t="n">
        <v>30</v>
      </c>
      <c r="T2008" s="362" t="n">
        <v>25</v>
      </c>
      <c r="U2008" s="361" t="n">
        <v>62.8</v>
      </c>
      <c r="V2008" s="346" t="n">
        <v>108.6682579421071</v>
      </c>
      <c r="W2008" s="348" t="n">
        <v>111.6267901848704</v>
      </c>
      <c r="X2008" s="347" t="inlineStr">
        <is>
          <t>55.09/67.91</t>
        </is>
      </c>
      <c r="Y2008" s="357" t="inlineStr"/>
      <c r="Z2008" s="365" t="inlineStr">
        <is>
          <t>3등급</t>
        </is>
      </c>
      <c r="AA2008" s="350" t="n">
        <v>192</v>
      </c>
      <c r="AB2008" s="349" t="inlineStr">
        <is>
          <t>만점</t>
        </is>
      </c>
      <c r="AC2008" s="350" t="n">
        <v>0</v>
      </c>
      <c r="AD2008" s="349" t="inlineStr">
        <is>
          <t>만점</t>
        </is>
      </c>
      <c r="AE2008" s="364" t="n">
        <v>0</v>
      </c>
      <c r="AF2008" s="366" t="n">
        <v>0</v>
      </c>
      <c r="AG2008" s="363" t="n">
        <v>0</v>
      </c>
      <c r="AH2008" s="635" t="inlineStr"/>
      <c r="AL2008" s="487" t="inlineStr">
        <is>
          <t>경상국립대 화학교육과</t>
        </is>
      </c>
      <c r="AM2008" s="477" t="inlineStr">
        <is>
          <t>자연</t>
        </is>
      </c>
      <c r="AN2008" s="637" t="n">
        <v>100</v>
      </c>
      <c r="AO2008" s="478" t="n">
        <v>-1570</v>
      </c>
      <c r="AP2008" s="463" t="n">
        <v>-1570</v>
      </c>
      <c r="AQ2008" s="479" t="n">
        <v>0</v>
      </c>
      <c r="AR2008" s="476" t="inlineStr">
        <is>
          <t>39.76 → 38.31</t>
        </is>
      </c>
      <c r="BA2008" s="313" t="inlineStr">
        <is>
          <t>자연1104</t>
        </is>
      </c>
    </row>
    <row r="2009" ht="16.5" customHeight="1" s="671">
      <c r="B2009" s="367" t="inlineStr">
        <is>
          <t>39.84</t>
        </is>
      </c>
      <c r="C2009" s="351" t="inlineStr">
        <is>
          <t>86,453</t>
        </is>
      </c>
      <c r="D2009" s="727" t="n">
        <v>-1570</v>
      </c>
      <c r="E2009" s="352" t="inlineStr"/>
      <c r="F2009" s="341" t="n">
        <v>62.75</v>
      </c>
      <c r="G2009" s="355" t="inlineStr">
        <is>
          <t>329.98</t>
        </is>
      </c>
      <c r="H2009" s="356" t="inlineStr">
        <is>
          <t>333.46</t>
        </is>
      </c>
      <c r="I2009" s="354" t="inlineStr">
        <is>
          <t>충남대</t>
        </is>
      </c>
      <c r="J2009" s="340" t="inlineStr">
        <is>
          <t>신소재공학과</t>
        </is>
      </c>
      <c r="K2009" s="339" t="inlineStr">
        <is>
          <t>자연</t>
        </is>
      </c>
      <c r="L2009" s="357" t="n">
        <v>16</v>
      </c>
      <c r="M2009" s="358" t="inlineStr">
        <is>
          <t xml:space="preserve">163.45 / </t>
        </is>
      </c>
      <c r="N2009" s="359" t="n">
        <v>300</v>
      </c>
      <c r="O2009" s="360" t="inlineStr">
        <is>
          <t>표점</t>
        </is>
      </c>
      <c r="P2009" s="343" t="inlineStr">
        <is>
          <t>표점</t>
        </is>
      </c>
      <c r="Q2009" s="342" t="inlineStr">
        <is>
          <t>2과목</t>
        </is>
      </c>
      <c r="R2009" s="344" t="n">
        <v>25</v>
      </c>
      <c r="S2009" s="345" t="n">
        <v>45</v>
      </c>
      <c r="T2009" s="362" t="n">
        <v>30</v>
      </c>
      <c r="U2009" s="361" t="n">
        <v>62.75</v>
      </c>
      <c r="V2009" s="346" t="n">
        <v>108.6380767017559</v>
      </c>
      <c r="W2009" s="348" t="n">
        <v>111.5928362894754</v>
      </c>
      <c r="X2009" s="347" t="n">
        <v>54.87</v>
      </c>
      <c r="Y2009" s="357" t="inlineStr"/>
      <c r="Z2009" s="365" t="inlineStr">
        <is>
          <t>2등급</t>
        </is>
      </c>
      <c r="AA2009" s="350" t="n">
        <v>-2</v>
      </c>
      <c r="AB2009" s="349" t="inlineStr">
        <is>
          <t>만점</t>
        </is>
      </c>
      <c r="AC2009" s="350" t="n">
        <v>0</v>
      </c>
      <c r="AD2009" s="349" t="inlineStr">
        <is>
          <t>만점</t>
        </is>
      </c>
      <c r="AE2009" s="364" t="n">
        <v>0</v>
      </c>
      <c r="AF2009" s="366" t="n">
        <v>0</v>
      </c>
      <c r="AG2009" s="363" t="n">
        <v>0</v>
      </c>
      <c r="AH2009" s="635" t="inlineStr"/>
      <c r="AL2009" s="487" t="inlineStr">
        <is>
          <t>충남대 신소재공학과</t>
        </is>
      </c>
      <c r="AM2009" s="477" t="inlineStr">
        <is>
          <t>자연</t>
        </is>
      </c>
      <c r="AN2009" s="637" t="n">
        <v>100</v>
      </c>
      <c r="AO2009" s="478" t="n">
        <v>-1570</v>
      </c>
      <c r="AP2009" s="463" t="n">
        <v>-1570</v>
      </c>
      <c r="AQ2009" s="479" t="n">
        <v>0</v>
      </c>
      <c r="AR2009" s="476" t="inlineStr">
        <is>
          <t>39.85 → 38.40</t>
        </is>
      </c>
      <c r="BA2009" s="313" t="inlineStr">
        <is>
          <t>자연1105</t>
        </is>
      </c>
    </row>
    <row r="2010" ht="16.5" customHeight="1" s="671">
      <c r="B2010" s="367" t="inlineStr">
        <is>
          <t>39.34</t>
        </is>
      </c>
      <c r="C2010" s="351" t="inlineStr">
        <is>
          <t>85,368</t>
        </is>
      </c>
      <c r="D2010" s="727" t="n">
        <v>-1570</v>
      </c>
      <c r="E2010" s="352" t="inlineStr">
        <is>
          <t>330.58</t>
        </is>
      </c>
      <c r="F2010" s="341" t="n">
        <v>62.72</v>
      </c>
      <c r="G2010" s="355" t="inlineStr">
        <is>
          <t>329.02</t>
        </is>
      </c>
      <c r="H2010" s="356" t="inlineStr">
        <is>
          <t>333.80</t>
        </is>
      </c>
      <c r="I2010" s="354" t="inlineStr">
        <is>
          <t>경북대</t>
        </is>
      </c>
      <c r="J2010" s="340" t="inlineStr">
        <is>
          <t>치위생학과</t>
        </is>
      </c>
      <c r="K2010" s="339" t="inlineStr">
        <is>
          <t>통합</t>
        </is>
      </c>
      <c r="L2010" s="357" t="n">
        <v>6</v>
      </c>
      <c r="M2010" s="358" t="inlineStr">
        <is>
          <t xml:space="preserve">613.64 / </t>
        </is>
      </c>
      <c r="N2010" s="359" t="n">
        <v>1000</v>
      </c>
      <c r="O2010" s="360" t="inlineStr">
        <is>
          <t>표점</t>
        </is>
      </c>
      <c r="P2010" s="343" t="inlineStr">
        <is>
          <t>변표</t>
        </is>
      </c>
      <c r="Q2010" s="342" t="inlineStr">
        <is>
          <t>2과목</t>
        </is>
      </c>
      <c r="R2010" s="344" t="n">
        <v>13</v>
      </c>
      <c r="S2010" s="345" t="n">
        <v>50</v>
      </c>
      <c r="T2010" s="362" t="n">
        <v>25</v>
      </c>
      <c r="U2010" s="361" t="n">
        <v>62.72</v>
      </c>
      <c r="V2010" s="346" t="n">
        <v>108.6239401496259</v>
      </c>
      <c r="W2010" s="348" t="n">
        <v>111.5769326683292</v>
      </c>
      <c r="X2010" s="347" t="n">
        <v>54.41</v>
      </c>
      <c r="Y2010" s="357" t="n">
        <v>54.23</v>
      </c>
      <c r="Z2010" s="365" t="inlineStr">
        <is>
          <t>2등급</t>
        </is>
      </c>
      <c r="AA2010" s="350" t="n">
        <v>121.25</v>
      </c>
      <c r="AB2010" s="349" t="inlineStr">
        <is>
          <t>만점</t>
        </is>
      </c>
      <c r="AC2010" s="350" t="n">
        <v>10</v>
      </c>
      <c r="AD2010" s="349" t="inlineStr">
        <is>
          <t>만점</t>
        </is>
      </c>
      <c r="AE2010" s="364" t="n">
        <v>0</v>
      </c>
      <c r="AF2010" s="366" t="n">
        <v>0</v>
      </c>
      <c r="AG2010" s="363" t="n">
        <v>0</v>
      </c>
      <c r="AH2010" s="635" t="inlineStr"/>
      <c r="AL2010" s="487" t="inlineStr">
        <is>
          <t>경북대 치위생학과</t>
        </is>
      </c>
      <c r="AM2010" s="477" t="inlineStr">
        <is>
          <t>통합</t>
        </is>
      </c>
      <c r="AN2010" s="637" t="n">
        <v>100</v>
      </c>
      <c r="AO2010" s="478" t="n">
        <v>-1570</v>
      </c>
      <c r="AP2010" s="463" t="n">
        <v>-636</v>
      </c>
      <c r="AQ2010" s="479" t="n">
        <v>-934</v>
      </c>
      <c r="AR2010" s="476" t="inlineStr">
        <is>
          <t>39.89 → 38.87</t>
        </is>
      </c>
      <c r="BA2010" s="313" t="inlineStr">
        <is>
          <t>자연1106</t>
        </is>
      </c>
    </row>
    <row r="2011" ht="16.5" customHeight="1" s="671">
      <c r="B2011" s="367" t="inlineStr">
        <is>
          <t>39.92</t>
        </is>
      </c>
      <c r="C2011" s="351" t="inlineStr">
        <is>
          <t>86,626</t>
        </is>
      </c>
      <c r="D2011" s="727" t="n">
        <v>-1570</v>
      </c>
      <c r="E2011" s="352" t="inlineStr">
        <is>
          <t>329.88</t>
        </is>
      </c>
      <c r="F2011" s="341" t="n">
        <v>62.7</v>
      </c>
      <c r="G2011" s="355" t="inlineStr">
        <is>
          <t>328.98</t>
        </is>
      </c>
      <c r="H2011" s="356" t="inlineStr">
        <is>
          <t>333.76</t>
        </is>
      </c>
      <c r="I2011" s="354" t="inlineStr">
        <is>
          <t>제주대</t>
        </is>
      </c>
      <c r="J2011" s="340" t="inlineStr">
        <is>
          <t>사회학과</t>
        </is>
      </c>
      <c r="K2011" s="339" t="inlineStr">
        <is>
          <t>통합</t>
        </is>
      </c>
      <c r="L2011" s="357" t="n">
        <v>9</v>
      </c>
      <c r="M2011" s="358" t="inlineStr">
        <is>
          <t xml:space="preserve">691.6 / </t>
        </is>
      </c>
      <c r="N2011" s="359" t="n">
        <v>1000</v>
      </c>
      <c r="O2011" s="360" t="inlineStr">
        <is>
          <t>백분위</t>
        </is>
      </c>
      <c r="P2011" s="343" t="inlineStr">
        <is>
          <t>백분위</t>
        </is>
      </c>
      <c r="Q2011" s="342" t="inlineStr">
        <is>
          <t>2과목</t>
        </is>
      </c>
      <c r="R2011" s="344" t="n">
        <v>30</v>
      </c>
      <c r="S2011" s="345" t="n">
        <v>20</v>
      </c>
      <c r="T2011" s="362" t="n">
        <v>30</v>
      </c>
      <c r="U2011" s="361" t="n">
        <v>62.7</v>
      </c>
      <c r="V2011" s="346" t="n">
        <v>108.6111111111111</v>
      </c>
      <c r="W2011" s="348" t="n">
        <v>111.5625</v>
      </c>
      <c r="X2011" s="347" t="n">
        <v>54.4</v>
      </c>
      <c r="Y2011" s="357" t="inlineStr"/>
      <c r="Z2011" s="365" t="inlineStr">
        <is>
          <t>3등급</t>
        </is>
      </c>
      <c r="AA2011" s="350" t="n">
        <v>180</v>
      </c>
      <c r="AB2011" s="349" t="inlineStr">
        <is>
          <t>만점</t>
        </is>
      </c>
      <c r="AC2011" s="350" t="n">
        <v>10</v>
      </c>
      <c r="AD2011" s="349" t="inlineStr">
        <is>
          <t>만점</t>
        </is>
      </c>
      <c r="AE2011" s="364" t="n">
        <v>0</v>
      </c>
      <c r="AF2011" s="366" t="n">
        <v>0</v>
      </c>
      <c r="AG2011" s="363" t="n">
        <v>0</v>
      </c>
      <c r="AH2011" s="635" t="inlineStr"/>
      <c r="AL2011" s="487" t="inlineStr">
        <is>
          <t>제주대 사회학과</t>
        </is>
      </c>
      <c r="AM2011" s="477" t="inlineStr">
        <is>
          <t>통합</t>
        </is>
      </c>
      <c r="AN2011" s="637" t="n">
        <v>100</v>
      </c>
      <c r="AO2011" s="478" t="n">
        <v>-1570</v>
      </c>
      <c r="AP2011" s="463" t="n">
        <v>-636</v>
      </c>
      <c r="AQ2011" s="479" t="n">
        <v>-934</v>
      </c>
      <c r="AR2011" s="476" t="inlineStr">
        <is>
          <t>39.93 → 38.91</t>
        </is>
      </c>
      <c r="BA2011" s="313" t="inlineStr">
        <is>
          <t>통합인문892</t>
        </is>
      </c>
    </row>
    <row r="2012" ht="16.5" customHeight="1" s="671">
      <c r="B2012" s="367" t="inlineStr">
        <is>
          <t>39.99</t>
        </is>
      </c>
      <c r="C2012" s="351" t="inlineStr">
        <is>
          <t>86,778</t>
        </is>
      </c>
      <c r="D2012" s="727" t="n">
        <v>-1570</v>
      </c>
      <c r="E2012" s="352" t="inlineStr"/>
      <c r="F2012" s="341" t="n">
        <v>62.66</v>
      </c>
      <c r="G2012" s="355" t="inlineStr">
        <is>
          <t>329.80</t>
        </is>
      </c>
      <c r="H2012" s="356" t="inlineStr">
        <is>
          <t>333.27</t>
        </is>
      </c>
      <c r="I2012" s="354" t="inlineStr">
        <is>
          <t>경상국립대</t>
        </is>
      </c>
      <c r="J2012" s="340" t="inlineStr">
        <is>
          <t>의류학과</t>
        </is>
      </c>
      <c r="K2012" s="339" t="inlineStr">
        <is>
          <t>자연</t>
        </is>
      </c>
      <c r="L2012" s="357" t="n">
        <v>8</v>
      </c>
      <c r="M2012" s="358" t="inlineStr">
        <is>
          <t xml:space="preserve">822.9 / </t>
        </is>
      </c>
      <c r="N2012" s="359" t="n">
        <v>1000</v>
      </c>
      <c r="O2012" s="360" t="inlineStr">
        <is>
          <t>표점/만점</t>
        </is>
      </c>
      <c r="P2012" s="343" t="inlineStr">
        <is>
          <t>표점/만점</t>
        </is>
      </c>
      <c r="Q2012" s="342" t="inlineStr">
        <is>
          <t>2과목</t>
        </is>
      </c>
      <c r="R2012" s="344" t="n">
        <v>25</v>
      </c>
      <c r="S2012" s="345" t="n">
        <v>30</v>
      </c>
      <c r="T2012" s="362" t="n">
        <v>25</v>
      </c>
      <c r="U2012" s="361" t="n">
        <v>62.66</v>
      </c>
      <c r="V2012" s="346" t="n">
        <v>108.5870591037202</v>
      </c>
      <c r="W2012" s="348" t="n">
        <v>111.5354414916853</v>
      </c>
      <c r="X2012" s="347" t="inlineStr">
        <is>
          <t>55.05/67.91</t>
        </is>
      </c>
      <c r="Y2012" s="357" t="inlineStr"/>
      <c r="Z2012" s="365" t="inlineStr">
        <is>
          <t>3등급</t>
        </is>
      </c>
      <c r="AA2012" s="350" t="n">
        <v>192</v>
      </c>
      <c r="AB2012" s="349" t="inlineStr">
        <is>
          <t>만점</t>
        </is>
      </c>
      <c r="AC2012" s="350" t="n">
        <v>0</v>
      </c>
      <c r="AD2012" s="349" t="inlineStr">
        <is>
          <t>만점</t>
        </is>
      </c>
      <c r="AE2012" s="364" t="n">
        <v>0</v>
      </c>
      <c r="AF2012" s="366" t="n">
        <v>0</v>
      </c>
      <c r="AG2012" s="363" t="n">
        <v>0</v>
      </c>
      <c r="AH2012" s="635" t="inlineStr"/>
      <c r="AL2012" s="487" t="inlineStr">
        <is>
          <t>경상국립대 의류학과</t>
        </is>
      </c>
      <c r="AM2012" s="477" t="inlineStr">
        <is>
          <t>자연</t>
        </is>
      </c>
      <c r="AN2012" s="637" t="n">
        <v>100</v>
      </c>
      <c r="AO2012" s="478" t="n">
        <v>-1570</v>
      </c>
      <c r="AP2012" s="463" t="n">
        <v>-1570</v>
      </c>
      <c r="AQ2012" s="479" t="n">
        <v>0</v>
      </c>
      <c r="AR2012" s="476" t="inlineStr">
        <is>
          <t>40.00 → 38.55</t>
        </is>
      </c>
      <c r="BA2012" s="313" t="inlineStr">
        <is>
          <t>자연1107</t>
        </is>
      </c>
    </row>
    <row r="2013" ht="16.5" customHeight="1" s="671">
      <c r="B2013" s="367" t="inlineStr">
        <is>
          <t>40.77</t>
        </is>
      </c>
      <c r="C2013" s="351" t="inlineStr">
        <is>
          <t>88,471</t>
        </is>
      </c>
      <c r="D2013" s="727" t="n">
        <v>-1570</v>
      </c>
      <c r="E2013" s="352" t="inlineStr"/>
      <c r="F2013" s="341" t="n">
        <v>62.64</v>
      </c>
      <c r="G2013" s="355" t="inlineStr">
        <is>
          <t>328.87</t>
        </is>
      </c>
      <c r="H2013" s="356" t="inlineStr">
        <is>
          <t>333.65</t>
        </is>
      </c>
      <c r="I2013" s="354" t="inlineStr">
        <is>
          <t>경상국립대</t>
        </is>
      </c>
      <c r="J2013" s="340" t="inlineStr">
        <is>
          <t>행정학과</t>
        </is>
      </c>
      <c r="K2013" s="339" t="inlineStr">
        <is>
          <t>통합</t>
        </is>
      </c>
      <c r="L2013" s="357" t="n">
        <v>16</v>
      </c>
      <c r="M2013" s="358" t="inlineStr">
        <is>
          <t xml:space="preserve">817.61 / </t>
        </is>
      </c>
      <c r="N2013" s="359" t="n">
        <v>1000</v>
      </c>
      <c r="O2013" s="360" t="inlineStr">
        <is>
          <t>표점/만점</t>
        </is>
      </c>
      <c r="P2013" s="343" t="inlineStr">
        <is>
          <t>표점/만점</t>
        </is>
      </c>
      <c r="Q2013" s="342" t="inlineStr">
        <is>
          <t>2과목</t>
        </is>
      </c>
      <c r="R2013" s="344" t="n">
        <v>30</v>
      </c>
      <c r="S2013" s="345" t="n">
        <v>25</v>
      </c>
      <c r="T2013" s="362" t="n">
        <v>25</v>
      </c>
      <c r="U2013" s="361" t="n">
        <v>62.64</v>
      </c>
      <c r="V2013" s="346" t="n">
        <v>108.5760925502909</v>
      </c>
      <c r="W2013" s="348" t="n">
        <v>111.5231041190772</v>
      </c>
      <c r="X2013" s="347" t="inlineStr">
        <is>
          <t>54.7/68.82</t>
        </is>
      </c>
      <c r="Y2013" s="357" t="inlineStr"/>
      <c r="Z2013" s="365" t="inlineStr">
        <is>
          <t>3등급</t>
        </is>
      </c>
      <c r="AA2013" s="350" t="n">
        <v>192</v>
      </c>
      <c r="AB2013" s="349" t="inlineStr">
        <is>
          <t>만점</t>
        </is>
      </c>
      <c r="AC2013" s="350" t="n">
        <v>0</v>
      </c>
      <c r="AD2013" s="349" t="inlineStr">
        <is>
          <t>만점</t>
        </is>
      </c>
      <c r="AE2013" s="364" t="n">
        <v>0</v>
      </c>
      <c r="AF2013" s="366" t="n">
        <v>0</v>
      </c>
      <c r="AG2013" s="363" t="n">
        <v>0</v>
      </c>
      <c r="AH2013" s="635" t="inlineStr"/>
      <c r="AL2013" s="487" t="inlineStr">
        <is>
          <t>경상국립대 행정학과</t>
        </is>
      </c>
      <c r="AM2013" s="477" t="inlineStr">
        <is>
          <t>통합</t>
        </is>
      </c>
      <c r="AN2013" s="637" t="n">
        <v>100</v>
      </c>
      <c r="AO2013" s="478" t="n">
        <v>-1570</v>
      </c>
      <c r="AP2013" s="463" t="n">
        <v>-636</v>
      </c>
      <c r="AQ2013" s="479" t="n">
        <v>-934</v>
      </c>
      <c r="AR2013" s="476" t="inlineStr">
        <is>
          <t>40.02 → 39.00</t>
        </is>
      </c>
      <c r="BA2013" s="313" t="inlineStr">
        <is>
          <t>통합인문893</t>
        </is>
      </c>
    </row>
    <row r="2014" ht="16.5" customHeight="1" s="671">
      <c r="B2014" s="367" t="inlineStr">
        <is>
          <t>40.05</t>
        </is>
      </c>
      <c r="C2014" s="351" t="inlineStr">
        <is>
          <t>86,909</t>
        </is>
      </c>
      <c r="D2014" s="727" t="n">
        <v>-1570</v>
      </c>
      <c r="E2014" s="352" t="inlineStr"/>
      <c r="F2014" s="341" t="n">
        <v>62.62</v>
      </c>
      <c r="G2014" s="355" t="inlineStr">
        <is>
          <t>329.73</t>
        </is>
      </c>
      <c r="H2014" s="356" t="inlineStr">
        <is>
          <t>333.20</t>
        </is>
      </c>
      <c r="I2014" s="354" t="inlineStr">
        <is>
          <t>제주대</t>
        </is>
      </c>
      <c r="J2014" s="340" t="inlineStr">
        <is>
          <t>전기공학과</t>
        </is>
      </c>
      <c r="K2014" s="339" t="inlineStr">
        <is>
          <t>자연</t>
        </is>
      </c>
      <c r="L2014" s="357" t="n">
        <v>10</v>
      </c>
      <c r="M2014" s="358" t="inlineStr">
        <is>
          <t xml:space="preserve">737.91 / </t>
        </is>
      </c>
      <c r="N2014" s="359" t="n">
        <v>1000</v>
      </c>
      <c r="O2014" s="360" t="inlineStr">
        <is>
          <t>백분위</t>
        </is>
      </c>
      <c r="P2014" s="343" t="inlineStr">
        <is>
          <t>백분위</t>
        </is>
      </c>
      <c r="Q2014" s="342" t="inlineStr">
        <is>
          <t>2과목</t>
        </is>
      </c>
      <c r="R2014" s="344" t="n">
        <v>20</v>
      </c>
      <c r="S2014" s="345" t="n">
        <v>30</v>
      </c>
      <c r="T2014" s="362" t="n">
        <v>30</v>
      </c>
      <c r="U2014" s="361" t="n">
        <v>62.62</v>
      </c>
      <c r="V2014" s="346" t="n">
        <v>108.5657142857143</v>
      </c>
      <c r="W2014" s="348" t="n">
        <v>111.5114285714286</v>
      </c>
      <c r="X2014" s="347" t="n">
        <v>54.83</v>
      </c>
      <c r="Y2014" s="357" t="inlineStr"/>
      <c r="Z2014" s="365" t="inlineStr">
        <is>
          <t>3등급</t>
        </is>
      </c>
      <c r="AA2014" s="350" t="n">
        <v>180</v>
      </c>
      <c r="AB2014" s="349" t="inlineStr">
        <is>
          <t>만점</t>
        </is>
      </c>
      <c r="AC2014" s="350" t="n">
        <v>10</v>
      </c>
      <c r="AD2014" s="349" t="inlineStr">
        <is>
          <t>만점</t>
        </is>
      </c>
      <c r="AE2014" s="364" t="n">
        <v>0</v>
      </c>
      <c r="AF2014" s="366" t="n">
        <v>46.965</v>
      </c>
      <c r="AG2014" s="363" t="n">
        <v>0</v>
      </c>
      <c r="AH2014" s="635" t="inlineStr">
        <is>
          <t xml:space="preserve"> 미/기15%가산 , 과탐(Ⅰ,Ⅱ)/ 과탐(Ⅱ,Ⅱ) 10%가산</t>
        </is>
      </c>
      <c r="AL2014" s="487" t="inlineStr">
        <is>
          <t>제주대 전기공학과</t>
        </is>
      </c>
      <c r="AM2014" s="477" t="inlineStr">
        <is>
          <t>자연</t>
        </is>
      </c>
      <c r="AN2014" s="637" t="n">
        <v>100</v>
      </c>
      <c r="AO2014" s="478" t="n">
        <v>-1570</v>
      </c>
      <c r="AP2014" s="463" t="n">
        <v>-1570</v>
      </c>
      <c r="AQ2014" s="479" t="n">
        <v>0</v>
      </c>
      <c r="AR2014" s="476" t="inlineStr">
        <is>
          <t>40.06 → 38.61</t>
        </is>
      </c>
      <c r="BA2014" s="313" t="inlineStr">
        <is>
          <t>통합인문894</t>
        </is>
      </c>
    </row>
    <row r="2015" ht="16.5" customHeight="1" s="671">
      <c r="B2015" s="367" t="inlineStr">
        <is>
          <t>40.14</t>
        </is>
      </c>
      <c r="C2015" s="351" t="inlineStr">
        <is>
          <t>87,104</t>
        </is>
      </c>
      <c r="D2015" s="727" t="n">
        <v>-1570</v>
      </c>
      <c r="E2015" s="352" t="inlineStr">
        <is>
          <t>328.88</t>
        </is>
      </c>
      <c r="F2015" s="341" t="n">
        <v>62.57</v>
      </c>
      <c r="G2015" s="355" t="inlineStr">
        <is>
          <t>329.63</t>
        </is>
      </c>
      <c r="H2015" s="356" t="inlineStr">
        <is>
          <t>333.09</t>
        </is>
      </c>
      <c r="I2015" s="354" t="inlineStr">
        <is>
          <t>고려대(세종)</t>
        </is>
      </c>
      <c r="J2015" s="340" t="inlineStr">
        <is>
          <t>컴퓨터소프트웨어학과</t>
        </is>
      </c>
      <c r="K2015" s="339" t="inlineStr">
        <is>
          <t>자연</t>
        </is>
      </c>
      <c r="L2015" s="357" t="n">
        <v>36</v>
      </c>
      <c r="M2015" s="358" t="inlineStr">
        <is>
          <t xml:space="preserve">816.6 / </t>
        </is>
      </c>
      <c r="N2015" s="359" t="n">
        <v>1000</v>
      </c>
      <c r="O2015" s="360" t="inlineStr">
        <is>
          <t>표점/만점</t>
        </is>
      </c>
      <c r="P2015" s="343" t="inlineStr">
        <is>
          <t>변표/만점</t>
        </is>
      </c>
      <c r="Q2015" s="342" t="inlineStr">
        <is>
          <t>2과목</t>
        </is>
      </c>
      <c r="R2015" s="344" t="n">
        <v>20</v>
      </c>
      <c r="S2015" s="345" t="n">
        <v>35</v>
      </c>
      <c r="T2015" s="362" t="n">
        <v>25</v>
      </c>
      <c r="U2015" s="361" t="n">
        <v>62.57</v>
      </c>
      <c r="V2015" s="346" t="n">
        <v>108.536761885632</v>
      </c>
      <c r="W2015" s="348" t="n">
        <v>111.478857121336</v>
      </c>
      <c r="X2015" s="347" t="n">
        <v>54.81</v>
      </c>
      <c r="Y2015" s="357" t="n">
        <v>53.78</v>
      </c>
      <c r="Z2015" s="365" t="inlineStr">
        <is>
          <t>2등급</t>
        </is>
      </c>
      <c r="AA2015" s="350" t="n">
        <v>190</v>
      </c>
      <c r="AB2015" s="349" t="inlineStr">
        <is>
          <t>만점</t>
        </is>
      </c>
      <c r="AC2015" s="350" t="n">
        <v>0</v>
      </c>
      <c r="AD2015" s="349" t="inlineStr">
        <is>
          <t>만점</t>
        </is>
      </c>
      <c r="AE2015" s="364" t="n">
        <v>0</v>
      </c>
      <c r="AF2015" s="366" t="n">
        <v>0</v>
      </c>
      <c r="AG2015" s="363" t="n">
        <v>0</v>
      </c>
      <c r="AH2015" s="635" t="inlineStr"/>
      <c r="AL2015" s="487" t="inlineStr">
        <is>
          <t>고려대(세종) 컴퓨터소프트웨어학과</t>
        </is>
      </c>
      <c r="AM2015" s="477" t="inlineStr">
        <is>
          <t>자연</t>
        </is>
      </c>
      <c r="AN2015" s="637" t="n">
        <v>100</v>
      </c>
      <c r="AO2015" s="478" t="n">
        <v>-1570</v>
      </c>
      <c r="AP2015" s="463" t="n">
        <v>-1570</v>
      </c>
      <c r="AQ2015" s="479" t="n">
        <v>0</v>
      </c>
      <c r="AR2015" s="476" t="inlineStr">
        <is>
          <t>40.14 → 38.69</t>
        </is>
      </c>
      <c r="BA2015" s="313" t="inlineStr">
        <is>
          <t>자연1108</t>
        </is>
      </c>
    </row>
    <row r="2016" ht="16.5" customHeight="1" s="671">
      <c r="B2016" s="367" t="inlineStr">
        <is>
          <t>40.18</t>
        </is>
      </c>
      <c r="C2016" s="351" t="inlineStr">
        <is>
          <t>87,191</t>
        </is>
      </c>
      <c r="D2016" s="727" t="n">
        <v>-1570</v>
      </c>
      <c r="E2016" s="352" t="inlineStr"/>
      <c r="F2016" s="341" t="n">
        <v>62.54</v>
      </c>
      <c r="G2016" s="355" t="inlineStr">
        <is>
          <t>329.58</t>
        </is>
      </c>
      <c r="H2016" s="356" t="inlineStr">
        <is>
          <t>333.04</t>
        </is>
      </c>
      <c r="I2016" s="354" t="inlineStr">
        <is>
          <t>고려대(세종)</t>
        </is>
      </c>
      <c r="J2016" s="340" t="inlineStr">
        <is>
          <t>신소재화학과</t>
        </is>
      </c>
      <c r="K2016" s="339" t="inlineStr">
        <is>
          <t>자연</t>
        </is>
      </c>
      <c r="L2016" s="357" t="n">
        <v>26</v>
      </c>
      <c r="M2016" s="358" t="inlineStr">
        <is>
          <t xml:space="preserve">816.5 / </t>
        </is>
      </c>
      <c r="N2016" s="359" t="n">
        <v>1000</v>
      </c>
      <c r="O2016" s="360" t="inlineStr">
        <is>
          <t>표점/만점</t>
        </is>
      </c>
      <c r="P2016" s="343" t="inlineStr">
        <is>
          <t>변표/만점</t>
        </is>
      </c>
      <c r="Q2016" s="342" t="inlineStr">
        <is>
          <t>2과목</t>
        </is>
      </c>
      <c r="R2016" s="344" t="n">
        <v>20</v>
      </c>
      <c r="S2016" s="345" t="n">
        <v>35</v>
      </c>
      <c r="T2016" s="362" t="n">
        <v>25</v>
      </c>
      <c r="U2016" s="361" t="n">
        <v>62.54</v>
      </c>
      <c r="V2016" s="346" t="n">
        <v>108.5223666198169</v>
      </c>
      <c r="W2016" s="348" t="n">
        <v>111.462662447294</v>
      </c>
      <c r="X2016" s="347" t="n">
        <v>54.8</v>
      </c>
      <c r="Y2016" s="357" t="n">
        <v>53.77</v>
      </c>
      <c r="Z2016" s="365" t="inlineStr">
        <is>
          <t>2등급</t>
        </is>
      </c>
      <c r="AA2016" s="350" t="n">
        <v>190</v>
      </c>
      <c r="AB2016" s="349" t="inlineStr">
        <is>
          <t>만점</t>
        </is>
      </c>
      <c r="AC2016" s="350" t="n">
        <v>0</v>
      </c>
      <c r="AD2016" s="349" t="inlineStr">
        <is>
          <t>만점</t>
        </is>
      </c>
      <c r="AE2016" s="364" t="n">
        <v>0</v>
      </c>
      <c r="AF2016" s="366" t="n">
        <v>0</v>
      </c>
      <c r="AG2016" s="363" t="n">
        <v>0</v>
      </c>
      <c r="AH2016" s="635" t="inlineStr"/>
      <c r="AL2016" s="487" t="inlineStr">
        <is>
          <t>고려대(세종) 신소재화학과</t>
        </is>
      </c>
      <c r="AM2016" s="477" t="inlineStr">
        <is>
          <t>자연</t>
        </is>
      </c>
      <c r="AN2016" s="637" t="n">
        <v>100</v>
      </c>
      <c r="AO2016" s="478" t="n">
        <v>-1570</v>
      </c>
      <c r="AP2016" s="463" t="n">
        <v>-1570</v>
      </c>
      <c r="AQ2016" s="479" t="n">
        <v>0</v>
      </c>
      <c r="AR2016" s="476" t="inlineStr">
        <is>
          <t>40.18 → 38.73</t>
        </is>
      </c>
      <c r="BA2016" s="313" t="inlineStr">
        <is>
          <t>자연1109</t>
        </is>
      </c>
    </row>
    <row r="2017" ht="16.5" customHeight="1" s="671">
      <c r="B2017" s="367" t="inlineStr">
        <is>
          <t>40.95</t>
        </is>
      </c>
      <c r="C2017" s="351" t="inlineStr">
        <is>
          <t>88,862</t>
        </is>
      </c>
      <c r="D2017" s="727" t="n">
        <v>-1570</v>
      </c>
      <c r="E2017" s="352" t="inlineStr"/>
      <c r="F2017" s="341" t="n">
        <v>62.53</v>
      </c>
      <c r="G2017" s="355" t="inlineStr">
        <is>
          <t>328.67</t>
        </is>
      </c>
      <c r="H2017" s="356" t="inlineStr">
        <is>
          <t>333.44</t>
        </is>
      </c>
      <c r="I2017" s="354" t="inlineStr">
        <is>
          <t>경상국립대</t>
        </is>
      </c>
      <c r="J2017" s="340" t="inlineStr">
        <is>
          <t>사회학과</t>
        </is>
      </c>
      <c r="K2017" s="339" t="inlineStr">
        <is>
          <t>통합</t>
        </is>
      </c>
      <c r="L2017" s="357" t="n">
        <v>9</v>
      </c>
      <c r="M2017" s="358" t="inlineStr">
        <is>
          <t xml:space="preserve">817.25 / </t>
        </is>
      </c>
      <c r="N2017" s="359" t="n">
        <v>1000</v>
      </c>
      <c r="O2017" s="360" t="inlineStr">
        <is>
          <t>표점/만점</t>
        </is>
      </c>
      <c r="P2017" s="343" t="inlineStr">
        <is>
          <t>표점/만점</t>
        </is>
      </c>
      <c r="Q2017" s="342" t="inlineStr">
        <is>
          <t>2과목</t>
        </is>
      </c>
      <c r="R2017" s="344" t="n">
        <v>30</v>
      </c>
      <c r="S2017" s="345" t="n">
        <v>25</v>
      </c>
      <c r="T2017" s="362" t="n">
        <v>25</v>
      </c>
      <c r="U2017" s="361" t="n">
        <v>62.53</v>
      </c>
      <c r="V2017" s="346" t="n">
        <v>108.518727409547</v>
      </c>
      <c r="W2017" s="348" t="n">
        <v>111.4585683357404</v>
      </c>
      <c r="X2017" s="347" t="inlineStr">
        <is>
          <t>54.66/68.82</t>
        </is>
      </c>
      <c r="Y2017" s="357" t="inlineStr"/>
      <c r="Z2017" s="365" t="inlineStr">
        <is>
          <t>3등급</t>
        </is>
      </c>
      <c r="AA2017" s="350" t="n">
        <v>192</v>
      </c>
      <c r="AB2017" s="349" t="inlineStr">
        <is>
          <t>만점</t>
        </is>
      </c>
      <c r="AC2017" s="350" t="n">
        <v>0</v>
      </c>
      <c r="AD2017" s="349" t="inlineStr">
        <is>
          <t>만점</t>
        </is>
      </c>
      <c r="AE2017" s="364" t="n">
        <v>0</v>
      </c>
      <c r="AF2017" s="366" t="n">
        <v>0</v>
      </c>
      <c r="AG2017" s="363" t="n">
        <v>0</v>
      </c>
      <c r="AH2017" s="635" t="inlineStr"/>
      <c r="AL2017" s="487" t="inlineStr">
        <is>
          <t>경상국립대 사회학과</t>
        </is>
      </c>
      <c r="AM2017" s="477" t="inlineStr">
        <is>
          <t>통합</t>
        </is>
      </c>
      <c r="AN2017" s="637" t="n">
        <v>100</v>
      </c>
      <c r="AO2017" s="478" t="n">
        <v>-1570</v>
      </c>
      <c r="AP2017" s="463" t="n">
        <v>-635</v>
      </c>
      <c r="AQ2017" s="479" t="n">
        <v>-935</v>
      </c>
      <c r="AR2017" s="476" t="inlineStr">
        <is>
          <t>40.20 → 39.18</t>
        </is>
      </c>
      <c r="BA2017" s="313" t="inlineStr">
        <is>
          <t>통합인문895</t>
        </is>
      </c>
    </row>
    <row r="2018" ht="16.5" customHeight="1" s="671">
      <c r="B2018" s="367" t="inlineStr">
        <is>
          <t>40.27</t>
        </is>
      </c>
      <c r="C2018" s="351" t="inlineStr">
        <is>
          <t>87,386</t>
        </is>
      </c>
      <c r="D2018" s="727" t="n">
        <v>-1570</v>
      </c>
      <c r="E2018" s="352" t="inlineStr">
        <is>
          <t>330.12</t>
        </is>
      </c>
      <c r="F2018" s="341" t="n">
        <v>62.48</v>
      </c>
      <c r="G2018" s="355" t="inlineStr">
        <is>
          <t>329.47</t>
        </is>
      </c>
      <c r="H2018" s="356" t="inlineStr">
        <is>
          <t>332.93</t>
        </is>
      </c>
      <c r="I2018" s="354" t="inlineStr">
        <is>
          <t>전북대</t>
        </is>
      </c>
      <c r="J2018" s="340" t="inlineStr">
        <is>
          <t>농업생명과학계열</t>
        </is>
      </c>
      <c r="K2018" s="339" t="inlineStr">
        <is>
          <t>자연</t>
        </is>
      </c>
      <c r="L2018" s="357" t="n">
        <v>122</v>
      </c>
      <c r="M2018" s="358" t="inlineStr">
        <is>
          <t xml:space="preserve">310.48 / </t>
        </is>
      </c>
      <c r="N2018" s="359" t="n">
        <v>500</v>
      </c>
      <c r="O2018" s="360" t="inlineStr">
        <is>
          <t>표점</t>
        </is>
      </c>
      <c r="P2018" s="343" t="inlineStr">
        <is>
          <t>변표</t>
        </is>
      </c>
      <c r="Q2018" s="342" t="inlineStr">
        <is>
          <t>2과목</t>
        </is>
      </c>
      <c r="R2018" s="344" t="n">
        <v>30</v>
      </c>
      <c r="S2018" s="345" t="n">
        <v>40</v>
      </c>
      <c r="T2018" s="362" t="n">
        <v>30</v>
      </c>
      <c r="U2018" s="361" t="n">
        <v>62.48</v>
      </c>
      <c r="V2018" s="346" t="n">
        <v>108.4907498433121</v>
      </c>
      <c r="W2018" s="348" t="n">
        <v>111.4270935737261</v>
      </c>
      <c r="X2018" s="347" t="n">
        <v>54.78</v>
      </c>
      <c r="Y2018" s="357" t="n">
        <v>53.75</v>
      </c>
      <c r="Z2018" s="365" t="inlineStr">
        <is>
          <t>3등급</t>
        </is>
      </c>
      <c r="AA2018" s="350" t="n">
        <v>24</v>
      </c>
      <c r="AB2018" s="349" t="inlineStr">
        <is>
          <t>만점</t>
        </is>
      </c>
      <c r="AC2018" s="350" t="n">
        <v>5</v>
      </c>
      <c r="AD2018" s="349" t="inlineStr">
        <is>
          <t>만점</t>
        </is>
      </c>
      <c r="AE2018" s="364" t="n">
        <v>0</v>
      </c>
      <c r="AF2018" s="366" t="n">
        <v>8.063000000000001</v>
      </c>
      <c r="AG2018" s="363" t="n">
        <v>0</v>
      </c>
      <c r="AH2018" s="635" t="inlineStr">
        <is>
          <t xml:space="preserve"> 과탐10%가산</t>
        </is>
      </c>
      <c r="AL2018" s="487" t="inlineStr">
        <is>
          <t>전북대 농업생명과학계열</t>
        </is>
      </c>
      <c r="AM2018" s="477" t="inlineStr">
        <is>
          <t>자연</t>
        </is>
      </c>
      <c r="AN2018" s="637" t="n">
        <v>100</v>
      </c>
      <c r="AO2018" s="478" t="n">
        <v>-1570</v>
      </c>
      <c r="AP2018" s="463" t="n">
        <v>-1570</v>
      </c>
      <c r="AQ2018" s="479" t="n">
        <v>0</v>
      </c>
      <c r="AR2018" s="476" t="inlineStr">
        <is>
          <t>40.27 → 38.82</t>
        </is>
      </c>
      <c r="BA2018" s="313" t="inlineStr">
        <is>
          <t>통합인문896</t>
        </is>
      </c>
    </row>
    <row r="2019" ht="16.5" customHeight="1" s="671">
      <c r="B2019" s="367" t="inlineStr">
        <is>
          <t>39.72</t>
        </is>
      </c>
      <c r="C2019" s="351" t="inlineStr">
        <is>
          <t>86,192</t>
        </is>
      </c>
      <c r="D2019" s="727" t="n">
        <v>-1570</v>
      </c>
      <c r="E2019" s="352" t="inlineStr">
        <is>
          <t>328.69</t>
        </is>
      </c>
      <c r="F2019" s="341" t="n">
        <v>62.47</v>
      </c>
      <c r="G2019" s="355" t="inlineStr">
        <is>
          <t>328.56</t>
        </is>
      </c>
      <c r="H2019" s="356" t="inlineStr">
        <is>
          <t>333.33</t>
        </is>
      </c>
      <c r="I2019" s="354" t="inlineStr">
        <is>
          <t>경북대</t>
        </is>
      </c>
      <c r="J2019" s="340" t="inlineStr">
        <is>
          <t>나노신소재공학과</t>
        </is>
      </c>
      <c r="K2019" s="339" t="inlineStr">
        <is>
          <t>통합</t>
        </is>
      </c>
      <c r="L2019" s="357" t="n">
        <v>4</v>
      </c>
      <c r="M2019" s="358" t="inlineStr">
        <is>
          <t xml:space="preserve">612.94 / </t>
        </is>
      </c>
      <c r="N2019" s="359" t="n">
        <v>1000</v>
      </c>
      <c r="O2019" s="360" t="inlineStr">
        <is>
          <t>표점</t>
        </is>
      </c>
      <c r="P2019" s="343" t="inlineStr">
        <is>
          <t>변표</t>
        </is>
      </c>
      <c r="Q2019" s="342" t="inlineStr">
        <is>
          <t>2과목</t>
        </is>
      </c>
      <c r="R2019" s="344" t="n">
        <v>13</v>
      </c>
      <c r="S2019" s="345" t="n">
        <v>50</v>
      </c>
      <c r="T2019" s="362" t="n">
        <v>25</v>
      </c>
      <c r="U2019" s="361" t="n">
        <v>62.47</v>
      </c>
      <c r="V2019" s="346" t="n">
        <v>108.484289276808</v>
      </c>
      <c r="W2019" s="348" t="n">
        <v>111.419825436409</v>
      </c>
      <c r="X2019" s="347" t="n">
        <v>54.33</v>
      </c>
      <c r="Y2019" s="357" t="n">
        <v>54.14</v>
      </c>
      <c r="Z2019" s="365" t="inlineStr">
        <is>
          <t>2등급</t>
        </is>
      </c>
      <c r="AA2019" s="350" t="n">
        <v>121.25</v>
      </c>
      <c r="AB2019" s="349" t="inlineStr">
        <is>
          <t>만점</t>
        </is>
      </c>
      <c r="AC2019" s="350" t="n">
        <v>10</v>
      </c>
      <c r="AD2019" s="349" t="inlineStr">
        <is>
          <t>만점</t>
        </is>
      </c>
      <c r="AE2019" s="364" t="n">
        <v>0</v>
      </c>
      <c r="AF2019" s="366" t="n">
        <v>0</v>
      </c>
      <c r="AG2019" s="363" t="n">
        <v>0</v>
      </c>
      <c r="AH2019" s="635" t="inlineStr"/>
      <c r="AL2019" s="487" t="inlineStr">
        <is>
          <t>경북대 나노신소재공학과</t>
        </is>
      </c>
      <c r="AM2019" s="477" t="inlineStr">
        <is>
          <t>통합</t>
        </is>
      </c>
      <c r="AN2019" s="637" t="n">
        <v>100</v>
      </c>
      <c r="AO2019" s="478" t="n">
        <v>-1570</v>
      </c>
      <c r="AP2019" s="463" t="n">
        <v>-635</v>
      </c>
      <c r="AQ2019" s="479" t="n">
        <v>-935</v>
      </c>
      <c r="AR2019" s="476" t="inlineStr">
        <is>
          <t>40.29 → 39.27</t>
        </is>
      </c>
      <c r="BA2019" s="313" t="inlineStr">
        <is>
          <t>자연1110</t>
        </is>
      </c>
    </row>
    <row r="2020" ht="16.5" customHeight="1" s="671">
      <c r="B2020" s="367" t="inlineStr">
        <is>
          <t>40.37</t>
        </is>
      </c>
      <c r="C2020" s="351" t="inlineStr">
        <is>
          <t>87,603</t>
        </is>
      </c>
      <c r="D2020" s="727" t="n">
        <v>-1570</v>
      </c>
      <c r="E2020" s="352" t="inlineStr"/>
      <c r="F2020" s="341" t="n">
        <v>62.42</v>
      </c>
      <c r="G2020" s="355" t="inlineStr">
        <is>
          <t>329.35</t>
        </is>
      </c>
      <c r="H2020" s="356" t="inlineStr">
        <is>
          <t>332.80</t>
        </is>
      </c>
      <c r="I2020" s="354" t="inlineStr">
        <is>
          <t>전북대</t>
        </is>
      </c>
      <c r="J2020" s="340" t="inlineStr">
        <is>
          <t>자연과학계열2</t>
        </is>
      </c>
      <c r="K2020" s="339" t="inlineStr">
        <is>
          <t>자연</t>
        </is>
      </c>
      <c r="L2020" s="357" t="n">
        <v>47</v>
      </c>
      <c r="M2020" s="358" t="inlineStr">
        <is>
          <t xml:space="preserve">310.37 / </t>
        </is>
      </c>
      <c r="N2020" s="359" t="n">
        <v>500</v>
      </c>
      <c r="O2020" s="360" t="inlineStr">
        <is>
          <t>표점</t>
        </is>
      </c>
      <c r="P2020" s="343" t="inlineStr">
        <is>
          <t>변표</t>
        </is>
      </c>
      <c r="Q2020" s="342" t="inlineStr">
        <is>
          <t>2과목</t>
        </is>
      </c>
      <c r="R2020" s="344" t="n">
        <v>30</v>
      </c>
      <c r="S2020" s="345" t="n">
        <v>40</v>
      </c>
      <c r="T2020" s="362" t="n">
        <v>30</v>
      </c>
      <c r="U2020" s="361" t="n">
        <v>62.42</v>
      </c>
      <c r="V2020" s="346" t="n">
        <v>108.4557535497377</v>
      </c>
      <c r="W2020" s="348" t="n">
        <v>111.3877227434549</v>
      </c>
      <c r="X2020" s="347" t="n">
        <v>54.75</v>
      </c>
      <c r="Y2020" s="357" t="n">
        <v>53.73</v>
      </c>
      <c r="Z2020" s="365" t="inlineStr">
        <is>
          <t>3등급</t>
        </is>
      </c>
      <c r="AA2020" s="350" t="n">
        <v>24</v>
      </c>
      <c r="AB2020" s="349" t="inlineStr">
        <is>
          <t>만점</t>
        </is>
      </c>
      <c r="AC2020" s="350" t="n">
        <v>5</v>
      </c>
      <c r="AD2020" s="349" t="inlineStr">
        <is>
          <t>만점</t>
        </is>
      </c>
      <c r="AE2020" s="364" t="n">
        <v>0</v>
      </c>
      <c r="AF2020" s="366" t="n">
        <v>8.06</v>
      </c>
      <c r="AG2020" s="363" t="n">
        <v>0</v>
      </c>
      <c r="AH2020" s="635" t="inlineStr">
        <is>
          <t xml:space="preserve"> 과탐10%가산</t>
        </is>
      </c>
      <c r="AL2020" s="487" t="inlineStr">
        <is>
          <t>전북대 자연과학계열2</t>
        </is>
      </c>
      <c r="AM2020" s="477" t="inlineStr">
        <is>
          <t>자연</t>
        </is>
      </c>
      <c r="AN2020" s="637" t="n">
        <v>100</v>
      </c>
      <c r="AO2020" s="478" t="n">
        <v>-1570</v>
      </c>
      <c r="AP2020" s="463" t="n">
        <v>-1570</v>
      </c>
      <c r="AQ2020" s="479" t="n">
        <v>0</v>
      </c>
      <c r="AR2020" s="476" t="inlineStr">
        <is>
          <t>40.38 → 38.93</t>
        </is>
      </c>
      <c r="BA2020" s="313" t="inlineStr">
        <is>
          <t>자연1111</t>
        </is>
      </c>
    </row>
    <row r="2021" ht="16.5" customHeight="1" s="671">
      <c r="B2021" s="367" t="inlineStr">
        <is>
          <t>40.59</t>
        </is>
      </c>
      <c r="C2021" s="351" t="inlineStr">
        <is>
          <t>88,080</t>
        </is>
      </c>
      <c r="D2021" s="727" t="n">
        <v>-1570</v>
      </c>
      <c r="E2021" s="352" t="inlineStr"/>
      <c r="F2021" s="341" t="n">
        <v>62.28</v>
      </c>
      <c r="G2021" s="355" t="inlineStr">
        <is>
          <t>329.09</t>
        </is>
      </c>
      <c r="H2021" s="356" t="inlineStr">
        <is>
          <t>332.53</t>
        </is>
      </c>
      <c r="I2021" s="354" t="inlineStr">
        <is>
          <t>고려대(세종)</t>
        </is>
      </c>
      <c r="J2021" s="340" t="inlineStr">
        <is>
          <t>인공지능사이버보안학과</t>
        </is>
      </c>
      <c r="K2021" s="339" t="inlineStr">
        <is>
          <t>자연</t>
        </is>
      </c>
      <c r="L2021" s="357" t="n">
        <v>28</v>
      </c>
      <c r="M2021" s="358" t="inlineStr">
        <is>
          <t xml:space="preserve">815.5 / </t>
        </is>
      </c>
      <c r="N2021" s="359" t="n">
        <v>1000</v>
      </c>
      <c r="O2021" s="360" t="inlineStr">
        <is>
          <t>표점/만점</t>
        </is>
      </c>
      <c r="P2021" s="343" t="inlineStr">
        <is>
          <t>변표/만점</t>
        </is>
      </c>
      <c r="Q2021" s="342" t="inlineStr">
        <is>
          <t>2과목</t>
        </is>
      </c>
      <c r="R2021" s="344" t="n">
        <v>20</v>
      </c>
      <c r="S2021" s="345" t="n">
        <v>35</v>
      </c>
      <c r="T2021" s="362" t="n">
        <v>25</v>
      </c>
      <c r="U2021" s="361" t="n">
        <v>62.28</v>
      </c>
      <c r="V2021" s="346" t="n">
        <v>108.3784139616656</v>
      </c>
      <c r="W2021" s="348" t="n">
        <v>111.3007157068738</v>
      </c>
      <c r="X2021" s="347" t="n">
        <v>54.71</v>
      </c>
      <c r="Y2021" s="357" t="n">
        <v>53.66</v>
      </c>
      <c r="Z2021" s="365" t="inlineStr">
        <is>
          <t>2등급</t>
        </is>
      </c>
      <c r="AA2021" s="350" t="n">
        <v>190</v>
      </c>
      <c r="AB2021" s="349" t="inlineStr">
        <is>
          <t>만점</t>
        </is>
      </c>
      <c r="AC2021" s="350" t="n">
        <v>0</v>
      </c>
      <c r="AD2021" s="349" t="inlineStr">
        <is>
          <t>만점</t>
        </is>
      </c>
      <c r="AE2021" s="364" t="n">
        <v>0</v>
      </c>
      <c r="AF2021" s="366" t="n">
        <v>0</v>
      </c>
      <c r="AG2021" s="363" t="n">
        <v>0</v>
      </c>
      <c r="AH2021" s="635" t="inlineStr"/>
      <c r="AL2021" s="487" t="inlineStr">
        <is>
          <t>고려대(세종) 인공지능사이버보안학과</t>
        </is>
      </c>
      <c r="AM2021" s="477" t="inlineStr">
        <is>
          <t>자연</t>
        </is>
      </c>
      <c r="AN2021" s="637" t="n">
        <v>100</v>
      </c>
      <c r="AO2021" s="478" t="n">
        <v>-1570</v>
      </c>
      <c r="AP2021" s="463" t="n">
        <v>-1570</v>
      </c>
      <c r="AQ2021" s="479" t="n">
        <v>0</v>
      </c>
      <c r="AR2021" s="476" t="inlineStr">
        <is>
          <t>40.59 → 39.14</t>
        </is>
      </c>
      <c r="BA2021" s="313" t="inlineStr">
        <is>
          <t>통합인문897</t>
        </is>
      </c>
    </row>
    <row r="2022" ht="16.5" customHeight="1" s="671">
      <c r="B2022" s="367" t="inlineStr">
        <is>
          <t>40.63</t>
        </is>
      </c>
      <c r="C2022" s="351" t="inlineStr">
        <is>
          <t>88,167</t>
        </is>
      </c>
      <c r="D2022" s="727" t="n">
        <v>-1570</v>
      </c>
      <c r="E2022" s="352" t="inlineStr"/>
      <c r="F2022" s="341" t="n">
        <v>62.26</v>
      </c>
      <c r="G2022" s="355" t="inlineStr">
        <is>
          <t>329.04</t>
        </is>
      </c>
      <c r="H2022" s="356" t="inlineStr">
        <is>
          <t>332.48</t>
        </is>
      </c>
      <c r="I2022" s="354" t="inlineStr">
        <is>
          <t>고려대(세종)</t>
        </is>
      </c>
      <c r="J2022" s="340" t="inlineStr">
        <is>
          <t>반도체물리학부</t>
        </is>
      </c>
      <c r="K2022" s="339" t="inlineStr">
        <is>
          <t>자연</t>
        </is>
      </c>
      <c r="L2022" s="357" t="n">
        <v>32</v>
      </c>
      <c r="M2022" s="358" t="inlineStr">
        <is>
          <t xml:space="preserve">815.4 / </t>
        </is>
      </c>
      <c r="N2022" s="359" t="n">
        <v>1000</v>
      </c>
      <c r="O2022" s="360" t="inlineStr">
        <is>
          <t>표점/만점</t>
        </is>
      </c>
      <c r="P2022" s="343" t="inlineStr">
        <is>
          <t>변표/만점</t>
        </is>
      </c>
      <c r="Q2022" s="342" t="inlineStr">
        <is>
          <t>2과목</t>
        </is>
      </c>
      <c r="R2022" s="344" t="n">
        <v>20</v>
      </c>
      <c r="S2022" s="345" t="n">
        <v>35</v>
      </c>
      <c r="T2022" s="362" t="n">
        <v>25</v>
      </c>
      <c r="U2022" s="361" t="n">
        <v>62.26</v>
      </c>
      <c r="V2022" s="346" t="n">
        <v>108.3640186958505</v>
      </c>
      <c r="W2022" s="348" t="n">
        <v>111.2845210328318</v>
      </c>
      <c r="X2022" s="347" t="n">
        <v>54.7</v>
      </c>
      <c r="Y2022" s="357" t="n">
        <v>53.65</v>
      </c>
      <c r="Z2022" s="365" t="inlineStr">
        <is>
          <t>2등급</t>
        </is>
      </c>
      <c r="AA2022" s="350" t="n">
        <v>190</v>
      </c>
      <c r="AB2022" s="349" t="inlineStr">
        <is>
          <t>만점</t>
        </is>
      </c>
      <c r="AC2022" s="350" t="n">
        <v>0</v>
      </c>
      <c r="AD2022" s="349" t="inlineStr">
        <is>
          <t>만점</t>
        </is>
      </c>
      <c r="AE2022" s="364" t="n">
        <v>0</v>
      </c>
      <c r="AF2022" s="366" t="n">
        <v>0</v>
      </c>
      <c r="AG2022" s="363" t="n">
        <v>0</v>
      </c>
      <c r="AH2022" s="635" t="inlineStr"/>
      <c r="AL2022" s="487" t="inlineStr">
        <is>
          <t>고려대(세종) 반도체물리학부</t>
        </is>
      </c>
      <c r="AM2022" s="477" t="inlineStr">
        <is>
          <t>자연</t>
        </is>
      </c>
      <c r="AN2022" s="637" t="n">
        <v>100</v>
      </c>
      <c r="AO2022" s="478" t="n">
        <v>-1570</v>
      </c>
      <c r="AP2022" s="463" t="n">
        <v>-1570</v>
      </c>
      <c r="AQ2022" s="479" t="n">
        <v>0</v>
      </c>
      <c r="AR2022" s="476" t="inlineStr">
        <is>
          <t>40.63 → 39.18</t>
        </is>
      </c>
      <c r="BA2022" s="313" t="inlineStr">
        <is>
          <t>통합인문898</t>
        </is>
      </c>
    </row>
    <row r="2023" ht="16.5" customHeight="1" s="671">
      <c r="B2023" s="367" t="inlineStr">
        <is>
          <t>40.64</t>
        </is>
      </c>
      <c r="C2023" s="351" t="inlineStr">
        <is>
          <t>88,189</t>
        </is>
      </c>
      <c r="D2023" s="727" t="n">
        <v>-1570</v>
      </c>
      <c r="E2023" s="352" t="inlineStr"/>
      <c r="F2023" s="341" t="n">
        <v>62.25</v>
      </c>
      <c r="G2023" s="355" t="inlineStr">
        <is>
          <t>329.03</t>
        </is>
      </c>
      <c r="H2023" s="356" t="inlineStr">
        <is>
          <t>332.47</t>
        </is>
      </c>
      <c r="I2023" s="354" t="inlineStr">
        <is>
          <t>경상국립대</t>
        </is>
      </c>
      <c r="J2023" s="340" t="inlineStr">
        <is>
          <t>나노신소재공학부 고분자공학전공</t>
        </is>
      </c>
      <c r="K2023" s="339" t="inlineStr">
        <is>
          <t>자연</t>
        </is>
      </c>
      <c r="L2023" s="357" t="n">
        <v>13</v>
      </c>
      <c r="M2023" s="358" t="inlineStr">
        <is>
          <t xml:space="preserve">821.43 / </t>
        </is>
      </c>
      <c r="N2023" s="359" t="n">
        <v>1000</v>
      </c>
      <c r="O2023" s="360" t="inlineStr">
        <is>
          <t>표점/만점</t>
        </is>
      </c>
      <c r="P2023" s="343" t="inlineStr">
        <is>
          <t>표점/만점</t>
        </is>
      </c>
      <c r="Q2023" s="342" t="inlineStr">
        <is>
          <t>2과목</t>
        </is>
      </c>
      <c r="R2023" s="344" t="n">
        <v>25</v>
      </c>
      <c r="S2023" s="345" t="n">
        <v>30</v>
      </c>
      <c r="T2023" s="362" t="n">
        <v>25</v>
      </c>
      <c r="U2023" s="361" t="n">
        <v>62.25</v>
      </c>
      <c r="V2023" s="346" t="n">
        <v>108.3618947403285</v>
      </c>
      <c r="W2023" s="348" t="n">
        <v>111.2821315828696</v>
      </c>
      <c r="X2023" s="347" t="inlineStr">
        <is>
          <t>54.85/67.91</t>
        </is>
      </c>
      <c r="Y2023" s="357" t="inlineStr"/>
      <c r="Z2023" s="365" t="inlineStr">
        <is>
          <t>3등급</t>
        </is>
      </c>
      <c r="AA2023" s="350" t="n">
        <v>192</v>
      </c>
      <c r="AB2023" s="349" t="inlineStr">
        <is>
          <t>만점</t>
        </is>
      </c>
      <c r="AC2023" s="350" t="n">
        <v>0</v>
      </c>
      <c r="AD2023" s="349" t="inlineStr">
        <is>
          <t>만점</t>
        </is>
      </c>
      <c r="AE2023" s="364" t="n">
        <v>0</v>
      </c>
      <c r="AF2023" s="366" t="n">
        <v>0</v>
      </c>
      <c r="AG2023" s="363" t="n">
        <v>0</v>
      </c>
      <c r="AH2023" s="635" t="inlineStr"/>
      <c r="AL2023" s="487" t="inlineStr">
        <is>
          <t>경상국립대 나노신소재공학부 고분자공학전공</t>
        </is>
      </c>
      <c r="AM2023" s="477" t="inlineStr">
        <is>
          <t>자연</t>
        </is>
      </c>
      <c r="AN2023" s="637" t="n">
        <v>100</v>
      </c>
      <c r="AO2023" s="478" t="n">
        <v>-1570</v>
      </c>
      <c r="AP2023" s="463" t="n">
        <v>-1570</v>
      </c>
      <c r="AQ2023" s="479" t="n">
        <v>0</v>
      </c>
      <c r="AR2023" s="476" t="inlineStr">
        <is>
          <t>40.64 → 39.19</t>
        </is>
      </c>
      <c r="BA2023" s="313" t="inlineStr">
        <is>
          <t>통합인문899</t>
        </is>
      </c>
    </row>
    <row r="2024" ht="16.5" customHeight="1" s="671">
      <c r="B2024" s="367" t="inlineStr">
        <is>
          <t>40.71</t>
        </is>
      </c>
      <c r="C2024" s="351" t="inlineStr">
        <is>
          <t>88,341</t>
        </is>
      </c>
      <c r="D2024" s="727" t="n">
        <v>-1570</v>
      </c>
      <c r="E2024" s="352" t="inlineStr"/>
      <c r="F2024" s="341" t="n">
        <v>62.21</v>
      </c>
      <c r="G2024" s="355" t="inlineStr">
        <is>
          <t>328.95</t>
        </is>
      </c>
      <c r="H2024" s="356" t="inlineStr">
        <is>
          <t>332.38</t>
        </is>
      </c>
      <c r="I2024" s="354" t="inlineStr">
        <is>
          <t>전남대</t>
        </is>
      </c>
      <c r="J2024" s="340" t="inlineStr">
        <is>
          <t>가정교육과</t>
        </is>
      </c>
      <c r="K2024" s="339" t="inlineStr">
        <is>
          <t>자연</t>
        </is>
      </c>
      <c r="L2024" s="357" t="n">
        <v>3</v>
      </c>
      <c r="M2024" s="358" t="inlineStr">
        <is>
          <t xml:space="preserve">829.54 / </t>
        </is>
      </c>
      <c r="N2024" s="359" t="n">
        <v>800</v>
      </c>
      <c r="O2024" s="360" t="inlineStr">
        <is>
          <t>표점/만점</t>
        </is>
      </c>
      <c r="P2024" s="343" t="inlineStr">
        <is>
          <t>표점/만점</t>
        </is>
      </c>
      <c r="Q2024" s="342" t="inlineStr">
        <is>
          <t>2과목</t>
        </is>
      </c>
      <c r="R2024" s="344" t="n">
        <v>30</v>
      </c>
      <c r="S2024" s="345" t="n">
        <v>40</v>
      </c>
      <c r="T2024" s="362" t="n">
        <v>30</v>
      </c>
      <c r="U2024" s="361" t="n">
        <v>62.21</v>
      </c>
      <c r="V2024" s="346" t="n">
        <v>108.3391015269566</v>
      </c>
      <c r="W2024" s="348" t="n">
        <v>111.2564892178262</v>
      </c>
      <c r="X2024" s="347" t="inlineStr">
        <is>
          <t>54.85/67.91</t>
        </is>
      </c>
      <c r="Y2024" s="357" t="inlineStr"/>
      <c r="Z2024" s="365" t="inlineStr">
        <is>
          <t>2등급</t>
        </is>
      </c>
      <c r="AA2024" s="350" t="n">
        <v>190</v>
      </c>
      <c r="AB2024" s="349" t="inlineStr">
        <is>
          <t>만점</t>
        </is>
      </c>
      <c r="AC2024" s="350" t="n">
        <v>10</v>
      </c>
      <c r="AD2024" s="349" t="inlineStr">
        <is>
          <t>만점</t>
        </is>
      </c>
      <c r="AE2024" s="364" t="n">
        <v>0</v>
      </c>
      <c r="AF2024" s="366" t="n">
        <v>0</v>
      </c>
      <c r="AG2024" s="363" t="n">
        <v>0</v>
      </c>
      <c r="AH2024" s="635" t="inlineStr"/>
      <c r="AL2024" s="487" t="inlineStr">
        <is>
          <t>전남대 가정교육과</t>
        </is>
      </c>
      <c r="AM2024" s="477" t="inlineStr">
        <is>
          <t>자연</t>
        </is>
      </c>
      <c r="AN2024" s="637" t="n">
        <v>100</v>
      </c>
      <c r="AO2024" s="478" t="n">
        <v>-1570</v>
      </c>
      <c r="AP2024" s="463" t="n">
        <v>-1570</v>
      </c>
      <c r="AQ2024" s="479" t="n">
        <v>0</v>
      </c>
      <c r="AR2024" s="476" t="inlineStr">
        <is>
          <t>40.71 → 39.26</t>
        </is>
      </c>
      <c r="BA2024" s="313" t="inlineStr">
        <is>
          <t>통합인문900</t>
        </is>
      </c>
    </row>
    <row r="2025" ht="16.5" customHeight="1" s="671">
      <c r="B2025" s="367" t="inlineStr">
        <is>
          <t>40.18</t>
        </is>
      </c>
      <c r="C2025" s="351" t="inlineStr">
        <is>
          <t>87,191</t>
        </is>
      </c>
      <c r="D2025" s="727" t="n">
        <v>-1570</v>
      </c>
      <c r="E2025" s="352" t="inlineStr">
        <is>
          <t>329.58</t>
        </is>
      </c>
      <c r="F2025" s="341" t="n">
        <v>62.17</v>
      </c>
      <c r="G2025" s="355" t="inlineStr">
        <is>
          <t>328.00</t>
        </is>
      </c>
      <c r="H2025" s="356" t="inlineStr">
        <is>
          <t>332.78</t>
        </is>
      </c>
      <c r="I2025" s="354" t="inlineStr">
        <is>
          <t>경북대</t>
        </is>
      </c>
      <c r="J2025" s="340" t="inlineStr">
        <is>
          <t>스마트플랜트공학과</t>
        </is>
      </c>
      <c r="K2025" s="339" t="inlineStr">
        <is>
          <t>통합</t>
        </is>
      </c>
      <c r="L2025" s="357" t="n">
        <v>5</v>
      </c>
      <c r="M2025" s="358" t="inlineStr">
        <is>
          <t xml:space="preserve">612.09 / </t>
        </is>
      </c>
      <c r="N2025" s="359" t="n">
        <v>1000</v>
      </c>
      <c r="O2025" s="360" t="inlineStr">
        <is>
          <t>표점</t>
        </is>
      </c>
      <c r="P2025" s="343" t="inlineStr">
        <is>
          <t>변표</t>
        </is>
      </c>
      <c r="Q2025" s="342" t="inlineStr">
        <is>
          <t>2과목</t>
        </is>
      </c>
      <c r="R2025" s="344" t="n">
        <v>13</v>
      </c>
      <c r="S2025" s="345" t="n">
        <v>50</v>
      </c>
      <c r="T2025" s="362" t="n">
        <v>25</v>
      </c>
      <c r="U2025" s="361" t="n">
        <v>62.17</v>
      </c>
      <c r="V2025" s="346" t="n">
        <v>108.3147132169576</v>
      </c>
      <c r="W2025" s="348" t="n">
        <v>111.2290523690773</v>
      </c>
      <c r="X2025" s="347" t="n">
        <v>54.23</v>
      </c>
      <c r="Y2025" s="357" t="n">
        <v>54.03</v>
      </c>
      <c r="Z2025" s="365" t="inlineStr">
        <is>
          <t>2등급</t>
        </is>
      </c>
      <c r="AA2025" s="350" t="n">
        <v>121.25</v>
      </c>
      <c r="AB2025" s="349" t="inlineStr">
        <is>
          <t>만점</t>
        </is>
      </c>
      <c r="AC2025" s="350" t="n">
        <v>10</v>
      </c>
      <c r="AD2025" s="349" t="inlineStr">
        <is>
          <t>만점</t>
        </is>
      </c>
      <c r="AE2025" s="364" t="n">
        <v>0</v>
      </c>
      <c r="AF2025" s="366" t="n">
        <v>0</v>
      </c>
      <c r="AG2025" s="363" t="n">
        <v>0</v>
      </c>
      <c r="AH2025" s="635" t="inlineStr"/>
      <c r="AL2025" s="487" t="inlineStr">
        <is>
          <t>경북대 스마트플랜트공학과</t>
        </is>
      </c>
      <c r="AM2025" s="477" t="inlineStr">
        <is>
          <t>통합</t>
        </is>
      </c>
      <c r="AN2025" s="637" t="n">
        <v>100</v>
      </c>
      <c r="AO2025" s="478" t="n">
        <v>-1570</v>
      </c>
      <c r="AP2025" s="463" t="n">
        <v>-634</v>
      </c>
      <c r="AQ2025" s="479" t="n">
        <v>-936</v>
      </c>
      <c r="AR2025" s="476" t="inlineStr">
        <is>
          <t>40.78 → 39.76</t>
        </is>
      </c>
      <c r="BA2025" s="313" t="inlineStr">
        <is>
          <t>자연1112</t>
        </is>
      </c>
    </row>
    <row r="2026" ht="16.5" customHeight="1" s="671">
      <c r="B2026" s="367" t="inlineStr">
        <is>
          <t>40.89</t>
        </is>
      </c>
      <c r="C2026" s="351" t="inlineStr">
        <is>
          <t>88,731</t>
        </is>
      </c>
      <c r="D2026" s="727" t="n">
        <v>-1570</v>
      </c>
      <c r="E2026" s="352" t="inlineStr"/>
      <c r="F2026" s="341" t="n">
        <v>62.1</v>
      </c>
      <c r="G2026" s="355" t="inlineStr">
        <is>
          <t>328.74</t>
        </is>
      </c>
      <c r="H2026" s="356" t="inlineStr">
        <is>
          <t>332.17</t>
        </is>
      </c>
      <c r="I2026" s="354" t="inlineStr">
        <is>
          <t>고려대(세종)</t>
        </is>
      </c>
      <c r="J2026" s="340" t="inlineStr">
        <is>
          <t>식품생명공학과</t>
        </is>
      </c>
      <c r="K2026" s="339" t="inlineStr">
        <is>
          <t>자연</t>
        </is>
      </c>
      <c r="L2026" s="357" t="n">
        <v>26</v>
      </c>
      <c r="M2026" s="358" t="inlineStr">
        <is>
          <t xml:space="preserve">814.8 / </t>
        </is>
      </c>
      <c r="N2026" s="359" t="n">
        <v>1000</v>
      </c>
      <c r="O2026" s="360" t="inlineStr">
        <is>
          <t>표점/만점</t>
        </is>
      </c>
      <c r="P2026" s="343" t="inlineStr">
        <is>
          <t>변표/만점</t>
        </is>
      </c>
      <c r="Q2026" s="342" t="inlineStr">
        <is>
          <t>2과목</t>
        </is>
      </c>
      <c r="R2026" s="344" t="n">
        <v>20</v>
      </c>
      <c r="S2026" s="345" t="n">
        <v>35</v>
      </c>
      <c r="T2026" s="362" t="n">
        <v>25</v>
      </c>
      <c r="U2026" s="361" t="n">
        <v>62.1</v>
      </c>
      <c r="V2026" s="346" t="n">
        <v>108.2776471009598</v>
      </c>
      <c r="W2026" s="348" t="n">
        <v>111.1873529885797</v>
      </c>
      <c r="X2026" s="347" t="n">
        <v>54.64</v>
      </c>
      <c r="Y2026" s="357" t="n">
        <v>53.59</v>
      </c>
      <c r="Z2026" s="365" t="inlineStr">
        <is>
          <t>2등급</t>
        </is>
      </c>
      <c r="AA2026" s="350" t="n">
        <v>190</v>
      </c>
      <c r="AB2026" s="349" t="inlineStr">
        <is>
          <t>만점</t>
        </is>
      </c>
      <c r="AC2026" s="350" t="n">
        <v>0</v>
      </c>
      <c r="AD2026" s="349" t="inlineStr">
        <is>
          <t>만점</t>
        </is>
      </c>
      <c r="AE2026" s="364" t="n">
        <v>0</v>
      </c>
      <c r="AF2026" s="366" t="n">
        <v>0</v>
      </c>
      <c r="AG2026" s="363" t="n">
        <v>0</v>
      </c>
      <c r="AH2026" s="635" t="inlineStr"/>
      <c r="AL2026" s="487" t="inlineStr">
        <is>
          <t>고려대(세종) 식품생명공학과</t>
        </is>
      </c>
      <c r="AM2026" s="477" t="inlineStr">
        <is>
          <t>자연</t>
        </is>
      </c>
      <c r="AN2026" s="637" t="n">
        <v>100</v>
      </c>
      <c r="AO2026" s="478" t="n">
        <v>-1570</v>
      </c>
      <c r="AP2026" s="463" t="n">
        <v>-1570</v>
      </c>
      <c r="AQ2026" s="479" t="n">
        <v>0</v>
      </c>
      <c r="AR2026" s="476" t="inlineStr">
        <is>
          <t>40.89 → 39.44</t>
        </is>
      </c>
      <c r="BA2026" s="313" t="inlineStr">
        <is>
          <t>통합인문901</t>
        </is>
      </c>
    </row>
    <row r="2027" ht="16.5" customHeight="1" s="671">
      <c r="B2027" s="367" t="inlineStr">
        <is>
          <t>40.92</t>
        </is>
      </c>
      <c r="C2027" s="351" t="inlineStr">
        <is>
          <t>88,796</t>
        </is>
      </c>
      <c r="D2027" s="727" t="n">
        <v>-1570</v>
      </c>
      <c r="E2027" s="352" t="inlineStr"/>
      <c r="F2027" s="341" t="n">
        <v>62.07</v>
      </c>
      <c r="G2027" s="355" t="inlineStr">
        <is>
          <t>328.70</t>
        </is>
      </c>
      <c r="H2027" s="356" t="inlineStr">
        <is>
          <t>332.13</t>
        </is>
      </c>
      <c r="I2027" s="354" t="inlineStr">
        <is>
          <t>고려대(세종)</t>
        </is>
      </c>
      <c r="J2027" s="340" t="inlineStr">
        <is>
          <t>지능형반도체공학과</t>
        </is>
      </c>
      <c r="K2027" s="339" t="inlineStr">
        <is>
          <t>자연</t>
        </is>
      </c>
      <c r="L2027" s="357" t="n">
        <v>47</v>
      </c>
      <c r="M2027" s="358" t="inlineStr">
        <is>
          <t xml:space="preserve">814.7 / </t>
        </is>
      </c>
      <c r="N2027" s="359" t="n">
        <v>1000</v>
      </c>
      <c r="O2027" s="360" t="inlineStr">
        <is>
          <t>표점/만점</t>
        </is>
      </c>
      <c r="P2027" s="343" t="inlineStr">
        <is>
          <t>변표/만점</t>
        </is>
      </c>
      <c r="Q2027" s="342" t="inlineStr">
        <is>
          <t>2과목</t>
        </is>
      </c>
      <c r="R2027" s="344" t="n">
        <v>20</v>
      </c>
      <c r="S2027" s="345" t="n">
        <v>35</v>
      </c>
      <c r="T2027" s="362" t="n">
        <v>25</v>
      </c>
      <c r="U2027" s="361" t="n">
        <v>62.07</v>
      </c>
      <c r="V2027" s="346" t="n">
        <v>108.2632518351447</v>
      </c>
      <c r="W2027" s="348" t="n">
        <v>111.1711583145377</v>
      </c>
      <c r="X2027" s="347" t="n">
        <v>54.63</v>
      </c>
      <c r="Y2027" s="357" t="n">
        <v>53.57</v>
      </c>
      <c r="Z2027" s="365" t="inlineStr">
        <is>
          <t>2등급</t>
        </is>
      </c>
      <c r="AA2027" s="350" t="n">
        <v>190</v>
      </c>
      <c r="AB2027" s="349" t="inlineStr">
        <is>
          <t>만점</t>
        </is>
      </c>
      <c r="AC2027" s="350" t="n">
        <v>0</v>
      </c>
      <c r="AD2027" s="349" t="inlineStr">
        <is>
          <t>만점</t>
        </is>
      </c>
      <c r="AE2027" s="364" t="n">
        <v>0</v>
      </c>
      <c r="AF2027" s="366" t="n">
        <v>0</v>
      </c>
      <c r="AG2027" s="363" t="n">
        <v>0</v>
      </c>
      <c r="AH2027" s="635" t="inlineStr"/>
      <c r="AL2027" s="487" t="inlineStr">
        <is>
          <t>고려대(세종) 지능형반도체공학과</t>
        </is>
      </c>
      <c r="AM2027" s="477" t="inlineStr">
        <is>
          <t>자연</t>
        </is>
      </c>
      <c r="AN2027" s="637" t="n">
        <v>100</v>
      </c>
      <c r="AO2027" s="478" t="n">
        <v>-1570</v>
      </c>
      <c r="AP2027" s="463" t="n">
        <v>-1570</v>
      </c>
      <c r="AQ2027" s="479" t="n">
        <v>0</v>
      </c>
      <c r="AR2027" s="476" t="inlineStr">
        <is>
          <t>40.92 → 39.47</t>
        </is>
      </c>
      <c r="BA2027" s="313" t="inlineStr">
        <is>
          <t>통합인문902</t>
        </is>
      </c>
    </row>
    <row r="2028" ht="16.5" customHeight="1" s="671">
      <c r="B2028" s="367" t="inlineStr">
        <is>
          <t>40.95</t>
        </is>
      </c>
      <c r="C2028" s="351" t="inlineStr">
        <is>
          <t>88,862</t>
        </is>
      </c>
      <c r="D2028" s="727" t="n">
        <v>-1570</v>
      </c>
      <c r="E2028" s="352" t="inlineStr"/>
      <c r="F2028" s="341" t="n">
        <v>62.06</v>
      </c>
      <c r="G2028" s="355" t="inlineStr">
        <is>
          <t>328.67</t>
        </is>
      </c>
      <c r="H2028" s="356" t="inlineStr">
        <is>
          <t>332.10</t>
        </is>
      </c>
      <c r="I2028" s="354" t="inlineStr">
        <is>
          <t>경상국립대</t>
        </is>
      </c>
      <c r="J2028" s="340" t="inlineStr">
        <is>
          <t>수학물리학부</t>
        </is>
      </c>
      <c r="K2028" s="339" t="inlineStr">
        <is>
          <t>자연</t>
        </is>
      </c>
      <c r="L2028" s="357" t="n">
        <v>9</v>
      </c>
      <c r="M2028" s="358" t="inlineStr">
        <is>
          <t xml:space="preserve">820.74 / </t>
        </is>
      </c>
      <c r="N2028" s="359" t="n">
        <v>1000</v>
      </c>
      <c r="O2028" s="360" t="inlineStr">
        <is>
          <t>표점/만점</t>
        </is>
      </c>
      <c r="P2028" s="343" t="inlineStr">
        <is>
          <t>표점/만점</t>
        </is>
      </c>
      <c r="Q2028" s="342" t="inlineStr">
        <is>
          <t>2과목</t>
        </is>
      </c>
      <c r="R2028" s="344" t="n">
        <v>25</v>
      </c>
      <c r="S2028" s="345" t="n">
        <v>30</v>
      </c>
      <c r="T2028" s="362" t="n">
        <v>25</v>
      </c>
      <c r="U2028" s="361" t="n">
        <v>62.06</v>
      </c>
      <c r="V2028" s="346" t="n">
        <v>108.2543292021003</v>
      </c>
      <c r="W2028" s="348" t="n">
        <v>111.1611203523628</v>
      </c>
      <c r="X2028" s="347" t="inlineStr">
        <is>
          <t>54.81/67.91</t>
        </is>
      </c>
      <c r="Y2028" s="357" t="inlineStr"/>
      <c r="Z2028" s="365" t="inlineStr">
        <is>
          <t>3등급</t>
        </is>
      </c>
      <c r="AA2028" s="350" t="n">
        <v>192</v>
      </c>
      <c r="AB2028" s="349" t="inlineStr">
        <is>
          <t>만점</t>
        </is>
      </c>
      <c r="AC2028" s="350" t="n">
        <v>0</v>
      </c>
      <c r="AD2028" s="349" t="inlineStr">
        <is>
          <t>만점</t>
        </is>
      </c>
      <c r="AE2028" s="364" t="n">
        <v>0</v>
      </c>
      <c r="AF2028" s="366" t="n">
        <v>0</v>
      </c>
      <c r="AG2028" s="363" t="n">
        <v>0</v>
      </c>
      <c r="AH2028" s="635" t="inlineStr"/>
      <c r="AL2028" s="487" t="inlineStr">
        <is>
          <t>경상국립대 수학물리학부</t>
        </is>
      </c>
      <c r="AM2028" s="477" t="inlineStr">
        <is>
          <t>자연</t>
        </is>
      </c>
      <c r="AN2028" s="637" t="n">
        <v>100</v>
      </c>
      <c r="AO2028" s="478" t="n">
        <v>-1570</v>
      </c>
      <c r="AP2028" s="463" t="n">
        <v>-1570</v>
      </c>
      <c r="AQ2028" s="479" t="n">
        <v>0</v>
      </c>
      <c r="AR2028" s="476" t="inlineStr">
        <is>
          <t>40.95 → 39.50</t>
        </is>
      </c>
      <c r="BA2028" s="313" t="inlineStr">
        <is>
          <t>자연1113</t>
        </is>
      </c>
    </row>
    <row r="2029" ht="16.5" customHeight="1" s="671">
      <c r="B2029" s="367" t="inlineStr">
        <is>
          <t>41.00</t>
        </is>
      </c>
      <c r="C2029" s="351" t="inlineStr">
        <is>
          <t>88,970</t>
        </is>
      </c>
      <c r="D2029" s="727" t="n">
        <v>-1570</v>
      </c>
      <c r="E2029" s="352" t="inlineStr"/>
      <c r="F2029" s="341" t="n">
        <v>62.03</v>
      </c>
      <c r="G2029" s="355" t="inlineStr">
        <is>
          <t>328.61</t>
        </is>
      </c>
      <c r="H2029" s="356" t="inlineStr">
        <is>
          <t>332.04</t>
        </is>
      </c>
      <c r="I2029" s="354" t="inlineStr">
        <is>
          <t>부산대</t>
        </is>
      </c>
      <c r="J2029" s="340" t="inlineStr">
        <is>
          <t>원예생명과학과</t>
        </is>
      </c>
      <c r="K2029" s="339" t="inlineStr">
        <is>
          <t>자연</t>
        </is>
      </c>
      <c r="L2029" s="357" t="n">
        <v>16</v>
      </c>
      <c r="M2029" s="358" t="inlineStr">
        <is>
          <t xml:space="preserve">646.8 / </t>
        </is>
      </c>
      <c r="N2029" s="359" t="n">
        <v>1000</v>
      </c>
      <c r="O2029" s="360" t="inlineStr">
        <is>
          <t>표점</t>
        </is>
      </c>
      <c r="P2029" s="343" t="inlineStr">
        <is>
          <t>표점</t>
        </is>
      </c>
      <c r="Q2029" s="342" t="inlineStr">
        <is>
          <t>2과목</t>
        </is>
      </c>
      <c r="R2029" s="344" t="n">
        <v>20</v>
      </c>
      <c r="S2029" s="345" t="n">
        <v>30</v>
      </c>
      <c r="T2029" s="362" t="n">
        <v>30</v>
      </c>
      <c r="U2029" s="361" t="n">
        <v>62.03</v>
      </c>
      <c r="V2029" s="346" t="n">
        <v>108.2363785169074</v>
      </c>
      <c r="W2029" s="348" t="n">
        <v>111.1409258315208</v>
      </c>
      <c r="X2029" s="347" t="n">
        <v>54.62</v>
      </c>
      <c r="Y2029" s="357" t="inlineStr"/>
      <c r="Z2029" s="365" t="inlineStr">
        <is>
          <t>2등급</t>
        </is>
      </c>
      <c r="AA2029" s="350" t="n">
        <v>198</v>
      </c>
      <c r="AB2029" s="349" t="inlineStr">
        <is>
          <t>만점</t>
        </is>
      </c>
      <c r="AC2029" s="350" t="n">
        <v>10</v>
      </c>
      <c r="AD2029" s="349" t="inlineStr">
        <is>
          <t>만점</t>
        </is>
      </c>
      <c r="AE2029" s="364" t="n">
        <v>0</v>
      </c>
      <c r="AF2029" s="366" t="n">
        <v>0</v>
      </c>
      <c r="AG2029" s="363" t="n">
        <v>0</v>
      </c>
      <c r="AH2029" s="635" t="inlineStr"/>
      <c r="AL2029" s="487" t="inlineStr">
        <is>
          <t>부산대 원예생명과학과</t>
        </is>
      </c>
      <c r="AM2029" s="477" t="inlineStr">
        <is>
          <t>자연</t>
        </is>
      </c>
      <c r="AN2029" s="637" t="n">
        <v>100</v>
      </c>
      <c r="AO2029" s="478" t="n">
        <v>-1570</v>
      </c>
      <c r="AP2029" s="463" t="n">
        <v>-1570</v>
      </c>
      <c r="AQ2029" s="479" t="n">
        <v>0</v>
      </c>
      <c r="AR2029" s="476" t="inlineStr">
        <is>
          <t>41.00 → 39.55</t>
        </is>
      </c>
      <c r="BA2029" s="313" t="inlineStr">
        <is>
          <t>자연1114</t>
        </is>
      </c>
    </row>
    <row r="2030" ht="16.5" customHeight="1" s="671">
      <c r="B2030" s="367" t="inlineStr">
        <is>
          <t>40.44</t>
        </is>
      </c>
      <c r="C2030" s="351" t="inlineStr">
        <is>
          <t>87,755</t>
        </is>
      </c>
      <c r="D2030" s="727" t="n">
        <v>-1570</v>
      </c>
      <c r="E2030" s="352" t="inlineStr">
        <is>
          <t>329.27</t>
        </is>
      </c>
      <c r="F2030" s="341" t="n">
        <v>62</v>
      </c>
      <c r="G2030" s="355" t="inlineStr">
        <is>
          <t>327.69</t>
        </is>
      </c>
      <c r="H2030" s="356" t="inlineStr">
        <is>
          <t>332.53</t>
        </is>
      </c>
      <c r="I2030" s="354" t="inlineStr">
        <is>
          <t>경북대</t>
        </is>
      </c>
      <c r="J2030" s="340" t="inlineStr">
        <is>
          <t>말/특수동물학과</t>
        </is>
      </c>
      <c r="K2030" s="339" t="inlineStr">
        <is>
          <t>통합</t>
        </is>
      </c>
      <c r="L2030" s="357" t="n">
        <v>3</v>
      </c>
      <c r="M2030" s="358" t="inlineStr">
        <is>
          <t xml:space="preserve">611.62 / </t>
        </is>
      </c>
      <c r="N2030" s="359" t="n">
        <v>1000</v>
      </c>
      <c r="O2030" s="360" t="inlineStr">
        <is>
          <t>표점</t>
        </is>
      </c>
      <c r="P2030" s="343" t="inlineStr">
        <is>
          <t>변표</t>
        </is>
      </c>
      <c r="Q2030" s="342" t="inlineStr">
        <is>
          <t>2과목</t>
        </is>
      </c>
      <c r="R2030" s="344" t="n">
        <v>13</v>
      </c>
      <c r="S2030" s="345" t="n">
        <v>50</v>
      </c>
      <c r="T2030" s="362" t="n">
        <v>25</v>
      </c>
      <c r="U2030" s="361" t="n">
        <v>62</v>
      </c>
      <c r="V2030" s="346" t="n">
        <v>108.2209360845496</v>
      </c>
      <c r="W2030" s="348" t="n">
        <v>111.1235530951183</v>
      </c>
      <c r="X2030" s="347" t="n">
        <v>54.17</v>
      </c>
      <c r="Y2030" s="357" t="n">
        <v>53.97</v>
      </c>
      <c r="Z2030" s="365" t="inlineStr">
        <is>
          <t>2등급</t>
        </is>
      </c>
      <c r="AA2030" s="350" t="n">
        <v>121.25</v>
      </c>
      <c r="AB2030" s="349" t="inlineStr">
        <is>
          <t>만점</t>
        </is>
      </c>
      <c r="AC2030" s="350" t="n">
        <v>10</v>
      </c>
      <c r="AD2030" s="349" t="inlineStr">
        <is>
          <t>만점</t>
        </is>
      </c>
      <c r="AE2030" s="364" t="n">
        <v>0</v>
      </c>
      <c r="AF2030" s="366" t="n">
        <v>0</v>
      </c>
      <c r="AG2030" s="363" t="n">
        <v>0</v>
      </c>
      <c r="AH2030" s="635" t="inlineStr"/>
      <c r="AL2030" s="487" t="inlineStr">
        <is>
          <t>경북대 말/특수동물학과</t>
        </is>
      </c>
      <c r="AM2030" s="477" t="inlineStr">
        <is>
          <t>통합</t>
        </is>
      </c>
      <c r="AN2030" s="637" t="n">
        <v>100</v>
      </c>
      <c r="AO2030" s="478" t="n">
        <v>-1570</v>
      </c>
      <c r="AP2030" s="463" t="n">
        <v>-633</v>
      </c>
      <c r="AQ2030" s="479" t="n">
        <v>-937</v>
      </c>
      <c r="AR2030" s="476" t="inlineStr">
        <is>
          <t>41.05 → 40.03</t>
        </is>
      </c>
      <c r="BA2030" s="313" t="inlineStr">
        <is>
          <t>자연1115</t>
        </is>
      </c>
    </row>
    <row r="2031" ht="16.5" customHeight="1" s="671">
      <c r="B2031" s="367" t="inlineStr">
        <is>
          <t>42.23</t>
        </is>
      </c>
      <c r="C2031" s="351" t="inlineStr">
        <is>
          <t>91,639</t>
        </is>
      </c>
      <c r="D2031" s="727" t="n">
        <v>-1570</v>
      </c>
      <c r="E2031" s="352" t="inlineStr">
        <is>
          <t>327.71</t>
        </is>
      </c>
      <c r="F2031" s="341" t="n">
        <v>61.78</v>
      </c>
      <c r="G2031" s="355" t="inlineStr">
        <is>
          <t>327.30</t>
        </is>
      </c>
      <c r="H2031" s="356" t="inlineStr">
        <is>
          <t>332.13</t>
        </is>
      </c>
      <c r="I2031" s="354" t="inlineStr">
        <is>
          <t>대구교대</t>
        </is>
      </c>
      <c r="J2031" s="340" t="inlineStr">
        <is>
          <t>기초/차상위/한부모</t>
        </is>
      </c>
      <c r="K2031" s="339" t="inlineStr">
        <is>
          <t>통합</t>
        </is>
      </c>
      <c r="L2031" s="357" t="n">
        <v>6</v>
      </c>
      <c r="M2031" s="358" t="inlineStr">
        <is>
          <t xml:space="preserve">815.13 / </t>
        </is>
      </c>
      <c r="N2031" s="359" t="n">
        <v>1000</v>
      </c>
      <c r="O2031" s="360" t="inlineStr">
        <is>
          <t>표점/만점</t>
        </is>
      </c>
      <c r="P2031" s="343" t="inlineStr">
        <is>
          <t>표점/만점</t>
        </is>
      </c>
      <c r="Q2031" s="342" t="inlineStr">
        <is>
          <t>2과목</t>
        </is>
      </c>
      <c r="R2031" s="344" t="n">
        <v>30</v>
      </c>
      <c r="S2031" s="345" t="n">
        <v>30</v>
      </c>
      <c r="T2031" s="362" t="n">
        <v>20</v>
      </c>
      <c r="U2031" s="361" t="n">
        <v>61.78</v>
      </c>
      <c r="V2031" s="346" t="n">
        <v>108.1014783324488</v>
      </c>
      <c r="W2031" s="348" t="n">
        <v>110.99211863564</v>
      </c>
      <c r="X2031" s="347" t="inlineStr">
        <is>
          <t>54.41/68.82</t>
        </is>
      </c>
      <c r="Y2031" s="357" t="inlineStr"/>
      <c r="Z2031" s="365" t="inlineStr">
        <is>
          <t>3등급</t>
        </is>
      </c>
      <c r="AA2031" s="350" t="n">
        <v>190</v>
      </c>
      <c r="AB2031" s="349" t="inlineStr">
        <is>
          <t>만점</t>
        </is>
      </c>
      <c r="AC2031" s="350" t="n">
        <v>0</v>
      </c>
      <c r="AD2031" s="349" t="inlineStr">
        <is>
          <t>만점</t>
        </is>
      </c>
      <c r="AE2031" s="364" t="n">
        <v>0</v>
      </c>
      <c r="AF2031" s="366" t="n">
        <v>0</v>
      </c>
      <c r="AG2031" s="363" t="n">
        <v>0</v>
      </c>
      <c r="AH2031" s="635" t="inlineStr"/>
      <c r="AL2031" s="487" t="inlineStr">
        <is>
          <t>대구교대 기초/차상위/한부모</t>
        </is>
      </c>
      <c r="AM2031" s="477" t="inlineStr">
        <is>
          <t>통합</t>
        </is>
      </c>
      <c r="AN2031" s="637" t="n">
        <v>100</v>
      </c>
      <c r="AO2031" s="478" t="n">
        <v>-1570</v>
      </c>
      <c r="AP2031" s="463" t="n">
        <v>-632</v>
      </c>
      <c r="AQ2031" s="479" t="n">
        <v>-938</v>
      </c>
      <c r="AR2031" s="476" t="inlineStr">
        <is>
          <t>41.40 → 40.39</t>
        </is>
      </c>
      <c r="BA2031" s="313" t="inlineStr">
        <is>
          <t>자연1116</t>
        </is>
      </c>
    </row>
    <row r="2032" ht="16.5" customHeight="1" s="671">
      <c r="B2032" s="367" t="inlineStr">
        <is>
          <t>42.24</t>
        </is>
      </c>
      <c r="C2032" s="351" t="inlineStr">
        <is>
          <t>91,661</t>
        </is>
      </c>
      <c r="D2032" s="727" t="n">
        <v>-1570</v>
      </c>
      <c r="E2032" s="352" t="inlineStr"/>
      <c r="F2032" s="341" t="n">
        <v>61.77</v>
      </c>
      <c r="G2032" s="355" t="inlineStr">
        <is>
          <t>327.29</t>
        </is>
      </c>
      <c r="H2032" s="356" t="inlineStr">
        <is>
          <t>332.11</t>
        </is>
      </c>
      <c r="I2032" s="354" t="inlineStr">
        <is>
          <t>경상국립대</t>
        </is>
      </c>
      <c r="J2032" s="340" t="inlineStr">
        <is>
          <t>사회복지학부</t>
        </is>
      </c>
      <c r="K2032" s="339" t="inlineStr">
        <is>
          <t>통합</t>
        </is>
      </c>
      <c r="L2032" s="357" t="n">
        <v>12</v>
      </c>
      <c r="M2032" s="358" t="inlineStr">
        <is>
          <t xml:space="preserve">814.63 / </t>
        </is>
      </c>
      <c r="N2032" s="359" t="n">
        <v>1000</v>
      </c>
      <c r="O2032" s="360" t="inlineStr">
        <is>
          <t>표점/만점</t>
        </is>
      </c>
      <c r="P2032" s="343" t="inlineStr">
        <is>
          <t>표점/만점</t>
        </is>
      </c>
      <c r="Q2032" s="342" t="inlineStr">
        <is>
          <t>2과목</t>
        </is>
      </c>
      <c r="R2032" s="344" t="n">
        <v>30</v>
      </c>
      <c r="S2032" s="345" t="n">
        <v>25</v>
      </c>
      <c r="T2032" s="362" t="n">
        <v>25</v>
      </c>
      <c r="U2032" s="361" t="n">
        <v>61.77</v>
      </c>
      <c r="V2032" s="346" t="n">
        <v>108.0958296875347</v>
      </c>
      <c r="W2032" s="348" t="n">
        <v>110.9874970170738</v>
      </c>
      <c r="X2032" s="347" t="inlineStr">
        <is>
          <t>54.41/68.82</t>
        </is>
      </c>
      <c r="Y2032" s="357" t="inlineStr"/>
      <c r="Z2032" s="365" t="inlineStr">
        <is>
          <t>3등급</t>
        </is>
      </c>
      <c r="AA2032" s="350" t="n">
        <v>192</v>
      </c>
      <c r="AB2032" s="349" t="inlineStr">
        <is>
          <t>만점</t>
        </is>
      </c>
      <c r="AC2032" s="350" t="n">
        <v>0</v>
      </c>
      <c r="AD2032" s="349" t="inlineStr">
        <is>
          <t>만점</t>
        </is>
      </c>
      <c r="AE2032" s="364" t="n">
        <v>0</v>
      </c>
      <c r="AF2032" s="366" t="n">
        <v>0</v>
      </c>
      <c r="AG2032" s="363" t="n">
        <v>0</v>
      </c>
      <c r="AH2032" s="635" t="inlineStr"/>
      <c r="AL2032" s="487" t="inlineStr">
        <is>
          <t>경상국립대 사회복지학부</t>
        </is>
      </c>
      <c r="AM2032" s="477" t="inlineStr">
        <is>
          <t>통합</t>
        </is>
      </c>
      <c r="AN2032" s="637" t="n">
        <v>100</v>
      </c>
      <c r="AO2032" s="478" t="n">
        <v>-1570</v>
      </c>
      <c r="AP2032" s="463" t="n">
        <v>-632</v>
      </c>
      <c r="AQ2032" s="479" t="n">
        <v>-938</v>
      </c>
      <c r="AR2032" s="476" t="inlineStr">
        <is>
          <t>41.41 → 40.40</t>
        </is>
      </c>
      <c r="BA2032" s="313" t="inlineStr">
        <is>
          <t>통합인문903</t>
        </is>
      </c>
    </row>
    <row r="2033" ht="16.5" customHeight="1" s="671">
      <c r="B2033" s="367" t="inlineStr">
        <is>
          <t>42.32</t>
        </is>
      </c>
      <c r="C2033" s="351" t="inlineStr">
        <is>
          <t>91,834</t>
        </is>
      </c>
      <c r="D2033" s="727" t="n">
        <v>-1570</v>
      </c>
      <c r="E2033" s="352" t="inlineStr">
        <is>
          <t>327.30</t>
        </is>
      </c>
      <c r="F2033" s="341" t="n">
        <v>61.72</v>
      </c>
      <c r="G2033" s="355" t="inlineStr">
        <is>
          <t>327.20</t>
        </is>
      </c>
      <c r="H2033" s="356" t="inlineStr">
        <is>
          <t>332.04</t>
        </is>
      </c>
      <c r="I2033" s="354" t="inlineStr">
        <is>
          <t>경상국립대</t>
        </is>
      </c>
      <c r="J2033" s="340" t="inlineStr">
        <is>
          <t>국제통상학과</t>
        </is>
      </c>
      <c r="K2033" s="339" t="inlineStr">
        <is>
          <t>통합</t>
        </is>
      </c>
      <c r="L2033" s="357" t="n">
        <v>25</v>
      </c>
      <c r="M2033" s="358" t="inlineStr">
        <is>
          <t xml:space="preserve">814.47 / </t>
        </is>
      </c>
      <c r="N2033" s="359" t="n">
        <v>1000</v>
      </c>
      <c r="O2033" s="360" t="inlineStr">
        <is>
          <t>표점/만점</t>
        </is>
      </c>
      <c r="P2033" s="343" t="inlineStr">
        <is>
          <t>표점/만점</t>
        </is>
      </c>
      <c r="Q2033" s="342" t="inlineStr">
        <is>
          <t>2과목</t>
        </is>
      </c>
      <c r="R2033" s="344" t="n">
        <v>30</v>
      </c>
      <c r="S2033" s="345" t="n">
        <v>25</v>
      </c>
      <c r="T2033" s="362" t="n">
        <v>25</v>
      </c>
      <c r="U2033" s="361" t="n">
        <v>61.72</v>
      </c>
      <c r="V2033" s="346" t="n">
        <v>108.0674433133888</v>
      </c>
      <c r="W2033" s="348" t="n">
        <v>110.9642718018635</v>
      </c>
      <c r="X2033" s="347" t="inlineStr">
        <is>
          <t>54.38/68.82</t>
        </is>
      </c>
      <c r="Y2033" s="357" t="inlineStr"/>
      <c r="Z2033" s="365" t="inlineStr">
        <is>
          <t>3등급</t>
        </is>
      </c>
      <c r="AA2033" s="350" t="n">
        <v>192</v>
      </c>
      <c r="AB2033" s="349" t="inlineStr">
        <is>
          <t>만점</t>
        </is>
      </c>
      <c r="AC2033" s="350" t="n">
        <v>0</v>
      </c>
      <c r="AD2033" s="349" t="inlineStr">
        <is>
          <t>만점</t>
        </is>
      </c>
      <c r="AE2033" s="364" t="n">
        <v>0</v>
      </c>
      <c r="AF2033" s="366" t="n">
        <v>0</v>
      </c>
      <c r="AG2033" s="363" t="n">
        <v>0</v>
      </c>
      <c r="AH2033" s="635" t="inlineStr"/>
      <c r="AL2033" s="487" t="inlineStr">
        <is>
          <t>경상국립대 국제통상학과</t>
        </is>
      </c>
      <c r="AM2033" s="477" t="inlineStr">
        <is>
          <t>통합</t>
        </is>
      </c>
      <c r="AN2033" s="637" t="n">
        <v>100</v>
      </c>
      <c r="AO2033" s="478" t="n">
        <v>-1570</v>
      </c>
      <c r="AP2033" s="463" t="n">
        <v>-632</v>
      </c>
      <c r="AQ2033" s="479" t="n">
        <v>-938</v>
      </c>
      <c r="AR2033" s="476" t="inlineStr">
        <is>
          <t>41.50 → 40.48</t>
        </is>
      </c>
      <c r="BA2033" s="313" t="inlineStr">
        <is>
          <t>통합인문904</t>
        </is>
      </c>
    </row>
    <row r="2034" ht="16.5" customHeight="1" s="671">
      <c r="B2034" s="367" t="inlineStr">
        <is>
          <t>41.50</t>
        </is>
      </c>
      <c r="C2034" s="351" t="inlineStr">
        <is>
          <t>90,055</t>
        </is>
      </c>
      <c r="D2034" s="727" t="n">
        <v>-1570</v>
      </c>
      <c r="E2034" s="352" t="inlineStr">
        <is>
          <t>327.22</t>
        </is>
      </c>
      <c r="F2034" s="341" t="n">
        <v>61.71</v>
      </c>
      <c r="G2034" s="355" t="inlineStr">
        <is>
          <t>328.06</t>
        </is>
      </c>
      <c r="H2034" s="356" t="inlineStr">
        <is>
          <t>331.50</t>
        </is>
      </c>
      <c r="I2034" s="354" t="inlineStr">
        <is>
          <t>고려대(세종)</t>
        </is>
      </c>
      <c r="J2034" s="340" t="inlineStr">
        <is>
          <t>전자·기계융합공학과</t>
        </is>
      </c>
      <c r="K2034" s="339" t="inlineStr">
        <is>
          <t>자연</t>
        </is>
      </c>
      <c r="L2034" s="357" t="n">
        <v>37</v>
      </c>
      <c r="M2034" s="358" t="inlineStr">
        <is>
          <t xml:space="preserve">813.3 / </t>
        </is>
      </c>
      <c r="N2034" s="359" t="n">
        <v>1000</v>
      </c>
      <c r="O2034" s="360" t="inlineStr">
        <is>
          <t>표점/만점</t>
        </is>
      </c>
      <c r="P2034" s="343" t="inlineStr">
        <is>
          <t>변표/만점</t>
        </is>
      </c>
      <c r="Q2034" s="342" t="inlineStr">
        <is>
          <t>2과목</t>
        </is>
      </c>
      <c r="R2034" s="344" t="n">
        <v>20</v>
      </c>
      <c r="S2034" s="345" t="n">
        <v>35</v>
      </c>
      <c r="T2034" s="362" t="n">
        <v>25</v>
      </c>
      <c r="U2034" s="361" t="n">
        <v>61.71</v>
      </c>
      <c r="V2034" s="346" t="n">
        <v>108.0638126470878</v>
      </c>
      <c r="W2034" s="348" t="n">
        <v>110.9613012567082</v>
      </c>
      <c r="X2034" s="347" t="n">
        <v>54.52</v>
      </c>
      <c r="Y2034" s="357" t="n">
        <v>53.41</v>
      </c>
      <c r="Z2034" s="365" t="inlineStr">
        <is>
          <t>2등급</t>
        </is>
      </c>
      <c r="AA2034" s="350" t="n">
        <v>190</v>
      </c>
      <c r="AB2034" s="349" t="inlineStr">
        <is>
          <t>만점</t>
        </is>
      </c>
      <c r="AC2034" s="350" t="n">
        <v>0</v>
      </c>
      <c r="AD2034" s="349" t="inlineStr">
        <is>
          <t>만점</t>
        </is>
      </c>
      <c r="AE2034" s="364" t="n">
        <v>0</v>
      </c>
      <c r="AF2034" s="366" t="n">
        <v>0</v>
      </c>
      <c r="AG2034" s="363" t="n">
        <v>0</v>
      </c>
      <c r="AH2034" s="635" t="inlineStr"/>
      <c r="AL2034" s="487" t="inlineStr">
        <is>
          <t>고려대(세종) 전자·기계융합공학과</t>
        </is>
      </c>
      <c r="AM2034" s="477" t="inlineStr">
        <is>
          <t>자연</t>
        </is>
      </c>
      <c r="AN2034" s="637" t="n">
        <v>100</v>
      </c>
      <c r="AO2034" s="478" t="n">
        <v>-1570</v>
      </c>
      <c r="AP2034" s="463" t="n">
        <v>-1570</v>
      </c>
      <c r="AQ2034" s="479" t="n">
        <v>0</v>
      </c>
      <c r="AR2034" s="476" t="inlineStr">
        <is>
          <t>41.50 → 40.05</t>
        </is>
      </c>
      <c r="BA2034" s="313" t="inlineStr">
        <is>
          <t>자연1117</t>
        </is>
      </c>
    </row>
    <row r="2035" ht="16.5" customHeight="1" s="671">
      <c r="B2035" s="367" t="inlineStr">
        <is>
          <t>42.45</t>
        </is>
      </c>
      <c r="C2035" s="351" t="inlineStr">
        <is>
          <t>92,117</t>
        </is>
      </c>
      <c r="D2035" s="727" t="n">
        <v>-1570</v>
      </c>
      <c r="E2035" s="352" t="inlineStr"/>
      <c r="F2035" s="341" t="n">
        <v>61.64</v>
      </c>
      <c r="G2035" s="355" t="inlineStr">
        <is>
          <t>327.07</t>
        </is>
      </c>
      <c r="H2035" s="356" t="inlineStr">
        <is>
          <t>331.93</t>
        </is>
      </c>
      <c r="I2035" s="354" t="inlineStr">
        <is>
          <t>경상국립대</t>
        </is>
      </c>
      <c r="J2035" s="340" t="inlineStr">
        <is>
          <t>일어교육과</t>
        </is>
      </c>
      <c r="K2035" s="339" t="inlineStr">
        <is>
          <t>통합</t>
        </is>
      </c>
      <c r="L2035" s="357" t="n">
        <v>3</v>
      </c>
      <c r="M2035" s="358" t="inlineStr">
        <is>
          <t xml:space="preserve">814.22 / </t>
        </is>
      </c>
      <c r="N2035" s="359" t="n">
        <v>1000</v>
      </c>
      <c r="O2035" s="360" t="inlineStr">
        <is>
          <t>표점/만점</t>
        </is>
      </c>
      <c r="P2035" s="343" t="inlineStr">
        <is>
          <t>표점/만점</t>
        </is>
      </c>
      <c r="Q2035" s="342" t="inlineStr">
        <is>
          <t>2과목</t>
        </is>
      </c>
      <c r="R2035" s="344" t="n">
        <v>30</v>
      </c>
      <c r="S2035" s="345" t="n">
        <v>25</v>
      </c>
      <c r="T2035" s="362" t="n">
        <v>25</v>
      </c>
      <c r="U2035" s="361" t="n">
        <v>61.64</v>
      </c>
      <c r="V2035" s="346" t="n">
        <v>108.0230896037858</v>
      </c>
      <c r="W2035" s="348" t="n">
        <v>110.9279824030975</v>
      </c>
      <c r="X2035" s="347" t="inlineStr">
        <is>
          <t>54.35/68.82</t>
        </is>
      </c>
      <c r="Y2035" s="357" t="inlineStr"/>
      <c r="Z2035" s="365" t="inlineStr">
        <is>
          <t>3등급</t>
        </is>
      </c>
      <c r="AA2035" s="350" t="n">
        <v>192</v>
      </c>
      <c r="AB2035" s="349" t="inlineStr">
        <is>
          <t>만점</t>
        </is>
      </c>
      <c r="AC2035" s="350" t="n">
        <v>0</v>
      </c>
      <c r="AD2035" s="349" t="inlineStr">
        <is>
          <t>만점</t>
        </is>
      </c>
      <c r="AE2035" s="364" t="n">
        <v>0</v>
      </c>
      <c r="AF2035" s="366" t="n">
        <v>0</v>
      </c>
      <c r="AG2035" s="363" t="n">
        <v>0</v>
      </c>
      <c r="AH2035" s="635" t="inlineStr"/>
      <c r="AL2035" s="487" t="inlineStr">
        <is>
          <t>경상국립대 일어교육과</t>
        </is>
      </c>
      <c r="AM2035" s="477" t="inlineStr">
        <is>
          <t>통합</t>
        </is>
      </c>
      <c r="AN2035" s="637" t="n">
        <v>100</v>
      </c>
      <c r="AO2035" s="478" t="n">
        <v>-1570</v>
      </c>
      <c r="AP2035" s="463" t="n">
        <v>-631</v>
      </c>
      <c r="AQ2035" s="479" t="n">
        <v>-939</v>
      </c>
      <c r="AR2035" s="476" t="inlineStr">
        <is>
          <t>41.62 → 40.61</t>
        </is>
      </c>
      <c r="BA2035" s="313" t="inlineStr">
        <is>
          <t>자연1118</t>
        </is>
      </c>
    </row>
    <row r="2036" ht="16.5" customHeight="1" s="671">
      <c r="B2036" s="367" t="inlineStr">
        <is>
          <t>41.74</t>
        </is>
      </c>
      <c r="C2036" s="351" t="inlineStr">
        <is>
          <t>90,576</t>
        </is>
      </c>
      <c r="D2036" s="727" t="n">
        <v>-1570</v>
      </c>
      <c r="E2036" s="352" t="inlineStr">
        <is>
          <t>327.09</t>
        </is>
      </c>
      <c r="F2036" s="341" t="n">
        <v>61.56</v>
      </c>
      <c r="G2036" s="355" t="inlineStr">
        <is>
          <t>327.80</t>
        </is>
      </c>
      <c r="H2036" s="356" t="inlineStr">
        <is>
          <t>331.20</t>
        </is>
      </c>
      <c r="I2036" s="354" t="inlineStr">
        <is>
          <t>제주대</t>
        </is>
      </c>
      <c r="J2036" s="340" t="inlineStr">
        <is>
          <t>인공지능학과</t>
        </is>
      </c>
      <c r="K2036" s="339" t="inlineStr">
        <is>
          <t>자연</t>
        </is>
      </c>
      <c r="L2036" s="357" t="n">
        <v>8</v>
      </c>
      <c r="M2036" s="358" t="inlineStr">
        <is>
          <t xml:space="preserve">728.68 / </t>
        </is>
      </c>
      <c r="N2036" s="359" t="n">
        <v>1000</v>
      </c>
      <c r="O2036" s="360" t="inlineStr">
        <is>
          <t>백분위</t>
        </is>
      </c>
      <c r="P2036" s="343" t="inlineStr">
        <is>
          <t>백분위</t>
        </is>
      </c>
      <c r="Q2036" s="342" t="inlineStr">
        <is>
          <t>2과목</t>
        </is>
      </c>
      <c r="R2036" s="344" t="n">
        <v>20</v>
      </c>
      <c r="S2036" s="345" t="n">
        <v>30</v>
      </c>
      <c r="T2036" s="362" t="n">
        <v>30</v>
      </c>
      <c r="U2036" s="361" t="n">
        <v>61.56</v>
      </c>
      <c r="V2036" s="346" t="n">
        <v>107.9796825396825</v>
      </c>
      <c r="W2036" s="348" t="n">
        <v>110.8924675324675</v>
      </c>
      <c r="X2036" s="347" t="n">
        <v>54.46</v>
      </c>
      <c r="Y2036" s="357" t="inlineStr"/>
      <c r="Z2036" s="365" t="inlineStr">
        <is>
          <t>3등급</t>
        </is>
      </c>
      <c r="AA2036" s="350" t="n">
        <v>180</v>
      </c>
      <c r="AB2036" s="349" t="inlineStr">
        <is>
          <t>만점</t>
        </is>
      </c>
      <c r="AC2036" s="350" t="n">
        <v>10</v>
      </c>
      <c r="AD2036" s="349" t="inlineStr">
        <is>
          <t>만점</t>
        </is>
      </c>
      <c r="AE2036" s="364" t="n">
        <v>0</v>
      </c>
      <c r="AF2036" s="366" t="n">
        <v>46.17</v>
      </c>
      <c r="AG2036" s="363" t="n">
        <v>0</v>
      </c>
      <c r="AH2036" s="635" t="inlineStr">
        <is>
          <t xml:space="preserve"> 미/기15%가산 , 과탐(Ⅰ,Ⅱ)/ 과탐(Ⅱ,Ⅱ) 10%가산</t>
        </is>
      </c>
      <c r="AL2036" s="487" t="inlineStr">
        <is>
          <t>제주대 인공지능학과</t>
        </is>
      </c>
      <c r="AM2036" s="477" t="inlineStr">
        <is>
          <t>자연</t>
        </is>
      </c>
      <c r="AN2036" s="637" t="n">
        <v>100</v>
      </c>
      <c r="AO2036" s="478" t="n">
        <v>-1570</v>
      </c>
      <c r="AP2036" s="463" t="n">
        <v>-1570</v>
      </c>
      <c r="AQ2036" s="479" t="n">
        <v>0</v>
      </c>
      <c r="AR2036" s="476" t="inlineStr">
        <is>
          <t>41.75 → 40.30</t>
        </is>
      </c>
      <c r="BA2036" s="313" t="inlineStr">
        <is>
          <t>자연1119</t>
        </is>
      </c>
    </row>
    <row r="2037" ht="16.5" customHeight="1" s="671">
      <c r="B2037" s="367" t="inlineStr">
        <is>
          <t>41.84</t>
        </is>
      </c>
      <c r="C2037" s="351" t="inlineStr">
        <is>
          <t>90,793</t>
        </is>
      </c>
      <c r="D2037" s="727" t="n">
        <v>-1570</v>
      </c>
      <c r="E2037" s="352" t="inlineStr"/>
      <c r="F2037" s="341" t="n">
        <v>61.5</v>
      </c>
      <c r="G2037" s="355" t="inlineStr">
        <is>
          <t>327.70</t>
        </is>
      </c>
      <c r="H2037" s="356" t="inlineStr">
        <is>
          <t>332.54</t>
        </is>
      </c>
      <c r="I2037" s="354" t="inlineStr">
        <is>
          <t>강원대(제2캠)</t>
        </is>
      </c>
      <c r="J2037" s="340" t="inlineStr">
        <is>
          <t>바이오기능성소재학과</t>
        </is>
      </c>
      <c r="K2037" s="339" t="inlineStr">
        <is>
          <t>통합</t>
        </is>
      </c>
      <c r="L2037" s="357" t="n">
        <v>2</v>
      </c>
      <c r="M2037" s="358" t="inlineStr">
        <is>
          <t xml:space="preserve">157 / </t>
        </is>
      </c>
      <c r="N2037" s="359" t="n">
        <v>200</v>
      </c>
      <c r="O2037" s="360" t="inlineStr">
        <is>
          <t>백분위</t>
        </is>
      </c>
      <c r="P2037" s="343" t="inlineStr">
        <is>
          <t>백분위</t>
        </is>
      </c>
      <c r="Q2037" s="342" t="inlineStr">
        <is>
          <t>1과목</t>
        </is>
      </c>
      <c r="R2037" s="344" t="n">
        <v>50</v>
      </c>
      <c r="S2037" s="345" t="n">
        <v>0</v>
      </c>
      <c r="T2037" s="362" t="n">
        <v>0</v>
      </c>
      <c r="U2037" s="361" t="n">
        <v>61.5</v>
      </c>
      <c r="V2037" s="346" t="n">
        <v>107.9444444444444</v>
      </c>
      <c r="W2037" s="348" t="n">
        <v>110.8636363636364</v>
      </c>
      <c r="X2037" s="347" t="n">
        <v>54.45</v>
      </c>
      <c r="Y2037" s="357" t="inlineStr"/>
      <c r="Z2037" s="365" t="inlineStr">
        <is>
          <t>3등급</t>
        </is>
      </c>
      <c r="AA2037" s="350" t="n">
        <v>94</v>
      </c>
      <c r="AB2037" s="349" t="inlineStr">
        <is>
          <t>만점</t>
        </is>
      </c>
      <c r="AC2037" s="350" t="n">
        <v>1.5</v>
      </c>
      <c r="AD2037" s="349" t="inlineStr">
        <is>
          <t>만점</t>
        </is>
      </c>
      <c r="AE2037" s="364" t="n">
        <v>0</v>
      </c>
      <c r="AF2037" s="366" t="n">
        <v>0</v>
      </c>
      <c r="AG2037" s="363" t="n">
        <v>0</v>
      </c>
      <c r="AH2037" s="635" t="inlineStr">
        <is>
          <t xml:space="preserve"> 미/기10% , 과탐5%가산</t>
        </is>
      </c>
      <c r="AL2037" s="487" t="inlineStr">
        <is>
          <t>강원대(제2캠) 바이오기능성소재학과</t>
        </is>
      </c>
      <c r="AM2037" s="477" t="inlineStr">
        <is>
          <t>통합</t>
        </is>
      </c>
      <c r="AN2037" s="637" t="n">
        <v>100</v>
      </c>
      <c r="AO2037" s="478" t="n">
        <v>-1570</v>
      </c>
      <c r="AP2037" s="463" t="n">
        <v>-633</v>
      </c>
      <c r="AQ2037" s="479" t="n">
        <v>-937</v>
      </c>
      <c r="AR2037" s="476" t="inlineStr">
        <is>
          <t>41.04 → 40.02</t>
        </is>
      </c>
      <c r="BA2037" s="313" t="inlineStr">
        <is>
          <t>통합인문905</t>
        </is>
      </c>
    </row>
    <row r="2038" ht="16.5" customHeight="1" s="671">
      <c r="B2038" s="367" t="inlineStr">
        <is>
          <t>42.72</t>
        </is>
      </c>
      <c r="C2038" s="351" t="inlineStr">
        <is>
          <t>92,702</t>
        </is>
      </c>
      <c r="D2038" s="727" t="n">
        <v>-1570</v>
      </c>
      <c r="E2038" s="352" t="inlineStr">
        <is>
          <t>326.80</t>
        </is>
      </c>
      <c r="F2038" s="341" t="n">
        <v>61.47</v>
      </c>
      <c r="G2038" s="355" t="inlineStr">
        <is>
          <t>326.79</t>
        </is>
      </c>
      <c r="H2038" s="356" t="inlineStr">
        <is>
          <t>331.63</t>
        </is>
      </c>
      <c r="I2038" s="354" t="inlineStr">
        <is>
          <t>경상국립대</t>
        </is>
      </c>
      <c r="J2038" s="340" t="inlineStr">
        <is>
          <t>독어독문학과</t>
        </is>
      </c>
      <c r="K2038" s="339" t="inlineStr">
        <is>
          <t>통합</t>
        </is>
      </c>
      <c r="L2038" s="357" t="n">
        <v>5</v>
      </c>
      <c r="M2038" s="358" t="inlineStr">
        <is>
          <t xml:space="preserve">813.68 / </t>
        </is>
      </c>
      <c r="N2038" s="359" t="n">
        <v>1000</v>
      </c>
      <c r="O2038" s="360" t="inlineStr">
        <is>
          <t>표점/만점</t>
        </is>
      </c>
      <c r="P2038" s="343" t="inlineStr">
        <is>
          <t>표점/만점</t>
        </is>
      </c>
      <c r="Q2038" s="342" t="inlineStr">
        <is>
          <t>2과목</t>
        </is>
      </c>
      <c r="R2038" s="344" t="n">
        <v>30</v>
      </c>
      <c r="S2038" s="345" t="n">
        <v>25</v>
      </c>
      <c r="T2038" s="362" t="n">
        <v>25</v>
      </c>
      <c r="U2038" s="361" t="n">
        <v>61.47</v>
      </c>
      <c r="V2038" s="346" t="n">
        <v>107.9274131756317</v>
      </c>
      <c r="W2038" s="348" t="n">
        <v>110.8497016891532</v>
      </c>
      <c r="X2038" s="347" t="inlineStr">
        <is>
          <t>54.32/68.82</t>
        </is>
      </c>
      <c r="Y2038" s="357" t="inlineStr"/>
      <c r="Z2038" s="365" t="inlineStr">
        <is>
          <t>3등급</t>
        </is>
      </c>
      <c r="AA2038" s="350" t="n">
        <v>192</v>
      </c>
      <c r="AB2038" s="349" t="inlineStr">
        <is>
          <t>만점</t>
        </is>
      </c>
      <c r="AC2038" s="350" t="n">
        <v>0</v>
      </c>
      <c r="AD2038" s="349" t="inlineStr">
        <is>
          <t>만점</t>
        </is>
      </c>
      <c r="AE2038" s="364" t="n">
        <v>0</v>
      </c>
      <c r="AF2038" s="366" t="n">
        <v>0</v>
      </c>
      <c r="AG2038" s="363" t="n">
        <v>0</v>
      </c>
      <c r="AH2038" s="635" t="inlineStr"/>
      <c r="AL2038" s="487" t="inlineStr">
        <is>
          <t>경상국립대 독어독문학과</t>
        </is>
      </c>
      <c r="AM2038" s="477" t="inlineStr">
        <is>
          <t>통합</t>
        </is>
      </c>
      <c r="AN2038" s="637" t="n">
        <v>100</v>
      </c>
      <c r="AO2038" s="478" t="n">
        <v>-1570</v>
      </c>
      <c r="AP2038" s="463" t="n">
        <v>-630</v>
      </c>
      <c r="AQ2038" s="479" t="n">
        <v>-940</v>
      </c>
      <c r="AR2038" s="476" t="inlineStr">
        <is>
          <t>41.90 → 40.88</t>
        </is>
      </c>
      <c r="BA2038" s="313" t="inlineStr">
        <is>
          <t>자연1120</t>
        </is>
      </c>
    </row>
    <row r="2039" ht="16.5" customHeight="1" s="671">
      <c r="B2039" s="367" t="inlineStr">
        <is>
          <t>42.05</t>
        </is>
      </c>
      <c r="C2039" s="351" t="inlineStr">
        <is>
          <t>91,249</t>
        </is>
      </c>
      <c r="D2039" s="727" t="n">
        <v>-1570</v>
      </c>
      <c r="E2039" s="352" t="inlineStr"/>
      <c r="F2039" s="341" t="n">
        <v>61.38</v>
      </c>
      <c r="G2039" s="355" t="inlineStr">
        <is>
          <t>327.49</t>
        </is>
      </c>
      <c r="H2039" s="356" t="inlineStr">
        <is>
          <t>330.88</t>
        </is>
      </c>
      <c r="I2039" s="354" t="inlineStr">
        <is>
          <t>경상국립대</t>
        </is>
      </c>
      <c r="J2039" s="340" t="inlineStr">
        <is>
          <t>기계융합공학과</t>
        </is>
      </c>
      <c r="K2039" s="339" t="inlineStr">
        <is>
          <t>자연</t>
        </is>
      </c>
      <c r="L2039" s="357" t="n">
        <v>9</v>
      </c>
      <c r="M2039" s="358" t="inlineStr">
        <is>
          <t xml:space="preserve">818.5 / </t>
        </is>
      </c>
      <c r="N2039" s="359" t="n">
        <v>1000</v>
      </c>
      <c r="O2039" s="360" t="inlineStr">
        <is>
          <t>표점/만점</t>
        </is>
      </c>
      <c r="P2039" s="343" t="inlineStr">
        <is>
          <t>표점/만점</t>
        </is>
      </c>
      <c r="Q2039" s="342" t="inlineStr">
        <is>
          <t>2과목</t>
        </is>
      </c>
      <c r="R2039" s="344" t="n">
        <v>25</v>
      </c>
      <c r="S2039" s="345" t="n">
        <v>30</v>
      </c>
      <c r="T2039" s="362" t="n">
        <v>25</v>
      </c>
      <c r="U2039" s="361" t="n">
        <v>61.38</v>
      </c>
      <c r="V2039" s="346" t="n">
        <v>107.8766434722539</v>
      </c>
      <c r="W2039" s="348" t="n">
        <v>110.808162840935</v>
      </c>
      <c r="X2039" s="347" t="inlineStr">
        <is>
          <t>54.59/67.91</t>
        </is>
      </c>
      <c r="Y2039" s="357" t="inlineStr"/>
      <c r="Z2039" s="365" t="inlineStr">
        <is>
          <t>3등급</t>
        </is>
      </c>
      <c r="AA2039" s="350" t="n">
        <v>192</v>
      </c>
      <c r="AB2039" s="349" t="inlineStr">
        <is>
          <t>만점</t>
        </is>
      </c>
      <c r="AC2039" s="350" t="n">
        <v>0</v>
      </c>
      <c r="AD2039" s="349" t="inlineStr">
        <is>
          <t>만점</t>
        </is>
      </c>
      <c r="AE2039" s="364" t="n">
        <v>0</v>
      </c>
      <c r="AF2039" s="366" t="n">
        <v>0</v>
      </c>
      <c r="AG2039" s="363" t="n">
        <v>0</v>
      </c>
      <c r="AH2039" s="635" t="inlineStr"/>
      <c r="AL2039" s="487" t="inlineStr">
        <is>
          <t>경상국립대 기계융합공학과</t>
        </is>
      </c>
      <c r="AM2039" s="477" t="inlineStr">
        <is>
          <t>자연</t>
        </is>
      </c>
      <c r="AN2039" s="637" t="n">
        <v>100</v>
      </c>
      <c r="AO2039" s="478" t="n">
        <v>-1570</v>
      </c>
      <c r="AP2039" s="463" t="n">
        <v>-1570</v>
      </c>
      <c r="AQ2039" s="479" t="n">
        <v>0</v>
      </c>
      <c r="AR2039" s="476" t="inlineStr">
        <is>
          <t>42.05 → 40.60</t>
        </is>
      </c>
      <c r="BA2039" s="313" t="inlineStr">
        <is>
          <t>자연1121</t>
        </is>
      </c>
    </row>
    <row r="2040" ht="16.5" customHeight="1" s="671">
      <c r="B2040" s="367" t="inlineStr">
        <is>
          <t>42.05</t>
        </is>
      </c>
      <c r="C2040" s="351" t="inlineStr">
        <is>
          <t>91,249</t>
        </is>
      </c>
      <c r="D2040" s="727" t="n">
        <v>-1570</v>
      </c>
      <c r="E2040" s="352" t="inlineStr"/>
      <c r="F2040" s="341" t="n">
        <v>61.37</v>
      </c>
      <c r="G2040" s="355" t="inlineStr">
        <is>
          <t>327.49</t>
        </is>
      </c>
      <c r="H2040" s="356" t="inlineStr">
        <is>
          <t>330.88</t>
        </is>
      </c>
      <c r="I2040" s="354" t="inlineStr">
        <is>
          <t>경상국립대</t>
        </is>
      </c>
      <c r="J2040" s="340" t="inlineStr">
        <is>
          <t>미래자동차공학과</t>
        </is>
      </c>
      <c r="K2040" s="339" t="inlineStr">
        <is>
          <t>자연</t>
        </is>
      </c>
      <c r="L2040" s="357" t="n">
        <v>9</v>
      </c>
      <c r="M2040" s="358" t="inlineStr">
        <is>
          <t xml:space="preserve">818.49 / </t>
        </is>
      </c>
      <c r="N2040" s="359" t="n">
        <v>1000</v>
      </c>
      <c r="O2040" s="360" t="inlineStr">
        <is>
          <t>표점/만점</t>
        </is>
      </c>
      <c r="P2040" s="343" t="inlineStr">
        <is>
          <t>표점/만점</t>
        </is>
      </c>
      <c r="Q2040" s="342" t="inlineStr">
        <is>
          <t>2과목</t>
        </is>
      </c>
      <c r="R2040" s="344" t="n">
        <v>25</v>
      </c>
      <c r="S2040" s="345" t="n">
        <v>30</v>
      </c>
      <c r="T2040" s="362" t="n">
        <v>25</v>
      </c>
      <c r="U2040" s="361" t="n">
        <v>61.37</v>
      </c>
      <c r="V2040" s="346" t="n">
        <v>107.8748960835886</v>
      </c>
      <c r="W2040" s="348" t="n">
        <v>110.8067331592998</v>
      </c>
      <c r="X2040" s="347" t="inlineStr">
        <is>
          <t>54.59/67.91</t>
        </is>
      </c>
      <c r="Y2040" s="357" t="inlineStr"/>
      <c r="Z2040" s="365" t="inlineStr">
        <is>
          <t>3등급</t>
        </is>
      </c>
      <c r="AA2040" s="350" t="n">
        <v>192</v>
      </c>
      <c r="AB2040" s="349" t="inlineStr">
        <is>
          <t>만점</t>
        </is>
      </c>
      <c r="AC2040" s="350" t="n">
        <v>0</v>
      </c>
      <c r="AD2040" s="349" t="inlineStr">
        <is>
          <t>만점</t>
        </is>
      </c>
      <c r="AE2040" s="364" t="n">
        <v>0</v>
      </c>
      <c r="AF2040" s="366" t="n">
        <v>0</v>
      </c>
      <c r="AG2040" s="363" t="n">
        <v>0</v>
      </c>
      <c r="AH2040" s="635" t="inlineStr"/>
      <c r="AL2040" s="487" t="inlineStr">
        <is>
          <t>경상국립대 미래자동차공학과</t>
        </is>
      </c>
      <c r="AM2040" s="477" t="inlineStr">
        <is>
          <t>자연</t>
        </is>
      </c>
      <c r="AN2040" s="637" t="n">
        <v>100</v>
      </c>
      <c r="AO2040" s="478" t="n">
        <v>-1570</v>
      </c>
      <c r="AP2040" s="463" t="n">
        <v>-1570</v>
      </c>
      <c r="AQ2040" s="479" t="n">
        <v>0</v>
      </c>
      <c r="AR2040" s="476" t="inlineStr">
        <is>
          <t>42.05 → 40.60</t>
        </is>
      </c>
      <c r="BA2040" s="313" t="inlineStr">
        <is>
          <t>통합인문906</t>
        </is>
      </c>
    </row>
    <row r="2041" ht="16.5" customHeight="1" s="671">
      <c r="B2041" s="367" t="inlineStr">
        <is>
          <t>42.12</t>
        </is>
      </c>
      <c r="C2041" s="351" t="inlineStr">
        <is>
          <t>91,400</t>
        </is>
      </c>
      <c r="D2041" s="727" t="n">
        <v>-1570</v>
      </c>
      <c r="E2041" s="352" t="inlineStr"/>
      <c r="F2041" s="341" t="n">
        <v>61.33</v>
      </c>
      <c r="G2041" s="355" t="inlineStr">
        <is>
          <t>327.41</t>
        </is>
      </c>
      <c r="H2041" s="356" t="inlineStr">
        <is>
          <t>330.79</t>
        </is>
      </c>
      <c r="I2041" s="354" t="inlineStr">
        <is>
          <t>고려대(세종)</t>
        </is>
      </c>
      <c r="J2041" s="340" t="inlineStr">
        <is>
          <t>스마트도시학부</t>
        </is>
      </c>
      <c r="K2041" s="339" t="inlineStr">
        <is>
          <t>자연</t>
        </is>
      </c>
      <c r="L2041" s="357" t="n">
        <v>26</v>
      </c>
      <c r="M2041" s="358" t="inlineStr">
        <is>
          <t xml:space="preserve">811.9 / </t>
        </is>
      </c>
      <c r="N2041" s="359" t="n">
        <v>1000</v>
      </c>
      <c r="O2041" s="360" t="inlineStr">
        <is>
          <t>표점/만점</t>
        </is>
      </c>
      <c r="P2041" s="343" t="inlineStr">
        <is>
          <t>변표/만점</t>
        </is>
      </c>
      <c r="Q2041" s="342" t="inlineStr">
        <is>
          <t>2과목</t>
        </is>
      </c>
      <c r="R2041" s="344" t="n">
        <v>20</v>
      </c>
      <c r="S2041" s="345" t="n">
        <v>35</v>
      </c>
      <c r="T2041" s="362" t="n">
        <v>25</v>
      </c>
      <c r="U2041" s="361" t="n">
        <v>61.33</v>
      </c>
      <c r="V2041" s="346" t="n">
        <v>107.8484466297189</v>
      </c>
      <c r="W2041" s="348" t="n">
        <v>110.7850926970427</v>
      </c>
      <c r="X2041" s="347" t="n">
        <v>54.39</v>
      </c>
      <c r="Y2041" s="357" t="n">
        <v>53.23</v>
      </c>
      <c r="Z2041" s="365" t="inlineStr">
        <is>
          <t>2등급</t>
        </is>
      </c>
      <c r="AA2041" s="350" t="n">
        <v>190</v>
      </c>
      <c r="AB2041" s="349" t="inlineStr">
        <is>
          <t>만점</t>
        </is>
      </c>
      <c r="AC2041" s="350" t="n">
        <v>0</v>
      </c>
      <c r="AD2041" s="349" t="inlineStr">
        <is>
          <t>만점</t>
        </is>
      </c>
      <c r="AE2041" s="364" t="n">
        <v>0</v>
      </c>
      <c r="AF2041" s="366" t="n">
        <v>0</v>
      </c>
      <c r="AG2041" s="363" t="n">
        <v>0</v>
      </c>
      <c r="AH2041" s="635" t="inlineStr"/>
      <c r="AL2041" s="487" t="inlineStr">
        <is>
          <t>고려대(세종) 스마트도시학부</t>
        </is>
      </c>
      <c r="AM2041" s="477" t="inlineStr">
        <is>
          <t>자연</t>
        </is>
      </c>
      <c r="AN2041" s="637" t="n">
        <v>100</v>
      </c>
      <c r="AO2041" s="478" t="n">
        <v>-1570</v>
      </c>
      <c r="AP2041" s="463" t="n">
        <v>-1570</v>
      </c>
      <c r="AQ2041" s="479" t="n">
        <v>0</v>
      </c>
      <c r="AR2041" s="476" t="inlineStr">
        <is>
          <t>42.13 → 40.68</t>
        </is>
      </c>
      <c r="BA2041" s="313" t="inlineStr">
        <is>
          <t>자연1122</t>
        </is>
      </c>
    </row>
    <row r="2042" ht="16.5" customHeight="1" s="671">
      <c r="B2042" s="367" t="inlineStr">
        <is>
          <t>42.29</t>
        </is>
      </c>
      <c r="C2042" s="351" t="inlineStr">
        <is>
          <t>91,769</t>
        </is>
      </c>
      <c r="D2042" s="727" t="n">
        <v>-1570</v>
      </c>
      <c r="E2042" s="352" t="inlineStr">
        <is>
          <t>327.23</t>
        </is>
      </c>
      <c r="F2042" s="341" t="n">
        <v>61.22</v>
      </c>
      <c r="G2042" s="355" t="inlineStr">
        <is>
          <t>326.38</t>
        </is>
      </c>
      <c r="H2042" s="356" t="inlineStr">
        <is>
          <t>331.18</t>
        </is>
      </c>
      <c r="I2042" s="354" t="inlineStr">
        <is>
          <t>제주대</t>
        </is>
      </c>
      <c r="J2042" s="340" t="inlineStr">
        <is>
          <t>경제학과</t>
        </is>
      </c>
      <c r="K2042" s="339" t="inlineStr">
        <is>
          <t>통합</t>
        </is>
      </c>
      <c r="L2042" s="357" t="n">
        <v>13</v>
      </c>
      <c r="M2042" s="358" t="inlineStr">
        <is>
          <t xml:space="preserve">679.78 / </t>
        </is>
      </c>
      <c r="N2042" s="359" t="n">
        <v>1000</v>
      </c>
      <c r="O2042" s="360" t="inlineStr">
        <is>
          <t>백분위</t>
        </is>
      </c>
      <c r="P2042" s="343" t="inlineStr">
        <is>
          <t>백분위</t>
        </is>
      </c>
      <c r="Q2042" s="342" t="inlineStr">
        <is>
          <t>2과목</t>
        </is>
      </c>
      <c r="R2042" s="344" t="n">
        <v>30</v>
      </c>
      <c r="S2042" s="345" t="n">
        <v>20</v>
      </c>
      <c r="T2042" s="362" t="n">
        <v>30</v>
      </c>
      <c r="U2042" s="361" t="n">
        <v>61.22</v>
      </c>
      <c r="V2042" s="346" t="n">
        <v>107.7902777777778</v>
      </c>
      <c r="W2042" s="348" t="n">
        <v>110.7375</v>
      </c>
      <c r="X2042" s="347" t="n">
        <v>53.93</v>
      </c>
      <c r="Y2042" s="357" t="inlineStr"/>
      <c r="Z2042" s="365" t="inlineStr">
        <is>
          <t>3등급</t>
        </is>
      </c>
      <c r="AA2042" s="350" t="n">
        <v>180</v>
      </c>
      <c r="AB2042" s="349" t="inlineStr">
        <is>
          <t>만점</t>
        </is>
      </c>
      <c r="AC2042" s="350" t="n">
        <v>10</v>
      </c>
      <c r="AD2042" s="349" t="inlineStr">
        <is>
          <t>만점</t>
        </is>
      </c>
      <c r="AE2042" s="364" t="n">
        <v>0</v>
      </c>
      <c r="AF2042" s="366" t="n">
        <v>0</v>
      </c>
      <c r="AG2042" s="363" t="n">
        <v>0</v>
      </c>
      <c r="AH2042" s="635" t="inlineStr"/>
      <c r="AL2042" s="487" t="inlineStr">
        <is>
          <t>제주대 경제학과</t>
        </is>
      </c>
      <c r="AM2042" s="477" t="inlineStr">
        <is>
          <t>통합</t>
        </is>
      </c>
      <c r="AN2042" s="637" t="n">
        <v>100</v>
      </c>
      <c r="AO2042" s="478" t="n">
        <v>-1570</v>
      </c>
      <c r="AP2042" s="463" t="n">
        <v>-629</v>
      </c>
      <c r="AQ2042" s="479" t="n">
        <v>-941</v>
      </c>
      <c r="AR2042" s="476" t="inlineStr">
        <is>
          <t>42.30 → 41.28</t>
        </is>
      </c>
      <c r="BA2042" s="313" t="inlineStr">
        <is>
          <t>통합인문907</t>
        </is>
      </c>
    </row>
    <row r="2043" ht="16.5" customHeight="1" s="671">
      <c r="B2043" s="367" t="inlineStr">
        <is>
          <t>41.77</t>
        </is>
      </c>
      <c r="C2043" s="351" t="inlineStr">
        <is>
          <t>90,641</t>
        </is>
      </c>
      <c r="D2043" s="727" t="n">
        <v>-1570</v>
      </c>
      <c r="E2043" s="352" t="inlineStr">
        <is>
          <t>327.78</t>
        </is>
      </c>
      <c r="F2043" s="341" t="n">
        <v>61.06</v>
      </c>
      <c r="G2043" s="355" t="inlineStr">
        <is>
          <t>326.12</t>
        </is>
      </c>
      <c r="H2043" s="356" t="inlineStr">
        <is>
          <t>330.88</t>
        </is>
      </c>
      <c r="I2043" s="354" t="inlineStr">
        <is>
          <t>경북대</t>
        </is>
      </c>
      <c r="J2043" s="340" t="inlineStr">
        <is>
          <t>자율미래인재학부</t>
        </is>
      </c>
      <c r="K2043" s="339" t="inlineStr">
        <is>
          <t>통합</t>
        </is>
      </c>
      <c r="L2043" s="357" t="n">
        <v>10</v>
      </c>
      <c r="M2043" s="358" t="inlineStr">
        <is>
          <t xml:space="preserve">605.65 / </t>
        </is>
      </c>
      <c r="N2043" s="359" t="n">
        <v>1000</v>
      </c>
      <c r="O2043" s="360" t="inlineStr">
        <is>
          <t>표점</t>
        </is>
      </c>
      <c r="P2043" s="343" t="inlineStr">
        <is>
          <t>변표</t>
        </is>
      </c>
      <c r="Q2043" s="342" t="inlineStr">
        <is>
          <t>2과목</t>
        </is>
      </c>
      <c r="R2043" s="344" t="n">
        <v>38</v>
      </c>
      <c r="S2043" s="345" t="n">
        <v>25</v>
      </c>
      <c r="T2043" s="362" t="n">
        <v>25</v>
      </c>
      <c r="U2043" s="361" t="n">
        <v>61.06</v>
      </c>
      <c r="V2043" s="346" t="n">
        <v>107.7015706806283</v>
      </c>
      <c r="W2043" s="348" t="n">
        <v>110.6649214659686</v>
      </c>
      <c r="X2043" s="347" t="n">
        <v>53.88</v>
      </c>
      <c r="Y2043" s="357" t="n">
        <v>53.66</v>
      </c>
      <c r="Z2043" s="365" t="inlineStr">
        <is>
          <t>2등급</t>
        </is>
      </c>
      <c r="AA2043" s="350" t="n">
        <v>121.25</v>
      </c>
      <c r="AB2043" s="349" t="inlineStr">
        <is>
          <t>만점</t>
        </is>
      </c>
      <c r="AC2043" s="350" t="n">
        <v>10</v>
      </c>
      <c r="AD2043" s="349" t="inlineStr">
        <is>
          <t>만점</t>
        </is>
      </c>
      <c r="AE2043" s="364" t="n">
        <v>0</v>
      </c>
      <c r="AF2043" s="366" t="n">
        <v>0</v>
      </c>
      <c r="AG2043" s="363" t="n">
        <v>0</v>
      </c>
      <c r="AH2043" s="635" t="inlineStr">
        <is>
          <t xml:space="preserve"> 과탐(Ⅰ,Ⅱ)/ 과탐(Ⅱ,Ⅱ) 5%가산</t>
        </is>
      </c>
      <c r="AL2043" s="487" t="inlineStr">
        <is>
          <t>경북대 자율미래인재학부</t>
        </is>
      </c>
      <c r="AM2043" s="477" t="inlineStr">
        <is>
          <t>통합</t>
        </is>
      </c>
      <c r="AN2043" s="637" t="n">
        <v>100</v>
      </c>
      <c r="AO2043" s="478" t="n">
        <v>-1570</v>
      </c>
      <c r="AP2043" s="463" t="n">
        <v>-629</v>
      </c>
      <c r="AQ2043" s="479" t="n">
        <v>-941</v>
      </c>
      <c r="AR2043" s="476" t="inlineStr">
        <is>
          <t>42.56 → 41.54</t>
        </is>
      </c>
      <c r="BA2043" s="313" t="inlineStr">
        <is>
          <t>통합인문908</t>
        </is>
      </c>
    </row>
    <row r="2044" ht="16.5" customHeight="1" s="671">
      <c r="B2044" s="367" t="inlineStr">
        <is>
          <t>41.85</t>
        </is>
      </c>
      <c r="C2044" s="351" t="inlineStr">
        <is>
          <t>90,815</t>
        </is>
      </c>
      <c r="D2044" s="727" t="n">
        <v>-1570</v>
      </c>
      <c r="E2044" s="352" t="inlineStr">
        <is>
          <t>327.69</t>
        </is>
      </c>
      <c r="F2044" s="341" t="n">
        <v>61.01</v>
      </c>
      <c r="G2044" s="355" t="inlineStr">
        <is>
          <t>326.04</t>
        </is>
      </c>
      <c r="H2044" s="356" t="inlineStr">
        <is>
          <t>330.78</t>
        </is>
      </c>
      <c r="I2044" s="354" t="inlineStr">
        <is>
          <t>경북대</t>
        </is>
      </c>
      <c r="J2044" s="340" t="inlineStr">
        <is>
          <t>식물자원학과</t>
        </is>
      </c>
      <c r="K2044" s="339" t="inlineStr">
        <is>
          <t>통합</t>
        </is>
      </c>
      <c r="L2044" s="357" t="n">
        <v>6</v>
      </c>
      <c r="M2044" s="358" t="inlineStr">
        <is>
          <t xml:space="preserve">609.24 / </t>
        </is>
      </c>
      <c r="N2044" s="359" t="n">
        <v>1000</v>
      </c>
      <c r="O2044" s="360" t="inlineStr">
        <is>
          <t>표점</t>
        </is>
      </c>
      <c r="P2044" s="343" t="inlineStr">
        <is>
          <t>변표</t>
        </is>
      </c>
      <c r="Q2044" s="342" t="inlineStr">
        <is>
          <t>2과목</t>
        </is>
      </c>
      <c r="R2044" s="344" t="n">
        <v>13</v>
      </c>
      <c r="S2044" s="345" t="n">
        <v>50</v>
      </c>
      <c r="T2044" s="362" t="n">
        <v>25</v>
      </c>
      <c r="U2044" s="361" t="n">
        <v>61.01</v>
      </c>
      <c r="V2044" s="346" t="n">
        <v>107.674385888973</v>
      </c>
      <c r="W2044" s="348" t="n">
        <v>110.6426793637052</v>
      </c>
      <c r="X2044" s="347" t="n">
        <v>53.86</v>
      </c>
      <c r="Y2044" s="357" t="n">
        <v>53.64</v>
      </c>
      <c r="Z2044" s="365" t="inlineStr">
        <is>
          <t>2등급</t>
        </is>
      </c>
      <c r="AA2044" s="350" t="n">
        <v>121.25</v>
      </c>
      <c r="AB2044" s="349" t="inlineStr">
        <is>
          <t>만점</t>
        </is>
      </c>
      <c r="AC2044" s="350" t="n">
        <v>10</v>
      </c>
      <c r="AD2044" s="349" t="inlineStr">
        <is>
          <t>만점</t>
        </is>
      </c>
      <c r="AE2044" s="364" t="n">
        <v>0</v>
      </c>
      <c r="AF2044" s="366" t="n">
        <v>0</v>
      </c>
      <c r="AG2044" s="363" t="n">
        <v>0</v>
      </c>
      <c r="AH2044" s="635" t="inlineStr"/>
      <c r="AL2044" s="487" t="inlineStr">
        <is>
          <t>경북대 식물자원학과</t>
        </is>
      </c>
      <c r="AM2044" s="477" t="inlineStr">
        <is>
          <t>통합</t>
        </is>
      </c>
      <c r="AN2044" s="637" t="n">
        <v>100</v>
      </c>
      <c r="AO2044" s="478" t="n">
        <v>-1570</v>
      </c>
      <c r="AP2044" s="463" t="n">
        <v>-629</v>
      </c>
      <c r="AQ2044" s="479" t="n">
        <v>-941</v>
      </c>
      <c r="AR2044" s="476" t="inlineStr">
        <is>
          <t>42.63 → 41.62</t>
        </is>
      </c>
      <c r="BA2044" s="313" t="inlineStr">
        <is>
          <t>자연1123</t>
        </is>
      </c>
    </row>
    <row r="2045" ht="16.5" customHeight="1" s="671">
      <c r="B2045" s="367" t="inlineStr">
        <is>
          <t>43.50</t>
        </is>
      </c>
      <c r="C2045" s="351" t="inlineStr">
        <is>
          <t>94,395</t>
        </is>
      </c>
      <c r="D2045" s="727" t="n">
        <v>-1570</v>
      </c>
      <c r="E2045" s="352" t="inlineStr">
        <is>
          <t>326.00</t>
        </is>
      </c>
      <c r="F2045" s="341" t="n">
        <v>60.99</v>
      </c>
      <c r="G2045" s="355" t="inlineStr">
        <is>
          <t>326.00</t>
        </is>
      </c>
      <c r="H2045" s="356" t="inlineStr">
        <is>
          <t>330.72</t>
        </is>
      </c>
      <c r="I2045" s="354" t="inlineStr">
        <is>
          <t>경상국립대</t>
        </is>
      </c>
      <c r="J2045" s="340" t="inlineStr">
        <is>
          <t>인문사회자율전공</t>
        </is>
      </c>
      <c r="K2045" s="339" t="inlineStr">
        <is>
          <t>통합</t>
        </is>
      </c>
      <c r="L2045" s="357" t="n">
        <v>3</v>
      </c>
      <c r="M2045" s="358" t="inlineStr">
        <is>
          <t xml:space="preserve">812.16 / </t>
        </is>
      </c>
      <c r="N2045" s="359" t="n">
        <v>1000</v>
      </c>
      <c r="O2045" s="360" t="inlineStr">
        <is>
          <t>표점/만점</t>
        </is>
      </c>
      <c r="P2045" s="343" t="inlineStr">
        <is>
          <t>표점/만점</t>
        </is>
      </c>
      <c r="Q2045" s="342" t="inlineStr">
        <is>
          <t>2과목</t>
        </is>
      </c>
      <c r="R2045" s="344" t="n">
        <v>30</v>
      </c>
      <c r="S2045" s="345" t="n">
        <v>25</v>
      </c>
      <c r="T2045" s="362" t="n">
        <v>25</v>
      </c>
      <c r="U2045" s="361" t="n">
        <v>60.99</v>
      </c>
      <c r="V2045" s="346" t="n">
        <v>107.6596332681703</v>
      </c>
      <c r="W2045" s="348" t="n">
        <v>110.6306090375938</v>
      </c>
      <c r="X2045" s="347" t="inlineStr">
        <is>
          <t>54.14/68.82</t>
        </is>
      </c>
      <c r="Y2045" s="357" t="inlineStr"/>
      <c r="Z2045" s="365" t="inlineStr">
        <is>
          <t>3등급</t>
        </is>
      </c>
      <c r="AA2045" s="350" t="n">
        <v>192</v>
      </c>
      <c r="AB2045" s="349" t="inlineStr">
        <is>
          <t>만점</t>
        </is>
      </c>
      <c r="AC2045" s="350" t="n">
        <v>0</v>
      </c>
      <c r="AD2045" s="349" t="inlineStr">
        <is>
          <t>만점</t>
        </is>
      </c>
      <c r="AE2045" s="364" t="n">
        <v>0</v>
      </c>
      <c r="AF2045" s="366" t="n">
        <v>0</v>
      </c>
      <c r="AG2045" s="363" t="n">
        <v>0</v>
      </c>
      <c r="AH2045" s="635" t="inlineStr"/>
      <c r="AL2045" s="487" t="inlineStr">
        <is>
          <t>경상국립대 인문사회자율전공</t>
        </is>
      </c>
      <c r="AM2045" s="477" t="inlineStr">
        <is>
          <t>통합</t>
        </is>
      </c>
      <c r="AN2045" s="637" t="n">
        <v>100</v>
      </c>
      <c r="AO2045" s="478" t="n">
        <v>-1570</v>
      </c>
      <c r="AP2045" s="463" t="n">
        <v>-628</v>
      </c>
      <c r="AQ2045" s="479" t="n">
        <v>-942</v>
      </c>
      <c r="AR2045" s="476" t="inlineStr">
        <is>
          <t>42.67 → 41.66</t>
        </is>
      </c>
      <c r="BA2045" s="313" t="inlineStr">
        <is>
          <t>통합인문909</t>
        </is>
      </c>
    </row>
    <row r="2046" ht="16.5" customHeight="1" s="671">
      <c r="B2046" s="367" t="inlineStr">
        <is>
          <t>42.86</t>
        </is>
      </c>
      <c r="C2046" s="351" t="inlineStr">
        <is>
          <t>93,006</t>
        </is>
      </c>
      <c r="D2046" s="727" t="n">
        <v>-1570</v>
      </c>
      <c r="E2046" s="352" t="inlineStr"/>
      <c r="F2046" s="341" t="n">
        <v>60.88</v>
      </c>
      <c r="G2046" s="355" t="inlineStr">
        <is>
          <t>326.65</t>
        </is>
      </c>
      <c r="H2046" s="356" t="inlineStr">
        <is>
          <t>329.91</t>
        </is>
      </c>
      <c r="I2046" s="354" t="inlineStr">
        <is>
          <t>경상국립대</t>
        </is>
      </c>
      <c r="J2046" s="340" t="inlineStr">
        <is>
          <t>소프트웨어공학과</t>
        </is>
      </c>
      <c r="K2046" s="339" t="inlineStr">
        <is>
          <t>자연</t>
        </is>
      </c>
      <c r="L2046" s="357" t="n">
        <v>8</v>
      </c>
      <c r="M2046" s="358" t="inlineStr">
        <is>
          <t xml:space="preserve">816.91 / </t>
        </is>
      </c>
      <c r="N2046" s="359" t="n">
        <v>1000</v>
      </c>
      <c r="O2046" s="360" t="inlineStr">
        <is>
          <t>표점/만점</t>
        </is>
      </c>
      <c r="P2046" s="343" t="inlineStr">
        <is>
          <t>표점/만점</t>
        </is>
      </c>
      <c r="Q2046" s="342" t="inlineStr">
        <is>
          <t>2과목</t>
        </is>
      </c>
      <c r="R2046" s="344" t="n">
        <v>25</v>
      </c>
      <c r="S2046" s="345" t="n">
        <v>30</v>
      </c>
      <c r="T2046" s="362" t="n">
        <v>25</v>
      </c>
      <c r="U2046" s="361" t="n">
        <v>60.88</v>
      </c>
      <c r="V2046" s="346" t="n">
        <v>107.5987287141884</v>
      </c>
      <c r="W2046" s="348" t="n">
        <v>110.5807780388814</v>
      </c>
      <c r="X2046" s="347" t="inlineStr">
        <is>
          <t>54.43/67.91</t>
        </is>
      </c>
      <c r="Y2046" s="357" t="inlineStr"/>
      <c r="Z2046" s="365" t="inlineStr">
        <is>
          <t>3등급</t>
        </is>
      </c>
      <c r="AA2046" s="350" t="n">
        <v>192</v>
      </c>
      <c r="AB2046" s="349" t="inlineStr">
        <is>
          <t>만점</t>
        </is>
      </c>
      <c r="AC2046" s="350" t="n">
        <v>0</v>
      </c>
      <c r="AD2046" s="349" t="inlineStr">
        <is>
          <t>만점</t>
        </is>
      </c>
      <c r="AE2046" s="364" t="n">
        <v>0</v>
      </c>
      <c r="AF2046" s="366" t="n">
        <v>0</v>
      </c>
      <c r="AG2046" s="363" t="n">
        <v>0</v>
      </c>
      <c r="AH2046" s="635" t="inlineStr"/>
      <c r="AL2046" s="487" t="inlineStr">
        <is>
          <t>경상국립대 소프트웨어공학과</t>
        </is>
      </c>
      <c r="AM2046" s="477" t="inlineStr">
        <is>
          <t>자연</t>
        </is>
      </c>
      <c r="AN2046" s="637" t="n">
        <v>100</v>
      </c>
      <c r="AO2046" s="478" t="n">
        <v>-1570</v>
      </c>
      <c r="AP2046" s="463" t="n">
        <v>-1570</v>
      </c>
      <c r="AQ2046" s="479" t="n">
        <v>0</v>
      </c>
      <c r="AR2046" s="476" t="inlineStr">
        <is>
          <t>42.87 → 41.42</t>
        </is>
      </c>
      <c r="BA2046" s="313" t="inlineStr">
        <is>
          <t>통합인문910</t>
        </is>
      </c>
    </row>
    <row r="2047" ht="16.5" customHeight="1" s="671">
      <c r="B2047" s="367" t="inlineStr">
        <is>
          <t>42.09</t>
        </is>
      </c>
      <c r="C2047" s="351" t="inlineStr">
        <is>
          <t>91,335</t>
        </is>
      </c>
      <c r="D2047" s="727" t="n">
        <v>-1570</v>
      </c>
      <c r="E2047" s="352" t="inlineStr">
        <is>
          <t>327.45</t>
        </is>
      </c>
      <c r="F2047" s="341" t="n">
        <v>60.87</v>
      </c>
      <c r="G2047" s="355" t="inlineStr">
        <is>
          <t>325.80</t>
        </is>
      </c>
      <c r="H2047" s="356" t="inlineStr">
        <is>
          <t>330.49</t>
        </is>
      </c>
      <c r="I2047" s="354" t="inlineStr">
        <is>
          <t>경북대</t>
        </is>
      </c>
      <c r="J2047" s="340" t="inlineStr">
        <is>
          <t>건설방재공학과</t>
        </is>
      </c>
      <c r="K2047" s="339" t="inlineStr">
        <is>
          <t>통합</t>
        </is>
      </c>
      <c r="L2047" s="357" t="n">
        <v>7</v>
      </c>
      <c r="M2047" s="358" t="inlineStr">
        <is>
          <t xml:space="preserve">608.89 / </t>
        </is>
      </c>
      <c r="N2047" s="359" t="n">
        <v>1000</v>
      </c>
      <c r="O2047" s="360" t="inlineStr">
        <is>
          <t>표점</t>
        </is>
      </c>
      <c r="P2047" s="343" t="inlineStr">
        <is>
          <t>변표</t>
        </is>
      </c>
      <c r="Q2047" s="342" t="inlineStr">
        <is>
          <t>2과목</t>
        </is>
      </c>
      <c r="R2047" s="344" t="n">
        <v>13</v>
      </c>
      <c r="S2047" s="345" t="n">
        <v>50</v>
      </c>
      <c r="T2047" s="362" t="n">
        <v>25</v>
      </c>
      <c r="U2047" s="361" t="n">
        <v>60.87</v>
      </c>
      <c r="V2047" s="346" t="n">
        <v>107.594905505341</v>
      </c>
      <c r="W2047" s="348" t="n">
        <v>110.5776499589154</v>
      </c>
      <c r="X2047" s="347" t="n">
        <v>53.81</v>
      </c>
      <c r="Y2047" s="357" t="n">
        <v>53.58</v>
      </c>
      <c r="Z2047" s="365" t="inlineStr">
        <is>
          <t>2등급</t>
        </is>
      </c>
      <c r="AA2047" s="350" t="n">
        <v>121.25</v>
      </c>
      <c r="AB2047" s="349" t="inlineStr">
        <is>
          <t>만점</t>
        </is>
      </c>
      <c r="AC2047" s="350" t="n">
        <v>10</v>
      </c>
      <c r="AD2047" s="349" t="inlineStr">
        <is>
          <t>만점</t>
        </is>
      </c>
      <c r="AE2047" s="364" t="n">
        <v>0</v>
      </c>
      <c r="AF2047" s="366" t="n">
        <v>0</v>
      </c>
      <c r="AG2047" s="363" t="n">
        <v>0</v>
      </c>
      <c r="AH2047" s="635" t="inlineStr"/>
      <c r="AL2047" s="487" t="inlineStr">
        <is>
          <t>경북대 건설방재공학과</t>
        </is>
      </c>
      <c r="AM2047" s="477" t="inlineStr">
        <is>
          <t>통합</t>
        </is>
      </c>
      <c r="AN2047" s="637" t="n">
        <v>100</v>
      </c>
      <c r="AO2047" s="478" t="n">
        <v>-1570</v>
      </c>
      <c r="AP2047" s="463" t="n">
        <v>-628</v>
      </c>
      <c r="AQ2047" s="479" t="n">
        <v>-942</v>
      </c>
      <c r="AR2047" s="476" t="inlineStr">
        <is>
          <t>42.87 → 41.86</t>
        </is>
      </c>
      <c r="BA2047" s="313" t="inlineStr">
        <is>
          <t>자연1124</t>
        </is>
      </c>
    </row>
    <row r="2048" ht="16.5" customHeight="1" s="671">
      <c r="B2048" s="367" t="inlineStr">
        <is>
          <t>43.78</t>
        </is>
      </c>
      <c r="C2048" s="351" t="inlineStr">
        <is>
          <t>95,003</t>
        </is>
      </c>
      <c r="D2048" s="727" t="n">
        <v>-1570</v>
      </c>
      <c r="E2048" s="352" t="inlineStr"/>
      <c r="F2048" s="341" t="n">
        <v>60.82</v>
      </c>
      <c r="G2048" s="355" t="inlineStr">
        <is>
          <t>325.71</t>
        </is>
      </c>
      <c r="H2048" s="356" t="inlineStr">
        <is>
          <t>330.40</t>
        </is>
      </c>
      <c r="I2048" s="354" t="inlineStr">
        <is>
          <t>경상국립대</t>
        </is>
      </c>
      <c r="J2048" s="340" t="inlineStr">
        <is>
          <t>정치외교학과</t>
        </is>
      </c>
      <c r="K2048" s="339" t="inlineStr">
        <is>
          <t>통합</t>
        </is>
      </c>
      <c r="L2048" s="357" t="n">
        <v>5</v>
      </c>
      <c r="M2048" s="358" t="inlineStr">
        <is>
          <t xml:space="preserve">811.63 / </t>
        </is>
      </c>
      <c r="N2048" s="359" t="n">
        <v>1000</v>
      </c>
      <c r="O2048" s="360" t="inlineStr">
        <is>
          <t>표점/만점</t>
        </is>
      </c>
      <c r="P2048" s="343" t="inlineStr">
        <is>
          <t>표점/만점</t>
        </is>
      </c>
      <c r="Q2048" s="342" t="inlineStr">
        <is>
          <t>2과목</t>
        </is>
      </c>
      <c r="R2048" s="344" t="n">
        <v>30</v>
      </c>
      <c r="S2048" s="345" t="n">
        <v>25</v>
      </c>
      <c r="T2048" s="362" t="n">
        <v>25</v>
      </c>
      <c r="U2048" s="361" t="n">
        <v>60.82</v>
      </c>
      <c r="V2048" s="346" t="n">
        <v>107.5661755865738</v>
      </c>
      <c r="W2048" s="348" t="n">
        <v>110.5541436617422</v>
      </c>
      <c r="X2048" s="347" t="inlineStr">
        <is>
          <t>54.08/68.82</t>
        </is>
      </c>
      <c r="Y2048" s="357" t="inlineStr"/>
      <c r="Z2048" s="365" t="inlineStr">
        <is>
          <t>3등급</t>
        </is>
      </c>
      <c r="AA2048" s="350" t="n">
        <v>192</v>
      </c>
      <c r="AB2048" s="349" t="inlineStr">
        <is>
          <t>만점</t>
        </is>
      </c>
      <c r="AC2048" s="350" t="n">
        <v>0</v>
      </c>
      <c r="AD2048" s="349" t="inlineStr">
        <is>
          <t>만점</t>
        </is>
      </c>
      <c r="AE2048" s="364" t="n">
        <v>0</v>
      </c>
      <c r="AF2048" s="366" t="n">
        <v>0</v>
      </c>
      <c r="AG2048" s="363" t="n">
        <v>0</v>
      </c>
      <c r="AH2048" s="635" t="inlineStr"/>
      <c r="AL2048" s="487" t="inlineStr">
        <is>
          <t>경상국립대 정치외교학과</t>
        </is>
      </c>
      <c r="AM2048" s="477" t="inlineStr">
        <is>
          <t>통합</t>
        </is>
      </c>
      <c r="AN2048" s="637" t="n">
        <v>100</v>
      </c>
      <c r="AO2048" s="478" t="n">
        <v>-1570</v>
      </c>
      <c r="AP2048" s="463" t="n">
        <v>-628</v>
      </c>
      <c r="AQ2048" s="479" t="n">
        <v>-942</v>
      </c>
      <c r="AR2048" s="476" t="inlineStr">
        <is>
          <t>42.96 → 41.95</t>
        </is>
      </c>
      <c r="BA2048" s="313" t="inlineStr">
        <is>
          <t>통합인문911</t>
        </is>
      </c>
    </row>
    <row r="2049" ht="16.5" customHeight="1" s="671">
      <c r="B2049" s="367" t="inlineStr">
        <is>
          <t>42.97</t>
        </is>
      </c>
      <c r="C2049" s="351" t="inlineStr">
        <is>
          <t>93,245</t>
        </is>
      </c>
      <c r="D2049" s="727" t="n">
        <v>-1570</v>
      </c>
      <c r="E2049" s="352" t="inlineStr"/>
      <c r="F2049" s="341" t="n">
        <v>60.81</v>
      </c>
      <c r="G2049" s="355" t="inlineStr">
        <is>
          <t>326.53</t>
        </is>
      </c>
      <c r="H2049" s="356" t="inlineStr">
        <is>
          <t>329.77</t>
        </is>
      </c>
      <c r="I2049" s="354" t="inlineStr">
        <is>
          <t>제주대</t>
        </is>
      </c>
      <c r="J2049" s="340" t="inlineStr">
        <is>
          <t>물리교육전공</t>
        </is>
      </c>
      <c r="K2049" s="339" t="inlineStr">
        <is>
          <t>자연</t>
        </is>
      </c>
      <c r="L2049" s="357" t="n">
        <v>7</v>
      </c>
      <c r="M2049" s="358" t="inlineStr">
        <is>
          <t xml:space="preserve">694.7 / </t>
        </is>
      </c>
      <c r="N2049" s="359" t="n">
        <v>1000</v>
      </c>
      <c r="O2049" s="360" t="inlineStr">
        <is>
          <t>백분위</t>
        </is>
      </c>
      <c r="P2049" s="343" t="inlineStr">
        <is>
          <t>백분위</t>
        </is>
      </c>
      <c r="Q2049" s="342" t="inlineStr">
        <is>
          <t>2과목</t>
        </is>
      </c>
      <c r="R2049" s="344" t="n">
        <v>20</v>
      </c>
      <c r="S2049" s="345" t="n">
        <v>30</v>
      </c>
      <c r="T2049" s="362" t="n">
        <v>30</v>
      </c>
      <c r="U2049" s="361" t="n">
        <v>60.81</v>
      </c>
      <c r="V2049" s="346" t="n">
        <v>107.5595716198126</v>
      </c>
      <c r="W2049" s="348" t="n">
        <v>110.5487404162103</v>
      </c>
      <c r="X2049" s="347" t="n">
        <v>54.21</v>
      </c>
      <c r="Y2049" s="357" t="inlineStr"/>
      <c r="Z2049" s="365" t="inlineStr">
        <is>
          <t>3등급</t>
        </is>
      </c>
      <c r="AA2049" s="350" t="n">
        <v>180</v>
      </c>
      <c r="AB2049" s="349" t="inlineStr">
        <is>
          <t>만점</t>
        </is>
      </c>
      <c r="AC2049" s="350" t="n">
        <v>10</v>
      </c>
      <c r="AD2049" s="349" t="inlineStr">
        <is>
          <t>만점</t>
        </is>
      </c>
      <c r="AE2049" s="364" t="n">
        <v>0</v>
      </c>
      <c r="AF2049" s="366" t="n">
        <v>18.243</v>
      </c>
      <c r="AG2049" s="363" t="n">
        <v>0</v>
      </c>
      <c r="AH2049" s="635" t="inlineStr">
        <is>
          <t xml:space="preserve"> 미/기10%</t>
        </is>
      </c>
      <c r="AL2049" s="487" t="inlineStr">
        <is>
          <t>제주대 물리교육전공</t>
        </is>
      </c>
      <c r="AM2049" s="477" t="inlineStr">
        <is>
          <t>자연</t>
        </is>
      </c>
      <c r="AN2049" s="637" t="n">
        <v>100</v>
      </c>
      <c r="AO2049" s="478" t="n">
        <v>-1570</v>
      </c>
      <c r="AP2049" s="463" t="n">
        <v>-1570</v>
      </c>
      <c r="AQ2049" s="479" t="n">
        <v>0</v>
      </c>
      <c r="AR2049" s="476" t="inlineStr">
        <is>
          <t>42.98 → 41.53</t>
        </is>
      </c>
      <c r="BA2049" s="313" t="inlineStr">
        <is>
          <t>자연1125</t>
        </is>
      </c>
    </row>
    <row r="2050" ht="16.5" customHeight="1" s="671">
      <c r="B2050" s="367" t="inlineStr">
        <is>
          <t>43.01</t>
        </is>
      </c>
      <c r="C2050" s="351" t="inlineStr">
        <is>
          <t>93,332</t>
        </is>
      </c>
      <c r="D2050" s="727" t="n">
        <v>-1570</v>
      </c>
      <c r="E2050" s="352" t="inlineStr">
        <is>
          <t>325.72</t>
        </is>
      </c>
      <c r="F2050" s="341" t="n">
        <v>60.78</v>
      </c>
      <c r="G2050" s="355" t="inlineStr">
        <is>
          <t>326.49</t>
        </is>
      </c>
      <c r="H2050" s="356" t="inlineStr">
        <is>
          <t>329.71</t>
        </is>
      </c>
      <c r="I2050" s="354" t="inlineStr">
        <is>
          <t>경상국립대</t>
        </is>
      </c>
      <c r="J2050" s="340" t="inlineStr">
        <is>
          <t>제어로봇공학과</t>
        </is>
      </c>
      <c r="K2050" s="339" t="inlineStr">
        <is>
          <t>자연</t>
        </is>
      </c>
      <c r="L2050" s="357" t="n">
        <v>12</v>
      </c>
      <c r="M2050" s="358" t="inlineStr">
        <is>
          <t xml:space="preserve">816.6 / </t>
        </is>
      </c>
      <c r="N2050" s="359" t="n">
        <v>1000</v>
      </c>
      <c r="O2050" s="360" t="inlineStr">
        <is>
          <t>표점/만점</t>
        </is>
      </c>
      <c r="P2050" s="343" t="inlineStr">
        <is>
          <t>표점/만점</t>
        </is>
      </c>
      <c r="Q2050" s="342" t="inlineStr">
        <is>
          <t>2과목</t>
        </is>
      </c>
      <c r="R2050" s="344" t="n">
        <v>25</v>
      </c>
      <c r="S2050" s="345" t="n">
        <v>30</v>
      </c>
      <c r="T2050" s="362" t="n">
        <v>25</v>
      </c>
      <c r="U2050" s="361" t="n">
        <v>60.78</v>
      </c>
      <c r="V2050" s="346" t="n">
        <v>107.5444958356143</v>
      </c>
      <c r="W2050" s="348" t="n">
        <v>110.5364056836844</v>
      </c>
      <c r="X2050" s="347" t="inlineStr">
        <is>
          <t>54.4/67.91</t>
        </is>
      </c>
      <c r="Y2050" s="357" t="inlineStr"/>
      <c r="Z2050" s="365" t="inlineStr">
        <is>
          <t>3등급</t>
        </is>
      </c>
      <c r="AA2050" s="350" t="n">
        <v>192</v>
      </c>
      <c r="AB2050" s="349" t="inlineStr">
        <is>
          <t>만점</t>
        </is>
      </c>
      <c r="AC2050" s="350" t="n">
        <v>0</v>
      </c>
      <c r="AD2050" s="349" t="inlineStr">
        <is>
          <t>만점</t>
        </is>
      </c>
      <c r="AE2050" s="364" t="n">
        <v>0</v>
      </c>
      <c r="AF2050" s="366" t="n">
        <v>0</v>
      </c>
      <c r="AG2050" s="363" t="n">
        <v>0</v>
      </c>
      <c r="AH2050" s="635" t="inlineStr"/>
      <c r="AL2050" s="487" t="inlineStr">
        <is>
          <t>경상국립대 제어로봇공학과</t>
        </is>
      </c>
      <c r="AM2050" s="477" t="inlineStr">
        <is>
          <t>자연</t>
        </is>
      </c>
      <c r="AN2050" s="637" t="n">
        <v>100</v>
      </c>
      <c r="AO2050" s="478" t="n">
        <v>-1570</v>
      </c>
      <c r="AP2050" s="463" t="n">
        <v>-1570</v>
      </c>
      <c r="AQ2050" s="479" t="n">
        <v>0</v>
      </c>
      <c r="AR2050" s="476" t="inlineStr">
        <is>
          <t>43.02 → 41.57</t>
        </is>
      </c>
      <c r="BA2050" s="313" t="inlineStr">
        <is>
          <t>통합인문912</t>
        </is>
      </c>
    </row>
    <row r="2051" ht="16.5" customHeight="1" s="671">
      <c r="B2051" s="367" t="inlineStr">
        <is>
          <t>43.07</t>
        </is>
      </c>
      <c r="C2051" s="351" t="inlineStr">
        <is>
          <t>93,462</t>
        </is>
      </c>
      <c r="D2051" s="727" t="n">
        <v>-1570</v>
      </c>
      <c r="E2051" s="352" t="inlineStr"/>
      <c r="F2051" s="341" t="n">
        <v>60.75</v>
      </c>
      <c r="G2051" s="355" t="inlineStr">
        <is>
          <t>326.43</t>
        </is>
      </c>
      <c r="H2051" s="356" t="inlineStr">
        <is>
          <t>329.60</t>
        </is>
      </c>
      <c r="I2051" s="354" t="inlineStr">
        <is>
          <t>고려대(세종)</t>
        </is>
      </c>
      <c r="J2051" s="340" t="inlineStr">
        <is>
          <t>응용수리과학부</t>
        </is>
      </c>
      <c r="K2051" s="339" t="inlineStr">
        <is>
          <t>자연</t>
        </is>
      </c>
      <c r="L2051" s="357" t="n">
        <v>17</v>
      </c>
      <c r="M2051" s="358" t="inlineStr">
        <is>
          <t xml:space="preserve">809.9 / </t>
        </is>
      </c>
      <c r="N2051" s="359" t="n">
        <v>1000</v>
      </c>
      <c r="O2051" s="360" t="inlineStr">
        <is>
          <t>표점/만점</t>
        </is>
      </c>
      <c r="P2051" s="343" t="inlineStr">
        <is>
          <t>변표/만점</t>
        </is>
      </c>
      <c r="Q2051" s="342" t="inlineStr">
        <is>
          <t>2과목</t>
        </is>
      </c>
      <c r="R2051" s="344" t="n">
        <v>20</v>
      </c>
      <c r="S2051" s="345" t="n">
        <v>35</v>
      </c>
      <c r="T2051" s="362" t="n">
        <v>25</v>
      </c>
      <c r="U2051" s="361" t="n">
        <v>60.75</v>
      </c>
      <c r="V2051" s="346" t="n">
        <v>107.525444811314</v>
      </c>
      <c r="W2051" s="348" t="n">
        <v>110.5208184819842</v>
      </c>
      <c r="X2051" s="347" t="n">
        <v>54.19</v>
      </c>
      <c r="Y2051" s="357" t="n">
        <v>52.98</v>
      </c>
      <c r="Z2051" s="365" t="inlineStr">
        <is>
          <t>2등급</t>
        </is>
      </c>
      <c r="AA2051" s="350" t="n">
        <v>190</v>
      </c>
      <c r="AB2051" s="349" t="inlineStr">
        <is>
          <t>만점</t>
        </is>
      </c>
      <c r="AC2051" s="350" t="n">
        <v>0</v>
      </c>
      <c r="AD2051" s="349" t="inlineStr">
        <is>
          <t>만점</t>
        </is>
      </c>
      <c r="AE2051" s="364" t="n">
        <v>0</v>
      </c>
      <c r="AF2051" s="366" t="n">
        <v>0</v>
      </c>
      <c r="AG2051" s="363" t="n">
        <v>0</v>
      </c>
      <c r="AH2051" s="635" t="inlineStr"/>
      <c r="AL2051" s="487" t="inlineStr">
        <is>
          <t>고려대(세종) 응용수리과학부</t>
        </is>
      </c>
      <c r="AM2051" s="477" t="inlineStr">
        <is>
          <t>자연</t>
        </is>
      </c>
      <c r="AN2051" s="637" t="n">
        <v>100</v>
      </c>
      <c r="AO2051" s="478" t="n">
        <v>-1570</v>
      </c>
      <c r="AP2051" s="463" t="n">
        <v>-1570</v>
      </c>
      <c r="AQ2051" s="479" t="n">
        <v>0</v>
      </c>
      <c r="AR2051" s="476" t="inlineStr">
        <is>
          <t>43.08 → 41.63</t>
        </is>
      </c>
      <c r="BA2051" s="313" t="inlineStr">
        <is>
          <t>통합인문913</t>
        </is>
      </c>
    </row>
    <row r="2052" ht="16.5" customHeight="1" s="671">
      <c r="B2052" s="367" t="inlineStr">
        <is>
          <t>43.13</t>
        </is>
      </c>
      <c r="C2052" s="351" t="inlineStr">
        <is>
          <t>93,592</t>
        </is>
      </c>
      <c r="D2052" s="727" t="n">
        <v>-1570</v>
      </c>
      <c r="E2052" s="352" t="inlineStr"/>
      <c r="F2052" s="341" t="n">
        <v>60.71</v>
      </c>
      <c r="G2052" s="355" t="inlineStr">
        <is>
          <t>326.37</t>
        </is>
      </c>
      <c r="H2052" s="356" t="inlineStr">
        <is>
          <t>329.51</t>
        </is>
      </c>
      <c r="I2052" s="354" t="inlineStr">
        <is>
          <t>부산대</t>
        </is>
      </c>
      <c r="J2052" s="340" t="inlineStr">
        <is>
          <t>식물생명과학과</t>
        </is>
      </c>
      <c r="K2052" s="339" t="inlineStr">
        <is>
          <t>자연</t>
        </is>
      </c>
      <c r="L2052" s="357" t="n">
        <v>15</v>
      </c>
      <c r="M2052" s="358" t="inlineStr">
        <is>
          <t xml:space="preserve">643.8 / </t>
        </is>
      </c>
      <c r="N2052" s="359" t="n">
        <v>1000</v>
      </c>
      <c r="O2052" s="360" t="inlineStr">
        <is>
          <t>표점</t>
        </is>
      </c>
      <c r="P2052" s="343" t="inlineStr">
        <is>
          <t>표점</t>
        </is>
      </c>
      <c r="Q2052" s="342" t="inlineStr">
        <is>
          <t>2과목</t>
        </is>
      </c>
      <c r="R2052" s="344" t="n">
        <v>20</v>
      </c>
      <c r="S2052" s="345" t="n">
        <v>30</v>
      </c>
      <c r="T2052" s="362" t="n">
        <v>30</v>
      </c>
      <c r="U2052" s="361" t="n">
        <v>60.71</v>
      </c>
      <c r="V2052" s="346" t="n">
        <v>107.5055694433433</v>
      </c>
      <c r="W2052" s="348" t="n">
        <v>110.5045568172809</v>
      </c>
      <c r="X2052" s="347" t="n">
        <v>54.18</v>
      </c>
      <c r="Y2052" s="357" t="inlineStr"/>
      <c r="Z2052" s="365" t="inlineStr">
        <is>
          <t>2등급</t>
        </is>
      </c>
      <c r="AA2052" s="350" t="n">
        <v>198</v>
      </c>
      <c r="AB2052" s="349" t="inlineStr">
        <is>
          <t>만점</t>
        </is>
      </c>
      <c r="AC2052" s="350" t="n">
        <v>10</v>
      </c>
      <c r="AD2052" s="349" t="inlineStr">
        <is>
          <t>만점</t>
        </is>
      </c>
      <c r="AE2052" s="364" t="n">
        <v>0</v>
      </c>
      <c r="AF2052" s="366" t="n">
        <v>0</v>
      </c>
      <c r="AG2052" s="363" t="n">
        <v>0</v>
      </c>
      <c r="AH2052" s="635" t="inlineStr"/>
      <c r="AL2052" s="487" t="inlineStr">
        <is>
          <t>부산대 식물생명과학과</t>
        </is>
      </c>
      <c r="AM2052" s="477" t="inlineStr">
        <is>
          <t>자연</t>
        </is>
      </c>
      <c r="AN2052" s="637" t="n">
        <v>100</v>
      </c>
      <c r="AO2052" s="478" t="n">
        <v>-1570</v>
      </c>
      <c r="AP2052" s="463" t="n">
        <v>-1570</v>
      </c>
      <c r="AQ2052" s="479" t="n">
        <v>0</v>
      </c>
      <c r="AR2052" s="476" t="inlineStr">
        <is>
          <t>43.14 → 41.69</t>
        </is>
      </c>
      <c r="BA2052" s="313" t="inlineStr">
        <is>
          <t>자연1126</t>
        </is>
      </c>
    </row>
    <row r="2053" ht="16.5" customHeight="1" s="671">
      <c r="B2053" s="367" t="inlineStr">
        <is>
          <t>43.23</t>
        </is>
      </c>
      <c r="C2053" s="351" t="inlineStr">
        <is>
          <t>93,809</t>
        </is>
      </c>
      <c r="D2053" s="727" t="n">
        <v>-1570</v>
      </c>
      <c r="E2053" s="352" t="inlineStr"/>
      <c r="F2053" s="341" t="n">
        <v>60.65</v>
      </c>
      <c r="G2053" s="355" t="inlineStr">
        <is>
          <t>326.27</t>
        </is>
      </c>
      <c r="H2053" s="356" t="inlineStr">
        <is>
          <t>329.38</t>
        </is>
      </c>
      <c r="I2053" s="354" t="inlineStr">
        <is>
          <t>고려대(세종)</t>
        </is>
      </c>
      <c r="J2053" s="340" t="inlineStr">
        <is>
          <t>미래모빌리티학과</t>
        </is>
      </c>
      <c r="K2053" s="339" t="inlineStr">
        <is>
          <t>자연</t>
        </is>
      </c>
      <c r="L2053" s="357" t="n">
        <v>20</v>
      </c>
      <c r="M2053" s="358" t="inlineStr">
        <is>
          <t xml:space="preserve">809.6 / </t>
        </is>
      </c>
      <c r="N2053" s="359" t="n">
        <v>1000</v>
      </c>
      <c r="O2053" s="360" t="inlineStr">
        <is>
          <t>표점/만점</t>
        </is>
      </c>
      <c r="P2053" s="343" t="inlineStr">
        <is>
          <t>변표/만점</t>
        </is>
      </c>
      <c r="Q2053" s="342" t="inlineStr">
        <is>
          <t>2과목</t>
        </is>
      </c>
      <c r="R2053" s="344" t="n">
        <v>20</v>
      </c>
      <c r="S2053" s="345" t="n">
        <v>35</v>
      </c>
      <c r="T2053" s="362" t="n">
        <v>25</v>
      </c>
      <c r="U2053" s="361" t="n">
        <v>60.65</v>
      </c>
      <c r="V2053" s="346" t="n">
        <v>107.4736727272844</v>
      </c>
      <c r="W2053" s="348" t="n">
        <v>110.4784595041418</v>
      </c>
      <c r="X2053" s="347" t="n">
        <v>54.16</v>
      </c>
      <c r="Y2053" s="357" t="n">
        <v>52.95</v>
      </c>
      <c r="Z2053" s="365" t="inlineStr">
        <is>
          <t>2등급</t>
        </is>
      </c>
      <c r="AA2053" s="350" t="n">
        <v>190</v>
      </c>
      <c r="AB2053" s="349" t="inlineStr">
        <is>
          <t>만점</t>
        </is>
      </c>
      <c r="AC2053" s="350" t="n">
        <v>0</v>
      </c>
      <c r="AD2053" s="349" t="inlineStr">
        <is>
          <t>만점</t>
        </is>
      </c>
      <c r="AE2053" s="364" t="n">
        <v>0</v>
      </c>
      <c r="AF2053" s="366" t="n">
        <v>0</v>
      </c>
      <c r="AG2053" s="363" t="n">
        <v>0</v>
      </c>
      <c r="AH2053" s="635" t="inlineStr"/>
      <c r="AL2053" s="487" t="inlineStr">
        <is>
          <t>고려대(세종) 미래모빌리티학과</t>
        </is>
      </c>
      <c r="AM2053" s="477" t="inlineStr">
        <is>
          <t>자연</t>
        </is>
      </c>
      <c r="AN2053" s="637" t="n">
        <v>100</v>
      </c>
      <c r="AO2053" s="478" t="n">
        <v>-1570</v>
      </c>
      <c r="AP2053" s="463" t="n">
        <v>-1570</v>
      </c>
      <c r="AQ2053" s="479" t="n">
        <v>0</v>
      </c>
      <c r="AR2053" s="476" t="inlineStr">
        <is>
          <t>43.24 → 41.79</t>
        </is>
      </c>
      <c r="BA2053" s="313" t="inlineStr">
        <is>
          <t>자연1127</t>
        </is>
      </c>
    </row>
    <row r="2054" ht="16.5" customHeight="1" s="671">
      <c r="B2054" s="367" t="inlineStr">
        <is>
          <t>43.29</t>
        </is>
      </c>
      <c r="C2054" s="351" t="inlineStr">
        <is>
          <t>93,939</t>
        </is>
      </c>
      <c r="D2054" s="727" t="n">
        <v>-1570</v>
      </c>
      <c r="E2054" s="352" t="inlineStr">
        <is>
          <t>326.20</t>
        </is>
      </c>
      <c r="F2054" s="341" t="n">
        <v>60.61</v>
      </c>
      <c r="G2054" s="355" t="inlineStr">
        <is>
          <t>325.37</t>
        </is>
      </c>
      <c r="H2054" s="356" t="inlineStr">
        <is>
          <t>330.02</t>
        </is>
      </c>
      <c r="I2054" s="354" t="inlineStr">
        <is>
          <t>제주대</t>
        </is>
      </c>
      <c r="J2054" s="340" t="inlineStr">
        <is>
          <t>경영정보학과</t>
        </is>
      </c>
      <c r="K2054" s="339" t="inlineStr">
        <is>
          <t>통합</t>
        </is>
      </c>
      <c r="L2054" s="357" t="n">
        <v>9</v>
      </c>
      <c r="M2054" s="358" t="inlineStr">
        <is>
          <t xml:space="preserve">674.9 / </t>
        </is>
      </c>
      <c r="N2054" s="359" t="n">
        <v>1000</v>
      </c>
      <c r="O2054" s="360" t="inlineStr">
        <is>
          <t>백분위</t>
        </is>
      </c>
      <c r="P2054" s="343" t="inlineStr">
        <is>
          <t>백분위</t>
        </is>
      </c>
      <c r="Q2054" s="342" t="inlineStr">
        <is>
          <t>2과목</t>
        </is>
      </c>
      <c r="R2054" s="344" t="n">
        <v>30</v>
      </c>
      <c r="S2054" s="345" t="n">
        <v>20</v>
      </c>
      <c r="T2054" s="362" t="n">
        <v>30</v>
      </c>
      <c r="U2054" s="361" t="n">
        <v>60.61</v>
      </c>
      <c r="V2054" s="346" t="n">
        <v>107.4513888888889</v>
      </c>
      <c r="W2054" s="348" t="n">
        <v>110.4602272727273</v>
      </c>
      <c r="X2054" s="347" t="n">
        <v>53.73</v>
      </c>
      <c r="Y2054" s="357" t="inlineStr"/>
      <c r="Z2054" s="365" t="inlineStr">
        <is>
          <t>3등급</t>
        </is>
      </c>
      <c r="AA2054" s="350" t="n">
        <v>180</v>
      </c>
      <c r="AB2054" s="349" t="inlineStr">
        <is>
          <t>만점</t>
        </is>
      </c>
      <c r="AC2054" s="350" t="n">
        <v>10</v>
      </c>
      <c r="AD2054" s="349" t="inlineStr">
        <is>
          <t>만점</t>
        </is>
      </c>
      <c r="AE2054" s="364" t="n">
        <v>0</v>
      </c>
      <c r="AF2054" s="366" t="n">
        <v>0</v>
      </c>
      <c r="AG2054" s="363" t="n">
        <v>0</v>
      </c>
      <c r="AH2054" s="635" t="inlineStr"/>
      <c r="AL2054" s="487" t="inlineStr">
        <is>
          <t>제주대 경영정보학과</t>
        </is>
      </c>
      <c r="AM2054" s="477" t="inlineStr">
        <is>
          <t>통합</t>
        </is>
      </c>
      <c r="AN2054" s="637" t="n">
        <v>100</v>
      </c>
      <c r="AO2054" s="478" t="n">
        <v>-1570</v>
      </c>
      <c r="AP2054" s="463" t="n">
        <v>-627</v>
      </c>
      <c r="AQ2054" s="479" t="n">
        <v>-943</v>
      </c>
      <c r="AR2054" s="476" t="inlineStr">
        <is>
          <t>43.30 → 42.28</t>
        </is>
      </c>
      <c r="BA2054" s="313" t="inlineStr">
        <is>
          <t>자연1128</t>
        </is>
      </c>
    </row>
    <row r="2055" ht="16.5" customHeight="1" s="671">
      <c r="B2055" s="367" t="inlineStr">
        <is>
          <t>43.48</t>
        </is>
      </c>
      <c r="C2055" s="351" t="inlineStr">
        <is>
          <t>94,352</t>
        </is>
      </c>
      <c r="D2055" s="727" t="n">
        <v>-1570</v>
      </c>
      <c r="E2055" s="352" t="inlineStr"/>
      <c r="F2055" s="341" t="n">
        <v>60.5</v>
      </c>
      <c r="G2055" s="355" t="inlineStr">
        <is>
          <t>326.02</t>
        </is>
      </c>
      <c r="H2055" s="356" t="inlineStr">
        <is>
          <t>330.75</t>
        </is>
      </c>
      <c r="I2055" s="354" t="inlineStr">
        <is>
          <t>강원대(제2캠)</t>
        </is>
      </c>
      <c r="J2055" s="340" t="inlineStr">
        <is>
          <t>안경광학과</t>
        </is>
      </c>
      <c r="K2055" s="339" t="inlineStr">
        <is>
          <t>통합</t>
        </is>
      </c>
      <c r="L2055" s="357" t="n">
        <v>3</v>
      </c>
      <c r="M2055" s="358" t="inlineStr">
        <is>
          <t xml:space="preserve">156 / </t>
        </is>
      </c>
      <c r="N2055" s="359" t="n">
        <v>200</v>
      </c>
      <c r="O2055" s="360" t="inlineStr">
        <is>
          <t>백분위</t>
        </is>
      </c>
      <c r="P2055" s="343" t="inlineStr">
        <is>
          <t>백분위</t>
        </is>
      </c>
      <c r="Q2055" s="342" t="inlineStr">
        <is>
          <t>1과목</t>
        </is>
      </c>
      <c r="R2055" s="344" t="n">
        <v>50</v>
      </c>
      <c r="S2055" s="345" t="n">
        <v>0</v>
      </c>
      <c r="T2055" s="362" t="n">
        <v>0</v>
      </c>
      <c r="U2055" s="361" t="n">
        <v>60.5</v>
      </c>
      <c r="V2055" s="346" t="n">
        <v>107.3888888888889</v>
      </c>
      <c r="W2055" s="348" t="n">
        <v>110.4090909090909</v>
      </c>
      <c r="X2055" s="347" t="n">
        <v>54.11</v>
      </c>
      <c r="Y2055" s="357" t="inlineStr"/>
      <c r="Z2055" s="365" t="inlineStr">
        <is>
          <t>3등급</t>
        </is>
      </c>
      <c r="AA2055" s="350" t="n">
        <v>94</v>
      </c>
      <c r="AB2055" s="349" t="inlineStr">
        <is>
          <t>만점</t>
        </is>
      </c>
      <c r="AC2055" s="350" t="n">
        <v>1.5</v>
      </c>
      <c r="AD2055" s="349" t="inlineStr">
        <is>
          <t>만점</t>
        </is>
      </c>
      <c r="AE2055" s="364" t="n">
        <v>0</v>
      </c>
      <c r="AF2055" s="366" t="n">
        <v>0</v>
      </c>
      <c r="AG2055" s="363" t="n">
        <v>0</v>
      </c>
      <c r="AH2055" s="635" t="inlineStr">
        <is>
          <t xml:space="preserve"> 미/기10% , 과탐5%가산</t>
        </is>
      </c>
      <c r="AL2055" s="487" t="inlineStr">
        <is>
          <t>강원대(제2캠) 안경광학과</t>
        </is>
      </c>
      <c r="AM2055" s="477" t="inlineStr">
        <is>
          <t>통합</t>
        </is>
      </c>
      <c r="AN2055" s="637" t="n">
        <v>100</v>
      </c>
      <c r="AO2055" s="478" t="n">
        <v>-1570</v>
      </c>
      <c r="AP2055" s="463" t="n">
        <v>-628</v>
      </c>
      <c r="AQ2055" s="479" t="n">
        <v>-942</v>
      </c>
      <c r="AR2055" s="476" t="inlineStr">
        <is>
          <t>42.65 → 41.64</t>
        </is>
      </c>
      <c r="BA2055" s="313" t="inlineStr">
        <is>
          <t>자연1129</t>
        </is>
      </c>
    </row>
    <row r="2056" ht="16.5" customHeight="1" s="671">
      <c r="B2056" s="367" t="inlineStr">
        <is>
          <t>44.32</t>
        </is>
      </c>
      <c r="C2056" s="351" t="inlineStr">
        <is>
          <t>96,174</t>
        </is>
      </c>
      <c r="D2056" s="727" t="n">
        <v>-1570</v>
      </c>
      <c r="E2056" s="352" t="inlineStr">
        <is>
          <t>326.79</t>
        </is>
      </c>
      <c r="F2056" s="341" t="n">
        <v>60.49</v>
      </c>
      <c r="G2056" s="355" t="inlineStr">
        <is>
          <t>325.17</t>
        </is>
      </c>
      <c r="H2056" s="356" t="inlineStr">
        <is>
          <t>329.80</t>
        </is>
      </c>
      <c r="I2056" s="354" t="inlineStr">
        <is>
          <t>경상국립대</t>
        </is>
      </c>
      <c r="J2056" s="340" t="inlineStr">
        <is>
          <t>영어영문학부 영어전공</t>
        </is>
      </c>
      <c r="K2056" s="339" t="inlineStr">
        <is>
          <t>통합</t>
        </is>
      </c>
      <c r="L2056" s="357" t="n">
        <v>12</v>
      </c>
      <c r="M2056" s="358" t="inlineStr">
        <is>
          <t xml:space="preserve">810.61 / </t>
        </is>
      </c>
      <c r="N2056" s="359" t="n">
        <v>1000</v>
      </c>
      <c r="O2056" s="360" t="inlineStr">
        <is>
          <t>표점/만점</t>
        </is>
      </c>
      <c r="P2056" s="343" t="inlineStr">
        <is>
          <t>표점/만점</t>
        </is>
      </c>
      <c r="Q2056" s="342" t="inlineStr">
        <is>
          <t>2과목</t>
        </is>
      </c>
      <c r="R2056" s="344" t="n">
        <v>30</v>
      </c>
      <c r="S2056" s="345" t="n">
        <v>25</v>
      </c>
      <c r="T2056" s="362" t="n">
        <v>25</v>
      </c>
      <c r="U2056" s="361" t="n">
        <v>60.49</v>
      </c>
      <c r="V2056" s="346" t="n">
        <v>107.3855408318137</v>
      </c>
      <c r="W2056" s="348" t="n">
        <v>110.4063515896657</v>
      </c>
      <c r="X2056" s="347" t="inlineStr">
        <is>
          <t>53.97/68.82</t>
        </is>
      </c>
      <c r="Y2056" s="357" t="inlineStr"/>
      <c r="Z2056" s="365" t="inlineStr">
        <is>
          <t>3등급</t>
        </is>
      </c>
      <c r="AA2056" s="350" t="n">
        <v>192</v>
      </c>
      <c r="AB2056" s="349" t="inlineStr">
        <is>
          <t>만점</t>
        </is>
      </c>
      <c r="AC2056" s="350" t="n">
        <v>0</v>
      </c>
      <c r="AD2056" s="349" t="inlineStr">
        <is>
          <t>만점</t>
        </is>
      </c>
      <c r="AE2056" s="364" t="n">
        <v>0</v>
      </c>
      <c r="AF2056" s="366" t="n">
        <v>0</v>
      </c>
      <c r="AG2056" s="363" t="n">
        <v>0</v>
      </c>
      <c r="AH2056" s="635" t="inlineStr"/>
      <c r="AL2056" s="487" t="inlineStr">
        <is>
          <t>경상국립대 영어영문학부 영어전공</t>
        </is>
      </c>
      <c r="AM2056" s="477" t="inlineStr">
        <is>
          <t>통합</t>
        </is>
      </c>
      <c r="AN2056" s="637" t="n">
        <v>100</v>
      </c>
      <c r="AO2056" s="478" t="n">
        <v>-1570</v>
      </c>
      <c r="AP2056" s="463" t="n">
        <v>-626</v>
      </c>
      <c r="AQ2056" s="479" t="n">
        <v>-944</v>
      </c>
      <c r="AR2056" s="476" t="inlineStr">
        <is>
          <t>43.50 → 42.49</t>
        </is>
      </c>
      <c r="BA2056" s="313" t="inlineStr">
        <is>
          <t>자연1130</t>
        </is>
      </c>
    </row>
    <row r="2057" ht="16.5" customHeight="1" s="671">
      <c r="B2057" s="367" t="inlineStr">
        <is>
          <t>42.72</t>
        </is>
      </c>
      <c r="C2057" s="351" t="inlineStr">
        <is>
          <t>92,702</t>
        </is>
      </c>
      <c r="D2057" s="727" t="n">
        <v>-1570</v>
      </c>
      <c r="E2057" s="352" t="inlineStr">
        <is>
          <t>325.19</t>
        </is>
      </c>
      <c r="F2057" s="341" t="n">
        <v>60.44</v>
      </c>
      <c r="G2057" s="355" t="inlineStr">
        <is>
          <t>325.09</t>
        </is>
      </c>
      <c r="H2057" s="356" t="inlineStr">
        <is>
          <t>329.74</t>
        </is>
      </c>
      <c r="I2057" s="354" t="inlineStr">
        <is>
          <t>경북대</t>
        </is>
      </c>
      <c r="J2057" s="340" t="inlineStr">
        <is>
          <t>환경안전공학과</t>
        </is>
      </c>
      <c r="K2057" s="339" t="inlineStr">
        <is>
          <t>통합</t>
        </is>
      </c>
      <c r="L2057" s="357" t="n">
        <v>2</v>
      </c>
      <c r="M2057" s="358" t="inlineStr">
        <is>
          <t xml:space="preserve">607.84 / </t>
        </is>
      </c>
      <c r="N2057" s="359" t="n">
        <v>1000</v>
      </c>
      <c r="O2057" s="360" t="inlineStr">
        <is>
          <t>표점</t>
        </is>
      </c>
      <c r="P2057" s="343" t="inlineStr">
        <is>
          <t>변표</t>
        </is>
      </c>
      <c r="Q2057" s="342" t="inlineStr">
        <is>
          <t>2과목</t>
        </is>
      </c>
      <c r="R2057" s="344" t="n">
        <v>13</v>
      </c>
      <c r="S2057" s="345" t="n">
        <v>50</v>
      </c>
      <c r="T2057" s="362" t="n">
        <v>25</v>
      </c>
      <c r="U2057" s="361" t="n">
        <v>60.44</v>
      </c>
      <c r="V2057" s="346" t="n">
        <v>107.3576417419885</v>
      </c>
      <c r="W2057" s="348" t="n">
        <v>110.383525061627</v>
      </c>
      <c r="X2057" s="347" t="n">
        <v>53.67</v>
      </c>
      <c r="Y2057" s="357" t="n">
        <v>53.41999999999999</v>
      </c>
      <c r="Z2057" s="365" t="inlineStr">
        <is>
          <t>2등급</t>
        </is>
      </c>
      <c r="AA2057" s="350" t="n">
        <v>121.25</v>
      </c>
      <c r="AB2057" s="349" t="inlineStr">
        <is>
          <t>만점</t>
        </is>
      </c>
      <c r="AC2057" s="350" t="n">
        <v>10</v>
      </c>
      <c r="AD2057" s="349" t="inlineStr">
        <is>
          <t>만점</t>
        </is>
      </c>
      <c r="AE2057" s="364" t="n">
        <v>0</v>
      </c>
      <c r="AF2057" s="366" t="n">
        <v>0</v>
      </c>
      <c r="AG2057" s="363" t="n">
        <v>0</v>
      </c>
      <c r="AH2057" s="635" t="inlineStr"/>
      <c r="AL2057" s="487" t="inlineStr">
        <is>
          <t>경북대 환경안전공학과</t>
        </is>
      </c>
      <c r="AM2057" s="477" t="inlineStr">
        <is>
          <t>통합</t>
        </is>
      </c>
      <c r="AN2057" s="637" t="n">
        <v>100</v>
      </c>
      <c r="AO2057" s="478" t="n">
        <v>-1570</v>
      </c>
      <c r="AP2057" s="463" t="n">
        <v>-626</v>
      </c>
      <c r="AQ2057" s="479" t="n">
        <v>-944</v>
      </c>
      <c r="AR2057" s="476" t="inlineStr">
        <is>
          <t>43.59 → 42.57</t>
        </is>
      </c>
      <c r="BA2057" s="313" t="inlineStr">
        <is>
          <t>통합인문914</t>
        </is>
      </c>
    </row>
    <row r="2058" ht="16.5" customHeight="1" s="671">
      <c r="B2058" s="367" t="inlineStr">
        <is>
          <t>43.79</t>
        </is>
      </c>
      <c r="C2058" s="351" t="inlineStr">
        <is>
          <t>95,024</t>
        </is>
      </c>
      <c r="D2058" s="727" t="n">
        <v>-1570</v>
      </c>
      <c r="E2058" s="352" t="inlineStr"/>
      <c r="F2058" s="341" t="n">
        <v>60.31</v>
      </c>
      <c r="G2058" s="355" t="inlineStr">
        <is>
          <t>325.70</t>
        </is>
      </c>
      <c r="H2058" s="356" t="inlineStr">
        <is>
          <t>328.74</t>
        </is>
      </c>
      <c r="I2058" s="354" t="inlineStr">
        <is>
          <t>고려대(세종)</t>
        </is>
      </c>
      <c r="J2058" s="340" t="inlineStr">
        <is>
          <t>전자및정보공학과</t>
        </is>
      </c>
      <c r="K2058" s="339" t="inlineStr">
        <is>
          <t>자연</t>
        </is>
      </c>
      <c r="L2058" s="357" t="n">
        <v>63</v>
      </c>
      <c r="M2058" s="358" t="inlineStr">
        <is>
          <t xml:space="preserve">808.5 / </t>
        </is>
      </c>
      <c r="N2058" s="359" t="n">
        <v>1000</v>
      </c>
      <c r="O2058" s="360" t="inlineStr">
        <is>
          <t>표점/만점</t>
        </is>
      </c>
      <c r="P2058" s="343" t="inlineStr">
        <is>
          <t>변표/만점</t>
        </is>
      </c>
      <c r="Q2058" s="342" t="inlineStr">
        <is>
          <t>2과목</t>
        </is>
      </c>
      <c r="R2058" s="344" t="n">
        <v>20</v>
      </c>
      <c r="S2058" s="345" t="n">
        <v>35</v>
      </c>
      <c r="T2058" s="362" t="n">
        <v>25</v>
      </c>
      <c r="U2058" s="361" t="n">
        <v>60.31</v>
      </c>
      <c r="V2058" s="346" t="n">
        <v>107.2838417525094</v>
      </c>
      <c r="W2058" s="348" t="n">
        <v>110.3231432520531</v>
      </c>
      <c r="X2058" s="347" t="n">
        <v>54.05</v>
      </c>
      <c r="Y2058" s="357" t="n">
        <v>52.83</v>
      </c>
      <c r="Z2058" s="365" t="inlineStr">
        <is>
          <t>2등급</t>
        </is>
      </c>
      <c r="AA2058" s="350" t="n">
        <v>190</v>
      </c>
      <c r="AB2058" s="349" t="inlineStr">
        <is>
          <t>만점</t>
        </is>
      </c>
      <c r="AC2058" s="350" t="n">
        <v>0</v>
      </c>
      <c r="AD2058" s="349" t="inlineStr">
        <is>
          <t>만점</t>
        </is>
      </c>
      <c r="AE2058" s="364" t="n">
        <v>0</v>
      </c>
      <c r="AF2058" s="366" t="n">
        <v>0</v>
      </c>
      <c r="AG2058" s="363" t="n">
        <v>0</v>
      </c>
      <c r="AH2058" s="635" t="inlineStr"/>
      <c r="AL2058" s="487" t="inlineStr">
        <is>
          <t>고려대(세종) 전자및정보공학과</t>
        </is>
      </c>
      <c r="AM2058" s="477" t="inlineStr">
        <is>
          <t>자연</t>
        </is>
      </c>
      <c r="AN2058" s="637" t="n">
        <v>100</v>
      </c>
      <c r="AO2058" s="478" t="n">
        <v>-1570</v>
      </c>
      <c r="AP2058" s="463" t="n">
        <v>-1570</v>
      </c>
      <c r="AQ2058" s="479" t="n">
        <v>0</v>
      </c>
      <c r="AR2058" s="476" t="inlineStr">
        <is>
          <t>43.80 → 42.35</t>
        </is>
      </c>
      <c r="BA2058" s="313" t="inlineStr">
        <is>
          <t>자연1131</t>
        </is>
      </c>
    </row>
    <row r="2059" ht="16.5" customHeight="1" s="671">
      <c r="B2059" s="367" t="inlineStr">
        <is>
          <t>43.90</t>
        </is>
      </c>
      <c r="C2059" s="351" t="inlineStr">
        <is>
          <t>95,263</t>
        </is>
      </c>
      <c r="D2059" s="727" t="n">
        <v>-1570</v>
      </c>
      <c r="E2059" s="352" t="inlineStr"/>
      <c r="F2059" s="341" t="n">
        <v>60.24</v>
      </c>
      <c r="G2059" s="355" t="inlineStr">
        <is>
          <t>325.59</t>
        </is>
      </c>
      <c r="H2059" s="356" t="inlineStr">
        <is>
          <t>328.62</t>
        </is>
      </c>
      <c r="I2059" s="354" t="inlineStr">
        <is>
          <t>제주대</t>
        </is>
      </c>
      <c r="J2059" s="340" t="inlineStr">
        <is>
          <t>건축공학과</t>
        </is>
      </c>
      <c r="K2059" s="339" t="inlineStr">
        <is>
          <t>자연</t>
        </is>
      </c>
      <c r="L2059" s="357" t="n">
        <v>5</v>
      </c>
      <c r="M2059" s="358" t="inlineStr">
        <is>
          <t xml:space="preserve">717.14 / </t>
        </is>
      </c>
      <c r="N2059" s="359" t="n">
        <v>1000</v>
      </c>
      <c r="O2059" s="360" t="inlineStr">
        <is>
          <t>백분위</t>
        </is>
      </c>
      <c r="P2059" s="343" t="inlineStr">
        <is>
          <t>백분위</t>
        </is>
      </c>
      <c r="Q2059" s="342" t="inlineStr">
        <is>
          <t>2과목</t>
        </is>
      </c>
      <c r="R2059" s="344" t="n">
        <v>20</v>
      </c>
      <c r="S2059" s="345" t="n">
        <v>30</v>
      </c>
      <c r="T2059" s="362" t="n">
        <v>30</v>
      </c>
      <c r="U2059" s="361" t="n">
        <v>60.24</v>
      </c>
      <c r="V2059" s="346" t="n">
        <v>107.2469841269841</v>
      </c>
      <c r="W2059" s="348" t="n">
        <v>110.292987012987</v>
      </c>
      <c r="X2059" s="347" t="n">
        <v>54.03</v>
      </c>
      <c r="Y2059" s="357" t="inlineStr"/>
      <c r="Z2059" s="365" t="inlineStr">
        <is>
          <t>3등급</t>
        </is>
      </c>
      <c r="AA2059" s="350" t="n">
        <v>180</v>
      </c>
      <c r="AB2059" s="349" t="inlineStr">
        <is>
          <t>만점</t>
        </is>
      </c>
      <c r="AC2059" s="350" t="n">
        <v>10</v>
      </c>
      <c r="AD2059" s="349" t="inlineStr">
        <is>
          <t>만점</t>
        </is>
      </c>
      <c r="AE2059" s="364" t="n">
        <v>0</v>
      </c>
      <c r="AF2059" s="366" t="n">
        <v>45.18</v>
      </c>
      <c r="AG2059" s="363" t="n">
        <v>0</v>
      </c>
      <c r="AH2059" s="635" t="inlineStr">
        <is>
          <t xml:space="preserve"> 미/기15%가산 , 과탐(Ⅰ,Ⅱ)/ 과탐(Ⅱ,Ⅱ) 10%가산</t>
        </is>
      </c>
      <c r="AL2059" s="487" t="inlineStr">
        <is>
          <t>제주대 건축공학과</t>
        </is>
      </c>
      <c r="AM2059" s="477" t="inlineStr">
        <is>
          <t>자연</t>
        </is>
      </c>
      <c r="AN2059" s="637" t="n">
        <v>100</v>
      </c>
      <c r="AO2059" s="478" t="n">
        <v>-1570</v>
      </c>
      <c r="AP2059" s="463" t="n">
        <v>-1570</v>
      </c>
      <c r="AQ2059" s="479" t="n">
        <v>0</v>
      </c>
      <c r="AR2059" s="476" t="inlineStr">
        <is>
          <t>43.91 → 42.46</t>
        </is>
      </c>
      <c r="BA2059" s="313" t="inlineStr">
        <is>
          <t>자연1132</t>
        </is>
      </c>
    </row>
    <row r="2060" ht="16.5" customHeight="1" s="671">
      <c r="B2060" s="367" t="inlineStr">
        <is>
          <t>43.92</t>
        </is>
      </c>
      <c r="C2060" s="351" t="inlineStr">
        <is>
          <t>95,306</t>
        </is>
      </c>
      <c r="D2060" s="727" t="n">
        <v>-1570</v>
      </c>
      <c r="E2060" s="352" t="inlineStr"/>
      <c r="F2060" s="341" t="n">
        <v>60.23</v>
      </c>
      <c r="G2060" s="355" t="inlineStr">
        <is>
          <t>325.57</t>
        </is>
      </c>
      <c r="H2060" s="356" t="inlineStr">
        <is>
          <t>328.59</t>
        </is>
      </c>
      <c r="I2060" s="354" t="inlineStr">
        <is>
          <t>경북대</t>
        </is>
      </c>
      <c r="J2060" s="340" t="inlineStr">
        <is>
          <t>통계학과</t>
        </is>
      </c>
      <c r="K2060" s="339" t="inlineStr">
        <is>
          <t>자연</t>
        </is>
      </c>
      <c r="L2060" s="357" t="n">
        <v>4</v>
      </c>
      <c r="M2060" s="358" t="inlineStr">
        <is>
          <t xml:space="preserve">604.09 / </t>
        </is>
      </c>
      <c r="N2060" s="359" t="n">
        <v>1000</v>
      </c>
      <c r="O2060" s="360" t="inlineStr">
        <is>
          <t>표점</t>
        </is>
      </c>
      <c r="P2060" s="343" t="inlineStr">
        <is>
          <t>변표</t>
        </is>
      </c>
      <c r="Q2060" s="342" t="inlineStr">
        <is>
          <t>2과목</t>
        </is>
      </c>
      <c r="R2060" s="344" t="n">
        <v>25</v>
      </c>
      <c r="S2060" s="345" t="n">
        <v>38</v>
      </c>
      <c r="T2060" s="362" t="n">
        <v>25</v>
      </c>
      <c r="U2060" s="361" t="n">
        <v>60.23</v>
      </c>
      <c r="V2060" s="346" t="n">
        <v>107.2396246089677</v>
      </c>
      <c r="W2060" s="348" t="n">
        <v>110.2869655891554</v>
      </c>
      <c r="X2060" s="347" t="n">
        <v>54.02</v>
      </c>
      <c r="Y2060" s="357" t="n">
        <v>52.81</v>
      </c>
      <c r="Z2060" s="365" t="inlineStr">
        <is>
          <t>2등급</t>
        </is>
      </c>
      <c r="AA2060" s="350" t="n">
        <v>121.25</v>
      </c>
      <c r="AB2060" s="349" t="inlineStr">
        <is>
          <t>만점</t>
        </is>
      </c>
      <c r="AC2060" s="350" t="n">
        <v>10</v>
      </c>
      <c r="AD2060" s="349" t="inlineStr">
        <is>
          <t>만점</t>
        </is>
      </c>
      <c r="AE2060" s="364" t="n">
        <v>0</v>
      </c>
      <c r="AF2060" s="366" t="n">
        <v>0</v>
      </c>
      <c r="AG2060" s="363" t="n">
        <v>0</v>
      </c>
      <c r="AH2060" s="635" t="inlineStr"/>
      <c r="AL2060" s="487" t="inlineStr">
        <is>
          <t>경북대 통계학과</t>
        </is>
      </c>
      <c r="AM2060" s="477" t="inlineStr">
        <is>
          <t>자연</t>
        </is>
      </c>
      <c r="AN2060" s="637" t="n">
        <v>100</v>
      </c>
      <c r="AO2060" s="478" t="n">
        <v>-1570</v>
      </c>
      <c r="AP2060" s="463" t="n">
        <v>-1570</v>
      </c>
      <c r="AQ2060" s="479" t="n">
        <v>0</v>
      </c>
      <c r="AR2060" s="476" t="inlineStr">
        <is>
          <t>43.93 → 42.48</t>
        </is>
      </c>
      <c r="BA2060" s="313" t="inlineStr">
        <is>
          <t>자연1133</t>
        </is>
      </c>
    </row>
    <row r="2061" ht="16.5" customHeight="1" s="671">
      <c r="B2061" s="367" t="inlineStr">
        <is>
          <t>43.10</t>
        </is>
      </c>
      <c r="C2061" s="351" t="inlineStr">
        <is>
          <t>93,527</t>
        </is>
      </c>
      <c r="D2061" s="727" t="n">
        <v>-1570</v>
      </c>
      <c r="E2061" s="352" t="inlineStr">
        <is>
          <t>326.40</t>
        </is>
      </c>
      <c r="F2061" s="341" t="n">
        <v>60.2</v>
      </c>
      <c r="G2061" s="355" t="inlineStr">
        <is>
          <t>324.69</t>
        </is>
      </c>
      <c r="H2061" s="356" t="inlineStr">
        <is>
          <t>329.29</t>
        </is>
      </c>
      <c r="I2061" s="354" t="inlineStr">
        <is>
          <t>경북대</t>
        </is>
      </c>
      <c r="J2061" s="340" t="inlineStr">
        <is>
          <t>자동차공학부</t>
        </is>
      </c>
      <c r="K2061" s="339" t="inlineStr">
        <is>
          <t>통합</t>
        </is>
      </c>
      <c r="L2061" s="357" t="n">
        <v>10</v>
      </c>
      <c r="M2061" s="358" t="inlineStr">
        <is>
          <t xml:space="preserve">607.24 / </t>
        </is>
      </c>
      <c r="N2061" s="359" t="n">
        <v>1000</v>
      </c>
      <c r="O2061" s="360" t="inlineStr">
        <is>
          <t>표점</t>
        </is>
      </c>
      <c r="P2061" s="343" t="inlineStr">
        <is>
          <t>변표</t>
        </is>
      </c>
      <c r="Q2061" s="342" t="inlineStr">
        <is>
          <t>2과목</t>
        </is>
      </c>
      <c r="R2061" s="344" t="n">
        <v>13</v>
      </c>
      <c r="S2061" s="345" t="n">
        <v>50</v>
      </c>
      <c r="T2061" s="362" t="n">
        <v>25</v>
      </c>
      <c r="U2061" s="361" t="n">
        <v>60.2</v>
      </c>
      <c r="V2061" s="346" t="n">
        <v>107.2220624486442</v>
      </c>
      <c r="W2061" s="348" t="n">
        <v>110.2725965488907</v>
      </c>
      <c r="X2061" s="347" t="n">
        <v>53.6</v>
      </c>
      <c r="Y2061" s="357" t="n">
        <v>53.32</v>
      </c>
      <c r="Z2061" s="365" t="inlineStr">
        <is>
          <t>2등급</t>
        </is>
      </c>
      <c r="AA2061" s="350" t="n">
        <v>121.25</v>
      </c>
      <c r="AB2061" s="349" t="inlineStr">
        <is>
          <t>만점</t>
        </is>
      </c>
      <c r="AC2061" s="350" t="n">
        <v>10</v>
      </c>
      <c r="AD2061" s="349" t="inlineStr">
        <is>
          <t>만점</t>
        </is>
      </c>
      <c r="AE2061" s="364" t="n">
        <v>0</v>
      </c>
      <c r="AF2061" s="366" t="n">
        <v>0</v>
      </c>
      <c r="AG2061" s="363" t="n">
        <v>0</v>
      </c>
      <c r="AH2061" s="635" t="inlineStr"/>
      <c r="AL2061" s="487" t="inlineStr">
        <is>
          <t>경북대 자동차공학부</t>
        </is>
      </c>
      <c r="AM2061" s="477" t="inlineStr">
        <is>
          <t>통합</t>
        </is>
      </c>
      <c r="AN2061" s="637" t="n">
        <v>100</v>
      </c>
      <c r="AO2061" s="478" t="n">
        <v>-1570</v>
      </c>
      <c r="AP2061" s="463" t="n">
        <v>-625</v>
      </c>
      <c r="AQ2061" s="479" t="n">
        <v>-945</v>
      </c>
      <c r="AR2061" s="476" t="inlineStr">
        <is>
          <t>43.99 → 42.97</t>
        </is>
      </c>
      <c r="BA2061" s="313" t="inlineStr">
        <is>
          <t>자연1134</t>
        </is>
      </c>
    </row>
    <row r="2062" ht="16.5" customHeight="1" s="671">
      <c r="B2062" s="367" t="inlineStr">
        <is>
          <t>43.99</t>
        </is>
      </c>
      <c r="C2062" s="351" t="inlineStr">
        <is>
          <t>95,458</t>
        </is>
      </c>
      <c r="D2062" s="727" t="n">
        <v>-1570</v>
      </c>
      <c r="E2062" s="352" t="inlineStr"/>
      <c r="F2062" s="341" t="n">
        <v>60.19</v>
      </c>
      <c r="G2062" s="355" t="inlineStr">
        <is>
          <t>325.50</t>
        </is>
      </c>
      <c r="H2062" s="356" t="inlineStr">
        <is>
          <t>328.53</t>
        </is>
      </c>
      <c r="I2062" s="354" t="inlineStr">
        <is>
          <t>고려대(세종)</t>
        </is>
      </c>
      <c r="J2062" s="340" t="inlineStr">
        <is>
          <t>디지털헬스케어공학과</t>
        </is>
      </c>
      <c r="K2062" s="339" t="inlineStr">
        <is>
          <t>자연</t>
        </is>
      </c>
      <c r="L2062" s="357" t="n">
        <v>16</v>
      </c>
      <c r="M2062" s="358" t="inlineStr">
        <is>
          <t xml:space="preserve">808.1 / </t>
        </is>
      </c>
      <c r="N2062" s="359" t="n">
        <v>1000</v>
      </c>
      <c r="O2062" s="360" t="inlineStr">
        <is>
          <t>표점/만점</t>
        </is>
      </c>
      <c r="P2062" s="343" t="inlineStr">
        <is>
          <t>변표/만점</t>
        </is>
      </c>
      <c r="Q2062" s="342" t="inlineStr">
        <is>
          <t>2과목</t>
        </is>
      </c>
      <c r="R2062" s="344" t="n">
        <v>20</v>
      </c>
      <c r="S2062" s="345" t="n">
        <v>35</v>
      </c>
      <c r="T2062" s="362" t="n">
        <v>25</v>
      </c>
      <c r="U2062" s="361" t="n">
        <v>60.19</v>
      </c>
      <c r="V2062" s="346" t="n">
        <v>107.2148123071366</v>
      </c>
      <c r="W2062" s="348" t="n">
        <v>110.26666461493</v>
      </c>
      <c r="X2062" s="347" t="n">
        <v>54.01</v>
      </c>
      <c r="Y2062" s="357" t="n">
        <v>52.78</v>
      </c>
      <c r="Z2062" s="365" t="inlineStr">
        <is>
          <t>2등급</t>
        </is>
      </c>
      <c r="AA2062" s="350" t="n">
        <v>190</v>
      </c>
      <c r="AB2062" s="349" t="inlineStr">
        <is>
          <t>만점</t>
        </is>
      </c>
      <c r="AC2062" s="350" t="n">
        <v>0</v>
      </c>
      <c r="AD2062" s="349" t="inlineStr">
        <is>
          <t>만점</t>
        </is>
      </c>
      <c r="AE2062" s="364" t="n">
        <v>0</v>
      </c>
      <c r="AF2062" s="366" t="n">
        <v>0</v>
      </c>
      <c r="AG2062" s="363" t="n">
        <v>0</v>
      </c>
      <c r="AH2062" s="635" t="inlineStr"/>
      <c r="AL2062" s="487" t="inlineStr">
        <is>
          <t>고려대(세종) 디지털헬스케어공학과</t>
        </is>
      </c>
      <c r="AM2062" s="477" t="inlineStr">
        <is>
          <t>자연</t>
        </is>
      </c>
      <c r="AN2062" s="637" t="n">
        <v>100</v>
      </c>
      <c r="AO2062" s="478" t="n">
        <v>-1570</v>
      </c>
      <c r="AP2062" s="463" t="n">
        <v>-1570</v>
      </c>
      <c r="AQ2062" s="479" t="n">
        <v>0</v>
      </c>
      <c r="AR2062" s="476" t="inlineStr">
        <is>
          <t>44.00 → 42.55</t>
        </is>
      </c>
      <c r="BA2062" s="313" t="inlineStr">
        <is>
          <t>자연1135</t>
        </is>
      </c>
    </row>
    <row r="2063" ht="16.5" customHeight="1" s="671">
      <c r="B2063" s="367" t="inlineStr">
        <is>
          <t>44.05</t>
        </is>
      </c>
      <c r="C2063" s="351" t="inlineStr">
        <is>
          <t>95,589</t>
        </is>
      </c>
      <c r="D2063" s="727" t="n">
        <v>-1570</v>
      </c>
      <c r="E2063" s="352" t="inlineStr"/>
      <c r="F2063" s="341" t="n">
        <v>60.16</v>
      </c>
      <c r="G2063" s="355" t="inlineStr">
        <is>
          <t>325.44</t>
        </is>
      </c>
      <c r="H2063" s="356" t="inlineStr">
        <is>
          <t>328.48</t>
        </is>
      </c>
      <c r="I2063" s="354" t="inlineStr">
        <is>
          <t>고려대(세종)</t>
        </is>
      </c>
      <c r="J2063" s="340" t="inlineStr">
        <is>
          <t>생명정보공학과</t>
        </is>
      </c>
      <c r="K2063" s="339" t="inlineStr">
        <is>
          <t>자연</t>
        </is>
      </c>
      <c r="L2063" s="357" t="n">
        <v>23</v>
      </c>
      <c r="M2063" s="358" t="inlineStr">
        <is>
          <t xml:space="preserve">808 / </t>
        </is>
      </c>
      <c r="N2063" s="359" t="n">
        <v>1000</v>
      </c>
      <c r="O2063" s="360" t="inlineStr">
        <is>
          <t>표점/만점</t>
        </is>
      </c>
      <c r="P2063" s="343" t="inlineStr">
        <is>
          <t>변표/만점</t>
        </is>
      </c>
      <c r="Q2063" s="342" t="inlineStr">
        <is>
          <t>2과목</t>
        </is>
      </c>
      <c r="R2063" s="344" t="n">
        <v>20</v>
      </c>
      <c r="S2063" s="345" t="n">
        <v>35</v>
      </c>
      <c r="T2063" s="362" t="n">
        <v>25</v>
      </c>
      <c r="U2063" s="361" t="n">
        <v>60.16</v>
      </c>
      <c r="V2063" s="346" t="n">
        <v>107.1975549457934</v>
      </c>
      <c r="W2063" s="348" t="n">
        <v>110.2525449556492</v>
      </c>
      <c r="X2063" s="347" t="n">
        <v>53.99</v>
      </c>
      <c r="Y2063" s="357" t="n">
        <v>52.77</v>
      </c>
      <c r="Z2063" s="365" t="inlineStr">
        <is>
          <t>2등급</t>
        </is>
      </c>
      <c r="AA2063" s="350" t="n">
        <v>190</v>
      </c>
      <c r="AB2063" s="349" t="inlineStr">
        <is>
          <t>만점</t>
        </is>
      </c>
      <c r="AC2063" s="350" t="n">
        <v>0</v>
      </c>
      <c r="AD2063" s="349" t="inlineStr">
        <is>
          <t>만점</t>
        </is>
      </c>
      <c r="AE2063" s="364" t="n">
        <v>0</v>
      </c>
      <c r="AF2063" s="366" t="n">
        <v>0</v>
      </c>
      <c r="AG2063" s="363" t="n">
        <v>0</v>
      </c>
      <c r="AH2063" s="635" t="inlineStr"/>
      <c r="AL2063" s="487" t="inlineStr">
        <is>
          <t>고려대(세종) 생명정보공학과</t>
        </is>
      </c>
      <c r="AM2063" s="477" t="inlineStr">
        <is>
          <t>자연</t>
        </is>
      </c>
      <c r="AN2063" s="637" t="n">
        <v>100</v>
      </c>
      <c r="AO2063" s="478" t="n">
        <v>-1570</v>
      </c>
      <c r="AP2063" s="463" t="n">
        <v>-1570</v>
      </c>
      <c r="AQ2063" s="479" t="n">
        <v>0</v>
      </c>
      <c r="AR2063" s="476" t="inlineStr">
        <is>
          <t>44.06 → 42.61</t>
        </is>
      </c>
      <c r="BA2063" s="313" t="inlineStr">
        <is>
          <t>통합인문915</t>
        </is>
      </c>
    </row>
    <row r="2064" ht="16.5" customHeight="1" s="671">
      <c r="B2064" s="367" t="inlineStr">
        <is>
          <t>44.09</t>
        </is>
      </c>
      <c r="C2064" s="351" t="inlineStr">
        <is>
          <t>95,675</t>
        </is>
      </c>
      <c r="D2064" s="727" t="n">
        <v>-1570</v>
      </c>
      <c r="E2064" s="352" t="inlineStr">
        <is>
          <t>325.40</t>
        </is>
      </c>
      <c r="F2064" s="341" t="n">
        <v>60.13</v>
      </c>
      <c r="G2064" s="355" t="inlineStr">
        <is>
          <t>324.58</t>
        </is>
      </c>
      <c r="H2064" s="356" t="inlineStr">
        <is>
          <t>329.14</t>
        </is>
      </c>
      <c r="I2064" s="354" t="inlineStr">
        <is>
          <t>제주대</t>
        </is>
      </c>
      <c r="J2064" s="340" t="inlineStr">
        <is>
          <t>사학과</t>
        </is>
      </c>
      <c r="K2064" s="339" t="inlineStr">
        <is>
          <t>통합</t>
        </is>
      </c>
      <c r="L2064" s="357" t="n">
        <v>10</v>
      </c>
      <c r="M2064" s="358" t="inlineStr">
        <is>
          <t xml:space="preserve">671.05 / </t>
        </is>
      </c>
      <c r="N2064" s="359" t="n">
        <v>1000</v>
      </c>
      <c r="O2064" s="360" t="inlineStr">
        <is>
          <t>백분위</t>
        </is>
      </c>
      <c r="P2064" s="343" t="inlineStr">
        <is>
          <t>백분위</t>
        </is>
      </c>
      <c r="Q2064" s="342" t="inlineStr">
        <is>
          <t>2과목</t>
        </is>
      </c>
      <c r="R2064" s="344" t="n">
        <v>30</v>
      </c>
      <c r="S2064" s="345" t="n">
        <v>20</v>
      </c>
      <c r="T2064" s="362" t="n">
        <v>30</v>
      </c>
      <c r="U2064" s="361" t="n">
        <v>60.13</v>
      </c>
      <c r="V2064" s="346" t="n">
        <v>107.1840277777778</v>
      </c>
      <c r="W2064" s="348" t="n">
        <v>110.2414772727273</v>
      </c>
      <c r="X2064" s="347" t="n">
        <v>53.58</v>
      </c>
      <c r="Y2064" s="357" t="inlineStr"/>
      <c r="Z2064" s="365" t="inlineStr">
        <is>
          <t>3등급</t>
        </is>
      </c>
      <c r="AA2064" s="350" t="n">
        <v>180</v>
      </c>
      <c r="AB2064" s="349" t="inlineStr">
        <is>
          <t>만점</t>
        </is>
      </c>
      <c r="AC2064" s="350" t="n">
        <v>10</v>
      </c>
      <c r="AD2064" s="349" t="inlineStr">
        <is>
          <t>만점</t>
        </is>
      </c>
      <c r="AE2064" s="364" t="n">
        <v>0</v>
      </c>
      <c r="AF2064" s="366" t="n">
        <v>0</v>
      </c>
      <c r="AG2064" s="363" t="n">
        <v>0</v>
      </c>
      <c r="AH2064" s="635" t="inlineStr"/>
      <c r="AL2064" s="487" t="inlineStr">
        <is>
          <t>제주대 사학과</t>
        </is>
      </c>
      <c r="AM2064" s="477" t="inlineStr">
        <is>
          <t>통합</t>
        </is>
      </c>
      <c r="AN2064" s="637" t="n">
        <v>100</v>
      </c>
      <c r="AO2064" s="478" t="n">
        <v>-1570</v>
      </c>
      <c r="AP2064" s="463" t="n">
        <v>-625</v>
      </c>
      <c r="AQ2064" s="479" t="n">
        <v>-945</v>
      </c>
      <c r="AR2064" s="476" t="inlineStr">
        <is>
          <t>44.10 → 43.08</t>
        </is>
      </c>
      <c r="BA2064" s="313" t="inlineStr">
        <is>
          <t>자연1136</t>
        </is>
      </c>
    </row>
    <row r="2065" ht="16.5" customHeight="1" s="671">
      <c r="B2065" s="367" t="inlineStr">
        <is>
          <t>44.33</t>
        </is>
      </c>
      <c r="C2065" s="351" t="inlineStr">
        <is>
          <t>96,196</t>
        </is>
      </c>
      <c r="D2065" s="727" t="n">
        <v>-1570</v>
      </c>
      <c r="E2065" s="352" t="inlineStr">
        <is>
          <t>325.16</t>
        </is>
      </c>
      <c r="F2065" s="341" t="n">
        <v>59.99</v>
      </c>
      <c r="G2065" s="355" t="inlineStr">
        <is>
          <t>324.34</t>
        </is>
      </c>
      <c r="H2065" s="356" t="inlineStr">
        <is>
          <t>328.90</t>
        </is>
      </c>
      <c r="I2065" s="354" t="inlineStr">
        <is>
          <t>제주대</t>
        </is>
      </c>
      <c r="J2065" s="340" t="inlineStr">
        <is>
          <t>무역학과</t>
        </is>
      </c>
      <c r="K2065" s="339" t="inlineStr">
        <is>
          <t>통합</t>
        </is>
      </c>
      <c r="L2065" s="357" t="n">
        <v>13</v>
      </c>
      <c r="M2065" s="358" t="inlineStr">
        <is>
          <t xml:space="preserve">669.9 / </t>
        </is>
      </c>
      <c r="N2065" s="359" t="n">
        <v>1000</v>
      </c>
      <c r="O2065" s="360" t="inlineStr">
        <is>
          <t>백분위</t>
        </is>
      </c>
      <c r="P2065" s="343" t="inlineStr">
        <is>
          <t>백분위</t>
        </is>
      </c>
      <c r="Q2065" s="342" t="inlineStr">
        <is>
          <t>2과목</t>
        </is>
      </c>
      <c r="R2065" s="344" t="n">
        <v>30</v>
      </c>
      <c r="S2065" s="345" t="n">
        <v>20</v>
      </c>
      <c r="T2065" s="362" t="n">
        <v>30</v>
      </c>
      <c r="U2065" s="361" t="n">
        <v>59.99</v>
      </c>
      <c r="V2065" s="346" t="n">
        <v>107.1041666666667</v>
      </c>
      <c r="W2065" s="348" t="n">
        <v>110.1761363636364</v>
      </c>
      <c r="X2065" s="347" t="n">
        <v>53.53</v>
      </c>
      <c r="Y2065" s="357" t="inlineStr"/>
      <c r="Z2065" s="365" t="inlineStr">
        <is>
          <t>3등급</t>
        </is>
      </c>
      <c r="AA2065" s="350" t="n">
        <v>180</v>
      </c>
      <c r="AB2065" s="349" t="inlineStr">
        <is>
          <t>만점</t>
        </is>
      </c>
      <c r="AC2065" s="350" t="n">
        <v>10</v>
      </c>
      <c r="AD2065" s="349" t="inlineStr">
        <is>
          <t>만점</t>
        </is>
      </c>
      <c r="AE2065" s="364" t="n">
        <v>0</v>
      </c>
      <c r="AF2065" s="366" t="n">
        <v>0</v>
      </c>
      <c r="AG2065" s="363" t="n">
        <v>0</v>
      </c>
      <c r="AH2065" s="635" t="inlineStr"/>
      <c r="AL2065" s="487" t="inlineStr">
        <is>
          <t>제주대 무역학과</t>
        </is>
      </c>
      <c r="AM2065" s="477" t="inlineStr">
        <is>
          <t>통합</t>
        </is>
      </c>
      <c r="AN2065" s="637" t="n">
        <v>100</v>
      </c>
      <c r="AO2065" s="478" t="n">
        <v>-1570</v>
      </c>
      <c r="AP2065" s="463" t="n">
        <v>-624</v>
      </c>
      <c r="AQ2065" s="479" t="n">
        <v>-946</v>
      </c>
      <c r="AR2065" s="476" t="inlineStr">
        <is>
          <t>44.33 → 43.32</t>
        </is>
      </c>
      <c r="BA2065" s="313" t="inlineStr">
        <is>
          <t>자연1137</t>
        </is>
      </c>
    </row>
    <row r="2066" ht="16.5" customHeight="1" s="671">
      <c r="B2066" s="367" t="inlineStr">
        <is>
          <t>44.39</t>
        </is>
      </c>
      <c r="C2066" s="351" t="inlineStr">
        <is>
          <t>96,326</t>
        </is>
      </c>
      <c r="D2066" s="727" t="n">
        <v>-1570</v>
      </c>
      <c r="E2066" s="352" t="inlineStr">
        <is>
          <t>325.10</t>
        </is>
      </c>
      <c r="F2066" s="341" t="n">
        <v>59.95</v>
      </c>
      <c r="G2066" s="355" t="inlineStr">
        <is>
          <t>324.28</t>
        </is>
      </c>
      <c r="H2066" s="356" t="inlineStr">
        <is>
          <t>328.82</t>
        </is>
      </c>
      <c r="I2066" s="354" t="inlineStr">
        <is>
          <t>제주대</t>
        </is>
      </c>
      <c r="J2066" s="340" t="inlineStr">
        <is>
          <t>정치외교학과</t>
        </is>
      </c>
      <c r="K2066" s="339" t="inlineStr">
        <is>
          <t>통합</t>
        </is>
      </c>
      <c r="L2066" s="357" t="n">
        <v>15</v>
      </c>
      <c r="M2066" s="358" t="inlineStr">
        <is>
          <t xml:space="preserve">669.6 / </t>
        </is>
      </c>
      <c r="N2066" s="359" t="n">
        <v>1000</v>
      </c>
      <c r="O2066" s="360" t="inlineStr">
        <is>
          <t>백분위</t>
        </is>
      </c>
      <c r="P2066" s="343" t="inlineStr">
        <is>
          <t>백분위</t>
        </is>
      </c>
      <c r="Q2066" s="342" t="inlineStr">
        <is>
          <t>2과목</t>
        </is>
      </c>
      <c r="R2066" s="344" t="n">
        <v>30</v>
      </c>
      <c r="S2066" s="345" t="n">
        <v>20</v>
      </c>
      <c r="T2066" s="362" t="n">
        <v>30</v>
      </c>
      <c r="U2066" s="361" t="n">
        <v>59.95</v>
      </c>
      <c r="V2066" s="346" t="n">
        <v>107.0833333333333</v>
      </c>
      <c r="W2066" s="348" t="n">
        <v>110.1590909090909</v>
      </c>
      <c r="X2066" s="347" t="n">
        <v>53.52</v>
      </c>
      <c r="Y2066" s="357" t="inlineStr"/>
      <c r="Z2066" s="365" t="inlineStr">
        <is>
          <t>3등급</t>
        </is>
      </c>
      <c r="AA2066" s="350" t="n">
        <v>180</v>
      </c>
      <c r="AB2066" s="349" t="inlineStr">
        <is>
          <t>만점</t>
        </is>
      </c>
      <c r="AC2066" s="350" t="n">
        <v>10</v>
      </c>
      <c r="AD2066" s="349" t="inlineStr">
        <is>
          <t>만점</t>
        </is>
      </c>
      <c r="AE2066" s="364" t="n">
        <v>0</v>
      </c>
      <c r="AF2066" s="366" t="n">
        <v>0</v>
      </c>
      <c r="AG2066" s="363" t="n">
        <v>0</v>
      </c>
      <c r="AH2066" s="635" t="inlineStr"/>
      <c r="AL2066" s="487" t="inlineStr">
        <is>
          <t>제주대 정치외교학과</t>
        </is>
      </c>
      <c r="AM2066" s="477" t="inlineStr">
        <is>
          <t>통합</t>
        </is>
      </c>
      <c r="AN2066" s="637" t="n">
        <v>100</v>
      </c>
      <c r="AO2066" s="478" t="n">
        <v>-1570</v>
      </c>
      <c r="AP2066" s="463" t="n">
        <v>-624</v>
      </c>
      <c r="AQ2066" s="479" t="n">
        <v>-946</v>
      </c>
      <c r="AR2066" s="476" t="inlineStr">
        <is>
          <t>44.40 → 43.38</t>
        </is>
      </c>
      <c r="BA2066" s="313" t="inlineStr">
        <is>
          <t>자연1138</t>
        </is>
      </c>
    </row>
    <row r="2067" ht="16.5" customHeight="1" s="671">
      <c r="B2067" s="367" t="inlineStr">
        <is>
          <t>43.64</t>
        </is>
      </c>
      <c r="C2067" s="351" t="inlineStr">
        <is>
          <t>94,699</t>
        </is>
      </c>
      <c r="D2067" s="727" t="n">
        <v>-1570</v>
      </c>
      <c r="E2067" s="352" t="inlineStr">
        <is>
          <t>325.86</t>
        </is>
      </c>
      <c r="F2067" s="341" t="n">
        <v>59.84</v>
      </c>
      <c r="G2067" s="355" t="inlineStr">
        <is>
          <t>324.10</t>
        </is>
      </c>
      <c r="H2067" s="356" t="inlineStr">
        <is>
          <t>328.59</t>
        </is>
      </c>
      <c r="I2067" s="354" t="inlineStr">
        <is>
          <t>경북대</t>
        </is>
      </c>
      <c r="J2067" s="340" t="inlineStr">
        <is>
          <t>섬유패션디자인학부(섬유공학전공)</t>
        </is>
      </c>
      <c r="K2067" s="339" t="inlineStr">
        <is>
          <t>통합</t>
        </is>
      </c>
      <c r="L2067" s="357" t="n">
        <v>5</v>
      </c>
      <c r="M2067" s="358" t="inlineStr">
        <is>
          <t xml:space="preserve">606.39 / </t>
        </is>
      </c>
      <c r="N2067" s="359" t="n">
        <v>1000</v>
      </c>
      <c r="O2067" s="360" t="inlineStr">
        <is>
          <t>표점</t>
        </is>
      </c>
      <c r="P2067" s="343" t="inlineStr">
        <is>
          <t>변표</t>
        </is>
      </c>
      <c r="Q2067" s="342" t="inlineStr">
        <is>
          <t>2과목</t>
        </is>
      </c>
      <c r="R2067" s="344" t="n">
        <v>13</v>
      </c>
      <c r="S2067" s="345" t="n">
        <v>50</v>
      </c>
      <c r="T2067" s="362" t="n">
        <v>25</v>
      </c>
      <c r="U2067" s="361" t="n">
        <v>59.84</v>
      </c>
      <c r="V2067" s="346" t="n">
        <v>107.0247210676001</v>
      </c>
      <c r="W2067" s="348" t="n">
        <v>110.1111354189455</v>
      </c>
      <c r="X2067" s="347" t="n">
        <v>53.48</v>
      </c>
      <c r="Y2067" s="357" t="n">
        <v>53.19</v>
      </c>
      <c r="Z2067" s="365" t="inlineStr">
        <is>
          <t>2등급</t>
        </is>
      </c>
      <c r="AA2067" s="350" t="n">
        <v>121.25</v>
      </c>
      <c r="AB2067" s="349" t="inlineStr">
        <is>
          <t>만점</t>
        </is>
      </c>
      <c r="AC2067" s="350" t="n">
        <v>10</v>
      </c>
      <c r="AD2067" s="349" t="inlineStr">
        <is>
          <t>만점</t>
        </is>
      </c>
      <c r="AE2067" s="364" t="n">
        <v>0</v>
      </c>
      <c r="AF2067" s="366" t="n">
        <v>0</v>
      </c>
      <c r="AG2067" s="363" t="n">
        <v>0</v>
      </c>
      <c r="AH2067" s="635" t="inlineStr"/>
      <c r="AL2067" s="487" t="inlineStr">
        <is>
          <t>경북대 섬유패션디자인학부(섬유공학전공)</t>
        </is>
      </c>
      <c r="AM2067" s="477" t="inlineStr">
        <is>
          <t>통합</t>
        </is>
      </c>
      <c r="AN2067" s="637" t="n">
        <v>100</v>
      </c>
      <c r="AO2067" s="478" t="n">
        <v>-1570</v>
      </c>
      <c r="AP2067" s="463" t="n">
        <v>-623</v>
      </c>
      <c r="AQ2067" s="479" t="n">
        <v>-947</v>
      </c>
      <c r="AR2067" s="476" t="inlineStr">
        <is>
          <t>44.58 → 43.57</t>
        </is>
      </c>
      <c r="BA2067" s="313" t="inlineStr">
        <is>
          <t>자연1139</t>
        </is>
      </c>
    </row>
    <row r="2068" ht="16.5" customHeight="1" s="671">
      <c r="B2068" s="367" t="inlineStr">
        <is>
          <t>45.73</t>
        </is>
      </c>
      <c r="C2068" s="351" t="inlineStr">
        <is>
          <t>99,234</t>
        </is>
      </c>
      <c r="D2068" s="727" t="n">
        <v>-1570</v>
      </c>
      <c r="E2068" s="352" t="inlineStr">
        <is>
          <t>323.77</t>
        </is>
      </c>
      <c r="F2068" s="341" t="n">
        <v>59.63</v>
      </c>
      <c r="G2068" s="355" t="inlineStr">
        <is>
          <t>323.76</t>
        </is>
      </c>
      <c r="H2068" s="356" t="inlineStr">
        <is>
          <t>328.13</t>
        </is>
      </c>
      <c r="I2068" s="354" t="inlineStr">
        <is>
          <t>경상국립대</t>
        </is>
      </c>
      <c r="J2068" s="340" t="inlineStr">
        <is>
          <t>철학과</t>
        </is>
      </c>
      <c r="K2068" s="339" t="inlineStr">
        <is>
          <t>통합</t>
        </is>
      </c>
      <c r="L2068" s="357" t="n">
        <v>9</v>
      </c>
      <c r="M2068" s="358" t="inlineStr">
        <is>
          <t xml:space="preserve">807.91 / </t>
        </is>
      </c>
      <c r="N2068" s="359" t="n">
        <v>1000</v>
      </c>
      <c r="O2068" s="360" t="inlineStr">
        <is>
          <t>표점/만점</t>
        </is>
      </c>
      <c r="P2068" s="343" t="inlineStr">
        <is>
          <t>표점/만점</t>
        </is>
      </c>
      <c r="Q2068" s="342" t="inlineStr">
        <is>
          <t>2과목</t>
        </is>
      </c>
      <c r="R2068" s="344" t="n">
        <v>30</v>
      </c>
      <c r="S2068" s="345" t="n">
        <v>25</v>
      </c>
      <c r="T2068" s="362" t="n">
        <v>25</v>
      </c>
      <c r="U2068" s="361" t="n">
        <v>59.63</v>
      </c>
      <c r="V2068" s="346" t="n">
        <v>106.9072731356821</v>
      </c>
      <c r="W2068" s="348" t="n">
        <v>110.0150416564672</v>
      </c>
      <c r="X2068" s="347" t="inlineStr">
        <is>
          <t>53.67/68.82</t>
        </is>
      </c>
      <c r="Y2068" s="357" t="inlineStr"/>
      <c r="Z2068" s="365" t="inlineStr">
        <is>
          <t>3등급</t>
        </is>
      </c>
      <c r="AA2068" s="350" t="n">
        <v>192</v>
      </c>
      <c r="AB2068" s="349" t="inlineStr">
        <is>
          <t>만점</t>
        </is>
      </c>
      <c r="AC2068" s="350" t="n">
        <v>0</v>
      </c>
      <c r="AD2068" s="349" t="inlineStr">
        <is>
          <t>만점</t>
        </is>
      </c>
      <c r="AE2068" s="364" t="n">
        <v>0</v>
      </c>
      <c r="AF2068" s="366" t="n">
        <v>0</v>
      </c>
      <c r="AG2068" s="363" t="n">
        <v>0</v>
      </c>
      <c r="AH2068" s="635" t="inlineStr"/>
      <c r="AL2068" s="487" t="inlineStr">
        <is>
          <t>경상국립대 철학과</t>
        </is>
      </c>
      <c r="AM2068" s="477" t="inlineStr">
        <is>
          <t>통합</t>
        </is>
      </c>
      <c r="AN2068" s="637" t="n">
        <v>100</v>
      </c>
      <c r="AO2068" s="478" t="n">
        <v>-1570</v>
      </c>
      <c r="AP2068" s="463" t="n">
        <v>-622</v>
      </c>
      <c r="AQ2068" s="479" t="n">
        <v>-948</v>
      </c>
      <c r="AR2068" s="476" t="inlineStr">
        <is>
          <t>44.93 → 43.92</t>
        </is>
      </c>
      <c r="BA2068" s="313" t="inlineStr">
        <is>
          <t>자연1140</t>
        </is>
      </c>
    </row>
    <row r="2069" ht="16.5" customHeight="1" s="671">
      <c r="B2069" s="367" t="inlineStr">
        <is>
          <t>44.05</t>
        </is>
      </c>
      <c r="C2069" s="351" t="inlineStr">
        <is>
          <t>95,589</t>
        </is>
      </c>
      <c r="D2069" s="727" t="n">
        <v>-1570</v>
      </c>
      <c r="E2069" s="352" t="inlineStr">
        <is>
          <t>325.44</t>
        </is>
      </c>
      <c r="F2069" s="341" t="n">
        <v>59.56</v>
      </c>
      <c r="G2069" s="355" t="inlineStr">
        <is>
          <t>323.63</t>
        </is>
      </c>
      <c r="H2069" s="356" t="inlineStr">
        <is>
          <t>327.96</t>
        </is>
      </c>
      <c r="I2069" s="354" t="inlineStr">
        <is>
          <t>경북대</t>
        </is>
      </c>
      <c r="J2069" s="340" t="inlineStr">
        <is>
          <t>정밀기계공학과</t>
        </is>
      </c>
      <c r="K2069" s="339" t="inlineStr">
        <is>
          <t>통합</t>
        </is>
      </c>
      <c r="L2069" s="357" t="n">
        <v>10</v>
      </c>
      <c r="M2069" s="358" t="inlineStr">
        <is>
          <t xml:space="preserve">605.73 / </t>
        </is>
      </c>
      <c r="N2069" s="359" t="n">
        <v>1000</v>
      </c>
      <c r="O2069" s="360" t="inlineStr">
        <is>
          <t>표점</t>
        </is>
      </c>
      <c r="P2069" s="343" t="inlineStr">
        <is>
          <t>변표</t>
        </is>
      </c>
      <c r="Q2069" s="342" t="inlineStr">
        <is>
          <t>2과목</t>
        </is>
      </c>
      <c r="R2069" s="344" t="n">
        <v>13</v>
      </c>
      <c r="S2069" s="345" t="n">
        <v>50</v>
      </c>
      <c r="T2069" s="362" t="n">
        <v>25</v>
      </c>
      <c r="U2069" s="361" t="n">
        <v>59.56</v>
      </c>
      <c r="V2069" s="346" t="n">
        <v>106.8658936775323</v>
      </c>
      <c r="W2069" s="348" t="n">
        <v>109.9811857361628</v>
      </c>
      <c r="X2069" s="347" t="n">
        <v>53.39</v>
      </c>
      <c r="Y2069" s="357" t="n">
        <v>53.1</v>
      </c>
      <c r="Z2069" s="365" t="inlineStr">
        <is>
          <t>2등급</t>
        </is>
      </c>
      <c r="AA2069" s="350" t="n">
        <v>121.25</v>
      </c>
      <c r="AB2069" s="349" t="inlineStr">
        <is>
          <t>만점</t>
        </is>
      </c>
      <c r="AC2069" s="350" t="n">
        <v>10</v>
      </c>
      <c r="AD2069" s="349" t="inlineStr">
        <is>
          <t>만점</t>
        </is>
      </c>
      <c r="AE2069" s="364" t="n">
        <v>0</v>
      </c>
      <c r="AF2069" s="366" t="n">
        <v>0</v>
      </c>
      <c r="AG2069" s="363" t="n">
        <v>0</v>
      </c>
      <c r="AH2069" s="635" t="inlineStr"/>
      <c r="AL2069" s="487" t="inlineStr">
        <is>
          <t>경북대 정밀기계공학과</t>
        </is>
      </c>
      <c r="AM2069" s="477" t="inlineStr">
        <is>
          <t>통합</t>
        </is>
      </c>
      <c r="AN2069" s="637" t="n">
        <v>100</v>
      </c>
      <c r="AO2069" s="478" t="n">
        <v>-1570</v>
      </c>
      <c r="AP2069" s="463" t="n">
        <v>-622</v>
      </c>
      <c r="AQ2069" s="479" t="n">
        <v>-948</v>
      </c>
      <c r="AR2069" s="476" t="inlineStr">
        <is>
          <t>45.06 → 44.05</t>
        </is>
      </c>
      <c r="BA2069" s="313" t="inlineStr">
        <is>
          <t>통합인문916</t>
        </is>
      </c>
    </row>
    <row r="2070" ht="16.5" customHeight="1" s="671">
      <c r="B2070" s="367" t="inlineStr">
        <is>
          <t>45.33</t>
        </is>
      </c>
      <c r="C2070" s="351" t="inlineStr">
        <is>
          <t>98,366</t>
        </is>
      </c>
      <c r="D2070" s="727" t="n">
        <v>-1570</v>
      </c>
      <c r="E2070" s="352" t="inlineStr"/>
      <c r="F2070" s="341" t="n">
        <v>59.39</v>
      </c>
      <c r="G2070" s="355" t="inlineStr">
        <is>
          <t>324.16</t>
        </is>
      </c>
      <c r="H2070" s="356" t="inlineStr">
        <is>
          <t>326.85</t>
        </is>
      </c>
      <c r="I2070" s="354" t="inlineStr">
        <is>
          <t>경상국립대</t>
        </is>
      </c>
      <c r="J2070" s="340" t="inlineStr">
        <is>
          <t>생명과학부</t>
        </is>
      </c>
      <c r="K2070" s="339" t="inlineStr">
        <is>
          <t>자연</t>
        </is>
      </c>
      <c r="L2070" s="357" t="n">
        <v>29</v>
      </c>
      <c r="M2070" s="358" t="inlineStr">
        <is>
          <t xml:space="preserve">812.2 / </t>
        </is>
      </c>
      <c r="N2070" s="359" t="n">
        <v>1000</v>
      </c>
      <c r="O2070" s="360" t="inlineStr">
        <is>
          <t>표점/만점</t>
        </is>
      </c>
      <c r="P2070" s="343" t="inlineStr">
        <is>
          <t>표점/만점</t>
        </is>
      </c>
      <c r="Q2070" s="342" t="inlineStr">
        <is>
          <t>2과목</t>
        </is>
      </c>
      <c r="R2070" s="344" t="n">
        <v>25</v>
      </c>
      <c r="S2070" s="345" t="n">
        <v>30</v>
      </c>
      <c r="T2070" s="362" t="n">
        <v>25</v>
      </c>
      <c r="U2070" s="361" t="n">
        <v>59.39</v>
      </c>
      <c r="V2070" s="346" t="n">
        <v>106.770456871722</v>
      </c>
      <c r="W2070" s="348" t="n">
        <v>109.9031010768635</v>
      </c>
      <c r="X2070" s="347" t="inlineStr">
        <is>
          <t>53.95/67.91</t>
        </is>
      </c>
      <c r="Y2070" s="357" t="inlineStr"/>
      <c r="Z2070" s="365" t="inlineStr">
        <is>
          <t>3등급</t>
        </is>
      </c>
      <c r="AA2070" s="350" t="n">
        <v>192</v>
      </c>
      <c r="AB2070" s="349" t="inlineStr">
        <is>
          <t>만점</t>
        </is>
      </c>
      <c r="AC2070" s="350" t="n">
        <v>0</v>
      </c>
      <c r="AD2070" s="349" t="inlineStr">
        <is>
          <t>만점</t>
        </is>
      </c>
      <c r="AE2070" s="364" t="n">
        <v>0</v>
      </c>
      <c r="AF2070" s="366" t="n">
        <v>0</v>
      </c>
      <c r="AG2070" s="363" t="n">
        <v>0</v>
      </c>
      <c r="AH2070" s="635" t="inlineStr"/>
      <c r="AL2070" s="487" t="inlineStr">
        <is>
          <t>경상국립대 생명과학부</t>
        </is>
      </c>
      <c r="AM2070" s="477" t="inlineStr">
        <is>
          <t>자연</t>
        </is>
      </c>
      <c r="AN2070" s="637" t="n">
        <v>100</v>
      </c>
      <c r="AO2070" s="478" t="n">
        <v>-1570</v>
      </c>
      <c r="AP2070" s="463" t="n">
        <v>-1570</v>
      </c>
      <c r="AQ2070" s="479" t="n">
        <v>0</v>
      </c>
      <c r="AR2070" s="476" t="inlineStr">
        <is>
          <t>45.33 → 43.88</t>
        </is>
      </c>
      <c r="BA2070" s="313" t="inlineStr">
        <is>
          <t>자연1141</t>
        </is>
      </c>
    </row>
    <row r="2071" ht="16.5" customHeight="1" s="671">
      <c r="B2071" s="367" t="inlineStr">
        <is>
          <t>45.39</t>
        </is>
      </c>
      <c r="C2071" s="351" t="inlineStr">
        <is>
          <t>98,496</t>
        </is>
      </c>
      <c r="D2071" s="727" t="n">
        <v>-1570</v>
      </c>
      <c r="E2071" s="352" t="inlineStr">
        <is>
          <t>324.10</t>
        </is>
      </c>
      <c r="F2071" s="341" t="n">
        <v>59.35</v>
      </c>
      <c r="G2071" s="355" t="inlineStr">
        <is>
          <t>323.29</t>
        </is>
      </c>
      <c r="H2071" s="356" t="inlineStr">
        <is>
          <t>327.48</t>
        </is>
      </c>
      <c r="I2071" s="354" t="inlineStr">
        <is>
          <t>제주대</t>
        </is>
      </c>
      <c r="J2071" s="340" t="inlineStr">
        <is>
          <t>관광경영학과</t>
        </is>
      </c>
      <c r="K2071" s="339" t="inlineStr">
        <is>
          <t>통합</t>
        </is>
      </c>
      <c r="L2071" s="357" t="n">
        <v>19</v>
      </c>
      <c r="M2071" s="358" t="inlineStr">
        <is>
          <t xml:space="preserve">664.8 / </t>
        </is>
      </c>
      <c r="N2071" s="359" t="n">
        <v>1000</v>
      </c>
      <c r="O2071" s="360" t="inlineStr">
        <is>
          <t>백분위</t>
        </is>
      </c>
      <c r="P2071" s="343" t="inlineStr">
        <is>
          <t>백분위</t>
        </is>
      </c>
      <c r="Q2071" s="342" t="inlineStr">
        <is>
          <t>2과목</t>
        </is>
      </c>
      <c r="R2071" s="344" t="n">
        <v>30</v>
      </c>
      <c r="S2071" s="345" t="n">
        <v>20</v>
      </c>
      <c r="T2071" s="362" t="n">
        <v>30</v>
      </c>
      <c r="U2071" s="361" t="n">
        <v>59.35</v>
      </c>
      <c r="V2071" s="346" t="n">
        <v>106.75</v>
      </c>
      <c r="W2071" s="348" t="n">
        <v>109.8863636363636</v>
      </c>
      <c r="X2071" s="347" t="n">
        <v>53.33</v>
      </c>
      <c r="Y2071" s="357" t="inlineStr"/>
      <c r="Z2071" s="365" t="inlineStr">
        <is>
          <t>3등급</t>
        </is>
      </c>
      <c r="AA2071" s="350" t="n">
        <v>180</v>
      </c>
      <c r="AB2071" s="349" t="inlineStr">
        <is>
          <t>만점</t>
        </is>
      </c>
      <c r="AC2071" s="350" t="n">
        <v>10</v>
      </c>
      <c r="AD2071" s="349" t="inlineStr">
        <is>
          <t>만점</t>
        </is>
      </c>
      <c r="AE2071" s="364" t="n">
        <v>0</v>
      </c>
      <c r="AF2071" s="366" t="n">
        <v>0</v>
      </c>
      <c r="AG2071" s="363" t="n">
        <v>0</v>
      </c>
      <c r="AH2071" s="635" t="inlineStr"/>
      <c r="AL2071" s="487" t="inlineStr">
        <is>
          <t>제주대 관광경영학과</t>
        </is>
      </c>
      <c r="AM2071" s="477" t="inlineStr">
        <is>
          <t>통합</t>
        </is>
      </c>
      <c r="AN2071" s="637" t="n">
        <v>100</v>
      </c>
      <c r="AO2071" s="478" t="n">
        <v>-1570</v>
      </c>
      <c r="AP2071" s="463" t="n">
        <v>-621</v>
      </c>
      <c r="AQ2071" s="479" t="n">
        <v>-949</v>
      </c>
      <c r="AR2071" s="476" t="inlineStr">
        <is>
          <t>45.40 → 44.39</t>
        </is>
      </c>
      <c r="BA2071" s="313" t="inlineStr">
        <is>
          <t>통합인문917</t>
        </is>
      </c>
    </row>
    <row r="2072" ht="16.5" customHeight="1" s="671">
      <c r="B2072" s="367" t="inlineStr">
        <is>
          <t>45.57</t>
        </is>
      </c>
      <c r="C2072" s="351" t="inlineStr">
        <is>
          <t>98,887</t>
        </is>
      </c>
      <c r="D2072" s="727" t="n">
        <v>-1570</v>
      </c>
      <c r="E2072" s="352" t="inlineStr"/>
      <c r="F2072" s="341" t="n">
        <v>59.24</v>
      </c>
      <c r="G2072" s="355" t="inlineStr">
        <is>
          <t>323.92</t>
        </is>
      </c>
      <c r="H2072" s="356" t="inlineStr">
        <is>
          <t>326.51</t>
        </is>
      </c>
      <c r="I2072" s="354" t="inlineStr">
        <is>
          <t>경상국립대</t>
        </is>
      </c>
      <c r="J2072" s="340" t="inlineStr">
        <is>
          <t>메카트로닉스공학부</t>
        </is>
      </c>
      <c r="K2072" s="339" t="inlineStr">
        <is>
          <t>자연</t>
        </is>
      </c>
      <c r="L2072" s="357" t="n">
        <v>13</v>
      </c>
      <c r="M2072" s="358" t="inlineStr">
        <is>
          <t xml:space="preserve">811.75 / </t>
        </is>
      </c>
      <c r="N2072" s="359" t="n">
        <v>1000</v>
      </c>
      <c r="O2072" s="360" t="inlineStr">
        <is>
          <t>표점/만점</t>
        </is>
      </c>
      <c r="P2072" s="343" t="inlineStr">
        <is>
          <t>표점/만점</t>
        </is>
      </c>
      <c r="Q2072" s="342" t="inlineStr">
        <is>
          <t>2과목</t>
        </is>
      </c>
      <c r="R2072" s="344" t="n">
        <v>25</v>
      </c>
      <c r="S2072" s="345" t="n">
        <v>30</v>
      </c>
      <c r="T2072" s="362" t="n">
        <v>25</v>
      </c>
      <c r="U2072" s="361" t="n">
        <v>59.24</v>
      </c>
      <c r="V2072" s="346" t="n">
        <v>106.6912151198775</v>
      </c>
      <c r="W2072" s="348" t="n">
        <v>109.8382669162634</v>
      </c>
      <c r="X2072" s="347" t="inlineStr">
        <is>
          <t>53.88/67.91</t>
        </is>
      </c>
      <c r="Y2072" s="357" t="inlineStr"/>
      <c r="Z2072" s="365" t="inlineStr">
        <is>
          <t>3등급</t>
        </is>
      </c>
      <c r="AA2072" s="350" t="n">
        <v>192</v>
      </c>
      <c r="AB2072" s="349" t="inlineStr">
        <is>
          <t>만점</t>
        </is>
      </c>
      <c r="AC2072" s="350" t="n">
        <v>0</v>
      </c>
      <c r="AD2072" s="349" t="inlineStr">
        <is>
          <t>만점</t>
        </is>
      </c>
      <c r="AE2072" s="364" t="n">
        <v>0</v>
      </c>
      <c r="AF2072" s="366" t="n">
        <v>0</v>
      </c>
      <c r="AG2072" s="363" t="n">
        <v>0</v>
      </c>
      <c r="AH2072" s="635" t="inlineStr"/>
      <c r="AL2072" s="487" t="inlineStr">
        <is>
          <t>경상국립대 메카트로닉스공학부</t>
        </is>
      </c>
      <c r="AM2072" s="477" t="inlineStr">
        <is>
          <t>자연</t>
        </is>
      </c>
      <c r="AN2072" s="637" t="n">
        <v>100</v>
      </c>
      <c r="AO2072" s="478" t="n">
        <v>-1570</v>
      </c>
      <c r="AP2072" s="463" t="n">
        <v>-1570</v>
      </c>
      <c r="AQ2072" s="479" t="n">
        <v>0</v>
      </c>
      <c r="AR2072" s="476" t="inlineStr">
        <is>
          <t>45.58 → 44.13</t>
        </is>
      </c>
      <c r="BA2072" s="313" t="inlineStr">
        <is>
          <t>자연1142</t>
        </is>
      </c>
    </row>
    <row r="2073" ht="16.5" customHeight="1" s="671">
      <c r="B2073" s="367" t="inlineStr">
        <is>
          <t>44.79</t>
        </is>
      </c>
      <c r="C2073" s="351" t="inlineStr">
        <is>
          <t>97,194</t>
        </is>
      </c>
      <c r="D2073" s="727" t="n">
        <v>-1570</v>
      </c>
      <c r="E2073" s="352" t="inlineStr">
        <is>
          <t>324.71</t>
        </is>
      </c>
      <c r="F2073" s="341" t="n">
        <v>59.1</v>
      </c>
      <c r="G2073" s="355" t="inlineStr">
        <is>
          <t>322.88</t>
        </is>
      </c>
      <c r="H2073" s="356" t="inlineStr">
        <is>
          <t>326.91</t>
        </is>
      </c>
      <c r="I2073" s="354" t="inlineStr">
        <is>
          <t>경북대</t>
        </is>
      </c>
      <c r="J2073" s="340" t="inlineStr">
        <is>
          <t>곤충생명과학과</t>
        </is>
      </c>
      <c r="K2073" s="339" t="inlineStr">
        <is>
          <t>통합</t>
        </is>
      </c>
      <c r="L2073" s="357" t="n">
        <v>3</v>
      </c>
      <c r="M2073" s="358" t="inlineStr">
        <is>
          <t xml:space="preserve">604.67 / </t>
        </is>
      </c>
      <c r="N2073" s="359" t="n">
        <v>1000</v>
      </c>
      <c r="O2073" s="360" t="inlineStr">
        <is>
          <t>표점</t>
        </is>
      </c>
      <c r="P2073" s="343" t="inlineStr">
        <is>
          <t>변표</t>
        </is>
      </c>
      <c r="Q2073" s="342" t="inlineStr">
        <is>
          <t>2과목</t>
        </is>
      </c>
      <c r="R2073" s="344" t="n">
        <v>13</v>
      </c>
      <c r="S2073" s="345" t="n">
        <v>50</v>
      </c>
      <c r="T2073" s="362" t="n">
        <v>25</v>
      </c>
      <c r="U2073" s="361" t="n">
        <v>59.1</v>
      </c>
      <c r="V2073" s="346" t="n">
        <v>106.6108072631809</v>
      </c>
      <c r="W2073" s="348" t="n">
        <v>109.7724786698753</v>
      </c>
      <c r="X2073" s="347" t="n">
        <v>53.25</v>
      </c>
      <c r="Y2073" s="357" t="n">
        <v>52.95</v>
      </c>
      <c r="Z2073" s="365" t="inlineStr">
        <is>
          <t>2등급</t>
        </is>
      </c>
      <c r="AA2073" s="350" t="n">
        <v>121.25</v>
      </c>
      <c r="AB2073" s="349" t="inlineStr">
        <is>
          <t>만점</t>
        </is>
      </c>
      <c r="AC2073" s="350" t="n">
        <v>10</v>
      </c>
      <c r="AD2073" s="349" t="inlineStr">
        <is>
          <t>만점</t>
        </is>
      </c>
      <c r="AE2073" s="364" t="n">
        <v>0</v>
      </c>
      <c r="AF2073" s="366" t="n">
        <v>0</v>
      </c>
      <c r="AG2073" s="363" t="n">
        <v>0</v>
      </c>
      <c r="AH2073" s="635" t="inlineStr"/>
      <c r="AL2073" s="487" t="inlineStr">
        <is>
          <t>경북대 곤충생명과학과</t>
        </is>
      </c>
      <c r="AM2073" s="477" t="inlineStr">
        <is>
          <t>통합</t>
        </is>
      </c>
      <c r="AN2073" s="637" t="n">
        <v>100</v>
      </c>
      <c r="AO2073" s="478" t="n">
        <v>-1570</v>
      </c>
      <c r="AP2073" s="463" t="n">
        <v>-620</v>
      </c>
      <c r="AQ2073" s="479" t="n">
        <v>-950</v>
      </c>
      <c r="AR2073" s="476" t="inlineStr">
        <is>
          <t>45.83 → 44.82</t>
        </is>
      </c>
      <c r="BA2073" s="313" t="inlineStr">
        <is>
          <t>통합인문918</t>
        </is>
      </c>
    </row>
    <row r="2074" ht="16.5" customHeight="1" s="671">
      <c r="B2074" s="367" t="inlineStr">
        <is>
          <t>46.13</t>
        </is>
      </c>
      <c r="C2074" s="351" t="inlineStr">
        <is>
          <t>100,102</t>
        </is>
      </c>
      <c r="D2074" s="727" t="n">
        <v>-1570</v>
      </c>
      <c r="E2074" s="352" t="inlineStr"/>
      <c r="F2074" s="341" t="n">
        <v>58.92</v>
      </c>
      <c r="G2074" s="355" t="inlineStr">
        <is>
          <t>323.37</t>
        </is>
      </c>
      <c r="H2074" s="356" t="inlineStr">
        <is>
          <t>325.74</t>
        </is>
      </c>
      <c r="I2074" s="354" t="inlineStr">
        <is>
          <t>경상국립대</t>
        </is>
      </c>
      <c r="J2074" s="340" t="inlineStr">
        <is>
          <t>식품영양학과</t>
        </is>
      </c>
      <c r="K2074" s="339" t="inlineStr">
        <is>
          <t>자연</t>
        </is>
      </c>
      <c r="L2074" s="357" t="n">
        <v>8</v>
      </c>
      <c r="M2074" s="358" t="inlineStr">
        <is>
          <t xml:space="preserve">810.71 / </t>
        </is>
      </c>
      <c r="N2074" s="359" t="n">
        <v>1000</v>
      </c>
      <c r="O2074" s="360" t="inlineStr">
        <is>
          <t>표점/만점</t>
        </is>
      </c>
      <c r="P2074" s="343" t="inlineStr">
        <is>
          <t>표점/만점</t>
        </is>
      </c>
      <c r="Q2074" s="342" t="inlineStr">
        <is>
          <t>2과목</t>
        </is>
      </c>
      <c r="R2074" s="344" t="n">
        <v>25</v>
      </c>
      <c r="S2074" s="345" t="n">
        <v>30</v>
      </c>
      <c r="T2074" s="362" t="n">
        <v>25</v>
      </c>
      <c r="U2074" s="361" t="n">
        <v>58.92</v>
      </c>
      <c r="V2074" s="346" t="n">
        <v>106.5083409269534</v>
      </c>
      <c r="W2074" s="348" t="n">
        <v>109.6886425765982</v>
      </c>
      <c r="X2074" s="347" t="inlineStr">
        <is>
          <t>53.79/67.91</t>
        </is>
      </c>
      <c r="Y2074" s="357" t="inlineStr"/>
      <c r="Z2074" s="365" t="inlineStr">
        <is>
          <t>3등급</t>
        </is>
      </c>
      <c r="AA2074" s="350" t="n">
        <v>192</v>
      </c>
      <c r="AB2074" s="349" t="inlineStr">
        <is>
          <t>만점</t>
        </is>
      </c>
      <c r="AC2074" s="350" t="n">
        <v>0</v>
      </c>
      <c r="AD2074" s="349" t="inlineStr">
        <is>
          <t>만점</t>
        </is>
      </c>
      <c r="AE2074" s="364" t="n">
        <v>0</v>
      </c>
      <c r="AF2074" s="366" t="n">
        <v>0</v>
      </c>
      <c r="AG2074" s="363" t="n">
        <v>0</v>
      </c>
      <c r="AH2074" s="635" t="inlineStr"/>
      <c r="AL2074" s="487" t="inlineStr">
        <is>
          <t>경상국립대 식품영양학과</t>
        </is>
      </c>
      <c r="AM2074" s="477" t="inlineStr">
        <is>
          <t>자연</t>
        </is>
      </c>
      <c r="AN2074" s="637" t="n">
        <v>100</v>
      </c>
      <c r="AO2074" s="478" t="n">
        <v>-1570</v>
      </c>
      <c r="AP2074" s="463" t="n">
        <v>-1570</v>
      </c>
      <c r="AQ2074" s="479" t="n">
        <v>0</v>
      </c>
      <c r="AR2074" s="476" t="inlineStr">
        <is>
          <t>46.13 → 44.68</t>
        </is>
      </c>
      <c r="BA2074" s="313" t="inlineStr">
        <is>
          <t>자연1143</t>
        </is>
      </c>
    </row>
    <row r="2075" ht="16.5" customHeight="1" s="671">
      <c r="B2075" s="367" t="inlineStr">
        <is>
          <t>46.32</t>
        </is>
      </c>
      <c r="C2075" s="351" t="inlineStr">
        <is>
          <t>100,514</t>
        </is>
      </c>
      <c r="D2075" s="727" t="n">
        <v>-1570</v>
      </c>
      <c r="E2075" s="352" t="inlineStr"/>
      <c r="F2075" s="341" t="n">
        <v>58.8</v>
      </c>
      <c r="G2075" s="355" t="inlineStr">
        <is>
          <t>323.18</t>
        </is>
      </c>
      <c r="H2075" s="356" t="inlineStr">
        <is>
          <t>325.50</t>
        </is>
      </c>
      <c r="I2075" s="354" t="inlineStr">
        <is>
          <t>경상국립대</t>
        </is>
      </c>
      <c r="J2075" s="340" t="inlineStr">
        <is>
          <t>정보통계학과</t>
        </is>
      </c>
      <c r="K2075" s="339" t="inlineStr">
        <is>
          <t>자연</t>
        </is>
      </c>
      <c r="L2075" s="357" t="n">
        <v>13</v>
      </c>
      <c r="M2075" s="358" t="inlineStr">
        <is>
          <t xml:space="preserve">810.36 / </t>
        </is>
      </c>
      <c r="N2075" s="359" t="n">
        <v>1000</v>
      </c>
      <c r="O2075" s="360" t="inlineStr">
        <is>
          <t>표점/만점</t>
        </is>
      </c>
      <c r="P2075" s="343" t="inlineStr">
        <is>
          <t>표점/만점</t>
        </is>
      </c>
      <c r="Q2075" s="342" t="inlineStr">
        <is>
          <t>2과목</t>
        </is>
      </c>
      <c r="R2075" s="344" t="n">
        <v>25</v>
      </c>
      <c r="S2075" s="345" t="n">
        <v>30</v>
      </c>
      <c r="T2075" s="362" t="n">
        <v>25</v>
      </c>
      <c r="U2075" s="361" t="n">
        <v>58.8</v>
      </c>
      <c r="V2075" s="346" t="n">
        <v>106.447166438429</v>
      </c>
      <c r="W2075" s="348" t="n">
        <v>109.638590722351</v>
      </c>
      <c r="X2075" s="347" t="inlineStr">
        <is>
          <t>53.75/67.91</t>
        </is>
      </c>
      <c r="Y2075" s="357" t="inlineStr"/>
      <c r="Z2075" s="365" t="inlineStr">
        <is>
          <t>3등급</t>
        </is>
      </c>
      <c r="AA2075" s="350" t="n">
        <v>192</v>
      </c>
      <c r="AB2075" s="349" t="inlineStr">
        <is>
          <t>만점</t>
        </is>
      </c>
      <c r="AC2075" s="350" t="n">
        <v>0</v>
      </c>
      <c r="AD2075" s="349" t="inlineStr">
        <is>
          <t>만점</t>
        </is>
      </c>
      <c r="AE2075" s="364" t="n">
        <v>0</v>
      </c>
      <c r="AF2075" s="366" t="n">
        <v>0</v>
      </c>
      <c r="AG2075" s="363" t="n">
        <v>0</v>
      </c>
      <c r="AH2075" s="635" t="inlineStr"/>
      <c r="AL2075" s="487" t="inlineStr">
        <is>
          <t>경상국립대 정보통계학과</t>
        </is>
      </c>
      <c r="AM2075" s="477" t="inlineStr">
        <is>
          <t>자연</t>
        </is>
      </c>
      <c r="AN2075" s="637" t="n">
        <v>100</v>
      </c>
      <c r="AO2075" s="478" t="n">
        <v>-1570</v>
      </c>
      <c r="AP2075" s="463" t="n">
        <v>-1570</v>
      </c>
      <c r="AQ2075" s="479" t="n">
        <v>0</v>
      </c>
      <c r="AR2075" s="476" t="inlineStr">
        <is>
          <t>46.32 → 44.87</t>
        </is>
      </c>
      <c r="BA2075" s="313" t="inlineStr">
        <is>
          <t>통합인문919</t>
        </is>
      </c>
    </row>
    <row r="2076" ht="16.5" customHeight="1" s="671">
      <c r="B2076" s="367" t="inlineStr">
        <is>
          <t>46.71</t>
        </is>
      </c>
      <c r="C2076" s="351" t="inlineStr">
        <is>
          <t>101,361</t>
        </is>
      </c>
      <c r="D2076" s="727" t="n">
        <v>-1570</v>
      </c>
      <c r="E2076" s="352" t="inlineStr"/>
      <c r="F2076" s="341" t="n">
        <v>58.58</v>
      </c>
      <c r="G2076" s="355" t="inlineStr">
        <is>
          <t>322.80</t>
        </is>
      </c>
      <c r="H2076" s="356" t="inlineStr">
        <is>
          <t>325.06</t>
        </is>
      </c>
      <c r="I2076" s="354" t="inlineStr">
        <is>
          <t>경상국립대</t>
        </is>
      </c>
      <c r="J2076" s="340" t="inlineStr">
        <is>
          <t>산업시스템공학부</t>
        </is>
      </c>
      <c r="K2076" s="339" t="inlineStr">
        <is>
          <t>자연</t>
        </is>
      </c>
      <c r="L2076" s="357" t="n">
        <v>22</v>
      </c>
      <c r="M2076" s="358" t="inlineStr">
        <is>
          <t xml:space="preserve">809.64 / </t>
        </is>
      </c>
      <c r="N2076" s="359" t="n">
        <v>1000</v>
      </c>
      <c r="O2076" s="360" t="inlineStr">
        <is>
          <t>표점/만점</t>
        </is>
      </c>
      <c r="P2076" s="343" t="inlineStr">
        <is>
          <t>표점/만점</t>
        </is>
      </c>
      <c r="Q2076" s="342" t="inlineStr">
        <is>
          <t>2과목</t>
        </is>
      </c>
      <c r="R2076" s="344" t="n">
        <v>25</v>
      </c>
      <c r="S2076" s="345" t="n">
        <v>30</v>
      </c>
      <c r="T2076" s="362" t="n">
        <v>25</v>
      </c>
      <c r="U2076" s="361" t="n">
        <v>58.58</v>
      </c>
      <c r="V2076" s="346" t="n">
        <v>106.3214525458819</v>
      </c>
      <c r="W2076" s="348" t="n">
        <v>109.5357339011761</v>
      </c>
      <c r="X2076" s="347" t="inlineStr">
        <is>
          <t>53.69/67.91</t>
        </is>
      </c>
      <c r="Y2076" s="357" t="inlineStr"/>
      <c r="Z2076" s="365" t="inlineStr">
        <is>
          <t>3등급</t>
        </is>
      </c>
      <c r="AA2076" s="350" t="n">
        <v>192</v>
      </c>
      <c r="AB2076" s="349" t="inlineStr">
        <is>
          <t>만점</t>
        </is>
      </c>
      <c r="AC2076" s="350" t="n">
        <v>0</v>
      </c>
      <c r="AD2076" s="349" t="inlineStr">
        <is>
          <t>만점</t>
        </is>
      </c>
      <c r="AE2076" s="364" t="n">
        <v>0</v>
      </c>
      <c r="AF2076" s="366" t="n">
        <v>0</v>
      </c>
      <c r="AG2076" s="363" t="n">
        <v>0</v>
      </c>
      <c r="AH2076" s="635" t="inlineStr"/>
      <c r="AL2076" s="487" t="inlineStr">
        <is>
          <t>경상국립대 산업시스템공학부</t>
        </is>
      </c>
      <c r="AM2076" s="477" t="inlineStr">
        <is>
          <t>자연</t>
        </is>
      </c>
      <c r="AN2076" s="637" t="n">
        <v>100</v>
      </c>
      <c r="AO2076" s="478" t="n">
        <v>-1570</v>
      </c>
      <c r="AP2076" s="463" t="n">
        <v>-1570</v>
      </c>
      <c r="AQ2076" s="479" t="n">
        <v>0</v>
      </c>
      <c r="AR2076" s="476" t="inlineStr">
        <is>
          <t>46.70 → 45.25</t>
        </is>
      </c>
      <c r="BA2076" s="313" t="inlineStr">
        <is>
          <t>자연1144</t>
        </is>
      </c>
    </row>
    <row r="2077" ht="16.5" customHeight="1" s="671">
      <c r="B2077" s="367" t="inlineStr">
        <is>
          <t>46.74</t>
        </is>
      </c>
      <c r="C2077" s="351" t="inlineStr">
        <is>
          <t>101,426</t>
        </is>
      </c>
      <c r="D2077" s="727" t="n">
        <v>-1570</v>
      </c>
      <c r="E2077" s="352" t="inlineStr"/>
      <c r="F2077" s="341" t="n">
        <v>58.56</v>
      </c>
      <c r="G2077" s="355" t="inlineStr">
        <is>
          <t>322.77</t>
        </is>
      </c>
      <c r="H2077" s="356" t="inlineStr">
        <is>
          <t>325.02</t>
        </is>
      </c>
      <c r="I2077" s="354" t="inlineStr">
        <is>
          <t>경상국립대</t>
        </is>
      </c>
      <c r="J2077" s="340" t="inlineStr">
        <is>
          <t>기계시스템공학과</t>
        </is>
      </c>
      <c r="K2077" s="339" t="inlineStr">
        <is>
          <t>자연</t>
        </is>
      </c>
      <c r="L2077" s="357" t="n">
        <v>4</v>
      </c>
      <c r="M2077" s="358" t="inlineStr">
        <is>
          <t xml:space="preserve">809.57 / </t>
        </is>
      </c>
      <c r="N2077" s="359" t="n">
        <v>1000</v>
      </c>
      <c r="O2077" s="360" t="inlineStr">
        <is>
          <t>표점/만점</t>
        </is>
      </c>
      <c r="P2077" s="343" t="inlineStr">
        <is>
          <t>표점/만점</t>
        </is>
      </c>
      <c r="Q2077" s="342" t="inlineStr">
        <is>
          <t>2과목</t>
        </is>
      </c>
      <c r="R2077" s="344" t="n">
        <v>25</v>
      </c>
      <c r="S2077" s="345" t="n">
        <v>30</v>
      </c>
      <c r="T2077" s="362" t="n">
        <v>25</v>
      </c>
      <c r="U2077" s="361" t="n">
        <v>58.56</v>
      </c>
      <c r="V2077" s="346" t="n">
        <v>106.3092451644437</v>
      </c>
      <c r="W2077" s="348" t="n">
        <v>109.5257460436357</v>
      </c>
      <c r="X2077" s="347" t="inlineStr">
        <is>
          <t>53.69/67.91</t>
        </is>
      </c>
      <c r="Y2077" s="357" t="inlineStr"/>
      <c r="Z2077" s="365" t="inlineStr">
        <is>
          <t>3등급</t>
        </is>
      </c>
      <c r="AA2077" s="350" t="n">
        <v>192</v>
      </c>
      <c r="AB2077" s="349" t="inlineStr">
        <is>
          <t>만점</t>
        </is>
      </c>
      <c r="AC2077" s="350" t="n">
        <v>0</v>
      </c>
      <c r="AD2077" s="349" t="inlineStr">
        <is>
          <t>만점</t>
        </is>
      </c>
      <c r="AE2077" s="364" t="n">
        <v>0</v>
      </c>
      <c r="AF2077" s="366" t="n">
        <v>0</v>
      </c>
      <c r="AG2077" s="363" t="n">
        <v>0</v>
      </c>
      <c r="AH2077" s="635" t="inlineStr"/>
      <c r="AL2077" s="487" t="inlineStr">
        <is>
          <t>경상국립대 기계시스템공학과</t>
        </is>
      </c>
      <c r="AM2077" s="477" t="inlineStr">
        <is>
          <t>자연</t>
        </is>
      </c>
      <c r="AN2077" s="637" t="n">
        <v>100</v>
      </c>
      <c r="AO2077" s="478" t="n">
        <v>-1570</v>
      </c>
      <c r="AP2077" s="463" t="n">
        <v>-1570</v>
      </c>
      <c r="AQ2077" s="479" t="n">
        <v>0</v>
      </c>
      <c r="AR2077" s="476" t="inlineStr">
        <is>
          <t>46.73 → 45.28</t>
        </is>
      </c>
      <c r="BA2077" s="313" t="inlineStr">
        <is>
          <t>자연1145</t>
        </is>
      </c>
    </row>
    <row r="2078" ht="16.5" customHeight="1" s="671">
      <c r="B2078" s="367" t="inlineStr">
        <is>
          <t>46.84</t>
        </is>
      </c>
      <c r="C2078" s="351" t="inlineStr">
        <is>
          <t>101,643</t>
        </is>
      </c>
      <c r="D2078" s="727" t="n">
        <v>-1570</v>
      </c>
      <c r="E2078" s="352" t="inlineStr"/>
      <c r="F2078" s="341" t="n">
        <v>58.5</v>
      </c>
      <c r="G2078" s="355" t="inlineStr">
        <is>
          <t>322.67</t>
        </is>
      </c>
      <c r="H2078" s="356" t="inlineStr">
        <is>
          <t>326.66</t>
        </is>
      </c>
      <c r="I2078" s="354" t="inlineStr">
        <is>
          <t>강원대(제2캠)</t>
        </is>
      </c>
      <c r="J2078" s="340" t="inlineStr">
        <is>
          <t>그린에너지공학과</t>
        </is>
      </c>
      <c r="K2078" s="339" t="inlineStr">
        <is>
          <t>통합</t>
        </is>
      </c>
      <c r="L2078" s="357" t="n">
        <v>13</v>
      </c>
      <c r="M2078" s="358" t="inlineStr">
        <is>
          <t xml:space="preserve">154 / </t>
        </is>
      </c>
      <c r="N2078" s="359" t="n">
        <v>200</v>
      </c>
      <c r="O2078" s="360" t="inlineStr">
        <is>
          <t>백분위</t>
        </is>
      </c>
      <c r="P2078" s="343" t="inlineStr">
        <is>
          <t>백분위</t>
        </is>
      </c>
      <c r="Q2078" s="342" t="inlineStr">
        <is>
          <t>1과목</t>
        </is>
      </c>
      <c r="R2078" s="344" t="n">
        <v>50</v>
      </c>
      <c r="S2078" s="345" t="n">
        <v>0</v>
      </c>
      <c r="T2078" s="362" t="n">
        <v>0</v>
      </c>
      <c r="U2078" s="361" t="n">
        <v>58.5</v>
      </c>
      <c r="V2078" s="346" t="n">
        <v>106.2777777777778</v>
      </c>
      <c r="W2078" s="348" t="n">
        <v>109.5</v>
      </c>
      <c r="X2078" s="347" t="n">
        <v>53.45</v>
      </c>
      <c r="Y2078" s="357" t="inlineStr"/>
      <c r="Z2078" s="365" t="inlineStr">
        <is>
          <t>3등급</t>
        </is>
      </c>
      <c r="AA2078" s="350" t="n">
        <v>94</v>
      </c>
      <c r="AB2078" s="349" t="inlineStr">
        <is>
          <t>만점</t>
        </is>
      </c>
      <c r="AC2078" s="350" t="n">
        <v>1.5</v>
      </c>
      <c r="AD2078" s="349" t="inlineStr">
        <is>
          <t>만점</t>
        </is>
      </c>
      <c r="AE2078" s="364" t="n">
        <v>0</v>
      </c>
      <c r="AF2078" s="366" t="n">
        <v>0</v>
      </c>
      <c r="AG2078" s="363" t="n">
        <v>0</v>
      </c>
      <c r="AH2078" s="635" t="inlineStr">
        <is>
          <t xml:space="preserve"> 미/기10% , 과탐5%가산</t>
        </is>
      </c>
      <c r="AL2078" s="487" t="inlineStr">
        <is>
          <t>강원대(제2캠) 그린에너지공학과</t>
        </is>
      </c>
      <c r="AM2078" s="477" t="inlineStr">
        <is>
          <t>통합</t>
        </is>
      </c>
      <c r="AN2078" s="637" t="n">
        <v>100</v>
      </c>
      <c r="AO2078" s="478" t="n">
        <v>-1570</v>
      </c>
      <c r="AP2078" s="463" t="n">
        <v>-619</v>
      </c>
      <c r="AQ2078" s="479" t="n">
        <v>-951</v>
      </c>
      <c r="AR2078" s="476" t="inlineStr">
        <is>
          <t>46.04 → 45.03</t>
        </is>
      </c>
      <c r="BA2078" s="313" t="inlineStr">
        <is>
          <t>자연1146</t>
        </is>
      </c>
    </row>
    <row r="2079" ht="16.5" customHeight="1" s="671">
      <c r="B2079" s="367" t="inlineStr">
        <is>
          <t>46.95</t>
        </is>
      </c>
      <c r="C2079" s="351" t="inlineStr">
        <is>
          <t>101,882</t>
        </is>
      </c>
      <c r="D2079" s="727" t="n">
        <v>-1570</v>
      </c>
      <c r="E2079" s="352" t="inlineStr">
        <is>
          <t>322.57</t>
        </is>
      </c>
      <c r="F2079" s="341" t="n">
        <v>58.44</v>
      </c>
      <c r="G2079" s="355" t="inlineStr">
        <is>
          <t>321.79</t>
        </is>
      </c>
      <c r="H2079" s="356" t="inlineStr">
        <is>
          <t>325.64</t>
        </is>
      </c>
      <c r="I2079" s="354" t="inlineStr">
        <is>
          <t>제주대</t>
        </is>
      </c>
      <c r="J2079" s="340" t="inlineStr">
        <is>
          <t>일어일문학과</t>
        </is>
      </c>
      <c r="K2079" s="339" t="inlineStr">
        <is>
          <t>통합</t>
        </is>
      </c>
      <c r="L2079" s="357" t="n">
        <v>11</v>
      </c>
      <c r="M2079" s="358" t="inlineStr">
        <is>
          <t xml:space="preserve">657.5 / </t>
        </is>
      </c>
      <c r="N2079" s="359" t="n">
        <v>1000</v>
      </c>
      <c r="O2079" s="360" t="inlineStr">
        <is>
          <t>백분위</t>
        </is>
      </c>
      <c r="P2079" s="343" t="inlineStr">
        <is>
          <t>백분위</t>
        </is>
      </c>
      <c r="Q2079" s="342" t="inlineStr">
        <is>
          <t>2과목</t>
        </is>
      </c>
      <c r="R2079" s="344" t="n">
        <v>30</v>
      </c>
      <c r="S2079" s="345" t="n">
        <v>20</v>
      </c>
      <c r="T2079" s="362" t="n">
        <v>30</v>
      </c>
      <c r="U2079" s="361" t="n">
        <v>58.44</v>
      </c>
      <c r="V2079" s="346" t="n">
        <v>106.2430555555556</v>
      </c>
      <c r="W2079" s="348" t="n">
        <v>109.4715909090909</v>
      </c>
      <c r="X2079" s="347" t="n">
        <v>53.04</v>
      </c>
      <c r="Y2079" s="357" t="inlineStr"/>
      <c r="Z2079" s="365" t="inlineStr">
        <is>
          <t>3등급</t>
        </is>
      </c>
      <c r="AA2079" s="350" t="n">
        <v>180</v>
      </c>
      <c r="AB2079" s="349" t="inlineStr">
        <is>
          <t>만점</t>
        </is>
      </c>
      <c r="AC2079" s="350" t="n">
        <v>10</v>
      </c>
      <c r="AD2079" s="349" t="inlineStr">
        <is>
          <t>만점</t>
        </is>
      </c>
      <c r="AE2079" s="364" t="n">
        <v>0</v>
      </c>
      <c r="AF2079" s="366" t="n">
        <v>0</v>
      </c>
      <c r="AG2079" s="363" t="n">
        <v>0</v>
      </c>
      <c r="AH2079" s="635" t="inlineStr"/>
      <c r="AL2079" s="487" t="inlineStr">
        <is>
          <t>제주대 일어일문학과</t>
        </is>
      </c>
      <c r="AM2079" s="477" t="inlineStr">
        <is>
          <t>통합</t>
        </is>
      </c>
      <c r="AN2079" s="637" t="n">
        <v>100</v>
      </c>
      <c r="AO2079" s="478" t="n">
        <v>-1570</v>
      </c>
      <c r="AP2079" s="463" t="n">
        <v>-617</v>
      </c>
      <c r="AQ2079" s="479" t="n">
        <v>-953</v>
      </c>
      <c r="AR2079" s="476" t="inlineStr">
        <is>
          <t>46.95 → 45.94</t>
        </is>
      </c>
      <c r="BA2079" s="313" t="inlineStr">
        <is>
          <t>자연1147</t>
        </is>
      </c>
    </row>
    <row r="2080" ht="16.5" customHeight="1" s="671">
      <c r="B2080" s="367" t="inlineStr">
        <is>
          <t>47.15</t>
        </is>
      </c>
      <c r="C2080" s="351" t="inlineStr">
        <is>
          <t>102,316</t>
        </is>
      </c>
      <c r="D2080" s="727" t="n">
        <v>-1570</v>
      </c>
      <c r="E2080" s="352" t="inlineStr"/>
      <c r="F2080" s="341" t="n">
        <v>58.32</v>
      </c>
      <c r="G2080" s="355" t="inlineStr">
        <is>
          <t>322.36</t>
        </is>
      </c>
      <c r="H2080" s="356" t="inlineStr">
        <is>
          <t>326.30</t>
        </is>
      </c>
      <c r="I2080" s="354" t="inlineStr">
        <is>
          <t>제주대</t>
        </is>
      </c>
      <c r="J2080" s="340" t="inlineStr">
        <is>
          <t>자유전공</t>
        </is>
      </c>
      <c r="K2080" s="339" t="inlineStr">
        <is>
          <t>통합</t>
        </is>
      </c>
      <c r="L2080" s="357" t="n">
        <v>4</v>
      </c>
      <c r="M2080" s="358" t="inlineStr">
        <is>
          <t xml:space="preserve">672.38 / </t>
        </is>
      </c>
      <c r="N2080" s="359" t="n">
        <v>1000</v>
      </c>
      <c r="O2080" s="360" t="inlineStr">
        <is>
          <t>백분위</t>
        </is>
      </c>
      <c r="P2080" s="343" t="inlineStr">
        <is>
          <t>백분위</t>
        </is>
      </c>
      <c r="Q2080" s="342" t="inlineStr">
        <is>
          <t>2과목</t>
        </is>
      </c>
      <c r="R2080" s="344" t="n">
        <v>25</v>
      </c>
      <c r="S2080" s="345" t="n">
        <v>25</v>
      </c>
      <c r="T2080" s="362" t="n">
        <v>25</v>
      </c>
      <c r="U2080" s="361" t="n">
        <v>58.32</v>
      </c>
      <c r="V2080" s="346" t="n">
        <v>106.1762962962963</v>
      </c>
      <c r="W2080" s="348" t="n">
        <v>109.4169696969697</v>
      </c>
      <c r="X2080" s="347" t="n">
        <v>53.38</v>
      </c>
      <c r="Y2080" s="357" t="inlineStr"/>
      <c r="Z2080" s="365" t="inlineStr">
        <is>
          <t>3등급</t>
        </is>
      </c>
      <c r="AA2080" s="350" t="n">
        <v>225</v>
      </c>
      <c r="AB2080" s="349" t="inlineStr">
        <is>
          <t>만점</t>
        </is>
      </c>
      <c r="AC2080" s="350" t="n">
        <v>10</v>
      </c>
      <c r="AD2080" s="349" t="inlineStr">
        <is>
          <t>만점</t>
        </is>
      </c>
      <c r="AE2080" s="364" t="n">
        <v>0</v>
      </c>
      <c r="AF2080" s="366" t="n">
        <v>0</v>
      </c>
      <c r="AG2080" s="363" t="n">
        <v>0</v>
      </c>
      <c r="AH2080" s="635" t="inlineStr"/>
      <c r="AL2080" s="487" t="inlineStr">
        <is>
          <t>제주대 자유전공</t>
        </is>
      </c>
      <c r="AM2080" s="477" t="inlineStr">
        <is>
          <t>통합</t>
        </is>
      </c>
      <c r="AN2080" s="637" t="n">
        <v>100</v>
      </c>
      <c r="AO2080" s="478" t="n">
        <v>-1570</v>
      </c>
      <c r="AP2080" s="463" t="n">
        <v>-619</v>
      </c>
      <c r="AQ2080" s="479" t="n">
        <v>-951</v>
      </c>
      <c r="AR2080" s="476" t="inlineStr">
        <is>
          <t>46.36 → 45.35</t>
        </is>
      </c>
      <c r="BA2080" s="313" t="inlineStr">
        <is>
          <t>통합인문920</t>
        </is>
      </c>
    </row>
    <row r="2081" ht="16.5" customHeight="1" s="671">
      <c r="B2081" s="367" t="inlineStr">
        <is>
          <t>47.17</t>
        </is>
      </c>
      <c r="C2081" s="351" t="inlineStr">
        <is>
          <t>102,359</t>
        </is>
      </c>
      <c r="D2081" s="727" t="n">
        <v>-1570</v>
      </c>
      <c r="E2081" s="352" t="inlineStr"/>
      <c r="F2081" s="341" t="n">
        <v>58.31</v>
      </c>
      <c r="G2081" s="355" t="inlineStr">
        <is>
          <t>322.34</t>
        </is>
      </c>
      <c r="H2081" s="356" t="inlineStr">
        <is>
          <t>324.52</t>
        </is>
      </c>
      <c r="I2081" s="354" t="inlineStr">
        <is>
          <t>고려대(세종)</t>
        </is>
      </c>
      <c r="J2081" s="340" t="inlineStr">
        <is>
          <t>환경시스템공학과</t>
        </is>
      </c>
      <c r="K2081" s="339" t="inlineStr">
        <is>
          <t>자연</t>
        </is>
      </c>
      <c r="L2081" s="357" t="n">
        <v>22</v>
      </c>
      <c r="M2081" s="358" t="inlineStr">
        <is>
          <t xml:space="preserve">802.3 / </t>
        </is>
      </c>
      <c r="N2081" s="359" t="n">
        <v>1000</v>
      </c>
      <c r="O2081" s="360" t="inlineStr">
        <is>
          <t>표점/만점</t>
        </is>
      </c>
      <c r="P2081" s="343" t="inlineStr">
        <is>
          <t>변표/만점</t>
        </is>
      </c>
      <c r="Q2081" s="342" t="inlineStr">
        <is>
          <t>2과목</t>
        </is>
      </c>
      <c r="R2081" s="344" t="n">
        <v>20</v>
      </c>
      <c r="S2081" s="345" t="n">
        <v>35</v>
      </c>
      <c r="T2081" s="362" t="n">
        <v>25</v>
      </c>
      <c r="U2081" s="361" t="n">
        <v>58.31</v>
      </c>
      <c r="V2081" s="346" t="n">
        <v>106.1697929633006</v>
      </c>
      <c r="W2081" s="348" t="n">
        <v>109.411648788155</v>
      </c>
      <c r="X2081" s="347" t="n">
        <v>53.38</v>
      </c>
      <c r="Y2081" s="357" t="n">
        <v>52.18</v>
      </c>
      <c r="Z2081" s="365" t="inlineStr">
        <is>
          <t>2등급</t>
        </is>
      </c>
      <c r="AA2081" s="350" t="n">
        <v>190</v>
      </c>
      <c r="AB2081" s="349" t="inlineStr">
        <is>
          <t>만점</t>
        </is>
      </c>
      <c r="AC2081" s="350" t="n">
        <v>0</v>
      </c>
      <c r="AD2081" s="349" t="inlineStr">
        <is>
          <t>만점</t>
        </is>
      </c>
      <c r="AE2081" s="364" t="n">
        <v>0</v>
      </c>
      <c r="AF2081" s="366" t="n">
        <v>0</v>
      </c>
      <c r="AG2081" s="363" t="n">
        <v>0</v>
      </c>
      <c r="AH2081" s="635" t="inlineStr"/>
      <c r="AL2081" s="487" t="inlineStr">
        <is>
          <t>고려대(세종) 환경시스템공학과</t>
        </is>
      </c>
      <c r="AM2081" s="477" t="inlineStr">
        <is>
          <t>자연</t>
        </is>
      </c>
      <c r="AN2081" s="637" t="n">
        <v>100</v>
      </c>
      <c r="AO2081" s="478" t="n">
        <v>-1570</v>
      </c>
      <c r="AP2081" s="463" t="n">
        <v>-1570</v>
      </c>
      <c r="AQ2081" s="479" t="n">
        <v>0</v>
      </c>
      <c r="AR2081" s="476" t="inlineStr">
        <is>
          <t>47.16 → 45.71</t>
        </is>
      </c>
      <c r="BA2081" s="313" t="inlineStr">
        <is>
          <t>자연1148</t>
        </is>
      </c>
    </row>
    <row r="2082" ht="16.5" customHeight="1" s="671">
      <c r="B2082" s="367" t="inlineStr">
        <is>
          <t>46.28</t>
        </is>
      </c>
      <c r="C2082" s="351" t="inlineStr">
        <is>
          <t>100,428</t>
        </is>
      </c>
      <c r="D2082" s="727" t="n">
        <v>-1570</v>
      </c>
      <c r="E2082" s="352" t="inlineStr">
        <is>
          <t>323.22</t>
        </is>
      </c>
      <c r="F2082" s="341" t="n">
        <v>58.21</v>
      </c>
      <c r="G2082" s="355" t="inlineStr">
        <is>
          <t>321.41</t>
        </is>
      </c>
      <c r="H2082" s="356" t="inlineStr">
        <is>
          <t>325.26</t>
        </is>
      </c>
      <c r="I2082" s="354" t="inlineStr">
        <is>
          <t>경북대</t>
        </is>
      </c>
      <c r="J2082" s="340" t="inlineStr">
        <is>
          <t>식품외식산업학과</t>
        </is>
      </c>
      <c r="K2082" s="339" t="inlineStr">
        <is>
          <t>통합</t>
        </is>
      </c>
      <c r="L2082" s="357" t="n">
        <v>10</v>
      </c>
      <c r="M2082" s="358" t="inlineStr">
        <is>
          <t xml:space="preserve">602.58 / </t>
        </is>
      </c>
      <c r="N2082" s="359" t="n">
        <v>1000</v>
      </c>
      <c r="O2082" s="360" t="inlineStr">
        <is>
          <t>표점</t>
        </is>
      </c>
      <c r="P2082" s="343" t="inlineStr">
        <is>
          <t>변표</t>
        </is>
      </c>
      <c r="Q2082" s="342" t="inlineStr">
        <is>
          <t>2과목</t>
        </is>
      </c>
      <c r="R2082" s="344" t="n">
        <v>13</v>
      </c>
      <c r="S2082" s="345" t="n">
        <v>50</v>
      </c>
      <c r="T2082" s="362" t="n">
        <v>25</v>
      </c>
      <c r="U2082" s="361" t="n">
        <v>58.21</v>
      </c>
      <c r="V2082" s="346" t="n">
        <v>106.1173447537473</v>
      </c>
      <c r="W2082" s="348" t="n">
        <v>109.3687366167023</v>
      </c>
      <c r="X2082" s="347" t="n">
        <v>52.96</v>
      </c>
      <c r="Y2082" s="357" t="n">
        <v>52.64</v>
      </c>
      <c r="Z2082" s="365" t="inlineStr">
        <is>
          <t>2등급</t>
        </is>
      </c>
      <c r="AA2082" s="350" t="n">
        <v>121.25</v>
      </c>
      <c r="AB2082" s="349" t="inlineStr">
        <is>
          <t>만점</t>
        </is>
      </c>
      <c r="AC2082" s="350" t="n">
        <v>10</v>
      </c>
      <c r="AD2082" s="349" t="inlineStr">
        <is>
          <t>만점</t>
        </is>
      </c>
      <c r="AE2082" s="364" t="n">
        <v>0</v>
      </c>
      <c r="AF2082" s="366" t="n">
        <v>0</v>
      </c>
      <c r="AG2082" s="363" t="n">
        <v>0</v>
      </c>
      <c r="AH2082" s="635" t="inlineStr"/>
      <c r="AL2082" s="487" t="inlineStr">
        <is>
          <t>경북대 식품외식산업학과</t>
        </is>
      </c>
      <c r="AM2082" s="477" t="inlineStr">
        <is>
          <t>통합</t>
        </is>
      </c>
      <c r="AN2082" s="637" t="n">
        <v>100</v>
      </c>
      <c r="AO2082" s="478" t="n">
        <v>-1570</v>
      </c>
      <c r="AP2082" s="463" t="n">
        <v>-616</v>
      </c>
      <c r="AQ2082" s="479" t="n">
        <v>-954</v>
      </c>
      <c r="AR2082" s="476" t="inlineStr">
        <is>
          <t>47.33 → 46.32</t>
        </is>
      </c>
      <c r="BA2082" s="313" t="inlineStr">
        <is>
          <t>통합인문921</t>
        </is>
      </c>
    </row>
    <row r="2083" ht="16.5" customHeight="1" s="671">
      <c r="B2083" s="367" t="inlineStr">
        <is>
          <t>47.64</t>
        </is>
      </c>
      <c r="C2083" s="351" t="inlineStr">
        <is>
          <t>103,379</t>
        </is>
      </c>
      <c r="D2083" s="727" t="n">
        <v>-1570</v>
      </c>
      <c r="E2083" s="352" t="inlineStr"/>
      <c r="F2083" s="341" t="n">
        <v>58.03</v>
      </c>
      <c r="G2083" s="355" t="inlineStr">
        <is>
          <t>321.87</t>
        </is>
      </c>
      <c r="H2083" s="356" t="inlineStr">
        <is>
          <t>324.05</t>
        </is>
      </c>
      <c r="I2083" s="354" t="inlineStr">
        <is>
          <t>경상국립대</t>
        </is>
      </c>
      <c r="J2083" s="340" t="inlineStr">
        <is>
          <t>나노신소재공학부 세라믹공학전공</t>
        </is>
      </c>
      <c r="K2083" s="339" t="inlineStr">
        <is>
          <t>자연</t>
        </is>
      </c>
      <c r="L2083" s="357" t="n">
        <v>11</v>
      </c>
      <c r="M2083" s="358" t="inlineStr">
        <is>
          <t xml:space="preserve">807.88 / </t>
        </is>
      </c>
      <c r="N2083" s="359" t="n">
        <v>1000</v>
      </c>
      <c r="O2083" s="360" t="inlineStr">
        <is>
          <t>표점/만점</t>
        </is>
      </c>
      <c r="P2083" s="343" t="inlineStr">
        <is>
          <t>표점/만점</t>
        </is>
      </c>
      <c r="Q2083" s="342" t="inlineStr">
        <is>
          <t>2과목</t>
        </is>
      </c>
      <c r="R2083" s="344" t="n">
        <v>25</v>
      </c>
      <c r="S2083" s="345" t="n">
        <v>30</v>
      </c>
      <c r="T2083" s="362" t="n">
        <v>25</v>
      </c>
      <c r="U2083" s="361" t="n">
        <v>58.03</v>
      </c>
      <c r="V2083" s="346" t="n">
        <v>106.0185743318987</v>
      </c>
      <c r="W2083" s="348" t="n">
        <v>109.2879244533717</v>
      </c>
      <c r="X2083" s="347" t="inlineStr">
        <is>
          <t>53.49/67.91</t>
        </is>
      </c>
      <c r="Y2083" s="357" t="inlineStr"/>
      <c r="Z2083" s="365" t="inlineStr">
        <is>
          <t>3등급</t>
        </is>
      </c>
      <c r="AA2083" s="350" t="n">
        <v>192</v>
      </c>
      <c r="AB2083" s="349" t="inlineStr">
        <is>
          <t>만점</t>
        </is>
      </c>
      <c r="AC2083" s="350" t="n">
        <v>0</v>
      </c>
      <c r="AD2083" s="349" t="inlineStr">
        <is>
          <t>만점</t>
        </is>
      </c>
      <c r="AE2083" s="364" t="n">
        <v>0</v>
      </c>
      <c r="AF2083" s="366" t="n">
        <v>0</v>
      </c>
      <c r="AG2083" s="363" t="n">
        <v>0</v>
      </c>
      <c r="AH2083" s="635" t="inlineStr"/>
      <c r="AL2083" s="487" t="inlineStr">
        <is>
          <t>경상국립대 나노신소재공학부 세라믹공학전공</t>
        </is>
      </c>
      <c r="AM2083" s="477" t="inlineStr">
        <is>
          <t>자연</t>
        </is>
      </c>
      <c r="AN2083" s="637" t="n">
        <v>100</v>
      </c>
      <c r="AO2083" s="478" t="n">
        <v>-1570</v>
      </c>
      <c r="AP2083" s="463" t="n">
        <v>-1570</v>
      </c>
      <c r="AQ2083" s="479" t="n">
        <v>0</v>
      </c>
      <c r="AR2083" s="476" t="inlineStr">
        <is>
          <t>47.63 → 46.18</t>
        </is>
      </c>
      <c r="BA2083" s="313" t="inlineStr">
        <is>
          <t>통합인문922</t>
        </is>
      </c>
    </row>
    <row r="2084" ht="16.5" customHeight="1" s="671">
      <c r="B2084" s="367" t="inlineStr">
        <is>
          <t>48.50</t>
        </is>
      </c>
      <c r="C2084" s="351" t="inlineStr">
        <is>
          <t>105,245</t>
        </is>
      </c>
      <c r="D2084" s="727" t="n">
        <v>-1570</v>
      </c>
      <c r="E2084" s="352" t="inlineStr">
        <is>
          <t>321.00</t>
        </is>
      </c>
      <c r="F2084" s="341" t="n">
        <v>57.97</v>
      </c>
      <c r="G2084" s="355" t="inlineStr">
        <is>
          <t>321.00</t>
        </is>
      </c>
      <c r="H2084" s="356" t="inlineStr">
        <is>
          <t>324.81</t>
        </is>
      </c>
      <c r="I2084" s="354" t="inlineStr">
        <is>
          <t>서울교대</t>
        </is>
      </c>
      <c r="J2084" s="340" t="inlineStr">
        <is>
          <t>기초생활수급자전형</t>
        </is>
      </c>
      <c r="K2084" s="339" t="inlineStr">
        <is>
          <t>통합</t>
        </is>
      </c>
      <c r="L2084" s="357" t="n">
        <v>13</v>
      </c>
      <c r="M2084" s="358" t="inlineStr">
        <is>
          <t xml:space="preserve">535.066 / </t>
        </is>
      </c>
      <c r="N2084" s="359" t="n">
        <v>800</v>
      </c>
      <c r="O2084" s="360" t="inlineStr">
        <is>
          <t>표점</t>
        </is>
      </c>
      <c r="P2084" s="343" t="inlineStr">
        <is>
          <t>표점</t>
        </is>
      </c>
      <c r="Q2084" s="342" t="inlineStr">
        <is>
          <t>2과목</t>
        </is>
      </c>
      <c r="R2084" s="344" t="n">
        <v>33</v>
      </c>
      <c r="S2084" s="345" t="n">
        <v>33</v>
      </c>
      <c r="T2084" s="362" t="n">
        <v>33</v>
      </c>
      <c r="U2084" s="361" t="n">
        <v>57.97</v>
      </c>
      <c r="V2084" s="346" t="n">
        <v>105.9815094334941</v>
      </c>
      <c r="W2084" s="348" t="n">
        <v>109.2584391077</v>
      </c>
      <c r="X2084" s="347" t="n">
        <v>52.88</v>
      </c>
      <c r="Y2084" s="357" t="inlineStr"/>
      <c r="Z2084" s="365" t="inlineStr">
        <is>
          <t>3등급</t>
        </is>
      </c>
      <c r="AA2084" s="350" t="n">
        <v>0</v>
      </c>
      <c r="AB2084" s="349" t="inlineStr">
        <is>
          <t>만점</t>
        </is>
      </c>
      <c r="AC2084" s="350" t="n">
        <v>0</v>
      </c>
      <c r="AD2084" s="349" t="inlineStr">
        <is>
          <t>만점</t>
        </is>
      </c>
      <c r="AE2084" s="364" t="n">
        <v>0</v>
      </c>
      <c r="AF2084" s="366" t="n">
        <v>0</v>
      </c>
      <c r="AG2084" s="363" t="n">
        <v>0</v>
      </c>
      <c r="AH2084" s="635" t="inlineStr"/>
      <c r="AL2084" s="487" t="inlineStr">
        <is>
          <t>서울교대 기초생활수급자전형</t>
        </is>
      </c>
      <c r="AM2084" s="477" t="inlineStr">
        <is>
          <t>통합</t>
        </is>
      </c>
      <c r="AN2084" s="637" t="n">
        <v>100</v>
      </c>
      <c r="AO2084" s="478" t="n">
        <v>-1570</v>
      </c>
      <c r="AP2084" s="463" t="n">
        <v>-615</v>
      </c>
      <c r="AQ2084" s="479" t="n">
        <v>-955</v>
      </c>
      <c r="AR2084" s="476" t="inlineStr">
        <is>
          <t>47.75 → 46.74</t>
        </is>
      </c>
      <c r="BA2084" s="313" t="inlineStr">
        <is>
          <t>자연1149</t>
        </is>
      </c>
    </row>
    <row r="2085" ht="16.5" customHeight="1" s="671">
      <c r="B2085" s="367" t="inlineStr">
        <is>
          <t>46.99</t>
        </is>
      </c>
      <c r="C2085" s="351" t="inlineStr">
        <is>
          <t>101,968</t>
        </is>
      </c>
      <c r="D2085" s="727" t="n">
        <v>-1570</v>
      </c>
      <c r="E2085" s="352" t="inlineStr">
        <is>
          <t>322.52</t>
        </is>
      </c>
      <c r="F2085" s="341" t="n">
        <v>57.83</v>
      </c>
      <c r="G2085" s="355" t="inlineStr">
        <is>
          <t>320.76</t>
        </is>
      </c>
      <c r="H2085" s="356" t="inlineStr">
        <is>
          <t>324.56</t>
        </is>
      </c>
      <c r="I2085" s="354" t="inlineStr">
        <is>
          <t>경북대</t>
        </is>
      </c>
      <c r="J2085" s="340" t="inlineStr">
        <is>
          <t>축산학과</t>
        </is>
      </c>
      <c r="K2085" s="339" t="inlineStr">
        <is>
          <t>통합</t>
        </is>
      </c>
      <c r="L2085" s="357" t="n">
        <v>5</v>
      </c>
      <c r="M2085" s="358" t="inlineStr">
        <is>
          <t xml:space="preserve">601.64 / </t>
        </is>
      </c>
      <c r="N2085" s="359" t="n">
        <v>1000</v>
      </c>
      <c r="O2085" s="360" t="inlineStr">
        <is>
          <t>표점</t>
        </is>
      </c>
      <c r="P2085" s="343" t="inlineStr">
        <is>
          <t>변표</t>
        </is>
      </c>
      <c r="Q2085" s="342" t="inlineStr">
        <is>
          <t>2과목</t>
        </is>
      </c>
      <c r="R2085" s="344" t="n">
        <v>13</v>
      </c>
      <c r="S2085" s="345" t="n">
        <v>50</v>
      </c>
      <c r="T2085" s="362" t="n">
        <v>25</v>
      </c>
      <c r="U2085" s="361" t="n">
        <v>57.83</v>
      </c>
      <c r="V2085" s="346" t="n">
        <v>105.899227619097</v>
      </c>
      <c r="W2085" s="348" t="n">
        <v>109.1948577056659</v>
      </c>
      <c r="X2085" s="347" t="n">
        <v>52.83</v>
      </c>
      <c r="Y2085" s="357" t="n">
        <v>52.48999999999999</v>
      </c>
      <c r="Z2085" s="365" t="inlineStr">
        <is>
          <t>2등급</t>
        </is>
      </c>
      <c r="AA2085" s="350" t="n">
        <v>121.25</v>
      </c>
      <c r="AB2085" s="349" t="inlineStr">
        <is>
          <t>만점</t>
        </is>
      </c>
      <c r="AC2085" s="350" t="n">
        <v>10</v>
      </c>
      <c r="AD2085" s="349" t="inlineStr">
        <is>
          <t>만점</t>
        </is>
      </c>
      <c r="AE2085" s="364" t="n">
        <v>0</v>
      </c>
      <c r="AF2085" s="366" t="n">
        <v>0</v>
      </c>
      <c r="AG2085" s="363" t="n">
        <v>0</v>
      </c>
      <c r="AH2085" s="635" t="inlineStr"/>
      <c r="AL2085" s="487" t="inlineStr">
        <is>
          <t>경북대 축산학과</t>
        </is>
      </c>
      <c r="AM2085" s="477" t="inlineStr">
        <is>
          <t>통합</t>
        </is>
      </c>
      <c r="AN2085" s="637" t="n">
        <v>100</v>
      </c>
      <c r="AO2085" s="478" t="n">
        <v>-1570</v>
      </c>
      <c r="AP2085" s="463" t="n">
        <v>-614</v>
      </c>
      <c r="AQ2085" s="479" t="n">
        <v>-956</v>
      </c>
      <c r="AR2085" s="476" t="inlineStr">
        <is>
          <t>48.00 → 46.99</t>
        </is>
      </c>
      <c r="BA2085" s="313" t="inlineStr">
        <is>
          <t>통합인문923</t>
        </is>
      </c>
    </row>
    <row r="2086" ht="16.5" customHeight="1" s="671">
      <c r="B2086" s="367" t="inlineStr">
        <is>
          <t>48.06</t>
        </is>
      </c>
      <c r="C2086" s="351" t="inlineStr">
        <is>
          <t>104,290</t>
        </is>
      </c>
      <c r="D2086" s="727" t="n">
        <v>-1570</v>
      </c>
      <c r="E2086" s="352" t="inlineStr"/>
      <c r="F2086" s="341" t="n">
        <v>57.79</v>
      </c>
      <c r="G2086" s="355" t="inlineStr">
        <is>
          <t>321.45</t>
        </is>
      </c>
      <c r="H2086" s="356" t="inlineStr">
        <is>
          <t>323.58</t>
        </is>
      </c>
      <c r="I2086" s="354" t="inlineStr">
        <is>
          <t>경상국립대</t>
        </is>
      </c>
      <c r="J2086" s="340" t="inlineStr">
        <is>
          <t>조경학과</t>
        </is>
      </c>
      <c r="K2086" s="339" t="inlineStr">
        <is>
          <t>자연</t>
        </is>
      </c>
      <c r="L2086" s="357" t="n">
        <v>8</v>
      </c>
      <c r="M2086" s="358" t="inlineStr">
        <is>
          <t xml:space="preserve">807.08 / </t>
        </is>
      </c>
      <c r="N2086" s="359" t="n">
        <v>1000</v>
      </c>
      <c r="O2086" s="360" t="inlineStr">
        <is>
          <t>표점/만점</t>
        </is>
      </c>
      <c r="P2086" s="343" t="inlineStr">
        <is>
          <t>표점/만점</t>
        </is>
      </c>
      <c r="Q2086" s="342" t="inlineStr">
        <is>
          <t>2과목</t>
        </is>
      </c>
      <c r="R2086" s="344" t="n">
        <v>25</v>
      </c>
      <c r="S2086" s="345" t="n">
        <v>30</v>
      </c>
      <c r="T2086" s="362" t="n">
        <v>25</v>
      </c>
      <c r="U2086" s="361" t="n">
        <v>57.79</v>
      </c>
      <c r="V2086" s="346" t="n">
        <v>105.8770308758028</v>
      </c>
      <c r="W2086" s="348" t="n">
        <v>109.1777056767567</v>
      </c>
      <c r="X2086" s="347" t="inlineStr">
        <is>
          <t>53.42/67.91</t>
        </is>
      </c>
      <c r="Y2086" s="357" t="inlineStr"/>
      <c r="Z2086" s="365" t="inlineStr">
        <is>
          <t>3등급</t>
        </is>
      </c>
      <c r="AA2086" s="350" t="n">
        <v>192</v>
      </c>
      <c r="AB2086" s="349" t="inlineStr">
        <is>
          <t>만점</t>
        </is>
      </c>
      <c r="AC2086" s="350" t="n">
        <v>0</v>
      </c>
      <c r="AD2086" s="349" t="inlineStr">
        <is>
          <t>만점</t>
        </is>
      </c>
      <c r="AE2086" s="364" t="n">
        <v>0</v>
      </c>
      <c r="AF2086" s="366" t="n">
        <v>0</v>
      </c>
      <c r="AG2086" s="363" t="n">
        <v>0</v>
      </c>
      <c r="AH2086" s="635" t="inlineStr"/>
      <c r="AL2086" s="487" t="inlineStr">
        <is>
          <t>경상국립대 조경학과</t>
        </is>
      </c>
      <c r="AM2086" s="477" t="inlineStr">
        <is>
          <t>자연</t>
        </is>
      </c>
      <c r="AN2086" s="637" t="n">
        <v>100</v>
      </c>
      <c r="AO2086" s="478" t="n">
        <v>-1570</v>
      </c>
      <c r="AP2086" s="463" t="n">
        <v>-1570</v>
      </c>
      <c r="AQ2086" s="479" t="n">
        <v>0</v>
      </c>
      <c r="AR2086" s="476" t="inlineStr">
        <is>
          <t>48.05 → 46.60</t>
        </is>
      </c>
      <c r="BA2086" s="313" t="inlineStr">
        <is>
          <t>통합인문924</t>
        </is>
      </c>
    </row>
    <row r="2087" ht="16.5" customHeight="1" s="671">
      <c r="B2087" s="367" t="inlineStr">
        <is>
          <t>48.92</t>
        </is>
      </c>
      <c r="C2087" s="351" t="inlineStr">
        <is>
          <t>106,156</t>
        </is>
      </c>
      <c r="D2087" s="727" t="n">
        <v>-1570</v>
      </c>
      <c r="E2087" s="352" t="inlineStr">
        <is>
          <t>320.55</t>
        </is>
      </c>
      <c r="F2087" s="341" t="n">
        <v>57.71</v>
      </c>
      <c r="G2087" s="355" t="inlineStr">
        <is>
          <t>320.55</t>
        </is>
      </c>
      <c r="H2087" s="356" t="inlineStr">
        <is>
          <t>324.33</t>
        </is>
      </c>
      <c r="I2087" s="354" t="inlineStr">
        <is>
          <t>경상국립대</t>
        </is>
      </c>
      <c r="J2087" s="340" t="inlineStr">
        <is>
          <t>사학과</t>
        </is>
      </c>
      <c r="K2087" s="339" t="inlineStr">
        <is>
          <t>통합</t>
        </is>
      </c>
      <c r="L2087" s="357" t="n">
        <v>16</v>
      </c>
      <c r="M2087" s="358" t="inlineStr">
        <is>
          <t xml:space="preserve">801.8 / </t>
        </is>
      </c>
      <c r="N2087" s="359" t="n">
        <v>1000</v>
      </c>
      <c r="O2087" s="360" t="inlineStr">
        <is>
          <t>표점/만점</t>
        </is>
      </c>
      <c r="P2087" s="343" t="inlineStr">
        <is>
          <t>표점/만점</t>
        </is>
      </c>
      <c r="Q2087" s="342" t="inlineStr">
        <is>
          <t>2과목</t>
        </is>
      </c>
      <c r="R2087" s="344" t="n">
        <v>30</v>
      </c>
      <c r="S2087" s="345" t="n">
        <v>25</v>
      </c>
      <c r="T2087" s="362" t="n">
        <v>25</v>
      </c>
      <c r="U2087" s="361" t="n">
        <v>57.71</v>
      </c>
      <c r="V2087" s="346" t="n">
        <v>105.8275595351771</v>
      </c>
      <c r="W2087" s="348" t="n">
        <v>109.1394778226368</v>
      </c>
      <c r="X2087" s="347" t="inlineStr">
        <is>
          <t>53.01/68.82</t>
        </is>
      </c>
      <c r="Y2087" s="357" t="inlineStr"/>
      <c r="Z2087" s="365" t="inlineStr">
        <is>
          <t>3등급</t>
        </is>
      </c>
      <c r="AA2087" s="350" t="n">
        <v>192</v>
      </c>
      <c r="AB2087" s="349" t="inlineStr">
        <is>
          <t>만점</t>
        </is>
      </c>
      <c r="AC2087" s="350" t="n">
        <v>0</v>
      </c>
      <c r="AD2087" s="349" t="inlineStr">
        <is>
          <t>만점</t>
        </is>
      </c>
      <c r="AE2087" s="364" t="n">
        <v>0</v>
      </c>
      <c r="AF2087" s="366" t="n">
        <v>0</v>
      </c>
      <c r="AG2087" s="363" t="n">
        <v>0</v>
      </c>
      <c r="AH2087" s="635" t="inlineStr"/>
      <c r="AL2087" s="487" t="inlineStr">
        <is>
          <t>경상국립대 사학과</t>
        </is>
      </c>
      <c r="AM2087" s="477" t="inlineStr">
        <is>
          <t>통합</t>
        </is>
      </c>
      <c r="AN2087" s="637" t="n">
        <v>100</v>
      </c>
      <c r="AO2087" s="478" t="n">
        <v>-1570</v>
      </c>
      <c r="AP2087" s="463" t="n">
        <v>-614</v>
      </c>
      <c r="AQ2087" s="479" t="n">
        <v>-956</v>
      </c>
      <c r="AR2087" s="476" t="inlineStr">
        <is>
          <t>48.20 → 47.19</t>
        </is>
      </c>
      <c r="BA2087" s="313" t="inlineStr">
        <is>
          <t>자연1150</t>
        </is>
      </c>
    </row>
    <row r="2088" ht="16.5" customHeight="1" s="671">
      <c r="B2088" s="367" t="inlineStr">
        <is>
          <t>49.05</t>
        </is>
      </c>
      <c r="C2088" s="351" t="inlineStr">
        <is>
          <t>106,439</t>
        </is>
      </c>
      <c r="D2088" s="727" t="n">
        <v>-1570</v>
      </c>
      <c r="E2088" s="352" t="inlineStr">
        <is>
          <t>320.39</t>
        </is>
      </c>
      <c r="F2088" s="341" t="n">
        <v>57.61</v>
      </c>
      <c r="G2088" s="355" t="inlineStr">
        <is>
          <t>320.39</t>
        </is>
      </c>
      <c r="H2088" s="356" t="inlineStr">
        <is>
          <t>324.15</t>
        </is>
      </c>
      <c r="I2088" s="354" t="inlineStr">
        <is>
          <t>경상국립대</t>
        </is>
      </c>
      <c r="J2088" s="340" t="inlineStr">
        <is>
          <t>스마트유통물류학과</t>
        </is>
      </c>
      <c r="K2088" s="339" t="inlineStr">
        <is>
          <t>통합</t>
        </is>
      </c>
      <c r="L2088" s="357" t="n">
        <v>9</v>
      </c>
      <c r="M2088" s="358" t="inlineStr">
        <is>
          <t xml:space="preserve">801.49 / </t>
        </is>
      </c>
      <c r="N2088" s="359" t="n">
        <v>1000</v>
      </c>
      <c r="O2088" s="360" t="inlineStr">
        <is>
          <t>표점/만점</t>
        </is>
      </c>
      <c r="P2088" s="343" t="inlineStr">
        <is>
          <t>표점/만점</t>
        </is>
      </c>
      <c r="Q2088" s="342" t="inlineStr">
        <is>
          <t>2과목</t>
        </is>
      </c>
      <c r="R2088" s="344" t="n">
        <v>30</v>
      </c>
      <c r="S2088" s="345" t="n">
        <v>25</v>
      </c>
      <c r="T2088" s="362" t="n">
        <v>25</v>
      </c>
      <c r="U2088" s="361" t="n">
        <v>57.61</v>
      </c>
      <c r="V2088" s="346" t="n">
        <v>105.7720146302922</v>
      </c>
      <c r="W2088" s="348" t="n">
        <v>109.0965567597712</v>
      </c>
      <c r="X2088" s="347" t="inlineStr">
        <is>
          <t>52.97/68.82</t>
        </is>
      </c>
      <c r="Y2088" s="357" t="inlineStr"/>
      <c r="Z2088" s="365" t="inlineStr">
        <is>
          <t>3등급</t>
        </is>
      </c>
      <c r="AA2088" s="350" t="n">
        <v>192</v>
      </c>
      <c r="AB2088" s="349" t="inlineStr">
        <is>
          <t>만점</t>
        </is>
      </c>
      <c r="AC2088" s="350" t="n">
        <v>0</v>
      </c>
      <c r="AD2088" s="349" t="inlineStr">
        <is>
          <t>만점</t>
        </is>
      </c>
      <c r="AE2088" s="364" t="n">
        <v>0</v>
      </c>
      <c r="AF2088" s="366" t="n">
        <v>0</v>
      </c>
      <c r="AG2088" s="363" t="n">
        <v>0</v>
      </c>
      <c r="AH2088" s="635" t="inlineStr"/>
      <c r="AL2088" s="487" t="inlineStr">
        <is>
          <t>경상국립대 스마트유통물류학과</t>
        </is>
      </c>
      <c r="AM2088" s="477" t="inlineStr">
        <is>
          <t>통합</t>
        </is>
      </c>
      <c r="AN2088" s="637" t="n">
        <v>100</v>
      </c>
      <c r="AO2088" s="478" t="n">
        <v>-1570</v>
      </c>
      <c r="AP2088" s="463" t="n">
        <v>-614</v>
      </c>
      <c r="AQ2088" s="479" t="n">
        <v>-956</v>
      </c>
      <c r="AR2088" s="476" t="inlineStr">
        <is>
          <t>48.36 → 47.35</t>
        </is>
      </c>
      <c r="BA2088" s="313" t="inlineStr">
        <is>
          <t>통합인문925</t>
        </is>
      </c>
    </row>
    <row r="2089" ht="16.5" customHeight="1" s="671">
      <c r="B2089" s="367" t="inlineStr">
        <is>
          <t>48.64</t>
        </is>
      </c>
      <c r="C2089" s="351" t="inlineStr">
        <is>
          <t>105,549</t>
        </is>
      </c>
      <c r="D2089" s="727" t="n">
        <v>-1570</v>
      </c>
      <c r="E2089" s="352" t="inlineStr"/>
      <c r="F2089" s="341" t="n">
        <v>57.45</v>
      </c>
      <c r="G2089" s="355" t="inlineStr">
        <is>
          <t>320.85</t>
        </is>
      </c>
      <c r="H2089" s="356" t="inlineStr">
        <is>
          <t>322.92</t>
        </is>
      </c>
      <c r="I2089" s="354" t="inlineStr">
        <is>
          <t>경상국립대</t>
        </is>
      </c>
      <c r="J2089" s="340" t="inlineStr">
        <is>
          <t>컴퓨터공학부</t>
        </is>
      </c>
      <c r="K2089" s="339" t="inlineStr">
        <is>
          <t>자연</t>
        </is>
      </c>
      <c r="L2089" s="357" t="n">
        <v>37</v>
      </c>
      <c r="M2089" s="358" t="inlineStr">
        <is>
          <t xml:space="preserve">805.96 / </t>
        </is>
      </c>
      <c r="N2089" s="359" t="n">
        <v>1000</v>
      </c>
      <c r="O2089" s="360" t="inlineStr">
        <is>
          <t>표점/만점</t>
        </is>
      </c>
      <c r="P2089" s="343" t="inlineStr">
        <is>
          <t>표점/만점</t>
        </is>
      </c>
      <c r="Q2089" s="342" t="inlineStr">
        <is>
          <t>2과목</t>
        </is>
      </c>
      <c r="R2089" s="344" t="n">
        <v>25</v>
      </c>
      <c r="S2089" s="345" t="n">
        <v>30</v>
      </c>
      <c r="T2089" s="362" t="n">
        <v>25</v>
      </c>
      <c r="U2089" s="361" t="n">
        <v>57.45</v>
      </c>
      <c r="V2089" s="346" t="n">
        <v>105.6777679287907</v>
      </c>
      <c r="W2089" s="348" t="n">
        <v>109.0237297631564</v>
      </c>
      <c r="X2089" s="347" t="inlineStr">
        <is>
          <t>53.29/67.91</t>
        </is>
      </c>
      <c r="Y2089" s="357" t="inlineStr"/>
      <c r="Z2089" s="365" t="inlineStr">
        <is>
          <t>3등급</t>
        </is>
      </c>
      <c r="AA2089" s="350" t="n">
        <v>192</v>
      </c>
      <c r="AB2089" s="349" t="inlineStr">
        <is>
          <t>만점</t>
        </is>
      </c>
      <c r="AC2089" s="350" t="n">
        <v>0</v>
      </c>
      <c r="AD2089" s="349" t="inlineStr">
        <is>
          <t>만점</t>
        </is>
      </c>
      <c r="AE2089" s="364" t="n">
        <v>0</v>
      </c>
      <c r="AF2089" s="366" t="n">
        <v>0</v>
      </c>
      <c r="AG2089" s="363" t="n">
        <v>0</v>
      </c>
      <c r="AH2089" s="635" t="inlineStr"/>
      <c r="AL2089" s="487" t="inlineStr">
        <is>
          <t>경상국립대 컴퓨터공학부</t>
        </is>
      </c>
      <c r="AM2089" s="477" t="inlineStr">
        <is>
          <t>자연</t>
        </is>
      </c>
      <c r="AN2089" s="637" t="n">
        <v>100</v>
      </c>
      <c r="AO2089" s="478" t="n">
        <v>-1570</v>
      </c>
      <c r="AP2089" s="463" t="n">
        <v>-1570</v>
      </c>
      <c r="AQ2089" s="479" t="n">
        <v>0</v>
      </c>
      <c r="AR2089" s="476" t="inlineStr">
        <is>
          <t>48.65 → 47.20</t>
        </is>
      </c>
      <c r="BA2089" s="313" t="inlineStr">
        <is>
          <t>자연1151</t>
        </is>
      </c>
    </row>
    <row r="2090" ht="16.5" customHeight="1" s="671">
      <c r="B2090" s="367" t="inlineStr">
        <is>
          <t>48.67</t>
        </is>
      </c>
      <c r="C2090" s="351" t="inlineStr">
        <is>
          <t>105,614</t>
        </is>
      </c>
      <c r="D2090" s="727" t="n">
        <v>-1570</v>
      </c>
      <c r="E2090" s="352" t="inlineStr"/>
      <c r="F2090" s="341" t="n">
        <v>57.43</v>
      </c>
      <c r="G2090" s="355" t="inlineStr">
        <is>
          <t>320.82</t>
        </is>
      </c>
      <c r="H2090" s="356" t="inlineStr">
        <is>
          <t>322.89</t>
        </is>
      </c>
      <c r="I2090" s="354" t="inlineStr">
        <is>
          <t>제주대</t>
        </is>
      </c>
      <c r="J2090" s="340" t="inlineStr">
        <is>
          <t>토목공학과</t>
        </is>
      </c>
      <c r="K2090" s="339" t="inlineStr">
        <is>
          <t>자연</t>
        </is>
      </c>
      <c r="L2090" s="357" t="n">
        <v>14</v>
      </c>
      <c r="M2090" s="358" t="inlineStr">
        <is>
          <t xml:space="preserve">692.52 / </t>
        </is>
      </c>
      <c r="N2090" s="359" t="n">
        <v>1000</v>
      </c>
      <c r="O2090" s="360" t="inlineStr">
        <is>
          <t>백분위</t>
        </is>
      </c>
      <c r="P2090" s="343" t="inlineStr">
        <is>
          <t>백분위</t>
        </is>
      </c>
      <c r="Q2090" s="342" t="inlineStr">
        <is>
          <t>2과목</t>
        </is>
      </c>
      <c r="R2090" s="344" t="n">
        <v>20</v>
      </c>
      <c r="S2090" s="345" t="n">
        <v>30</v>
      </c>
      <c r="T2090" s="362" t="n">
        <v>30</v>
      </c>
      <c r="U2090" s="361" t="n">
        <v>57.43</v>
      </c>
      <c r="V2090" s="346" t="n">
        <v>105.6652100840336</v>
      </c>
      <c r="W2090" s="348" t="n">
        <v>109.014025974026</v>
      </c>
      <c r="X2090" s="347" t="n">
        <v>53.07</v>
      </c>
      <c r="Y2090" s="357" t="inlineStr"/>
      <c r="Z2090" s="365" t="inlineStr">
        <is>
          <t>3등급</t>
        </is>
      </c>
      <c r="AA2090" s="350" t="n">
        <v>180</v>
      </c>
      <c r="AB2090" s="349" t="inlineStr">
        <is>
          <t>만점</t>
        </is>
      </c>
      <c r="AC2090" s="350" t="n">
        <v>10</v>
      </c>
      <c r="AD2090" s="349" t="inlineStr">
        <is>
          <t>만점</t>
        </is>
      </c>
      <c r="AE2090" s="364" t="n">
        <v>0</v>
      </c>
      <c r="AF2090" s="366" t="n">
        <v>43.073</v>
      </c>
      <c r="AG2090" s="363" t="n">
        <v>0</v>
      </c>
      <c r="AH2090" s="635" t="inlineStr">
        <is>
          <t xml:space="preserve"> 미/기15%가산 , 과탐(Ⅰ,Ⅱ)/ 과탐(Ⅱ,Ⅱ) 10%가산</t>
        </is>
      </c>
      <c r="AL2090" s="487" t="inlineStr">
        <is>
          <t>제주대 토목공학과</t>
        </is>
      </c>
      <c r="AM2090" s="477" t="inlineStr">
        <is>
          <t>자연</t>
        </is>
      </c>
      <c r="AN2090" s="637" t="n">
        <v>100</v>
      </c>
      <c r="AO2090" s="478" t="n">
        <v>-1570</v>
      </c>
      <c r="AP2090" s="463" t="n">
        <v>-1570</v>
      </c>
      <c r="AQ2090" s="479" t="n">
        <v>0</v>
      </c>
      <c r="AR2090" s="476" t="inlineStr">
        <is>
          <t>48.68 → 47.23</t>
        </is>
      </c>
      <c r="BA2090" s="313" t="inlineStr">
        <is>
          <t>자연1152</t>
        </is>
      </c>
    </row>
    <row r="2091" ht="16.5" customHeight="1" s="671">
      <c r="B2091" s="367" t="inlineStr">
        <is>
          <t>48.67</t>
        </is>
      </c>
      <c r="C2091" s="351" t="inlineStr">
        <is>
          <t>105,614</t>
        </is>
      </c>
      <c r="D2091" s="727" t="n">
        <v>-1570</v>
      </c>
      <c r="E2091" s="352" t="inlineStr"/>
      <c r="F2091" s="341" t="n">
        <v>57.43</v>
      </c>
      <c r="G2091" s="355" t="inlineStr">
        <is>
          <t>320.82</t>
        </is>
      </c>
      <c r="H2091" s="356" t="inlineStr">
        <is>
          <t>322.89</t>
        </is>
      </c>
      <c r="I2091" s="354" t="inlineStr">
        <is>
          <t>경상국립대</t>
        </is>
      </c>
      <c r="J2091" s="340" t="inlineStr">
        <is>
          <t>화학과</t>
        </is>
      </c>
      <c r="K2091" s="339" t="inlineStr">
        <is>
          <t>자연</t>
        </is>
      </c>
      <c r="L2091" s="357" t="n">
        <v>3</v>
      </c>
      <c r="M2091" s="358" t="inlineStr">
        <is>
          <t xml:space="preserve">805.9 / </t>
        </is>
      </c>
      <c r="N2091" s="359" t="n">
        <v>1000</v>
      </c>
      <c r="O2091" s="360" t="inlineStr">
        <is>
          <t>표점/만점</t>
        </is>
      </c>
      <c r="P2091" s="343" t="inlineStr">
        <is>
          <t>표점/만점</t>
        </is>
      </c>
      <c r="Q2091" s="342" t="inlineStr">
        <is>
          <t>2과목</t>
        </is>
      </c>
      <c r="R2091" s="344" t="n">
        <v>25</v>
      </c>
      <c r="S2091" s="345" t="n">
        <v>30</v>
      </c>
      <c r="T2091" s="362" t="n">
        <v>25</v>
      </c>
      <c r="U2091" s="361" t="n">
        <v>57.43</v>
      </c>
      <c r="V2091" s="346" t="n">
        <v>105.6670914783935</v>
      </c>
      <c r="W2091" s="348" t="n">
        <v>109.0154797787586</v>
      </c>
      <c r="X2091" s="347" t="inlineStr">
        <is>
          <t>53.29/67.91</t>
        </is>
      </c>
      <c r="Y2091" s="357" t="inlineStr"/>
      <c r="Z2091" s="365" t="inlineStr">
        <is>
          <t>3등급</t>
        </is>
      </c>
      <c r="AA2091" s="350" t="n">
        <v>192</v>
      </c>
      <c r="AB2091" s="349" t="inlineStr">
        <is>
          <t>만점</t>
        </is>
      </c>
      <c r="AC2091" s="350" t="n">
        <v>0</v>
      </c>
      <c r="AD2091" s="349" t="inlineStr">
        <is>
          <t>만점</t>
        </is>
      </c>
      <c r="AE2091" s="364" t="n">
        <v>0</v>
      </c>
      <c r="AF2091" s="366" t="n">
        <v>0</v>
      </c>
      <c r="AG2091" s="363" t="n">
        <v>0</v>
      </c>
      <c r="AH2091" s="635" t="inlineStr"/>
      <c r="AL2091" s="487" t="inlineStr">
        <is>
          <t>경상국립대 화학과</t>
        </is>
      </c>
      <c r="AM2091" s="477" t="inlineStr">
        <is>
          <t>자연</t>
        </is>
      </c>
      <c r="AN2091" s="637" t="n">
        <v>100</v>
      </c>
      <c r="AO2091" s="478" t="n">
        <v>-1570</v>
      </c>
      <c r="AP2091" s="463" t="n">
        <v>-1570</v>
      </c>
      <c r="AQ2091" s="479" t="n">
        <v>0</v>
      </c>
      <c r="AR2091" s="476" t="inlineStr">
        <is>
          <t>48.68 → 47.23</t>
        </is>
      </c>
      <c r="BA2091" s="313" t="inlineStr">
        <is>
          <t>통합인문926</t>
        </is>
      </c>
    </row>
    <row r="2092" ht="16.5" customHeight="1" s="671">
      <c r="B2092" s="367" t="inlineStr">
        <is>
          <t>48.84</t>
        </is>
      </c>
      <c r="C2092" s="351" t="inlineStr">
        <is>
          <t>105,983</t>
        </is>
      </c>
      <c r="D2092" s="727" t="n">
        <v>-1570</v>
      </c>
      <c r="E2092" s="352" t="inlineStr"/>
      <c r="F2092" s="341" t="n">
        <v>57.34</v>
      </c>
      <c r="G2092" s="355" t="inlineStr">
        <is>
          <t>320.64</t>
        </is>
      </c>
      <c r="H2092" s="356" t="inlineStr">
        <is>
          <t>322.69</t>
        </is>
      </c>
      <c r="I2092" s="354" t="inlineStr">
        <is>
          <t>제주대</t>
        </is>
      </c>
      <c r="J2092" s="340" t="inlineStr">
        <is>
          <t>기계시스템공학과</t>
        </is>
      </c>
      <c r="K2092" s="339" t="inlineStr">
        <is>
          <t>자연</t>
        </is>
      </c>
      <c r="L2092" s="357" t="n">
        <v>20</v>
      </c>
      <c r="M2092" s="358" t="inlineStr">
        <is>
          <t xml:space="preserve">691.72 / </t>
        </is>
      </c>
      <c r="N2092" s="359" t="n">
        <v>1000</v>
      </c>
      <c r="O2092" s="360" t="inlineStr">
        <is>
          <t>백분위</t>
        </is>
      </c>
      <c r="P2092" s="343" t="inlineStr">
        <is>
          <t>백분위</t>
        </is>
      </c>
      <c r="Q2092" s="342" t="inlineStr">
        <is>
          <t>2과목</t>
        </is>
      </c>
      <c r="R2092" s="344" t="n">
        <v>20</v>
      </c>
      <c r="S2092" s="345" t="n">
        <v>30</v>
      </c>
      <c r="T2092" s="362" t="n">
        <v>30</v>
      </c>
      <c r="U2092" s="361" t="n">
        <v>57.34</v>
      </c>
      <c r="V2092" s="346" t="n">
        <v>105.6114285714286</v>
      </c>
      <c r="W2092" s="348" t="n">
        <v>108.9567346938776</v>
      </c>
      <c r="X2092" s="347" t="n">
        <v>53.04</v>
      </c>
      <c r="Y2092" s="357" t="inlineStr"/>
      <c r="Z2092" s="365" t="inlineStr">
        <is>
          <t>3등급</t>
        </is>
      </c>
      <c r="AA2092" s="350" t="n">
        <v>180</v>
      </c>
      <c r="AB2092" s="349" t="inlineStr">
        <is>
          <t>만점</t>
        </is>
      </c>
      <c r="AC2092" s="350" t="n">
        <v>10</v>
      </c>
      <c r="AD2092" s="349" t="inlineStr">
        <is>
          <t>만점</t>
        </is>
      </c>
      <c r="AE2092" s="364" t="n">
        <v>0</v>
      </c>
      <c r="AF2092" s="366" t="n">
        <v>43.005</v>
      </c>
      <c r="AG2092" s="363" t="n">
        <v>0</v>
      </c>
      <c r="AH2092" s="635" t="inlineStr">
        <is>
          <t xml:space="preserve"> 미/기15%가산 , 과탐(Ⅰ,Ⅱ)/ 과탐(Ⅱ,Ⅱ) 10%가산</t>
        </is>
      </c>
      <c r="AL2092" s="487" t="inlineStr">
        <is>
          <t>제주대 기계시스템공학과</t>
        </is>
      </c>
      <c r="AM2092" s="477" t="inlineStr">
        <is>
          <t>자연</t>
        </is>
      </c>
      <c r="AN2092" s="637" t="n">
        <v>100</v>
      </c>
      <c r="AO2092" s="478" t="n">
        <v>-1570</v>
      </c>
      <c r="AP2092" s="463" t="n">
        <v>-1570</v>
      </c>
      <c r="AQ2092" s="479" t="n">
        <v>0</v>
      </c>
      <c r="AR2092" s="476" t="inlineStr">
        <is>
          <t>48.86 → 47.41</t>
        </is>
      </c>
      <c r="BA2092" s="313" t="inlineStr">
        <is>
          <t>자연1153</t>
        </is>
      </c>
    </row>
    <row r="2093" ht="16.5" customHeight="1" s="671">
      <c r="B2093" s="367" t="inlineStr">
        <is>
          <t>48.90</t>
        </is>
      </c>
      <c r="C2093" s="351" t="inlineStr">
        <is>
          <t>106,113</t>
        </is>
      </c>
      <c r="D2093" s="727" t="n">
        <v>-1570</v>
      </c>
      <c r="E2093" s="352" t="inlineStr"/>
      <c r="F2093" s="341" t="n">
        <v>57.31</v>
      </c>
      <c r="G2093" s="355" t="inlineStr">
        <is>
          <t>320.57</t>
        </is>
      </c>
      <c r="H2093" s="356" t="inlineStr">
        <is>
          <t>322.62</t>
        </is>
      </c>
      <c r="I2093" s="354" t="inlineStr">
        <is>
          <t>경상국립대</t>
        </is>
      </c>
      <c r="J2093" s="340" t="inlineStr">
        <is>
          <t>항노화신소재과학과</t>
        </is>
      </c>
      <c r="K2093" s="339" t="inlineStr">
        <is>
          <t>자연</t>
        </is>
      </c>
      <c r="L2093" s="357" t="n">
        <v>10</v>
      </c>
      <c r="M2093" s="358" t="inlineStr">
        <is>
          <t xml:space="preserve">805.43 / </t>
        </is>
      </c>
      <c r="N2093" s="359" t="n">
        <v>1000</v>
      </c>
      <c r="O2093" s="360" t="inlineStr">
        <is>
          <t>표점/만점</t>
        </is>
      </c>
      <c r="P2093" s="343" t="inlineStr">
        <is>
          <t>표점/만점</t>
        </is>
      </c>
      <c r="Q2093" s="342" t="inlineStr">
        <is>
          <t>2과목</t>
        </is>
      </c>
      <c r="R2093" s="344" t="n">
        <v>25</v>
      </c>
      <c r="S2093" s="345" t="n">
        <v>30</v>
      </c>
      <c r="T2093" s="362" t="n">
        <v>25</v>
      </c>
      <c r="U2093" s="361" t="n">
        <v>57.31</v>
      </c>
      <c r="V2093" s="346" t="n">
        <v>105.5926242679825</v>
      </c>
      <c r="W2093" s="348" t="n">
        <v>108.9339008968359</v>
      </c>
      <c r="X2093" s="347" t="inlineStr">
        <is>
          <t>53.25/67.91</t>
        </is>
      </c>
      <c r="Y2093" s="357" t="inlineStr"/>
      <c r="Z2093" s="365" t="inlineStr">
        <is>
          <t>3등급</t>
        </is>
      </c>
      <c r="AA2093" s="350" t="n">
        <v>192</v>
      </c>
      <c r="AB2093" s="349" t="inlineStr">
        <is>
          <t>만점</t>
        </is>
      </c>
      <c r="AC2093" s="350" t="n">
        <v>0</v>
      </c>
      <c r="AD2093" s="349" t="inlineStr">
        <is>
          <t>만점</t>
        </is>
      </c>
      <c r="AE2093" s="364" t="n">
        <v>0</v>
      </c>
      <c r="AF2093" s="366" t="n">
        <v>0</v>
      </c>
      <c r="AG2093" s="363" t="n">
        <v>0</v>
      </c>
      <c r="AH2093" s="635" t="inlineStr"/>
      <c r="AL2093" s="487" t="inlineStr">
        <is>
          <t>경상국립대 항노화신소재과학과</t>
        </is>
      </c>
      <c r="AM2093" s="477" t="inlineStr">
        <is>
          <t>자연</t>
        </is>
      </c>
      <c r="AN2093" s="637" t="n">
        <v>100</v>
      </c>
      <c r="AO2093" s="478" t="n">
        <v>-1570</v>
      </c>
      <c r="AP2093" s="463" t="n">
        <v>-1570</v>
      </c>
      <c r="AQ2093" s="479" t="n">
        <v>0</v>
      </c>
      <c r="AR2093" s="476" t="inlineStr">
        <is>
          <t>48.93 → 47.48</t>
        </is>
      </c>
      <c r="BA2093" s="313" t="inlineStr">
        <is>
          <t>자연1154</t>
        </is>
      </c>
    </row>
    <row r="2094" ht="16.5" customHeight="1" s="671">
      <c r="B2094" s="367" t="inlineStr">
        <is>
          <t>49.81</t>
        </is>
      </c>
      <c r="C2094" s="351" t="inlineStr">
        <is>
          <t>108,088</t>
        </is>
      </c>
      <c r="D2094" s="727" t="n">
        <v>-1570</v>
      </c>
      <c r="E2094" s="352" t="inlineStr">
        <is>
          <t>319.52</t>
        </is>
      </c>
      <c r="F2094" s="341" t="n">
        <v>57.15</v>
      </c>
      <c r="G2094" s="355" t="inlineStr">
        <is>
          <t>319.52</t>
        </is>
      </c>
      <c r="H2094" s="356" t="inlineStr">
        <is>
          <t>323.32</t>
        </is>
      </c>
      <c r="I2094" s="354" t="inlineStr">
        <is>
          <t>경상국립대</t>
        </is>
      </c>
      <c r="J2094" s="340" t="inlineStr">
        <is>
          <t>아동가족학과</t>
        </is>
      </c>
      <c r="K2094" s="339" t="inlineStr">
        <is>
          <t>통합</t>
        </is>
      </c>
      <c r="L2094" s="357" t="n">
        <v>8</v>
      </c>
      <c r="M2094" s="358" t="inlineStr">
        <is>
          <t xml:space="preserve">799.84 / </t>
        </is>
      </c>
      <c r="N2094" s="359" t="n">
        <v>1000</v>
      </c>
      <c r="O2094" s="360" t="inlineStr">
        <is>
          <t>표점/만점</t>
        </is>
      </c>
      <c r="P2094" s="343" t="inlineStr">
        <is>
          <t>표점/만점</t>
        </is>
      </c>
      <c r="Q2094" s="342" t="inlineStr">
        <is>
          <t>2과목</t>
        </is>
      </c>
      <c r="R2094" s="344" t="n">
        <v>30</v>
      </c>
      <c r="S2094" s="345" t="n">
        <v>25</v>
      </c>
      <c r="T2094" s="362" t="n">
        <v>25</v>
      </c>
      <c r="U2094" s="361" t="n">
        <v>57.15</v>
      </c>
      <c r="V2094" s="346" t="n">
        <v>105.4976481575996</v>
      </c>
      <c r="W2094" s="348" t="n">
        <v>108.8185727627995</v>
      </c>
      <c r="X2094" s="347" t="inlineStr">
        <is>
          <t>52.79/68.82</t>
        </is>
      </c>
      <c r="Y2094" s="357" t="inlineStr"/>
      <c r="Z2094" s="365" t="inlineStr">
        <is>
          <t>3등급</t>
        </is>
      </c>
      <c r="AA2094" s="350" t="n">
        <v>192</v>
      </c>
      <c r="AB2094" s="349" t="inlineStr">
        <is>
          <t>만점</t>
        </is>
      </c>
      <c r="AC2094" s="350" t="n">
        <v>0</v>
      </c>
      <c r="AD2094" s="349" t="inlineStr">
        <is>
          <t>만점</t>
        </is>
      </c>
      <c r="AE2094" s="364" t="n">
        <v>0</v>
      </c>
      <c r="AF2094" s="366" t="n">
        <v>0</v>
      </c>
      <c r="AG2094" s="363" t="n">
        <v>0</v>
      </c>
      <c r="AH2094" s="635" t="inlineStr"/>
      <c r="AL2094" s="487" t="inlineStr">
        <is>
          <t>경상국립대 아동가족학과</t>
        </is>
      </c>
      <c r="AM2094" s="477" t="inlineStr">
        <is>
          <t>통합</t>
        </is>
      </c>
      <c r="AN2094" s="637" t="n">
        <v>100</v>
      </c>
      <c r="AO2094" s="478" t="n">
        <v>-1570</v>
      </c>
      <c r="AP2094" s="463" t="n">
        <v>-611</v>
      </c>
      <c r="AQ2094" s="479" t="n">
        <v>-959</v>
      </c>
      <c r="AR2094" s="476" t="inlineStr">
        <is>
          <t>49.17 → 48.17</t>
        </is>
      </c>
      <c r="BA2094" s="313" t="inlineStr">
        <is>
          <t>자연1155</t>
        </is>
      </c>
    </row>
    <row r="2095" ht="16.5" customHeight="1" s="671">
      <c r="B2095" s="367" t="inlineStr">
        <is>
          <t>49.36</t>
        </is>
      </c>
      <c r="C2095" s="351" t="inlineStr">
        <is>
          <t>107,111</t>
        </is>
      </c>
      <c r="D2095" s="727" t="n">
        <v>-1570</v>
      </c>
      <c r="E2095" s="352" t="inlineStr">
        <is>
          <t>320.03</t>
        </is>
      </c>
      <c r="F2095" s="341" t="n">
        <v>57.04</v>
      </c>
      <c r="G2095" s="355" t="inlineStr">
        <is>
          <t>319.30</t>
        </is>
      </c>
      <c r="H2095" s="356" t="inlineStr">
        <is>
          <t>323.13</t>
        </is>
      </c>
      <c r="I2095" s="354" t="inlineStr">
        <is>
          <t>제주대</t>
        </is>
      </c>
      <c r="J2095" s="340" t="inlineStr">
        <is>
          <t>독일학과</t>
        </is>
      </c>
      <c r="K2095" s="339" t="inlineStr">
        <is>
          <t>통합</t>
        </is>
      </c>
      <c r="L2095" s="357" t="n">
        <v>6</v>
      </c>
      <c r="M2095" s="358" t="inlineStr">
        <is>
          <t xml:space="preserve">646.3 / </t>
        </is>
      </c>
      <c r="N2095" s="359" t="n">
        <v>1000</v>
      </c>
      <c r="O2095" s="360" t="inlineStr">
        <is>
          <t>백분위</t>
        </is>
      </c>
      <c r="P2095" s="343" t="inlineStr">
        <is>
          <t>백분위</t>
        </is>
      </c>
      <c r="Q2095" s="342" t="inlineStr">
        <is>
          <t>2과목</t>
        </is>
      </c>
      <c r="R2095" s="344" t="n">
        <v>30</v>
      </c>
      <c r="S2095" s="345" t="n">
        <v>20</v>
      </c>
      <c r="T2095" s="362" t="n">
        <v>30</v>
      </c>
      <c r="U2095" s="361" t="n">
        <v>57.04</v>
      </c>
      <c r="V2095" s="346" t="n">
        <v>105.4338235294118</v>
      </c>
      <c r="W2095" s="348" t="n">
        <v>108.7410714285714</v>
      </c>
      <c r="X2095" s="347" t="n">
        <v>52.56</v>
      </c>
      <c r="Y2095" s="357" t="inlineStr"/>
      <c r="Z2095" s="365" t="inlineStr">
        <is>
          <t>3등급</t>
        </is>
      </c>
      <c r="AA2095" s="350" t="n">
        <v>180</v>
      </c>
      <c r="AB2095" s="349" t="inlineStr">
        <is>
          <t>만점</t>
        </is>
      </c>
      <c r="AC2095" s="350" t="n">
        <v>10</v>
      </c>
      <c r="AD2095" s="349" t="inlineStr">
        <is>
          <t>만점</t>
        </is>
      </c>
      <c r="AE2095" s="364" t="n">
        <v>0</v>
      </c>
      <c r="AF2095" s="366" t="n">
        <v>0</v>
      </c>
      <c r="AG2095" s="363" t="n">
        <v>0</v>
      </c>
      <c r="AH2095" s="635" t="inlineStr"/>
      <c r="AL2095" s="487" t="inlineStr">
        <is>
          <t>제주대 독일학과</t>
        </is>
      </c>
      <c r="AM2095" s="477" t="inlineStr">
        <is>
          <t>통합</t>
        </is>
      </c>
      <c r="AN2095" s="637" t="n">
        <v>100</v>
      </c>
      <c r="AO2095" s="478" t="n">
        <v>-1570</v>
      </c>
      <c r="AP2095" s="463" t="n">
        <v>-611</v>
      </c>
      <c r="AQ2095" s="479" t="n">
        <v>-959</v>
      </c>
      <c r="AR2095" s="476" t="inlineStr">
        <is>
          <t>49.37 → 48.36</t>
        </is>
      </c>
      <c r="BA2095" s="313" t="inlineStr">
        <is>
          <t>통합인문927</t>
        </is>
      </c>
    </row>
    <row r="2096" ht="16.5" customHeight="1" s="671">
      <c r="B2096" s="367" t="inlineStr">
        <is>
          <t>49.36</t>
        </is>
      </c>
      <c r="C2096" s="351" t="inlineStr">
        <is>
          <t>107,111</t>
        </is>
      </c>
      <c r="D2096" s="727" t="n">
        <v>-1570</v>
      </c>
      <c r="E2096" s="352" t="inlineStr"/>
      <c r="F2096" s="341" t="n">
        <v>57.04</v>
      </c>
      <c r="G2096" s="355" t="inlineStr">
        <is>
          <t>320.03</t>
        </is>
      </c>
      <c r="H2096" s="356" t="inlineStr">
        <is>
          <t>322.04</t>
        </is>
      </c>
      <c r="I2096" s="354" t="inlineStr">
        <is>
          <t>경상국립대</t>
        </is>
      </c>
      <c r="J2096" s="340" t="inlineStr">
        <is>
          <t>환경공학과</t>
        </is>
      </c>
      <c r="K2096" s="339" t="inlineStr">
        <is>
          <t>자연</t>
        </is>
      </c>
      <c r="L2096" s="357" t="n">
        <v>11</v>
      </c>
      <c r="M2096" s="358" t="inlineStr">
        <is>
          <t xml:space="preserve">804.38 / </t>
        </is>
      </c>
      <c r="N2096" s="359" t="n">
        <v>1000</v>
      </c>
      <c r="O2096" s="360" t="inlineStr">
        <is>
          <t>표점/만점</t>
        </is>
      </c>
      <c r="P2096" s="343" t="inlineStr">
        <is>
          <t>표점/만점</t>
        </is>
      </c>
      <c r="Q2096" s="342" t="inlineStr">
        <is>
          <t>2과목</t>
        </is>
      </c>
      <c r="R2096" s="344" t="n">
        <v>25</v>
      </c>
      <c r="S2096" s="345" t="n">
        <v>30</v>
      </c>
      <c r="T2096" s="362" t="n">
        <v>25</v>
      </c>
      <c r="U2096" s="361" t="n">
        <v>57.04</v>
      </c>
      <c r="V2096" s="346" t="n">
        <v>105.432583710256</v>
      </c>
      <c r="W2096" s="348" t="n">
        <v>108.7395659338822</v>
      </c>
      <c r="X2096" s="347" t="inlineStr">
        <is>
          <t>53.15/67.91</t>
        </is>
      </c>
      <c r="Y2096" s="357" t="inlineStr"/>
      <c r="Z2096" s="365" t="inlineStr">
        <is>
          <t>3등급</t>
        </is>
      </c>
      <c r="AA2096" s="350" t="n">
        <v>192</v>
      </c>
      <c r="AB2096" s="349" t="inlineStr">
        <is>
          <t>만점</t>
        </is>
      </c>
      <c r="AC2096" s="350" t="n">
        <v>0</v>
      </c>
      <c r="AD2096" s="349" t="inlineStr">
        <is>
          <t>만점</t>
        </is>
      </c>
      <c r="AE2096" s="364" t="n">
        <v>0</v>
      </c>
      <c r="AF2096" s="366" t="n">
        <v>0</v>
      </c>
      <c r="AG2096" s="363" t="n">
        <v>0</v>
      </c>
      <c r="AH2096" s="635" t="inlineStr"/>
      <c r="AL2096" s="487" t="inlineStr">
        <is>
          <t>경상국립대 환경공학과</t>
        </is>
      </c>
      <c r="AM2096" s="477" t="inlineStr">
        <is>
          <t>자연</t>
        </is>
      </c>
      <c r="AN2096" s="637" t="n">
        <v>100</v>
      </c>
      <c r="AO2096" s="478" t="n">
        <v>-1570</v>
      </c>
      <c r="AP2096" s="463" t="n">
        <v>-1570</v>
      </c>
      <c r="AQ2096" s="479" t="n">
        <v>0</v>
      </c>
      <c r="AR2096" s="476" t="inlineStr">
        <is>
          <t>49.47 → 48.02</t>
        </is>
      </c>
      <c r="BA2096" s="313" t="inlineStr">
        <is>
          <t>자연1156</t>
        </is>
      </c>
    </row>
    <row r="2097" ht="16.5" customHeight="1" s="671">
      <c r="B2097" s="367" t="inlineStr">
        <is>
          <t>49.52</t>
        </is>
      </c>
      <c r="C2097" s="351" t="inlineStr">
        <is>
          <t>107,458</t>
        </is>
      </c>
      <c r="D2097" s="727" t="n">
        <v>-1570</v>
      </c>
      <c r="E2097" s="352" t="inlineStr"/>
      <c r="F2097" s="341" t="n">
        <v>56.95</v>
      </c>
      <c r="G2097" s="355" t="inlineStr">
        <is>
          <t>319.85</t>
        </is>
      </c>
      <c r="H2097" s="356" t="inlineStr">
        <is>
          <t>321.91</t>
        </is>
      </c>
      <c r="I2097" s="354" t="inlineStr">
        <is>
          <t>경상국립대</t>
        </is>
      </c>
      <c r="J2097" s="340" t="inlineStr">
        <is>
          <t>식품자원경제학과</t>
        </is>
      </c>
      <c r="K2097" s="339" t="inlineStr">
        <is>
          <t>자연</t>
        </is>
      </c>
      <c r="L2097" s="357" t="n">
        <v>8</v>
      </c>
      <c r="M2097" s="358" t="inlineStr">
        <is>
          <t xml:space="preserve">804.05 / </t>
        </is>
      </c>
      <c r="N2097" s="359" t="n">
        <v>1000</v>
      </c>
      <c r="O2097" s="360" t="inlineStr">
        <is>
          <t>표점/만점</t>
        </is>
      </c>
      <c r="P2097" s="343" t="inlineStr">
        <is>
          <t>표점/만점</t>
        </is>
      </c>
      <c r="Q2097" s="342" t="inlineStr">
        <is>
          <t>2과목</t>
        </is>
      </c>
      <c r="R2097" s="344" t="n">
        <v>25</v>
      </c>
      <c r="S2097" s="345" t="n">
        <v>30</v>
      </c>
      <c r="T2097" s="362" t="n">
        <v>25</v>
      </c>
      <c r="U2097" s="361" t="n">
        <v>56.95</v>
      </c>
      <c r="V2097" s="346" t="n">
        <v>105.3822591847504</v>
      </c>
      <c r="W2097" s="348" t="n">
        <v>108.6784575814826</v>
      </c>
      <c r="X2097" s="347" t="inlineStr">
        <is>
          <t>53.12/67.91</t>
        </is>
      </c>
      <c r="Y2097" s="357" t="inlineStr"/>
      <c r="Z2097" s="365" t="inlineStr">
        <is>
          <t>3등급</t>
        </is>
      </c>
      <c r="AA2097" s="350" t="n">
        <v>192</v>
      </c>
      <c r="AB2097" s="349" t="inlineStr">
        <is>
          <t>만점</t>
        </is>
      </c>
      <c r="AC2097" s="350" t="n">
        <v>0</v>
      </c>
      <c r="AD2097" s="349" t="inlineStr">
        <is>
          <t>만점</t>
        </is>
      </c>
      <c r="AE2097" s="364" t="n">
        <v>0</v>
      </c>
      <c r="AF2097" s="366" t="n">
        <v>0</v>
      </c>
      <c r="AG2097" s="363" t="n">
        <v>0</v>
      </c>
      <c r="AH2097" s="635" t="inlineStr"/>
      <c r="AL2097" s="487" t="inlineStr">
        <is>
          <t>경상국립대 식품자원경제학과</t>
        </is>
      </c>
      <c r="AM2097" s="477" t="inlineStr">
        <is>
          <t>자연</t>
        </is>
      </c>
      <c r="AN2097" s="637" t="n">
        <v>100</v>
      </c>
      <c r="AO2097" s="478" t="n">
        <v>-1570</v>
      </c>
      <c r="AP2097" s="463" t="n">
        <v>-1570</v>
      </c>
      <c r="AQ2097" s="479" t="n">
        <v>0</v>
      </c>
      <c r="AR2097" s="476" t="inlineStr">
        <is>
          <t>49.65 → 48.20</t>
        </is>
      </c>
      <c r="BA2097" s="313" t="inlineStr">
        <is>
          <t>자연1157</t>
        </is>
      </c>
    </row>
    <row r="2098" ht="16.5" customHeight="1" s="671">
      <c r="B2098" s="367" t="inlineStr">
        <is>
          <t>49.53</t>
        </is>
      </c>
      <c r="C2098" s="351" t="inlineStr">
        <is>
          <t>107,480</t>
        </is>
      </c>
      <c r="D2098" s="727" t="n">
        <v>-1570</v>
      </c>
      <c r="E2098" s="352" t="inlineStr">
        <is>
          <t>319.84</t>
        </is>
      </c>
      <c r="F2098" s="341" t="n">
        <v>56.94</v>
      </c>
      <c r="G2098" s="355" t="inlineStr">
        <is>
          <t>319.12</t>
        </is>
      </c>
      <c r="H2098" s="356" t="inlineStr">
        <is>
          <t>322.96</t>
        </is>
      </c>
      <c r="I2098" s="354" t="inlineStr">
        <is>
          <t>제주대</t>
        </is>
      </c>
      <c r="J2098" s="340" t="inlineStr">
        <is>
          <t>관광개발학과</t>
        </is>
      </c>
      <c r="K2098" s="339" t="inlineStr">
        <is>
          <t>통합</t>
        </is>
      </c>
      <c r="L2098" s="357" t="n">
        <v>12</v>
      </c>
      <c r="M2098" s="358" t="inlineStr">
        <is>
          <t xml:space="preserve">645.55 / </t>
        </is>
      </c>
      <c r="N2098" s="359" t="n">
        <v>1000</v>
      </c>
      <c r="O2098" s="360" t="inlineStr">
        <is>
          <t>백분위</t>
        </is>
      </c>
      <c r="P2098" s="343" t="inlineStr">
        <is>
          <t>백분위</t>
        </is>
      </c>
      <c r="Q2098" s="342" t="inlineStr">
        <is>
          <t>2과목</t>
        </is>
      </c>
      <c r="R2098" s="344" t="n">
        <v>30</v>
      </c>
      <c r="S2098" s="345" t="n">
        <v>20</v>
      </c>
      <c r="T2098" s="362" t="n">
        <v>30</v>
      </c>
      <c r="U2098" s="361" t="n">
        <v>56.94</v>
      </c>
      <c r="V2098" s="346" t="n">
        <v>105.3786764705882</v>
      </c>
      <c r="W2098" s="348" t="n">
        <v>108.6741071428571</v>
      </c>
      <c r="X2098" s="347" t="n">
        <v>52.53</v>
      </c>
      <c r="Y2098" s="357" t="inlineStr"/>
      <c r="Z2098" s="365" t="inlineStr">
        <is>
          <t>3등급</t>
        </is>
      </c>
      <c r="AA2098" s="350" t="n">
        <v>180</v>
      </c>
      <c r="AB2098" s="349" t="inlineStr">
        <is>
          <t>만점</t>
        </is>
      </c>
      <c r="AC2098" s="350" t="n">
        <v>10</v>
      </c>
      <c r="AD2098" s="349" t="inlineStr">
        <is>
          <t>만점</t>
        </is>
      </c>
      <c r="AE2098" s="364" t="n">
        <v>0</v>
      </c>
      <c r="AF2098" s="366" t="n">
        <v>0</v>
      </c>
      <c r="AG2098" s="363" t="n">
        <v>0</v>
      </c>
      <c r="AH2098" s="635" t="inlineStr"/>
      <c r="AL2098" s="487" t="inlineStr">
        <is>
          <t>제주대 관광개발학과</t>
        </is>
      </c>
      <c r="AM2098" s="477" t="inlineStr">
        <is>
          <t>통합</t>
        </is>
      </c>
      <c r="AN2098" s="637" t="n">
        <v>100</v>
      </c>
      <c r="AO2098" s="478" t="n">
        <v>-1570</v>
      </c>
      <c r="AP2098" s="463" t="n">
        <v>-610</v>
      </c>
      <c r="AQ2098" s="479" t="n">
        <v>-960</v>
      </c>
      <c r="AR2098" s="476" t="inlineStr">
        <is>
          <t>49.53 → 48.52</t>
        </is>
      </c>
      <c r="BA2098" s="313" t="inlineStr">
        <is>
          <t>자연1158</t>
        </is>
      </c>
    </row>
    <row r="2099" ht="16.5" customHeight="1" s="671">
      <c r="B2099" s="367" t="inlineStr">
        <is>
          <t>49.53</t>
        </is>
      </c>
      <c r="C2099" s="351" t="inlineStr">
        <is>
          <t>107,480</t>
        </is>
      </c>
      <c r="D2099" s="727" t="n">
        <v>-1570</v>
      </c>
      <c r="E2099" s="352" t="inlineStr"/>
      <c r="F2099" s="341" t="n">
        <v>56.94</v>
      </c>
      <c r="G2099" s="355" t="inlineStr">
        <is>
          <t>319.84</t>
        </is>
      </c>
      <c r="H2099" s="356" t="inlineStr">
        <is>
          <t>321.90</t>
        </is>
      </c>
      <c r="I2099" s="354" t="inlineStr">
        <is>
          <t>제주대</t>
        </is>
      </c>
      <c r="J2099" s="340" t="inlineStr">
        <is>
          <t>화학코스메틱스학과</t>
        </is>
      </c>
      <c r="K2099" s="339" t="inlineStr">
        <is>
          <t>자연</t>
        </is>
      </c>
      <c r="L2099" s="357" t="n">
        <v>12</v>
      </c>
      <c r="M2099" s="358" t="inlineStr">
        <is>
          <t xml:space="preserve">679.72 / </t>
        </is>
      </c>
      <c r="N2099" s="359" t="n">
        <v>1000</v>
      </c>
      <c r="O2099" s="360" t="inlineStr">
        <is>
          <t>백분위</t>
        </is>
      </c>
      <c r="P2099" s="343" t="inlineStr">
        <is>
          <t>백분위</t>
        </is>
      </c>
      <c r="Q2099" s="342" t="inlineStr">
        <is>
          <t>2과목</t>
        </is>
      </c>
      <c r="R2099" s="344" t="n">
        <v>20</v>
      </c>
      <c r="S2099" s="345" t="n">
        <v>30</v>
      </c>
      <c r="T2099" s="362" t="n">
        <v>30</v>
      </c>
      <c r="U2099" s="361" t="n">
        <v>56.94</v>
      </c>
      <c r="V2099" s="346" t="n">
        <v>105.3789329685362</v>
      </c>
      <c r="W2099" s="348" t="n">
        <v>108.6744186046512</v>
      </c>
      <c r="X2099" s="347" t="n">
        <v>52.89</v>
      </c>
      <c r="Y2099" s="357" t="inlineStr"/>
      <c r="Z2099" s="365" t="inlineStr">
        <is>
          <t>3등급</t>
        </is>
      </c>
      <c r="AA2099" s="350" t="n">
        <v>180</v>
      </c>
      <c r="AB2099" s="349" t="inlineStr">
        <is>
          <t>만점</t>
        </is>
      </c>
      <c r="AC2099" s="350" t="n">
        <v>10</v>
      </c>
      <c r="AD2099" s="349" t="inlineStr">
        <is>
          <t>만점</t>
        </is>
      </c>
      <c r="AE2099" s="364" t="n">
        <v>0</v>
      </c>
      <c r="AF2099" s="366" t="n">
        <v>34.164</v>
      </c>
      <c r="AG2099" s="363" t="n">
        <v>0</v>
      </c>
      <c r="AH2099" s="635" t="inlineStr">
        <is>
          <t xml:space="preserve"> 미/기/과탐(Ⅰ,Ⅱ)/ 과탐(Ⅱ,Ⅱ) 10%가산</t>
        </is>
      </c>
      <c r="AL2099" s="487" t="inlineStr">
        <is>
          <t>제주대 화학코스메틱스학과</t>
        </is>
      </c>
      <c r="AM2099" s="477" t="inlineStr">
        <is>
          <t>자연</t>
        </is>
      </c>
      <c r="AN2099" s="637" t="n">
        <v>100</v>
      </c>
      <c r="AO2099" s="478" t="n">
        <v>-1570</v>
      </c>
      <c r="AP2099" s="463" t="n">
        <v>-1570</v>
      </c>
      <c r="AQ2099" s="479" t="n">
        <v>0</v>
      </c>
      <c r="AR2099" s="476" t="inlineStr">
        <is>
          <t>49.66 → 48.21</t>
        </is>
      </c>
      <c r="BA2099" s="313" t="inlineStr">
        <is>
          <t>자연1159</t>
        </is>
      </c>
    </row>
    <row r="2100" ht="16.5" customHeight="1" s="671">
      <c r="B2100" s="367" t="inlineStr">
        <is>
          <t>49.56</t>
        </is>
      </c>
      <c r="C2100" s="351" t="inlineStr">
        <is>
          <t>107,545</t>
        </is>
      </c>
      <c r="D2100" s="727" t="n">
        <v>-1570</v>
      </c>
      <c r="E2100" s="352" t="inlineStr"/>
      <c r="F2100" s="341" t="n">
        <v>56.92</v>
      </c>
      <c r="G2100" s="355" t="inlineStr">
        <is>
          <t>319.80</t>
        </is>
      </c>
      <c r="H2100" s="356" t="inlineStr">
        <is>
          <t>321.86</t>
        </is>
      </c>
      <c r="I2100" s="354" t="inlineStr">
        <is>
          <t>경상국립대</t>
        </is>
      </c>
      <c r="J2100" s="340" t="inlineStr">
        <is>
          <t>식품공학부</t>
        </is>
      </c>
      <c r="K2100" s="339" t="inlineStr">
        <is>
          <t>자연</t>
        </is>
      </c>
      <c r="L2100" s="357" t="n">
        <v>15</v>
      </c>
      <c r="M2100" s="358" t="inlineStr">
        <is>
          <t xml:space="preserve">803.95 / </t>
        </is>
      </c>
      <c r="N2100" s="359" t="n">
        <v>1000</v>
      </c>
      <c r="O2100" s="360" t="inlineStr">
        <is>
          <t>표점/만점</t>
        </is>
      </c>
      <c r="P2100" s="343" t="inlineStr">
        <is>
          <t>표점/만점</t>
        </is>
      </c>
      <c r="Q2100" s="342" t="inlineStr">
        <is>
          <t>2과목</t>
        </is>
      </c>
      <c r="R2100" s="344" t="n">
        <v>25</v>
      </c>
      <c r="S2100" s="345" t="n">
        <v>30</v>
      </c>
      <c r="T2100" s="362" t="n">
        <v>25</v>
      </c>
      <c r="U2100" s="361" t="n">
        <v>56.92</v>
      </c>
      <c r="V2100" s="346" t="n">
        <v>105.3670093285366</v>
      </c>
      <c r="W2100" s="348" t="n">
        <v>108.6599398989373</v>
      </c>
      <c r="X2100" s="347" t="inlineStr">
        <is>
          <t>53.12/67.91</t>
        </is>
      </c>
      <c r="Y2100" s="357" t="inlineStr"/>
      <c r="Z2100" s="365" t="inlineStr">
        <is>
          <t>3등급</t>
        </is>
      </c>
      <c r="AA2100" s="350" t="n">
        <v>192</v>
      </c>
      <c r="AB2100" s="349" t="inlineStr">
        <is>
          <t>만점</t>
        </is>
      </c>
      <c r="AC2100" s="350" t="n">
        <v>0</v>
      </c>
      <c r="AD2100" s="349" t="inlineStr">
        <is>
          <t>만점</t>
        </is>
      </c>
      <c r="AE2100" s="364" t="n">
        <v>0</v>
      </c>
      <c r="AF2100" s="366" t="n">
        <v>0</v>
      </c>
      <c r="AG2100" s="363" t="n">
        <v>0</v>
      </c>
      <c r="AH2100" s="635" t="inlineStr"/>
      <c r="AL2100" s="487" t="inlineStr">
        <is>
          <t>경상국립대 식품공학부</t>
        </is>
      </c>
      <c r="AM2100" s="477" t="inlineStr">
        <is>
          <t>자연</t>
        </is>
      </c>
      <c r="AN2100" s="637" t="n">
        <v>100</v>
      </c>
      <c r="AO2100" s="478" t="n">
        <v>-1570</v>
      </c>
      <c r="AP2100" s="463" t="n">
        <v>-1570</v>
      </c>
      <c r="AQ2100" s="479" t="n">
        <v>0</v>
      </c>
      <c r="AR2100" s="476" t="inlineStr">
        <is>
          <t>49.70 → 48.25</t>
        </is>
      </c>
      <c r="BA2100" s="313" t="inlineStr">
        <is>
          <t>자연1160</t>
        </is>
      </c>
    </row>
    <row r="2101" ht="16.5" customHeight="1" s="671">
      <c r="B2101" s="367" t="inlineStr">
        <is>
          <t>50.23</t>
        </is>
      </c>
      <c r="C2101" s="351" t="inlineStr">
        <is>
          <t>108,999</t>
        </is>
      </c>
      <c r="D2101" s="727" t="n">
        <v>-1570</v>
      </c>
      <c r="E2101" s="352" t="inlineStr">
        <is>
          <t>319.70</t>
        </is>
      </c>
      <c r="F2101" s="341" t="n">
        <v>56.91</v>
      </c>
      <c r="G2101" s="355" t="inlineStr">
        <is>
          <t>319.04</t>
        </is>
      </c>
      <c r="H2101" s="356" t="inlineStr">
        <is>
          <t>322.88</t>
        </is>
      </c>
      <c r="I2101" s="354" t="inlineStr">
        <is>
          <t>경상국립대</t>
        </is>
      </c>
      <c r="J2101" s="340" t="inlineStr">
        <is>
          <t>불어불문학과</t>
        </is>
      </c>
      <c r="K2101" s="339" t="inlineStr">
        <is>
          <t>통합</t>
        </is>
      </c>
      <c r="L2101" s="357" t="n">
        <v>7</v>
      </c>
      <c r="M2101" s="358" t="inlineStr">
        <is>
          <t xml:space="preserve">798.94 / </t>
        </is>
      </c>
      <c r="N2101" s="359" t="n">
        <v>1000</v>
      </c>
      <c r="O2101" s="360" t="inlineStr">
        <is>
          <t>표점/만점</t>
        </is>
      </c>
      <c r="P2101" s="343" t="inlineStr">
        <is>
          <t>표점/만점</t>
        </is>
      </c>
      <c r="Q2101" s="342" t="inlineStr">
        <is>
          <t>2과목</t>
        </is>
      </c>
      <c r="R2101" s="344" t="n">
        <v>30</v>
      </c>
      <c r="S2101" s="345" t="n">
        <v>25</v>
      </c>
      <c r="T2101" s="362" t="n">
        <v>25</v>
      </c>
      <c r="U2101" s="361" t="n">
        <v>56.91</v>
      </c>
      <c r="V2101" s="346" t="n">
        <v>105.3560576140786</v>
      </c>
      <c r="W2101" s="348" t="n">
        <v>108.646641388524</v>
      </c>
      <c r="X2101" s="347" t="inlineStr">
        <is>
          <t>52.72/68.82</t>
        </is>
      </c>
      <c r="Y2101" s="357" t="inlineStr"/>
      <c r="Z2101" s="365" t="inlineStr">
        <is>
          <t>3등급</t>
        </is>
      </c>
      <c r="AA2101" s="350" t="n">
        <v>192</v>
      </c>
      <c r="AB2101" s="349" t="inlineStr">
        <is>
          <t>만점</t>
        </is>
      </c>
      <c r="AC2101" s="350" t="n">
        <v>0</v>
      </c>
      <c r="AD2101" s="349" t="inlineStr">
        <is>
          <t>만점</t>
        </is>
      </c>
      <c r="AE2101" s="364" t="n">
        <v>0</v>
      </c>
      <c r="AF2101" s="366" t="n">
        <v>0</v>
      </c>
      <c r="AG2101" s="363" t="n">
        <v>0</v>
      </c>
      <c r="AH2101" s="635" t="inlineStr"/>
      <c r="AL2101" s="487" t="inlineStr">
        <is>
          <t>경상국립대 불어불문학과</t>
        </is>
      </c>
      <c r="AM2101" s="477" t="inlineStr">
        <is>
          <t>통합</t>
        </is>
      </c>
      <c r="AN2101" s="637" t="n">
        <v>100</v>
      </c>
      <c r="AO2101" s="478" t="n">
        <v>-1570</v>
      </c>
      <c r="AP2101" s="463" t="n">
        <v>-610</v>
      </c>
      <c r="AQ2101" s="479" t="n">
        <v>-960</v>
      </c>
      <c r="AR2101" s="476" t="inlineStr">
        <is>
          <t>49.60 → 48.59</t>
        </is>
      </c>
      <c r="BA2101" s="313" t="inlineStr">
        <is>
          <t>자연1161</t>
        </is>
      </c>
    </row>
    <row r="2102" ht="16.5" customHeight="1" s="671">
      <c r="B2102" s="367" t="inlineStr">
        <is>
          <t>49.65</t>
        </is>
      </c>
      <c r="C2102" s="351" t="inlineStr">
        <is>
          <t>107,741</t>
        </is>
      </c>
      <c r="D2102" s="727" t="n">
        <v>-1570</v>
      </c>
      <c r="E2102" s="352" t="inlineStr">
        <is>
          <t>319.05</t>
        </is>
      </c>
      <c r="F2102" s="341" t="n">
        <v>56.88</v>
      </c>
      <c r="G2102" s="355" t="inlineStr">
        <is>
          <t>318.98</t>
        </is>
      </c>
      <c r="H2102" s="356" t="inlineStr">
        <is>
          <t>322.82</t>
        </is>
      </c>
      <c r="I2102" s="354" t="inlineStr">
        <is>
          <t>제주대</t>
        </is>
      </c>
      <c r="J2102" s="340" t="inlineStr">
        <is>
          <t>중어중문학과</t>
        </is>
      </c>
      <c r="K2102" s="339" t="inlineStr">
        <is>
          <t>통합</t>
        </is>
      </c>
      <c r="L2102" s="357" t="n">
        <v>11</v>
      </c>
      <c r="M2102" s="358" t="inlineStr">
        <is>
          <t xml:space="preserve">645 / </t>
        </is>
      </c>
      <c r="N2102" s="359" t="n">
        <v>1000</v>
      </c>
      <c r="O2102" s="360" t="inlineStr">
        <is>
          <t>백분위</t>
        </is>
      </c>
      <c r="P2102" s="343" t="inlineStr">
        <is>
          <t>백분위</t>
        </is>
      </c>
      <c r="Q2102" s="342" t="inlineStr">
        <is>
          <t>2과목</t>
        </is>
      </c>
      <c r="R2102" s="344" t="n">
        <v>30</v>
      </c>
      <c r="S2102" s="345" t="n">
        <v>20</v>
      </c>
      <c r="T2102" s="362" t="n">
        <v>30</v>
      </c>
      <c r="U2102" s="361" t="n">
        <v>56.88</v>
      </c>
      <c r="V2102" s="346" t="n">
        <v>105.3382352941176</v>
      </c>
      <c r="W2102" s="348" t="n">
        <v>108.625</v>
      </c>
      <c r="X2102" s="347" t="n">
        <v>52.51</v>
      </c>
      <c r="Y2102" s="357" t="inlineStr"/>
      <c r="Z2102" s="365" t="inlineStr">
        <is>
          <t>3등급</t>
        </is>
      </c>
      <c r="AA2102" s="350" t="n">
        <v>180</v>
      </c>
      <c r="AB2102" s="349" t="inlineStr">
        <is>
          <t>만점</t>
        </is>
      </c>
      <c r="AC2102" s="350" t="n">
        <v>10</v>
      </c>
      <c r="AD2102" s="349" t="inlineStr">
        <is>
          <t>만점</t>
        </is>
      </c>
      <c r="AE2102" s="364" t="n">
        <v>0</v>
      </c>
      <c r="AF2102" s="366" t="n">
        <v>0</v>
      </c>
      <c r="AG2102" s="363" t="n">
        <v>0</v>
      </c>
      <c r="AH2102" s="635" t="inlineStr"/>
      <c r="AL2102" s="487" t="inlineStr">
        <is>
          <t>제주대 중어중문학과</t>
        </is>
      </c>
      <c r="AM2102" s="477" t="inlineStr">
        <is>
          <t>통합</t>
        </is>
      </c>
      <c r="AN2102" s="637" t="n">
        <v>100</v>
      </c>
      <c r="AO2102" s="478" t="n">
        <v>-1570</v>
      </c>
      <c r="AP2102" s="463" t="n">
        <v>-610</v>
      </c>
      <c r="AQ2102" s="479" t="n">
        <v>-960</v>
      </c>
      <c r="AR2102" s="476" t="inlineStr">
        <is>
          <t>49.65 → 48.65</t>
        </is>
      </c>
      <c r="BA2102" s="313" t="inlineStr">
        <is>
          <t>자연1162</t>
        </is>
      </c>
    </row>
    <row r="2103" ht="16.5" customHeight="1" s="671">
      <c r="B2103" s="367" t="inlineStr">
        <is>
          <t>49.69</t>
        </is>
      </c>
      <c r="C2103" s="351" t="inlineStr">
        <is>
          <t>107,827</t>
        </is>
      </c>
      <c r="D2103" s="727" t="n">
        <v>-1570</v>
      </c>
      <c r="E2103" s="352" t="inlineStr"/>
      <c r="F2103" s="341" t="n">
        <v>56.85</v>
      </c>
      <c r="G2103" s="355" t="inlineStr">
        <is>
          <t>319.66</t>
        </is>
      </c>
      <c r="H2103" s="356" t="inlineStr">
        <is>
          <t>321.71</t>
        </is>
      </c>
      <c r="I2103" s="354" t="inlineStr">
        <is>
          <t>제주대</t>
        </is>
      </c>
      <c r="J2103" s="340" t="inlineStr">
        <is>
          <t>식품영양학과</t>
        </is>
      </c>
      <c r="K2103" s="339" t="inlineStr">
        <is>
          <t>자연</t>
        </is>
      </c>
      <c r="L2103" s="357" t="n">
        <v>9</v>
      </c>
      <c r="M2103" s="358" t="inlineStr">
        <is>
          <t xml:space="preserve">661.88 / </t>
        </is>
      </c>
      <c r="N2103" s="359" t="n">
        <v>1000</v>
      </c>
      <c r="O2103" s="360" t="inlineStr">
        <is>
          <t>백분위</t>
        </is>
      </c>
      <c r="P2103" s="343" t="inlineStr">
        <is>
          <t>백분위</t>
        </is>
      </c>
      <c r="Q2103" s="342" t="inlineStr">
        <is>
          <t>2과목</t>
        </is>
      </c>
      <c r="R2103" s="344" t="n">
        <v>20</v>
      </c>
      <c r="S2103" s="345" t="n">
        <v>30</v>
      </c>
      <c r="T2103" s="362" t="n">
        <v>30</v>
      </c>
      <c r="U2103" s="361" t="n">
        <v>56.85</v>
      </c>
      <c r="V2103" s="346" t="n">
        <v>105.3253012048193</v>
      </c>
      <c r="W2103" s="348" t="n">
        <v>108.6092943201377</v>
      </c>
      <c r="X2103" s="347" t="n">
        <v>52.86</v>
      </c>
      <c r="Y2103" s="357" t="inlineStr"/>
      <c r="Z2103" s="365" t="inlineStr">
        <is>
          <t>3등급</t>
        </is>
      </c>
      <c r="AA2103" s="350" t="n">
        <v>180</v>
      </c>
      <c r="AB2103" s="349" t="inlineStr">
        <is>
          <t>만점</t>
        </is>
      </c>
      <c r="AC2103" s="350" t="n">
        <v>10</v>
      </c>
      <c r="AD2103" s="349" t="inlineStr">
        <is>
          <t>만점</t>
        </is>
      </c>
      <c r="AE2103" s="364" t="n">
        <v>0</v>
      </c>
      <c r="AF2103" s="366" t="n">
        <v>17.055</v>
      </c>
      <c r="AG2103" s="363" t="n">
        <v>0</v>
      </c>
      <c r="AH2103" s="635" t="inlineStr">
        <is>
          <t xml:space="preserve"> 미/기10%</t>
        </is>
      </c>
      <c r="AL2103" s="487" t="inlineStr">
        <is>
          <t>제주대 식품영양학과</t>
        </is>
      </c>
      <c r="AM2103" s="477" t="inlineStr">
        <is>
          <t>자연</t>
        </is>
      </c>
      <c r="AN2103" s="637" t="n">
        <v>100</v>
      </c>
      <c r="AO2103" s="478" t="n">
        <v>-1570</v>
      </c>
      <c r="AP2103" s="463" t="n">
        <v>-1570</v>
      </c>
      <c r="AQ2103" s="479" t="n">
        <v>0</v>
      </c>
      <c r="AR2103" s="476" t="inlineStr">
        <is>
          <t>49.84 → 48.39</t>
        </is>
      </c>
      <c r="BA2103" s="313" t="inlineStr">
        <is>
          <t>자연1163</t>
        </is>
      </c>
    </row>
    <row r="2104" ht="16.5" customHeight="1" s="671">
      <c r="B2104" s="367" t="inlineStr">
        <is>
          <t>49.90</t>
        </is>
      </c>
      <c r="C2104" s="351" t="inlineStr">
        <is>
          <t>108,283</t>
        </is>
      </c>
      <c r="D2104" s="727" t="n">
        <v>-1570</v>
      </c>
      <c r="E2104" s="352" t="inlineStr"/>
      <c r="F2104" s="341" t="n">
        <v>56.73</v>
      </c>
      <c r="G2104" s="355" t="inlineStr">
        <is>
          <t>319.41</t>
        </is>
      </c>
      <c r="H2104" s="356" t="inlineStr">
        <is>
          <t>321.45</t>
        </is>
      </c>
      <c r="I2104" s="354" t="inlineStr">
        <is>
          <t>전북대</t>
        </is>
      </c>
      <c r="J2104" s="340" t="inlineStr">
        <is>
          <t>환경생명자원계열</t>
        </is>
      </c>
      <c r="K2104" s="339" t="inlineStr">
        <is>
          <t>자연</t>
        </is>
      </c>
      <c r="L2104" s="357" t="n">
        <v>32</v>
      </c>
      <c r="M2104" s="358" t="inlineStr">
        <is>
          <t xml:space="preserve">301.74 / </t>
        </is>
      </c>
      <c r="N2104" s="359" t="n">
        <v>500</v>
      </c>
      <c r="O2104" s="360" t="inlineStr">
        <is>
          <t>표점</t>
        </is>
      </c>
      <c r="P2104" s="343" t="inlineStr">
        <is>
          <t>변표</t>
        </is>
      </c>
      <c r="Q2104" s="342" t="inlineStr">
        <is>
          <t>2과목</t>
        </is>
      </c>
      <c r="R2104" s="344" t="n">
        <v>30</v>
      </c>
      <c r="S2104" s="345" t="n">
        <v>40</v>
      </c>
      <c r="T2104" s="362" t="n">
        <v>30</v>
      </c>
      <c r="U2104" s="361" t="n">
        <v>56.73</v>
      </c>
      <c r="V2104" s="346" t="n">
        <v>105.2531544106504</v>
      </c>
      <c r="W2104" s="348" t="n">
        <v>108.5216874986469</v>
      </c>
      <c r="X2104" s="347" t="n">
        <v>52.82</v>
      </c>
      <c r="Y2104" s="357" t="n">
        <v>51.69</v>
      </c>
      <c r="Z2104" s="365" t="inlineStr">
        <is>
          <t>3등급</t>
        </is>
      </c>
      <c r="AA2104" s="350" t="n">
        <v>24</v>
      </c>
      <c r="AB2104" s="349" t="inlineStr">
        <is>
          <t>만점</t>
        </is>
      </c>
      <c r="AC2104" s="350" t="n">
        <v>5</v>
      </c>
      <c r="AD2104" s="349" t="inlineStr">
        <is>
          <t>만점</t>
        </is>
      </c>
      <c r="AE2104" s="364" t="n">
        <v>0</v>
      </c>
      <c r="AF2104" s="366" t="n">
        <v>7.754</v>
      </c>
      <c r="AG2104" s="363" t="n">
        <v>0</v>
      </c>
      <c r="AH2104" s="635" t="inlineStr">
        <is>
          <t xml:space="preserve"> 과탐10%가산</t>
        </is>
      </c>
      <c r="AL2104" s="487" t="inlineStr">
        <is>
          <t>전북대 환경생명자원계열</t>
        </is>
      </c>
      <c r="AM2104" s="477" t="inlineStr">
        <is>
          <t>자연</t>
        </is>
      </c>
      <c r="AN2104" s="637" t="n">
        <v>100</v>
      </c>
      <c r="AO2104" s="478" t="n">
        <v>-1570</v>
      </c>
      <c r="AP2104" s="463" t="n">
        <v>-1570</v>
      </c>
      <c r="AQ2104" s="479" t="n">
        <v>0</v>
      </c>
      <c r="AR2104" s="476" t="inlineStr">
        <is>
          <t>50.09 → 48.64</t>
        </is>
      </c>
      <c r="BA2104" s="313" t="inlineStr">
        <is>
          <t>자연1164</t>
        </is>
      </c>
    </row>
    <row r="2105" ht="16.5" customHeight="1" s="671">
      <c r="B2105" s="367" t="inlineStr">
        <is>
          <t>50.31</t>
        </is>
      </c>
      <c r="C2105" s="351" t="inlineStr">
        <is>
          <t>109,173</t>
        </is>
      </c>
      <c r="D2105" s="727" t="n">
        <v>-1570</v>
      </c>
      <c r="E2105" s="352" t="inlineStr"/>
      <c r="F2105" s="341" t="n">
        <v>56.5</v>
      </c>
      <c r="G2105" s="355" t="inlineStr">
        <is>
          <t>318.95</t>
        </is>
      </c>
      <c r="H2105" s="356" t="inlineStr">
        <is>
          <t>322.79</t>
        </is>
      </c>
      <c r="I2105" s="354" t="inlineStr">
        <is>
          <t>강원대(제2캠)</t>
        </is>
      </c>
      <c r="J2105" s="340" t="inlineStr">
        <is>
          <t>공학대학 무전공학과</t>
        </is>
      </c>
      <c r="K2105" s="339" t="inlineStr">
        <is>
          <t>통합</t>
        </is>
      </c>
      <c r="L2105" s="357" t="n">
        <v>6</v>
      </c>
      <c r="M2105" s="358" t="inlineStr">
        <is>
          <t xml:space="preserve">152 / </t>
        </is>
      </c>
      <c r="N2105" s="359" t="n">
        <v>200</v>
      </c>
      <c r="O2105" s="360" t="inlineStr">
        <is>
          <t>백분위</t>
        </is>
      </c>
      <c r="P2105" s="343" t="inlineStr">
        <is>
          <t>백분위</t>
        </is>
      </c>
      <c r="Q2105" s="342" t="inlineStr">
        <is>
          <t>1과목</t>
        </is>
      </c>
      <c r="R2105" s="344" t="n">
        <v>50</v>
      </c>
      <c r="S2105" s="345" t="n">
        <v>0</v>
      </c>
      <c r="T2105" s="362" t="n">
        <v>0</v>
      </c>
      <c r="U2105" s="361" t="n">
        <v>56.5</v>
      </c>
      <c r="V2105" s="346" t="n">
        <v>105.1176470588235</v>
      </c>
      <c r="W2105" s="348" t="n">
        <v>108.3571428571429</v>
      </c>
      <c r="X2105" s="347" t="n">
        <v>52.74</v>
      </c>
      <c r="Y2105" s="357" t="inlineStr"/>
      <c r="Z2105" s="365" t="inlineStr">
        <is>
          <t>3등급</t>
        </is>
      </c>
      <c r="AA2105" s="350" t="n">
        <v>94</v>
      </c>
      <c r="AB2105" s="349" t="inlineStr">
        <is>
          <t>만점</t>
        </is>
      </c>
      <c r="AC2105" s="350" t="n">
        <v>1.5</v>
      </c>
      <c r="AD2105" s="349" t="inlineStr">
        <is>
          <t>만점</t>
        </is>
      </c>
      <c r="AE2105" s="364" t="n">
        <v>0</v>
      </c>
      <c r="AF2105" s="366" t="n">
        <v>0</v>
      </c>
      <c r="AG2105" s="363" t="n">
        <v>0</v>
      </c>
      <c r="AH2105" s="635" t="inlineStr">
        <is>
          <t xml:space="preserve"> 미/기10% , 과탐5%가산</t>
        </is>
      </c>
      <c r="AL2105" s="487" t="inlineStr">
        <is>
          <t>강원대(제2캠) 공학대학 무전공학과</t>
        </is>
      </c>
      <c r="AM2105" s="477" t="inlineStr">
        <is>
          <t>통합</t>
        </is>
      </c>
      <c r="AN2105" s="637" t="n">
        <v>100</v>
      </c>
      <c r="AO2105" s="478" t="n">
        <v>-1570</v>
      </c>
      <c r="AP2105" s="463" t="n">
        <v>-609</v>
      </c>
      <c r="AQ2105" s="479" t="n">
        <v>-961</v>
      </c>
      <c r="AR2105" s="476" t="inlineStr">
        <is>
          <t>49.68 → 48.68</t>
        </is>
      </c>
      <c r="BA2105" s="313" t="inlineStr">
        <is>
          <t>자연1165</t>
        </is>
      </c>
    </row>
    <row r="2106" ht="16.5" customHeight="1" s="671">
      <c r="B2106" s="367" t="inlineStr">
        <is>
          <t>50.31</t>
        </is>
      </c>
      <c r="C2106" s="351" t="inlineStr">
        <is>
          <t>109,173</t>
        </is>
      </c>
      <c r="D2106" s="727" t="n">
        <v>-1570</v>
      </c>
      <c r="E2106" s="352" t="inlineStr"/>
      <c r="F2106" s="341" t="n">
        <v>56.5</v>
      </c>
      <c r="G2106" s="355" t="inlineStr">
        <is>
          <t>318.95</t>
        </is>
      </c>
      <c r="H2106" s="356" t="inlineStr">
        <is>
          <t>322.79</t>
        </is>
      </c>
      <c r="I2106" s="354" t="inlineStr">
        <is>
          <t>강원대(제2캠)</t>
        </is>
      </c>
      <c r="J2106" s="340" t="inlineStr">
        <is>
          <t>일본어학과</t>
        </is>
      </c>
      <c r="K2106" s="339" t="inlineStr">
        <is>
          <t>통합</t>
        </is>
      </c>
      <c r="L2106" s="357" t="n">
        <v>2</v>
      </c>
      <c r="M2106" s="358" t="inlineStr">
        <is>
          <t xml:space="preserve">152 / </t>
        </is>
      </c>
      <c r="N2106" s="359" t="n">
        <v>200</v>
      </c>
      <c r="O2106" s="360" t="inlineStr">
        <is>
          <t>백분위</t>
        </is>
      </c>
      <c r="P2106" s="343" t="inlineStr">
        <is>
          <t>백분위</t>
        </is>
      </c>
      <c r="Q2106" s="342" t="inlineStr">
        <is>
          <t>1과목</t>
        </is>
      </c>
      <c r="R2106" s="344" t="n">
        <v>50</v>
      </c>
      <c r="S2106" s="345" t="n">
        <v>0</v>
      </c>
      <c r="T2106" s="362" t="n">
        <v>0</v>
      </c>
      <c r="U2106" s="361" t="n">
        <v>56.5</v>
      </c>
      <c r="V2106" s="346" t="n">
        <v>105.1176470588235</v>
      </c>
      <c r="W2106" s="348" t="n">
        <v>108.3571428571429</v>
      </c>
      <c r="X2106" s="347" t="n">
        <v>52.74</v>
      </c>
      <c r="Y2106" s="357" t="inlineStr"/>
      <c r="Z2106" s="365" t="inlineStr">
        <is>
          <t>3등급</t>
        </is>
      </c>
      <c r="AA2106" s="350" t="n">
        <v>94</v>
      </c>
      <c r="AB2106" s="349" t="inlineStr">
        <is>
          <t>만점</t>
        </is>
      </c>
      <c r="AC2106" s="350" t="n">
        <v>1.5</v>
      </c>
      <c r="AD2106" s="349" t="inlineStr">
        <is>
          <t>만점</t>
        </is>
      </c>
      <c r="AE2106" s="364" t="n">
        <v>0</v>
      </c>
      <c r="AF2106" s="366" t="n">
        <v>0</v>
      </c>
      <c r="AG2106" s="363" t="n">
        <v>0</v>
      </c>
      <c r="AH2106" s="635" t="inlineStr">
        <is>
          <t xml:space="preserve"> 미/기10% , 과탐5%가산</t>
        </is>
      </c>
      <c r="AL2106" s="487" t="inlineStr">
        <is>
          <t>강원대(제2캠) 일본어학과</t>
        </is>
      </c>
      <c r="AM2106" s="477" t="inlineStr">
        <is>
          <t>통합</t>
        </is>
      </c>
      <c r="AN2106" s="637" t="n">
        <v>100</v>
      </c>
      <c r="AO2106" s="478" t="n">
        <v>-1570</v>
      </c>
      <c r="AP2106" s="463" t="n">
        <v>-609</v>
      </c>
      <c r="AQ2106" s="479" t="n">
        <v>-961</v>
      </c>
      <c r="AR2106" s="476" t="inlineStr">
        <is>
          <t>49.68 → 48.68</t>
        </is>
      </c>
      <c r="BA2106" s="313" t="inlineStr">
        <is>
          <t>자연1166</t>
        </is>
      </c>
    </row>
    <row r="2107" ht="16.5" customHeight="1" s="671">
      <c r="B2107" s="367" t="inlineStr">
        <is>
          <t>50.36</t>
        </is>
      </c>
      <c r="C2107" s="351" t="inlineStr">
        <is>
          <t>109,281</t>
        </is>
      </c>
      <c r="D2107" s="727" t="n">
        <v>-1570</v>
      </c>
      <c r="E2107" s="352" t="inlineStr"/>
      <c r="F2107" s="341" t="n">
        <v>56.47</v>
      </c>
      <c r="G2107" s="355" t="inlineStr">
        <is>
          <t>318.89</t>
        </is>
      </c>
      <c r="H2107" s="356" t="inlineStr">
        <is>
          <t>320.95</t>
        </is>
      </c>
      <c r="I2107" s="354" t="inlineStr">
        <is>
          <t>경상국립대</t>
        </is>
      </c>
      <c r="J2107" s="340" t="inlineStr">
        <is>
          <t>환경산림과학부</t>
        </is>
      </c>
      <c r="K2107" s="339" t="inlineStr">
        <is>
          <t>자연</t>
        </is>
      </c>
      <c r="L2107" s="357" t="n">
        <v>18</v>
      </c>
      <c r="M2107" s="358" t="inlineStr">
        <is>
          <t xml:space="preserve">802.2 / </t>
        </is>
      </c>
      <c r="N2107" s="359" t="n">
        <v>1000</v>
      </c>
      <c r="O2107" s="360" t="inlineStr">
        <is>
          <t>표점/만점</t>
        </is>
      </c>
      <c r="P2107" s="343" t="inlineStr">
        <is>
          <t>표점/만점</t>
        </is>
      </c>
      <c r="Q2107" s="342" t="inlineStr">
        <is>
          <t>2과목</t>
        </is>
      </c>
      <c r="R2107" s="344" t="n">
        <v>25</v>
      </c>
      <c r="S2107" s="345" t="n">
        <v>30</v>
      </c>
      <c r="T2107" s="362" t="n">
        <v>25</v>
      </c>
      <c r="U2107" s="361" t="n">
        <v>56.47</v>
      </c>
      <c r="V2107" s="346" t="n">
        <v>105.100136844795</v>
      </c>
      <c r="W2107" s="348" t="n">
        <v>108.3358804543939</v>
      </c>
      <c r="X2107" s="347" t="inlineStr">
        <is>
          <t>52.98/67.91</t>
        </is>
      </c>
      <c r="Y2107" s="357" t="inlineStr"/>
      <c r="Z2107" s="365" t="inlineStr">
        <is>
          <t>3등급</t>
        </is>
      </c>
      <c r="AA2107" s="350" t="n">
        <v>192</v>
      </c>
      <c r="AB2107" s="349" t="inlineStr">
        <is>
          <t>만점</t>
        </is>
      </c>
      <c r="AC2107" s="350" t="n">
        <v>0</v>
      </c>
      <c r="AD2107" s="349" t="inlineStr">
        <is>
          <t>만점</t>
        </is>
      </c>
      <c r="AE2107" s="364" t="n">
        <v>0</v>
      </c>
      <c r="AF2107" s="366" t="n">
        <v>0</v>
      </c>
      <c r="AG2107" s="363" t="n">
        <v>0</v>
      </c>
      <c r="AH2107" s="635" t="inlineStr"/>
      <c r="AL2107" s="487" t="inlineStr">
        <is>
          <t>경상국립대 환경산림과학부</t>
        </is>
      </c>
      <c r="AM2107" s="477" t="inlineStr">
        <is>
          <t>자연</t>
        </is>
      </c>
      <c r="AN2107" s="637" t="n">
        <v>100</v>
      </c>
      <c r="AO2107" s="478" t="n">
        <v>-1570</v>
      </c>
      <c r="AP2107" s="463" t="n">
        <v>-1570</v>
      </c>
      <c r="AQ2107" s="479" t="n">
        <v>0</v>
      </c>
      <c r="AR2107" s="476" t="inlineStr">
        <is>
          <t>50.61 → 49.16</t>
        </is>
      </c>
      <c r="BA2107" s="313" t="inlineStr">
        <is>
          <t>자연1167</t>
        </is>
      </c>
    </row>
    <row r="2108" ht="16.5" customHeight="1" s="671">
      <c r="B2108" s="367" t="inlineStr">
        <is>
          <t>50.42</t>
        </is>
      </c>
      <c r="C2108" s="351" t="inlineStr">
        <is>
          <t>109,411</t>
        </is>
      </c>
      <c r="D2108" s="727" t="n">
        <v>-1570</v>
      </c>
      <c r="E2108" s="352" t="inlineStr"/>
      <c r="F2108" s="341" t="n">
        <v>56.44</v>
      </c>
      <c r="G2108" s="355" t="inlineStr">
        <is>
          <t>318.83</t>
        </is>
      </c>
      <c r="H2108" s="356" t="inlineStr">
        <is>
          <t>320.89</t>
        </is>
      </c>
      <c r="I2108" s="354" t="inlineStr">
        <is>
          <t>제주대</t>
        </is>
      </c>
      <c r="J2108" s="340" t="inlineStr">
        <is>
          <t>바이오메디컬정보학과</t>
        </is>
      </c>
      <c r="K2108" s="339" t="inlineStr">
        <is>
          <t>자연</t>
        </is>
      </c>
      <c r="L2108" s="357" t="n">
        <v>11</v>
      </c>
      <c r="M2108" s="358" t="inlineStr">
        <is>
          <t xml:space="preserve">675.4 / </t>
        </is>
      </c>
      <c r="N2108" s="359" t="n">
        <v>1000</v>
      </c>
      <c r="O2108" s="360" t="inlineStr">
        <is>
          <t>백분위</t>
        </is>
      </c>
      <c r="P2108" s="343" t="inlineStr">
        <is>
          <t>백분위</t>
        </is>
      </c>
      <c r="Q2108" s="342" t="inlineStr">
        <is>
          <t>2과목</t>
        </is>
      </c>
      <c r="R2108" s="344" t="n">
        <v>20</v>
      </c>
      <c r="S2108" s="345" t="n">
        <v>30</v>
      </c>
      <c r="T2108" s="362" t="n">
        <v>30</v>
      </c>
      <c r="U2108" s="361" t="n">
        <v>56.44</v>
      </c>
      <c r="V2108" s="346" t="n">
        <v>105.0834473324213</v>
      </c>
      <c r="W2108" s="348" t="n">
        <v>108.3156146179402</v>
      </c>
      <c r="X2108" s="347" t="n">
        <v>52.72</v>
      </c>
      <c r="Y2108" s="357" t="inlineStr"/>
      <c r="Z2108" s="365" t="inlineStr">
        <is>
          <t>3등급</t>
        </is>
      </c>
      <c r="AA2108" s="350" t="n">
        <v>180</v>
      </c>
      <c r="AB2108" s="349" t="inlineStr">
        <is>
          <t>만점</t>
        </is>
      </c>
      <c r="AC2108" s="350" t="n">
        <v>10</v>
      </c>
      <c r="AD2108" s="349" t="inlineStr">
        <is>
          <t>만점</t>
        </is>
      </c>
      <c r="AE2108" s="364" t="n">
        <v>0</v>
      </c>
      <c r="AF2108" s="366" t="n">
        <v>33.864</v>
      </c>
      <c r="AG2108" s="363" t="n">
        <v>0</v>
      </c>
      <c r="AH2108" s="635" t="inlineStr">
        <is>
          <t xml:space="preserve"> 미/기/과탐(Ⅰ,Ⅱ)/ 과탐(Ⅱ,Ⅱ) 10%가산</t>
        </is>
      </c>
      <c r="AL2108" s="487" t="inlineStr">
        <is>
          <t>제주대 바이오메디컬정보학과</t>
        </is>
      </c>
      <c r="AM2108" s="477" t="inlineStr">
        <is>
          <t>자연</t>
        </is>
      </c>
      <c r="AN2108" s="637" t="n">
        <v>100</v>
      </c>
      <c r="AO2108" s="478" t="n">
        <v>-1570</v>
      </c>
      <c r="AP2108" s="463" t="n">
        <v>-1570</v>
      </c>
      <c r="AQ2108" s="479" t="n">
        <v>0</v>
      </c>
      <c r="AR2108" s="476" t="inlineStr">
        <is>
          <t>50.67 → 49.22</t>
        </is>
      </c>
      <c r="BA2108" s="313" t="inlineStr">
        <is>
          <t>통합인문928</t>
        </is>
      </c>
    </row>
    <row r="2109" ht="16.5" customHeight="1" s="671">
      <c r="B2109" s="367" t="inlineStr">
        <is>
          <t>50.43</t>
        </is>
      </c>
      <c r="C2109" s="351" t="inlineStr">
        <is>
          <t>109,433</t>
        </is>
      </c>
      <c r="D2109" s="727" t="n">
        <v>-1570</v>
      </c>
      <c r="E2109" s="352" t="inlineStr"/>
      <c r="F2109" s="341" t="n">
        <v>56.43</v>
      </c>
      <c r="G2109" s="355" t="inlineStr">
        <is>
          <t>318.82</t>
        </is>
      </c>
      <c r="H2109" s="356" t="inlineStr">
        <is>
          <t>320.88</t>
        </is>
      </c>
      <c r="I2109" s="354" t="inlineStr">
        <is>
          <t>경상국립대</t>
        </is>
      </c>
      <c r="J2109" s="340" t="inlineStr">
        <is>
          <t>해양경찰시스템학과</t>
        </is>
      </c>
      <c r="K2109" s="339" t="inlineStr">
        <is>
          <t>자연</t>
        </is>
      </c>
      <c r="L2109" s="357" t="n">
        <v>5</v>
      </c>
      <c r="M2109" s="358" t="inlineStr">
        <is>
          <t xml:space="preserve">802.06 / </t>
        </is>
      </c>
      <c r="N2109" s="359" t="n">
        <v>1000</v>
      </c>
      <c r="O2109" s="360" t="inlineStr">
        <is>
          <t>표점/만점</t>
        </is>
      </c>
      <c r="P2109" s="343" t="inlineStr">
        <is>
          <t>표점/만점</t>
        </is>
      </c>
      <c r="Q2109" s="342" t="inlineStr">
        <is>
          <t>2과목</t>
        </is>
      </c>
      <c r="R2109" s="344" t="n">
        <v>25</v>
      </c>
      <c r="S2109" s="345" t="n">
        <v>30</v>
      </c>
      <c r="T2109" s="362" t="n">
        <v>25</v>
      </c>
      <c r="U2109" s="361" t="n">
        <v>56.43</v>
      </c>
      <c r="V2109" s="346" t="n">
        <v>105.0787870460956</v>
      </c>
      <c r="W2109" s="348" t="n">
        <v>108.3099556988304</v>
      </c>
      <c r="X2109" s="347" t="inlineStr">
        <is>
          <t>52.95/67.91</t>
        </is>
      </c>
      <c r="Y2109" s="357" t="inlineStr"/>
      <c r="Z2109" s="365" t="inlineStr">
        <is>
          <t>3등급</t>
        </is>
      </c>
      <c r="AA2109" s="350" t="n">
        <v>192</v>
      </c>
      <c r="AB2109" s="349" t="inlineStr">
        <is>
          <t>만점</t>
        </is>
      </c>
      <c r="AC2109" s="350" t="n">
        <v>0</v>
      </c>
      <c r="AD2109" s="349" t="inlineStr">
        <is>
          <t>만점</t>
        </is>
      </c>
      <c r="AE2109" s="364" t="n">
        <v>0</v>
      </c>
      <c r="AF2109" s="366" t="n">
        <v>0</v>
      </c>
      <c r="AG2109" s="363" t="n">
        <v>0</v>
      </c>
      <c r="AH2109" s="635" t="inlineStr"/>
      <c r="AL2109" s="487" t="inlineStr">
        <is>
          <t>경상국립대 해양경찰시스템학과</t>
        </is>
      </c>
      <c r="AM2109" s="477" t="inlineStr">
        <is>
          <t>자연</t>
        </is>
      </c>
      <c r="AN2109" s="637" t="n">
        <v>100</v>
      </c>
      <c r="AO2109" s="478" t="n">
        <v>-1570</v>
      </c>
      <c r="AP2109" s="463" t="n">
        <v>-1570</v>
      </c>
      <c r="AQ2109" s="479" t="n">
        <v>0</v>
      </c>
      <c r="AR2109" s="476" t="inlineStr">
        <is>
          <t>50.68 → 49.23</t>
        </is>
      </c>
      <c r="BA2109" s="313" t="inlineStr">
        <is>
          <t>자연1168</t>
        </is>
      </c>
    </row>
    <row r="2110" ht="16.5" customHeight="1" s="671">
      <c r="B2110" s="367" t="inlineStr">
        <is>
          <t>50.47</t>
        </is>
      </c>
      <c r="C2110" s="351" t="inlineStr">
        <is>
          <t>109,520</t>
        </is>
      </c>
      <c r="D2110" s="727" t="n">
        <v>-1570</v>
      </c>
      <c r="E2110" s="352" t="inlineStr"/>
      <c r="F2110" s="341" t="n">
        <v>56.41</v>
      </c>
      <c r="G2110" s="355" t="inlineStr">
        <is>
          <t>318.77</t>
        </is>
      </c>
      <c r="H2110" s="356" t="inlineStr">
        <is>
          <t>320.83</t>
        </is>
      </c>
      <c r="I2110" s="354" t="inlineStr">
        <is>
          <t>경상국립대</t>
        </is>
      </c>
      <c r="J2110" s="340" t="inlineStr">
        <is>
          <t>지역시스템공학과</t>
        </is>
      </c>
      <c r="K2110" s="339" t="inlineStr">
        <is>
          <t>자연</t>
        </is>
      </c>
      <c r="L2110" s="357" t="n">
        <v>8</v>
      </c>
      <c r="M2110" s="358" t="inlineStr">
        <is>
          <t xml:space="preserve">801.96 / </t>
        </is>
      </c>
      <c r="N2110" s="359" t="n">
        <v>1000</v>
      </c>
      <c r="O2110" s="360" t="inlineStr">
        <is>
          <t>표점/만점</t>
        </is>
      </c>
      <c r="P2110" s="343" t="inlineStr">
        <is>
          <t>표점/만점</t>
        </is>
      </c>
      <c r="Q2110" s="342" t="inlineStr">
        <is>
          <t>2과목</t>
        </is>
      </c>
      <c r="R2110" s="344" t="n">
        <v>25</v>
      </c>
      <c r="S2110" s="345" t="n">
        <v>30</v>
      </c>
      <c r="T2110" s="362" t="n">
        <v>25</v>
      </c>
      <c r="U2110" s="361" t="n">
        <v>56.41</v>
      </c>
      <c r="V2110" s="346" t="n">
        <v>105.0635371898819</v>
      </c>
      <c r="W2110" s="348" t="n">
        <v>108.2914380162851</v>
      </c>
      <c r="X2110" s="347" t="inlineStr">
        <is>
          <t>52.95/67.91</t>
        </is>
      </c>
      <c r="Y2110" s="357" t="inlineStr"/>
      <c r="Z2110" s="365" t="inlineStr">
        <is>
          <t>3등급</t>
        </is>
      </c>
      <c r="AA2110" s="350" t="n">
        <v>192</v>
      </c>
      <c r="AB2110" s="349" t="inlineStr">
        <is>
          <t>만점</t>
        </is>
      </c>
      <c r="AC2110" s="350" t="n">
        <v>0</v>
      </c>
      <c r="AD2110" s="349" t="inlineStr">
        <is>
          <t>만점</t>
        </is>
      </c>
      <c r="AE2110" s="364" t="n">
        <v>0</v>
      </c>
      <c r="AF2110" s="366" t="n">
        <v>0</v>
      </c>
      <c r="AG2110" s="363" t="n">
        <v>0</v>
      </c>
      <c r="AH2110" s="635" t="inlineStr"/>
      <c r="AL2110" s="487" t="inlineStr">
        <is>
          <t>경상국립대 지역시스템공학과</t>
        </is>
      </c>
      <c r="AM2110" s="477" t="inlineStr">
        <is>
          <t>자연</t>
        </is>
      </c>
      <c r="AN2110" s="637" t="n">
        <v>100</v>
      </c>
      <c r="AO2110" s="478" t="n">
        <v>-1570</v>
      </c>
      <c r="AP2110" s="463" t="n">
        <v>-1570</v>
      </c>
      <c r="AQ2110" s="479" t="n">
        <v>0</v>
      </c>
      <c r="AR2110" s="476" t="inlineStr">
        <is>
          <t>50.73 → 49.28</t>
        </is>
      </c>
      <c r="BA2110" s="313" t="inlineStr">
        <is>
          <t>통합인문929</t>
        </is>
      </c>
    </row>
    <row r="2111" ht="16.5" customHeight="1" s="671">
      <c r="B2111" s="367" t="inlineStr">
        <is>
          <t>50.68</t>
        </is>
      </c>
      <c r="C2111" s="351" t="inlineStr">
        <is>
          <t>109,976</t>
        </is>
      </c>
      <c r="D2111" s="727" t="n">
        <v>-1570</v>
      </c>
      <c r="E2111" s="352" t="inlineStr"/>
      <c r="F2111" s="341" t="n">
        <v>56.29</v>
      </c>
      <c r="G2111" s="355" t="inlineStr">
        <is>
          <t>318.52</t>
        </is>
      </c>
      <c r="H2111" s="356" t="inlineStr">
        <is>
          <t>320.53</t>
        </is>
      </c>
      <c r="I2111" s="354" t="inlineStr">
        <is>
          <t>경상국립대</t>
        </is>
      </c>
      <c r="J2111" s="340" t="inlineStr">
        <is>
          <t>스마트농산업학과</t>
        </is>
      </c>
      <c r="K2111" s="339" t="inlineStr">
        <is>
          <t>자연</t>
        </is>
      </c>
      <c r="L2111" s="357" t="n">
        <v>7</v>
      </c>
      <c r="M2111" s="358" t="inlineStr">
        <is>
          <t xml:space="preserve">801.49 / </t>
        </is>
      </c>
      <c r="N2111" s="359" t="n">
        <v>1000</v>
      </c>
      <c r="O2111" s="360" t="inlineStr">
        <is>
          <t>표점/만점</t>
        </is>
      </c>
      <c r="P2111" s="343" t="inlineStr">
        <is>
          <t>표점/만점</t>
        </is>
      </c>
      <c r="Q2111" s="342" t="inlineStr">
        <is>
          <t>2과목</t>
        </is>
      </c>
      <c r="R2111" s="344" t="n">
        <v>25</v>
      </c>
      <c r="S2111" s="345" t="n">
        <v>30</v>
      </c>
      <c r="T2111" s="362" t="n">
        <v>25</v>
      </c>
      <c r="U2111" s="361" t="n">
        <v>56.29</v>
      </c>
      <c r="V2111" s="346" t="n">
        <v>104.9940371116716</v>
      </c>
      <c r="W2111" s="348" t="n">
        <v>108.2061932229829</v>
      </c>
      <c r="X2111" s="347" t="inlineStr">
        <is>
          <t>52.91/67.91</t>
        </is>
      </c>
      <c r="Y2111" s="357" t="inlineStr"/>
      <c r="Z2111" s="365" t="inlineStr">
        <is>
          <t>3등급</t>
        </is>
      </c>
      <c r="AA2111" s="350" t="n">
        <v>192</v>
      </c>
      <c r="AB2111" s="349" t="inlineStr">
        <is>
          <t>만점</t>
        </is>
      </c>
      <c r="AC2111" s="350" t="n">
        <v>0</v>
      </c>
      <c r="AD2111" s="349" t="inlineStr">
        <is>
          <t>만점</t>
        </is>
      </c>
      <c r="AE2111" s="364" t="n">
        <v>0</v>
      </c>
      <c r="AF2111" s="366" t="n">
        <v>0</v>
      </c>
      <c r="AG2111" s="363" t="n">
        <v>0</v>
      </c>
      <c r="AH2111" s="635" t="inlineStr"/>
      <c r="AL2111" s="487" t="inlineStr">
        <is>
          <t>경상국립대 스마트농산업학과</t>
        </is>
      </c>
      <c r="AM2111" s="477" t="inlineStr">
        <is>
          <t>자연</t>
        </is>
      </c>
      <c r="AN2111" s="637" t="n">
        <v>100</v>
      </c>
      <c r="AO2111" s="478" t="n">
        <v>-1570</v>
      </c>
      <c r="AP2111" s="463" t="n">
        <v>-1570</v>
      </c>
      <c r="AQ2111" s="479" t="n">
        <v>0</v>
      </c>
      <c r="AR2111" s="476" t="inlineStr">
        <is>
          <t>50.98 → 49.53</t>
        </is>
      </c>
      <c r="BA2111" s="313" t="inlineStr">
        <is>
          <t>자연1169</t>
        </is>
      </c>
    </row>
    <row r="2112" ht="16.5" customHeight="1" s="671">
      <c r="B2112" s="367" t="inlineStr">
        <is>
          <t>50.77</t>
        </is>
      </c>
      <c r="C2112" s="351" t="inlineStr">
        <is>
          <t>110,171</t>
        </is>
      </c>
      <c r="D2112" s="727" t="n">
        <v>-1570</v>
      </c>
      <c r="E2112" s="352" t="inlineStr"/>
      <c r="F2112" s="341" t="n">
        <v>56.24</v>
      </c>
      <c r="G2112" s="355" t="inlineStr">
        <is>
          <t>318.42</t>
        </is>
      </c>
      <c r="H2112" s="356" t="inlineStr">
        <is>
          <t>320.40</t>
        </is>
      </c>
      <c r="I2112" s="354" t="inlineStr">
        <is>
          <t>제주대</t>
        </is>
      </c>
      <c r="J2112" s="340" t="inlineStr">
        <is>
          <t>생활환경복지학부</t>
        </is>
      </c>
      <c r="K2112" s="339" t="inlineStr">
        <is>
          <t>자연</t>
        </is>
      </c>
      <c r="L2112" s="357" t="n">
        <v>9</v>
      </c>
      <c r="M2112" s="358" t="inlineStr">
        <is>
          <t xml:space="preserve">656.78 / </t>
        </is>
      </c>
      <c r="N2112" s="359" t="n">
        <v>1000</v>
      </c>
      <c r="O2112" s="360" t="inlineStr">
        <is>
          <t>백분위</t>
        </is>
      </c>
      <c r="P2112" s="343" t="inlineStr">
        <is>
          <t>백분위</t>
        </is>
      </c>
      <c r="Q2112" s="342" t="inlineStr">
        <is>
          <t>2과목</t>
        </is>
      </c>
      <c r="R2112" s="344" t="n">
        <v>20</v>
      </c>
      <c r="S2112" s="345" t="n">
        <v>30</v>
      </c>
      <c r="T2112" s="362" t="n">
        <v>30</v>
      </c>
      <c r="U2112" s="361" t="n">
        <v>56.24</v>
      </c>
      <c r="V2112" s="346" t="n">
        <v>104.9676601141408</v>
      </c>
      <c r="W2112" s="348" t="n">
        <v>108.1703958691911</v>
      </c>
      <c r="X2112" s="347" t="n">
        <v>52.64</v>
      </c>
      <c r="Y2112" s="357" t="inlineStr"/>
      <c r="Z2112" s="365" t="inlineStr">
        <is>
          <t>3등급</t>
        </is>
      </c>
      <c r="AA2112" s="350" t="n">
        <v>180</v>
      </c>
      <c r="AB2112" s="349" t="inlineStr">
        <is>
          <t>만점</t>
        </is>
      </c>
      <c r="AC2112" s="350" t="n">
        <v>10</v>
      </c>
      <c r="AD2112" s="349" t="inlineStr">
        <is>
          <t>만점</t>
        </is>
      </c>
      <c r="AE2112" s="364" t="n">
        <v>0</v>
      </c>
      <c r="AF2112" s="366" t="n">
        <v>16.872</v>
      </c>
      <c r="AG2112" s="363" t="n">
        <v>0</v>
      </c>
      <c r="AH2112" s="635" t="inlineStr">
        <is>
          <t xml:space="preserve"> 미/기10%</t>
        </is>
      </c>
      <c r="AL2112" s="487" t="inlineStr">
        <is>
          <t>제주대 생활환경복지학부</t>
        </is>
      </c>
      <c r="AM2112" s="477" t="inlineStr">
        <is>
          <t>자연</t>
        </is>
      </c>
      <c r="AN2112" s="637" t="n">
        <v>100</v>
      </c>
      <c r="AO2112" s="478" t="n">
        <v>-1570</v>
      </c>
      <c r="AP2112" s="463" t="n">
        <v>-1570</v>
      </c>
      <c r="AQ2112" s="479" t="n">
        <v>0</v>
      </c>
      <c r="AR2112" s="476" t="inlineStr">
        <is>
          <t>51.08 → 49.63</t>
        </is>
      </c>
      <c r="BA2112" s="313" t="inlineStr">
        <is>
          <t>자연1170</t>
        </is>
      </c>
    </row>
    <row r="2113" ht="16.5" customHeight="1" s="671">
      <c r="B2113" s="367" t="inlineStr">
        <is>
          <t>50.90</t>
        </is>
      </c>
      <c r="C2113" s="351" t="inlineStr">
        <is>
          <t>110,453</t>
        </is>
      </c>
      <c r="D2113" s="727" t="n">
        <v>-1570</v>
      </c>
      <c r="E2113" s="352" t="inlineStr"/>
      <c r="F2113" s="341" t="n">
        <v>56.17</v>
      </c>
      <c r="G2113" s="355" t="inlineStr">
        <is>
          <t>318.27</t>
        </is>
      </c>
      <c r="H2113" s="356" t="inlineStr">
        <is>
          <t>320.24</t>
        </is>
      </c>
      <c r="I2113" s="354" t="inlineStr">
        <is>
          <t>제주대</t>
        </is>
      </c>
      <c r="J2113" s="340" t="inlineStr">
        <is>
          <t>생명공학부</t>
        </is>
      </c>
      <c r="K2113" s="339" t="inlineStr">
        <is>
          <t>자연</t>
        </is>
      </c>
      <c r="L2113" s="357" t="n">
        <v>21</v>
      </c>
      <c r="M2113" s="358" t="inlineStr">
        <is>
          <t xml:space="preserve">681.45 / </t>
        </is>
      </c>
      <c r="N2113" s="359" t="n">
        <v>1000</v>
      </c>
      <c r="O2113" s="360" t="inlineStr">
        <is>
          <t>백분위</t>
        </is>
      </c>
      <c r="P2113" s="343" t="inlineStr">
        <is>
          <t>백분위</t>
        </is>
      </c>
      <c r="Q2113" s="342" t="inlineStr">
        <is>
          <t>2과목</t>
        </is>
      </c>
      <c r="R2113" s="344" t="n">
        <v>20</v>
      </c>
      <c r="S2113" s="345" t="n">
        <v>30</v>
      </c>
      <c r="T2113" s="362" t="n">
        <v>30</v>
      </c>
      <c r="U2113" s="361" t="n">
        <v>56.17</v>
      </c>
      <c r="V2113" s="346" t="n">
        <v>104.9293233082707</v>
      </c>
      <c r="W2113" s="348" t="n">
        <v>108.1183673469388</v>
      </c>
      <c r="X2113" s="347" t="n">
        <v>52.61</v>
      </c>
      <c r="Y2113" s="357" t="inlineStr"/>
      <c r="Z2113" s="365" t="inlineStr">
        <is>
          <t>3등급</t>
        </is>
      </c>
      <c r="AA2113" s="350" t="n">
        <v>180</v>
      </c>
      <c r="AB2113" s="349" t="inlineStr">
        <is>
          <t>만점</t>
        </is>
      </c>
      <c r="AC2113" s="350" t="n">
        <v>10</v>
      </c>
      <c r="AD2113" s="349" t="inlineStr">
        <is>
          <t>만점</t>
        </is>
      </c>
      <c r="AE2113" s="364" t="n">
        <v>0</v>
      </c>
      <c r="AF2113" s="366" t="n">
        <v>42.128</v>
      </c>
      <c r="AG2113" s="363" t="n">
        <v>0</v>
      </c>
      <c r="AH2113" s="635" t="inlineStr">
        <is>
          <t xml:space="preserve"> 미/기15%가산 , 과탐(Ⅰ,Ⅱ)/ 과탐(Ⅱ,Ⅱ) 10%가산</t>
        </is>
      </c>
      <c r="AL2113" s="487" t="inlineStr">
        <is>
          <t>제주대 생명공학부</t>
        </is>
      </c>
      <c r="AM2113" s="477" t="inlineStr">
        <is>
          <t>자연</t>
        </is>
      </c>
      <c r="AN2113" s="637" t="n">
        <v>100</v>
      </c>
      <c r="AO2113" s="478" t="n">
        <v>-1570</v>
      </c>
      <c r="AP2113" s="463" t="n">
        <v>-1570</v>
      </c>
      <c r="AQ2113" s="479" t="n">
        <v>0</v>
      </c>
      <c r="AR2113" s="476" t="inlineStr">
        <is>
          <t>51.23 → 49.78</t>
        </is>
      </c>
      <c r="BA2113" s="313" t="inlineStr">
        <is>
          <t>자연1171</t>
        </is>
      </c>
    </row>
    <row r="2114" ht="16.5" customHeight="1" s="671">
      <c r="B2114" s="367" t="inlineStr">
        <is>
          <t>51.07</t>
        </is>
      </c>
      <c r="C2114" s="351" t="inlineStr">
        <is>
          <t>110,822</t>
        </is>
      </c>
      <c r="D2114" s="727" t="n">
        <v>-1570</v>
      </c>
      <c r="E2114" s="352" t="inlineStr"/>
      <c r="F2114" s="341" t="n">
        <v>56.07</v>
      </c>
      <c r="G2114" s="355" t="inlineStr">
        <is>
          <t>318.08</t>
        </is>
      </c>
      <c r="H2114" s="356" t="inlineStr">
        <is>
          <t>320.04</t>
        </is>
      </c>
      <c r="I2114" s="354" t="inlineStr">
        <is>
          <t>제주대</t>
        </is>
      </c>
      <c r="J2114" s="340" t="inlineStr">
        <is>
          <t>해양산업경찰학과</t>
        </is>
      </c>
      <c r="K2114" s="339" t="inlineStr">
        <is>
          <t>자연</t>
        </is>
      </c>
      <c r="L2114" s="357" t="n">
        <v>9</v>
      </c>
      <c r="M2114" s="358" t="inlineStr">
        <is>
          <t xml:space="preserve">672.19 / </t>
        </is>
      </c>
      <c r="N2114" s="359" t="n">
        <v>1000</v>
      </c>
      <c r="O2114" s="360" t="inlineStr">
        <is>
          <t>백분위</t>
        </is>
      </c>
      <c r="P2114" s="343" t="inlineStr">
        <is>
          <t>백분위</t>
        </is>
      </c>
      <c r="Q2114" s="342" t="inlineStr">
        <is>
          <t>2과목</t>
        </is>
      </c>
      <c r="R2114" s="344" t="n">
        <v>20</v>
      </c>
      <c r="S2114" s="345" t="n">
        <v>30</v>
      </c>
      <c r="T2114" s="362" t="n">
        <v>30</v>
      </c>
      <c r="U2114" s="361" t="n">
        <v>56.07</v>
      </c>
      <c r="V2114" s="346" t="n">
        <v>104.8782129742962</v>
      </c>
      <c r="W2114" s="348" t="n">
        <v>108.0490033222591</v>
      </c>
      <c r="X2114" s="347" t="n">
        <v>52.58</v>
      </c>
      <c r="Y2114" s="357" t="inlineStr"/>
      <c r="Z2114" s="365" t="inlineStr">
        <is>
          <t>3등급</t>
        </is>
      </c>
      <c r="AA2114" s="350" t="n">
        <v>180</v>
      </c>
      <c r="AB2114" s="349" t="inlineStr">
        <is>
          <t>만점</t>
        </is>
      </c>
      <c r="AC2114" s="350" t="n">
        <v>10</v>
      </c>
      <c r="AD2114" s="349" t="inlineStr">
        <is>
          <t>만점</t>
        </is>
      </c>
      <c r="AE2114" s="364" t="n">
        <v>0</v>
      </c>
      <c r="AF2114" s="366" t="n">
        <v>33.642</v>
      </c>
      <c r="AG2114" s="363" t="n">
        <v>0</v>
      </c>
      <c r="AH2114" s="635" t="inlineStr">
        <is>
          <t xml:space="preserve"> 미/기/과탐(Ⅰ,Ⅱ)/ 과탐(Ⅱ,Ⅱ) 10%가산</t>
        </is>
      </c>
      <c r="AL2114" s="487" t="inlineStr">
        <is>
          <t>제주대 해양산업경찰학과</t>
        </is>
      </c>
      <c r="AM2114" s="477" t="inlineStr">
        <is>
          <t>자연</t>
        </is>
      </c>
      <c r="AN2114" s="637" t="n">
        <v>100</v>
      </c>
      <c r="AO2114" s="478" t="n">
        <v>-1570</v>
      </c>
      <c r="AP2114" s="463" t="n">
        <v>-1570</v>
      </c>
      <c r="AQ2114" s="479" t="n">
        <v>0</v>
      </c>
      <c r="AR2114" s="476" t="inlineStr">
        <is>
          <t>51.42 → 49.97</t>
        </is>
      </c>
      <c r="BA2114" s="313" t="inlineStr">
        <is>
          <t>통합인문930</t>
        </is>
      </c>
    </row>
    <row r="2115" ht="16.5" customHeight="1" s="671">
      <c r="B2115" s="367" t="inlineStr">
        <is>
          <t>51.92</t>
        </is>
      </c>
      <c r="C2115" s="351" t="inlineStr">
        <is>
          <t>112,666</t>
        </is>
      </c>
      <c r="D2115" s="727" t="n">
        <v>-1570</v>
      </c>
      <c r="E2115" s="352" t="inlineStr">
        <is>
          <t>317.21</t>
        </is>
      </c>
      <c r="F2115" s="341" t="n">
        <v>55.95</v>
      </c>
      <c r="G2115" s="355" t="inlineStr">
        <is>
          <t>317.20</t>
        </is>
      </c>
      <c r="H2115" s="356" t="inlineStr">
        <is>
          <t>321.15</t>
        </is>
      </c>
      <c r="I2115" s="354" t="inlineStr">
        <is>
          <t>전남대</t>
        </is>
      </c>
      <c r="J2115" s="340" t="inlineStr">
        <is>
          <t>창의융합학부</t>
        </is>
      </c>
      <c r="K2115" s="339" t="inlineStr">
        <is>
          <t>통합</t>
        </is>
      </c>
      <c r="L2115" s="357" t="n">
        <v>5</v>
      </c>
      <c r="M2115" s="358" t="inlineStr">
        <is>
          <t xml:space="preserve">803.458 / </t>
        </is>
      </c>
      <c r="N2115" s="359" t="n">
        <v>800</v>
      </c>
      <c r="O2115" s="360" t="inlineStr">
        <is>
          <t>표점/만점</t>
        </is>
      </c>
      <c r="P2115" s="343" t="inlineStr">
        <is>
          <t>표점/만점</t>
        </is>
      </c>
      <c r="Q2115" s="342" t="inlineStr">
        <is>
          <t>2과목</t>
        </is>
      </c>
      <c r="R2115" s="344" t="n">
        <v>40</v>
      </c>
      <c r="S2115" s="345" t="n">
        <v>30</v>
      </c>
      <c r="T2115" s="362" t="n">
        <v>30</v>
      </c>
      <c r="U2115" s="361" t="n">
        <v>55.95</v>
      </c>
      <c r="V2115" s="346" t="n">
        <v>104.817136615731</v>
      </c>
      <c r="W2115" s="348" t="n">
        <v>107.9736442054938</v>
      </c>
      <c r="X2115" s="347" t="inlineStr">
        <is>
          <t>52.37/68.82</t>
        </is>
      </c>
      <c r="Y2115" s="357" t="inlineStr"/>
      <c r="Z2115" s="365" t="inlineStr">
        <is>
          <t>2등급</t>
        </is>
      </c>
      <c r="AA2115" s="350" t="n">
        <v>190</v>
      </c>
      <c r="AB2115" s="349" t="inlineStr">
        <is>
          <t>만점</t>
        </is>
      </c>
      <c r="AC2115" s="350" t="n">
        <v>10</v>
      </c>
      <c r="AD2115" s="349" t="inlineStr">
        <is>
          <t>만점</t>
        </is>
      </c>
      <c r="AE2115" s="364" t="n">
        <v>0</v>
      </c>
      <c r="AF2115" s="366" t="n">
        <v>0</v>
      </c>
      <c r="AG2115" s="363" t="n">
        <v>0</v>
      </c>
      <c r="AH2115" s="635" t="inlineStr"/>
      <c r="AL2115" s="487" t="inlineStr">
        <is>
          <t>전남대 창의융합학부</t>
        </is>
      </c>
      <c r="AM2115" s="477" t="inlineStr">
        <is>
          <t>통합</t>
        </is>
      </c>
      <c r="AN2115" s="637" t="n">
        <v>100</v>
      </c>
      <c r="AO2115" s="478" t="n">
        <v>-1570</v>
      </c>
      <c r="AP2115" s="463" t="n">
        <v>-603</v>
      </c>
      <c r="AQ2115" s="479" t="n">
        <v>-967</v>
      </c>
      <c r="AR2115" s="476" t="inlineStr">
        <is>
          <t>51.28 → 50.28</t>
        </is>
      </c>
      <c r="BA2115" s="313" t="inlineStr">
        <is>
          <t>자연1172</t>
        </is>
      </c>
    </row>
    <row r="2116" ht="16.5" customHeight="1" s="671">
      <c r="B2116" s="367" t="inlineStr">
        <is>
          <t>51.37</t>
        </is>
      </c>
      <c r="C2116" s="351" t="inlineStr">
        <is>
          <t>111,473</t>
        </is>
      </c>
      <c r="D2116" s="727" t="n">
        <v>-1570</v>
      </c>
      <c r="E2116" s="352" t="inlineStr"/>
      <c r="F2116" s="341" t="n">
        <v>55.9</v>
      </c>
      <c r="G2116" s="355" t="inlineStr">
        <is>
          <t>317.76</t>
        </is>
      </c>
      <c r="H2116" s="356" t="inlineStr">
        <is>
          <t>319.71</t>
        </is>
      </c>
      <c r="I2116" s="354" t="inlineStr">
        <is>
          <t>경상국립대</t>
        </is>
      </c>
      <c r="J2116" s="340" t="inlineStr">
        <is>
          <t>농학과</t>
        </is>
      </c>
      <c r="K2116" s="339" t="inlineStr">
        <is>
          <t>자연</t>
        </is>
      </c>
      <c r="L2116" s="357" t="n">
        <v>8</v>
      </c>
      <c r="M2116" s="358" t="inlineStr">
        <is>
          <t xml:space="preserve">800.04 / </t>
        </is>
      </c>
      <c r="N2116" s="359" t="n">
        <v>1000</v>
      </c>
      <c r="O2116" s="360" t="inlineStr">
        <is>
          <t>표점/만점</t>
        </is>
      </c>
      <c r="P2116" s="343" t="inlineStr">
        <is>
          <t>표점/만점</t>
        </is>
      </c>
      <c r="Q2116" s="342" t="inlineStr">
        <is>
          <t>2과목</t>
        </is>
      </c>
      <c r="R2116" s="344" t="n">
        <v>25</v>
      </c>
      <c r="S2116" s="345" t="n">
        <v>30</v>
      </c>
      <c r="T2116" s="362" t="n">
        <v>25</v>
      </c>
      <c r="U2116" s="361" t="n">
        <v>55.9</v>
      </c>
      <c r="V2116" s="346" t="n">
        <v>104.7909828906883</v>
      </c>
      <c r="W2116" s="348" t="n">
        <v>107.9460374957265</v>
      </c>
      <c r="X2116" s="347" t="inlineStr">
        <is>
          <t>52.75/67.91</t>
        </is>
      </c>
      <c r="Y2116" s="357" t="inlineStr"/>
      <c r="Z2116" s="365" t="inlineStr">
        <is>
          <t>3등급</t>
        </is>
      </c>
      <c r="AA2116" s="350" t="n">
        <v>192</v>
      </c>
      <c r="AB2116" s="349" t="inlineStr">
        <is>
          <t>만점</t>
        </is>
      </c>
      <c r="AC2116" s="350" t="n">
        <v>0</v>
      </c>
      <c r="AD2116" s="349" t="inlineStr">
        <is>
          <t>만점</t>
        </is>
      </c>
      <c r="AE2116" s="364" t="n">
        <v>0</v>
      </c>
      <c r="AF2116" s="366" t="n">
        <v>0</v>
      </c>
      <c r="AG2116" s="363" t="n">
        <v>0</v>
      </c>
      <c r="AH2116" s="635" t="inlineStr"/>
      <c r="AL2116" s="487" t="inlineStr">
        <is>
          <t>경상국립대 농학과</t>
        </is>
      </c>
      <c r="AM2116" s="477" t="inlineStr">
        <is>
          <t>자연</t>
        </is>
      </c>
      <c r="AN2116" s="637" t="n">
        <v>100</v>
      </c>
      <c r="AO2116" s="478" t="n">
        <v>-1570</v>
      </c>
      <c r="AP2116" s="463" t="n">
        <v>-1570</v>
      </c>
      <c r="AQ2116" s="479" t="n">
        <v>0</v>
      </c>
      <c r="AR2116" s="476" t="inlineStr">
        <is>
          <t>51.74 → 50.29</t>
        </is>
      </c>
      <c r="BA2116" s="313" t="inlineStr">
        <is>
          <t>자연1173</t>
        </is>
      </c>
    </row>
    <row r="2117" ht="16.5" customHeight="1" s="671">
      <c r="B2117" s="367" t="inlineStr">
        <is>
          <t>50.90</t>
        </is>
      </c>
      <c r="C2117" s="351" t="inlineStr">
        <is>
          <t>110,453</t>
        </is>
      </c>
      <c r="D2117" s="727" t="n">
        <v>-1570</v>
      </c>
      <c r="E2117" s="352" t="inlineStr">
        <is>
          <t>318.28</t>
        </is>
      </c>
      <c r="F2117" s="341" t="n">
        <v>55.8</v>
      </c>
      <c r="G2117" s="355" t="inlineStr">
        <is>
          <t>316.92</t>
        </is>
      </c>
      <c r="H2117" s="356" t="inlineStr">
        <is>
          <t>320.85</t>
        </is>
      </c>
      <c r="I2117" s="354" t="inlineStr">
        <is>
          <t>경북대</t>
        </is>
      </c>
      <c r="J2117" s="340" t="inlineStr">
        <is>
          <t>관광학과</t>
        </is>
      </c>
      <c r="K2117" s="339" t="inlineStr">
        <is>
          <t>통합</t>
        </is>
      </c>
      <c r="L2117" s="357" t="n">
        <v>8</v>
      </c>
      <c r="M2117" s="358" t="inlineStr">
        <is>
          <t xml:space="preserve">591.7 / </t>
        </is>
      </c>
      <c r="N2117" s="359" t="n">
        <v>1000</v>
      </c>
      <c r="O2117" s="360" t="inlineStr">
        <is>
          <t>표점</t>
        </is>
      </c>
      <c r="P2117" s="343" t="inlineStr">
        <is>
          <t>변표</t>
        </is>
      </c>
      <c r="Q2117" s="342" t="inlineStr">
        <is>
          <t>2과목</t>
        </is>
      </c>
      <c r="R2117" s="344" t="n">
        <v>38</v>
      </c>
      <c r="S2117" s="345" t="n">
        <v>25</v>
      </c>
      <c r="T2117" s="362" t="n">
        <v>25</v>
      </c>
      <c r="U2117" s="361" t="n">
        <v>55.8</v>
      </c>
      <c r="V2117" s="346" t="n">
        <v>104.7352891681158</v>
      </c>
      <c r="W2117" s="348" t="n">
        <v>107.8872496774555</v>
      </c>
      <c r="X2117" s="347" t="n">
        <v>52.15</v>
      </c>
      <c r="Y2117" s="357" t="n">
        <v>51.69</v>
      </c>
      <c r="Z2117" s="365" t="inlineStr">
        <is>
          <t>2등급</t>
        </is>
      </c>
      <c r="AA2117" s="350" t="n">
        <v>121.25</v>
      </c>
      <c r="AB2117" s="349" t="inlineStr">
        <is>
          <t>만점</t>
        </is>
      </c>
      <c r="AC2117" s="350" t="n">
        <v>10</v>
      </c>
      <c r="AD2117" s="349" t="inlineStr">
        <is>
          <t>만점</t>
        </is>
      </c>
      <c r="AE2117" s="364" t="n">
        <v>0</v>
      </c>
      <c r="AF2117" s="366" t="n">
        <v>0</v>
      </c>
      <c r="AG2117" s="363" t="n">
        <v>0</v>
      </c>
      <c r="AH2117" s="635" t="inlineStr">
        <is>
          <t xml:space="preserve"> 과탐(Ⅰ,Ⅱ)/ 과탐(Ⅱ,Ⅱ) 5%가산</t>
        </is>
      </c>
      <c r="AL2117" s="487" t="inlineStr">
        <is>
          <t>경북대 관광학과</t>
        </is>
      </c>
      <c r="AM2117" s="477" t="inlineStr">
        <is>
          <t>통합</t>
        </is>
      </c>
      <c r="AN2117" s="637" t="n">
        <v>100</v>
      </c>
      <c r="AO2117" s="478" t="n">
        <v>-1570</v>
      </c>
      <c r="AP2117" s="463" t="n">
        <v>-602</v>
      </c>
      <c r="AQ2117" s="479" t="n">
        <v>-968</v>
      </c>
      <c r="AR2117" s="476" t="inlineStr">
        <is>
          <t>51.57 → 50.57</t>
        </is>
      </c>
      <c r="BA2117" s="313" t="inlineStr">
        <is>
          <t>통합인문931</t>
        </is>
      </c>
    </row>
    <row r="2118" ht="16.5" customHeight="1" s="671">
      <c r="B2118" s="367" t="inlineStr">
        <is>
          <t>51.58</t>
        </is>
      </c>
      <c r="C2118" s="351" t="inlineStr">
        <is>
          <t>111,929</t>
        </is>
      </c>
      <c r="D2118" s="727" t="n">
        <v>-1570</v>
      </c>
      <c r="E2118" s="352" t="inlineStr">
        <is>
          <t>317.55</t>
        </is>
      </c>
      <c r="F2118" s="341" t="n">
        <v>55.79</v>
      </c>
      <c r="G2118" s="355" t="inlineStr">
        <is>
          <t>316.91</t>
        </is>
      </c>
      <c r="H2118" s="356" t="inlineStr">
        <is>
          <t>320.84</t>
        </is>
      </c>
      <c r="I2118" s="354" t="inlineStr">
        <is>
          <t>제주대</t>
        </is>
      </c>
      <c r="J2118" s="340" t="inlineStr">
        <is>
          <t>철학과</t>
        </is>
      </c>
      <c r="K2118" s="339" t="inlineStr">
        <is>
          <t>통합</t>
        </is>
      </c>
      <c r="L2118" s="357" t="n">
        <v>9</v>
      </c>
      <c r="M2118" s="358" t="inlineStr">
        <is>
          <t xml:space="preserve">636.3 / </t>
        </is>
      </c>
      <c r="N2118" s="359" t="n">
        <v>1000</v>
      </c>
      <c r="O2118" s="360" t="inlineStr">
        <is>
          <t>백분위</t>
        </is>
      </c>
      <c r="P2118" s="343" t="inlineStr">
        <is>
          <t>백분위</t>
        </is>
      </c>
      <c r="Q2118" s="342" t="inlineStr">
        <is>
          <t>2과목</t>
        </is>
      </c>
      <c r="R2118" s="344" t="n">
        <v>30</v>
      </c>
      <c r="S2118" s="345" t="n">
        <v>20</v>
      </c>
      <c r="T2118" s="362" t="n">
        <v>30</v>
      </c>
      <c r="U2118" s="361" t="n">
        <v>55.79</v>
      </c>
      <c r="V2118" s="346" t="n">
        <v>104.7302631578947</v>
      </c>
      <c r="W2118" s="348" t="n">
        <v>107.8819444444444</v>
      </c>
      <c r="X2118" s="347" t="n">
        <v>52.15</v>
      </c>
      <c r="Y2118" s="357" t="inlineStr"/>
      <c r="Z2118" s="365" t="inlineStr">
        <is>
          <t>3등급</t>
        </is>
      </c>
      <c r="AA2118" s="350" t="n">
        <v>180</v>
      </c>
      <c r="AB2118" s="349" t="inlineStr">
        <is>
          <t>만점</t>
        </is>
      </c>
      <c r="AC2118" s="350" t="n">
        <v>10</v>
      </c>
      <c r="AD2118" s="349" t="inlineStr">
        <is>
          <t>만점</t>
        </is>
      </c>
      <c r="AE2118" s="364" t="n">
        <v>0</v>
      </c>
      <c r="AF2118" s="366" t="n">
        <v>0</v>
      </c>
      <c r="AG2118" s="363" t="n">
        <v>0</v>
      </c>
      <c r="AH2118" s="635" t="inlineStr"/>
      <c r="AL2118" s="487" t="inlineStr">
        <is>
          <t>제주대 철학과</t>
        </is>
      </c>
      <c r="AM2118" s="477" t="inlineStr">
        <is>
          <t>통합</t>
        </is>
      </c>
      <c r="AN2118" s="637" t="n">
        <v>100</v>
      </c>
      <c r="AO2118" s="478" t="n">
        <v>-1570</v>
      </c>
      <c r="AP2118" s="463" t="n">
        <v>-602</v>
      </c>
      <c r="AQ2118" s="479" t="n">
        <v>-968</v>
      </c>
      <c r="AR2118" s="476" t="inlineStr">
        <is>
          <t>51.58 → 50.58</t>
        </is>
      </c>
      <c r="BA2118" s="313" t="inlineStr">
        <is>
          <t>자연1174</t>
        </is>
      </c>
    </row>
    <row r="2119" ht="16.5" customHeight="1" s="671">
      <c r="B2119" s="367" t="inlineStr">
        <is>
          <t>51.79</t>
        </is>
      </c>
      <c r="C2119" s="351" t="inlineStr">
        <is>
          <t>112,384</t>
        </is>
      </c>
      <c r="D2119" s="727" t="n">
        <v>-1570</v>
      </c>
      <c r="E2119" s="352" t="inlineStr"/>
      <c r="F2119" s="341" t="n">
        <v>55.67</v>
      </c>
      <c r="G2119" s="355" t="inlineStr">
        <is>
          <t>317.33</t>
        </is>
      </c>
      <c r="H2119" s="356" t="inlineStr">
        <is>
          <t>319.26</t>
        </is>
      </c>
      <c r="I2119" s="354" t="inlineStr">
        <is>
          <t>제주대</t>
        </is>
      </c>
      <c r="J2119" s="340" t="inlineStr">
        <is>
          <t>식품생명공학과</t>
        </is>
      </c>
      <c r="K2119" s="339" t="inlineStr">
        <is>
          <t>자연</t>
        </is>
      </c>
      <c r="L2119" s="357" t="n">
        <v>8</v>
      </c>
      <c r="M2119" s="358" t="inlineStr">
        <is>
          <t xml:space="preserve">668.74 / </t>
        </is>
      </c>
      <c r="N2119" s="359" t="n">
        <v>1000</v>
      </c>
      <c r="O2119" s="360" t="inlineStr">
        <is>
          <t>백분위</t>
        </is>
      </c>
      <c r="P2119" s="343" t="inlineStr">
        <is>
          <t>백분위</t>
        </is>
      </c>
      <c r="Q2119" s="342" t="inlineStr">
        <is>
          <t>2과목</t>
        </is>
      </c>
      <c r="R2119" s="344" t="n">
        <v>20</v>
      </c>
      <c r="S2119" s="345" t="n">
        <v>30</v>
      </c>
      <c r="T2119" s="362" t="n">
        <v>30</v>
      </c>
      <c r="U2119" s="361" t="n">
        <v>55.67</v>
      </c>
      <c r="V2119" s="346" t="n">
        <v>104.6670746634027</v>
      </c>
      <c r="W2119" s="348" t="n">
        <v>107.8152454780362</v>
      </c>
      <c r="X2119" s="347" t="n">
        <v>52.42</v>
      </c>
      <c r="Y2119" s="357" t="inlineStr"/>
      <c r="Z2119" s="365" t="inlineStr">
        <is>
          <t>3등급</t>
        </is>
      </c>
      <c r="AA2119" s="350" t="n">
        <v>180</v>
      </c>
      <c r="AB2119" s="349" t="inlineStr">
        <is>
          <t>만점</t>
        </is>
      </c>
      <c r="AC2119" s="350" t="n">
        <v>10</v>
      </c>
      <c r="AD2119" s="349" t="inlineStr">
        <is>
          <t>만점</t>
        </is>
      </c>
      <c r="AE2119" s="364" t="n">
        <v>0</v>
      </c>
      <c r="AF2119" s="366" t="n">
        <v>33.402</v>
      </c>
      <c r="AG2119" s="363" t="n">
        <v>0</v>
      </c>
      <c r="AH2119" s="635" t="inlineStr">
        <is>
          <t xml:space="preserve"> 미/기/과탐(Ⅰ,Ⅱ)/ 과탐(Ⅱ,Ⅱ) 10%가산</t>
        </is>
      </c>
      <c r="AL2119" s="487" t="inlineStr">
        <is>
          <t>제주대 식품생명공학과</t>
        </is>
      </c>
      <c r="AM2119" s="477" t="inlineStr">
        <is>
          <t>자연</t>
        </is>
      </c>
      <c r="AN2119" s="637" t="n">
        <v>100</v>
      </c>
      <c r="AO2119" s="478" t="n">
        <v>-1570</v>
      </c>
      <c r="AP2119" s="463" t="n">
        <v>-1570</v>
      </c>
      <c r="AQ2119" s="479" t="n">
        <v>0</v>
      </c>
      <c r="AR2119" s="476" t="inlineStr">
        <is>
          <t>52.17 → 50.72</t>
        </is>
      </c>
      <c r="BA2119" s="313" t="inlineStr">
        <is>
          <t>통합인문932</t>
        </is>
      </c>
    </row>
    <row r="2120" ht="16.5" customHeight="1" s="671">
      <c r="B2120" s="367" t="inlineStr">
        <is>
          <t>51.94</t>
        </is>
      </c>
      <c r="C2120" s="351" t="inlineStr">
        <is>
          <t>112,710</t>
        </is>
      </c>
      <c r="D2120" s="727" t="n">
        <v>-1570</v>
      </c>
      <c r="E2120" s="352" t="inlineStr"/>
      <c r="F2120" s="341" t="n">
        <v>55.59</v>
      </c>
      <c r="G2120" s="355" t="inlineStr">
        <is>
          <t>317.18</t>
        </is>
      </c>
      <c r="H2120" s="356" t="inlineStr">
        <is>
          <t>319.11</t>
        </is>
      </c>
      <c r="I2120" s="354" t="inlineStr">
        <is>
          <t>경상국립대</t>
        </is>
      </c>
      <c r="J2120" s="340" t="inlineStr">
        <is>
          <t>나노신소재공학부 금속재료공학전공</t>
        </is>
      </c>
      <c r="K2120" s="339" t="inlineStr">
        <is>
          <t>자연</t>
        </is>
      </c>
      <c r="L2120" s="357" t="n">
        <v>10</v>
      </c>
      <c r="M2120" s="358" t="inlineStr">
        <is>
          <t xml:space="preserve">798.93 / </t>
        </is>
      </c>
      <c r="N2120" s="359" t="n">
        <v>1000</v>
      </c>
      <c r="O2120" s="360" t="inlineStr">
        <is>
          <t>표점/만점</t>
        </is>
      </c>
      <c r="P2120" s="343" t="inlineStr">
        <is>
          <t>표점/만점</t>
        </is>
      </c>
      <c r="Q2120" s="342" t="inlineStr">
        <is>
          <t>2과목</t>
        </is>
      </c>
      <c r="R2120" s="344" t="n">
        <v>25</v>
      </c>
      <c r="S2120" s="345" t="n">
        <v>30</v>
      </c>
      <c r="T2120" s="362" t="n">
        <v>25</v>
      </c>
      <c r="U2120" s="361" t="n">
        <v>55.59</v>
      </c>
      <c r="V2120" s="346" t="n">
        <v>104.6242510817663</v>
      </c>
      <c r="W2120" s="348" t="n">
        <v>107.770042808531</v>
      </c>
      <c r="X2120" s="347" t="inlineStr">
        <is>
          <t>52.63/67.91</t>
        </is>
      </c>
      <c r="Y2120" s="357" t="inlineStr"/>
      <c r="Z2120" s="365" t="inlineStr">
        <is>
          <t>3등급</t>
        </is>
      </c>
      <c r="AA2120" s="350" t="n">
        <v>192</v>
      </c>
      <c r="AB2120" s="349" t="inlineStr">
        <is>
          <t>만점</t>
        </is>
      </c>
      <c r="AC2120" s="350" t="n">
        <v>0</v>
      </c>
      <c r="AD2120" s="349" t="inlineStr">
        <is>
          <t>만점</t>
        </is>
      </c>
      <c r="AE2120" s="364" t="n">
        <v>0</v>
      </c>
      <c r="AF2120" s="366" t="n">
        <v>0</v>
      </c>
      <c r="AG2120" s="363" t="n">
        <v>0</v>
      </c>
      <c r="AH2120" s="635" t="inlineStr"/>
      <c r="AL2120" s="487" t="inlineStr">
        <is>
          <t>경상국립대 나노신소재공학부 금속재료공학전공</t>
        </is>
      </c>
      <c r="AM2120" s="477" t="inlineStr">
        <is>
          <t>자연</t>
        </is>
      </c>
      <c r="AN2120" s="637" t="n">
        <v>100</v>
      </c>
      <c r="AO2120" s="478" t="n">
        <v>-1570</v>
      </c>
      <c r="AP2120" s="463" t="n">
        <v>-1570</v>
      </c>
      <c r="AQ2120" s="479" t="n">
        <v>0</v>
      </c>
      <c r="AR2120" s="476" t="inlineStr">
        <is>
          <t>52.32 → 50.87</t>
        </is>
      </c>
      <c r="BA2120" s="313" t="inlineStr">
        <is>
          <t>자연1175</t>
        </is>
      </c>
    </row>
    <row r="2121" ht="15" customHeight="1" s="671">
      <c r="B2121" s="367" t="inlineStr">
        <is>
          <t>52.07</t>
        </is>
      </c>
      <c r="C2121" s="351" t="inlineStr">
        <is>
          <t>112,992</t>
        </is>
      </c>
      <c r="D2121" s="727" t="n">
        <v>-1570</v>
      </c>
      <c r="E2121" s="352" t="inlineStr"/>
      <c r="F2121" s="341" t="n">
        <v>55.51</v>
      </c>
      <c r="G2121" s="355" t="inlineStr">
        <is>
          <t>317.04</t>
        </is>
      </c>
      <c r="H2121" s="356" t="inlineStr">
        <is>
          <t>318.97</t>
        </is>
      </c>
      <c r="I2121" s="354" t="inlineStr">
        <is>
          <t>경상국립대</t>
        </is>
      </c>
      <c r="J2121" s="340" t="inlineStr">
        <is>
          <t>생물산업기계공학과</t>
        </is>
      </c>
      <c r="K2121" s="339" t="inlineStr">
        <is>
          <t>자연</t>
        </is>
      </c>
      <c r="L2121" s="357" t="n">
        <v>8</v>
      </c>
      <c r="M2121" s="358" t="inlineStr">
        <is>
          <t xml:space="preserve">798.67 / </t>
        </is>
      </c>
      <c r="N2121" s="359" t="n">
        <v>1000</v>
      </c>
      <c r="O2121" s="360" t="inlineStr">
        <is>
          <t>표점/만점</t>
        </is>
      </c>
      <c r="P2121" s="343" t="inlineStr">
        <is>
          <t>표점/만점</t>
        </is>
      </c>
      <c r="Q2121" s="342" t="inlineStr">
        <is>
          <t>2과목</t>
        </is>
      </c>
      <c r="R2121" s="344" t="n">
        <v>25</v>
      </c>
      <c r="S2121" s="345" t="n">
        <v>30</v>
      </c>
      <c r="T2121" s="362" t="n">
        <v>25</v>
      </c>
      <c r="U2121" s="361" t="n">
        <v>55.51</v>
      </c>
      <c r="V2121" s="346" t="n">
        <v>104.5851967841809</v>
      </c>
      <c r="W2121" s="348" t="n">
        <v>107.7288188277465</v>
      </c>
      <c r="X2121" s="347" t="inlineStr">
        <is>
          <t>52.58/67.91</t>
        </is>
      </c>
      <c r="Y2121" s="357" t="inlineStr"/>
      <c r="Z2121" s="365" t="inlineStr">
        <is>
          <t>3등급</t>
        </is>
      </c>
      <c r="AA2121" s="350" t="n">
        <v>192</v>
      </c>
      <c r="AB2121" s="349" t="inlineStr">
        <is>
          <t>만점</t>
        </is>
      </c>
      <c r="AC2121" s="350" t="n">
        <v>0</v>
      </c>
      <c r="AD2121" s="349" t="inlineStr">
        <is>
          <t>만점</t>
        </is>
      </c>
      <c r="AE2121" s="364" t="n">
        <v>0</v>
      </c>
      <c r="AF2121" s="366" t="n">
        <v>0</v>
      </c>
      <c r="AG2121" s="363" t="n">
        <v>0</v>
      </c>
      <c r="AH2121" s="635" t="inlineStr"/>
      <c r="AL2121" s="487" t="inlineStr">
        <is>
          <t>경상국립대 생물산업기계공학과</t>
        </is>
      </c>
      <c r="AM2121" s="477" t="inlineStr">
        <is>
          <t>자연</t>
        </is>
      </c>
      <c r="AN2121" s="637" t="n">
        <v>100</v>
      </c>
      <c r="AO2121" s="478" t="n">
        <v>-1570</v>
      </c>
      <c r="AP2121" s="463" t="n">
        <v>-1570</v>
      </c>
      <c r="AQ2121" s="479" t="n">
        <v>0</v>
      </c>
      <c r="AR2121" s="476" t="inlineStr">
        <is>
          <t>52.46 → 51.01</t>
        </is>
      </c>
    </row>
    <row r="2122" ht="15" customHeight="1" s="671">
      <c r="B2122" s="367" t="inlineStr">
        <is>
          <t>52.09</t>
        </is>
      </c>
      <c r="C2122" s="351" t="inlineStr">
        <is>
          <t>113,035</t>
        </is>
      </c>
      <c r="D2122" s="727" t="n">
        <v>-1570</v>
      </c>
      <c r="E2122" s="352" t="inlineStr"/>
      <c r="F2122" s="341" t="n">
        <v>55.5</v>
      </c>
      <c r="G2122" s="355" t="inlineStr">
        <is>
          <t>317.02</t>
        </is>
      </c>
      <c r="H2122" s="356" t="inlineStr">
        <is>
          <t>318.96</t>
        </is>
      </c>
      <c r="I2122" s="354" t="inlineStr">
        <is>
          <t>제주대</t>
        </is>
      </c>
      <c r="J2122" s="340" t="inlineStr">
        <is>
          <t>데이터사이언스학과</t>
        </is>
      </c>
      <c r="K2122" s="339" t="inlineStr">
        <is>
          <t>자연</t>
        </is>
      </c>
      <c r="L2122" s="357" t="n">
        <v>13</v>
      </c>
      <c r="M2122" s="358" t="inlineStr">
        <is>
          <t xml:space="preserve">667.3 / </t>
        </is>
      </c>
      <c r="N2122" s="359" t="n">
        <v>1000</v>
      </c>
      <c r="O2122" s="360" t="inlineStr">
        <is>
          <t>백분위</t>
        </is>
      </c>
      <c r="P2122" s="343" t="inlineStr">
        <is>
          <t>백분위</t>
        </is>
      </c>
      <c r="Q2122" s="342" t="inlineStr">
        <is>
          <t>2과목</t>
        </is>
      </c>
      <c r="R2122" s="344" t="n">
        <v>20</v>
      </c>
      <c r="S2122" s="345" t="n">
        <v>30</v>
      </c>
      <c r="T2122" s="362" t="n">
        <v>30</v>
      </c>
      <c r="U2122" s="361" t="n">
        <v>55.5</v>
      </c>
      <c r="V2122" s="346" t="n">
        <v>104.5789473684211</v>
      </c>
      <c r="W2122" s="348" t="n">
        <v>107.7222222222222</v>
      </c>
      <c r="X2122" s="347" t="n">
        <v>52.36</v>
      </c>
      <c r="Y2122" s="357" t="inlineStr"/>
      <c r="Z2122" s="365" t="inlineStr">
        <is>
          <t>3등급</t>
        </is>
      </c>
      <c r="AA2122" s="350" t="n">
        <v>180</v>
      </c>
      <c r="AB2122" s="349" t="inlineStr">
        <is>
          <t>만점</t>
        </is>
      </c>
      <c r="AC2122" s="350" t="n">
        <v>10</v>
      </c>
      <c r="AD2122" s="349" t="inlineStr">
        <is>
          <t>만점</t>
        </is>
      </c>
      <c r="AE2122" s="364" t="n">
        <v>0</v>
      </c>
      <c r="AF2122" s="366" t="n">
        <v>33.3</v>
      </c>
      <c r="AG2122" s="363" t="n">
        <v>0</v>
      </c>
      <c r="AH2122" s="635" t="inlineStr">
        <is>
          <t xml:space="preserve"> 미/기/과탐(Ⅰ,Ⅱ)/ 과탐(Ⅱ,Ⅱ) 10%가산</t>
        </is>
      </c>
      <c r="AL2122" s="487" t="inlineStr">
        <is>
          <t>제주대 데이터사이언스학과</t>
        </is>
      </c>
      <c r="AM2122" s="477" t="inlineStr">
        <is>
          <t>자연</t>
        </is>
      </c>
      <c r="AN2122" s="637" t="n">
        <v>100</v>
      </c>
      <c r="AO2122" s="478" t="n">
        <v>-1570</v>
      </c>
      <c r="AP2122" s="463" t="n">
        <v>-1570</v>
      </c>
      <c r="AQ2122" s="479" t="n">
        <v>0</v>
      </c>
      <c r="AR2122" s="476" t="inlineStr">
        <is>
          <t>52.48 → 51.03</t>
        </is>
      </c>
    </row>
    <row r="2123" ht="15" customHeight="1" s="671">
      <c r="B2123" s="367" t="inlineStr">
        <is>
          <t>52.09</t>
        </is>
      </c>
      <c r="C2123" s="351" t="inlineStr">
        <is>
          <t>113,035</t>
        </is>
      </c>
      <c r="D2123" s="727" t="n">
        <v>-1570</v>
      </c>
      <c r="E2123" s="352" t="inlineStr"/>
      <c r="F2123" s="341" t="n">
        <v>55.5</v>
      </c>
      <c r="G2123" s="355" t="inlineStr">
        <is>
          <t>317.02</t>
        </is>
      </c>
      <c r="H2123" s="356" t="inlineStr">
        <is>
          <t>318.96</t>
        </is>
      </c>
      <c r="I2123" s="354" t="inlineStr">
        <is>
          <t>경상국립대</t>
        </is>
      </c>
      <c r="J2123" s="340" t="inlineStr">
        <is>
          <t>환경재료과학과</t>
        </is>
      </c>
      <c r="K2123" s="339" t="inlineStr">
        <is>
          <t>자연</t>
        </is>
      </c>
      <c r="L2123" s="357" t="n">
        <v>6</v>
      </c>
      <c r="M2123" s="358" t="inlineStr">
        <is>
          <t xml:space="preserve">798.63 / </t>
        </is>
      </c>
      <c r="N2123" s="359" t="n">
        <v>1000</v>
      </c>
      <c r="O2123" s="360" t="inlineStr">
        <is>
          <t>표점/만점</t>
        </is>
      </c>
      <c r="P2123" s="343" t="inlineStr">
        <is>
          <t>표점/만점</t>
        </is>
      </c>
      <c r="Q2123" s="342" t="inlineStr">
        <is>
          <t>2과목</t>
        </is>
      </c>
      <c r="R2123" s="344" t="n">
        <v>25</v>
      </c>
      <c r="S2123" s="345" t="n">
        <v>30</v>
      </c>
      <c r="T2123" s="362" t="n">
        <v>25</v>
      </c>
      <c r="U2123" s="361" t="n">
        <v>55.5</v>
      </c>
      <c r="V2123" s="346" t="n">
        <v>104.5791884307063</v>
      </c>
      <c r="W2123" s="348" t="n">
        <v>107.7224766768566</v>
      </c>
      <c r="X2123" s="347" t="inlineStr">
        <is>
          <t>52.58/67.91</t>
        </is>
      </c>
      <c r="Y2123" s="357" t="inlineStr"/>
      <c r="Z2123" s="365" t="inlineStr">
        <is>
          <t>3등급</t>
        </is>
      </c>
      <c r="AA2123" s="350" t="n">
        <v>192</v>
      </c>
      <c r="AB2123" s="349" t="inlineStr">
        <is>
          <t>만점</t>
        </is>
      </c>
      <c r="AC2123" s="350" t="n">
        <v>0</v>
      </c>
      <c r="AD2123" s="349" t="inlineStr">
        <is>
          <t>만점</t>
        </is>
      </c>
      <c r="AE2123" s="364" t="n">
        <v>0</v>
      </c>
      <c r="AF2123" s="366" t="n">
        <v>0</v>
      </c>
      <c r="AG2123" s="363" t="n">
        <v>0</v>
      </c>
      <c r="AH2123" s="635" t="inlineStr"/>
      <c r="AL2123" s="487" t="inlineStr">
        <is>
          <t>경상국립대 환경재료과학과</t>
        </is>
      </c>
      <c r="AM2123" s="477" t="inlineStr">
        <is>
          <t>자연</t>
        </is>
      </c>
      <c r="AN2123" s="637" t="n">
        <v>100</v>
      </c>
      <c r="AO2123" s="478" t="n">
        <v>-1570</v>
      </c>
      <c r="AP2123" s="463" t="n">
        <v>-1570</v>
      </c>
      <c r="AQ2123" s="479" t="n">
        <v>0</v>
      </c>
      <c r="AR2123" s="476" t="inlineStr">
        <is>
          <t>52.48 → 51.03</t>
        </is>
      </c>
    </row>
    <row r="2124" ht="15" customHeight="1" s="671">
      <c r="B2124" s="367" t="inlineStr">
        <is>
          <t>52.09</t>
        </is>
      </c>
      <c r="C2124" s="351" t="inlineStr">
        <is>
          <t>113,035</t>
        </is>
      </c>
      <c r="D2124" s="727" t="n">
        <v>-1570</v>
      </c>
      <c r="E2124" s="352" t="inlineStr">
        <is>
          <t>317.02</t>
        </is>
      </c>
      <c r="F2124" s="341" t="n">
        <v>55.15</v>
      </c>
      <c r="G2124" s="355" t="inlineStr">
        <is>
          <t>315.80</t>
        </is>
      </c>
      <c r="H2124" s="356" t="inlineStr">
        <is>
          <t>319.54</t>
        </is>
      </c>
      <c r="I2124" s="354" t="inlineStr">
        <is>
          <t>경북대</t>
        </is>
      </c>
      <c r="J2124" s="340" t="inlineStr">
        <is>
          <t>소프트웨어학과</t>
        </is>
      </c>
      <c r="K2124" s="339" t="inlineStr">
        <is>
          <t>통합</t>
        </is>
      </c>
      <c r="L2124" s="357" t="n">
        <v>9</v>
      </c>
      <c r="M2124" s="358" t="inlineStr">
        <is>
          <t xml:space="preserve">593.93 / </t>
        </is>
      </c>
      <c r="N2124" s="359" t="n">
        <v>1000</v>
      </c>
      <c r="O2124" s="360" t="inlineStr">
        <is>
          <t>표점</t>
        </is>
      </c>
      <c r="P2124" s="343" t="inlineStr">
        <is>
          <t>변표</t>
        </is>
      </c>
      <c r="Q2124" s="342" t="inlineStr">
        <is>
          <t>2과목</t>
        </is>
      </c>
      <c r="R2124" s="344" t="n">
        <v>13</v>
      </c>
      <c r="S2124" s="345" t="n">
        <v>50</v>
      </c>
      <c r="T2124" s="362" t="n">
        <v>25</v>
      </c>
      <c r="U2124" s="361" t="n">
        <v>55.15</v>
      </c>
      <c r="V2124" s="346" t="n">
        <v>104.3947557669967</v>
      </c>
      <c r="W2124" s="348" t="n">
        <v>107.5277977540521</v>
      </c>
      <c r="X2124" s="347" t="n">
        <v>51.94</v>
      </c>
      <c r="Y2124" s="357" t="n">
        <v>51.45</v>
      </c>
      <c r="Z2124" s="365" t="inlineStr">
        <is>
          <t>2등급</t>
        </is>
      </c>
      <c r="AA2124" s="350" t="n">
        <v>121.25</v>
      </c>
      <c r="AB2124" s="349" t="inlineStr">
        <is>
          <t>만점</t>
        </is>
      </c>
      <c r="AC2124" s="350" t="n">
        <v>10</v>
      </c>
      <c r="AD2124" s="349" t="inlineStr">
        <is>
          <t>만점</t>
        </is>
      </c>
      <c r="AE2124" s="364" t="n">
        <v>0</v>
      </c>
      <c r="AF2124" s="366" t="n">
        <v>0</v>
      </c>
      <c r="AG2124" s="363" t="n">
        <v>0</v>
      </c>
      <c r="AH2124" s="635" t="inlineStr"/>
      <c r="AL2124" s="487" t="inlineStr">
        <is>
          <t>경북대 소프트웨어학과</t>
        </is>
      </c>
      <c r="AM2124" s="477" t="inlineStr">
        <is>
          <t>통합</t>
        </is>
      </c>
      <c r="AN2124" s="637" t="n">
        <v>100</v>
      </c>
      <c r="AO2124" s="478" t="n">
        <v>-1570</v>
      </c>
      <c r="AP2124" s="463" t="n">
        <v>-600</v>
      </c>
      <c r="AQ2124" s="479" t="n">
        <v>-970</v>
      </c>
      <c r="AR2124" s="476" t="inlineStr">
        <is>
          <t>52.72 → 51.72</t>
        </is>
      </c>
    </row>
    <row r="2125" ht="15" customHeight="1" s="671">
      <c r="B2125" s="367" t="inlineStr">
        <is>
          <t>53.30</t>
        </is>
      </c>
      <c r="C2125" s="351" t="inlineStr">
        <is>
          <t>115,661</t>
        </is>
      </c>
      <c r="D2125" s="727" t="n">
        <v>-1570</v>
      </c>
      <c r="E2125" s="352" t="inlineStr">
        <is>
          <t>315.77</t>
        </is>
      </c>
      <c r="F2125" s="341" t="n">
        <v>55.13</v>
      </c>
      <c r="G2125" s="355" t="inlineStr">
        <is>
          <t>315.77</t>
        </is>
      </c>
      <c r="H2125" s="356" t="inlineStr">
        <is>
          <t>319.51</t>
        </is>
      </c>
      <c r="I2125" s="354" t="inlineStr">
        <is>
          <t>경상국립대</t>
        </is>
      </c>
      <c r="J2125" s="340" t="inlineStr">
        <is>
          <t>러시아학과</t>
        </is>
      </c>
      <c r="K2125" s="339" t="inlineStr">
        <is>
          <t>통합</t>
        </is>
      </c>
      <c r="L2125" s="357" t="n">
        <v>7</v>
      </c>
      <c r="M2125" s="358" t="inlineStr">
        <is>
          <t xml:space="preserve">792.76 / </t>
        </is>
      </c>
      <c r="N2125" s="359" t="n">
        <v>1000</v>
      </c>
      <c r="O2125" s="360" t="inlineStr">
        <is>
          <t>표점/만점</t>
        </is>
      </c>
      <c r="P2125" s="343" t="inlineStr">
        <is>
          <t>표점/만점</t>
        </is>
      </c>
      <c r="Q2125" s="342" t="inlineStr">
        <is>
          <t>2과목</t>
        </is>
      </c>
      <c r="R2125" s="344" t="n">
        <v>30</v>
      </c>
      <c r="S2125" s="345" t="n">
        <v>25</v>
      </c>
      <c r="T2125" s="362" t="n">
        <v>25</v>
      </c>
      <c r="U2125" s="361" t="n">
        <v>55.13</v>
      </c>
      <c r="V2125" s="346" t="n">
        <v>104.3866741956095</v>
      </c>
      <c r="W2125" s="348" t="n">
        <v>107.5192672064767</v>
      </c>
      <c r="X2125" s="347" t="inlineStr">
        <is>
          <t>52.08/68.82</t>
        </is>
      </c>
      <c r="Y2125" s="357" t="inlineStr"/>
      <c r="Z2125" s="365" t="inlineStr">
        <is>
          <t>3등급</t>
        </is>
      </c>
      <c r="AA2125" s="350" t="n">
        <v>192</v>
      </c>
      <c r="AB2125" s="349" t="inlineStr">
        <is>
          <t>만점</t>
        </is>
      </c>
      <c r="AC2125" s="350" t="n">
        <v>0</v>
      </c>
      <c r="AD2125" s="349" t="inlineStr">
        <is>
          <t>만점</t>
        </is>
      </c>
      <c r="AE2125" s="364" t="n">
        <v>0</v>
      </c>
      <c r="AF2125" s="366" t="n">
        <v>0</v>
      </c>
      <c r="AG2125" s="363" t="n">
        <v>0</v>
      </c>
      <c r="AH2125" s="635" t="inlineStr"/>
      <c r="AL2125" s="487" t="inlineStr">
        <is>
          <t>경상국립대 러시아학과</t>
        </is>
      </c>
      <c r="AM2125" s="477" t="inlineStr">
        <is>
          <t>통합</t>
        </is>
      </c>
      <c r="AN2125" s="637" t="n">
        <v>100</v>
      </c>
      <c r="AO2125" s="478" t="n">
        <v>-1570</v>
      </c>
      <c r="AP2125" s="463" t="n">
        <v>-600</v>
      </c>
      <c r="AQ2125" s="479" t="n">
        <v>-970</v>
      </c>
      <c r="AR2125" s="476" t="inlineStr">
        <is>
          <t>52.75 → 51.75</t>
        </is>
      </c>
    </row>
    <row r="2126" ht="15" customHeight="1" s="671">
      <c r="B2126" s="367" t="inlineStr">
        <is>
          <t>53.08</t>
        </is>
      </c>
      <c r="C2126" s="351" t="inlineStr">
        <is>
          <t>115,184</t>
        </is>
      </c>
      <c r="D2126" s="727" t="n">
        <v>-1570</v>
      </c>
      <c r="E2126" s="352" t="inlineStr"/>
      <c r="F2126" s="341" t="n">
        <v>54.95</v>
      </c>
      <c r="G2126" s="355" t="inlineStr">
        <is>
          <t>316.00</t>
        </is>
      </c>
      <c r="H2126" s="356" t="inlineStr">
        <is>
          <t>317.77</t>
        </is>
      </c>
      <c r="I2126" s="354" t="inlineStr">
        <is>
          <t>경상국립대</t>
        </is>
      </c>
      <c r="J2126" s="340" t="inlineStr">
        <is>
          <t>동물생명융합학부</t>
        </is>
      </c>
      <c r="K2126" s="339" t="inlineStr">
        <is>
          <t>자연</t>
        </is>
      </c>
      <c r="L2126" s="357" t="n">
        <v>17</v>
      </c>
      <c r="M2126" s="358" t="inlineStr">
        <is>
          <t xml:space="preserve">796.69 / </t>
        </is>
      </c>
      <c r="N2126" s="359" t="n">
        <v>1000</v>
      </c>
      <c r="O2126" s="360" t="inlineStr">
        <is>
          <t>표점/만점</t>
        </is>
      </c>
      <c r="P2126" s="343" t="inlineStr">
        <is>
          <t>표점/만점</t>
        </is>
      </c>
      <c r="Q2126" s="342" t="inlineStr">
        <is>
          <t>2과목</t>
        </is>
      </c>
      <c r="R2126" s="344" t="n">
        <v>25</v>
      </c>
      <c r="S2126" s="345" t="n">
        <v>30</v>
      </c>
      <c r="T2126" s="362" t="n">
        <v>25</v>
      </c>
      <c r="U2126" s="361" t="n">
        <v>54.95</v>
      </c>
      <c r="V2126" s="346" t="n">
        <v>104.2875039035215</v>
      </c>
      <c r="W2126" s="348" t="n">
        <v>107.4145874537171</v>
      </c>
      <c r="X2126" s="347" t="inlineStr">
        <is>
          <t>52.33/67.91</t>
        </is>
      </c>
      <c r="Y2126" s="357" t="inlineStr"/>
      <c r="Z2126" s="365" t="inlineStr">
        <is>
          <t>3등급</t>
        </is>
      </c>
      <c r="AA2126" s="350" t="n">
        <v>192</v>
      </c>
      <c r="AB2126" s="349" t="inlineStr">
        <is>
          <t>만점</t>
        </is>
      </c>
      <c r="AC2126" s="350" t="n">
        <v>0</v>
      </c>
      <c r="AD2126" s="349" t="inlineStr">
        <is>
          <t>만점</t>
        </is>
      </c>
      <c r="AE2126" s="364" t="n">
        <v>0</v>
      </c>
      <c r="AF2126" s="366" t="n">
        <v>0</v>
      </c>
      <c r="AG2126" s="363" t="n">
        <v>0</v>
      </c>
      <c r="AH2126" s="635" t="inlineStr"/>
      <c r="AL2126" s="487" t="inlineStr">
        <is>
          <t>경상국립대 동물생명융합학부</t>
        </is>
      </c>
      <c r="AM2126" s="477" t="inlineStr">
        <is>
          <t>자연</t>
        </is>
      </c>
      <c r="AN2126" s="637" t="n">
        <v>100</v>
      </c>
      <c r="AO2126" s="478" t="n">
        <v>-1570</v>
      </c>
      <c r="AP2126" s="463" t="n">
        <v>-1570</v>
      </c>
      <c r="AQ2126" s="479" t="n">
        <v>0</v>
      </c>
      <c r="AR2126" s="476" t="inlineStr">
        <is>
          <t>53.50 → 52.05</t>
        </is>
      </c>
    </row>
    <row r="2127" ht="15" customHeight="1" s="671">
      <c r="B2127" s="367" t="inlineStr">
        <is>
          <t>53.26</t>
        </is>
      </c>
      <c r="C2127" s="351" t="inlineStr">
        <is>
          <t>115,574</t>
        </is>
      </c>
      <c r="D2127" s="727" t="n">
        <v>-1570</v>
      </c>
      <c r="E2127" s="352" t="inlineStr"/>
      <c r="F2127" s="341" t="n">
        <v>54.84</v>
      </c>
      <c r="G2127" s="355" t="inlineStr">
        <is>
          <t>315.81</t>
        </is>
      </c>
      <c r="H2127" s="356" t="inlineStr">
        <is>
          <t>317.51</t>
        </is>
      </c>
      <c r="I2127" s="354" t="inlineStr">
        <is>
          <t>제주대</t>
        </is>
      </c>
      <c r="J2127" s="340" t="inlineStr">
        <is>
          <t>스마트팜학부 식물자원환경전공</t>
        </is>
      </c>
      <c r="K2127" s="339" t="inlineStr">
        <is>
          <t>자연</t>
        </is>
      </c>
      <c r="L2127" s="357" t="n">
        <v>6</v>
      </c>
      <c r="M2127" s="358" t="inlineStr">
        <is>
          <t xml:space="preserve">661.65 / </t>
        </is>
      </c>
      <c r="N2127" s="359" t="n">
        <v>1000</v>
      </c>
      <c r="O2127" s="360" t="inlineStr">
        <is>
          <t>백분위</t>
        </is>
      </c>
      <c r="P2127" s="343" t="inlineStr">
        <is>
          <t>백분위</t>
        </is>
      </c>
      <c r="Q2127" s="342" t="inlineStr">
        <is>
          <t>2과목</t>
        </is>
      </c>
      <c r="R2127" s="344" t="n">
        <v>20</v>
      </c>
      <c r="S2127" s="345" t="n">
        <v>30</v>
      </c>
      <c r="T2127" s="362" t="n">
        <v>30</v>
      </c>
      <c r="U2127" s="361" t="n">
        <v>54.84</v>
      </c>
      <c r="V2127" s="346" t="n">
        <v>104.2331701346389</v>
      </c>
      <c r="W2127" s="348" t="n">
        <v>107.3572351421189</v>
      </c>
      <c r="X2127" s="347" t="n">
        <v>52.11</v>
      </c>
      <c r="Y2127" s="357" t="inlineStr"/>
      <c r="Z2127" s="365" t="inlineStr">
        <is>
          <t>3등급</t>
        </is>
      </c>
      <c r="AA2127" s="350" t="n">
        <v>180</v>
      </c>
      <c r="AB2127" s="349" t="inlineStr">
        <is>
          <t>만점</t>
        </is>
      </c>
      <c r="AC2127" s="350" t="n">
        <v>10</v>
      </c>
      <c r="AD2127" s="349" t="inlineStr">
        <is>
          <t>만점</t>
        </is>
      </c>
      <c r="AE2127" s="364" t="n">
        <v>0</v>
      </c>
      <c r="AF2127" s="366" t="n">
        <v>32.904</v>
      </c>
      <c r="AG2127" s="363" t="n">
        <v>0</v>
      </c>
      <c r="AH2127" s="635" t="inlineStr">
        <is>
          <t xml:space="preserve"> 미/기/과탐(Ⅰ,Ⅱ)/ 과탐(Ⅱ,Ⅱ) 10%가산</t>
        </is>
      </c>
      <c r="AL2127" s="487" t="inlineStr">
        <is>
          <t>제주대 스마트팜학부 식물자원환경전공</t>
        </is>
      </c>
      <c r="AM2127" s="477" t="inlineStr">
        <is>
          <t>자연</t>
        </is>
      </c>
      <c r="AN2127" s="637" t="n">
        <v>100</v>
      </c>
      <c r="AO2127" s="478" t="n">
        <v>-1570</v>
      </c>
      <c r="AP2127" s="463" t="n">
        <v>-1570</v>
      </c>
      <c r="AQ2127" s="479" t="n">
        <v>0</v>
      </c>
      <c r="AR2127" s="476" t="inlineStr">
        <is>
          <t>53.69 → 52.24</t>
        </is>
      </c>
    </row>
    <row r="2128" ht="15" customHeight="1" s="671">
      <c r="B2128" s="367" t="inlineStr">
        <is>
          <t>53.39</t>
        </is>
      </c>
      <c r="C2128" s="351" t="inlineStr">
        <is>
          <t>115,856</t>
        </is>
      </c>
      <c r="D2128" s="727" t="n">
        <v>-1570</v>
      </c>
      <c r="E2128" s="352" t="inlineStr"/>
      <c r="F2128" s="341" t="n">
        <v>54.77</v>
      </c>
      <c r="G2128" s="355" t="inlineStr">
        <is>
          <t>315.68</t>
        </is>
      </c>
      <c r="H2128" s="356" t="inlineStr">
        <is>
          <t>317.33</t>
        </is>
      </c>
      <c r="I2128" s="354" t="inlineStr">
        <is>
          <t>제주대</t>
        </is>
      </c>
      <c r="J2128" s="340" t="inlineStr">
        <is>
          <t>지구해양과학과</t>
        </is>
      </c>
      <c r="K2128" s="339" t="inlineStr">
        <is>
          <t>자연</t>
        </is>
      </c>
      <c r="L2128" s="357" t="n">
        <v>10</v>
      </c>
      <c r="M2128" s="358" t="inlineStr">
        <is>
          <t xml:space="preserve">661.06 / </t>
        </is>
      </c>
      <c r="N2128" s="359" t="n">
        <v>1000</v>
      </c>
      <c r="O2128" s="360" t="inlineStr">
        <is>
          <t>백분위</t>
        </is>
      </c>
      <c r="P2128" s="343" t="inlineStr">
        <is>
          <t>백분위</t>
        </is>
      </c>
      <c r="Q2128" s="342" t="inlineStr">
        <is>
          <t>2과목</t>
        </is>
      </c>
      <c r="R2128" s="344" t="n">
        <v>20</v>
      </c>
      <c r="S2128" s="345" t="n">
        <v>30</v>
      </c>
      <c r="T2128" s="362" t="n">
        <v>30</v>
      </c>
      <c r="U2128" s="361" t="n">
        <v>54.77</v>
      </c>
      <c r="V2128" s="346" t="n">
        <v>104.1970624235006</v>
      </c>
      <c r="W2128" s="348" t="n">
        <v>107.3191214470284</v>
      </c>
      <c r="X2128" s="347" t="n">
        <v>52.08</v>
      </c>
      <c r="Y2128" s="357" t="inlineStr"/>
      <c r="Z2128" s="365" t="inlineStr">
        <is>
          <t>3등급</t>
        </is>
      </c>
      <c r="AA2128" s="350" t="n">
        <v>180</v>
      </c>
      <c r="AB2128" s="349" t="inlineStr">
        <is>
          <t>만점</t>
        </is>
      </c>
      <c r="AC2128" s="350" t="n">
        <v>10</v>
      </c>
      <c r="AD2128" s="349" t="inlineStr">
        <is>
          <t>만점</t>
        </is>
      </c>
      <c r="AE2128" s="364" t="n">
        <v>0</v>
      </c>
      <c r="AF2128" s="366" t="n">
        <v>32.862</v>
      </c>
      <c r="AG2128" s="363" t="n">
        <v>0</v>
      </c>
      <c r="AH2128" s="635" t="inlineStr">
        <is>
          <t xml:space="preserve"> 미/기/과탐(Ⅰ,Ⅱ)/ 과탐(Ⅱ,Ⅱ) 10%가산</t>
        </is>
      </c>
      <c r="AL2128" s="487" t="inlineStr">
        <is>
          <t>제주대 지구해양과학과</t>
        </is>
      </c>
      <c r="AM2128" s="477" t="inlineStr">
        <is>
          <t>자연</t>
        </is>
      </c>
      <c r="AN2128" s="637" t="n">
        <v>100</v>
      </c>
      <c r="AO2128" s="478" t="n">
        <v>-1570</v>
      </c>
      <c r="AP2128" s="463" t="n">
        <v>-1570</v>
      </c>
      <c r="AQ2128" s="479" t="n">
        <v>0</v>
      </c>
      <c r="AR2128" s="476" t="inlineStr">
        <is>
          <t>53.82 → 52.37</t>
        </is>
      </c>
    </row>
    <row r="2129" ht="15" customHeight="1" s="671">
      <c r="B2129" s="367" t="inlineStr">
        <is>
          <t>53.99</t>
        </is>
      </c>
      <c r="C2129" s="351" t="inlineStr">
        <is>
          <t>117,158</t>
        </is>
      </c>
      <c r="D2129" s="727" t="n">
        <v>-1570</v>
      </c>
      <c r="E2129" s="352" t="inlineStr">
        <is>
          <t>315.08</t>
        </is>
      </c>
      <c r="F2129" s="341" t="n">
        <v>54.75</v>
      </c>
      <c r="G2129" s="355" t="inlineStr">
        <is>
          <t>315.08</t>
        </is>
      </c>
      <c r="H2129" s="356" t="inlineStr">
        <is>
          <t>318.64</t>
        </is>
      </c>
      <c r="I2129" s="354" t="inlineStr">
        <is>
          <t>경상국립대</t>
        </is>
      </c>
      <c r="J2129" s="340" t="inlineStr">
        <is>
          <t>국어국문학과</t>
        </is>
      </c>
      <c r="K2129" s="339" t="inlineStr">
        <is>
          <t>통합</t>
        </is>
      </c>
      <c r="L2129" s="357" t="n">
        <v>3</v>
      </c>
      <c r="M2129" s="358" t="inlineStr">
        <is>
          <t xml:space="preserve">791.46 / </t>
        </is>
      </c>
      <c r="N2129" s="359" t="n">
        <v>1000</v>
      </c>
      <c r="O2129" s="360" t="inlineStr">
        <is>
          <t>표점/만점</t>
        </is>
      </c>
      <c r="P2129" s="343" t="inlineStr">
        <is>
          <t>표점/만점</t>
        </is>
      </c>
      <c r="Q2129" s="342" t="inlineStr">
        <is>
          <t>2과목</t>
        </is>
      </c>
      <c r="R2129" s="344" t="n">
        <v>30</v>
      </c>
      <c r="S2129" s="345" t="n">
        <v>25</v>
      </c>
      <c r="T2129" s="362" t="n">
        <v>25</v>
      </c>
      <c r="U2129" s="361" t="n">
        <v>54.75</v>
      </c>
      <c r="V2129" s="346" t="n">
        <v>104.1826999785984</v>
      </c>
      <c r="W2129" s="348" t="n">
        <v>107.3039610885205</v>
      </c>
      <c r="X2129" s="347" t="inlineStr">
        <is>
          <t>51.92/68.82</t>
        </is>
      </c>
      <c r="Y2129" s="357" t="inlineStr"/>
      <c r="Z2129" s="365" t="inlineStr">
        <is>
          <t>3등급</t>
        </is>
      </c>
      <c r="AA2129" s="350" t="n">
        <v>192</v>
      </c>
      <c r="AB2129" s="349" t="inlineStr">
        <is>
          <t>만점</t>
        </is>
      </c>
      <c r="AC2129" s="350" t="n">
        <v>0</v>
      </c>
      <c r="AD2129" s="349" t="inlineStr">
        <is>
          <t>만점</t>
        </is>
      </c>
      <c r="AE2129" s="364" t="n">
        <v>0</v>
      </c>
      <c r="AF2129" s="366" t="n">
        <v>0</v>
      </c>
      <c r="AG2129" s="363" t="n">
        <v>0</v>
      </c>
      <c r="AH2129" s="635" t="inlineStr"/>
      <c r="AL2129" s="487" t="inlineStr">
        <is>
          <t>경상국립대 국어국문학과</t>
        </is>
      </c>
      <c r="AM2129" s="477" t="inlineStr">
        <is>
          <t>통합</t>
        </is>
      </c>
      <c r="AN2129" s="637" t="n">
        <v>100</v>
      </c>
      <c r="AO2129" s="478" t="n">
        <v>-1570</v>
      </c>
      <c r="AP2129" s="463" t="n">
        <v>-598</v>
      </c>
      <c r="AQ2129" s="479" t="n">
        <v>-972</v>
      </c>
      <c r="AR2129" s="476" t="inlineStr">
        <is>
          <t>53.45 → 52.45</t>
        </is>
      </c>
    </row>
    <row r="2130" ht="15" customHeight="1" s="671">
      <c r="B2130" s="367" t="inlineStr">
        <is>
          <t>53.52</t>
        </is>
      </c>
      <c r="C2130" s="351" t="inlineStr">
        <is>
          <t>116,138</t>
        </is>
      </c>
      <c r="D2130" s="727" t="n">
        <v>-1570</v>
      </c>
      <c r="E2130" s="352" t="inlineStr"/>
      <c r="F2130" s="341" t="n">
        <v>54.71</v>
      </c>
      <c r="G2130" s="355" t="inlineStr">
        <is>
          <t>315.55</t>
        </is>
      </c>
      <c r="H2130" s="356" t="inlineStr">
        <is>
          <t>317.15</t>
        </is>
      </c>
      <c r="I2130" s="354" t="inlineStr">
        <is>
          <t>경상국립대</t>
        </is>
      </c>
      <c r="J2130" s="340" t="inlineStr">
        <is>
          <t>인테리어재료공학과</t>
        </is>
      </c>
      <c r="K2130" s="339" t="inlineStr">
        <is>
          <t>자연</t>
        </is>
      </c>
      <c r="L2130" s="357" t="n">
        <v>9</v>
      </c>
      <c r="M2130" s="358" t="inlineStr">
        <is>
          <t xml:space="preserve">795.84 / </t>
        </is>
      </c>
      <c r="N2130" s="359" t="n">
        <v>1000</v>
      </c>
      <c r="O2130" s="360" t="inlineStr">
        <is>
          <t>표점/만점</t>
        </is>
      </c>
      <c r="P2130" s="343" t="inlineStr">
        <is>
          <t>표점/만점</t>
        </is>
      </c>
      <c r="Q2130" s="342" t="inlineStr">
        <is>
          <t>2과목</t>
        </is>
      </c>
      <c r="R2130" s="344" t="n">
        <v>25</v>
      </c>
      <c r="S2130" s="345" t="n">
        <v>30</v>
      </c>
      <c r="T2130" s="362" t="n">
        <v>25</v>
      </c>
      <c r="U2130" s="361" t="n">
        <v>54.71</v>
      </c>
      <c r="V2130" s="346" t="n">
        <v>104.1616015820786</v>
      </c>
      <c r="W2130" s="348" t="n">
        <v>107.2816905588608</v>
      </c>
      <c r="X2130" s="347" t="inlineStr">
        <is>
          <t>52.24/67.91</t>
        </is>
      </c>
      <c r="Y2130" s="357" t="inlineStr"/>
      <c r="Z2130" s="365" t="inlineStr">
        <is>
          <t>3등급</t>
        </is>
      </c>
      <c r="AA2130" s="350" t="n">
        <v>192</v>
      </c>
      <c r="AB2130" s="349" t="inlineStr">
        <is>
          <t>만점</t>
        </is>
      </c>
      <c r="AC2130" s="350" t="n">
        <v>0</v>
      </c>
      <c r="AD2130" s="349" t="inlineStr">
        <is>
          <t>만점</t>
        </is>
      </c>
      <c r="AE2130" s="364" t="n">
        <v>0</v>
      </c>
      <c r="AF2130" s="366" t="n">
        <v>0</v>
      </c>
      <c r="AG2130" s="363" t="n">
        <v>0</v>
      </c>
      <c r="AH2130" s="635" t="inlineStr"/>
      <c r="AL2130" s="487" t="inlineStr">
        <is>
          <t>경상국립대 인테리어재료공학과</t>
        </is>
      </c>
      <c r="AM2130" s="477" t="inlineStr">
        <is>
          <t>자연</t>
        </is>
      </c>
      <c r="AN2130" s="637" t="n">
        <v>100</v>
      </c>
      <c r="AO2130" s="478" t="n">
        <v>-1570</v>
      </c>
      <c r="AP2130" s="463" t="n">
        <v>-1570</v>
      </c>
      <c r="AQ2130" s="479" t="n">
        <v>0</v>
      </c>
      <c r="AR2130" s="476" t="inlineStr">
        <is>
          <t>53.95 → 52.50</t>
        </is>
      </c>
    </row>
    <row r="2131" ht="15" customHeight="1" s="671">
      <c r="B2131" s="367" t="inlineStr">
        <is>
          <t>54.07</t>
        </is>
      </c>
      <c r="C2131" s="351" t="inlineStr">
        <is>
          <t>117,332</t>
        </is>
      </c>
      <c r="D2131" s="727" t="n">
        <v>-1570</v>
      </c>
      <c r="E2131" s="352" t="inlineStr">
        <is>
          <t>315.00</t>
        </is>
      </c>
      <c r="F2131" s="341" t="n">
        <v>54.7</v>
      </c>
      <c r="G2131" s="355" t="inlineStr">
        <is>
          <t>315.00</t>
        </is>
      </c>
      <c r="H2131" s="356" t="inlineStr">
        <is>
          <t>318.52</t>
        </is>
      </c>
      <c r="I2131" s="354" t="inlineStr">
        <is>
          <t>경상국립대</t>
        </is>
      </c>
      <c r="J2131" s="340" t="inlineStr">
        <is>
          <t>중어중문학과</t>
        </is>
      </c>
      <c r="K2131" s="339" t="inlineStr">
        <is>
          <t>통합</t>
        </is>
      </c>
      <c r="L2131" s="357" t="n">
        <v>13</v>
      </c>
      <c r="M2131" s="358" t="inlineStr">
        <is>
          <t xml:space="preserve">791.31 / </t>
        </is>
      </c>
      <c r="N2131" s="359" t="n">
        <v>1000</v>
      </c>
      <c r="O2131" s="360" t="inlineStr">
        <is>
          <t>표점/만점</t>
        </is>
      </c>
      <c r="P2131" s="343" t="inlineStr">
        <is>
          <t>표점/만점</t>
        </is>
      </c>
      <c r="Q2131" s="342" t="inlineStr">
        <is>
          <t>2과목</t>
        </is>
      </c>
      <c r="R2131" s="344" t="n">
        <v>30</v>
      </c>
      <c r="S2131" s="345" t="n">
        <v>25</v>
      </c>
      <c r="T2131" s="362" t="n">
        <v>25</v>
      </c>
      <c r="U2131" s="361" t="n">
        <v>54.7</v>
      </c>
      <c r="V2131" s="346" t="n">
        <v>104.1593434052556</v>
      </c>
      <c r="W2131" s="348" t="n">
        <v>107.2793069277698</v>
      </c>
      <c r="X2131" s="347" t="inlineStr">
        <is>
          <t>51.92/68.82</t>
        </is>
      </c>
      <c r="Y2131" s="357" t="inlineStr"/>
      <c r="Z2131" s="365" t="inlineStr">
        <is>
          <t>3등급</t>
        </is>
      </c>
      <c r="AA2131" s="350" t="n">
        <v>192</v>
      </c>
      <c r="AB2131" s="349" t="inlineStr">
        <is>
          <t>만점</t>
        </is>
      </c>
      <c r="AC2131" s="350" t="n">
        <v>0</v>
      </c>
      <c r="AD2131" s="349" t="inlineStr">
        <is>
          <t>만점</t>
        </is>
      </c>
      <c r="AE2131" s="364" t="n">
        <v>0</v>
      </c>
      <c r="AF2131" s="366" t="n">
        <v>0</v>
      </c>
      <c r="AG2131" s="363" t="n">
        <v>0</v>
      </c>
      <c r="AH2131" s="635" t="inlineStr"/>
      <c r="AL2131" s="487" t="inlineStr">
        <is>
          <t>경상국립대 중어중문학과</t>
        </is>
      </c>
      <c r="AM2131" s="477" t="inlineStr">
        <is>
          <t>통합</t>
        </is>
      </c>
      <c r="AN2131" s="637" t="n">
        <v>100</v>
      </c>
      <c r="AO2131" s="478" t="n">
        <v>-1570</v>
      </c>
      <c r="AP2131" s="463" t="n">
        <v>-598</v>
      </c>
      <c r="AQ2131" s="479" t="n">
        <v>-972</v>
      </c>
      <c r="AR2131" s="476" t="inlineStr">
        <is>
          <t>53.53 → 52.53</t>
        </is>
      </c>
    </row>
    <row r="2132" ht="15" customHeight="1" s="671">
      <c r="B2132" s="367" t="inlineStr">
        <is>
          <t>54.05</t>
        </is>
      </c>
      <c r="C2132" s="351" t="inlineStr">
        <is>
          <t>117,289</t>
        </is>
      </c>
      <c r="D2132" s="727" t="n">
        <v>-1570</v>
      </c>
      <c r="E2132" s="352" t="inlineStr"/>
      <c r="F2132" s="341" t="n">
        <v>54.42</v>
      </c>
      <c r="G2132" s="355" t="inlineStr">
        <is>
          <t>315.02</t>
        </is>
      </c>
      <c r="H2132" s="356" t="inlineStr">
        <is>
          <t>316.48</t>
        </is>
      </c>
      <c r="I2132" s="354" t="inlineStr">
        <is>
          <t>경상국립대</t>
        </is>
      </c>
      <c r="J2132" s="340" t="inlineStr">
        <is>
          <t>에너지공학과</t>
        </is>
      </c>
      <c r="K2132" s="339" t="inlineStr">
        <is>
          <t>자연</t>
        </is>
      </c>
      <c r="L2132" s="357" t="n">
        <v>8</v>
      </c>
      <c r="M2132" s="358" t="inlineStr">
        <is>
          <t xml:space="preserve">794.83 / </t>
        </is>
      </c>
      <c r="N2132" s="359" t="n">
        <v>1000</v>
      </c>
      <c r="O2132" s="360" t="inlineStr">
        <is>
          <t>표점/만점</t>
        </is>
      </c>
      <c r="P2132" s="343" t="inlineStr">
        <is>
          <t>표점/만점</t>
        </is>
      </c>
      <c r="Q2132" s="342" t="inlineStr">
        <is>
          <t>2과목</t>
        </is>
      </c>
      <c r="R2132" s="344" t="n">
        <v>25</v>
      </c>
      <c r="S2132" s="345" t="n">
        <v>30</v>
      </c>
      <c r="T2132" s="362" t="n">
        <v>25</v>
      </c>
      <c r="U2132" s="361" t="n">
        <v>54.42</v>
      </c>
      <c r="V2132" s="346" t="n">
        <v>104.0083347480519</v>
      </c>
      <c r="W2132" s="348" t="n">
        <v>107.1199089007214</v>
      </c>
      <c r="X2132" s="347" t="inlineStr">
        <is>
          <t>52.12/67.91</t>
        </is>
      </c>
      <c r="Y2132" s="357" t="inlineStr"/>
      <c r="Z2132" s="365" t="inlineStr">
        <is>
          <t>3등급</t>
        </is>
      </c>
      <c r="AA2132" s="350" t="n">
        <v>192</v>
      </c>
      <c r="AB2132" s="349" t="inlineStr">
        <is>
          <t>만점</t>
        </is>
      </c>
      <c r="AC2132" s="350" t="n">
        <v>0</v>
      </c>
      <c r="AD2132" s="349" t="inlineStr">
        <is>
          <t>만점</t>
        </is>
      </c>
      <c r="AE2132" s="364" t="n">
        <v>0</v>
      </c>
      <c r="AF2132" s="366" t="n">
        <v>0</v>
      </c>
      <c r="AG2132" s="363" t="n">
        <v>0</v>
      </c>
      <c r="AH2132" s="635" t="inlineStr"/>
      <c r="AL2132" s="487" t="inlineStr">
        <is>
          <t>경상국립대 에너지공학과</t>
        </is>
      </c>
      <c r="AM2132" s="477" t="inlineStr">
        <is>
          <t>자연</t>
        </is>
      </c>
      <c r="AN2132" s="637" t="n">
        <v>100</v>
      </c>
      <c r="AO2132" s="478" t="n">
        <v>-1570</v>
      </c>
      <c r="AP2132" s="463" t="n">
        <v>-1570</v>
      </c>
      <c r="AQ2132" s="479" t="n">
        <v>0</v>
      </c>
      <c r="AR2132" s="476" t="inlineStr">
        <is>
          <t>54.48 → 53.03</t>
        </is>
      </c>
    </row>
    <row r="2133" ht="15" customHeight="1" s="671">
      <c r="B2133" s="367" t="inlineStr">
        <is>
          <t>54.39</t>
        </is>
      </c>
      <c r="C2133" s="351" t="inlineStr">
        <is>
          <t>118,026</t>
        </is>
      </c>
      <c r="D2133" s="727" t="n">
        <v>-1570</v>
      </c>
      <c r="E2133" s="352" t="inlineStr"/>
      <c r="F2133" s="341" t="n">
        <v>54.23</v>
      </c>
      <c r="G2133" s="355" t="inlineStr">
        <is>
          <t>314.67</t>
        </is>
      </c>
      <c r="H2133" s="356" t="inlineStr">
        <is>
          <t>316.10</t>
        </is>
      </c>
      <c r="I2133" s="354" t="inlineStr">
        <is>
          <t>경상국립대</t>
        </is>
      </c>
      <c r="J2133" s="340" t="inlineStr">
        <is>
          <t>원예과학부</t>
        </is>
      </c>
      <c r="K2133" s="339" t="inlineStr">
        <is>
          <t>자연</t>
        </is>
      </c>
      <c r="L2133" s="357" t="n">
        <v>17</v>
      </c>
      <c r="M2133" s="358" t="inlineStr">
        <is>
          <t xml:space="preserve">794.17 / </t>
        </is>
      </c>
      <c r="N2133" s="359" t="n">
        <v>1000</v>
      </c>
      <c r="O2133" s="360" t="inlineStr">
        <is>
          <t>표점/만점</t>
        </is>
      </c>
      <c r="P2133" s="343" t="inlineStr">
        <is>
          <t>표점/만점</t>
        </is>
      </c>
      <c r="Q2133" s="342" t="inlineStr">
        <is>
          <t>2과목</t>
        </is>
      </c>
      <c r="R2133" s="344" t="n">
        <v>25</v>
      </c>
      <c r="S2133" s="345" t="n">
        <v>30</v>
      </c>
      <c r="T2133" s="362" t="n">
        <v>25</v>
      </c>
      <c r="U2133" s="361" t="n">
        <v>54.23</v>
      </c>
      <c r="V2133" s="346" t="n">
        <v>103.9045368481826</v>
      </c>
      <c r="W2133" s="348" t="n">
        <v>107.0156479592937</v>
      </c>
      <c r="X2133" s="347" t="inlineStr">
        <is>
          <t>52.04/67.91</t>
        </is>
      </c>
      <c r="Y2133" s="357" t="inlineStr"/>
      <c r="Z2133" s="365" t="inlineStr">
        <is>
          <t>3등급</t>
        </is>
      </c>
      <c r="AA2133" s="350" t="n">
        <v>192</v>
      </c>
      <c r="AB2133" s="349" t="inlineStr">
        <is>
          <t>만점</t>
        </is>
      </c>
      <c r="AC2133" s="350" t="n">
        <v>0</v>
      </c>
      <c r="AD2133" s="349" t="inlineStr">
        <is>
          <t>만점</t>
        </is>
      </c>
      <c r="AE2133" s="364" t="n">
        <v>0</v>
      </c>
      <c r="AF2133" s="366" t="n">
        <v>0</v>
      </c>
      <c r="AG2133" s="363" t="n">
        <v>0</v>
      </c>
      <c r="AH2133" s="635" t="inlineStr"/>
      <c r="AL2133" s="487" t="inlineStr">
        <is>
          <t>경상국립대 원예과학부</t>
        </is>
      </c>
      <c r="AM2133" s="477" t="inlineStr">
        <is>
          <t>자연</t>
        </is>
      </c>
      <c r="AN2133" s="637" t="n">
        <v>100</v>
      </c>
      <c r="AO2133" s="478" t="n">
        <v>-1570</v>
      </c>
      <c r="AP2133" s="463" t="n">
        <v>-1570</v>
      </c>
      <c r="AQ2133" s="479" t="n">
        <v>0</v>
      </c>
      <c r="AR2133" s="476" t="inlineStr">
        <is>
          <t>54.83 → 53.38</t>
        </is>
      </c>
    </row>
    <row r="2134" ht="15" customHeight="1" s="671">
      <c r="B2134" s="367" t="inlineStr">
        <is>
          <t>54.73</t>
        </is>
      </c>
      <c r="C2134" s="351" t="inlineStr">
        <is>
          <t>118,764</t>
        </is>
      </c>
      <c r="D2134" s="727" t="n">
        <v>-1570</v>
      </c>
      <c r="E2134" s="352" t="inlineStr"/>
      <c r="F2134" s="341" t="n">
        <v>54.04</v>
      </c>
      <c r="G2134" s="355" t="inlineStr">
        <is>
          <t>314.33</t>
        </is>
      </c>
      <c r="H2134" s="356" t="inlineStr">
        <is>
          <t>315.68</t>
        </is>
      </c>
      <c r="I2134" s="354" t="inlineStr">
        <is>
          <t>제주대</t>
        </is>
      </c>
      <c r="J2134" s="340" t="inlineStr">
        <is>
          <t>수산생명의학과</t>
        </is>
      </c>
      <c r="K2134" s="339" t="inlineStr">
        <is>
          <t>자연</t>
        </is>
      </c>
      <c r="L2134" s="357" t="n">
        <v>12</v>
      </c>
      <c r="M2134" s="358" t="inlineStr">
        <is>
          <t xml:space="preserve">654.77 / </t>
        </is>
      </c>
      <c r="N2134" s="359" t="n">
        <v>1000</v>
      </c>
      <c r="O2134" s="360" t="inlineStr">
        <is>
          <t>백분위</t>
        </is>
      </c>
      <c r="P2134" s="343" t="inlineStr">
        <is>
          <t>백분위</t>
        </is>
      </c>
      <c r="Q2134" s="342" t="inlineStr">
        <is>
          <t>2과목</t>
        </is>
      </c>
      <c r="R2134" s="344" t="n">
        <v>20</v>
      </c>
      <c r="S2134" s="345" t="n">
        <v>30</v>
      </c>
      <c r="T2134" s="362" t="n">
        <v>30</v>
      </c>
      <c r="U2134" s="361" t="n">
        <v>54.04</v>
      </c>
      <c r="V2134" s="346" t="n">
        <v>103.8016795865633</v>
      </c>
      <c r="W2134" s="348" t="n">
        <v>106.9076607387141</v>
      </c>
      <c r="X2134" s="347" t="n">
        <v>51.81</v>
      </c>
      <c r="Y2134" s="357" t="inlineStr"/>
      <c r="Z2134" s="365" t="inlineStr">
        <is>
          <t>3등급</t>
        </is>
      </c>
      <c r="AA2134" s="350" t="n">
        <v>180</v>
      </c>
      <c r="AB2134" s="349" t="inlineStr">
        <is>
          <t>만점</t>
        </is>
      </c>
      <c r="AC2134" s="350" t="n">
        <v>10</v>
      </c>
      <c r="AD2134" s="349" t="inlineStr">
        <is>
          <t>만점</t>
        </is>
      </c>
      <c r="AE2134" s="364" t="n">
        <v>0</v>
      </c>
      <c r="AF2134" s="366" t="n">
        <v>32.424</v>
      </c>
      <c r="AG2134" s="363" t="n">
        <v>0</v>
      </c>
      <c r="AH2134" s="635" t="inlineStr">
        <is>
          <t xml:space="preserve"> 미/기/과탐(Ⅰ,Ⅱ)/ 과탐(Ⅱ,Ⅱ) 10%가산</t>
        </is>
      </c>
      <c r="AL2134" s="487" t="inlineStr">
        <is>
          <t>제주대 수산생명의학과</t>
        </is>
      </c>
      <c r="AM2134" s="477" t="inlineStr">
        <is>
          <t>자연</t>
        </is>
      </c>
      <c r="AN2134" s="637" t="n">
        <v>100</v>
      </c>
      <c r="AO2134" s="478" t="n">
        <v>-1570</v>
      </c>
      <c r="AP2134" s="463" t="n">
        <v>-1570</v>
      </c>
      <c r="AQ2134" s="479" t="n">
        <v>0</v>
      </c>
      <c r="AR2134" s="476" t="inlineStr">
        <is>
          <t>55.17 → 53.72</t>
        </is>
      </c>
    </row>
    <row r="2135" ht="15" customHeight="1" s="671">
      <c r="B2135" s="367" t="inlineStr">
        <is>
          <t>54.96</t>
        </is>
      </c>
      <c r="C2135" s="351" t="inlineStr">
        <is>
          <t>119,263</t>
        </is>
      </c>
      <c r="D2135" s="727" t="n">
        <v>-1570</v>
      </c>
      <c r="E2135" s="352" t="inlineStr"/>
      <c r="F2135" s="341" t="n">
        <v>53.92</v>
      </c>
      <c r="G2135" s="355" t="inlineStr">
        <is>
          <t>314.11</t>
        </is>
      </c>
      <c r="H2135" s="356" t="inlineStr">
        <is>
          <t>315.46</t>
        </is>
      </c>
      <c r="I2135" s="354" t="inlineStr">
        <is>
          <t>제주대</t>
        </is>
      </c>
      <c r="J2135" s="340" t="inlineStr">
        <is>
          <t>물리학과</t>
        </is>
      </c>
      <c r="K2135" s="339" t="inlineStr">
        <is>
          <t>자연</t>
        </is>
      </c>
      <c r="L2135" s="357" t="n">
        <v>9</v>
      </c>
      <c r="M2135" s="358" t="inlineStr">
        <is>
          <t xml:space="preserve">653.69 / </t>
        </is>
      </c>
      <c r="N2135" s="359" t="n">
        <v>1000</v>
      </c>
      <c r="O2135" s="360" t="inlineStr">
        <is>
          <t>백분위</t>
        </is>
      </c>
      <c r="P2135" s="343" t="inlineStr">
        <is>
          <t>백분위</t>
        </is>
      </c>
      <c r="Q2135" s="342" t="inlineStr">
        <is>
          <t>2과목</t>
        </is>
      </c>
      <c r="R2135" s="344" t="n">
        <v>20</v>
      </c>
      <c r="S2135" s="345" t="n">
        <v>30</v>
      </c>
      <c r="T2135" s="362" t="n">
        <v>30</v>
      </c>
      <c r="U2135" s="361" t="n">
        <v>53.92</v>
      </c>
      <c r="V2135" s="346" t="n">
        <v>103.7319121447028</v>
      </c>
      <c r="W2135" s="348" t="n">
        <v>106.8337893296854</v>
      </c>
      <c r="X2135" s="347" t="n">
        <v>51.77</v>
      </c>
      <c r="Y2135" s="357" t="inlineStr"/>
      <c r="Z2135" s="365" t="inlineStr">
        <is>
          <t>3등급</t>
        </is>
      </c>
      <c r="AA2135" s="350" t="n">
        <v>180</v>
      </c>
      <c r="AB2135" s="349" t="inlineStr">
        <is>
          <t>만점</t>
        </is>
      </c>
      <c r="AC2135" s="350" t="n">
        <v>10</v>
      </c>
      <c r="AD2135" s="349" t="inlineStr">
        <is>
          <t>만점</t>
        </is>
      </c>
      <c r="AE2135" s="364" t="n">
        <v>0</v>
      </c>
      <c r="AF2135" s="366" t="n">
        <v>32.352</v>
      </c>
      <c r="AG2135" s="363" t="n">
        <v>0</v>
      </c>
      <c r="AH2135" s="635" t="inlineStr">
        <is>
          <t xml:space="preserve"> 미/기/과탐(Ⅰ,Ⅱ)/ 과탐(Ⅱ,Ⅱ) 10%가산</t>
        </is>
      </c>
      <c r="AL2135" s="487" t="inlineStr">
        <is>
          <t>제주대 물리학과</t>
        </is>
      </c>
      <c r="AM2135" s="477" t="inlineStr">
        <is>
          <t>자연</t>
        </is>
      </c>
      <c r="AN2135" s="637" t="n">
        <v>100</v>
      </c>
      <c r="AO2135" s="478" t="n">
        <v>-1570</v>
      </c>
      <c r="AP2135" s="463" t="n">
        <v>-1570</v>
      </c>
      <c r="AQ2135" s="479" t="n">
        <v>0</v>
      </c>
      <c r="AR2135" s="476" t="inlineStr">
        <is>
          <t>55.39 → 53.94</t>
        </is>
      </c>
    </row>
    <row r="2136" ht="15" customHeight="1" s="671">
      <c r="B2136" s="367" t="inlineStr">
        <is>
          <t>55.22</t>
        </is>
      </c>
      <c r="C2136" s="351" t="inlineStr">
        <is>
          <t>119,827</t>
        </is>
      </c>
      <c r="D2136" s="727" t="n">
        <v>-1570</v>
      </c>
      <c r="E2136" s="352" t="inlineStr"/>
      <c r="F2136" s="341" t="n">
        <v>53.77</v>
      </c>
      <c r="G2136" s="355" t="inlineStr">
        <is>
          <t>313.85</t>
        </is>
      </c>
      <c r="H2136" s="356" t="inlineStr">
        <is>
          <t>315.23</t>
        </is>
      </c>
      <c r="I2136" s="354" t="inlineStr">
        <is>
          <t>제주대</t>
        </is>
      </c>
      <c r="J2136" s="340" t="inlineStr">
        <is>
          <t>원예과학전공</t>
        </is>
      </c>
      <c r="K2136" s="339" t="inlineStr">
        <is>
          <t>자연</t>
        </is>
      </c>
      <c r="L2136" s="357" t="n">
        <v>7</v>
      </c>
      <c r="M2136" s="358" t="inlineStr">
        <is>
          <t xml:space="preserve">652.44 / </t>
        </is>
      </c>
      <c r="N2136" s="359" t="n">
        <v>1000</v>
      </c>
      <c r="O2136" s="360" t="inlineStr">
        <is>
          <t>백분위</t>
        </is>
      </c>
      <c r="P2136" s="343" t="inlineStr">
        <is>
          <t>백분위</t>
        </is>
      </c>
      <c r="Q2136" s="342" t="inlineStr">
        <is>
          <t>2과목</t>
        </is>
      </c>
      <c r="R2136" s="344" t="n">
        <v>20</v>
      </c>
      <c r="S2136" s="345" t="n">
        <v>30</v>
      </c>
      <c r="T2136" s="362" t="n">
        <v>30</v>
      </c>
      <c r="U2136" s="361" t="n">
        <v>53.77</v>
      </c>
      <c r="V2136" s="346" t="n">
        <v>103.6511627906977</v>
      </c>
      <c r="W2136" s="348" t="n">
        <v>106.7482900136799</v>
      </c>
      <c r="X2136" s="347" t="n">
        <v>51.73</v>
      </c>
      <c r="Y2136" s="357" t="inlineStr"/>
      <c r="Z2136" s="365" t="inlineStr">
        <is>
          <t>3등급</t>
        </is>
      </c>
      <c r="AA2136" s="350" t="n">
        <v>180</v>
      </c>
      <c r="AB2136" s="349" t="inlineStr">
        <is>
          <t>만점</t>
        </is>
      </c>
      <c r="AC2136" s="350" t="n">
        <v>10</v>
      </c>
      <c r="AD2136" s="349" t="inlineStr">
        <is>
          <t>만점</t>
        </is>
      </c>
      <c r="AE2136" s="364" t="n">
        <v>0</v>
      </c>
      <c r="AF2136" s="366" t="n">
        <v>32.262</v>
      </c>
      <c r="AG2136" s="363" t="n">
        <v>0</v>
      </c>
      <c r="AH2136" s="635" t="inlineStr">
        <is>
          <t xml:space="preserve"> 미/기/과탐(Ⅰ,Ⅱ)/ 과탐(Ⅱ,Ⅱ) 10%가산</t>
        </is>
      </c>
      <c r="AL2136" s="487" t="inlineStr">
        <is>
          <t>제주대 원예과학전공</t>
        </is>
      </c>
      <c r="AM2136" s="477" t="inlineStr">
        <is>
          <t>자연</t>
        </is>
      </c>
      <c r="AN2136" s="637" t="n">
        <v>100</v>
      </c>
      <c r="AO2136" s="478" t="n">
        <v>-1570</v>
      </c>
      <c r="AP2136" s="463" t="n">
        <v>-1570</v>
      </c>
      <c r="AQ2136" s="479" t="n">
        <v>0</v>
      </c>
      <c r="AR2136" s="476" t="inlineStr">
        <is>
          <t>55.65 → 54.20</t>
        </is>
      </c>
    </row>
    <row r="2137" ht="15" customHeight="1" s="671">
      <c r="B2137" s="367" t="inlineStr">
        <is>
          <t>55.27</t>
        </is>
      </c>
      <c r="C2137" s="351" t="inlineStr">
        <is>
          <t>119,936</t>
        </is>
      </c>
      <c r="D2137" s="727" t="n">
        <v>-1570</v>
      </c>
      <c r="E2137" s="352" t="inlineStr"/>
      <c r="F2137" s="341" t="n">
        <v>53.74</v>
      </c>
      <c r="G2137" s="355" t="inlineStr">
        <is>
          <t>313.80</t>
        </is>
      </c>
      <c r="H2137" s="356" t="inlineStr">
        <is>
          <t>315.17</t>
        </is>
      </c>
      <c r="I2137" s="354" t="inlineStr">
        <is>
          <t>제주대</t>
        </is>
      </c>
      <c r="J2137" s="340" t="inlineStr">
        <is>
          <t>수학과</t>
        </is>
      </c>
      <c r="K2137" s="339" t="inlineStr">
        <is>
          <t>자연</t>
        </is>
      </c>
      <c r="L2137" s="357" t="n">
        <v>11</v>
      </c>
      <c r="M2137" s="358" t="inlineStr">
        <is>
          <t xml:space="preserve">652.2 / </t>
        </is>
      </c>
      <c r="N2137" s="359" t="n">
        <v>1000</v>
      </c>
      <c r="O2137" s="360" t="inlineStr">
        <is>
          <t>백분위</t>
        </is>
      </c>
      <c r="P2137" s="343" t="inlineStr">
        <is>
          <t>백분위</t>
        </is>
      </c>
      <c r="Q2137" s="342" t="inlineStr">
        <is>
          <t>2과목</t>
        </is>
      </c>
      <c r="R2137" s="344" t="n">
        <v>20</v>
      </c>
      <c r="S2137" s="345" t="n">
        <v>30</v>
      </c>
      <c r="T2137" s="362" t="n">
        <v>30</v>
      </c>
      <c r="U2137" s="361" t="n">
        <v>53.74</v>
      </c>
      <c r="V2137" s="346" t="n">
        <v>103.6356589147287</v>
      </c>
      <c r="W2137" s="348" t="n">
        <v>106.7318741450068</v>
      </c>
      <c r="X2137" s="347" t="n">
        <v>51.72</v>
      </c>
      <c r="Y2137" s="357" t="inlineStr"/>
      <c r="Z2137" s="365" t="inlineStr">
        <is>
          <t>3등급</t>
        </is>
      </c>
      <c r="AA2137" s="350" t="n">
        <v>180</v>
      </c>
      <c r="AB2137" s="349" t="inlineStr">
        <is>
          <t>만점</t>
        </is>
      </c>
      <c r="AC2137" s="350" t="n">
        <v>10</v>
      </c>
      <c r="AD2137" s="349" t="inlineStr">
        <is>
          <t>만점</t>
        </is>
      </c>
      <c r="AE2137" s="364" t="n">
        <v>0</v>
      </c>
      <c r="AF2137" s="366" t="n">
        <v>32.244</v>
      </c>
      <c r="AG2137" s="363" t="n">
        <v>0</v>
      </c>
      <c r="AH2137" s="635" t="inlineStr">
        <is>
          <t xml:space="preserve"> 미/기/과탐(Ⅰ,Ⅱ)/ 과탐(Ⅱ,Ⅱ) 10%가산</t>
        </is>
      </c>
      <c r="AL2137" s="487" t="inlineStr">
        <is>
          <t>제주대 수학과</t>
        </is>
      </c>
      <c r="AM2137" s="477" t="inlineStr">
        <is>
          <t>자연</t>
        </is>
      </c>
      <c r="AN2137" s="637" t="n">
        <v>100</v>
      </c>
      <c r="AO2137" s="478" t="n">
        <v>-1570</v>
      </c>
      <c r="AP2137" s="463" t="n">
        <v>-1570</v>
      </c>
      <c r="AQ2137" s="479" t="n">
        <v>0</v>
      </c>
      <c r="AR2137" s="476" t="inlineStr">
        <is>
          <t>55.70 → 54.25</t>
        </is>
      </c>
    </row>
    <row r="2138" ht="15" customHeight="1" s="671">
      <c r="B2138" s="367" t="inlineStr">
        <is>
          <t>55.98</t>
        </is>
      </c>
      <c r="C2138" s="351" t="inlineStr">
        <is>
          <t>121,477</t>
        </is>
      </c>
      <c r="D2138" s="727" t="n">
        <v>-1570</v>
      </c>
      <c r="E2138" s="352" t="inlineStr"/>
      <c r="F2138" s="341" t="n">
        <v>53.36</v>
      </c>
      <c r="G2138" s="355" t="inlineStr">
        <is>
          <t>313.11</t>
        </is>
      </c>
      <c r="H2138" s="356" t="inlineStr">
        <is>
          <t>314.45</t>
        </is>
      </c>
      <c r="I2138" s="354" t="inlineStr">
        <is>
          <t>제주대</t>
        </is>
      </c>
      <c r="J2138" s="340" t="inlineStr">
        <is>
          <t>통신공학과</t>
        </is>
      </c>
      <c r="K2138" s="339" t="inlineStr">
        <is>
          <t>자연</t>
        </is>
      </c>
      <c r="L2138" s="357" t="n">
        <v>14</v>
      </c>
      <c r="M2138" s="358" t="inlineStr">
        <is>
          <t xml:space="preserve">656.92 / </t>
        </is>
      </c>
      <c r="N2138" s="359" t="n">
        <v>1000</v>
      </c>
      <c r="O2138" s="360" t="inlineStr">
        <is>
          <t>백분위</t>
        </is>
      </c>
      <c r="P2138" s="343" t="inlineStr">
        <is>
          <t>백분위</t>
        </is>
      </c>
      <c r="Q2138" s="342" t="inlineStr">
        <is>
          <t>2과목</t>
        </is>
      </c>
      <c r="R2138" s="344" t="n">
        <v>20</v>
      </c>
      <c r="S2138" s="345" t="n">
        <v>30</v>
      </c>
      <c r="T2138" s="362" t="n">
        <v>30</v>
      </c>
      <c r="U2138" s="361" t="n">
        <v>53.36</v>
      </c>
      <c r="V2138" s="346" t="n">
        <v>103.4234920634921</v>
      </c>
      <c r="W2138" s="348" t="n">
        <v>106.5072268907563</v>
      </c>
      <c r="X2138" s="347" t="n">
        <v>51.59</v>
      </c>
      <c r="Y2138" s="357" t="inlineStr"/>
      <c r="Z2138" s="365" t="inlineStr">
        <is>
          <t>3등급</t>
        </is>
      </c>
      <c r="AA2138" s="350" t="n">
        <v>180</v>
      </c>
      <c r="AB2138" s="349" t="inlineStr">
        <is>
          <t>만점</t>
        </is>
      </c>
      <c r="AC2138" s="350" t="n">
        <v>10</v>
      </c>
      <c r="AD2138" s="349" t="inlineStr">
        <is>
          <t>만점</t>
        </is>
      </c>
      <c r="AE2138" s="364" t="n">
        <v>0</v>
      </c>
      <c r="AF2138" s="366" t="n">
        <v>40.02</v>
      </c>
      <c r="AG2138" s="363" t="n">
        <v>0</v>
      </c>
      <c r="AH2138" s="635" t="inlineStr">
        <is>
          <t xml:space="preserve"> 미/기15%가산 , 과탐(Ⅰ,Ⅱ)/ 과탐(Ⅱ,Ⅱ) 10%가산</t>
        </is>
      </c>
      <c r="AL2138" s="487" t="inlineStr">
        <is>
          <t>제주대 통신공학과</t>
        </is>
      </c>
      <c r="AM2138" s="477" t="inlineStr">
        <is>
          <t>자연</t>
        </is>
      </c>
      <c r="AN2138" s="637" t="n">
        <v>100</v>
      </c>
      <c r="AO2138" s="478" t="n">
        <v>-1570</v>
      </c>
      <c r="AP2138" s="463" t="n">
        <v>-1570</v>
      </c>
      <c r="AQ2138" s="479" t="n">
        <v>0</v>
      </c>
      <c r="AR2138" s="476" t="inlineStr">
        <is>
          <t>56.39 → 54.94</t>
        </is>
      </c>
    </row>
    <row r="2139" ht="15" customHeight="1" s="671">
      <c r="B2139" s="367" t="inlineStr">
        <is>
          <t>56.12</t>
        </is>
      </c>
      <c r="C2139" s="351" t="inlineStr">
        <is>
          <t>121,780</t>
        </is>
      </c>
      <c r="D2139" s="727" t="n">
        <v>-1570</v>
      </c>
      <c r="E2139" s="352" t="inlineStr"/>
      <c r="F2139" s="341" t="n">
        <v>53.29</v>
      </c>
      <c r="G2139" s="355" t="inlineStr">
        <is>
          <t>312.98</t>
        </is>
      </c>
      <c r="H2139" s="356" t="inlineStr">
        <is>
          <t>314.32</t>
        </is>
      </c>
      <c r="I2139" s="354" t="inlineStr">
        <is>
          <t>제주대</t>
        </is>
      </c>
      <c r="J2139" s="340" t="inlineStr">
        <is>
          <t>생물학과</t>
        </is>
      </c>
      <c r="K2139" s="339" t="inlineStr">
        <is>
          <t>자연</t>
        </is>
      </c>
      <c r="L2139" s="357" t="n">
        <v>9</v>
      </c>
      <c r="M2139" s="358" t="inlineStr">
        <is>
          <t xml:space="preserve">648.28 / </t>
        </is>
      </c>
      <c r="N2139" s="359" t="n">
        <v>1000</v>
      </c>
      <c r="O2139" s="360" t="inlineStr">
        <is>
          <t>백분위</t>
        </is>
      </c>
      <c r="P2139" s="343" t="inlineStr">
        <is>
          <t>백분위</t>
        </is>
      </c>
      <c r="Q2139" s="342" t="inlineStr">
        <is>
          <t>2과목</t>
        </is>
      </c>
      <c r="R2139" s="344" t="n">
        <v>20</v>
      </c>
      <c r="S2139" s="345" t="n">
        <v>30</v>
      </c>
      <c r="T2139" s="362" t="n">
        <v>30</v>
      </c>
      <c r="U2139" s="361" t="n">
        <v>53.29</v>
      </c>
      <c r="V2139" s="346" t="n">
        <v>103.3824289405685</v>
      </c>
      <c r="W2139" s="348" t="n">
        <v>106.4637482900137</v>
      </c>
      <c r="X2139" s="347" t="n">
        <v>51.57</v>
      </c>
      <c r="Y2139" s="357" t="inlineStr"/>
      <c r="Z2139" s="365" t="inlineStr">
        <is>
          <t>3등급</t>
        </is>
      </c>
      <c r="AA2139" s="350" t="n">
        <v>180</v>
      </c>
      <c r="AB2139" s="349" t="inlineStr">
        <is>
          <t>만점</t>
        </is>
      </c>
      <c r="AC2139" s="350" t="n">
        <v>10</v>
      </c>
      <c r="AD2139" s="349" t="inlineStr">
        <is>
          <t>만점</t>
        </is>
      </c>
      <c r="AE2139" s="364" t="n">
        <v>0</v>
      </c>
      <c r="AF2139" s="366" t="n">
        <v>31.974</v>
      </c>
      <c r="AG2139" s="363" t="n">
        <v>0</v>
      </c>
      <c r="AH2139" s="635" t="inlineStr">
        <is>
          <t xml:space="preserve"> 미/기/과탐(Ⅰ,Ⅱ)/ 과탐(Ⅱ,Ⅱ) 10%가산</t>
        </is>
      </c>
      <c r="AL2139" s="487" t="inlineStr">
        <is>
          <t>제주대 생물학과</t>
        </is>
      </c>
      <c r="AM2139" s="477" t="inlineStr">
        <is>
          <t>자연</t>
        </is>
      </c>
      <c r="AN2139" s="637" t="n">
        <v>100</v>
      </c>
      <c r="AO2139" s="478" t="n">
        <v>-1570</v>
      </c>
      <c r="AP2139" s="463" t="n">
        <v>-1570</v>
      </c>
      <c r="AQ2139" s="479" t="n">
        <v>0</v>
      </c>
      <c r="AR2139" s="476" t="inlineStr">
        <is>
          <t>56.52 → 55.07</t>
        </is>
      </c>
    </row>
    <row r="2140" ht="15" customHeight="1" s="671">
      <c r="B2140" s="367" t="inlineStr">
        <is>
          <t>56.33</t>
        </is>
      </c>
      <c r="C2140" s="351" t="inlineStr">
        <is>
          <t>122,236</t>
        </is>
      </c>
      <c r="D2140" s="727" t="n">
        <v>-1570</v>
      </c>
      <c r="E2140" s="352" t="inlineStr"/>
      <c r="F2140" s="341" t="n">
        <v>53.17</v>
      </c>
      <c r="G2140" s="355" t="inlineStr">
        <is>
          <t>312.78</t>
        </is>
      </c>
      <c r="H2140" s="356" t="inlineStr">
        <is>
          <t>314.09</t>
        </is>
      </c>
      <c r="I2140" s="354" t="inlineStr">
        <is>
          <t>제주대</t>
        </is>
      </c>
      <c r="J2140" s="340" t="inlineStr">
        <is>
          <t>해양시스템공학과</t>
        </is>
      </c>
      <c r="K2140" s="339" t="inlineStr">
        <is>
          <t>자연</t>
        </is>
      </c>
      <c r="L2140" s="357" t="n">
        <v>8</v>
      </c>
      <c r="M2140" s="358" t="inlineStr">
        <is>
          <t xml:space="preserve">655.28 / </t>
        </is>
      </c>
      <c r="N2140" s="359" t="n">
        <v>1000</v>
      </c>
      <c r="O2140" s="360" t="inlineStr">
        <is>
          <t>백분위</t>
        </is>
      </c>
      <c r="P2140" s="343" t="inlineStr">
        <is>
          <t>백분위</t>
        </is>
      </c>
      <c r="Q2140" s="342" t="inlineStr">
        <is>
          <t>2과목</t>
        </is>
      </c>
      <c r="R2140" s="344" t="n">
        <v>20</v>
      </c>
      <c r="S2140" s="345" t="n">
        <v>30</v>
      </c>
      <c r="T2140" s="362" t="n">
        <v>30</v>
      </c>
      <c r="U2140" s="361" t="n">
        <v>53.17</v>
      </c>
      <c r="V2140" s="346" t="n">
        <v>103.3193650793651</v>
      </c>
      <c r="W2140" s="348" t="n">
        <v>106.396974789916</v>
      </c>
      <c r="X2140" s="347" t="n">
        <v>51.53</v>
      </c>
      <c r="Y2140" s="357" t="inlineStr"/>
      <c r="Z2140" s="365" t="inlineStr">
        <is>
          <t>3등급</t>
        </is>
      </c>
      <c r="AA2140" s="350" t="n">
        <v>180</v>
      </c>
      <c r="AB2140" s="349" t="inlineStr">
        <is>
          <t>만점</t>
        </is>
      </c>
      <c r="AC2140" s="350" t="n">
        <v>10</v>
      </c>
      <c r="AD2140" s="349" t="inlineStr">
        <is>
          <t>만점</t>
        </is>
      </c>
      <c r="AE2140" s="364" t="n">
        <v>0</v>
      </c>
      <c r="AF2140" s="366" t="n">
        <v>39.878</v>
      </c>
      <c r="AG2140" s="363" t="n">
        <v>0</v>
      </c>
      <c r="AH2140" s="635" t="inlineStr">
        <is>
          <t xml:space="preserve"> 미/기15%가산 , 과탐(Ⅰ,Ⅱ)/ 과탐(Ⅱ,Ⅱ) 10%가산</t>
        </is>
      </c>
      <c r="AL2140" s="487" t="inlineStr">
        <is>
          <t>제주대 해양시스템공학과</t>
        </is>
      </c>
      <c r="AM2140" s="477" t="inlineStr">
        <is>
          <t>자연</t>
        </is>
      </c>
      <c r="AN2140" s="637" t="n">
        <v>100</v>
      </c>
      <c r="AO2140" s="478" t="n">
        <v>-1570</v>
      </c>
      <c r="AP2140" s="463" t="n">
        <v>-1570</v>
      </c>
      <c r="AQ2140" s="479" t="n">
        <v>0</v>
      </c>
      <c r="AR2140" s="476" t="inlineStr">
        <is>
          <t>56.72 → 55.27</t>
        </is>
      </c>
    </row>
    <row r="2141" ht="15" customHeight="1" s="671">
      <c r="B2141" s="367" t="inlineStr">
        <is>
          <t>57.36</t>
        </is>
      </c>
      <c r="C2141" s="351" t="inlineStr">
        <is>
          <t>124,471</t>
        </is>
      </c>
      <c r="D2141" s="727" t="n">
        <v>-1570</v>
      </c>
      <c r="E2141" s="352" t="inlineStr">
        <is>
          <t>311.81</t>
        </is>
      </c>
      <c r="F2141" s="341" t="n">
        <v>52.96</v>
      </c>
      <c r="G2141" s="355" t="inlineStr">
        <is>
          <t>311.80</t>
        </is>
      </c>
      <c r="H2141" s="356" t="inlineStr">
        <is>
          <t>315.12</t>
        </is>
      </c>
      <c r="I2141" s="354" t="inlineStr">
        <is>
          <t>경상국립대</t>
        </is>
      </c>
      <c r="J2141" s="340" t="inlineStr">
        <is>
          <t>한문학과</t>
        </is>
      </c>
      <c r="K2141" s="339" t="inlineStr">
        <is>
          <t>통합</t>
        </is>
      </c>
      <c r="L2141" s="357" t="n">
        <v>5</v>
      </c>
      <c r="M2141" s="358" t="inlineStr">
        <is>
          <t xml:space="preserve">785.27 / </t>
        </is>
      </c>
      <c r="N2141" s="359" t="n">
        <v>1000</v>
      </c>
      <c r="O2141" s="360" t="inlineStr">
        <is>
          <t>표점/만점</t>
        </is>
      </c>
      <c r="P2141" s="343" t="inlineStr">
        <is>
          <t>표점/만점</t>
        </is>
      </c>
      <c r="Q2141" s="342" t="inlineStr">
        <is>
          <t>2과목</t>
        </is>
      </c>
      <c r="R2141" s="344" t="n">
        <v>30</v>
      </c>
      <c r="S2141" s="345" t="n">
        <v>25</v>
      </c>
      <c r="T2141" s="362" t="n">
        <v>25</v>
      </c>
      <c r="U2141" s="361" t="n">
        <v>52.96</v>
      </c>
      <c r="V2141" s="346" t="n">
        <v>103.2003053988051</v>
      </c>
      <c r="W2141" s="348" t="n">
        <v>106.2709115987348</v>
      </c>
      <c r="X2141" s="347" t="inlineStr">
        <is>
          <t>51.25/68.82</t>
        </is>
      </c>
      <c r="Y2141" s="357" t="inlineStr"/>
      <c r="Z2141" s="365" t="inlineStr">
        <is>
          <t>3등급</t>
        </is>
      </c>
      <c r="AA2141" s="350" t="n">
        <v>192</v>
      </c>
      <c r="AB2141" s="349" t="inlineStr">
        <is>
          <t>만점</t>
        </is>
      </c>
      <c r="AC2141" s="350" t="n">
        <v>0</v>
      </c>
      <c r="AD2141" s="349" t="inlineStr">
        <is>
          <t>만점</t>
        </is>
      </c>
      <c r="AE2141" s="364" t="n">
        <v>0</v>
      </c>
      <c r="AF2141" s="366" t="n">
        <v>0</v>
      </c>
      <c r="AG2141" s="363" t="n">
        <v>0</v>
      </c>
      <c r="AH2141" s="635" t="inlineStr"/>
      <c r="AL2141" s="487" t="inlineStr">
        <is>
          <t>경상국립대 한문학과</t>
        </is>
      </c>
      <c r="AM2141" s="477" t="inlineStr">
        <is>
          <t>통합</t>
        </is>
      </c>
      <c r="AN2141" s="637" t="n">
        <v>100</v>
      </c>
      <c r="AO2141" s="478" t="n">
        <v>-1570</v>
      </c>
      <c r="AP2141" s="463" t="n">
        <v>-591</v>
      </c>
      <c r="AQ2141" s="479" t="n">
        <v>-979</v>
      </c>
      <c r="AR2141" s="476" t="inlineStr">
        <is>
          <t>56.74 → 55.74</t>
        </is>
      </c>
    </row>
    <row r="2142" ht="15" customHeight="1" s="671">
      <c r="B2142" s="367" t="inlineStr">
        <is>
          <t>56.95</t>
        </is>
      </c>
      <c r="C2142" s="351" t="inlineStr">
        <is>
          <t>123,582</t>
        </is>
      </c>
      <c r="D2142" s="727" t="n">
        <v>-1570</v>
      </c>
      <c r="E2142" s="352" t="inlineStr"/>
      <c r="F2142" s="341" t="n">
        <v>52.84</v>
      </c>
      <c r="G2142" s="355" t="inlineStr">
        <is>
          <t>312.19</t>
        </is>
      </c>
      <c r="H2142" s="356" t="inlineStr">
        <is>
          <t>313.41</t>
        </is>
      </c>
      <c r="I2142" s="354" t="inlineStr">
        <is>
          <t>제주대</t>
        </is>
      </c>
      <c r="J2142" s="340" t="inlineStr">
        <is>
          <t>산업응용경제학과</t>
        </is>
      </c>
      <c r="K2142" s="339" t="inlineStr">
        <is>
          <t>자연</t>
        </is>
      </c>
      <c r="L2142" s="357" t="n">
        <v>9</v>
      </c>
      <c r="M2142" s="358" t="inlineStr">
        <is>
          <t xml:space="preserve">644.44 / </t>
        </is>
      </c>
      <c r="N2142" s="359" t="n">
        <v>1000</v>
      </c>
      <c r="O2142" s="360" t="inlineStr">
        <is>
          <t>백분위</t>
        </is>
      </c>
      <c r="P2142" s="343" t="inlineStr">
        <is>
          <t>백분위</t>
        </is>
      </c>
      <c r="Q2142" s="342" t="inlineStr">
        <is>
          <t>2과목</t>
        </is>
      </c>
      <c r="R2142" s="344" t="n">
        <v>20</v>
      </c>
      <c r="S2142" s="345" t="n">
        <v>30</v>
      </c>
      <c r="T2142" s="362" t="n">
        <v>30</v>
      </c>
      <c r="U2142" s="361" t="n">
        <v>52.84</v>
      </c>
      <c r="V2142" s="346" t="n">
        <v>103.1343669250646</v>
      </c>
      <c r="W2142" s="348" t="n">
        <v>106.2010943912449</v>
      </c>
      <c r="X2142" s="347" t="n">
        <v>51.43</v>
      </c>
      <c r="Y2142" s="357" t="inlineStr"/>
      <c r="Z2142" s="365" t="inlineStr">
        <is>
          <t>3등급</t>
        </is>
      </c>
      <c r="AA2142" s="350" t="n">
        <v>180</v>
      </c>
      <c r="AB2142" s="349" t="inlineStr">
        <is>
          <t>만점</t>
        </is>
      </c>
      <c r="AC2142" s="350" t="n">
        <v>10</v>
      </c>
      <c r="AD2142" s="349" t="inlineStr">
        <is>
          <t>만점</t>
        </is>
      </c>
      <c r="AE2142" s="364" t="n">
        <v>0</v>
      </c>
      <c r="AF2142" s="366" t="n">
        <v>31.704</v>
      </c>
      <c r="AG2142" s="363" t="n">
        <v>0</v>
      </c>
      <c r="AH2142" s="635" t="inlineStr">
        <is>
          <t xml:space="preserve"> 미/기/과탐(Ⅰ,Ⅱ)/ 과탐(Ⅱ,Ⅱ) 10%가산</t>
        </is>
      </c>
      <c r="AL2142" s="487" t="inlineStr">
        <is>
          <t>제주대 산업응용경제학과</t>
        </is>
      </c>
      <c r="AM2142" s="477" t="inlineStr">
        <is>
          <t>자연</t>
        </is>
      </c>
      <c r="AN2142" s="637" t="n">
        <v>100</v>
      </c>
      <c r="AO2142" s="478" t="n">
        <v>-1570</v>
      </c>
      <c r="AP2142" s="463" t="n">
        <v>-1570</v>
      </c>
      <c r="AQ2142" s="479" t="n">
        <v>0</v>
      </c>
      <c r="AR2142" s="476" t="inlineStr">
        <is>
          <t>57.31 → 55.86</t>
        </is>
      </c>
    </row>
    <row r="2143" ht="15" customHeight="1" s="671">
      <c r="B2143" s="367" t="inlineStr">
        <is>
          <t>58.45</t>
        </is>
      </c>
      <c r="C2143" s="351" t="inlineStr">
        <is>
          <t>126,837</t>
        </is>
      </c>
      <c r="D2143" s="727" t="n">
        <v>-1570</v>
      </c>
      <c r="E2143" s="352" t="inlineStr">
        <is>
          <t>310.69</t>
        </is>
      </c>
      <c r="F2143" s="341" t="n">
        <v>52.36</v>
      </c>
      <c r="G2143" s="355" t="inlineStr">
        <is>
          <t>310.69</t>
        </is>
      </c>
      <c r="H2143" s="356" t="inlineStr">
        <is>
          <t>313.91</t>
        </is>
      </c>
      <c r="I2143" s="354" t="inlineStr">
        <is>
          <t>경상국립대</t>
        </is>
      </c>
      <c r="J2143" s="340" t="inlineStr">
        <is>
          <t>영어영문학부 영어영문학전공</t>
        </is>
      </c>
      <c r="K2143" s="339" t="inlineStr">
        <is>
          <t>통합</t>
        </is>
      </c>
      <c r="L2143" s="357" t="n">
        <v>12</v>
      </c>
      <c r="M2143" s="358" t="inlineStr">
        <is>
          <t xml:space="preserve">783.16 / </t>
        </is>
      </c>
      <c r="N2143" s="359" t="n">
        <v>1000</v>
      </c>
      <c r="O2143" s="360" t="inlineStr">
        <is>
          <t>표점/만점</t>
        </is>
      </c>
      <c r="P2143" s="343" t="inlineStr">
        <is>
          <t>표점/만점</t>
        </is>
      </c>
      <c r="Q2143" s="342" t="inlineStr">
        <is>
          <t>2과목</t>
        </is>
      </c>
      <c r="R2143" s="344" t="n">
        <v>30</v>
      </c>
      <c r="S2143" s="345" t="n">
        <v>25</v>
      </c>
      <c r="T2143" s="362" t="n">
        <v>25</v>
      </c>
      <c r="U2143" s="361" t="n">
        <v>52.36</v>
      </c>
      <c r="V2143" s="346" t="n">
        <v>102.8579749271085</v>
      </c>
      <c r="W2143" s="348" t="n">
        <v>105.8911979816034</v>
      </c>
      <c r="X2143" s="347" t="inlineStr">
        <is>
          <t>51.04/68.82</t>
        </is>
      </c>
      <c r="Y2143" s="357" t="inlineStr"/>
      <c r="Z2143" s="365" t="inlineStr">
        <is>
          <t>3등급</t>
        </is>
      </c>
      <c r="AA2143" s="350" t="n">
        <v>192</v>
      </c>
      <c r="AB2143" s="349" t="inlineStr">
        <is>
          <t>만점</t>
        </is>
      </c>
      <c r="AC2143" s="350" t="n">
        <v>0</v>
      </c>
      <c r="AD2143" s="349" t="inlineStr">
        <is>
          <t>만점</t>
        </is>
      </c>
      <c r="AE2143" s="364" t="n">
        <v>0</v>
      </c>
      <c r="AF2143" s="366" t="n">
        <v>0</v>
      </c>
      <c r="AG2143" s="363" t="n">
        <v>0</v>
      </c>
      <c r="AH2143" s="635" t="inlineStr"/>
      <c r="AL2143" s="487" t="inlineStr">
        <is>
          <t>경상국립대 영어영문학부 영어영문학전공</t>
        </is>
      </c>
      <c r="AM2143" s="477" t="inlineStr">
        <is>
          <t>통합</t>
        </is>
      </c>
      <c r="AN2143" s="637" t="n">
        <v>100</v>
      </c>
      <c r="AO2143" s="478" t="n">
        <v>-1570</v>
      </c>
      <c r="AP2143" s="463" t="n">
        <v>-588</v>
      </c>
      <c r="AQ2143" s="479" t="n">
        <v>-982</v>
      </c>
      <c r="AR2143" s="476" t="inlineStr">
        <is>
          <t>57.86 → 56.87</t>
        </is>
      </c>
    </row>
    <row r="2144" ht="15" customHeight="1" s="671">
      <c r="B2144" s="367" t="inlineStr">
        <is>
          <t>57.94</t>
        </is>
      </c>
      <c r="C2144" s="351" t="inlineStr">
        <is>
          <t>125,730</t>
        </is>
      </c>
      <c r="D2144" s="727" t="n">
        <v>-1570</v>
      </c>
      <c r="E2144" s="352" t="inlineStr"/>
      <c r="F2144" s="341" t="n">
        <v>52.32</v>
      </c>
      <c r="G2144" s="355" t="inlineStr">
        <is>
          <t>311.22</t>
        </is>
      </c>
      <c r="H2144" s="356" t="inlineStr">
        <is>
          <t>312.30</t>
        </is>
      </c>
      <c r="I2144" s="354" t="inlineStr">
        <is>
          <t>경상국립대</t>
        </is>
      </c>
      <c r="J2144" s="340" t="inlineStr">
        <is>
          <t>식물의학과</t>
        </is>
      </c>
      <c r="K2144" s="339" t="inlineStr">
        <is>
          <t>자연</t>
        </is>
      </c>
      <c r="L2144" s="357" t="n">
        <v>9</v>
      </c>
      <c r="M2144" s="358" t="inlineStr">
        <is>
          <t xml:space="preserve">787.57 / </t>
        </is>
      </c>
      <c r="N2144" s="359" t="n">
        <v>1000</v>
      </c>
      <c r="O2144" s="360" t="inlineStr">
        <is>
          <t>표점/만점</t>
        </is>
      </c>
      <c r="P2144" s="343" t="inlineStr">
        <is>
          <t>표점/만점</t>
        </is>
      </c>
      <c r="Q2144" s="342" t="inlineStr">
        <is>
          <t>2과목</t>
        </is>
      </c>
      <c r="R2144" s="344" t="n">
        <v>25</v>
      </c>
      <c r="S2144" s="345" t="n">
        <v>30</v>
      </c>
      <c r="T2144" s="362" t="n">
        <v>25</v>
      </c>
      <c r="U2144" s="361" t="n">
        <v>52.32</v>
      </c>
      <c r="V2144" s="346" t="n">
        <v>102.8330808378727</v>
      </c>
      <c r="W2144" s="348" t="n">
        <v>105.8586441726028</v>
      </c>
      <c r="X2144" s="347" t="inlineStr">
        <is>
          <t>51.37/67.91</t>
        </is>
      </c>
      <c r="Y2144" s="357" t="inlineStr"/>
      <c r="Z2144" s="365" t="inlineStr">
        <is>
          <t>3등급</t>
        </is>
      </c>
      <c r="AA2144" s="350" t="n">
        <v>192</v>
      </c>
      <c r="AB2144" s="349" t="inlineStr">
        <is>
          <t>만점</t>
        </is>
      </c>
      <c r="AC2144" s="350" t="n">
        <v>0</v>
      </c>
      <c r="AD2144" s="349" t="inlineStr">
        <is>
          <t>만점</t>
        </is>
      </c>
      <c r="AE2144" s="364" t="n">
        <v>0</v>
      </c>
      <c r="AF2144" s="366" t="n">
        <v>0</v>
      </c>
      <c r="AG2144" s="363" t="n">
        <v>0</v>
      </c>
      <c r="AH2144" s="635" t="inlineStr"/>
      <c r="AL2144" s="487" t="inlineStr">
        <is>
          <t>경상국립대 식물의학과</t>
        </is>
      </c>
      <c r="AM2144" s="477" t="inlineStr">
        <is>
          <t>자연</t>
        </is>
      </c>
      <c r="AN2144" s="637" t="n">
        <v>100</v>
      </c>
      <c r="AO2144" s="478" t="n">
        <v>-1570</v>
      </c>
      <c r="AP2144" s="463" t="n">
        <v>-1570</v>
      </c>
      <c r="AQ2144" s="479" t="n">
        <v>0</v>
      </c>
      <c r="AR2144" s="476" t="inlineStr">
        <is>
          <t>58.28 → 56.83</t>
        </is>
      </c>
    </row>
    <row r="2145" ht="15" customHeight="1" s="671">
      <c r="B2145" s="367" t="inlineStr">
        <is>
          <t>58.18</t>
        </is>
      </c>
      <c r="C2145" s="351" t="inlineStr">
        <is>
          <t>126,251</t>
        </is>
      </c>
      <c r="D2145" s="727" t="n">
        <v>-1570</v>
      </c>
      <c r="E2145" s="352" t="inlineStr"/>
      <c r="F2145" s="341" t="n">
        <v>52.18</v>
      </c>
      <c r="G2145" s="355" t="inlineStr">
        <is>
          <t>310.97</t>
        </is>
      </c>
      <c r="H2145" s="356" t="inlineStr">
        <is>
          <t>312.02</t>
        </is>
      </c>
      <c r="I2145" s="354" t="inlineStr">
        <is>
          <t>경상국립대</t>
        </is>
      </c>
      <c r="J2145" s="340" t="inlineStr">
        <is>
          <t>축산과학부</t>
        </is>
      </c>
      <c r="K2145" s="339" t="inlineStr">
        <is>
          <t>자연</t>
        </is>
      </c>
      <c r="L2145" s="357" t="n">
        <v>12</v>
      </c>
      <c r="M2145" s="358" t="inlineStr">
        <is>
          <t xml:space="preserve">787.07 / </t>
        </is>
      </c>
      <c r="N2145" s="359" t="n">
        <v>1000</v>
      </c>
      <c r="O2145" s="360" t="inlineStr">
        <is>
          <t>표점/만점</t>
        </is>
      </c>
      <c r="P2145" s="343" t="inlineStr">
        <is>
          <t>표점/만점</t>
        </is>
      </c>
      <c r="Q2145" s="342" t="inlineStr">
        <is>
          <t>2과목</t>
        </is>
      </c>
      <c r="R2145" s="344" t="n">
        <v>25</v>
      </c>
      <c r="S2145" s="345" t="n">
        <v>30</v>
      </c>
      <c r="T2145" s="362" t="n">
        <v>25</v>
      </c>
      <c r="U2145" s="361" t="n">
        <v>52.18</v>
      </c>
      <c r="V2145" s="346" t="n">
        <v>102.7555311034792</v>
      </c>
      <c r="W2145" s="348" t="n">
        <v>105.7572329814728</v>
      </c>
      <c r="X2145" s="347" t="inlineStr">
        <is>
          <t>51.33/67.91</t>
        </is>
      </c>
      <c r="Y2145" s="357" t="inlineStr"/>
      <c r="Z2145" s="365" t="inlineStr">
        <is>
          <t>3등급</t>
        </is>
      </c>
      <c r="AA2145" s="350" t="n">
        <v>192</v>
      </c>
      <c r="AB2145" s="349" t="inlineStr">
        <is>
          <t>만점</t>
        </is>
      </c>
      <c r="AC2145" s="350" t="n">
        <v>0</v>
      </c>
      <c r="AD2145" s="349" t="inlineStr">
        <is>
          <t>만점</t>
        </is>
      </c>
      <c r="AE2145" s="364" t="n">
        <v>0</v>
      </c>
      <c r="AF2145" s="366" t="n">
        <v>0</v>
      </c>
      <c r="AG2145" s="363" t="n">
        <v>0</v>
      </c>
      <c r="AH2145" s="635" t="inlineStr"/>
      <c r="AL2145" s="487" t="inlineStr">
        <is>
          <t>경상국립대 축산과학부</t>
        </is>
      </c>
      <c r="AM2145" s="477" t="inlineStr">
        <is>
          <t>자연</t>
        </is>
      </c>
      <c r="AN2145" s="637" t="n">
        <v>100</v>
      </c>
      <c r="AO2145" s="478" t="n">
        <v>-1570</v>
      </c>
      <c r="AP2145" s="463" t="n">
        <v>-1570</v>
      </c>
      <c r="AQ2145" s="479" t="n">
        <v>0</v>
      </c>
      <c r="AR2145" s="476" t="inlineStr">
        <is>
          <t>58.53 → 57.08</t>
        </is>
      </c>
    </row>
    <row r="2146" ht="15" customHeight="1" s="671">
      <c r="B2146" s="367" t="inlineStr">
        <is>
          <t>59.99</t>
        </is>
      </c>
      <c r="C2146" s="351" t="inlineStr">
        <is>
          <t>130,178</t>
        </is>
      </c>
      <c r="D2146" s="727" t="n">
        <v>-1570</v>
      </c>
      <c r="E2146" s="352" t="inlineStr"/>
      <c r="F2146" s="341" t="n">
        <v>51.24</v>
      </c>
      <c r="G2146" s="355" t="inlineStr">
        <is>
          <t>309.08</t>
        </is>
      </c>
      <c r="H2146" s="356" t="inlineStr">
        <is>
          <t>425.31</t>
        </is>
      </c>
      <c r="I2146" s="354" t="inlineStr">
        <is>
          <t>제주대</t>
        </is>
      </c>
      <c r="J2146" s="340" t="inlineStr">
        <is>
          <t>환경공학과</t>
        </is>
      </c>
      <c r="K2146" s="339" t="inlineStr">
        <is>
          <t>자연</t>
        </is>
      </c>
      <c r="L2146" s="357" t="n">
        <v>9</v>
      </c>
      <c r="M2146" s="358" t="inlineStr">
        <is>
          <t xml:space="preserve">638.34 / </t>
        </is>
      </c>
      <c r="N2146" s="359" t="n">
        <v>1000</v>
      </c>
      <c r="O2146" s="360" t="inlineStr">
        <is>
          <t>백분위</t>
        </is>
      </c>
      <c r="P2146" s="343" t="inlineStr">
        <is>
          <t>백분위</t>
        </is>
      </c>
      <c r="Q2146" s="342" t="inlineStr">
        <is>
          <t>2과목</t>
        </is>
      </c>
      <c r="R2146" s="344" t="n">
        <v>20</v>
      </c>
      <c r="S2146" s="345" t="n">
        <v>30</v>
      </c>
      <c r="T2146" s="362" t="n">
        <v>30</v>
      </c>
      <c r="U2146" s="361" t="n">
        <v>51.24</v>
      </c>
      <c r="V2146" s="346" t="n">
        <v>102.1993277310924</v>
      </c>
      <c r="W2146" s="348" t="n">
        <v>105.0298901098901</v>
      </c>
      <c r="X2146" s="347" t="n">
        <v>50.93</v>
      </c>
      <c r="Y2146" s="357" t="inlineStr"/>
      <c r="Z2146" s="365" t="inlineStr">
        <is>
          <t>3등급</t>
        </is>
      </c>
      <c r="AA2146" s="350" t="n">
        <v>180</v>
      </c>
      <c r="AB2146" s="349" t="inlineStr">
        <is>
          <t>만점</t>
        </is>
      </c>
      <c r="AC2146" s="350" t="n">
        <v>10</v>
      </c>
      <c r="AD2146" s="349" t="inlineStr">
        <is>
          <t>만점</t>
        </is>
      </c>
      <c r="AE2146" s="364" t="n">
        <v>0</v>
      </c>
      <c r="AF2146" s="366" t="n">
        <v>38.43</v>
      </c>
      <c r="AG2146" s="363" t="n">
        <v>0</v>
      </c>
      <c r="AH2146" s="635" t="inlineStr">
        <is>
          <t xml:space="preserve"> 미/기15%가산 , 과탐(Ⅰ,Ⅱ)/ 과탐(Ⅱ,Ⅱ) 10%가산</t>
        </is>
      </c>
      <c r="AL2146" s="487" t="n"/>
      <c r="AM2146" s="477" t="n"/>
      <c r="AN2146" s="637" t="n"/>
      <c r="AO2146" s="478" t="n"/>
      <c r="AP2146" s="463" t="n"/>
      <c r="AQ2146" s="479" t="n"/>
      <c r="AR2146" s="476" t="n"/>
    </row>
    <row r="2147" ht="15" customHeight="1" s="671" thickBot="1">
      <c r="B2147" s="368" t="inlineStr">
        <is>
          <t>60.67</t>
        </is>
      </c>
      <c r="C2147" s="369" t="inlineStr">
        <is>
          <t>131,654</t>
        </is>
      </c>
      <c r="D2147" s="728" t="n">
        <v>-1570</v>
      </c>
      <c r="E2147" s="371" t="inlineStr"/>
      <c r="F2147" s="372" t="n">
        <v>50.88</v>
      </c>
      <c r="G2147" s="373" t="inlineStr">
        <is>
          <t>308.38</t>
        </is>
      </c>
      <c r="H2147" s="374" t="inlineStr">
        <is>
          <t>425.31</t>
        </is>
      </c>
      <c r="I2147" s="375" t="inlineStr">
        <is>
          <t>제주대</t>
        </is>
      </c>
      <c r="J2147" s="376" t="inlineStr">
        <is>
          <t>패션의류학과</t>
        </is>
      </c>
      <c r="K2147" s="377" t="inlineStr">
        <is>
          <t>자연</t>
        </is>
      </c>
      <c r="L2147" s="378" t="n">
        <v>10</v>
      </c>
      <c r="M2147" s="379" t="inlineStr">
        <is>
          <t xml:space="preserve">612.3 / </t>
        </is>
      </c>
      <c r="N2147" s="380" t="n">
        <v>1000</v>
      </c>
      <c r="O2147" s="381" t="inlineStr">
        <is>
          <t>백분위</t>
        </is>
      </c>
      <c r="P2147" s="382" t="inlineStr">
        <is>
          <t>백분위</t>
        </is>
      </c>
      <c r="Q2147" s="383" t="inlineStr">
        <is>
          <t>2과목</t>
        </is>
      </c>
      <c r="R2147" s="384" t="n">
        <v>20</v>
      </c>
      <c r="S2147" s="385" t="n">
        <v>30</v>
      </c>
      <c r="T2147" s="386" t="n">
        <v>30</v>
      </c>
      <c r="U2147" s="387" t="n">
        <v>50.88</v>
      </c>
      <c r="V2147" s="388" t="n">
        <v>101.9886211512717</v>
      </c>
      <c r="W2147" s="389" t="n">
        <v>104.7710843373494</v>
      </c>
      <c r="X2147" s="390" t="n">
        <v>50.81</v>
      </c>
      <c r="Y2147" s="378" t="inlineStr"/>
      <c r="Z2147" s="391" t="inlineStr">
        <is>
          <t>3등급</t>
        </is>
      </c>
      <c r="AA2147" s="392" t="n">
        <v>180</v>
      </c>
      <c r="AB2147" s="393" t="inlineStr">
        <is>
          <t>만점</t>
        </is>
      </c>
      <c r="AC2147" s="392" t="n">
        <v>10</v>
      </c>
      <c r="AD2147" s="393" t="inlineStr">
        <is>
          <t>만점</t>
        </is>
      </c>
      <c r="AE2147" s="394" t="n">
        <v>0</v>
      </c>
      <c r="AF2147" s="395" t="n">
        <v>15.264</v>
      </c>
      <c r="AG2147" s="396" t="n">
        <v>0</v>
      </c>
      <c r="AH2147" s="636" t="inlineStr">
        <is>
          <t xml:space="preserve"> 미/기10%</t>
        </is>
      </c>
      <c r="AL2147" s="488" t="n"/>
      <c r="AM2147" s="481" t="n"/>
      <c r="AN2147" s="638" t="n"/>
      <c r="AO2147" s="482" t="n"/>
      <c r="AP2147" s="483" t="n"/>
      <c r="AQ2147" s="484" t="n"/>
      <c r="AR2147" s="485" t="n"/>
    </row>
    <row r="2148" ht="15" customHeight="1" s="671">
      <c r="B2148" s="0" t="inlineStr">
        <is>
          <t>61.20</t>
        </is>
      </c>
      <c r="C2148" s="0" t="inlineStr">
        <is>
          <t>132,804</t>
        </is>
      </c>
      <c r="D2148" s="0" t="n">
        <v>-1570</v>
      </c>
      <c r="F2148" s="0" t="n">
        <v>50.61</v>
      </c>
      <c r="G2148" s="0" t="inlineStr">
        <is>
          <t>307.86</t>
        </is>
      </c>
      <c r="H2148" s="0" t="inlineStr">
        <is>
          <t>425.31</t>
        </is>
      </c>
      <c r="I2148" s="0" t="inlineStr">
        <is>
          <t>경상국립대</t>
        </is>
      </c>
      <c r="J2148" s="0" t="inlineStr">
        <is>
          <t>건설시스템공학과</t>
        </is>
      </c>
      <c r="K2148" s="0" t="inlineStr">
        <is>
          <t>자연</t>
        </is>
      </c>
      <c r="L2148" s="0" t="n">
        <v>12</v>
      </c>
      <c r="M2148" s="0" t="inlineStr">
        <is>
          <t xml:space="preserve">781.1 / </t>
        </is>
      </c>
      <c r="N2148" s="0" t="n">
        <v>1000</v>
      </c>
      <c r="O2148" s="0" t="inlineStr">
        <is>
          <t>표점/만점</t>
        </is>
      </c>
      <c r="P2148" s="0" t="inlineStr">
        <is>
          <t>표점/만점</t>
        </is>
      </c>
      <c r="Q2148" s="0" t="inlineStr">
        <is>
          <t>2과목</t>
        </is>
      </c>
      <c r="R2148" s="0" t="n">
        <v>25</v>
      </c>
      <c r="S2148" s="0" t="n">
        <v>30</v>
      </c>
      <c r="T2148" s="0" t="n">
        <v>25</v>
      </c>
      <c r="U2148" s="0" t="n">
        <v>50.61</v>
      </c>
      <c r="V2148" s="0" t="n">
        <v>101.8388620302555</v>
      </c>
      <c r="W2148" s="0" t="n">
        <v>104.5785368960428</v>
      </c>
      <c r="X2148" s="0" t="inlineStr">
        <is>
          <t>50.8/67.91</t>
        </is>
      </c>
      <c r="Y2148" s="0" t="inlineStr"/>
      <c r="Z2148" s="0" t="inlineStr">
        <is>
          <t>3등급</t>
        </is>
      </c>
      <c r="AA2148" s="0" t="n">
        <v>192</v>
      </c>
      <c r="AB2148" s="0" t="inlineStr">
        <is>
          <t>만점</t>
        </is>
      </c>
      <c r="AC2148" s="0" t="n">
        <v>0</v>
      </c>
      <c r="AD2148" s="0" t="inlineStr">
        <is>
          <t>만점</t>
        </is>
      </c>
      <c r="AE2148" s="0" t="n">
        <v>0</v>
      </c>
      <c r="AF2148" s="0" t="n">
        <v>0</v>
      </c>
      <c r="AG2148" s="0" t="n">
        <v>0</v>
      </c>
      <c r="AH2148" s="0" t="inlineStr"/>
    </row>
    <row r="2149" ht="15" customHeight="1" s="671">
      <c r="D2149" s="0" t="n">
        <v>-1570</v>
      </c>
    </row>
    <row r="2150" ht="15" customHeight="1" s="671">
      <c r="D2150" s="0" t="n">
        <v>-1570</v>
      </c>
    </row>
    <row r="2151" ht="15" customHeight="1" s="671">
      <c r="D2151" s="0" t="n">
        <v>-1570</v>
      </c>
    </row>
    <row r="2152" ht="15" customHeight="1" s="671">
      <c r="D2152" s="0" t="n">
        <v>-1570</v>
      </c>
    </row>
    <row r="2153" ht="15" customHeight="1" s="671">
      <c r="D2153" s="0" t="n">
        <v>-1570</v>
      </c>
    </row>
    <row r="2154" ht="15" customHeight="1" s="671">
      <c r="D2154" s="0" t="n">
        <v>-1570</v>
      </c>
    </row>
    <row r="2155" ht="15" customHeight="1" s="671">
      <c r="D2155" s="0" t="n">
        <v>-1570</v>
      </c>
    </row>
    <row r="2156" ht="15" customHeight="1" s="671">
      <c r="D2156" s="0" t="n">
        <v>-1570</v>
      </c>
    </row>
    <row r="2157" ht="15" customHeight="1" s="671">
      <c r="D2157" s="0" t="n">
        <v>-1570</v>
      </c>
    </row>
    <row r="2158" ht="15" customHeight="1" s="671">
      <c r="D2158" s="0" t="n">
        <v>-1570</v>
      </c>
    </row>
    <row r="2159" ht="15" customHeight="1" s="671">
      <c r="D2159" s="0" t="n">
        <v>-1570</v>
      </c>
    </row>
    <row r="2160" ht="15" customHeight="1" s="671">
      <c r="D2160" s="0" t="n">
        <v>-1570</v>
      </c>
    </row>
    <row r="2161" ht="15" customHeight="1" s="671">
      <c r="D2161" s="0" t="n">
        <v>-1570</v>
      </c>
    </row>
    <row r="2162" ht="15" customHeight="1" s="671">
      <c r="D2162" s="0" t="n">
        <v>-1570</v>
      </c>
    </row>
    <row r="2163" ht="15" customHeight="1" s="671">
      <c r="D2163" s="0" t="n">
        <v>-1570</v>
      </c>
    </row>
    <row r="2164" ht="15" customHeight="1" s="671">
      <c r="D2164" s="0" t="n">
        <v>-1570</v>
      </c>
    </row>
    <row r="2165" ht="15" customHeight="1" s="671">
      <c r="D2165" s="0" t="n">
        <v>-1570</v>
      </c>
    </row>
    <row r="2166" ht="15" customHeight="1" s="671">
      <c r="D2166" s="0" t="n">
        <v>-1570</v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DELWFon9dVPYC6taSzAg7A==" formatRows="1" sort="1" spinCount="100000" hashValue="9OgeEeC+7IOTUQho/qqZIU1NBirVvoEt5A37ZGhfl5s1xjGQmMs8sQkdVoVmfimYMmtwM3drZAFAaPAJyh1f+g=="/>
  <autoFilter ref="B13:AH2121"/>
  <mergeCells count="21">
    <mergeCell ref="H11:H12"/>
    <mergeCell ref="J11:J12"/>
    <mergeCell ref="AH1:AH2"/>
    <mergeCell ref="V11:X11"/>
    <mergeCell ref="N6:AL6"/>
    <mergeCell ref="K11:K12"/>
    <mergeCell ref="E11:G11"/>
    <mergeCell ref="N4:AF4"/>
    <mergeCell ref="F1:AC2"/>
    <mergeCell ref="M10:AF10"/>
    <mergeCell ref="O11:Q11"/>
    <mergeCell ref="N7:AF7"/>
    <mergeCell ref="L11:L12"/>
    <mergeCell ref="R11:T11"/>
    <mergeCell ref="Z11:AE11"/>
    <mergeCell ref="P12:Q12"/>
    <mergeCell ref="B11:C12"/>
    <mergeCell ref="AL9:AR10"/>
    <mergeCell ref="N5:AF5"/>
    <mergeCell ref="N8:AF8"/>
    <mergeCell ref="I11:I12"/>
  </mergeCells>
  <conditionalFormatting sqref="I14:I2147">
    <cfRule type="expression" priority="49" dxfId="41">
      <formula>NOT(ISERROR(SEARCH(($BA$4),(I14))))</formula>
    </cfRule>
    <cfRule type="expression" priority="50" dxfId="40">
      <formula>NOT(ISERROR(SEARCH(($BA$2),(I14))))</formula>
    </cfRule>
    <cfRule type="expression" priority="51" dxfId="39">
      <formula>NOT(ISERROR(SEARCH(($BA$1),(I14))))</formula>
    </cfRule>
  </conditionalFormatting>
  <conditionalFormatting sqref="AM14:AN2147">
    <cfRule type="cellIs" priority="1" operator="equal" dxfId="42">
      <formula>100</formula>
    </cfRule>
  </conditionalFormatting>
  <conditionalFormatting sqref="J14:J3000">
    <cfRule type="expression" priority="52" dxfId="41">
      <formula>NOT(ISERROR(SEARCH(($BA$7),(J14))))</formula>
    </cfRule>
    <cfRule type="expression" priority="53" dxfId="40">
      <formula>NOT(ISERROR(SEARCH(($BA$6),(J14))))</formula>
    </cfRule>
    <cfRule type="expression" priority="54" dxfId="39">
      <formula>NOT(ISERROR(SEARCH(($BA$5),(J14))))</formula>
    </cfRule>
  </conditionalFormatting>
  <dataValidations disablePrompts="1" count="1">
    <dataValidation sqref="E12:E13" showDropDown="0" showInputMessage="1" showErrorMessage="1" allowBlank="1" promptTitle="교차표점" prompt="자연계 응시자가_x000a_인문.통합 모집단위로_x000a_지원했을 때의_x000a_표준점수 입시결과"/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71"/>
  <sheetViews>
    <sheetView showGridLines="0" tabSelected="1" zoomScaleNormal="100" workbookViewId="0">
      <selection activeCell="B1" sqref="B1:T1"/>
    </sheetView>
  </sheetViews>
  <sheetFormatPr baseColWidth="8" defaultRowHeight="16.5"/>
  <cols>
    <col width="9.375" customWidth="1" style="3" min="1" max="1"/>
    <col width="8.125" customWidth="1" style="3" min="2" max="6"/>
    <col width="8.625" customWidth="1" style="3" min="7" max="22"/>
    <col width="8.75" customWidth="1" style="3" min="23" max="23"/>
    <col width="6" customWidth="1" style="3" min="24" max="27"/>
    <col width="6" customWidth="1" style="671" min="28" max="28"/>
    <col width="8.375" customWidth="1" style="671" min="29" max="29"/>
    <col hidden="1" width="8.375" customWidth="1" style="3" min="30" max="42"/>
    <col width="8.375" customWidth="1" style="3" min="43" max="44"/>
    <col width="9" customWidth="1" style="3" min="45" max="16384"/>
  </cols>
  <sheetData>
    <row r="1" ht="42" customHeight="1" s="671">
      <c r="B1" s="687" t="inlineStr">
        <is>
          <t xml:space="preserve">                              환산점수 엑셀배치표            2026학년도 수능 실채점기준 (2025. 12. 07 제작)</t>
        </is>
      </c>
    </row>
    <row r="2" ht="29.25" customHeight="1" s="671">
      <c r="B2" s="690" t="inlineStr">
        <is>
          <t xml:space="preserve">                                                                                                                                                          제작 및 검토 &lt; 베텔기우스 &gt; Betelgeuse058.tistory.com</t>
        </is>
      </c>
    </row>
    <row r="3" ht="17.25" customHeight="1" s="671" thickBot="1">
      <c r="B3" s="0" t="n"/>
      <c r="C3" s="0" t="n"/>
      <c r="D3" s="0" t="n"/>
      <c r="E3" s="0" t="n"/>
      <c r="F3" s="0" t="n"/>
      <c r="AD3" s="19" t="inlineStr">
        <is>
          <t>응시여부코드</t>
        </is>
      </c>
      <c r="AE3" s="3" t="inlineStr">
        <is>
          <t>(1~2)</t>
        </is>
      </c>
      <c r="AF3" s="3" t="inlineStr">
        <is>
          <t>(3~5)</t>
        </is>
      </c>
      <c r="AG3" s="3" t="inlineStr">
        <is>
          <t>(6~13)</t>
        </is>
      </c>
      <c r="AI3" s="3" t="inlineStr">
        <is>
          <t>(10~13)</t>
        </is>
      </c>
      <c r="AJ3" s="3" t="inlineStr">
        <is>
          <t>(14~22)</t>
        </is>
      </c>
      <c r="AL3" s="3" t="n">
        <v>23</v>
      </c>
      <c r="AM3" s="3" t="n">
        <v>24</v>
      </c>
      <c r="AN3" s="3" t="n">
        <v>25</v>
      </c>
    </row>
    <row r="4" ht="25.5" customHeight="1" s="671" thickBot="1">
      <c r="B4" s="691" t="inlineStr">
        <is>
          <t>노란칸에 점수를 입력합니다. (영어, 한국사, 제2외국어 등 응시한 과목은 모두 입력해야 지원가능 여부를 알 수 있습니다.) (미응시 영역은 비워둠)</t>
        </is>
      </c>
      <c r="C4" s="729" t="n"/>
      <c r="D4" s="729" t="n"/>
      <c r="E4" s="729" t="n"/>
      <c r="F4" s="729" t="n"/>
      <c r="G4" s="729" t="n"/>
      <c r="H4" s="729" t="n"/>
      <c r="I4" s="729" t="n"/>
      <c r="J4" s="729" t="n"/>
      <c r="K4" s="729" t="n"/>
      <c r="L4" s="729" t="n"/>
      <c r="M4" s="729" t="n"/>
      <c r="N4" s="729" t="n"/>
      <c r="O4" s="729" t="n"/>
      <c r="P4" s="729" t="n"/>
      <c r="Q4" s="729" t="n"/>
      <c r="R4" s="729" t="n"/>
      <c r="S4" s="729" t="n"/>
      <c r="T4" s="729" t="n"/>
      <c r="U4" s="143" t="n"/>
      <c r="AE4" s="3" t="inlineStr">
        <is>
          <t>적용점수</t>
        </is>
      </c>
    </row>
    <row r="5" ht="18.75" customHeight="1" s="671">
      <c r="AE5" s="3" t="inlineStr">
        <is>
          <t>고득점순</t>
        </is>
      </c>
      <c r="AF5" s="3" t="inlineStr">
        <is>
          <t>고득점순</t>
        </is>
      </c>
      <c r="AG5" s="3" t="inlineStr">
        <is>
          <t>고득점순</t>
        </is>
      </c>
      <c r="AH5" s="3" t="inlineStr">
        <is>
          <t>고득점순</t>
        </is>
      </c>
      <c r="AI5" s="3" t="inlineStr">
        <is>
          <t>가산점용</t>
        </is>
      </c>
      <c r="AJ5" s="3" t="inlineStr">
        <is>
          <t>고득점순</t>
        </is>
      </c>
      <c r="AK5" s="3" t="inlineStr">
        <is>
          <t>고득점순</t>
        </is>
      </c>
      <c r="AL5" s="3" t="inlineStr">
        <is>
          <t>고득점순</t>
        </is>
      </c>
      <c r="AM5" s="3" t="inlineStr">
        <is>
          <t>고득점순</t>
        </is>
      </c>
      <c r="AN5" s="3" t="inlineStr">
        <is>
          <t>고득점순</t>
        </is>
      </c>
    </row>
    <row r="6" hidden="1" ht="18.75" customHeight="1" s="671">
      <c r="A6" s="44" t="n"/>
      <c r="B6" s="35" t="inlineStr">
        <is>
          <t>국어</t>
        </is>
      </c>
      <c r="C6" s="138" t="n"/>
      <c r="D6" s="35" t="inlineStr">
        <is>
          <t>수학</t>
        </is>
      </c>
      <c r="E6" s="35" t="n"/>
      <c r="F6" s="47" t="n"/>
      <c r="G6" s="35" t="inlineStr">
        <is>
          <t>과탐</t>
        </is>
      </c>
      <c r="H6" s="35" t="n"/>
      <c r="I6" s="35" t="n"/>
      <c r="J6" s="35" t="n"/>
      <c r="K6" s="35" t="n"/>
      <c r="L6" s="35" t="n"/>
      <c r="M6" s="35" t="n"/>
      <c r="N6" s="47" t="n"/>
      <c r="O6" s="35" t="inlineStr">
        <is>
          <t>사탐</t>
        </is>
      </c>
      <c r="P6" s="36" t="n"/>
      <c r="Q6" s="36" t="n"/>
      <c r="R6" s="36" t="n"/>
      <c r="S6" s="36" t="n"/>
      <c r="T6" s="36" t="n"/>
      <c r="U6" s="36" t="n"/>
      <c r="V6" s="36" t="n"/>
      <c r="W6" s="37" t="n"/>
      <c r="AE6" s="3" t="n">
        <v>1</v>
      </c>
      <c r="AF6" s="3" t="n">
        <v>1</v>
      </c>
      <c r="AG6" s="3" t="n">
        <v>1</v>
      </c>
      <c r="AH6" s="3" t="n">
        <v>2</v>
      </c>
      <c r="AI6" s="3" t="n">
        <v>1</v>
      </c>
      <c r="AJ6" s="3" t="n">
        <v>1</v>
      </c>
      <c r="AK6" s="3" t="n">
        <v>2</v>
      </c>
      <c r="AL6" s="3" t="n">
        <v>1</v>
      </c>
      <c r="AM6" s="3" t="n">
        <v>1</v>
      </c>
      <c r="AN6" s="3" t="n">
        <v>1</v>
      </c>
    </row>
    <row r="7" hidden="1" ht="18.75" customHeight="1" s="671" thickBot="1">
      <c r="A7" s="49" t="n"/>
      <c r="B7" s="40" t="inlineStr">
        <is>
          <t>언매</t>
        </is>
      </c>
      <c r="C7" s="48" t="inlineStr">
        <is>
          <t>화작</t>
        </is>
      </c>
      <c r="D7" s="40" t="inlineStr">
        <is>
          <t>미적</t>
        </is>
      </c>
      <c r="E7" s="40" t="inlineStr">
        <is>
          <t>기하</t>
        </is>
      </c>
      <c r="F7" s="48" t="inlineStr">
        <is>
          <t>확통</t>
        </is>
      </c>
      <c r="G7" s="41" t="inlineStr">
        <is>
          <t>물리Ⅰ</t>
        </is>
      </c>
      <c r="H7" s="41" t="inlineStr">
        <is>
          <t>화학Ⅰ</t>
        </is>
      </c>
      <c r="I7" s="41" t="inlineStr">
        <is>
          <t>생명과학Ⅰ</t>
        </is>
      </c>
      <c r="J7" s="41" t="inlineStr">
        <is>
          <t>지구과학Ⅰ</t>
        </is>
      </c>
      <c r="K7" s="41" t="inlineStr">
        <is>
          <t>물리II</t>
        </is>
      </c>
      <c r="L7" s="41" t="inlineStr">
        <is>
          <t>화학II</t>
        </is>
      </c>
      <c r="M7" s="41" t="inlineStr">
        <is>
          <t>생명과학II</t>
        </is>
      </c>
      <c r="N7" s="42" t="inlineStr">
        <is>
          <t>지구과학II</t>
        </is>
      </c>
      <c r="O7" s="41" t="inlineStr">
        <is>
          <t>생활과윤리</t>
        </is>
      </c>
      <c r="P7" s="41" t="inlineStr">
        <is>
          <t>윤리와사상</t>
        </is>
      </c>
      <c r="Q7" s="41" t="inlineStr">
        <is>
          <t>한국지리</t>
        </is>
      </c>
      <c r="R7" s="41" t="inlineStr">
        <is>
          <t>세계지리</t>
        </is>
      </c>
      <c r="S7" s="41" t="inlineStr">
        <is>
          <t>동아시아사</t>
        </is>
      </c>
      <c r="T7" s="41" t="inlineStr">
        <is>
          <t>세계사</t>
        </is>
      </c>
      <c r="U7" s="41" t="inlineStr">
        <is>
          <t>경제</t>
        </is>
      </c>
      <c r="V7" s="41" t="inlineStr">
        <is>
          <t>정치와법</t>
        </is>
      </c>
      <c r="W7" s="42" t="inlineStr">
        <is>
          <t>사회문화</t>
        </is>
      </c>
      <c r="AE7" s="3" t="inlineStr">
        <is>
          <t>국어</t>
        </is>
      </c>
      <c r="AF7" s="3" t="inlineStr">
        <is>
          <t>수학</t>
        </is>
      </c>
      <c r="AG7" s="3" t="inlineStr">
        <is>
          <t>과탐1</t>
        </is>
      </c>
      <c r="AH7" s="3" t="inlineStr">
        <is>
          <t>과탐2</t>
        </is>
      </c>
      <c r="AI7" s="3" t="inlineStr">
        <is>
          <t>과탐Ⅱ</t>
        </is>
      </c>
      <c r="AJ7" s="3" t="inlineStr">
        <is>
          <t>사탐1</t>
        </is>
      </c>
      <c r="AK7" s="3" t="inlineStr">
        <is>
          <t>사탐2</t>
        </is>
      </c>
      <c r="AL7" s="3" t="inlineStr">
        <is>
          <t>영어</t>
        </is>
      </c>
      <c r="AM7" s="3" t="inlineStr">
        <is>
          <t>한국사</t>
        </is>
      </c>
      <c r="AN7" s="3" t="inlineStr">
        <is>
          <t>제2외국어</t>
        </is>
      </c>
    </row>
    <row r="8" hidden="1" ht="18.75" customHeight="1" s="671">
      <c r="A8" s="50" t="inlineStr">
        <is>
          <t>원점수</t>
        </is>
      </c>
      <c r="B8" s="288" t="n"/>
      <c r="C8" s="290" t="n"/>
      <c r="D8" s="297" t="n"/>
      <c r="E8" s="289" t="n"/>
      <c r="F8" s="290" t="n"/>
      <c r="G8" s="297" t="n"/>
      <c r="H8" s="289" t="n"/>
      <c r="I8" s="289" t="n"/>
      <c r="J8" s="289" t="n"/>
      <c r="K8" s="289" t="n"/>
      <c r="L8" s="289" t="n"/>
      <c r="M8" s="289" t="n"/>
      <c r="N8" s="290" t="n"/>
      <c r="O8" s="297" t="n"/>
      <c r="P8" s="289" t="n"/>
      <c r="Q8" s="289" t="n"/>
      <c r="R8" s="289" t="n"/>
      <c r="S8" s="289" t="n"/>
      <c r="T8" s="289" t="n"/>
      <c r="U8" s="289" t="n"/>
      <c r="V8" s="289" t="n"/>
      <c r="W8" s="290" t="n"/>
      <c r="AD8" s="3" t="inlineStr">
        <is>
          <t>원점</t>
        </is>
      </c>
      <c r="AE8" s="730">
        <f>IFERROR(INDEX(B8:C8,MATCH($AE$6,B38:C38,0)),0)</f>
        <v/>
      </c>
      <c r="AF8" s="730">
        <f>IFERROR(INDEX(D8:F8,MATCH($AF$6,D38:F38,0)),0)</f>
        <v/>
      </c>
      <c r="AG8" s="24">
        <f>IFERROR(INDEX($G8:$N8,MATCH(AG$6,$G$38:$N$38,0)),0)</f>
        <v/>
      </c>
      <c r="AH8" s="24">
        <f>IFERROR(INDEX($G8:$N8,MATCH(AH$6,$G$38:$N$38,0)),0)</f>
        <v/>
      </c>
      <c r="AI8" s="3">
        <f>IFERROR(MAX(K8:N8),0)</f>
        <v/>
      </c>
      <c r="AJ8" s="730">
        <f>IFERROR(INDEX(O8:W8,MATCH($AJ$6,O38:W38,0)),0)</f>
        <v/>
      </c>
      <c r="AK8" s="730">
        <f>IFERROR(INDEX(O8:W8,MATCH($AK$6,O38:W38,0)),0)</f>
        <v/>
      </c>
      <c r="AL8" s="730">
        <f>B14</f>
        <v/>
      </c>
      <c r="AM8" s="730">
        <f>C14</f>
        <v/>
      </c>
      <c r="AN8" s="730">
        <f>D14</f>
        <v/>
      </c>
    </row>
    <row r="9" hidden="1" ht="18.75" customHeight="1" s="671">
      <c r="A9" s="50" t="inlineStr">
        <is>
          <t>표준점수</t>
        </is>
      </c>
      <c r="B9" s="296" t="n">
        <v>131</v>
      </c>
      <c r="C9" s="292" t="n">
        <v>134</v>
      </c>
      <c r="D9" s="296" t="n">
        <v>145</v>
      </c>
      <c r="E9" s="291" t="n">
        <v>142</v>
      </c>
      <c r="F9" s="292" t="n">
        <v>140</v>
      </c>
      <c r="G9" s="296" t="n">
        <v>70</v>
      </c>
      <c r="H9" s="291" t="n">
        <v>68</v>
      </c>
      <c r="I9" s="291" t="n">
        <v>66</v>
      </c>
      <c r="J9" s="291" t="n">
        <v>64</v>
      </c>
      <c r="K9" s="291" t="n">
        <v>70</v>
      </c>
      <c r="L9" s="291" t="n">
        <v>68</v>
      </c>
      <c r="M9" s="291">
        <f>IF($B$31=1,M22,IFERROR(ROUND(M58,0),""))</f>
        <v/>
      </c>
      <c r="N9" s="292">
        <f>IF($B$31=1,N22,IFERROR(ROUND(N58,0),""))</f>
        <v/>
      </c>
      <c r="O9" s="296">
        <f>IF($B$31=1,O22,IFERROR(ROUND(O58,0),""))</f>
        <v/>
      </c>
      <c r="P9" s="291">
        <f>IF($B$31=1,P22,IFERROR(ROUND(P58,0),""))</f>
        <v/>
      </c>
      <c r="Q9" s="291">
        <f>IF($B$31=1,Q22,IFERROR(ROUND(Q58,0),""))</f>
        <v/>
      </c>
      <c r="R9" s="291">
        <f>IF($B$31=1,R22,IFERROR(ROUND(R58,0),""))</f>
        <v/>
      </c>
      <c r="S9" s="291">
        <f>IF($B$31=1,S22,IFERROR(ROUND(S58,0),""))</f>
        <v/>
      </c>
      <c r="T9" s="291">
        <f>IF($B$31=1,T22,IFERROR(ROUND(T58,0),""))</f>
        <v/>
      </c>
      <c r="U9" s="291">
        <f>IF($B$31=1,U22,IFERROR(ROUND(U58,0),""))</f>
        <v/>
      </c>
      <c r="V9" s="291">
        <f>IF($B$31=1,V22,IFERROR(ROUND(V58,0),""))</f>
        <v/>
      </c>
      <c r="W9" s="292">
        <f>IF($B$31=1,W22,IFERROR(ROUND(W58,0),""))</f>
        <v/>
      </c>
      <c r="AD9" s="3" t="inlineStr">
        <is>
          <t>표점</t>
        </is>
      </c>
      <c r="AE9" s="730">
        <f>IFERROR(INDEX(B9:C9,MATCH($AE$6,B39:C39,0)),0)</f>
        <v/>
      </c>
      <c r="AF9" s="730">
        <f>IFERROR(INDEX(D9:F9,MATCH($AF$6,D39:F39,0)),0)</f>
        <v/>
      </c>
      <c r="AG9" s="24">
        <f>IFERROR(INDEX($G9:$N9,MATCH(AG$6,$G$39:$N$39,0)),0)</f>
        <v/>
      </c>
      <c r="AH9" s="24">
        <f>IFERROR(INDEX($G9:$N9,MATCH(AH$6,$G$39:$N$39,0)),0)</f>
        <v/>
      </c>
      <c r="AI9" s="3">
        <f>IFERROR(MAX(K9:N9),0)</f>
        <v/>
      </c>
      <c r="AJ9" s="730">
        <f>IFERROR(INDEX(O9:W9,MATCH($AJ$6,O39:W39,0)),0)</f>
        <v/>
      </c>
      <c r="AK9" s="730">
        <f>IFERROR(INDEX(O9:W9,MATCH($AK$6,O39:W39,0)),0)</f>
        <v/>
      </c>
      <c r="AL9" s="730">
        <f>B15</f>
        <v/>
      </c>
      <c r="AM9" s="730">
        <f>C15</f>
        <v/>
      </c>
      <c r="AN9" s="730">
        <f>D15</f>
        <v/>
      </c>
    </row>
    <row r="10" hidden="1" ht="18.75" customHeight="1" s="671">
      <c r="A10" s="50" t="inlineStr">
        <is>
          <t>백분위</t>
        </is>
      </c>
      <c r="B10" s="296" t="n">
        <v>94</v>
      </c>
      <c r="C10" s="292" t="n">
        <v>96</v>
      </c>
      <c r="D10" s="296" t="n">
        <v>98</v>
      </c>
      <c r="E10" s="291" t="n">
        <v>97</v>
      </c>
      <c r="F10" s="292" t="n">
        <v>95</v>
      </c>
      <c r="G10" s="296" t="n">
        <v>96</v>
      </c>
      <c r="H10" s="291" t="n">
        <v>94</v>
      </c>
      <c r="I10" s="291" t="n">
        <v>92</v>
      </c>
      <c r="J10" s="291" t="n">
        <v>90</v>
      </c>
      <c r="K10" s="291" t="n">
        <v>97</v>
      </c>
      <c r="L10" s="291" t="n">
        <v>95</v>
      </c>
      <c r="M10" s="291">
        <f>IF($B$31=1,M23,IF(M58="","",IFERROR(IF(MAX($B$163:$B$178)&gt;110,INDEX($A$163:$A$253,MATCH(M$58,M163:M253,-1)),INDEX(M163:M253,MATCH(M$8,$AA$163:$AA$253,0))),"")))</f>
        <v/>
      </c>
      <c r="N10" s="292">
        <f>IF($B$31=1,N23,IF(N58="","",IFERROR(IF(MAX($B$163:$B$178)&gt;110,INDEX($A$163:$A$253,MATCH(N$58,N163:N253,-1)),INDEX(N163:N253,MATCH(N$8,$AA$163:$AA$253,0))),"")))</f>
        <v/>
      </c>
      <c r="O10" s="296">
        <f>IF($B$31=1,O23,IF(O58="","",IFERROR(IF(MAX($B$163:$B$178)&gt;110,INDEX($A$163:$A$253,MATCH(O$58,O163:O253,-1)),INDEX(O163:O253,MATCH(O$8,$AA$163:$AA$253,0))),"")))</f>
        <v/>
      </c>
      <c r="P10" s="291">
        <f>IF($B$31=1,P23,IF(P58="","",IFERROR(IF(MAX($B$163:$B$178)&gt;110,INDEX($A$163:$A$253,MATCH(P$58,P163:P253,-1)),INDEX(P163:P253,MATCH(P$8,$AA$163:$AA$253,0))),"")))</f>
        <v/>
      </c>
      <c r="Q10" s="291">
        <f>IF($B$31=1,Q23,IF(Q58="","",IFERROR(IF(MAX($B$163:$B$178)&gt;110,INDEX($A$163:$A$253,MATCH(Q$58,Q163:Q253,-1)),INDEX(Q163:Q253,MATCH(Q$8,$AA$163:$AA$253,0))),"")))</f>
        <v/>
      </c>
      <c r="R10" s="291">
        <f>IF($B$31=1,R23,IF(R58="","",IFERROR(IF(MAX($B$163:$B$178)&gt;110,INDEX($A$163:$A$253,MATCH(R$58,R163:R253,-1)),INDEX(R163:R253,MATCH(R$8,$AA$163:$AA$253,0))),"")))</f>
        <v/>
      </c>
      <c r="S10" s="291">
        <f>IF($B$31=1,S23,IF(S58="","",IFERROR(IF(MAX($B$163:$B$178)&gt;110,INDEX($A$163:$A$253,MATCH(S$58,S163:S253,-1)),INDEX(S163:S253,MATCH(S$8,$AA$163:$AA$253,0))),"")))</f>
        <v/>
      </c>
      <c r="T10" s="291">
        <f>IF($B$31=1,T23,IF(T58="","",IFERROR(IF(MAX($B$163:$B$178)&gt;110,INDEX($A$163:$A$253,MATCH(T$58,T163:T253,-1)),INDEX(T163:T253,MATCH(T$8,$AA$163:$AA$253,0))),"")))</f>
        <v/>
      </c>
      <c r="U10" s="291">
        <f>IF($B$31=1,U23,IF(U58="","",IFERROR(IF(MAX($B$163:$B$178)&gt;110,INDEX($A$163:$A$253,MATCH(U$58,U163:U253,-1)),INDEX(U163:U253,MATCH(U$8,$AA$163:$AA$253,0))),"")))</f>
        <v/>
      </c>
      <c r="V10" s="291">
        <f>IF($B$31=1,V23,IF(V58="","",IFERROR(IF(MAX($B$163:$B$178)&gt;110,INDEX($A$163:$A$253,MATCH(V$58,V163:V253,-1)),INDEX(V163:V253,MATCH(V$8,$AA$163:$AA$253,0))),"")))</f>
        <v/>
      </c>
      <c r="W10" s="292">
        <f>IF($B$31=1,W23,IF(W58="","",IFERROR(IF(MAX($B$163:$B$178)&gt;110,INDEX($A$163:$A$253,MATCH(W$58,W163:W253,-1)),INDEX(W163:W253,MATCH(W$8,$AA$163:$AA$253,0))),"")))</f>
        <v/>
      </c>
      <c r="AD10" s="3" t="inlineStr">
        <is>
          <t>백분</t>
        </is>
      </c>
      <c r="AE10" s="730">
        <f>IFERROR(INDEX(B10:C10,MATCH($AE$6,B40:C40,0)),0)</f>
        <v/>
      </c>
      <c r="AF10" s="730">
        <f>IFERROR(INDEX(D10:F10,MATCH($AF$6,D40:F40,0)),0)</f>
        <v/>
      </c>
      <c r="AG10" s="24">
        <f>IFERROR(INDEX($G10:$N10,MATCH(AG$6,$G$40:$N$40,0)),0)</f>
        <v/>
      </c>
      <c r="AH10" s="24">
        <f>IFERROR(INDEX($G10:$N10,MATCH(AH$6,$G$40:$N$40,0)),0)</f>
        <v/>
      </c>
      <c r="AI10" s="3">
        <f>IFERROR(MAX(K10:N10),0)</f>
        <v/>
      </c>
      <c r="AJ10" s="730">
        <f>IFERROR(INDEX(O10:W10,MATCH($AJ$6,O40:W40,0)),0)</f>
        <v/>
      </c>
      <c r="AK10" s="730">
        <f>IFERROR(INDEX(O10:W10,MATCH($AK$6,O40:W40,0)),0)</f>
        <v/>
      </c>
      <c r="AL10" s="730">
        <f>B16</f>
        <v/>
      </c>
      <c r="AM10" s="730">
        <f>C16</f>
        <v/>
      </c>
      <c r="AN10" s="730">
        <f>D16</f>
        <v/>
      </c>
    </row>
    <row r="11" hidden="1" ht="18.75" customHeight="1" s="671" thickBot="1">
      <c r="A11" s="159" t="inlineStr">
        <is>
          <t>등급</t>
        </is>
      </c>
      <c r="B11" s="293" t="n">
        <v>2</v>
      </c>
      <c r="C11" s="295" t="n">
        <v>1</v>
      </c>
      <c r="D11" s="298" t="n">
        <v>1</v>
      </c>
      <c r="E11" s="294" t="n">
        <v>1</v>
      </c>
      <c r="F11" s="295" t="n">
        <v>1</v>
      </c>
      <c r="G11" s="298" t="n">
        <v>1</v>
      </c>
      <c r="H11" s="294" t="n">
        <v>1</v>
      </c>
      <c r="I11" s="294" t="n">
        <v>2</v>
      </c>
      <c r="J11" s="294" t="n">
        <v>2</v>
      </c>
      <c r="K11" s="294" t="n">
        <v>1</v>
      </c>
      <c r="L11" s="294" t="n">
        <v>1</v>
      </c>
      <c r="M11" s="294">
        <f>IF($B$31=1,M24,IF(M8="","",IFERROR(INDEX(M263:M353,MATCH(M$8,$AA$263:$AA$353,0)),"")))</f>
        <v/>
      </c>
      <c r="N11" s="295">
        <f>IF($B$31=1,N24,IF(N8="","",IFERROR(INDEX(N263:N353,MATCH(N$8,$AA$263:$AA$353,0)),"")))</f>
        <v/>
      </c>
      <c r="O11" s="298">
        <f>IF($B$31=1,O24,IF(O8="","",IFERROR(INDEX(O263:O353,MATCH(O$8,$AA$263:$AA$353,0)),"")))</f>
        <v/>
      </c>
      <c r="P11" s="294">
        <f>IF($B$31=1,P24,IF(P8="","",IFERROR(INDEX(P263:P353,MATCH(P$8,$AA$263:$AA$353,0)),"")))</f>
        <v/>
      </c>
      <c r="Q11" s="294">
        <f>IF($B$31=1,Q24,IF(Q8="","",IFERROR(INDEX(Q263:Q353,MATCH(Q$8,$AA$263:$AA$353,0)),"")))</f>
        <v/>
      </c>
      <c r="R11" s="294">
        <f>IF($B$31=1,R24,IF(R8="","",IFERROR(INDEX(R263:R353,MATCH(R$8,$AA$263:$AA$353,0)),"")))</f>
        <v/>
      </c>
      <c r="S11" s="294">
        <f>IF($B$31=1,S24,IF(S8="","",IFERROR(INDEX(S263:S353,MATCH(S$8,$AA$263:$AA$353,0)),"")))</f>
        <v/>
      </c>
      <c r="T11" s="294">
        <f>IF($B$31=1,T24,IF(T8="","",IFERROR(INDEX(T263:T353,MATCH(T$8,$AA$263:$AA$353,0)),"")))</f>
        <v/>
      </c>
      <c r="U11" s="294">
        <f>IF($B$31=1,U24,IF(U8="","",IFERROR(INDEX(U263:U353,MATCH(U$8,$AA$263:$AA$353,0)),"")))</f>
        <v/>
      </c>
      <c r="V11" s="294">
        <f>IF($B$31=1,V24,IF(V8="","",IFERROR(INDEX(V263:V353,MATCH(V$8,$AA$263:$AA$353,0)),"")))</f>
        <v/>
      </c>
      <c r="W11" s="295">
        <f>IF($B$31=1,W24,IF(W8="","",IFERROR(INDEX(W263:W353,MATCH(W$8,$AA$263:$AA$353,0)),"")))</f>
        <v/>
      </c>
      <c r="AD11" s="3" t="inlineStr">
        <is>
          <t>등급</t>
        </is>
      </c>
      <c r="AE11" s="730">
        <f>IFERROR(INDEX(B11:C11,MATCH($AE$6,B41:C41,0)),0)</f>
        <v/>
      </c>
      <c r="AF11" s="730">
        <f>IFERROR(INDEX(D11:F11,MATCH($AF$6,D41:F41,0)),0)</f>
        <v/>
      </c>
      <c r="AG11" s="24">
        <f>IFERROR(INDEX($G11:$N11,MATCH(AG$6,$G$41:$N$41,0)),0)</f>
        <v/>
      </c>
      <c r="AH11" s="24">
        <f>IFERROR(INDEX($G11:$N11,MATCH(AH$6,$G$41:$N$41,0)),0)</f>
        <v/>
      </c>
      <c r="AI11" s="3">
        <f>IFERROR(MAX(K11:N11),0)</f>
        <v/>
      </c>
      <c r="AJ11" s="730">
        <f>IFERROR(INDEX(O11:W11,MATCH($AJ$6,O41:W41,0)),0)</f>
        <v/>
      </c>
      <c r="AK11" s="730">
        <f>IFERROR(INDEX(O11:W11,MATCH($AK$6,O41:W41,0)),0)</f>
        <v/>
      </c>
      <c r="AL11" s="730">
        <f>B17</f>
        <v/>
      </c>
      <c r="AM11" s="730">
        <f>C17</f>
        <v/>
      </c>
      <c r="AN11" s="730">
        <f>D17</f>
        <v/>
      </c>
    </row>
    <row r="12" hidden="1" ht="18.75" customHeight="1" s="671" thickBot="1">
      <c r="A12" s="14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E12" s="730" t="n"/>
      <c r="AF12" s="730" t="n"/>
      <c r="AG12" s="24" t="n"/>
      <c r="AH12" s="24" t="n"/>
      <c r="AJ12" s="730" t="n"/>
      <c r="AK12" s="730" t="n"/>
      <c r="AL12" s="730" t="n"/>
      <c r="AM12" s="730" t="n"/>
      <c r="AN12" s="730" t="n"/>
    </row>
    <row r="13" hidden="1" ht="18.75" customHeight="1" s="671">
      <c r="A13" s="307" t="n"/>
      <c r="B13" s="308" t="inlineStr">
        <is>
          <t>영어</t>
        </is>
      </c>
      <c r="C13" s="309" t="inlineStr">
        <is>
          <t>한국사</t>
        </is>
      </c>
      <c r="D13" s="309" t="inlineStr">
        <is>
          <t>제2외국어</t>
        </is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E13" s="730" t="n"/>
      <c r="AF13" s="730" t="n"/>
      <c r="AG13" s="24" t="n"/>
      <c r="AH13" s="24" t="n"/>
      <c r="AJ13" s="730" t="n"/>
      <c r="AK13" s="730" t="n"/>
      <c r="AL13" s="730" t="n"/>
      <c r="AM13" s="730" t="n"/>
      <c r="AN13" s="730" t="n"/>
    </row>
    <row r="14" hidden="1" ht="18.75" customHeight="1" s="671">
      <c r="A14" s="143" t="inlineStr">
        <is>
          <t>원점수</t>
        </is>
      </c>
      <c r="B14" s="45" t="n"/>
      <c r="C14" s="142" t="n"/>
      <c r="D14" s="142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E14" s="730" t="n"/>
      <c r="AF14" s="730" t="n"/>
      <c r="AG14" s="24" t="n"/>
      <c r="AH14" s="24" t="n"/>
      <c r="AJ14" s="730" t="n"/>
      <c r="AK14" s="730" t="n"/>
      <c r="AL14" s="730" t="n"/>
      <c r="AM14" s="730" t="n"/>
      <c r="AN14" s="730" t="n"/>
    </row>
    <row r="15" hidden="1" ht="18.75" customHeight="1" s="671">
      <c r="A15" s="50" t="inlineStr">
        <is>
          <t>표준점수</t>
        </is>
      </c>
      <c r="B15" s="301" t="n"/>
      <c r="C15" s="299" t="n"/>
      <c r="D15" s="299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D15" s="599" t="inlineStr">
        <is>
          <t>과목수</t>
        </is>
      </c>
      <c r="AE15" s="730" t="n"/>
      <c r="AF15" s="730" t="n"/>
      <c r="AG15" s="594" t="n">
        <v>8</v>
      </c>
      <c r="AH15" s="595" t="n">
        <v>8</v>
      </c>
      <c r="AI15" s="596" t="n">
        <v>4</v>
      </c>
      <c r="AJ15" s="731" t="n">
        <v>9</v>
      </c>
      <c r="AK15" s="732" t="n">
        <v>9</v>
      </c>
      <c r="AL15" s="730" t="n"/>
      <c r="AM15" s="730" t="n"/>
      <c r="AN15" s="730" t="n"/>
    </row>
    <row r="16" hidden="1" ht="18.75" customHeight="1" s="671">
      <c r="A16" s="50" t="inlineStr">
        <is>
          <t>백분위</t>
        </is>
      </c>
      <c r="B16" s="301" t="n"/>
      <c r="C16" s="299" t="n"/>
      <c r="D16" s="299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D16" s="3" t="inlineStr">
        <is>
          <t>변표</t>
        </is>
      </c>
      <c r="AE16" s="730">
        <f>IFERROR(INDEX(B21:C21,MATCH($AE$6,B42:C42,0)),0)</f>
        <v/>
      </c>
      <c r="AF16" s="730">
        <f>IFERROR(INDEX(D21:F21,MATCH($AF$6,D42:F42,0)),0)</f>
        <v/>
      </c>
      <c r="AG16" s="24">
        <f>IFERROR(INDEX($G21:$N21,MATCH(AG$6,$G$42:$N$42,0)),0)</f>
        <v/>
      </c>
      <c r="AH16" s="24">
        <f>IFERROR(INDEX($G21:$N21,MATCH(AH$6,$G$42:$N$42,0)),0)</f>
        <v/>
      </c>
      <c r="AI16" s="3">
        <f>IFERROR(MAX(K21:N21),0)</f>
        <v/>
      </c>
      <c r="AJ16" s="733">
        <f>IFERROR(INDEX(O21:W21,MATCH($AJ$6,O42:W42,0)),0)</f>
        <v/>
      </c>
      <c r="AK16" s="733">
        <f>IFERROR(INDEX(O21:W21,MATCH($AK$6,O42:W42,0)),0)</f>
        <v/>
      </c>
      <c r="AL16" s="730">
        <f>X21</f>
        <v/>
      </c>
      <c r="AM16" s="730">
        <f>Y21</f>
        <v/>
      </c>
      <c r="AN16" s="730">
        <f>Z21</f>
        <v/>
      </c>
    </row>
    <row r="17" hidden="1" ht="18.75" customHeight="1" s="671" thickBot="1">
      <c r="A17" s="39" t="inlineStr">
        <is>
          <t>등급</t>
        </is>
      </c>
      <c r="B17" s="302" t="n">
        <v>1</v>
      </c>
      <c r="C17" s="300" t="n">
        <v>1</v>
      </c>
      <c r="D17" s="300">
        <f>IF(AND($B31=1,D27&gt;0),D27,IF(D14="","",IFERROR(INDEX(Z263:Z353,MATCH(D$14,$AA$263:$AA$333,0)),"")))</f>
        <v/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D17" s="3" t="inlineStr">
        <is>
          <t>최고표점</t>
        </is>
      </c>
      <c r="AE17" s="730">
        <f>IFERROR(MAX(B32:C32),0)</f>
        <v/>
      </c>
      <c r="AF17" s="730">
        <f>IFERROR(MAX(D32:F32),0)</f>
        <v/>
      </c>
      <c r="AG17" s="24">
        <f>IFERROR(INDEX($G32:$N32,MATCH(AG$6,$G$39:$N$39,0)),0)</f>
        <v/>
      </c>
      <c r="AH17" s="24">
        <f>IFERROR(INDEX($G32:$N32,MATCH(AH$6,$G$39:$N$39,0)),0)</f>
        <v/>
      </c>
      <c r="AI17" s="3">
        <f>IFERROR(INDEX(K32:N32,MATCH(AI6,K39:N39,0)),0)</f>
        <v/>
      </c>
      <c r="AJ17" s="733">
        <f>IFERROR(INDEX(O32:W32,MATCH($AJ$6,O39:W39,0)),0)</f>
        <v/>
      </c>
      <c r="AK17" s="733">
        <f>IFERROR(INDEX(O32:W32,MATCH($AK$6,O39:W39,0)),0)</f>
        <v/>
      </c>
      <c r="AL17" s="730">
        <f>X22</f>
        <v/>
      </c>
      <c r="AM17" s="730">
        <f>Y22</f>
        <v/>
      </c>
      <c r="AN17" s="730">
        <f>Z22</f>
        <v/>
      </c>
    </row>
    <row r="18" hidden="1" ht="18.75" customHeight="1" s="671">
      <c r="A18" s="143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D18" s="3" t="inlineStr">
        <is>
          <t>응시과목명</t>
        </is>
      </c>
      <c r="AE18" s="730" t="n"/>
      <c r="AF18" s="730" t="n"/>
      <c r="AG18" s="24">
        <f>IFERROR(INDEX($G7:$N7,MATCH(AG$6,$G$39:$N$39,0)),0)</f>
        <v/>
      </c>
      <c r="AH18" s="24">
        <f>IFERROR(INDEX($G7:$N7,MATCH(AH$6,$G$39:$N$39,0)),0)</f>
        <v/>
      </c>
      <c r="AI18" s="3">
        <f>IF(K43&gt;0,K7,IF(L43&gt;0,L7,IF(M43&gt;0,M7,IF(N43&gt;0,N7,"미응시"))))</f>
        <v/>
      </c>
      <c r="AJ18" s="733" t="n"/>
      <c r="AK18" s="733" t="n"/>
      <c r="AL18" s="730" t="n"/>
      <c r="AM18" s="730" t="n"/>
      <c r="AN18" s="730" t="n"/>
    </row>
    <row r="19" ht="18.75" customHeight="1" s="671" thickBot="1">
      <c r="A19" s="143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E19" s="730" t="n"/>
      <c r="AF19" s="734" t="inlineStr">
        <is>
          <t>과탐 전체최고표점</t>
        </is>
      </c>
      <c r="AG19" s="28">
        <f>LARGE(G32:N32,1)</f>
        <v/>
      </c>
      <c r="AH19" s="24" t="n"/>
      <c r="AJ19" s="733" t="n"/>
      <c r="AK19" s="733" t="n"/>
      <c r="AL19" s="730" t="n"/>
      <c r="AM19" s="730" t="n"/>
      <c r="AN19" s="730" t="n"/>
    </row>
    <row r="20" ht="18" customHeight="1" s="671">
      <c r="A20" s="44" t="n"/>
      <c r="B20" s="162" t="inlineStr">
        <is>
          <t>국어</t>
        </is>
      </c>
      <c r="C20" s="138" t="n"/>
      <c r="D20" s="35" t="inlineStr">
        <is>
          <t>수학</t>
        </is>
      </c>
      <c r="E20" s="35" t="n"/>
      <c r="F20" s="47" t="n"/>
      <c r="G20" s="35" t="inlineStr">
        <is>
          <t>과탐</t>
        </is>
      </c>
      <c r="H20" s="35" t="n"/>
      <c r="I20" s="35" t="n"/>
      <c r="J20" s="35" t="n"/>
      <c r="K20" s="35" t="n"/>
      <c r="L20" s="35" t="n"/>
      <c r="M20" s="35" t="n"/>
      <c r="N20" s="47" t="n"/>
      <c r="O20" s="35" t="inlineStr">
        <is>
          <t>사탐</t>
        </is>
      </c>
      <c r="P20" s="36" t="n"/>
      <c r="Q20" s="36" t="n"/>
      <c r="R20" s="36" t="n"/>
      <c r="S20" s="36" t="n"/>
      <c r="T20" s="36" t="n"/>
      <c r="U20" s="36" t="n"/>
      <c r="V20" s="36" t="n"/>
      <c r="W20" s="37" t="n"/>
      <c r="X20" s="163" t="n"/>
      <c r="Y20" s="24" t="n"/>
      <c r="Z20" s="24" t="n"/>
      <c r="AD20" s="3" t="inlineStr">
        <is>
          <t>표점합</t>
        </is>
      </c>
      <c r="AE20" s="730">
        <f>B22+C22+D22+F22+E22+G22+H22+I22+J22+K22+L22+M22+N22+O22+P22+Q22+R22+S22+T22+U22+V22+W22</f>
        <v/>
      </c>
      <c r="AF20" s="730" t="n"/>
      <c r="AG20" s="24" t="n"/>
      <c r="AH20" s="24" t="n"/>
      <c r="AJ20" s="733" t="n"/>
      <c r="AK20" s="733" t="n"/>
      <c r="AL20" s="730" t="n"/>
      <c r="AM20" s="730" t="n"/>
      <c r="AN20" s="730" t="n"/>
    </row>
    <row r="21" ht="18" customHeight="1" s="671" thickBot="1">
      <c r="A21" s="136" t="n"/>
      <c r="B21" s="40" t="inlineStr">
        <is>
          <t>언매</t>
        </is>
      </c>
      <c r="C21" s="139" t="inlineStr">
        <is>
          <t>화작</t>
        </is>
      </c>
      <c r="D21" s="40" t="inlineStr">
        <is>
          <t>미적</t>
        </is>
      </c>
      <c r="E21" s="40" t="inlineStr">
        <is>
          <t>기하</t>
        </is>
      </c>
      <c r="F21" s="48" t="inlineStr">
        <is>
          <t>확통</t>
        </is>
      </c>
      <c r="G21" s="41" t="inlineStr">
        <is>
          <t>물리Ⅰ</t>
        </is>
      </c>
      <c r="H21" s="41" t="inlineStr">
        <is>
          <t>화학Ⅰ</t>
        </is>
      </c>
      <c r="I21" s="41" t="inlineStr">
        <is>
          <t>생명과학Ⅰ</t>
        </is>
      </c>
      <c r="J21" s="41" t="inlineStr">
        <is>
          <t>지구과학Ⅰ</t>
        </is>
      </c>
      <c r="K21" s="41" t="inlineStr">
        <is>
          <t>물리II</t>
        </is>
      </c>
      <c r="L21" s="41" t="inlineStr">
        <is>
          <t>화학II</t>
        </is>
      </c>
      <c r="M21" s="41" t="inlineStr">
        <is>
          <t>생명과학II</t>
        </is>
      </c>
      <c r="N21" s="42" t="inlineStr">
        <is>
          <t>지구과학II</t>
        </is>
      </c>
      <c r="O21" s="41" t="inlineStr">
        <is>
          <t>생활과윤리</t>
        </is>
      </c>
      <c r="P21" s="41" t="inlineStr">
        <is>
          <t>윤리와사상</t>
        </is>
      </c>
      <c r="Q21" s="41" t="inlineStr">
        <is>
          <t>한국지리</t>
        </is>
      </c>
      <c r="R21" s="41" t="inlineStr">
        <is>
          <t>세계지리</t>
        </is>
      </c>
      <c r="S21" s="41" t="inlineStr">
        <is>
          <t>동아시아사</t>
        </is>
      </c>
      <c r="T21" s="41" t="inlineStr">
        <is>
          <t>세계사</t>
        </is>
      </c>
      <c r="U21" s="41" t="inlineStr">
        <is>
          <t>경제</t>
        </is>
      </c>
      <c r="V21" s="41" t="inlineStr">
        <is>
          <t>정치와법</t>
        </is>
      </c>
      <c r="W21" s="42" t="inlineStr">
        <is>
          <t>사회문화</t>
        </is>
      </c>
      <c r="X21" s="163" t="n"/>
      <c r="Y21" s="24" t="n"/>
      <c r="Z21" s="24" t="n"/>
      <c r="AF21" s="608" t="n"/>
      <c r="AG21" s="609" t="inlineStr">
        <is>
          <t>탐구 과목명(고득점순)</t>
        </is>
      </c>
      <c r="AH21" s="609" t="n"/>
      <c r="AI21" s="609" t="n"/>
      <c r="AJ21" s="609" t="n"/>
      <c r="AK21" s="610" t="n"/>
    </row>
    <row r="22" ht="24.75" customHeight="1" s="671">
      <c r="A22" s="51" t="inlineStr">
        <is>
          <t>표준점수</t>
        </is>
      </c>
      <c r="B22" s="46" t="n"/>
      <c r="C22" s="140" t="n"/>
      <c r="D22" s="46" t="n"/>
      <c r="E22" s="38" t="n"/>
      <c r="F22" s="43" t="n"/>
      <c r="G22" s="46" t="n"/>
      <c r="H22" s="38" t="n"/>
      <c r="I22" s="38" t="n"/>
      <c r="J22" s="38" t="n"/>
      <c r="K22" s="38" t="n"/>
      <c r="L22" s="38" t="n"/>
      <c r="M22" s="38" t="n"/>
      <c r="N22" s="43" t="n"/>
      <c r="O22" s="46" t="n"/>
      <c r="P22" s="38" t="n"/>
      <c r="Q22" s="38" t="n"/>
      <c r="R22" s="38" t="n"/>
      <c r="S22" s="38" t="n"/>
      <c r="T22" s="38" t="n"/>
      <c r="U22" s="38" t="n"/>
      <c r="V22" s="38" t="n"/>
      <c r="W22" s="43" t="n"/>
      <c r="X22" s="14" t="n"/>
      <c r="Y22" s="0" t="n"/>
      <c r="Z22" s="0" t="n"/>
      <c r="AD22" s="588" t="inlineStr">
        <is>
          <t>*원점일때 20~27행 축소</t>
        </is>
      </c>
      <c r="AF22" s="591">
        <f>AD8</f>
        <v/>
      </c>
      <c r="AG22" s="589">
        <f>IF(AG8=0,"",OFFSET($G$7,0,AG28-1))</f>
        <v/>
      </c>
      <c r="AH22" s="589">
        <f>IF(AH8=0,"",OFFSET($G$7,0,AH28-1))</f>
        <v/>
      </c>
      <c r="AI22" s="589">
        <f>IF(AI8=0,"",OFFSET($K$7,0,AI28-1))</f>
        <v/>
      </c>
      <c r="AJ22" s="589">
        <f>IF(AJ8=0,"",OFFSET($O$7,0,AJ28-1))</f>
        <v/>
      </c>
      <c r="AK22" s="590">
        <f>IF(AK8=0,"",OFFSET($O$7,0,AK28-1))</f>
        <v/>
      </c>
    </row>
    <row r="23" ht="22.5" customHeight="1" s="671" thickBot="1">
      <c r="A23" s="52" t="inlineStr">
        <is>
          <t>백분위</t>
        </is>
      </c>
      <c r="B23" s="147" t="n"/>
      <c r="C23" s="148" t="n"/>
      <c r="D23" s="149" t="n"/>
      <c r="E23" s="150" t="n"/>
      <c r="F23" s="151" t="n"/>
      <c r="G23" s="149" t="n"/>
      <c r="H23" s="150" t="n"/>
      <c r="I23" s="150" t="n"/>
      <c r="J23" s="150" t="n"/>
      <c r="K23" s="150" t="n"/>
      <c r="L23" s="150" t="n"/>
      <c r="M23" s="150" t="n"/>
      <c r="N23" s="151" t="n"/>
      <c r="O23" s="149" t="n"/>
      <c r="P23" s="150" t="n"/>
      <c r="Q23" s="150" t="n"/>
      <c r="R23" s="150" t="n"/>
      <c r="S23" s="150" t="n"/>
      <c r="T23" s="150" t="n"/>
      <c r="U23" s="150" t="n"/>
      <c r="V23" s="150" t="n"/>
      <c r="W23" s="151" t="n"/>
      <c r="X23" s="0" t="n"/>
      <c r="Y23" s="0" t="n"/>
      <c r="Z23" s="0" t="n"/>
      <c r="AD23" s="588" t="inlineStr">
        <is>
          <t>*표점일때 ad~an열은 축소</t>
        </is>
      </c>
      <c r="AF23" s="592">
        <f>AD9</f>
        <v/>
      </c>
      <c r="AG23" s="25">
        <f>IF(AG9=0,"",OFFSET($G$7,0,AG29-1))</f>
        <v/>
      </c>
      <c r="AH23" s="25">
        <f>IF(AH9=0,"",OFFSET($G$7,0,AH29-1))</f>
        <v/>
      </c>
      <c r="AI23" s="25">
        <f>IF(AI9=0,"",OFFSET($K$7,0,AI29-1))</f>
        <v/>
      </c>
      <c r="AJ23" s="25">
        <f>IF(AJ9=0,"",OFFSET($O$7,0,AJ29-1))</f>
        <v/>
      </c>
      <c r="AK23" s="614">
        <f>IF(AK9=0,"",OFFSET($O$7,0,AK29-1))</f>
        <v/>
      </c>
    </row>
    <row r="24" hidden="1" ht="22.5" customHeight="1" s="671" thickBot="1">
      <c r="A24" s="145" t="inlineStr">
        <is>
          <t>등급</t>
        </is>
      </c>
      <c r="B24" s="146" t="n"/>
      <c r="C24" s="141" t="n"/>
      <c r="D24" s="54" t="n"/>
      <c r="E24" s="54" t="n"/>
      <c r="F24" s="55" t="n"/>
      <c r="G24" s="54" t="n"/>
      <c r="H24" s="54" t="n"/>
      <c r="I24" s="54" t="n"/>
      <c r="J24" s="54" t="n"/>
      <c r="K24" s="54" t="n"/>
      <c r="L24" s="54" t="n"/>
      <c r="M24" s="54" t="n"/>
      <c r="N24" s="55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5" t="n"/>
      <c r="X24" s="0" t="n"/>
      <c r="Y24" s="0" t="n"/>
      <c r="Z24" s="0" t="n"/>
      <c r="AF24" s="592">
        <f>AD10</f>
        <v/>
      </c>
      <c r="AG24" s="25">
        <f>IF(AG10=0,"",OFFSET($G$7,0,AG30-1))</f>
        <v/>
      </c>
      <c r="AH24" s="25">
        <f>IF(AH10=0,"",OFFSET($G$7,0,AH30-1))</f>
        <v/>
      </c>
      <c r="AI24" s="25">
        <f>IF(AI10=0,"",OFFSET($K$7,0,AI30-1))</f>
        <v/>
      </c>
      <c r="AJ24" s="25">
        <f>IF(AJ10=0,"",OFFSET($O$7,0,AJ30-1))</f>
        <v/>
      </c>
      <c r="AK24" s="614">
        <f>IF(AK10=0,"",OFFSET($O$7,0,AK30-1))</f>
        <v/>
      </c>
    </row>
    <row r="25" ht="22.5" customHeight="1" s="671" thickBot="1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0" t="n"/>
      <c r="Y25" s="0" t="n"/>
      <c r="Z25" s="0" t="n"/>
      <c r="AF25" s="592">
        <f>AD11</f>
        <v/>
      </c>
      <c r="AG25" s="25">
        <f>IF(AG11=0,"",OFFSET($G$7,0,AG31-1))</f>
        <v/>
      </c>
      <c r="AH25" s="25">
        <f>IF(AH11=0,"",OFFSET($G$7,0,AH31-1))</f>
        <v/>
      </c>
      <c r="AI25" s="25">
        <f>IF(AI11=0,"",OFFSET($K$7,0,AI31-1))</f>
        <v/>
      </c>
      <c r="AJ25" s="25">
        <f>IF(AJ11=0,"",OFFSET($O$7,0,AJ31-1))</f>
        <v/>
      </c>
      <c r="AK25" s="614">
        <f>IF(AK11=0,"",OFFSET($O$7,0,AK31-1))</f>
        <v/>
      </c>
    </row>
    <row r="26" ht="18.75" customHeight="1" s="671" thickBot="1">
      <c r="A26" s="132" t="n"/>
      <c r="B26" s="133" t="inlineStr">
        <is>
          <t>영어</t>
        </is>
      </c>
      <c r="C26" s="133" t="inlineStr">
        <is>
          <t>한국사</t>
        </is>
      </c>
      <c r="D26" s="134" t="inlineStr">
        <is>
          <t>제2외국어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53" t="n"/>
      <c r="Y26" s="24" t="n"/>
      <c r="Z26" s="24" t="n"/>
      <c r="AE26" s="730" t="n"/>
      <c r="AF26" s="592">
        <f>AD12</f>
        <v/>
      </c>
      <c r="AG26" s="25">
        <f>IF(AG12=0,"",OFFSET($G$7,0,AG32-1))</f>
        <v/>
      </c>
      <c r="AH26" s="25">
        <f>IF(AH12=0,"",OFFSET($G$7,0,AH32-1))</f>
        <v/>
      </c>
      <c r="AI26" s="25">
        <f>IF(AI12=0,"",OFFSET($K$7,0,AI32-1))</f>
        <v/>
      </c>
      <c r="AJ26" s="25">
        <f>IF(AJ12=0,"",OFFSET($O$7,0,AJ32-1))</f>
        <v/>
      </c>
      <c r="AK26" s="614">
        <f>IF(AK12=0,"",OFFSET($O$7,0,AK32-1))</f>
        <v/>
      </c>
      <c r="AL26" s="730" t="n"/>
      <c r="AM26" s="730" t="n"/>
      <c r="AN26" s="730" t="n"/>
    </row>
    <row r="27" ht="25.5" customHeight="1" s="671" thickBot="1">
      <c r="A27" s="131" t="inlineStr">
        <is>
          <t>등급</t>
        </is>
      </c>
      <c r="B27" s="152" t="n"/>
      <c r="C27" s="153" t="n"/>
      <c r="D27" s="15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53" t="n"/>
      <c r="Y27" s="24" t="n"/>
      <c r="Z27" s="24" t="n"/>
      <c r="AE27" s="730" t="n"/>
      <c r="AF27" s="593">
        <f>AD13</f>
        <v/>
      </c>
      <c r="AG27" s="615">
        <f>IF(AG13=0,"",OFFSET($G$7,0,AG33-1))</f>
        <v/>
      </c>
      <c r="AH27" s="615">
        <f>IF(AH13=0,"",OFFSET($G$7,0,AH33-1))</f>
        <v/>
      </c>
      <c r="AI27" s="615">
        <f>IF(AI13=0,"",OFFSET($K$7,0,AI33-1))</f>
        <v/>
      </c>
      <c r="AJ27" s="615">
        <f>IF(AJ13=0,"",OFFSET($O$7,0,AJ33-1))</f>
        <v/>
      </c>
      <c r="AK27" s="616">
        <f>IF(AK13=0,"",OFFSET($O$7,0,AK33-1))</f>
        <v/>
      </c>
      <c r="AL27" s="730" t="n"/>
      <c r="AM27" s="730" t="n"/>
      <c r="AN27" s="730" t="n"/>
    </row>
    <row r="28" ht="16.5" customHeight="1" s="671">
      <c r="X28" s="24" t="n"/>
      <c r="Y28" s="24" t="n"/>
      <c r="Z28" s="24" t="n"/>
      <c r="AE28" s="730" t="n"/>
      <c r="AF28" s="735">
        <f>AF22</f>
        <v/>
      </c>
      <c r="AG28" s="736">
        <f>MATCH(AG8,$G8:$N8,0)</f>
        <v/>
      </c>
      <c r="AH28" s="736">
        <f>IF(AH8&lt;&gt;AG8,MATCH(AH8,$G8:$N8,0),AG28+MATCH(AH8,OFFSET($G8,0,AG28,1,AH$15-AG28),0))</f>
        <v/>
      </c>
      <c r="AI28" s="737">
        <f>MATCH(AI8,$K8:$N8,0)</f>
        <v/>
      </c>
      <c r="AJ28" s="737">
        <f>MATCH(AJ8,$O8:$W8,0)</f>
        <v/>
      </c>
      <c r="AK28" s="738">
        <f>IF(AK8&lt;&gt;AJ8,MATCH(AK8,$O8:$W8,0),AJ28+MATCH(AK8,OFFSET($O8,0,AJ28,1,AK$15-AJ28),0))</f>
        <v/>
      </c>
      <c r="AL28" s="730" t="n"/>
      <c r="AM28" s="730" t="n"/>
      <c r="AN28" s="730" t="n"/>
    </row>
    <row r="29" hidden="1" ht="32.25" customHeight="1" s="671">
      <c r="AF29" s="612">
        <f>AF23</f>
        <v/>
      </c>
      <c r="AG29" s="739">
        <f>MATCH(AG9,$G9:$N9,0)</f>
        <v/>
      </c>
      <c r="AH29" s="739">
        <f>IF(AH9&lt;&gt;AG9,MATCH(AH9,$G9:$N9,0),AG29+MATCH(AH9,OFFSET($G9,0,AG29,1,AH$15-AG29),0))</f>
        <v/>
      </c>
      <c r="AI29" s="739">
        <f>MATCH(AI9,$K9:$N9,0)</f>
        <v/>
      </c>
      <c r="AJ29" s="739">
        <f>MATCH(AJ9,$O9:$W9,0)</f>
        <v/>
      </c>
      <c r="AK29" s="740">
        <f>IF(AK9&lt;&gt;AJ9,MATCH(AK9,$O9:$W9,0),AJ29+MATCH(AK9,OFFSET($O9,0,AJ29,1,AK$15-AJ29),0))</f>
        <v/>
      </c>
    </row>
    <row r="30" hidden="1" ht="32.25" customHeight="1" s="671">
      <c r="X30" s="7" t="n"/>
      <c r="Y30" s="7" t="n"/>
      <c r="Z30" s="7" t="n"/>
      <c r="AF30" s="612">
        <f>AF24</f>
        <v/>
      </c>
      <c r="AG30" s="739">
        <f>MATCH(AG10,$G10:$N10,0)</f>
        <v/>
      </c>
      <c r="AH30" s="739">
        <f>IF(AH10&lt;&gt;AG10,MATCH(AH10,$G10:$N10,0),AG30+MATCH(AH10,OFFSET($G10,0,AG30,1,AH$15-AG30),0))</f>
        <v/>
      </c>
      <c r="AI30" s="739">
        <f>MATCH(AI10,$K10:$N10,0)</f>
        <v/>
      </c>
      <c r="AJ30" s="739">
        <f>MATCH(AJ10,$O10:$W10,0)</f>
        <v/>
      </c>
      <c r="AK30" s="740">
        <f>IF(AK10&lt;&gt;AJ10,MATCH(AK10,$O10:$W10,0),AJ30+MATCH(AK10,OFFSET($O10,0,AJ30,1,AK$15-AJ30),0))</f>
        <v/>
      </c>
    </row>
    <row r="31" hidden="1" ht="32.25" customHeight="1" s="671">
      <c r="A31" s="256" t="inlineStr">
        <is>
          <t>원점/표점코드</t>
        </is>
      </c>
      <c r="B31" s="257">
        <f>'배치점수 계산기'!E4</f>
        <v/>
      </c>
      <c r="C31" s="258">
        <f>'배치점수 계산기'!D5</f>
        <v/>
      </c>
      <c r="D31" s="259" t="n"/>
      <c r="E31" s="135" t="inlineStr">
        <is>
          <t>*코드는 배치점수 계산기의 값을 따름</t>
        </is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0" t="n"/>
      <c r="S31" s="0" t="n"/>
      <c r="T31" s="0" t="n"/>
      <c r="U31" s="24" t="n"/>
      <c r="V31" s="24" t="n"/>
      <c r="W31" s="24" t="n"/>
      <c r="X31" s="265" t="inlineStr">
        <is>
          <t>영어</t>
        </is>
      </c>
      <c r="Y31" s="266" t="inlineStr">
        <is>
          <t>한국사</t>
        </is>
      </c>
      <c r="Z31" s="267" t="inlineStr">
        <is>
          <t>제2외국</t>
        </is>
      </c>
      <c r="AE31" s="730" t="n"/>
      <c r="AF31" s="741">
        <f>AF25</f>
        <v/>
      </c>
      <c r="AG31" s="742">
        <f>MATCH(AG11,$G11:$N11,0)</f>
        <v/>
      </c>
      <c r="AH31" s="742">
        <f>IF(AH11&lt;&gt;AG11,MATCH(AH11,$G11:$N11,0),AG31+MATCH(AH11,OFFSET($G11,0,AG31,1,AH$15-AG31),0))</f>
        <v/>
      </c>
      <c r="AI31" s="739">
        <f>MATCH(AI11,$K11:$N11,0)</f>
        <v/>
      </c>
      <c r="AJ31" s="739">
        <f>MATCH(AJ11,$O11:$W11,0)</f>
        <v/>
      </c>
      <c r="AK31" s="740">
        <f>IF(AK11&lt;&gt;AJ11,MATCH(AK11,$O11:$W11,0),AJ31+MATCH(AK11,OFFSET($O11,0,AJ31,1,AK$15-AJ31),0))</f>
        <v/>
      </c>
      <c r="AL31" s="730" t="n"/>
      <c r="AM31" s="730" t="n"/>
      <c r="AN31" s="730" t="n"/>
    </row>
    <row r="32" hidden="1" ht="32.25" customHeight="1" s="671">
      <c r="A32" s="64" t="inlineStr">
        <is>
          <t>최고표점</t>
        </is>
      </c>
      <c r="B32" s="310">
        <f>IFERROR(IF($B$31=1,B49,ROUND(B63,0)),"")</f>
        <v/>
      </c>
      <c r="C32" s="310">
        <f>IFERROR(IF($B$31=1,C49,ROUND(C63,0)),"")</f>
        <v/>
      </c>
      <c r="D32" s="310">
        <f>IFERROR(IF($B$31=1,D49,ROUND(D63,0)),"")</f>
        <v/>
      </c>
      <c r="E32" s="310">
        <f>IFERROR(IF($B$31=1,E49,ROUND(E63,0)),"")</f>
        <v/>
      </c>
      <c r="F32" s="310">
        <f>IFERROR(IF($B$31=1,F49,ROUND(F63,0)),"")</f>
        <v/>
      </c>
      <c r="G32" s="310">
        <f>IFERROR(IF($B$31=1,G49,ROUND(G63,0)),"")</f>
        <v/>
      </c>
      <c r="H32" s="310">
        <f>IFERROR(IF($B$31=1,H49,ROUND(H63,0)),"")</f>
        <v/>
      </c>
      <c r="I32" s="310">
        <f>IFERROR(IF($B$31=1,I49,ROUND(I63,0)),"")</f>
        <v/>
      </c>
      <c r="J32" s="310">
        <f>IFERROR(IF($B$31=1,J49,ROUND(J63,0)),"")</f>
        <v/>
      </c>
      <c r="K32" s="310">
        <f>IFERROR(IF($B$31=1,K49,ROUND(K63,0)),"")</f>
        <v/>
      </c>
      <c r="L32" s="310">
        <f>IFERROR(IF($B$31=1,L49,ROUND(L63,0)),"")</f>
        <v/>
      </c>
      <c r="M32" s="310">
        <f>IFERROR(IF($B$31=1,M49,ROUND(M63,0)),"")</f>
        <v/>
      </c>
      <c r="N32" s="310">
        <f>IFERROR(IF($B$31=1,N49,ROUND(N63,0)),"")</f>
        <v/>
      </c>
      <c r="O32" s="310">
        <f>IFERROR(IF($B$31=1,O49,ROUND(O63,0)),"")</f>
        <v/>
      </c>
      <c r="P32" s="310">
        <f>IFERROR(IF($B$31=1,P49,ROUND(P63,0)),"")</f>
        <v/>
      </c>
      <c r="Q32" s="310">
        <f>IFERROR(IF($B$31=1,Q49,ROUND(Q63,0)),"")</f>
        <v/>
      </c>
      <c r="R32" s="310">
        <f>IFERROR(IF($B$31=1,R49,ROUND(R63,0)),"")</f>
        <v/>
      </c>
      <c r="S32" s="310">
        <f>IFERROR(IF($B$31=1,S49,ROUND(S63,0)),"")</f>
        <v/>
      </c>
      <c r="T32" s="310">
        <f>IFERROR(IF($B$31=1,T49,ROUND(T63,0)),"")</f>
        <v/>
      </c>
      <c r="U32" s="310">
        <f>IFERROR(IF($B$31=1,U49,ROUND(U63,0)),"")</f>
        <v/>
      </c>
      <c r="V32" s="310">
        <f>IFERROR(IF($B$31=1,V49,ROUND(V63,0)),"")</f>
        <v/>
      </c>
      <c r="W32" s="310">
        <f>IFERROR(IF($B$31=1,W49,ROUND(W63,0)),"")</f>
        <v/>
      </c>
      <c r="X32" s="260">
        <f>IFERROR(X63,"")</f>
        <v/>
      </c>
      <c r="Y32" s="260">
        <f>IFERROR(Y63,"")</f>
        <v/>
      </c>
      <c r="Z32" s="261">
        <f>IFERROR(Z63,"")</f>
        <v/>
      </c>
      <c r="AF32" s="593">
        <f>AF26</f>
        <v/>
      </c>
      <c r="AG32" s="743">
        <f>MATCH(AG12,$G12:$N12,0)</f>
        <v/>
      </c>
      <c r="AH32" s="743">
        <f>IF(AH12&lt;&gt;AG12,MATCH(AH12,$G12:$N12,0),AG32+MATCH(AH12,OFFSET($G12,0,AG32,1,AH$15-AG32),0))</f>
        <v/>
      </c>
      <c r="AI32" s="743">
        <f>MATCH(AI12,$K12:$N12,0)</f>
        <v/>
      </c>
      <c r="AJ32" s="743">
        <f>MATCH(AJ12,$O12:$W12,0)</f>
        <v/>
      </c>
      <c r="AK32" s="744">
        <f>IF(AK12&lt;&gt;AJ12,MATCH(AK12,$O12:$W12,0),AJ32+MATCH(AK12,OFFSET($O12,0,AJ32,1,AK$15-AJ32),0))</f>
        <v/>
      </c>
    </row>
    <row r="33" hidden="1" ht="32.25" customHeight="1" s="671">
      <c r="A33" s="262" t="inlineStr">
        <is>
          <t>원점순위용</t>
        </is>
      </c>
      <c r="B33" s="745">
        <f>IF(B8="","",B8+COLUMN(B8)*0.0001)</f>
        <v/>
      </c>
      <c r="C33" s="24">
        <f>IF(C8="","",C8+COLUMN(C8)*0.0001)</f>
        <v/>
      </c>
      <c r="D33" s="745">
        <f>IF(D8="","",D8+COLUMN(D8)*0.0001)</f>
        <v/>
      </c>
      <c r="E33" s="24">
        <f>IF(E8="","",E8+COLUMN(E8)*0.0001)</f>
        <v/>
      </c>
      <c r="F33" s="24">
        <f>IF(F8="","",F8+COLUMN(F8)*0.0001)</f>
        <v/>
      </c>
      <c r="G33" s="745">
        <f>IF(G8="","",G8+COLUMN(G8)*0.0001)</f>
        <v/>
      </c>
      <c r="H33" s="24">
        <f>IF(H8="","",H8+COLUMN(H8)*0.0001)</f>
        <v/>
      </c>
      <c r="I33" s="24">
        <f>IF(I8="","",I8+COLUMN(I8)*0.0001)</f>
        <v/>
      </c>
      <c r="J33" s="24">
        <f>IF(J8="","",J8+COLUMN(J8)*0.0001)</f>
        <v/>
      </c>
      <c r="K33" s="24">
        <f>IF(K8="","",K8+COLUMN(K8)*0.0001)</f>
        <v/>
      </c>
      <c r="L33" s="24">
        <f>IF(L8="","",L8+COLUMN(L8)*0.0001)</f>
        <v/>
      </c>
      <c r="M33" s="24">
        <f>IF(M8="","",M8+COLUMN(M8)*0.0001)</f>
        <v/>
      </c>
      <c r="N33" s="24">
        <f>IF(N8="","",N8+COLUMN(N8)*0.0001)</f>
        <v/>
      </c>
      <c r="O33" s="745">
        <f>IF(O8="","",O8+COLUMN(O8)*0.0001)</f>
        <v/>
      </c>
      <c r="P33" s="24">
        <f>IF(P8="","",P8+COLUMN(P8)*0.0001)</f>
        <v/>
      </c>
      <c r="Q33" s="24">
        <f>IF(Q8="","",Q8+COLUMN(Q8)*0.0001)</f>
        <v/>
      </c>
      <c r="R33" s="24">
        <f>IF(R8="","",R8+COLUMN(R8)*0.0001)</f>
        <v/>
      </c>
      <c r="S33" s="24">
        <f>IF(S8="","",S8+COLUMN(S8)*0.0001)</f>
        <v/>
      </c>
      <c r="T33" s="24">
        <f>IF(T8="","",T8+COLUMN(T8)*0.0001)</f>
        <v/>
      </c>
      <c r="U33" s="24">
        <f>IF(U8="","",U8+COLUMN(U8)*0.0001)</f>
        <v/>
      </c>
      <c r="V33" s="24">
        <f>IF(V8="","",V8+COLUMN(V8)*0.0001)</f>
        <v/>
      </c>
      <c r="W33" s="24">
        <f>IF(W8="","",W8+COLUMN(W8)*0.0001)</f>
        <v/>
      </c>
      <c r="X33" s="24" t="n"/>
      <c r="Y33" s="24" t="n"/>
      <c r="Z33" s="263" t="n"/>
    </row>
    <row r="34" hidden="1" ht="32.25" customHeight="1" s="671">
      <c r="A34" s="264" t="inlineStr">
        <is>
          <t>표점순위용</t>
        </is>
      </c>
      <c r="B34" s="745">
        <f>IFERROR(IF($B$31=9,B9+COLUMN(B9)*0.0001,B22+COLUMN(B22)*0.0001),"")</f>
        <v/>
      </c>
      <c r="C34" s="24">
        <f>IFERROR(IF($B$31=9,C9+COLUMN(C9)*0.0001,C22+COLUMN(C22)*0.0001),"")</f>
        <v/>
      </c>
      <c r="D34" s="745">
        <f>IFERROR(IF($B$31=9,D9+COLUMN(D9)*0.0001,D22+COLUMN(D22)*0.0001),"")</f>
        <v/>
      </c>
      <c r="E34" s="24">
        <f>IFERROR(IF($B$31=9,E9+COLUMN(E9)*0.0001,E22+COLUMN(E22)*0.0001),"")</f>
        <v/>
      </c>
      <c r="F34" s="24">
        <f>IFERROR(IF($B$31=9,F9+COLUMN(F9)*0.0001,F22+COLUMN(F22)*0.0001),"")</f>
        <v/>
      </c>
      <c r="G34" s="745">
        <f>IFERROR(IF($B$31=9,G9+COLUMN(G9)*0.0001,G22+COLUMN(G22)*0.0001),"")</f>
        <v/>
      </c>
      <c r="H34" s="24">
        <f>IFERROR(IF($B$31=9,H9+COLUMN(H9)*0.0001,H22+COLUMN(H22)*0.0001),"")</f>
        <v/>
      </c>
      <c r="I34" s="24">
        <f>IFERROR(IF($B$31=9,I9+COLUMN(I9)*0.0001,I22+COLUMN(I22)*0.0001),"")</f>
        <v/>
      </c>
      <c r="J34" s="24">
        <f>IFERROR(IF($B$31=9,J9+COLUMN(J9)*0.0001,J22+COLUMN(J22)*0.0001),"")</f>
        <v/>
      </c>
      <c r="K34" s="24">
        <f>IFERROR(IF($B$31=9,K9+COLUMN(K9)*0.0001,K22+COLUMN(K22)*0.0001),"")</f>
        <v/>
      </c>
      <c r="L34" s="24">
        <f>IFERROR(IF($B$31=9,L9+COLUMN(L9)*0.0001,L22+COLUMN(L22)*0.0001),"")</f>
        <v/>
      </c>
      <c r="M34" s="24">
        <f>IFERROR(IF($B$31=9,M9+COLUMN(M9)*0.0001,M22+COLUMN(M22)*0.0001),"")</f>
        <v/>
      </c>
      <c r="N34" s="24">
        <f>IFERROR(IF($B$31=9,N9+COLUMN(N9)*0.0001,N22+COLUMN(N22)*0.0001),"")</f>
        <v/>
      </c>
      <c r="O34" s="745">
        <f>IFERROR(IF($B$31=9,O9+COLUMN(O9)*0.0001,O22+COLUMN(O22)*0.0001),"")</f>
        <v/>
      </c>
      <c r="P34" s="24">
        <f>IFERROR(IF($B$31=9,P9+COLUMN(P9)*0.0001,P22+COLUMN(P22)*0.0001),"")</f>
        <v/>
      </c>
      <c r="Q34" s="24">
        <f>IFERROR(IF($B$31=9,Q9+COLUMN(Q9)*0.0001,Q22+COLUMN(Q22)*0.0001),"")</f>
        <v/>
      </c>
      <c r="R34" s="24">
        <f>IFERROR(IF($B$31=9,R9+COLUMN(R9)*0.0001,R22+COLUMN(R22)*0.0001),"")</f>
        <v/>
      </c>
      <c r="S34" s="24">
        <f>IFERROR(IF($B$31=9,S9+COLUMN(S9)*0.0001,S22+COLUMN(S22)*0.0001),"")</f>
        <v/>
      </c>
      <c r="T34" s="24">
        <f>IFERROR(IF($B$31=9,T9+COLUMN(T9)*0.0001,T22+COLUMN(T22)*0.0001),"")</f>
        <v/>
      </c>
      <c r="U34" s="24">
        <f>IFERROR(IF($B$31=9,U9+COLUMN(U9)*0.0001,U22+COLUMN(U22)*0.0001),"")</f>
        <v/>
      </c>
      <c r="V34" s="24">
        <f>IFERROR(IF($B$31=9,V9+COLUMN(V9)*0.0001,V22+COLUMN(V22)*0.0001),"")</f>
        <v/>
      </c>
      <c r="W34" s="24">
        <f>IFERROR(IF($B$31=9,W9+COLUMN(W9)*0.0001,W22+COLUMN(W22)*0.0001),"")</f>
        <v/>
      </c>
      <c r="X34" s="24" t="n"/>
      <c r="Y34" s="24" t="n"/>
      <c r="Z34" s="263" t="n"/>
    </row>
    <row r="35" hidden="1" ht="32.25" customHeight="1" s="671">
      <c r="A35" s="264" t="inlineStr">
        <is>
          <t>백분순위용</t>
        </is>
      </c>
      <c r="B35" s="745">
        <f>IFERROR(IF($B$31=9,B10+COLUMN(B10)*0.0001,B23+COLUMN(B23)*0.0001),"")</f>
        <v/>
      </c>
      <c r="C35" s="24">
        <f>IFERROR(IF($B$31=9,C10+COLUMN(C10)*0.0001,C23+COLUMN(C23)*0.0001),"")</f>
        <v/>
      </c>
      <c r="D35" s="745">
        <f>IFERROR(IF($B$31=9,D10+COLUMN(D10)*0.0001,D23+COLUMN(D23)*0.0001),"")</f>
        <v/>
      </c>
      <c r="E35" s="24">
        <f>IFERROR(IF($B$31=9,E10+COLUMN(E10)*0.0001,E23+COLUMN(E23)*0.0001),"")</f>
        <v/>
      </c>
      <c r="F35" s="24">
        <f>IFERROR(IF($B$31=9,F10+COLUMN(F10)*0.0001,F23+COLUMN(F23)*0.0001),"")</f>
        <v/>
      </c>
      <c r="G35" s="745">
        <f>IFERROR(IF($B$31=9,G10+COLUMN(G10)*0.0001,G23+COLUMN(G23)*0.0001),"")</f>
        <v/>
      </c>
      <c r="H35" s="24">
        <f>IFERROR(IF($B$31=9,H10+COLUMN(H10)*0.0001,H23+COLUMN(H23)*0.0001),"")</f>
        <v/>
      </c>
      <c r="I35" s="24">
        <f>IFERROR(IF($B$31=9,I10+COLUMN(I10)*0.0001,I23+COLUMN(I23)*0.0001),"")</f>
        <v/>
      </c>
      <c r="J35" s="24">
        <f>IFERROR(IF($B$31=9,J10+COLUMN(J10)*0.0001,J23+COLUMN(J23)*0.0001),"")</f>
        <v/>
      </c>
      <c r="K35" s="24">
        <f>IFERROR(IF($B$31=9,K10+COLUMN(K10)*0.0001,K23+COLUMN(K23)*0.0001),"")</f>
        <v/>
      </c>
      <c r="L35" s="24">
        <f>IFERROR(IF($B$31=9,L10+COLUMN(L10)*0.0001,L23+COLUMN(L23)*0.0001),"")</f>
        <v/>
      </c>
      <c r="M35" s="24">
        <f>IFERROR(IF($B$31=9,M10+COLUMN(M10)*0.0001,M23+COLUMN(M23)*0.0001),"")</f>
        <v/>
      </c>
      <c r="N35" s="24">
        <f>IFERROR(IF($B$31=9,N10+COLUMN(N10)*0.0001,N23+COLUMN(N23)*0.0001),"")</f>
        <v/>
      </c>
      <c r="O35" s="745">
        <f>IFERROR(IF($B$31=9,O10+COLUMN(O10)*0.0001,O23+COLUMN(O23)*0.0001),"")</f>
        <v/>
      </c>
      <c r="P35" s="24">
        <f>IFERROR(IF($B$31=9,P10+COLUMN(P10)*0.0001,P23+COLUMN(P23)*0.0001),"")</f>
        <v/>
      </c>
      <c r="Q35" s="24">
        <f>IFERROR(IF($B$31=9,Q10+COLUMN(Q10)*0.0001,Q23+COLUMN(Q23)*0.0001),"")</f>
        <v/>
      </c>
      <c r="R35" s="24">
        <f>IFERROR(IF($B$31=9,R10+COLUMN(R10)*0.0001,R23+COLUMN(R23)*0.0001),"")</f>
        <v/>
      </c>
      <c r="S35" s="24">
        <f>IFERROR(IF($B$31=9,S10+COLUMN(S10)*0.0001,S23+COLUMN(S23)*0.0001),"")</f>
        <v/>
      </c>
      <c r="T35" s="24">
        <f>IFERROR(IF($B$31=9,T10+COLUMN(T10)*0.0001,T23+COLUMN(T23)*0.0001),"")</f>
        <v/>
      </c>
      <c r="U35" s="24">
        <f>IFERROR(IF($B$31=9,U10+COLUMN(U10)*0.0001,U23+COLUMN(U23)*0.0001),"")</f>
        <v/>
      </c>
      <c r="V35" s="24">
        <f>IFERROR(IF($B$31=9,V10+COLUMN(V10)*0.0001,V23+COLUMN(V23)*0.0001),"")</f>
        <v/>
      </c>
      <c r="W35" s="24">
        <f>IFERROR(IF($B$31=9,W10+COLUMN(W10)*0.0001,W23+COLUMN(W23)*0.0001),"")</f>
        <v/>
      </c>
      <c r="X35" s="24" t="n"/>
      <c r="Y35" s="24" t="n"/>
      <c r="Z35" s="263" t="n"/>
    </row>
    <row r="36" hidden="1" ht="32.25" customHeight="1" s="671">
      <c r="A36" s="264" t="inlineStr">
        <is>
          <t>등급순위용</t>
        </is>
      </c>
      <c r="B36" s="745">
        <f>IFERROR(IF($B$31=9,B11+COLUMN(B11)*0.0001,B24+COLUMN(B24)*0.0001),"")</f>
        <v/>
      </c>
      <c r="C36" s="24">
        <f>IFERROR(IF($B$31=9,C11+COLUMN(C11)*0.0001,C24+COLUMN(C24)*0.0001),"")</f>
        <v/>
      </c>
      <c r="D36" s="745">
        <f>IFERROR(IF($B$31=9,D11+COLUMN(D11)*0.0001,D24+COLUMN(D24)*0.0001),"")</f>
        <v/>
      </c>
      <c r="E36" s="24">
        <f>IFERROR(IF($B$31=9,E11+COLUMN(E11)*0.0001,E24+COLUMN(E24)*0.0001),"")</f>
        <v/>
      </c>
      <c r="F36" s="24">
        <f>IFERROR(IF($B$31=9,F11+COLUMN(F11)*0.0001,F24+COLUMN(F24)*0.0001),"")</f>
        <v/>
      </c>
      <c r="G36" s="745">
        <f>IFERROR(IF($B$31=9,G11+COLUMN(G11)*0.0001,G24+COLUMN(G24)*0.0001),"")</f>
        <v/>
      </c>
      <c r="H36" s="24">
        <f>IFERROR(IF($B$31=9,H11+COLUMN(H11)*0.0001,H24+COLUMN(H24)*0.0001),"")</f>
        <v/>
      </c>
      <c r="I36" s="24">
        <f>IFERROR(IF($B$31=9,I11+COLUMN(I11)*0.0001,I24+COLUMN(I24)*0.0001),"")</f>
        <v/>
      </c>
      <c r="J36" s="24">
        <f>IFERROR(IF($B$31=9,J11+COLUMN(J11)*0.0001,J24+COLUMN(J24)*0.0001),"")</f>
        <v/>
      </c>
      <c r="K36" s="24">
        <f>IFERROR(IF($B$31=9,K11+COLUMN(K11)*0.0001,K24+COLUMN(K24)*0.0001),"")</f>
        <v/>
      </c>
      <c r="L36" s="24">
        <f>IFERROR(IF($B$31=9,L11+COLUMN(L11)*0.0001,L24+COLUMN(L24)*0.0001),"")</f>
        <v/>
      </c>
      <c r="M36" s="24">
        <f>IFERROR(IF($B$31=9,M11+COLUMN(M11)*0.0001,M24+COLUMN(M24)*0.0001),"")</f>
        <v/>
      </c>
      <c r="N36" s="24">
        <f>IFERROR(IF($B$31=9,N11+COLUMN(N11)*0.0001,N24+COLUMN(N24)*0.0001),"")</f>
        <v/>
      </c>
      <c r="O36" s="745">
        <f>IFERROR(IF($B$31=9,O11+COLUMN(O11)*0.0001,O24+COLUMN(O24)*0.0001),"")</f>
        <v/>
      </c>
      <c r="P36" s="24">
        <f>IFERROR(IF($B$31=9,P11+COLUMN(P11)*0.0001,P24+COLUMN(P24)*0.0001),"")</f>
        <v/>
      </c>
      <c r="Q36" s="24">
        <f>IFERROR(IF($B$31=9,Q11+COLUMN(Q11)*0.0001,Q24+COLUMN(Q24)*0.0001),"")</f>
        <v/>
      </c>
      <c r="R36" s="24">
        <f>IFERROR(IF($B$31=9,R11+COLUMN(R11)*0.0001,R24+COLUMN(R24)*0.0001),"")</f>
        <v/>
      </c>
      <c r="S36" s="24">
        <f>IFERROR(IF($B$31=9,S11+COLUMN(S11)*0.0001,S24+COLUMN(S24)*0.0001),"")</f>
        <v/>
      </c>
      <c r="T36" s="24">
        <f>IFERROR(IF($B$31=9,T11+COLUMN(T11)*0.0001,T24+COLUMN(T24)*0.0001),"")</f>
        <v/>
      </c>
      <c r="U36" s="24">
        <f>IFERROR(IF($B$31=9,U11+COLUMN(U11)*0.0001,U24+COLUMN(U24)*0.0001),"")</f>
        <v/>
      </c>
      <c r="V36" s="24">
        <f>IFERROR(IF($B$31=9,V11+COLUMN(V11)*0.0001,V24+COLUMN(V24)*0.0001),"")</f>
        <v/>
      </c>
      <c r="W36" s="24">
        <f>IFERROR(IF($B$31=9,W11+COLUMN(W11)*0.0001,W24+COLUMN(W24)*0.0001),"")</f>
        <v/>
      </c>
      <c r="X36" s="24">
        <f>IF($B$31=9,B17+COLUMN(B17)*0.0001,B27+COLUMN(B27)*0.0001)</f>
        <v/>
      </c>
      <c r="Y36" s="24">
        <f>IF($B$31=9,C17+COLUMN(C17)*0.0001,C27+COLUMN(C27)*0.0001)</f>
        <v/>
      </c>
      <c r="Z36" s="263">
        <f>IF($B$31=9,D17+COLUMN(D17)*0.0001,D27+COLUMN(D27)*0.0001)</f>
        <v/>
      </c>
    </row>
    <row r="37" hidden="1" ht="32.25" customHeight="1" s="671">
      <c r="A37" s="264" t="n"/>
      <c r="B37" s="745" t="n"/>
      <c r="C37" s="24" t="n"/>
      <c r="D37" s="745" t="n"/>
      <c r="E37" s="24" t="n"/>
      <c r="F37" s="24" t="n"/>
      <c r="G37" s="745" t="n"/>
      <c r="H37" s="24" t="n"/>
      <c r="I37" s="24" t="n"/>
      <c r="J37" s="24" t="n"/>
      <c r="K37" s="24" t="n"/>
      <c r="L37" s="24" t="n"/>
      <c r="M37" s="24" t="n"/>
      <c r="N37" s="24" t="n"/>
      <c r="O37" s="745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63" t="n"/>
    </row>
    <row r="38" hidden="1" ht="32.25" customHeight="1" s="671">
      <c r="A38" s="70" t="inlineStr">
        <is>
          <t>원점순위</t>
        </is>
      </c>
      <c r="B38" s="746">
        <f>IFERROR(RANK(B33,$B33:$C33,0),"")</f>
        <v/>
      </c>
      <c r="C38" s="3">
        <f>IFERROR(RANK(C33,$B33:$C33,0),"")</f>
        <v/>
      </c>
      <c r="D38" s="746">
        <f>IFERROR(RANK(D33,$D33:$F33,0),"")</f>
        <v/>
      </c>
      <c r="E38" s="3">
        <f>IFERROR(RANK(E33,$D33:$F33,0),"")</f>
        <v/>
      </c>
      <c r="F38" s="3">
        <f>IFERROR(RANK(F33,$D33:$F33,0),"")</f>
        <v/>
      </c>
      <c r="G38" s="746">
        <f>IFERROR(RANK(G33,$G33:$N33,0),"")</f>
        <v/>
      </c>
      <c r="H38" s="3">
        <f>IFERROR(RANK(H33,$G33:$N33,0),"")</f>
        <v/>
      </c>
      <c r="I38" s="3">
        <f>IFERROR(RANK(I33,$G33:$N33,0),"")</f>
        <v/>
      </c>
      <c r="J38" s="3">
        <f>IFERROR(RANK(J33,$G33:$N33,0),"")</f>
        <v/>
      </c>
      <c r="K38" s="3">
        <f>IFERROR(RANK(K33,$G33:$N33,0),"")</f>
        <v/>
      </c>
      <c r="L38" s="3">
        <f>IFERROR(RANK(L33,$G33:$N33,0),"")</f>
        <v/>
      </c>
      <c r="M38" s="3">
        <f>IFERROR(RANK(M33,$G33:$N33,0),"")</f>
        <v/>
      </c>
      <c r="N38" s="3">
        <f>IFERROR(RANK(N33,$G33:$N33,0),"")</f>
        <v/>
      </c>
      <c r="O38" s="746">
        <f>IFERROR(RANK(O33,$O33:$W33,0),"")</f>
        <v/>
      </c>
      <c r="P38" s="3">
        <f>IFERROR(RANK(P33,$O33:$W33,0),"")</f>
        <v/>
      </c>
      <c r="Q38" s="3">
        <f>IFERROR(RANK(Q33,$O33:$W33,0),"")</f>
        <v/>
      </c>
      <c r="R38" s="3">
        <f>IFERROR(RANK(R33,$O33:$W33,0),"")</f>
        <v/>
      </c>
      <c r="S38" s="3">
        <f>IFERROR(RANK(S33,$O33:$W33,0),"")</f>
        <v/>
      </c>
      <c r="T38" s="3">
        <f>IFERROR(RANK(T33,$O33:$W33,0),"")</f>
        <v/>
      </c>
      <c r="U38" s="3">
        <f>IFERROR(RANK(U33,$O33:$W33,0),"")</f>
        <v/>
      </c>
      <c r="V38" s="3">
        <f>IFERROR(RANK(V33,$O33:$W33,0),"")</f>
        <v/>
      </c>
      <c r="W38" s="3">
        <f>IFERROR(RANK(W33,$O33:$W33,0),"")</f>
        <v/>
      </c>
      <c r="Z38" s="63" t="n"/>
    </row>
    <row r="39" hidden="1" ht="32.25" customHeight="1" s="671">
      <c r="A39" s="70" t="inlineStr">
        <is>
          <t>표점순위</t>
        </is>
      </c>
      <c r="B39" s="746">
        <f>IFERROR(RANK(B34,$B34:$C34,0),"")</f>
        <v/>
      </c>
      <c r="C39" s="3">
        <f>IFERROR(RANK(C34,$B34:$C34,0),"")</f>
        <v/>
      </c>
      <c r="D39" s="746">
        <f>IFERROR(RANK(D34,$D34:$F34,0),"")</f>
        <v/>
      </c>
      <c r="E39" s="3">
        <f>IFERROR(RANK(E34,$D34:$F34,0),"")</f>
        <v/>
      </c>
      <c r="F39" s="3">
        <f>IFERROR(RANK(F34,$D34:$F34,0),"")</f>
        <v/>
      </c>
      <c r="G39" s="746">
        <f>IFERROR(RANK(G34,$G34:$N34,0),"")</f>
        <v/>
      </c>
      <c r="H39" s="3">
        <f>IFERROR(RANK(H34,$G34:$N34,0),"")</f>
        <v/>
      </c>
      <c r="I39" s="3">
        <f>IFERROR(RANK(I34,$G34:$N34,0),"")</f>
        <v/>
      </c>
      <c r="J39" s="3">
        <f>IFERROR(RANK(J34,$G34:$N34,0),"")</f>
        <v/>
      </c>
      <c r="K39" s="3">
        <f>IFERROR(RANK(K34,$G34:$N34,0),"")</f>
        <v/>
      </c>
      <c r="L39" s="3">
        <f>IFERROR(RANK(L34,$G34:$N34,0),"")</f>
        <v/>
      </c>
      <c r="M39" s="3">
        <f>IFERROR(RANK(M34,$G34:$N34,0),"")</f>
        <v/>
      </c>
      <c r="N39" s="3">
        <f>IFERROR(RANK(N34,$G34:$N34,0),"")</f>
        <v/>
      </c>
      <c r="O39" s="746">
        <f>IFERROR(RANK(O34,$O34:$W34,0),"")</f>
        <v/>
      </c>
      <c r="P39" s="3">
        <f>IFERROR(RANK(P34,$O34:$W34,0),"")</f>
        <v/>
      </c>
      <c r="Q39" s="3">
        <f>IFERROR(RANK(Q34,$O34:$W34,0),"")</f>
        <v/>
      </c>
      <c r="R39" s="3">
        <f>IFERROR(RANK(R34,$O34:$W34,0),"")</f>
        <v/>
      </c>
      <c r="S39" s="3">
        <f>IFERROR(RANK(S34,$O34:$W34,0),"")</f>
        <v/>
      </c>
      <c r="T39" s="3">
        <f>IFERROR(RANK(T34,$O34:$W34,0),"")</f>
        <v/>
      </c>
      <c r="U39" s="3">
        <f>IFERROR(RANK(U34,$O34:$W34,0),"")</f>
        <v/>
      </c>
      <c r="V39" s="3">
        <f>IFERROR(RANK(V34,$O34:$W34,0),"")</f>
        <v/>
      </c>
      <c r="W39" s="3">
        <f>IFERROR(RANK(W34,$O34:$W34,0),"")</f>
        <v/>
      </c>
      <c r="Z39" s="63" t="n"/>
    </row>
    <row r="40" hidden="1" ht="32.25" customHeight="1" s="671">
      <c r="A40" s="70" t="inlineStr">
        <is>
          <t>백분순위</t>
        </is>
      </c>
      <c r="B40" s="746">
        <f>IFERROR(RANK(B35,$B35:$C35,0),"")</f>
        <v/>
      </c>
      <c r="C40" s="3">
        <f>IFERROR(RANK(C35,$B35:$C35,0),"")</f>
        <v/>
      </c>
      <c r="D40" s="746">
        <f>IFERROR(RANK(D35,$D35:$F35,0),"")</f>
        <v/>
      </c>
      <c r="E40" s="3">
        <f>IFERROR(RANK(E35,$D35:$F35,0),"")</f>
        <v/>
      </c>
      <c r="F40" s="3">
        <f>IFERROR(RANK(F35,$D35:$F35,0),"")</f>
        <v/>
      </c>
      <c r="G40" s="746">
        <f>IFERROR(RANK(G35,$G35:$N35,0),"")</f>
        <v/>
      </c>
      <c r="H40" s="3">
        <f>IFERROR(RANK(H35,$G35:$N35,0),"")</f>
        <v/>
      </c>
      <c r="I40" s="3">
        <f>IFERROR(RANK(I35,$G35:$N35,0),"")</f>
        <v/>
      </c>
      <c r="J40" s="3">
        <f>IFERROR(RANK(J35,$G35:$N35,0),"")</f>
        <v/>
      </c>
      <c r="K40" s="3">
        <f>IFERROR(RANK(K35,$G35:$N35,0),"")</f>
        <v/>
      </c>
      <c r="L40" s="3">
        <f>IFERROR(RANK(L35,$G35:$N35,0),"")</f>
        <v/>
      </c>
      <c r="M40" s="3">
        <f>IFERROR(RANK(M35,$G35:$N35,0),"")</f>
        <v/>
      </c>
      <c r="N40" s="3">
        <f>IFERROR(RANK(N35,$G35:$N35,0),"")</f>
        <v/>
      </c>
      <c r="O40" s="746">
        <f>IFERROR(RANK(O35,$O35:$W35,0),"")</f>
        <v/>
      </c>
      <c r="P40" s="3">
        <f>IFERROR(RANK(P35,$O35:$W35,0),"")</f>
        <v/>
      </c>
      <c r="Q40" s="3">
        <f>IFERROR(RANK(Q35,$O35:$W35,0),"")</f>
        <v/>
      </c>
      <c r="R40" s="3">
        <f>IFERROR(RANK(R35,$O35:$W35,0),"")</f>
        <v/>
      </c>
      <c r="S40" s="3">
        <f>IFERROR(RANK(S35,$O35:$W35,0),"")</f>
        <v/>
      </c>
      <c r="T40" s="3">
        <f>IFERROR(RANK(T35,$O35:$W35,0),"")</f>
        <v/>
      </c>
      <c r="U40" s="3">
        <f>IFERROR(RANK(U35,$O35:$W35,0),"")</f>
        <v/>
      </c>
      <c r="V40" s="3">
        <f>IFERROR(RANK(V35,$O35:$W35,0),"")</f>
        <v/>
      </c>
      <c r="W40" s="3">
        <f>IFERROR(RANK(W35,$O35:$W35,0),"")</f>
        <v/>
      </c>
      <c r="Z40" s="63" t="n"/>
    </row>
    <row r="41" hidden="1" ht="32.25" customHeight="1" s="671">
      <c r="A41" s="70" t="inlineStr">
        <is>
          <t>등급순위</t>
        </is>
      </c>
      <c r="B41" s="746">
        <f>IFERROR(RANK(B36,$B36:$C36,0),"")</f>
        <v/>
      </c>
      <c r="C41" s="3">
        <f>IFERROR(RANK(C36,$B36:$C36,0),"")</f>
        <v/>
      </c>
      <c r="D41" s="746">
        <f>IFERROR(RANK(D36,$D36:$F36,0),"")</f>
        <v/>
      </c>
      <c r="E41" s="3">
        <f>IFERROR(RANK(E36,$D36:$F36,0),"")</f>
        <v/>
      </c>
      <c r="F41" s="3">
        <f>IFERROR(RANK(F36,$D36:$F36,0),"")</f>
        <v/>
      </c>
      <c r="G41" s="746">
        <f>IFERROR(RANK(G36,$G36:$N36,0),"")</f>
        <v/>
      </c>
      <c r="H41" s="3">
        <f>IFERROR(RANK(H36,$G36:$N36,0),"")</f>
        <v/>
      </c>
      <c r="I41" s="3">
        <f>IFERROR(RANK(I36,$G36:$N36,0),"")</f>
        <v/>
      </c>
      <c r="J41" s="3">
        <f>IFERROR(RANK(J36,$G36:$N36,0),"")</f>
        <v/>
      </c>
      <c r="K41" s="3">
        <f>IFERROR(RANK(K36,$G36:$N36,0),"")</f>
        <v/>
      </c>
      <c r="L41" s="3">
        <f>IFERROR(RANK(L36,$G36:$N36,0),"")</f>
        <v/>
      </c>
      <c r="M41" s="3">
        <f>IFERROR(RANK(M36,$G36:$N36,0),"")</f>
        <v/>
      </c>
      <c r="N41" s="3">
        <f>IFERROR(RANK(N36,$G36:$N36,0),"")</f>
        <v/>
      </c>
      <c r="O41" s="746">
        <f>IFERROR(RANK(O36,$O36:$W36,0),"")</f>
        <v/>
      </c>
      <c r="P41" s="3">
        <f>IFERROR(RANK(P36,$O36:$W36,0),"")</f>
        <v/>
      </c>
      <c r="Q41" s="3">
        <f>IFERROR(RANK(Q36,$O36:$W36,0),"")</f>
        <v/>
      </c>
      <c r="R41" s="3">
        <f>IFERROR(RANK(R36,$O36:$W36,0),"")</f>
        <v/>
      </c>
      <c r="S41" s="3">
        <f>IFERROR(RANK(S36,$O36:$W36,0),"")</f>
        <v/>
      </c>
      <c r="T41" s="3">
        <f>IFERROR(RANK(T36,$O36:$W36,0),"")</f>
        <v/>
      </c>
      <c r="U41" s="3">
        <f>IFERROR(RANK(U36,$O36:$W36,0),"")</f>
        <v/>
      </c>
      <c r="V41" s="3">
        <f>IFERROR(RANK(V36,$O36:$W36,0),"")</f>
        <v/>
      </c>
      <c r="W41" s="3">
        <f>IFERROR(RANK(W36,$O36:$W36,0),"")</f>
        <v/>
      </c>
      <c r="Z41" s="63" t="n"/>
    </row>
    <row r="42" hidden="1" ht="32.25" customHeight="1" s="671">
      <c r="A42" s="70" t="n"/>
      <c r="B42" s="746" t="n"/>
      <c r="D42" s="746" t="n"/>
      <c r="G42" s="746" t="n"/>
      <c r="O42" s="746" t="n"/>
      <c r="Z42" s="63" t="n"/>
    </row>
    <row r="43" hidden="1" ht="32.25" customHeight="1" s="671">
      <c r="A43" s="77" t="inlineStr">
        <is>
          <t>응시여부</t>
        </is>
      </c>
      <c r="B43" s="747">
        <f>IF(OR(B8&gt;0,AND(B22&gt;0,B23&gt;0)),1,0)</f>
        <v/>
      </c>
      <c r="C43" s="61">
        <f>IF(OR(C8&gt;0,AND(C22&gt;0,C23&gt;0)),1,0)</f>
        <v/>
      </c>
      <c r="D43" s="747">
        <f>IF(OR(D8&gt;0,AND(D22&gt;0,D23&gt;0)),1,0)</f>
        <v/>
      </c>
      <c r="E43" s="61">
        <f>IF(OR(E8&gt;0,AND(E22&gt;0,E23&gt;0)),1,0)</f>
        <v/>
      </c>
      <c r="F43" s="61">
        <f>IF(OR(F8&gt;0,AND(F22&gt;0,F23&gt;0)),1,0)</f>
        <v/>
      </c>
      <c r="G43" s="747">
        <f>IF(OR(G8&gt;0,AND(G22&gt;0,G23&gt;0)),1,0)</f>
        <v/>
      </c>
      <c r="H43" s="61">
        <f>IF(OR(H8&gt;0,AND(H22&gt;0,H23&gt;0)),1,0)</f>
        <v/>
      </c>
      <c r="I43" s="61">
        <f>IF(OR(I8&gt;0,AND(I22&gt;0,I23&gt;0)),1,0)</f>
        <v/>
      </c>
      <c r="J43" s="61">
        <f>IF(OR(J8&gt;0,AND(J22&gt;0,J23&gt;0)),1,0)</f>
        <v/>
      </c>
      <c r="K43" s="61">
        <f>IF(OR(K8&gt;0,AND(K22&gt;0,K23&gt;0)),1,0)</f>
        <v/>
      </c>
      <c r="L43" s="61">
        <f>IF(OR(L8&gt;0,AND(L22&gt;0,L23&gt;0)),1,0)</f>
        <v/>
      </c>
      <c r="M43" s="61">
        <f>IF(OR(M8&gt;0,AND(M22&gt;0,M23&gt;0)),1,0)</f>
        <v/>
      </c>
      <c r="N43" s="61">
        <f>IF(OR(N8&gt;0,AND(N22&gt;0,N23&gt;0)),1,0)</f>
        <v/>
      </c>
      <c r="O43" s="747">
        <f>IF(OR(O8&gt;0,AND(O22&gt;0,O23&gt;0)),1,0)</f>
        <v/>
      </c>
      <c r="P43" s="61">
        <f>IF(OR(P8&gt;0,AND(P22&gt;0,P23&gt;0)),1,0)</f>
        <v/>
      </c>
      <c r="Q43" s="61">
        <f>IF(OR(Q8&gt;0,AND(Q22&gt;0,Q23&gt;0)),1,0)</f>
        <v/>
      </c>
      <c r="R43" s="61">
        <f>IF(OR(R8&gt;0,AND(R22&gt;0,R23&gt;0)),1,0)</f>
        <v/>
      </c>
      <c r="S43" s="61">
        <f>IF(OR(S8&gt;0,AND(S22&gt;0,S23&gt;0)),1,0)</f>
        <v/>
      </c>
      <c r="T43" s="61">
        <f>IF(OR(T8&gt;0,AND(T22&gt;0,T23&gt;0)),1,0)</f>
        <v/>
      </c>
      <c r="U43" s="61">
        <f>IF(OR(U8&gt;0,AND(U22&gt;0,U23&gt;0)),1,0)</f>
        <v/>
      </c>
      <c r="V43" s="61">
        <f>IF(OR(V8&gt;0,AND(V22&gt;0,V23&gt;0)),1,0)</f>
        <v/>
      </c>
      <c r="W43" s="61">
        <f>IF(OR(W8&gt;0,AND(W22&gt;0,W23&gt;0)),1,0)</f>
        <v/>
      </c>
      <c r="X43" s="61">
        <f>IF(OR(B14&gt;0,AND(B27&gt;0,B27&gt;0)),1,0)</f>
        <v/>
      </c>
      <c r="Y43" s="61">
        <f>IF(OR(C14&gt;0,AND(C27&gt;0,C27&gt;0)),1,0)</f>
        <v/>
      </c>
      <c r="Z43" s="110">
        <f>IF(OR(D14&gt;0,AND(D27&gt;0,D27&gt;0)),1,0)</f>
        <v/>
      </c>
    </row>
    <row r="44" hidden="1" ht="32.25" customHeight="1" s="671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D44" s="0" t="n"/>
      <c r="AE44" s="0" t="n"/>
      <c r="AF44" s="0" t="n"/>
      <c r="AG44" s="0" t="n"/>
      <c r="AH44" s="0" t="n"/>
      <c r="AI44" s="0" t="n"/>
      <c r="AJ44" s="0" t="n"/>
      <c r="AK44" s="0" t="n"/>
      <c r="AL44" s="0" t="n"/>
      <c r="AM44" s="0" t="n"/>
      <c r="AN44" s="0" t="n"/>
      <c r="AO44" s="0" t="n"/>
      <c r="AP44" s="0" t="n"/>
      <c r="AQ44" s="0" t="n"/>
      <c r="AR44" s="0" t="n"/>
      <c r="AS44" s="0" t="n"/>
      <c r="AT44" s="0" t="n"/>
      <c r="AU44" s="0" t="n"/>
      <c r="AV44" s="0" t="n"/>
      <c r="AW44" s="0" t="n"/>
      <c r="AX44" s="0" t="n"/>
      <c r="AY44" s="0" t="n"/>
      <c r="AZ44" s="0" t="n"/>
      <c r="BA44" s="0" t="n"/>
    </row>
    <row r="45" hidden="1" ht="32.25" customHeight="1" s="671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0" t="n"/>
      <c r="Y45" s="0" t="n"/>
      <c r="Z45" s="0" t="n"/>
      <c r="AA45" s="0" t="n"/>
      <c r="AD45" s="0" t="n"/>
      <c r="AE45" s="0" t="n"/>
      <c r="AF45" s="0" t="n"/>
      <c r="AG45" s="0" t="n"/>
      <c r="AH45" s="0" t="n"/>
      <c r="AI45" s="0" t="n"/>
      <c r="AJ45" s="0" t="n"/>
      <c r="AK45" s="0" t="n"/>
      <c r="AL45" s="0" t="n"/>
      <c r="AM45" s="0" t="n"/>
      <c r="AN45" s="0" t="n"/>
      <c r="AO45" s="0" t="n"/>
      <c r="AP45" s="0" t="n"/>
      <c r="AQ45" s="0" t="n"/>
      <c r="AR45" s="0" t="n"/>
      <c r="AS45" s="0" t="n"/>
      <c r="AT45" s="0" t="n"/>
      <c r="AU45" s="0" t="n"/>
      <c r="AV45" s="0" t="n"/>
      <c r="AW45" s="0" t="n"/>
      <c r="AX45" s="0" t="n"/>
      <c r="AY45" s="0" t="n"/>
      <c r="AZ45" s="0" t="n"/>
      <c r="BA45" s="0" t="n"/>
    </row>
    <row r="46" hidden="1" ht="32.25" customHeight="1" s="671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0" t="n"/>
      <c r="Y46" s="0" t="n"/>
      <c r="Z46" s="0" t="n"/>
      <c r="AA46" s="0" t="n"/>
      <c r="AD46" s="0" t="n"/>
      <c r="AE46" s="0" t="n"/>
      <c r="AF46" s="0" t="n"/>
      <c r="AG46" s="0" t="n"/>
      <c r="AH46" s="0" t="n"/>
      <c r="AI46" s="0" t="n"/>
      <c r="AJ46" s="0" t="n"/>
      <c r="AK46" s="0" t="n"/>
      <c r="AL46" s="0" t="n"/>
      <c r="AM46" s="0" t="n"/>
      <c r="AN46" s="0" t="n"/>
      <c r="AO46" s="0" t="n"/>
      <c r="AP46" s="0" t="n"/>
      <c r="AQ46" s="0" t="n"/>
      <c r="AR46" s="0" t="n"/>
      <c r="AS46" s="0" t="n"/>
      <c r="AT46" s="0" t="n"/>
      <c r="AU46" s="0" t="n"/>
      <c r="AV46" s="0" t="n"/>
      <c r="AW46" s="0" t="n"/>
      <c r="AX46" s="0" t="n"/>
      <c r="AY46" s="0" t="n"/>
      <c r="AZ46" s="0" t="n"/>
      <c r="BA46" s="0" t="n"/>
    </row>
    <row r="47" hidden="1" ht="32.25" customHeight="1" s="671">
      <c r="A47" s="0" t="n"/>
      <c r="B47" s="129" t="inlineStr">
        <is>
          <t>*'도수분포 파일'로부터 만점표점 붙여넣기(과목순서 유의)</t>
        </is>
      </c>
      <c r="C47" s="128" t="n"/>
      <c r="D47" s="128" t="n"/>
      <c r="E47" s="128" t="n"/>
      <c r="F47" s="128" t="n"/>
      <c r="G47" s="128" t="n"/>
      <c r="H47" s="137" t="inlineStr">
        <is>
          <t>*표점/만점 대비 점수 산출용으로 사용. 표점기준 배치표일경우만 의미있음</t>
        </is>
      </c>
      <c r="I47" s="128" t="n"/>
      <c r="J47" s="128" t="n"/>
      <c r="K47" s="128" t="n"/>
      <c r="L47" s="128" t="n"/>
      <c r="M47" s="128" t="n"/>
      <c r="N47" s="0" t="n"/>
      <c r="O47" s="0" t="n"/>
      <c r="P47" s="0" t="n"/>
      <c r="Q47" s="0" t="n"/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  <c r="AA47" s="0" t="n"/>
      <c r="AD47" s="0" t="n"/>
      <c r="AE47" s="0" t="n"/>
      <c r="AF47" s="0" t="n"/>
      <c r="AG47" s="0" t="n"/>
      <c r="AH47" s="0" t="n"/>
      <c r="AI47" s="0" t="n"/>
      <c r="AJ47" s="0" t="n"/>
      <c r="AK47" s="0" t="n"/>
      <c r="AL47" s="0" t="n"/>
      <c r="AM47" s="0" t="n"/>
      <c r="AN47" s="0" t="n"/>
      <c r="AO47" s="0" t="n"/>
      <c r="AP47" s="0" t="n"/>
      <c r="AQ47" s="0" t="n"/>
      <c r="AR47" s="0" t="n"/>
      <c r="AS47" s="0" t="n"/>
      <c r="AT47" s="0" t="n"/>
      <c r="AU47" s="0" t="n"/>
      <c r="AV47" s="0" t="n"/>
      <c r="AW47" s="0" t="n"/>
      <c r="AX47" s="0" t="n"/>
      <c r="AY47" s="0" t="n"/>
      <c r="AZ47" s="0" t="n"/>
      <c r="BA47" s="0" t="n"/>
    </row>
    <row r="48" hidden="1" ht="32.25" customHeight="1" s="671" thickBot="1">
      <c r="A48" s="128" t="n"/>
      <c r="B48" s="173" t="inlineStr">
        <is>
          <t>언매</t>
        </is>
      </c>
      <c r="C48" s="173" t="inlineStr">
        <is>
          <t>화작</t>
        </is>
      </c>
      <c r="D48" s="173" t="inlineStr">
        <is>
          <t>미적</t>
        </is>
      </c>
      <c r="E48" s="173" t="inlineStr">
        <is>
          <t>기하</t>
        </is>
      </c>
      <c r="F48" s="173" t="inlineStr">
        <is>
          <t>확통</t>
        </is>
      </c>
      <c r="G48" s="173" t="inlineStr">
        <is>
          <t>물리Ⅰ</t>
        </is>
      </c>
      <c r="H48" s="173" t="inlineStr">
        <is>
          <t>화학Ⅰ</t>
        </is>
      </c>
      <c r="I48" s="173" t="inlineStr">
        <is>
          <t>생물Ⅰ</t>
        </is>
      </c>
      <c r="J48" s="173" t="inlineStr">
        <is>
          <t>지구과학Ⅰ</t>
        </is>
      </c>
      <c r="K48" s="173" t="inlineStr">
        <is>
          <t>물리II</t>
        </is>
      </c>
      <c r="L48" s="173" t="inlineStr">
        <is>
          <t>화학II</t>
        </is>
      </c>
      <c r="M48" s="173" t="inlineStr">
        <is>
          <t>생물II</t>
        </is>
      </c>
      <c r="N48" s="173" t="inlineStr">
        <is>
          <t>지구과학II</t>
        </is>
      </c>
      <c r="O48" s="173" t="inlineStr">
        <is>
          <t>생활과윤리</t>
        </is>
      </c>
      <c r="P48" s="173" t="inlineStr">
        <is>
          <t>윤리와사상</t>
        </is>
      </c>
      <c r="Q48" s="173" t="inlineStr">
        <is>
          <t>한국지리</t>
        </is>
      </c>
      <c r="R48" s="173" t="inlineStr">
        <is>
          <t>세계지리</t>
        </is>
      </c>
      <c r="S48" s="173" t="inlineStr">
        <is>
          <t>동아시아사</t>
        </is>
      </c>
      <c r="T48" s="173" t="inlineStr">
        <is>
          <t>세계사</t>
        </is>
      </c>
      <c r="U48" s="173" t="inlineStr">
        <is>
          <t>경제</t>
        </is>
      </c>
      <c r="V48" s="173" t="inlineStr">
        <is>
          <t>정치와법</t>
        </is>
      </c>
      <c r="W48" s="173" t="inlineStr">
        <is>
          <t>사회문화</t>
        </is>
      </c>
      <c r="X48" s="173" t="inlineStr">
        <is>
          <t>과탐전체</t>
        </is>
      </c>
      <c r="Y48" s="173" t="inlineStr">
        <is>
          <t>사탐전체</t>
        </is>
      </c>
      <c r="Z48" s="173" t="inlineStr">
        <is>
          <t>탐구전체</t>
        </is>
      </c>
      <c r="AA48" s="0" t="n"/>
      <c r="AD48" s="0" t="n"/>
      <c r="AE48" s="0" t="n"/>
      <c r="AF48" s="0" t="n"/>
      <c r="AG48" s="0" t="n"/>
      <c r="AH48" s="0" t="n"/>
      <c r="AI48" s="0" t="n"/>
      <c r="AJ48" s="0" t="n"/>
      <c r="AK48" s="0" t="n"/>
      <c r="AL48" s="0" t="n"/>
      <c r="AM48" s="0" t="n"/>
      <c r="AN48" s="0" t="n"/>
      <c r="AO48" s="0" t="n"/>
      <c r="AP48" s="0" t="n"/>
      <c r="AQ48" s="0" t="n"/>
      <c r="AR48" s="0" t="n"/>
      <c r="AS48" s="0" t="n"/>
      <c r="AT48" s="0" t="n"/>
      <c r="AU48" s="0" t="n"/>
      <c r="AV48" s="0" t="n"/>
      <c r="AW48" s="0" t="n"/>
      <c r="AX48" s="0" t="n"/>
      <c r="AY48" s="0" t="n"/>
      <c r="AZ48" s="0" t="n"/>
      <c r="BA48" s="0" t="n"/>
    </row>
    <row r="49" hidden="1" ht="32.25" customHeight="1" s="671" thickBot="1">
      <c r="A49" s="130" t="inlineStr">
        <is>
          <t>만점표점</t>
        </is>
      </c>
      <c r="B49" s="247" t="n">
        <v>139</v>
      </c>
      <c r="C49" s="248" t="n">
        <v>139</v>
      </c>
      <c r="D49" s="248" t="n">
        <v>140</v>
      </c>
      <c r="E49" s="248" t="n">
        <v>137</v>
      </c>
      <c r="F49" s="248" t="n">
        <v>134</v>
      </c>
      <c r="G49" s="248" t="n">
        <v>67</v>
      </c>
      <c r="H49" s="248" t="n">
        <v>65</v>
      </c>
      <c r="I49" s="248" t="n">
        <v>70</v>
      </c>
      <c r="J49" s="248" t="n">
        <v>72</v>
      </c>
      <c r="K49" s="248" t="n">
        <v>70</v>
      </c>
      <c r="L49" s="248" t="n">
        <v>73</v>
      </c>
      <c r="M49" s="248" t="n">
        <v>72</v>
      </c>
      <c r="N49" s="248" t="n">
        <v>72</v>
      </c>
      <c r="O49" s="248" t="n">
        <v>77</v>
      </c>
      <c r="P49" s="248" t="n">
        <v>73</v>
      </c>
      <c r="Q49" s="248" t="n">
        <v>69</v>
      </c>
      <c r="R49" s="248" t="n">
        <v>68</v>
      </c>
      <c r="S49" s="248" t="n">
        <v>67</v>
      </c>
      <c r="T49" s="248" t="n">
        <v>68</v>
      </c>
      <c r="U49" s="248" t="n">
        <v>72</v>
      </c>
      <c r="V49" s="248" t="n">
        <v>66</v>
      </c>
      <c r="W49" s="249" t="n">
        <v>69</v>
      </c>
      <c r="X49" s="250" t="n">
        <v>69.82299999999999</v>
      </c>
      <c r="Y49" s="250" t="n">
        <v>71.56100000000001</v>
      </c>
      <c r="Z49" s="250" t="n">
        <v>70.789</v>
      </c>
      <c r="AA49" s="506" t="inlineStr">
        <is>
          <t>25수능</t>
        </is>
      </c>
      <c r="AD49" s="0" t="n"/>
      <c r="AE49" s="0" t="n"/>
      <c r="AF49" s="0" t="n"/>
      <c r="AG49" s="0" t="n"/>
      <c r="AH49" s="0" t="n"/>
      <c r="AI49" s="0" t="n"/>
      <c r="AJ49" s="0" t="n"/>
      <c r="AK49" s="0" t="n"/>
      <c r="AL49" s="0" t="n"/>
      <c r="AM49" s="0" t="n"/>
      <c r="AN49" s="0" t="n"/>
      <c r="AO49" s="0" t="n"/>
      <c r="AP49" s="0" t="n"/>
      <c r="AQ49" s="0" t="n"/>
      <c r="AR49" s="0" t="n"/>
      <c r="AS49" s="0" t="n"/>
      <c r="AT49" s="0" t="n"/>
      <c r="AU49" s="0" t="n"/>
      <c r="AV49" s="0" t="n"/>
      <c r="AW49" s="0" t="n"/>
      <c r="AX49" s="0" t="n"/>
      <c r="AY49" s="0" t="n"/>
      <c r="AZ49" s="0" t="n"/>
      <c r="BA49" s="0" t="n"/>
    </row>
    <row r="50" hidden="1" ht="32.25" customHeight="1" s="671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D50" s="0" t="n"/>
      <c r="AE50" s="0" t="n"/>
      <c r="AF50" s="0" t="n"/>
      <c r="AG50" s="0" t="n"/>
      <c r="AH50" s="0" t="n"/>
      <c r="AI50" s="0" t="n"/>
      <c r="AJ50" s="0" t="n"/>
      <c r="AK50" s="0" t="n"/>
      <c r="AL50" s="0" t="n"/>
      <c r="AM50" s="0" t="n"/>
      <c r="AN50" s="0" t="n"/>
      <c r="AO50" s="0" t="n"/>
      <c r="AP50" s="0" t="n"/>
      <c r="AQ50" s="0" t="n"/>
      <c r="AR50" s="0" t="n"/>
      <c r="AS50" s="0" t="n"/>
      <c r="AT50" s="0" t="n"/>
      <c r="AU50" s="0" t="n"/>
      <c r="AV50" s="0" t="n"/>
      <c r="AW50" s="0" t="n"/>
      <c r="AX50" s="0" t="n"/>
      <c r="AY50" s="0" t="n"/>
      <c r="AZ50" s="0" t="n"/>
      <c r="BA50" s="0" t="n"/>
    </row>
    <row r="51" hidden="1" ht="32.25" customHeight="1" s="671">
      <c r="F51" s="130" t="n"/>
      <c r="G51" s="129" t="inlineStr">
        <is>
          <t>*'도수분포 파일'로부터 응시인원 붙여넣기(과목순서 유의)</t>
        </is>
      </c>
      <c r="H51" s="130" t="n"/>
      <c r="I51" s="130" t="n"/>
      <c r="J51" s="130" t="n"/>
      <c r="K51" s="130" t="n"/>
      <c r="L51" s="155" t="inlineStr">
        <is>
          <t>*원점배치표 표점배치표 모두 필수입력</t>
        </is>
      </c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0" t="n"/>
      <c r="Z51" s="0" t="n"/>
      <c r="AA51" s="0" t="n"/>
      <c r="AD51" s="0" t="n"/>
      <c r="AE51" s="0" t="n"/>
      <c r="AF51" s="0" t="n"/>
      <c r="AG51" s="0" t="n"/>
      <c r="AH51" s="0" t="n"/>
      <c r="AI51" s="0" t="n"/>
      <c r="AJ51" s="0" t="n"/>
      <c r="AK51" s="0" t="n"/>
      <c r="AL51" s="0" t="n"/>
      <c r="AM51" s="0" t="n"/>
      <c r="AN51" s="0" t="n"/>
      <c r="AO51" s="0" t="n"/>
      <c r="AP51" s="0" t="n"/>
      <c r="AQ51" s="0" t="n"/>
      <c r="AR51" s="0" t="n"/>
      <c r="AS51" s="0" t="n"/>
      <c r="AT51" s="0" t="n"/>
      <c r="AU51" s="0" t="n"/>
      <c r="AV51" s="0" t="n"/>
      <c r="AW51" s="0" t="n"/>
      <c r="AX51" s="0" t="n"/>
      <c r="AY51" s="0" t="n"/>
      <c r="AZ51" s="0" t="n"/>
      <c r="BA51" s="0" t="n"/>
    </row>
    <row r="52" hidden="1" ht="32.25" customHeight="1" s="671" thickBot="1">
      <c r="G52" s="157" t="inlineStr">
        <is>
          <t>물</t>
        </is>
      </c>
      <c r="H52" s="157" t="inlineStr">
        <is>
          <t>화</t>
        </is>
      </c>
      <c r="I52" s="157" t="inlineStr">
        <is>
          <t>생</t>
        </is>
      </c>
      <c r="J52" s="157" t="inlineStr">
        <is>
          <t>지</t>
        </is>
      </c>
      <c r="K52" s="157" t="inlineStr">
        <is>
          <t>물2</t>
        </is>
      </c>
      <c r="L52" s="157" t="inlineStr">
        <is>
          <t>화2</t>
        </is>
      </c>
      <c r="M52" s="157" t="inlineStr">
        <is>
          <t>생2</t>
        </is>
      </c>
      <c r="N52" s="157" t="inlineStr">
        <is>
          <t>지2</t>
        </is>
      </c>
      <c r="O52" s="157" t="inlineStr">
        <is>
          <t>생윤</t>
        </is>
      </c>
      <c r="P52" s="157" t="inlineStr">
        <is>
          <t>윤사</t>
        </is>
      </c>
      <c r="Q52" s="157" t="inlineStr">
        <is>
          <t>한지</t>
        </is>
      </c>
      <c r="R52" s="157" t="inlineStr">
        <is>
          <t>세지</t>
        </is>
      </c>
      <c r="S52" s="157" t="inlineStr">
        <is>
          <t>동아시아사</t>
        </is>
      </c>
      <c r="T52" s="157" t="inlineStr">
        <is>
          <t>세계사</t>
        </is>
      </c>
      <c r="U52" s="157" t="inlineStr">
        <is>
          <t>경제</t>
        </is>
      </c>
      <c r="V52" s="157" t="inlineStr">
        <is>
          <t>정법</t>
        </is>
      </c>
      <c r="W52" s="157" t="inlineStr">
        <is>
          <t>사문</t>
        </is>
      </c>
      <c r="X52" s="0" t="n"/>
      <c r="Z52" s="157" t="inlineStr">
        <is>
          <t>*과/사 가중최고점(원점/표점 연동)</t>
        </is>
      </c>
      <c r="AA52" s="0" t="n"/>
      <c r="AD52" s="0" t="n"/>
      <c r="AE52" s="0" t="n"/>
      <c r="AF52" s="0" t="n"/>
      <c r="AG52" s="0" t="n"/>
      <c r="AH52" s="0" t="n"/>
      <c r="AI52" s="0" t="n"/>
      <c r="AJ52" s="0" t="n"/>
      <c r="AK52" s="0" t="n"/>
      <c r="AL52" s="0" t="n"/>
      <c r="AM52" s="0" t="n"/>
      <c r="AN52" s="0" t="n"/>
      <c r="AO52" s="0" t="n"/>
      <c r="AP52" s="0" t="n"/>
      <c r="AQ52" s="0" t="n"/>
      <c r="AR52" s="0" t="n"/>
      <c r="AS52" s="0" t="n"/>
      <c r="AT52" s="0" t="n"/>
      <c r="AU52" s="0" t="n"/>
      <c r="AV52" s="0" t="n"/>
      <c r="AW52" s="0" t="n"/>
      <c r="AX52" s="0" t="n"/>
      <c r="AY52" s="0" t="n"/>
      <c r="AZ52" s="0" t="n"/>
      <c r="BA52" s="0" t="n"/>
    </row>
    <row r="53" hidden="1" ht="32.25" customHeight="1" s="671" thickBot="1">
      <c r="F53" s="130" t="inlineStr">
        <is>
          <t>응시인원</t>
        </is>
      </c>
      <c r="G53" s="748" t="n">
        <v>58049</v>
      </c>
      <c r="H53" s="749" t="n">
        <v>44074</v>
      </c>
      <c r="I53" s="749" t="n">
        <v>129818</v>
      </c>
      <c r="J53" s="749" t="n">
        <v>142672</v>
      </c>
      <c r="K53" s="749" t="n">
        <v>5148</v>
      </c>
      <c r="L53" s="749" t="n">
        <v>5360</v>
      </c>
      <c r="M53" s="749" t="n">
        <v>6909</v>
      </c>
      <c r="N53" s="749" t="n">
        <v>4508</v>
      </c>
      <c r="O53" s="749" t="n">
        <v>157938</v>
      </c>
      <c r="P53" s="749" t="n">
        <v>39787</v>
      </c>
      <c r="Q53" s="749" t="n">
        <v>34933</v>
      </c>
      <c r="R53" s="749" t="n">
        <v>30002</v>
      </c>
      <c r="S53" s="749" t="n">
        <v>17521</v>
      </c>
      <c r="T53" s="749" t="n">
        <v>15457</v>
      </c>
      <c r="U53" s="749" t="n">
        <v>6030</v>
      </c>
      <c r="V53" s="749" t="n">
        <v>29915</v>
      </c>
      <c r="W53" s="750" t="n">
        <v>164456</v>
      </c>
      <c r="X53" s="507" t="inlineStr">
        <is>
          <t>25수능</t>
        </is>
      </c>
      <c r="Y53" s="0" t="n"/>
      <c r="Z53" s="158">
        <f>IF(B31=1,X49,X239)</f>
        <v/>
      </c>
      <c r="AA53" s="158">
        <f>IF(B31=1,Y49,AA239)</f>
        <v/>
      </c>
      <c r="AD53" s="0" t="n"/>
      <c r="AE53" s="0" t="n"/>
      <c r="AF53" s="0" t="n"/>
      <c r="AG53" s="0" t="n"/>
      <c r="AH53" s="0" t="n"/>
      <c r="AI53" s="0" t="n"/>
      <c r="AJ53" s="0" t="n"/>
      <c r="AK53" s="0" t="n"/>
      <c r="AL53" s="0" t="n"/>
      <c r="AM53" s="0" t="n"/>
      <c r="AN53" s="0" t="n"/>
      <c r="AO53" s="0" t="n"/>
      <c r="AP53" s="0" t="n"/>
      <c r="AQ53" s="0" t="n"/>
      <c r="AR53" s="0" t="n"/>
      <c r="AS53" s="0" t="n"/>
      <c r="AT53" s="0" t="n"/>
      <c r="AU53" s="0" t="n"/>
      <c r="AV53" s="0" t="n"/>
      <c r="AW53" s="0" t="n"/>
      <c r="AX53" s="0" t="n"/>
      <c r="AY53" s="0" t="n"/>
      <c r="AZ53" s="0" t="n"/>
      <c r="BA53" s="0" t="n"/>
      <c r="BB53" s="21" t="n"/>
    </row>
    <row r="54" hidden="1" ht="32.25" customHeight="1" s="671">
      <c r="A54" s="0" t="n"/>
      <c r="B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D54" s="0" t="n"/>
      <c r="AE54" s="0" t="n"/>
      <c r="AF54" s="0" t="n"/>
      <c r="AG54" s="0" t="n"/>
      <c r="AH54" s="0" t="n"/>
      <c r="AI54" s="0" t="n"/>
      <c r="AJ54" s="0" t="n"/>
      <c r="AK54" s="0" t="n"/>
      <c r="AL54" s="0" t="n"/>
      <c r="AM54" s="0" t="n"/>
      <c r="AN54" s="0" t="n"/>
      <c r="AO54" s="0" t="n"/>
      <c r="AP54" s="0" t="n"/>
      <c r="AQ54" s="0" t="n"/>
      <c r="AR54" s="0" t="n"/>
      <c r="AS54" s="0" t="n"/>
      <c r="AT54" s="0" t="n"/>
      <c r="AU54" s="0" t="n"/>
      <c r="AV54" s="0" t="n"/>
      <c r="AW54" s="0" t="n"/>
      <c r="AX54" s="0" t="n"/>
      <c r="AY54" s="0" t="n"/>
      <c r="AZ54" s="0" t="n"/>
      <c r="BA54" s="0" t="n"/>
    </row>
    <row r="55" hidden="1" ht="32.25" customHeight="1" s="671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D55" s="0" t="n"/>
      <c r="AE55" s="0" t="n"/>
      <c r="AF55" s="0" t="n"/>
      <c r="AG55" s="0" t="n"/>
      <c r="AH55" s="0" t="n"/>
      <c r="AI55" s="0" t="n"/>
      <c r="AJ55" s="0" t="n"/>
      <c r="AK55" s="0" t="n"/>
      <c r="AL55" s="0" t="n"/>
      <c r="AM55" s="0" t="n"/>
      <c r="AN55" s="0" t="n"/>
      <c r="AO55" s="0" t="n"/>
      <c r="AP55" s="0" t="n"/>
      <c r="AQ55" s="0" t="n"/>
      <c r="AR55" s="0" t="n"/>
      <c r="AS55" s="0" t="n"/>
      <c r="AT55" s="0" t="n"/>
      <c r="AU55" s="0" t="n"/>
      <c r="AV55" s="0" t="n"/>
      <c r="AW55" s="0" t="n"/>
      <c r="AX55" s="0" t="n"/>
      <c r="AY55" s="0" t="n"/>
      <c r="AZ55" s="0" t="n"/>
      <c r="BA55" s="0" t="n"/>
    </row>
    <row r="56" hidden="1" ht="32.25" customHeight="1" s="671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D56" s="0" t="n"/>
      <c r="AE56" s="0" t="n"/>
      <c r="AF56" s="0" t="n"/>
      <c r="AG56" s="0" t="n"/>
      <c r="AH56" s="0" t="n"/>
      <c r="AI56" s="0" t="n"/>
      <c r="AJ56" s="0" t="n"/>
      <c r="AK56" s="0" t="n"/>
      <c r="AL56" s="0" t="n"/>
      <c r="AM56" s="0" t="n"/>
      <c r="AN56" s="0" t="n"/>
      <c r="AO56" s="0" t="n"/>
      <c r="AP56" s="0" t="n"/>
      <c r="AQ56" s="0" t="n"/>
      <c r="AR56" s="0" t="n"/>
      <c r="AS56" s="0" t="n"/>
      <c r="AT56" s="0" t="n"/>
      <c r="AU56" s="0" t="n"/>
      <c r="AV56" s="0" t="n"/>
      <c r="AW56" s="0" t="n"/>
      <c r="AX56" s="0" t="n"/>
      <c r="AY56" s="0" t="n"/>
      <c r="AZ56" s="0" t="n"/>
      <c r="BA56" s="0" t="n"/>
    </row>
    <row r="57" hidden="1" ht="32.25" customHeight="1" s="671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D57" s="0" t="n"/>
      <c r="AE57" s="0" t="n"/>
      <c r="AF57" s="0" t="n"/>
      <c r="AG57" s="0" t="n"/>
      <c r="AH57" s="0" t="n"/>
      <c r="AI57" s="0" t="n"/>
      <c r="AJ57" s="0" t="n"/>
      <c r="AK57" s="0" t="n"/>
      <c r="AL57" s="0" t="n"/>
      <c r="AM57" s="0" t="n"/>
      <c r="AN57" s="0" t="n"/>
      <c r="AO57" s="0" t="n"/>
      <c r="AP57" s="0" t="n"/>
      <c r="AQ57" s="0" t="n"/>
      <c r="AR57" s="0" t="n"/>
      <c r="AS57" s="0" t="n"/>
      <c r="AT57" s="0" t="n"/>
      <c r="AU57" s="0" t="n"/>
      <c r="AV57" s="0" t="n"/>
      <c r="AW57" s="0" t="n"/>
      <c r="AX57" s="0" t="n"/>
      <c r="AY57" s="0" t="n"/>
      <c r="AZ57" s="0" t="n"/>
      <c r="BA57" s="0" t="n"/>
    </row>
    <row r="58" hidden="1" ht="32.25" customHeight="1" s="671">
      <c r="A58" s="0" t="n"/>
      <c r="B58" s="276">
        <f>IFERROR(IF(B8="","",INDEX(B$63:B$153,MATCH(B8,$A$63:$A$153,0))),"")</f>
        <v/>
      </c>
      <c r="C58" s="277">
        <f>IFERROR(IF(C8="","",INDEX(C$63:C$153,MATCH(C8,$A$63:$A$153,0))),"")</f>
        <v/>
      </c>
      <c r="D58" s="277">
        <f>IFERROR(IF(D8="","",INDEX(D$63:D$153,MATCH(D8,$A$63:$A$153,0))),"")</f>
        <v/>
      </c>
      <c r="E58" s="277">
        <f>IFERROR(IF(E8="","",INDEX(E$63:E$153,MATCH(E8,$A$63:$A$153,0))),"")</f>
        <v/>
      </c>
      <c r="F58" s="277">
        <f>IFERROR(IF(F8="","",INDEX(F$63:F$153,MATCH(F8,$A$63:$A$153,0))),"")</f>
        <v/>
      </c>
      <c r="G58" s="277">
        <f>IFERROR(IF(G8="","",INDEX(G$63:G$153,MATCH(G8,$AA$63:$AA$153,0))),"")</f>
        <v/>
      </c>
      <c r="H58" s="277">
        <f>IFERROR(IF(H8="","",INDEX(H$63:H$153,MATCH(H8,$AA$63:$AA$153,0))),"")</f>
        <v/>
      </c>
      <c r="I58" s="277">
        <f>IFERROR(IF(I8="","",INDEX(I$63:I$153,MATCH(I8,$AA$63:$AA$153,0))),"")</f>
        <v/>
      </c>
      <c r="J58" s="277">
        <f>IFERROR(IF(J8="","",INDEX(J$63:J$153,MATCH(J8,$AA$63:$AA$153,0))),"")</f>
        <v/>
      </c>
      <c r="K58" s="277">
        <f>IFERROR(IF(K8="","",INDEX(K$63:K$153,MATCH(K8,$AA$63:$AA$153,0))),"")</f>
        <v/>
      </c>
      <c r="L58" s="277">
        <f>IFERROR(IF(L8="","",INDEX(L$63:L$153,MATCH(L8,$AA$63:$AA$153,0))),"")</f>
        <v/>
      </c>
      <c r="M58" s="277">
        <f>IFERROR(IF(M8="","",INDEX(M$63:M$153,MATCH(M8,$AA$63:$AA$153,0))),"")</f>
        <v/>
      </c>
      <c r="N58" s="277">
        <f>IFERROR(IF(N8="","",INDEX(N$63:N$153,MATCH(N8,$AA$63:$AA$153,0))),"")</f>
        <v/>
      </c>
      <c r="O58" s="277">
        <f>IFERROR(IF(O8="","",INDEX(O$63:O$153,MATCH(O8,$AA$63:$AA$153,0))),"")</f>
        <v/>
      </c>
      <c r="P58" s="277">
        <f>IFERROR(IF(P8="","",INDEX(P$63:P$153,MATCH(P8,$AA$63:$AA$153,0))),"")</f>
        <v/>
      </c>
      <c r="Q58" s="277">
        <f>IFERROR(IF(Q8="","",INDEX(Q$63:Q$153,MATCH(Q8,$AA$63:$AA$153,0))),"")</f>
        <v/>
      </c>
      <c r="R58" s="277">
        <f>IFERROR(IF(R8="","",INDEX(R$63:R$153,MATCH(R8,$AA$63:$AA$153,0))),"")</f>
        <v/>
      </c>
      <c r="S58" s="277">
        <f>IFERROR(IF(S8="","",INDEX(S$63:S$153,MATCH(S8,$AA$63:$AA$153,0))),"")</f>
        <v/>
      </c>
      <c r="T58" s="277">
        <f>IFERROR(IF(T8="","",INDEX(T$63:T$153,MATCH(T8,$AA$63:$AA$153,0))),"")</f>
        <v/>
      </c>
      <c r="U58" s="277">
        <f>IFERROR(IF(U8="","",INDEX(U$63:U$153,MATCH(U8,$AA$63:$AA$153,0))),"")</f>
        <v/>
      </c>
      <c r="V58" s="277">
        <f>IFERROR(IF(V8="","",INDEX(V$63:V$153,MATCH(V8,$AA$63:$AA$153,0))),"")</f>
        <v/>
      </c>
      <c r="W58" s="277">
        <f>IFERROR(IF(W8="","",INDEX(W$63:W$153,MATCH(W8,$AA$63:$AA$153,0))),"")</f>
        <v/>
      </c>
      <c r="X58" s="277">
        <f>IFERROR(IF(X8="","",INDEX(X$63:X$153,MATCH(X8,$AA$63:$AA$153,0))),"")</f>
        <v/>
      </c>
      <c r="Y58" s="277">
        <f>IFERROR(IF(Y8="","",INDEX(Y$63:Y$153,MATCH(Y8,$AA$63:$AA$153,0))),"")</f>
        <v/>
      </c>
      <c r="Z58" s="278">
        <f>IFERROR(IF(Z8="","",INDEX(Z$63:Z$153,MATCH(Z8,$AA$63:$AA$153,0))),"")</f>
        <v/>
      </c>
      <c r="AA58" s="0" t="n"/>
      <c r="AD58" s="0" t="n"/>
      <c r="AE58" s="0" t="n"/>
      <c r="AF58" s="0" t="n"/>
      <c r="AG58" s="0" t="n"/>
      <c r="AH58" s="0" t="n"/>
      <c r="AI58" s="0" t="n"/>
      <c r="AJ58" s="0" t="n"/>
      <c r="AK58" s="0" t="n"/>
      <c r="AL58" s="0" t="n"/>
      <c r="AM58" s="0" t="n"/>
      <c r="AN58" s="0" t="n"/>
      <c r="AO58" s="0" t="n"/>
      <c r="AP58" s="0" t="n"/>
      <c r="AQ58" s="0" t="n"/>
      <c r="AR58" s="0" t="n"/>
      <c r="AS58" s="0" t="n"/>
      <c r="AT58" s="0" t="n"/>
      <c r="AU58" s="0" t="n"/>
      <c r="AV58" s="0" t="n"/>
      <c r="AW58" s="0" t="n"/>
      <c r="AX58" s="0" t="n"/>
      <c r="AY58" s="0" t="n"/>
      <c r="AZ58" s="0" t="n"/>
      <c r="BA58" s="0" t="n"/>
    </row>
    <row r="59" hidden="1" ht="32.25" customHeight="1" s="671">
      <c r="A59" s="0" t="n"/>
      <c r="AA59" s="0" t="n"/>
      <c r="AD59" s="0" t="n"/>
      <c r="AE59" s="0" t="n"/>
      <c r="AF59" s="0" t="n"/>
      <c r="AG59" s="0" t="n"/>
      <c r="AH59" s="0" t="n"/>
      <c r="AI59" s="0" t="n"/>
      <c r="AJ59" s="0" t="n"/>
      <c r="AK59" s="0" t="n"/>
      <c r="AL59" s="0" t="n"/>
      <c r="AM59" s="0" t="n"/>
      <c r="AN59" s="0" t="n"/>
      <c r="AO59" s="0" t="n"/>
      <c r="AP59" s="0" t="n"/>
      <c r="AQ59" s="0" t="n"/>
      <c r="AR59" s="0" t="n"/>
      <c r="AS59" s="0" t="n"/>
      <c r="AT59" s="0" t="n"/>
      <c r="AU59" s="0" t="n"/>
      <c r="AV59" s="0" t="n"/>
      <c r="AW59" s="0" t="n"/>
      <c r="AX59" s="0" t="n"/>
      <c r="AY59" s="0" t="n"/>
      <c r="AZ59" s="0" t="n"/>
      <c r="BA59" s="0" t="n"/>
    </row>
    <row r="60" hidden="1" ht="32.25" customHeight="1" s="671" thickBot="1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D60" s="0" t="n"/>
      <c r="AE60" s="0" t="n"/>
      <c r="AF60" s="0" t="n"/>
      <c r="AG60" s="0" t="n"/>
      <c r="AH60" s="0" t="n"/>
      <c r="AI60" s="0" t="n"/>
      <c r="AJ60" s="0" t="n"/>
      <c r="AK60" s="0" t="n"/>
      <c r="AL60" s="0" t="n"/>
      <c r="AM60" s="0" t="n"/>
      <c r="AN60" s="0" t="n"/>
      <c r="AO60" s="0" t="n"/>
      <c r="AP60" s="0" t="n"/>
      <c r="AQ60" s="0" t="n"/>
      <c r="AR60" s="0" t="n"/>
      <c r="AS60" s="0" t="n"/>
      <c r="AT60" s="0" t="n"/>
      <c r="AU60" s="0" t="n"/>
      <c r="AV60" s="0" t="n"/>
      <c r="AW60" s="0" t="n"/>
      <c r="AX60" s="0" t="n"/>
      <c r="AY60" s="0" t="n"/>
      <c r="AZ60" s="0" t="n"/>
      <c r="BA60" s="0" t="n"/>
    </row>
    <row r="61" hidden="1" ht="32.25" customHeight="1" s="671">
      <c r="A61" s="268" t="n"/>
      <c r="B61" s="16" t="inlineStr">
        <is>
          <t>원점-표점</t>
        </is>
      </c>
      <c r="C61" s="16" t="n"/>
      <c r="D61" s="16" t="inlineStr">
        <is>
          <t>25 수능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254" t="n"/>
      <c r="AD61" s="0" t="n"/>
      <c r="AE61" s="0" t="n"/>
      <c r="AF61" s="0" t="n"/>
      <c r="AG61" s="0" t="n"/>
      <c r="AH61" s="0" t="n"/>
      <c r="AI61" s="0" t="n"/>
      <c r="AJ61" s="0" t="n"/>
      <c r="AK61" s="0" t="n"/>
      <c r="AL61" s="0" t="n"/>
      <c r="AM61" s="0" t="n"/>
      <c r="AN61" s="0" t="n"/>
      <c r="AO61" s="0" t="n"/>
      <c r="AP61" s="0" t="n"/>
      <c r="AQ61" s="0" t="n"/>
      <c r="AR61" s="0" t="n"/>
      <c r="AS61" s="0" t="n"/>
      <c r="AT61" s="0" t="n"/>
      <c r="AU61" s="0" t="n"/>
      <c r="AV61" s="0" t="n"/>
      <c r="AW61" s="0" t="n"/>
      <c r="AX61" s="0" t="n"/>
      <c r="AY61" s="0" t="n"/>
      <c r="AZ61" s="0" t="n"/>
      <c r="BA61" s="0" t="n"/>
    </row>
    <row r="62" hidden="1" ht="32.25" customHeight="1" s="671">
      <c r="A62" s="14" t="n"/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inlineStr">
        <is>
          <t>영어</t>
        </is>
      </c>
      <c r="Y62" s="0" t="inlineStr">
        <is>
          <t>한국사</t>
        </is>
      </c>
      <c r="Z62" s="0" t="inlineStr">
        <is>
          <t>제2외국어</t>
        </is>
      </c>
      <c r="AA62" s="13" t="inlineStr">
        <is>
          <t>탐구원점</t>
        </is>
      </c>
      <c r="AD62" s="0" t="n"/>
      <c r="AE62" s="0" t="n"/>
      <c r="AF62" s="0" t="n"/>
      <c r="AG62" s="0" t="n"/>
      <c r="AH62" s="0" t="n"/>
      <c r="AI62" s="0" t="n"/>
      <c r="AJ62" s="0" t="n"/>
      <c r="AK62" s="0" t="n"/>
      <c r="AL62" s="0" t="n"/>
      <c r="AM62" s="0" t="n"/>
      <c r="AN62" s="0" t="n"/>
      <c r="AO62" s="0" t="n"/>
      <c r="AP62" s="0" t="n"/>
      <c r="AQ62" s="0" t="n"/>
      <c r="AR62" s="0" t="n"/>
      <c r="AS62" s="0" t="n"/>
      <c r="AT62" s="0" t="n"/>
      <c r="AU62" s="0" t="n"/>
      <c r="AV62" s="0" t="n"/>
      <c r="AW62" s="0" t="n"/>
      <c r="AX62" s="0" t="n"/>
      <c r="AY62" s="0" t="n"/>
      <c r="AZ62" s="0" t="n"/>
      <c r="BA62" s="0" t="n"/>
    </row>
    <row r="63" hidden="1" ht="32.25" customHeight="1" s="671">
      <c r="A63" s="14" t="n">
        <v>100</v>
      </c>
      <c r="B63" s="269" t="n">
        <v>138</v>
      </c>
      <c r="C63" s="0" t="n">
        <v>136</v>
      </c>
      <c r="D63" s="0" t="n">
        <v>144.1</v>
      </c>
      <c r="E63" s="0" t="n">
        <v>142.1</v>
      </c>
      <c r="F63" s="0" t="n">
        <v>139.1</v>
      </c>
      <c r="G63" s="0" t="n">
        <v>68</v>
      </c>
      <c r="H63" s="0" t="n">
        <v>66</v>
      </c>
      <c r="I63" s="0" t="n">
        <v>70</v>
      </c>
      <c r="J63" s="0" t="n">
        <v>73</v>
      </c>
      <c r="K63" s="0" t="n">
        <v>73</v>
      </c>
      <c r="L63" s="0" t="n">
        <v>74</v>
      </c>
      <c r="M63" s="0" t="n">
        <v>73</v>
      </c>
      <c r="N63" s="0" t="n">
        <v>76</v>
      </c>
      <c r="O63" s="0" t="n">
        <v>77</v>
      </c>
      <c r="P63" s="0" t="n">
        <v>74.09999999999999</v>
      </c>
      <c r="Q63" s="0" t="n">
        <v>71</v>
      </c>
      <c r="R63" s="0" t="n">
        <v>70</v>
      </c>
      <c r="S63" s="0" t="n">
        <v>68.09999999999999</v>
      </c>
      <c r="T63" s="0" t="n">
        <v>71</v>
      </c>
      <c r="U63" s="0" t="n">
        <v>71.09999999999999</v>
      </c>
      <c r="V63" s="0" t="n">
        <v>68</v>
      </c>
      <c r="W63" s="0" t="n">
        <v>70</v>
      </c>
      <c r="X63" s="0" t="n">
        <v>0</v>
      </c>
      <c r="Y63" s="0" t="n">
        <v>0</v>
      </c>
      <c r="Z63" s="0" t="n">
        <v>0</v>
      </c>
      <c r="AA63" s="13" t="n">
        <v>50</v>
      </c>
      <c r="AD63" s="0" t="n"/>
      <c r="AE63" s="0" t="n"/>
      <c r="AF63" s="0" t="n"/>
      <c r="AG63" s="0" t="n"/>
      <c r="AH63" s="0" t="n"/>
      <c r="AI63" s="0" t="n"/>
      <c r="AJ63" s="0" t="n"/>
      <c r="AK63" s="0" t="n"/>
      <c r="AL63" s="0" t="n"/>
      <c r="AM63" s="0" t="n"/>
      <c r="AN63" s="0" t="n"/>
      <c r="AO63" s="0" t="n"/>
      <c r="AP63" s="0" t="n"/>
      <c r="AQ63" s="0" t="n"/>
      <c r="AR63" s="0" t="n"/>
      <c r="AS63" s="0" t="n"/>
      <c r="AT63" s="0" t="n"/>
      <c r="AU63" s="0" t="n"/>
      <c r="AV63" s="0" t="n"/>
      <c r="AW63" s="0" t="n"/>
      <c r="AX63" s="0" t="n"/>
      <c r="AY63" s="0" t="n"/>
      <c r="AZ63" s="0" t="n"/>
      <c r="BA63" s="0" t="n"/>
    </row>
    <row r="64" hidden="1" ht="32.25" customHeight="1" s="671">
      <c r="A64" s="14" t="n">
        <v>99</v>
      </c>
      <c r="B64" s="0" t="n">
        <v>137</v>
      </c>
      <c r="C64" s="0" t="n">
        <v>135</v>
      </c>
      <c r="D64" s="0" t="n">
        <v>144</v>
      </c>
      <c r="E64" s="0" t="n">
        <v>142</v>
      </c>
      <c r="F64" s="0" t="n">
        <v>139</v>
      </c>
      <c r="G64" s="0" t="n">
        <v>67</v>
      </c>
      <c r="H64" s="0" t="n">
        <v>65</v>
      </c>
      <c r="I64" s="0" t="n">
        <v>69.09999999999999</v>
      </c>
      <c r="J64" s="0" t="n">
        <v>72</v>
      </c>
      <c r="K64" s="0" t="n">
        <v>72.09999999999999</v>
      </c>
      <c r="L64" s="0" t="n">
        <v>73</v>
      </c>
      <c r="M64" s="0" t="n">
        <v>72</v>
      </c>
      <c r="N64" s="0" t="n">
        <v>75</v>
      </c>
      <c r="O64" s="0" t="n">
        <v>76</v>
      </c>
      <c r="P64" s="0" t="n">
        <v>74</v>
      </c>
      <c r="Q64" s="0" t="n">
        <v>70</v>
      </c>
      <c r="R64" s="0" t="n">
        <v>69</v>
      </c>
      <c r="S64" s="0" t="n">
        <v>68</v>
      </c>
      <c r="T64" s="0" t="n">
        <v>70.09999999999999</v>
      </c>
      <c r="U64" s="0" t="n">
        <v>71</v>
      </c>
      <c r="V64" s="0" t="n">
        <v>67</v>
      </c>
      <c r="W64" s="0" t="n">
        <v>69.09999999999999</v>
      </c>
      <c r="X64" s="0" t="n">
        <v>0</v>
      </c>
      <c r="Y64" s="0" t="n">
        <v>0</v>
      </c>
      <c r="Z64" s="0" t="n">
        <v>0</v>
      </c>
      <c r="AA64" s="13" t="n">
        <v>49</v>
      </c>
      <c r="AD64" s="0" t="n"/>
      <c r="AE64" s="0" t="n"/>
      <c r="AF64" s="0" t="n"/>
      <c r="AG64" s="0" t="n"/>
      <c r="AH64" s="0" t="n"/>
      <c r="AI64" s="0" t="n"/>
      <c r="AJ64" s="0" t="n"/>
      <c r="AK64" s="0" t="n"/>
      <c r="AL64" s="0" t="n"/>
      <c r="AM64" s="0" t="n"/>
      <c r="AN64" s="0" t="n"/>
      <c r="AO64" s="0" t="n"/>
      <c r="AP64" s="0" t="n"/>
      <c r="AQ64" s="0" t="n"/>
      <c r="AR64" s="0" t="n"/>
      <c r="AS64" s="0" t="n"/>
      <c r="AT64" s="0" t="n"/>
      <c r="AU64" s="0" t="n"/>
      <c r="AV64" s="0" t="n"/>
      <c r="AW64" s="0" t="n"/>
      <c r="AX64" s="0" t="n"/>
      <c r="AY64" s="0" t="n"/>
      <c r="AZ64" s="0" t="n"/>
      <c r="BA64" s="0" t="n"/>
    </row>
    <row r="65" hidden="1" ht="32.25" customHeight="1" s="671">
      <c r="A65" s="14" t="n">
        <v>98</v>
      </c>
      <c r="B65" s="0" t="n">
        <v>136</v>
      </c>
      <c r="C65" s="0" t="n">
        <v>134</v>
      </c>
      <c r="D65" s="0" t="n">
        <v>143</v>
      </c>
      <c r="E65" s="0" t="n">
        <v>141</v>
      </c>
      <c r="F65" s="0" t="n">
        <v>138</v>
      </c>
      <c r="G65" s="0" t="n">
        <v>66.09999999999999</v>
      </c>
      <c r="H65" s="0" t="n">
        <v>64.09999999999999</v>
      </c>
      <c r="I65" s="0" t="n">
        <v>69</v>
      </c>
      <c r="J65" s="0" t="n">
        <v>71</v>
      </c>
      <c r="K65" s="0" t="n">
        <v>72</v>
      </c>
      <c r="L65" s="0" t="n">
        <v>72.09999999999999</v>
      </c>
      <c r="M65" s="0" t="n">
        <v>71</v>
      </c>
      <c r="N65" s="0" t="n">
        <v>74</v>
      </c>
      <c r="O65" s="0" t="n">
        <v>75</v>
      </c>
      <c r="P65" s="0" t="n">
        <v>73</v>
      </c>
      <c r="Q65" s="0" t="n">
        <v>69</v>
      </c>
      <c r="R65" s="0" t="n">
        <v>68.09999999999999</v>
      </c>
      <c r="S65" s="0" t="n">
        <v>67</v>
      </c>
      <c r="T65" s="0" t="n">
        <v>70</v>
      </c>
      <c r="U65" s="0" t="n">
        <v>70</v>
      </c>
      <c r="V65" s="0" t="n">
        <v>66.09999999999999</v>
      </c>
      <c r="W65" s="0" t="n">
        <v>69</v>
      </c>
      <c r="X65" s="0" t="n">
        <v>0</v>
      </c>
      <c r="Y65" s="0" t="n">
        <v>0</v>
      </c>
      <c r="Z65" s="0" t="n">
        <v>0</v>
      </c>
      <c r="AA65" s="13" t="n">
        <v>48</v>
      </c>
      <c r="AD65" s="0" t="n"/>
      <c r="AE65" s="0" t="n"/>
      <c r="AF65" s="0" t="n"/>
      <c r="AG65" s="0" t="n"/>
      <c r="AH65" s="0" t="n"/>
      <c r="AI65" s="0" t="n"/>
      <c r="AJ65" s="0" t="n"/>
      <c r="AK65" s="0" t="n"/>
      <c r="AL65" s="0" t="n"/>
      <c r="AM65" s="0" t="n"/>
      <c r="AN65" s="0" t="n"/>
      <c r="AO65" s="0" t="n"/>
      <c r="AP65" s="0" t="n"/>
      <c r="AQ65" s="0" t="n"/>
      <c r="AR65" s="0" t="n"/>
      <c r="AS65" s="0" t="n"/>
      <c r="AT65" s="0" t="n"/>
      <c r="AU65" s="0" t="n"/>
      <c r="AV65" s="0" t="n"/>
      <c r="AW65" s="0" t="n"/>
      <c r="AX65" s="0" t="n"/>
      <c r="AY65" s="0" t="n"/>
      <c r="AZ65" s="0" t="n"/>
      <c r="BA65" s="0" t="n"/>
    </row>
    <row r="66" hidden="1" ht="32.25" customHeight="1" s="671">
      <c r="A66" s="14" t="n">
        <v>97</v>
      </c>
      <c r="B66" s="0" t="n">
        <v>135</v>
      </c>
      <c r="C66" s="0" t="n">
        <v>133</v>
      </c>
      <c r="D66" s="0" t="n">
        <v>142</v>
      </c>
      <c r="E66" s="0" t="n">
        <v>140</v>
      </c>
      <c r="F66" s="0" t="n">
        <v>137</v>
      </c>
      <c r="G66" s="0" t="n">
        <v>66</v>
      </c>
      <c r="H66" s="0" t="n">
        <v>64</v>
      </c>
      <c r="I66" s="0" t="n">
        <v>68</v>
      </c>
      <c r="J66" s="0" t="n">
        <v>70</v>
      </c>
      <c r="K66" s="0" t="n">
        <v>71</v>
      </c>
      <c r="L66" s="0" t="n">
        <v>72</v>
      </c>
      <c r="M66" s="0" t="n">
        <v>70.09999999999999</v>
      </c>
      <c r="N66" s="0" t="n">
        <v>73</v>
      </c>
      <c r="O66" s="0" t="n">
        <v>74</v>
      </c>
      <c r="P66" s="0" t="n">
        <v>72</v>
      </c>
      <c r="Q66" s="0" t="n">
        <v>68</v>
      </c>
      <c r="R66" s="0" t="n">
        <v>68</v>
      </c>
      <c r="S66" s="0" t="n">
        <v>66</v>
      </c>
      <c r="T66" s="0" t="n">
        <v>69</v>
      </c>
      <c r="U66" s="0" t="n">
        <v>69</v>
      </c>
      <c r="V66" s="0" t="n">
        <v>66</v>
      </c>
      <c r="W66" s="0" t="n">
        <v>68</v>
      </c>
      <c r="X66" s="0" t="n">
        <v>0</v>
      </c>
      <c r="Y66" s="0" t="n">
        <v>0</v>
      </c>
      <c r="Z66" s="0" t="n">
        <v>0</v>
      </c>
      <c r="AA66" s="13" t="n">
        <v>47</v>
      </c>
      <c r="AD66" s="0" t="n"/>
      <c r="AE66" s="0" t="n"/>
      <c r="AF66" s="0" t="n"/>
      <c r="AG66" s="0" t="n"/>
      <c r="AH66" s="0" t="n"/>
      <c r="AI66" s="0" t="n"/>
      <c r="AJ66" s="0" t="n"/>
      <c r="AK66" s="0" t="n"/>
      <c r="AL66" s="0" t="n"/>
      <c r="AM66" s="0" t="n"/>
      <c r="AN66" s="0" t="n"/>
      <c r="AO66" s="0" t="n"/>
      <c r="AP66" s="0" t="n"/>
      <c r="AQ66" s="0" t="n"/>
      <c r="AR66" s="0" t="n"/>
      <c r="AS66" s="0" t="n"/>
      <c r="AT66" s="0" t="n"/>
      <c r="AU66" s="0" t="n"/>
      <c r="AV66" s="0" t="n"/>
      <c r="AW66" s="0" t="n"/>
      <c r="AX66" s="0" t="n"/>
      <c r="AY66" s="0" t="n"/>
      <c r="AZ66" s="0" t="n"/>
      <c r="BA66" s="0" t="n"/>
    </row>
    <row r="67" hidden="1" ht="32.25" customHeight="1" s="671">
      <c r="A67" s="14" t="n">
        <v>96</v>
      </c>
      <c r="B67" s="0" t="n">
        <v>134.1</v>
      </c>
      <c r="C67" s="0" t="n">
        <v>132.1</v>
      </c>
      <c r="D67" s="0" t="n">
        <v>141</v>
      </c>
      <c r="E67" s="0" t="n">
        <v>139</v>
      </c>
      <c r="F67" s="0" t="n">
        <v>136</v>
      </c>
      <c r="G67" s="0" t="n">
        <v>65</v>
      </c>
      <c r="H67" s="0" t="n">
        <v>63</v>
      </c>
      <c r="I67" s="0" t="n">
        <v>67</v>
      </c>
      <c r="J67" s="0" t="n">
        <v>69.09999999999999</v>
      </c>
      <c r="K67" s="0" t="n">
        <v>70</v>
      </c>
      <c r="L67" s="0" t="n">
        <v>71</v>
      </c>
      <c r="M67" s="0" t="n">
        <v>70</v>
      </c>
      <c r="N67" s="0" t="n">
        <v>72</v>
      </c>
      <c r="O67" s="0" t="n">
        <v>73</v>
      </c>
      <c r="P67" s="0" t="n">
        <v>71</v>
      </c>
      <c r="Q67" s="0" t="n">
        <v>67.09999999999999</v>
      </c>
      <c r="R67" s="0" t="n">
        <v>67</v>
      </c>
      <c r="S67" s="0" t="n">
        <v>65.09999999999999</v>
      </c>
      <c r="T67" s="0" t="n">
        <v>68</v>
      </c>
      <c r="U67" s="0" t="n">
        <v>68.09999999999999</v>
      </c>
      <c r="V67" s="0" t="n">
        <v>65</v>
      </c>
      <c r="W67" s="0" t="n">
        <v>67</v>
      </c>
      <c r="X67" s="0" t="n">
        <v>0</v>
      </c>
      <c r="Y67" s="0" t="n">
        <v>0</v>
      </c>
      <c r="Z67" s="0" t="n">
        <v>0</v>
      </c>
      <c r="AA67" s="13" t="n">
        <v>46</v>
      </c>
      <c r="AD67" s="0" t="n"/>
      <c r="AE67" s="0" t="n"/>
      <c r="AF67" s="0" t="n"/>
      <c r="AG67" s="0" t="n"/>
      <c r="AH67" s="0" t="n"/>
      <c r="AI67" s="0" t="n"/>
      <c r="AJ67" s="0" t="n"/>
      <c r="AK67" s="0" t="n"/>
      <c r="AL67" s="0" t="n"/>
      <c r="AM67" s="0" t="n"/>
      <c r="AN67" s="0" t="n"/>
      <c r="AO67" s="0" t="n"/>
      <c r="AP67" s="0" t="n"/>
      <c r="AQ67" s="0" t="n"/>
      <c r="AR67" s="0" t="n"/>
      <c r="AS67" s="0" t="n"/>
      <c r="AT67" s="0" t="n"/>
      <c r="AU67" s="0" t="n"/>
      <c r="AV67" s="0" t="n"/>
      <c r="AW67" s="0" t="n"/>
      <c r="AX67" s="0" t="n"/>
      <c r="AY67" s="0" t="n"/>
      <c r="AZ67" s="0" t="n"/>
      <c r="BA67" s="0" t="n"/>
    </row>
    <row r="68" hidden="1" ht="32.25" customHeight="1" s="671">
      <c r="A68" s="14" t="n">
        <v>95</v>
      </c>
      <c r="B68" s="0" t="n">
        <v>134</v>
      </c>
      <c r="C68" s="0" t="n">
        <v>132</v>
      </c>
      <c r="D68" s="0" t="n">
        <v>140</v>
      </c>
      <c r="E68" s="0" t="n">
        <v>138</v>
      </c>
      <c r="F68" s="0" t="n">
        <v>135</v>
      </c>
      <c r="G68" s="0" t="n">
        <v>64</v>
      </c>
      <c r="H68" s="0" t="n">
        <v>62</v>
      </c>
      <c r="I68" s="0" t="n">
        <v>66</v>
      </c>
      <c r="J68" s="0" t="n">
        <v>69</v>
      </c>
      <c r="K68" s="0" t="n">
        <v>69</v>
      </c>
      <c r="L68" s="0" t="n">
        <v>70</v>
      </c>
      <c r="M68" s="0" t="n">
        <v>69</v>
      </c>
      <c r="N68" s="0" t="n">
        <v>71.09999999999999</v>
      </c>
      <c r="O68" s="0" t="n">
        <v>72</v>
      </c>
      <c r="P68" s="0" t="n">
        <v>70</v>
      </c>
      <c r="Q68" s="0" t="n">
        <v>67</v>
      </c>
      <c r="R68" s="0" t="n">
        <v>66</v>
      </c>
      <c r="S68" s="0" t="n">
        <v>65</v>
      </c>
      <c r="T68" s="0" t="n">
        <v>67</v>
      </c>
      <c r="U68" s="0" t="n">
        <v>68</v>
      </c>
      <c r="V68" s="0" t="n">
        <v>64</v>
      </c>
      <c r="W68" s="0" t="n">
        <v>66</v>
      </c>
      <c r="X68" s="0" t="n">
        <v>0</v>
      </c>
      <c r="Y68" s="0" t="n">
        <v>0</v>
      </c>
      <c r="Z68" s="0" t="n">
        <v>0</v>
      </c>
      <c r="AA68" s="13" t="n">
        <v>45</v>
      </c>
      <c r="AD68" s="0" t="n"/>
      <c r="AE68" s="0" t="n"/>
      <c r="AF68" s="0" t="n"/>
      <c r="AG68" s="0" t="n"/>
      <c r="AH68" s="0" t="n"/>
      <c r="AI68" s="0" t="n"/>
      <c r="AJ68" s="0" t="n"/>
      <c r="AK68" s="0" t="n"/>
      <c r="AL68" s="0" t="n"/>
      <c r="AM68" s="0" t="n"/>
      <c r="AN68" s="0" t="n"/>
      <c r="AO68" s="0" t="n"/>
      <c r="AP68" s="0" t="n"/>
      <c r="AQ68" s="0" t="n"/>
      <c r="AR68" s="0" t="n"/>
      <c r="AS68" s="0" t="n"/>
      <c r="AT68" s="0" t="n"/>
      <c r="AU68" s="0" t="n"/>
      <c r="AV68" s="0" t="n"/>
      <c r="AW68" s="0" t="n"/>
      <c r="AX68" s="0" t="n"/>
      <c r="AY68" s="0" t="n"/>
      <c r="AZ68" s="0" t="n"/>
      <c r="BA68" s="0" t="n"/>
    </row>
    <row r="69" hidden="1" ht="32.25" customHeight="1" s="671">
      <c r="A69" s="14" t="n">
        <v>94</v>
      </c>
      <c r="B69" s="0" t="n">
        <v>133</v>
      </c>
      <c r="C69" s="0" t="n">
        <v>131</v>
      </c>
      <c r="D69" s="0" t="n">
        <v>139.1</v>
      </c>
      <c r="E69" s="0" t="n">
        <v>137.1</v>
      </c>
      <c r="F69" s="0" t="n">
        <v>134.1</v>
      </c>
      <c r="G69" s="0" t="n">
        <v>63</v>
      </c>
      <c r="H69" s="0" t="n">
        <v>61.1</v>
      </c>
      <c r="I69" s="0" t="n">
        <v>65</v>
      </c>
      <c r="J69" s="0" t="n">
        <v>68</v>
      </c>
      <c r="K69" s="0" t="n">
        <v>68.09999999999999</v>
      </c>
      <c r="L69" s="0" t="n">
        <v>69</v>
      </c>
      <c r="M69" s="0" t="n">
        <v>68</v>
      </c>
      <c r="N69" s="0" t="n">
        <v>71</v>
      </c>
      <c r="O69" s="0" t="n">
        <v>71</v>
      </c>
      <c r="P69" s="0" t="n">
        <v>69</v>
      </c>
      <c r="Q69" s="0" t="n">
        <v>66</v>
      </c>
      <c r="R69" s="0" t="n">
        <v>65</v>
      </c>
      <c r="S69" s="0" t="n">
        <v>64</v>
      </c>
      <c r="T69" s="0" t="n">
        <v>66.09999999999999</v>
      </c>
      <c r="U69" s="0" t="n">
        <v>67</v>
      </c>
      <c r="V69" s="0" t="n">
        <v>63</v>
      </c>
      <c r="W69" s="0" t="n">
        <v>65</v>
      </c>
      <c r="X69" s="0" t="n">
        <v>0</v>
      </c>
      <c r="Y69" s="0" t="n">
        <v>0</v>
      </c>
      <c r="Z69" s="0" t="n">
        <v>0</v>
      </c>
      <c r="AA69" s="13" t="n">
        <v>44</v>
      </c>
      <c r="AD69" s="0" t="n"/>
      <c r="AE69" s="0" t="n"/>
      <c r="AF69" s="0" t="n"/>
      <c r="AG69" s="0" t="n"/>
      <c r="AH69" s="0" t="n"/>
      <c r="AI69" s="0" t="n"/>
      <c r="AJ69" s="0" t="n"/>
      <c r="AK69" s="0" t="n"/>
      <c r="AL69" s="0" t="n"/>
      <c r="AM69" s="0" t="n"/>
      <c r="AN69" s="0" t="n"/>
      <c r="AO69" s="0" t="n"/>
      <c r="AP69" s="0" t="n"/>
      <c r="AQ69" s="0" t="n"/>
      <c r="AR69" s="0" t="n"/>
      <c r="AS69" s="0" t="n"/>
      <c r="AT69" s="0" t="n"/>
      <c r="AU69" s="0" t="n"/>
      <c r="AV69" s="0" t="n"/>
      <c r="AW69" s="0" t="n"/>
      <c r="AX69" s="0" t="n"/>
      <c r="AY69" s="0" t="n"/>
      <c r="AZ69" s="0" t="n"/>
      <c r="BA69" s="0" t="n"/>
    </row>
    <row r="70" hidden="1" ht="32.25" customHeight="1" s="671">
      <c r="A70" s="14" t="n">
        <v>93</v>
      </c>
      <c r="B70" s="0" t="n">
        <v>132</v>
      </c>
      <c r="C70" s="0" t="n">
        <v>130</v>
      </c>
      <c r="D70" s="0" t="n">
        <v>139</v>
      </c>
      <c r="E70" s="0" t="n">
        <v>137</v>
      </c>
      <c r="F70" s="0" t="n">
        <v>134</v>
      </c>
      <c r="G70" s="0" t="n">
        <v>62.1</v>
      </c>
      <c r="H70" s="0" t="n">
        <v>61</v>
      </c>
      <c r="I70" s="0" t="n">
        <v>64.09999999999999</v>
      </c>
      <c r="J70" s="0" t="n">
        <v>67</v>
      </c>
      <c r="K70" s="0" t="n">
        <v>68</v>
      </c>
      <c r="L70" s="0" t="n">
        <v>68</v>
      </c>
      <c r="M70" s="0" t="n">
        <v>67</v>
      </c>
      <c r="N70" s="0" t="n">
        <v>70</v>
      </c>
      <c r="O70" s="0" t="n">
        <v>70</v>
      </c>
      <c r="P70" s="0" t="n">
        <v>68.09999999999999</v>
      </c>
      <c r="Q70" s="0" t="n">
        <v>65</v>
      </c>
      <c r="R70" s="0" t="n">
        <v>64.09999999999999</v>
      </c>
      <c r="S70" s="0" t="n">
        <v>63</v>
      </c>
      <c r="T70" s="0" t="n">
        <v>66</v>
      </c>
      <c r="U70" s="0" t="n">
        <v>66</v>
      </c>
      <c r="V70" s="0" t="n">
        <v>62.1</v>
      </c>
      <c r="W70" s="0" t="n">
        <v>64</v>
      </c>
      <c r="X70" s="0" t="n">
        <v>0</v>
      </c>
      <c r="Y70" s="0" t="n">
        <v>0</v>
      </c>
      <c r="Z70" s="0" t="n">
        <v>0</v>
      </c>
      <c r="AA70" s="13" t="n">
        <v>43</v>
      </c>
      <c r="AD70" s="0" t="n"/>
      <c r="AE70" s="0" t="n"/>
      <c r="AF70" s="0" t="n"/>
      <c r="AG70" s="0" t="n"/>
      <c r="AH70" s="0" t="n"/>
      <c r="AI70" s="0" t="n"/>
      <c r="AJ70" s="0" t="n"/>
      <c r="AK70" s="0" t="n"/>
      <c r="AL70" s="0" t="n"/>
      <c r="AM70" s="0" t="n"/>
      <c r="AN70" s="0" t="n"/>
      <c r="AO70" s="0" t="n"/>
      <c r="AP70" s="0" t="n"/>
      <c r="AQ70" s="0" t="n"/>
      <c r="AR70" s="0" t="n"/>
      <c r="AS70" s="0" t="n"/>
      <c r="AT70" s="0" t="n"/>
      <c r="AU70" s="0" t="n"/>
      <c r="AV70" s="0" t="n"/>
      <c r="AW70" s="0" t="n"/>
      <c r="AX70" s="0" t="n"/>
      <c r="AY70" s="0" t="n"/>
      <c r="AZ70" s="0" t="n"/>
      <c r="BA70" s="0" t="n"/>
    </row>
    <row r="71" hidden="1" ht="32.25" customHeight="1" s="671">
      <c r="A71" s="14" t="n">
        <v>92</v>
      </c>
      <c r="B71" s="0" t="n">
        <v>131</v>
      </c>
      <c r="C71" s="0" t="n">
        <v>129</v>
      </c>
      <c r="D71" s="0" t="n">
        <v>138</v>
      </c>
      <c r="E71" s="0" t="n">
        <v>136</v>
      </c>
      <c r="F71" s="0" t="n">
        <v>133</v>
      </c>
      <c r="G71" s="0" t="n">
        <v>62</v>
      </c>
      <c r="H71" s="0" t="n">
        <v>60</v>
      </c>
      <c r="I71" s="0" t="n">
        <v>64</v>
      </c>
      <c r="J71" s="0" t="n">
        <v>66</v>
      </c>
      <c r="K71" s="0" t="n">
        <v>67</v>
      </c>
      <c r="L71" s="0" t="n">
        <v>67.09999999999999</v>
      </c>
      <c r="M71" s="0" t="n">
        <v>66</v>
      </c>
      <c r="N71" s="0" t="n">
        <v>69</v>
      </c>
      <c r="O71" s="0" t="n">
        <v>69</v>
      </c>
      <c r="P71" s="0" t="n">
        <v>68</v>
      </c>
      <c r="Q71" s="0" t="n">
        <v>64.09999999999999</v>
      </c>
      <c r="R71" s="0" t="n">
        <v>64</v>
      </c>
      <c r="S71" s="0" t="n">
        <v>62.1</v>
      </c>
      <c r="T71" s="0" t="n">
        <v>65</v>
      </c>
      <c r="U71" s="0" t="n">
        <v>65.09999999999999</v>
      </c>
      <c r="V71" s="0" t="n">
        <v>62</v>
      </c>
      <c r="W71" s="0" t="n">
        <v>63.1</v>
      </c>
      <c r="X71" s="0" t="n">
        <v>0</v>
      </c>
      <c r="Y71" s="0" t="n">
        <v>0</v>
      </c>
      <c r="Z71" s="0" t="n">
        <v>0</v>
      </c>
      <c r="AA71" s="13" t="n">
        <v>42</v>
      </c>
      <c r="AD71" s="0" t="n"/>
      <c r="AE71" s="0" t="n"/>
      <c r="AF71" s="0" t="n"/>
      <c r="AG71" s="0" t="n"/>
      <c r="AH71" s="0" t="n"/>
      <c r="AI71" s="0" t="n"/>
      <c r="AJ71" s="0" t="n"/>
      <c r="AK71" s="0" t="n"/>
      <c r="AL71" s="0" t="n"/>
      <c r="AM71" s="0" t="n"/>
      <c r="AN71" s="0" t="n"/>
      <c r="AO71" s="0" t="n"/>
      <c r="AP71" s="0" t="n"/>
      <c r="AQ71" s="0" t="n"/>
      <c r="AR71" s="0" t="n"/>
      <c r="AS71" s="0" t="n"/>
      <c r="AT71" s="0" t="n"/>
      <c r="AU71" s="0" t="n"/>
      <c r="AV71" s="0" t="n"/>
      <c r="AW71" s="0" t="n"/>
      <c r="AX71" s="0" t="n"/>
      <c r="AY71" s="0" t="n"/>
      <c r="AZ71" s="0" t="n"/>
      <c r="BA71" s="0" t="n"/>
    </row>
    <row r="72" hidden="1" ht="32.25" customHeight="1" s="671">
      <c r="A72" s="14" t="n">
        <v>91</v>
      </c>
      <c r="B72" s="0" t="n">
        <v>130</v>
      </c>
      <c r="C72" s="0" t="n">
        <v>128</v>
      </c>
      <c r="D72" s="0" t="n">
        <v>137</v>
      </c>
      <c r="E72" s="0" t="n">
        <v>135</v>
      </c>
      <c r="F72" s="0" t="n">
        <v>132</v>
      </c>
      <c r="G72" s="0" t="n">
        <v>61</v>
      </c>
      <c r="H72" s="0" t="n">
        <v>59.1</v>
      </c>
      <c r="I72" s="0" t="n">
        <v>63</v>
      </c>
      <c r="J72" s="0" t="n">
        <v>65</v>
      </c>
      <c r="K72" s="0" t="n">
        <v>66</v>
      </c>
      <c r="L72" s="0" t="n">
        <v>67</v>
      </c>
      <c r="M72" s="0" t="n">
        <v>65</v>
      </c>
      <c r="N72" s="0" t="n">
        <v>68</v>
      </c>
      <c r="O72" s="0" t="n">
        <v>68</v>
      </c>
      <c r="P72" s="0" t="n">
        <v>67</v>
      </c>
      <c r="Q72" s="0" t="n">
        <v>64</v>
      </c>
      <c r="R72" s="0" t="n">
        <v>63</v>
      </c>
      <c r="S72" s="0" t="n">
        <v>62</v>
      </c>
      <c r="T72" s="0" t="n">
        <v>64</v>
      </c>
      <c r="U72" s="0" t="n">
        <v>65</v>
      </c>
      <c r="V72" s="0" t="n">
        <v>61</v>
      </c>
      <c r="W72" s="0" t="n">
        <v>63</v>
      </c>
      <c r="X72" s="0" t="n">
        <v>0</v>
      </c>
      <c r="Y72" s="0" t="n">
        <v>0</v>
      </c>
      <c r="Z72" s="0" t="n">
        <v>0</v>
      </c>
      <c r="AA72" s="13" t="n">
        <v>41</v>
      </c>
      <c r="AD72" s="0" t="n"/>
      <c r="AE72" s="0" t="n"/>
      <c r="AF72" s="0" t="n"/>
      <c r="AG72" s="0" t="n"/>
      <c r="AH72" s="0" t="n"/>
      <c r="AI72" s="0" t="n"/>
      <c r="AJ72" s="0" t="n"/>
      <c r="AK72" s="0" t="n"/>
      <c r="AL72" s="0" t="n"/>
      <c r="AM72" s="0" t="n"/>
      <c r="AN72" s="0" t="n"/>
      <c r="AO72" s="0" t="n"/>
      <c r="AP72" s="0" t="n"/>
      <c r="AQ72" s="0" t="n"/>
      <c r="AR72" s="0" t="n"/>
      <c r="AS72" s="0" t="n"/>
      <c r="AT72" s="0" t="n"/>
      <c r="AU72" s="0" t="n"/>
      <c r="AV72" s="0" t="n"/>
      <c r="AW72" s="0" t="n"/>
      <c r="AX72" s="0" t="n"/>
      <c r="AY72" s="0" t="n"/>
      <c r="AZ72" s="0" t="n"/>
      <c r="BA72" s="0" t="n"/>
    </row>
    <row r="73" hidden="1" ht="32.25" customHeight="1" s="671">
      <c r="A73" s="14" t="n">
        <v>90</v>
      </c>
      <c r="B73" s="0" t="n">
        <v>129.1</v>
      </c>
      <c r="C73" s="0" t="n">
        <v>127.1</v>
      </c>
      <c r="D73" s="0" t="n">
        <v>136</v>
      </c>
      <c r="E73" s="0" t="n">
        <v>134</v>
      </c>
      <c r="F73" s="0" t="n">
        <v>131</v>
      </c>
      <c r="G73" s="0" t="n">
        <v>60</v>
      </c>
      <c r="H73" s="0" t="n">
        <v>59</v>
      </c>
      <c r="I73" s="0" t="n">
        <v>62</v>
      </c>
      <c r="J73" s="0" t="n">
        <v>64</v>
      </c>
      <c r="K73" s="0" t="n">
        <v>65</v>
      </c>
      <c r="L73" s="0" t="n">
        <v>66</v>
      </c>
      <c r="M73" s="0" t="n">
        <v>64.09999999999999</v>
      </c>
      <c r="N73" s="0" t="n">
        <v>67</v>
      </c>
      <c r="O73" s="0" t="n">
        <v>67</v>
      </c>
      <c r="P73" s="0" t="n">
        <v>66</v>
      </c>
      <c r="Q73" s="0" t="n">
        <v>63</v>
      </c>
      <c r="R73" s="0" t="n">
        <v>62</v>
      </c>
      <c r="S73" s="0" t="n">
        <v>61</v>
      </c>
      <c r="T73" s="0" t="n">
        <v>63</v>
      </c>
      <c r="U73" s="0" t="n">
        <v>64</v>
      </c>
      <c r="V73" s="0" t="n">
        <v>60</v>
      </c>
      <c r="W73" s="0" t="n">
        <v>62</v>
      </c>
      <c r="X73" s="0" t="n">
        <v>0</v>
      </c>
      <c r="Y73" s="0" t="n">
        <v>0</v>
      </c>
      <c r="Z73" s="0" t="n">
        <v>0</v>
      </c>
      <c r="AA73" s="13" t="n">
        <v>40</v>
      </c>
      <c r="AD73" s="0" t="n"/>
      <c r="AE73" s="0" t="n"/>
      <c r="AF73" s="0" t="n"/>
      <c r="AG73" s="0" t="n"/>
      <c r="AH73" s="0" t="n"/>
      <c r="AI73" s="0" t="n"/>
      <c r="AJ73" s="0" t="n"/>
      <c r="AK73" s="0" t="n"/>
      <c r="AL73" s="0" t="n"/>
      <c r="AM73" s="0" t="n"/>
      <c r="AN73" s="0" t="n"/>
      <c r="AO73" s="0" t="n"/>
      <c r="AP73" s="0" t="n"/>
      <c r="AQ73" s="0" t="n"/>
      <c r="AR73" s="0" t="n"/>
      <c r="AS73" s="0" t="n"/>
      <c r="AT73" s="0" t="n"/>
      <c r="AU73" s="0" t="n"/>
      <c r="AV73" s="0" t="n"/>
      <c r="AW73" s="0" t="n"/>
      <c r="AX73" s="0" t="n"/>
      <c r="AY73" s="0" t="n"/>
      <c r="AZ73" s="0" t="n"/>
      <c r="BA73" s="0" t="n"/>
    </row>
    <row r="74" hidden="1" ht="32.25" customHeight="1" s="671">
      <c r="A74" s="14" t="n">
        <v>89</v>
      </c>
      <c r="B74" s="0" t="n">
        <v>129</v>
      </c>
      <c r="C74" s="0" t="n">
        <v>127</v>
      </c>
      <c r="D74" s="0" t="n">
        <v>135</v>
      </c>
      <c r="E74" s="0" t="n">
        <v>133</v>
      </c>
      <c r="F74" s="0" t="n">
        <v>130</v>
      </c>
      <c r="G74" s="0" t="n">
        <v>59</v>
      </c>
      <c r="H74" s="0" t="n">
        <v>58</v>
      </c>
      <c r="I74" s="0" t="n">
        <v>61</v>
      </c>
      <c r="J74" s="0" t="n">
        <v>63</v>
      </c>
      <c r="K74" s="0" t="n">
        <v>64.09999999999999</v>
      </c>
      <c r="L74" s="0" t="n">
        <v>65</v>
      </c>
      <c r="M74" s="0" t="n">
        <v>64</v>
      </c>
      <c r="N74" s="0" t="n">
        <v>66.09999999999999</v>
      </c>
      <c r="O74" s="0" t="n">
        <v>66</v>
      </c>
      <c r="P74" s="0" t="n">
        <v>65</v>
      </c>
      <c r="Q74" s="0" t="n">
        <v>62</v>
      </c>
      <c r="R74" s="0" t="n">
        <v>61</v>
      </c>
      <c r="S74" s="0" t="n">
        <v>60</v>
      </c>
      <c r="T74" s="0" t="n">
        <v>62.1</v>
      </c>
      <c r="U74" s="0" t="n">
        <v>63</v>
      </c>
      <c r="V74" s="0" t="n">
        <v>59.1</v>
      </c>
      <c r="W74" s="0" t="n">
        <v>61</v>
      </c>
      <c r="X74" s="0" t="n">
        <v>0</v>
      </c>
      <c r="Y74" s="0" t="n">
        <v>0</v>
      </c>
      <c r="Z74" s="0" t="n">
        <v>0</v>
      </c>
      <c r="AA74" s="13" t="n">
        <v>39</v>
      </c>
      <c r="AD74" s="0" t="n"/>
      <c r="AE74" s="0" t="n"/>
      <c r="AF74" s="0" t="n"/>
      <c r="AG74" s="0" t="n"/>
      <c r="AH74" s="0" t="n"/>
      <c r="AI74" s="0" t="n"/>
      <c r="AJ74" s="0" t="n"/>
      <c r="AK74" s="0" t="n"/>
      <c r="AL74" s="0" t="n"/>
      <c r="AM74" s="0" t="n"/>
      <c r="AN74" s="0" t="n"/>
      <c r="AO74" s="0" t="n"/>
      <c r="AP74" s="0" t="n"/>
      <c r="AQ74" s="0" t="n"/>
      <c r="AR74" s="0" t="n"/>
      <c r="AS74" s="0" t="n"/>
      <c r="AT74" s="0" t="n"/>
      <c r="AU74" s="0" t="n"/>
      <c r="AV74" s="0" t="n"/>
      <c r="AW74" s="0" t="n"/>
      <c r="AX74" s="0" t="n"/>
      <c r="AY74" s="0" t="n"/>
      <c r="AZ74" s="0" t="n"/>
      <c r="BA74" s="0" t="n"/>
    </row>
    <row r="75" hidden="1" ht="32.25" customHeight="1" s="671">
      <c r="A75" s="14" t="n">
        <v>88</v>
      </c>
      <c r="B75" s="0" t="n">
        <v>128</v>
      </c>
      <c r="C75" s="0" t="n">
        <v>126</v>
      </c>
      <c r="D75" s="0" t="n">
        <v>134.1</v>
      </c>
      <c r="E75" s="0" t="n">
        <v>132.1</v>
      </c>
      <c r="F75" s="0" t="n">
        <v>129.1</v>
      </c>
      <c r="G75" s="0" t="n">
        <v>58.1</v>
      </c>
      <c r="H75" s="0" t="n">
        <v>57</v>
      </c>
      <c r="I75" s="0" t="n">
        <v>60</v>
      </c>
      <c r="J75" s="0" t="n">
        <v>62</v>
      </c>
      <c r="K75" s="0" t="n">
        <v>64</v>
      </c>
      <c r="L75" s="0" t="n">
        <v>64</v>
      </c>
      <c r="M75" s="0" t="n">
        <v>63</v>
      </c>
      <c r="N75" s="0" t="n">
        <v>66</v>
      </c>
      <c r="O75" s="0" t="n">
        <v>65</v>
      </c>
      <c r="P75" s="0" t="n">
        <v>64</v>
      </c>
      <c r="Q75" s="0" t="n">
        <v>61</v>
      </c>
      <c r="R75" s="0" t="n">
        <v>60.1</v>
      </c>
      <c r="S75" s="0" t="n">
        <v>59</v>
      </c>
      <c r="T75" s="0" t="n">
        <v>62</v>
      </c>
      <c r="U75" s="0" t="n">
        <v>62</v>
      </c>
      <c r="V75" s="0" t="n">
        <v>59</v>
      </c>
      <c r="W75" s="0" t="n">
        <v>60</v>
      </c>
      <c r="X75" s="0" t="n">
        <v>0</v>
      </c>
      <c r="Y75" s="0" t="n">
        <v>0</v>
      </c>
      <c r="Z75" s="0" t="n">
        <v>0</v>
      </c>
      <c r="AA75" s="13" t="n">
        <v>38</v>
      </c>
      <c r="AD75" s="0" t="n"/>
      <c r="AE75" s="0" t="n"/>
      <c r="AF75" s="0" t="n"/>
      <c r="AG75" s="0" t="n"/>
      <c r="AH75" s="0" t="n"/>
      <c r="AI75" s="0" t="n"/>
      <c r="AJ75" s="0" t="n"/>
      <c r="AK75" s="0" t="n"/>
      <c r="AL75" s="0" t="n"/>
      <c r="AM75" s="0" t="n"/>
      <c r="AN75" s="0" t="n"/>
      <c r="AO75" s="0" t="n"/>
      <c r="AP75" s="0" t="n"/>
      <c r="AQ75" s="0" t="n"/>
      <c r="AR75" s="0" t="n"/>
      <c r="AS75" s="0" t="n"/>
      <c r="AT75" s="0" t="n"/>
      <c r="AU75" s="0" t="n"/>
      <c r="AV75" s="0" t="n"/>
      <c r="AW75" s="0" t="n"/>
      <c r="AX75" s="0" t="n"/>
      <c r="AY75" s="0" t="n"/>
      <c r="AZ75" s="0" t="n"/>
      <c r="BA75" s="0" t="n"/>
    </row>
    <row r="76" hidden="1" ht="32.25" customHeight="1" s="671">
      <c r="A76" s="14" t="n">
        <v>87</v>
      </c>
      <c r="B76" s="0" t="n">
        <v>127</v>
      </c>
      <c r="C76" s="0" t="n">
        <v>125</v>
      </c>
      <c r="D76" s="0" t="n">
        <v>134</v>
      </c>
      <c r="E76" s="0" t="n">
        <v>132</v>
      </c>
      <c r="F76" s="0" t="n">
        <v>129</v>
      </c>
      <c r="G76" s="0" t="n">
        <v>58</v>
      </c>
      <c r="H76" s="0" t="n">
        <v>56.1</v>
      </c>
      <c r="I76" s="0" t="n">
        <v>59.1</v>
      </c>
      <c r="J76" s="0" t="n">
        <v>61.1</v>
      </c>
      <c r="K76" s="0" t="n">
        <v>63</v>
      </c>
      <c r="L76" s="0" t="n">
        <v>63</v>
      </c>
      <c r="M76" s="0" t="n">
        <v>62</v>
      </c>
      <c r="N76" s="0" t="n">
        <v>65</v>
      </c>
      <c r="O76" s="0" t="n">
        <v>64</v>
      </c>
      <c r="P76" s="0" t="n">
        <v>63</v>
      </c>
      <c r="Q76" s="0" t="n">
        <v>60.1</v>
      </c>
      <c r="R76" s="0" t="n">
        <v>60</v>
      </c>
      <c r="S76" s="0" t="n">
        <v>58.1</v>
      </c>
      <c r="T76" s="0" t="n">
        <v>61</v>
      </c>
      <c r="U76" s="0" t="n">
        <v>61.1</v>
      </c>
      <c r="V76" s="0" t="n">
        <v>58</v>
      </c>
      <c r="W76" s="0" t="n">
        <v>59</v>
      </c>
      <c r="X76" s="0" t="n">
        <v>0</v>
      </c>
      <c r="Y76" s="0" t="n">
        <v>0</v>
      </c>
      <c r="Z76" s="0" t="n">
        <v>0</v>
      </c>
      <c r="AA76" s="13" t="n">
        <v>37</v>
      </c>
      <c r="AD76" s="0" t="n"/>
      <c r="AE76" s="0" t="n"/>
      <c r="AF76" s="0" t="n"/>
      <c r="AG76" s="0" t="n"/>
      <c r="AH76" s="0" t="n"/>
      <c r="AI76" s="0" t="n"/>
      <c r="AJ76" s="0" t="n"/>
      <c r="AK76" s="0" t="n"/>
      <c r="AL76" s="0" t="n"/>
      <c r="AM76" s="0" t="n"/>
      <c r="AN76" s="0" t="n"/>
      <c r="AO76" s="0" t="n"/>
      <c r="AP76" s="0" t="n"/>
      <c r="AQ76" s="0" t="n"/>
      <c r="AR76" s="0" t="n"/>
      <c r="AS76" s="0" t="n"/>
      <c r="AT76" s="0" t="n"/>
      <c r="AU76" s="0" t="n"/>
      <c r="AV76" s="0" t="n"/>
      <c r="AW76" s="0" t="n"/>
      <c r="AX76" s="0" t="n"/>
      <c r="AY76" s="0" t="n"/>
      <c r="AZ76" s="0" t="n"/>
      <c r="BA76" s="0" t="n"/>
    </row>
    <row r="77" hidden="1" ht="32.25" customHeight="1" s="671">
      <c r="A77" s="14" t="n">
        <v>86</v>
      </c>
      <c r="B77" s="0" t="n">
        <v>126</v>
      </c>
      <c r="C77" s="0" t="n">
        <v>124</v>
      </c>
      <c r="D77" s="0" t="n">
        <v>133</v>
      </c>
      <c r="E77" s="0" t="n">
        <v>131</v>
      </c>
      <c r="F77" s="0" t="n">
        <v>128</v>
      </c>
      <c r="G77" s="0" t="n">
        <v>57</v>
      </c>
      <c r="H77" s="0" t="n">
        <v>56</v>
      </c>
      <c r="I77" s="0" t="n">
        <v>59</v>
      </c>
      <c r="J77" s="0" t="n">
        <v>61</v>
      </c>
      <c r="K77" s="0" t="n">
        <v>62</v>
      </c>
      <c r="L77" s="0" t="n">
        <v>62.1</v>
      </c>
      <c r="M77" s="0" t="n">
        <v>61</v>
      </c>
      <c r="N77" s="0" t="n">
        <v>64</v>
      </c>
      <c r="O77" s="0" t="n">
        <v>63</v>
      </c>
      <c r="P77" s="0" t="n">
        <v>62</v>
      </c>
      <c r="Q77" s="0" t="n">
        <v>60</v>
      </c>
      <c r="R77" s="0" t="n">
        <v>59</v>
      </c>
      <c r="S77" s="0" t="n">
        <v>58</v>
      </c>
      <c r="T77" s="0" t="n">
        <v>60</v>
      </c>
      <c r="U77" s="0" t="n">
        <v>61</v>
      </c>
      <c r="V77" s="0" t="n">
        <v>57</v>
      </c>
      <c r="W77" s="0" t="n">
        <v>58</v>
      </c>
      <c r="X77" s="0" t="n">
        <v>0</v>
      </c>
      <c r="Y77" s="0" t="n">
        <v>0</v>
      </c>
      <c r="Z77" s="0" t="n">
        <v>0</v>
      </c>
      <c r="AA77" s="13" t="n">
        <v>36</v>
      </c>
      <c r="AD77" s="0" t="n"/>
      <c r="AE77" s="0" t="n"/>
      <c r="AF77" s="0" t="n"/>
      <c r="AG77" s="0" t="n"/>
      <c r="AH77" s="0" t="n"/>
      <c r="AI77" s="0" t="n"/>
      <c r="AJ77" s="0" t="n"/>
      <c r="AK77" s="0" t="n"/>
      <c r="AL77" s="0" t="n"/>
      <c r="AM77" s="0" t="n"/>
      <c r="AN77" s="0" t="n"/>
      <c r="AO77" s="0" t="n"/>
      <c r="AP77" s="0" t="n"/>
      <c r="AQ77" s="0" t="n"/>
      <c r="AR77" s="0" t="n"/>
      <c r="AS77" s="0" t="n"/>
      <c r="AT77" s="0" t="n"/>
      <c r="AU77" s="0" t="n"/>
      <c r="AV77" s="0" t="n"/>
      <c r="AW77" s="0" t="n"/>
      <c r="AX77" s="0" t="n"/>
      <c r="AY77" s="0" t="n"/>
      <c r="AZ77" s="0" t="n"/>
      <c r="BA77" s="0" t="n"/>
    </row>
    <row r="78" hidden="1" ht="32.25" customHeight="1" s="671">
      <c r="A78" s="14" t="n">
        <v>85</v>
      </c>
      <c r="B78" s="0" t="n">
        <v>125</v>
      </c>
      <c r="C78" s="0" t="n">
        <v>123</v>
      </c>
      <c r="D78" s="0" t="n">
        <v>132</v>
      </c>
      <c r="E78" s="0" t="n">
        <v>130</v>
      </c>
      <c r="F78" s="0" t="n">
        <v>127</v>
      </c>
      <c r="G78" s="0" t="n">
        <v>56</v>
      </c>
      <c r="H78" s="0" t="n">
        <v>55</v>
      </c>
      <c r="I78" s="0" t="n">
        <v>58</v>
      </c>
      <c r="J78" s="0" t="n">
        <v>60</v>
      </c>
      <c r="K78" s="0" t="n">
        <v>61</v>
      </c>
      <c r="L78" s="0" t="n">
        <v>62</v>
      </c>
      <c r="M78" s="0" t="n">
        <v>60</v>
      </c>
      <c r="N78" s="0" t="n">
        <v>63</v>
      </c>
      <c r="O78" s="0" t="n">
        <v>62</v>
      </c>
      <c r="P78" s="0" t="n">
        <v>61.1</v>
      </c>
      <c r="Q78" s="0" t="n">
        <v>59</v>
      </c>
      <c r="R78" s="0" t="n">
        <v>58</v>
      </c>
      <c r="S78" s="0" t="n">
        <v>57</v>
      </c>
      <c r="T78" s="0" t="n">
        <v>59</v>
      </c>
      <c r="U78" s="0" t="n">
        <v>60</v>
      </c>
      <c r="V78" s="0" t="n">
        <v>56</v>
      </c>
      <c r="W78" s="0" t="n">
        <v>57.1</v>
      </c>
      <c r="X78" s="0" t="n">
        <v>0</v>
      </c>
      <c r="Y78" s="0" t="n">
        <v>0</v>
      </c>
      <c r="Z78" s="0" t="n">
        <v>0</v>
      </c>
      <c r="AA78" s="13" t="n">
        <v>35</v>
      </c>
      <c r="AD78" s="0" t="n"/>
      <c r="AE78" s="0" t="n"/>
      <c r="AF78" s="0" t="n"/>
      <c r="AG78" s="0" t="n"/>
      <c r="AH78" s="0" t="n"/>
      <c r="AI78" s="0" t="n"/>
      <c r="AJ78" s="0" t="n"/>
      <c r="AK78" s="0" t="n"/>
      <c r="AL78" s="0" t="n"/>
      <c r="AM78" s="0" t="n"/>
      <c r="AN78" s="0" t="n"/>
      <c r="AO78" s="0" t="n"/>
      <c r="AP78" s="0" t="n"/>
      <c r="AQ78" s="0" t="n"/>
      <c r="AR78" s="0" t="n"/>
      <c r="AS78" s="0" t="n"/>
      <c r="AT78" s="0" t="n"/>
      <c r="AU78" s="0" t="n"/>
      <c r="AV78" s="0" t="n"/>
      <c r="AW78" s="0" t="n"/>
      <c r="AX78" s="0" t="n"/>
      <c r="AY78" s="0" t="n"/>
      <c r="AZ78" s="0" t="n"/>
      <c r="BA78" s="0" t="n"/>
    </row>
    <row r="79" hidden="1" ht="32.25" customHeight="1" s="671">
      <c r="A79" s="14" t="n">
        <v>84</v>
      </c>
      <c r="B79" s="0" t="n">
        <v>124.1</v>
      </c>
      <c r="C79" s="0" t="n">
        <v>122.1</v>
      </c>
      <c r="D79" s="0" t="n">
        <v>131</v>
      </c>
      <c r="E79" s="0" t="n">
        <v>129</v>
      </c>
      <c r="F79" s="0" t="n">
        <v>126.1</v>
      </c>
      <c r="G79" s="0" t="n">
        <v>55</v>
      </c>
      <c r="H79" s="0" t="n">
        <v>54.1</v>
      </c>
      <c r="I79" s="0" t="n">
        <v>57</v>
      </c>
      <c r="J79" s="0" t="n">
        <v>59</v>
      </c>
      <c r="K79" s="0" t="n">
        <v>60.1</v>
      </c>
      <c r="L79" s="0" t="n">
        <v>61</v>
      </c>
      <c r="M79" s="0" t="n">
        <v>59</v>
      </c>
      <c r="N79" s="0" t="n">
        <v>62</v>
      </c>
      <c r="O79" s="0" t="n">
        <v>61</v>
      </c>
      <c r="P79" s="0" t="n">
        <v>61</v>
      </c>
      <c r="Q79" s="0" t="n">
        <v>58</v>
      </c>
      <c r="R79" s="0" t="n">
        <v>57.1</v>
      </c>
      <c r="S79" s="0" t="n">
        <v>56</v>
      </c>
      <c r="T79" s="0" t="n">
        <v>58.1</v>
      </c>
      <c r="U79" s="0" t="n">
        <v>59</v>
      </c>
      <c r="V79" s="0" t="n">
        <v>55.1</v>
      </c>
      <c r="W79" s="0" t="n">
        <v>57</v>
      </c>
      <c r="X79" s="0" t="n">
        <v>0</v>
      </c>
      <c r="Y79" s="0" t="n">
        <v>0</v>
      </c>
      <c r="Z79" s="0" t="n">
        <v>0</v>
      </c>
      <c r="AA79" s="13" t="n">
        <v>34</v>
      </c>
      <c r="AD79" s="0" t="n"/>
      <c r="AE79" s="0" t="n"/>
      <c r="AF79" s="0" t="n"/>
      <c r="AG79" s="0" t="n"/>
      <c r="AH79" s="0" t="n"/>
      <c r="AI79" s="0" t="n"/>
      <c r="AJ79" s="0" t="n"/>
      <c r="AK79" s="0" t="n"/>
      <c r="AL79" s="0" t="n"/>
      <c r="AM79" s="0" t="n"/>
      <c r="AN79" s="0" t="n"/>
      <c r="AO79" s="0" t="n"/>
      <c r="AP79" s="0" t="n"/>
      <c r="AQ79" s="0" t="n"/>
      <c r="AR79" s="0" t="n"/>
      <c r="AS79" s="0" t="n"/>
      <c r="AT79" s="0" t="n"/>
      <c r="AU79" s="0" t="n"/>
      <c r="AV79" s="0" t="n"/>
      <c r="AW79" s="0" t="n"/>
      <c r="AX79" s="0" t="n"/>
      <c r="AY79" s="0" t="n"/>
      <c r="AZ79" s="0" t="n"/>
      <c r="BA79" s="0" t="n"/>
    </row>
    <row r="80" hidden="1" ht="32.25" customHeight="1" s="671">
      <c r="A80" s="14" t="n">
        <v>83</v>
      </c>
      <c r="B80" s="0" t="n">
        <v>124</v>
      </c>
      <c r="C80" s="0" t="n">
        <v>122</v>
      </c>
      <c r="D80" s="0" t="n">
        <v>130.1</v>
      </c>
      <c r="E80" s="0" t="n">
        <v>128.1</v>
      </c>
      <c r="F80" s="0" t="n">
        <v>126</v>
      </c>
      <c r="G80" s="0" t="n">
        <v>54.1</v>
      </c>
      <c r="H80" s="0" t="n">
        <v>54</v>
      </c>
      <c r="I80" s="0" t="n">
        <v>56</v>
      </c>
      <c r="J80" s="0" t="n">
        <v>58</v>
      </c>
      <c r="K80" s="0" t="n">
        <v>60</v>
      </c>
      <c r="L80" s="0" t="n">
        <v>60</v>
      </c>
      <c r="M80" s="0" t="n">
        <v>58.1</v>
      </c>
      <c r="N80" s="0" t="n">
        <v>61.1</v>
      </c>
      <c r="O80" s="0" t="n">
        <v>60</v>
      </c>
      <c r="P80" s="0" t="n">
        <v>60</v>
      </c>
      <c r="Q80" s="0" t="n">
        <v>57</v>
      </c>
      <c r="R80" s="0" t="n">
        <v>57</v>
      </c>
      <c r="S80" s="0" t="n">
        <v>55.1</v>
      </c>
      <c r="T80" s="0" t="n">
        <v>58</v>
      </c>
      <c r="U80" s="0" t="n">
        <v>58.1</v>
      </c>
      <c r="V80" s="0" t="n">
        <v>55</v>
      </c>
      <c r="W80" s="0" t="n">
        <v>56</v>
      </c>
      <c r="X80" s="0" t="n">
        <v>0</v>
      </c>
      <c r="Y80" s="0" t="n">
        <v>0</v>
      </c>
      <c r="Z80" s="0" t="n">
        <v>0</v>
      </c>
      <c r="AA80" s="13" t="n">
        <v>33</v>
      </c>
      <c r="AD80" s="0" t="n"/>
      <c r="AE80" s="0" t="n"/>
      <c r="AF80" s="0" t="n"/>
      <c r="AG80" s="0" t="n"/>
      <c r="AH80" s="0" t="n"/>
      <c r="AI80" s="0" t="n"/>
      <c r="AJ80" s="0" t="n"/>
      <c r="AK80" s="0" t="n"/>
      <c r="AL80" s="0" t="n"/>
      <c r="AM80" s="0" t="n"/>
      <c r="AN80" s="0" t="n"/>
      <c r="AO80" s="0" t="n"/>
      <c r="AP80" s="0" t="n"/>
      <c r="AQ80" s="0" t="n"/>
      <c r="AR80" s="0" t="n"/>
      <c r="AS80" s="0" t="n"/>
      <c r="AT80" s="0" t="n"/>
      <c r="AU80" s="0" t="n"/>
      <c r="AV80" s="0" t="n"/>
      <c r="AW80" s="0" t="n"/>
      <c r="AX80" s="0" t="n"/>
      <c r="AY80" s="0" t="n"/>
      <c r="AZ80" s="0" t="n"/>
      <c r="BA80" s="0" t="n"/>
    </row>
    <row r="81" hidden="1" ht="32.25" customHeight="1" s="671">
      <c r="A81" s="14" t="n">
        <v>82</v>
      </c>
      <c r="B81" s="0" t="n">
        <v>123</v>
      </c>
      <c r="C81" s="0" t="n">
        <v>121</v>
      </c>
      <c r="D81" s="0" t="n">
        <v>130</v>
      </c>
      <c r="E81" s="0" t="n">
        <v>128</v>
      </c>
      <c r="F81" s="0" t="n">
        <v>125</v>
      </c>
      <c r="G81" s="0" t="n">
        <v>54</v>
      </c>
      <c r="H81" s="0" t="n">
        <v>53</v>
      </c>
      <c r="I81" s="0" t="n">
        <v>55</v>
      </c>
      <c r="J81" s="0" t="n">
        <v>57</v>
      </c>
      <c r="K81" s="0" t="n">
        <v>59</v>
      </c>
      <c r="L81" s="0" t="n">
        <v>59</v>
      </c>
      <c r="M81" s="0" t="n">
        <v>58</v>
      </c>
      <c r="N81" s="0" t="n">
        <v>61</v>
      </c>
      <c r="O81" s="0" t="n">
        <v>59</v>
      </c>
      <c r="P81" s="0" t="n">
        <v>59</v>
      </c>
      <c r="Q81" s="0" t="n">
        <v>56.1</v>
      </c>
      <c r="R81" s="0" t="n">
        <v>56</v>
      </c>
      <c r="S81" s="0" t="n">
        <v>55</v>
      </c>
      <c r="T81" s="0" t="n">
        <v>57</v>
      </c>
      <c r="U81" s="0" t="n">
        <v>58</v>
      </c>
      <c r="V81" s="0" t="n">
        <v>54</v>
      </c>
      <c r="W81" s="0" t="n">
        <v>55</v>
      </c>
      <c r="X81" s="0" t="n">
        <v>0</v>
      </c>
      <c r="Y81" s="0" t="n">
        <v>0</v>
      </c>
      <c r="Z81" s="0" t="n">
        <v>0</v>
      </c>
      <c r="AA81" s="13" t="n">
        <v>32</v>
      </c>
      <c r="AD81" s="0" t="n"/>
      <c r="AE81" s="0" t="n"/>
      <c r="AF81" s="0" t="n"/>
      <c r="AG81" s="0" t="n"/>
      <c r="AH81" s="0" t="n"/>
      <c r="AI81" s="0" t="n"/>
      <c r="AJ81" s="0" t="n"/>
      <c r="AK81" s="0" t="n"/>
      <c r="AL81" s="0" t="n"/>
      <c r="AM81" s="0" t="n"/>
      <c r="AN81" s="0" t="n"/>
      <c r="AO81" s="0" t="n"/>
      <c r="AP81" s="0" t="n"/>
      <c r="AQ81" s="0" t="n"/>
      <c r="AR81" s="0" t="n"/>
      <c r="AS81" s="0" t="n"/>
      <c r="AT81" s="0" t="n"/>
      <c r="AU81" s="0" t="n"/>
      <c r="AV81" s="0" t="n"/>
      <c r="AW81" s="0" t="n"/>
      <c r="AX81" s="0" t="n"/>
      <c r="AY81" s="0" t="n"/>
      <c r="AZ81" s="0" t="n"/>
      <c r="BA81" s="0" t="n"/>
    </row>
    <row r="82" hidden="1" ht="32.25" customHeight="1" s="671">
      <c r="A82" s="14" t="n">
        <v>81</v>
      </c>
      <c r="B82" s="0" t="n">
        <v>122</v>
      </c>
      <c r="C82" s="0" t="n">
        <v>120</v>
      </c>
      <c r="D82" s="0" t="n">
        <v>129</v>
      </c>
      <c r="E82" s="0" t="n">
        <v>127</v>
      </c>
      <c r="F82" s="0" t="n">
        <v>124</v>
      </c>
      <c r="G82" s="0" t="n">
        <v>53</v>
      </c>
      <c r="H82" s="0" t="n">
        <v>52</v>
      </c>
      <c r="I82" s="0" t="n">
        <v>54</v>
      </c>
      <c r="J82" s="0" t="n">
        <v>56</v>
      </c>
      <c r="K82" s="0" t="n">
        <v>58</v>
      </c>
      <c r="L82" s="0" t="n">
        <v>58</v>
      </c>
      <c r="M82" s="0" t="n">
        <v>57</v>
      </c>
      <c r="N82" s="0" t="n">
        <v>60</v>
      </c>
      <c r="O82" s="0" t="n">
        <v>58</v>
      </c>
      <c r="P82" s="0" t="n">
        <v>58</v>
      </c>
      <c r="Q82" s="0" t="n">
        <v>56</v>
      </c>
      <c r="R82" s="0" t="n">
        <v>55</v>
      </c>
      <c r="S82" s="0" t="n">
        <v>54</v>
      </c>
      <c r="T82" s="0" t="n">
        <v>56</v>
      </c>
      <c r="U82" s="0" t="n">
        <v>57</v>
      </c>
      <c r="V82" s="0" t="n">
        <v>53</v>
      </c>
      <c r="W82" s="0" t="n">
        <v>54</v>
      </c>
      <c r="X82" s="0" t="n">
        <v>0</v>
      </c>
      <c r="Y82" s="0" t="n">
        <v>0</v>
      </c>
      <c r="Z82" s="0" t="n">
        <v>0</v>
      </c>
      <c r="AA82" s="13" t="n">
        <v>31</v>
      </c>
      <c r="AD82" s="0" t="n"/>
      <c r="AE82" s="0" t="n"/>
      <c r="AF82" s="0" t="n"/>
      <c r="AG82" s="0" t="n"/>
      <c r="AH82" s="0" t="n"/>
      <c r="AI82" s="0" t="n"/>
      <c r="AJ82" s="0" t="n"/>
      <c r="AK82" s="0" t="n"/>
      <c r="AL82" s="0" t="n"/>
      <c r="AM82" s="0" t="n"/>
      <c r="AN82" s="0" t="n"/>
      <c r="AO82" s="0" t="n"/>
      <c r="AP82" s="0" t="n"/>
      <c r="AQ82" s="0" t="n"/>
      <c r="AR82" s="0" t="n"/>
      <c r="AS82" s="0" t="n"/>
      <c r="AT82" s="0" t="n"/>
      <c r="AU82" s="0" t="n"/>
      <c r="AV82" s="0" t="n"/>
      <c r="AW82" s="0" t="n"/>
      <c r="AX82" s="0" t="n"/>
      <c r="AY82" s="0" t="n"/>
      <c r="AZ82" s="0" t="n"/>
      <c r="BA82" s="0" t="n"/>
    </row>
    <row r="83" hidden="1" ht="32.25" customHeight="1" s="671">
      <c r="A83" s="14" t="n">
        <v>80</v>
      </c>
      <c r="B83" s="0" t="n">
        <v>121</v>
      </c>
      <c r="C83" s="0" t="n">
        <v>119</v>
      </c>
      <c r="D83" s="0" t="n">
        <v>128</v>
      </c>
      <c r="E83" s="0" t="n">
        <v>126</v>
      </c>
      <c r="F83" s="0" t="n">
        <v>123</v>
      </c>
      <c r="G83" s="0" t="n">
        <v>52</v>
      </c>
      <c r="H83" s="0" t="n">
        <v>51.1</v>
      </c>
      <c r="I83" s="0" t="n">
        <v>53.1</v>
      </c>
      <c r="J83" s="0" t="n">
        <v>55</v>
      </c>
      <c r="K83" s="0" t="n">
        <v>57</v>
      </c>
      <c r="L83" s="0" t="n">
        <v>57</v>
      </c>
      <c r="M83" s="0" t="n">
        <v>56</v>
      </c>
      <c r="N83" s="0" t="n">
        <v>59</v>
      </c>
      <c r="O83" s="0" t="n">
        <v>57</v>
      </c>
      <c r="P83" s="0" t="n">
        <v>57</v>
      </c>
      <c r="Q83" s="0" t="n">
        <v>55</v>
      </c>
      <c r="R83" s="0" t="n">
        <v>54</v>
      </c>
      <c r="S83" s="0" t="n">
        <v>53</v>
      </c>
      <c r="T83" s="0" t="n">
        <v>55</v>
      </c>
      <c r="U83" s="0" t="n">
        <v>56</v>
      </c>
      <c r="V83" s="0" t="n">
        <v>52.1</v>
      </c>
      <c r="W83" s="0" t="n">
        <v>53</v>
      </c>
      <c r="X83" s="0" t="n">
        <v>0</v>
      </c>
      <c r="Y83" s="0" t="n">
        <v>0</v>
      </c>
      <c r="Z83" s="0" t="n">
        <v>0</v>
      </c>
      <c r="AA83" s="13" t="n">
        <v>30</v>
      </c>
      <c r="AD83" s="0" t="n"/>
      <c r="AE83" s="0" t="n"/>
      <c r="AF83" s="0" t="n"/>
      <c r="AG83" s="0" t="n"/>
      <c r="AH83" s="0" t="n"/>
      <c r="AI83" s="0" t="n"/>
      <c r="AJ83" s="0" t="n"/>
      <c r="AK83" s="0" t="n"/>
      <c r="AL83" s="0" t="n"/>
      <c r="AM83" s="0" t="n"/>
      <c r="AN83" s="0" t="n"/>
      <c r="AO83" s="0" t="n"/>
      <c r="AP83" s="0" t="n"/>
      <c r="AQ83" s="0" t="n"/>
      <c r="AR83" s="0" t="n"/>
      <c r="AS83" s="0" t="n"/>
      <c r="AT83" s="0" t="n"/>
      <c r="AU83" s="0" t="n"/>
      <c r="AV83" s="0" t="n"/>
      <c r="AW83" s="0" t="n"/>
      <c r="AX83" s="0" t="n"/>
      <c r="AY83" s="0" t="n"/>
      <c r="AZ83" s="0" t="n"/>
      <c r="BA83" s="0" t="n"/>
    </row>
    <row r="84" hidden="1" ht="32.25" customHeight="1" s="671">
      <c r="A84" s="14" t="n">
        <v>79</v>
      </c>
      <c r="B84" s="0" t="n">
        <v>120</v>
      </c>
      <c r="C84" s="0" t="n">
        <v>118</v>
      </c>
      <c r="D84" s="0" t="n">
        <v>127</v>
      </c>
      <c r="E84" s="0" t="n">
        <v>125</v>
      </c>
      <c r="F84" s="0" t="n">
        <v>122</v>
      </c>
      <c r="G84" s="0" t="n">
        <v>51</v>
      </c>
      <c r="H84" s="0" t="n">
        <v>51</v>
      </c>
      <c r="I84" s="0" t="n">
        <v>53</v>
      </c>
      <c r="J84" s="0" t="n">
        <v>54</v>
      </c>
      <c r="K84" s="0" t="n">
        <v>56.1</v>
      </c>
      <c r="L84" s="0" t="n">
        <v>56.1</v>
      </c>
      <c r="M84" s="0" t="n">
        <v>55</v>
      </c>
      <c r="N84" s="0" t="n">
        <v>58</v>
      </c>
      <c r="O84" s="0" t="n">
        <v>56</v>
      </c>
      <c r="P84" s="0" t="n">
        <v>56</v>
      </c>
      <c r="Q84" s="0" t="n">
        <v>54</v>
      </c>
      <c r="R84" s="0" t="n">
        <v>53.1</v>
      </c>
      <c r="S84" s="0" t="n">
        <v>52.1</v>
      </c>
      <c r="T84" s="0" t="n">
        <v>54.1</v>
      </c>
      <c r="U84" s="0" t="n">
        <v>55.1</v>
      </c>
      <c r="V84" s="0" t="n">
        <v>52</v>
      </c>
      <c r="W84" s="0" t="n">
        <v>52.1</v>
      </c>
      <c r="X84" s="0" t="n">
        <v>0</v>
      </c>
      <c r="Y84" s="0" t="n">
        <v>0</v>
      </c>
      <c r="Z84" s="0" t="n">
        <v>0</v>
      </c>
      <c r="AA84" s="13" t="n">
        <v>29</v>
      </c>
      <c r="AD84" s="0" t="n"/>
      <c r="AE84" s="0" t="n"/>
      <c r="AF84" s="0" t="n"/>
      <c r="AG84" s="0" t="n"/>
      <c r="AH84" s="0" t="n"/>
      <c r="AI84" s="0" t="n"/>
      <c r="AJ84" s="0" t="n"/>
      <c r="AK84" s="0" t="n"/>
      <c r="AL84" s="0" t="n"/>
      <c r="AM84" s="0" t="n"/>
      <c r="AN84" s="0" t="n"/>
      <c r="AO84" s="0" t="n"/>
      <c r="AP84" s="0" t="n"/>
      <c r="AQ84" s="0" t="n"/>
      <c r="AR84" s="0" t="n"/>
      <c r="AS84" s="0" t="n"/>
      <c r="AT84" s="0" t="n"/>
      <c r="AU84" s="0" t="n"/>
      <c r="AV84" s="0" t="n"/>
      <c r="AW84" s="0" t="n"/>
      <c r="AX84" s="0" t="n"/>
      <c r="AY84" s="0" t="n"/>
      <c r="AZ84" s="0" t="n"/>
      <c r="BA84" s="0" t="n"/>
    </row>
    <row r="85" hidden="1" ht="32.25" customHeight="1" s="671">
      <c r="A85" s="14" t="n">
        <v>78</v>
      </c>
      <c r="B85" s="0" t="n">
        <v>119.1</v>
      </c>
      <c r="C85" s="0" t="n">
        <v>117.1</v>
      </c>
      <c r="D85" s="0" t="n">
        <v>126.1</v>
      </c>
      <c r="E85" s="0" t="n">
        <v>124.1</v>
      </c>
      <c r="F85" s="0" t="n">
        <v>121.1</v>
      </c>
      <c r="G85" s="0" t="n">
        <v>50.1</v>
      </c>
      <c r="H85" s="0" t="n">
        <v>50</v>
      </c>
      <c r="I85" s="0" t="n">
        <v>52</v>
      </c>
      <c r="J85" s="0" t="n">
        <v>53.1</v>
      </c>
      <c r="K85" s="0" t="n">
        <v>56</v>
      </c>
      <c r="L85" s="0" t="n">
        <v>56</v>
      </c>
      <c r="M85" s="0" t="n">
        <v>54</v>
      </c>
      <c r="N85" s="0" t="n">
        <v>57</v>
      </c>
      <c r="O85" s="0" t="n">
        <v>55</v>
      </c>
      <c r="P85" s="0" t="n">
        <v>55.1</v>
      </c>
      <c r="Q85" s="0" t="n">
        <v>53</v>
      </c>
      <c r="R85" s="0" t="n">
        <v>53</v>
      </c>
      <c r="S85" s="0" t="n">
        <v>52</v>
      </c>
      <c r="T85" s="0" t="n">
        <v>54</v>
      </c>
      <c r="U85" s="0" t="n">
        <v>55</v>
      </c>
      <c r="V85" s="0" t="n">
        <v>51</v>
      </c>
      <c r="W85" s="0" t="n">
        <v>52</v>
      </c>
      <c r="X85" s="0" t="n">
        <v>0</v>
      </c>
      <c r="Y85" s="0" t="n">
        <v>0</v>
      </c>
      <c r="Z85" s="0" t="n">
        <v>0</v>
      </c>
      <c r="AA85" s="13" t="n">
        <v>28</v>
      </c>
      <c r="AD85" s="0" t="n"/>
      <c r="AE85" s="0" t="n"/>
      <c r="AF85" s="0" t="n"/>
      <c r="AG85" s="0" t="n"/>
      <c r="AH85" s="0" t="n"/>
      <c r="AI85" s="0" t="n"/>
      <c r="AJ85" s="0" t="n"/>
      <c r="AK85" s="0" t="n"/>
      <c r="AL85" s="0" t="n"/>
      <c r="AM85" s="0" t="n"/>
      <c r="AN85" s="0" t="n"/>
      <c r="AO85" s="0" t="n"/>
      <c r="AP85" s="0" t="n"/>
      <c r="AQ85" s="0" t="n"/>
      <c r="AR85" s="0" t="n"/>
      <c r="AS85" s="0" t="n"/>
      <c r="AT85" s="0" t="n"/>
      <c r="AU85" s="0" t="n"/>
      <c r="AV85" s="0" t="n"/>
      <c r="AW85" s="0" t="n"/>
      <c r="AX85" s="0" t="n"/>
      <c r="AY85" s="0" t="n"/>
      <c r="AZ85" s="0" t="n"/>
      <c r="BA85" s="0" t="n"/>
    </row>
    <row r="86" hidden="1" ht="32.25" customHeight="1" s="671">
      <c r="A86" s="14" t="n">
        <v>77</v>
      </c>
      <c r="B86" s="0" t="n">
        <v>119</v>
      </c>
      <c r="C86" s="0" t="n">
        <v>117</v>
      </c>
      <c r="D86" s="0" t="n">
        <v>126</v>
      </c>
      <c r="E86" s="0" t="n">
        <v>124</v>
      </c>
      <c r="F86" s="0" t="n">
        <v>121</v>
      </c>
      <c r="G86" s="0" t="n">
        <v>50</v>
      </c>
      <c r="H86" s="0" t="n">
        <v>49.1</v>
      </c>
      <c r="I86" s="0" t="n">
        <v>51</v>
      </c>
      <c r="J86" s="0" t="n">
        <v>53</v>
      </c>
      <c r="K86" s="0" t="n">
        <v>55</v>
      </c>
      <c r="L86" s="0" t="n">
        <v>55</v>
      </c>
      <c r="M86" s="0" t="n">
        <v>53</v>
      </c>
      <c r="N86" s="0" t="n">
        <v>56</v>
      </c>
      <c r="O86" s="0" t="n">
        <v>54</v>
      </c>
      <c r="P86" s="0" t="n">
        <v>55</v>
      </c>
      <c r="Q86" s="0" t="n">
        <v>52.1</v>
      </c>
      <c r="R86" s="0" t="n">
        <v>52</v>
      </c>
      <c r="S86" s="0" t="n">
        <v>51</v>
      </c>
      <c r="T86" s="0" t="n">
        <v>53</v>
      </c>
      <c r="U86" s="0" t="n">
        <v>54</v>
      </c>
      <c r="V86" s="0" t="n">
        <v>50</v>
      </c>
      <c r="W86" s="0" t="n">
        <v>51</v>
      </c>
      <c r="X86" s="0" t="n">
        <v>0</v>
      </c>
      <c r="Y86" s="0" t="n">
        <v>0</v>
      </c>
      <c r="Z86" s="0" t="n">
        <v>0</v>
      </c>
      <c r="AA86" s="13" t="n">
        <v>27</v>
      </c>
      <c r="AD86" s="0" t="n"/>
      <c r="AE86" s="0" t="n"/>
      <c r="AF86" s="0" t="n"/>
      <c r="AG86" s="0" t="n"/>
      <c r="AH86" s="0" t="n"/>
      <c r="AI86" s="0" t="n"/>
      <c r="AJ86" s="0" t="n"/>
      <c r="AK86" s="0" t="n"/>
      <c r="AL86" s="0" t="n"/>
      <c r="AM86" s="0" t="n"/>
      <c r="AN86" s="0" t="n"/>
      <c r="AO86" s="0" t="n"/>
      <c r="AP86" s="0" t="n"/>
      <c r="AQ86" s="0" t="n"/>
      <c r="AR86" s="0" t="n"/>
      <c r="AS86" s="0" t="n"/>
      <c r="AT86" s="0" t="n"/>
      <c r="AU86" s="0" t="n"/>
      <c r="AV86" s="0" t="n"/>
      <c r="AW86" s="0" t="n"/>
      <c r="AX86" s="0" t="n"/>
      <c r="AY86" s="0" t="n"/>
      <c r="AZ86" s="0" t="n"/>
      <c r="BA86" s="0" t="n"/>
    </row>
    <row r="87" hidden="1" ht="32.25" customHeight="1" s="671">
      <c r="A87" s="14" t="n">
        <v>76</v>
      </c>
      <c r="B87" s="0" t="n">
        <v>118</v>
      </c>
      <c r="C87" s="0" t="n">
        <v>116</v>
      </c>
      <c r="D87" s="0" t="n">
        <v>125</v>
      </c>
      <c r="E87" s="0" t="n">
        <v>123</v>
      </c>
      <c r="F87" s="0" t="n">
        <v>120</v>
      </c>
      <c r="G87" s="0" t="n">
        <v>49</v>
      </c>
      <c r="H87" s="0" t="n">
        <v>49</v>
      </c>
      <c r="I87" s="0" t="n">
        <v>50</v>
      </c>
      <c r="J87" s="0" t="n">
        <v>52</v>
      </c>
      <c r="K87" s="0" t="n">
        <v>54</v>
      </c>
      <c r="L87" s="0" t="n">
        <v>54</v>
      </c>
      <c r="M87" s="0" t="n">
        <v>52.1</v>
      </c>
      <c r="N87" s="0" t="n">
        <v>55.1</v>
      </c>
      <c r="O87" s="0" t="n">
        <v>53</v>
      </c>
      <c r="P87" s="0" t="n">
        <v>54</v>
      </c>
      <c r="Q87" s="0" t="n">
        <v>52</v>
      </c>
      <c r="R87" s="0" t="n">
        <v>51</v>
      </c>
      <c r="S87" s="0" t="n">
        <v>50</v>
      </c>
      <c r="T87" s="0" t="n">
        <v>52</v>
      </c>
      <c r="U87" s="0" t="n">
        <v>53</v>
      </c>
      <c r="V87" s="0" t="n">
        <v>49</v>
      </c>
      <c r="W87" s="0" t="n">
        <v>50</v>
      </c>
      <c r="X87" s="0" t="n">
        <v>0</v>
      </c>
      <c r="Y87" s="0" t="n">
        <v>0</v>
      </c>
      <c r="Z87" s="0" t="n">
        <v>0</v>
      </c>
      <c r="AA87" s="13" t="n">
        <v>26</v>
      </c>
      <c r="AD87" s="0" t="n"/>
      <c r="AE87" s="0" t="n"/>
      <c r="AF87" s="0" t="n"/>
      <c r="AG87" s="0" t="n"/>
      <c r="AH87" s="0" t="n"/>
      <c r="AI87" s="0" t="n"/>
      <c r="AJ87" s="0" t="n"/>
      <c r="AK87" s="0" t="n"/>
      <c r="AL87" s="0" t="n"/>
      <c r="AM87" s="0" t="n"/>
      <c r="AN87" s="0" t="n"/>
      <c r="AO87" s="0" t="n"/>
      <c r="AP87" s="0" t="n"/>
      <c r="AQ87" s="0" t="n"/>
      <c r="AR87" s="0" t="n"/>
      <c r="AS87" s="0" t="n"/>
      <c r="AT87" s="0" t="n"/>
      <c r="AU87" s="0" t="n"/>
      <c r="AV87" s="0" t="n"/>
      <c r="AW87" s="0" t="n"/>
      <c r="AX87" s="0" t="n"/>
      <c r="AY87" s="0" t="n"/>
      <c r="AZ87" s="0" t="n"/>
      <c r="BA87" s="0" t="n"/>
    </row>
    <row r="88" hidden="1" ht="32.25" customHeight="1" s="671">
      <c r="A88" s="14" t="n">
        <v>75</v>
      </c>
      <c r="B88" s="0" t="n">
        <v>117</v>
      </c>
      <c r="C88" s="0" t="n">
        <v>115</v>
      </c>
      <c r="D88" s="0" t="n">
        <v>124</v>
      </c>
      <c r="E88" s="0" t="n">
        <v>122</v>
      </c>
      <c r="F88" s="0" t="n">
        <v>119</v>
      </c>
      <c r="G88" s="0" t="n">
        <v>48</v>
      </c>
      <c r="H88" s="0" t="n">
        <v>48</v>
      </c>
      <c r="I88" s="0" t="n">
        <v>49</v>
      </c>
      <c r="J88" s="0" t="n">
        <v>51</v>
      </c>
      <c r="K88" s="0" t="n">
        <v>53</v>
      </c>
      <c r="L88" s="0" t="n">
        <v>53</v>
      </c>
      <c r="M88" s="0" t="n">
        <v>52</v>
      </c>
      <c r="N88" s="0" t="n">
        <v>55</v>
      </c>
      <c r="O88" s="0" t="n">
        <v>52</v>
      </c>
      <c r="P88" s="0" t="n">
        <v>53</v>
      </c>
      <c r="Q88" s="0" t="n">
        <v>51</v>
      </c>
      <c r="R88" s="0" t="n">
        <v>50</v>
      </c>
      <c r="S88" s="0" t="n">
        <v>49.1</v>
      </c>
      <c r="T88" s="0" t="n">
        <v>51</v>
      </c>
      <c r="U88" s="0" t="n">
        <v>52</v>
      </c>
      <c r="V88" s="0" t="n">
        <v>48.1</v>
      </c>
      <c r="W88" s="0" t="n">
        <v>49</v>
      </c>
      <c r="X88" s="0" t="n">
        <v>0</v>
      </c>
      <c r="Y88" s="0" t="n">
        <v>0</v>
      </c>
      <c r="Z88" s="0" t="n">
        <v>0</v>
      </c>
      <c r="AA88" s="13" t="n">
        <v>25</v>
      </c>
      <c r="AD88" s="0" t="n"/>
      <c r="AE88" s="0" t="n"/>
      <c r="AF88" s="0" t="n"/>
      <c r="AG88" s="0" t="n"/>
      <c r="AH88" s="0" t="n"/>
      <c r="AI88" s="0" t="n"/>
      <c r="AJ88" s="0" t="n"/>
      <c r="AK88" s="0" t="n"/>
      <c r="AL88" s="0" t="n"/>
      <c r="AM88" s="0" t="n"/>
      <c r="AN88" s="0" t="n"/>
      <c r="AO88" s="0" t="n"/>
      <c r="AP88" s="0" t="n"/>
      <c r="AQ88" s="0" t="n"/>
      <c r="AR88" s="0" t="n"/>
      <c r="AS88" s="0" t="n"/>
      <c r="AT88" s="0" t="n"/>
      <c r="AU88" s="0" t="n"/>
      <c r="AV88" s="0" t="n"/>
      <c r="AW88" s="0" t="n"/>
      <c r="AX88" s="0" t="n"/>
      <c r="AY88" s="0" t="n"/>
      <c r="AZ88" s="0" t="n"/>
      <c r="BA88" s="0" t="n"/>
    </row>
    <row r="89" hidden="1" ht="32.25" customHeight="1" s="671">
      <c r="A89" s="14" t="n">
        <v>74</v>
      </c>
      <c r="B89" s="0" t="n">
        <v>116</v>
      </c>
      <c r="C89" s="0" t="n">
        <v>114</v>
      </c>
      <c r="D89" s="0" t="n">
        <v>123</v>
      </c>
      <c r="E89" s="0" t="n">
        <v>121</v>
      </c>
      <c r="F89" s="0" t="n">
        <v>118</v>
      </c>
      <c r="G89" s="0" t="n">
        <v>47</v>
      </c>
      <c r="H89" s="0" t="n">
        <v>47</v>
      </c>
      <c r="I89" s="0" t="n">
        <v>48.1</v>
      </c>
      <c r="J89" s="0" t="n">
        <v>50</v>
      </c>
      <c r="K89" s="0" t="n">
        <v>52.1</v>
      </c>
      <c r="L89" s="0" t="n">
        <v>52</v>
      </c>
      <c r="M89" s="0" t="n">
        <v>51</v>
      </c>
      <c r="N89" s="0" t="n">
        <v>54</v>
      </c>
      <c r="O89" s="0" t="n">
        <v>51</v>
      </c>
      <c r="P89" s="0" t="n">
        <v>52</v>
      </c>
      <c r="Q89" s="0" t="n">
        <v>50</v>
      </c>
      <c r="R89" s="0" t="n">
        <v>49.1</v>
      </c>
      <c r="S89" s="0" t="n">
        <v>49</v>
      </c>
      <c r="T89" s="0" t="n">
        <v>50.1</v>
      </c>
      <c r="U89" s="0" t="n">
        <v>51.1</v>
      </c>
      <c r="V89" s="0" t="n">
        <v>48</v>
      </c>
      <c r="W89" s="0" t="n">
        <v>48</v>
      </c>
      <c r="X89" s="0" t="n">
        <v>0</v>
      </c>
      <c r="Y89" s="0" t="n">
        <v>0</v>
      </c>
      <c r="Z89" s="0" t="n">
        <v>0</v>
      </c>
      <c r="AA89" s="13" t="n">
        <v>24</v>
      </c>
      <c r="AD89" s="0" t="n"/>
      <c r="AE89" s="0" t="n"/>
      <c r="AF89" s="0" t="n"/>
      <c r="AG89" s="0" t="n"/>
      <c r="AH89" s="0" t="n"/>
      <c r="AI89" s="0" t="n"/>
      <c r="AJ89" s="0" t="n"/>
      <c r="AK89" s="0" t="n"/>
      <c r="AL89" s="0" t="n"/>
      <c r="AM89" s="0" t="n"/>
      <c r="AN89" s="0" t="n"/>
      <c r="AO89" s="0" t="n"/>
      <c r="AP89" s="0" t="n"/>
      <c r="AQ89" s="0" t="n"/>
      <c r="AR89" s="0" t="n"/>
      <c r="AS89" s="0" t="n"/>
      <c r="AT89" s="0" t="n"/>
      <c r="AU89" s="0" t="n"/>
      <c r="AV89" s="0" t="n"/>
      <c r="AW89" s="0" t="n"/>
      <c r="AX89" s="0" t="n"/>
      <c r="AY89" s="0" t="n"/>
      <c r="AZ89" s="0" t="n"/>
      <c r="BA89" s="0" t="n"/>
    </row>
    <row r="90" hidden="1" ht="32.25" customHeight="1" s="671">
      <c r="A90" s="14" t="n">
        <v>73</v>
      </c>
      <c r="B90" s="0" t="n">
        <v>115</v>
      </c>
      <c r="C90" s="0" t="n">
        <v>113</v>
      </c>
      <c r="D90" s="0" t="n">
        <v>122</v>
      </c>
      <c r="E90" s="0" t="n">
        <v>120</v>
      </c>
      <c r="F90" s="0" t="n">
        <v>117</v>
      </c>
      <c r="G90" s="0" t="n">
        <v>46.1</v>
      </c>
      <c r="H90" s="0" t="n">
        <v>46.1</v>
      </c>
      <c r="I90" s="0" t="n">
        <v>48</v>
      </c>
      <c r="J90" s="0" t="n">
        <v>49</v>
      </c>
      <c r="K90" s="0" t="n">
        <v>52</v>
      </c>
      <c r="L90" s="0" t="n">
        <v>51.1</v>
      </c>
      <c r="M90" s="0" t="n">
        <v>50</v>
      </c>
      <c r="N90" s="0" t="n">
        <v>53</v>
      </c>
      <c r="O90" s="0" t="n">
        <v>50</v>
      </c>
      <c r="P90" s="0" t="n">
        <v>51</v>
      </c>
      <c r="Q90" s="0" t="n">
        <v>49.1</v>
      </c>
      <c r="R90" s="0" t="n">
        <v>49</v>
      </c>
      <c r="S90" s="0" t="n">
        <v>48</v>
      </c>
      <c r="T90" s="0" t="n">
        <v>50</v>
      </c>
      <c r="U90" s="0" t="n">
        <v>51</v>
      </c>
      <c r="V90" s="0" t="n">
        <v>47</v>
      </c>
      <c r="W90" s="0" t="n">
        <v>47</v>
      </c>
      <c r="X90" s="0" t="n">
        <v>0</v>
      </c>
      <c r="Y90" s="0" t="n">
        <v>0</v>
      </c>
      <c r="Z90" s="0" t="n">
        <v>0</v>
      </c>
      <c r="AA90" s="13" t="n">
        <v>23</v>
      </c>
      <c r="AD90" s="0" t="n"/>
      <c r="AE90" s="0" t="n"/>
      <c r="AF90" s="0" t="n"/>
      <c r="AG90" s="0" t="n"/>
      <c r="AH90" s="0" t="n"/>
      <c r="AI90" s="0" t="n"/>
      <c r="AJ90" s="0" t="n"/>
      <c r="AK90" s="0" t="n"/>
      <c r="AL90" s="0" t="n"/>
      <c r="AM90" s="0" t="n"/>
      <c r="AN90" s="0" t="n"/>
      <c r="AO90" s="0" t="n"/>
      <c r="AP90" s="0" t="n"/>
      <c r="AQ90" s="0" t="n"/>
      <c r="AR90" s="0" t="n"/>
      <c r="AS90" s="0" t="n"/>
      <c r="AT90" s="0" t="n"/>
      <c r="AU90" s="0" t="n"/>
      <c r="AV90" s="0" t="n"/>
      <c r="AW90" s="0" t="n"/>
      <c r="AX90" s="0" t="n"/>
      <c r="AY90" s="0" t="n"/>
      <c r="AZ90" s="0" t="n"/>
      <c r="BA90" s="0" t="n"/>
    </row>
    <row r="91" hidden="1" ht="32.25" customHeight="1" s="671">
      <c r="A91" s="14" t="n">
        <v>72</v>
      </c>
      <c r="B91" s="0" t="n">
        <v>114.1</v>
      </c>
      <c r="C91" s="0" t="n">
        <v>112.1</v>
      </c>
      <c r="D91" s="0" t="n">
        <v>121.1</v>
      </c>
      <c r="E91" s="0" t="n">
        <v>119.1</v>
      </c>
      <c r="F91" s="0" t="n">
        <v>116.1</v>
      </c>
      <c r="G91" s="0" t="n">
        <v>46</v>
      </c>
      <c r="H91" s="0" t="n">
        <v>46</v>
      </c>
      <c r="I91" s="0" t="n">
        <v>47</v>
      </c>
      <c r="J91" s="0" t="n">
        <v>48</v>
      </c>
      <c r="K91" s="0" t="n">
        <v>51</v>
      </c>
      <c r="L91" s="0" t="n">
        <v>51</v>
      </c>
      <c r="M91" s="0" t="n">
        <v>49</v>
      </c>
      <c r="N91" s="0" t="n">
        <v>52</v>
      </c>
      <c r="O91" s="0" t="n">
        <v>49</v>
      </c>
      <c r="P91" s="0" t="n">
        <v>50</v>
      </c>
      <c r="Q91" s="0" t="n">
        <v>49</v>
      </c>
      <c r="R91" s="0" t="n">
        <v>48</v>
      </c>
      <c r="S91" s="0" t="n">
        <v>47</v>
      </c>
      <c r="T91" s="0" t="n">
        <v>49</v>
      </c>
      <c r="U91" s="0" t="n">
        <v>50</v>
      </c>
      <c r="V91" s="0" t="n">
        <v>46</v>
      </c>
      <c r="W91" s="0" t="n">
        <v>46.1</v>
      </c>
      <c r="X91" s="0" t="n">
        <v>0</v>
      </c>
      <c r="Y91" s="0" t="n">
        <v>0</v>
      </c>
      <c r="Z91" s="0" t="n">
        <v>0</v>
      </c>
      <c r="AA91" s="13" t="n">
        <v>22</v>
      </c>
      <c r="AD91" s="0" t="n"/>
      <c r="AE91" s="0" t="n"/>
      <c r="AF91" s="0" t="n"/>
      <c r="AG91" s="0" t="n"/>
      <c r="AH91" s="0" t="n"/>
      <c r="AI91" s="0" t="n"/>
      <c r="AJ91" s="0" t="n"/>
      <c r="AK91" s="0" t="n"/>
      <c r="AL91" s="0" t="n"/>
      <c r="AM91" s="0" t="n"/>
      <c r="AN91" s="0" t="n"/>
      <c r="AO91" s="0" t="n"/>
      <c r="AP91" s="0" t="n"/>
      <c r="AQ91" s="0" t="n"/>
      <c r="AR91" s="0" t="n"/>
      <c r="AS91" s="0" t="n"/>
      <c r="AT91" s="0" t="n"/>
      <c r="AU91" s="0" t="n"/>
      <c r="AV91" s="0" t="n"/>
      <c r="AW91" s="0" t="n"/>
      <c r="AX91" s="0" t="n"/>
      <c r="AY91" s="0" t="n"/>
      <c r="AZ91" s="0" t="n"/>
      <c r="BA91" s="0" t="n"/>
    </row>
    <row r="92" hidden="1" ht="32.25" customHeight="1" s="671">
      <c r="A92" s="14" t="n">
        <v>71</v>
      </c>
      <c r="B92" s="0" t="n">
        <v>114</v>
      </c>
      <c r="C92" s="0" t="n">
        <v>112</v>
      </c>
      <c r="D92" s="0" t="n">
        <v>121</v>
      </c>
      <c r="E92" s="0" t="n">
        <v>119</v>
      </c>
      <c r="F92" s="0" t="n">
        <v>116</v>
      </c>
      <c r="G92" s="0" t="n">
        <v>45</v>
      </c>
      <c r="H92" s="0" t="n">
        <v>45</v>
      </c>
      <c r="I92" s="0" t="n">
        <v>46</v>
      </c>
      <c r="J92" s="0" t="n">
        <v>47</v>
      </c>
      <c r="K92" s="0" t="n">
        <v>50</v>
      </c>
      <c r="L92" s="0" t="n">
        <v>50</v>
      </c>
      <c r="M92" s="0" t="n">
        <v>48</v>
      </c>
      <c r="N92" s="0" t="n">
        <v>51</v>
      </c>
      <c r="O92" s="0" t="n">
        <v>48</v>
      </c>
      <c r="P92" s="0" t="n">
        <v>49.1</v>
      </c>
      <c r="Q92" s="0" t="n">
        <v>48</v>
      </c>
      <c r="R92" s="0" t="n">
        <v>47</v>
      </c>
      <c r="S92" s="0" t="n">
        <v>46.1</v>
      </c>
      <c r="T92" s="0" t="n">
        <v>48</v>
      </c>
      <c r="U92" s="0" t="n">
        <v>49</v>
      </c>
      <c r="V92" s="0" t="n">
        <v>45.1</v>
      </c>
      <c r="W92" s="0" t="n">
        <v>46</v>
      </c>
      <c r="X92" s="0" t="n">
        <v>0</v>
      </c>
      <c r="Y92" s="0" t="n">
        <v>0</v>
      </c>
      <c r="Z92" s="0" t="n">
        <v>0</v>
      </c>
      <c r="AA92" s="13" t="n">
        <v>21</v>
      </c>
      <c r="AD92" s="0" t="n"/>
      <c r="AE92" s="0" t="n"/>
      <c r="AF92" s="0" t="n"/>
      <c r="AG92" s="0" t="n"/>
      <c r="AH92" s="0" t="n"/>
      <c r="AI92" s="0" t="n"/>
      <c r="AJ92" s="0" t="n"/>
      <c r="AK92" s="0" t="n"/>
      <c r="AL92" s="0" t="n"/>
      <c r="AM92" s="0" t="n"/>
      <c r="AN92" s="0" t="n"/>
      <c r="AO92" s="0" t="n"/>
      <c r="AP92" s="0" t="n"/>
      <c r="AQ92" s="0" t="n"/>
      <c r="AR92" s="0" t="n"/>
      <c r="AS92" s="0" t="n"/>
      <c r="AT92" s="0" t="n"/>
      <c r="AU92" s="0" t="n"/>
      <c r="AV92" s="0" t="n"/>
      <c r="AW92" s="0" t="n"/>
      <c r="AX92" s="0" t="n"/>
      <c r="AY92" s="0" t="n"/>
      <c r="AZ92" s="0" t="n"/>
      <c r="BA92" s="0" t="n"/>
    </row>
    <row r="93" hidden="1" ht="32.25" customHeight="1" s="671">
      <c r="A93" s="14" t="n">
        <v>70</v>
      </c>
      <c r="B93" s="0" t="n">
        <v>113</v>
      </c>
      <c r="C93" s="0" t="n">
        <v>111</v>
      </c>
      <c r="D93" s="0" t="n">
        <v>120</v>
      </c>
      <c r="E93" s="0" t="n">
        <v>118</v>
      </c>
      <c r="F93" s="0" t="n">
        <v>115</v>
      </c>
      <c r="G93" s="0" t="n">
        <v>44</v>
      </c>
      <c r="H93" s="0" t="n">
        <v>44.1</v>
      </c>
      <c r="I93" s="0" t="n">
        <v>45</v>
      </c>
      <c r="J93" s="0" t="n">
        <v>46.1</v>
      </c>
      <c r="K93" s="0" t="n">
        <v>49</v>
      </c>
      <c r="L93" s="0" t="n">
        <v>49</v>
      </c>
      <c r="M93" s="0" t="n">
        <v>47</v>
      </c>
      <c r="N93" s="0" t="n">
        <v>50.1</v>
      </c>
      <c r="O93" s="0" t="n">
        <v>47</v>
      </c>
      <c r="P93" s="0" t="n">
        <v>49</v>
      </c>
      <c r="Q93" s="0" t="n">
        <v>47</v>
      </c>
      <c r="R93" s="0" t="n">
        <v>46.1</v>
      </c>
      <c r="S93" s="0" t="n">
        <v>46</v>
      </c>
      <c r="T93" s="0" t="n">
        <v>47</v>
      </c>
      <c r="U93" s="0" t="n">
        <v>48.1</v>
      </c>
      <c r="V93" s="0" t="n">
        <v>45</v>
      </c>
      <c r="W93" s="0" t="n">
        <v>45</v>
      </c>
      <c r="X93" s="0" t="n">
        <v>0</v>
      </c>
      <c r="Y93" s="0" t="n">
        <v>0</v>
      </c>
      <c r="Z93" s="0" t="n">
        <v>0</v>
      </c>
      <c r="AA93" s="13" t="n">
        <v>20</v>
      </c>
      <c r="AD93" s="0" t="n"/>
      <c r="AE93" s="0" t="n"/>
      <c r="AF93" s="0" t="n"/>
      <c r="AG93" s="0" t="n"/>
      <c r="AH93" s="0" t="n"/>
      <c r="AI93" s="0" t="n"/>
      <c r="AJ93" s="0" t="n"/>
      <c r="AK93" s="0" t="n"/>
      <c r="AL93" s="0" t="n"/>
      <c r="AM93" s="0" t="n"/>
      <c r="AN93" s="0" t="n"/>
      <c r="AO93" s="0" t="n"/>
      <c r="AP93" s="0" t="n"/>
      <c r="AQ93" s="0" t="n"/>
      <c r="AR93" s="0" t="n"/>
      <c r="AS93" s="0" t="n"/>
      <c r="AT93" s="0" t="n"/>
      <c r="AU93" s="0" t="n"/>
      <c r="AV93" s="0" t="n"/>
      <c r="AW93" s="0" t="n"/>
      <c r="AX93" s="0" t="n"/>
      <c r="AY93" s="0" t="n"/>
      <c r="AZ93" s="0" t="n"/>
      <c r="BA93" s="0" t="n"/>
    </row>
    <row r="94" hidden="1" ht="32.25" customHeight="1" s="671">
      <c r="A94" s="14" t="n">
        <v>69</v>
      </c>
      <c r="B94" s="0" t="n">
        <v>112</v>
      </c>
      <c r="C94" s="0" t="n">
        <v>110</v>
      </c>
      <c r="D94" s="0" t="n">
        <v>119</v>
      </c>
      <c r="E94" s="0" t="n">
        <v>117</v>
      </c>
      <c r="F94" s="0" t="n">
        <v>114</v>
      </c>
      <c r="G94" s="0" t="n">
        <v>43.1</v>
      </c>
      <c r="H94" s="0" t="n">
        <v>44</v>
      </c>
      <c r="I94" s="0" t="n">
        <v>44</v>
      </c>
      <c r="J94" s="0" t="n">
        <v>46</v>
      </c>
      <c r="K94" s="0" t="n">
        <v>48.1</v>
      </c>
      <c r="L94" s="0" t="n">
        <v>48</v>
      </c>
      <c r="M94" s="0" t="n">
        <v>46.1</v>
      </c>
      <c r="N94" s="0" t="n">
        <v>50</v>
      </c>
      <c r="O94" s="0" t="n">
        <v>46</v>
      </c>
      <c r="P94" s="0" t="n">
        <v>48</v>
      </c>
      <c r="Q94" s="0" t="n">
        <v>46</v>
      </c>
      <c r="R94" s="0" t="n">
        <v>46</v>
      </c>
      <c r="S94" s="0" t="n">
        <v>45</v>
      </c>
      <c r="T94" s="0" t="n">
        <v>46.1</v>
      </c>
      <c r="U94" s="0" t="n">
        <v>48</v>
      </c>
      <c r="V94" s="0" t="n">
        <v>44</v>
      </c>
      <c r="W94" s="0" t="n">
        <v>44</v>
      </c>
      <c r="X94" s="0" t="n">
        <v>0</v>
      </c>
      <c r="Y94" s="0" t="n">
        <v>0</v>
      </c>
      <c r="Z94" s="0" t="n">
        <v>0</v>
      </c>
      <c r="AA94" s="13" t="n">
        <v>19</v>
      </c>
      <c r="AD94" s="0" t="n"/>
      <c r="AE94" s="0" t="n"/>
      <c r="AF94" s="0" t="n"/>
      <c r="AG94" s="0" t="n"/>
      <c r="AH94" s="0" t="n"/>
      <c r="AI94" s="0" t="n"/>
      <c r="AJ94" s="0" t="n"/>
      <c r="AK94" s="0" t="n"/>
      <c r="AL94" s="0" t="n"/>
      <c r="AM94" s="0" t="n"/>
      <c r="AN94" s="0" t="n"/>
      <c r="AO94" s="0" t="n"/>
      <c r="AP94" s="0" t="n"/>
      <c r="AQ94" s="0" t="n"/>
      <c r="AR94" s="0" t="n"/>
      <c r="AS94" s="0" t="n"/>
      <c r="AT94" s="0" t="n"/>
      <c r="AU94" s="0" t="n"/>
      <c r="AV94" s="0" t="n"/>
      <c r="AW94" s="0" t="n"/>
      <c r="AX94" s="0" t="n"/>
      <c r="AY94" s="0" t="n"/>
      <c r="AZ94" s="0" t="n"/>
      <c r="BA94" s="0" t="n"/>
    </row>
    <row r="95" hidden="1" ht="32.25" customHeight="1" s="671">
      <c r="A95" s="14" t="n">
        <v>68</v>
      </c>
      <c r="B95" s="0" t="n">
        <v>111</v>
      </c>
      <c r="C95" s="0" t="n">
        <v>109</v>
      </c>
      <c r="D95" s="0" t="n">
        <v>118</v>
      </c>
      <c r="E95" s="0" t="n">
        <v>116</v>
      </c>
      <c r="F95" s="0" t="n">
        <v>113</v>
      </c>
      <c r="G95" s="0" t="n">
        <v>43</v>
      </c>
      <c r="H95" s="0" t="n">
        <v>43</v>
      </c>
      <c r="I95" s="0" t="n">
        <v>43.1</v>
      </c>
      <c r="J95" s="0" t="n">
        <v>45</v>
      </c>
      <c r="K95" s="0" t="n">
        <v>48</v>
      </c>
      <c r="L95" s="0" t="n">
        <v>47</v>
      </c>
      <c r="M95" s="0" t="n">
        <v>46</v>
      </c>
      <c r="N95" s="0" t="n">
        <v>49</v>
      </c>
      <c r="O95" s="0" t="n">
        <v>45</v>
      </c>
      <c r="P95" s="0" t="n">
        <v>47</v>
      </c>
      <c r="Q95" s="0" t="n">
        <v>45.1</v>
      </c>
      <c r="R95" s="0" t="n">
        <v>45</v>
      </c>
      <c r="S95" s="0" t="n">
        <v>44</v>
      </c>
      <c r="T95" s="0" t="n">
        <v>46</v>
      </c>
      <c r="U95" s="0" t="n">
        <v>47</v>
      </c>
      <c r="V95" s="0" t="n">
        <v>43</v>
      </c>
      <c r="W95" s="0" t="n">
        <v>43</v>
      </c>
      <c r="X95" s="0" t="n">
        <v>0</v>
      </c>
      <c r="Y95" s="0" t="n">
        <v>0</v>
      </c>
      <c r="Z95" s="0" t="n">
        <v>0</v>
      </c>
      <c r="AA95" s="13" t="n">
        <v>18</v>
      </c>
      <c r="AD95" s="0" t="n"/>
      <c r="AE95" s="0" t="n"/>
      <c r="AF95" s="0" t="n"/>
      <c r="AG95" s="0" t="n"/>
      <c r="AH95" s="0" t="n"/>
      <c r="AI95" s="0" t="n"/>
      <c r="AJ95" s="0" t="n"/>
      <c r="AK95" s="0" t="n"/>
      <c r="AL95" s="0" t="n"/>
      <c r="AM95" s="0" t="n"/>
      <c r="AN95" s="0" t="n"/>
      <c r="AO95" s="0" t="n"/>
      <c r="AP95" s="0" t="n"/>
      <c r="AQ95" s="0" t="n"/>
      <c r="AR95" s="0" t="n"/>
      <c r="AS95" s="0" t="n"/>
      <c r="AT95" s="0" t="n"/>
      <c r="AU95" s="0" t="n"/>
      <c r="AV95" s="0" t="n"/>
      <c r="AW95" s="0" t="n"/>
      <c r="AX95" s="0" t="n"/>
      <c r="AY95" s="0" t="n"/>
      <c r="AZ95" s="0" t="n"/>
      <c r="BA95" s="0" t="n"/>
    </row>
    <row r="96" hidden="1" ht="32.25" customHeight="1" s="671">
      <c r="A96" s="14" t="n">
        <v>67</v>
      </c>
      <c r="B96" s="0" t="n">
        <v>110</v>
      </c>
      <c r="C96" s="0" t="n">
        <v>108</v>
      </c>
      <c r="D96" s="0" t="n">
        <v>117</v>
      </c>
      <c r="E96" s="0" t="n">
        <v>115</v>
      </c>
      <c r="F96" s="0" t="n">
        <v>112.1</v>
      </c>
      <c r="G96" s="0" t="n">
        <v>42</v>
      </c>
      <c r="H96" s="0" t="n">
        <v>42</v>
      </c>
      <c r="I96" s="0" t="n">
        <v>43</v>
      </c>
      <c r="J96" s="0" t="n">
        <v>44</v>
      </c>
      <c r="K96" s="0" t="n">
        <v>47</v>
      </c>
      <c r="L96" s="0" t="n">
        <v>46.1</v>
      </c>
      <c r="M96" s="0" t="n">
        <v>45</v>
      </c>
      <c r="N96" s="0" t="n">
        <v>48</v>
      </c>
      <c r="O96" s="0" t="n">
        <v>44</v>
      </c>
      <c r="P96" s="0" t="n">
        <v>46</v>
      </c>
      <c r="Q96" s="0" t="n">
        <v>45</v>
      </c>
      <c r="R96" s="0" t="n">
        <v>44</v>
      </c>
      <c r="S96" s="0" t="n">
        <v>43.1</v>
      </c>
      <c r="T96" s="0" t="n">
        <v>45</v>
      </c>
      <c r="U96" s="0" t="n">
        <v>46</v>
      </c>
      <c r="V96" s="0" t="n">
        <v>42</v>
      </c>
      <c r="W96" s="0" t="n">
        <v>42</v>
      </c>
      <c r="X96" s="0" t="n">
        <v>0</v>
      </c>
      <c r="Y96" s="0" t="n">
        <v>0</v>
      </c>
      <c r="Z96" s="0" t="n">
        <v>0</v>
      </c>
      <c r="AA96" s="13" t="n">
        <v>17</v>
      </c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  <c r="AX96" s="0" t="n"/>
      <c r="AY96" s="0" t="n"/>
      <c r="AZ96" s="0" t="n"/>
      <c r="BA96" s="0" t="n"/>
    </row>
    <row r="97" hidden="1" ht="32.25" customHeight="1" s="671">
      <c r="A97" s="14" t="n">
        <v>66</v>
      </c>
      <c r="B97" s="0" t="n">
        <v>109.1</v>
      </c>
      <c r="C97" s="0" t="n">
        <v>107.1</v>
      </c>
      <c r="D97" s="0" t="n">
        <v>116.1</v>
      </c>
      <c r="E97" s="0" t="n">
        <v>114.1</v>
      </c>
      <c r="F97" s="0" t="n">
        <v>112</v>
      </c>
      <c r="G97" s="0" t="n">
        <v>41</v>
      </c>
      <c r="H97" s="0" t="n">
        <v>41.1</v>
      </c>
      <c r="I97" s="0" t="n">
        <v>42</v>
      </c>
      <c r="J97" s="0" t="n">
        <v>43</v>
      </c>
      <c r="K97" s="0" t="n">
        <v>46</v>
      </c>
      <c r="L97" s="0" t="n">
        <v>46</v>
      </c>
      <c r="M97" s="0" t="n">
        <v>44</v>
      </c>
      <c r="N97" s="0" t="n">
        <v>47</v>
      </c>
      <c r="O97" s="0" t="n">
        <v>43</v>
      </c>
      <c r="P97" s="0" t="n">
        <v>45</v>
      </c>
      <c r="Q97" s="0" t="n">
        <v>44</v>
      </c>
      <c r="R97" s="0" t="n">
        <v>43</v>
      </c>
      <c r="S97" s="0" t="n">
        <v>43</v>
      </c>
      <c r="T97" s="0" t="n">
        <v>44</v>
      </c>
      <c r="U97" s="0" t="n">
        <v>45.1</v>
      </c>
      <c r="V97" s="0" t="n">
        <v>41.1</v>
      </c>
      <c r="W97" s="0" t="n">
        <v>41</v>
      </c>
      <c r="X97" s="0" t="n">
        <v>0</v>
      </c>
      <c r="Y97" s="0" t="n">
        <v>0</v>
      </c>
      <c r="Z97" s="0" t="n">
        <v>0</v>
      </c>
      <c r="AA97" s="13" t="n">
        <v>16</v>
      </c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  <c r="AX97" s="0" t="n"/>
      <c r="AY97" s="0" t="n"/>
      <c r="AZ97" s="0" t="n"/>
      <c r="BA97" s="0" t="n"/>
    </row>
    <row r="98" hidden="1" ht="32.25" customHeight="1" s="671">
      <c r="A98" s="14" t="n">
        <v>65</v>
      </c>
      <c r="B98" s="0" t="n">
        <v>109</v>
      </c>
      <c r="C98" s="0" t="n">
        <v>107</v>
      </c>
      <c r="D98" s="0" t="n">
        <v>116</v>
      </c>
      <c r="E98" s="0" t="n">
        <v>114</v>
      </c>
      <c r="F98" s="0" t="n">
        <v>111</v>
      </c>
      <c r="G98" s="0" t="n">
        <v>40</v>
      </c>
      <c r="H98" s="0" t="n">
        <v>41</v>
      </c>
      <c r="I98" s="0" t="n">
        <v>41</v>
      </c>
      <c r="J98" s="0" t="n">
        <v>42</v>
      </c>
      <c r="K98" s="0" t="n">
        <v>45</v>
      </c>
      <c r="L98" s="0" t="n">
        <v>45</v>
      </c>
      <c r="M98" s="0" t="n">
        <v>43</v>
      </c>
      <c r="N98" s="0" t="n">
        <v>46</v>
      </c>
      <c r="O98" s="0" t="n">
        <v>42</v>
      </c>
      <c r="P98" s="0" t="n">
        <v>44</v>
      </c>
      <c r="Q98" s="0" t="n">
        <v>43</v>
      </c>
      <c r="R98" s="0" t="n">
        <v>42.1</v>
      </c>
      <c r="S98" s="0" t="n">
        <v>42</v>
      </c>
      <c r="T98" s="0" t="n">
        <v>43</v>
      </c>
      <c r="U98" s="0" t="n">
        <v>45</v>
      </c>
      <c r="V98" s="0" t="n">
        <v>41</v>
      </c>
      <c r="W98" s="0" t="n">
        <v>40.1</v>
      </c>
      <c r="X98" s="0" t="n">
        <v>0</v>
      </c>
      <c r="Y98" s="0" t="n">
        <v>0</v>
      </c>
      <c r="Z98" s="0" t="n">
        <v>0</v>
      </c>
      <c r="AA98" s="13" t="n">
        <v>15</v>
      </c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  <c r="AX98" s="0" t="n"/>
      <c r="AY98" s="0" t="n"/>
      <c r="AZ98" s="0" t="n"/>
      <c r="BA98" s="0" t="n"/>
    </row>
    <row r="99" hidden="1" ht="32.25" customHeight="1" s="671">
      <c r="A99" s="14" t="n">
        <v>64</v>
      </c>
      <c r="B99" s="0" t="n">
        <v>108</v>
      </c>
      <c r="C99" s="0" t="n">
        <v>106</v>
      </c>
      <c r="D99" s="0" t="n">
        <v>115</v>
      </c>
      <c r="E99" s="0" t="n">
        <v>113</v>
      </c>
      <c r="F99" s="0" t="n">
        <v>110</v>
      </c>
      <c r="G99" s="0" t="n">
        <v>39.1</v>
      </c>
      <c r="H99" s="0" t="n">
        <v>40</v>
      </c>
      <c r="I99" s="0" t="n">
        <v>40</v>
      </c>
      <c r="J99" s="0" t="n">
        <v>41</v>
      </c>
      <c r="K99" s="0" t="n">
        <v>44.1</v>
      </c>
      <c r="L99" s="0" t="n">
        <v>44</v>
      </c>
      <c r="M99" s="0" t="n">
        <v>42</v>
      </c>
      <c r="N99" s="0" t="n">
        <v>45.1</v>
      </c>
      <c r="O99" s="0" t="n">
        <v>41</v>
      </c>
      <c r="P99" s="0" t="n">
        <v>43</v>
      </c>
      <c r="Q99" s="0" t="n">
        <v>42</v>
      </c>
      <c r="R99" s="0" t="n">
        <v>42</v>
      </c>
      <c r="S99" s="0" t="n">
        <v>41</v>
      </c>
      <c r="T99" s="0" t="n">
        <v>42.1</v>
      </c>
      <c r="U99" s="0" t="n">
        <v>44</v>
      </c>
      <c r="V99" s="0" t="n">
        <v>40</v>
      </c>
      <c r="W99" s="0" t="n">
        <v>40</v>
      </c>
      <c r="X99" s="0" t="n">
        <v>0</v>
      </c>
      <c r="Y99" s="0" t="n">
        <v>0</v>
      </c>
      <c r="Z99" s="0" t="n">
        <v>0</v>
      </c>
      <c r="AA99" s="13" t="n">
        <v>14</v>
      </c>
      <c r="AD99" s="0" t="n"/>
      <c r="AE99" s="0" t="n"/>
      <c r="AF99" s="0" t="n"/>
      <c r="AG99" s="0" t="n"/>
      <c r="AH99" s="0" t="n"/>
      <c r="AI99" s="0" t="n"/>
      <c r="AJ99" s="0" t="n"/>
      <c r="AK99" s="0" t="n"/>
      <c r="AL99" s="0" t="n"/>
      <c r="AM99" s="0" t="n"/>
      <c r="AN99" s="0" t="n"/>
      <c r="AO99" s="0" t="n"/>
      <c r="AP99" s="0" t="n"/>
      <c r="AQ99" s="0" t="n"/>
      <c r="AR99" s="0" t="n"/>
      <c r="AS99" s="0" t="n"/>
      <c r="AT99" s="0" t="n"/>
      <c r="AU99" s="0" t="n"/>
      <c r="AV99" s="0" t="n"/>
      <c r="AW99" s="0" t="n"/>
      <c r="AX99" s="0" t="n"/>
      <c r="AY99" s="0" t="n"/>
      <c r="AZ99" s="0" t="n"/>
      <c r="BA99" s="0" t="n"/>
    </row>
    <row r="100" hidden="1" ht="32.25" customHeight="1" s="671">
      <c r="A100" s="14" t="n">
        <v>63</v>
      </c>
      <c r="B100" s="0" t="n">
        <v>107</v>
      </c>
      <c r="C100" s="0" t="n">
        <v>105</v>
      </c>
      <c r="D100" s="0" t="n">
        <v>114</v>
      </c>
      <c r="E100" s="0" t="n">
        <v>112</v>
      </c>
      <c r="F100" s="0" t="n">
        <v>109</v>
      </c>
      <c r="G100" s="0" t="n">
        <v>39</v>
      </c>
      <c r="H100" s="0" t="n">
        <v>39.1</v>
      </c>
      <c r="I100" s="0" t="n">
        <v>39</v>
      </c>
      <c r="J100" s="0" t="n">
        <v>40</v>
      </c>
      <c r="K100" s="0" t="n">
        <v>44</v>
      </c>
      <c r="L100" s="0" t="n">
        <v>43</v>
      </c>
      <c r="M100" s="0" t="n">
        <v>41</v>
      </c>
      <c r="N100" s="0" t="n">
        <v>45</v>
      </c>
      <c r="O100" s="0" t="n">
        <v>40</v>
      </c>
      <c r="P100" s="0" t="n">
        <v>42.1</v>
      </c>
      <c r="Q100" s="0" t="n">
        <v>41.1</v>
      </c>
      <c r="R100" s="0" t="n">
        <v>41</v>
      </c>
      <c r="S100" s="0" t="n">
        <v>40.1</v>
      </c>
      <c r="T100" s="0" t="n">
        <v>42</v>
      </c>
      <c r="U100" s="0" t="n">
        <v>43</v>
      </c>
      <c r="V100" s="0" t="n">
        <v>39</v>
      </c>
      <c r="W100" s="0" t="n">
        <v>39</v>
      </c>
      <c r="X100" s="0" t="n">
        <v>0</v>
      </c>
      <c r="Y100" s="0" t="n">
        <v>0</v>
      </c>
      <c r="Z100" s="0" t="n">
        <v>0</v>
      </c>
      <c r="AA100" s="13" t="n">
        <v>13</v>
      </c>
      <c r="AD100" s="0" t="n"/>
      <c r="AE100" s="0" t="n"/>
      <c r="AF100" s="0" t="n"/>
      <c r="AG100" s="0" t="n"/>
      <c r="AH100" s="0" t="n"/>
      <c r="AI100" s="0" t="n"/>
      <c r="AJ100" s="0" t="n"/>
      <c r="AK100" s="0" t="n"/>
      <c r="AL100" s="0" t="n"/>
      <c r="AM100" s="0" t="n"/>
      <c r="AN100" s="0" t="n"/>
      <c r="AO100" s="0" t="n"/>
      <c r="AP100" s="0" t="n"/>
      <c r="AQ100" s="0" t="n"/>
      <c r="AR100" s="0" t="n"/>
      <c r="AS100" s="0" t="n"/>
      <c r="AT100" s="0" t="n"/>
      <c r="AU100" s="0" t="n"/>
      <c r="AV100" s="0" t="n"/>
      <c r="AW100" s="0" t="n"/>
      <c r="AX100" s="0" t="n"/>
      <c r="AY100" s="0" t="n"/>
      <c r="AZ100" s="0" t="n"/>
      <c r="BA100" s="0" t="n"/>
    </row>
    <row r="101" hidden="1" ht="32.25" customHeight="1" s="671">
      <c r="A101" s="14" t="n">
        <v>62</v>
      </c>
      <c r="B101" s="0" t="n">
        <v>106</v>
      </c>
      <c r="C101" s="0" t="n">
        <v>104</v>
      </c>
      <c r="D101" s="0" t="n">
        <v>113.1</v>
      </c>
      <c r="E101" s="0" t="n">
        <v>111</v>
      </c>
      <c r="F101" s="0" t="n">
        <v>108.1</v>
      </c>
      <c r="G101" s="0" t="n">
        <v>38</v>
      </c>
      <c r="H101" s="0" t="n">
        <v>39</v>
      </c>
      <c r="I101" s="0" t="n">
        <v>38.1</v>
      </c>
      <c r="J101" s="0" t="n">
        <v>39</v>
      </c>
      <c r="K101" s="0" t="n">
        <v>43</v>
      </c>
      <c r="L101" s="0" t="n">
        <v>42</v>
      </c>
      <c r="M101" s="0" t="n">
        <v>40.1</v>
      </c>
      <c r="N101" s="0" t="n">
        <v>44</v>
      </c>
      <c r="O101" s="0" t="n">
        <v>39</v>
      </c>
      <c r="P101" s="0" t="n">
        <v>42</v>
      </c>
      <c r="Q101" s="0" t="n">
        <v>41</v>
      </c>
      <c r="R101" s="0" t="n">
        <v>40</v>
      </c>
      <c r="S101" s="0" t="n">
        <v>40</v>
      </c>
      <c r="T101" s="0" t="n">
        <v>41</v>
      </c>
      <c r="U101" s="0" t="n">
        <v>42.1</v>
      </c>
      <c r="V101" s="0" t="n">
        <v>38.1</v>
      </c>
      <c r="W101" s="0" t="n">
        <v>38</v>
      </c>
      <c r="X101" s="0" t="n">
        <v>0</v>
      </c>
      <c r="Y101" s="0" t="n">
        <v>0</v>
      </c>
      <c r="Z101" s="0" t="n">
        <v>0</v>
      </c>
      <c r="AA101" s="13" t="n">
        <v>12</v>
      </c>
      <c r="AD101" s="0" t="n"/>
      <c r="AE101" s="0" t="n"/>
      <c r="AF101" s="0" t="n"/>
      <c r="AG101" s="0" t="n"/>
      <c r="AH101" s="0" t="n"/>
      <c r="AI101" s="0" t="n"/>
      <c r="AJ101" s="0" t="n"/>
      <c r="AK101" s="0" t="n"/>
      <c r="AL101" s="0" t="n"/>
      <c r="AM101" s="0" t="n"/>
      <c r="AN101" s="0" t="n"/>
      <c r="AO101" s="0" t="n"/>
      <c r="AP101" s="0" t="n"/>
      <c r="AQ101" s="0" t="n"/>
      <c r="AR101" s="0" t="n"/>
      <c r="AS101" s="0" t="n"/>
      <c r="AT101" s="0" t="n"/>
      <c r="AU101" s="0" t="n"/>
      <c r="AV101" s="0" t="n"/>
      <c r="AW101" s="0" t="n"/>
      <c r="AX101" s="0" t="n"/>
      <c r="AY101" s="0" t="n"/>
      <c r="AZ101" s="0" t="n"/>
      <c r="BA101" s="0" t="n"/>
    </row>
    <row r="102" hidden="1" ht="32.25" customHeight="1" s="671">
      <c r="A102" s="14" t="n">
        <v>61</v>
      </c>
      <c r="B102" s="0" t="n">
        <v>105</v>
      </c>
      <c r="C102" s="0" t="n">
        <v>103</v>
      </c>
      <c r="D102" s="0" t="n">
        <v>113</v>
      </c>
      <c r="E102" s="0" t="n">
        <v>110.1</v>
      </c>
      <c r="F102" s="0" t="n">
        <v>108</v>
      </c>
      <c r="G102" s="0" t="n">
        <v>37</v>
      </c>
      <c r="H102" s="0" t="n">
        <v>38</v>
      </c>
      <c r="I102" s="0" t="n">
        <v>38</v>
      </c>
      <c r="J102" s="0" t="n">
        <v>38.1</v>
      </c>
      <c r="K102" s="0" t="n">
        <v>42</v>
      </c>
      <c r="L102" s="0" t="n">
        <v>41</v>
      </c>
      <c r="M102" s="0" t="n">
        <v>40</v>
      </c>
      <c r="N102" s="0" t="n">
        <v>43</v>
      </c>
      <c r="O102" s="0" t="n">
        <v>38</v>
      </c>
      <c r="P102" s="0" t="n">
        <v>41</v>
      </c>
      <c r="Q102" s="0" t="n">
        <v>40</v>
      </c>
      <c r="R102" s="0" t="n">
        <v>39</v>
      </c>
      <c r="S102" s="0" t="n">
        <v>39</v>
      </c>
      <c r="T102" s="0" t="n">
        <v>40</v>
      </c>
      <c r="U102" s="0" t="n">
        <v>42</v>
      </c>
      <c r="V102" s="0" t="n">
        <v>38</v>
      </c>
      <c r="W102" s="0" t="n">
        <v>37</v>
      </c>
      <c r="X102" s="0" t="n">
        <v>0</v>
      </c>
      <c r="Y102" s="0" t="n">
        <v>0</v>
      </c>
      <c r="Z102" s="0" t="n">
        <v>0</v>
      </c>
      <c r="AA102" s="13" t="n">
        <v>11</v>
      </c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  <c r="AX102" s="0" t="n"/>
      <c r="AY102" s="0" t="n"/>
      <c r="AZ102" s="0" t="n"/>
      <c r="BA102" s="0" t="n"/>
    </row>
    <row r="103" hidden="1" ht="32.25" customHeight="1" s="671">
      <c r="A103" s="14" t="n">
        <v>60</v>
      </c>
      <c r="B103" s="0" t="n">
        <v>104.1</v>
      </c>
      <c r="C103" s="0" t="n">
        <v>102.1</v>
      </c>
      <c r="D103" s="0" t="n">
        <v>112</v>
      </c>
      <c r="E103" s="0" t="n">
        <v>110</v>
      </c>
      <c r="F103" s="0" t="n">
        <v>107</v>
      </c>
      <c r="G103" s="0" t="n">
        <v>36</v>
      </c>
      <c r="H103" s="0" t="n">
        <v>37</v>
      </c>
      <c r="I103" s="0" t="n">
        <v>37</v>
      </c>
      <c r="J103" s="0" t="n">
        <v>38</v>
      </c>
      <c r="K103" s="0" t="n">
        <v>41</v>
      </c>
      <c r="L103" s="0" t="n">
        <v>40.1</v>
      </c>
      <c r="M103" s="0" t="n">
        <v>39</v>
      </c>
      <c r="N103" s="0" t="n">
        <v>42</v>
      </c>
      <c r="O103" s="0" t="n">
        <v>37</v>
      </c>
      <c r="P103" s="0" t="n">
        <v>40</v>
      </c>
      <c r="Q103" s="0" t="n">
        <v>39</v>
      </c>
      <c r="R103" s="0" t="n">
        <v>38.1</v>
      </c>
      <c r="S103" s="0" t="n">
        <v>38</v>
      </c>
      <c r="T103" s="0" t="n">
        <v>39</v>
      </c>
      <c r="U103" s="0" t="n">
        <v>41</v>
      </c>
      <c r="V103" s="0" t="n">
        <v>37</v>
      </c>
      <c r="W103" s="0" t="n">
        <v>36</v>
      </c>
      <c r="X103" s="0" t="n">
        <v>0</v>
      </c>
      <c r="Y103" s="0" t="n">
        <v>0</v>
      </c>
      <c r="Z103" s="0" t="n">
        <v>0</v>
      </c>
      <c r="AA103" s="13" t="n">
        <v>10</v>
      </c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  <c r="AX103" s="0" t="n"/>
      <c r="AY103" s="0" t="n"/>
      <c r="AZ103" s="0" t="n"/>
      <c r="BA103" s="0" t="n"/>
    </row>
    <row r="104" hidden="1" ht="32.25" customHeight="1" s="671">
      <c r="A104" s="14" t="n">
        <v>59</v>
      </c>
      <c r="B104" s="0" t="n">
        <v>104</v>
      </c>
      <c r="C104" s="0" t="n">
        <v>102</v>
      </c>
      <c r="D104" s="0" t="n">
        <v>111</v>
      </c>
      <c r="E104" s="0" t="n">
        <v>109</v>
      </c>
      <c r="F104" s="0" t="n">
        <v>106</v>
      </c>
      <c r="G104" s="0" t="n">
        <v>35.1</v>
      </c>
      <c r="H104" s="0" t="n">
        <v>36.1</v>
      </c>
      <c r="I104" s="0" t="n">
        <v>36</v>
      </c>
      <c r="J104" s="0" t="n">
        <v>37</v>
      </c>
      <c r="K104" s="0" t="n">
        <v>40.1</v>
      </c>
      <c r="L104" s="0" t="n">
        <v>40</v>
      </c>
      <c r="M104" s="0" t="n">
        <v>38</v>
      </c>
      <c r="N104" s="0" t="n">
        <v>41</v>
      </c>
      <c r="O104" s="0" t="n">
        <v>36</v>
      </c>
      <c r="P104" s="0" t="n">
        <v>39</v>
      </c>
      <c r="Q104" s="0" t="n">
        <v>38</v>
      </c>
      <c r="R104" s="0" t="n">
        <v>38</v>
      </c>
      <c r="S104" s="0" t="n">
        <v>37.1</v>
      </c>
      <c r="T104" s="0" t="n">
        <v>38.1</v>
      </c>
      <c r="U104" s="0" t="n">
        <v>40</v>
      </c>
      <c r="V104" s="0" t="n">
        <v>36</v>
      </c>
      <c r="W104" s="0" t="n">
        <v>35.1</v>
      </c>
      <c r="X104" s="0" t="n">
        <v>0</v>
      </c>
      <c r="Y104" s="0" t="n">
        <v>0</v>
      </c>
      <c r="Z104" s="0" t="n">
        <v>0</v>
      </c>
      <c r="AA104" s="13" t="n">
        <v>9</v>
      </c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  <c r="AX104" s="0" t="n"/>
      <c r="AY104" s="0" t="n"/>
      <c r="AZ104" s="0" t="n"/>
      <c r="BA104" s="0" t="n"/>
    </row>
    <row r="105" hidden="1" ht="32.25" customHeight="1" s="671">
      <c r="A105" s="14" t="n">
        <v>58</v>
      </c>
      <c r="B105" s="0" t="n">
        <v>103</v>
      </c>
      <c r="C105" s="0" t="n">
        <v>101</v>
      </c>
      <c r="D105" s="0" t="n">
        <v>110</v>
      </c>
      <c r="E105" s="0" t="n">
        <v>108</v>
      </c>
      <c r="F105" s="0" t="n">
        <v>105</v>
      </c>
      <c r="G105" s="0" t="n">
        <v>35</v>
      </c>
      <c r="H105" s="0" t="n">
        <v>36</v>
      </c>
      <c r="I105" s="0" t="n">
        <v>35</v>
      </c>
      <c r="J105" s="0" t="n">
        <v>36</v>
      </c>
      <c r="K105" s="0" t="n">
        <v>40</v>
      </c>
      <c r="L105" s="0" t="n">
        <v>39</v>
      </c>
      <c r="M105" s="0" t="n">
        <v>37</v>
      </c>
      <c r="N105" s="0" t="n">
        <v>40</v>
      </c>
      <c r="O105" s="0" t="n">
        <v>35</v>
      </c>
      <c r="P105" s="0" t="n">
        <v>38</v>
      </c>
      <c r="Q105" s="0" t="n">
        <v>37.1</v>
      </c>
      <c r="R105" s="0" t="n">
        <v>37</v>
      </c>
      <c r="S105" s="0" t="n">
        <v>37</v>
      </c>
      <c r="T105" s="0" t="n">
        <v>38</v>
      </c>
      <c r="U105" s="0" t="n">
        <v>39</v>
      </c>
      <c r="V105" s="0" t="n">
        <v>35</v>
      </c>
      <c r="W105" s="0" t="n">
        <v>35</v>
      </c>
      <c r="X105" s="0" t="n">
        <v>0</v>
      </c>
      <c r="Y105" s="0" t="n">
        <v>0</v>
      </c>
      <c r="Z105" s="0" t="n">
        <v>0</v>
      </c>
      <c r="AA105" s="13" t="n">
        <v>8</v>
      </c>
      <c r="AD105" s="0" t="n"/>
      <c r="AE105" s="0" t="n"/>
      <c r="AF105" s="0" t="n"/>
      <c r="AG105" s="0" t="n"/>
      <c r="AH105" s="0" t="n"/>
      <c r="AI105" s="0" t="n"/>
      <c r="AJ105" s="0" t="n"/>
      <c r="AK105" s="0" t="n"/>
      <c r="AL105" s="0" t="n"/>
      <c r="AM105" s="0" t="n"/>
      <c r="AN105" s="0" t="n"/>
      <c r="AO105" s="0" t="n"/>
      <c r="AP105" s="0" t="n"/>
      <c r="AQ105" s="0" t="n"/>
      <c r="AR105" s="0" t="n"/>
      <c r="AS105" s="0" t="n"/>
      <c r="AT105" s="0" t="n"/>
      <c r="AU105" s="0" t="n"/>
      <c r="AV105" s="0" t="n"/>
      <c r="AW105" s="0" t="n"/>
      <c r="AX105" s="0" t="n"/>
      <c r="AY105" s="0" t="n"/>
      <c r="AZ105" s="0" t="n"/>
      <c r="BA105" s="0" t="n"/>
    </row>
    <row r="106" hidden="1" ht="32.25" customHeight="1" s="671">
      <c r="A106" s="14" t="n">
        <v>57</v>
      </c>
      <c r="B106" s="0" t="n">
        <v>102</v>
      </c>
      <c r="C106" s="0" t="n">
        <v>100</v>
      </c>
      <c r="D106" s="0" t="n">
        <v>109</v>
      </c>
      <c r="E106" s="0" t="n">
        <v>107</v>
      </c>
      <c r="F106" s="0" t="n">
        <v>104</v>
      </c>
      <c r="G106" s="0" t="n">
        <v>34</v>
      </c>
      <c r="H106" s="0" t="n">
        <v>35</v>
      </c>
      <c r="I106" s="0" t="n">
        <v>34</v>
      </c>
      <c r="J106" s="0" t="n">
        <v>35</v>
      </c>
      <c r="K106" s="0" t="n">
        <v>39</v>
      </c>
      <c r="L106" s="0" t="n">
        <v>38</v>
      </c>
      <c r="M106" s="0" t="n">
        <v>36</v>
      </c>
      <c r="N106" s="0" t="n">
        <v>39.1</v>
      </c>
      <c r="O106" s="0" t="n">
        <v>34</v>
      </c>
      <c r="P106" s="0" t="n">
        <v>37</v>
      </c>
      <c r="Q106" s="0" t="n">
        <v>37</v>
      </c>
      <c r="R106" s="0" t="n">
        <v>36</v>
      </c>
      <c r="S106" s="0" t="n">
        <v>36</v>
      </c>
      <c r="T106" s="0" t="n">
        <v>37</v>
      </c>
      <c r="U106" s="0" t="n">
        <v>38.1</v>
      </c>
      <c r="V106" s="0" t="n">
        <v>34.1</v>
      </c>
      <c r="W106" s="0" t="n">
        <v>34</v>
      </c>
      <c r="X106" s="0" t="n">
        <v>0</v>
      </c>
      <c r="Y106" s="0" t="n">
        <v>0</v>
      </c>
      <c r="Z106" s="0" t="n">
        <v>0</v>
      </c>
      <c r="AA106" s="13" t="n">
        <v>7</v>
      </c>
      <c r="AD106" s="0" t="n"/>
      <c r="AE106" s="0" t="n"/>
      <c r="AF106" s="0" t="n"/>
      <c r="AG106" s="0" t="n"/>
      <c r="AH106" s="0" t="n"/>
      <c r="AI106" s="0" t="n"/>
      <c r="AJ106" s="0" t="n"/>
      <c r="AK106" s="0" t="n"/>
      <c r="AL106" s="0" t="n"/>
      <c r="AM106" s="0" t="n"/>
      <c r="AN106" s="0" t="n"/>
      <c r="AO106" s="0" t="n"/>
      <c r="AP106" s="0" t="n"/>
      <c r="AQ106" s="0" t="n"/>
      <c r="AR106" s="0" t="n"/>
      <c r="AS106" s="0" t="n"/>
      <c r="AT106" s="0" t="n"/>
      <c r="AU106" s="0" t="n"/>
      <c r="AV106" s="0" t="n"/>
      <c r="AW106" s="0" t="n"/>
      <c r="AX106" s="0" t="n"/>
      <c r="AY106" s="0" t="n"/>
      <c r="AZ106" s="0" t="n"/>
      <c r="BA106" s="0" t="n"/>
    </row>
    <row r="107" hidden="1" ht="32.25" customHeight="1" s="671">
      <c r="A107" s="14" t="n">
        <v>56</v>
      </c>
      <c r="B107" s="0" t="n">
        <v>101</v>
      </c>
      <c r="C107" s="0" t="n">
        <v>99</v>
      </c>
      <c r="D107" s="0" t="n">
        <v>108.1</v>
      </c>
      <c r="E107" s="0" t="n">
        <v>106.1</v>
      </c>
      <c r="F107" s="0" t="n">
        <v>103.1</v>
      </c>
      <c r="G107" s="0" t="n">
        <v>33</v>
      </c>
      <c r="H107" s="0" t="n">
        <v>34</v>
      </c>
      <c r="I107" s="0" t="n">
        <v>33.1</v>
      </c>
      <c r="J107" s="0" t="n">
        <v>34</v>
      </c>
      <c r="K107" s="0" t="n">
        <v>38</v>
      </c>
      <c r="L107" s="0" t="n">
        <v>37</v>
      </c>
      <c r="M107" s="0" t="n">
        <v>35</v>
      </c>
      <c r="N107" s="0" t="n">
        <v>39</v>
      </c>
      <c r="O107" s="0" t="n">
        <v>33</v>
      </c>
      <c r="P107" s="0" t="n">
        <v>36.1</v>
      </c>
      <c r="Q107" s="0" t="n">
        <v>36</v>
      </c>
      <c r="R107" s="0" t="n">
        <v>35.1</v>
      </c>
      <c r="S107" s="0" t="n">
        <v>35</v>
      </c>
      <c r="T107" s="0" t="n">
        <v>36</v>
      </c>
      <c r="U107" s="0" t="n">
        <v>38</v>
      </c>
      <c r="V107" s="0" t="n">
        <v>34</v>
      </c>
      <c r="W107" s="0" t="n">
        <v>33</v>
      </c>
      <c r="X107" s="0" t="n">
        <v>0</v>
      </c>
      <c r="Y107" s="0" t="n">
        <v>0</v>
      </c>
      <c r="Z107" s="0" t="n">
        <v>0</v>
      </c>
      <c r="AA107" s="13" t="n">
        <v>6</v>
      </c>
      <c r="AD107" s="0" t="n"/>
      <c r="AE107" s="0" t="n"/>
      <c r="AF107" s="0" t="n"/>
      <c r="AG107" s="0" t="n"/>
      <c r="AH107" s="0" t="n"/>
      <c r="AI107" s="0" t="n"/>
      <c r="AJ107" s="0" t="n"/>
      <c r="AK107" s="0" t="n"/>
      <c r="AL107" s="0" t="n"/>
      <c r="AM107" s="0" t="n"/>
      <c r="AN107" s="0" t="n"/>
      <c r="AO107" s="0" t="n"/>
      <c r="AP107" s="0" t="n"/>
      <c r="AQ107" s="0" t="n"/>
      <c r="AR107" s="0" t="n"/>
      <c r="AS107" s="0" t="n"/>
      <c r="AT107" s="0" t="n"/>
      <c r="AU107" s="0" t="n"/>
      <c r="AV107" s="0" t="n"/>
      <c r="AW107" s="0" t="n"/>
      <c r="AX107" s="0" t="n"/>
      <c r="AY107" s="0" t="n"/>
      <c r="AZ107" s="0" t="n"/>
      <c r="BA107" s="0" t="n"/>
    </row>
    <row r="108" hidden="1" ht="32.25" customHeight="1" s="671">
      <c r="A108" s="14" t="n">
        <v>55</v>
      </c>
      <c r="B108" s="0" t="n">
        <v>100</v>
      </c>
      <c r="C108" s="0" t="n">
        <v>98</v>
      </c>
      <c r="D108" s="0" t="n">
        <v>108</v>
      </c>
      <c r="E108" s="0" t="n">
        <v>106</v>
      </c>
      <c r="F108" s="0" t="n">
        <v>103</v>
      </c>
      <c r="G108" s="0" t="n">
        <v>32</v>
      </c>
      <c r="H108" s="0" t="n">
        <v>33.1</v>
      </c>
      <c r="I108" s="0" t="n">
        <v>33</v>
      </c>
      <c r="J108" s="0" t="n">
        <v>33</v>
      </c>
      <c r="K108" s="0" t="n">
        <v>37</v>
      </c>
      <c r="L108" s="0" t="n">
        <v>36</v>
      </c>
      <c r="M108" s="0" t="n">
        <v>34.1</v>
      </c>
      <c r="N108" s="0" t="n">
        <v>38</v>
      </c>
      <c r="O108" s="0" t="n">
        <v>32</v>
      </c>
      <c r="P108" s="0" t="n">
        <v>36</v>
      </c>
      <c r="Q108" s="0" t="n">
        <v>35</v>
      </c>
      <c r="R108" s="0" t="n">
        <v>35</v>
      </c>
      <c r="S108" s="0" t="n">
        <v>34.1</v>
      </c>
      <c r="T108" s="0" t="n">
        <v>35</v>
      </c>
      <c r="U108" s="0" t="n">
        <v>37</v>
      </c>
      <c r="V108" s="0" t="n">
        <v>33</v>
      </c>
      <c r="W108" s="0" t="n">
        <v>32</v>
      </c>
      <c r="X108" s="0" t="n">
        <v>0</v>
      </c>
      <c r="Y108" s="0" t="n">
        <v>0</v>
      </c>
      <c r="Z108" s="0" t="n">
        <v>0</v>
      </c>
      <c r="AA108" s="13" t="n">
        <v>5</v>
      </c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  <c r="AX108" s="0" t="n"/>
      <c r="AY108" s="0" t="n"/>
      <c r="AZ108" s="0" t="n"/>
      <c r="BA108" s="0" t="n"/>
    </row>
    <row r="109" hidden="1" ht="32.25" customHeight="1" s="671">
      <c r="A109" s="14" t="n">
        <v>54</v>
      </c>
      <c r="B109" s="0" t="n">
        <v>99</v>
      </c>
      <c r="C109" s="0" t="n">
        <v>97.09999999999999</v>
      </c>
      <c r="D109" s="0" t="n">
        <v>107</v>
      </c>
      <c r="E109" s="0" t="n">
        <v>105</v>
      </c>
      <c r="F109" s="0" t="n">
        <v>102</v>
      </c>
      <c r="G109" s="0" t="n">
        <v>31.1</v>
      </c>
      <c r="H109" s="0" t="n">
        <v>33</v>
      </c>
      <c r="I109" s="0" t="n">
        <v>32</v>
      </c>
      <c r="J109" s="0" t="n">
        <v>32</v>
      </c>
      <c r="K109" s="0" t="n">
        <v>36.1</v>
      </c>
      <c r="L109" s="0" t="n">
        <v>35.1</v>
      </c>
      <c r="M109" s="0" t="n">
        <v>34</v>
      </c>
      <c r="N109" s="0" t="n">
        <v>37</v>
      </c>
      <c r="O109" s="0" t="n">
        <v>31</v>
      </c>
      <c r="P109" s="0" t="n">
        <v>35</v>
      </c>
      <c r="Q109" s="0" t="n">
        <v>34.1</v>
      </c>
      <c r="R109" s="0" t="n">
        <v>34</v>
      </c>
      <c r="S109" s="0" t="n">
        <v>34</v>
      </c>
      <c r="T109" s="0" t="n">
        <v>34.1</v>
      </c>
      <c r="U109" s="0" t="n">
        <v>36</v>
      </c>
      <c r="V109" s="0" t="n">
        <v>32</v>
      </c>
      <c r="W109" s="0" t="n">
        <v>31</v>
      </c>
      <c r="X109" s="0" t="n">
        <v>0</v>
      </c>
      <c r="Y109" s="0" t="n">
        <v>0</v>
      </c>
      <c r="Z109" s="0" t="n">
        <v>0</v>
      </c>
      <c r="AA109" s="13" t="n">
        <v>4</v>
      </c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  <c r="AX109" s="0" t="n"/>
      <c r="AY109" s="0" t="n"/>
      <c r="AZ109" s="0" t="n"/>
      <c r="BA109" s="0" t="n"/>
    </row>
    <row r="110" hidden="1" ht="32.25" customHeight="1" s="671">
      <c r="A110" s="14" t="n">
        <v>53</v>
      </c>
      <c r="B110" s="0" t="n">
        <v>98.09999999999999</v>
      </c>
      <c r="C110" s="0" t="n">
        <v>97</v>
      </c>
      <c r="D110" s="0" t="n">
        <v>106</v>
      </c>
      <c r="E110" s="0" t="n">
        <v>104</v>
      </c>
      <c r="F110" s="0" t="n">
        <v>101</v>
      </c>
      <c r="G110" s="0" t="n">
        <v>31</v>
      </c>
      <c r="H110" s="0" t="n">
        <v>32</v>
      </c>
      <c r="I110" s="0" t="n">
        <v>31</v>
      </c>
      <c r="J110" s="0" t="n">
        <v>31</v>
      </c>
      <c r="K110" s="0" t="n">
        <v>36</v>
      </c>
      <c r="L110" s="0" t="n">
        <v>35</v>
      </c>
      <c r="M110" s="0" t="n">
        <v>33</v>
      </c>
      <c r="N110" s="0" t="n">
        <v>36</v>
      </c>
      <c r="O110" s="0" t="n">
        <v>30</v>
      </c>
      <c r="P110" s="0" t="n">
        <v>34</v>
      </c>
      <c r="Q110" s="0" t="n">
        <v>34</v>
      </c>
      <c r="R110" s="0" t="n">
        <v>33</v>
      </c>
      <c r="S110" s="0" t="n">
        <v>33</v>
      </c>
      <c r="T110" s="0" t="n">
        <v>34</v>
      </c>
      <c r="U110" s="0" t="n">
        <v>35.1</v>
      </c>
      <c r="V110" s="0" t="n">
        <v>31.1</v>
      </c>
      <c r="W110" s="0" t="n">
        <v>30</v>
      </c>
      <c r="X110" s="0" t="n">
        <v>0</v>
      </c>
      <c r="Y110" s="0" t="n">
        <v>0</v>
      </c>
      <c r="Z110" s="0" t="n">
        <v>0</v>
      </c>
      <c r="AA110" s="13" t="n">
        <v>3</v>
      </c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  <c r="AX110" s="0" t="n"/>
      <c r="AY110" s="0" t="n"/>
      <c r="AZ110" s="0" t="n"/>
      <c r="BA110" s="0" t="n"/>
    </row>
    <row r="111" hidden="1" ht="32.25" customHeight="1" s="671">
      <c r="A111" s="14" t="n">
        <v>52</v>
      </c>
      <c r="B111" s="0" t="n">
        <v>98</v>
      </c>
      <c r="C111" s="0" t="n">
        <v>96</v>
      </c>
      <c r="D111" s="0" t="n">
        <v>105</v>
      </c>
      <c r="E111" s="0" t="n">
        <v>103</v>
      </c>
      <c r="F111" s="0" t="n">
        <v>100</v>
      </c>
      <c r="G111" s="0" t="n">
        <v>30</v>
      </c>
      <c r="H111" s="0" t="n">
        <v>31.1</v>
      </c>
      <c r="I111" s="0" t="n">
        <v>30</v>
      </c>
      <c r="J111" s="0" t="n">
        <v>30.1</v>
      </c>
      <c r="K111" s="0" t="n">
        <v>35</v>
      </c>
      <c r="L111" s="0" t="n">
        <v>34</v>
      </c>
      <c r="M111" s="0" t="n">
        <v>32</v>
      </c>
      <c r="N111" s="0" t="n">
        <v>35</v>
      </c>
      <c r="O111" s="0" t="n">
        <v>29</v>
      </c>
      <c r="P111" s="0" t="n">
        <v>33</v>
      </c>
      <c r="Q111" s="0" t="n">
        <v>33</v>
      </c>
      <c r="R111" s="0" t="n">
        <v>32</v>
      </c>
      <c r="S111" s="0" t="n">
        <v>32</v>
      </c>
      <c r="T111" s="0" t="n">
        <v>33</v>
      </c>
      <c r="U111" s="0" t="n">
        <v>35</v>
      </c>
      <c r="V111" s="0" t="n">
        <v>31</v>
      </c>
      <c r="W111" s="0" t="n">
        <v>29.1</v>
      </c>
      <c r="X111" s="0" t="n">
        <v>0</v>
      </c>
      <c r="Y111" s="0" t="n">
        <v>0</v>
      </c>
      <c r="Z111" s="0" t="n">
        <v>0</v>
      </c>
      <c r="AA111" s="13" t="n">
        <v>2</v>
      </c>
      <c r="AD111" s="0" t="n"/>
      <c r="AE111" s="0" t="n"/>
      <c r="AF111" s="0" t="n"/>
      <c r="AG111" s="0" t="n"/>
      <c r="AH111" s="0" t="n"/>
      <c r="AI111" s="0" t="n"/>
      <c r="AJ111" s="0" t="n"/>
      <c r="AK111" s="0" t="n"/>
      <c r="AL111" s="0" t="n"/>
      <c r="AM111" s="0" t="n"/>
      <c r="AN111" s="0" t="n"/>
      <c r="AO111" s="0" t="n"/>
      <c r="AP111" s="0" t="n"/>
      <c r="AQ111" s="0" t="n"/>
      <c r="AR111" s="0" t="n"/>
      <c r="AS111" s="0" t="n"/>
      <c r="AT111" s="0" t="n"/>
      <c r="AU111" s="0" t="n"/>
      <c r="AV111" s="0" t="n"/>
      <c r="AW111" s="0" t="n"/>
      <c r="AX111" s="0" t="n"/>
      <c r="AY111" s="0" t="n"/>
      <c r="AZ111" s="0" t="n"/>
      <c r="BA111" s="0" t="n"/>
    </row>
    <row r="112" hidden="1" ht="32.25" customHeight="1" s="671">
      <c r="A112" s="14" t="n">
        <v>51</v>
      </c>
      <c r="B112" s="0" t="n">
        <v>97</v>
      </c>
      <c r="C112" s="0" t="n">
        <v>95</v>
      </c>
      <c r="D112" s="0" t="n">
        <v>104</v>
      </c>
      <c r="E112" s="0" t="n">
        <v>102</v>
      </c>
      <c r="F112" s="0" t="n">
        <v>99.09999999999999</v>
      </c>
      <c r="G112" s="0" t="n">
        <v>29</v>
      </c>
      <c r="H112" s="0" t="n">
        <v>31</v>
      </c>
      <c r="I112" s="0" t="n">
        <v>29</v>
      </c>
      <c r="J112" s="0" t="n">
        <v>30</v>
      </c>
      <c r="K112" s="0" t="n">
        <v>34</v>
      </c>
      <c r="L112" s="0" t="n">
        <v>33</v>
      </c>
      <c r="M112" s="0" t="n">
        <v>31</v>
      </c>
      <c r="N112" s="0" t="n">
        <v>34.1</v>
      </c>
      <c r="O112" s="0" t="n">
        <v>28</v>
      </c>
      <c r="P112" s="0" t="n">
        <v>32</v>
      </c>
      <c r="Q112" s="0" t="n">
        <v>32</v>
      </c>
      <c r="R112" s="0" t="n">
        <v>31.1</v>
      </c>
      <c r="S112" s="0" t="n">
        <v>31.1</v>
      </c>
      <c r="T112" s="0" t="n">
        <v>32</v>
      </c>
      <c r="U112" s="0" t="n">
        <v>34</v>
      </c>
      <c r="V112" s="0" t="n">
        <v>30</v>
      </c>
      <c r="W112" s="0" t="n">
        <v>29</v>
      </c>
      <c r="X112" s="0" t="n">
        <v>0</v>
      </c>
      <c r="Y112" s="0" t="n">
        <v>0</v>
      </c>
      <c r="Z112" s="0" t="n">
        <v>0</v>
      </c>
      <c r="AA112" s="13" t="n">
        <v>1</v>
      </c>
      <c r="AD112" s="0" t="n"/>
      <c r="AE112" s="0" t="n"/>
      <c r="AF112" s="0" t="n"/>
      <c r="AG112" s="0" t="n"/>
      <c r="AH112" s="0" t="n"/>
      <c r="AI112" s="0" t="n"/>
      <c r="AJ112" s="0" t="n"/>
      <c r="AK112" s="0" t="n"/>
      <c r="AL112" s="0" t="n"/>
      <c r="AM112" s="0" t="n"/>
      <c r="AN112" s="0" t="n"/>
      <c r="AO112" s="0" t="n"/>
      <c r="AP112" s="0" t="n"/>
      <c r="AQ112" s="0" t="n"/>
      <c r="AR112" s="0" t="n"/>
      <c r="AS112" s="0" t="n"/>
      <c r="AT112" s="0" t="n"/>
      <c r="AU112" s="0" t="n"/>
      <c r="AV112" s="0" t="n"/>
      <c r="AW112" s="0" t="n"/>
      <c r="AX112" s="0" t="n"/>
      <c r="AY112" s="0" t="n"/>
      <c r="AZ112" s="0" t="n"/>
      <c r="BA112" s="0" t="n"/>
    </row>
    <row r="113" hidden="1" ht="32.25" customHeight="1" s="671">
      <c r="A113" s="14" t="n">
        <v>50</v>
      </c>
      <c r="B113" s="0" t="n">
        <v>96</v>
      </c>
      <c r="C113" s="0" t="n">
        <v>94</v>
      </c>
      <c r="D113" s="0" t="n">
        <v>103.1</v>
      </c>
      <c r="E113" s="0" t="n">
        <v>101.1</v>
      </c>
      <c r="F113" s="0" t="n">
        <v>99</v>
      </c>
      <c r="G113" s="0" t="n">
        <v>28</v>
      </c>
      <c r="H113" s="0" t="n">
        <v>30</v>
      </c>
      <c r="I113" s="0" t="n">
        <v>28</v>
      </c>
      <c r="J113" s="0" t="n">
        <v>29</v>
      </c>
      <c r="K113" s="0" t="n">
        <v>33</v>
      </c>
      <c r="L113" s="0" t="n">
        <v>32</v>
      </c>
      <c r="M113" s="0" t="n">
        <v>30</v>
      </c>
      <c r="N113" s="0" t="n">
        <v>34</v>
      </c>
      <c r="O113" s="0" t="n">
        <v>27</v>
      </c>
      <c r="P113" s="0" t="n">
        <v>31</v>
      </c>
      <c r="Q113" s="0" t="n">
        <v>31</v>
      </c>
      <c r="R113" s="0" t="n">
        <v>31</v>
      </c>
      <c r="S113" s="0" t="n">
        <v>31</v>
      </c>
      <c r="T113" s="0" t="n">
        <v>31</v>
      </c>
      <c r="U113" s="0" t="n">
        <v>33</v>
      </c>
      <c r="V113" s="0" t="n">
        <v>29</v>
      </c>
      <c r="W113" s="0" t="n">
        <v>28</v>
      </c>
      <c r="X113" s="0" t="n">
        <v>0</v>
      </c>
      <c r="Y113" s="0" t="n">
        <v>0</v>
      </c>
      <c r="Z113" s="0" t="n">
        <v>0</v>
      </c>
      <c r="AA113" s="13" t="n"/>
      <c r="AD113" s="0" t="n"/>
      <c r="AE113" s="0" t="n"/>
      <c r="AF113" s="0" t="n"/>
      <c r="AG113" s="0" t="n"/>
      <c r="AH113" s="0" t="n"/>
      <c r="AI113" s="0" t="n"/>
      <c r="AJ113" s="0" t="n"/>
      <c r="AK113" s="0" t="n"/>
      <c r="AL113" s="0" t="n"/>
      <c r="AM113" s="0" t="n"/>
      <c r="AN113" s="0" t="n"/>
      <c r="AO113" s="0" t="n"/>
      <c r="AP113" s="0" t="n"/>
      <c r="AQ113" s="0" t="n"/>
      <c r="AR113" s="0" t="n"/>
      <c r="AS113" s="0" t="n"/>
      <c r="AT113" s="0" t="n"/>
      <c r="AU113" s="0" t="n"/>
      <c r="AV113" s="0" t="n"/>
      <c r="AW113" s="0" t="n"/>
      <c r="AX113" s="0" t="n"/>
      <c r="AY113" s="0" t="n"/>
      <c r="AZ113" s="0" t="n"/>
      <c r="BA113" s="0" t="n"/>
    </row>
    <row r="114" hidden="1" ht="32.25" customHeight="1" s="671">
      <c r="A114" s="14" t="n">
        <v>49</v>
      </c>
      <c r="B114" s="0" t="n">
        <v>95</v>
      </c>
      <c r="C114" s="0" t="n">
        <v>93</v>
      </c>
      <c r="D114" s="0" t="n">
        <v>103</v>
      </c>
      <c r="E114" s="0" t="n">
        <v>101</v>
      </c>
      <c r="F114" s="0" t="n">
        <v>98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13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  <c r="AX114" s="0" t="n"/>
      <c r="AY114" s="0" t="n"/>
      <c r="AZ114" s="0" t="n"/>
      <c r="BA114" s="0" t="n"/>
    </row>
    <row r="115" hidden="1" ht="32.25" customHeight="1" s="671">
      <c r="A115" s="14" t="n">
        <v>48</v>
      </c>
      <c r="B115" s="0" t="n">
        <v>94</v>
      </c>
      <c r="C115" s="0" t="n">
        <v>92</v>
      </c>
      <c r="D115" s="0" t="n">
        <v>102</v>
      </c>
      <c r="E115" s="0" t="n">
        <v>100</v>
      </c>
      <c r="F115" s="0" t="n">
        <v>97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13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  <c r="AX115" s="0" t="n"/>
      <c r="AY115" s="0" t="n"/>
      <c r="AZ115" s="0" t="n"/>
      <c r="BA115" s="0" t="n"/>
    </row>
    <row r="116" hidden="1" ht="32.25" customHeight="1" s="671">
      <c r="A116" s="14" t="n">
        <v>47</v>
      </c>
      <c r="B116" s="0" t="n">
        <v>93</v>
      </c>
      <c r="C116" s="0" t="n">
        <v>91</v>
      </c>
      <c r="D116" s="0" t="n">
        <v>101</v>
      </c>
      <c r="E116" s="0" t="n">
        <v>99</v>
      </c>
      <c r="F116" s="0" t="n">
        <v>96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13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  <c r="AX116" s="0" t="n"/>
      <c r="AY116" s="0" t="n"/>
      <c r="AZ116" s="0" t="n"/>
      <c r="BA116" s="0" t="n"/>
    </row>
    <row r="117" hidden="1" ht="32.25" customHeight="1" s="671">
      <c r="A117" s="14" t="n">
        <v>46</v>
      </c>
      <c r="B117" s="0" t="n">
        <v>92</v>
      </c>
      <c r="C117" s="0" t="n">
        <v>90</v>
      </c>
      <c r="D117" s="0" t="n">
        <v>100</v>
      </c>
      <c r="E117" s="0" t="n">
        <v>98</v>
      </c>
      <c r="F117" s="0" t="n">
        <v>95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13" t="n"/>
      <c r="AD117" s="0" t="n"/>
      <c r="AE117" s="0" t="n"/>
      <c r="AF117" s="0" t="n"/>
      <c r="AG117" s="0" t="n"/>
      <c r="AH117" s="0" t="n"/>
      <c r="AI117" s="0" t="n"/>
      <c r="AJ117" s="0" t="n"/>
      <c r="AK117" s="0" t="n"/>
      <c r="AL117" s="0" t="n"/>
      <c r="AM117" s="0" t="n"/>
      <c r="AN117" s="0" t="n"/>
      <c r="AO117" s="0" t="n"/>
      <c r="AP117" s="0" t="n"/>
      <c r="AQ117" s="0" t="n"/>
      <c r="AR117" s="0" t="n"/>
      <c r="AS117" s="0" t="n"/>
      <c r="AT117" s="0" t="n"/>
      <c r="AU117" s="0" t="n"/>
      <c r="AV117" s="0" t="n"/>
      <c r="AW117" s="0" t="n"/>
      <c r="AX117" s="0" t="n"/>
      <c r="AY117" s="0" t="n"/>
      <c r="AZ117" s="0" t="n"/>
      <c r="BA117" s="0" t="n"/>
    </row>
    <row r="118" hidden="1" ht="32.25" customHeight="1" s="671">
      <c r="A118" s="14" t="n">
        <v>45</v>
      </c>
      <c r="B118" s="0" t="n">
        <v>91</v>
      </c>
      <c r="C118" s="0" t="n">
        <v>89</v>
      </c>
      <c r="D118" s="0" t="n">
        <v>99</v>
      </c>
      <c r="E118" s="0" t="n">
        <v>97</v>
      </c>
      <c r="F118" s="0" t="n">
        <v>94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13" t="n"/>
      <c r="AD118" s="0" t="n"/>
      <c r="AE118" s="0" t="n"/>
      <c r="AF118" s="0" t="n"/>
      <c r="AG118" s="0" t="n"/>
      <c r="AH118" s="0" t="n"/>
      <c r="AI118" s="0" t="n"/>
      <c r="AJ118" s="0" t="n"/>
      <c r="AK118" s="0" t="n"/>
      <c r="AL118" s="0" t="n"/>
      <c r="AM118" s="0" t="n"/>
      <c r="AN118" s="0" t="n"/>
      <c r="AO118" s="0" t="n"/>
      <c r="AP118" s="0" t="n"/>
      <c r="AQ118" s="0" t="n"/>
      <c r="AR118" s="0" t="n"/>
      <c r="AS118" s="0" t="n"/>
      <c r="AT118" s="0" t="n"/>
      <c r="AU118" s="0" t="n"/>
      <c r="AV118" s="0" t="n"/>
      <c r="AW118" s="0" t="n"/>
      <c r="AX118" s="0" t="n"/>
      <c r="AY118" s="0" t="n"/>
      <c r="AZ118" s="0" t="n"/>
      <c r="BA118" s="0" t="n"/>
    </row>
    <row r="119" hidden="1" ht="32.25" customHeight="1" s="671">
      <c r="A119" s="14" t="n">
        <v>44</v>
      </c>
      <c r="B119" s="0" t="n">
        <v>90</v>
      </c>
      <c r="C119" s="0" t="n">
        <v>88</v>
      </c>
      <c r="D119" s="0" t="n">
        <v>98</v>
      </c>
      <c r="E119" s="0" t="n">
        <v>96</v>
      </c>
      <c r="F119" s="0" t="n">
        <v>93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13" t="n"/>
      <c r="AD119" s="0" t="n"/>
      <c r="AE119" s="0" t="n"/>
      <c r="AF119" s="0" t="n"/>
      <c r="AG119" s="0" t="n"/>
      <c r="AH119" s="0" t="n"/>
      <c r="AI119" s="0" t="n"/>
      <c r="AJ119" s="0" t="n"/>
      <c r="AK119" s="0" t="n"/>
      <c r="AL119" s="0" t="n"/>
      <c r="AM119" s="0" t="n"/>
      <c r="AN119" s="0" t="n"/>
      <c r="AO119" s="0" t="n"/>
      <c r="AP119" s="0" t="n"/>
      <c r="AQ119" s="0" t="n"/>
      <c r="AR119" s="0" t="n"/>
      <c r="AS119" s="0" t="n"/>
      <c r="AT119" s="0" t="n"/>
      <c r="AU119" s="0" t="n"/>
      <c r="AV119" s="0" t="n"/>
      <c r="AW119" s="0" t="n"/>
      <c r="AX119" s="0" t="n"/>
      <c r="AY119" s="0" t="n"/>
      <c r="AZ119" s="0" t="n"/>
      <c r="BA119" s="0" t="n"/>
    </row>
    <row r="120" hidden="1" ht="32.25" customHeight="1" s="671">
      <c r="A120" s="14" t="n">
        <v>43</v>
      </c>
      <c r="B120" s="0" t="n">
        <v>89</v>
      </c>
      <c r="C120" s="0" t="n">
        <v>87</v>
      </c>
      <c r="D120" s="0" t="n">
        <v>97</v>
      </c>
      <c r="E120" s="0" t="n">
        <v>95</v>
      </c>
      <c r="F120" s="0" t="n">
        <v>92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13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  <c r="AX120" s="0" t="n"/>
      <c r="AY120" s="0" t="n"/>
      <c r="AZ120" s="0" t="n"/>
      <c r="BA120" s="0" t="n"/>
    </row>
    <row r="121" hidden="1" ht="32.25" customHeight="1" s="671">
      <c r="A121" s="14" t="n">
        <v>42</v>
      </c>
      <c r="B121" s="0" t="n">
        <v>88</v>
      </c>
      <c r="C121" s="0" t="n">
        <v>86</v>
      </c>
      <c r="D121" s="0" t="n">
        <v>96</v>
      </c>
      <c r="E121" s="0" t="n">
        <v>94</v>
      </c>
      <c r="F121" s="0" t="n">
        <v>91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13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  <c r="AX121" s="0" t="n"/>
      <c r="AY121" s="0" t="n"/>
      <c r="AZ121" s="0" t="n"/>
      <c r="BA121" s="0" t="n"/>
    </row>
    <row r="122" hidden="1" ht="32.25" customHeight="1" s="671">
      <c r="A122" s="14" t="n">
        <v>41</v>
      </c>
      <c r="B122" s="0" t="n">
        <v>87</v>
      </c>
      <c r="C122" s="0" t="n">
        <v>85</v>
      </c>
      <c r="D122" s="0" t="n">
        <v>95</v>
      </c>
      <c r="E122" s="0" t="n">
        <v>93</v>
      </c>
      <c r="F122" s="0" t="n">
        <v>90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13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  <c r="AX122" s="0" t="n"/>
      <c r="AY122" s="0" t="n"/>
      <c r="AZ122" s="0" t="n"/>
      <c r="BA122" s="0" t="n"/>
    </row>
    <row r="123" hidden="1" ht="32.25" customHeight="1" s="671">
      <c r="A123" s="14" t="n">
        <v>40</v>
      </c>
      <c r="B123" s="0" t="n">
        <v>86</v>
      </c>
      <c r="C123" s="0" t="n">
        <v>84</v>
      </c>
      <c r="D123" s="0" t="n">
        <v>94</v>
      </c>
      <c r="E123" s="0" t="n">
        <v>92</v>
      </c>
      <c r="F123" s="0" t="n">
        <v>89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13" t="n"/>
      <c r="AD123" s="0" t="n"/>
      <c r="AE123" s="0" t="n"/>
      <c r="AF123" s="0" t="n"/>
      <c r="AG123" s="0" t="n"/>
      <c r="AH123" s="0" t="n"/>
      <c r="AI123" s="0" t="n"/>
      <c r="AJ123" s="0" t="n"/>
      <c r="AK123" s="0" t="n"/>
      <c r="AL123" s="0" t="n"/>
      <c r="AM123" s="0" t="n"/>
      <c r="AN123" s="0" t="n"/>
      <c r="AO123" s="0" t="n"/>
      <c r="AP123" s="0" t="n"/>
      <c r="AQ123" s="0" t="n"/>
      <c r="AR123" s="0" t="n"/>
      <c r="AS123" s="0" t="n"/>
      <c r="AT123" s="0" t="n"/>
      <c r="AU123" s="0" t="n"/>
      <c r="AV123" s="0" t="n"/>
      <c r="AW123" s="0" t="n"/>
      <c r="AX123" s="0" t="n"/>
      <c r="AY123" s="0" t="n"/>
      <c r="AZ123" s="0" t="n"/>
      <c r="BA123" s="0" t="n"/>
    </row>
    <row r="124" hidden="1" ht="32.25" customHeight="1" s="671">
      <c r="A124" s="14" t="n">
        <v>39</v>
      </c>
      <c r="B124" s="0" t="n">
        <v>85</v>
      </c>
      <c r="C124" s="0" t="n">
        <v>83</v>
      </c>
      <c r="D124" s="0" t="n">
        <v>93</v>
      </c>
      <c r="E124" s="0" t="n">
        <v>91</v>
      </c>
      <c r="F124" s="0" t="n">
        <v>88.09999999999999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13" t="n"/>
      <c r="AD124" s="0" t="n"/>
      <c r="AE124" s="0" t="n"/>
      <c r="AF124" s="0" t="n"/>
      <c r="AG124" s="0" t="n"/>
      <c r="AH124" s="0" t="n"/>
      <c r="AI124" s="0" t="n"/>
      <c r="AJ124" s="0" t="n"/>
      <c r="AK124" s="0" t="n"/>
      <c r="AL124" s="0" t="n"/>
      <c r="AM124" s="0" t="n"/>
      <c r="AN124" s="0" t="n"/>
      <c r="AO124" s="0" t="n"/>
      <c r="AP124" s="0" t="n"/>
      <c r="AQ124" s="0" t="n"/>
      <c r="AR124" s="0" t="n"/>
      <c r="AS124" s="0" t="n"/>
      <c r="AT124" s="0" t="n"/>
      <c r="AU124" s="0" t="n"/>
      <c r="AV124" s="0" t="n"/>
      <c r="AW124" s="0" t="n"/>
      <c r="AX124" s="0" t="n"/>
      <c r="AY124" s="0" t="n"/>
      <c r="AZ124" s="0" t="n"/>
      <c r="BA124" s="0" t="n"/>
    </row>
    <row r="125" hidden="1" ht="32.25" customHeight="1" s="671">
      <c r="A125" s="14" t="n">
        <v>38</v>
      </c>
      <c r="B125" s="0" t="n">
        <v>84</v>
      </c>
      <c r="C125" s="0" t="n">
        <v>82.09999999999999</v>
      </c>
      <c r="D125" s="0" t="n">
        <v>92</v>
      </c>
      <c r="E125" s="0" t="n">
        <v>90</v>
      </c>
      <c r="F125" s="0" t="n">
        <v>88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13" t="n"/>
      <c r="AD125" s="0" t="n"/>
      <c r="AE125" s="0" t="n"/>
      <c r="AF125" s="0" t="n"/>
      <c r="AG125" s="0" t="n"/>
      <c r="AH125" s="0" t="n"/>
      <c r="AI125" s="0" t="n"/>
      <c r="AJ125" s="0" t="n"/>
      <c r="AK125" s="0" t="n"/>
      <c r="AL125" s="0" t="n"/>
      <c r="AM125" s="0" t="n"/>
      <c r="AN125" s="0" t="n"/>
      <c r="AO125" s="0" t="n"/>
      <c r="AP125" s="0" t="n"/>
      <c r="AQ125" s="0" t="n"/>
      <c r="AR125" s="0" t="n"/>
      <c r="AS125" s="0" t="n"/>
      <c r="AT125" s="0" t="n"/>
      <c r="AU125" s="0" t="n"/>
      <c r="AV125" s="0" t="n"/>
      <c r="AW125" s="0" t="n"/>
      <c r="AX125" s="0" t="n"/>
      <c r="AY125" s="0" t="n"/>
      <c r="AZ125" s="0" t="n"/>
      <c r="BA125" s="0" t="n"/>
    </row>
    <row r="126" hidden="1" ht="32.25" customHeight="1" s="671">
      <c r="A126" s="14" t="n">
        <v>37</v>
      </c>
      <c r="B126" s="0" t="n">
        <v>83</v>
      </c>
      <c r="C126" s="0" t="n">
        <v>82</v>
      </c>
      <c r="D126" s="0" t="n">
        <v>91</v>
      </c>
      <c r="E126" s="0" t="n">
        <v>89</v>
      </c>
      <c r="F126" s="0" t="n">
        <v>87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13" t="n"/>
      <c r="AD126" s="0" t="n"/>
      <c r="AE126" s="0" t="n"/>
      <c r="AF126" s="0" t="n"/>
      <c r="AG126" s="0" t="n"/>
      <c r="AH126" s="0" t="n"/>
      <c r="AI126" s="0" t="n"/>
      <c r="AJ126" s="0" t="n"/>
      <c r="AK126" s="0" t="n"/>
      <c r="AL126" s="0" t="n"/>
      <c r="AM126" s="0" t="n"/>
      <c r="AN126" s="0" t="n"/>
      <c r="AO126" s="0" t="n"/>
      <c r="AP126" s="0" t="n"/>
      <c r="AQ126" s="0" t="n"/>
      <c r="AR126" s="0" t="n"/>
      <c r="AS126" s="0" t="n"/>
      <c r="AT126" s="0" t="n"/>
      <c r="AU126" s="0" t="n"/>
      <c r="AV126" s="0" t="n"/>
      <c r="AW126" s="0" t="n"/>
      <c r="AX126" s="0" t="n"/>
      <c r="AY126" s="0" t="n"/>
      <c r="AZ126" s="0" t="n"/>
      <c r="BA126" s="0" t="n"/>
    </row>
    <row r="127" hidden="1" ht="32.25" customHeight="1" s="671">
      <c r="A127" s="14" t="n">
        <v>36</v>
      </c>
      <c r="B127" s="0" t="n">
        <v>82</v>
      </c>
      <c r="C127" s="0" t="n">
        <v>81</v>
      </c>
      <c r="D127" s="0" t="n">
        <v>90.09999999999999</v>
      </c>
      <c r="E127" s="0" t="n">
        <v>88.09999999999999</v>
      </c>
      <c r="F127" s="0" t="n">
        <v>86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13" t="n"/>
      <c r="AD127" s="0" t="n"/>
      <c r="AE127" s="0" t="n"/>
      <c r="AF127" s="0" t="n"/>
      <c r="AG127" s="0" t="n"/>
      <c r="AH127" s="0" t="n"/>
      <c r="AI127" s="0" t="n"/>
      <c r="AJ127" s="0" t="n"/>
      <c r="AK127" s="0" t="n"/>
      <c r="AL127" s="0" t="n"/>
      <c r="AM127" s="0" t="n"/>
      <c r="AN127" s="0" t="n"/>
      <c r="AO127" s="0" t="n"/>
      <c r="AP127" s="0" t="n"/>
      <c r="AQ127" s="0" t="n"/>
      <c r="AR127" s="0" t="n"/>
      <c r="AS127" s="0" t="n"/>
      <c r="AT127" s="0" t="n"/>
      <c r="AU127" s="0" t="n"/>
      <c r="AV127" s="0" t="n"/>
      <c r="AW127" s="0" t="n"/>
      <c r="AX127" s="0" t="n"/>
      <c r="AY127" s="0" t="n"/>
      <c r="AZ127" s="0" t="n"/>
      <c r="BA127" s="0" t="n"/>
    </row>
    <row r="128" hidden="1" ht="32.25" customHeight="1" s="671">
      <c r="A128" s="14" t="n">
        <v>35</v>
      </c>
      <c r="B128" s="0" t="n">
        <v>81</v>
      </c>
      <c r="C128" s="0" t="n">
        <v>80</v>
      </c>
      <c r="D128" s="0" t="n">
        <v>90</v>
      </c>
      <c r="E128" s="0" t="n">
        <v>88</v>
      </c>
      <c r="F128" s="0" t="n">
        <v>85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13" t="n"/>
      <c r="AD128" s="0" t="n"/>
      <c r="AE128" s="0" t="n"/>
      <c r="AF128" s="0" t="n"/>
      <c r="AG128" s="0" t="n"/>
      <c r="AH128" s="0" t="n"/>
      <c r="AI128" s="0" t="n"/>
      <c r="AJ128" s="0" t="n"/>
      <c r="AK128" s="0" t="n"/>
      <c r="AL128" s="0" t="n"/>
      <c r="AM128" s="0" t="n"/>
      <c r="AN128" s="0" t="n"/>
      <c r="AO128" s="0" t="n"/>
      <c r="AP128" s="0" t="n"/>
      <c r="AQ128" s="0" t="n"/>
      <c r="AR128" s="0" t="n"/>
      <c r="AS128" s="0" t="n"/>
      <c r="AT128" s="0" t="n"/>
      <c r="AU128" s="0" t="n"/>
      <c r="AV128" s="0" t="n"/>
      <c r="AW128" s="0" t="n"/>
      <c r="AX128" s="0" t="n"/>
      <c r="AY128" s="0" t="n"/>
      <c r="AZ128" s="0" t="n"/>
      <c r="BA128" s="0" t="n"/>
    </row>
    <row r="129" hidden="1" ht="32.25" customHeight="1" s="671">
      <c r="A129" s="14" t="n">
        <v>34</v>
      </c>
      <c r="B129" s="0" t="n">
        <v>80</v>
      </c>
      <c r="C129" s="0" t="n">
        <v>79</v>
      </c>
      <c r="D129" s="0" t="n">
        <v>89</v>
      </c>
      <c r="E129" s="0" t="n">
        <v>87</v>
      </c>
      <c r="F129" s="0" t="n">
        <v>84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13" t="n"/>
      <c r="AD129" s="0" t="n"/>
      <c r="AE129" s="0" t="n"/>
      <c r="AF129" s="0" t="n"/>
      <c r="AG129" s="0" t="n"/>
      <c r="AH129" s="0" t="n"/>
      <c r="AI129" s="0" t="n"/>
      <c r="AJ129" s="0" t="n"/>
      <c r="AK129" s="0" t="n"/>
      <c r="AL129" s="0" t="n"/>
      <c r="AM129" s="0" t="n"/>
      <c r="AN129" s="0" t="n"/>
      <c r="AO129" s="0" t="n"/>
      <c r="AP129" s="0" t="n"/>
      <c r="AQ129" s="0" t="n"/>
      <c r="AR129" s="0" t="n"/>
      <c r="AS129" s="0" t="n"/>
      <c r="AT129" s="0" t="n"/>
      <c r="AU129" s="0" t="n"/>
      <c r="AV129" s="0" t="n"/>
      <c r="AW129" s="0" t="n"/>
      <c r="AX129" s="0" t="n"/>
      <c r="AY129" s="0" t="n"/>
      <c r="AZ129" s="0" t="n"/>
      <c r="BA129" s="0" t="n"/>
    </row>
    <row r="130" hidden="1" ht="32.25" customHeight="1" s="671">
      <c r="A130" s="14" t="n">
        <v>33</v>
      </c>
      <c r="B130" s="0" t="n">
        <v>79.09999999999999</v>
      </c>
      <c r="C130" s="0" t="n">
        <v>78</v>
      </c>
      <c r="D130" s="0" t="n">
        <v>88</v>
      </c>
      <c r="E130" s="0" t="n">
        <v>86</v>
      </c>
      <c r="F130" s="0" t="n">
        <v>83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13" t="n"/>
      <c r="AD130" s="0" t="n"/>
      <c r="AE130" s="0" t="n"/>
      <c r="AF130" s="0" t="n"/>
      <c r="AG130" s="0" t="n"/>
      <c r="AH130" s="0" t="n"/>
      <c r="AI130" s="0" t="n"/>
      <c r="AJ130" s="0" t="n"/>
      <c r="AK130" s="0" t="n"/>
      <c r="AL130" s="0" t="n"/>
      <c r="AM130" s="0" t="n"/>
      <c r="AN130" s="0" t="n"/>
      <c r="AO130" s="0" t="n"/>
      <c r="AP130" s="0" t="n"/>
      <c r="AQ130" s="0" t="n"/>
      <c r="AR130" s="0" t="n"/>
      <c r="AS130" s="0" t="n"/>
      <c r="AT130" s="0" t="n"/>
      <c r="AU130" s="0" t="n"/>
      <c r="AV130" s="0" t="n"/>
      <c r="AW130" s="0" t="n"/>
      <c r="AX130" s="0" t="n"/>
      <c r="AY130" s="0" t="n"/>
      <c r="AZ130" s="0" t="n"/>
      <c r="BA130" s="0" t="n"/>
    </row>
    <row r="131" hidden="1" ht="32.25" customHeight="1" s="671">
      <c r="A131" s="14" t="n">
        <v>32</v>
      </c>
      <c r="B131" s="0" t="n">
        <v>79</v>
      </c>
      <c r="C131" s="0" t="n">
        <v>77</v>
      </c>
      <c r="D131" s="0" t="n">
        <v>87</v>
      </c>
      <c r="E131" s="0" t="n">
        <v>85</v>
      </c>
      <c r="F131" s="0" t="n">
        <v>82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13" t="n"/>
      <c r="AD131" s="0" t="n"/>
      <c r="AE131" s="0" t="n"/>
      <c r="AF131" s="0" t="n"/>
      <c r="AG131" s="0" t="n"/>
      <c r="AH131" s="0" t="n"/>
      <c r="AI131" s="0" t="n"/>
      <c r="AJ131" s="0" t="n"/>
      <c r="AK131" s="0" t="n"/>
      <c r="AL131" s="0" t="n"/>
      <c r="AM131" s="0" t="n"/>
      <c r="AN131" s="0" t="n"/>
      <c r="AO131" s="0" t="n"/>
      <c r="AP131" s="0" t="n"/>
      <c r="AQ131" s="0" t="n"/>
      <c r="AR131" s="0" t="n"/>
      <c r="AS131" s="0" t="n"/>
      <c r="AT131" s="0" t="n"/>
      <c r="AU131" s="0" t="n"/>
      <c r="AV131" s="0" t="n"/>
      <c r="AW131" s="0" t="n"/>
      <c r="AX131" s="0" t="n"/>
      <c r="AY131" s="0" t="n"/>
      <c r="AZ131" s="0" t="n"/>
      <c r="BA131" s="0" t="n"/>
    </row>
    <row r="132" hidden="1" ht="32.25" customHeight="1" s="671">
      <c r="A132" s="14" t="n">
        <v>31</v>
      </c>
      <c r="B132" s="0" t="n">
        <v>78</v>
      </c>
      <c r="C132" s="0" t="n">
        <v>76</v>
      </c>
      <c r="D132" s="0" t="n">
        <v>86</v>
      </c>
      <c r="E132" s="0" t="n">
        <v>84</v>
      </c>
      <c r="F132" s="0" t="n">
        <v>81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13" t="n"/>
      <c r="AD132" s="0" t="n"/>
      <c r="AE132" s="0" t="n"/>
      <c r="AF132" s="0" t="n"/>
      <c r="AG132" s="0" t="n"/>
      <c r="AH132" s="0" t="n"/>
      <c r="AI132" s="0" t="n"/>
      <c r="AJ132" s="0" t="n"/>
      <c r="AK132" s="0" t="n"/>
      <c r="AL132" s="0" t="n"/>
      <c r="AM132" s="0" t="n"/>
      <c r="AN132" s="0" t="n"/>
      <c r="AO132" s="0" t="n"/>
      <c r="AP132" s="0" t="n"/>
      <c r="AQ132" s="0" t="n"/>
      <c r="AR132" s="0" t="n"/>
      <c r="AS132" s="0" t="n"/>
      <c r="AT132" s="0" t="n"/>
      <c r="AU132" s="0" t="n"/>
      <c r="AV132" s="0" t="n"/>
      <c r="AW132" s="0" t="n"/>
      <c r="AX132" s="0" t="n"/>
      <c r="AY132" s="0" t="n"/>
      <c r="AZ132" s="0" t="n"/>
      <c r="BA132" s="0" t="n"/>
    </row>
    <row r="133" hidden="1" ht="32.25" customHeight="1" s="671">
      <c r="A133" s="14" t="n">
        <v>30</v>
      </c>
      <c r="B133" s="0" t="n">
        <v>77</v>
      </c>
      <c r="C133" s="0" t="n">
        <v>75</v>
      </c>
      <c r="D133" s="0" t="n">
        <v>85</v>
      </c>
      <c r="E133" s="0" t="n">
        <v>83</v>
      </c>
      <c r="F133" s="0" t="n">
        <v>80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13" t="n"/>
      <c r="AD133" s="0" t="n"/>
      <c r="AE133" s="0" t="n"/>
      <c r="AF133" s="0" t="n"/>
      <c r="AG133" s="0" t="n"/>
      <c r="AH133" s="0" t="n"/>
      <c r="AI133" s="0" t="n"/>
      <c r="AJ133" s="0" t="n"/>
      <c r="AK133" s="0" t="n"/>
      <c r="AL133" s="0" t="n"/>
      <c r="AM133" s="0" t="n"/>
      <c r="AN133" s="0" t="n"/>
      <c r="AO133" s="0" t="n"/>
      <c r="AP133" s="0" t="n"/>
      <c r="AQ133" s="0" t="n"/>
      <c r="AR133" s="0" t="n"/>
      <c r="AS133" s="0" t="n"/>
      <c r="AT133" s="0" t="n"/>
      <c r="AU133" s="0" t="n"/>
      <c r="AV133" s="0" t="n"/>
      <c r="AW133" s="0" t="n"/>
      <c r="AX133" s="0" t="n"/>
      <c r="AY133" s="0" t="n"/>
      <c r="AZ133" s="0" t="n"/>
      <c r="BA133" s="0" t="n"/>
    </row>
    <row r="134" hidden="1" ht="32.25" customHeight="1" s="671">
      <c r="A134" s="14" t="n">
        <v>29</v>
      </c>
      <c r="B134" s="0" t="n">
        <v>76</v>
      </c>
      <c r="C134" s="0" t="n">
        <v>74</v>
      </c>
      <c r="D134" s="0" t="n">
        <v>84</v>
      </c>
      <c r="E134" s="0" t="n">
        <v>82</v>
      </c>
      <c r="F134" s="0" t="n">
        <v>79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13" t="n"/>
      <c r="AD134" s="0" t="n"/>
      <c r="AE134" s="0" t="n"/>
      <c r="AF134" s="0" t="n"/>
      <c r="AG134" s="0" t="n"/>
      <c r="AH134" s="0" t="n"/>
      <c r="AI134" s="0" t="n"/>
      <c r="AJ134" s="0" t="n"/>
      <c r="AK134" s="0" t="n"/>
      <c r="AL134" s="0" t="n"/>
      <c r="AM134" s="0" t="n"/>
      <c r="AN134" s="0" t="n"/>
      <c r="AO134" s="0" t="n"/>
      <c r="AP134" s="0" t="n"/>
      <c r="AQ134" s="0" t="n"/>
      <c r="AR134" s="0" t="n"/>
      <c r="AS134" s="0" t="n"/>
      <c r="AT134" s="0" t="n"/>
      <c r="AU134" s="0" t="n"/>
      <c r="AV134" s="0" t="n"/>
      <c r="AW134" s="0" t="n"/>
      <c r="AX134" s="0" t="n"/>
      <c r="AY134" s="0" t="n"/>
      <c r="AZ134" s="0" t="n"/>
      <c r="BA134" s="0" t="n"/>
    </row>
    <row r="135" hidden="1" ht="32.25" customHeight="1" s="671">
      <c r="A135" s="14" t="n">
        <v>28</v>
      </c>
      <c r="B135" s="0" t="n">
        <v>75</v>
      </c>
      <c r="C135" s="0" t="n">
        <v>73</v>
      </c>
      <c r="D135" s="0" t="n">
        <v>83</v>
      </c>
      <c r="E135" s="0" t="n">
        <v>81</v>
      </c>
      <c r="F135" s="0" t="n">
        <v>78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13" t="n"/>
      <c r="AD135" s="0" t="n"/>
      <c r="AE135" s="0" t="n"/>
      <c r="AF135" s="0" t="n"/>
      <c r="AG135" s="0" t="n"/>
      <c r="AH135" s="0" t="n"/>
      <c r="AI135" s="0" t="n"/>
      <c r="AJ135" s="0" t="n"/>
      <c r="AK135" s="0" t="n"/>
      <c r="AL135" s="0" t="n"/>
      <c r="AM135" s="0" t="n"/>
      <c r="AN135" s="0" t="n"/>
      <c r="AO135" s="0" t="n"/>
      <c r="AP135" s="0" t="n"/>
      <c r="AQ135" s="0" t="n"/>
      <c r="AR135" s="0" t="n"/>
      <c r="AS135" s="0" t="n"/>
      <c r="AT135" s="0" t="n"/>
      <c r="AU135" s="0" t="n"/>
      <c r="AV135" s="0" t="n"/>
      <c r="AW135" s="0" t="n"/>
      <c r="AX135" s="0" t="n"/>
      <c r="AY135" s="0" t="n"/>
      <c r="AZ135" s="0" t="n"/>
      <c r="BA135" s="0" t="n"/>
    </row>
    <row r="136" hidden="1" ht="32.25" customHeight="1" s="671">
      <c r="A136" s="14" t="n">
        <v>27</v>
      </c>
      <c r="B136" s="0" t="n">
        <v>74</v>
      </c>
      <c r="C136" s="0" t="n">
        <v>72</v>
      </c>
      <c r="D136" s="0" t="n">
        <v>82</v>
      </c>
      <c r="E136" s="0" t="n">
        <v>80</v>
      </c>
      <c r="F136" s="0" t="n">
        <v>77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13" t="n"/>
      <c r="AD136" s="0" t="n"/>
      <c r="AE136" s="0" t="n"/>
      <c r="AF136" s="0" t="n"/>
      <c r="AG136" s="0" t="n"/>
      <c r="AH136" s="0" t="n"/>
      <c r="AI136" s="0" t="n"/>
      <c r="AJ136" s="0" t="n"/>
      <c r="AK136" s="0" t="n"/>
      <c r="AL136" s="0" t="n"/>
      <c r="AM136" s="0" t="n"/>
      <c r="AN136" s="0" t="n"/>
      <c r="AO136" s="0" t="n"/>
      <c r="AP136" s="0" t="n"/>
      <c r="AQ136" s="0" t="n"/>
      <c r="AR136" s="0" t="n"/>
      <c r="AS136" s="0" t="n"/>
      <c r="AT136" s="0" t="n"/>
      <c r="AU136" s="0" t="n"/>
      <c r="AV136" s="0" t="n"/>
      <c r="AW136" s="0" t="n"/>
      <c r="AX136" s="0" t="n"/>
      <c r="AY136" s="0" t="n"/>
      <c r="AZ136" s="0" t="n"/>
      <c r="BA136" s="0" t="n"/>
    </row>
    <row r="137" hidden="1" ht="32.25" customHeight="1" s="671">
      <c r="A137" s="14" t="n">
        <v>26</v>
      </c>
      <c r="B137" s="0" t="n">
        <v>73</v>
      </c>
      <c r="C137" s="0" t="n">
        <v>71</v>
      </c>
      <c r="D137" s="0" t="n">
        <v>81</v>
      </c>
      <c r="E137" s="0" t="n">
        <v>79</v>
      </c>
      <c r="F137" s="0" t="n">
        <v>76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13" t="n"/>
      <c r="AD137" s="0" t="n"/>
      <c r="AE137" s="0" t="n"/>
      <c r="AF137" s="0" t="n"/>
      <c r="AG137" s="0" t="n"/>
      <c r="AH137" s="0" t="n"/>
      <c r="AI137" s="0" t="n"/>
      <c r="AJ137" s="0" t="n"/>
      <c r="AK137" s="0" t="n"/>
      <c r="AL137" s="0" t="n"/>
      <c r="AM137" s="0" t="n"/>
      <c r="AN137" s="0" t="n"/>
      <c r="AO137" s="0" t="n"/>
      <c r="AP137" s="0" t="n"/>
      <c r="AQ137" s="0" t="n"/>
      <c r="AR137" s="0" t="n"/>
      <c r="AS137" s="0" t="n"/>
      <c r="AT137" s="0" t="n"/>
      <c r="AU137" s="0" t="n"/>
      <c r="AV137" s="0" t="n"/>
      <c r="AW137" s="0" t="n"/>
      <c r="AX137" s="0" t="n"/>
      <c r="AY137" s="0" t="n"/>
      <c r="AZ137" s="0" t="n"/>
      <c r="BA137" s="0" t="n"/>
    </row>
    <row r="138" hidden="1" ht="32.25" customHeight="1" s="671">
      <c r="A138" s="14" t="n">
        <v>25</v>
      </c>
      <c r="B138" s="0" t="n">
        <v>72</v>
      </c>
      <c r="C138" s="0" t="n">
        <v>70</v>
      </c>
      <c r="D138" s="0" t="n">
        <v>80</v>
      </c>
      <c r="E138" s="0" t="n">
        <v>78</v>
      </c>
      <c r="F138" s="0" t="n">
        <v>75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13" t="n"/>
      <c r="AD138" s="0" t="n"/>
      <c r="AE138" s="0" t="n"/>
      <c r="AF138" s="0" t="n"/>
      <c r="AG138" s="0" t="n"/>
      <c r="AH138" s="0" t="n"/>
      <c r="AI138" s="0" t="n"/>
      <c r="AJ138" s="0" t="n"/>
      <c r="AK138" s="0" t="n"/>
      <c r="AL138" s="0" t="n"/>
      <c r="AM138" s="0" t="n"/>
      <c r="AN138" s="0" t="n"/>
      <c r="AO138" s="0" t="n"/>
      <c r="AP138" s="0" t="n"/>
      <c r="AQ138" s="0" t="n"/>
      <c r="AR138" s="0" t="n"/>
      <c r="AS138" s="0" t="n"/>
      <c r="AT138" s="0" t="n"/>
      <c r="AU138" s="0" t="n"/>
      <c r="AV138" s="0" t="n"/>
      <c r="AW138" s="0" t="n"/>
      <c r="AX138" s="0" t="n"/>
      <c r="AY138" s="0" t="n"/>
      <c r="AZ138" s="0" t="n"/>
      <c r="BA138" s="0" t="n"/>
    </row>
    <row r="139" hidden="1" ht="32.25" customHeight="1" s="671">
      <c r="A139" s="14" t="n">
        <v>24</v>
      </c>
      <c r="B139" s="0" t="n">
        <v>71</v>
      </c>
      <c r="C139" s="0" t="n">
        <v>69</v>
      </c>
      <c r="D139" s="0" t="n">
        <v>79</v>
      </c>
      <c r="E139" s="0" t="n">
        <v>77</v>
      </c>
      <c r="F139" s="0" t="n">
        <v>74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13" t="n"/>
      <c r="AD139" s="0" t="n"/>
      <c r="AE139" s="0" t="n"/>
      <c r="AF139" s="0" t="n"/>
      <c r="AG139" s="0" t="n"/>
      <c r="AH139" s="0" t="n"/>
      <c r="AI139" s="0" t="n"/>
      <c r="AJ139" s="0" t="n"/>
      <c r="AK139" s="0" t="n"/>
      <c r="AL139" s="0" t="n"/>
      <c r="AM139" s="0" t="n"/>
      <c r="AN139" s="0" t="n"/>
      <c r="AO139" s="0" t="n"/>
      <c r="AP139" s="0" t="n"/>
      <c r="AQ139" s="0" t="n"/>
      <c r="AR139" s="0" t="n"/>
      <c r="AS139" s="0" t="n"/>
      <c r="AT139" s="0" t="n"/>
      <c r="AU139" s="0" t="n"/>
      <c r="AV139" s="0" t="n"/>
      <c r="AW139" s="0" t="n"/>
      <c r="AX139" s="0" t="n"/>
      <c r="AY139" s="0" t="n"/>
      <c r="AZ139" s="0" t="n"/>
      <c r="BA139" s="0" t="n"/>
    </row>
    <row r="140" hidden="1" ht="32.25" customHeight="1" s="671">
      <c r="A140" s="14" t="n">
        <v>23</v>
      </c>
      <c r="B140" s="0" t="n">
        <v>70</v>
      </c>
      <c r="C140" s="0" t="n">
        <v>68</v>
      </c>
      <c r="D140" s="0" t="n">
        <v>78</v>
      </c>
      <c r="E140" s="0" t="n">
        <v>76</v>
      </c>
      <c r="F140" s="0" t="n">
        <v>73.09999999999999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13" t="n"/>
      <c r="AD140" s="0" t="n"/>
      <c r="AE140" s="0" t="n"/>
      <c r="AF140" s="0" t="n"/>
      <c r="AG140" s="0" t="n"/>
      <c r="AH140" s="0" t="n"/>
      <c r="AI140" s="0" t="n"/>
      <c r="AJ140" s="0" t="n"/>
      <c r="AK140" s="0" t="n"/>
      <c r="AL140" s="0" t="n"/>
      <c r="AM140" s="0" t="n"/>
      <c r="AN140" s="0" t="n"/>
      <c r="AO140" s="0" t="n"/>
      <c r="AP140" s="0" t="n"/>
      <c r="AQ140" s="0" t="n"/>
      <c r="AR140" s="0" t="n"/>
      <c r="AS140" s="0" t="n"/>
      <c r="AT140" s="0" t="n"/>
      <c r="AU140" s="0" t="n"/>
      <c r="AV140" s="0" t="n"/>
      <c r="AW140" s="0" t="n"/>
      <c r="AX140" s="0" t="n"/>
      <c r="AY140" s="0" t="n"/>
      <c r="AZ140" s="0" t="n"/>
      <c r="BA140" s="0" t="n"/>
    </row>
    <row r="141" hidden="1" ht="32.25" customHeight="1" s="671">
      <c r="A141" s="14" t="n">
        <v>22</v>
      </c>
      <c r="B141" s="0" t="n">
        <v>69</v>
      </c>
      <c r="C141" s="0" t="n">
        <v>67</v>
      </c>
      <c r="D141" s="0" t="n">
        <v>77</v>
      </c>
      <c r="E141" s="0" t="n">
        <v>75</v>
      </c>
      <c r="F141" s="0" t="n">
        <v>73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13" t="n"/>
      <c r="AD141" s="0" t="n"/>
      <c r="AE141" s="0" t="n"/>
      <c r="AF141" s="0" t="n"/>
      <c r="AG141" s="0" t="n"/>
      <c r="AH141" s="0" t="n"/>
      <c r="AI141" s="0" t="n"/>
      <c r="AJ141" s="0" t="n"/>
      <c r="AK141" s="0" t="n"/>
      <c r="AL141" s="0" t="n"/>
      <c r="AM141" s="0" t="n"/>
      <c r="AN141" s="0" t="n"/>
      <c r="AO141" s="0" t="n"/>
      <c r="AP141" s="0" t="n"/>
      <c r="AQ141" s="0" t="n"/>
      <c r="AR141" s="0" t="n"/>
      <c r="AS141" s="0" t="n"/>
      <c r="AT141" s="0" t="n"/>
      <c r="AU141" s="0" t="n"/>
      <c r="AV141" s="0" t="n"/>
      <c r="AW141" s="0" t="n"/>
      <c r="AX141" s="0" t="n"/>
      <c r="AY141" s="0" t="n"/>
      <c r="AZ141" s="0" t="n"/>
      <c r="BA141" s="0" t="n"/>
    </row>
    <row r="142" hidden="1" ht="32.25" customHeight="1" s="671">
      <c r="A142" s="14" t="n">
        <v>21</v>
      </c>
      <c r="B142" s="0" t="n">
        <v>68</v>
      </c>
      <c r="C142" s="0" t="n">
        <v>66</v>
      </c>
      <c r="D142" s="0" t="n">
        <v>76</v>
      </c>
      <c r="E142" s="0" t="n">
        <v>74</v>
      </c>
      <c r="F142" s="0" t="n">
        <v>72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13" t="n"/>
      <c r="AD142" s="0" t="n"/>
      <c r="AE142" s="0" t="n"/>
      <c r="AF142" s="0" t="n"/>
      <c r="AG142" s="0" t="n"/>
      <c r="AH142" s="0" t="n"/>
      <c r="AI142" s="0" t="n"/>
      <c r="AJ142" s="0" t="n"/>
      <c r="AK142" s="0" t="n"/>
      <c r="AL142" s="0" t="n"/>
      <c r="AM142" s="0" t="n"/>
      <c r="AN142" s="0" t="n"/>
      <c r="AO142" s="0" t="n"/>
      <c r="AP142" s="0" t="n"/>
      <c r="AQ142" s="0" t="n"/>
      <c r="AR142" s="0" t="n"/>
      <c r="AS142" s="0" t="n"/>
      <c r="AT142" s="0" t="n"/>
      <c r="AU142" s="0" t="n"/>
      <c r="AV142" s="0" t="n"/>
      <c r="AW142" s="0" t="n"/>
      <c r="AX142" s="0" t="n"/>
      <c r="AY142" s="0" t="n"/>
      <c r="AZ142" s="0" t="n"/>
      <c r="BA142" s="0" t="n"/>
    </row>
    <row r="143" hidden="1" ht="32.25" customHeight="1" s="671">
      <c r="A143" s="14" t="n">
        <v>20</v>
      </c>
      <c r="B143" s="0" t="n">
        <v>67</v>
      </c>
      <c r="C143" s="0" t="n">
        <v>65</v>
      </c>
      <c r="D143" s="0" t="n">
        <v>75.09999999999999</v>
      </c>
      <c r="E143" s="0" t="n">
        <v>73</v>
      </c>
      <c r="F143" s="0" t="n">
        <v>71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13" t="n"/>
      <c r="AD143" s="0" t="n"/>
      <c r="AE143" s="0" t="n"/>
      <c r="AF143" s="0" t="n"/>
      <c r="AG143" s="0" t="n"/>
      <c r="AH143" s="0" t="n"/>
      <c r="AI143" s="0" t="n"/>
      <c r="AJ143" s="0" t="n"/>
      <c r="AK143" s="0" t="n"/>
      <c r="AL143" s="0" t="n"/>
      <c r="AM143" s="0" t="n"/>
      <c r="AN143" s="0" t="n"/>
      <c r="AO143" s="0" t="n"/>
      <c r="AP143" s="0" t="n"/>
      <c r="AQ143" s="0" t="n"/>
      <c r="AR143" s="0" t="n"/>
      <c r="AS143" s="0" t="n"/>
      <c r="AT143" s="0" t="n"/>
      <c r="AU143" s="0" t="n"/>
      <c r="AV143" s="0" t="n"/>
      <c r="AW143" s="0" t="n"/>
      <c r="AX143" s="0" t="n"/>
      <c r="AY143" s="0" t="n"/>
      <c r="AZ143" s="0" t="n"/>
      <c r="BA143" s="0" t="n"/>
    </row>
    <row r="144" hidden="1" ht="32.25" customHeight="1" s="671">
      <c r="A144" s="14" t="n">
        <v>19</v>
      </c>
      <c r="B144" s="0" t="n">
        <v>66</v>
      </c>
      <c r="C144" s="0" t="n">
        <v>64</v>
      </c>
      <c r="D144" s="0" t="n">
        <v>75</v>
      </c>
      <c r="E144" s="0" t="n">
        <v>72.09999999999999</v>
      </c>
      <c r="F144" s="0" t="n">
        <v>70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13" t="n"/>
      <c r="AD144" s="0" t="n"/>
      <c r="AE144" s="0" t="n"/>
      <c r="AF144" s="0" t="n"/>
      <c r="AG144" s="0" t="n"/>
      <c r="AH144" s="0" t="n"/>
      <c r="AI144" s="0" t="n"/>
      <c r="AJ144" s="0" t="n"/>
      <c r="AK144" s="0" t="n"/>
      <c r="AL144" s="0" t="n"/>
      <c r="AM144" s="0" t="n"/>
      <c r="AN144" s="0" t="n"/>
      <c r="AO144" s="0" t="n"/>
      <c r="AP144" s="0" t="n"/>
      <c r="AQ144" s="0" t="n"/>
      <c r="AR144" s="0" t="n"/>
      <c r="AS144" s="0" t="n"/>
      <c r="AT144" s="0" t="n"/>
      <c r="AU144" s="0" t="n"/>
      <c r="AV144" s="0" t="n"/>
      <c r="AW144" s="0" t="n"/>
      <c r="AX144" s="0" t="n"/>
      <c r="AY144" s="0" t="n"/>
      <c r="AZ144" s="0" t="n"/>
      <c r="BA144" s="0" t="n"/>
    </row>
    <row r="145" hidden="1" ht="32.25" customHeight="1" s="671">
      <c r="A145" s="14" t="n">
        <v>18</v>
      </c>
      <c r="B145" s="0" t="n">
        <v>65</v>
      </c>
      <c r="C145" s="0" t="n">
        <v>63.1</v>
      </c>
      <c r="D145" s="0" t="n">
        <v>74</v>
      </c>
      <c r="E145" s="0" t="n">
        <v>72</v>
      </c>
      <c r="F145" s="0" t="n">
        <v>69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13" t="n"/>
      <c r="AD145" s="0" t="n"/>
      <c r="AE145" s="0" t="n"/>
      <c r="AF145" s="0" t="n"/>
      <c r="AG145" s="0" t="n"/>
      <c r="AH145" s="0" t="n"/>
      <c r="AI145" s="0" t="n"/>
      <c r="AJ145" s="0" t="n"/>
      <c r="AK145" s="0" t="n"/>
      <c r="AL145" s="0" t="n"/>
      <c r="AM145" s="0" t="n"/>
      <c r="AN145" s="0" t="n"/>
      <c r="AO145" s="0" t="n"/>
      <c r="AP145" s="0" t="n"/>
      <c r="AQ145" s="0" t="n"/>
      <c r="AR145" s="0" t="n"/>
      <c r="AS145" s="0" t="n"/>
      <c r="AT145" s="0" t="n"/>
      <c r="AU145" s="0" t="n"/>
      <c r="AV145" s="0" t="n"/>
      <c r="AW145" s="0" t="n"/>
      <c r="AX145" s="0" t="n"/>
      <c r="AY145" s="0" t="n"/>
      <c r="AZ145" s="0" t="n"/>
      <c r="BA145" s="0" t="n"/>
    </row>
    <row r="146" hidden="1" ht="32.25" customHeight="1" s="671">
      <c r="A146" s="14" t="n">
        <v>17</v>
      </c>
      <c r="B146" s="0" t="n">
        <v>64</v>
      </c>
      <c r="C146" s="0" t="n">
        <v>63</v>
      </c>
      <c r="D146" s="0" t="n">
        <v>73</v>
      </c>
      <c r="E146" s="0" t="n">
        <v>71</v>
      </c>
      <c r="F146" s="0" t="n">
        <v>68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13" t="n"/>
      <c r="AD146" s="0" t="n"/>
      <c r="AE146" s="0" t="n"/>
      <c r="AF146" s="0" t="n"/>
      <c r="AG146" s="0" t="n"/>
      <c r="AH146" s="0" t="n"/>
      <c r="AI146" s="0" t="n"/>
      <c r="AJ146" s="0" t="n"/>
      <c r="AK146" s="0" t="n"/>
      <c r="AL146" s="0" t="n"/>
      <c r="AM146" s="0" t="n"/>
      <c r="AN146" s="0" t="n"/>
      <c r="AO146" s="0" t="n"/>
      <c r="AP146" s="0" t="n"/>
      <c r="AQ146" s="0" t="n"/>
      <c r="AR146" s="0" t="n"/>
      <c r="AS146" s="0" t="n"/>
      <c r="AT146" s="0" t="n"/>
      <c r="AU146" s="0" t="n"/>
      <c r="AV146" s="0" t="n"/>
      <c r="AW146" s="0" t="n"/>
      <c r="AX146" s="0" t="n"/>
      <c r="AY146" s="0" t="n"/>
      <c r="AZ146" s="0" t="n"/>
      <c r="BA146" s="0" t="n"/>
    </row>
    <row r="147" hidden="1" ht="32.25" customHeight="1" s="671">
      <c r="A147" s="14" t="n">
        <v>16</v>
      </c>
      <c r="B147" s="0" t="n">
        <v>63</v>
      </c>
      <c r="C147" s="0" t="n">
        <v>62</v>
      </c>
      <c r="D147" s="0" t="n">
        <v>72</v>
      </c>
      <c r="E147" s="0" t="n">
        <v>70</v>
      </c>
      <c r="F147" s="0" t="n">
        <v>67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13" t="n"/>
      <c r="AD147" s="0" t="n"/>
      <c r="AE147" s="0" t="n"/>
      <c r="AF147" s="0" t="n"/>
      <c r="AG147" s="0" t="n"/>
      <c r="AH147" s="0" t="n"/>
      <c r="AI147" s="0" t="n"/>
      <c r="AJ147" s="0" t="n"/>
      <c r="AK147" s="0" t="n"/>
      <c r="AL147" s="0" t="n"/>
      <c r="AM147" s="0" t="n"/>
      <c r="AN147" s="0" t="n"/>
      <c r="AO147" s="0" t="n"/>
      <c r="AP147" s="0" t="n"/>
      <c r="AQ147" s="0" t="n"/>
      <c r="AR147" s="0" t="n"/>
      <c r="AS147" s="0" t="n"/>
      <c r="AT147" s="0" t="n"/>
      <c r="AU147" s="0" t="n"/>
      <c r="AV147" s="0" t="n"/>
      <c r="AW147" s="0" t="n"/>
      <c r="AX147" s="0" t="n"/>
      <c r="AY147" s="0" t="n"/>
      <c r="AZ147" s="0" t="n"/>
      <c r="BA147" s="0" t="n"/>
    </row>
    <row r="148" hidden="1" ht="32.25" customHeight="1" s="671">
      <c r="A148" s="14" t="n">
        <v>15</v>
      </c>
      <c r="B148" s="0" t="n">
        <v>62</v>
      </c>
      <c r="C148" s="0" t="n">
        <v>61</v>
      </c>
      <c r="D148" s="0" t="n">
        <v>71</v>
      </c>
      <c r="E148" s="0" t="n">
        <v>69</v>
      </c>
      <c r="F148" s="0" t="n">
        <v>66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13" t="n"/>
      <c r="AD148" s="0" t="n"/>
      <c r="AE148" s="0" t="n"/>
      <c r="AF148" s="0" t="n"/>
      <c r="AG148" s="0" t="n"/>
      <c r="AH148" s="0" t="n"/>
      <c r="AI148" s="0" t="n"/>
      <c r="AJ148" s="0" t="n"/>
      <c r="AK148" s="0" t="n"/>
      <c r="AL148" s="0" t="n"/>
      <c r="AM148" s="0" t="n"/>
      <c r="AN148" s="0" t="n"/>
      <c r="AO148" s="0" t="n"/>
      <c r="AP148" s="0" t="n"/>
      <c r="AQ148" s="0" t="n"/>
      <c r="AR148" s="0" t="n"/>
      <c r="AS148" s="0" t="n"/>
      <c r="AT148" s="0" t="n"/>
      <c r="AU148" s="0" t="n"/>
      <c r="AV148" s="0" t="n"/>
      <c r="AW148" s="0" t="n"/>
      <c r="AX148" s="0" t="n"/>
      <c r="AY148" s="0" t="n"/>
      <c r="AZ148" s="0" t="n"/>
      <c r="BA148" s="0" t="n"/>
    </row>
    <row r="149" hidden="1" ht="32.25" customHeight="1" s="671">
      <c r="A149" s="14" t="n">
        <v>14</v>
      </c>
      <c r="B149" s="0" t="n">
        <v>61</v>
      </c>
      <c r="C149" s="0" t="n">
        <v>60</v>
      </c>
      <c r="D149" s="0" t="n">
        <v>70</v>
      </c>
      <c r="E149" s="0" t="n">
        <v>68</v>
      </c>
      <c r="F149" s="0" t="n">
        <v>65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13" t="n"/>
      <c r="AD149" s="0" t="n"/>
      <c r="AE149" s="0" t="n"/>
      <c r="AF149" s="0" t="n"/>
      <c r="AG149" s="0" t="n"/>
      <c r="AH149" s="0" t="n"/>
      <c r="AI149" s="0" t="n"/>
      <c r="AJ149" s="0" t="n"/>
      <c r="AK149" s="0" t="n"/>
      <c r="AL149" s="0" t="n"/>
      <c r="AM149" s="0" t="n"/>
      <c r="AN149" s="0" t="n"/>
      <c r="AO149" s="0" t="n"/>
      <c r="AP149" s="0" t="n"/>
      <c r="AQ149" s="0" t="n"/>
      <c r="AR149" s="0" t="n"/>
      <c r="AS149" s="0" t="n"/>
      <c r="AT149" s="0" t="n"/>
      <c r="AU149" s="0" t="n"/>
      <c r="AV149" s="0" t="n"/>
      <c r="AW149" s="0" t="n"/>
      <c r="AX149" s="0" t="n"/>
      <c r="AY149" s="0" t="n"/>
      <c r="AZ149" s="0" t="n"/>
      <c r="BA149" s="0" t="n"/>
    </row>
    <row r="150" hidden="1" ht="32.25" customHeight="1" s="671">
      <c r="A150" s="14" t="n">
        <v>13</v>
      </c>
      <c r="B150" s="0" t="n">
        <v>60</v>
      </c>
      <c r="C150" s="0" t="n">
        <v>59</v>
      </c>
      <c r="D150" s="0" t="n">
        <v>69</v>
      </c>
      <c r="E150" s="0" t="n">
        <v>67</v>
      </c>
      <c r="F150" s="0" t="n">
        <v>64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13" t="n"/>
      <c r="AD150" s="0" t="n"/>
      <c r="AE150" s="0" t="n"/>
      <c r="AF150" s="0" t="n"/>
      <c r="AG150" s="0" t="n"/>
      <c r="AH150" s="0" t="n"/>
      <c r="AI150" s="0" t="n"/>
      <c r="AJ150" s="0" t="n"/>
      <c r="AK150" s="0" t="n"/>
      <c r="AL150" s="0" t="n"/>
      <c r="AM150" s="0" t="n"/>
      <c r="AN150" s="0" t="n"/>
      <c r="AO150" s="0" t="n"/>
      <c r="AP150" s="0" t="n"/>
      <c r="AQ150" s="0" t="n"/>
      <c r="AR150" s="0" t="n"/>
      <c r="AS150" s="0" t="n"/>
      <c r="AT150" s="0" t="n"/>
      <c r="AU150" s="0" t="n"/>
      <c r="AV150" s="0" t="n"/>
      <c r="AW150" s="0" t="n"/>
      <c r="AX150" s="0" t="n"/>
      <c r="AY150" s="0" t="n"/>
      <c r="AZ150" s="0" t="n"/>
      <c r="BA150" s="0" t="n"/>
    </row>
    <row r="151" hidden="1" ht="32.25" customHeight="1" s="671">
      <c r="A151" s="14" t="n">
        <v>12</v>
      </c>
      <c r="B151" s="0" t="n">
        <v>59.1</v>
      </c>
      <c r="C151" s="0" t="n">
        <v>58</v>
      </c>
      <c r="D151" s="0" t="n">
        <v>68</v>
      </c>
      <c r="E151" s="0" t="n">
        <v>66</v>
      </c>
      <c r="F151" s="0" t="n">
        <v>63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13" t="n"/>
      <c r="AD151" s="0" t="n"/>
      <c r="AE151" s="0" t="n"/>
      <c r="AF151" s="0" t="n"/>
      <c r="AG151" s="0" t="n"/>
      <c r="AH151" s="0" t="n"/>
      <c r="AI151" s="0" t="n"/>
      <c r="AJ151" s="0" t="n"/>
      <c r="AK151" s="0" t="n"/>
      <c r="AL151" s="0" t="n"/>
      <c r="AM151" s="0" t="n"/>
      <c r="AN151" s="0" t="n"/>
      <c r="AO151" s="0" t="n"/>
      <c r="AP151" s="0" t="n"/>
      <c r="AQ151" s="0" t="n"/>
      <c r="AR151" s="0" t="n"/>
      <c r="AS151" s="0" t="n"/>
      <c r="AT151" s="0" t="n"/>
      <c r="AU151" s="0" t="n"/>
      <c r="AV151" s="0" t="n"/>
      <c r="AW151" s="0" t="n"/>
      <c r="AX151" s="0" t="n"/>
      <c r="AY151" s="0" t="n"/>
      <c r="AZ151" s="0" t="n"/>
      <c r="BA151" s="0" t="n"/>
    </row>
    <row r="152" hidden="1" ht="32.25" customHeight="1" s="671">
      <c r="A152" s="14" t="n">
        <v>11</v>
      </c>
      <c r="B152" s="0" t="n">
        <v>59</v>
      </c>
      <c r="C152" s="0" t="n">
        <v>57</v>
      </c>
      <c r="D152" s="0" t="n">
        <v>67</v>
      </c>
      <c r="E152" s="0" t="n">
        <v>65</v>
      </c>
      <c r="F152" s="0" t="n">
        <v>62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13" t="n"/>
      <c r="AD152" s="0" t="n"/>
      <c r="AE152" s="0" t="n"/>
      <c r="AF152" s="0" t="n"/>
      <c r="AG152" s="0" t="n"/>
      <c r="AH152" s="0" t="n"/>
      <c r="AI152" s="0" t="n"/>
      <c r="AJ152" s="0" t="n"/>
      <c r="AK152" s="0" t="n"/>
      <c r="AL152" s="0" t="n"/>
      <c r="AM152" s="0" t="n"/>
      <c r="AN152" s="0" t="n"/>
      <c r="AO152" s="0" t="n"/>
      <c r="AP152" s="0" t="n"/>
      <c r="AQ152" s="0" t="n"/>
      <c r="AR152" s="0" t="n"/>
      <c r="AS152" s="0" t="n"/>
      <c r="AT152" s="0" t="n"/>
      <c r="AU152" s="0" t="n"/>
      <c r="AV152" s="0" t="n"/>
      <c r="AW152" s="0" t="n"/>
      <c r="AX152" s="0" t="n"/>
      <c r="AY152" s="0" t="n"/>
      <c r="AZ152" s="0" t="n"/>
      <c r="BA152" s="0" t="n"/>
    </row>
    <row r="153" hidden="1" ht="32.25" customHeight="1" s="671">
      <c r="A153" s="14" t="n">
        <v>10</v>
      </c>
      <c r="B153" s="0" t="n">
        <v>58</v>
      </c>
      <c r="C153" s="0" t="n">
        <v>56</v>
      </c>
      <c r="D153" s="0" t="n">
        <v>66</v>
      </c>
      <c r="E153" s="0" t="n">
        <v>64</v>
      </c>
      <c r="F153" s="0" t="n">
        <v>61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13" t="n"/>
      <c r="AD153" s="0" t="n"/>
      <c r="AE153" s="0" t="n"/>
      <c r="AF153" s="0" t="n"/>
      <c r="AG153" s="0" t="n"/>
      <c r="AH153" s="0" t="n"/>
      <c r="AI153" s="0" t="n"/>
      <c r="AJ153" s="0" t="n"/>
      <c r="AK153" s="0" t="n"/>
      <c r="AL153" s="0" t="n"/>
      <c r="AM153" s="0" t="n"/>
      <c r="AN153" s="0" t="n"/>
      <c r="AO153" s="0" t="n"/>
      <c r="AP153" s="0" t="n"/>
      <c r="AQ153" s="0" t="n"/>
      <c r="AR153" s="0" t="n"/>
      <c r="AS153" s="0" t="n"/>
      <c r="AT153" s="0" t="n"/>
      <c r="AU153" s="0" t="n"/>
      <c r="AV153" s="0" t="n"/>
      <c r="AW153" s="0" t="n"/>
      <c r="AX153" s="0" t="n"/>
      <c r="AY153" s="0" t="n"/>
      <c r="AZ153" s="0" t="n"/>
      <c r="BA153" s="0" t="n"/>
    </row>
    <row r="154" hidden="1" ht="32.25" customHeight="1" s="671">
      <c r="A154" s="14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  <c r="Q154" s="0" t="n"/>
      <c r="R154" s="0" t="n"/>
      <c r="S154" s="0" t="n"/>
      <c r="T154" s="0" t="n"/>
      <c r="U154" s="0" t="n"/>
      <c r="V154" s="0" t="n"/>
      <c r="W154" s="0" t="n"/>
      <c r="X154" s="0" t="n"/>
      <c r="Y154" s="0" t="n"/>
      <c r="Z154" s="0" t="n"/>
      <c r="AA154" s="13" t="n"/>
      <c r="AD154" s="0" t="n"/>
      <c r="AE154" s="0" t="n"/>
      <c r="AF154" s="0" t="n"/>
      <c r="AG154" s="0" t="n"/>
      <c r="AH154" s="0" t="n"/>
      <c r="AI154" s="0" t="n"/>
      <c r="AJ154" s="0" t="n"/>
      <c r="AK154" s="0" t="n"/>
      <c r="AL154" s="0" t="n"/>
      <c r="AM154" s="0" t="n"/>
      <c r="AN154" s="0" t="n"/>
      <c r="AO154" s="0" t="n"/>
      <c r="AP154" s="0" t="n"/>
      <c r="AQ154" s="0" t="n"/>
      <c r="AR154" s="0" t="n"/>
      <c r="AS154" s="0" t="n"/>
      <c r="AT154" s="0" t="n"/>
      <c r="AU154" s="0" t="n"/>
      <c r="AV154" s="0" t="n"/>
      <c r="AW154" s="0" t="n"/>
      <c r="AX154" s="0" t="n"/>
      <c r="AY154" s="0" t="n"/>
      <c r="AZ154" s="0" t="n"/>
      <c r="BA154" s="0" t="n"/>
    </row>
    <row r="155" hidden="1" ht="32.25" customHeight="1" s="671">
      <c r="A155" s="14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0" t="n"/>
      <c r="N155" s="0" t="n"/>
      <c r="O155" s="0" t="n"/>
      <c r="P155" s="0" t="n"/>
      <c r="Q155" s="0" t="n"/>
      <c r="R155" s="0" t="n"/>
      <c r="S155" s="0" t="n"/>
      <c r="T155" s="0" t="n"/>
      <c r="U155" s="0" t="n"/>
      <c r="V155" s="0" t="n"/>
      <c r="W155" s="0" t="n"/>
      <c r="X155" s="0" t="n"/>
      <c r="Y155" s="0" t="n"/>
      <c r="Z155" s="0" t="n"/>
      <c r="AA155" s="13" t="n"/>
      <c r="AD155" s="0" t="n"/>
      <c r="AE155" s="0" t="n"/>
      <c r="AF155" s="0" t="n"/>
      <c r="AG155" s="0" t="n"/>
      <c r="AH155" s="0" t="n"/>
      <c r="AI155" s="0" t="n"/>
      <c r="AJ155" s="0" t="n"/>
      <c r="AK155" s="0" t="n"/>
      <c r="AL155" s="0" t="n"/>
      <c r="AM155" s="0" t="n"/>
      <c r="AN155" s="0" t="n"/>
      <c r="AO155" s="0" t="n"/>
      <c r="AP155" s="0" t="n"/>
      <c r="AQ155" s="0" t="n"/>
      <c r="AR155" s="0" t="n"/>
      <c r="AS155" s="0" t="n"/>
      <c r="AT155" s="0" t="n"/>
      <c r="AU155" s="0" t="n"/>
      <c r="AV155" s="0" t="n"/>
      <c r="AW155" s="0" t="n"/>
      <c r="AX155" s="0" t="n"/>
      <c r="AY155" s="0" t="n"/>
      <c r="AZ155" s="0" t="n"/>
      <c r="BA155" s="0" t="n"/>
    </row>
    <row r="156" hidden="1" ht="32.25" customHeight="1" s="671">
      <c r="A156" s="14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  <c r="Q156" s="0" t="n"/>
      <c r="R156" s="0" t="n"/>
      <c r="S156" s="0" t="n"/>
      <c r="T156" s="0" t="n"/>
      <c r="U156" s="0" t="n"/>
      <c r="V156" s="0" t="n"/>
      <c r="W156" s="0" t="n"/>
      <c r="X156" s="0" t="n"/>
      <c r="Y156" s="0" t="n"/>
      <c r="Z156" s="0" t="n"/>
      <c r="AA156" s="13" t="n"/>
      <c r="AD156" s="0" t="n"/>
      <c r="AE156" s="0" t="n"/>
      <c r="AF156" s="0" t="n"/>
      <c r="AG156" s="0" t="n"/>
      <c r="AH156" s="0" t="n"/>
      <c r="AI156" s="0" t="n"/>
      <c r="AJ156" s="0" t="n"/>
      <c r="AK156" s="0" t="n"/>
      <c r="AL156" s="0" t="n"/>
      <c r="AM156" s="0" t="n"/>
      <c r="AN156" s="0" t="n"/>
      <c r="AO156" s="0" t="n"/>
      <c r="AP156" s="0" t="n"/>
      <c r="AQ156" s="0" t="n"/>
      <c r="AR156" s="0" t="n"/>
      <c r="AS156" s="0" t="n"/>
      <c r="AT156" s="0" t="n"/>
      <c r="AU156" s="0" t="n"/>
      <c r="AV156" s="0" t="n"/>
      <c r="AW156" s="0" t="n"/>
      <c r="AX156" s="0" t="n"/>
      <c r="AY156" s="0" t="n"/>
      <c r="AZ156" s="0" t="n"/>
      <c r="BA156" s="0" t="n"/>
    </row>
    <row r="157" hidden="1" ht="32.25" customHeight="1" s="671">
      <c r="A157" s="14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13" t="n"/>
      <c r="AD157" s="0" t="n"/>
      <c r="AE157" s="0" t="n"/>
      <c r="AF157" s="0" t="n"/>
      <c r="AG157" s="0" t="n"/>
      <c r="AH157" s="0" t="n"/>
      <c r="AI157" s="0" t="n"/>
      <c r="AJ157" s="0" t="n"/>
      <c r="AK157" s="0" t="n"/>
      <c r="AL157" s="0" t="n"/>
      <c r="AM157" s="0" t="n"/>
      <c r="AN157" s="0" t="n"/>
      <c r="AO157" s="0" t="n"/>
      <c r="AP157" s="0" t="n"/>
      <c r="AQ157" s="0" t="n"/>
      <c r="AR157" s="0" t="n"/>
      <c r="AS157" s="0" t="n"/>
      <c r="AT157" s="0" t="n"/>
      <c r="AU157" s="0" t="n"/>
      <c r="AV157" s="0" t="n"/>
      <c r="AW157" s="0" t="n"/>
      <c r="AX157" s="0" t="n"/>
      <c r="AY157" s="0" t="n"/>
      <c r="AZ157" s="0" t="n"/>
      <c r="BA157" s="0" t="n"/>
    </row>
    <row r="158" hidden="1" ht="32.25" customHeight="1" s="671">
      <c r="A158" s="14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13" t="n"/>
      <c r="AD158" s="0" t="n"/>
      <c r="AE158" s="0" t="n"/>
      <c r="AF158" s="0" t="n"/>
      <c r="AG158" s="0" t="n"/>
      <c r="AH158" s="0" t="n"/>
      <c r="AI158" s="0" t="n"/>
      <c r="AJ158" s="0" t="n"/>
      <c r="AK158" s="0" t="n"/>
      <c r="AL158" s="0" t="n"/>
      <c r="AM158" s="0" t="n"/>
      <c r="AN158" s="0" t="n"/>
      <c r="AO158" s="0" t="n"/>
      <c r="AP158" s="0" t="n"/>
      <c r="AQ158" s="0" t="n"/>
      <c r="AR158" s="0" t="n"/>
      <c r="AS158" s="0" t="n"/>
      <c r="AT158" s="0" t="n"/>
      <c r="AU158" s="0" t="n"/>
      <c r="AV158" s="0" t="n"/>
      <c r="AW158" s="0" t="n"/>
      <c r="AX158" s="0" t="n"/>
      <c r="AY158" s="0" t="n"/>
      <c r="AZ158" s="0" t="n"/>
      <c r="BA158" s="0" t="n"/>
    </row>
    <row r="159" hidden="1" ht="32.25" customHeight="1" s="671">
      <c r="A159" s="14" t="n"/>
      <c r="AA159" s="13" t="n"/>
      <c r="AD159" s="0" t="n"/>
      <c r="AE159" s="0" t="n"/>
      <c r="AF159" s="0" t="n"/>
      <c r="AG159" s="0" t="n"/>
      <c r="AH159" s="0" t="n"/>
      <c r="AI159" s="0" t="n"/>
      <c r="AJ159" s="0" t="n"/>
      <c r="AK159" s="0" t="n"/>
      <c r="AL159" s="0" t="n"/>
      <c r="AM159" s="0" t="n"/>
      <c r="AN159" s="0" t="n"/>
      <c r="AO159" s="0" t="n"/>
      <c r="AP159" s="0" t="n"/>
      <c r="AQ159" s="0" t="n"/>
      <c r="AR159" s="0" t="n"/>
      <c r="AS159" s="0" t="n"/>
      <c r="AT159" s="0" t="n"/>
      <c r="AU159" s="0" t="n"/>
      <c r="AV159" s="0" t="n"/>
      <c r="AW159" s="0" t="n"/>
      <c r="AX159" s="0" t="n"/>
      <c r="AY159" s="0" t="n"/>
      <c r="AZ159" s="0" t="n"/>
      <c r="BA159" s="0" t="n"/>
    </row>
    <row r="160" hidden="1" ht="32.25" customHeight="1" s="671">
      <c r="A160" s="14" t="n"/>
      <c r="B160" s="0" t="n"/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0" t="n"/>
      <c r="N160" s="0" t="n"/>
      <c r="O160" s="0" t="n"/>
      <c r="P160" s="0" t="n"/>
      <c r="Q160" s="0" t="n"/>
      <c r="R160" s="0" t="n"/>
      <c r="S160" s="0" t="n"/>
      <c r="T160" s="0" t="n"/>
      <c r="U160" s="0" t="n"/>
      <c r="V160" s="0" t="n"/>
      <c r="W160" s="0" t="n"/>
      <c r="X160" s="0" t="n"/>
      <c r="Y160" s="0" t="n"/>
      <c r="Z160" s="0" t="n"/>
      <c r="AA160" s="13" t="n"/>
      <c r="AD160" s="0" t="n"/>
      <c r="AE160" s="0" t="n"/>
      <c r="AF160" s="0" t="n"/>
      <c r="AG160" s="0" t="n"/>
      <c r="AH160" s="0" t="n"/>
      <c r="AI160" s="0" t="n"/>
      <c r="AJ160" s="0" t="n"/>
      <c r="AK160" s="0" t="n"/>
      <c r="AL160" s="0" t="n"/>
      <c r="AM160" s="0" t="n"/>
      <c r="AN160" s="0" t="n"/>
      <c r="AO160" s="0" t="n"/>
      <c r="AP160" s="0" t="n"/>
      <c r="AQ160" s="0" t="n"/>
      <c r="AR160" s="0" t="n"/>
      <c r="AS160" s="0" t="n"/>
      <c r="AT160" s="0" t="n"/>
      <c r="AU160" s="0" t="n"/>
      <c r="AV160" s="0" t="n"/>
      <c r="AW160" s="0" t="n"/>
      <c r="AX160" s="0" t="n"/>
      <c r="AY160" s="0" t="n"/>
      <c r="AZ160" s="0" t="n"/>
      <c r="BA160" s="0" t="n"/>
    </row>
    <row r="161" hidden="1" ht="32.25" customHeight="1" s="671">
      <c r="A161" s="14" t="n"/>
      <c r="B161" s="0" t="n"/>
      <c r="C161" s="0" t="n"/>
      <c r="D161" s="0" t="n"/>
      <c r="E161" s="270" t="inlineStr">
        <is>
          <t>동일표점의 백분위 표시방법 선택</t>
        </is>
      </c>
      <c r="F161" s="271" t="n"/>
      <c r="G161" s="6" t="n"/>
      <c r="H161" s="272" t="inlineStr">
        <is>
          <t>Match</t>
        </is>
      </c>
      <c r="I161" s="273" t="n"/>
      <c r="J161" s="0" t="n"/>
      <c r="K161" s="0" t="n"/>
      <c r="L161" s="0" t="n"/>
      <c r="M161" s="0" t="n"/>
      <c r="N161" s="0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13" t="n"/>
      <c r="AD161" s="0" t="n"/>
      <c r="AE161" s="0" t="n"/>
      <c r="AF161" s="0" t="n"/>
      <c r="AG161" s="0" t="n"/>
      <c r="AH161" s="0" t="n"/>
      <c r="AI161" s="0" t="n"/>
      <c r="AJ161" s="0" t="n"/>
      <c r="AK161" s="0" t="n"/>
      <c r="AL161" s="0" t="n"/>
      <c r="AM161" s="0" t="n"/>
      <c r="AN161" s="0" t="n"/>
      <c r="AO161" s="0" t="n"/>
      <c r="AP161" s="0" t="n"/>
      <c r="AQ161" s="0" t="n"/>
      <c r="AR161" s="0" t="n"/>
      <c r="AS161" s="0" t="n"/>
      <c r="AT161" s="0" t="n"/>
      <c r="AU161" s="0" t="n"/>
      <c r="AV161" s="0" t="n"/>
      <c r="AW161" s="0" t="n"/>
      <c r="AX161" s="0" t="n"/>
      <c r="AY161" s="0" t="n"/>
      <c r="AZ161" s="0" t="n"/>
      <c r="BA161" s="0" t="n"/>
    </row>
    <row r="162" hidden="1" ht="32.25" customHeight="1" s="671">
      <c r="A162" s="14" t="n"/>
      <c r="B162" s="0" t="inlineStr">
        <is>
          <t>원점-표점-백분</t>
        </is>
      </c>
      <c r="C162" s="0" t="n"/>
      <c r="D162" s="0" t="n"/>
      <c r="E162" s="274" t="inlineStr">
        <is>
          <t>원점따라 차등 표시</t>
        </is>
      </c>
      <c r="F162" s="7" t="n"/>
      <c r="G162" s="8" t="n"/>
      <c r="H162" s="275" t="n">
        <v>-1</v>
      </c>
      <c r="I162" s="275" t="inlineStr">
        <is>
          <t>RIGHT</t>
        </is>
      </c>
      <c r="J162" s="0" t="n"/>
      <c r="K162" s="0" t="n"/>
      <c r="L162" s="0" t="n"/>
      <c r="M162" s="0" t="n"/>
      <c r="N162" s="0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13" t="inlineStr">
        <is>
          <t>탐구원점</t>
        </is>
      </c>
      <c r="AD162" s="0" t="n"/>
      <c r="AE162" s="0" t="n"/>
      <c r="AF162" s="0" t="n"/>
      <c r="AG162" s="0" t="n"/>
      <c r="AH162" s="0" t="n"/>
      <c r="AI162" s="0" t="n"/>
      <c r="AJ162" s="0" t="n"/>
      <c r="AK162" s="0" t="n"/>
      <c r="AL162" s="0" t="n"/>
      <c r="AM162" s="0" t="n"/>
      <c r="AN162" s="0" t="n"/>
      <c r="AO162" s="0" t="n"/>
      <c r="AP162" s="0" t="n"/>
      <c r="AQ162" s="0" t="n"/>
      <c r="AR162" s="0" t="n"/>
      <c r="AS162" s="0" t="n"/>
      <c r="AT162" s="0" t="n"/>
      <c r="AU162" s="0" t="n"/>
      <c r="AV162" s="0" t="n"/>
      <c r="AW162" s="0" t="n"/>
      <c r="AX162" s="0" t="n"/>
      <c r="AY162" s="0" t="n"/>
      <c r="AZ162" s="0" t="n"/>
      <c r="BA162" s="0" t="n"/>
    </row>
    <row r="163" hidden="1" ht="32.25" customHeight="1" s="671">
      <c r="A163" s="14" t="n">
        <v>100</v>
      </c>
      <c r="B163" s="0" t="n">
        <v>138</v>
      </c>
      <c r="C163" s="0" t="n">
        <v>136</v>
      </c>
      <c r="D163" s="0" t="n">
        <v>144.1</v>
      </c>
      <c r="E163" s="0" t="n">
        <v>142.1</v>
      </c>
      <c r="F163" s="0" t="inlineStr"/>
      <c r="G163" s="0" t="inlineStr"/>
      <c r="H163" s="0" t="n">
        <v>66</v>
      </c>
      <c r="I163" s="0" t="inlineStr"/>
      <c r="J163" s="0" t="n">
        <v>73</v>
      </c>
      <c r="K163" s="0" t="inlineStr"/>
      <c r="L163" s="0" t="n">
        <v>74</v>
      </c>
      <c r="M163" s="0" t="n">
        <v>73</v>
      </c>
      <c r="N163" s="0" t="inlineStr"/>
      <c r="O163" s="0" t="n">
        <v>77</v>
      </c>
      <c r="P163" s="0" t="n">
        <v>74.09999999999999</v>
      </c>
      <c r="Q163" s="0" t="inlineStr"/>
      <c r="R163" s="0" t="inlineStr"/>
      <c r="S163" s="0" t="inlineStr"/>
      <c r="T163" s="0" t="inlineStr"/>
      <c r="U163" s="0" t="inlineStr"/>
      <c r="V163" s="0" t="n">
        <v>68</v>
      </c>
      <c r="W163" s="0" t="n">
        <v>70</v>
      </c>
      <c r="X163" s="0" t="inlineStr"/>
      <c r="Y163" s="0" t="inlineStr"/>
      <c r="Z163" s="0" t="inlineStr"/>
      <c r="AA163" s="13" t="n">
        <v>50</v>
      </c>
      <c r="AD163" s="0" t="n"/>
      <c r="AE163" s="0" t="n"/>
      <c r="AF163" s="0" t="n"/>
      <c r="AG163" s="0" t="n"/>
      <c r="AH163" s="0" t="n"/>
      <c r="AI163" s="0" t="n"/>
      <c r="AJ163" s="0" t="n"/>
      <c r="AK163" s="0" t="n"/>
      <c r="AL163" s="0" t="n"/>
      <c r="AM163" s="0" t="n"/>
      <c r="AN163" s="0" t="n"/>
      <c r="AO163" s="0" t="n"/>
      <c r="AP163" s="0" t="n"/>
      <c r="AQ163" s="0" t="n"/>
      <c r="AR163" s="0" t="n"/>
      <c r="AS163" s="0" t="n"/>
      <c r="AT163" s="0" t="n"/>
      <c r="AU163" s="0" t="n"/>
      <c r="AV163" s="0" t="n"/>
      <c r="AW163" s="0" t="n"/>
      <c r="AX163" s="0" t="n"/>
      <c r="AY163" s="0" t="n"/>
      <c r="AZ163" s="0" t="n"/>
      <c r="BA163" s="0" t="n"/>
    </row>
    <row r="164" hidden="1" ht="32.25" customHeight="1" s="671">
      <c r="A164" s="14" t="n">
        <v>99</v>
      </c>
      <c r="B164" s="0" t="n">
        <v>135</v>
      </c>
      <c r="C164" s="0" t="n">
        <v>134</v>
      </c>
      <c r="D164" s="0" t="n">
        <v>142</v>
      </c>
      <c r="E164" s="0" t="n">
        <v>142</v>
      </c>
      <c r="F164" s="0" t="inlineStr"/>
      <c r="G164" s="0" t="inlineStr"/>
      <c r="H164" s="0" t="inlineStr"/>
      <c r="I164" s="0" t="n">
        <v>70</v>
      </c>
      <c r="J164" s="0" t="n">
        <v>69.09999999999999</v>
      </c>
      <c r="K164" s="0" t="n">
        <v>73</v>
      </c>
      <c r="L164" s="0" t="n">
        <v>73</v>
      </c>
      <c r="M164" s="0" t="n">
        <v>72</v>
      </c>
      <c r="N164" s="0" t="inlineStr"/>
      <c r="O164" s="0" t="n">
        <v>73</v>
      </c>
      <c r="P164" s="0" t="n">
        <v>74</v>
      </c>
      <c r="Q164" s="0" t="n">
        <v>71</v>
      </c>
      <c r="R164" s="0" t="inlineStr"/>
      <c r="S164" s="0" t="inlineStr"/>
      <c r="T164" s="0" t="n">
        <v>71</v>
      </c>
      <c r="U164" s="0" t="n">
        <v>71.09999999999999</v>
      </c>
      <c r="V164" s="0" t="n">
        <v>67</v>
      </c>
      <c r="W164" s="0" t="n">
        <v>69.09999999999999</v>
      </c>
      <c r="X164" s="0" t="inlineStr"/>
      <c r="Y164" s="0" t="inlineStr"/>
      <c r="Z164" s="0" t="inlineStr"/>
      <c r="AA164" s="13" t="n">
        <v>49</v>
      </c>
      <c r="AD164" s="0" t="n"/>
      <c r="AE164" s="0" t="n"/>
      <c r="AF164" s="0" t="n"/>
      <c r="AG164" s="0" t="n"/>
      <c r="AH164" s="0" t="n"/>
      <c r="AI164" s="0" t="n"/>
      <c r="AJ164" s="0" t="n"/>
      <c r="AK164" s="0" t="n"/>
      <c r="AL164" s="0" t="n"/>
      <c r="AM164" s="0" t="n"/>
      <c r="AN164" s="0" t="n"/>
      <c r="AO164" s="0" t="n"/>
      <c r="AP164" s="0" t="n"/>
      <c r="AQ164" s="0" t="n"/>
      <c r="AR164" s="0" t="n"/>
      <c r="AS164" s="0" t="n"/>
      <c r="AT164" s="0" t="n"/>
      <c r="AU164" s="0" t="n"/>
      <c r="AV164" s="0" t="n"/>
      <c r="AW164" s="0" t="n"/>
      <c r="AX164" s="0" t="n"/>
      <c r="AY164" s="0" t="n"/>
      <c r="AZ164" s="0" t="n"/>
      <c r="BA164" s="0" t="n"/>
    </row>
    <row r="165" hidden="1" ht="32.25" customHeight="1" s="671">
      <c r="A165" s="14" t="n">
        <v>98</v>
      </c>
      <c r="B165" s="0" t="n">
        <v>134</v>
      </c>
      <c r="C165" s="0" t="n">
        <v>132.1</v>
      </c>
      <c r="D165" s="0" t="n">
        <v>138</v>
      </c>
      <c r="E165" s="0" t="n">
        <v>138</v>
      </c>
      <c r="F165" s="0" t="n">
        <v>139.1</v>
      </c>
      <c r="G165" s="0" t="n">
        <v>68</v>
      </c>
      <c r="H165" s="0" t="inlineStr"/>
      <c r="I165" s="0" t="n">
        <v>69.09999999999999</v>
      </c>
      <c r="J165" s="0" t="n">
        <v>68</v>
      </c>
      <c r="K165" s="0" t="n">
        <v>72</v>
      </c>
      <c r="L165" s="0" t="n">
        <v>72</v>
      </c>
      <c r="M165" s="0" t="n">
        <v>70.09999999999999</v>
      </c>
      <c r="N165" s="0" t="n">
        <v>76</v>
      </c>
      <c r="O165" s="0" t="n">
        <v>71</v>
      </c>
      <c r="P165" s="0" t="n">
        <v>72</v>
      </c>
      <c r="Q165" s="0" t="inlineStr"/>
      <c r="R165" s="0" t="n">
        <v>70</v>
      </c>
      <c r="S165" s="0" t="n">
        <v>68.09999999999999</v>
      </c>
      <c r="T165" s="0" t="inlineStr"/>
      <c r="U165" s="0" t="n">
        <v>71</v>
      </c>
      <c r="V165" s="0" t="inlineStr"/>
      <c r="W165" s="0" t="n">
        <v>68</v>
      </c>
      <c r="X165" s="0" t="inlineStr"/>
      <c r="Y165" s="0" t="inlineStr"/>
      <c r="Z165" s="0" t="inlineStr"/>
      <c r="AA165" s="13" t="n">
        <v>48</v>
      </c>
      <c r="AD165" s="0" t="n"/>
      <c r="AE165" s="0" t="n"/>
      <c r="AF165" s="0" t="n"/>
      <c r="AG165" s="0" t="n"/>
      <c r="AH165" s="0" t="n"/>
      <c r="AI165" s="0" t="n"/>
      <c r="AJ165" s="0" t="n"/>
      <c r="AK165" s="0" t="n"/>
      <c r="AL165" s="0" t="n"/>
      <c r="AM165" s="0" t="n"/>
      <c r="AN165" s="0" t="n"/>
      <c r="AO165" s="0" t="n"/>
      <c r="AP165" s="0" t="n"/>
      <c r="AQ165" s="0" t="n"/>
      <c r="AR165" s="0" t="n"/>
      <c r="AS165" s="0" t="n"/>
      <c r="AT165" s="0" t="n"/>
      <c r="AU165" s="0" t="n"/>
      <c r="AV165" s="0" t="n"/>
      <c r="AW165" s="0" t="n"/>
      <c r="AX165" s="0" t="n"/>
      <c r="AY165" s="0" t="n"/>
      <c r="AZ165" s="0" t="n"/>
      <c r="BA165" s="0" t="n"/>
    </row>
    <row r="166" hidden="1" ht="32.25" customHeight="1" s="671">
      <c r="A166" s="14" t="n">
        <v>97</v>
      </c>
      <c r="B166" s="0" t="n">
        <v>133</v>
      </c>
      <c r="C166" s="0" t="inlineStr"/>
      <c r="D166" s="0" t="n">
        <v>134.1</v>
      </c>
      <c r="E166" s="0" t="n">
        <v>137</v>
      </c>
      <c r="F166" s="0" t="n">
        <v>136</v>
      </c>
      <c r="G166" s="0" t="inlineStr"/>
      <c r="H166" s="0" t="inlineStr"/>
      <c r="I166" s="0" t="n">
        <v>68</v>
      </c>
      <c r="J166" s="0" t="n">
        <v>67</v>
      </c>
      <c r="K166" s="0" t="n">
        <v>71</v>
      </c>
      <c r="L166" s="0" t="n">
        <v>70</v>
      </c>
      <c r="M166" s="0" t="n">
        <v>70</v>
      </c>
      <c r="N166" s="0" t="inlineStr"/>
      <c r="O166" s="0" t="n">
        <v>69</v>
      </c>
      <c r="P166" s="0" t="n">
        <v>70</v>
      </c>
      <c r="Q166" s="0" t="n">
        <v>70</v>
      </c>
      <c r="R166" s="0" t="inlineStr"/>
      <c r="S166" s="0" t="inlineStr"/>
      <c r="T166" s="0" t="n">
        <v>70.09999999999999</v>
      </c>
      <c r="U166" s="0" t="n">
        <v>69</v>
      </c>
      <c r="V166" s="0" t="n">
        <v>66.09999999999999</v>
      </c>
      <c r="W166" s="0" t="n">
        <v>67</v>
      </c>
      <c r="X166" s="0" t="inlineStr"/>
      <c r="Y166" s="0" t="inlineStr"/>
      <c r="Z166" s="0" t="inlineStr"/>
      <c r="AA166" s="13" t="n">
        <v>47</v>
      </c>
      <c r="AD166" s="0" t="n"/>
      <c r="AE166" s="0" t="n"/>
      <c r="AF166" s="0" t="n"/>
      <c r="AG166" s="0" t="n"/>
      <c r="AH166" s="0" t="n"/>
      <c r="AI166" s="0" t="n"/>
      <c r="AJ166" s="0" t="n"/>
      <c r="AK166" s="0" t="n"/>
      <c r="AL166" s="0" t="n"/>
      <c r="AM166" s="0" t="n"/>
      <c r="AN166" s="0" t="n"/>
      <c r="AO166" s="0" t="n"/>
      <c r="AP166" s="0" t="n"/>
      <c r="AQ166" s="0" t="n"/>
      <c r="AR166" s="0" t="n"/>
      <c r="AS166" s="0" t="n"/>
      <c r="AT166" s="0" t="n"/>
      <c r="AU166" s="0" t="n"/>
      <c r="AV166" s="0" t="n"/>
      <c r="AW166" s="0" t="n"/>
      <c r="AX166" s="0" t="n"/>
      <c r="AY166" s="0" t="n"/>
      <c r="AZ166" s="0" t="n"/>
      <c r="BA166" s="0" t="n"/>
    </row>
    <row r="167" hidden="1" ht="32.25" customHeight="1" s="671">
      <c r="A167" s="14" t="n">
        <v>96</v>
      </c>
      <c r="B167" s="0" t="n">
        <v>132</v>
      </c>
      <c r="C167" s="0" t="n">
        <v>132</v>
      </c>
      <c r="D167" s="0" t="n">
        <v>134</v>
      </c>
      <c r="E167" s="0" t="n">
        <v>134</v>
      </c>
      <c r="F167" s="0" t="n">
        <v>134.1</v>
      </c>
      <c r="G167" s="0" t="n">
        <v>67</v>
      </c>
      <c r="H167" s="0" t="n">
        <v>65</v>
      </c>
      <c r="I167" s="0" t="n">
        <v>66</v>
      </c>
      <c r="J167" s="0" t="n">
        <v>66</v>
      </c>
      <c r="K167" s="0" t="n">
        <v>70</v>
      </c>
      <c r="L167" s="0" t="n">
        <v>69</v>
      </c>
      <c r="M167" s="0" t="n">
        <v>68</v>
      </c>
      <c r="N167" s="0" t="n">
        <v>75</v>
      </c>
      <c r="O167" s="0" t="n">
        <v>68</v>
      </c>
      <c r="P167" s="0" t="n">
        <v>68.09999999999999</v>
      </c>
      <c r="Q167" s="0" t="n">
        <v>69</v>
      </c>
      <c r="R167" s="0" t="n">
        <v>69</v>
      </c>
      <c r="S167" s="0" t="n">
        <v>68</v>
      </c>
      <c r="T167" s="0" t="n">
        <v>70</v>
      </c>
      <c r="U167" s="0" t="n">
        <v>68.09999999999999</v>
      </c>
      <c r="V167" s="0" t="n">
        <v>66</v>
      </c>
      <c r="W167" s="0" t="n">
        <v>66</v>
      </c>
      <c r="X167" s="0" t="inlineStr"/>
      <c r="Y167" s="0" t="inlineStr"/>
      <c r="Z167" s="0" t="inlineStr"/>
      <c r="AA167" s="13" t="n">
        <v>46</v>
      </c>
      <c r="AD167" s="0" t="n"/>
      <c r="AE167" s="0" t="n"/>
      <c r="AF167" s="0" t="n"/>
      <c r="AG167" s="0" t="n"/>
      <c r="AH167" s="0" t="n"/>
      <c r="AI167" s="0" t="n"/>
      <c r="AJ167" s="0" t="n"/>
      <c r="AK167" s="0" t="n"/>
      <c r="AL167" s="0" t="n"/>
      <c r="AM167" s="0" t="n"/>
      <c r="AN167" s="0" t="n"/>
      <c r="AO167" s="0" t="n"/>
      <c r="AP167" s="0" t="n"/>
      <c r="AQ167" s="0" t="n"/>
      <c r="AR167" s="0" t="n"/>
      <c r="AS167" s="0" t="n"/>
      <c r="AT167" s="0" t="n"/>
      <c r="AU167" s="0" t="n"/>
      <c r="AV167" s="0" t="n"/>
      <c r="AW167" s="0" t="n"/>
      <c r="AX167" s="0" t="n"/>
      <c r="AY167" s="0" t="n"/>
      <c r="AZ167" s="0" t="n"/>
      <c r="BA167" s="0" t="n"/>
    </row>
    <row r="168" hidden="1" ht="32.25" customHeight="1" s="671">
      <c r="A168" s="14" t="n">
        <v>95</v>
      </c>
      <c r="B168" s="0" t="n">
        <v>131</v>
      </c>
      <c r="C168" s="0" t="n">
        <v>131</v>
      </c>
      <c r="D168" s="0" t="n">
        <v>133</v>
      </c>
      <c r="E168" s="0" t="n">
        <v>132.1</v>
      </c>
      <c r="F168" s="0" t="n">
        <v>132</v>
      </c>
      <c r="G168" s="0" t="n">
        <v>65</v>
      </c>
      <c r="H168" s="0" t="inlineStr"/>
      <c r="I168" s="0" t="n">
        <v>65</v>
      </c>
      <c r="J168" s="0" t="n">
        <v>65</v>
      </c>
      <c r="K168" s="0" t="n">
        <v>69</v>
      </c>
      <c r="L168" s="0" t="n">
        <v>68</v>
      </c>
      <c r="M168" s="0" t="n">
        <v>67</v>
      </c>
      <c r="N168" s="0" t="n">
        <v>70</v>
      </c>
      <c r="O168" s="0" t="n">
        <v>67</v>
      </c>
      <c r="P168" s="0" t="n">
        <v>68</v>
      </c>
      <c r="Q168" s="0" t="n">
        <v>67</v>
      </c>
      <c r="R168" s="0" t="n">
        <v>67</v>
      </c>
      <c r="S168" s="0" t="n">
        <v>65.09999999999999</v>
      </c>
      <c r="T168" s="0" t="n">
        <v>68</v>
      </c>
      <c r="U168" s="0" t="n">
        <v>68</v>
      </c>
      <c r="V168" s="0" t="inlineStr"/>
      <c r="W168" s="0" t="n">
        <v>65</v>
      </c>
      <c r="X168" s="0" t="inlineStr"/>
      <c r="Y168" s="0" t="inlineStr"/>
      <c r="Z168" s="0" t="inlineStr"/>
      <c r="AA168" s="13" t="n">
        <v>45</v>
      </c>
      <c r="AD168" s="0" t="n"/>
      <c r="AE168" s="0" t="n"/>
      <c r="AF168" s="0" t="n"/>
      <c r="AG168" s="0" t="n"/>
      <c r="AH168" s="0" t="n"/>
      <c r="AI168" s="0" t="n"/>
      <c r="AJ168" s="0" t="n"/>
      <c r="AK168" s="0" t="n"/>
      <c r="AL168" s="0" t="n"/>
      <c r="AM168" s="0" t="n"/>
      <c r="AN168" s="0" t="n"/>
      <c r="AO168" s="0" t="n"/>
      <c r="AP168" s="0" t="n"/>
      <c r="AQ168" s="0" t="n"/>
      <c r="AR168" s="0" t="n"/>
      <c r="AS168" s="0" t="n"/>
      <c r="AT168" s="0" t="n"/>
      <c r="AU168" s="0" t="n"/>
      <c r="AV168" s="0" t="n"/>
      <c r="AW168" s="0" t="n"/>
      <c r="AX168" s="0" t="n"/>
      <c r="AY168" s="0" t="n"/>
      <c r="AZ168" s="0" t="n"/>
      <c r="BA168" s="0" t="n"/>
    </row>
    <row r="169" hidden="1" ht="32.25" customHeight="1" s="671">
      <c r="A169" s="14" t="n">
        <v>94</v>
      </c>
      <c r="B169" s="0" t="n">
        <v>129.1</v>
      </c>
      <c r="C169" s="0" t="n">
        <v>129</v>
      </c>
      <c r="D169" s="0" t="n">
        <v>131</v>
      </c>
      <c r="E169" s="0" t="n">
        <v>131</v>
      </c>
      <c r="F169" s="0" t="n">
        <v>131</v>
      </c>
      <c r="G169" s="0" t="inlineStr"/>
      <c r="H169" s="0" t="inlineStr"/>
      <c r="I169" s="0" t="inlineStr"/>
      <c r="J169" s="0" t="inlineStr"/>
      <c r="K169" s="0" t="n">
        <v>68.09999999999999</v>
      </c>
      <c r="L169" s="0" t="n">
        <v>67.09999999999999</v>
      </c>
      <c r="M169" s="0" t="inlineStr"/>
      <c r="N169" s="0" t="n">
        <v>69</v>
      </c>
      <c r="O169" s="0" t="n">
        <v>66</v>
      </c>
      <c r="P169" s="0" t="n">
        <v>67</v>
      </c>
      <c r="Q169" s="0" t="inlineStr"/>
      <c r="R169" s="0" t="n">
        <v>66</v>
      </c>
      <c r="S169" s="0" t="inlineStr"/>
      <c r="T169" s="0" t="n">
        <v>67</v>
      </c>
      <c r="U169" s="0" t="n">
        <v>67</v>
      </c>
      <c r="V169" s="0" t="n">
        <v>65</v>
      </c>
      <c r="W169" s="0" t="inlineStr"/>
      <c r="X169" s="0" t="inlineStr"/>
      <c r="Y169" s="0" t="inlineStr"/>
      <c r="Z169" s="0" t="inlineStr"/>
      <c r="AA169" s="13" t="n">
        <v>44</v>
      </c>
      <c r="AD169" s="0" t="n"/>
      <c r="AE169" s="0" t="n"/>
      <c r="AF169" s="0" t="n"/>
      <c r="AG169" s="0" t="n"/>
      <c r="AH169" s="0" t="n"/>
      <c r="AI169" s="0" t="n"/>
      <c r="AJ169" s="0" t="n"/>
      <c r="AK169" s="0" t="n"/>
      <c r="AL169" s="0" t="n"/>
      <c r="AM169" s="0" t="n"/>
      <c r="AN169" s="0" t="n"/>
      <c r="AO169" s="0" t="n"/>
      <c r="AP169" s="0" t="n"/>
      <c r="AQ169" s="0" t="n"/>
      <c r="AR169" s="0" t="n"/>
      <c r="AS169" s="0" t="n"/>
      <c r="AT169" s="0" t="n"/>
      <c r="AU169" s="0" t="n"/>
      <c r="AV169" s="0" t="n"/>
      <c r="AW169" s="0" t="n"/>
      <c r="AX169" s="0" t="n"/>
      <c r="AY169" s="0" t="n"/>
      <c r="AZ169" s="0" t="n"/>
      <c r="BA169" s="0" t="n"/>
    </row>
    <row r="170" hidden="1" ht="32.25" customHeight="1" s="671">
      <c r="A170" s="14" t="n">
        <v>93</v>
      </c>
      <c r="B170" s="0" t="n">
        <v>129</v>
      </c>
      <c r="C170" s="0" t="n">
        <v>128</v>
      </c>
      <c r="D170" s="0" t="n">
        <v>130</v>
      </c>
      <c r="E170" s="0" t="n">
        <v>130</v>
      </c>
      <c r="F170" s="0" t="n">
        <v>129.1</v>
      </c>
      <c r="G170" s="0" t="n">
        <v>64</v>
      </c>
      <c r="H170" s="0" t="inlineStr"/>
      <c r="I170" s="0" t="n">
        <v>64.09999999999999</v>
      </c>
      <c r="J170" s="0" t="n">
        <v>64</v>
      </c>
      <c r="K170" s="0" t="inlineStr"/>
      <c r="L170" s="0" t="n">
        <v>67</v>
      </c>
      <c r="M170" s="0" t="n">
        <v>66</v>
      </c>
      <c r="N170" s="0" t="n">
        <v>68</v>
      </c>
      <c r="O170" s="0" t="n">
        <v>65</v>
      </c>
      <c r="P170" s="0" t="n">
        <v>66</v>
      </c>
      <c r="Q170" s="0" t="n">
        <v>66</v>
      </c>
      <c r="R170" s="0" t="inlineStr"/>
      <c r="S170" s="0" t="inlineStr"/>
      <c r="T170" s="0" t="n">
        <v>66.09999999999999</v>
      </c>
      <c r="U170" s="0" t="inlineStr"/>
      <c r="V170" s="0" t="inlineStr"/>
      <c r="W170" s="0" t="n">
        <v>64</v>
      </c>
      <c r="X170" s="0" t="inlineStr"/>
      <c r="Y170" s="0" t="inlineStr"/>
      <c r="Z170" s="0" t="inlineStr"/>
      <c r="AA170" s="13" t="n">
        <v>43</v>
      </c>
      <c r="AD170" s="0" t="n"/>
      <c r="AE170" s="0" t="n"/>
      <c r="AF170" s="0" t="n"/>
      <c r="AG170" s="0" t="n"/>
      <c r="AH170" s="0" t="n"/>
      <c r="AI170" s="0" t="n"/>
      <c r="AJ170" s="0" t="n"/>
      <c r="AK170" s="0" t="n"/>
      <c r="AL170" s="0" t="n"/>
      <c r="AM170" s="0" t="n"/>
      <c r="AN170" s="0" t="n"/>
      <c r="AO170" s="0" t="n"/>
      <c r="AP170" s="0" t="n"/>
      <c r="AQ170" s="0" t="n"/>
      <c r="AR170" s="0" t="n"/>
      <c r="AS170" s="0" t="n"/>
      <c r="AT170" s="0" t="n"/>
      <c r="AU170" s="0" t="n"/>
      <c r="AV170" s="0" t="n"/>
      <c r="AW170" s="0" t="n"/>
      <c r="AX170" s="0" t="n"/>
      <c r="AY170" s="0" t="n"/>
      <c r="AZ170" s="0" t="n"/>
      <c r="BA170" s="0" t="n"/>
    </row>
    <row r="171" hidden="1" ht="32.25" customHeight="1" s="671">
      <c r="A171" s="14" t="n">
        <v>92</v>
      </c>
      <c r="B171" s="0" t="n">
        <v>128</v>
      </c>
      <c r="C171" s="0" t="n">
        <v>127.1</v>
      </c>
      <c r="D171" s="0" t="n">
        <v>129</v>
      </c>
      <c r="E171" s="0" t="n">
        <v>129</v>
      </c>
      <c r="F171" s="0" t="n">
        <v>129</v>
      </c>
      <c r="G171" s="0" t="inlineStr"/>
      <c r="H171" s="0" t="inlineStr"/>
      <c r="I171" s="0" t="inlineStr"/>
      <c r="J171" s="0" t="inlineStr"/>
      <c r="K171" s="0" t="n">
        <v>68</v>
      </c>
      <c r="L171" s="0" t="inlineStr"/>
      <c r="M171" s="0" t="n">
        <v>65</v>
      </c>
      <c r="N171" s="0" t="n">
        <v>67</v>
      </c>
      <c r="O171" s="0" t="inlineStr"/>
      <c r="P171" s="0" t="inlineStr"/>
      <c r="Q171" s="0" t="n">
        <v>65</v>
      </c>
      <c r="R171" s="0" t="n">
        <v>65</v>
      </c>
      <c r="S171" s="0" t="n">
        <v>65</v>
      </c>
      <c r="T171" s="0" t="inlineStr"/>
      <c r="U171" s="0" t="n">
        <v>66</v>
      </c>
      <c r="V171" s="0" t="inlineStr"/>
      <c r="W171" s="0" t="n">
        <v>63.1</v>
      </c>
      <c r="X171" s="0" t="inlineStr"/>
      <c r="Y171" s="0" t="inlineStr"/>
      <c r="Z171" s="0" t="inlineStr"/>
      <c r="AA171" s="13" t="n">
        <v>42</v>
      </c>
      <c r="AD171" s="0" t="n"/>
      <c r="AE171" s="0" t="n"/>
      <c r="AF171" s="0" t="n"/>
      <c r="AG171" s="0" t="n"/>
      <c r="AH171" s="0" t="n"/>
      <c r="AI171" s="0" t="n"/>
      <c r="AJ171" s="0" t="n"/>
      <c r="AK171" s="0" t="n"/>
      <c r="AL171" s="0" t="n"/>
      <c r="AM171" s="0" t="n"/>
      <c r="AN171" s="0" t="n"/>
      <c r="AO171" s="0" t="n"/>
      <c r="AP171" s="0" t="n"/>
      <c r="AQ171" s="0" t="n"/>
      <c r="AR171" s="0" t="n"/>
      <c r="AS171" s="0" t="n"/>
      <c r="AT171" s="0" t="n"/>
      <c r="AU171" s="0" t="n"/>
      <c r="AV171" s="0" t="n"/>
      <c r="AW171" s="0" t="n"/>
      <c r="AX171" s="0" t="n"/>
      <c r="AY171" s="0" t="n"/>
      <c r="AZ171" s="0" t="n"/>
      <c r="BA171" s="0" t="n"/>
    </row>
    <row r="172" hidden="1" ht="32.25" customHeight="1" s="671">
      <c r="A172" s="14" t="n">
        <v>91</v>
      </c>
      <c r="B172" s="0" t="n">
        <v>127</v>
      </c>
      <c r="C172" s="0" t="n">
        <v>127</v>
      </c>
      <c r="D172" s="0" t="n">
        <v>128</v>
      </c>
      <c r="E172" s="0" t="n">
        <v>128.1</v>
      </c>
      <c r="F172" s="0" t="n">
        <v>128</v>
      </c>
      <c r="G172" s="0" t="n">
        <v>63</v>
      </c>
      <c r="H172" s="0" t="n">
        <v>64.09999999999999</v>
      </c>
      <c r="I172" s="0" t="n">
        <v>64</v>
      </c>
      <c r="J172" s="0" t="inlineStr"/>
      <c r="K172" s="0" t="inlineStr"/>
      <c r="L172" s="0" t="n">
        <v>66</v>
      </c>
      <c r="M172" s="0" t="n">
        <v>64.09999999999999</v>
      </c>
      <c r="N172" s="0" t="n">
        <v>66.09999999999999</v>
      </c>
      <c r="O172" s="0" t="n">
        <v>64</v>
      </c>
      <c r="P172" s="0" t="n">
        <v>65</v>
      </c>
      <c r="Q172" s="0" t="inlineStr"/>
      <c r="R172" s="0" t="inlineStr"/>
      <c r="S172" s="0" t="inlineStr"/>
      <c r="T172" s="0" t="n">
        <v>66</v>
      </c>
      <c r="U172" s="0" t="inlineStr"/>
      <c r="V172" s="0" t="n">
        <v>64</v>
      </c>
      <c r="W172" s="0" t="inlineStr"/>
      <c r="X172" s="0" t="inlineStr"/>
      <c r="Y172" s="0" t="inlineStr"/>
      <c r="Z172" s="0" t="inlineStr"/>
      <c r="AA172" s="13" t="n">
        <v>41</v>
      </c>
      <c r="AD172" s="0" t="n"/>
      <c r="AE172" s="0" t="n"/>
      <c r="AF172" s="0" t="n"/>
      <c r="AG172" s="0" t="n"/>
      <c r="AH172" s="0" t="n"/>
      <c r="AI172" s="0" t="n"/>
      <c r="AJ172" s="0" t="n"/>
      <c r="AK172" s="0" t="n"/>
      <c r="AL172" s="0" t="n"/>
      <c r="AM172" s="0" t="n"/>
      <c r="AN172" s="0" t="n"/>
      <c r="AO172" s="0" t="n"/>
      <c r="AP172" s="0" t="n"/>
      <c r="AQ172" s="0" t="n"/>
      <c r="AR172" s="0" t="n"/>
      <c r="AS172" s="0" t="n"/>
      <c r="AT172" s="0" t="n"/>
      <c r="AU172" s="0" t="n"/>
      <c r="AV172" s="0" t="n"/>
      <c r="AW172" s="0" t="n"/>
      <c r="AX172" s="0" t="n"/>
      <c r="AY172" s="0" t="n"/>
      <c r="AZ172" s="0" t="n"/>
      <c r="BA172" s="0" t="n"/>
    </row>
    <row r="173" hidden="1" ht="32.25" customHeight="1" s="671">
      <c r="A173" s="14" t="n">
        <v>90</v>
      </c>
      <c r="B173" s="0" t="n">
        <v>126</v>
      </c>
      <c r="C173" s="0" t="n">
        <v>126</v>
      </c>
      <c r="D173" s="0" t="n">
        <v>127</v>
      </c>
      <c r="E173" s="0" t="n">
        <v>127</v>
      </c>
      <c r="F173" s="0" t="n">
        <v>127</v>
      </c>
      <c r="G173" s="0" t="inlineStr"/>
      <c r="H173" s="0" t="inlineStr"/>
      <c r="I173" s="0" t="inlineStr"/>
      <c r="J173" s="0" t="n">
        <v>63</v>
      </c>
      <c r="K173" s="0" t="n">
        <v>67</v>
      </c>
      <c r="L173" s="0" t="n">
        <v>65</v>
      </c>
      <c r="M173" s="0" t="inlineStr"/>
      <c r="N173" s="0" t="n">
        <v>66</v>
      </c>
      <c r="O173" s="0" t="inlineStr"/>
      <c r="P173" s="0" t="inlineStr"/>
      <c r="Q173" s="0" t="n">
        <v>64.09999999999999</v>
      </c>
      <c r="R173" s="0" t="n">
        <v>64.09999999999999</v>
      </c>
      <c r="S173" s="0" t="n">
        <v>64</v>
      </c>
      <c r="T173" s="0" t="inlineStr"/>
      <c r="U173" s="0" t="n">
        <v>65.09999999999999</v>
      </c>
      <c r="V173" s="0" t="inlineStr"/>
      <c r="W173" s="0" t="n">
        <v>63</v>
      </c>
      <c r="X173" s="0" t="inlineStr"/>
      <c r="Y173" s="0" t="inlineStr"/>
      <c r="Z173" s="0" t="inlineStr"/>
      <c r="AA173" s="13" t="n">
        <v>40</v>
      </c>
      <c r="AD173" s="0" t="n"/>
      <c r="AE173" s="0" t="n"/>
      <c r="AF173" s="0" t="n"/>
      <c r="AG173" s="0" t="n"/>
      <c r="AH173" s="0" t="n"/>
      <c r="AI173" s="0" t="n"/>
      <c r="AJ173" s="0" t="n"/>
      <c r="AK173" s="0" t="n"/>
      <c r="AL173" s="0" t="n"/>
      <c r="AM173" s="0" t="n"/>
      <c r="AN173" s="0" t="n"/>
      <c r="AO173" s="0" t="n"/>
      <c r="AP173" s="0" t="n"/>
      <c r="AQ173" s="0" t="n"/>
      <c r="AR173" s="0" t="n"/>
      <c r="AS173" s="0" t="n"/>
      <c r="AT173" s="0" t="n"/>
      <c r="AU173" s="0" t="n"/>
      <c r="AV173" s="0" t="n"/>
      <c r="AW173" s="0" t="n"/>
      <c r="AX173" s="0" t="n"/>
      <c r="AY173" s="0" t="n"/>
      <c r="AZ173" s="0" t="n"/>
      <c r="BA173" s="0" t="n"/>
    </row>
    <row r="174" hidden="1" ht="32.25" customHeight="1" s="671">
      <c r="A174" s="14" t="n">
        <v>89</v>
      </c>
      <c r="B174" s="0" t="inlineStr"/>
      <c r="C174" s="0" t="n">
        <v>125</v>
      </c>
      <c r="D174" s="0" t="inlineStr"/>
      <c r="E174" s="0" t="inlineStr"/>
      <c r="F174" s="0" t="inlineStr"/>
      <c r="G174" s="0" t="n">
        <v>62.1</v>
      </c>
      <c r="H174" s="0" t="n">
        <v>64</v>
      </c>
      <c r="I174" s="0" t="n">
        <v>63</v>
      </c>
      <c r="J174" s="0" t="inlineStr"/>
      <c r="K174" s="0" t="n">
        <v>66</v>
      </c>
      <c r="L174" s="0" t="inlineStr"/>
      <c r="M174" s="0" t="n">
        <v>64</v>
      </c>
      <c r="N174" s="0" t="n">
        <v>65</v>
      </c>
      <c r="O174" s="0" t="n">
        <v>63</v>
      </c>
      <c r="P174" s="0" t="n">
        <v>64</v>
      </c>
      <c r="Q174" s="0" t="inlineStr"/>
      <c r="R174" s="0" t="n">
        <v>64</v>
      </c>
      <c r="S174" s="0" t="inlineStr"/>
      <c r="T174" s="0" t="n">
        <v>65</v>
      </c>
      <c r="U174" s="0" t="inlineStr"/>
      <c r="V174" s="0" t="n">
        <v>63</v>
      </c>
      <c r="W174" s="0" t="inlineStr"/>
      <c r="X174" s="0" t="inlineStr"/>
      <c r="Y174" s="0" t="inlineStr"/>
      <c r="Z174" s="0" t="inlineStr"/>
      <c r="AA174" s="13" t="n">
        <v>39</v>
      </c>
      <c r="AD174" s="0" t="n"/>
      <c r="AE174" s="0" t="n"/>
      <c r="AF174" s="0" t="n"/>
      <c r="AG174" s="0" t="n"/>
      <c r="AH174" s="0" t="n"/>
      <c r="AI174" s="0" t="n"/>
      <c r="AJ174" s="0" t="n"/>
      <c r="AK174" s="0" t="n"/>
      <c r="AL174" s="0" t="n"/>
      <c r="AM174" s="0" t="n"/>
      <c r="AN174" s="0" t="n"/>
      <c r="AO174" s="0" t="n"/>
      <c r="AP174" s="0" t="n"/>
      <c r="AQ174" s="0" t="n"/>
      <c r="AR174" s="0" t="n"/>
      <c r="AS174" s="0" t="n"/>
      <c r="AT174" s="0" t="n"/>
      <c r="AU174" s="0" t="n"/>
      <c r="AV174" s="0" t="n"/>
      <c r="AW174" s="0" t="n"/>
      <c r="AX174" s="0" t="n"/>
      <c r="AY174" s="0" t="n"/>
      <c r="AZ174" s="0" t="n"/>
      <c r="BA174" s="0" t="n"/>
    </row>
    <row r="175" hidden="1" ht="32.25" customHeight="1" s="671">
      <c r="A175" s="14" t="n">
        <v>88</v>
      </c>
      <c r="B175" s="0" t="n">
        <v>125</v>
      </c>
      <c r="C175" s="0" t="n">
        <v>124</v>
      </c>
      <c r="D175" s="0" t="n">
        <v>126</v>
      </c>
      <c r="E175" s="0" t="n">
        <v>126</v>
      </c>
      <c r="F175" s="0" t="n">
        <v>126</v>
      </c>
      <c r="G175" s="0" t="inlineStr"/>
      <c r="H175" s="0" t="inlineStr"/>
      <c r="I175" s="0" t="inlineStr"/>
      <c r="J175" s="0" t="n">
        <v>62</v>
      </c>
      <c r="K175" s="0" t="inlineStr"/>
      <c r="L175" s="0" t="n">
        <v>64</v>
      </c>
      <c r="M175" s="0" t="inlineStr"/>
      <c r="N175" s="0" t="inlineStr"/>
      <c r="O175" s="0" t="n">
        <v>62</v>
      </c>
      <c r="P175" s="0" t="n">
        <v>63</v>
      </c>
      <c r="Q175" s="0" t="n">
        <v>64</v>
      </c>
      <c r="R175" s="0" t="inlineStr"/>
      <c r="S175" s="0" t="n">
        <v>63</v>
      </c>
      <c r="T175" s="0" t="n">
        <v>64</v>
      </c>
      <c r="U175" s="0" t="n">
        <v>65</v>
      </c>
      <c r="V175" s="0" t="inlineStr"/>
      <c r="W175" s="0" t="inlineStr"/>
      <c r="X175" s="0" t="inlineStr"/>
      <c r="Y175" s="0" t="inlineStr"/>
      <c r="Z175" s="0" t="inlineStr"/>
      <c r="AA175" s="13" t="n">
        <v>38</v>
      </c>
      <c r="AD175" s="0" t="n"/>
      <c r="AE175" s="0" t="n"/>
      <c r="AF175" s="0" t="n"/>
      <c r="AG175" s="0" t="n"/>
      <c r="AH175" s="0" t="n"/>
      <c r="AI175" s="0" t="n"/>
      <c r="AJ175" s="0" t="n"/>
      <c r="AK175" s="0" t="n"/>
      <c r="AL175" s="0" t="n"/>
      <c r="AM175" s="0" t="n"/>
      <c r="AN175" s="0" t="n"/>
      <c r="AO175" s="0" t="n"/>
      <c r="AP175" s="0" t="n"/>
      <c r="AQ175" s="0" t="n"/>
      <c r="AR175" s="0" t="n"/>
      <c r="AS175" s="0" t="n"/>
      <c r="AT175" s="0" t="n"/>
      <c r="AU175" s="0" t="n"/>
      <c r="AV175" s="0" t="n"/>
      <c r="AW175" s="0" t="n"/>
      <c r="AX175" s="0" t="n"/>
      <c r="AY175" s="0" t="n"/>
      <c r="AZ175" s="0" t="n"/>
      <c r="BA175" s="0" t="n"/>
    </row>
    <row r="176" hidden="1" ht="32.25" customHeight="1" s="671">
      <c r="A176" s="14" t="n">
        <v>87</v>
      </c>
      <c r="B176" s="0" t="n">
        <v>124.1</v>
      </c>
      <c r="C176" s="0" t="n">
        <v>123</v>
      </c>
      <c r="D176" s="0" t="n">
        <v>125</v>
      </c>
      <c r="E176" s="0" t="n">
        <v>125</v>
      </c>
      <c r="F176" s="0" t="n">
        <v>125</v>
      </c>
      <c r="G176" s="0" t="inlineStr"/>
      <c r="H176" s="0" t="inlineStr"/>
      <c r="I176" s="0" t="inlineStr"/>
      <c r="J176" s="0" t="inlineStr"/>
      <c r="K176" s="0" t="n">
        <v>65</v>
      </c>
      <c r="L176" s="0" t="n">
        <v>63</v>
      </c>
      <c r="M176" s="0" t="n">
        <v>63</v>
      </c>
      <c r="N176" s="0" t="n">
        <v>64</v>
      </c>
      <c r="O176" s="0" t="inlineStr"/>
      <c r="P176" s="0" t="inlineStr"/>
      <c r="Q176" s="0" t="inlineStr"/>
      <c r="R176" s="0" t="n">
        <v>63</v>
      </c>
      <c r="S176" s="0" t="inlineStr"/>
      <c r="T176" s="0" t="inlineStr"/>
      <c r="U176" s="0" t="n">
        <v>64</v>
      </c>
      <c r="V176" s="0" t="inlineStr"/>
      <c r="W176" s="0" t="n">
        <v>62</v>
      </c>
      <c r="X176" s="0" t="inlineStr"/>
      <c r="Y176" s="0" t="inlineStr"/>
      <c r="Z176" s="0" t="inlineStr"/>
      <c r="AA176" s="13" t="n">
        <v>37</v>
      </c>
      <c r="AD176" s="0" t="n"/>
      <c r="AE176" s="0" t="n"/>
      <c r="AF176" s="0" t="n"/>
      <c r="AG176" s="0" t="n"/>
      <c r="AH176" s="0" t="n"/>
      <c r="AI176" s="0" t="n"/>
      <c r="AJ176" s="0" t="n"/>
      <c r="AK176" s="0" t="n"/>
      <c r="AL176" s="0" t="n"/>
      <c r="AM176" s="0" t="n"/>
      <c r="AN176" s="0" t="n"/>
      <c r="AO176" s="0" t="n"/>
      <c r="AP176" s="0" t="n"/>
      <c r="AQ176" s="0" t="n"/>
      <c r="AR176" s="0" t="n"/>
      <c r="AS176" s="0" t="n"/>
      <c r="AT176" s="0" t="n"/>
      <c r="AU176" s="0" t="n"/>
      <c r="AV176" s="0" t="n"/>
      <c r="AW176" s="0" t="n"/>
      <c r="AX176" s="0" t="n"/>
      <c r="AY176" s="0" t="n"/>
      <c r="AZ176" s="0" t="n"/>
      <c r="BA176" s="0" t="n"/>
    </row>
    <row r="177" hidden="1" ht="32.25" customHeight="1" s="671">
      <c r="A177" s="14" t="n">
        <v>86</v>
      </c>
      <c r="B177" s="0" t="n">
        <v>124</v>
      </c>
      <c r="C177" s="0" t="inlineStr"/>
      <c r="D177" s="0" t="n">
        <v>124</v>
      </c>
      <c r="E177" s="0" t="n">
        <v>124.1</v>
      </c>
      <c r="F177" s="0" t="n">
        <v>124</v>
      </c>
      <c r="G177" s="0" t="n">
        <v>62</v>
      </c>
      <c r="H177" s="0" t="n">
        <v>63</v>
      </c>
      <c r="I177" s="0" t="inlineStr"/>
      <c r="J177" s="0" t="inlineStr"/>
      <c r="K177" s="0" t="n">
        <v>64.09999999999999</v>
      </c>
      <c r="L177" s="0" t="inlineStr"/>
      <c r="M177" s="0" t="inlineStr"/>
      <c r="N177" s="0" t="n">
        <v>63</v>
      </c>
      <c r="O177" s="0" t="n">
        <v>61</v>
      </c>
      <c r="P177" s="0" t="inlineStr"/>
      <c r="Q177" s="0" t="n">
        <v>63</v>
      </c>
      <c r="R177" s="0" t="inlineStr"/>
      <c r="S177" s="0" t="n">
        <v>62.1</v>
      </c>
      <c r="T177" s="0" t="n">
        <v>63</v>
      </c>
      <c r="U177" s="0" t="n">
        <v>63</v>
      </c>
      <c r="V177" s="0" t="n">
        <v>62.1</v>
      </c>
      <c r="W177" s="0" t="inlineStr"/>
      <c r="X177" s="0" t="inlineStr"/>
      <c r="Y177" s="0" t="inlineStr"/>
      <c r="Z177" s="0" t="inlineStr"/>
      <c r="AA177" s="13" t="n">
        <v>36</v>
      </c>
      <c r="AD177" s="0" t="n"/>
      <c r="AE177" s="0" t="n"/>
      <c r="AF177" s="0" t="n"/>
      <c r="AG177" s="0" t="n"/>
      <c r="AH177" s="0" t="n"/>
      <c r="AI177" s="0" t="n"/>
      <c r="AJ177" s="0" t="n"/>
      <c r="AK177" s="0" t="n"/>
      <c r="AL177" s="0" t="n"/>
      <c r="AM177" s="0" t="n"/>
      <c r="AN177" s="0" t="n"/>
      <c r="AO177" s="0" t="n"/>
      <c r="AP177" s="0" t="n"/>
      <c r="AQ177" s="0" t="n"/>
      <c r="AR177" s="0" t="n"/>
      <c r="AS177" s="0" t="n"/>
      <c r="AT177" s="0" t="n"/>
      <c r="AU177" s="0" t="n"/>
      <c r="AV177" s="0" t="n"/>
      <c r="AW177" s="0" t="n"/>
      <c r="AX177" s="0" t="n"/>
      <c r="AY177" s="0" t="n"/>
      <c r="AZ177" s="0" t="n"/>
      <c r="BA177" s="0" t="n"/>
    </row>
    <row r="178" hidden="1" ht="32.25" customHeight="1" s="671">
      <c r="A178" s="14" t="n">
        <v>85</v>
      </c>
      <c r="B178" s="0" t="inlineStr"/>
      <c r="C178" s="0" t="n">
        <v>122.1</v>
      </c>
      <c r="D178" s="0" t="n">
        <v>123</v>
      </c>
      <c r="E178" s="0" t="n">
        <v>124</v>
      </c>
      <c r="F178" s="0" t="n">
        <v>123</v>
      </c>
      <c r="G178" s="0" t="inlineStr"/>
      <c r="H178" s="0" t="inlineStr"/>
      <c r="I178" s="0" t="n">
        <v>62</v>
      </c>
      <c r="J178" s="0" t="n">
        <v>61.1</v>
      </c>
      <c r="K178" s="0" t="n">
        <v>64</v>
      </c>
      <c r="L178" s="0" t="n">
        <v>62.1</v>
      </c>
      <c r="M178" s="0" t="n">
        <v>62</v>
      </c>
      <c r="N178" s="0" t="n">
        <v>62</v>
      </c>
      <c r="O178" s="0" t="inlineStr"/>
      <c r="P178" s="0" t="n">
        <v>62</v>
      </c>
      <c r="Q178" s="0" t="inlineStr"/>
      <c r="R178" s="0" t="n">
        <v>62</v>
      </c>
      <c r="S178" s="0" t="inlineStr"/>
      <c r="T178" s="0" t="inlineStr"/>
      <c r="U178" s="0" t="n">
        <v>62</v>
      </c>
      <c r="V178" s="0" t="inlineStr"/>
      <c r="W178" s="0" t="n">
        <v>61</v>
      </c>
      <c r="X178" s="0" t="inlineStr"/>
      <c r="Y178" s="0" t="inlineStr"/>
      <c r="Z178" s="0" t="inlineStr"/>
      <c r="AA178" s="13" t="n">
        <v>35</v>
      </c>
      <c r="AD178" s="0" t="n"/>
      <c r="AE178" s="0" t="n"/>
      <c r="AF178" s="0" t="n"/>
      <c r="AG178" s="0" t="n"/>
      <c r="AH178" s="0" t="n"/>
      <c r="AI178" s="0" t="n"/>
      <c r="AJ178" s="0" t="n"/>
      <c r="AK178" s="0" t="n"/>
      <c r="AL178" s="0" t="n"/>
      <c r="AM178" s="0" t="n"/>
      <c r="AN178" s="0" t="n"/>
      <c r="AO178" s="0" t="n"/>
      <c r="AP178" s="0" t="n"/>
      <c r="AQ178" s="0" t="n"/>
      <c r="AR178" s="0" t="n"/>
      <c r="AS178" s="0" t="n"/>
      <c r="AT178" s="0" t="n"/>
      <c r="AU178" s="0" t="n"/>
      <c r="AV178" s="0" t="n"/>
      <c r="AW178" s="0" t="n"/>
      <c r="AX178" s="0" t="n"/>
      <c r="AY178" s="0" t="n"/>
      <c r="AZ178" s="0" t="n"/>
      <c r="BA178" s="0" t="n"/>
    </row>
    <row r="179" hidden="1" ht="32.25" customHeight="1" s="671">
      <c r="A179" s="14" t="n">
        <v>84</v>
      </c>
      <c r="B179" s="0" t="n">
        <v>123</v>
      </c>
      <c r="C179" s="0" t="n">
        <v>122</v>
      </c>
      <c r="D179" s="0" t="inlineStr"/>
      <c r="E179" s="0" t="n">
        <v>123</v>
      </c>
      <c r="F179" s="0" t="n">
        <v>122</v>
      </c>
      <c r="G179" s="0" t="inlineStr"/>
      <c r="H179" s="0" t="n">
        <v>62</v>
      </c>
      <c r="I179" s="0" t="inlineStr"/>
      <c r="J179" s="0" t="inlineStr"/>
      <c r="K179" s="0" t="n">
        <v>63</v>
      </c>
      <c r="L179" s="0" t="inlineStr"/>
      <c r="M179" s="0" t="inlineStr"/>
      <c r="N179" s="0" t="inlineStr"/>
      <c r="O179" s="0" t="n">
        <v>60</v>
      </c>
      <c r="P179" s="0" t="inlineStr"/>
      <c r="Q179" s="0" t="n">
        <v>62</v>
      </c>
      <c r="R179" s="0" t="inlineStr"/>
      <c r="S179" s="0" t="n">
        <v>62</v>
      </c>
      <c r="T179" s="0" t="n">
        <v>62.1</v>
      </c>
      <c r="U179" s="0" t="inlineStr"/>
      <c r="V179" s="0" t="n">
        <v>62</v>
      </c>
      <c r="W179" s="0" t="inlineStr"/>
      <c r="X179" s="0" t="inlineStr"/>
      <c r="Y179" s="0" t="inlineStr"/>
      <c r="Z179" s="0" t="inlineStr"/>
      <c r="AA179" s="13" t="n">
        <v>34</v>
      </c>
      <c r="AD179" s="0" t="n"/>
      <c r="AE179" s="0" t="n"/>
      <c r="AF179" s="0" t="n"/>
      <c r="AG179" s="0" t="n"/>
      <c r="AH179" s="0" t="n"/>
      <c r="AI179" s="0" t="n"/>
      <c r="AJ179" s="0" t="n"/>
      <c r="AK179" s="0" t="n"/>
      <c r="AL179" s="0" t="n"/>
      <c r="AM179" s="0" t="n"/>
      <c r="AN179" s="0" t="n"/>
      <c r="AO179" s="0" t="n"/>
      <c r="AP179" s="0" t="n"/>
      <c r="AQ179" s="0" t="n"/>
      <c r="AR179" s="0" t="n"/>
      <c r="AS179" s="0" t="n"/>
      <c r="AT179" s="0" t="n"/>
      <c r="AU179" s="0" t="n"/>
      <c r="AV179" s="0" t="n"/>
      <c r="AW179" s="0" t="n"/>
      <c r="AX179" s="0" t="n"/>
      <c r="AY179" s="0" t="n"/>
      <c r="AZ179" s="0" t="n"/>
      <c r="BA179" s="0" t="n"/>
    </row>
    <row r="180" hidden="1" ht="32.25" customHeight="1" s="671">
      <c r="A180" s="14" t="n">
        <v>83</v>
      </c>
      <c r="B180" s="0" t="n">
        <v>122</v>
      </c>
      <c r="C180" s="0" t="n">
        <v>121</v>
      </c>
      <c r="D180" s="0" t="n">
        <v>122</v>
      </c>
      <c r="E180" s="0" t="n">
        <v>122</v>
      </c>
      <c r="F180" s="0" t="n">
        <v>121.1</v>
      </c>
      <c r="G180" s="0" t="n">
        <v>61</v>
      </c>
      <c r="H180" s="0" t="inlineStr"/>
      <c r="I180" s="0" t="inlineStr"/>
      <c r="J180" s="0" t="inlineStr"/>
      <c r="K180" s="0" t="n">
        <v>62</v>
      </c>
      <c r="L180" s="0" t="n">
        <v>62</v>
      </c>
      <c r="M180" s="0" t="n">
        <v>61</v>
      </c>
      <c r="N180" s="0" t="n">
        <v>61.1</v>
      </c>
      <c r="O180" s="0" t="inlineStr"/>
      <c r="P180" s="0" t="n">
        <v>61.1</v>
      </c>
      <c r="Q180" s="0" t="inlineStr"/>
      <c r="R180" s="0" t="inlineStr"/>
      <c r="S180" s="0" t="inlineStr"/>
      <c r="T180" s="0" t="inlineStr"/>
      <c r="U180" s="0" t="n">
        <v>61.1</v>
      </c>
      <c r="V180" s="0" t="inlineStr"/>
      <c r="W180" s="0" t="n">
        <v>60</v>
      </c>
      <c r="X180" s="0" t="inlineStr"/>
      <c r="Y180" s="0" t="inlineStr"/>
      <c r="Z180" s="0" t="inlineStr"/>
      <c r="AA180" s="13" t="n">
        <v>33</v>
      </c>
      <c r="AD180" s="0" t="n"/>
      <c r="AE180" s="0" t="n"/>
      <c r="AF180" s="0" t="n"/>
      <c r="AG180" s="0" t="n"/>
      <c r="AH180" s="0" t="n"/>
      <c r="AI180" s="0" t="n"/>
      <c r="AJ180" s="0" t="n"/>
      <c r="AK180" s="0" t="n"/>
      <c r="AL180" s="0" t="n"/>
      <c r="AM180" s="0" t="n"/>
      <c r="AN180" s="0" t="n"/>
      <c r="AO180" s="0" t="n"/>
      <c r="AP180" s="0" t="n"/>
      <c r="AQ180" s="0" t="n"/>
      <c r="AR180" s="0" t="n"/>
      <c r="AS180" s="0" t="n"/>
      <c r="AT180" s="0" t="n"/>
      <c r="AU180" s="0" t="n"/>
      <c r="AV180" s="0" t="n"/>
      <c r="AW180" s="0" t="n"/>
      <c r="AX180" s="0" t="n"/>
      <c r="AY180" s="0" t="n"/>
      <c r="AZ180" s="0" t="n"/>
      <c r="BA180" s="0" t="n"/>
    </row>
    <row r="181" hidden="1" ht="32.25" customHeight="1" s="671">
      <c r="A181" s="14" t="n">
        <v>82</v>
      </c>
      <c r="B181" s="0" t="inlineStr"/>
      <c r="C181" s="0" t="inlineStr"/>
      <c r="D181" s="0" t="n">
        <v>121.1</v>
      </c>
      <c r="E181" s="0" t="inlineStr"/>
      <c r="F181" s="0" t="inlineStr"/>
      <c r="G181" s="0" t="inlineStr"/>
      <c r="H181" s="0" t="inlineStr"/>
      <c r="I181" s="0" t="n">
        <v>61</v>
      </c>
      <c r="J181" s="0" t="n">
        <v>61</v>
      </c>
      <c r="K181" s="0" t="n">
        <v>61</v>
      </c>
      <c r="L181" s="0" t="inlineStr"/>
      <c r="M181" s="0" t="inlineStr"/>
      <c r="N181" s="0" t="n">
        <v>61</v>
      </c>
      <c r="O181" s="0" t="inlineStr"/>
      <c r="P181" s="0" t="inlineStr"/>
      <c r="Q181" s="0" t="inlineStr"/>
      <c r="R181" s="0" t="n">
        <v>61</v>
      </c>
      <c r="S181" s="0" t="inlineStr"/>
      <c r="T181" s="0" t="n">
        <v>62</v>
      </c>
      <c r="U181" s="0" t="inlineStr"/>
      <c r="V181" s="0" t="inlineStr"/>
      <c r="W181" s="0" t="inlineStr"/>
      <c r="X181" s="0" t="inlineStr"/>
      <c r="Y181" s="0" t="inlineStr"/>
      <c r="Z181" s="0" t="inlineStr"/>
      <c r="AA181" s="13" t="n">
        <v>32</v>
      </c>
      <c r="AD181" s="0" t="n"/>
      <c r="AE181" s="0" t="n"/>
      <c r="AF181" s="0" t="n"/>
      <c r="AG181" s="0" t="n"/>
      <c r="AH181" s="0" t="n"/>
      <c r="AI181" s="0" t="n"/>
      <c r="AJ181" s="0" t="n"/>
      <c r="AK181" s="0" t="n"/>
      <c r="AL181" s="0" t="n"/>
      <c r="AM181" s="0" t="n"/>
      <c r="AN181" s="0" t="n"/>
      <c r="AO181" s="0" t="n"/>
      <c r="AP181" s="0" t="n"/>
      <c r="AQ181" s="0" t="n"/>
      <c r="AR181" s="0" t="n"/>
      <c r="AS181" s="0" t="n"/>
      <c r="AT181" s="0" t="n"/>
      <c r="AU181" s="0" t="n"/>
      <c r="AV181" s="0" t="n"/>
      <c r="AW181" s="0" t="n"/>
      <c r="AX181" s="0" t="n"/>
      <c r="AY181" s="0" t="n"/>
      <c r="AZ181" s="0" t="n"/>
      <c r="BA181" s="0" t="n"/>
    </row>
    <row r="182" hidden="1" ht="32.25" customHeight="1" s="671">
      <c r="A182" s="14" t="n">
        <v>81</v>
      </c>
      <c r="B182" s="0" t="n">
        <v>121</v>
      </c>
      <c r="C182" s="0" t="n">
        <v>120</v>
      </c>
      <c r="D182" s="0" t="inlineStr"/>
      <c r="E182" s="0" t="n">
        <v>121</v>
      </c>
      <c r="F182" s="0" t="n">
        <v>121</v>
      </c>
      <c r="G182" s="0" t="inlineStr"/>
      <c r="H182" s="0" t="n">
        <v>61.1</v>
      </c>
      <c r="I182" s="0" t="inlineStr"/>
      <c r="J182" s="0" t="inlineStr"/>
      <c r="K182" s="0" t="inlineStr"/>
      <c r="L182" s="0" t="n">
        <v>61</v>
      </c>
      <c r="M182" s="0" t="inlineStr"/>
      <c r="N182" s="0" t="inlineStr"/>
      <c r="O182" s="0" t="n">
        <v>59</v>
      </c>
      <c r="P182" s="0" t="inlineStr"/>
      <c r="Q182" s="0" t="n">
        <v>61</v>
      </c>
      <c r="R182" s="0" t="inlineStr"/>
      <c r="S182" s="0" t="n">
        <v>61</v>
      </c>
      <c r="T182" s="0" t="inlineStr"/>
      <c r="U182" s="0" t="n">
        <v>61</v>
      </c>
      <c r="V182" s="0" t="n">
        <v>61</v>
      </c>
      <c r="W182" s="0" t="inlineStr"/>
      <c r="X182" s="0" t="inlineStr"/>
      <c r="Y182" s="0" t="inlineStr"/>
      <c r="Z182" s="0" t="inlineStr"/>
      <c r="AA182" s="13" t="n">
        <v>31</v>
      </c>
      <c r="AD182" s="0" t="n"/>
      <c r="AE182" s="0" t="n"/>
      <c r="AF182" s="0" t="n"/>
      <c r="AG182" s="0" t="n"/>
      <c r="AH182" s="0" t="n"/>
      <c r="AI182" s="0" t="n"/>
      <c r="AJ182" s="0" t="n"/>
      <c r="AK182" s="0" t="n"/>
      <c r="AL182" s="0" t="n"/>
      <c r="AM182" s="0" t="n"/>
      <c r="AN182" s="0" t="n"/>
      <c r="AO182" s="0" t="n"/>
      <c r="AP182" s="0" t="n"/>
      <c r="AQ182" s="0" t="n"/>
      <c r="AR182" s="0" t="n"/>
      <c r="AS182" s="0" t="n"/>
      <c r="AT182" s="0" t="n"/>
      <c r="AU182" s="0" t="n"/>
      <c r="AV182" s="0" t="n"/>
      <c r="AW182" s="0" t="n"/>
      <c r="AX182" s="0" t="n"/>
      <c r="AY182" s="0" t="n"/>
      <c r="AZ182" s="0" t="n"/>
      <c r="BA182" s="0" t="n"/>
    </row>
    <row r="183" hidden="1" ht="32.25" customHeight="1" s="671">
      <c r="A183" s="14" t="n">
        <v>80</v>
      </c>
      <c r="B183" s="0" t="inlineStr"/>
      <c r="C183" s="0" t="inlineStr"/>
      <c r="D183" s="0" t="n">
        <v>121</v>
      </c>
      <c r="E183" s="0" t="n">
        <v>120</v>
      </c>
      <c r="F183" s="0" t="n">
        <v>120</v>
      </c>
      <c r="G183" s="0" t="n">
        <v>60</v>
      </c>
      <c r="H183" s="0" t="inlineStr"/>
      <c r="I183" s="0" t="inlineStr"/>
      <c r="J183" s="0" t="inlineStr"/>
      <c r="K183" s="0" t="n">
        <v>60.1</v>
      </c>
      <c r="L183" s="0" t="inlineStr"/>
      <c r="M183" s="0" t="n">
        <v>60</v>
      </c>
      <c r="N183" s="0" t="n">
        <v>60</v>
      </c>
      <c r="O183" s="0" t="inlineStr"/>
      <c r="P183" s="0" t="n">
        <v>61</v>
      </c>
      <c r="Q183" s="0" t="inlineStr"/>
      <c r="R183" s="0" t="n">
        <v>60.1</v>
      </c>
      <c r="S183" s="0" t="inlineStr"/>
      <c r="T183" s="0" t="n">
        <v>61</v>
      </c>
      <c r="U183" s="0" t="n">
        <v>60</v>
      </c>
      <c r="V183" s="0" t="inlineStr"/>
      <c r="W183" s="0" t="n">
        <v>59</v>
      </c>
      <c r="X183" s="0" t="inlineStr"/>
      <c r="Y183" s="0" t="inlineStr"/>
      <c r="Z183" s="0" t="inlineStr"/>
      <c r="AA183" s="13" t="n">
        <v>30</v>
      </c>
      <c r="AD183" s="0" t="n"/>
      <c r="AE183" s="0" t="n"/>
      <c r="AF183" s="0" t="n"/>
      <c r="AG183" s="0" t="n"/>
      <c r="AH183" s="0" t="n"/>
      <c r="AI183" s="0" t="n"/>
      <c r="AJ183" s="0" t="n"/>
      <c r="AK183" s="0" t="n"/>
      <c r="AL183" s="0" t="n"/>
      <c r="AM183" s="0" t="n"/>
      <c r="AN183" s="0" t="n"/>
      <c r="AO183" s="0" t="n"/>
      <c r="AP183" s="0" t="n"/>
      <c r="AQ183" s="0" t="n"/>
      <c r="AR183" s="0" t="n"/>
      <c r="AS183" s="0" t="n"/>
      <c r="AT183" s="0" t="n"/>
      <c r="AU183" s="0" t="n"/>
      <c r="AV183" s="0" t="n"/>
      <c r="AW183" s="0" t="n"/>
      <c r="AX183" s="0" t="n"/>
      <c r="AY183" s="0" t="n"/>
      <c r="AZ183" s="0" t="n"/>
      <c r="BA183" s="0" t="n"/>
    </row>
    <row r="184" hidden="1" ht="32.25" customHeight="1" s="671">
      <c r="A184" s="14" t="n">
        <v>79</v>
      </c>
      <c r="B184" s="0" t="n">
        <v>120</v>
      </c>
      <c r="C184" s="0" t="n">
        <v>119</v>
      </c>
      <c r="D184" s="0" t="inlineStr"/>
      <c r="E184" s="0" t="inlineStr"/>
      <c r="F184" s="0" t="n">
        <v>119</v>
      </c>
      <c r="G184" s="0" t="inlineStr"/>
      <c r="H184" s="0" t="inlineStr"/>
      <c r="I184" s="0" t="inlineStr"/>
      <c r="J184" s="0" t="inlineStr"/>
      <c r="K184" s="0" t="n">
        <v>60</v>
      </c>
      <c r="L184" s="0" t="n">
        <v>60</v>
      </c>
      <c r="M184" s="0" t="inlineStr"/>
      <c r="N184" s="0" t="n">
        <v>59</v>
      </c>
      <c r="O184" s="0" t="inlineStr"/>
      <c r="P184" s="0" t="inlineStr"/>
      <c r="Q184" s="0" t="n">
        <v>60.1</v>
      </c>
      <c r="R184" s="0" t="inlineStr"/>
      <c r="S184" s="0" t="n">
        <v>60</v>
      </c>
      <c r="T184" s="0" t="inlineStr"/>
      <c r="U184" s="0" t="inlineStr"/>
      <c r="V184" s="0" t="inlineStr"/>
      <c r="W184" s="0" t="inlineStr"/>
      <c r="X184" s="0" t="inlineStr"/>
      <c r="Y184" s="0" t="inlineStr"/>
      <c r="Z184" s="0" t="inlineStr"/>
      <c r="AA184" s="13" t="n">
        <v>29</v>
      </c>
      <c r="AD184" s="0" t="n"/>
      <c r="AE184" s="0" t="n"/>
      <c r="AF184" s="0" t="n"/>
      <c r="AG184" s="0" t="n"/>
      <c r="AH184" s="0" t="n"/>
      <c r="AI184" s="0" t="n"/>
      <c r="AJ184" s="0" t="n"/>
      <c r="AK184" s="0" t="n"/>
      <c r="AL184" s="0" t="n"/>
      <c r="AM184" s="0" t="n"/>
      <c r="AN184" s="0" t="n"/>
      <c r="AO184" s="0" t="n"/>
      <c r="AP184" s="0" t="n"/>
      <c r="AQ184" s="0" t="n"/>
      <c r="AR184" s="0" t="n"/>
      <c r="AS184" s="0" t="n"/>
      <c r="AT184" s="0" t="n"/>
      <c r="AU184" s="0" t="n"/>
      <c r="AV184" s="0" t="n"/>
      <c r="AW184" s="0" t="n"/>
      <c r="AX184" s="0" t="n"/>
      <c r="AY184" s="0" t="n"/>
      <c r="AZ184" s="0" t="n"/>
      <c r="BA184" s="0" t="n"/>
    </row>
    <row r="185" hidden="1" ht="32.25" customHeight="1" s="671">
      <c r="A185" s="14" t="n">
        <v>78</v>
      </c>
      <c r="B185" s="0" t="n">
        <v>119.1</v>
      </c>
      <c r="C185" s="0" t="n">
        <v>118</v>
      </c>
      <c r="D185" s="0" t="n">
        <v>120</v>
      </c>
      <c r="E185" s="0" t="n">
        <v>119.1</v>
      </c>
      <c r="F185" s="0" t="inlineStr"/>
      <c r="G185" s="0" t="inlineStr"/>
      <c r="H185" s="0" t="n">
        <v>61</v>
      </c>
      <c r="I185" s="0" t="n">
        <v>60</v>
      </c>
      <c r="J185" s="0" t="n">
        <v>60</v>
      </c>
      <c r="K185" s="0" t="inlineStr"/>
      <c r="L185" s="0" t="inlineStr"/>
      <c r="M185" s="0" t="inlineStr"/>
      <c r="N185" s="0" t="inlineStr"/>
      <c r="O185" s="0" t="n">
        <v>58</v>
      </c>
      <c r="P185" s="0" t="n">
        <v>60</v>
      </c>
      <c r="Q185" s="0" t="inlineStr"/>
      <c r="R185" s="0" t="n">
        <v>60</v>
      </c>
      <c r="S185" s="0" t="inlineStr"/>
      <c r="T185" s="0" t="n">
        <v>60</v>
      </c>
      <c r="U185" s="0" t="n">
        <v>59</v>
      </c>
      <c r="V185" s="0" t="n">
        <v>60</v>
      </c>
      <c r="W185" s="0" t="inlineStr"/>
      <c r="X185" s="0" t="inlineStr"/>
      <c r="Y185" s="0" t="inlineStr"/>
      <c r="Z185" s="0" t="inlineStr"/>
      <c r="AA185" s="13" t="n">
        <v>28</v>
      </c>
      <c r="AD185" s="0" t="n"/>
      <c r="AE185" s="0" t="n"/>
      <c r="AF185" s="0" t="n"/>
      <c r="AG185" s="0" t="n"/>
      <c r="AH185" s="0" t="n"/>
      <c r="AI185" s="0" t="n"/>
      <c r="AJ185" s="0" t="n"/>
      <c r="AK185" s="0" t="n"/>
      <c r="AL185" s="0" t="n"/>
      <c r="AM185" s="0" t="n"/>
      <c r="AN185" s="0" t="n"/>
      <c r="AO185" s="0" t="n"/>
      <c r="AP185" s="0" t="n"/>
      <c r="AQ185" s="0" t="n"/>
      <c r="AR185" s="0" t="n"/>
      <c r="AS185" s="0" t="n"/>
      <c r="AT185" s="0" t="n"/>
      <c r="AU185" s="0" t="n"/>
      <c r="AV185" s="0" t="n"/>
      <c r="AW185" s="0" t="n"/>
      <c r="AX185" s="0" t="n"/>
      <c r="AY185" s="0" t="n"/>
      <c r="AZ185" s="0" t="n"/>
      <c r="BA185" s="0" t="n"/>
    </row>
    <row r="186" hidden="1" ht="32.25" customHeight="1" s="671">
      <c r="A186" s="14" t="n">
        <v>77</v>
      </c>
      <c r="B186" s="0" t="inlineStr"/>
      <c r="C186" s="0" t="inlineStr"/>
      <c r="D186" s="0" t="n">
        <v>119</v>
      </c>
      <c r="E186" s="0" t="n">
        <v>119</v>
      </c>
      <c r="F186" s="0" t="n">
        <v>118</v>
      </c>
      <c r="G186" s="0" t="n">
        <v>59</v>
      </c>
      <c r="H186" s="0" t="inlineStr"/>
      <c r="I186" s="0" t="inlineStr"/>
      <c r="J186" s="0" t="inlineStr"/>
      <c r="K186" s="0" t="n">
        <v>59</v>
      </c>
      <c r="L186" s="0" t="n">
        <v>59</v>
      </c>
      <c r="M186" s="0" t="n">
        <v>59</v>
      </c>
      <c r="N186" s="0" t="n">
        <v>58</v>
      </c>
      <c r="O186" s="0" t="inlineStr"/>
      <c r="P186" s="0" t="inlineStr"/>
      <c r="Q186" s="0" t="n">
        <v>60</v>
      </c>
      <c r="R186" s="0" t="inlineStr"/>
      <c r="S186" s="0" t="n">
        <v>59</v>
      </c>
      <c r="T186" s="0" t="inlineStr"/>
      <c r="U186" s="0" t="inlineStr"/>
      <c r="V186" s="0" t="inlineStr"/>
      <c r="W186" s="0" t="n">
        <v>58</v>
      </c>
      <c r="X186" s="0" t="inlineStr"/>
      <c r="Y186" s="0" t="inlineStr"/>
      <c r="Z186" s="0" t="inlineStr"/>
      <c r="AA186" s="13" t="n">
        <v>27</v>
      </c>
      <c r="AD186" s="0" t="n"/>
      <c r="AE186" s="0" t="n"/>
      <c r="AF186" s="0" t="n"/>
      <c r="AG186" s="0" t="n"/>
      <c r="AH186" s="0" t="n"/>
      <c r="AI186" s="0" t="n"/>
      <c r="AJ186" s="0" t="n"/>
      <c r="AK186" s="0" t="n"/>
      <c r="AL186" s="0" t="n"/>
      <c r="AM186" s="0" t="n"/>
      <c r="AN186" s="0" t="n"/>
      <c r="AO186" s="0" t="n"/>
      <c r="AP186" s="0" t="n"/>
      <c r="AQ186" s="0" t="n"/>
      <c r="AR186" s="0" t="n"/>
      <c r="AS186" s="0" t="n"/>
      <c r="AT186" s="0" t="n"/>
      <c r="AU186" s="0" t="n"/>
      <c r="AV186" s="0" t="n"/>
      <c r="AW186" s="0" t="n"/>
      <c r="AX186" s="0" t="n"/>
      <c r="AY186" s="0" t="n"/>
      <c r="AZ186" s="0" t="n"/>
      <c r="BA186" s="0" t="n"/>
    </row>
    <row r="187" hidden="1" ht="32.25" customHeight="1" s="671">
      <c r="A187" s="14" t="n">
        <v>76</v>
      </c>
      <c r="B187" s="0" t="n">
        <v>119</v>
      </c>
      <c r="C187" s="0" t="n">
        <v>117.1</v>
      </c>
      <c r="D187" s="0" t="n">
        <v>118</v>
      </c>
      <c r="E187" s="0" t="n">
        <v>118</v>
      </c>
      <c r="F187" s="0" t="n">
        <v>117</v>
      </c>
      <c r="G187" s="0" t="inlineStr"/>
      <c r="H187" s="0" t="n">
        <v>60</v>
      </c>
      <c r="I187" s="0" t="n">
        <v>59.1</v>
      </c>
      <c r="J187" s="0" t="n">
        <v>59</v>
      </c>
      <c r="K187" s="0" t="n">
        <v>58</v>
      </c>
      <c r="L187" s="0" t="inlineStr"/>
      <c r="M187" s="0" t="inlineStr"/>
      <c r="N187" s="0" t="inlineStr"/>
      <c r="O187" s="0" t="inlineStr"/>
      <c r="P187" s="0" t="n">
        <v>59</v>
      </c>
      <c r="Q187" s="0" t="inlineStr"/>
      <c r="R187" s="0" t="n">
        <v>59</v>
      </c>
      <c r="S187" s="0" t="inlineStr"/>
      <c r="T187" s="0" t="n">
        <v>59</v>
      </c>
      <c r="U187" s="0" t="n">
        <v>58.1</v>
      </c>
      <c r="V187" s="0" t="n">
        <v>59.1</v>
      </c>
      <c r="W187" s="0" t="inlineStr"/>
      <c r="X187" s="0" t="inlineStr"/>
      <c r="Y187" s="0" t="inlineStr"/>
      <c r="Z187" s="0" t="inlineStr"/>
      <c r="AA187" s="13" t="n">
        <v>26</v>
      </c>
      <c r="AD187" s="0" t="n"/>
      <c r="AE187" s="0" t="n"/>
      <c r="AF187" s="0" t="n"/>
      <c r="AG187" s="0" t="n"/>
      <c r="AH187" s="0" t="n"/>
      <c r="AI187" s="0" t="n"/>
      <c r="AJ187" s="0" t="n"/>
      <c r="AK187" s="0" t="n"/>
      <c r="AL187" s="0" t="n"/>
      <c r="AM187" s="0" t="n"/>
      <c r="AN187" s="0" t="n"/>
      <c r="AO187" s="0" t="n"/>
      <c r="AP187" s="0" t="n"/>
      <c r="AQ187" s="0" t="n"/>
      <c r="AR187" s="0" t="n"/>
      <c r="AS187" s="0" t="n"/>
      <c r="AT187" s="0" t="n"/>
      <c r="AU187" s="0" t="n"/>
      <c r="AV187" s="0" t="n"/>
      <c r="AW187" s="0" t="n"/>
      <c r="AX187" s="0" t="n"/>
      <c r="AY187" s="0" t="n"/>
      <c r="AZ187" s="0" t="n"/>
      <c r="BA187" s="0" t="n"/>
    </row>
    <row r="188" hidden="1" ht="32.25" customHeight="1" s="671">
      <c r="A188" s="14" t="n">
        <v>75</v>
      </c>
      <c r="B188" s="0" t="n">
        <v>118</v>
      </c>
      <c r="C188" s="0" t="inlineStr"/>
      <c r="D188" s="0" t="n">
        <v>117</v>
      </c>
      <c r="E188" s="0" t="n">
        <v>117</v>
      </c>
      <c r="F188" s="0" t="n">
        <v>116.1</v>
      </c>
      <c r="G188" s="0" t="inlineStr"/>
      <c r="H188" s="0" t="inlineStr"/>
      <c r="I188" s="0" t="inlineStr"/>
      <c r="J188" s="0" t="inlineStr"/>
      <c r="K188" s="0" t="inlineStr"/>
      <c r="L188" s="0" t="n">
        <v>58</v>
      </c>
      <c r="M188" s="0" t="n">
        <v>58.1</v>
      </c>
      <c r="N188" s="0" t="n">
        <v>57</v>
      </c>
      <c r="O188" s="0" t="n">
        <v>57</v>
      </c>
      <c r="P188" s="0" t="inlineStr"/>
      <c r="Q188" s="0" t="n">
        <v>59</v>
      </c>
      <c r="R188" s="0" t="inlineStr"/>
      <c r="S188" s="0" t="inlineStr"/>
      <c r="T188" s="0" t="inlineStr"/>
      <c r="U188" s="0" t="n">
        <v>58</v>
      </c>
      <c r="V188" s="0" t="inlineStr"/>
      <c r="W188" s="0" t="inlineStr"/>
      <c r="X188" s="0" t="inlineStr"/>
      <c r="Y188" s="0" t="inlineStr"/>
      <c r="Z188" s="0" t="inlineStr"/>
      <c r="AA188" s="13" t="n">
        <v>25</v>
      </c>
      <c r="AD188" s="0" t="n"/>
      <c r="AE188" s="0" t="n"/>
      <c r="AF188" s="0" t="n"/>
      <c r="AG188" s="0" t="n"/>
      <c r="AH188" s="0" t="n"/>
      <c r="AI188" s="0" t="n"/>
      <c r="AJ188" s="0" t="n"/>
      <c r="AK188" s="0" t="n"/>
      <c r="AL188" s="0" t="n"/>
      <c r="AM188" s="0" t="n"/>
      <c r="AN188" s="0" t="n"/>
      <c r="AO188" s="0" t="n"/>
      <c r="AP188" s="0" t="n"/>
      <c r="AQ188" s="0" t="n"/>
      <c r="AR188" s="0" t="n"/>
      <c r="AS188" s="0" t="n"/>
      <c r="AT188" s="0" t="n"/>
      <c r="AU188" s="0" t="n"/>
      <c r="AV188" s="0" t="n"/>
      <c r="AW188" s="0" t="n"/>
      <c r="AX188" s="0" t="n"/>
      <c r="AY188" s="0" t="n"/>
      <c r="AZ188" s="0" t="n"/>
      <c r="BA188" s="0" t="n"/>
    </row>
    <row r="189" hidden="1" ht="32.25" customHeight="1" s="671">
      <c r="A189" s="14" t="n">
        <v>74</v>
      </c>
      <c r="B189" s="0" t="inlineStr"/>
      <c r="C189" s="0" t="n">
        <v>117</v>
      </c>
      <c r="D189" s="0" t="n">
        <v>116.1</v>
      </c>
      <c r="E189" s="0" t="n">
        <v>116</v>
      </c>
      <c r="F189" s="0" t="n">
        <v>116</v>
      </c>
      <c r="G189" s="0" t="n">
        <v>58.1</v>
      </c>
      <c r="H189" s="0" t="n">
        <v>59.1</v>
      </c>
      <c r="I189" s="0" t="n">
        <v>59</v>
      </c>
      <c r="J189" s="0" t="n">
        <v>58</v>
      </c>
      <c r="K189" s="0" t="n">
        <v>57</v>
      </c>
      <c r="L189" s="0" t="inlineStr"/>
      <c r="M189" s="0" t="inlineStr"/>
      <c r="N189" s="0" t="n">
        <v>56</v>
      </c>
      <c r="O189" s="0" t="inlineStr"/>
      <c r="P189" s="0" t="n">
        <v>58</v>
      </c>
      <c r="Q189" s="0" t="inlineStr"/>
      <c r="R189" s="0" t="n">
        <v>58</v>
      </c>
      <c r="S189" s="0" t="n">
        <v>58.1</v>
      </c>
      <c r="T189" s="0" t="n">
        <v>58.1</v>
      </c>
      <c r="U189" s="0" t="inlineStr"/>
      <c r="V189" s="0" t="n">
        <v>59</v>
      </c>
      <c r="W189" s="0" t="n">
        <v>57.1</v>
      </c>
      <c r="X189" s="0" t="inlineStr"/>
      <c r="Y189" s="0" t="inlineStr"/>
      <c r="Z189" s="0" t="inlineStr"/>
      <c r="AA189" s="13" t="n">
        <v>24</v>
      </c>
      <c r="AD189" s="0" t="n"/>
      <c r="AE189" s="0" t="n"/>
      <c r="AF189" s="0" t="n"/>
      <c r="AG189" s="0" t="n"/>
      <c r="AH189" s="0" t="n"/>
      <c r="AI189" s="0" t="n"/>
      <c r="AJ189" s="0" t="n"/>
      <c r="AK189" s="0" t="n"/>
      <c r="AL189" s="0" t="n"/>
      <c r="AM189" s="0" t="n"/>
      <c r="AN189" s="0" t="n"/>
      <c r="AO189" s="0" t="n"/>
      <c r="AP189" s="0" t="n"/>
      <c r="AQ189" s="0" t="n"/>
      <c r="AR189" s="0" t="n"/>
      <c r="AS189" s="0" t="n"/>
      <c r="AT189" s="0" t="n"/>
      <c r="AU189" s="0" t="n"/>
      <c r="AV189" s="0" t="n"/>
      <c r="AW189" s="0" t="n"/>
      <c r="AX189" s="0" t="n"/>
      <c r="AY189" s="0" t="n"/>
      <c r="AZ189" s="0" t="n"/>
      <c r="BA189" s="0" t="n"/>
    </row>
    <row r="190" hidden="1" ht="32.25" customHeight="1" s="671">
      <c r="A190" s="14" t="n">
        <v>73</v>
      </c>
      <c r="B190" s="0" t="n">
        <v>117</v>
      </c>
      <c r="C190" s="0" t="n">
        <v>116</v>
      </c>
      <c r="D190" s="0" t="inlineStr"/>
      <c r="E190" s="0" t="inlineStr"/>
      <c r="F190" s="0" t="n">
        <v>114</v>
      </c>
      <c r="G190" s="0" t="inlineStr"/>
      <c r="H190" s="0" t="inlineStr"/>
      <c r="I190" s="0" t="inlineStr"/>
      <c r="J190" s="0" t="inlineStr"/>
      <c r="K190" s="0" t="n">
        <v>56.1</v>
      </c>
      <c r="L190" s="0" t="n">
        <v>57</v>
      </c>
      <c r="M190" s="0" t="n">
        <v>58</v>
      </c>
      <c r="N190" s="0" t="inlineStr"/>
      <c r="O190" s="0" t="inlineStr"/>
      <c r="P190" s="0" t="inlineStr"/>
      <c r="Q190" s="0" t="n">
        <v>58</v>
      </c>
      <c r="R190" s="0" t="inlineStr"/>
      <c r="S190" s="0" t="n">
        <v>58</v>
      </c>
      <c r="T190" s="0" t="n">
        <v>58</v>
      </c>
      <c r="U190" s="0" t="n">
        <v>57</v>
      </c>
      <c r="V190" s="0" t="inlineStr"/>
      <c r="W190" s="0" t="inlineStr"/>
      <c r="X190" s="0" t="inlineStr"/>
      <c r="Y190" s="0" t="inlineStr"/>
      <c r="Z190" s="0" t="inlineStr"/>
      <c r="AA190" s="13" t="n">
        <v>23</v>
      </c>
      <c r="AD190" s="0" t="n"/>
      <c r="AE190" s="0" t="n"/>
      <c r="AF190" s="0" t="n"/>
      <c r="AG190" s="0" t="n"/>
      <c r="AH190" s="0" t="n"/>
      <c r="AI190" s="0" t="n"/>
      <c r="AJ190" s="0" t="n"/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</row>
    <row r="191" hidden="1" ht="32.25" customHeight="1" s="671">
      <c r="A191" s="14" t="n">
        <v>72</v>
      </c>
      <c r="B191" s="0" t="inlineStr"/>
      <c r="C191" s="0" t="inlineStr"/>
      <c r="D191" s="0" t="n">
        <v>116</v>
      </c>
      <c r="E191" s="0" t="n">
        <v>115</v>
      </c>
      <c r="F191" s="0" t="n">
        <v>113</v>
      </c>
      <c r="G191" s="0" t="n">
        <v>58</v>
      </c>
      <c r="H191" s="0" t="n">
        <v>59</v>
      </c>
      <c r="I191" s="0" t="n">
        <v>58</v>
      </c>
      <c r="J191" s="0" t="n">
        <v>57</v>
      </c>
      <c r="K191" s="0" t="inlineStr"/>
      <c r="L191" s="0" t="n">
        <v>56.1</v>
      </c>
      <c r="M191" s="0" t="inlineStr"/>
      <c r="N191" s="0" t="n">
        <v>55.1</v>
      </c>
      <c r="O191" s="0" t="inlineStr"/>
      <c r="P191" s="0" t="n">
        <v>57</v>
      </c>
      <c r="Q191" s="0" t="inlineStr"/>
      <c r="R191" s="0" t="n">
        <v>57.1</v>
      </c>
      <c r="S191" s="0" t="inlineStr"/>
      <c r="T191" s="0" t="inlineStr"/>
      <c r="U191" s="0" t="inlineStr"/>
      <c r="V191" s="0" t="n">
        <v>58</v>
      </c>
      <c r="W191" s="0" t="inlineStr"/>
      <c r="X191" s="0" t="inlineStr"/>
      <c r="Y191" s="0" t="inlineStr"/>
      <c r="Z191" s="0" t="inlineStr"/>
      <c r="AA191" s="13" t="n">
        <v>22</v>
      </c>
      <c r="AD191" s="0" t="n"/>
      <c r="AE191" s="0" t="n"/>
      <c r="AF191" s="0" t="n"/>
      <c r="AG191" s="0" t="n"/>
      <c r="AH191" s="0" t="n"/>
      <c r="AI191" s="0" t="n"/>
      <c r="AJ191" s="0" t="n"/>
      <c r="AK191" s="0" t="n"/>
      <c r="AL191" s="0" t="n"/>
      <c r="AM191" s="0" t="n"/>
      <c r="AN191" s="0" t="n"/>
      <c r="AO191" s="0" t="n"/>
      <c r="AP191" s="0" t="n"/>
      <c r="AQ191" s="0" t="n"/>
      <c r="AR191" s="0" t="n"/>
      <c r="AS191" s="0" t="n"/>
      <c r="AT191" s="0" t="n"/>
      <c r="AU191" s="0" t="n"/>
      <c r="AV191" s="0" t="n"/>
      <c r="AW191" s="0" t="n"/>
      <c r="AX191" s="0" t="n"/>
      <c r="AY191" s="0" t="n"/>
      <c r="AZ191" s="0" t="n"/>
      <c r="BA191" s="0" t="n"/>
    </row>
    <row r="192" hidden="1" ht="32.25" customHeight="1" s="671">
      <c r="A192" s="14" t="n">
        <v>71</v>
      </c>
      <c r="B192" s="0" t="n">
        <v>116</v>
      </c>
      <c r="C192" s="0" t="n">
        <v>115</v>
      </c>
      <c r="D192" s="0" t="n">
        <v>115</v>
      </c>
      <c r="E192" s="0" t="n">
        <v>114.1</v>
      </c>
      <c r="F192" s="0" t="n">
        <v>112.1</v>
      </c>
      <c r="G192" s="0" t="inlineStr"/>
      <c r="H192" s="0" t="inlineStr"/>
      <c r="I192" s="0" t="inlineStr"/>
      <c r="J192" s="0" t="inlineStr"/>
      <c r="K192" s="0" t="n">
        <v>56</v>
      </c>
      <c r="L192" s="0" t="inlineStr"/>
      <c r="M192" s="0" t="n">
        <v>57</v>
      </c>
      <c r="N192" s="0" t="inlineStr"/>
      <c r="O192" s="0" t="n">
        <v>56</v>
      </c>
      <c r="P192" s="0" t="inlineStr"/>
      <c r="Q192" s="0" t="n">
        <v>57</v>
      </c>
      <c r="R192" s="0" t="inlineStr"/>
      <c r="S192" s="0" t="inlineStr"/>
      <c r="T192" s="0" t="n">
        <v>57</v>
      </c>
      <c r="U192" s="0" t="n">
        <v>56</v>
      </c>
      <c r="V192" s="0" t="inlineStr"/>
      <c r="W192" s="0" t="inlineStr"/>
      <c r="X192" s="0" t="inlineStr"/>
      <c r="Y192" s="0" t="inlineStr"/>
      <c r="Z192" s="0" t="inlineStr"/>
      <c r="AA192" s="13" t="n">
        <v>21</v>
      </c>
      <c r="AD192" s="0" t="n"/>
      <c r="AE192" s="0" t="n"/>
      <c r="AF192" s="0" t="n"/>
      <c r="AG192" s="0" t="n"/>
      <c r="AH192" s="0" t="n"/>
      <c r="AI192" s="0" t="n"/>
      <c r="AJ192" s="0" t="n"/>
      <c r="AK192" s="0" t="n"/>
      <c r="AL192" s="0" t="n"/>
      <c r="AM192" s="0" t="n"/>
      <c r="AN192" s="0" t="n"/>
      <c r="AO192" s="0" t="n"/>
      <c r="AP192" s="0" t="n"/>
      <c r="AQ192" s="0" t="n"/>
      <c r="AR192" s="0" t="n"/>
      <c r="AS192" s="0" t="n"/>
      <c r="AT192" s="0" t="n"/>
      <c r="AU192" s="0" t="n"/>
      <c r="AV192" s="0" t="n"/>
      <c r="AW192" s="0" t="n"/>
      <c r="AX192" s="0" t="n"/>
      <c r="AY192" s="0" t="n"/>
      <c r="AZ192" s="0" t="n"/>
      <c r="BA192" s="0" t="n"/>
    </row>
    <row r="193" hidden="1" ht="32.25" customHeight="1" s="671">
      <c r="A193" s="14" t="n">
        <v>70</v>
      </c>
      <c r="B193" s="0" t="n">
        <v>115</v>
      </c>
      <c r="C193" s="0" t="inlineStr"/>
      <c r="D193" s="0" t="n">
        <v>114</v>
      </c>
      <c r="E193" s="0" t="n">
        <v>114</v>
      </c>
      <c r="F193" s="0" t="n">
        <v>112</v>
      </c>
      <c r="G193" s="0" t="inlineStr"/>
      <c r="H193" s="0" t="n">
        <v>58</v>
      </c>
      <c r="I193" s="0" t="n">
        <v>57</v>
      </c>
      <c r="J193" s="0" t="inlineStr"/>
      <c r="K193" s="0" t="n">
        <v>55</v>
      </c>
      <c r="L193" s="0" t="n">
        <v>56</v>
      </c>
      <c r="M193" s="0" t="inlineStr"/>
      <c r="N193" s="0" t="n">
        <v>55</v>
      </c>
      <c r="O193" s="0" t="inlineStr"/>
      <c r="P193" s="0" t="n">
        <v>56</v>
      </c>
      <c r="Q193" s="0" t="n">
        <v>56.1</v>
      </c>
      <c r="R193" s="0" t="n">
        <v>57</v>
      </c>
      <c r="S193" s="0" t="n">
        <v>57</v>
      </c>
      <c r="T193" s="0" t="inlineStr"/>
      <c r="U193" s="0" t="inlineStr"/>
      <c r="V193" s="0" t="inlineStr"/>
      <c r="W193" s="0" t="n">
        <v>57</v>
      </c>
      <c r="X193" s="0" t="inlineStr"/>
      <c r="Y193" s="0" t="inlineStr"/>
      <c r="Z193" s="0" t="inlineStr"/>
      <c r="AA193" s="13" t="n">
        <v>20</v>
      </c>
      <c r="AD193" s="0" t="n"/>
      <c r="AE193" s="0" t="n"/>
      <c r="AF193" s="0" t="n"/>
      <c r="AG193" s="0" t="n"/>
      <c r="AH193" s="0" t="n"/>
      <c r="AI193" s="0" t="n"/>
      <c r="AJ193" s="0" t="n"/>
      <c r="AK193" s="0" t="n"/>
      <c r="AL193" s="0" t="n"/>
      <c r="AM193" s="0" t="n"/>
      <c r="AN193" s="0" t="n"/>
      <c r="AO193" s="0" t="n"/>
      <c r="AP193" s="0" t="n"/>
      <c r="AQ193" s="0" t="n"/>
      <c r="AR193" s="0" t="n"/>
      <c r="AS193" s="0" t="n"/>
      <c r="AT193" s="0" t="n"/>
      <c r="AU193" s="0" t="n"/>
      <c r="AV193" s="0" t="n"/>
      <c r="AW193" s="0" t="n"/>
      <c r="AX193" s="0" t="n"/>
      <c r="AY193" s="0" t="n"/>
      <c r="AZ193" s="0" t="n"/>
      <c r="BA193" s="0" t="n"/>
    </row>
    <row r="194" hidden="1" ht="32.25" customHeight="1" s="671">
      <c r="A194" s="14" t="n">
        <v>69</v>
      </c>
      <c r="B194" s="0" t="inlineStr"/>
      <c r="C194" s="0" t="n">
        <v>114</v>
      </c>
      <c r="D194" s="0" t="n">
        <v>113.1</v>
      </c>
      <c r="E194" s="0" t="n">
        <v>113</v>
      </c>
      <c r="F194" s="0" t="n">
        <v>111</v>
      </c>
      <c r="G194" s="0" t="n">
        <v>57</v>
      </c>
      <c r="H194" s="0" t="n">
        <v>57</v>
      </c>
      <c r="I194" s="0" t="inlineStr"/>
      <c r="J194" s="0" t="n">
        <v>56</v>
      </c>
      <c r="K194" s="0" t="inlineStr"/>
      <c r="L194" s="0" t="inlineStr"/>
      <c r="M194" s="0" t="n">
        <v>56</v>
      </c>
      <c r="N194" s="0" t="n">
        <v>54</v>
      </c>
      <c r="O194" s="0" t="inlineStr"/>
      <c r="P194" s="0" t="inlineStr"/>
      <c r="Q194" s="0" t="inlineStr"/>
      <c r="R194" s="0" t="inlineStr"/>
      <c r="S194" s="0" t="inlineStr"/>
      <c r="T194" s="0" t="n">
        <v>56</v>
      </c>
      <c r="U194" s="0" t="n">
        <v>55.1</v>
      </c>
      <c r="V194" s="0" t="n">
        <v>57</v>
      </c>
      <c r="W194" s="0" t="inlineStr"/>
      <c r="X194" s="0" t="inlineStr"/>
      <c r="Y194" s="0" t="inlineStr"/>
      <c r="Z194" s="0" t="inlineStr"/>
      <c r="AA194" s="13" t="n">
        <v>19</v>
      </c>
      <c r="AD194" s="0" t="n"/>
      <c r="AE194" s="0" t="n"/>
      <c r="AF194" s="0" t="n"/>
      <c r="AG194" s="0" t="n"/>
      <c r="AH194" s="0" t="n"/>
      <c r="AI194" s="0" t="n"/>
      <c r="AJ194" s="0" t="n"/>
      <c r="AK194" s="0" t="n"/>
      <c r="AL194" s="0" t="n"/>
      <c r="AM194" s="0" t="n"/>
      <c r="AN194" s="0" t="n"/>
      <c r="AO194" s="0" t="n"/>
      <c r="AP194" s="0" t="n"/>
      <c r="AQ194" s="0" t="n"/>
      <c r="AR194" s="0" t="n"/>
      <c r="AS194" s="0" t="n"/>
      <c r="AT194" s="0" t="n"/>
      <c r="AU194" s="0" t="n"/>
      <c r="AV194" s="0" t="n"/>
      <c r="AW194" s="0" t="n"/>
      <c r="AX194" s="0" t="n"/>
      <c r="AY194" s="0" t="n"/>
      <c r="AZ194" s="0" t="n"/>
      <c r="BA194" s="0" t="n"/>
    </row>
    <row r="195" hidden="1" ht="32.25" customHeight="1" s="671">
      <c r="A195" s="14" t="n">
        <v>68</v>
      </c>
      <c r="B195" s="0" t="n">
        <v>114.1</v>
      </c>
      <c r="C195" s="0" t="n">
        <v>113</v>
      </c>
      <c r="D195" s="0" t="inlineStr"/>
      <c r="E195" s="0" t="inlineStr"/>
      <c r="F195" s="0" t="n">
        <v>110</v>
      </c>
      <c r="G195" s="0" t="inlineStr"/>
      <c r="H195" s="0" t="inlineStr"/>
      <c r="I195" s="0" t="inlineStr"/>
      <c r="J195" s="0" t="inlineStr"/>
      <c r="K195" s="0" t="n">
        <v>54</v>
      </c>
      <c r="L195" s="0" t="n">
        <v>55</v>
      </c>
      <c r="M195" s="0" t="inlineStr"/>
      <c r="N195" s="0" t="inlineStr"/>
      <c r="O195" s="0" t="inlineStr"/>
      <c r="P195" s="0" t="n">
        <v>55.1</v>
      </c>
      <c r="Q195" s="0" t="n">
        <v>56</v>
      </c>
      <c r="R195" s="0" t="n">
        <v>56</v>
      </c>
      <c r="S195" s="0" t="n">
        <v>56</v>
      </c>
      <c r="T195" s="0" t="inlineStr"/>
      <c r="U195" s="0" t="n">
        <v>55</v>
      </c>
      <c r="V195" s="0" t="inlineStr"/>
      <c r="W195" s="0" t="inlineStr"/>
      <c r="X195" s="0" t="inlineStr"/>
      <c r="Y195" s="0" t="inlineStr"/>
      <c r="Z195" s="0" t="inlineStr"/>
      <c r="AA195" s="13" t="n">
        <v>18</v>
      </c>
      <c r="AD195" s="0" t="n"/>
      <c r="AE195" s="0" t="n"/>
      <c r="AF195" s="0" t="n"/>
      <c r="AG195" s="0" t="n"/>
      <c r="AH195" s="0" t="n"/>
      <c r="AI195" s="0" t="n"/>
      <c r="AJ195" s="0" t="n"/>
      <c r="AK195" s="0" t="n"/>
      <c r="AL195" s="0" t="n"/>
      <c r="AM195" s="0" t="n"/>
      <c r="AN195" s="0" t="n"/>
      <c r="AO195" s="0" t="n"/>
      <c r="AP195" s="0" t="n"/>
      <c r="AQ195" s="0" t="n"/>
      <c r="AR195" s="0" t="n"/>
      <c r="AS195" s="0" t="n"/>
      <c r="AT195" s="0" t="n"/>
      <c r="AU195" s="0" t="n"/>
      <c r="AV195" s="0" t="n"/>
      <c r="AW195" s="0" t="n"/>
      <c r="AX195" s="0" t="n"/>
      <c r="AY195" s="0" t="n"/>
      <c r="AZ195" s="0" t="n"/>
      <c r="BA195" s="0" t="n"/>
    </row>
    <row r="196" hidden="1" ht="32.25" customHeight="1" s="671">
      <c r="A196" s="14" t="n">
        <v>67</v>
      </c>
      <c r="B196" s="0" t="inlineStr"/>
      <c r="C196" s="0" t="inlineStr"/>
      <c r="D196" s="0" t="n">
        <v>113</v>
      </c>
      <c r="E196" s="0" t="n">
        <v>112</v>
      </c>
      <c r="F196" s="0" t="n">
        <v>109</v>
      </c>
      <c r="G196" s="0" t="n">
        <v>56</v>
      </c>
      <c r="H196" s="0" t="n">
        <v>56.1</v>
      </c>
      <c r="I196" s="0" t="n">
        <v>56</v>
      </c>
      <c r="J196" s="0" t="n">
        <v>55</v>
      </c>
      <c r="K196" s="0" t="n">
        <v>53</v>
      </c>
      <c r="L196" s="0" t="inlineStr"/>
      <c r="M196" s="0" t="n">
        <v>55</v>
      </c>
      <c r="N196" s="0" t="n">
        <v>53</v>
      </c>
      <c r="O196" s="0" t="inlineStr"/>
      <c r="P196" s="0" t="n">
        <v>55</v>
      </c>
      <c r="Q196" s="0" t="inlineStr"/>
      <c r="R196" s="0" t="inlineStr"/>
      <c r="S196" s="0" t="inlineStr"/>
      <c r="T196" s="0" t="n">
        <v>55</v>
      </c>
      <c r="U196" s="0" t="inlineStr"/>
      <c r="V196" s="0" t="n">
        <v>56</v>
      </c>
      <c r="W196" s="0" t="n">
        <v>56</v>
      </c>
      <c r="X196" s="0" t="inlineStr"/>
      <c r="Y196" s="0" t="inlineStr"/>
      <c r="Z196" s="0" t="inlineStr"/>
      <c r="AA196" s="13" t="n">
        <v>17</v>
      </c>
      <c r="AD196" s="0" t="n"/>
      <c r="AE196" s="0" t="n"/>
      <c r="AF196" s="0" t="n"/>
      <c r="AG196" s="0" t="n"/>
      <c r="AH196" s="0" t="n"/>
      <c r="AI196" s="0" t="n"/>
      <c r="AJ196" s="0" t="n"/>
      <c r="AK196" s="0" t="n"/>
      <c r="AL196" s="0" t="n"/>
      <c r="AM196" s="0" t="n"/>
      <c r="AN196" s="0" t="n"/>
      <c r="AO196" s="0" t="n"/>
      <c r="AP196" s="0" t="n"/>
      <c r="AQ196" s="0" t="n"/>
      <c r="AR196" s="0" t="n"/>
      <c r="AS196" s="0" t="n"/>
      <c r="AT196" s="0" t="n"/>
      <c r="AU196" s="0" t="n"/>
      <c r="AV196" s="0" t="n"/>
      <c r="AW196" s="0" t="n"/>
      <c r="AX196" s="0" t="n"/>
      <c r="AY196" s="0" t="n"/>
      <c r="AZ196" s="0" t="n"/>
      <c r="BA196" s="0" t="n"/>
    </row>
    <row r="197" hidden="1" ht="32.25" customHeight="1" s="671">
      <c r="A197" s="14" t="n">
        <v>66</v>
      </c>
      <c r="B197" s="0" t="n">
        <v>114</v>
      </c>
      <c r="C197" s="0" t="n">
        <v>112.1</v>
      </c>
      <c r="D197" s="0" t="n">
        <v>112</v>
      </c>
      <c r="E197" s="0" t="n">
        <v>111</v>
      </c>
      <c r="F197" s="0" t="n">
        <v>108.1</v>
      </c>
      <c r="G197" s="0" t="inlineStr"/>
      <c r="H197" s="0" t="inlineStr"/>
      <c r="I197" s="0" t="inlineStr"/>
      <c r="J197" s="0" t="inlineStr"/>
      <c r="K197" s="0" t="inlineStr"/>
      <c r="L197" s="0" t="n">
        <v>54</v>
      </c>
      <c r="M197" s="0" t="inlineStr"/>
      <c r="N197" s="0" t="inlineStr"/>
      <c r="O197" s="0" t="n">
        <v>55</v>
      </c>
      <c r="P197" s="0" t="inlineStr"/>
      <c r="Q197" s="0" t="n">
        <v>55</v>
      </c>
      <c r="R197" s="0" t="n">
        <v>55</v>
      </c>
      <c r="S197" s="0" t="n">
        <v>55.1</v>
      </c>
      <c r="T197" s="0" t="n">
        <v>54.1</v>
      </c>
      <c r="U197" s="0" t="n">
        <v>54</v>
      </c>
      <c r="V197" s="0" t="inlineStr"/>
      <c r="W197" s="0" t="inlineStr"/>
      <c r="X197" s="0" t="inlineStr"/>
      <c r="Y197" s="0" t="inlineStr"/>
      <c r="Z197" s="0" t="inlineStr"/>
      <c r="AA197" s="13" t="n">
        <v>16</v>
      </c>
      <c r="AD197" s="0" t="n"/>
      <c r="AE197" s="0" t="n"/>
      <c r="AF197" s="0" t="n"/>
      <c r="AG197" s="0" t="n"/>
      <c r="AH197" s="0" t="n"/>
      <c r="AI197" s="0" t="n"/>
      <c r="AJ197" s="0" t="n"/>
      <c r="AK197" s="0" t="n"/>
      <c r="AL197" s="0" t="n"/>
      <c r="AM197" s="0" t="n"/>
      <c r="AN197" s="0" t="n"/>
      <c r="AO197" s="0" t="n"/>
      <c r="AP197" s="0" t="n"/>
      <c r="AQ197" s="0" t="n"/>
      <c r="AR197" s="0" t="n"/>
      <c r="AS197" s="0" t="n"/>
      <c r="AT197" s="0" t="n"/>
      <c r="AU197" s="0" t="n"/>
      <c r="AV197" s="0" t="n"/>
      <c r="AW197" s="0" t="n"/>
      <c r="AX197" s="0" t="n"/>
      <c r="AY197" s="0" t="n"/>
      <c r="AZ197" s="0" t="n"/>
      <c r="BA197" s="0" t="n"/>
    </row>
    <row r="198" hidden="1" ht="32.25" customHeight="1" s="671">
      <c r="A198" s="14" t="n">
        <v>65</v>
      </c>
      <c r="B198" s="0" t="n">
        <v>113</v>
      </c>
      <c r="C198" s="0" t="inlineStr"/>
      <c r="D198" s="0" t="n">
        <v>111</v>
      </c>
      <c r="E198" s="0" t="n">
        <v>110.1</v>
      </c>
      <c r="F198" s="0" t="n">
        <v>108</v>
      </c>
      <c r="G198" s="0" t="inlineStr"/>
      <c r="H198" s="0" t="n">
        <v>56</v>
      </c>
      <c r="I198" s="0" t="n">
        <v>55</v>
      </c>
      <c r="J198" s="0" t="n">
        <v>54</v>
      </c>
      <c r="K198" s="0" t="n">
        <v>52.1</v>
      </c>
      <c r="L198" s="0" t="inlineStr"/>
      <c r="M198" s="0" t="n">
        <v>54</v>
      </c>
      <c r="N198" s="0" t="n">
        <v>52</v>
      </c>
      <c r="O198" s="0" t="inlineStr"/>
      <c r="P198" s="0" t="n">
        <v>54</v>
      </c>
      <c r="Q198" s="0" t="inlineStr"/>
      <c r="R198" s="0" t="inlineStr"/>
      <c r="S198" s="0" t="inlineStr"/>
      <c r="T198" s="0" t="inlineStr"/>
      <c r="U198" s="0" t="inlineStr"/>
      <c r="V198" s="0" t="n">
        <v>55.1</v>
      </c>
      <c r="W198" s="0" t="inlineStr"/>
      <c r="X198" s="0" t="inlineStr"/>
      <c r="Y198" s="0" t="inlineStr"/>
      <c r="Z198" s="0" t="inlineStr"/>
      <c r="AA198" s="13" t="n">
        <v>15</v>
      </c>
      <c r="AD198" s="0" t="n"/>
      <c r="AE198" s="0" t="n"/>
      <c r="AF198" s="0" t="n"/>
      <c r="AG198" s="0" t="n"/>
      <c r="AH198" s="0" t="n"/>
      <c r="AI198" s="0" t="n"/>
      <c r="AJ198" s="0" t="n"/>
      <c r="AK198" s="0" t="n"/>
      <c r="AL198" s="0" t="n"/>
      <c r="AM198" s="0" t="n"/>
      <c r="AN198" s="0" t="n"/>
      <c r="AO198" s="0" t="n"/>
      <c r="AP198" s="0" t="n"/>
      <c r="AQ198" s="0" t="n"/>
      <c r="AR198" s="0" t="n"/>
      <c r="AS198" s="0" t="n"/>
      <c r="AT198" s="0" t="n"/>
      <c r="AU198" s="0" t="n"/>
      <c r="AV198" s="0" t="n"/>
      <c r="AW198" s="0" t="n"/>
      <c r="AX198" s="0" t="n"/>
      <c r="AY198" s="0" t="n"/>
      <c r="AZ198" s="0" t="n"/>
      <c r="BA198" s="0" t="n"/>
    </row>
    <row r="199" hidden="1" ht="32.25" customHeight="1" s="671">
      <c r="A199" s="14" t="n">
        <v>64</v>
      </c>
      <c r="B199" s="0" t="inlineStr"/>
      <c r="C199" s="0" t="n">
        <v>112</v>
      </c>
      <c r="D199" s="0" t="n">
        <v>110</v>
      </c>
      <c r="E199" s="0" t="n">
        <v>110</v>
      </c>
      <c r="F199" s="0" t="n">
        <v>107</v>
      </c>
      <c r="G199" s="0" t="n">
        <v>55</v>
      </c>
      <c r="H199" s="0" t="inlineStr"/>
      <c r="I199" s="0" t="inlineStr"/>
      <c r="J199" s="0" t="inlineStr"/>
      <c r="K199" s="0" t="n">
        <v>52</v>
      </c>
      <c r="L199" s="0" t="n">
        <v>53</v>
      </c>
      <c r="M199" s="0" t="inlineStr"/>
      <c r="N199" s="0" t="inlineStr"/>
      <c r="O199" s="0" t="inlineStr"/>
      <c r="P199" s="0" t="inlineStr"/>
      <c r="Q199" s="0" t="n">
        <v>54</v>
      </c>
      <c r="R199" s="0" t="inlineStr"/>
      <c r="S199" s="0" t="n">
        <v>55</v>
      </c>
      <c r="T199" s="0" t="n">
        <v>54</v>
      </c>
      <c r="U199" s="0" t="n">
        <v>53</v>
      </c>
      <c r="V199" s="0" t="inlineStr"/>
      <c r="W199" s="0" t="inlineStr"/>
      <c r="X199" s="0" t="inlineStr"/>
      <c r="Y199" s="0" t="inlineStr"/>
      <c r="Z199" s="0" t="inlineStr"/>
      <c r="AA199" s="13" t="n">
        <v>14</v>
      </c>
      <c r="AD199" s="0" t="n"/>
      <c r="AE199" s="0" t="n"/>
      <c r="AF199" s="0" t="n"/>
      <c r="AG199" s="0" t="n"/>
      <c r="AH199" s="0" t="n"/>
      <c r="AI199" s="0" t="n"/>
      <c r="AJ199" s="0" t="n"/>
      <c r="AK199" s="0" t="n"/>
      <c r="AL199" s="0" t="n"/>
      <c r="AM199" s="0" t="n"/>
      <c r="AN199" s="0" t="n"/>
      <c r="AO199" s="0" t="n"/>
      <c r="AP199" s="0" t="n"/>
      <c r="AQ199" s="0" t="n"/>
      <c r="AR199" s="0" t="n"/>
      <c r="AS199" s="0" t="n"/>
      <c r="AT199" s="0" t="n"/>
      <c r="AU199" s="0" t="n"/>
      <c r="AV199" s="0" t="n"/>
      <c r="AW199" s="0" t="n"/>
      <c r="AX199" s="0" t="n"/>
      <c r="AY199" s="0" t="n"/>
      <c r="AZ199" s="0" t="n"/>
      <c r="BA199" s="0" t="n"/>
    </row>
    <row r="200" hidden="1" ht="32.25" customHeight="1" s="671">
      <c r="A200" s="14" t="n">
        <v>63</v>
      </c>
      <c r="B200" s="0" t="n">
        <v>112</v>
      </c>
      <c r="C200" s="0" t="inlineStr"/>
      <c r="D200" s="0" t="inlineStr"/>
      <c r="E200" s="0" t="inlineStr"/>
      <c r="F200" s="0" t="n">
        <v>106</v>
      </c>
      <c r="G200" s="0" t="inlineStr"/>
      <c r="H200" s="0" t="n">
        <v>55</v>
      </c>
      <c r="I200" s="0" t="n">
        <v>54</v>
      </c>
      <c r="J200" s="0" t="inlineStr"/>
      <c r="K200" s="0" t="inlineStr"/>
      <c r="L200" s="0" t="inlineStr"/>
      <c r="M200" s="0" t="n">
        <v>53</v>
      </c>
      <c r="N200" s="0" t="n">
        <v>51</v>
      </c>
      <c r="O200" s="0" t="inlineStr"/>
      <c r="P200" s="0" t="inlineStr"/>
      <c r="Q200" s="0" t="inlineStr"/>
      <c r="R200" s="0" t="n">
        <v>54</v>
      </c>
      <c r="S200" s="0" t="inlineStr"/>
      <c r="T200" s="0" t="inlineStr"/>
      <c r="U200" s="0" t="inlineStr"/>
      <c r="V200" s="0" t="inlineStr"/>
      <c r="W200" s="0" t="n">
        <v>55</v>
      </c>
      <c r="X200" s="0" t="inlineStr"/>
      <c r="Y200" s="0" t="inlineStr"/>
      <c r="Z200" s="0" t="inlineStr"/>
      <c r="AA200" s="13" t="n">
        <v>13</v>
      </c>
      <c r="AD200" s="0" t="n"/>
      <c r="AE200" s="0" t="n"/>
      <c r="AF200" s="0" t="n"/>
      <c r="AG200" s="0" t="n"/>
      <c r="AH200" s="0" t="n"/>
      <c r="AI200" s="0" t="n"/>
      <c r="AJ200" s="0" t="n"/>
      <c r="AK200" s="0" t="n"/>
      <c r="AL200" s="0" t="n"/>
      <c r="AM200" s="0" t="n"/>
      <c r="AN200" s="0" t="n"/>
      <c r="AO200" s="0" t="n"/>
      <c r="AP200" s="0" t="n"/>
      <c r="AQ200" s="0" t="n"/>
      <c r="AR200" s="0" t="n"/>
      <c r="AS200" s="0" t="n"/>
      <c r="AT200" s="0" t="n"/>
      <c r="AU200" s="0" t="n"/>
      <c r="AV200" s="0" t="n"/>
      <c r="AW200" s="0" t="n"/>
      <c r="AX200" s="0" t="n"/>
      <c r="AY200" s="0" t="n"/>
      <c r="AZ200" s="0" t="n"/>
      <c r="BA200" s="0" t="n"/>
    </row>
    <row r="201" hidden="1" ht="32.25" customHeight="1" s="671">
      <c r="A201" s="14" t="n">
        <v>62</v>
      </c>
      <c r="B201" s="0" t="inlineStr"/>
      <c r="C201" s="0" t="n">
        <v>111</v>
      </c>
      <c r="D201" s="0" t="n">
        <v>109</v>
      </c>
      <c r="E201" s="0" t="n">
        <v>109</v>
      </c>
      <c r="F201" s="0" t="n">
        <v>105</v>
      </c>
      <c r="G201" s="0" t="inlineStr"/>
      <c r="H201" s="0" t="inlineStr"/>
      <c r="I201" s="0" t="inlineStr"/>
      <c r="J201" s="0" t="n">
        <v>53.1</v>
      </c>
      <c r="K201" s="0" t="n">
        <v>51</v>
      </c>
      <c r="L201" s="0" t="n">
        <v>52</v>
      </c>
      <c r="M201" s="0" t="inlineStr"/>
      <c r="N201" s="0" t="inlineStr"/>
      <c r="O201" s="0" t="n">
        <v>54</v>
      </c>
      <c r="P201" s="0" t="n">
        <v>53</v>
      </c>
      <c r="Q201" s="0" t="n">
        <v>53</v>
      </c>
      <c r="R201" s="0" t="inlineStr"/>
      <c r="S201" s="0" t="n">
        <v>54</v>
      </c>
      <c r="T201" s="0" t="n">
        <v>53</v>
      </c>
      <c r="U201" s="0" t="n">
        <v>52</v>
      </c>
      <c r="V201" s="0" t="n">
        <v>55</v>
      </c>
      <c r="W201" s="0" t="inlineStr"/>
      <c r="X201" s="0" t="inlineStr"/>
      <c r="Y201" s="0" t="inlineStr"/>
      <c r="Z201" s="0" t="inlineStr"/>
      <c r="AA201" s="13" t="n">
        <v>12</v>
      </c>
      <c r="AD201" s="0" t="n"/>
      <c r="AE201" s="0" t="n"/>
      <c r="AF201" s="0" t="n"/>
      <c r="AG201" s="0" t="n"/>
      <c r="AH201" s="0" t="n"/>
      <c r="AI201" s="0" t="n"/>
      <c r="AJ201" s="0" t="n"/>
      <c r="AK201" s="0" t="n"/>
      <c r="AL201" s="0" t="n"/>
      <c r="AM201" s="0" t="n"/>
      <c r="AN201" s="0" t="n"/>
      <c r="AO201" s="0" t="n"/>
      <c r="AP201" s="0" t="n"/>
      <c r="AQ201" s="0" t="n"/>
      <c r="AR201" s="0" t="n"/>
      <c r="AS201" s="0" t="n"/>
      <c r="AT201" s="0" t="n"/>
      <c r="AU201" s="0" t="n"/>
      <c r="AV201" s="0" t="n"/>
      <c r="AW201" s="0" t="n"/>
      <c r="AX201" s="0" t="n"/>
      <c r="AY201" s="0" t="n"/>
      <c r="AZ201" s="0" t="n"/>
      <c r="BA201" s="0" t="n"/>
    </row>
    <row r="202" hidden="1" ht="32.25" customHeight="1" s="671">
      <c r="A202" s="14" t="n">
        <v>61</v>
      </c>
      <c r="B202" s="0" t="n">
        <v>111</v>
      </c>
      <c r="C202" s="0" t="inlineStr"/>
      <c r="D202" s="0" t="n">
        <v>108.1</v>
      </c>
      <c r="E202" s="0" t="n">
        <v>108</v>
      </c>
      <c r="F202" s="0" t="n">
        <v>103.1</v>
      </c>
      <c r="G202" s="0" t="n">
        <v>54.1</v>
      </c>
      <c r="H202" s="0" t="n">
        <v>54.1</v>
      </c>
      <c r="I202" s="0" t="n">
        <v>53.1</v>
      </c>
      <c r="J202" s="0" t="inlineStr"/>
      <c r="K202" s="0" t="inlineStr"/>
      <c r="L202" s="0" t="inlineStr"/>
      <c r="M202" s="0" t="inlineStr"/>
      <c r="N202" s="0" t="n">
        <v>50.1</v>
      </c>
      <c r="O202" s="0" t="inlineStr"/>
      <c r="P202" s="0" t="n">
        <v>52</v>
      </c>
      <c r="Q202" s="0" t="inlineStr"/>
      <c r="R202" s="0" t="n">
        <v>53.1</v>
      </c>
      <c r="S202" s="0" t="inlineStr"/>
      <c r="T202" s="0" t="inlineStr"/>
      <c r="U202" s="0" t="inlineStr"/>
      <c r="V202" s="0" t="inlineStr"/>
      <c r="W202" s="0" t="inlineStr"/>
      <c r="X202" s="0" t="inlineStr"/>
      <c r="Y202" s="0" t="inlineStr"/>
      <c r="Z202" s="0" t="inlineStr"/>
      <c r="AA202" s="13" t="n">
        <v>11</v>
      </c>
      <c r="AD202" s="0" t="n"/>
      <c r="AE202" s="0" t="n"/>
      <c r="AF202" s="0" t="n"/>
      <c r="AG202" s="0" t="n"/>
      <c r="AH202" s="0" t="n"/>
      <c r="AI202" s="0" t="n"/>
      <c r="AJ202" s="0" t="n"/>
      <c r="AK202" s="0" t="n"/>
      <c r="AL202" s="0" t="n"/>
      <c r="AM202" s="0" t="n"/>
      <c r="AN202" s="0" t="n"/>
      <c r="AO202" s="0" t="n"/>
      <c r="AP202" s="0" t="n"/>
      <c r="AQ202" s="0" t="n"/>
      <c r="AR202" s="0" t="n"/>
      <c r="AS202" s="0" t="n"/>
      <c r="AT202" s="0" t="n"/>
      <c r="AU202" s="0" t="n"/>
      <c r="AV202" s="0" t="n"/>
      <c r="AW202" s="0" t="n"/>
      <c r="AX202" s="0" t="n"/>
      <c r="AY202" s="0" t="n"/>
      <c r="AZ202" s="0" t="n"/>
      <c r="BA202" s="0" t="n"/>
    </row>
    <row r="203" hidden="1" ht="32.25" customHeight="1" s="671">
      <c r="A203" s="14" t="n">
        <v>60</v>
      </c>
      <c r="B203" s="0" t="inlineStr"/>
      <c r="C203" s="0" t="n">
        <v>110</v>
      </c>
      <c r="D203" s="0" t="n">
        <v>108</v>
      </c>
      <c r="E203" s="0" t="n">
        <v>107</v>
      </c>
      <c r="F203" s="0" t="inlineStr"/>
      <c r="G203" s="0" t="inlineStr"/>
      <c r="H203" s="0" t="inlineStr"/>
      <c r="I203" s="0" t="inlineStr"/>
      <c r="J203" s="0" t="n">
        <v>53</v>
      </c>
      <c r="K203" s="0" t="n">
        <v>50</v>
      </c>
      <c r="L203" s="0" t="n">
        <v>51.1</v>
      </c>
      <c r="M203" s="0" t="n">
        <v>52.1</v>
      </c>
      <c r="N203" s="0" t="inlineStr"/>
      <c r="O203" s="0" t="inlineStr"/>
      <c r="P203" s="0" t="inlineStr"/>
      <c r="Q203" s="0" t="n">
        <v>52.1</v>
      </c>
      <c r="R203" s="0" t="inlineStr"/>
      <c r="S203" s="0" t="inlineStr"/>
      <c r="T203" s="0" t="n">
        <v>52</v>
      </c>
      <c r="U203" s="0" t="n">
        <v>51.1</v>
      </c>
      <c r="V203" s="0" t="n">
        <v>54</v>
      </c>
      <c r="W203" s="0" t="n">
        <v>54</v>
      </c>
      <c r="X203" s="0" t="inlineStr"/>
      <c r="Y203" s="0" t="inlineStr"/>
      <c r="Z203" s="0" t="inlineStr"/>
      <c r="AA203" s="13" t="n">
        <v>10</v>
      </c>
      <c r="AD203" s="0" t="n"/>
      <c r="AE203" s="0" t="n"/>
      <c r="AF203" s="0" t="n"/>
      <c r="AG203" s="0" t="n"/>
      <c r="AH203" s="0" t="n"/>
      <c r="AI203" s="0" t="n"/>
      <c r="AJ203" s="0" t="n"/>
      <c r="AK203" s="0" t="n"/>
      <c r="AL203" s="0" t="n"/>
      <c r="AM203" s="0" t="n"/>
      <c r="AN203" s="0" t="n"/>
      <c r="AO203" s="0" t="n"/>
      <c r="AP203" s="0" t="n"/>
      <c r="AQ203" s="0" t="n"/>
      <c r="AR203" s="0" t="n"/>
      <c r="AS203" s="0" t="n"/>
      <c r="AT203" s="0" t="n"/>
      <c r="AU203" s="0" t="n"/>
      <c r="AV203" s="0" t="n"/>
      <c r="AW203" s="0" t="n"/>
      <c r="AX203" s="0" t="n"/>
      <c r="AY203" s="0" t="n"/>
      <c r="AZ203" s="0" t="n"/>
      <c r="BA203" s="0" t="n"/>
    </row>
    <row r="204" hidden="1" ht="32.25" customHeight="1" s="671">
      <c r="A204" s="14" t="n">
        <v>59</v>
      </c>
      <c r="B204" s="0" t="n">
        <v>110</v>
      </c>
      <c r="C204" s="0" t="n">
        <v>109</v>
      </c>
      <c r="D204" s="0" t="n">
        <v>107</v>
      </c>
      <c r="E204" s="0" t="n">
        <v>106.1</v>
      </c>
      <c r="F204" s="0" t="n">
        <v>103</v>
      </c>
      <c r="G204" s="0" t="n">
        <v>54</v>
      </c>
      <c r="H204" s="0" t="n">
        <v>54</v>
      </c>
      <c r="I204" s="0" t="inlineStr"/>
      <c r="J204" s="0" t="inlineStr"/>
      <c r="K204" s="0" t="inlineStr"/>
      <c r="L204" s="0" t="inlineStr"/>
      <c r="M204" s="0" t="inlineStr"/>
      <c r="N204" s="0" t="inlineStr"/>
      <c r="O204" s="0" t="n">
        <v>53</v>
      </c>
      <c r="P204" s="0" t="inlineStr"/>
      <c r="Q204" s="0" t="inlineStr"/>
      <c r="R204" s="0" t="n">
        <v>53</v>
      </c>
      <c r="S204" s="0" t="n">
        <v>53</v>
      </c>
      <c r="T204" s="0" t="inlineStr"/>
      <c r="U204" s="0" t="inlineStr"/>
      <c r="V204" s="0" t="inlineStr"/>
      <c r="W204" s="0" t="inlineStr"/>
      <c r="X204" s="0" t="inlineStr"/>
      <c r="Y204" s="0" t="inlineStr"/>
      <c r="Z204" s="0" t="inlineStr"/>
      <c r="AA204" s="13" t="n">
        <v>9</v>
      </c>
      <c r="AD204" s="0" t="n"/>
      <c r="AE204" s="0" t="n"/>
      <c r="AF204" s="0" t="n"/>
      <c r="AG204" s="0" t="n"/>
      <c r="AH204" s="0" t="n"/>
      <c r="AI204" s="0" t="n"/>
      <c r="AJ204" s="0" t="n"/>
      <c r="AK204" s="0" t="n"/>
      <c r="AL204" s="0" t="n"/>
      <c r="AM204" s="0" t="n"/>
      <c r="AN204" s="0" t="n"/>
      <c r="AO204" s="0" t="n"/>
      <c r="AP204" s="0" t="n"/>
      <c r="AQ204" s="0" t="n"/>
      <c r="AR204" s="0" t="n"/>
      <c r="AS204" s="0" t="n"/>
      <c r="AT204" s="0" t="n"/>
      <c r="AU204" s="0" t="n"/>
      <c r="AV204" s="0" t="n"/>
      <c r="AW204" s="0" t="n"/>
      <c r="AX204" s="0" t="n"/>
      <c r="AY204" s="0" t="n"/>
      <c r="AZ204" s="0" t="n"/>
      <c r="BA204" s="0" t="n"/>
    </row>
    <row r="205" hidden="1" ht="32.25" customHeight="1" s="671">
      <c r="A205" s="14" t="n">
        <v>58</v>
      </c>
      <c r="B205" s="0" t="n">
        <v>109.1</v>
      </c>
      <c r="C205" s="0" t="inlineStr"/>
      <c r="D205" s="0" t="n">
        <v>106</v>
      </c>
      <c r="E205" s="0" t="n">
        <v>106</v>
      </c>
      <c r="F205" s="0" t="n">
        <v>102</v>
      </c>
      <c r="G205" s="0" t="inlineStr"/>
      <c r="H205" s="0" t="inlineStr"/>
      <c r="I205" s="0" t="n">
        <v>53</v>
      </c>
      <c r="J205" s="0" t="inlineStr"/>
      <c r="K205" s="0" t="inlineStr"/>
      <c r="L205" s="0" t="n">
        <v>51</v>
      </c>
      <c r="M205" s="0" t="n">
        <v>52</v>
      </c>
      <c r="N205" s="0" t="n">
        <v>50</v>
      </c>
      <c r="O205" s="0" t="inlineStr"/>
      <c r="P205" s="0" t="n">
        <v>51</v>
      </c>
      <c r="Q205" s="0" t="n">
        <v>52</v>
      </c>
      <c r="R205" s="0" t="inlineStr"/>
      <c r="S205" s="0" t="n">
        <v>52.1</v>
      </c>
      <c r="T205" s="0" t="n">
        <v>51</v>
      </c>
      <c r="U205" s="0" t="n">
        <v>51</v>
      </c>
      <c r="V205" s="0" t="n">
        <v>53</v>
      </c>
      <c r="W205" s="0" t="n">
        <v>53</v>
      </c>
      <c r="X205" s="0" t="inlineStr"/>
      <c r="Y205" s="0" t="inlineStr"/>
      <c r="Z205" s="0" t="inlineStr"/>
      <c r="AA205" s="13" t="n">
        <v>8</v>
      </c>
      <c r="AD205" s="0" t="n"/>
      <c r="AE205" s="0" t="n"/>
      <c r="AF205" s="0" t="n"/>
      <c r="AG205" s="0" t="n"/>
      <c r="AH205" s="0" t="n"/>
      <c r="AI205" s="0" t="n"/>
      <c r="AJ205" s="0" t="n"/>
      <c r="AK205" s="0" t="n"/>
      <c r="AL205" s="0" t="n"/>
      <c r="AM205" s="0" t="n"/>
      <c r="AN205" s="0" t="n"/>
      <c r="AO205" s="0" t="n"/>
      <c r="AP205" s="0" t="n"/>
      <c r="AQ205" s="0" t="n"/>
      <c r="AR205" s="0" t="n"/>
      <c r="AS205" s="0" t="n"/>
      <c r="AT205" s="0" t="n"/>
      <c r="AU205" s="0" t="n"/>
      <c r="AV205" s="0" t="n"/>
      <c r="AW205" s="0" t="n"/>
      <c r="AX205" s="0" t="n"/>
      <c r="AY205" s="0" t="n"/>
      <c r="AZ205" s="0" t="n"/>
      <c r="BA205" s="0" t="n"/>
    </row>
    <row r="206" hidden="1" ht="32.25" customHeight="1" s="671">
      <c r="A206" s="14" t="n">
        <v>57</v>
      </c>
      <c r="B206" s="0" t="inlineStr"/>
      <c r="C206" s="0" t="n">
        <v>108</v>
      </c>
      <c r="D206" s="0" t="n">
        <v>105</v>
      </c>
      <c r="E206" s="0" t="n">
        <v>105</v>
      </c>
      <c r="F206" s="0" t="n">
        <v>101</v>
      </c>
      <c r="G206" s="0" t="n">
        <v>53</v>
      </c>
      <c r="H206" s="0" t="n">
        <v>53</v>
      </c>
      <c r="I206" s="0" t="inlineStr"/>
      <c r="J206" s="0" t="n">
        <v>52</v>
      </c>
      <c r="K206" s="0" t="inlineStr"/>
      <c r="L206" s="0" t="inlineStr"/>
      <c r="M206" s="0" t="inlineStr"/>
      <c r="N206" s="0" t="inlineStr"/>
      <c r="O206" s="0" t="n">
        <v>52</v>
      </c>
      <c r="P206" s="0" t="inlineStr"/>
      <c r="Q206" s="0" t="inlineStr"/>
      <c r="R206" s="0" t="n">
        <v>52</v>
      </c>
      <c r="S206" s="0" t="inlineStr"/>
      <c r="T206" s="0" t="inlineStr"/>
      <c r="U206" s="0" t="inlineStr"/>
      <c r="V206" s="0" t="inlineStr"/>
      <c r="W206" s="0" t="inlineStr"/>
      <c r="X206" s="0" t="inlineStr"/>
      <c r="Y206" s="0" t="inlineStr"/>
      <c r="Z206" s="0" t="inlineStr"/>
      <c r="AA206" s="13" t="n">
        <v>7</v>
      </c>
      <c r="AD206" s="0" t="n"/>
      <c r="AE206" s="0" t="n"/>
      <c r="AF206" s="0" t="n"/>
      <c r="AG206" s="0" t="n"/>
      <c r="AH206" s="0" t="n"/>
      <c r="AI206" s="0" t="n"/>
      <c r="AJ206" s="0" t="n"/>
      <c r="AK206" s="0" t="n"/>
      <c r="AL206" s="0" t="n"/>
      <c r="AM206" s="0" t="n"/>
      <c r="AN206" s="0" t="n"/>
      <c r="AO206" s="0" t="n"/>
      <c r="AP206" s="0" t="n"/>
      <c r="AQ206" s="0" t="n"/>
      <c r="AR206" s="0" t="n"/>
      <c r="AS206" s="0" t="n"/>
      <c r="AT206" s="0" t="n"/>
      <c r="AU206" s="0" t="n"/>
      <c r="AV206" s="0" t="n"/>
      <c r="AW206" s="0" t="n"/>
      <c r="AX206" s="0" t="n"/>
      <c r="AY206" s="0" t="n"/>
      <c r="AZ206" s="0" t="n"/>
      <c r="BA206" s="0" t="n"/>
    </row>
    <row r="207" hidden="1" ht="32.25" customHeight="1" s="671">
      <c r="A207" s="14" t="n">
        <v>56</v>
      </c>
      <c r="B207" s="0" t="n">
        <v>109</v>
      </c>
      <c r="C207" s="0" t="inlineStr"/>
      <c r="D207" s="0" t="n">
        <v>104</v>
      </c>
      <c r="E207" s="0" t="n">
        <v>104</v>
      </c>
      <c r="F207" s="0" t="inlineStr"/>
      <c r="G207" s="0" t="inlineStr"/>
      <c r="H207" s="0" t="inlineStr"/>
      <c r="I207" s="0" t="n">
        <v>52</v>
      </c>
      <c r="J207" s="0" t="inlineStr"/>
      <c r="K207" s="0" t="n">
        <v>49</v>
      </c>
      <c r="L207" s="0" t="inlineStr"/>
      <c r="M207" s="0" t="n">
        <v>51</v>
      </c>
      <c r="N207" s="0" t="inlineStr"/>
      <c r="O207" s="0" t="inlineStr"/>
      <c r="P207" s="0" t="n">
        <v>50</v>
      </c>
      <c r="Q207" s="0" t="n">
        <v>51</v>
      </c>
      <c r="R207" s="0" t="inlineStr"/>
      <c r="S207" s="0" t="n">
        <v>52</v>
      </c>
      <c r="T207" s="0" t="inlineStr"/>
      <c r="U207" s="0" t="n">
        <v>50</v>
      </c>
      <c r="V207" s="0" t="n">
        <v>52.1</v>
      </c>
      <c r="W207" s="0" t="n">
        <v>52.1</v>
      </c>
      <c r="X207" s="0" t="inlineStr"/>
      <c r="Y207" s="0" t="inlineStr"/>
      <c r="Z207" s="0" t="inlineStr"/>
      <c r="AA207" s="13" t="n">
        <v>6</v>
      </c>
      <c r="AD207" s="0" t="n"/>
      <c r="AE207" s="0" t="n"/>
      <c r="AF207" s="0" t="n"/>
      <c r="AG207" s="0" t="n"/>
      <c r="AH207" s="0" t="n"/>
      <c r="AI207" s="0" t="n"/>
      <c r="AJ207" s="0" t="n"/>
      <c r="AK207" s="0" t="n"/>
      <c r="AL207" s="0" t="n"/>
      <c r="AM207" s="0" t="n"/>
      <c r="AN207" s="0" t="n"/>
      <c r="AO207" s="0" t="n"/>
      <c r="AP207" s="0" t="n"/>
      <c r="AQ207" s="0" t="n"/>
      <c r="AR207" s="0" t="n"/>
      <c r="AS207" s="0" t="n"/>
      <c r="AT207" s="0" t="n"/>
      <c r="AU207" s="0" t="n"/>
      <c r="AV207" s="0" t="n"/>
      <c r="AW207" s="0" t="n"/>
      <c r="AX207" s="0" t="n"/>
      <c r="AY207" s="0" t="n"/>
      <c r="AZ207" s="0" t="n"/>
      <c r="BA207" s="0" t="n"/>
    </row>
    <row r="208" hidden="1" ht="32.25" customHeight="1" s="671">
      <c r="A208" s="14" t="n">
        <v>55</v>
      </c>
      <c r="B208" s="0" t="n">
        <v>108</v>
      </c>
      <c r="C208" s="0" t="n">
        <v>107.1</v>
      </c>
      <c r="D208" s="0" t="n">
        <v>103.1</v>
      </c>
      <c r="E208" s="0" t="n">
        <v>103</v>
      </c>
      <c r="F208" s="0" t="n">
        <v>100</v>
      </c>
      <c r="G208" s="0" t="n">
        <v>52</v>
      </c>
      <c r="H208" s="0" t="n">
        <v>52</v>
      </c>
      <c r="I208" s="0" t="inlineStr"/>
      <c r="J208" s="0" t="inlineStr"/>
      <c r="K208" s="0" t="inlineStr"/>
      <c r="L208" s="0" t="n">
        <v>50</v>
      </c>
      <c r="M208" s="0" t="inlineStr"/>
      <c r="N208" s="0" t="n">
        <v>49</v>
      </c>
      <c r="O208" s="0" t="inlineStr"/>
      <c r="P208" s="0" t="inlineStr"/>
      <c r="Q208" s="0" t="n">
        <v>50</v>
      </c>
      <c r="R208" s="0" t="n">
        <v>51</v>
      </c>
      <c r="S208" s="0" t="inlineStr"/>
      <c r="T208" s="0" t="n">
        <v>50.1</v>
      </c>
      <c r="U208" s="0" t="inlineStr"/>
      <c r="V208" s="0" t="inlineStr"/>
      <c r="W208" s="0" t="inlineStr"/>
      <c r="X208" s="0" t="inlineStr"/>
      <c r="Y208" s="0" t="inlineStr"/>
      <c r="Z208" s="0" t="inlineStr"/>
      <c r="AA208" s="13" t="n">
        <v>5</v>
      </c>
      <c r="AD208" s="0" t="n"/>
      <c r="AE208" s="0" t="n"/>
      <c r="AF208" s="0" t="n"/>
      <c r="AG208" s="0" t="n"/>
      <c r="AH208" s="0" t="n"/>
      <c r="AI208" s="0" t="n"/>
      <c r="AJ208" s="0" t="n"/>
      <c r="AK208" s="0" t="n"/>
      <c r="AL208" s="0" t="n"/>
      <c r="AM208" s="0" t="n"/>
      <c r="AN208" s="0" t="n"/>
      <c r="AO208" s="0" t="n"/>
      <c r="AP208" s="0" t="n"/>
      <c r="AQ208" s="0" t="n"/>
      <c r="AR208" s="0" t="n"/>
      <c r="AS208" s="0" t="n"/>
      <c r="AT208" s="0" t="n"/>
      <c r="AU208" s="0" t="n"/>
      <c r="AV208" s="0" t="n"/>
      <c r="AW208" s="0" t="n"/>
      <c r="AX208" s="0" t="n"/>
      <c r="AY208" s="0" t="n"/>
      <c r="AZ208" s="0" t="n"/>
      <c r="BA208" s="0" t="n"/>
    </row>
    <row r="209" hidden="1" ht="32.25" customHeight="1" s="671">
      <c r="A209" s="14" t="n">
        <v>54</v>
      </c>
      <c r="B209" s="0" t="inlineStr"/>
      <c r="C209" s="0" t="inlineStr"/>
      <c r="D209" s="0" t="n">
        <v>103</v>
      </c>
      <c r="E209" s="0" t="n">
        <v>102</v>
      </c>
      <c r="F209" s="0" t="n">
        <v>99.09999999999999</v>
      </c>
      <c r="G209" s="0" t="inlineStr"/>
      <c r="H209" s="0" t="inlineStr"/>
      <c r="I209" s="0" t="n">
        <v>51</v>
      </c>
      <c r="J209" s="0" t="n">
        <v>51</v>
      </c>
      <c r="K209" s="0" t="inlineStr"/>
      <c r="L209" s="0" t="inlineStr"/>
      <c r="M209" s="0" t="inlineStr"/>
      <c r="N209" s="0" t="inlineStr"/>
      <c r="O209" s="0" t="n">
        <v>51</v>
      </c>
      <c r="P209" s="0" t="n">
        <v>49.1</v>
      </c>
      <c r="Q209" s="0" t="inlineStr"/>
      <c r="R209" s="0" t="inlineStr"/>
      <c r="S209" s="0" t="n">
        <v>51</v>
      </c>
      <c r="T209" s="0" t="inlineStr"/>
      <c r="U209" s="0" t="n">
        <v>49</v>
      </c>
      <c r="V209" s="0" t="n">
        <v>52</v>
      </c>
      <c r="W209" s="0" t="n">
        <v>52</v>
      </c>
      <c r="X209" s="0" t="inlineStr"/>
      <c r="Y209" s="0" t="inlineStr"/>
      <c r="Z209" s="0" t="inlineStr"/>
      <c r="AA209" s="13" t="n">
        <v>4</v>
      </c>
      <c r="AD209" s="0" t="n"/>
      <c r="AE209" s="0" t="n"/>
      <c r="AF209" s="0" t="n"/>
      <c r="AG209" s="0" t="n"/>
      <c r="AH209" s="0" t="n"/>
      <c r="AI209" s="0" t="n"/>
      <c r="AJ209" s="0" t="n"/>
      <c r="AK209" s="0" t="n"/>
      <c r="AL209" s="0" t="n"/>
      <c r="AM209" s="0" t="n"/>
      <c r="AN209" s="0" t="n"/>
      <c r="AO209" s="0" t="n"/>
      <c r="AP209" s="0" t="n"/>
      <c r="AQ209" s="0" t="n"/>
      <c r="AR209" s="0" t="n"/>
      <c r="AS209" s="0" t="n"/>
      <c r="AT209" s="0" t="n"/>
      <c r="AU209" s="0" t="n"/>
      <c r="AV209" s="0" t="n"/>
      <c r="AW209" s="0" t="n"/>
      <c r="AX209" s="0" t="n"/>
      <c r="AY209" s="0" t="n"/>
      <c r="AZ209" s="0" t="n"/>
      <c r="BA209" s="0" t="n"/>
    </row>
    <row r="210" hidden="1" ht="32.25" customHeight="1" s="671">
      <c r="A210" s="14" t="n">
        <v>53</v>
      </c>
      <c r="B210" s="0" t="n">
        <v>107</v>
      </c>
      <c r="C210" s="0" t="n">
        <v>107</v>
      </c>
      <c r="D210" s="0" t="n">
        <v>102</v>
      </c>
      <c r="E210" s="0" t="n">
        <v>101.1</v>
      </c>
      <c r="F210" s="0" t="n">
        <v>99</v>
      </c>
      <c r="G210" s="0" t="n">
        <v>51</v>
      </c>
      <c r="H210" s="0" t="n">
        <v>51.1</v>
      </c>
      <c r="I210" s="0" t="inlineStr"/>
      <c r="J210" s="0" t="inlineStr"/>
      <c r="K210" s="0" t="n">
        <v>48.1</v>
      </c>
      <c r="L210" s="0" t="inlineStr"/>
      <c r="M210" s="0" t="n">
        <v>50</v>
      </c>
      <c r="N210" s="0" t="inlineStr"/>
      <c r="O210" s="0" t="inlineStr"/>
      <c r="P210" s="0" t="inlineStr"/>
      <c r="Q210" s="0" t="n">
        <v>49.1</v>
      </c>
      <c r="R210" s="0" t="n">
        <v>50</v>
      </c>
      <c r="S210" s="0" t="inlineStr"/>
      <c r="T210" s="0" t="n">
        <v>50</v>
      </c>
      <c r="U210" s="0" t="inlineStr"/>
      <c r="V210" s="0" t="inlineStr"/>
      <c r="W210" s="0" t="inlineStr"/>
      <c r="X210" s="0" t="inlineStr"/>
      <c r="Y210" s="0" t="inlineStr"/>
      <c r="Z210" s="0" t="inlineStr"/>
      <c r="AA210" s="13" t="n">
        <v>3</v>
      </c>
      <c r="AD210" s="0" t="n"/>
      <c r="AE210" s="0" t="n"/>
      <c r="AF210" s="0" t="n"/>
      <c r="AG210" s="0" t="n"/>
      <c r="AH210" s="0" t="n"/>
      <c r="AI210" s="0" t="n"/>
      <c r="AJ210" s="0" t="n"/>
      <c r="AK210" s="0" t="n"/>
      <c r="AL210" s="0" t="n"/>
      <c r="AM210" s="0" t="n"/>
      <c r="AN210" s="0" t="n"/>
      <c r="AO210" s="0" t="n"/>
      <c r="AP210" s="0" t="n"/>
      <c r="AQ210" s="0" t="n"/>
      <c r="AR210" s="0" t="n"/>
      <c r="AS210" s="0" t="n"/>
      <c r="AT210" s="0" t="n"/>
      <c r="AU210" s="0" t="n"/>
      <c r="AV210" s="0" t="n"/>
      <c r="AW210" s="0" t="n"/>
      <c r="AX210" s="0" t="n"/>
      <c r="AY210" s="0" t="n"/>
      <c r="AZ210" s="0" t="n"/>
      <c r="BA210" s="0" t="n"/>
    </row>
    <row r="211" hidden="1" ht="32.25" customHeight="1" s="671">
      <c r="A211" s="14" t="n">
        <v>52</v>
      </c>
      <c r="B211" s="0" t="inlineStr"/>
      <c r="C211" s="0" t="n">
        <v>106</v>
      </c>
      <c r="D211" s="0" t="n">
        <v>101</v>
      </c>
      <c r="E211" s="0" t="n">
        <v>101</v>
      </c>
      <c r="F211" s="0" t="inlineStr"/>
      <c r="G211" s="0" t="inlineStr"/>
      <c r="H211" s="0" t="n">
        <v>51</v>
      </c>
      <c r="I211" s="0" t="inlineStr"/>
      <c r="J211" s="0" t="inlineStr"/>
      <c r="K211" s="0" t="inlineStr"/>
      <c r="L211" s="0" t="n">
        <v>49</v>
      </c>
      <c r="M211" s="0" t="inlineStr"/>
      <c r="N211" s="0" t="n">
        <v>48</v>
      </c>
      <c r="O211" s="0" t="inlineStr"/>
      <c r="P211" s="0" t="inlineStr"/>
      <c r="Q211" s="0" t="inlineStr"/>
      <c r="R211" s="0" t="inlineStr"/>
      <c r="S211" s="0" t="n">
        <v>50</v>
      </c>
      <c r="T211" s="0" t="inlineStr"/>
      <c r="U211" s="0" t="inlineStr"/>
      <c r="V211" s="0" t="n">
        <v>51</v>
      </c>
      <c r="W211" s="0" t="inlineStr"/>
      <c r="X211" s="0" t="inlineStr"/>
      <c r="Y211" s="0" t="inlineStr"/>
      <c r="Z211" s="0" t="inlineStr"/>
      <c r="AA211" s="13" t="n">
        <v>2</v>
      </c>
      <c r="AD211" s="0" t="n"/>
      <c r="AE211" s="0" t="n"/>
      <c r="AF211" s="0" t="n"/>
      <c r="AG211" s="0" t="n"/>
      <c r="AH211" s="0" t="n"/>
      <c r="AI211" s="0" t="n"/>
      <c r="AJ211" s="0" t="n"/>
      <c r="AK211" s="0" t="n"/>
      <c r="AL211" s="0" t="n"/>
      <c r="AM211" s="0" t="n"/>
      <c r="AN211" s="0" t="n"/>
      <c r="AO211" s="0" t="n"/>
      <c r="AP211" s="0" t="n"/>
      <c r="AQ211" s="0" t="n"/>
      <c r="AR211" s="0" t="n"/>
      <c r="AS211" s="0" t="n"/>
      <c r="AT211" s="0" t="n"/>
      <c r="AU211" s="0" t="n"/>
      <c r="AV211" s="0" t="n"/>
      <c r="AW211" s="0" t="n"/>
      <c r="AX211" s="0" t="n"/>
      <c r="AY211" s="0" t="n"/>
      <c r="AZ211" s="0" t="n"/>
      <c r="BA211" s="0" t="n"/>
    </row>
    <row r="212" hidden="1" ht="32.25" customHeight="1" s="671">
      <c r="A212" s="14" t="n">
        <v>51</v>
      </c>
      <c r="B212" s="0" t="n">
        <v>106</v>
      </c>
      <c r="C212" s="0" t="n">
        <v>105</v>
      </c>
      <c r="D212" s="0" t="n">
        <v>100</v>
      </c>
      <c r="E212" s="0" t="n">
        <v>100</v>
      </c>
      <c r="F212" s="0" t="n">
        <v>98</v>
      </c>
      <c r="G212" s="0" t="n">
        <v>50.1</v>
      </c>
      <c r="H212" s="0" t="inlineStr"/>
      <c r="I212" s="0" t="n">
        <v>50</v>
      </c>
      <c r="J212" s="0" t="n">
        <v>50</v>
      </c>
      <c r="K212" s="0" t="inlineStr"/>
      <c r="L212" s="0" t="inlineStr"/>
      <c r="M212" s="0" t="n">
        <v>49</v>
      </c>
      <c r="N212" s="0" t="inlineStr"/>
      <c r="O212" s="0" t="n">
        <v>50</v>
      </c>
      <c r="P212" s="0" t="n">
        <v>49</v>
      </c>
      <c r="Q212" s="0" t="n">
        <v>49</v>
      </c>
      <c r="R212" s="0" t="n">
        <v>49.1</v>
      </c>
      <c r="S212" s="0" t="n">
        <v>49.1</v>
      </c>
      <c r="T212" s="0" t="inlineStr"/>
      <c r="U212" s="0" t="n">
        <v>48.1</v>
      </c>
      <c r="V212" s="0" t="n">
        <v>50</v>
      </c>
      <c r="W212" s="0" t="n">
        <v>51</v>
      </c>
      <c r="X212" s="0" t="inlineStr"/>
      <c r="Y212" s="0" t="inlineStr"/>
      <c r="Z212" s="0" t="inlineStr"/>
      <c r="AA212" s="13" t="n">
        <v>1</v>
      </c>
      <c r="AD212" s="0" t="n"/>
      <c r="AE212" s="0" t="n"/>
      <c r="AF212" s="0" t="n"/>
      <c r="AG212" s="0" t="n"/>
      <c r="AH212" s="0" t="n"/>
      <c r="AI212" s="0" t="n"/>
      <c r="AJ212" s="0" t="n"/>
      <c r="AK212" s="0" t="n"/>
      <c r="AL212" s="0" t="n"/>
      <c r="AM212" s="0" t="n"/>
      <c r="AN212" s="0" t="n"/>
      <c r="AO212" s="0" t="n"/>
      <c r="AP212" s="0" t="n"/>
      <c r="AQ212" s="0" t="n"/>
      <c r="AR212" s="0" t="n"/>
      <c r="AS212" s="0" t="n"/>
      <c r="AT212" s="0" t="n"/>
      <c r="AU212" s="0" t="n"/>
      <c r="AV212" s="0" t="n"/>
      <c r="AW212" s="0" t="n"/>
      <c r="AX212" s="0" t="n"/>
      <c r="AY212" s="0" t="n"/>
      <c r="AZ212" s="0" t="n"/>
      <c r="BA212" s="0" t="n"/>
    </row>
    <row r="213" hidden="1" ht="32.25" customHeight="1" s="671">
      <c r="A213" s="14" t="n">
        <v>50</v>
      </c>
      <c r="B213" s="0" t="n">
        <v>105</v>
      </c>
      <c r="C213" s="0" t="inlineStr"/>
      <c r="D213" s="0" t="n">
        <v>99</v>
      </c>
      <c r="E213" s="0" t="n">
        <v>99</v>
      </c>
      <c r="F213" s="0" t="n">
        <v>97</v>
      </c>
      <c r="G213" s="0" t="inlineStr"/>
      <c r="H213" s="0" t="n">
        <v>50</v>
      </c>
      <c r="I213" s="0" t="n">
        <v>49</v>
      </c>
      <c r="J213" s="0" t="inlineStr"/>
      <c r="K213" s="0" t="n">
        <v>48</v>
      </c>
      <c r="L213" s="0" t="n">
        <v>48</v>
      </c>
      <c r="M213" s="0" t="inlineStr"/>
      <c r="N213" s="0" t="inlineStr"/>
      <c r="O213" s="0" t="inlineStr"/>
      <c r="P213" s="0" t="inlineStr"/>
      <c r="Q213" s="0" t="inlineStr"/>
      <c r="R213" s="0" t="inlineStr"/>
      <c r="S213" s="0" t="inlineStr"/>
      <c r="T213" s="0" t="n">
        <v>49</v>
      </c>
      <c r="U213" s="0" t="n">
        <v>48</v>
      </c>
      <c r="V213" s="0" t="inlineStr"/>
      <c r="W213" s="0" t="n">
        <v>50</v>
      </c>
      <c r="X213" s="0" t="inlineStr"/>
      <c r="Y213" s="0" t="inlineStr"/>
      <c r="Z213" s="0" t="inlineStr"/>
      <c r="AA213" s="13" t="n"/>
      <c r="AD213" s="0" t="n"/>
      <c r="AE213" s="0" t="n"/>
      <c r="AF213" s="0" t="n"/>
      <c r="AG213" s="0" t="n"/>
      <c r="AH213" s="0" t="n"/>
      <c r="AI213" s="0" t="n"/>
      <c r="AJ213" s="0" t="n"/>
      <c r="AK213" s="0" t="n"/>
      <c r="AL213" s="0" t="n"/>
      <c r="AM213" s="0" t="n"/>
      <c r="AN213" s="0" t="n"/>
      <c r="AO213" s="0" t="n"/>
      <c r="AP213" s="0" t="n"/>
      <c r="AQ213" s="0" t="n"/>
      <c r="AR213" s="0" t="n"/>
      <c r="AS213" s="0" t="n"/>
      <c r="AT213" s="0" t="n"/>
      <c r="AU213" s="0" t="n"/>
      <c r="AV213" s="0" t="n"/>
      <c r="AW213" s="0" t="n"/>
      <c r="AX213" s="0" t="n"/>
      <c r="AY213" s="0" t="n"/>
      <c r="AZ213" s="0" t="n"/>
      <c r="BA213" s="0" t="n"/>
    </row>
    <row r="214" hidden="1" ht="32.25" customHeight="1" s="671">
      <c r="A214" s="14" t="n">
        <v>49</v>
      </c>
      <c r="B214" s="0" t="n">
        <v>104.1</v>
      </c>
      <c r="C214" s="0" t="n">
        <v>104</v>
      </c>
      <c r="D214" s="0" t="n">
        <v>98</v>
      </c>
      <c r="E214" s="0" t="n">
        <v>98</v>
      </c>
      <c r="F214" s="0" t="n">
        <v>96</v>
      </c>
      <c r="G214" s="0" t="n">
        <v>50</v>
      </c>
      <c r="H214" s="0" t="n">
        <v>49.1</v>
      </c>
      <c r="I214" s="0" t="inlineStr"/>
      <c r="J214" s="0" t="n">
        <v>49</v>
      </c>
      <c r="K214" s="0" t="inlineStr"/>
      <c r="L214" s="0" t="inlineStr"/>
      <c r="M214" s="0" t="n">
        <v>48</v>
      </c>
      <c r="N214" s="0" t="n">
        <v>47</v>
      </c>
      <c r="O214" s="0" t="n">
        <v>49</v>
      </c>
      <c r="P214" s="0" t="n">
        <v>48</v>
      </c>
      <c r="Q214" s="0" t="n">
        <v>48</v>
      </c>
      <c r="R214" s="0" t="n">
        <v>49</v>
      </c>
      <c r="S214" s="0" t="n">
        <v>49</v>
      </c>
      <c r="T214" s="0" t="inlineStr"/>
      <c r="U214" s="0" t="inlineStr"/>
      <c r="V214" s="0" t="n">
        <v>49</v>
      </c>
      <c r="W214" s="0" t="inlineStr"/>
      <c r="X214" s="0" t="inlineStr"/>
      <c r="Y214" s="0" t="inlineStr"/>
      <c r="Z214" s="0" t="inlineStr"/>
      <c r="AA214" s="13" t="n"/>
      <c r="AD214" s="0" t="n"/>
      <c r="AE214" s="0" t="n"/>
      <c r="AF214" s="0" t="n"/>
      <c r="AG214" s="0" t="n"/>
      <c r="AH214" s="0" t="n"/>
      <c r="AI214" s="0" t="n"/>
      <c r="AJ214" s="0" t="n"/>
      <c r="AK214" s="0" t="n"/>
      <c r="AL214" s="0" t="n"/>
      <c r="AM214" s="0" t="n"/>
      <c r="AN214" s="0" t="n"/>
      <c r="AO214" s="0" t="n"/>
      <c r="AP214" s="0" t="n"/>
      <c r="AQ214" s="0" t="n"/>
      <c r="AR214" s="0" t="n"/>
      <c r="AS214" s="0" t="n"/>
      <c r="AT214" s="0" t="n"/>
      <c r="AU214" s="0" t="n"/>
      <c r="AV214" s="0" t="n"/>
      <c r="AW214" s="0" t="n"/>
      <c r="AX214" s="0" t="n"/>
      <c r="AY214" s="0" t="n"/>
      <c r="AZ214" s="0" t="n"/>
      <c r="BA214" s="0" t="n"/>
    </row>
    <row r="215" hidden="1" ht="32.25" customHeight="1" s="671">
      <c r="A215" s="14" t="n">
        <v>48</v>
      </c>
      <c r="B215" s="0" t="inlineStr"/>
      <c r="C215" s="0" t="n">
        <v>103</v>
      </c>
      <c r="D215" s="0" t="n">
        <v>97</v>
      </c>
      <c r="E215" s="0" t="n">
        <v>97</v>
      </c>
      <c r="F215" s="0" t="inlineStr"/>
      <c r="G215" s="0" t="inlineStr"/>
      <c r="H215" s="0" t="inlineStr"/>
      <c r="I215" s="0" t="inlineStr"/>
      <c r="J215" s="0" t="inlineStr"/>
      <c r="K215" s="0" t="inlineStr"/>
      <c r="L215" s="0" t="inlineStr"/>
      <c r="M215" s="0" t="inlineStr"/>
      <c r="N215" s="0" t="inlineStr"/>
      <c r="O215" s="0" t="inlineStr"/>
      <c r="P215" s="0" t="inlineStr"/>
      <c r="Q215" s="0" t="inlineStr"/>
      <c r="R215" s="0" t="inlineStr"/>
      <c r="S215" s="0" t="n">
        <v>48</v>
      </c>
      <c r="T215" s="0" t="n">
        <v>48</v>
      </c>
      <c r="U215" s="0" t="n">
        <v>47</v>
      </c>
      <c r="V215" s="0" t="inlineStr"/>
      <c r="W215" s="0" t="n">
        <v>49</v>
      </c>
      <c r="X215" s="0" t="inlineStr"/>
      <c r="Y215" s="0" t="inlineStr"/>
      <c r="Z215" s="0" t="inlineStr"/>
      <c r="AA215" s="13" t="n"/>
      <c r="AD215" s="0" t="n"/>
      <c r="AE215" s="0" t="n"/>
      <c r="AF215" s="0" t="n"/>
      <c r="AG215" s="0" t="n"/>
      <c r="AH215" s="0" t="n"/>
      <c r="AI215" s="0" t="n"/>
      <c r="AJ215" s="0" t="n"/>
      <c r="AK215" s="0" t="n"/>
      <c r="AL215" s="0" t="n"/>
      <c r="AM215" s="0" t="n"/>
      <c r="AN215" s="0" t="n"/>
      <c r="AO215" s="0" t="n"/>
      <c r="AP215" s="0" t="n"/>
      <c r="AQ215" s="0" t="n"/>
      <c r="AR215" s="0" t="n"/>
      <c r="AS215" s="0" t="n"/>
      <c r="AT215" s="0" t="n"/>
      <c r="AU215" s="0" t="n"/>
      <c r="AV215" s="0" t="n"/>
      <c r="AW215" s="0" t="n"/>
      <c r="AX215" s="0" t="n"/>
      <c r="AY215" s="0" t="n"/>
      <c r="AZ215" s="0" t="n"/>
      <c r="BA215" s="0" t="n"/>
    </row>
    <row r="216" hidden="1" ht="32.25" customHeight="1" s="671">
      <c r="A216" s="14" t="n">
        <v>47</v>
      </c>
      <c r="B216" s="0" t="n">
        <v>104</v>
      </c>
      <c r="C216" s="0" t="inlineStr"/>
      <c r="D216" s="0" t="n">
        <v>96</v>
      </c>
      <c r="E216" s="0" t="inlineStr"/>
      <c r="F216" s="0" t="n">
        <v>95</v>
      </c>
      <c r="G216" s="0" t="n">
        <v>49</v>
      </c>
      <c r="H216" s="0" t="n">
        <v>49</v>
      </c>
      <c r="I216" s="0" t="n">
        <v>48.1</v>
      </c>
      <c r="J216" s="0" t="inlineStr"/>
      <c r="K216" s="0" t="n">
        <v>47</v>
      </c>
      <c r="L216" s="0" t="n">
        <v>47</v>
      </c>
      <c r="M216" s="0" t="n">
        <v>47</v>
      </c>
      <c r="N216" s="0" t="inlineStr"/>
      <c r="O216" s="0" t="inlineStr"/>
      <c r="P216" s="0" t="n">
        <v>47</v>
      </c>
      <c r="Q216" s="0" t="n">
        <v>47</v>
      </c>
      <c r="R216" s="0" t="n">
        <v>48</v>
      </c>
      <c r="S216" s="0" t="inlineStr"/>
      <c r="T216" s="0" t="inlineStr"/>
      <c r="U216" s="0" t="inlineStr"/>
      <c r="V216" s="0" t="n">
        <v>48.1</v>
      </c>
      <c r="W216" s="0" t="inlineStr"/>
      <c r="X216" s="0" t="inlineStr"/>
      <c r="Y216" s="0" t="inlineStr"/>
      <c r="Z216" s="0" t="inlineStr"/>
      <c r="AA216" s="13" t="n"/>
      <c r="AD216" s="0" t="n"/>
      <c r="AE216" s="0" t="n"/>
      <c r="AF216" s="0" t="n"/>
      <c r="AG216" s="0" t="n"/>
      <c r="AH216" s="0" t="n"/>
      <c r="AI216" s="0" t="n"/>
      <c r="AJ216" s="0" t="n"/>
      <c r="AK216" s="0" t="n"/>
      <c r="AL216" s="0" t="n"/>
      <c r="AM216" s="0" t="n"/>
      <c r="AN216" s="0" t="n"/>
      <c r="AO216" s="0" t="n"/>
      <c r="AP216" s="0" t="n"/>
      <c r="AQ216" s="0" t="n"/>
      <c r="AR216" s="0" t="n"/>
      <c r="AS216" s="0" t="n"/>
      <c r="AT216" s="0" t="n"/>
      <c r="AU216" s="0" t="n"/>
      <c r="AV216" s="0" t="n"/>
      <c r="AW216" s="0" t="n"/>
      <c r="AX216" s="0" t="n"/>
      <c r="AY216" s="0" t="n"/>
      <c r="AZ216" s="0" t="n"/>
      <c r="BA216" s="0" t="n"/>
    </row>
    <row r="217" hidden="1" ht="32.25" customHeight="1" s="671">
      <c r="A217" s="14" t="n">
        <v>46</v>
      </c>
      <c r="B217" s="0" t="n">
        <v>103</v>
      </c>
      <c r="C217" s="0" t="n">
        <v>102.1</v>
      </c>
      <c r="D217" s="0" t="n">
        <v>95</v>
      </c>
      <c r="E217" s="0" t="n">
        <v>96</v>
      </c>
      <c r="F217" s="0" t="n">
        <v>94</v>
      </c>
      <c r="G217" s="0" t="inlineStr"/>
      <c r="H217" s="0" t="inlineStr"/>
      <c r="I217" s="0" t="inlineStr"/>
      <c r="J217" s="0" t="n">
        <v>48</v>
      </c>
      <c r="K217" s="0" t="inlineStr"/>
      <c r="L217" s="0" t="inlineStr"/>
      <c r="M217" s="0" t="inlineStr"/>
      <c r="N217" s="0" t="n">
        <v>46</v>
      </c>
      <c r="O217" s="0" t="n">
        <v>48</v>
      </c>
      <c r="P217" s="0" t="inlineStr"/>
      <c r="Q217" s="0" t="inlineStr"/>
      <c r="R217" s="0" t="inlineStr"/>
      <c r="S217" s="0" t="n">
        <v>47</v>
      </c>
      <c r="T217" s="0" t="n">
        <v>47</v>
      </c>
      <c r="U217" s="0" t="n">
        <v>46</v>
      </c>
      <c r="V217" s="0" t="inlineStr"/>
      <c r="W217" s="0" t="inlineStr"/>
      <c r="X217" s="0" t="inlineStr"/>
      <c r="Y217" s="0" t="inlineStr"/>
      <c r="Z217" s="0" t="inlineStr"/>
      <c r="AA217" s="13" t="n"/>
      <c r="AD217" s="0" t="n"/>
      <c r="AE217" s="0" t="n"/>
      <c r="AF217" s="0" t="n"/>
      <c r="AG217" s="0" t="n"/>
      <c r="AH217" s="0" t="n"/>
      <c r="AI217" s="0" t="n"/>
      <c r="AJ217" s="0" t="n"/>
      <c r="AK217" s="0" t="n"/>
      <c r="AL217" s="0" t="n"/>
      <c r="AM217" s="0" t="n"/>
      <c r="AN217" s="0" t="n"/>
      <c r="AO217" s="0" t="n"/>
      <c r="AP217" s="0" t="n"/>
      <c r="AQ217" s="0" t="n"/>
      <c r="AR217" s="0" t="n"/>
      <c r="AS217" s="0" t="n"/>
      <c r="AT217" s="0" t="n"/>
      <c r="AU217" s="0" t="n"/>
      <c r="AV217" s="0" t="n"/>
      <c r="AW217" s="0" t="n"/>
      <c r="AX217" s="0" t="n"/>
      <c r="AY217" s="0" t="n"/>
      <c r="AZ217" s="0" t="n"/>
      <c r="BA217" s="0" t="n"/>
    </row>
    <row r="218" hidden="1" ht="32.25" customHeight="1" s="671">
      <c r="A218" s="14" t="n">
        <v>45</v>
      </c>
      <c r="B218" s="0" t="inlineStr"/>
      <c r="C218" s="0" t="inlineStr"/>
      <c r="D218" s="0" t="inlineStr"/>
      <c r="E218" s="0" t="n">
        <v>95</v>
      </c>
      <c r="F218" s="0" t="inlineStr"/>
      <c r="G218" s="0" t="n">
        <v>48</v>
      </c>
      <c r="H218" s="0" t="n">
        <v>48</v>
      </c>
      <c r="I218" s="0" t="n">
        <v>48</v>
      </c>
      <c r="J218" s="0" t="inlineStr"/>
      <c r="K218" s="0" t="inlineStr"/>
      <c r="L218" s="0" t="inlineStr"/>
      <c r="M218" s="0" t="inlineStr"/>
      <c r="N218" s="0" t="inlineStr"/>
      <c r="O218" s="0" t="inlineStr"/>
      <c r="P218" s="0" t="n">
        <v>46</v>
      </c>
      <c r="Q218" s="0" t="n">
        <v>46</v>
      </c>
      <c r="R218" s="0" t="n">
        <v>47</v>
      </c>
      <c r="S218" s="0" t="inlineStr"/>
      <c r="T218" s="0" t="inlineStr"/>
      <c r="U218" s="0" t="inlineStr"/>
      <c r="V218" s="0" t="n">
        <v>48</v>
      </c>
      <c r="W218" s="0" t="n">
        <v>48</v>
      </c>
      <c r="X218" s="0" t="inlineStr"/>
      <c r="Y218" s="0" t="inlineStr"/>
      <c r="Z218" s="0" t="inlineStr"/>
      <c r="AA218" s="13" t="n"/>
      <c r="AD218" s="0" t="n"/>
      <c r="AE218" s="0" t="n"/>
      <c r="AF218" s="0" t="n"/>
      <c r="AG218" s="0" t="n"/>
      <c r="AH218" s="0" t="n"/>
      <c r="AI218" s="0" t="n"/>
      <c r="AJ218" s="0" t="n"/>
      <c r="AK218" s="0" t="n"/>
      <c r="AL218" s="0" t="n"/>
      <c r="AM218" s="0" t="n"/>
      <c r="AN218" s="0" t="n"/>
      <c r="AO218" s="0" t="n"/>
      <c r="AP218" s="0" t="n"/>
      <c r="AQ218" s="0" t="n"/>
      <c r="AR218" s="0" t="n"/>
      <c r="AS218" s="0" t="n"/>
      <c r="AT218" s="0" t="n"/>
      <c r="AU218" s="0" t="n"/>
      <c r="AV218" s="0" t="n"/>
      <c r="AW218" s="0" t="n"/>
      <c r="AX218" s="0" t="n"/>
      <c r="AY218" s="0" t="n"/>
      <c r="AZ218" s="0" t="n"/>
      <c r="BA218" s="0" t="n"/>
    </row>
    <row r="219" hidden="1" ht="32.25" customHeight="1" s="671">
      <c r="A219" s="14" t="n">
        <v>44</v>
      </c>
      <c r="B219" s="0" t="n">
        <v>102</v>
      </c>
      <c r="C219" s="0" t="n">
        <v>102</v>
      </c>
      <c r="D219" s="0" t="n">
        <v>94</v>
      </c>
      <c r="E219" s="0" t="n">
        <v>94</v>
      </c>
      <c r="F219" s="0" t="n">
        <v>93</v>
      </c>
      <c r="G219" s="0" t="inlineStr"/>
      <c r="H219" s="0" t="inlineStr"/>
      <c r="I219" s="0" t="inlineStr"/>
      <c r="J219" s="0" t="inlineStr"/>
      <c r="K219" s="0" t="n">
        <v>46</v>
      </c>
      <c r="L219" s="0" t="n">
        <v>46.1</v>
      </c>
      <c r="M219" s="0" t="n">
        <v>46.1</v>
      </c>
      <c r="N219" s="0" t="inlineStr"/>
      <c r="O219" s="0" t="n">
        <v>47</v>
      </c>
      <c r="P219" s="0" t="inlineStr"/>
      <c r="Q219" s="0" t="inlineStr"/>
      <c r="R219" s="0" t="inlineStr"/>
      <c r="S219" s="0" t="n">
        <v>46.1</v>
      </c>
      <c r="T219" s="0" t="inlineStr"/>
      <c r="U219" s="0" t="inlineStr"/>
      <c r="V219" s="0" t="inlineStr"/>
      <c r="W219" s="0" t="inlineStr"/>
      <c r="X219" s="0" t="inlineStr"/>
      <c r="Y219" s="0" t="inlineStr"/>
      <c r="Z219" s="0" t="inlineStr"/>
      <c r="AA219" s="13" t="n"/>
      <c r="AD219" s="0" t="n"/>
      <c r="AE219" s="0" t="n"/>
      <c r="AF219" s="0" t="n"/>
      <c r="AG219" s="0" t="n"/>
      <c r="AH219" s="0" t="n"/>
      <c r="AI219" s="0" t="n"/>
      <c r="AJ219" s="0" t="n"/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</row>
    <row r="220" hidden="1" ht="32.25" customHeight="1" s="671">
      <c r="A220" s="14" t="n">
        <v>43</v>
      </c>
      <c r="B220" s="0" t="inlineStr"/>
      <c r="C220" s="0" t="inlineStr"/>
      <c r="D220" s="0" t="n">
        <v>93</v>
      </c>
      <c r="E220" s="0" t="n">
        <v>93</v>
      </c>
      <c r="F220" s="0" t="n">
        <v>92</v>
      </c>
      <c r="G220" s="0" t="n">
        <v>47</v>
      </c>
      <c r="H220" s="0" t="n">
        <v>47</v>
      </c>
      <c r="I220" s="0" t="n">
        <v>47</v>
      </c>
      <c r="J220" s="0" t="n">
        <v>47</v>
      </c>
      <c r="K220" s="0" t="inlineStr"/>
      <c r="L220" s="0" t="inlineStr"/>
      <c r="M220" s="0" t="inlineStr"/>
      <c r="N220" s="0" t="n">
        <v>45.1</v>
      </c>
      <c r="O220" s="0" t="inlineStr"/>
      <c r="P220" s="0" t="inlineStr"/>
      <c r="Q220" s="0" t="n">
        <v>45.1</v>
      </c>
      <c r="R220" s="0" t="n">
        <v>46.1</v>
      </c>
      <c r="S220" s="0" t="n">
        <v>46</v>
      </c>
      <c r="T220" s="0" t="n">
        <v>46.1</v>
      </c>
      <c r="U220" s="0" t="n">
        <v>45.1</v>
      </c>
      <c r="V220" s="0" t="n">
        <v>47</v>
      </c>
      <c r="W220" s="0" t="n">
        <v>47</v>
      </c>
      <c r="X220" s="0" t="inlineStr"/>
      <c r="Y220" s="0" t="inlineStr"/>
      <c r="Z220" s="0" t="inlineStr"/>
      <c r="AA220" s="13" t="n"/>
      <c r="AD220" s="0" t="n"/>
      <c r="AE220" s="0" t="n"/>
      <c r="AF220" s="0" t="n"/>
      <c r="AG220" s="0" t="n"/>
      <c r="AH220" s="0" t="n"/>
      <c r="AI220" s="0" t="n"/>
      <c r="AJ220" s="0" t="n"/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</row>
    <row r="221" hidden="1" ht="32.25" customHeight="1" s="671">
      <c r="A221" s="14" t="n">
        <v>42</v>
      </c>
      <c r="B221" s="0" t="n">
        <v>101</v>
      </c>
      <c r="C221" s="0" t="n">
        <v>101</v>
      </c>
      <c r="D221" s="0" t="n">
        <v>92</v>
      </c>
      <c r="E221" s="0" t="n">
        <v>92</v>
      </c>
      <c r="F221" s="0" t="inlineStr"/>
      <c r="G221" s="0" t="inlineStr"/>
      <c r="H221" s="0" t="inlineStr"/>
      <c r="I221" s="0" t="inlineStr"/>
      <c r="J221" s="0" t="inlineStr"/>
      <c r="K221" s="0" t="inlineStr"/>
      <c r="L221" s="0" t="inlineStr"/>
      <c r="M221" s="0" t="n">
        <v>46</v>
      </c>
      <c r="N221" s="0" t="inlineStr"/>
      <c r="O221" s="0" t="inlineStr"/>
      <c r="P221" s="0" t="n">
        <v>45</v>
      </c>
      <c r="Q221" s="0" t="inlineStr"/>
      <c r="R221" s="0" t="inlineStr"/>
      <c r="S221" s="0" t="inlineStr"/>
      <c r="T221" s="0" t="inlineStr"/>
      <c r="U221" s="0" t="inlineStr"/>
      <c r="V221" s="0" t="inlineStr"/>
      <c r="W221" s="0" t="inlineStr"/>
      <c r="X221" s="0" t="inlineStr"/>
      <c r="Y221" s="0" t="inlineStr"/>
      <c r="Z221" s="0" t="inlineStr"/>
      <c r="AA221" s="13" t="n"/>
      <c r="AD221" s="0" t="n"/>
      <c r="AE221" s="0" t="n"/>
      <c r="AF221" s="0" t="n"/>
      <c r="AG221" s="0" t="n"/>
      <c r="AH221" s="0" t="n"/>
      <c r="AI221" s="0" t="n"/>
      <c r="AJ221" s="0" t="n"/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</row>
    <row r="222" hidden="1" ht="32.25" customHeight="1" s="671">
      <c r="A222" s="14" t="n">
        <v>41</v>
      </c>
      <c r="B222" s="0" t="n">
        <v>100</v>
      </c>
      <c r="C222" s="0" t="n">
        <v>100</v>
      </c>
      <c r="D222" s="0" t="n">
        <v>91</v>
      </c>
      <c r="E222" s="0" t="inlineStr"/>
      <c r="F222" s="0" t="n">
        <v>91</v>
      </c>
      <c r="G222" s="0" t="inlineStr"/>
      <c r="H222" s="0" t="n">
        <v>46.1</v>
      </c>
      <c r="I222" s="0" t="inlineStr"/>
      <c r="J222" s="0" t="inlineStr"/>
      <c r="K222" s="0" t="inlineStr"/>
      <c r="L222" s="0" t="n">
        <v>46</v>
      </c>
      <c r="M222" s="0" t="inlineStr"/>
      <c r="N222" s="0" t="inlineStr"/>
      <c r="O222" s="0" t="inlineStr"/>
      <c r="P222" s="0" t="inlineStr"/>
      <c r="Q222" s="0" t="inlineStr"/>
      <c r="R222" s="0" t="inlineStr"/>
      <c r="S222" s="0" t="inlineStr"/>
      <c r="T222" s="0" t="inlineStr"/>
      <c r="U222" s="0" t="n">
        <v>45</v>
      </c>
      <c r="V222" s="0" t="n">
        <v>46</v>
      </c>
      <c r="W222" s="0" t="inlineStr"/>
      <c r="X222" s="0" t="inlineStr"/>
      <c r="Y222" s="0" t="inlineStr"/>
      <c r="Z222" s="0" t="inlineStr"/>
      <c r="AA222" s="13" t="n"/>
      <c r="AD222" s="0" t="n"/>
      <c r="AE222" s="0" t="n"/>
      <c r="AF222" s="0" t="n"/>
      <c r="AG222" s="0" t="n"/>
      <c r="AH222" s="0" t="n"/>
      <c r="AI222" s="0" t="n"/>
      <c r="AJ222" s="0" t="n"/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</row>
    <row r="223" hidden="1" ht="32.25" customHeight="1" s="671">
      <c r="A223" s="14" t="n">
        <v>40</v>
      </c>
      <c r="B223" s="0" t="n">
        <v>99</v>
      </c>
      <c r="C223" s="0" t="n">
        <v>99</v>
      </c>
      <c r="D223" s="0" t="inlineStr"/>
      <c r="E223" s="0" t="n">
        <v>91</v>
      </c>
      <c r="F223" s="0" t="n">
        <v>90</v>
      </c>
      <c r="G223" s="0" t="n">
        <v>46.1</v>
      </c>
      <c r="H223" s="0" t="inlineStr"/>
      <c r="I223" s="0" t="n">
        <v>46</v>
      </c>
      <c r="J223" s="0" t="n">
        <v>46.1</v>
      </c>
      <c r="K223" s="0" t="inlineStr"/>
      <c r="L223" s="0" t="inlineStr"/>
      <c r="M223" s="0" t="inlineStr"/>
      <c r="N223" s="0" t="inlineStr"/>
      <c r="O223" s="0" t="n">
        <v>46</v>
      </c>
      <c r="P223" s="0" t="inlineStr"/>
      <c r="Q223" s="0" t="n">
        <v>45</v>
      </c>
      <c r="R223" s="0" t="n">
        <v>46</v>
      </c>
      <c r="S223" s="0" t="n">
        <v>45</v>
      </c>
      <c r="T223" s="0" t="n">
        <v>46</v>
      </c>
      <c r="U223" s="0" t="inlineStr"/>
      <c r="V223" s="0" t="inlineStr"/>
      <c r="W223" s="0" t="n">
        <v>46.1</v>
      </c>
      <c r="X223" s="0" t="inlineStr"/>
      <c r="Y223" s="0" t="inlineStr"/>
      <c r="Z223" s="0" t="inlineStr"/>
      <c r="AA223" s="13" t="n"/>
      <c r="AD223" s="0" t="n"/>
      <c r="AE223" s="0" t="n"/>
      <c r="AF223" s="0" t="n"/>
      <c r="AG223" s="0" t="n"/>
      <c r="AH223" s="0" t="n"/>
      <c r="AI223" s="0" t="n"/>
      <c r="AJ223" s="0" t="n"/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</row>
    <row r="224" hidden="1" ht="32.25" customHeight="1" s="671">
      <c r="A224" s="14" t="n">
        <v>39</v>
      </c>
      <c r="B224" s="0" t="n">
        <v>98.09999999999999</v>
      </c>
      <c r="C224" s="0" t="n">
        <v>98</v>
      </c>
      <c r="D224" s="0" t="n">
        <v>90.09999999999999</v>
      </c>
      <c r="E224" s="0" t="n">
        <v>90</v>
      </c>
      <c r="F224" s="0" t="inlineStr"/>
      <c r="G224" s="0" t="inlineStr"/>
      <c r="H224" s="0" t="n">
        <v>46</v>
      </c>
      <c r="I224" s="0" t="inlineStr"/>
      <c r="J224" s="0" t="inlineStr"/>
      <c r="K224" s="0" t="n">
        <v>45</v>
      </c>
      <c r="L224" s="0" t="inlineStr"/>
      <c r="M224" s="0" t="n">
        <v>45</v>
      </c>
      <c r="N224" s="0" t="inlineStr"/>
      <c r="O224" s="0" t="inlineStr"/>
      <c r="P224" s="0" t="inlineStr"/>
      <c r="Q224" s="0" t="inlineStr"/>
      <c r="R224" s="0" t="inlineStr"/>
      <c r="S224" s="0" t="inlineStr"/>
      <c r="T224" s="0" t="inlineStr"/>
      <c r="U224" s="0" t="inlineStr"/>
      <c r="V224" s="0" t="n">
        <v>45.1</v>
      </c>
      <c r="W224" s="0" t="inlineStr"/>
      <c r="X224" s="0" t="inlineStr"/>
      <c r="Y224" s="0" t="inlineStr"/>
      <c r="Z224" s="0" t="inlineStr"/>
      <c r="AA224" s="13" t="n"/>
      <c r="AD224" s="0" t="n"/>
      <c r="AE224" s="0" t="n"/>
      <c r="AF224" s="0" t="n"/>
      <c r="AG224" s="0" t="n"/>
      <c r="AH224" s="0" t="n"/>
      <c r="AI224" s="0" t="n"/>
      <c r="AJ224" s="0" t="n"/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</row>
    <row r="225" hidden="1" ht="32.25" customHeight="1" s="671">
      <c r="A225" s="14" t="n">
        <v>38</v>
      </c>
      <c r="B225" s="0" t="inlineStr"/>
      <c r="C225" s="0" t="n">
        <v>97.09999999999999</v>
      </c>
      <c r="D225" s="0" t="n">
        <v>90</v>
      </c>
      <c r="E225" s="0" t="n">
        <v>89</v>
      </c>
      <c r="F225" s="0" t="n">
        <v>89</v>
      </c>
      <c r="G225" s="0" t="n">
        <v>46</v>
      </c>
      <c r="H225" s="0" t="inlineStr"/>
      <c r="I225" s="0" t="inlineStr"/>
      <c r="J225" s="0" t="inlineStr"/>
      <c r="K225" s="0" t="inlineStr"/>
      <c r="L225" s="0" t="n">
        <v>45</v>
      </c>
      <c r="M225" s="0" t="inlineStr"/>
      <c r="N225" s="0" t="n">
        <v>45</v>
      </c>
      <c r="O225" s="0" t="inlineStr"/>
      <c r="P225" s="0" t="inlineStr"/>
      <c r="Q225" s="0" t="inlineStr"/>
      <c r="R225" s="0" t="n">
        <v>45</v>
      </c>
      <c r="S225" s="0" t="n">
        <v>44</v>
      </c>
      <c r="T225" s="0" t="inlineStr"/>
      <c r="U225" s="0" t="inlineStr"/>
      <c r="V225" s="0" t="inlineStr"/>
      <c r="W225" s="0" t="n">
        <v>46</v>
      </c>
      <c r="X225" s="0" t="inlineStr"/>
      <c r="Y225" s="0" t="inlineStr"/>
      <c r="Z225" s="0" t="inlineStr"/>
      <c r="AA225" s="13" t="n"/>
      <c r="AD225" s="0" t="n"/>
      <c r="AE225" s="0" t="n"/>
      <c r="AF225" s="0" t="n"/>
      <c r="AG225" s="0" t="n"/>
      <c r="AH225" s="0" t="n"/>
      <c r="AI225" s="0" t="n"/>
      <c r="AJ225" s="0" t="n"/>
      <c r="AK225" s="0" t="n"/>
      <c r="AL225" s="0" t="n"/>
      <c r="AM225" s="0" t="n"/>
      <c r="AN225" s="0" t="n"/>
      <c r="AO225" s="0" t="n"/>
      <c r="AP225" s="0" t="n"/>
      <c r="AQ225" s="0" t="n"/>
      <c r="AR225" s="0" t="n"/>
      <c r="AS225" s="0" t="n"/>
      <c r="AT225" s="0" t="n"/>
      <c r="AU225" s="0" t="n"/>
      <c r="AV225" s="0" t="n"/>
      <c r="AW225" s="0" t="n"/>
      <c r="AX225" s="0" t="n"/>
      <c r="AY225" s="0" t="n"/>
      <c r="AZ225" s="0" t="n"/>
      <c r="BA225" s="0" t="n"/>
    </row>
    <row r="226" hidden="1" ht="32.25" customHeight="1" s="671">
      <c r="A226" s="14" t="n">
        <v>37</v>
      </c>
      <c r="B226" s="0" t="n">
        <v>98</v>
      </c>
      <c r="C226" s="0" t="n">
        <v>97</v>
      </c>
      <c r="D226" s="0" t="inlineStr"/>
      <c r="E226" s="0" t="inlineStr"/>
      <c r="F226" s="0" t="n">
        <v>88.09999999999999</v>
      </c>
      <c r="G226" s="0" t="inlineStr"/>
      <c r="H226" s="0" t="n">
        <v>45</v>
      </c>
      <c r="I226" s="0" t="n">
        <v>45</v>
      </c>
      <c r="J226" s="0" t="n">
        <v>46</v>
      </c>
      <c r="K226" s="0" t="inlineStr"/>
      <c r="L226" s="0" t="inlineStr"/>
      <c r="M226" s="0" t="inlineStr"/>
      <c r="N226" s="0" t="inlineStr"/>
      <c r="O226" s="0" t="n">
        <v>45</v>
      </c>
      <c r="P226" s="0" t="n">
        <v>44</v>
      </c>
      <c r="Q226" s="0" t="n">
        <v>44</v>
      </c>
      <c r="R226" s="0" t="inlineStr"/>
      <c r="S226" s="0" t="inlineStr"/>
      <c r="T226" s="0" t="n">
        <v>45</v>
      </c>
      <c r="U226" s="0" t="n">
        <v>44</v>
      </c>
      <c r="V226" s="0" t="inlineStr"/>
      <c r="W226" s="0" t="inlineStr"/>
      <c r="X226" s="0" t="inlineStr"/>
      <c r="Y226" s="0" t="inlineStr"/>
      <c r="Z226" s="0" t="inlineStr"/>
      <c r="AA226" s="13" t="n"/>
      <c r="AD226" s="0" t="n"/>
      <c r="AE226" s="0" t="n"/>
      <c r="AF226" s="0" t="n"/>
      <c r="AG226" s="0" t="n"/>
      <c r="AH226" s="0" t="n"/>
      <c r="AI226" s="0" t="n"/>
      <c r="AJ226" s="0" t="n"/>
      <c r="AK226" s="0" t="n"/>
      <c r="AL226" s="0" t="n"/>
      <c r="AM226" s="0" t="n"/>
      <c r="AN226" s="0" t="n"/>
      <c r="AO226" s="0" t="n"/>
      <c r="AP226" s="0" t="n"/>
      <c r="AQ226" s="0" t="n"/>
      <c r="AR226" s="0" t="n"/>
      <c r="AS226" s="0" t="n"/>
      <c r="AT226" s="0" t="n"/>
      <c r="AU226" s="0" t="n"/>
      <c r="AV226" s="0" t="n"/>
      <c r="AW226" s="0" t="n"/>
      <c r="AX226" s="0" t="n"/>
      <c r="AY226" s="0" t="n"/>
      <c r="AZ226" s="0" t="n"/>
      <c r="BA226" s="0" t="n"/>
    </row>
    <row r="227" hidden="1" ht="32.25" customHeight="1" s="671">
      <c r="A227" s="14" t="n">
        <v>36</v>
      </c>
      <c r="B227" s="0" t="n">
        <v>97</v>
      </c>
      <c r="C227" s="0" t="inlineStr"/>
      <c r="D227" s="0" t="n">
        <v>89</v>
      </c>
      <c r="E227" s="0" t="n">
        <v>88.09999999999999</v>
      </c>
      <c r="F227" s="0" t="inlineStr"/>
      <c r="G227" s="0" t="n">
        <v>45</v>
      </c>
      <c r="H227" s="0" t="inlineStr"/>
      <c r="I227" s="0" t="inlineStr"/>
      <c r="J227" s="0" t="inlineStr"/>
      <c r="K227" s="0" t="inlineStr"/>
      <c r="L227" s="0" t="inlineStr"/>
      <c r="M227" s="0" t="inlineStr"/>
      <c r="N227" s="0" t="inlineStr"/>
      <c r="O227" s="0" t="inlineStr"/>
      <c r="P227" s="0" t="inlineStr"/>
      <c r="Q227" s="0" t="inlineStr"/>
      <c r="R227" s="0" t="inlineStr"/>
      <c r="S227" s="0" t="inlineStr"/>
      <c r="T227" s="0" t="inlineStr"/>
      <c r="U227" s="0" t="inlineStr"/>
      <c r="V227" s="0" t="n">
        <v>45</v>
      </c>
      <c r="W227" s="0" t="inlineStr"/>
      <c r="X227" s="0" t="inlineStr"/>
      <c r="Y227" s="0" t="inlineStr"/>
      <c r="Z227" s="0" t="inlineStr"/>
      <c r="AA227" s="13" t="n"/>
      <c r="AD227" s="0" t="n"/>
      <c r="AE227" s="0" t="n"/>
      <c r="AF227" s="0" t="n"/>
      <c r="AG227" s="0" t="n"/>
      <c r="AH227" s="0" t="n"/>
      <c r="AI227" s="0" t="n"/>
      <c r="AJ227" s="0" t="n"/>
      <c r="AK227" s="0" t="n"/>
      <c r="AL227" s="0" t="n"/>
      <c r="AM227" s="0" t="n"/>
      <c r="AN227" s="0" t="n"/>
      <c r="AO227" s="0" t="n"/>
      <c r="AP227" s="0" t="n"/>
      <c r="AQ227" s="0" t="n"/>
      <c r="AR227" s="0" t="n"/>
      <c r="AS227" s="0" t="n"/>
      <c r="AT227" s="0" t="n"/>
      <c r="AU227" s="0" t="n"/>
      <c r="AV227" s="0" t="n"/>
      <c r="AW227" s="0" t="n"/>
      <c r="AX227" s="0" t="n"/>
      <c r="AY227" s="0" t="n"/>
      <c r="AZ227" s="0" t="n"/>
      <c r="BA227" s="0" t="n"/>
    </row>
    <row r="228" hidden="1" ht="32.25" customHeight="1" s="671">
      <c r="A228" s="14" t="n">
        <v>35</v>
      </c>
      <c r="B228" s="0" t="n">
        <v>96</v>
      </c>
      <c r="C228" s="0" t="n">
        <v>96</v>
      </c>
      <c r="D228" s="0" t="n">
        <v>88</v>
      </c>
      <c r="E228" s="0" t="n">
        <v>88</v>
      </c>
      <c r="F228" s="0" t="n">
        <v>88</v>
      </c>
      <c r="G228" s="0" t="inlineStr"/>
      <c r="H228" s="0" t="n">
        <v>44.1</v>
      </c>
      <c r="I228" s="0" t="inlineStr"/>
      <c r="J228" s="0" t="inlineStr"/>
      <c r="K228" s="0" t="n">
        <v>44.1</v>
      </c>
      <c r="L228" s="0" t="inlineStr"/>
      <c r="M228" s="0" t="n">
        <v>44</v>
      </c>
      <c r="N228" s="0" t="inlineStr"/>
      <c r="O228" s="0" t="inlineStr"/>
      <c r="P228" s="0" t="inlineStr"/>
      <c r="Q228" s="0" t="inlineStr"/>
      <c r="R228" s="0" t="n">
        <v>44</v>
      </c>
      <c r="S228" s="0" t="n">
        <v>43.1</v>
      </c>
      <c r="T228" s="0" t="inlineStr"/>
      <c r="U228" s="0" t="inlineStr"/>
      <c r="V228" s="0" t="inlineStr"/>
      <c r="W228" s="0" t="n">
        <v>45</v>
      </c>
      <c r="X228" s="0" t="inlineStr"/>
      <c r="Y228" s="0" t="inlineStr"/>
      <c r="Z228" s="0" t="inlineStr"/>
      <c r="AA228" s="13" t="n"/>
      <c r="AD228" s="0" t="n"/>
      <c r="AE228" s="0" t="n"/>
      <c r="AF228" s="0" t="n"/>
      <c r="AG228" s="0" t="n"/>
      <c r="AH228" s="0" t="n"/>
      <c r="AI228" s="0" t="n"/>
      <c r="AJ228" s="0" t="n"/>
      <c r="AK228" s="0" t="n"/>
      <c r="AL228" s="0" t="n"/>
      <c r="AM228" s="0" t="n"/>
      <c r="AN228" s="0" t="n"/>
      <c r="AO228" s="0" t="n"/>
      <c r="AP228" s="0" t="n"/>
      <c r="AQ228" s="0" t="n"/>
      <c r="AR228" s="0" t="n"/>
      <c r="AS228" s="0" t="n"/>
      <c r="AT228" s="0" t="n"/>
      <c r="AU228" s="0" t="n"/>
      <c r="AV228" s="0" t="n"/>
      <c r="AW228" s="0" t="n"/>
      <c r="AX228" s="0" t="n"/>
      <c r="AY228" s="0" t="n"/>
      <c r="AZ228" s="0" t="n"/>
      <c r="BA228" s="0" t="n"/>
    </row>
    <row r="229" hidden="1" ht="32.25" customHeight="1" s="671">
      <c r="A229" s="14" t="n">
        <v>34</v>
      </c>
      <c r="B229" s="0" t="inlineStr"/>
      <c r="C229" s="0" t="n">
        <v>95</v>
      </c>
      <c r="D229" s="0" t="n">
        <v>87</v>
      </c>
      <c r="E229" s="0" t="inlineStr"/>
      <c r="F229" s="0" t="n">
        <v>87</v>
      </c>
      <c r="G229" s="0" t="n">
        <v>44</v>
      </c>
      <c r="H229" s="0" t="inlineStr"/>
      <c r="I229" s="0" t="n">
        <v>44</v>
      </c>
      <c r="J229" s="0" t="n">
        <v>45</v>
      </c>
      <c r="K229" s="0" t="inlineStr"/>
      <c r="L229" s="0" t="n">
        <v>44</v>
      </c>
      <c r="M229" s="0" t="inlineStr"/>
      <c r="N229" s="0" t="inlineStr"/>
      <c r="O229" s="0" t="inlineStr"/>
      <c r="P229" s="0" t="inlineStr"/>
      <c r="Q229" s="0" t="n">
        <v>43</v>
      </c>
      <c r="R229" s="0" t="inlineStr"/>
      <c r="S229" s="0" t="inlineStr"/>
      <c r="T229" s="0" t="n">
        <v>44</v>
      </c>
      <c r="U229" s="0" t="n">
        <v>43</v>
      </c>
      <c r="V229" s="0" t="n">
        <v>44</v>
      </c>
      <c r="W229" s="0" t="inlineStr"/>
      <c r="X229" s="0" t="inlineStr"/>
      <c r="Y229" s="0" t="inlineStr"/>
      <c r="Z229" s="0" t="inlineStr"/>
      <c r="AA229" s="13" t="n"/>
      <c r="AD229" s="0" t="n"/>
      <c r="AE229" s="0" t="n"/>
      <c r="AF229" s="0" t="n"/>
      <c r="AG229" s="0" t="n"/>
      <c r="AH229" s="0" t="n"/>
      <c r="AI229" s="0" t="n"/>
      <c r="AJ229" s="0" t="n"/>
      <c r="AK229" s="0" t="n"/>
      <c r="AL229" s="0" t="n"/>
      <c r="AM229" s="0" t="n"/>
      <c r="AN229" s="0" t="n"/>
      <c r="AO229" s="0" t="n"/>
      <c r="AP229" s="0" t="n"/>
      <c r="AQ229" s="0" t="n"/>
      <c r="AR229" s="0" t="n"/>
      <c r="AS229" s="0" t="n"/>
      <c r="AT229" s="0" t="n"/>
      <c r="AU229" s="0" t="n"/>
      <c r="AV229" s="0" t="n"/>
      <c r="AW229" s="0" t="n"/>
      <c r="AX229" s="0" t="n"/>
      <c r="AY229" s="0" t="n"/>
      <c r="AZ229" s="0" t="n"/>
      <c r="BA229" s="0" t="n"/>
    </row>
    <row r="230" hidden="1" ht="32.25" customHeight="1" s="671">
      <c r="A230" s="14" t="n">
        <v>33</v>
      </c>
      <c r="B230" s="0" t="n">
        <v>95</v>
      </c>
      <c r="C230" s="0" t="n">
        <v>94</v>
      </c>
      <c r="D230" s="0" t="inlineStr"/>
      <c r="E230" s="0" t="n">
        <v>87</v>
      </c>
      <c r="F230" s="0" t="n">
        <v>86</v>
      </c>
      <c r="G230" s="0" t="inlineStr"/>
      <c r="H230" s="0" t="n">
        <v>44</v>
      </c>
      <c r="I230" s="0" t="inlineStr"/>
      <c r="J230" s="0" t="inlineStr"/>
      <c r="K230" s="0" t="inlineStr"/>
      <c r="L230" s="0" t="inlineStr"/>
      <c r="M230" s="0" t="inlineStr"/>
      <c r="N230" s="0" t="inlineStr"/>
      <c r="O230" s="0" t="n">
        <v>44</v>
      </c>
      <c r="P230" s="0" t="inlineStr"/>
      <c r="Q230" s="0" t="inlineStr"/>
      <c r="R230" s="0" t="n">
        <v>43</v>
      </c>
      <c r="S230" s="0" t="inlineStr"/>
      <c r="T230" s="0" t="inlineStr"/>
      <c r="U230" s="0" t="inlineStr"/>
      <c r="V230" s="0" t="inlineStr"/>
      <c r="W230" s="0" t="inlineStr"/>
      <c r="X230" s="0" t="inlineStr"/>
      <c r="Y230" s="0" t="inlineStr"/>
      <c r="Z230" s="0" t="inlineStr"/>
      <c r="AA230" s="13" t="n"/>
      <c r="AD230" s="0" t="n"/>
      <c r="AE230" s="0" t="n"/>
      <c r="AF230" s="0" t="n"/>
      <c r="AG230" s="0" t="n"/>
      <c r="AH230" s="0" t="n"/>
      <c r="AI230" s="0" t="n"/>
      <c r="AJ230" s="0" t="n"/>
      <c r="AK230" s="0" t="n"/>
      <c r="AL230" s="0" t="n"/>
      <c r="AM230" s="0" t="n"/>
      <c r="AN230" s="0" t="n"/>
      <c r="AO230" s="0" t="n"/>
      <c r="AP230" s="0" t="n"/>
      <c r="AQ230" s="0" t="n"/>
      <c r="AR230" s="0" t="n"/>
      <c r="AS230" s="0" t="n"/>
      <c r="AT230" s="0" t="n"/>
      <c r="AU230" s="0" t="n"/>
      <c r="AV230" s="0" t="n"/>
      <c r="AW230" s="0" t="n"/>
      <c r="AX230" s="0" t="n"/>
      <c r="AY230" s="0" t="n"/>
      <c r="AZ230" s="0" t="n"/>
      <c r="BA230" s="0" t="n"/>
    </row>
    <row r="231" hidden="1" ht="32.25" customHeight="1" s="671">
      <c r="A231" s="14" t="n">
        <v>32</v>
      </c>
      <c r="B231" s="0" t="n">
        <v>94</v>
      </c>
      <c r="C231" s="0" t="n">
        <v>93</v>
      </c>
      <c r="D231" s="0" t="n">
        <v>86</v>
      </c>
      <c r="E231" s="0" t="n">
        <v>86</v>
      </c>
      <c r="F231" s="0" t="inlineStr"/>
      <c r="G231" s="0" t="inlineStr"/>
      <c r="H231" s="0" t="inlineStr"/>
      <c r="I231" s="0" t="inlineStr"/>
      <c r="J231" s="0" t="inlineStr"/>
      <c r="K231" s="0" t="inlineStr"/>
      <c r="L231" s="0" t="inlineStr"/>
      <c r="M231" s="0" t="n">
        <v>43</v>
      </c>
      <c r="N231" s="0" t="n">
        <v>44</v>
      </c>
      <c r="O231" s="0" t="inlineStr"/>
      <c r="P231" s="0" t="n">
        <v>43</v>
      </c>
      <c r="Q231" s="0" t="inlineStr"/>
      <c r="R231" s="0" t="inlineStr"/>
      <c r="S231" s="0" t="n">
        <v>43</v>
      </c>
      <c r="T231" s="0" t="inlineStr"/>
      <c r="U231" s="0" t="inlineStr"/>
      <c r="V231" s="0" t="inlineStr"/>
      <c r="W231" s="0" t="n">
        <v>44</v>
      </c>
      <c r="X231" s="0" t="inlineStr"/>
      <c r="Y231" s="0" t="inlineStr"/>
      <c r="Z231" s="0" t="inlineStr"/>
      <c r="AA231" s="13" t="n"/>
    </row>
    <row r="232" hidden="1" ht="32.25" customHeight="1" s="671">
      <c r="A232" s="14" t="n">
        <v>31</v>
      </c>
      <c r="B232" s="0" t="n">
        <v>93</v>
      </c>
      <c r="C232" s="0" t="n">
        <v>92</v>
      </c>
      <c r="D232" s="0" t="n">
        <v>85</v>
      </c>
      <c r="E232" s="0" t="n">
        <v>85</v>
      </c>
      <c r="F232" s="0" t="n">
        <v>85</v>
      </c>
      <c r="G232" s="0" t="n">
        <v>43.1</v>
      </c>
      <c r="H232" s="0" t="inlineStr"/>
      <c r="I232" s="0" t="n">
        <v>43.1</v>
      </c>
      <c r="J232" s="0" t="n">
        <v>44</v>
      </c>
      <c r="K232" s="0" t="n">
        <v>44</v>
      </c>
      <c r="L232" s="0" t="n">
        <v>43</v>
      </c>
      <c r="M232" s="0" t="inlineStr"/>
      <c r="N232" s="0" t="inlineStr"/>
      <c r="O232" s="0" t="inlineStr"/>
      <c r="P232" s="0" t="inlineStr"/>
      <c r="Q232" s="0" t="n">
        <v>42</v>
      </c>
      <c r="R232" s="0" t="inlineStr"/>
      <c r="S232" s="0" t="inlineStr"/>
      <c r="T232" s="0" t="n">
        <v>43</v>
      </c>
      <c r="U232" s="0" t="n">
        <v>42.1</v>
      </c>
      <c r="V232" s="0" t="n">
        <v>43</v>
      </c>
      <c r="W232" s="0" t="inlineStr"/>
      <c r="X232" s="0" t="inlineStr"/>
      <c r="Y232" s="0" t="inlineStr"/>
      <c r="Z232" s="0" t="inlineStr"/>
      <c r="AA232" s="13" t="n"/>
    </row>
    <row r="233" hidden="1" ht="32.25" customHeight="1" s="671">
      <c r="A233" s="14" t="n">
        <v>30</v>
      </c>
      <c r="B233" s="0" t="n">
        <v>92</v>
      </c>
      <c r="C233" s="0" t="n">
        <v>91</v>
      </c>
      <c r="D233" s="0" t="n">
        <v>84</v>
      </c>
      <c r="E233" s="0" t="n">
        <v>84</v>
      </c>
      <c r="F233" s="0" t="n">
        <v>84</v>
      </c>
      <c r="G233" s="0" t="inlineStr"/>
      <c r="H233" s="0" t="n">
        <v>43</v>
      </c>
      <c r="I233" s="0" t="inlineStr"/>
      <c r="J233" s="0" t="inlineStr"/>
      <c r="K233" s="0" t="inlineStr"/>
      <c r="L233" s="0" t="inlineStr"/>
      <c r="M233" s="0" t="inlineStr"/>
      <c r="N233" s="0" t="inlineStr"/>
      <c r="O233" s="0" t="n">
        <v>43</v>
      </c>
      <c r="P233" s="0" t="inlineStr"/>
      <c r="Q233" s="0" t="inlineStr"/>
      <c r="R233" s="0" t="n">
        <v>42.1</v>
      </c>
      <c r="S233" s="0" t="inlineStr"/>
      <c r="T233" s="0" t="inlineStr"/>
      <c r="U233" s="0" t="inlineStr"/>
      <c r="V233" s="0" t="inlineStr"/>
      <c r="W233" s="0" t="n">
        <v>43</v>
      </c>
      <c r="X233" s="0" t="inlineStr"/>
      <c r="Y233" s="0" t="inlineStr"/>
      <c r="Z233" s="0" t="inlineStr"/>
      <c r="AA233" s="13" t="n"/>
    </row>
    <row r="234" hidden="1" ht="32.25" customHeight="1" s="671">
      <c r="A234" s="14" t="n">
        <v>29</v>
      </c>
      <c r="B234" s="0" t="n">
        <v>91</v>
      </c>
      <c r="C234" s="0" t="inlineStr"/>
      <c r="D234" s="0" t="inlineStr"/>
      <c r="E234" s="0" t="inlineStr"/>
      <c r="F234" s="0" t="n">
        <v>83</v>
      </c>
      <c r="G234" s="0" t="n">
        <v>43</v>
      </c>
      <c r="H234" s="0" t="inlineStr"/>
      <c r="I234" s="0" t="n">
        <v>43</v>
      </c>
      <c r="J234" s="0" t="inlineStr"/>
      <c r="K234" s="0" t="inlineStr"/>
      <c r="L234" s="0" t="inlineStr"/>
      <c r="M234" s="0" t="n">
        <v>42</v>
      </c>
      <c r="N234" s="0" t="inlineStr"/>
      <c r="O234" s="0" t="inlineStr"/>
      <c r="P234" s="0" t="inlineStr"/>
      <c r="Q234" s="0" t="inlineStr"/>
      <c r="R234" s="0" t="inlineStr"/>
      <c r="S234" s="0" t="n">
        <v>42</v>
      </c>
      <c r="T234" s="0" t="inlineStr"/>
      <c r="U234" s="0" t="inlineStr"/>
      <c r="V234" s="0" t="n">
        <v>42</v>
      </c>
      <c r="W234" s="0" t="inlineStr"/>
      <c r="X234" s="0" t="inlineStr"/>
      <c r="Y234" s="0" t="inlineStr"/>
      <c r="Z234" s="0" t="inlineStr"/>
      <c r="AA234" s="13" t="n"/>
    </row>
    <row r="235" hidden="1" ht="32.25" customHeight="1" s="671">
      <c r="A235" s="14" t="n">
        <v>28</v>
      </c>
      <c r="B235" s="0" t="n">
        <v>90</v>
      </c>
      <c r="C235" s="0" t="n">
        <v>90</v>
      </c>
      <c r="D235" s="0" t="n">
        <v>83</v>
      </c>
      <c r="E235" s="0" t="n">
        <v>83</v>
      </c>
      <c r="F235" s="0" t="inlineStr"/>
      <c r="G235" s="0" t="inlineStr"/>
      <c r="H235" s="0" t="n">
        <v>42</v>
      </c>
      <c r="I235" s="0" t="inlineStr"/>
      <c r="J235" s="0" t="n">
        <v>43</v>
      </c>
      <c r="K235" s="0" t="inlineStr"/>
      <c r="L235" s="0" t="n">
        <v>42</v>
      </c>
      <c r="M235" s="0" t="inlineStr"/>
      <c r="N235" s="0" t="inlineStr"/>
      <c r="O235" s="0" t="inlineStr"/>
      <c r="P235" s="0" t="inlineStr"/>
      <c r="Q235" s="0" t="n">
        <v>41.1</v>
      </c>
      <c r="R235" s="0" t="inlineStr"/>
      <c r="S235" s="0" t="inlineStr"/>
      <c r="T235" s="0" t="n">
        <v>42.1</v>
      </c>
      <c r="U235" s="0" t="n">
        <v>42</v>
      </c>
      <c r="V235" s="0" t="inlineStr"/>
      <c r="W235" s="0" t="inlineStr"/>
      <c r="X235" s="0" t="inlineStr"/>
      <c r="Y235" s="0" t="inlineStr"/>
      <c r="Z235" s="0" t="inlineStr"/>
      <c r="AA235" s="13" t="n"/>
    </row>
    <row r="236" hidden="1" ht="32.25" customHeight="1" s="671">
      <c r="A236" s="14" t="n">
        <v>27</v>
      </c>
      <c r="B236" s="0" t="n">
        <v>89</v>
      </c>
      <c r="C236" s="0" t="n">
        <v>89</v>
      </c>
      <c r="D236" s="0" t="n">
        <v>82</v>
      </c>
      <c r="E236" s="0" t="n">
        <v>82</v>
      </c>
      <c r="F236" s="0" t="n">
        <v>82</v>
      </c>
      <c r="G236" s="0" t="n">
        <v>42</v>
      </c>
      <c r="H236" s="0" t="n">
        <v>41.1</v>
      </c>
      <c r="I236" s="0" t="inlineStr"/>
      <c r="J236" s="0" t="inlineStr"/>
      <c r="K236" s="0" t="n">
        <v>43</v>
      </c>
      <c r="L236" s="0" t="inlineStr"/>
      <c r="M236" s="0" t="inlineStr"/>
      <c r="N236" s="0" t="n">
        <v>43</v>
      </c>
      <c r="O236" s="0" t="n">
        <v>42</v>
      </c>
      <c r="P236" s="0" t="n">
        <v>42.1</v>
      </c>
      <c r="Q236" s="0" t="inlineStr"/>
      <c r="R236" s="0" t="n">
        <v>42</v>
      </c>
      <c r="S236" s="0" t="inlineStr"/>
      <c r="T236" s="0" t="inlineStr"/>
      <c r="U236" s="0" t="inlineStr"/>
      <c r="V236" s="0" t="n">
        <v>41.1</v>
      </c>
      <c r="W236" s="0" t="n">
        <v>42</v>
      </c>
      <c r="X236" s="0" t="inlineStr"/>
      <c r="Y236" s="0" t="inlineStr"/>
      <c r="Z236" s="0" t="inlineStr"/>
      <c r="AA236" s="13" t="n"/>
    </row>
    <row r="237" hidden="1" ht="32.25" customHeight="1" s="671">
      <c r="A237" s="14" t="n">
        <v>26</v>
      </c>
      <c r="B237" s="0" t="inlineStr"/>
      <c r="C237" s="0" t="n">
        <v>88</v>
      </c>
      <c r="D237" s="0" t="n">
        <v>81</v>
      </c>
      <c r="E237" s="0" t="n">
        <v>81</v>
      </c>
      <c r="F237" s="0" t="n">
        <v>81</v>
      </c>
      <c r="G237" s="0" t="inlineStr"/>
      <c r="H237" s="0" t="inlineStr"/>
      <c r="I237" s="0" t="n">
        <v>42</v>
      </c>
      <c r="J237" s="0" t="n">
        <v>42</v>
      </c>
      <c r="K237" s="0" t="inlineStr"/>
      <c r="L237" s="0" t="inlineStr"/>
      <c r="M237" s="0" t="n">
        <v>41</v>
      </c>
      <c r="N237" s="0" t="inlineStr"/>
      <c r="O237" s="0" t="inlineStr"/>
      <c r="P237" s="0" t="inlineStr"/>
      <c r="Q237" s="0" t="inlineStr"/>
      <c r="R237" s="0" t="inlineStr"/>
      <c r="S237" s="0" t="n">
        <v>41</v>
      </c>
      <c r="T237" s="0" t="inlineStr"/>
      <c r="U237" s="0" t="inlineStr"/>
      <c r="V237" s="0" t="inlineStr"/>
      <c r="W237" s="0" t="inlineStr"/>
      <c r="X237" s="0" t="inlineStr"/>
      <c r="Y237" s="0" t="inlineStr"/>
      <c r="Z237" s="0" t="inlineStr"/>
      <c r="AA237" s="13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</row>
    <row r="238" hidden="1" ht="32.25" customHeight="1" s="671">
      <c r="A238" s="14" t="n">
        <v>25</v>
      </c>
      <c r="B238" s="0" t="n">
        <v>88</v>
      </c>
      <c r="C238" s="0" t="n">
        <v>87</v>
      </c>
      <c r="D238" s="0" t="inlineStr"/>
      <c r="E238" s="0" t="n">
        <v>80</v>
      </c>
      <c r="F238" s="0" t="n">
        <v>80</v>
      </c>
      <c r="G238" s="0" t="n">
        <v>41</v>
      </c>
      <c r="H238" s="0" t="inlineStr"/>
      <c r="I238" s="0" t="inlineStr"/>
      <c r="J238" s="0" t="inlineStr"/>
      <c r="K238" s="0" t="inlineStr"/>
      <c r="L238" s="0" t="inlineStr"/>
      <c r="M238" s="0" t="inlineStr"/>
      <c r="N238" s="0" t="inlineStr"/>
      <c r="O238" s="0" t="inlineStr"/>
      <c r="P238" s="0" t="inlineStr"/>
      <c r="Q238" s="0" t="inlineStr"/>
      <c r="R238" s="0" t="inlineStr"/>
      <c r="S238" s="0" t="inlineStr"/>
      <c r="T238" s="0" t="n">
        <v>42</v>
      </c>
      <c r="U238" s="0" t="inlineStr"/>
      <c r="V238" s="0" t="n">
        <v>41</v>
      </c>
      <c r="W238" s="0" t="n">
        <v>41</v>
      </c>
      <c r="X238" s="0" t="inlineStr"/>
      <c r="Y238" s="0" t="inlineStr"/>
      <c r="Z238" s="0" t="inlineStr"/>
      <c r="AA238" s="13" t="n"/>
    </row>
    <row r="239" hidden="1" ht="32.25" customHeight="1" s="671">
      <c r="A239" s="14" t="n">
        <v>24</v>
      </c>
      <c r="B239" s="0" t="n">
        <v>87</v>
      </c>
      <c r="C239" s="0" t="n">
        <v>86</v>
      </c>
      <c r="D239" s="0" t="n">
        <v>80</v>
      </c>
      <c r="E239" s="0" t="inlineStr"/>
      <c r="F239" s="0" t="inlineStr"/>
      <c r="G239" s="0" t="inlineStr"/>
      <c r="H239" s="0" t="n">
        <v>41</v>
      </c>
      <c r="I239" s="0" t="inlineStr"/>
      <c r="J239" s="0" t="inlineStr"/>
      <c r="K239" s="0" t="inlineStr"/>
      <c r="L239" s="0" t="n">
        <v>41</v>
      </c>
      <c r="M239" s="0" t="inlineStr"/>
      <c r="N239" s="0" t="inlineStr"/>
      <c r="O239" s="0" t="inlineStr"/>
      <c r="P239" s="0" t="inlineStr"/>
      <c r="Q239" s="0" t="n">
        <v>41</v>
      </c>
      <c r="R239" s="0" t="n">
        <v>41</v>
      </c>
      <c r="S239" s="0" t="inlineStr"/>
      <c r="T239" s="0" t="inlineStr"/>
      <c r="U239" s="0" t="inlineStr"/>
      <c r="V239" s="0" t="inlineStr"/>
      <c r="W239" s="0" t="inlineStr"/>
      <c r="X239" s="0" t="inlineStr"/>
      <c r="Y239" s="0" t="inlineStr"/>
      <c r="Z239" s="0" t="inlineStr"/>
      <c r="AA239" s="13" t="n"/>
      <c r="AD239" s="0" t="n"/>
      <c r="AE239" s="0" t="n"/>
      <c r="AF239" s="0" t="n"/>
      <c r="AG239" s="0" t="n"/>
      <c r="AH239" s="0" t="n"/>
      <c r="AI239" s="0" t="n"/>
      <c r="AJ239" s="0" t="n"/>
      <c r="AK239" s="0" t="n"/>
      <c r="AL239" s="0" t="n"/>
      <c r="AM239" s="0" t="n"/>
      <c r="AN239" s="0" t="n"/>
      <c r="AO239" s="0" t="n"/>
      <c r="AP239" s="0" t="n"/>
      <c r="AQ239" s="0" t="n"/>
      <c r="AR239" s="0" t="n"/>
      <c r="AS239" s="0" t="n"/>
      <c r="AT239" s="0" t="n"/>
      <c r="AU239" s="0" t="n"/>
      <c r="AV239" s="0" t="n"/>
      <c r="AW239" s="0" t="n"/>
      <c r="AX239" s="0" t="n"/>
      <c r="AY239" s="0" t="n"/>
      <c r="AZ239" s="0" t="n"/>
      <c r="BA239" s="0" t="n"/>
      <c r="BB239" s="0" t="n"/>
      <c r="BC239" s="0" t="n"/>
    </row>
    <row r="240" hidden="1" ht="32.25" customHeight="1" s="671">
      <c r="A240" s="14" t="n">
        <v>23</v>
      </c>
      <c r="B240" s="0" t="n">
        <v>86</v>
      </c>
      <c r="C240" s="0" t="n">
        <v>85</v>
      </c>
      <c r="D240" s="0" t="inlineStr"/>
      <c r="E240" s="0" t="n">
        <v>79</v>
      </c>
      <c r="F240" s="0" t="n">
        <v>79</v>
      </c>
      <c r="G240" s="0" t="n">
        <v>40</v>
      </c>
      <c r="H240" s="0" t="inlineStr"/>
      <c r="I240" s="0" t="n">
        <v>41</v>
      </c>
      <c r="J240" s="0" t="n">
        <v>41</v>
      </c>
      <c r="K240" s="0" t="inlineStr"/>
      <c r="L240" s="0" t="inlineStr"/>
      <c r="M240" s="0" t="inlineStr"/>
      <c r="N240" s="0" t="inlineStr"/>
      <c r="O240" s="0" t="n">
        <v>41</v>
      </c>
      <c r="P240" s="0" t="n">
        <v>42</v>
      </c>
      <c r="Q240" s="0" t="inlineStr"/>
      <c r="R240" s="0" t="inlineStr"/>
      <c r="S240" s="0" t="n">
        <v>40.1</v>
      </c>
      <c r="T240" s="0" t="inlineStr"/>
      <c r="U240" s="0" t="n">
        <v>41</v>
      </c>
      <c r="V240" s="0" t="inlineStr"/>
      <c r="W240" s="0" t="inlineStr"/>
      <c r="X240" s="0" t="inlineStr"/>
      <c r="Y240" s="0" t="inlineStr"/>
      <c r="Z240" s="0" t="inlineStr"/>
      <c r="AA240" s="13" t="n"/>
      <c r="AD240" s="0" t="n"/>
      <c r="AE240" s="0" t="n"/>
      <c r="AF240" s="0" t="n"/>
      <c r="AG240" s="0" t="n"/>
      <c r="AH240" s="0" t="n"/>
      <c r="AI240" s="0" t="n"/>
      <c r="AJ240" s="0" t="n"/>
      <c r="AK240" s="0" t="n"/>
      <c r="AL240" s="0" t="n"/>
      <c r="AM240" s="0" t="n"/>
      <c r="AN240" s="0" t="n"/>
      <c r="AO240" s="0" t="n"/>
      <c r="AP240" s="0" t="n"/>
      <c r="AQ240" s="0" t="n"/>
      <c r="AR240" s="0" t="n"/>
      <c r="AS240" s="0" t="n"/>
      <c r="AT240" s="0" t="n"/>
      <c r="AU240" s="0" t="n"/>
      <c r="AV240" s="0" t="n"/>
      <c r="AW240" s="0" t="n"/>
      <c r="AX240" s="0" t="n"/>
      <c r="AY240" s="0" t="n"/>
      <c r="AZ240" s="0" t="n"/>
      <c r="BA240" s="0" t="n"/>
      <c r="BB240" s="0" t="n"/>
      <c r="BC240" s="0" t="n"/>
    </row>
    <row r="241" hidden="1" ht="32.25" customHeight="1" s="671">
      <c r="A241" s="14" t="n">
        <v>22</v>
      </c>
      <c r="B241" s="0" t="n">
        <v>85</v>
      </c>
      <c r="C241" s="0" t="n">
        <v>84</v>
      </c>
      <c r="D241" s="0" t="inlineStr"/>
      <c r="E241" s="0" t="inlineStr"/>
      <c r="F241" s="0" t="inlineStr"/>
      <c r="G241" s="0" t="inlineStr"/>
      <c r="H241" s="0" t="inlineStr"/>
      <c r="I241" s="0" t="inlineStr"/>
      <c r="J241" s="0" t="inlineStr"/>
      <c r="K241" s="0" t="n">
        <v>42</v>
      </c>
      <c r="L241" s="0" t="inlineStr"/>
      <c r="M241" s="0" t="n">
        <v>40.1</v>
      </c>
      <c r="N241" s="0" t="n">
        <v>42</v>
      </c>
      <c r="O241" s="0" t="inlineStr"/>
      <c r="P241" s="0" t="inlineStr"/>
      <c r="Q241" s="0" t="inlineStr"/>
      <c r="R241" s="0" t="inlineStr"/>
      <c r="S241" s="0" t="inlineStr"/>
      <c r="T241" s="0" t="inlineStr"/>
      <c r="U241" s="0" t="inlineStr"/>
      <c r="V241" s="0" t="n">
        <v>40</v>
      </c>
      <c r="W241" s="0" t="n">
        <v>40.1</v>
      </c>
      <c r="X241" s="0" t="inlineStr"/>
      <c r="Y241" s="0" t="inlineStr"/>
      <c r="Z241" s="0" t="inlineStr"/>
      <c r="AA241" s="13" t="n"/>
      <c r="AD241" s="0" t="n"/>
      <c r="AE241" s="0" t="n"/>
      <c r="AF241" s="0" t="n"/>
      <c r="AG241" s="0" t="n"/>
      <c r="AH241" s="0" t="n"/>
      <c r="AI241" s="0" t="n"/>
      <c r="AJ241" s="0" t="n"/>
      <c r="AK241" s="0" t="n"/>
      <c r="AL241" s="0" t="n"/>
      <c r="AM241" s="0" t="n"/>
      <c r="AN241" s="0" t="n"/>
      <c r="AO241" s="0" t="n"/>
      <c r="AP241" s="0" t="n"/>
      <c r="AQ241" s="0" t="n"/>
      <c r="AR241" s="0" t="n"/>
      <c r="AS241" s="0" t="n"/>
      <c r="AT241" s="0" t="n"/>
      <c r="AU241" s="0" t="n"/>
      <c r="AV241" s="0" t="n"/>
      <c r="AW241" s="0" t="n"/>
      <c r="AX241" s="0" t="n"/>
      <c r="AY241" s="0" t="n"/>
      <c r="AZ241" s="0" t="n"/>
      <c r="BA241" s="0" t="n"/>
      <c r="BB241" s="0" t="n"/>
      <c r="BC241" s="0" t="n"/>
    </row>
    <row r="242" hidden="1" ht="32.25" customHeight="1" s="671">
      <c r="A242" s="14" t="n">
        <v>21</v>
      </c>
      <c r="B242" s="0" t="n">
        <v>84</v>
      </c>
      <c r="C242" s="0" t="n">
        <v>83</v>
      </c>
      <c r="D242" s="0" t="n">
        <v>79</v>
      </c>
      <c r="E242" s="0" t="inlineStr"/>
      <c r="F242" s="0" t="inlineStr"/>
      <c r="G242" s="0" t="inlineStr"/>
      <c r="H242" s="0" t="n">
        <v>40</v>
      </c>
      <c r="I242" s="0" t="inlineStr"/>
      <c r="J242" s="0" t="inlineStr"/>
      <c r="K242" s="0" t="inlineStr"/>
      <c r="L242" s="0" t="inlineStr"/>
      <c r="M242" s="0" t="inlineStr"/>
      <c r="N242" s="0" t="inlineStr"/>
      <c r="O242" s="0" t="inlineStr"/>
      <c r="P242" s="0" t="inlineStr"/>
      <c r="Q242" s="0" t="inlineStr"/>
      <c r="R242" s="0" t="inlineStr"/>
      <c r="S242" s="0" t="inlineStr"/>
      <c r="T242" s="0" t="n">
        <v>41</v>
      </c>
      <c r="U242" s="0" t="inlineStr"/>
      <c r="V242" s="0" t="inlineStr"/>
      <c r="W242" s="0" t="inlineStr"/>
      <c r="X242" s="0" t="inlineStr"/>
      <c r="Y242" s="0" t="inlineStr"/>
      <c r="Z242" s="0" t="inlineStr"/>
      <c r="AA242" s="13" t="n"/>
      <c r="AD242" s="0" t="n"/>
      <c r="AE242" s="0" t="n"/>
      <c r="AF242" s="0" t="n"/>
      <c r="AG242" s="0" t="n"/>
      <c r="AH242" s="0" t="n"/>
      <c r="AI242" s="0" t="n"/>
      <c r="AJ242" s="0" t="n"/>
      <c r="AK242" s="0" t="n"/>
      <c r="AL242" s="0" t="n"/>
      <c r="AM242" s="0" t="n"/>
      <c r="AN242" s="0" t="n"/>
      <c r="AO242" s="0" t="n"/>
      <c r="AP242" s="0" t="n"/>
      <c r="AQ242" s="0" t="n"/>
      <c r="AR242" s="0" t="n"/>
      <c r="AS242" s="0" t="n"/>
      <c r="AT242" s="0" t="n"/>
      <c r="AU242" s="0" t="n"/>
      <c r="AV242" s="0" t="n"/>
      <c r="AW242" s="0" t="n"/>
      <c r="AX242" s="0" t="n"/>
      <c r="AY242" s="0" t="n"/>
      <c r="AZ242" s="0" t="n"/>
      <c r="BA242" s="0" t="n"/>
      <c r="BB242" s="0" t="n"/>
      <c r="BC242" s="0" t="n"/>
    </row>
    <row r="243" hidden="1" ht="32.25" customHeight="1" s="671">
      <c r="A243" s="14" t="n">
        <v>20</v>
      </c>
      <c r="B243" s="0" t="n">
        <v>83</v>
      </c>
      <c r="C243" s="0" t="inlineStr"/>
      <c r="D243" s="0" t="inlineStr"/>
      <c r="E243" s="0" t="n">
        <v>78</v>
      </c>
      <c r="F243" s="0" t="n">
        <v>78</v>
      </c>
      <c r="G243" s="0" t="n">
        <v>39.1</v>
      </c>
      <c r="H243" s="0" t="inlineStr"/>
      <c r="I243" s="0" t="n">
        <v>40</v>
      </c>
      <c r="J243" s="0" t="inlineStr"/>
      <c r="K243" s="0" t="inlineStr"/>
      <c r="L243" s="0" t="n">
        <v>40.1</v>
      </c>
      <c r="M243" s="0" t="inlineStr"/>
      <c r="N243" s="0" t="inlineStr"/>
      <c r="O243" s="0" t="inlineStr"/>
      <c r="P243" s="0" t="inlineStr"/>
      <c r="Q243" s="0" t="n">
        <v>40</v>
      </c>
      <c r="R243" s="0" t="n">
        <v>40</v>
      </c>
      <c r="S243" s="0" t="inlineStr"/>
      <c r="T243" s="0" t="inlineStr"/>
      <c r="U243" s="0" t="inlineStr"/>
      <c r="V243" s="0" t="inlineStr"/>
      <c r="W243" s="0" t="inlineStr"/>
      <c r="X243" s="0" t="inlineStr"/>
      <c r="Y243" s="0" t="inlineStr"/>
      <c r="Z243" s="0" t="inlineStr"/>
      <c r="AA243" s="13" t="n"/>
      <c r="AD243" s="0" t="n"/>
      <c r="AE243" s="0" t="n"/>
      <c r="AF243" s="0" t="n"/>
      <c r="AG243" s="0" t="n"/>
      <c r="AH243" s="0" t="n"/>
      <c r="AI243" s="0" t="n"/>
      <c r="AJ243" s="0" t="n"/>
      <c r="AK243" s="0" t="n"/>
      <c r="AL243" s="0" t="n"/>
      <c r="AM243" s="0" t="n"/>
      <c r="AN243" s="0" t="n"/>
      <c r="AO243" s="0" t="n"/>
      <c r="AP243" s="0" t="n"/>
      <c r="AQ243" s="0" t="n"/>
      <c r="AR243" s="0" t="n"/>
      <c r="AS243" s="0" t="n"/>
      <c r="AT243" s="0" t="n"/>
      <c r="AU243" s="0" t="n"/>
      <c r="AV243" s="0" t="n"/>
      <c r="AW243" s="0" t="n"/>
      <c r="AX243" s="0" t="n"/>
      <c r="AY243" s="0" t="n"/>
      <c r="AZ243" s="0" t="n"/>
      <c r="BA243" s="0" t="n"/>
      <c r="BB243" s="0" t="n"/>
      <c r="BC243" s="0" t="n"/>
    </row>
    <row r="244" hidden="1" ht="32.25" customHeight="1" s="671">
      <c r="A244" s="14" t="n">
        <v>19</v>
      </c>
      <c r="B244" s="0" t="n">
        <v>82</v>
      </c>
      <c r="C244" s="0" t="n">
        <v>82.09999999999999</v>
      </c>
      <c r="D244" s="0" t="n">
        <v>78</v>
      </c>
      <c r="E244" s="0" t="inlineStr"/>
      <c r="F244" s="0" t="inlineStr"/>
      <c r="G244" s="0" t="inlineStr"/>
      <c r="H244" s="0" t="inlineStr"/>
      <c r="I244" s="0" t="inlineStr"/>
      <c r="J244" s="0" t="n">
        <v>40</v>
      </c>
      <c r="K244" s="0" t="inlineStr"/>
      <c r="L244" s="0" t="inlineStr"/>
      <c r="M244" s="0" t="inlineStr"/>
      <c r="N244" s="0" t="inlineStr"/>
      <c r="O244" s="0" t="inlineStr"/>
      <c r="P244" s="0" t="inlineStr"/>
      <c r="Q244" s="0" t="inlineStr"/>
      <c r="R244" s="0" t="inlineStr"/>
      <c r="S244" s="0" t="inlineStr"/>
      <c r="T244" s="0" t="inlineStr"/>
      <c r="U244" s="0" t="inlineStr"/>
      <c r="V244" s="0" t="n">
        <v>39</v>
      </c>
      <c r="W244" s="0" t="n">
        <v>40</v>
      </c>
      <c r="X244" s="0" t="inlineStr"/>
      <c r="Y244" s="0" t="inlineStr"/>
      <c r="Z244" s="0" t="inlineStr"/>
      <c r="AA244" s="13" t="n"/>
      <c r="AD244" s="0" t="n"/>
      <c r="AE244" s="0" t="n"/>
      <c r="AF244" s="0" t="n"/>
      <c r="AG244" s="0" t="n"/>
      <c r="AH244" s="0" t="n"/>
      <c r="AI244" s="0" t="n"/>
      <c r="AJ244" s="0" t="n"/>
      <c r="AK244" s="0" t="n"/>
      <c r="AL244" s="0" t="n"/>
      <c r="AM244" s="0" t="n"/>
      <c r="AN244" s="0" t="n"/>
      <c r="AO244" s="0" t="n"/>
      <c r="AP244" s="0" t="n"/>
      <c r="AQ244" s="0" t="n"/>
      <c r="AR244" s="0" t="n"/>
      <c r="AS244" s="0" t="n"/>
      <c r="AT244" s="0" t="n"/>
      <c r="AU244" s="0" t="n"/>
      <c r="AV244" s="0" t="n"/>
      <c r="AW244" s="0" t="n"/>
      <c r="AX244" s="0" t="n"/>
      <c r="AY244" s="0" t="n"/>
      <c r="AZ244" s="0" t="n"/>
      <c r="BA244" s="0" t="n"/>
      <c r="BB244" s="0" t="n"/>
      <c r="BC244" s="0" t="n"/>
    </row>
    <row r="245" hidden="1" ht="32.25" customHeight="1" s="671">
      <c r="A245" s="14" t="n">
        <v>18</v>
      </c>
      <c r="B245" s="0" t="inlineStr"/>
      <c r="C245" s="0" t="n">
        <v>82</v>
      </c>
      <c r="D245" s="0" t="inlineStr"/>
      <c r="E245" s="0" t="n">
        <v>77</v>
      </c>
      <c r="F245" s="0" t="n">
        <v>77</v>
      </c>
      <c r="G245" s="0" t="n">
        <v>39</v>
      </c>
      <c r="H245" s="0" t="n">
        <v>39.1</v>
      </c>
      <c r="I245" s="0" t="inlineStr"/>
      <c r="J245" s="0" t="inlineStr"/>
      <c r="K245" s="0" t="n">
        <v>41</v>
      </c>
      <c r="L245" s="0" t="inlineStr"/>
      <c r="M245" s="0" t="inlineStr"/>
      <c r="N245" s="0" t="n">
        <v>41</v>
      </c>
      <c r="O245" s="0" t="n">
        <v>40</v>
      </c>
      <c r="P245" s="0" t="n">
        <v>41</v>
      </c>
      <c r="Q245" s="0" t="inlineStr"/>
      <c r="R245" s="0" t="inlineStr"/>
      <c r="S245" s="0" t="n">
        <v>40</v>
      </c>
      <c r="T245" s="0" t="inlineStr"/>
      <c r="U245" s="0" t="inlineStr"/>
      <c r="V245" s="0" t="inlineStr"/>
      <c r="W245" s="0" t="inlineStr"/>
      <c r="X245" s="0" t="inlineStr"/>
      <c r="Y245" s="0" t="inlineStr"/>
      <c r="Z245" s="0" t="inlineStr"/>
      <c r="AA245" s="13" t="n"/>
      <c r="AD245" s="0" t="n"/>
      <c r="AE245" s="0" t="n"/>
      <c r="AF245" s="0" t="n"/>
      <c r="AG245" s="0" t="n"/>
      <c r="AH245" s="0" t="n"/>
      <c r="AI245" s="0" t="n"/>
      <c r="AJ245" s="0" t="n"/>
      <c r="AK245" s="0" t="n"/>
      <c r="AL245" s="0" t="n"/>
      <c r="AM245" s="0" t="n"/>
      <c r="AN245" s="0" t="n"/>
      <c r="AO245" s="0" t="n"/>
      <c r="AP245" s="0" t="n"/>
      <c r="AQ245" s="0" t="n"/>
      <c r="AR245" s="0" t="n"/>
      <c r="AS245" s="0" t="n"/>
      <c r="AT245" s="0" t="n"/>
      <c r="AU245" s="0" t="n"/>
      <c r="AV245" s="0" t="n"/>
      <c r="AW245" s="0" t="n"/>
      <c r="AX245" s="0" t="n"/>
      <c r="AY245" s="0" t="n"/>
      <c r="AZ245" s="0" t="n"/>
      <c r="BA245" s="0" t="n"/>
      <c r="BB245" s="0" t="n"/>
      <c r="BC245" s="0" t="n"/>
    </row>
    <row r="246" hidden="1" ht="32.25" customHeight="1" s="671">
      <c r="A246" s="14" t="n">
        <v>17</v>
      </c>
      <c r="B246" s="0" t="n">
        <v>81</v>
      </c>
      <c r="C246" s="0" t="n">
        <v>81</v>
      </c>
      <c r="D246" s="0" t="n">
        <v>77</v>
      </c>
      <c r="E246" s="0" t="inlineStr"/>
      <c r="F246" s="0" t="inlineStr"/>
      <c r="G246" s="0" t="inlineStr"/>
      <c r="H246" s="0" t="inlineStr"/>
      <c r="I246" s="0" t="n">
        <v>39</v>
      </c>
      <c r="J246" s="0" t="inlineStr"/>
      <c r="K246" s="0" t="inlineStr"/>
      <c r="L246" s="0" t="inlineStr"/>
      <c r="M246" s="0" t="n">
        <v>40</v>
      </c>
      <c r="N246" s="0" t="inlineStr"/>
      <c r="O246" s="0" t="inlineStr"/>
      <c r="P246" s="0" t="inlineStr"/>
      <c r="Q246" s="0" t="inlineStr"/>
      <c r="R246" s="0" t="inlineStr"/>
      <c r="S246" s="0" t="inlineStr"/>
      <c r="T246" s="0" t="n">
        <v>40</v>
      </c>
      <c r="U246" s="0" t="n">
        <v>40</v>
      </c>
      <c r="V246" s="0" t="inlineStr"/>
      <c r="W246" s="0" t="n">
        <v>39</v>
      </c>
      <c r="X246" s="0" t="inlineStr"/>
      <c r="Y246" s="0" t="inlineStr"/>
      <c r="Z246" s="0" t="inlineStr"/>
      <c r="AA246" s="13" t="n"/>
      <c r="AD246" s="0" t="n"/>
      <c r="AE246" s="0" t="n"/>
      <c r="AF246" s="0" t="n"/>
      <c r="AG246" s="0" t="n"/>
      <c r="AH246" s="0" t="n"/>
      <c r="AI246" s="0" t="n"/>
      <c r="AJ246" s="0" t="n"/>
      <c r="AK246" s="0" t="n"/>
      <c r="AL246" s="0" t="n"/>
      <c r="AM246" s="0" t="n"/>
      <c r="AN246" s="0" t="n"/>
      <c r="AO246" s="0" t="n"/>
      <c r="AP246" s="0" t="n"/>
      <c r="AQ246" s="0" t="n"/>
      <c r="AR246" s="0" t="n"/>
      <c r="AS246" s="0" t="n"/>
      <c r="AT246" s="0" t="n"/>
      <c r="AU246" s="0" t="n"/>
      <c r="AV246" s="0" t="n"/>
      <c r="AW246" s="0" t="n"/>
      <c r="AX246" s="0" t="n"/>
      <c r="AY246" s="0" t="n"/>
      <c r="AZ246" s="0" t="n"/>
      <c r="BA246" s="0" t="n"/>
      <c r="BB246" s="0" t="n"/>
      <c r="BC246" s="0" t="n"/>
    </row>
    <row r="247" hidden="1" ht="32.25" customHeight="1" s="671">
      <c r="A247" s="14" t="n">
        <v>16</v>
      </c>
      <c r="B247" s="0" t="n">
        <v>80</v>
      </c>
      <c r="C247" s="0" t="n">
        <v>80</v>
      </c>
      <c r="D247" s="0" t="inlineStr"/>
      <c r="E247" s="0" t="n">
        <v>76</v>
      </c>
      <c r="F247" s="0" t="n">
        <v>76</v>
      </c>
      <c r="G247" s="0" t="n">
        <v>38</v>
      </c>
      <c r="H247" s="0" t="inlineStr"/>
      <c r="I247" s="0" t="inlineStr"/>
      <c r="J247" s="0" t="n">
        <v>39</v>
      </c>
      <c r="K247" s="0" t="inlineStr"/>
      <c r="L247" s="0" t="n">
        <v>40</v>
      </c>
      <c r="M247" s="0" t="inlineStr"/>
      <c r="N247" s="0" t="inlineStr"/>
      <c r="O247" s="0" t="inlineStr"/>
      <c r="P247" s="0" t="inlineStr"/>
      <c r="Q247" s="0" t="inlineStr"/>
      <c r="R247" s="0" t="n">
        <v>39</v>
      </c>
      <c r="S247" s="0" t="inlineStr"/>
      <c r="T247" s="0" t="inlineStr"/>
      <c r="U247" s="0" t="inlineStr"/>
      <c r="V247" s="0" t="n">
        <v>38.1</v>
      </c>
      <c r="W247" s="0" t="inlineStr"/>
      <c r="X247" s="0" t="inlineStr"/>
      <c r="Y247" s="0" t="inlineStr"/>
      <c r="Z247" s="0" t="inlineStr"/>
      <c r="AA247" s="13" t="n"/>
      <c r="AD247" s="0" t="n"/>
      <c r="AE247" s="0" t="n"/>
      <c r="AF247" s="0" t="n"/>
      <c r="AG247" s="0" t="n"/>
      <c r="AH247" s="0" t="n"/>
      <c r="AI247" s="0" t="n"/>
      <c r="AJ247" s="0" t="n"/>
      <c r="AK247" s="0" t="n"/>
      <c r="AL247" s="0" t="n"/>
      <c r="AM247" s="0" t="n"/>
      <c r="AN247" s="0" t="n"/>
      <c r="AO247" s="0" t="n"/>
      <c r="AP247" s="0" t="n"/>
      <c r="AQ247" s="0" t="n"/>
      <c r="AR247" s="0" t="n"/>
      <c r="AS247" s="0" t="n"/>
      <c r="AT247" s="0" t="n"/>
      <c r="AU247" s="0" t="n"/>
      <c r="AV247" s="0" t="n"/>
      <c r="AW247" s="0" t="n"/>
      <c r="AX247" s="0" t="n"/>
      <c r="AY247" s="0" t="n"/>
      <c r="AZ247" s="0" t="n"/>
      <c r="BA247" s="0" t="n"/>
      <c r="BB247" s="0" t="n"/>
      <c r="BC247" s="0" t="n"/>
    </row>
    <row r="248" hidden="1" ht="32.25" customHeight="1" s="671">
      <c r="A248" s="14" t="n">
        <v>15</v>
      </c>
      <c r="B248" s="0" t="n">
        <v>79.09999999999999</v>
      </c>
      <c r="C248" s="0" t="n">
        <v>79</v>
      </c>
      <c r="D248" s="0" t="n">
        <v>76</v>
      </c>
      <c r="E248" s="0" t="inlineStr"/>
      <c r="F248" s="0" t="inlineStr"/>
      <c r="G248" s="0" t="inlineStr"/>
      <c r="H248" s="0" t="n">
        <v>39</v>
      </c>
      <c r="I248" s="0" t="n">
        <v>38.1</v>
      </c>
      <c r="J248" s="0" t="inlineStr"/>
      <c r="K248" s="0" t="inlineStr"/>
      <c r="L248" s="0" t="inlineStr"/>
      <c r="M248" s="0" t="inlineStr"/>
      <c r="N248" s="0" t="inlineStr"/>
      <c r="O248" s="0" t="inlineStr"/>
      <c r="P248" s="0" t="inlineStr"/>
      <c r="Q248" s="0" t="n">
        <v>39</v>
      </c>
      <c r="R248" s="0" t="inlineStr"/>
      <c r="S248" s="0" t="inlineStr"/>
      <c r="T248" s="0" t="inlineStr"/>
      <c r="U248" s="0" t="inlineStr"/>
      <c r="V248" s="0" t="inlineStr"/>
      <c r="W248" s="0" t="n">
        <v>38</v>
      </c>
      <c r="X248" s="0" t="inlineStr"/>
      <c r="Y248" s="0" t="inlineStr"/>
      <c r="Z248" s="0" t="inlineStr"/>
      <c r="AA248" s="13" t="n"/>
      <c r="AD248" s="0" t="n"/>
      <c r="AE248" s="0" t="n"/>
      <c r="AF248" s="0" t="n"/>
      <c r="AG248" s="0" t="n"/>
      <c r="AH248" s="0" t="n"/>
      <c r="AI248" s="0" t="n"/>
      <c r="AJ248" s="0" t="n"/>
      <c r="AK248" s="0" t="n"/>
      <c r="AL248" s="0" t="n"/>
      <c r="AM248" s="0" t="n"/>
      <c r="AN248" s="0" t="n"/>
      <c r="AO248" s="0" t="n"/>
      <c r="AP248" s="0" t="n"/>
      <c r="AQ248" s="0" t="n"/>
      <c r="AR248" s="0" t="n"/>
      <c r="AS248" s="0" t="n"/>
      <c r="AT248" s="0" t="n"/>
      <c r="AU248" s="0" t="n"/>
      <c r="AV248" s="0" t="n"/>
      <c r="AW248" s="0" t="n"/>
      <c r="AX248" s="0" t="n"/>
      <c r="AY248" s="0" t="n"/>
      <c r="AZ248" s="0" t="n"/>
      <c r="BA248" s="0" t="n"/>
      <c r="BB248" s="0" t="n"/>
      <c r="BC248" s="0" t="n"/>
    </row>
    <row r="249" hidden="1" ht="32.25" customHeight="1" s="671">
      <c r="A249" s="14" t="n">
        <v>14</v>
      </c>
      <c r="B249" s="0" t="n">
        <v>79</v>
      </c>
      <c r="C249" s="0" t="n">
        <v>78</v>
      </c>
      <c r="D249" s="0" t="inlineStr"/>
      <c r="E249" s="0" t="n">
        <v>75</v>
      </c>
      <c r="F249" s="0" t="n">
        <v>75</v>
      </c>
      <c r="G249" s="0" t="inlineStr"/>
      <c r="H249" s="0" t="inlineStr"/>
      <c r="I249" s="0" t="inlineStr"/>
      <c r="J249" s="0" t="n">
        <v>38.1</v>
      </c>
      <c r="K249" s="0" t="n">
        <v>40.1</v>
      </c>
      <c r="L249" s="0" t="inlineStr"/>
      <c r="M249" s="0" t="inlineStr"/>
      <c r="N249" s="0" t="n">
        <v>40</v>
      </c>
      <c r="O249" s="0" t="n">
        <v>39</v>
      </c>
      <c r="P249" s="0" t="n">
        <v>40</v>
      </c>
      <c r="Q249" s="0" t="inlineStr"/>
      <c r="R249" s="0" t="inlineStr"/>
      <c r="S249" s="0" t="n">
        <v>39</v>
      </c>
      <c r="T249" s="0" t="n">
        <v>39</v>
      </c>
      <c r="U249" s="0" t="inlineStr"/>
      <c r="V249" s="0" t="n">
        <v>38</v>
      </c>
      <c r="W249" s="0" t="inlineStr"/>
      <c r="X249" s="0" t="inlineStr"/>
      <c r="Y249" s="0" t="inlineStr"/>
      <c r="Z249" s="0" t="inlineStr"/>
      <c r="AA249" s="13" t="n"/>
      <c r="AD249" s="0" t="n"/>
      <c r="AE249" s="0" t="n"/>
      <c r="AF249" s="0" t="n"/>
      <c r="AG249" s="0" t="n"/>
      <c r="AH249" s="0" t="n"/>
      <c r="AI249" s="0" t="n"/>
      <c r="AJ249" s="0" t="n"/>
      <c r="AK249" s="0" t="n"/>
      <c r="AL249" s="0" t="n"/>
      <c r="AM249" s="0" t="n"/>
      <c r="AN249" s="0" t="n"/>
      <c r="AO249" s="0" t="n"/>
      <c r="AP249" s="0" t="n"/>
      <c r="AQ249" s="0" t="n"/>
      <c r="AR249" s="0" t="n"/>
      <c r="AS249" s="0" t="n"/>
      <c r="AT249" s="0" t="n"/>
      <c r="AU249" s="0" t="n"/>
      <c r="AV249" s="0" t="n"/>
      <c r="AW249" s="0" t="n"/>
      <c r="AX249" s="0" t="n"/>
      <c r="AY249" s="0" t="n"/>
      <c r="AZ249" s="0" t="n"/>
      <c r="BA249" s="0" t="n"/>
      <c r="BB249" s="0" t="n"/>
      <c r="BC249" s="0" t="n"/>
    </row>
    <row r="250" hidden="1" ht="32.25" customHeight="1" s="671">
      <c r="A250" s="14" t="n">
        <v>13</v>
      </c>
      <c r="B250" s="0" t="n">
        <v>78</v>
      </c>
      <c r="C250" s="0" t="n">
        <v>77</v>
      </c>
      <c r="D250" s="0" t="n">
        <v>75.09999999999999</v>
      </c>
      <c r="E250" s="0" t="inlineStr"/>
      <c r="F250" s="0" t="inlineStr"/>
      <c r="G250" s="0" t="n">
        <v>37</v>
      </c>
      <c r="H250" s="0" t="n">
        <v>38</v>
      </c>
      <c r="I250" s="0" t="inlineStr"/>
      <c r="J250" s="0" t="inlineStr"/>
      <c r="K250" s="0" t="inlineStr"/>
      <c r="L250" s="0" t="inlineStr"/>
      <c r="M250" s="0" t="n">
        <v>39</v>
      </c>
      <c r="N250" s="0" t="inlineStr"/>
      <c r="O250" s="0" t="inlineStr"/>
      <c r="P250" s="0" t="inlineStr"/>
      <c r="Q250" s="0" t="inlineStr"/>
      <c r="R250" s="0" t="inlineStr"/>
      <c r="S250" s="0" t="inlineStr"/>
      <c r="T250" s="0" t="inlineStr"/>
      <c r="U250" s="0" t="inlineStr"/>
      <c r="V250" s="0" t="inlineStr"/>
      <c r="W250" s="0" t="inlineStr"/>
      <c r="X250" s="0" t="inlineStr"/>
      <c r="Y250" s="0" t="inlineStr"/>
      <c r="Z250" s="0" t="inlineStr"/>
      <c r="AA250" s="13" t="n"/>
      <c r="AD250" s="0" t="n"/>
      <c r="AE250" s="0" t="n"/>
      <c r="AF250" s="0" t="n"/>
      <c r="AG250" s="0" t="n"/>
      <c r="AH250" s="0" t="n"/>
      <c r="AI250" s="0" t="n"/>
      <c r="AJ250" s="0" t="n"/>
      <c r="AK250" s="0" t="n"/>
      <c r="AL250" s="0" t="n"/>
      <c r="AM250" s="0" t="n"/>
      <c r="AN250" s="0" t="n"/>
      <c r="AO250" s="0" t="n"/>
      <c r="AP250" s="0" t="n"/>
      <c r="AQ250" s="0" t="n"/>
      <c r="AR250" s="0" t="n"/>
      <c r="AS250" s="0" t="n"/>
      <c r="AT250" s="0" t="n"/>
      <c r="AU250" s="0" t="n"/>
      <c r="AV250" s="0" t="n"/>
      <c r="AW250" s="0" t="n"/>
      <c r="AX250" s="0" t="n"/>
      <c r="AY250" s="0" t="n"/>
      <c r="AZ250" s="0" t="n"/>
      <c r="BA250" s="0" t="n"/>
      <c r="BB250" s="0" t="n"/>
      <c r="BC250" s="0" t="n"/>
    </row>
    <row r="251" hidden="1" ht="32.25" customHeight="1" s="671">
      <c r="A251" s="14" t="n">
        <v>12</v>
      </c>
      <c r="B251" s="0" t="n">
        <v>77</v>
      </c>
      <c r="C251" s="0" t="n">
        <v>76</v>
      </c>
      <c r="D251" s="0" t="inlineStr"/>
      <c r="E251" s="0" t="n">
        <v>74</v>
      </c>
      <c r="F251" s="0" t="n">
        <v>74</v>
      </c>
      <c r="G251" s="0" t="inlineStr"/>
      <c r="H251" s="0" t="inlineStr"/>
      <c r="I251" s="0" t="n">
        <v>38</v>
      </c>
      <c r="J251" s="0" t="inlineStr"/>
      <c r="K251" s="0" t="inlineStr"/>
      <c r="L251" s="0" t="n">
        <v>39</v>
      </c>
      <c r="M251" s="0" t="inlineStr"/>
      <c r="N251" s="0" t="inlineStr"/>
      <c r="O251" s="0" t="inlineStr"/>
      <c r="P251" s="0" t="inlineStr"/>
      <c r="Q251" s="0" t="inlineStr"/>
      <c r="R251" s="0" t="n">
        <v>38.1</v>
      </c>
      <c r="S251" s="0" t="inlineStr"/>
      <c r="T251" s="0" t="inlineStr"/>
      <c r="U251" s="0" t="inlineStr"/>
      <c r="V251" s="0" t="inlineStr"/>
      <c r="W251" s="0" t="n">
        <v>37</v>
      </c>
      <c r="X251" s="0" t="inlineStr"/>
      <c r="Y251" s="0" t="inlineStr"/>
      <c r="Z251" s="0" t="inlineStr"/>
      <c r="AA251" s="13" t="n"/>
      <c r="AD251" s="0" t="n"/>
      <c r="AE251" s="0" t="n"/>
      <c r="AF251" s="0" t="n"/>
      <c r="AG251" s="0" t="n"/>
      <c r="AH251" s="0" t="n"/>
      <c r="AI251" s="0" t="n"/>
      <c r="AJ251" s="0" t="n"/>
      <c r="AK251" s="0" t="n"/>
      <c r="AL251" s="0" t="n"/>
      <c r="AM251" s="0" t="n"/>
      <c r="AN251" s="0" t="n"/>
      <c r="AO251" s="0" t="n"/>
      <c r="AP251" s="0" t="n"/>
      <c r="AQ251" s="0" t="n"/>
      <c r="AR251" s="0" t="n"/>
      <c r="AS251" s="0" t="n"/>
      <c r="AT251" s="0" t="n"/>
      <c r="AU251" s="0" t="n"/>
      <c r="AV251" s="0" t="n"/>
      <c r="AW251" s="0" t="n"/>
      <c r="AX251" s="0" t="n"/>
      <c r="AY251" s="0" t="n"/>
      <c r="AZ251" s="0" t="n"/>
      <c r="BA251" s="0" t="n"/>
      <c r="BB251" s="0" t="n"/>
      <c r="BC251" s="0" t="n"/>
    </row>
    <row r="252" hidden="1" ht="32.25" customHeight="1" s="671">
      <c r="A252" s="14" t="n">
        <v>11</v>
      </c>
      <c r="B252" s="0" t="n">
        <v>76</v>
      </c>
      <c r="C252" s="0" t="n">
        <v>75</v>
      </c>
      <c r="D252" s="0" t="n">
        <v>75</v>
      </c>
      <c r="E252" s="0" t="inlineStr"/>
      <c r="F252" s="0" t="inlineStr"/>
      <c r="G252" s="0" t="n">
        <v>36</v>
      </c>
      <c r="H252" s="0" t="n">
        <v>37</v>
      </c>
      <c r="I252" s="0" t="inlineStr"/>
      <c r="J252" s="0" t="n">
        <v>38</v>
      </c>
      <c r="K252" s="0" t="n">
        <v>40</v>
      </c>
      <c r="L252" s="0" t="inlineStr"/>
      <c r="M252" s="0" t="inlineStr"/>
      <c r="N252" s="0" t="n">
        <v>39.1</v>
      </c>
      <c r="O252" s="0" t="n">
        <v>38</v>
      </c>
      <c r="P252" s="0" t="n">
        <v>39</v>
      </c>
      <c r="Q252" s="0" t="n">
        <v>38</v>
      </c>
      <c r="R252" s="0" t="inlineStr"/>
      <c r="S252" s="0" t="n">
        <v>38</v>
      </c>
      <c r="T252" s="0" t="n">
        <v>38.1</v>
      </c>
      <c r="U252" s="0" t="n">
        <v>39</v>
      </c>
      <c r="V252" s="0" t="n">
        <v>37</v>
      </c>
      <c r="W252" s="0" t="inlineStr"/>
      <c r="X252" s="0" t="inlineStr"/>
      <c r="Y252" s="0" t="inlineStr"/>
      <c r="Z252" s="0" t="inlineStr"/>
      <c r="AA252" s="13" t="n"/>
      <c r="AD252" s="0" t="n"/>
      <c r="AE252" s="0" t="n"/>
      <c r="AF252" s="0" t="n"/>
      <c r="AG252" s="0" t="n"/>
      <c r="AH252" s="0" t="n"/>
      <c r="AI252" s="0" t="n"/>
      <c r="AJ252" s="0" t="n"/>
      <c r="AK252" s="0" t="n"/>
      <c r="AL252" s="0" t="n"/>
      <c r="AM252" s="0" t="n"/>
      <c r="AN252" s="0" t="n"/>
      <c r="AO252" s="0" t="n"/>
      <c r="AP252" s="0" t="n"/>
      <c r="AQ252" s="0" t="n"/>
      <c r="AR252" s="0" t="n"/>
      <c r="AS252" s="0" t="n"/>
      <c r="AT252" s="0" t="n"/>
      <c r="AU252" s="0" t="n"/>
      <c r="AV252" s="0" t="n"/>
      <c r="AW252" s="0" t="n"/>
      <c r="AX252" s="0" t="n"/>
      <c r="AY252" s="0" t="n"/>
      <c r="AZ252" s="0" t="n"/>
      <c r="BA252" s="0" t="n"/>
      <c r="BB252" s="0" t="n"/>
      <c r="BC252" s="0" t="n"/>
    </row>
    <row r="253" hidden="1" ht="32.25" customHeight="1" s="671">
      <c r="A253" s="14" t="n">
        <v>10</v>
      </c>
      <c r="B253" s="0" t="n">
        <v>75</v>
      </c>
      <c r="C253" s="0" t="inlineStr"/>
      <c r="D253" s="0" t="inlineStr"/>
      <c r="E253" s="0" t="n">
        <v>73</v>
      </c>
      <c r="F253" s="0" t="n">
        <v>73.09999999999999</v>
      </c>
      <c r="G253" s="0" t="inlineStr"/>
      <c r="H253" s="0" t="inlineStr"/>
      <c r="I253" s="0" t="inlineStr"/>
      <c r="J253" s="0" t="inlineStr"/>
      <c r="K253" s="0" t="inlineStr"/>
      <c r="L253" s="0" t="inlineStr"/>
      <c r="M253" s="0" t="inlineStr"/>
      <c r="N253" s="0" t="inlineStr"/>
      <c r="O253" s="0" t="inlineStr"/>
      <c r="P253" s="0" t="inlineStr"/>
      <c r="Q253" s="0" t="inlineStr"/>
      <c r="R253" s="0" t="inlineStr"/>
      <c r="S253" s="0" t="inlineStr"/>
      <c r="T253" s="0" t="inlineStr"/>
      <c r="U253" s="0" t="inlineStr"/>
      <c r="V253" s="0" t="inlineStr"/>
      <c r="W253" s="0" t="inlineStr"/>
      <c r="X253" s="0" t="inlineStr"/>
      <c r="Y253" s="0" t="inlineStr"/>
      <c r="Z253" s="0" t="inlineStr"/>
      <c r="AA253" s="13" t="n"/>
      <c r="AD253" s="0" t="n"/>
      <c r="AE253" s="0" t="n"/>
      <c r="AF253" s="0" t="n"/>
      <c r="AG253" s="0" t="n"/>
      <c r="AH253" s="0" t="n"/>
      <c r="AI253" s="0" t="n"/>
      <c r="AJ253" s="0" t="n"/>
      <c r="AK253" s="0" t="n"/>
      <c r="AL253" s="0" t="n"/>
      <c r="AM253" s="0" t="n"/>
      <c r="AN253" s="0" t="n"/>
      <c r="AO253" s="0" t="n"/>
      <c r="AP253" s="0" t="n"/>
      <c r="AQ253" s="0" t="n"/>
      <c r="AR253" s="0" t="n"/>
      <c r="AS253" s="0" t="n"/>
      <c r="AT253" s="0" t="n"/>
      <c r="AU253" s="0" t="n"/>
      <c r="AV253" s="0" t="n"/>
      <c r="AW253" s="0" t="n"/>
      <c r="AX253" s="0" t="n"/>
      <c r="AY253" s="0" t="n"/>
      <c r="AZ253" s="0" t="n"/>
      <c r="BA253" s="0" t="n"/>
      <c r="BB253" s="0" t="n"/>
      <c r="BC253" s="0" t="n"/>
    </row>
    <row r="254" hidden="1" ht="32.25" customHeight="1" s="671">
      <c r="A254" s="14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0" t="n"/>
      <c r="N254" s="0" t="n"/>
      <c r="O254" s="0" t="n"/>
      <c r="P254" s="0" t="n"/>
      <c r="Q254" s="0" t="n"/>
      <c r="R254" s="0" t="n"/>
      <c r="S254" s="0" t="n"/>
      <c r="T254" s="0" t="n"/>
      <c r="U254" s="0" t="n"/>
      <c r="V254" s="0" t="n"/>
      <c r="W254" s="0" t="n"/>
      <c r="X254" s="0" t="n"/>
      <c r="Y254" s="0" t="n"/>
      <c r="Z254" s="0" t="n"/>
      <c r="AA254" s="13" t="n"/>
      <c r="AD254" s="0" t="n"/>
      <c r="AE254" s="0" t="n"/>
      <c r="AF254" s="0" t="n"/>
      <c r="AG254" s="0" t="n"/>
      <c r="AH254" s="0" t="n"/>
      <c r="AI254" s="0" t="n"/>
      <c r="AJ254" s="0" t="n"/>
      <c r="AK254" s="0" t="n"/>
      <c r="AL254" s="0" t="n"/>
      <c r="AM254" s="0" t="n"/>
      <c r="AN254" s="0" t="n"/>
      <c r="AO254" s="0" t="n"/>
      <c r="AP254" s="0" t="n"/>
      <c r="AQ254" s="0" t="n"/>
      <c r="AR254" s="0" t="n"/>
      <c r="AS254" s="0" t="n"/>
      <c r="AT254" s="0" t="n"/>
      <c r="AU254" s="0" t="n"/>
      <c r="AV254" s="0" t="n"/>
      <c r="AW254" s="0" t="n"/>
      <c r="AX254" s="0" t="n"/>
      <c r="AY254" s="0" t="n"/>
      <c r="AZ254" s="0" t="n"/>
      <c r="BA254" s="0" t="n"/>
      <c r="BB254" s="0" t="n"/>
      <c r="BC254" s="0" t="n"/>
    </row>
    <row r="255" hidden="1" ht="32.25" customHeight="1" s="671">
      <c r="A255" s="14" t="n"/>
      <c r="B255" s="0" t="n"/>
      <c r="C255" s="0" t="n"/>
      <c r="D255" s="0" t="n"/>
      <c r="E255" s="0" t="n"/>
      <c r="F255" s="0" t="n"/>
      <c r="G255" s="0" t="n"/>
      <c r="H255" s="0" t="n"/>
      <c r="I255" s="0" t="n"/>
      <c r="J255" s="0" t="n"/>
      <c r="K255" s="0" t="n"/>
      <c r="L255" s="0" t="n"/>
      <c r="M255" s="0" t="n"/>
      <c r="N255" s="0" t="n"/>
      <c r="O255" s="0" t="n"/>
      <c r="P255" s="0" t="n"/>
      <c r="Q255" s="0" t="n"/>
      <c r="R255" s="0" t="n"/>
      <c r="S255" s="0" t="n"/>
      <c r="T255" s="0" t="n"/>
      <c r="U255" s="0" t="n"/>
      <c r="V255" s="0" t="n"/>
      <c r="W255" s="0" t="n"/>
      <c r="X255" s="0" t="n"/>
      <c r="Y255" s="0" t="n"/>
      <c r="Z255" s="0" t="n"/>
      <c r="AA255" s="13" t="n"/>
      <c r="AD255" s="0" t="n"/>
      <c r="AE255" s="0" t="n"/>
      <c r="AF255" s="0" t="n"/>
      <c r="AG255" s="0" t="n"/>
      <c r="AH255" s="0" t="n"/>
      <c r="AI255" s="0" t="n"/>
      <c r="AJ255" s="0" t="n"/>
      <c r="AK255" s="0" t="n"/>
      <c r="AL255" s="0" t="n"/>
      <c r="AM255" s="0" t="n"/>
      <c r="AN255" s="0" t="n"/>
      <c r="AO255" s="0" t="n"/>
      <c r="AP255" s="0" t="n"/>
      <c r="AQ255" s="0" t="n"/>
      <c r="AR255" s="0" t="n"/>
      <c r="AS255" s="0" t="n"/>
      <c r="AT255" s="0" t="n"/>
      <c r="AU255" s="0" t="n"/>
      <c r="AV255" s="0" t="n"/>
      <c r="AW255" s="0" t="n"/>
      <c r="AX255" s="0" t="n"/>
      <c r="AY255" s="0" t="n"/>
      <c r="AZ255" s="0" t="n"/>
      <c r="BA255" s="0" t="n"/>
      <c r="BB255" s="0" t="n"/>
      <c r="BC255" s="0" t="n"/>
    </row>
    <row r="256" hidden="1" ht="32.25" customHeight="1" s="671">
      <c r="A256" s="14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0" t="n"/>
      <c r="N256" s="0" t="n"/>
      <c r="O256" s="0" t="n"/>
      <c r="P256" s="0" t="n"/>
      <c r="Q256" s="0" t="n"/>
      <c r="R256" s="0" t="n"/>
      <c r="S256" s="0" t="n"/>
      <c r="T256" s="0" t="n"/>
      <c r="U256" s="0" t="n"/>
      <c r="V256" s="0" t="n"/>
      <c r="W256" s="0" t="n"/>
      <c r="X256" s="0" t="n"/>
      <c r="Y256" s="0" t="n"/>
      <c r="Z256" s="0" t="n"/>
      <c r="AA256" s="13" t="n"/>
      <c r="AD256" s="0" t="n"/>
      <c r="AE256" s="0" t="n"/>
      <c r="AF256" s="0" t="n"/>
      <c r="AG256" s="0" t="n"/>
      <c r="AH256" s="0" t="n"/>
      <c r="AI256" s="0" t="n"/>
      <c r="AJ256" s="0" t="n"/>
      <c r="AK256" s="0" t="n"/>
      <c r="AL256" s="0" t="n"/>
      <c r="AM256" s="0" t="n"/>
      <c r="AN256" s="0" t="n"/>
      <c r="AO256" s="0" t="n"/>
      <c r="AP256" s="0" t="n"/>
      <c r="AQ256" s="0" t="n"/>
      <c r="AR256" s="0" t="n"/>
      <c r="AS256" s="0" t="n"/>
      <c r="AT256" s="0" t="n"/>
      <c r="AU256" s="0" t="n"/>
      <c r="AV256" s="0" t="n"/>
      <c r="AW256" s="0" t="n"/>
      <c r="AX256" s="0" t="n"/>
      <c r="AY256" s="0" t="n"/>
      <c r="AZ256" s="0" t="n"/>
      <c r="BA256" s="0" t="n"/>
      <c r="BB256" s="0" t="n"/>
      <c r="BC256" s="0" t="n"/>
    </row>
    <row r="257" hidden="1" ht="32.25" customHeight="1" s="671">
      <c r="A257" s="14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0" t="n"/>
      <c r="N257" s="0" t="n"/>
      <c r="O257" s="0" t="n"/>
      <c r="P257" s="0" t="n"/>
      <c r="Q257" s="0" t="n"/>
      <c r="R257" s="0" t="n"/>
      <c r="S257" s="0" t="n"/>
      <c r="T257" s="0" t="n"/>
      <c r="U257" s="0" t="n"/>
      <c r="V257" s="0" t="n"/>
      <c r="W257" s="0" t="n"/>
      <c r="X257" s="0" t="n"/>
      <c r="Y257" s="0" t="n"/>
      <c r="Z257" s="0" t="n"/>
      <c r="AA257" s="13" t="n"/>
      <c r="AD257" s="0" t="n"/>
      <c r="AE257" s="0" t="n"/>
      <c r="AF257" s="0" t="n"/>
      <c r="AG257" s="0" t="n"/>
      <c r="AH257" s="0" t="n"/>
      <c r="AI257" s="0" t="n"/>
      <c r="AJ257" s="0" t="n"/>
      <c r="AK257" s="0" t="n"/>
      <c r="AL257" s="0" t="n"/>
      <c r="AM257" s="0" t="n"/>
      <c r="AN257" s="0" t="n"/>
      <c r="AO257" s="0" t="n"/>
      <c r="AP257" s="0" t="n"/>
      <c r="AQ257" s="0" t="n"/>
      <c r="AR257" s="0" t="n"/>
      <c r="AS257" s="0" t="n"/>
      <c r="AT257" s="0" t="n"/>
      <c r="AU257" s="0" t="n"/>
      <c r="AV257" s="0" t="n"/>
      <c r="AW257" s="0" t="n"/>
      <c r="AX257" s="0" t="n"/>
      <c r="AY257" s="0" t="n"/>
      <c r="AZ257" s="0" t="n"/>
      <c r="BA257" s="0" t="n"/>
      <c r="BB257" s="0" t="n"/>
      <c r="BC257" s="0" t="n"/>
    </row>
    <row r="258" hidden="1" ht="32.25" customHeight="1" s="671">
      <c r="A258" s="14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0" t="n"/>
      <c r="N258" s="0" t="n"/>
      <c r="O258" s="0" t="n"/>
      <c r="P258" s="0" t="n"/>
      <c r="Q258" s="0" t="n"/>
      <c r="R258" s="0" t="n"/>
      <c r="S258" s="0" t="n"/>
      <c r="T258" s="0" t="n"/>
      <c r="U258" s="0" t="n"/>
      <c r="V258" s="0" t="n"/>
      <c r="W258" s="0" t="n"/>
      <c r="X258" s="0" t="n"/>
      <c r="Y258" s="0" t="n"/>
      <c r="Z258" s="0" t="n"/>
      <c r="AA258" s="13" t="n"/>
      <c r="AD258" s="0" t="n"/>
      <c r="AE258" s="0" t="n"/>
      <c r="AF258" s="0" t="n"/>
      <c r="AG258" s="0" t="n"/>
      <c r="AH258" s="0" t="n"/>
      <c r="AI258" s="0" t="n"/>
      <c r="AJ258" s="0" t="n"/>
      <c r="AK258" s="0" t="n"/>
      <c r="AL258" s="0" t="n"/>
      <c r="AM258" s="0" t="n"/>
      <c r="AN258" s="0" t="n"/>
      <c r="AO258" s="0" t="n"/>
      <c r="AP258" s="0" t="n"/>
      <c r="AQ258" s="0" t="n"/>
      <c r="AR258" s="0" t="n"/>
      <c r="AS258" s="0" t="n"/>
      <c r="AT258" s="0" t="n"/>
      <c r="AU258" s="0" t="n"/>
      <c r="AV258" s="0" t="n"/>
      <c r="AW258" s="0" t="n"/>
      <c r="AX258" s="0" t="n"/>
      <c r="AY258" s="0" t="n"/>
      <c r="AZ258" s="0" t="n"/>
      <c r="BA258" s="0" t="n"/>
      <c r="BB258" s="0" t="n"/>
      <c r="BC258" s="0" t="n"/>
    </row>
    <row r="259" hidden="1" ht="32.25" customHeight="1" s="671">
      <c r="A259" s="14" t="n"/>
      <c r="B259" s="0" t="n"/>
      <c r="C259" s="0" t="n"/>
      <c r="D259" s="0" t="n"/>
      <c r="E259" s="0" t="n"/>
      <c r="F259" s="0" t="n"/>
      <c r="G259" s="0" t="n"/>
      <c r="H259" s="0" t="n"/>
      <c r="I259" s="0" t="n"/>
      <c r="J259" s="0" t="n"/>
      <c r="K259" s="0" t="n"/>
      <c r="L259" s="0" t="n"/>
      <c r="M259" s="0" t="n"/>
      <c r="N259" s="0" t="n"/>
      <c r="O259" s="0" t="n"/>
      <c r="P259" s="0" t="n"/>
      <c r="Q259" s="0" t="n"/>
      <c r="R259" s="0" t="n"/>
      <c r="S259" s="0" t="n"/>
      <c r="T259" s="0" t="n"/>
      <c r="U259" s="0" t="n"/>
      <c r="V259" s="0" t="n"/>
      <c r="W259" s="0" t="n"/>
      <c r="X259" s="0" t="n"/>
      <c r="Y259" s="0" t="n"/>
      <c r="Z259" s="0" t="n"/>
      <c r="AA259" s="13" t="n"/>
      <c r="AD259" s="0" t="n"/>
      <c r="AE259" s="0" t="n"/>
      <c r="AF259" s="0" t="n"/>
      <c r="AG259" s="0" t="n"/>
      <c r="AH259" s="0" t="n"/>
      <c r="AI259" s="0" t="n"/>
      <c r="AJ259" s="0" t="n"/>
      <c r="AK259" s="0" t="n"/>
      <c r="AL259" s="0" t="n"/>
      <c r="AM259" s="0" t="n"/>
      <c r="AN259" s="0" t="n"/>
      <c r="AO259" s="0" t="n"/>
      <c r="AP259" s="0" t="n"/>
      <c r="AQ259" s="0" t="n"/>
      <c r="AR259" s="0" t="n"/>
      <c r="AS259" s="0" t="n"/>
      <c r="AT259" s="0" t="n"/>
      <c r="AU259" s="0" t="n"/>
      <c r="AV259" s="0" t="n"/>
      <c r="AW259" s="0" t="n"/>
      <c r="AX259" s="0" t="n"/>
      <c r="AY259" s="0" t="n"/>
      <c r="AZ259" s="0" t="n"/>
      <c r="BA259" s="0" t="n"/>
      <c r="BB259" s="0" t="n"/>
      <c r="BC259" s="0" t="n"/>
    </row>
    <row r="260" hidden="1" ht="32.25" customHeight="1" s="671">
      <c r="A260" s="14" t="n"/>
      <c r="B260" s="0" t="n"/>
      <c r="C260" s="0" t="n"/>
      <c r="D260" s="0" t="n"/>
      <c r="E260" s="0" t="n"/>
      <c r="F260" s="0" t="n"/>
      <c r="G260" s="0" t="n"/>
      <c r="H260" s="0" t="n"/>
      <c r="I260" s="0" t="n"/>
      <c r="J260" s="0" t="n"/>
      <c r="K260" s="0" t="n"/>
      <c r="L260" s="0" t="n"/>
      <c r="M260" s="0" t="n"/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0" t="n"/>
      <c r="Y260" s="0" t="n"/>
      <c r="Z260" s="0" t="n"/>
      <c r="AA260" s="13" t="n"/>
      <c r="AD260" s="0" t="n"/>
      <c r="AE260" s="0" t="n"/>
      <c r="AF260" s="0" t="n"/>
      <c r="AG260" s="0" t="n"/>
      <c r="AH260" s="0" t="n"/>
      <c r="AI260" s="0" t="n"/>
      <c r="AJ260" s="0" t="n"/>
      <c r="AK260" s="0" t="n"/>
      <c r="AL260" s="0" t="n"/>
      <c r="AM260" s="0" t="n"/>
      <c r="AN260" s="0" t="n"/>
      <c r="AO260" s="0" t="n"/>
      <c r="AP260" s="0" t="n"/>
      <c r="AQ260" s="0" t="n"/>
      <c r="AR260" s="0" t="n"/>
      <c r="AS260" s="0" t="n"/>
      <c r="AT260" s="0" t="n"/>
      <c r="AU260" s="0" t="n"/>
      <c r="AV260" s="0" t="n"/>
      <c r="AW260" s="0" t="n"/>
      <c r="AX260" s="0" t="n"/>
      <c r="AY260" s="0" t="n"/>
      <c r="AZ260" s="0" t="n"/>
      <c r="BA260" s="0" t="n"/>
      <c r="BB260" s="0" t="n"/>
      <c r="BC260" s="0" t="n"/>
    </row>
    <row r="261" hidden="1" ht="32.25" customHeight="1" s="671">
      <c r="A261" s="14" t="n"/>
      <c r="B261" s="0" t="n"/>
      <c r="C261" s="0" t="n"/>
      <c r="D261" s="0" t="n"/>
      <c r="E261" s="0" t="n"/>
      <c r="F261" s="0" t="n"/>
      <c r="G261" s="0" t="n"/>
      <c r="H261" s="0" t="n"/>
      <c r="I261" s="0" t="n"/>
      <c r="J261" s="0" t="n"/>
      <c r="K261" s="0" t="n"/>
      <c r="L261" s="0" t="n"/>
      <c r="M261" s="0" t="n"/>
      <c r="N261" s="0" t="n"/>
      <c r="O261" s="0" t="n"/>
      <c r="P261" s="0" t="n"/>
      <c r="Q261" s="0" t="n"/>
      <c r="R261" s="0" t="n"/>
      <c r="S261" s="0" t="n"/>
      <c r="T261" s="0" t="n"/>
      <c r="U261" s="0" t="n"/>
      <c r="V261" s="0" t="n"/>
      <c r="W261" s="0" t="n"/>
      <c r="X261" s="0" t="n"/>
      <c r="Y261" s="0" t="n"/>
      <c r="Z261" s="0" t="n"/>
      <c r="AA261" s="13" t="n"/>
      <c r="AD261" s="0" t="n"/>
      <c r="AE261" s="0" t="n"/>
      <c r="AF261" s="0" t="n"/>
      <c r="AG261" s="0" t="n"/>
      <c r="AH261" s="0" t="n"/>
      <c r="AI261" s="0" t="n"/>
      <c r="AJ261" s="0" t="n"/>
      <c r="AK261" s="0" t="n"/>
      <c r="AL261" s="0" t="n"/>
      <c r="AM261" s="0" t="n"/>
      <c r="AN261" s="0" t="n"/>
      <c r="AO261" s="0" t="n"/>
      <c r="AP261" s="0" t="n"/>
      <c r="AQ261" s="0" t="n"/>
      <c r="AR261" s="0" t="n"/>
      <c r="AS261" s="0" t="n"/>
      <c r="AT261" s="0" t="n"/>
      <c r="AU261" s="0" t="n"/>
      <c r="AV261" s="0" t="n"/>
      <c r="AW261" s="0" t="n"/>
      <c r="AX261" s="0" t="n"/>
      <c r="AY261" s="0" t="n"/>
      <c r="AZ261" s="0" t="n"/>
      <c r="BA261" s="0" t="n"/>
      <c r="BB261" s="0" t="n"/>
      <c r="BC261" s="0" t="n"/>
    </row>
    <row r="262" hidden="1" ht="32.25" customHeight="1" s="671">
      <c r="A262" s="14" t="n"/>
      <c r="B262" s="0" t="inlineStr">
        <is>
          <t>원점-등급</t>
        </is>
      </c>
      <c r="C262" s="0" t="n"/>
      <c r="D262" s="0" t="n"/>
      <c r="E262" s="0" t="n"/>
      <c r="F262" s="0" t="n"/>
      <c r="G262" s="0" t="n"/>
      <c r="H262" s="0" t="n"/>
      <c r="I262" s="0" t="n"/>
      <c r="J262" s="0" t="n"/>
      <c r="K262" s="0" t="n"/>
      <c r="L262" s="0" t="n"/>
      <c r="M262" s="0" t="n"/>
      <c r="N262" s="0" t="n"/>
      <c r="O262" s="0" t="n"/>
      <c r="P262" s="0" t="n"/>
      <c r="Q262" s="0" t="n"/>
      <c r="R262" s="0" t="n"/>
      <c r="S262" s="0" t="n"/>
      <c r="T262" s="0" t="n"/>
      <c r="U262" s="0" t="n"/>
      <c r="V262" s="0" t="n"/>
      <c r="W262" s="0" t="n"/>
      <c r="X262" s="0" t="n"/>
      <c r="Y262" s="0" t="n"/>
      <c r="Z262" s="0" t="n"/>
      <c r="AA262" s="13" t="inlineStr">
        <is>
          <t>탐구원점</t>
        </is>
      </c>
      <c r="AD262" s="0" t="n"/>
      <c r="AE262" s="0" t="n"/>
      <c r="AF262" s="0" t="n"/>
      <c r="AG262" s="0" t="n"/>
      <c r="AH262" s="0" t="n"/>
      <c r="AI262" s="0" t="n"/>
      <c r="AJ262" s="0" t="n"/>
      <c r="AK262" s="0" t="n"/>
      <c r="AL262" s="0" t="n"/>
      <c r="AM262" s="0" t="n"/>
      <c r="AN262" s="0" t="n"/>
      <c r="AO262" s="0" t="n"/>
      <c r="AP262" s="0" t="n"/>
      <c r="AQ262" s="0" t="n"/>
      <c r="AR262" s="0" t="n"/>
      <c r="AS262" s="0" t="n"/>
      <c r="AT262" s="0" t="n"/>
      <c r="AU262" s="0" t="n"/>
      <c r="AV262" s="0" t="n"/>
      <c r="AW262" s="0" t="n"/>
      <c r="AX262" s="0" t="n"/>
      <c r="AY262" s="0" t="n"/>
      <c r="AZ262" s="0" t="n"/>
      <c r="BA262" s="0" t="n"/>
      <c r="BB262" s="0" t="n"/>
      <c r="BC262" s="0" t="n"/>
    </row>
    <row r="263" hidden="1" ht="32.25" customHeight="1" s="671">
      <c r="A263" s="14" t="n">
        <v>100</v>
      </c>
      <c r="B263" s="0" t="n">
        <v>1</v>
      </c>
      <c r="C263" s="0" t="n">
        <v>1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1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1</v>
      </c>
      <c r="T263" s="0" t="n">
        <v>1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1</v>
      </c>
      <c r="Z263" s="0" t="n">
        <v>1</v>
      </c>
      <c r="AA263" s="13" t="n">
        <v>50</v>
      </c>
      <c r="AE263" s="730" t="n"/>
      <c r="AF263" s="730" t="n"/>
      <c r="AG263" s="730" t="n"/>
      <c r="AH263" s="730" t="n"/>
      <c r="AI263" s="730" t="n"/>
      <c r="AJ263" s="730" t="n"/>
      <c r="AK263" s="730" t="n"/>
      <c r="AL263" s="730" t="n"/>
      <c r="AM263" s="730" t="n"/>
      <c r="AN263" s="730" t="n"/>
      <c r="AO263" s="730" t="n"/>
      <c r="AP263" s="730" t="n"/>
      <c r="AQ263" s="730" t="n"/>
      <c r="AR263" s="730" t="n"/>
      <c r="AS263" s="730" t="n"/>
      <c r="AT263" s="730" t="n"/>
      <c r="AU263" s="730" t="n"/>
      <c r="AV263" s="730" t="n"/>
      <c r="AW263" s="730" t="n"/>
      <c r="AX263" s="730" t="n"/>
      <c r="AY263" s="730" t="n"/>
      <c r="AZ263" s="730" t="n"/>
    </row>
    <row r="264" hidden="1" ht="32.25" customHeight="1" s="671">
      <c r="A264" s="14" t="n">
        <v>99</v>
      </c>
      <c r="B264" s="0" t="n">
        <v>1</v>
      </c>
      <c r="C264" s="0" t="n">
        <v>1</v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2</v>
      </c>
      <c r="T264" s="0" t="n">
        <v>1</v>
      </c>
      <c r="U264" s="0" t="n">
        <v>1</v>
      </c>
      <c r="V264" s="0" t="n">
        <v>1</v>
      </c>
      <c r="W264" s="0" t="n">
        <v>1</v>
      </c>
      <c r="X264" s="0" t="n">
        <v>1</v>
      </c>
      <c r="Y264" s="0" t="n">
        <v>1</v>
      </c>
      <c r="Z264" s="0" t="n">
        <v>1</v>
      </c>
      <c r="AA264" s="13" t="n">
        <v>49</v>
      </c>
      <c r="AE264" s="730" t="n"/>
      <c r="AF264" s="730" t="n"/>
      <c r="AG264" s="730" t="n"/>
      <c r="AH264" s="730" t="n"/>
      <c r="AI264" s="730" t="n"/>
      <c r="AJ264" s="730" t="n"/>
      <c r="AK264" s="730" t="n"/>
      <c r="AL264" s="730" t="n"/>
      <c r="AM264" s="730" t="n"/>
      <c r="AN264" s="730" t="n"/>
      <c r="AO264" s="730" t="n"/>
      <c r="AP264" s="730" t="n"/>
      <c r="AQ264" s="730" t="n"/>
      <c r="AR264" s="730" t="n"/>
      <c r="AS264" s="730" t="n"/>
      <c r="AT264" s="730" t="n"/>
      <c r="AU264" s="730" t="n"/>
      <c r="AV264" s="730" t="n"/>
      <c r="AW264" s="730" t="n"/>
      <c r="AX264" s="730" t="n"/>
      <c r="AY264" s="730" t="n"/>
      <c r="AZ264" s="730" t="n"/>
    </row>
    <row r="265" hidden="1" ht="32.25" customHeight="1" s="671">
      <c r="A265" s="14" t="n">
        <v>98</v>
      </c>
      <c r="B265" s="0" t="n">
        <v>1</v>
      </c>
      <c r="C265" s="0" t="n">
        <v>1</v>
      </c>
      <c r="D265" s="0" t="n">
        <v>1</v>
      </c>
      <c r="E265" s="0" t="n">
        <v>1</v>
      </c>
      <c r="F265" s="0" t="n">
        <v>1</v>
      </c>
      <c r="G265" s="0" t="n">
        <v>2</v>
      </c>
      <c r="H265" s="0" t="n">
        <v>2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2</v>
      </c>
      <c r="T265" s="0" t="n">
        <v>1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1</v>
      </c>
      <c r="Z265" s="0" t="n">
        <v>1</v>
      </c>
      <c r="AA265" s="13" t="n">
        <v>48</v>
      </c>
      <c r="AE265" s="730" t="n"/>
      <c r="AF265" s="730" t="n"/>
      <c r="AG265" s="730" t="n"/>
      <c r="AH265" s="730" t="n"/>
      <c r="AI265" s="730" t="n"/>
      <c r="AJ265" s="730" t="n"/>
      <c r="AK265" s="730" t="n"/>
      <c r="AL265" s="730" t="n"/>
      <c r="AM265" s="730" t="n"/>
      <c r="AN265" s="730" t="n"/>
      <c r="AO265" s="730" t="n"/>
      <c r="AP265" s="730" t="n"/>
      <c r="AQ265" s="730" t="n"/>
      <c r="AR265" s="730" t="n"/>
      <c r="AS265" s="730" t="n"/>
      <c r="AT265" s="730" t="n"/>
      <c r="AU265" s="730" t="n"/>
      <c r="AV265" s="730" t="n"/>
      <c r="AW265" s="730" t="n"/>
      <c r="AX265" s="730" t="n"/>
      <c r="AY265" s="730" t="n"/>
      <c r="AZ265" s="730" t="n"/>
    </row>
    <row r="266" hidden="1" ht="32.25" customHeight="1" s="671">
      <c r="A266" s="14" t="n">
        <v>97</v>
      </c>
      <c r="B266" s="0" t="n">
        <v>1</v>
      </c>
      <c r="C266" s="0" t="n">
        <v>1</v>
      </c>
      <c r="D266" s="0" t="n">
        <v>1</v>
      </c>
      <c r="E266" s="0" t="n">
        <v>1</v>
      </c>
      <c r="F266" s="0" t="n">
        <v>1</v>
      </c>
      <c r="G266" s="0" t="n">
        <v>2</v>
      </c>
      <c r="H266" s="0" t="n">
        <v>2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1</v>
      </c>
      <c r="N266" s="0" t="n">
        <v>2</v>
      </c>
      <c r="O266" s="0" t="n">
        <v>1</v>
      </c>
      <c r="P266" s="0" t="n">
        <v>1</v>
      </c>
      <c r="Q266" s="0" t="n">
        <v>1</v>
      </c>
      <c r="R266" s="0" t="n">
        <v>2</v>
      </c>
      <c r="S266" s="0" t="n">
        <v>2</v>
      </c>
      <c r="T266" s="0" t="n">
        <v>1</v>
      </c>
      <c r="U266" s="0" t="n">
        <v>1</v>
      </c>
      <c r="V266" s="0" t="n">
        <v>1</v>
      </c>
      <c r="W266" s="0" t="n">
        <v>1</v>
      </c>
      <c r="X266" s="0" t="n">
        <v>1</v>
      </c>
      <c r="Y266" s="0" t="n">
        <v>1</v>
      </c>
      <c r="Z266" s="0" t="n">
        <v>1</v>
      </c>
      <c r="AA266" s="13" t="n">
        <v>47</v>
      </c>
      <c r="AE266" s="730" t="n"/>
      <c r="AF266" s="730" t="n"/>
      <c r="AG266" s="730" t="n"/>
      <c r="AH266" s="730" t="n"/>
      <c r="AI266" s="730" t="n"/>
      <c r="AJ266" s="730" t="n"/>
      <c r="AK266" s="730" t="n"/>
      <c r="AL266" s="730" t="n"/>
      <c r="AM266" s="730" t="n"/>
      <c r="AN266" s="730" t="n"/>
      <c r="AO266" s="730" t="n"/>
      <c r="AP266" s="730" t="n"/>
      <c r="AQ266" s="730" t="n"/>
      <c r="AR266" s="730" t="n"/>
      <c r="AS266" s="730" t="n"/>
      <c r="AT266" s="730" t="n"/>
      <c r="AU266" s="730" t="n"/>
      <c r="AV266" s="730" t="n"/>
      <c r="AW266" s="730" t="n"/>
      <c r="AX266" s="730" t="n"/>
      <c r="AY266" s="730" t="n"/>
      <c r="AZ266" s="730" t="n"/>
    </row>
    <row r="267" hidden="1" ht="32.25" customHeight="1" s="671">
      <c r="A267" s="14" t="n">
        <v>96</v>
      </c>
      <c r="B267" s="0" t="n">
        <v>1</v>
      </c>
      <c r="C267" s="0" t="n">
        <v>1</v>
      </c>
      <c r="D267" s="0" t="n">
        <v>1</v>
      </c>
      <c r="E267" s="0" t="n">
        <v>1</v>
      </c>
      <c r="F267" s="0" t="n">
        <v>1</v>
      </c>
      <c r="G267" s="0" t="n">
        <v>2</v>
      </c>
      <c r="H267" s="0" t="n">
        <v>3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2</v>
      </c>
      <c r="O267" s="0" t="n">
        <v>1</v>
      </c>
      <c r="P267" s="0" t="n">
        <v>1</v>
      </c>
      <c r="Q267" s="0" t="n">
        <v>2</v>
      </c>
      <c r="R267" s="0" t="n">
        <v>2</v>
      </c>
      <c r="S267" s="0" t="n">
        <v>2</v>
      </c>
      <c r="T267" s="0" t="n">
        <v>2</v>
      </c>
      <c r="U267" s="0" t="n">
        <v>1</v>
      </c>
      <c r="V267" s="0" t="n">
        <v>2</v>
      </c>
      <c r="W267" s="0" t="n">
        <v>1</v>
      </c>
      <c r="X267" s="0" t="n">
        <v>1</v>
      </c>
      <c r="Y267" s="0" t="n">
        <v>1</v>
      </c>
      <c r="Z267" s="0" t="n">
        <v>1</v>
      </c>
      <c r="AA267" s="13" t="n">
        <v>46</v>
      </c>
      <c r="AE267" s="730" t="n"/>
      <c r="AF267" s="730" t="n"/>
      <c r="AG267" s="730" t="n"/>
      <c r="AH267" s="730" t="n"/>
      <c r="AI267" s="730" t="n"/>
      <c r="AJ267" s="730" t="n"/>
      <c r="AK267" s="730" t="n"/>
      <c r="AL267" s="730" t="n"/>
      <c r="AM267" s="730" t="n"/>
      <c r="AN267" s="730" t="n"/>
      <c r="AO267" s="730" t="n"/>
      <c r="AP267" s="730" t="n"/>
      <c r="AQ267" s="730" t="n"/>
      <c r="AR267" s="730" t="n"/>
      <c r="AS267" s="730" t="n"/>
      <c r="AT267" s="730" t="n"/>
      <c r="AU267" s="730" t="n"/>
      <c r="AV267" s="730" t="n"/>
      <c r="AW267" s="730" t="n"/>
      <c r="AX267" s="730" t="n"/>
      <c r="AY267" s="730" t="n"/>
      <c r="AZ267" s="730" t="n"/>
    </row>
    <row r="268" hidden="1" ht="32.25" customHeight="1" s="671">
      <c r="A268" s="14" t="n">
        <v>95</v>
      </c>
      <c r="B268" s="0" t="n">
        <v>1</v>
      </c>
      <c r="C268" s="0" t="n">
        <v>1</v>
      </c>
      <c r="D268" s="0" t="n">
        <v>1</v>
      </c>
      <c r="E268" s="0" t="n">
        <v>1</v>
      </c>
      <c r="F268" s="0" t="n">
        <v>1</v>
      </c>
      <c r="G268" s="0" t="n">
        <v>2</v>
      </c>
      <c r="H268" s="0" t="n">
        <v>3</v>
      </c>
      <c r="I268" s="0" t="n">
        <v>1</v>
      </c>
      <c r="J268" s="0" t="n">
        <v>1</v>
      </c>
      <c r="K268" s="0" t="n">
        <v>2</v>
      </c>
      <c r="L268" s="0" t="n">
        <v>1</v>
      </c>
      <c r="M268" s="0" t="n">
        <v>1</v>
      </c>
      <c r="N268" s="0" t="n">
        <v>2</v>
      </c>
      <c r="O268" s="0" t="n">
        <v>1</v>
      </c>
      <c r="P268" s="0" t="n">
        <v>1</v>
      </c>
      <c r="Q268" s="0" t="n">
        <v>2</v>
      </c>
      <c r="R268" s="0" t="n">
        <v>2</v>
      </c>
      <c r="S268" s="0" t="n">
        <v>2</v>
      </c>
      <c r="T268" s="0" t="n">
        <v>2</v>
      </c>
      <c r="U268" s="0" t="n">
        <v>2</v>
      </c>
      <c r="V268" s="0" t="n">
        <v>2</v>
      </c>
      <c r="W268" s="0" t="n">
        <v>1</v>
      </c>
      <c r="X268" s="0" t="n">
        <v>1</v>
      </c>
      <c r="Y268" s="0" t="n">
        <v>1</v>
      </c>
      <c r="Z268" s="0" t="n">
        <v>1</v>
      </c>
      <c r="AA268" s="13" t="n">
        <v>45</v>
      </c>
      <c r="AE268" s="730" t="n"/>
      <c r="AF268" s="730" t="n"/>
      <c r="AG268" s="730" t="n"/>
      <c r="AH268" s="730" t="n"/>
      <c r="AI268" s="730" t="n"/>
      <c r="AJ268" s="730" t="n"/>
      <c r="AK268" s="730" t="n"/>
      <c r="AL268" s="730" t="n"/>
      <c r="AM268" s="730" t="n"/>
      <c r="AN268" s="730" t="n"/>
      <c r="AO268" s="730" t="n"/>
      <c r="AP268" s="730" t="n"/>
      <c r="AQ268" s="730" t="n"/>
      <c r="AR268" s="730" t="n"/>
      <c r="AS268" s="730" t="n"/>
      <c r="AT268" s="730" t="n"/>
      <c r="AU268" s="730" t="n"/>
      <c r="AV268" s="730" t="n"/>
      <c r="AW268" s="730" t="n"/>
      <c r="AX268" s="730" t="n"/>
      <c r="AY268" s="730" t="n"/>
      <c r="AZ268" s="730" t="n"/>
    </row>
    <row r="269" hidden="1" ht="32.25" customHeight="1" s="671">
      <c r="A269" s="14" t="n">
        <v>94</v>
      </c>
      <c r="B269" s="0" t="n">
        <v>1</v>
      </c>
      <c r="C269" s="0" t="n">
        <v>2</v>
      </c>
      <c r="D269" s="0" t="n">
        <v>1</v>
      </c>
      <c r="E269" s="0" t="n">
        <v>1</v>
      </c>
      <c r="F269" s="0" t="n">
        <v>1</v>
      </c>
      <c r="G269" s="0" t="n">
        <v>2</v>
      </c>
      <c r="H269" s="0" t="n">
        <v>3</v>
      </c>
      <c r="I269" s="0" t="n">
        <v>2</v>
      </c>
      <c r="J269" s="0" t="n">
        <v>1</v>
      </c>
      <c r="K269" s="0" t="n">
        <v>2</v>
      </c>
      <c r="L269" s="0" t="n">
        <v>1</v>
      </c>
      <c r="M269" s="0" t="n">
        <v>2</v>
      </c>
      <c r="N269" s="0" t="n">
        <v>2</v>
      </c>
      <c r="O269" s="0" t="n">
        <v>1</v>
      </c>
      <c r="P269" s="0" t="n">
        <v>1</v>
      </c>
      <c r="Q269" s="0" t="n">
        <v>2</v>
      </c>
      <c r="R269" s="0" t="n">
        <v>2</v>
      </c>
      <c r="S269" s="0" t="n">
        <v>2</v>
      </c>
      <c r="T269" s="0" t="n">
        <v>2</v>
      </c>
      <c r="U269" s="0" t="n">
        <v>2</v>
      </c>
      <c r="V269" s="0" t="n">
        <v>2</v>
      </c>
      <c r="W269" s="0" t="n">
        <v>2</v>
      </c>
      <c r="X269" s="0" t="n">
        <v>1</v>
      </c>
      <c r="Y269" s="0" t="n">
        <v>1</v>
      </c>
      <c r="Z269" s="0" t="n">
        <v>2</v>
      </c>
      <c r="AA269" s="13" t="n">
        <v>44</v>
      </c>
      <c r="AE269" s="730" t="n"/>
      <c r="AF269" s="730" t="n"/>
      <c r="AG269" s="730" t="n"/>
      <c r="AH269" s="730" t="n"/>
      <c r="AI269" s="730" t="n"/>
      <c r="AJ269" s="730" t="n"/>
      <c r="AK269" s="730" t="n"/>
      <c r="AL269" s="730" t="n"/>
      <c r="AM269" s="730" t="n"/>
      <c r="AN269" s="730" t="n"/>
      <c r="AO269" s="730" t="n"/>
      <c r="AP269" s="730" t="n"/>
      <c r="AQ269" s="730" t="n"/>
      <c r="AR269" s="730" t="n"/>
      <c r="AS269" s="730" t="n"/>
      <c r="AT269" s="730" t="n"/>
      <c r="AU269" s="730" t="n"/>
      <c r="AV269" s="730" t="n"/>
      <c r="AW269" s="730" t="n"/>
      <c r="AX269" s="730" t="n"/>
      <c r="AY269" s="730" t="n"/>
      <c r="AZ269" s="730" t="n"/>
    </row>
    <row r="270" hidden="1" ht="32.25" customHeight="1" s="671">
      <c r="A270" s="14" t="n">
        <v>93</v>
      </c>
      <c r="B270" s="0" t="n">
        <v>1</v>
      </c>
      <c r="C270" s="0" t="n">
        <v>2</v>
      </c>
      <c r="D270" s="0" t="n">
        <v>1</v>
      </c>
      <c r="E270" s="0" t="n">
        <v>1</v>
      </c>
      <c r="F270" s="0" t="n">
        <v>1</v>
      </c>
      <c r="G270" s="0" t="n">
        <v>2</v>
      </c>
      <c r="H270" s="0" t="n">
        <v>3</v>
      </c>
      <c r="I270" s="0" t="n">
        <v>2</v>
      </c>
      <c r="J270" s="0" t="n">
        <v>1</v>
      </c>
      <c r="K270" s="0" t="n">
        <v>2</v>
      </c>
      <c r="L270" s="0" t="n">
        <v>2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2</v>
      </c>
      <c r="R270" s="0" t="n">
        <v>2</v>
      </c>
      <c r="S270" s="0" t="n">
        <v>3</v>
      </c>
      <c r="T270" s="0" t="n">
        <v>2</v>
      </c>
      <c r="U270" s="0" t="n">
        <v>2</v>
      </c>
      <c r="V270" s="0" t="n">
        <v>3</v>
      </c>
      <c r="W270" s="0" t="n">
        <v>2</v>
      </c>
      <c r="X270" s="0" t="n">
        <v>1</v>
      </c>
      <c r="Y270" s="0" t="n">
        <v>1</v>
      </c>
      <c r="Z270" s="0" t="n">
        <v>2</v>
      </c>
      <c r="AA270" s="13" t="n">
        <v>43</v>
      </c>
      <c r="AE270" s="730" t="n"/>
      <c r="AF270" s="730" t="n"/>
      <c r="AG270" s="730" t="n"/>
      <c r="AH270" s="730" t="n"/>
      <c r="AI270" s="730" t="n"/>
      <c r="AJ270" s="730" t="n"/>
      <c r="AK270" s="730" t="n"/>
      <c r="AL270" s="730" t="n"/>
      <c r="AM270" s="730" t="n"/>
      <c r="AN270" s="730" t="n"/>
      <c r="AO270" s="730" t="n"/>
      <c r="AP270" s="730" t="n"/>
      <c r="AQ270" s="730" t="n"/>
      <c r="AR270" s="730" t="n"/>
      <c r="AS270" s="730" t="n"/>
      <c r="AT270" s="730" t="n"/>
      <c r="AU270" s="730" t="n"/>
      <c r="AV270" s="730" t="n"/>
      <c r="AW270" s="730" t="n"/>
      <c r="AX270" s="730" t="n"/>
      <c r="AY270" s="730" t="n"/>
      <c r="AZ270" s="730" t="n"/>
    </row>
    <row r="271" hidden="1" ht="32.25" customHeight="1" s="671">
      <c r="A271" s="14" t="n">
        <v>92</v>
      </c>
      <c r="B271" s="0" t="n">
        <v>2</v>
      </c>
      <c r="C271" s="0" t="n">
        <v>2</v>
      </c>
      <c r="D271" s="0" t="n">
        <v>1</v>
      </c>
      <c r="E271" s="0" t="n">
        <v>1</v>
      </c>
      <c r="F271" s="0" t="n">
        <v>2</v>
      </c>
      <c r="G271" s="0" t="n">
        <v>3</v>
      </c>
      <c r="H271" s="0" t="n">
        <v>4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2</v>
      </c>
      <c r="N271" s="0" t="n">
        <v>2</v>
      </c>
      <c r="O271" s="0" t="n">
        <v>1</v>
      </c>
      <c r="P271" s="0" t="n">
        <v>2</v>
      </c>
      <c r="Q271" s="0" t="n">
        <v>2</v>
      </c>
      <c r="R271" s="0" t="n">
        <v>2</v>
      </c>
      <c r="S271" s="0" t="n">
        <v>3</v>
      </c>
      <c r="T271" s="0" t="n">
        <v>2</v>
      </c>
      <c r="U271" s="0" t="n">
        <v>2</v>
      </c>
      <c r="V271" s="0" t="n">
        <v>3</v>
      </c>
      <c r="W271" s="0" t="n">
        <v>2</v>
      </c>
      <c r="X271" s="0" t="n">
        <v>1</v>
      </c>
      <c r="Y271" s="0" t="n">
        <v>1</v>
      </c>
      <c r="Z271" s="0" t="n">
        <v>2</v>
      </c>
      <c r="AA271" s="13" t="n">
        <v>42</v>
      </c>
      <c r="AE271" s="730" t="n"/>
      <c r="AF271" s="730" t="n"/>
      <c r="AG271" s="730" t="n"/>
      <c r="AH271" s="730" t="n"/>
      <c r="AI271" s="730" t="n"/>
      <c r="AJ271" s="730" t="n"/>
      <c r="AK271" s="730" t="n"/>
      <c r="AL271" s="730" t="n"/>
      <c r="AM271" s="730" t="n"/>
      <c r="AN271" s="730" t="n"/>
      <c r="AO271" s="730" t="n"/>
      <c r="AP271" s="730" t="n"/>
      <c r="AQ271" s="730" t="n"/>
      <c r="AR271" s="730" t="n"/>
      <c r="AS271" s="730" t="n"/>
      <c r="AT271" s="730" t="n"/>
      <c r="AU271" s="730" t="n"/>
      <c r="AV271" s="730" t="n"/>
      <c r="AW271" s="730" t="n"/>
      <c r="AX271" s="730" t="n"/>
      <c r="AY271" s="730" t="n"/>
      <c r="AZ271" s="730" t="n"/>
    </row>
    <row r="272" hidden="1" ht="32.25" customHeight="1" s="671">
      <c r="A272" s="14" t="n">
        <v>91</v>
      </c>
      <c r="B272" s="0" t="n">
        <v>2</v>
      </c>
      <c r="C272" s="0" t="n">
        <v>2</v>
      </c>
      <c r="D272" s="0" t="n">
        <v>1</v>
      </c>
      <c r="E272" s="0" t="n">
        <v>1</v>
      </c>
      <c r="F272" s="0" t="n">
        <v>2</v>
      </c>
      <c r="G272" s="0" t="n">
        <v>3</v>
      </c>
      <c r="H272" s="0" t="n">
        <v>4</v>
      </c>
      <c r="I272" s="0" t="n">
        <v>2</v>
      </c>
      <c r="J272" s="0" t="n">
        <v>2</v>
      </c>
      <c r="K272" s="0" t="n">
        <v>2</v>
      </c>
      <c r="L272" s="0" t="n">
        <v>2</v>
      </c>
      <c r="M272" s="0" t="n">
        <v>2</v>
      </c>
      <c r="N272" s="0" t="n">
        <v>2</v>
      </c>
      <c r="O272" s="0" t="n">
        <v>1</v>
      </c>
      <c r="P272" s="0" t="n">
        <v>2</v>
      </c>
      <c r="Q272" s="0" t="n">
        <v>3</v>
      </c>
      <c r="R272" s="0" t="n">
        <v>3</v>
      </c>
      <c r="S272" s="0" t="n">
        <v>3</v>
      </c>
      <c r="T272" s="0" t="n">
        <v>3</v>
      </c>
      <c r="U272" s="0" t="n">
        <v>2</v>
      </c>
      <c r="V272" s="0" t="n">
        <v>3</v>
      </c>
      <c r="W272" s="0" t="n">
        <v>2</v>
      </c>
      <c r="X272" s="0" t="n">
        <v>1</v>
      </c>
      <c r="Y272" s="0" t="n">
        <v>1</v>
      </c>
      <c r="Z272" s="0" t="n">
        <v>2</v>
      </c>
      <c r="AA272" s="13" t="n">
        <v>41</v>
      </c>
      <c r="AE272" s="730" t="n"/>
      <c r="AF272" s="730" t="n"/>
      <c r="AG272" s="730" t="n"/>
      <c r="AH272" s="730" t="n"/>
      <c r="AI272" s="730" t="n"/>
      <c r="AJ272" s="730" t="n"/>
      <c r="AK272" s="730" t="n"/>
      <c r="AL272" s="730" t="n"/>
      <c r="AM272" s="730" t="n"/>
      <c r="AN272" s="730" t="n"/>
      <c r="AO272" s="730" t="n"/>
      <c r="AP272" s="730" t="n"/>
      <c r="AQ272" s="730" t="n"/>
      <c r="AR272" s="730" t="n"/>
      <c r="AS272" s="730" t="n"/>
      <c r="AT272" s="730" t="n"/>
      <c r="AU272" s="730" t="n"/>
      <c r="AV272" s="730" t="n"/>
      <c r="AW272" s="730" t="n"/>
      <c r="AX272" s="730" t="n"/>
      <c r="AY272" s="730" t="n"/>
      <c r="AZ272" s="730" t="n"/>
    </row>
    <row r="273" hidden="1" ht="32.25" customHeight="1" s="671">
      <c r="A273" s="14" t="n">
        <v>90</v>
      </c>
      <c r="B273" s="0" t="n">
        <v>2</v>
      </c>
      <c r="C273" s="0" t="n">
        <v>2</v>
      </c>
      <c r="D273" s="0" t="n">
        <v>1</v>
      </c>
      <c r="E273" s="0" t="n">
        <v>1</v>
      </c>
      <c r="F273" s="0" t="n">
        <v>2</v>
      </c>
      <c r="G273" s="0" t="n">
        <v>3</v>
      </c>
      <c r="H273" s="0" t="n">
        <v>4</v>
      </c>
      <c r="I273" s="0" t="n">
        <v>3</v>
      </c>
      <c r="J273" s="0" t="n">
        <v>2</v>
      </c>
      <c r="K273" s="0" t="n">
        <v>3</v>
      </c>
      <c r="L273" s="0" t="n">
        <v>2</v>
      </c>
      <c r="M273" s="0" t="n">
        <v>2</v>
      </c>
      <c r="N273" s="0" t="n">
        <v>2</v>
      </c>
      <c r="O273" s="0" t="n">
        <v>2</v>
      </c>
      <c r="P273" s="0" t="n">
        <v>2</v>
      </c>
      <c r="Q273" s="0" t="n">
        <v>3</v>
      </c>
      <c r="R273" s="0" t="n">
        <v>3</v>
      </c>
      <c r="S273" s="0" t="n">
        <v>3</v>
      </c>
      <c r="T273" s="0" t="n">
        <v>3</v>
      </c>
      <c r="U273" s="0" t="n">
        <v>3</v>
      </c>
      <c r="V273" s="0" t="n">
        <v>3</v>
      </c>
      <c r="W273" s="0" t="n">
        <v>3</v>
      </c>
      <c r="X273" s="0" t="n">
        <v>1</v>
      </c>
      <c r="Y273" s="0" t="n">
        <v>1</v>
      </c>
      <c r="Z273" s="0" t="n">
        <v>2</v>
      </c>
      <c r="AA273" s="13" t="n">
        <v>40</v>
      </c>
      <c r="AE273" s="730" t="n"/>
      <c r="AF273" s="730" t="n"/>
      <c r="AG273" s="730" t="n"/>
      <c r="AH273" s="730" t="n"/>
      <c r="AI273" s="730" t="n"/>
      <c r="AJ273" s="730" t="n"/>
      <c r="AK273" s="730" t="n"/>
      <c r="AL273" s="730" t="n"/>
      <c r="AM273" s="730" t="n"/>
      <c r="AN273" s="730" t="n"/>
      <c r="AO273" s="730" t="n"/>
      <c r="AP273" s="730" t="n"/>
      <c r="AQ273" s="730" t="n"/>
      <c r="AR273" s="730" t="n"/>
      <c r="AS273" s="730" t="n"/>
      <c r="AT273" s="730" t="n"/>
      <c r="AU273" s="730" t="n"/>
      <c r="AV273" s="730" t="n"/>
      <c r="AW273" s="730" t="n"/>
      <c r="AX273" s="730" t="n"/>
      <c r="AY273" s="730" t="n"/>
      <c r="AZ273" s="730" t="n"/>
    </row>
    <row r="274" hidden="1" ht="32.25" customHeight="1" s="671">
      <c r="A274" s="14" t="n">
        <v>89</v>
      </c>
      <c r="B274" s="0" t="n">
        <v>2</v>
      </c>
      <c r="C274" s="0" t="n">
        <v>2</v>
      </c>
      <c r="D274" s="0" t="n">
        <v>1</v>
      </c>
      <c r="E274" s="0" t="n">
        <v>2</v>
      </c>
      <c r="F274" s="0" t="n">
        <v>2</v>
      </c>
      <c r="G274" s="0" t="n">
        <v>3</v>
      </c>
      <c r="H274" s="0" t="n">
        <v>4</v>
      </c>
      <c r="I274" s="0" t="n">
        <v>3</v>
      </c>
      <c r="J274" s="0" t="n">
        <v>2</v>
      </c>
      <c r="K274" s="0" t="n">
        <v>3</v>
      </c>
      <c r="L274" s="0" t="n">
        <v>2</v>
      </c>
      <c r="M274" s="0" t="n">
        <v>2</v>
      </c>
      <c r="N274" s="0" t="n">
        <v>2</v>
      </c>
      <c r="O274" s="0" t="n">
        <v>2</v>
      </c>
      <c r="P274" s="0" t="n">
        <v>2</v>
      </c>
      <c r="Q274" s="0" t="n">
        <v>3</v>
      </c>
      <c r="R274" s="0" t="n">
        <v>3</v>
      </c>
      <c r="S274" s="0" t="n">
        <v>3</v>
      </c>
      <c r="T274" s="0" t="n">
        <v>3</v>
      </c>
      <c r="U274" s="0" t="n">
        <v>3</v>
      </c>
      <c r="V274" s="0" t="n">
        <v>4</v>
      </c>
      <c r="W274" s="0" t="n">
        <v>3</v>
      </c>
      <c r="X274" s="0" t="n">
        <v>2</v>
      </c>
      <c r="Y274" s="0" t="n">
        <v>2</v>
      </c>
      <c r="Z274" s="0" t="n">
        <v>3</v>
      </c>
      <c r="AA274" s="13" t="n">
        <v>39</v>
      </c>
      <c r="AE274" s="730" t="n"/>
      <c r="AF274" s="730" t="n"/>
      <c r="AG274" s="730" t="n"/>
      <c r="AH274" s="730" t="n"/>
      <c r="AI274" s="730" t="n"/>
      <c r="AJ274" s="730" t="n"/>
      <c r="AK274" s="730" t="n"/>
      <c r="AL274" s="730" t="n"/>
      <c r="AM274" s="730" t="n"/>
      <c r="AN274" s="730" t="n"/>
      <c r="AO274" s="730" t="n"/>
      <c r="AP274" s="730" t="n"/>
      <c r="AQ274" s="730" t="n"/>
      <c r="AR274" s="730" t="n"/>
      <c r="AS274" s="730" t="n"/>
      <c r="AT274" s="730" t="n"/>
      <c r="AU274" s="730" t="n"/>
      <c r="AV274" s="730" t="n"/>
      <c r="AW274" s="730" t="n"/>
      <c r="AX274" s="730" t="n"/>
      <c r="AY274" s="730" t="n"/>
      <c r="AZ274" s="730" t="n"/>
    </row>
    <row r="275" hidden="1" ht="32.25" customHeight="1" s="671">
      <c r="A275" s="14" t="n">
        <v>88</v>
      </c>
      <c r="B275" s="0" t="n">
        <v>2</v>
      </c>
      <c r="C275" s="0" t="n">
        <v>2</v>
      </c>
      <c r="D275" s="0" t="n">
        <v>1</v>
      </c>
      <c r="E275" s="0" t="n">
        <v>2</v>
      </c>
      <c r="F275" s="0" t="n">
        <v>2</v>
      </c>
      <c r="G275" s="0" t="n">
        <v>4</v>
      </c>
      <c r="H275" s="0" t="n">
        <v>4</v>
      </c>
      <c r="I275" s="0" t="n">
        <v>3</v>
      </c>
      <c r="J275" s="0" t="n">
        <v>3</v>
      </c>
      <c r="K275" s="0" t="n">
        <v>3</v>
      </c>
      <c r="L275" s="0" t="n">
        <v>2</v>
      </c>
      <c r="M275" s="0" t="n">
        <v>3</v>
      </c>
      <c r="N275" s="0" t="n">
        <v>2</v>
      </c>
      <c r="O275" s="0" t="n">
        <v>2</v>
      </c>
      <c r="P275" s="0" t="n">
        <v>2</v>
      </c>
      <c r="Q275" s="0" t="n">
        <v>3</v>
      </c>
      <c r="R275" s="0" t="n">
        <v>3</v>
      </c>
      <c r="S275" s="0" t="n">
        <v>3</v>
      </c>
      <c r="T275" s="0" t="n">
        <v>3</v>
      </c>
      <c r="U275" s="0" t="n">
        <v>3</v>
      </c>
      <c r="V275" s="0" t="n">
        <v>4</v>
      </c>
      <c r="W275" s="0" t="n">
        <v>3</v>
      </c>
      <c r="X275" s="0" t="n">
        <v>2</v>
      </c>
      <c r="Y275" s="0" t="n">
        <v>2</v>
      </c>
      <c r="Z275" s="0" t="n">
        <v>3</v>
      </c>
      <c r="AA275" s="13" t="n">
        <v>38</v>
      </c>
      <c r="AE275" s="730" t="n"/>
      <c r="AF275" s="730" t="n"/>
      <c r="AG275" s="730" t="n"/>
      <c r="AH275" s="730" t="n"/>
      <c r="AI275" s="730" t="n"/>
      <c r="AJ275" s="730" t="n"/>
      <c r="AK275" s="730" t="n"/>
      <c r="AL275" s="730" t="n"/>
      <c r="AM275" s="730" t="n"/>
      <c r="AN275" s="730" t="n"/>
      <c r="AO275" s="730" t="n"/>
      <c r="AP275" s="730" t="n"/>
      <c r="AQ275" s="730" t="n"/>
      <c r="AR275" s="730" t="n"/>
      <c r="AS275" s="730" t="n"/>
      <c r="AT275" s="730" t="n"/>
      <c r="AU275" s="730" t="n"/>
      <c r="AV275" s="730" t="n"/>
      <c r="AW275" s="730" t="n"/>
      <c r="AX275" s="730" t="n"/>
      <c r="AY275" s="730" t="n"/>
      <c r="AZ275" s="730" t="n"/>
    </row>
    <row r="276" hidden="1" ht="32.25" customHeight="1" s="671">
      <c r="A276" s="14" t="n">
        <v>87</v>
      </c>
      <c r="B276" s="0" t="n">
        <v>2</v>
      </c>
      <c r="C276" s="0" t="n">
        <v>2</v>
      </c>
      <c r="D276" s="0" t="n">
        <v>1</v>
      </c>
      <c r="E276" s="0" t="n">
        <v>2</v>
      </c>
      <c r="F276" s="0" t="n">
        <v>2</v>
      </c>
      <c r="G276" s="0" t="n">
        <v>4</v>
      </c>
      <c r="H276" s="0" t="n">
        <v>4</v>
      </c>
      <c r="I276" s="0" t="n">
        <v>4</v>
      </c>
      <c r="J276" s="0" t="n">
        <v>3</v>
      </c>
      <c r="K276" s="0" t="n">
        <v>3</v>
      </c>
      <c r="L276" s="0" t="n">
        <v>3</v>
      </c>
      <c r="M276" s="0" t="n">
        <v>3</v>
      </c>
      <c r="N276" s="0" t="n">
        <v>2</v>
      </c>
      <c r="O276" s="0" t="n">
        <v>2</v>
      </c>
      <c r="P276" s="0" t="n">
        <v>3</v>
      </c>
      <c r="Q276" s="0" t="n">
        <v>3</v>
      </c>
      <c r="R276" s="0" t="n">
        <v>3</v>
      </c>
      <c r="S276" s="0" t="n">
        <v>4</v>
      </c>
      <c r="T276" s="0" t="n">
        <v>3</v>
      </c>
      <c r="U276" s="0" t="n">
        <v>3</v>
      </c>
      <c r="V276" s="0" t="n">
        <v>4</v>
      </c>
      <c r="W276" s="0" t="n">
        <v>3</v>
      </c>
      <c r="X276" s="0" t="n">
        <v>2</v>
      </c>
      <c r="Y276" s="0" t="n">
        <v>2</v>
      </c>
      <c r="Z276" s="0" t="n">
        <v>3</v>
      </c>
      <c r="AA276" s="13" t="n">
        <v>37</v>
      </c>
      <c r="AE276" s="730" t="n"/>
      <c r="AF276" s="730" t="n"/>
      <c r="AG276" s="730" t="n"/>
      <c r="AH276" s="730" t="n"/>
      <c r="AI276" s="730" t="n"/>
      <c r="AJ276" s="730" t="n"/>
      <c r="AK276" s="730" t="n"/>
      <c r="AL276" s="730" t="n"/>
      <c r="AM276" s="730" t="n"/>
      <c r="AN276" s="730" t="n"/>
      <c r="AO276" s="730" t="n"/>
      <c r="AP276" s="730" t="n"/>
      <c r="AQ276" s="730" t="n"/>
      <c r="AR276" s="730" t="n"/>
      <c r="AS276" s="730" t="n"/>
      <c r="AT276" s="730" t="n"/>
      <c r="AU276" s="730" t="n"/>
      <c r="AV276" s="730" t="n"/>
      <c r="AW276" s="730" t="n"/>
      <c r="AX276" s="730" t="n"/>
      <c r="AY276" s="730" t="n"/>
      <c r="AZ276" s="730" t="n"/>
    </row>
    <row r="277" hidden="1" ht="32.25" customHeight="1" s="671">
      <c r="A277" s="14" t="n">
        <v>86</v>
      </c>
      <c r="B277" s="0" t="n">
        <v>2</v>
      </c>
      <c r="C277" s="0" t="n">
        <v>3</v>
      </c>
      <c r="D277" s="0" t="n">
        <v>2</v>
      </c>
      <c r="E277" s="0" t="n">
        <v>2</v>
      </c>
      <c r="F277" s="0" t="n">
        <v>2</v>
      </c>
      <c r="G277" s="0" t="n">
        <v>4</v>
      </c>
      <c r="H277" s="0" t="n">
        <v>4</v>
      </c>
      <c r="I277" s="0" t="n">
        <v>4</v>
      </c>
      <c r="J277" s="0" t="n">
        <v>3</v>
      </c>
      <c r="K277" s="0" t="n">
        <v>3</v>
      </c>
      <c r="L277" s="0" t="n">
        <v>3</v>
      </c>
      <c r="M277" s="0" t="n">
        <v>3</v>
      </c>
      <c r="N277" s="0" t="n">
        <v>3</v>
      </c>
      <c r="O277" s="0" t="n">
        <v>2</v>
      </c>
      <c r="P277" s="0" t="n">
        <v>3</v>
      </c>
      <c r="Q277" s="0" t="n">
        <v>3</v>
      </c>
      <c r="R277" s="0" t="n">
        <v>4</v>
      </c>
      <c r="S277" s="0" t="n">
        <v>4</v>
      </c>
      <c r="T277" s="0" t="n">
        <v>3</v>
      </c>
      <c r="U277" s="0" t="n">
        <v>3</v>
      </c>
      <c r="V277" s="0" t="n">
        <v>4</v>
      </c>
      <c r="W277" s="0" t="n">
        <v>3</v>
      </c>
      <c r="X277" s="0" t="n">
        <v>2</v>
      </c>
      <c r="Y277" s="0" t="n">
        <v>2</v>
      </c>
      <c r="Z277" s="0" t="n">
        <v>3</v>
      </c>
      <c r="AA277" s="13" t="n">
        <v>36</v>
      </c>
      <c r="AE277" s="730" t="n"/>
      <c r="AF277" s="730" t="n"/>
      <c r="AG277" s="730" t="n"/>
      <c r="AH277" s="730" t="n"/>
      <c r="AI277" s="730" t="n"/>
      <c r="AJ277" s="730" t="n"/>
      <c r="AK277" s="730" t="n"/>
      <c r="AL277" s="730" t="n"/>
      <c r="AM277" s="730" t="n"/>
      <c r="AN277" s="730" t="n"/>
      <c r="AO277" s="730" t="n"/>
      <c r="AP277" s="730" t="n"/>
      <c r="AQ277" s="730" t="n"/>
      <c r="AR277" s="730" t="n"/>
      <c r="AS277" s="730" t="n"/>
      <c r="AT277" s="730" t="n"/>
      <c r="AU277" s="730" t="n"/>
      <c r="AV277" s="730" t="n"/>
      <c r="AW277" s="730" t="n"/>
      <c r="AX277" s="730" t="n"/>
      <c r="AY277" s="730" t="n"/>
      <c r="AZ277" s="730" t="n"/>
    </row>
    <row r="278" hidden="1" ht="32.25" customHeight="1" s="671">
      <c r="A278" s="14" t="n">
        <v>85</v>
      </c>
      <c r="B278" s="0" t="n">
        <v>2</v>
      </c>
      <c r="C278" s="0" t="n">
        <v>3</v>
      </c>
      <c r="D278" s="0" t="n">
        <v>2</v>
      </c>
      <c r="E278" s="0" t="n">
        <v>2</v>
      </c>
      <c r="F278" s="0" t="n">
        <v>2</v>
      </c>
      <c r="G278" s="0" t="n">
        <v>4</v>
      </c>
      <c r="H278" s="0" t="n">
        <v>4</v>
      </c>
      <c r="I278" s="0" t="n">
        <v>4</v>
      </c>
      <c r="J278" s="0" t="n">
        <v>3</v>
      </c>
      <c r="K278" s="0" t="n">
        <v>3</v>
      </c>
      <c r="L278" s="0" t="n">
        <v>3</v>
      </c>
      <c r="M278" s="0" t="n">
        <v>3</v>
      </c>
      <c r="N278" s="0" t="n">
        <v>3</v>
      </c>
      <c r="O278" s="0" t="n">
        <v>3</v>
      </c>
      <c r="P278" s="0" t="n">
        <v>3</v>
      </c>
      <c r="Q278" s="0" t="n">
        <v>4</v>
      </c>
      <c r="R278" s="0" t="n">
        <v>4</v>
      </c>
      <c r="S278" s="0" t="n">
        <v>4</v>
      </c>
      <c r="T278" s="0" t="n">
        <v>4</v>
      </c>
      <c r="U278" s="0" t="n">
        <v>3</v>
      </c>
      <c r="V278" s="0" t="n">
        <v>4</v>
      </c>
      <c r="W278" s="0" t="n">
        <v>4</v>
      </c>
      <c r="X278" s="0" t="n">
        <v>2</v>
      </c>
      <c r="Y278" s="0" t="n">
        <v>2</v>
      </c>
      <c r="Z278" s="0" t="n">
        <v>3</v>
      </c>
      <c r="AA278" s="13" t="n">
        <v>35</v>
      </c>
      <c r="AE278" s="730" t="n"/>
      <c r="AF278" s="730" t="n"/>
      <c r="AG278" s="730" t="n"/>
      <c r="AH278" s="730" t="n"/>
      <c r="AI278" s="730" t="n"/>
      <c r="AJ278" s="730" t="n"/>
      <c r="AK278" s="730" t="n"/>
      <c r="AL278" s="730" t="n"/>
      <c r="AM278" s="730" t="n"/>
      <c r="AN278" s="730" t="n"/>
      <c r="AO278" s="730" t="n"/>
      <c r="AP278" s="730" t="n"/>
      <c r="AQ278" s="730" t="n"/>
      <c r="AR278" s="730" t="n"/>
      <c r="AS278" s="730" t="n"/>
      <c r="AT278" s="730" t="n"/>
      <c r="AU278" s="730" t="n"/>
      <c r="AV278" s="730" t="n"/>
      <c r="AW278" s="730" t="n"/>
      <c r="AX278" s="730" t="n"/>
      <c r="AY278" s="730" t="n"/>
      <c r="AZ278" s="730" t="n"/>
    </row>
    <row r="279" hidden="1" ht="32.25" customHeight="1" s="671">
      <c r="A279" s="14" t="n">
        <v>84</v>
      </c>
      <c r="B279" s="0" t="n">
        <v>3</v>
      </c>
      <c r="C279" s="0" t="n">
        <v>3</v>
      </c>
      <c r="D279" s="0" t="n">
        <v>2</v>
      </c>
      <c r="E279" s="0" t="n">
        <v>2</v>
      </c>
      <c r="F279" s="0" t="n">
        <v>2</v>
      </c>
      <c r="G279" s="0" t="n">
        <v>4</v>
      </c>
      <c r="H279" s="0" t="n">
        <v>4</v>
      </c>
      <c r="I279" s="0" t="n">
        <v>4</v>
      </c>
      <c r="J279" s="0" t="n">
        <v>4</v>
      </c>
      <c r="K279" s="0" t="n">
        <v>3</v>
      </c>
      <c r="L279" s="0" t="n">
        <v>3</v>
      </c>
      <c r="M279" s="0" t="n">
        <v>3</v>
      </c>
      <c r="N279" s="0" t="n">
        <v>3</v>
      </c>
      <c r="O279" s="0" t="n">
        <v>3</v>
      </c>
      <c r="P279" s="0" t="n">
        <v>3</v>
      </c>
      <c r="Q279" s="0" t="n">
        <v>4</v>
      </c>
      <c r="R279" s="0" t="n">
        <v>4</v>
      </c>
      <c r="S279" s="0" t="n">
        <v>4</v>
      </c>
      <c r="T279" s="0" t="n">
        <v>4</v>
      </c>
      <c r="U279" s="0" t="n">
        <v>3</v>
      </c>
      <c r="V279" s="0" t="n">
        <v>4</v>
      </c>
      <c r="W279" s="0" t="n">
        <v>4</v>
      </c>
      <c r="X279" s="0" t="n">
        <v>2</v>
      </c>
      <c r="Y279" s="0" t="n">
        <v>3</v>
      </c>
      <c r="Z279" s="0" t="n">
        <v>4</v>
      </c>
      <c r="AA279" s="13" t="n">
        <v>34</v>
      </c>
      <c r="AE279" s="730" t="n"/>
      <c r="AF279" s="730" t="n"/>
      <c r="AG279" s="730" t="n"/>
      <c r="AH279" s="730" t="n"/>
      <c r="AI279" s="730" t="n"/>
      <c r="AJ279" s="730" t="n"/>
      <c r="AK279" s="730" t="n"/>
      <c r="AL279" s="730" t="n"/>
      <c r="AM279" s="730" t="n"/>
      <c r="AN279" s="730" t="n"/>
      <c r="AO279" s="730" t="n"/>
      <c r="AP279" s="730" t="n"/>
      <c r="AQ279" s="730" t="n"/>
      <c r="AR279" s="730" t="n"/>
      <c r="AS279" s="730" t="n"/>
      <c r="AT279" s="730" t="n"/>
      <c r="AU279" s="730" t="n"/>
      <c r="AV279" s="730" t="n"/>
      <c r="AW279" s="730" t="n"/>
      <c r="AX279" s="730" t="n"/>
      <c r="AY279" s="730" t="n"/>
      <c r="AZ279" s="730" t="n"/>
    </row>
    <row r="280" hidden="1" ht="32.25" customHeight="1" s="671">
      <c r="A280" s="14" t="n">
        <v>83</v>
      </c>
      <c r="B280" s="0" t="n">
        <v>3</v>
      </c>
      <c r="C280" s="0" t="n">
        <v>3</v>
      </c>
      <c r="D280" s="0" t="n">
        <v>2</v>
      </c>
      <c r="E280" s="0" t="n">
        <v>2</v>
      </c>
      <c r="F280" s="0" t="n">
        <v>3</v>
      </c>
      <c r="G280" s="0" t="n">
        <v>4</v>
      </c>
      <c r="H280" s="0" t="n">
        <v>5</v>
      </c>
      <c r="I280" s="0" t="n">
        <v>4</v>
      </c>
      <c r="J280" s="0" t="n">
        <v>4</v>
      </c>
      <c r="K280" s="0" t="n">
        <v>3</v>
      </c>
      <c r="L280" s="0" t="n">
        <v>3</v>
      </c>
      <c r="M280" s="0" t="n">
        <v>4</v>
      </c>
      <c r="N280" s="0" t="n">
        <v>3</v>
      </c>
      <c r="O280" s="0" t="n">
        <v>3</v>
      </c>
      <c r="P280" s="0" t="n">
        <v>3</v>
      </c>
      <c r="Q280" s="0" t="n">
        <v>4</v>
      </c>
      <c r="R280" s="0" t="n">
        <v>4</v>
      </c>
      <c r="S280" s="0" t="n">
        <v>4</v>
      </c>
      <c r="T280" s="0" t="n">
        <v>4</v>
      </c>
      <c r="U280" s="0" t="n">
        <v>3</v>
      </c>
      <c r="V280" s="0" t="n">
        <v>4</v>
      </c>
      <c r="W280" s="0" t="n">
        <v>4</v>
      </c>
      <c r="X280" s="0" t="n">
        <v>2</v>
      </c>
      <c r="Y280" s="0" t="n">
        <v>3</v>
      </c>
      <c r="Z280" s="0" t="n">
        <v>4</v>
      </c>
      <c r="AA280" s="13" t="n">
        <v>33</v>
      </c>
      <c r="AE280" s="730" t="n"/>
      <c r="AF280" s="730" t="n"/>
      <c r="AG280" s="730" t="n"/>
      <c r="AH280" s="730" t="n"/>
      <c r="AI280" s="730" t="n"/>
      <c r="AJ280" s="730" t="n"/>
      <c r="AK280" s="730" t="n"/>
      <c r="AL280" s="730" t="n"/>
      <c r="AM280" s="730" t="n"/>
      <c r="AN280" s="730" t="n"/>
      <c r="AO280" s="730" t="n"/>
      <c r="AP280" s="730" t="n"/>
      <c r="AQ280" s="730" t="n"/>
      <c r="AR280" s="730" t="n"/>
      <c r="AS280" s="730" t="n"/>
      <c r="AT280" s="730" t="n"/>
      <c r="AU280" s="730" t="n"/>
      <c r="AV280" s="730" t="n"/>
      <c r="AW280" s="730" t="n"/>
      <c r="AX280" s="730" t="n"/>
      <c r="AY280" s="730" t="n"/>
      <c r="AZ280" s="730" t="n"/>
    </row>
    <row r="281" hidden="1" ht="32.25" customHeight="1" s="671">
      <c r="A281" s="14" t="n">
        <v>82</v>
      </c>
      <c r="B281" s="0" t="n">
        <v>3</v>
      </c>
      <c r="C281" s="0" t="n">
        <v>3</v>
      </c>
      <c r="D281" s="0" t="n">
        <v>2</v>
      </c>
      <c r="E281" s="0" t="n">
        <v>2</v>
      </c>
      <c r="F281" s="0" t="n">
        <v>3</v>
      </c>
      <c r="G281" s="0" t="n">
        <v>5</v>
      </c>
      <c r="H281" s="0" t="n">
        <v>5</v>
      </c>
      <c r="I281" s="0" t="n">
        <v>4</v>
      </c>
      <c r="J281" s="0" t="n">
        <v>4</v>
      </c>
      <c r="K281" s="0" t="n">
        <v>3</v>
      </c>
      <c r="L281" s="0" t="n">
        <v>3</v>
      </c>
      <c r="M281" s="0" t="n">
        <v>4</v>
      </c>
      <c r="N281" s="0" t="n">
        <v>3</v>
      </c>
      <c r="O281" s="0" t="n">
        <v>3</v>
      </c>
      <c r="P281" s="0" t="n">
        <v>4</v>
      </c>
      <c r="Q281" s="0" t="n">
        <v>4</v>
      </c>
      <c r="R281" s="0" t="n">
        <v>4</v>
      </c>
      <c r="S281" s="0" t="n">
        <v>4</v>
      </c>
      <c r="T281" s="0" t="n">
        <v>4</v>
      </c>
      <c r="U281" s="0" t="n">
        <v>4</v>
      </c>
      <c r="V281" s="0" t="n">
        <v>4</v>
      </c>
      <c r="W281" s="0" t="n">
        <v>4</v>
      </c>
      <c r="X281" s="0" t="n">
        <v>2</v>
      </c>
      <c r="Y281" s="0" t="n">
        <v>3</v>
      </c>
      <c r="Z281" s="0" t="n">
        <v>4</v>
      </c>
      <c r="AA281" s="13" t="n">
        <v>32</v>
      </c>
      <c r="AE281" s="730" t="n"/>
      <c r="AF281" s="730" t="n"/>
      <c r="AG281" s="730" t="n"/>
      <c r="AH281" s="730" t="n"/>
      <c r="AI281" s="730" t="n"/>
      <c r="AJ281" s="730" t="n"/>
      <c r="AK281" s="730" t="n"/>
      <c r="AL281" s="730" t="n"/>
      <c r="AM281" s="730" t="n"/>
      <c r="AN281" s="730" t="n"/>
      <c r="AO281" s="730" t="n"/>
      <c r="AP281" s="730" t="n"/>
      <c r="AQ281" s="730" t="n"/>
      <c r="AR281" s="730" t="n"/>
      <c r="AS281" s="730" t="n"/>
      <c r="AT281" s="730" t="n"/>
      <c r="AU281" s="730" t="n"/>
      <c r="AV281" s="730" t="n"/>
      <c r="AW281" s="730" t="n"/>
      <c r="AX281" s="730" t="n"/>
      <c r="AY281" s="730" t="n"/>
      <c r="AZ281" s="730" t="n"/>
    </row>
    <row r="282" hidden="1" ht="32.25" customHeight="1" s="671">
      <c r="A282" s="14" t="n">
        <v>81</v>
      </c>
      <c r="B282" s="0" t="n">
        <v>3</v>
      </c>
      <c r="C282" s="0" t="n">
        <v>3</v>
      </c>
      <c r="D282" s="0" t="n">
        <v>2</v>
      </c>
      <c r="E282" s="0" t="n">
        <v>2</v>
      </c>
      <c r="F282" s="0" t="n">
        <v>3</v>
      </c>
      <c r="G282" s="0" t="n">
        <v>5</v>
      </c>
      <c r="H282" s="0" t="n">
        <v>5</v>
      </c>
      <c r="I282" s="0" t="n">
        <v>4</v>
      </c>
      <c r="J282" s="0" t="n">
        <v>4</v>
      </c>
      <c r="K282" s="0" t="n">
        <v>4</v>
      </c>
      <c r="L282" s="0" t="n">
        <v>4</v>
      </c>
      <c r="M282" s="0" t="n">
        <v>4</v>
      </c>
      <c r="N282" s="0" t="n">
        <v>3</v>
      </c>
      <c r="O282" s="0" t="n">
        <v>3</v>
      </c>
      <c r="P282" s="0" t="n">
        <v>4</v>
      </c>
      <c r="Q282" s="0" t="n">
        <v>4</v>
      </c>
      <c r="R282" s="0" t="n">
        <v>4</v>
      </c>
      <c r="S282" s="0" t="n">
        <v>4</v>
      </c>
      <c r="T282" s="0" t="n">
        <v>4</v>
      </c>
      <c r="U282" s="0" t="n">
        <v>4</v>
      </c>
      <c r="V282" s="0" t="n">
        <v>5</v>
      </c>
      <c r="W282" s="0" t="n">
        <v>4</v>
      </c>
      <c r="X282" s="0" t="n">
        <v>2</v>
      </c>
      <c r="Y282" s="0" t="n">
        <v>3</v>
      </c>
      <c r="Z282" s="0" t="n">
        <v>4</v>
      </c>
      <c r="AA282" s="13" t="n">
        <v>31</v>
      </c>
      <c r="AE282" s="730" t="n"/>
      <c r="AF282" s="730" t="n"/>
      <c r="AG282" s="730" t="n"/>
      <c r="AH282" s="730" t="n"/>
      <c r="AI282" s="730" t="n"/>
      <c r="AJ282" s="730" t="n"/>
      <c r="AK282" s="730" t="n"/>
      <c r="AL282" s="730" t="n"/>
      <c r="AM282" s="730" t="n"/>
      <c r="AN282" s="730" t="n"/>
      <c r="AO282" s="730" t="n"/>
      <c r="AP282" s="730" t="n"/>
      <c r="AQ282" s="730" t="n"/>
      <c r="AR282" s="730" t="n"/>
      <c r="AS282" s="730" t="n"/>
      <c r="AT282" s="730" t="n"/>
      <c r="AU282" s="730" t="n"/>
      <c r="AV282" s="730" t="n"/>
      <c r="AW282" s="730" t="n"/>
      <c r="AX282" s="730" t="n"/>
      <c r="AY282" s="730" t="n"/>
      <c r="AZ282" s="730" t="n"/>
    </row>
    <row r="283" hidden="1" ht="32.25" customHeight="1" s="671">
      <c r="A283" s="14" t="n">
        <v>80</v>
      </c>
      <c r="B283" s="0" t="n">
        <v>3</v>
      </c>
      <c r="C283" s="0" t="n">
        <v>3</v>
      </c>
      <c r="D283" s="0" t="n">
        <v>2</v>
      </c>
      <c r="E283" s="0" t="n">
        <v>3</v>
      </c>
      <c r="F283" s="0" t="n">
        <v>3</v>
      </c>
      <c r="G283" s="0" t="n">
        <v>5</v>
      </c>
      <c r="H283" s="0" t="n">
        <v>5</v>
      </c>
      <c r="I283" s="0" t="n">
        <v>4</v>
      </c>
      <c r="J283" s="0" t="n">
        <v>4</v>
      </c>
      <c r="K283" s="0" t="n">
        <v>4</v>
      </c>
      <c r="L283" s="0" t="n">
        <v>4</v>
      </c>
      <c r="M283" s="0" t="n">
        <v>4</v>
      </c>
      <c r="N283" s="0" t="n">
        <v>3</v>
      </c>
      <c r="O283" s="0" t="n">
        <v>4</v>
      </c>
      <c r="P283" s="0" t="n">
        <v>4</v>
      </c>
      <c r="Q283" s="0" t="n">
        <v>4</v>
      </c>
      <c r="R283" s="0" t="n">
        <v>4</v>
      </c>
      <c r="S283" s="0" t="n">
        <v>4</v>
      </c>
      <c r="T283" s="0" t="n">
        <v>4</v>
      </c>
      <c r="U283" s="0" t="n">
        <v>4</v>
      </c>
      <c r="V283" s="0" t="n">
        <v>5</v>
      </c>
      <c r="W283" s="0" t="n">
        <v>5</v>
      </c>
      <c r="X283" s="0" t="n">
        <v>2</v>
      </c>
      <c r="Y283" s="0" t="n">
        <v>3</v>
      </c>
      <c r="Z283" s="0" t="n">
        <v>4</v>
      </c>
      <c r="AA283" s="13" t="n">
        <v>30</v>
      </c>
      <c r="AE283" s="730" t="n"/>
      <c r="AF283" s="730" t="n"/>
      <c r="AG283" s="730" t="n"/>
      <c r="AH283" s="730" t="n"/>
      <c r="AI283" s="730" t="n"/>
      <c r="AJ283" s="730" t="n"/>
      <c r="AK283" s="730" t="n"/>
      <c r="AL283" s="730" t="n"/>
      <c r="AM283" s="730" t="n"/>
      <c r="AN283" s="730" t="n"/>
      <c r="AO283" s="730" t="n"/>
      <c r="AP283" s="730" t="n"/>
      <c r="AQ283" s="730" t="n"/>
      <c r="AR283" s="730" t="n"/>
      <c r="AS283" s="730" t="n"/>
      <c r="AT283" s="730" t="n"/>
      <c r="AU283" s="730" t="n"/>
      <c r="AV283" s="730" t="n"/>
      <c r="AW283" s="730" t="n"/>
      <c r="AX283" s="730" t="n"/>
      <c r="AY283" s="730" t="n"/>
      <c r="AZ283" s="730" t="n"/>
    </row>
    <row r="284" hidden="1" ht="32.25" customHeight="1" s="671">
      <c r="A284" s="14" t="n">
        <v>79</v>
      </c>
      <c r="B284" s="0" t="n">
        <v>3</v>
      </c>
      <c r="C284" s="0" t="n">
        <v>3</v>
      </c>
      <c r="D284" s="0" t="n">
        <v>2</v>
      </c>
      <c r="E284" s="0" t="n">
        <v>3</v>
      </c>
      <c r="F284" s="0" t="n">
        <v>3</v>
      </c>
      <c r="G284" s="0" t="n">
        <v>5</v>
      </c>
      <c r="H284" s="0" t="n">
        <v>5</v>
      </c>
      <c r="I284" s="0" t="n">
        <v>5</v>
      </c>
      <c r="J284" s="0" t="n">
        <v>4</v>
      </c>
      <c r="K284" s="0" t="n">
        <v>4</v>
      </c>
      <c r="L284" s="0" t="n">
        <v>4</v>
      </c>
      <c r="M284" s="0" t="n">
        <v>4</v>
      </c>
      <c r="N284" s="0" t="n">
        <v>3</v>
      </c>
      <c r="O284" s="0" t="n">
        <v>4</v>
      </c>
      <c r="P284" s="0" t="n">
        <v>4</v>
      </c>
      <c r="Q284" s="0" t="n">
        <v>4</v>
      </c>
      <c r="R284" s="0" t="n">
        <v>4</v>
      </c>
      <c r="S284" s="0" t="n">
        <v>5</v>
      </c>
      <c r="T284" s="0" t="n">
        <v>4</v>
      </c>
      <c r="U284" s="0" t="n">
        <v>4</v>
      </c>
      <c r="V284" s="0" t="n">
        <v>5</v>
      </c>
      <c r="W284" s="0" t="n">
        <v>5</v>
      </c>
      <c r="X284" s="0" t="n">
        <v>3</v>
      </c>
      <c r="Y284" s="0" t="n">
        <v>4</v>
      </c>
      <c r="Z284" s="0" t="n">
        <v>5</v>
      </c>
      <c r="AA284" s="13" t="n">
        <v>29</v>
      </c>
      <c r="AE284" s="730" t="n"/>
      <c r="AF284" s="730" t="n"/>
      <c r="AG284" s="730" t="n"/>
      <c r="AH284" s="730" t="n"/>
      <c r="AI284" s="730" t="n"/>
      <c r="AJ284" s="730" t="n"/>
      <c r="AK284" s="730" t="n"/>
      <c r="AL284" s="730" t="n"/>
      <c r="AM284" s="730" t="n"/>
      <c r="AN284" s="730" t="n"/>
      <c r="AO284" s="730" t="n"/>
      <c r="AP284" s="730" t="n"/>
      <c r="AQ284" s="730" t="n"/>
      <c r="AR284" s="730" t="n"/>
      <c r="AS284" s="730" t="n"/>
      <c r="AT284" s="730" t="n"/>
      <c r="AU284" s="730" t="n"/>
      <c r="AV284" s="730" t="n"/>
      <c r="AW284" s="730" t="n"/>
      <c r="AX284" s="730" t="n"/>
      <c r="AY284" s="730" t="n"/>
      <c r="AZ284" s="730" t="n"/>
    </row>
    <row r="285" hidden="1" ht="32.25" customHeight="1" s="671">
      <c r="A285" s="14" t="n">
        <v>78</v>
      </c>
      <c r="B285" s="0" t="n">
        <v>3</v>
      </c>
      <c r="C285" s="0" t="n">
        <v>4</v>
      </c>
      <c r="D285" s="0" t="n">
        <v>2</v>
      </c>
      <c r="E285" s="0" t="n">
        <v>3</v>
      </c>
      <c r="F285" s="0" t="n">
        <v>3</v>
      </c>
      <c r="G285" s="0" t="n">
        <v>5</v>
      </c>
      <c r="H285" s="0" t="n">
        <v>5</v>
      </c>
      <c r="I285" s="0" t="n">
        <v>5</v>
      </c>
      <c r="J285" s="0" t="n">
        <v>4</v>
      </c>
      <c r="K285" s="0" t="n">
        <v>4</v>
      </c>
      <c r="L285" s="0" t="n">
        <v>4</v>
      </c>
      <c r="M285" s="0" t="n">
        <v>4</v>
      </c>
      <c r="N285" s="0" t="n">
        <v>4</v>
      </c>
      <c r="O285" s="0" t="n">
        <v>4</v>
      </c>
      <c r="P285" s="0" t="n">
        <v>4</v>
      </c>
      <c r="Q285" s="0" t="n">
        <v>4</v>
      </c>
      <c r="R285" s="0" t="n">
        <v>4</v>
      </c>
      <c r="S285" s="0" t="n">
        <v>5</v>
      </c>
      <c r="T285" s="0" t="n">
        <v>4</v>
      </c>
      <c r="U285" s="0" t="n">
        <v>4</v>
      </c>
      <c r="V285" s="0" t="n">
        <v>5</v>
      </c>
      <c r="W285" s="0" t="n">
        <v>5</v>
      </c>
      <c r="X285" s="0" t="n">
        <v>3</v>
      </c>
      <c r="Y285" s="0" t="n">
        <v>4</v>
      </c>
      <c r="Z285" s="0" t="n">
        <v>5</v>
      </c>
      <c r="AA285" s="13" t="n">
        <v>28</v>
      </c>
      <c r="AE285" s="730" t="n"/>
      <c r="AF285" s="730" t="n"/>
      <c r="AG285" s="730" t="n"/>
      <c r="AH285" s="730" t="n"/>
      <c r="AI285" s="730" t="n"/>
      <c r="AJ285" s="730" t="n"/>
      <c r="AK285" s="730" t="n"/>
      <c r="AL285" s="730" t="n"/>
      <c r="AM285" s="730" t="n"/>
      <c r="AN285" s="730" t="n"/>
      <c r="AO285" s="730" t="n"/>
      <c r="AP285" s="730" t="n"/>
      <c r="AQ285" s="730" t="n"/>
      <c r="AR285" s="730" t="n"/>
      <c r="AS285" s="730" t="n"/>
      <c r="AT285" s="730" t="n"/>
      <c r="AU285" s="730" t="n"/>
      <c r="AV285" s="730" t="n"/>
      <c r="AW285" s="730" t="n"/>
      <c r="AX285" s="730" t="n"/>
      <c r="AY285" s="730" t="n"/>
      <c r="AZ285" s="730" t="n"/>
    </row>
    <row r="286" hidden="1" ht="32.25" customHeight="1" s="671">
      <c r="A286" s="14" t="n">
        <v>77</v>
      </c>
      <c r="B286" s="0" t="n">
        <v>4</v>
      </c>
      <c r="C286" s="0" t="n">
        <v>4</v>
      </c>
      <c r="D286" s="0" t="n">
        <v>3</v>
      </c>
      <c r="E286" s="0" t="n">
        <v>3</v>
      </c>
      <c r="F286" s="0" t="n">
        <v>3</v>
      </c>
      <c r="G286" s="0" t="n">
        <v>5</v>
      </c>
      <c r="H286" s="0" t="n">
        <v>5</v>
      </c>
      <c r="I286" s="0" t="n">
        <v>5</v>
      </c>
      <c r="J286" s="0" t="n">
        <v>4</v>
      </c>
      <c r="K286" s="0" t="n">
        <v>4</v>
      </c>
      <c r="L286" s="0" t="n">
        <v>4</v>
      </c>
      <c r="M286" s="0" t="n">
        <v>4</v>
      </c>
      <c r="N286" s="0" t="n">
        <v>4</v>
      </c>
      <c r="O286" s="0" t="n">
        <v>4</v>
      </c>
      <c r="P286" s="0" t="n">
        <v>4</v>
      </c>
      <c r="Q286" s="0" t="n">
        <v>4</v>
      </c>
      <c r="R286" s="0" t="n">
        <v>5</v>
      </c>
      <c r="S286" s="0" t="n">
        <v>5</v>
      </c>
      <c r="T286" s="0" t="n">
        <v>4</v>
      </c>
      <c r="U286" s="0" t="n">
        <v>4</v>
      </c>
      <c r="V286" s="0" t="n">
        <v>5</v>
      </c>
      <c r="W286" s="0" t="n">
        <v>5</v>
      </c>
      <c r="X286" s="0" t="n">
        <v>3</v>
      </c>
      <c r="Y286" s="0" t="n">
        <v>4</v>
      </c>
      <c r="Z286" s="0" t="n">
        <v>5</v>
      </c>
      <c r="AA286" s="13" t="n">
        <v>27</v>
      </c>
      <c r="AE286" s="730" t="n"/>
      <c r="AF286" s="730" t="n"/>
      <c r="AG286" s="730" t="n"/>
      <c r="AH286" s="730" t="n"/>
      <c r="AI286" s="730" t="n"/>
      <c r="AJ286" s="730" t="n"/>
      <c r="AK286" s="730" t="n"/>
      <c r="AL286" s="730" t="n"/>
      <c r="AM286" s="730" t="n"/>
      <c r="AN286" s="730" t="n"/>
      <c r="AO286" s="730" t="n"/>
      <c r="AP286" s="730" t="n"/>
      <c r="AQ286" s="730" t="n"/>
      <c r="AR286" s="730" t="n"/>
      <c r="AS286" s="730" t="n"/>
      <c r="AT286" s="730" t="n"/>
      <c r="AU286" s="730" t="n"/>
      <c r="AV286" s="730" t="n"/>
      <c r="AW286" s="730" t="n"/>
      <c r="AX286" s="730" t="n"/>
      <c r="AY286" s="730" t="n"/>
      <c r="AZ286" s="730" t="n"/>
    </row>
    <row r="287" hidden="1" ht="32.25" customHeight="1" s="671">
      <c r="A287" s="14" t="n">
        <v>76</v>
      </c>
      <c r="B287" s="0" t="n">
        <v>4</v>
      </c>
      <c r="C287" s="0" t="n">
        <v>4</v>
      </c>
      <c r="D287" s="0" t="n">
        <v>3</v>
      </c>
      <c r="E287" s="0" t="n">
        <v>3</v>
      </c>
      <c r="F287" s="0" t="n">
        <v>3</v>
      </c>
      <c r="G287" s="0" t="n">
        <v>5</v>
      </c>
      <c r="H287" s="0" t="n">
        <v>5</v>
      </c>
      <c r="I287" s="0" t="n">
        <v>5</v>
      </c>
      <c r="J287" s="0" t="n">
        <v>5</v>
      </c>
      <c r="K287" s="0" t="n">
        <v>4</v>
      </c>
      <c r="L287" s="0" t="n">
        <v>4</v>
      </c>
      <c r="M287" s="0" t="n">
        <v>4</v>
      </c>
      <c r="N287" s="0" t="n">
        <v>4</v>
      </c>
      <c r="O287" s="0" t="n">
        <v>4</v>
      </c>
      <c r="P287" s="0" t="n">
        <v>4</v>
      </c>
      <c r="Q287" s="0" t="n">
        <v>5</v>
      </c>
      <c r="R287" s="0" t="n">
        <v>5</v>
      </c>
      <c r="S287" s="0" t="n">
        <v>5</v>
      </c>
      <c r="T287" s="0" t="n">
        <v>4</v>
      </c>
      <c r="U287" s="0" t="n">
        <v>4</v>
      </c>
      <c r="V287" s="0" t="n">
        <v>5</v>
      </c>
      <c r="W287" s="0" t="n">
        <v>5</v>
      </c>
      <c r="X287" s="0" t="n">
        <v>3</v>
      </c>
      <c r="Y287" s="0" t="n">
        <v>4</v>
      </c>
      <c r="Z287" s="0" t="n">
        <v>5</v>
      </c>
      <c r="AA287" s="13" t="n">
        <v>26</v>
      </c>
      <c r="AE287" s="730" t="n"/>
      <c r="AF287" s="730" t="n"/>
      <c r="AG287" s="730" t="n"/>
      <c r="AH287" s="730" t="n"/>
      <c r="AI287" s="730" t="n"/>
      <c r="AJ287" s="730" t="n"/>
      <c r="AK287" s="730" t="n"/>
      <c r="AL287" s="730" t="n"/>
      <c r="AM287" s="730" t="n"/>
      <c r="AN287" s="730" t="n"/>
      <c r="AO287" s="730" t="n"/>
      <c r="AP287" s="730" t="n"/>
      <c r="AQ287" s="730" t="n"/>
      <c r="AR287" s="730" t="n"/>
      <c r="AS287" s="730" t="n"/>
      <c r="AT287" s="730" t="n"/>
      <c r="AU287" s="730" t="n"/>
      <c r="AV287" s="730" t="n"/>
      <c r="AW287" s="730" t="n"/>
      <c r="AX287" s="730" t="n"/>
      <c r="AY287" s="730" t="n"/>
      <c r="AZ287" s="730" t="n"/>
    </row>
    <row r="288" hidden="1" ht="32.25" customHeight="1" s="671">
      <c r="A288" s="14" t="n">
        <v>75</v>
      </c>
      <c r="B288" s="0" t="n">
        <v>4</v>
      </c>
      <c r="C288" s="0" t="n">
        <v>4</v>
      </c>
      <c r="D288" s="0" t="n">
        <v>3</v>
      </c>
      <c r="E288" s="0" t="n">
        <v>3</v>
      </c>
      <c r="F288" s="0" t="n">
        <v>3</v>
      </c>
      <c r="G288" s="0" t="n">
        <v>5</v>
      </c>
      <c r="H288" s="0" t="n">
        <v>5</v>
      </c>
      <c r="I288" s="0" t="n">
        <v>5</v>
      </c>
      <c r="J288" s="0" t="n">
        <v>5</v>
      </c>
      <c r="K288" s="0" t="n">
        <v>4</v>
      </c>
      <c r="L288" s="0" t="n">
        <v>4</v>
      </c>
      <c r="M288" s="0" t="n">
        <v>5</v>
      </c>
      <c r="N288" s="0" t="n">
        <v>4</v>
      </c>
      <c r="O288" s="0" t="n">
        <v>5</v>
      </c>
      <c r="P288" s="0" t="n">
        <v>4</v>
      </c>
      <c r="Q288" s="0" t="n">
        <v>5</v>
      </c>
      <c r="R288" s="0" t="n">
        <v>5</v>
      </c>
      <c r="S288" s="0" t="n">
        <v>5</v>
      </c>
      <c r="T288" s="0" t="n">
        <v>5</v>
      </c>
      <c r="U288" s="0" t="n">
        <v>4</v>
      </c>
      <c r="V288" s="0" t="n">
        <v>5</v>
      </c>
      <c r="W288" s="0" t="n">
        <v>5</v>
      </c>
      <c r="X288" s="0" t="n">
        <v>3</v>
      </c>
      <c r="Y288" s="0" t="n">
        <v>4</v>
      </c>
      <c r="Z288" s="0" t="n">
        <v>5</v>
      </c>
      <c r="AA288" s="13" t="n">
        <v>25</v>
      </c>
      <c r="AE288" s="730" t="n"/>
      <c r="AF288" s="730" t="n"/>
      <c r="AG288" s="730" t="n"/>
      <c r="AH288" s="730" t="n"/>
      <c r="AI288" s="730" t="n"/>
      <c r="AJ288" s="730" t="n"/>
      <c r="AK288" s="730" t="n"/>
      <c r="AL288" s="730" t="n"/>
      <c r="AM288" s="730" t="n"/>
      <c r="AN288" s="730" t="n"/>
      <c r="AO288" s="730" t="n"/>
      <c r="AP288" s="730" t="n"/>
      <c r="AQ288" s="730" t="n"/>
      <c r="AR288" s="730" t="n"/>
      <c r="AS288" s="730" t="n"/>
      <c r="AT288" s="730" t="n"/>
      <c r="AU288" s="730" t="n"/>
      <c r="AV288" s="730" t="n"/>
      <c r="AW288" s="730" t="n"/>
      <c r="AX288" s="730" t="n"/>
      <c r="AY288" s="730" t="n"/>
      <c r="AZ288" s="730" t="n"/>
    </row>
    <row r="289" hidden="1" ht="32.25" customHeight="1" s="671">
      <c r="A289" s="14" t="n">
        <v>74</v>
      </c>
      <c r="B289" s="0" t="n">
        <v>4</v>
      </c>
      <c r="C289" s="0" t="n">
        <v>4</v>
      </c>
      <c r="D289" s="0" t="n">
        <v>3</v>
      </c>
      <c r="E289" s="0" t="n">
        <v>3</v>
      </c>
      <c r="F289" s="0" t="n">
        <v>3</v>
      </c>
      <c r="G289" s="0" t="n">
        <v>5</v>
      </c>
      <c r="H289" s="0" t="n">
        <v>5</v>
      </c>
      <c r="I289" s="0" t="n">
        <v>5</v>
      </c>
      <c r="J289" s="0" t="n">
        <v>5</v>
      </c>
      <c r="K289" s="0" t="n">
        <v>4</v>
      </c>
      <c r="L289" s="0" t="n">
        <v>4</v>
      </c>
      <c r="M289" s="0" t="n">
        <v>5</v>
      </c>
      <c r="N289" s="0" t="n">
        <v>4</v>
      </c>
      <c r="O289" s="0" t="n">
        <v>5</v>
      </c>
      <c r="P289" s="0" t="n">
        <v>4</v>
      </c>
      <c r="Q289" s="0" t="n">
        <v>5</v>
      </c>
      <c r="R289" s="0" t="n">
        <v>5</v>
      </c>
      <c r="S289" s="0" t="n">
        <v>5</v>
      </c>
      <c r="T289" s="0" t="n">
        <v>5</v>
      </c>
      <c r="U289" s="0" t="n">
        <v>4</v>
      </c>
      <c r="V289" s="0" t="n">
        <v>5</v>
      </c>
      <c r="W289" s="0" t="n">
        <v>5</v>
      </c>
      <c r="X289" s="0" t="n">
        <v>3</v>
      </c>
      <c r="Y289" s="0" t="n">
        <v>5</v>
      </c>
      <c r="Z289" s="0" t="n">
        <v>6</v>
      </c>
      <c r="AA289" s="13" t="n">
        <v>24</v>
      </c>
      <c r="AE289" s="730" t="n"/>
      <c r="AF289" s="730" t="n"/>
      <c r="AG289" s="730" t="n"/>
      <c r="AH289" s="730" t="n"/>
      <c r="AI289" s="730" t="n"/>
      <c r="AJ289" s="730" t="n"/>
      <c r="AK289" s="730" t="n"/>
      <c r="AL289" s="730" t="n"/>
      <c r="AM289" s="730" t="n"/>
      <c r="AN289" s="730" t="n"/>
      <c r="AO289" s="730" t="n"/>
      <c r="AP289" s="730" t="n"/>
      <c r="AQ289" s="730" t="n"/>
      <c r="AR289" s="730" t="n"/>
      <c r="AS289" s="730" t="n"/>
      <c r="AT289" s="730" t="n"/>
      <c r="AU289" s="730" t="n"/>
      <c r="AV289" s="730" t="n"/>
      <c r="AW289" s="730" t="n"/>
      <c r="AX289" s="730" t="n"/>
      <c r="AY289" s="730" t="n"/>
      <c r="AZ289" s="730" t="n"/>
    </row>
    <row r="290" hidden="1" ht="32.25" customHeight="1" s="671">
      <c r="A290" s="14" t="n">
        <v>73</v>
      </c>
      <c r="B290" s="0" t="n">
        <v>4</v>
      </c>
      <c r="C290" s="0" t="n">
        <v>4</v>
      </c>
      <c r="D290" s="0" t="n">
        <v>3</v>
      </c>
      <c r="E290" s="0" t="n">
        <v>3</v>
      </c>
      <c r="F290" s="0" t="n">
        <v>4</v>
      </c>
      <c r="G290" s="0" t="n">
        <v>5</v>
      </c>
      <c r="H290" s="0" t="n">
        <v>5</v>
      </c>
      <c r="I290" s="0" t="n">
        <v>5</v>
      </c>
      <c r="J290" s="0" t="n">
        <v>5</v>
      </c>
      <c r="K290" s="0" t="n">
        <v>4</v>
      </c>
      <c r="L290" s="0" t="n">
        <v>4</v>
      </c>
      <c r="M290" s="0" t="n">
        <v>5</v>
      </c>
      <c r="N290" s="0" t="n">
        <v>4</v>
      </c>
      <c r="O290" s="0" t="n">
        <v>5</v>
      </c>
      <c r="P290" s="0" t="n">
        <v>5</v>
      </c>
      <c r="Q290" s="0" t="n">
        <v>5</v>
      </c>
      <c r="R290" s="0" t="n">
        <v>5</v>
      </c>
      <c r="S290" s="0" t="n">
        <v>5</v>
      </c>
      <c r="T290" s="0" t="n">
        <v>5</v>
      </c>
      <c r="U290" s="0" t="n">
        <v>5</v>
      </c>
      <c r="V290" s="0" t="n">
        <v>5</v>
      </c>
      <c r="W290" s="0" t="n">
        <v>5</v>
      </c>
      <c r="X290" s="0" t="n">
        <v>3</v>
      </c>
      <c r="Y290" s="0" t="n">
        <v>5</v>
      </c>
      <c r="Z290" s="0" t="n">
        <v>6</v>
      </c>
      <c r="AA290" s="13" t="n">
        <v>23</v>
      </c>
      <c r="AE290" s="730" t="n"/>
      <c r="AF290" s="730" t="n"/>
      <c r="AG290" s="730" t="n"/>
      <c r="AH290" s="730" t="n"/>
      <c r="AI290" s="730" t="n"/>
      <c r="AJ290" s="730" t="n"/>
      <c r="AK290" s="730" t="n"/>
      <c r="AL290" s="730" t="n"/>
      <c r="AM290" s="730" t="n"/>
      <c r="AN290" s="730" t="n"/>
      <c r="AO290" s="730" t="n"/>
      <c r="AP290" s="730" t="n"/>
      <c r="AQ290" s="730" t="n"/>
      <c r="AR290" s="730" t="n"/>
      <c r="AS290" s="730" t="n"/>
      <c r="AT290" s="730" t="n"/>
      <c r="AU290" s="730" t="n"/>
      <c r="AV290" s="730" t="n"/>
      <c r="AW290" s="730" t="n"/>
      <c r="AX290" s="730" t="n"/>
      <c r="AY290" s="730" t="n"/>
      <c r="AZ290" s="730" t="n"/>
    </row>
    <row r="291" hidden="1" ht="32.25" customHeight="1" s="671">
      <c r="A291" s="14" t="n">
        <v>72</v>
      </c>
      <c r="B291" s="0" t="n">
        <v>4</v>
      </c>
      <c r="C291" s="0" t="n">
        <v>4</v>
      </c>
      <c r="D291" s="0" t="n">
        <v>3</v>
      </c>
      <c r="E291" s="0" t="n">
        <v>3</v>
      </c>
      <c r="F291" s="0" t="n">
        <v>4</v>
      </c>
      <c r="G291" s="0" t="n">
        <v>6</v>
      </c>
      <c r="H291" s="0" t="n">
        <v>5</v>
      </c>
      <c r="I291" s="0" t="n">
        <v>5</v>
      </c>
      <c r="J291" s="0" t="n">
        <v>5</v>
      </c>
      <c r="K291" s="0" t="n">
        <v>4</v>
      </c>
      <c r="L291" s="0" t="n">
        <v>5</v>
      </c>
      <c r="M291" s="0" t="n">
        <v>5</v>
      </c>
      <c r="N291" s="0" t="n">
        <v>4</v>
      </c>
      <c r="O291" s="0" t="n">
        <v>5</v>
      </c>
      <c r="P291" s="0" t="n">
        <v>5</v>
      </c>
      <c r="Q291" s="0" t="n">
        <v>5</v>
      </c>
      <c r="R291" s="0" t="n">
        <v>5</v>
      </c>
      <c r="S291" s="0" t="n">
        <v>5</v>
      </c>
      <c r="T291" s="0" t="n">
        <v>5</v>
      </c>
      <c r="U291" s="0" t="n">
        <v>5</v>
      </c>
      <c r="V291" s="0" t="n">
        <v>5</v>
      </c>
      <c r="W291" s="0" t="n">
        <v>5</v>
      </c>
      <c r="X291" s="0" t="n">
        <v>3</v>
      </c>
      <c r="Y291" s="0" t="n">
        <v>5</v>
      </c>
      <c r="Z291" s="0" t="n">
        <v>6</v>
      </c>
      <c r="AA291" s="13" t="n">
        <v>22</v>
      </c>
      <c r="AE291" s="730" t="n"/>
      <c r="AF291" s="730" t="n"/>
      <c r="AG291" s="730" t="n"/>
      <c r="AH291" s="730" t="n"/>
      <c r="AI291" s="730" t="n"/>
      <c r="AJ291" s="730" t="n"/>
      <c r="AK291" s="730" t="n"/>
      <c r="AL291" s="730" t="n"/>
      <c r="AM291" s="730" t="n"/>
      <c r="AN291" s="730" t="n"/>
      <c r="AO291" s="730" t="n"/>
      <c r="AP291" s="730" t="n"/>
      <c r="AQ291" s="730" t="n"/>
      <c r="AR291" s="730" t="n"/>
      <c r="AS291" s="730" t="n"/>
      <c r="AT291" s="730" t="n"/>
      <c r="AU291" s="730" t="n"/>
      <c r="AV291" s="730" t="n"/>
      <c r="AW291" s="730" t="n"/>
      <c r="AX291" s="730" t="n"/>
      <c r="AY291" s="730" t="n"/>
      <c r="AZ291" s="730" t="n"/>
    </row>
    <row r="292" hidden="1" ht="32.25" customHeight="1" s="671">
      <c r="A292" s="14" t="n">
        <v>71</v>
      </c>
      <c r="B292" s="0" t="n">
        <v>4</v>
      </c>
      <c r="C292" s="0" t="n">
        <v>4</v>
      </c>
      <c r="D292" s="0" t="n">
        <v>3</v>
      </c>
      <c r="E292" s="0" t="n">
        <v>3</v>
      </c>
      <c r="F292" s="0" t="n">
        <v>4</v>
      </c>
      <c r="G292" s="0" t="n">
        <v>6</v>
      </c>
      <c r="H292" s="0" t="n">
        <v>6</v>
      </c>
      <c r="I292" s="0" t="n">
        <v>5</v>
      </c>
      <c r="J292" s="0" t="n">
        <v>5</v>
      </c>
      <c r="K292" s="0" t="n">
        <v>4</v>
      </c>
      <c r="L292" s="0" t="n">
        <v>5</v>
      </c>
      <c r="M292" s="0" t="n">
        <v>5</v>
      </c>
      <c r="N292" s="0" t="n">
        <v>4</v>
      </c>
      <c r="O292" s="0" t="n">
        <v>5</v>
      </c>
      <c r="P292" s="0" t="n">
        <v>5</v>
      </c>
      <c r="Q292" s="0" t="n">
        <v>5</v>
      </c>
      <c r="R292" s="0" t="n">
        <v>5</v>
      </c>
      <c r="S292" s="0" t="n">
        <v>5</v>
      </c>
      <c r="T292" s="0" t="n">
        <v>5</v>
      </c>
      <c r="U292" s="0" t="n">
        <v>5</v>
      </c>
      <c r="V292" s="0" t="n">
        <v>6</v>
      </c>
      <c r="W292" s="0" t="n">
        <v>6</v>
      </c>
      <c r="X292" s="0" t="n">
        <v>3</v>
      </c>
      <c r="Y292" s="0" t="n">
        <v>5</v>
      </c>
      <c r="Z292" s="0" t="n">
        <v>6</v>
      </c>
      <c r="AA292" s="13" t="n">
        <v>21</v>
      </c>
      <c r="AE292" s="730" t="n"/>
      <c r="AF292" s="730" t="n"/>
      <c r="AG292" s="730" t="n"/>
      <c r="AH292" s="730" t="n"/>
      <c r="AI292" s="730" t="n"/>
      <c r="AJ292" s="730" t="n"/>
      <c r="AK292" s="730" t="n"/>
      <c r="AL292" s="730" t="n"/>
      <c r="AM292" s="730" t="n"/>
      <c r="AN292" s="730" t="n"/>
      <c r="AO292" s="730" t="n"/>
      <c r="AP292" s="730" t="n"/>
      <c r="AQ292" s="730" t="n"/>
      <c r="AR292" s="730" t="n"/>
      <c r="AS292" s="730" t="n"/>
      <c r="AT292" s="730" t="n"/>
      <c r="AU292" s="730" t="n"/>
      <c r="AV292" s="730" t="n"/>
      <c r="AW292" s="730" t="n"/>
      <c r="AX292" s="730" t="n"/>
      <c r="AY292" s="730" t="n"/>
      <c r="AZ292" s="730" t="n"/>
    </row>
    <row r="293" hidden="1" ht="32.25" customHeight="1" s="671">
      <c r="A293" s="14" t="n">
        <v>70</v>
      </c>
      <c r="B293" s="0" t="n">
        <v>4</v>
      </c>
      <c r="C293" s="0" t="n">
        <v>4</v>
      </c>
      <c r="D293" s="0" t="n">
        <v>3</v>
      </c>
      <c r="E293" s="0" t="n">
        <v>4</v>
      </c>
      <c r="F293" s="0" t="n">
        <v>4</v>
      </c>
      <c r="G293" s="0" t="n">
        <v>6</v>
      </c>
      <c r="H293" s="0" t="n">
        <v>6</v>
      </c>
      <c r="I293" s="0" t="n">
        <v>6</v>
      </c>
      <c r="J293" s="0" t="n">
        <v>5</v>
      </c>
      <c r="K293" s="0" t="n">
        <v>5</v>
      </c>
      <c r="L293" s="0" t="n">
        <v>5</v>
      </c>
      <c r="M293" s="0" t="n">
        <v>5</v>
      </c>
      <c r="N293" s="0" t="n">
        <v>4</v>
      </c>
      <c r="O293" s="0" t="n">
        <v>5</v>
      </c>
      <c r="P293" s="0" t="n">
        <v>5</v>
      </c>
      <c r="Q293" s="0" t="n">
        <v>5</v>
      </c>
      <c r="R293" s="0" t="n">
        <v>5</v>
      </c>
      <c r="S293" s="0" t="n">
        <v>5</v>
      </c>
      <c r="T293" s="0" t="n">
        <v>5</v>
      </c>
      <c r="U293" s="0" t="n">
        <v>5</v>
      </c>
      <c r="V293" s="0" t="n">
        <v>6</v>
      </c>
      <c r="W293" s="0" t="n">
        <v>6</v>
      </c>
      <c r="X293" s="0" t="n">
        <v>3</v>
      </c>
      <c r="Y293" s="0" t="n">
        <v>5</v>
      </c>
      <c r="Z293" s="0" t="n">
        <v>6</v>
      </c>
      <c r="AA293" s="13" t="n">
        <v>20</v>
      </c>
      <c r="AE293" s="730" t="n"/>
      <c r="AF293" s="730" t="n"/>
      <c r="AG293" s="730" t="n"/>
      <c r="AH293" s="730" t="n"/>
      <c r="AI293" s="730" t="n"/>
      <c r="AJ293" s="730" t="n"/>
      <c r="AK293" s="730" t="n"/>
      <c r="AL293" s="730" t="n"/>
      <c r="AM293" s="730" t="n"/>
      <c r="AN293" s="730" t="n"/>
      <c r="AO293" s="730" t="n"/>
      <c r="AP293" s="730" t="n"/>
      <c r="AQ293" s="730" t="n"/>
      <c r="AR293" s="730" t="n"/>
      <c r="AS293" s="730" t="n"/>
      <c r="AT293" s="730" t="n"/>
      <c r="AU293" s="730" t="n"/>
      <c r="AV293" s="730" t="n"/>
      <c r="AW293" s="730" t="n"/>
      <c r="AX293" s="730" t="n"/>
      <c r="AY293" s="730" t="n"/>
      <c r="AZ293" s="730" t="n"/>
    </row>
    <row r="294" hidden="1" ht="32.25" customHeight="1" s="671">
      <c r="A294" s="14" t="n">
        <v>69</v>
      </c>
      <c r="B294" s="0" t="n">
        <v>4</v>
      </c>
      <c r="C294" s="0" t="n">
        <v>4</v>
      </c>
      <c r="D294" s="0" t="n">
        <v>3</v>
      </c>
      <c r="E294" s="0" t="n">
        <v>4</v>
      </c>
      <c r="F294" s="0" t="n">
        <v>4</v>
      </c>
      <c r="G294" s="0" t="n">
        <v>6</v>
      </c>
      <c r="H294" s="0" t="n">
        <v>6</v>
      </c>
      <c r="I294" s="0" t="n">
        <v>6</v>
      </c>
      <c r="J294" s="0" t="n">
        <v>6</v>
      </c>
      <c r="K294" s="0" t="n">
        <v>5</v>
      </c>
      <c r="L294" s="0" t="n">
        <v>5</v>
      </c>
      <c r="M294" s="0" t="n">
        <v>5</v>
      </c>
      <c r="N294" s="0" t="n">
        <v>5</v>
      </c>
      <c r="O294" s="0" t="n">
        <v>5</v>
      </c>
      <c r="P294" s="0" t="n">
        <v>5</v>
      </c>
      <c r="Q294" s="0" t="n">
        <v>5</v>
      </c>
      <c r="R294" s="0" t="n">
        <v>5</v>
      </c>
      <c r="S294" s="0" t="n">
        <v>5</v>
      </c>
      <c r="T294" s="0" t="n">
        <v>5</v>
      </c>
      <c r="U294" s="0" t="n">
        <v>5</v>
      </c>
      <c r="V294" s="0" t="n">
        <v>6</v>
      </c>
      <c r="W294" s="0" t="n">
        <v>6</v>
      </c>
      <c r="X294" s="0" t="n">
        <v>4</v>
      </c>
      <c r="Y294" s="0" t="n">
        <v>6</v>
      </c>
      <c r="Z294" s="0" t="n">
        <v>7</v>
      </c>
      <c r="AA294" s="13" t="n">
        <v>19</v>
      </c>
      <c r="AE294" s="730" t="n"/>
      <c r="AF294" s="730" t="n"/>
      <c r="AG294" s="730" t="n"/>
      <c r="AH294" s="730" t="n"/>
      <c r="AI294" s="730" t="n"/>
      <c r="AJ294" s="730" t="n"/>
      <c r="AK294" s="730" t="n"/>
      <c r="AL294" s="730" t="n"/>
      <c r="AM294" s="730" t="n"/>
      <c r="AN294" s="730" t="n"/>
      <c r="AO294" s="730" t="n"/>
      <c r="AP294" s="730" t="n"/>
      <c r="AQ294" s="730" t="n"/>
      <c r="AR294" s="730" t="n"/>
      <c r="AS294" s="730" t="n"/>
      <c r="AT294" s="730" t="n"/>
      <c r="AU294" s="730" t="n"/>
      <c r="AV294" s="730" t="n"/>
      <c r="AW294" s="730" t="n"/>
      <c r="AX294" s="730" t="n"/>
      <c r="AY294" s="730" t="n"/>
      <c r="AZ294" s="730" t="n"/>
    </row>
    <row r="295" hidden="1" ht="32.25" customHeight="1" s="671">
      <c r="A295" s="14" t="n">
        <v>68</v>
      </c>
      <c r="B295" s="0" t="n">
        <v>4</v>
      </c>
      <c r="C295" s="0" t="n">
        <v>5</v>
      </c>
      <c r="D295" s="0" t="n">
        <v>4</v>
      </c>
      <c r="E295" s="0" t="n">
        <v>4</v>
      </c>
      <c r="F295" s="0" t="n">
        <v>4</v>
      </c>
      <c r="G295" s="0" t="n">
        <v>6</v>
      </c>
      <c r="H295" s="0" t="n">
        <v>6</v>
      </c>
      <c r="I295" s="0" t="n">
        <v>6</v>
      </c>
      <c r="J295" s="0" t="n">
        <v>6</v>
      </c>
      <c r="K295" s="0" t="n">
        <v>5</v>
      </c>
      <c r="L295" s="0" t="n">
        <v>5</v>
      </c>
      <c r="M295" s="0" t="n">
        <v>5</v>
      </c>
      <c r="N295" s="0" t="n">
        <v>5</v>
      </c>
      <c r="O295" s="0" t="n">
        <v>6</v>
      </c>
      <c r="P295" s="0" t="n">
        <v>5</v>
      </c>
      <c r="Q295" s="0" t="n">
        <v>5</v>
      </c>
      <c r="R295" s="0" t="n">
        <v>6</v>
      </c>
      <c r="S295" s="0" t="n">
        <v>6</v>
      </c>
      <c r="T295" s="0" t="n">
        <v>5</v>
      </c>
      <c r="U295" s="0" t="n">
        <v>5</v>
      </c>
      <c r="V295" s="0" t="n">
        <v>6</v>
      </c>
      <c r="W295" s="0" t="n">
        <v>6</v>
      </c>
      <c r="X295" s="0" t="n">
        <v>4</v>
      </c>
      <c r="Y295" s="0" t="n">
        <v>6</v>
      </c>
      <c r="Z295" s="0" t="n">
        <v>7</v>
      </c>
      <c r="AA295" s="13" t="n">
        <v>18</v>
      </c>
      <c r="AE295" s="730" t="n"/>
      <c r="AF295" s="730" t="n"/>
      <c r="AG295" s="730" t="n"/>
      <c r="AH295" s="730" t="n"/>
      <c r="AI295" s="730" t="n"/>
      <c r="AJ295" s="730" t="n"/>
      <c r="AK295" s="730" t="n"/>
      <c r="AL295" s="730" t="n"/>
      <c r="AM295" s="730" t="n"/>
      <c r="AN295" s="730" t="n"/>
      <c r="AO295" s="730" t="n"/>
      <c r="AP295" s="730" t="n"/>
      <c r="AQ295" s="730" t="n"/>
      <c r="AR295" s="730" t="n"/>
      <c r="AS295" s="730" t="n"/>
      <c r="AT295" s="730" t="n"/>
      <c r="AU295" s="730" t="n"/>
      <c r="AV295" s="730" t="n"/>
      <c r="AW295" s="730" t="n"/>
      <c r="AX295" s="730" t="n"/>
      <c r="AY295" s="730" t="n"/>
      <c r="AZ295" s="730" t="n"/>
    </row>
    <row r="296" hidden="1" ht="32.25" customHeight="1" s="671">
      <c r="A296" s="14" t="n">
        <v>67</v>
      </c>
      <c r="B296" s="0" t="n">
        <v>4</v>
      </c>
      <c r="C296" s="0" t="n">
        <v>5</v>
      </c>
      <c r="D296" s="0" t="n">
        <v>4</v>
      </c>
      <c r="E296" s="0" t="n">
        <v>4</v>
      </c>
      <c r="F296" s="0" t="n">
        <v>4</v>
      </c>
      <c r="G296" s="0" t="n">
        <v>6</v>
      </c>
      <c r="H296" s="0" t="n">
        <v>6</v>
      </c>
      <c r="I296" s="0" t="n">
        <v>6</v>
      </c>
      <c r="J296" s="0" t="n">
        <v>6</v>
      </c>
      <c r="K296" s="0" t="n">
        <v>5</v>
      </c>
      <c r="L296" s="0" t="n">
        <v>5</v>
      </c>
      <c r="M296" s="0" t="n">
        <v>5</v>
      </c>
      <c r="N296" s="0" t="n">
        <v>5</v>
      </c>
      <c r="O296" s="0" t="n">
        <v>6</v>
      </c>
      <c r="P296" s="0" t="n">
        <v>5</v>
      </c>
      <c r="Q296" s="0" t="n">
        <v>5</v>
      </c>
      <c r="R296" s="0" t="n">
        <v>6</v>
      </c>
      <c r="S296" s="0" t="n">
        <v>6</v>
      </c>
      <c r="T296" s="0" t="n">
        <v>6</v>
      </c>
      <c r="U296" s="0" t="n">
        <v>5</v>
      </c>
      <c r="V296" s="0" t="n">
        <v>6</v>
      </c>
      <c r="W296" s="0" t="n">
        <v>6</v>
      </c>
      <c r="X296" s="0" t="n">
        <v>4</v>
      </c>
      <c r="Y296" s="0" t="n">
        <v>6</v>
      </c>
      <c r="Z296" s="0" t="n">
        <v>7</v>
      </c>
      <c r="AA296" s="13" t="n">
        <v>17</v>
      </c>
      <c r="AE296" s="730" t="n"/>
      <c r="AF296" s="730" t="n"/>
      <c r="AG296" s="730" t="n"/>
      <c r="AH296" s="730" t="n"/>
      <c r="AI296" s="730" t="n"/>
      <c r="AJ296" s="730" t="n"/>
      <c r="AK296" s="730" t="n"/>
      <c r="AL296" s="730" t="n"/>
      <c r="AM296" s="730" t="n"/>
      <c r="AN296" s="730" t="n"/>
      <c r="AO296" s="730" t="n"/>
      <c r="AP296" s="730" t="n"/>
      <c r="AQ296" s="730" t="n"/>
      <c r="AR296" s="730" t="n"/>
      <c r="AS296" s="730" t="n"/>
      <c r="AT296" s="730" t="n"/>
      <c r="AU296" s="730" t="n"/>
      <c r="AV296" s="730" t="n"/>
      <c r="AW296" s="730" t="n"/>
      <c r="AX296" s="730" t="n"/>
      <c r="AY296" s="730" t="n"/>
      <c r="AZ296" s="730" t="n"/>
    </row>
    <row r="297" hidden="1" ht="32.25" customHeight="1" s="671">
      <c r="A297" s="14" t="n">
        <v>66</v>
      </c>
      <c r="B297" s="0" t="n">
        <v>5</v>
      </c>
      <c r="C297" s="0" t="n">
        <v>5</v>
      </c>
      <c r="D297" s="0" t="n">
        <v>4</v>
      </c>
      <c r="E297" s="0" t="n">
        <v>4</v>
      </c>
      <c r="F297" s="0" t="n">
        <v>4</v>
      </c>
      <c r="G297" s="0" t="n">
        <v>6</v>
      </c>
      <c r="H297" s="0" t="n">
        <v>6</v>
      </c>
      <c r="I297" s="0" t="n">
        <v>6</v>
      </c>
      <c r="J297" s="0" t="n">
        <v>6</v>
      </c>
      <c r="K297" s="0" t="n">
        <v>5</v>
      </c>
      <c r="L297" s="0" t="n">
        <v>5</v>
      </c>
      <c r="M297" s="0" t="n">
        <v>6</v>
      </c>
      <c r="N297" s="0" t="n">
        <v>5</v>
      </c>
      <c r="O297" s="0" t="n">
        <v>6</v>
      </c>
      <c r="P297" s="0" t="n">
        <v>5</v>
      </c>
      <c r="Q297" s="0" t="n">
        <v>6</v>
      </c>
      <c r="R297" s="0" t="n">
        <v>6</v>
      </c>
      <c r="S297" s="0" t="n">
        <v>6</v>
      </c>
      <c r="T297" s="0" t="n">
        <v>6</v>
      </c>
      <c r="U297" s="0" t="n">
        <v>5</v>
      </c>
      <c r="V297" s="0" t="n">
        <v>6</v>
      </c>
      <c r="W297" s="0" t="n">
        <v>6</v>
      </c>
      <c r="X297" s="0" t="n">
        <v>4</v>
      </c>
      <c r="Y297" s="0" t="n">
        <v>6</v>
      </c>
      <c r="Z297" s="0" t="n">
        <v>7</v>
      </c>
      <c r="AA297" s="13" t="n">
        <v>16</v>
      </c>
      <c r="AE297" s="730" t="n"/>
      <c r="AF297" s="730" t="n"/>
      <c r="AG297" s="730" t="n"/>
      <c r="AH297" s="730" t="n"/>
      <c r="AI297" s="730" t="n"/>
      <c r="AJ297" s="730" t="n"/>
      <c r="AK297" s="730" t="n"/>
      <c r="AL297" s="730" t="n"/>
      <c r="AM297" s="730" t="n"/>
      <c r="AN297" s="730" t="n"/>
      <c r="AO297" s="730" t="n"/>
      <c r="AP297" s="730" t="n"/>
      <c r="AQ297" s="730" t="n"/>
      <c r="AR297" s="730" t="n"/>
      <c r="AS297" s="730" t="n"/>
      <c r="AT297" s="730" t="n"/>
      <c r="AU297" s="730" t="n"/>
      <c r="AV297" s="730" t="n"/>
      <c r="AW297" s="730" t="n"/>
      <c r="AX297" s="730" t="n"/>
      <c r="AY297" s="730" t="n"/>
      <c r="AZ297" s="730" t="n"/>
    </row>
    <row r="298" hidden="1" ht="32.25" customHeight="1" s="671">
      <c r="A298" s="14" t="n">
        <v>65</v>
      </c>
      <c r="B298" s="0" t="n">
        <v>5</v>
      </c>
      <c r="C298" s="0" t="n">
        <v>5</v>
      </c>
      <c r="D298" s="0" t="n">
        <v>4</v>
      </c>
      <c r="E298" s="0" t="n">
        <v>4</v>
      </c>
      <c r="F298" s="0" t="n">
        <v>4</v>
      </c>
      <c r="G298" s="0" t="n">
        <v>6</v>
      </c>
      <c r="H298" s="0" t="n">
        <v>6</v>
      </c>
      <c r="I298" s="0" t="n">
        <v>6</v>
      </c>
      <c r="J298" s="0" t="n">
        <v>6</v>
      </c>
      <c r="K298" s="0" t="n">
        <v>5</v>
      </c>
      <c r="L298" s="0" t="n">
        <v>6</v>
      </c>
      <c r="M298" s="0" t="n">
        <v>6</v>
      </c>
      <c r="N298" s="0" t="n">
        <v>5</v>
      </c>
      <c r="O298" s="0" t="n">
        <v>6</v>
      </c>
      <c r="P298" s="0" t="n">
        <v>6</v>
      </c>
      <c r="Q298" s="0" t="n">
        <v>6</v>
      </c>
      <c r="R298" s="0" t="n">
        <v>6</v>
      </c>
      <c r="S298" s="0" t="n">
        <v>6</v>
      </c>
      <c r="T298" s="0" t="n">
        <v>6</v>
      </c>
      <c r="U298" s="0" t="n">
        <v>5</v>
      </c>
      <c r="V298" s="0" t="n">
        <v>6</v>
      </c>
      <c r="W298" s="0" t="n">
        <v>6</v>
      </c>
      <c r="X298" s="0" t="n">
        <v>4</v>
      </c>
      <c r="Y298" s="0" t="n">
        <v>6</v>
      </c>
      <c r="Z298" s="0" t="n">
        <v>7</v>
      </c>
      <c r="AA298" s="13" t="n">
        <v>15</v>
      </c>
      <c r="AE298" s="730" t="n"/>
      <c r="AF298" s="730" t="n"/>
      <c r="AG298" s="730" t="n"/>
      <c r="AH298" s="730" t="n"/>
      <c r="AI298" s="730" t="n"/>
      <c r="AJ298" s="730" t="n"/>
      <c r="AK298" s="730" t="n"/>
      <c r="AL298" s="730" t="n"/>
      <c r="AM298" s="730" t="n"/>
      <c r="AN298" s="730" t="n"/>
      <c r="AO298" s="730" t="n"/>
      <c r="AP298" s="730" t="n"/>
      <c r="AQ298" s="730" t="n"/>
      <c r="AR298" s="730" t="n"/>
      <c r="AS298" s="730" t="n"/>
      <c r="AT298" s="730" t="n"/>
      <c r="AU298" s="730" t="n"/>
      <c r="AV298" s="730" t="n"/>
      <c r="AW298" s="730" t="n"/>
      <c r="AX298" s="730" t="n"/>
      <c r="AY298" s="730" t="n"/>
      <c r="AZ298" s="730" t="n"/>
    </row>
    <row r="299" hidden="1" ht="32.25" customHeight="1" s="671">
      <c r="A299" s="14" t="n">
        <v>64</v>
      </c>
      <c r="B299" s="0" t="n">
        <v>5</v>
      </c>
      <c r="C299" s="0" t="n">
        <v>5</v>
      </c>
      <c r="D299" s="0" t="n">
        <v>4</v>
      </c>
      <c r="E299" s="0" t="n">
        <v>4</v>
      </c>
      <c r="F299" s="0" t="n">
        <v>4</v>
      </c>
      <c r="G299" s="0" t="n">
        <v>7</v>
      </c>
      <c r="H299" s="0" t="n">
        <v>7</v>
      </c>
      <c r="I299" s="0" t="n">
        <v>7</v>
      </c>
      <c r="J299" s="0" t="n">
        <v>6</v>
      </c>
      <c r="K299" s="0" t="n">
        <v>6</v>
      </c>
      <c r="L299" s="0" t="n">
        <v>6</v>
      </c>
      <c r="M299" s="0" t="n">
        <v>6</v>
      </c>
      <c r="N299" s="0" t="n">
        <v>5</v>
      </c>
      <c r="O299" s="0" t="n">
        <v>6</v>
      </c>
      <c r="P299" s="0" t="n">
        <v>6</v>
      </c>
      <c r="Q299" s="0" t="n">
        <v>6</v>
      </c>
      <c r="R299" s="0" t="n">
        <v>6</v>
      </c>
      <c r="S299" s="0" t="n">
        <v>6</v>
      </c>
      <c r="T299" s="0" t="n">
        <v>6</v>
      </c>
      <c r="U299" s="0" t="n">
        <v>6</v>
      </c>
      <c r="V299" s="0" t="n">
        <v>6</v>
      </c>
      <c r="W299" s="0" t="n">
        <v>7</v>
      </c>
      <c r="X299" s="0" t="n">
        <v>4</v>
      </c>
      <c r="Y299" s="0" t="n">
        <v>7</v>
      </c>
      <c r="Z299" s="0" t="n">
        <v>8</v>
      </c>
      <c r="AA299" s="13" t="n">
        <v>14</v>
      </c>
      <c r="AE299" s="730" t="n"/>
      <c r="AF299" s="730" t="n"/>
      <c r="AG299" s="730" t="n"/>
      <c r="AH299" s="730" t="n"/>
      <c r="AI299" s="730" t="n"/>
      <c r="AJ299" s="730" t="n"/>
      <c r="AK299" s="730" t="n"/>
      <c r="AL299" s="730" t="n"/>
      <c r="AM299" s="730" t="n"/>
      <c r="AN299" s="730" t="n"/>
      <c r="AO299" s="730" t="n"/>
      <c r="AP299" s="730" t="n"/>
      <c r="AQ299" s="730" t="n"/>
      <c r="AR299" s="730" t="n"/>
      <c r="AS299" s="730" t="n"/>
      <c r="AT299" s="730" t="n"/>
      <c r="AU299" s="730" t="n"/>
      <c r="AV299" s="730" t="n"/>
      <c r="AW299" s="730" t="n"/>
      <c r="AX299" s="730" t="n"/>
      <c r="AY299" s="730" t="n"/>
      <c r="AZ299" s="730" t="n"/>
    </row>
    <row r="300" hidden="1" ht="32.25" customHeight="1" s="671">
      <c r="A300" s="14" t="n">
        <v>63</v>
      </c>
      <c r="B300" s="0" t="n">
        <v>5</v>
      </c>
      <c r="C300" s="0" t="n">
        <v>5</v>
      </c>
      <c r="D300" s="0" t="n">
        <v>4</v>
      </c>
      <c r="E300" s="0" t="n">
        <v>4</v>
      </c>
      <c r="F300" s="0" t="n">
        <v>4</v>
      </c>
      <c r="G300" s="0" t="n">
        <v>7</v>
      </c>
      <c r="H300" s="0" t="n">
        <v>7</v>
      </c>
      <c r="I300" s="0" t="n">
        <v>7</v>
      </c>
      <c r="J300" s="0" t="n">
        <v>7</v>
      </c>
      <c r="K300" s="0" t="n">
        <v>6</v>
      </c>
      <c r="L300" s="0" t="n">
        <v>6</v>
      </c>
      <c r="M300" s="0" t="n">
        <v>6</v>
      </c>
      <c r="N300" s="0" t="n">
        <v>5</v>
      </c>
      <c r="O300" s="0" t="n">
        <v>7</v>
      </c>
      <c r="P300" s="0" t="n">
        <v>6</v>
      </c>
      <c r="Q300" s="0" t="n">
        <v>6</v>
      </c>
      <c r="R300" s="0" t="n">
        <v>6</v>
      </c>
      <c r="S300" s="0" t="n">
        <v>6</v>
      </c>
      <c r="T300" s="0" t="n">
        <v>6</v>
      </c>
      <c r="U300" s="0" t="n">
        <v>6</v>
      </c>
      <c r="V300" s="0" t="n">
        <v>7</v>
      </c>
      <c r="W300" s="0" t="n">
        <v>7</v>
      </c>
      <c r="X300" s="0" t="n">
        <v>4</v>
      </c>
      <c r="Y300" s="0" t="n">
        <v>7</v>
      </c>
      <c r="Z300" s="0" t="n">
        <v>8</v>
      </c>
      <c r="AA300" s="13" t="n">
        <v>13</v>
      </c>
      <c r="AE300" s="730" t="n"/>
      <c r="AF300" s="730" t="n"/>
      <c r="AG300" s="730" t="n"/>
      <c r="AH300" s="730" t="n"/>
      <c r="AI300" s="730" t="n"/>
      <c r="AJ300" s="730" t="n"/>
      <c r="AK300" s="730" t="n"/>
      <c r="AL300" s="730" t="n"/>
      <c r="AM300" s="730" t="n"/>
      <c r="AN300" s="730" t="n"/>
      <c r="AO300" s="730" t="n"/>
      <c r="AP300" s="730" t="n"/>
      <c r="AQ300" s="730" t="n"/>
      <c r="AR300" s="730" t="n"/>
      <c r="AS300" s="730" t="n"/>
      <c r="AT300" s="730" t="n"/>
      <c r="AU300" s="730" t="n"/>
      <c r="AV300" s="730" t="n"/>
      <c r="AW300" s="730" t="n"/>
      <c r="AX300" s="730" t="n"/>
      <c r="AY300" s="730" t="n"/>
      <c r="AZ300" s="730" t="n"/>
    </row>
    <row r="301" hidden="1" ht="32.25" customHeight="1" s="671">
      <c r="A301" s="14" t="n">
        <v>62</v>
      </c>
      <c r="B301" s="0" t="n">
        <v>5</v>
      </c>
      <c r="C301" s="0" t="n">
        <v>5</v>
      </c>
      <c r="D301" s="0" t="n">
        <v>4</v>
      </c>
      <c r="E301" s="0" t="n">
        <v>4</v>
      </c>
      <c r="F301" s="0" t="n">
        <v>4</v>
      </c>
      <c r="G301" s="0" t="n">
        <v>7</v>
      </c>
      <c r="H301" s="0" t="n">
        <v>7</v>
      </c>
      <c r="I301" s="0" t="n">
        <v>7</v>
      </c>
      <c r="J301" s="0" t="n">
        <v>7</v>
      </c>
      <c r="K301" s="0" t="n">
        <v>6</v>
      </c>
      <c r="L301" s="0" t="n">
        <v>6</v>
      </c>
      <c r="M301" s="0" t="n">
        <v>6</v>
      </c>
      <c r="N301" s="0" t="n">
        <v>6</v>
      </c>
      <c r="O301" s="0" t="n">
        <v>7</v>
      </c>
      <c r="P301" s="0" t="n">
        <v>6</v>
      </c>
      <c r="Q301" s="0" t="n">
        <v>6</v>
      </c>
      <c r="R301" s="0" t="n">
        <v>7</v>
      </c>
      <c r="S301" s="0" t="n">
        <v>7</v>
      </c>
      <c r="T301" s="0" t="n">
        <v>7</v>
      </c>
      <c r="U301" s="0" t="n">
        <v>6</v>
      </c>
      <c r="V301" s="0" t="n">
        <v>7</v>
      </c>
      <c r="W301" s="0" t="n">
        <v>7</v>
      </c>
      <c r="X301" s="0" t="n">
        <v>4</v>
      </c>
      <c r="Y301" s="0" t="n">
        <v>7</v>
      </c>
      <c r="Z301" s="0" t="n">
        <v>8</v>
      </c>
      <c r="AA301" s="13" t="n">
        <v>12</v>
      </c>
      <c r="AE301" s="730" t="n"/>
      <c r="AF301" s="730" t="n"/>
      <c r="AG301" s="730" t="n"/>
      <c r="AH301" s="730" t="n"/>
      <c r="AI301" s="730" t="n"/>
      <c r="AJ301" s="730" t="n"/>
      <c r="AK301" s="730" t="n"/>
      <c r="AL301" s="730" t="n"/>
      <c r="AM301" s="730" t="n"/>
      <c r="AN301" s="730" t="n"/>
      <c r="AO301" s="730" t="n"/>
      <c r="AP301" s="730" t="n"/>
      <c r="AQ301" s="730" t="n"/>
      <c r="AR301" s="730" t="n"/>
      <c r="AS301" s="730" t="n"/>
      <c r="AT301" s="730" t="n"/>
      <c r="AU301" s="730" t="n"/>
      <c r="AV301" s="730" t="n"/>
      <c r="AW301" s="730" t="n"/>
      <c r="AX301" s="730" t="n"/>
      <c r="AY301" s="730" t="n"/>
      <c r="AZ301" s="730" t="n"/>
    </row>
    <row r="302" hidden="1" ht="32.25" customHeight="1" s="671">
      <c r="A302" s="14" t="n">
        <v>61</v>
      </c>
      <c r="B302" s="0" t="n">
        <v>5</v>
      </c>
      <c r="C302" s="0" t="n">
        <v>5</v>
      </c>
      <c r="D302" s="0" t="n">
        <v>4</v>
      </c>
      <c r="E302" s="0" t="n">
        <v>4</v>
      </c>
      <c r="F302" s="0" t="n">
        <v>4</v>
      </c>
      <c r="G302" s="0" t="n">
        <v>7</v>
      </c>
      <c r="H302" s="0" t="n">
        <v>7</v>
      </c>
      <c r="I302" s="0" t="n">
        <v>7</v>
      </c>
      <c r="J302" s="0" t="n">
        <v>7</v>
      </c>
      <c r="K302" s="0" t="n">
        <v>6</v>
      </c>
      <c r="L302" s="0" t="n">
        <v>6</v>
      </c>
      <c r="M302" s="0" t="n">
        <v>7</v>
      </c>
      <c r="N302" s="0" t="n">
        <v>6</v>
      </c>
      <c r="O302" s="0" t="n">
        <v>7</v>
      </c>
      <c r="P302" s="0" t="n">
        <v>7</v>
      </c>
      <c r="Q302" s="0" t="n">
        <v>7</v>
      </c>
      <c r="R302" s="0" t="n">
        <v>7</v>
      </c>
      <c r="S302" s="0" t="n">
        <v>7</v>
      </c>
      <c r="T302" s="0" t="n">
        <v>7</v>
      </c>
      <c r="U302" s="0" t="n">
        <v>6</v>
      </c>
      <c r="V302" s="0" t="n">
        <v>7</v>
      </c>
      <c r="W302" s="0" t="n">
        <v>7</v>
      </c>
      <c r="X302" s="0" t="n">
        <v>4</v>
      </c>
      <c r="Y302" s="0" t="n">
        <v>7</v>
      </c>
      <c r="Z302" s="0" t="n">
        <v>8</v>
      </c>
      <c r="AA302" s="13" t="n">
        <v>11</v>
      </c>
      <c r="AE302" s="730" t="n"/>
      <c r="AF302" s="730" t="n"/>
      <c r="AG302" s="730" t="n"/>
      <c r="AH302" s="730" t="n"/>
      <c r="AI302" s="730" t="n"/>
      <c r="AJ302" s="730" t="n"/>
      <c r="AK302" s="730" t="n"/>
      <c r="AL302" s="730" t="n"/>
      <c r="AM302" s="730" t="n"/>
      <c r="AN302" s="730" t="n"/>
      <c r="AO302" s="730" t="n"/>
      <c r="AP302" s="730" t="n"/>
      <c r="AQ302" s="730" t="n"/>
      <c r="AR302" s="730" t="n"/>
      <c r="AS302" s="730" t="n"/>
      <c r="AT302" s="730" t="n"/>
      <c r="AU302" s="730" t="n"/>
      <c r="AV302" s="730" t="n"/>
      <c r="AW302" s="730" t="n"/>
      <c r="AX302" s="730" t="n"/>
      <c r="AY302" s="730" t="n"/>
      <c r="AZ302" s="730" t="n"/>
    </row>
    <row r="303" hidden="1" ht="32.25" customHeight="1" s="671">
      <c r="A303" s="14" t="n">
        <v>60</v>
      </c>
      <c r="B303" s="0" t="n">
        <v>5</v>
      </c>
      <c r="C303" s="0" t="n">
        <v>5</v>
      </c>
      <c r="D303" s="0" t="n">
        <v>4</v>
      </c>
      <c r="E303" s="0" t="n">
        <v>4</v>
      </c>
      <c r="F303" s="0" t="n">
        <v>4</v>
      </c>
      <c r="G303" s="0" t="n">
        <v>7</v>
      </c>
      <c r="H303" s="0" t="n">
        <v>7</v>
      </c>
      <c r="I303" s="0" t="n">
        <v>8</v>
      </c>
      <c r="J303" s="0" t="n">
        <v>7</v>
      </c>
      <c r="K303" s="0" t="n">
        <v>7</v>
      </c>
      <c r="L303" s="0" t="n">
        <v>7</v>
      </c>
      <c r="M303" s="0" t="n">
        <v>7</v>
      </c>
      <c r="N303" s="0" t="n">
        <v>6</v>
      </c>
      <c r="O303" s="0" t="n">
        <v>8</v>
      </c>
      <c r="P303" s="0" t="n">
        <v>7</v>
      </c>
      <c r="Q303" s="0" t="n">
        <v>7</v>
      </c>
      <c r="R303" s="0" t="n">
        <v>7</v>
      </c>
      <c r="S303" s="0" t="n">
        <v>7</v>
      </c>
      <c r="T303" s="0" t="n">
        <v>7</v>
      </c>
      <c r="U303" s="0" t="n">
        <v>6</v>
      </c>
      <c r="V303" s="0" t="n">
        <v>7</v>
      </c>
      <c r="W303" s="0" t="n">
        <v>8</v>
      </c>
      <c r="X303" s="0" t="n">
        <v>4</v>
      </c>
      <c r="Y303" s="0" t="n">
        <v>7</v>
      </c>
      <c r="Z303" s="0" t="n">
        <v>8</v>
      </c>
      <c r="AA303" s="13" t="n">
        <v>10</v>
      </c>
      <c r="AE303" s="730" t="n"/>
      <c r="AF303" s="730" t="n"/>
      <c r="AG303" s="730" t="n"/>
      <c r="AH303" s="730" t="n"/>
      <c r="AI303" s="730" t="n"/>
      <c r="AJ303" s="730" t="n"/>
      <c r="AK303" s="730" t="n"/>
      <c r="AL303" s="730" t="n"/>
      <c r="AM303" s="730" t="n"/>
      <c r="AN303" s="730" t="n"/>
      <c r="AO303" s="730" t="n"/>
      <c r="AP303" s="730" t="n"/>
      <c r="AQ303" s="730" t="n"/>
      <c r="AR303" s="730" t="n"/>
      <c r="AS303" s="730" t="n"/>
      <c r="AT303" s="730" t="n"/>
      <c r="AU303" s="730" t="n"/>
      <c r="AV303" s="730" t="n"/>
      <c r="AW303" s="730" t="n"/>
      <c r="AX303" s="730" t="n"/>
      <c r="AY303" s="730" t="n"/>
      <c r="AZ303" s="730" t="n"/>
    </row>
    <row r="304" hidden="1" ht="32.25" customHeight="1" s="671">
      <c r="A304" s="14" t="n">
        <v>59</v>
      </c>
      <c r="B304" s="0" t="n">
        <v>5</v>
      </c>
      <c r="C304" s="0" t="n">
        <v>5</v>
      </c>
      <c r="D304" s="0" t="n">
        <v>4</v>
      </c>
      <c r="E304" s="0" t="n">
        <v>4</v>
      </c>
      <c r="F304" s="0" t="n">
        <v>4</v>
      </c>
      <c r="G304" s="0" t="n">
        <v>8</v>
      </c>
      <c r="H304" s="0" t="n">
        <v>8</v>
      </c>
      <c r="I304" s="0" t="n">
        <v>8</v>
      </c>
      <c r="J304" s="0" t="n">
        <v>8</v>
      </c>
      <c r="K304" s="0" t="n">
        <v>7</v>
      </c>
      <c r="L304" s="0" t="n">
        <v>7</v>
      </c>
      <c r="M304" s="0" t="n">
        <v>8</v>
      </c>
      <c r="N304" s="0" t="n">
        <v>7</v>
      </c>
      <c r="O304" s="0" t="n">
        <v>8</v>
      </c>
      <c r="P304" s="0" t="n">
        <v>7</v>
      </c>
      <c r="Q304" s="0" t="n">
        <v>7</v>
      </c>
      <c r="R304" s="0" t="n">
        <v>8</v>
      </c>
      <c r="S304" s="0" t="n">
        <v>8</v>
      </c>
      <c r="T304" s="0" t="n">
        <v>7</v>
      </c>
      <c r="U304" s="0" t="n">
        <v>7</v>
      </c>
      <c r="V304" s="0" t="n">
        <v>8</v>
      </c>
      <c r="W304" s="0" t="n">
        <v>8</v>
      </c>
      <c r="X304" s="0" t="n">
        <v>5</v>
      </c>
      <c r="Y304" s="0" t="n">
        <v>8</v>
      </c>
      <c r="Z304" s="0" t="n">
        <v>9</v>
      </c>
      <c r="AA304" s="13" t="n">
        <v>9</v>
      </c>
      <c r="AE304" s="730" t="n"/>
      <c r="AF304" s="730" t="n"/>
      <c r="AG304" s="730" t="n"/>
      <c r="AH304" s="730" t="n"/>
      <c r="AI304" s="730" t="n"/>
      <c r="AJ304" s="730" t="n"/>
      <c r="AK304" s="730" t="n"/>
      <c r="AL304" s="730" t="n"/>
      <c r="AM304" s="730" t="n"/>
      <c r="AN304" s="730" t="n"/>
      <c r="AO304" s="730" t="n"/>
      <c r="AP304" s="730" t="n"/>
      <c r="AQ304" s="730" t="n"/>
      <c r="AR304" s="730" t="n"/>
      <c r="AS304" s="730" t="n"/>
      <c r="AT304" s="730" t="n"/>
      <c r="AU304" s="730" t="n"/>
      <c r="AV304" s="730" t="n"/>
      <c r="AW304" s="730" t="n"/>
      <c r="AX304" s="730" t="n"/>
      <c r="AY304" s="730" t="n"/>
      <c r="AZ304" s="730" t="n"/>
    </row>
    <row r="305" hidden="1" ht="32.25" customHeight="1" s="671">
      <c r="A305" s="14" t="n">
        <v>58</v>
      </c>
      <c r="B305" s="0" t="n">
        <v>5</v>
      </c>
      <c r="C305" s="0" t="n">
        <v>5</v>
      </c>
      <c r="D305" s="0" t="n">
        <v>4</v>
      </c>
      <c r="E305" s="0" t="n">
        <v>4</v>
      </c>
      <c r="F305" s="0" t="n">
        <v>4</v>
      </c>
      <c r="G305" s="0" t="n">
        <v>8</v>
      </c>
      <c r="H305" s="0" t="n">
        <v>8</v>
      </c>
      <c r="I305" s="0" t="n">
        <v>8</v>
      </c>
      <c r="J305" s="0" t="n">
        <v>8</v>
      </c>
      <c r="K305" s="0" t="n">
        <v>7</v>
      </c>
      <c r="L305" s="0" t="n">
        <v>7</v>
      </c>
      <c r="M305" s="0" t="n">
        <v>8</v>
      </c>
      <c r="N305" s="0" t="n">
        <v>7</v>
      </c>
      <c r="O305" s="0" t="n">
        <v>8</v>
      </c>
      <c r="P305" s="0" t="n">
        <v>8</v>
      </c>
      <c r="Q305" s="0" t="n">
        <v>8</v>
      </c>
      <c r="R305" s="0" t="n">
        <v>8</v>
      </c>
      <c r="S305" s="0" t="n">
        <v>8</v>
      </c>
      <c r="T305" s="0" t="n">
        <v>8</v>
      </c>
      <c r="U305" s="0" t="n">
        <v>7</v>
      </c>
      <c r="V305" s="0" t="n">
        <v>8</v>
      </c>
      <c r="W305" s="0" t="n">
        <v>8</v>
      </c>
      <c r="X305" s="0" t="n">
        <v>5</v>
      </c>
      <c r="Y305" s="0" t="n">
        <v>8</v>
      </c>
      <c r="Z305" s="0" t="n">
        <v>9</v>
      </c>
      <c r="AA305" s="13" t="n">
        <v>8</v>
      </c>
      <c r="AE305" s="730" t="n"/>
      <c r="AF305" s="730" t="n"/>
      <c r="AG305" s="730" t="n"/>
      <c r="AH305" s="730" t="n"/>
      <c r="AI305" s="730" t="n"/>
      <c r="AJ305" s="730" t="n"/>
      <c r="AK305" s="730" t="n"/>
      <c r="AL305" s="730" t="n"/>
      <c r="AM305" s="730" t="n"/>
      <c r="AN305" s="730" t="n"/>
      <c r="AO305" s="730" t="n"/>
      <c r="AP305" s="730" t="n"/>
      <c r="AQ305" s="730" t="n"/>
      <c r="AR305" s="730" t="n"/>
      <c r="AS305" s="730" t="n"/>
      <c r="AT305" s="730" t="n"/>
      <c r="AU305" s="730" t="n"/>
      <c r="AV305" s="730" t="n"/>
      <c r="AW305" s="730" t="n"/>
      <c r="AX305" s="730" t="n"/>
      <c r="AY305" s="730" t="n"/>
      <c r="AZ305" s="730" t="n"/>
    </row>
    <row r="306" hidden="1" ht="32.25" customHeight="1" s="671">
      <c r="A306" s="14" t="n">
        <v>57</v>
      </c>
      <c r="B306" s="0" t="n">
        <v>5</v>
      </c>
      <c r="C306" s="0" t="n">
        <v>5</v>
      </c>
      <c r="D306" s="0" t="n">
        <v>4</v>
      </c>
      <c r="E306" s="0" t="n">
        <v>4</v>
      </c>
      <c r="F306" s="0" t="n">
        <v>4</v>
      </c>
      <c r="G306" s="0" t="n">
        <v>8</v>
      </c>
      <c r="H306" s="0" t="n">
        <v>8</v>
      </c>
      <c r="I306" s="0" t="n">
        <v>8</v>
      </c>
      <c r="J306" s="0" t="n">
        <v>8</v>
      </c>
      <c r="K306" s="0" t="n">
        <v>8</v>
      </c>
      <c r="L306" s="0" t="n">
        <v>8</v>
      </c>
      <c r="M306" s="0" t="n">
        <v>8</v>
      </c>
      <c r="N306" s="0" t="n">
        <v>7</v>
      </c>
      <c r="O306" s="0" t="n">
        <v>8</v>
      </c>
      <c r="P306" s="0" t="n">
        <v>8</v>
      </c>
      <c r="Q306" s="0" t="n">
        <v>8</v>
      </c>
      <c r="R306" s="0" t="n">
        <v>8</v>
      </c>
      <c r="S306" s="0" t="n">
        <v>8</v>
      </c>
      <c r="T306" s="0" t="n">
        <v>8</v>
      </c>
      <c r="U306" s="0" t="n">
        <v>8</v>
      </c>
      <c r="V306" s="0" t="n">
        <v>8</v>
      </c>
      <c r="W306" s="0" t="n">
        <v>9</v>
      </c>
      <c r="X306" s="0" t="n">
        <v>5</v>
      </c>
      <c r="Y306" s="0" t="n">
        <v>8</v>
      </c>
      <c r="Z306" s="0" t="n">
        <v>9</v>
      </c>
      <c r="AA306" s="13" t="n">
        <v>7</v>
      </c>
      <c r="AE306" s="730" t="n"/>
      <c r="AF306" s="730" t="n"/>
      <c r="AG306" s="730" t="n"/>
      <c r="AH306" s="730" t="n"/>
      <c r="AI306" s="730" t="n"/>
      <c r="AJ306" s="730" t="n"/>
      <c r="AK306" s="730" t="n"/>
      <c r="AL306" s="730" t="n"/>
      <c r="AM306" s="730" t="n"/>
      <c r="AN306" s="730" t="n"/>
      <c r="AO306" s="730" t="n"/>
      <c r="AP306" s="730" t="n"/>
      <c r="AQ306" s="730" t="n"/>
      <c r="AR306" s="730" t="n"/>
      <c r="AS306" s="730" t="n"/>
      <c r="AT306" s="730" t="n"/>
      <c r="AU306" s="730" t="n"/>
      <c r="AV306" s="730" t="n"/>
      <c r="AW306" s="730" t="n"/>
      <c r="AX306" s="730" t="n"/>
      <c r="AY306" s="730" t="n"/>
      <c r="AZ306" s="730" t="n"/>
    </row>
    <row r="307" hidden="1" ht="32.25" customHeight="1" s="671">
      <c r="A307" s="14" t="n">
        <v>56</v>
      </c>
      <c r="B307" s="0" t="n">
        <v>5</v>
      </c>
      <c r="C307" s="0" t="n">
        <v>5</v>
      </c>
      <c r="D307" s="0" t="n">
        <v>4</v>
      </c>
      <c r="E307" s="0" t="n">
        <v>5</v>
      </c>
      <c r="F307" s="0" t="n">
        <v>4</v>
      </c>
      <c r="G307" s="0" t="n">
        <v>9</v>
      </c>
      <c r="H307" s="0" t="n">
        <v>8</v>
      </c>
      <c r="I307" s="0" t="n">
        <v>9</v>
      </c>
      <c r="J307" s="0" t="n">
        <v>8</v>
      </c>
      <c r="K307" s="0" t="n">
        <v>8</v>
      </c>
      <c r="L307" s="0" t="n">
        <v>8</v>
      </c>
      <c r="M307" s="0" t="n">
        <v>8</v>
      </c>
      <c r="N307" s="0" t="n">
        <v>8</v>
      </c>
      <c r="O307" s="0" t="n">
        <v>9</v>
      </c>
      <c r="P307" s="0" t="n">
        <v>8</v>
      </c>
      <c r="Q307" s="0" t="n">
        <v>8</v>
      </c>
      <c r="R307" s="0" t="n">
        <v>9</v>
      </c>
      <c r="S307" s="0" t="n">
        <v>8</v>
      </c>
      <c r="T307" s="0" t="n">
        <v>8</v>
      </c>
      <c r="U307" s="0" t="n">
        <v>8</v>
      </c>
      <c r="V307" s="0" t="n">
        <v>9</v>
      </c>
      <c r="W307" s="0" t="n">
        <v>9</v>
      </c>
      <c r="X307" s="0" t="n">
        <v>5</v>
      </c>
      <c r="Y307" s="0" t="n">
        <v>8</v>
      </c>
      <c r="Z307" s="0" t="n">
        <v>9</v>
      </c>
      <c r="AA307" s="13" t="n">
        <v>6</v>
      </c>
      <c r="AE307" s="730" t="n"/>
      <c r="AF307" s="730" t="n"/>
      <c r="AG307" s="730" t="n"/>
      <c r="AH307" s="730" t="n"/>
      <c r="AI307" s="730" t="n"/>
      <c r="AJ307" s="730" t="n"/>
      <c r="AK307" s="730" t="n"/>
      <c r="AL307" s="730" t="n"/>
      <c r="AM307" s="730" t="n"/>
      <c r="AN307" s="730" t="n"/>
      <c r="AO307" s="730" t="n"/>
      <c r="AP307" s="730" t="n"/>
      <c r="AQ307" s="730" t="n"/>
      <c r="AR307" s="730" t="n"/>
      <c r="AS307" s="730" t="n"/>
      <c r="AT307" s="730" t="n"/>
      <c r="AU307" s="730" t="n"/>
      <c r="AV307" s="730" t="n"/>
      <c r="AW307" s="730" t="n"/>
      <c r="AX307" s="730" t="n"/>
      <c r="AY307" s="730" t="n"/>
      <c r="AZ307" s="730" t="n"/>
    </row>
    <row r="308" hidden="1" ht="32.25" customHeight="1" s="671">
      <c r="A308" s="14" t="n">
        <v>55</v>
      </c>
      <c r="B308" s="0" t="n">
        <v>5</v>
      </c>
      <c r="C308" s="0" t="n">
        <v>6</v>
      </c>
      <c r="D308" s="0" t="n">
        <v>4</v>
      </c>
      <c r="E308" s="0" t="n">
        <v>5</v>
      </c>
      <c r="F308" s="0" t="n">
        <v>5</v>
      </c>
      <c r="G308" s="0" t="n">
        <v>9</v>
      </c>
      <c r="H308" s="0" t="n">
        <v>9</v>
      </c>
      <c r="I308" s="0" t="n">
        <v>9</v>
      </c>
      <c r="J308" s="0" t="n">
        <v>9</v>
      </c>
      <c r="K308" s="0" t="n">
        <v>8</v>
      </c>
      <c r="L308" s="0" t="n">
        <v>8</v>
      </c>
      <c r="M308" s="0" t="n">
        <v>9</v>
      </c>
      <c r="N308" s="0" t="n">
        <v>8</v>
      </c>
      <c r="O308" s="0" t="n">
        <v>9</v>
      </c>
      <c r="P308" s="0" t="n">
        <v>9</v>
      </c>
      <c r="Q308" s="0" t="n">
        <v>9</v>
      </c>
      <c r="R308" s="0" t="n">
        <v>9</v>
      </c>
      <c r="S308" s="0" t="n">
        <v>9</v>
      </c>
      <c r="T308" s="0" t="n">
        <v>9</v>
      </c>
      <c r="U308" s="0" t="n">
        <v>8</v>
      </c>
      <c r="V308" s="0" t="n">
        <v>9</v>
      </c>
      <c r="W308" s="0" t="n">
        <v>9</v>
      </c>
      <c r="X308" s="0" t="n">
        <v>5</v>
      </c>
      <c r="Y308" s="0" t="n">
        <v>8</v>
      </c>
      <c r="Z308" s="0" t="n">
        <v>9</v>
      </c>
      <c r="AA308" s="13" t="n">
        <v>5</v>
      </c>
      <c r="AE308" s="730" t="n"/>
      <c r="AF308" s="730" t="n"/>
      <c r="AG308" s="730" t="n"/>
      <c r="AH308" s="730" t="n"/>
      <c r="AI308" s="730" t="n"/>
      <c r="AJ308" s="730" t="n"/>
      <c r="AK308" s="730" t="n"/>
      <c r="AL308" s="730" t="n"/>
      <c r="AM308" s="730" t="n"/>
      <c r="AN308" s="730" t="n"/>
      <c r="AO308" s="730" t="n"/>
      <c r="AP308" s="730" t="n"/>
      <c r="AQ308" s="730" t="n"/>
      <c r="AR308" s="730" t="n"/>
      <c r="AS308" s="730" t="n"/>
      <c r="AT308" s="730" t="n"/>
      <c r="AU308" s="730" t="n"/>
      <c r="AV308" s="730" t="n"/>
      <c r="AW308" s="730" t="n"/>
      <c r="AX308" s="730" t="n"/>
      <c r="AY308" s="730" t="n"/>
      <c r="AZ308" s="730" t="n"/>
    </row>
    <row r="309" hidden="1" ht="32.25" customHeight="1" s="671">
      <c r="A309" s="14" t="n">
        <v>54</v>
      </c>
      <c r="B309" s="0" t="n">
        <v>5</v>
      </c>
      <c r="C309" s="0" t="n">
        <v>6</v>
      </c>
      <c r="D309" s="0" t="n">
        <v>5</v>
      </c>
      <c r="E309" s="0" t="n">
        <v>5</v>
      </c>
      <c r="F309" s="0" t="n">
        <v>5</v>
      </c>
      <c r="G309" s="0" t="n">
        <v>9</v>
      </c>
      <c r="H309" s="0" t="n">
        <v>9</v>
      </c>
      <c r="I309" s="0" t="n">
        <v>9</v>
      </c>
      <c r="J309" s="0" t="n">
        <v>9</v>
      </c>
      <c r="K309" s="0" t="n">
        <v>9</v>
      </c>
      <c r="L309" s="0" t="n">
        <v>9</v>
      </c>
      <c r="M309" s="0" t="n">
        <v>9</v>
      </c>
      <c r="N309" s="0" t="n">
        <v>8</v>
      </c>
      <c r="O309" s="0" t="n">
        <v>9</v>
      </c>
      <c r="P309" s="0" t="n">
        <v>9</v>
      </c>
      <c r="Q309" s="0" t="n">
        <v>9</v>
      </c>
      <c r="R309" s="0" t="n">
        <v>9</v>
      </c>
      <c r="S309" s="0" t="n">
        <v>9</v>
      </c>
      <c r="T309" s="0" t="n">
        <v>9</v>
      </c>
      <c r="U309" s="0" t="n">
        <v>9</v>
      </c>
      <c r="V309" s="0" t="n">
        <v>9</v>
      </c>
      <c r="W309" s="0" t="n">
        <v>9</v>
      </c>
      <c r="X309" s="0" t="n">
        <v>5</v>
      </c>
      <c r="Y309" s="0" t="n">
        <v>9</v>
      </c>
      <c r="Z309" s="0" t="n">
        <v>9</v>
      </c>
      <c r="AA309" s="13" t="n">
        <v>4</v>
      </c>
      <c r="AE309" s="730" t="n"/>
      <c r="AF309" s="730" t="n"/>
      <c r="AG309" s="730" t="n"/>
      <c r="AH309" s="730" t="n"/>
      <c r="AI309" s="730" t="n"/>
      <c r="AJ309" s="730" t="n"/>
      <c r="AK309" s="730" t="n"/>
      <c r="AL309" s="730" t="n"/>
      <c r="AM309" s="730" t="n"/>
      <c r="AN309" s="730" t="n"/>
      <c r="AO309" s="730" t="n"/>
      <c r="AP309" s="730" t="n"/>
      <c r="AQ309" s="730" t="n"/>
      <c r="AR309" s="730" t="n"/>
      <c r="AS309" s="730" t="n"/>
      <c r="AT309" s="730" t="n"/>
      <c r="AU309" s="730" t="n"/>
      <c r="AV309" s="730" t="n"/>
      <c r="AW309" s="730" t="n"/>
      <c r="AX309" s="730" t="n"/>
      <c r="AY309" s="730" t="n"/>
      <c r="AZ309" s="730" t="n"/>
    </row>
    <row r="310" hidden="1" ht="32.25" customHeight="1" s="671">
      <c r="A310" s="14" t="n">
        <v>53</v>
      </c>
      <c r="B310" s="0" t="n">
        <v>6</v>
      </c>
      <c r="C310" s="0" t="n">
        <v>6</v>
      </c>
      <c r="D310" s="0" t="n">
        <v>5</v>
      </c>
      <c r="E310" s="0" t="n">
        <v>5</v>
      </c>
      <c r="F310" s="0" t="n">
        <v>5</v>
      </c>
      <c r="G310" s="0" t="n">
        <v>9</v>
      </c>
      <c r="H310" s="0" t="n">
        <v>9</v>
      </c>
      <c r="I310" s="0" t="n">
        <v>9</v>
      </c>
      <c r="J310" s="0" t="n">
        <v>9</v>
      </c>
      <c r="K310" s="0" t="n">
        <v>9</v>
      </c>
      <c r="L310" s="0" t="n">
        <v>9</v>
      </c>
      <c r="M310" s="0" t="n">
        <v>9</v>
      </c>
      <c r="N310" s="0" t="n">
        <v>9</v>
      </c>
      <c r="O310" s="0" t="n">
        <v>9</v>
      </c>
      <c r="P310" s="0" t="n">
        <v>9</v>
      </c>
      <c r="Q310" s="0" t="n">
        <v>9</v>
      </c>
      <c r="R310" s="0" t="n">
        <v>9</v>
      </c>
      <c r="S310" s="0" t="n">
        <v>9</v>
      </c>
      <c r="T310" s="0" t="n">
        <v>9</v>
      </c>
      <c r="U310" s="0" t="n">
        <v>9</v>
      </c>
      <c r="V310" s="0" t="n">
        <v>9</v>
      </c>
      <c r="W310" s="0" t="n">
        <v>9</v>
      </c>
      <c r="X310" s="0" t="n">
        <v>5</v>
      </c>
      <c r="Y310" s="0" t="n">
        <v>9</v>
      </c>
      <c r="Z310" s="0" t="n">
        <v>9</v>
      </c>
      <c r="AA310" s="13" t="n">
        <v>3</v>
      </c>
      <c r="AE310" s="730" t="n"/>
      <c r="AF310" s="730" t="n"/>
      <c r="AG310" s="730" t="n"/>
      <c r="AH310" s="730" t="n"/>
      <c r="AI310" s="730" t="n"/>
      <c r="AJ310" s="730" t="n"/>
      <c r="AK310" s="730" t="n"/>
      <c r="AL310" s="730" t="n"/>
      <c r="AM310" s="730" t="n"/>
      <c r="AN310" s="730" t="n"/>
      <c r="AO310" s="730" t="n"/>
      <c r="AP310" s="730" t="n"/>
      <c r="AQ310" s="730" t="n"/>
      <c r="AR310" s="730" t="n"/>
      <c r="AS310" s="730" t="n"/>
      <c r="AT310" s="730" t="n"/>
      <c r="AU310" s="730" t="n"/>
      <c r="AV310" s="730" t="n"/>
      <c r="AW310" s="730" t="n"/>
      <c r="AX310" s="730" t="n"/>
      <c r="AY310" s="730" t="n"/>
      <c r="AZ310" s="730" t="n"/>
    </row>
    <row r="311" hidden="1" ht="32.25" customHeight="1" s="671">
      <c r="A311" s="14" t="n">
        <v>52</v>
      </c>
      <c r="B311" s="0" t="n">
        <v>6</v>
      </c>
      <c r="C311" s="0" t="n">
        <v>6</v>
      </c>
      <c r="D311" s="0" t="n">
        <v>5</v>
      </c>
      <c r="E311" s="0" t="n">
        <v>5</v>
      </c>
      <c r="F311" s="0" t="n">
        <v>5</v>
      </c>
      <c r="G311" s="0" t="n">
        <v>9</v>
      </c>
      <c r="H311" s="0" t="n">
        <v>9</v>
      </c>
      <c r="I311" s="0" t="n">
        <v>9</v>
      </c>
      <c r="J311" s="0" t="n">
        <v>9</v>
      </c>
      <c r="K311" s="0" t="n">
        <v>9</v>
      </c>
      <c r="L311" s="0" t="n">
        <v>9</v>
      </c>
      <c r="M311" s="0" t="n">
        <v>9</v>
      </c>
      <c r="N311" s="0" t="n">
        <v>9</v>
      </c>
      <c r="O311" s="0" t="n">
        <v>9</v>
      </c>
      <c r="P311" s="0" t="n">
        <v>9</v>
      </c>
      <c r="Q311" s="0" t="n">
        <v>9</v>
      </c>
      <c r="R311" s="0" t="n">
        <v>9</v>
      </c>
      <c r="S311" s="0" t="n">
        <v>9</v>
      </c>
      <c r="T311" s="0" t="n">
        <v>9</v>
      </c>
      <c r="U311" s="0" t="n">
        <v>9</v>
      </c>
      <c r="V311" s="0" t="n">
        <v>9</v>
      </c>
      <c r="W311" s="0" t="n">
        <v>9</v>
      </c>
      <c r="X311" s="0" t="n">
        <v>5</v>
      </c>
      <c r="Y311" s="0" t="n">
        <v>9</v>
      </c>
      <c r="Z311" s="0" t="n">
        <v>9</v>
      </c>
      <c r="AA311" s="13" t="n">
        <v>2</v>
      </c>
      <c r="AE311" s="730" t="n"/>
      <c r="AF311" s="730" t="n"/>
      <c r="AG311" s="730" t="n"/>
      <c r="AH311" s="730" t="n"/>
      <c r="AI311" s="730" t="n"/>
      <c r="AJ311" s="730" t="n"/>
      <c r="AK311" s="730" t="n"/>
      <c r="AL311" s="730" t="n"/>
      <c r="AM311" s="730" t="n"/>
      <c r="AN311" s="730" t="n"/>
      <c r="AO311" s="730" t="n"/>
      <c r="AP311" s="730" t="n"/>
      <c r="AQ311" s="730" t="n"/>
      <c r="AR311" s="730" t="n"/>
      <c r="AS311" s="730" t="n"/>
      <c r="AT311" s="730" t="n"/>
      <c r="AU311" s="730" t="n"/>
      <c r="AV311" s="730" t="n"/>
      <c r="AW311" s="730" t="n"/>
      <c r="AX311" s="730" t="n"/>
      <c r="AY311" s="730" t="n"/>
      <c r="AZ311" s="730" t="n"/>
    </row>
    <row r="312" hidden="1" ht="32.25" customHeight="1" s="671">
      <c r="A312" s="14" t="n">
        <v>51</v>
      </c>
      <c r="B312" s="0" t="n">
        <v>6</v>
      </c>
      <c r="C312" s="0" t="n">
        <v>6</v>
      </c>
      <c r="D312" s="0" t="n">
        <v>5</v>
      </c>
      <c r="E312" s="0" t="n">
        <v>5</v>
      </c>
      <c r="F312" s="0" t="n">
        <v>5</v>
      </c>
      <c r="G312" s="0" t="n">
        <v>9</v>
      </c>
      <c r="H312" s="0" t="n">
        <v>9</v>
      </c>
      <c r="I312" s="0" t="n">
        <v>9</v>
      </c>
      <c r="J312" s="0" t="n">
        <v>9</v>
      </c>
      <c r="K312" s="0" t="n">
        <v>9</v>
      </c>
      <c r="L312" s="0" t="n">
        <v>9</v>
      </c>
      <c r="M312" s="0" t="n">
        <v>9</v>
      </c>
      <c r="N312" s="0" t="n">
        <v>9</v>
      </c>
      <c r="O312" s="0" t="n">
        <v>9</v>
      </c>
      <c r="P312" s="0" t="n">
        <v>9</v>
      </c>
      <c r="Q312" s="0" t="n">
        <v>9</v>
      </c>
      <c r="R312" s="0" t="n">
        <v>9</v>
      </c>
      <c r="S312" s="0" t="n">
        <v>9</v>
      </c>
      <c r="T312" s="0" t="n">
        <v>9</v>
      </c>
      <c r="U312" s="0" t="n">
        <v>9</v>
      </c>
      <c r="V312" s="0" t="n">
        <v>9</v>
      </c>
      <c r="W312" s="0" t="n">
        <v>9</v>
      </c>
      <c r="X312" s="0" t="n">
        <v>5</v>
      </c>
      <c r="Y312" s="0" t="n">
        <v>9</v>
      </c>
      <c r="Z312" s="0" t="n">
        <v>9</v>
      </c>
      <c r="AA312" s="13" t="n">
        <v>1</v>
      </c>
      <c r="AE312" s="730" t="n"/>
      <c r="AF312" s="730" t="n"/>
      <c r="AG312" s="730" t="n"/>
      <c r="AH312" s="730" t="n"/>
      <c r="AI312" s="730" t="n"/>
      <c r="AJ312" s="730" t="n"/>
      <c r="AK312" s="730" t="n"/>
      <c r="AL312" s="730" t="n"/>
      <c r="AM312" s="730" t="n"/>
      <c r="AN312" s="730" t="n"/>
      <c r="AO312" s="730" t="n"/>
      <c r="AP312" s="730" t="n"/>
      <c r="AQ312" s="730" t="n"/>
      <c r="AR312" s="730" t="n"/>
      <c r="AS312" s="730" t="n"/>
      <c r="AT312" s="730" t="n"/>
      <c r="AU312" s="730" t="n"/>
      <c r="AV312" s="730" t="n"/>
      <c r="AW312" s="730" t="n"/>
      <c r="AX312" s="730" t="n"/>
      <c r="AY312" s="730" t="n"/>
      <c r="AZ312" s="730" t="n"/>
    </row>
    <row r="313" hidden="1" ht="32.25" customHeight="1" s="671">
      <c r="A313" s="14" t="n">
        <v>50</v>
      </c>
      <c r="B313" s="0" t="n">
        <v>6</v>
      </c>
      <c r="C313" s="0" t="n">
        <v>6</v>
      </c>
      <c r="D313" s="0" t="n">
        <v>5</v>
      </c>
      <c r="E313" s="0" t="n">
        <v>5</v>
      </c>
      <c r="F313" s="0" t="n">
        <v>5</v>
      </c>
      <c r="G313" s="0" t="n">
        <v>9</v>
      </c>
      <c r="H313" s="0" t="n">
        <v>9</v>
      </c>
      <c r="I313" s="0" t="n">
        <v>9</v>
      </c>
      <c r="J313" s="0" t="n">
        <v>9</v>
      </c>
      <c r="K313" s="0" t="n">
        <v>9</v>
      </c>
      <c r="L313" s="0" t="n">
        <v>9</v>
      </c>
      <c r="M313" s="0" t="n">
        <v>9</v>
      </c>
      <c r="N313" s="0" t="n">
        <v>9</v>
      </c>
      <c r="O313" s="0" t="n">
        <v>9</v>
      </c>
      <c r="P313" s="0" t="n">
        <v>9</v>
      </c>
      <c r="Q313" s="0" t="n">
        <v>9</v>
      </c>
      <c r="R313" s="0" t="n">
        <v>9</v>
      </c>
      <c r="S313" s="0" t="n">
        <v>9</v>
      </c>
      <c r="T313" s="0" t="n">
        <v>9</v>
      </c>
      <c r="U313" s="0" t="n">
        <v>9</v>
      </c>
      <c r="V313" s="0" t="n">
        <v>9</v>
      </c>
      <c r="W313" s="0" t="n">
        <v>9</v>
      </c>
      <c r="X313" s="0" t="n">
        <v>5</v>
      </c>
      <c r="Y313" s="0" t="n">
        <v>9</v>
      </c>
      <c r="Z313" s="0" t="n">
        <v>9</v>
      </c>
      <c r="AA313" s="13" t="n"/>
      <c r="AE313" s="730" t="n"/>
      <c r="AF313" s="730" t="n"/>
      <c r="AG313" s="730" t="n"/>
      <c r="AH313" s="730" t="n"/>
      <c r="AI313" s="730" t="n"/>
      <c r="AJ313" s="730" t="n"/>
      <c r="AK313" s="730" t="n"/>
      <c r="AL313" s="730" t="n"/>
      <c r="AM313" s="730" t="n"/>
      <c r="AN313" s="730" t="n"/>
      <c r="AO313" s="730" t="n"/>
      <c r="AP313" s="730" t="n"/>
      <c r="AQ313" s="730" t="n"/>
      <c r="AR313" s="730" t="n"/>
      <c r="AS313" s="730" t="n"/>
      <c r="AT313" s="730" t="n"/>
      <c r="AU313" s="730" t="n"/>
      <c r="AV313" s="730" t="n"/>
      <c r="AW313" s="730" t="n"/>
      <c r="AX313" s="730" t="n"/>
      <c r="AY313" s="730" t="n"/>
      <c r="AZ313" s="730" t="n"/>
    </row>
    <row r="314" hidden="1" ht="32.25" customHeight="1" s="671">
      <c r="A314" s="14" t="n">
        <v>49</v>
      </c>
      <c r="B314" s="0" t="n">
        <v>6</v>
      </c>
      <c r="C314" s="0" t="n">
        <v>6</v>
      </c>
      <c r="D314" s="0" t="n">
        <v>5</v>
      </c>
      <c r="E314" s="0" t="n">
        <v>5</v>
      </c>
      <c r="F314" s="0" t="n">
        <v>5</v>
      </c>
      <c r="G314" s="0" t="inlineStr"/>
      <c r="H314" s="0" t="inlineStr"/>
      <c r="I314" s="0" t="inlineStr"/>
      <c r="J314" s="0" t="inlineStr"/>
      <c r="K314" s="0" t="inlineStr"/>
      <c r="L314" s="0" t="inlineStr"/>
      <c r="M314" s="0" t="inlineStr"/>
      <c r="N314" s="0" t="inlineStr"/>
      <c r="O314" s="0" t="inlineStr"/>
      <c r="P314" s="0" t="inlineStr"/>
      <c r="Q314" s="0" t="inlineStr"/>
      <c r="R314" s="0" t="inlineStr"/>
      <c r="S314" s="0" t="inlineStr"/>
      <c r="T314" s="0" t="inlineStr"/>
      <c r="U314" s="0" t="inlineStr"/>
      <c r="V314" s="0" t="inlineStr"/>
      <c r="W314" s="0" t="inlineStr"/>
      <c r="X314" s="0" t="n">
        <v>6</v>
      </c>
      <c r="Y314" s="0" t="n">
        <v>9</v>
      </c>
      <c r="Z314" s="0" t="n">
        <v>9</v>
      </c>
      <c r="AA314" s="13" t="n"/>
      <c r="AE314" s="730" t="n"/>
      <c r="AF314" s="730" t="n"/>
      <c r="AG314" s="730" t="n"/>
      <c r="AH314" s="730" t="n"/>
      <c r="AI314" s="730" t="n"/>
      <c r="AJ314" s="730" t="n"/>
      <c r="AK314" s="730" t="n"/>
      <c r="AL314" s="730" t="n"/>
      <c r="AM314" s="730" t="n"/>
      <c r="AN314" s="730" t="n"/>
      <c r="AO314" s="730" t="n"/>
      <c r="AP314" s="730" t="n"/>
      <c r="AQ314" s="730" t="n"/>
      <c r="AR314" s="730" t="n"/>
      <c r="AS314" s="730" t="n"/>
      <c r="AT314" s="730" t="n"/>
      <c r="AU314" s="730" t="n"/>
      <c r="AV314" s="730" t="n"/>
      <c r="AW314" s="730" t="n"/>
      <c r="AX314" s="730" t="n"/>
      <c r="AY314" s="730" t="n"/>
      <c r="AZ314" s="730" t="n"/>
    </row>
    <row r="315" hidden="1" ht="32.25" customHeight="1" s="671">
      <c r="A315" s="14" t="n">
        <v>48</v>
      </c>
      <c r="B315" s="0" t="n">
        <v>6</v>
      </c>
      <c r="C315" s="0" t="n">
        <v>6</v>
      </c>
      <c r="D315" s="0" t="n">
        <v>5</v>
      </c>
      <c r="E315" s="0" t="n">
        <v>5</v>
      </c>
      <c r="F315" s="0" t="n">
        <v>5</v>
      </c>
      <c r="G315" s="0" t="inlineStr"/>
      <c r="H315" s="0" t="inlineStr"/>
      <c r="I315" s="0" t="inlineStr"/>
      <c r="J315" s="0" t="inlineStr"/>
      <c r="K315" s="0" t="inlineStr"/>
      <c r="L315" s="0" t="inlineStr"/>
      <c r="M315" s="0" t="inlineStr"/>
      <c r="N315" s="0" t="inlineStr"/>
      <c r="O315" s="0" t="inlineStr"/>
      <c r="P315" s="0" t="inlineStr"/>
      <c r="Q315" s="0" t="inlineStr"/>
      <c r="R315" s="0" t="inlineStr"/>
      <c r="S315" s="0" t="inlineStr"/>
      <c r="T315" s="0" t="inlineStr"/>
      <c r="U315" s="0" t="inlineStr"/>
      <c r="V315" s="0" t="inlineStr"/>
      <c r="W315" s="0" t="inlineStr"/>
      <c r="X315" s="0" t="n">
        <v>6</v>
      </c>
      <c r="Y315" s="0" t="n">
        <v>9</v>
      </c>
      <c r="Z315" s="0" t="n">
        <v>9</v>
      </c>
      <c r="AA315" s="13" t="n"/>
      <c r="AE315" s="730" t="n"/>
      <c r="AF315" s="730" t="n"/>
      <c r="AG315" s="730" t="n"/>
      <c r="AH315" s="730" t="n"/>
      <c r="AI315" s="730" t="n"/>
      <c r="AJ315" s="730" t="n"/>
      <c r="AK315" s="730" t="n"/>
      <c r="AL315" s="730" t="n"/>
      <c r="AM315" s="730" t="n"/>
      <c r="AN315" s="730" t="n"/>
      <c r="AO315" s="730" t="n"/>
      <c r="AP315" s="730" t="n"/>
      <c r="AQ315" s="730" t="n"/>
      <c r="AR315" s="730" t="n"/>
      <c r="AS315" s="730" t="n"/>
      <c r="AT315" s="730" t="n"/>
      <c r="AU315" s="730" t="n"/>
      <c r="AV315" s="730" t="n"/>
      <c r="AW315" s="730" t="n"/>
      <c r="AX315" s="730" t="n"/>
      <c r="AY315" s="730" t="n"/>
      <c r="AZ315" s="730" t="n"/>
    </row>
    <row r="316" hidden="1" ht="32.25" customHeight="1" s="671">
      <c r="A316" s="14" t="n">
        <v>47</v>
      </c>
      <c r="B316" s="0" t="n">
        <v>6</v>
      </c>
      <c r="C316" s="0" t="n">
        <v>6</v>
      </c>
      <c r="D316" s="0" t="n">
        <v>5</v>
      </c>
      <c r="E316" s="0" t="n">
        <v>5</v>
      </c>
      <c r="F316" s="0" t="n">
        <v>5</v>
      </c>
      <c r="G316" s="0" t="inlineStr"/>
      <c r="H316" s="0" t="inlineStr"/>
      <c r="I316" s="0" t="inlineStr"/>
      <c r="J316" s="0" t="inlineStr"/>
      <c r="K316" s="0" t="inlineStr"/>
      <c r="L316" s="0" t="inlineStr"/>
      <c r="M316" s="0" t="inlineStr"/>
      <c r="N316" s="0" t="inlineStr"/>
      <c r="O316" s="0" t="inlineStr"/>
      <c r="P316" s="0" t="inlineStr"/>
      <c r="Q316" s="0" t="inlineStr"/>
      <c r="R316" s="0" t="inlineStr"/>
      <c r="S316" s="0" t="inlineStr"/>
      <c r="T316" s="0" t="inlineStr"/>
      <c r="U316" s="0" t="inlineStr"/>
      <c r="V316" s="0" t="inlineStr"/>
      <c r="W316" s="0" t="inlineStr"/>
      <c r="X316" s="0" t="n">
        <v>6</v>
      </c>
      <c r="Y316" s="0" t="n">
        <v>9</v>
      </c>
      <c r="Z316" s="0" t="n">
        <v>9</v>
      </c>
      <c r="AA316" s="13" t="n"/>
      <c r="AE316" s="730" t="n"/>
      <c r="AF316" s="730" t="n"/>
      <c r="AG316" s="730" t="n"/>
      <c r="AH316" s="730" t="n"/>
      <c r="AI316" s="730" t="n"/>
      <c r="AJ316" s="730" t="n"/>
      <c r="AK316" s="730" t="n"/>
      <c r="AL316" s="730" t="n"/>
      <c r="AM316" s="730" t="n"/>
      <c r="AN316" s="730" t="n"/>
      <c r="AO316" s="730" t="n"/>
      <c r="AP316" s="730" t="n"/>
      <c r="AQ316" s="730" t="n"/>
      <c r="AR316" s="730" t="n"/>
      <c r="AS316" s="730" t="n"/>
      <c r="AT316" s="730" t="n"/>
      <c r="AU316" s="730" t="n"/>
      <c r="AV316" s="730" t="n"/>
      <c r="AW316" s="730" t="n"/>
      <c r="AX316" s="730" t="n"/>
      <c r="AY316" s="730" t="n"/>
      <c r="AZ316" s="730" t="n"/>
    </row>
    <row r="317" hidden="1" ht="32.25" customHeight="1" s="671">
      <c r="A317" s="14" t="n">
        <v>46</v>
      </c>
      <c r="B317" s="0" t="n">
        <v>6</v>
      </c>
      <c r="C317" s="0" t="n">
        <v>6</v>
      </c>
      <c r="D317" s="0" t="n">
        <v>5</v>
      </c>
      <c r="E317" s="0" t="n">
        <v>5</v>
      </c>
      <c r="F317" s="0" t="n">
        <v>5</v>
      </c>
      <c r="G317" s="0" t="inlineStr"/>
      <c r="H317" s="0" t="inlineStr"/>
      <c r="I317" s="0" t="inlineStr"/>
      <c r="J317" s="0" t="inlineStr"/>
      <c r="K317" s="0" t="inlineStr"/>
      <c r="L317" s="0" t="inlineStr"/>
      <c r="M317" s="0" t="inlineStr"/>
      <c r="N317" s="0" t="inlineStr"/>
      <c r="O317" s="0" t="inlineStr"/>
      <c r="P317" s="0" t="inlineStr"/>
      <c r="Q317" s="0" t="inlineStr"/>
      <c r="R317" s="0" t="inlineStr"/>
      <c r="S317" s="0" t="inlineStr"/>
      <c r="T317" s="0" t="inlineStr"/>
      <c r="U317" s="0" t="inlineStr"/>
      <c r="V317" s="0" t="inlineStr"/>
      <c r="W317" s="0" t="inlineStr"/>
      <c r="X317" s="0" t="n">
        <v>6</v>
      </c>
      <c r="Y317" s="0" t="n">
        <v>9</v>
      </c>
      <c r="Z317" s="0" t="n">
        <v>9</v>
      </c>
      <c r="AA317" s="13" t="n"/>
      <c r="AE317" s="730" t="n"/>
      <c r="AF317" s="730" t="n"/>
      <c r="AG317" s="730" t="n"/>
      <c r="AH317" s="730" t="n"/>
      <c r="AI317" s="730" t="n"/>
      <c r="AJ317" s="730" t="n"/>
      <c r="AK317" s="730" t="n"/>
      <c r="AL317" s="730" t="n"/>
      <c r="AM317" s="730" t="n"/>
      <c r="AN317" s="730" t="n"/>
      <c r="AO317" s="730" t="n"/>
      <c r="AP317" s="730" t="n"/>
      <c r="AQ317" s="730" t="n"/>
      <c r="AR317" s="730" t="n"/>
      <c r="AS317" s="730" t="n"/>
      <c r="AT317" s="730" t="n"/>
      <c r="AU317" s="730" t="n"/>
      <c r="AV317" s="730" t="n"/>
      <c r="AW317" s="730" t="n"/>
      <c r="AX317" s="730" t="n"/>
      <c r="AY317" s="730" t="n"/>
      <c r="AZ317" s="730" t="n"/>
    </row>
    <row r="318" hidden="1" ht="32.25" customHeight="1" s="671">
      <c r="A318" s="14" t="n">
        <v>45</v>
      </c>
      <c r="B318" s="0" t="n">
        <v>6</v>
      </c>
      <c r="C318" s="0" t="n">
        <v>6</v>
      </c>
      <c r="D318" s="0" t="n">
        <v>5</v>
      </c>
      <c r="E318" s="0" t="n">
        <v>5</v>
      </c>
      <c r="F318" s="0" t="n">
        <v>5</v>
      </c>
      <c r="G318" s="0" t="inlineStr"/>
      <c r="H318" s="0" t="inlineStr"/>
      <c r="I318" s="0" t="inlineStr"/>
      <c r="J318" s="0" t="inlineStr"/>
      <c r="K318" s="0" t="inlineStr"/>
      <c r="L318" s="0" t="inlineStr"/>
      <c r="M318" s="0" t="inlineStr"/>
      <c r="N318" s="0" t="inlineStr"/>
      <c r="O318" s="0" t="inlineStr"/>
      <c r="P318" s="0" t="inlineStr"/>
      <c r="Q318" s="0" t="inlineStr"/>
      <c r="R318" s="0" t="inlineStr"/>
      <c r="S318" s="0" t="inlineStr"/>
      <c r="T318" s="0" t="inlineStr"/>
      <c r="U318" s="0" t="inlineStr"/>
      <c r="V318" s="0" t="inlineStr"/>
      <c r="W318" s="0" t="inlineStr"/>
      <c r="X318" s="0" t="n">
        <v>6</v>
      </c>
      <c r="Y318" s="0" t="n">
        <v>9</v>
      </c>
      <c r="Z318" s="0" t="n">
        <v>9</v>
      </c>
      <c r="AA318" s="13" t="n"/>
      <c r="AE318" s="730" t="n"/>
      <c r="AF318" s="730" t="n"/>
      <c r="AG318" s="730" t="n"/>
      <c r="AH318" s="730" t="n"/>
      <c r="AI318" s="730" t="n"/>
      <c r="AJ318" s="730" t="n"/>
      <c r="AK318" s="730" t="n"/>
      <c r="AL318" s="730" t="n"/>
      <c r="AM318" s="730" t="n"/>
      <c r="AN318" s="730" t="n"/>
      <c r="AO318" s="730" t="n"/>
      <c r="AP318" s="730" t="n"/>
      <c r="AQ318" s="730" t="n"/>
      <c r="AR318" s="730" t="n"/>
      <c r="AS318" s="730" t="n"/>
      <c r="AT318" s="730" t="n"/>
      <c r="AU318" s="730" t="n"/>
      <c r="AV318" s="730" t="n"/>
      <c r="AW318" s="730" t="n"/>
      <c r="AX318" s="730" t="n"/>
      <c r="AY318" s="730" t="n"/>
      <c r="AZ318" s="730" t="n"/>
    </row>
    <row r="319" hidden="1" ht="32.25" customHeight="1" s="671">
      <c r="A319" s="14" t="n">
        <v>44</v>
      </c>
      <c r="B319" s="0" t="n">
        <v>6</v>
      </c>
      <c r="C319" s="0" t="n">
        <v>6</v>
      </c>
      <c r="D319" s="0" t="n">
        <v>5</v>
      </c>
      <c r="E319" s="0" t="n">
        <v>5</v>
      </c>
      <c r="F319" s="0" t="n">
        <v>5</v>
      </c>
      <c r="G319" s="0" t="inlineStr"/>
      <c r="H319" s="0" t="inlineStr"/>
      <c r="I319" s="0" t="inlineStr"/>
      <c r="J319" s="0" t="inlineStr"/>
      <c r="K319" s="0" t="inlineStr"/>
      <c r="L319" s="0" t="inlineStr"/>
      <c r="M319" s="0" t="inlineStr"/>
      <c r="N319" s="0" t="inlineStr"/>
      <c r="O319" s="0" t="inlineStr"/>
      <c r="P319" s="0" t="inlineStr"/>
      <c r="Q319" s="0" t="inlineStr"/>
      <c r="R319" s="0" t="inlineStr"/>
      <c r="S319" s="0" t="inlineStr"/>
      <c r="T319" s="0" t="inlineStr"/>
      <c r="U319" s="0" t="inlineStr"/>
      <c r="V319" s="0" t="inlineStr"/>
      <c r="W319" s="0" t="inlineStr"/>
      <c r="X319" s="0" t="n">
        <v>6</v>
      </c>
      <c r="Y319" s="0" t="n">
        <v>9</v>
      </c>
      <c r="Z319" s="0" t="n">
        <v>9</v>
      </c>
      <c r="AA319" s="13" t="n"/>
      <c r="AE319" s="730" t="n"/>
      <c r="AF319" s="730" t="n"/>
      <c r="AG319" s="730" t="n"/>
      <c r="AH319" s="730" t="n"/>
      <c r="AI319" s="730" t="n"/>
      <c r="AJ319" s="730" t="n"/>
      <c r="AK319" s="730" t="n"/>
      <c r="AL319" s="730" t="n"/>
      <c r="AM319" s="730" t="n"/>
      <c r="AN319" s="730" t="n"/>
      <c r="AO319" s="730" t="n"/>
      <c r="AP319" s="730" t="n"/>
      <c r="AQ319" s="730" t="n"/>
      <c r="AR319" s="730" t="n"/>
      <c r="AS319" s="730" t="n"/>
      <c r="AT319" s="730" t="n"/>
      <c r="AU319" s="730" t="n"/>
      <c r="AV319" s="730" t="n"/>
      <c r="AW319" s="730" t="n"/>
      <c r="AX319" s="730" t="n"/>
      <c r="AY319" s="730" t="n"/>
      <c r="AZ319" s="730" t="n"/>
    </row>
    <row r="320" hidden="1" ht="32.25" customHeight="1" s="671">
      <c r="A320" s="14" t="n">
        <v>43</v>
      </c>
      <c r="B320" s="0" t="n">
        <v>6</v>
      </c>
      <c r="C320" s="0" t="n">
        <v>6</v>
      </c>
      <c r="D320" s="0" t="n">
        <v>5</v>
      </c>
      <c r="E320" s="0" t="n">
        <v>5</v>
      </c>
      <c r="F320" s="0" t="n">
        <v>5</v>
      </c>
      <c r="G320" s="0" t="inlineStr"/>
      <c r="H320" s="0" t="inlineStr"/>
      <c r="I320" s="0" t="inlineStr"/>
      <c r="J320" s="0" t="inlineStr"/>
      <c r="K320" s="0" t="inlineStr"/>
      <c r="L320" s="0" t="inlineStr"/>
      <c r="M320" s="0" t="inlineStr"/>
      <c r="N320" s="0" t="inlineStr"/>
      <c r="O320" s="0" t="inlineStr"/>
      <c r="P320" s="0" t="inlineStr"/>
      <c r="Q320" s="0" t="inlineStr"/>
      <c r="R320" s="0" t="inlineStr"/>
      <c r="S320" s="0" t="inlineStr"/>
      <c r="T320" s="0" t="inlineStr"/>
      <c r="U320" s="0" t="inlineStr"/>
      <c r="V320" s="0" t="inlineStr"/>
      <c r="W320" s="0" t="inlineStr"/>
      <c r="X320" s="0" t="n">
        <v>6</v>
      </c>
      <c r="Y320" s="0" t="n">
        <v>9</v>
      </c>
      <c r="Z320" s="0" t="n">
        <v>9</v>
      </c>
      <c r="AA320" s="13" t="n"/>
      <c r="AE320" s="730" t="n"/>
      <c r="AF320" s="730" t="n"/>
      <c r="AG320" s="730" t="n"/>
      <c r="AH320" s="730" t="n"/>
      <c r="AI320" s="730" t="n"/>
      <c r="AJ320" s="730" t="n"/>
      <c r="AK320" s="730" t="n"/>
      <c r="AL320" s="730" t="n"/>
      <c r="AM320" s="730" t="n"/>
      <c r="AN320" s="730" t="n"/>
      <c r="AO320" s="730" t="n"/>
      <c r="AP320" s="730" t="n"/>
      <c r="AQ320" s="730" t="n"/>
      <c r="AR320" s="730" t="n"/>
      <c r="AS320" s="730" t="n"/>
      <c r="AT320" s="730" t="n"/>
      <c r="AU320" s="730" t="n"/>
      <c r="AV320" s="730" t="n"/>
      <c r="AW320" s="730" t="n"/>
      <c r="AX320" s="730" t="n"/>
      <c r="AY320" s="730" t="n"/>
      <c r="AZ320" s="730" t="n"/>
    </row>
    <row r="321" hidden="1" ht="32.25" customHeight="1" s="671">
      <c r="A321" s="14" t="n">
        <v>42</v>
      </c>
      <c r="B321" s="0" t="n">
        <v>6</v>
      </c>
      <c r="C321" s="0" t="n">
        <v>6</v>
      </c>
      <c r="D321" s="0" t="n">
        <v>5</v>
      </c>
      <c r="E321" s="0" t="n">
        <v>5</v>
      </c>
      <c r="F321" s="0" t="n">
        <v>5</v>
      </c>
      <c r="G321" s="0" t="inlineStr"/>
      <c r="H321" s="0" t="inlineStr"/>
      <c r="I321" s="0" t="inlineStr"/>
      <c r="J321" s="0" t="inlineStr"/>
      <c r="K321" s="0" t="inlineStr"/>
      <c r="L321" s="0" t="inlineStr"/>
      <c r="M321" s="0" t="inlineStr"/>
      <c r="N321" s="0" t="inlineStr"/>
      <c r="O321" s="0" t="inlineStr"/>
      <c r="P321" s="0" t="inlineStr"/>
      <c r="Q321" s="0" t="inlineStr"/>
      <c r="R321" s="0" t="inlineStr"/>
      <c r="S321" s="0" t="inlineStr"/>
      <c r="T321" s="0" t="inlineStr"/>
      <c r="U321" s="0" t="inlineStr"/>
      <c r="V321" s="0" t="inlineStr"/>
      <c r="W321" s="0" t="inlineStr"/>
      <c r="X321" s="0" t="n">
        <v>6</v>
      </c>
      <c r="Y321" s="0" t="n">
        <v>9</v>
      </c>
      <c r="Z321" s="0" t="n">
        <v>9</v>
      </c>
      <c r="AA321" s="13" t="n"/>
      <c r="AE321" s="730" t="n"/>
      <c r="AF321" s="730" t="n"/>
      <c r="AG321" s="730" t="n"/>
      <c r="AH321" s="730" t="n"/>
      <c r="AI321" s="730" t="n"/>
      <c r="AJ321" s="730" t="n"/>
      <c r="AK321" s="730" t="n"/>
      <c r="AL321" s="730" t="n"/>
      <c r="AM321" s="730" t="n"/>
      <c r="AN321" s="730" t="n"/>
      <c r="AO321" s="730" t="n"/>
      <c r="AP321" s="730" t="n"/>
      <c r="AQ321" s="730" t="n"/>
      <c r="AR321" s="730" t="n"/>
      <c r="AS321" s="730" t="n"/>
      <c r="AT321" s="730" t="n"/>
      <c r="AU321" s="730" t="n"/>
      <c r="AV321" s="730" t="n"/>
      <c r="AW321" s="730" t="n"/>
      <c r="AX321" s="730" t="n"/>
      <c r="AY321" s="730" t="n"/>
      <c r="AZ321" s="730" t="n"/>
    </row>
    <row r="322" hidden="1" ht="32.25" customHeight="1" s="671">
      <c r="A322" s="14" t="n">
        <v>41</v>
      </c>
      <c r="B322" s="0" t="n">
        <v>6</v>
      </c>
      <c r="C322" s="0" t="n">
        <v>6</v>
      </c>
      <c r="D322" s="0" t="n">
        <v>5</v>
      </c>
      <c r="E322" s="0" t="n">
        <v>5</v>
      </c>
      <c r="F322" s="0" t="n">
        <v>5</v>
      </c>
      <c r="G322" s="0" t="inlineStr"/>
      <c r="H322" s="0" t="inlineStr"/>
      <c r="I322" s="0" t="inlineStr"/>
      <c r="J322" s="0" t="inlineStr"/>
      <c r="K322" s="0" t="inlineStr"/>
      <c r="L322" s="0" t="inlineStr"/>
      <c r="M322" s="0" t="inlineStr"/>
      <c r="N322" s="0" t="inlineStr"/>
      <c r="O322" s="0" t="inlineStr"/>
      <c r="P322" s="0" t="inlineStr"/>
      <c r="Q322" s="0" t="inlineStr"/>
      <c r="R322" s="0" t="inlineStr"/>
      <c r="S322" s="0" t="inlineStr"/>
      <c r="T322" s="0" t="inlineStr"/>
      <c r="U322" s="0" t="inlineStr"/>
      <c r="V322" s="0" t="inlineStr"/>
      <c r="W322" s="0" t="inlineStr"/>
      <c r="X322" s="0" t="n">
        <v>6</v>
      </c>
      <c r="Y322" s="0" t="n">
        <v>9</v>
      </c>
      <c r="Z322" s="0" t="n">
        <v>9</v>
      </c>
      <c r="AA322" s="13" t="n"/>
      <c r="AE322" s="730" t="n"/>
      <c r="AF322" s="730" t="n"/>
      <c r="AG322" s="730" t="n"/>
      <c r="AH322" s="730" t="n"/>
      <c r="AI322" s="730" t="n"/>
      <c r="AJ322" s="730" t="n"/>
      <c r="AK322" s="730" t="n"/>
      <c r="AL322" s="730" t="n"/>
      <c r="AM322" s="730" t="n"/>
      <c r="AN322" s="730" t="n"/>
      <c r="AO322" s="730" t="n"/>
      <c r="AP322" s="730" t="n"/>
      <c r="AQ322" s="730" t="n"/>
      <c r="AR322" s="730" t="n"/>
      <c r="AS322" s="730" t="n"/>
      <c r="AT322" s="730" t="n"/>
      <c r="AU322" s="730" t="n"/>
      <c r="AV322" s="730" t="n"/>
      <c r="AW322" s="730" t="n"/>
      <c r="AX322" s="730" t="n"/>
      <c r="AY322" s="730" t="n"/>
      <c r="AZ322" s="730" t="n"/>
    </row>
    <row r="323" hidden="1" ht="32.25" customHeight="1" s="671">
      <c r="A323" s="14" t="n">
        <v>40</v>
      </c>
      <c r="B323" s="0" t="n">
        <v>6</v>
      </c>
      <c r="C323" s="0" t="n">
        <v>7</v>
      </c>
      <c r="D323" s="0" t="n">
        <v>5</v>
      </c>
      <c r="E323" s="0" t="n">
        <v>5</v>
      </c>
      <c r="F323" s="0" t="n">
        <v>6</v>
      </c>
      <c r="G323" s="0" t="inlineStr"/>
      <c r="H323" s="0" t="inlineStr"/>
      <c r="I323" s="0" t="inlineStr"/>
      <c r="J323" s="0" t="inlineStr"/>
      <c r="K323" s="0" t="inlineStr"/>
      <c r="L323" s="0" t="inlineStr"/>
      <c r="M323" s="0" t="inlineStr"/>
      <c r="N323" s="0" t="inlineStr"/>
      <c r="O323" s="0" t="inlineStr"/>
      <c r="P323" s="0" t="inlineStr"/>
      <c r="Q323" s="0" t="inlineStr"/>
      <c r="R323" s="0" t="inlineStr"/>
      <c r="S323" s="0" t="inlineStr"/>
      <c r="T323" s="0" t="inlineStr"/>
      <c r="U323" s="0" t="inlineStr"/>
      <c r="V323" s="0" t="inlineStr"/>
      <c r="W323" s="0" t="inlineStr"/>
      <c r="X323" s="0" t="n">
        <v>6</v>
      </c>
      <c r="Y323" s="0" t="n">
        <v>9</v>
      </c>
      <c r="Z323" s="0" t="n">
        <v>9</v>
      </c>
      <c r="AA323" s="13" t="n"/>
      <c r="AE323" s="730" t="n"/>
      <c r="AF323" s="730" t="n"/>
      <c r="AG323" s="730" t="n"/>
      <c r="AH323" s="730" t="n"/>
      <c r="AI323" s="730" t="n"/>
      <c r="AJ323" s="730" t="n"/>
      <c r="AK323" s="730" t="n"/>
      <c r="AL323" s="730" t="n"/>
      <c r="AM323" s="730" t="n"/>
      <c r="AN323" s="730" t="n"/>
      <c r="AO323" s="730" t="n"/>
      <c r="AP323" s="730" t="n"/>
      <c r="AQ323" s="730" t="n"/>
      <c r="AR323" s="730" t="n"/>
      <c r="AS323" s="730" t="n"/>
      <c r="AT323" s="730" t="n"/>
      <c r="AU323" s="730" t="n"/>
      <c r="AV323" s="730" t="n"/>
      <c r="AW323" s="730" t="n"/>
      <c r="AX323" s="730" t="n"/>
      <c r="AY323" s="730" t="n"/>
      <c r="AZ323" s="730" t="n"/>
    </row>
    <row r="324" hidden="1" ht="32.25" customHeight="1" s="671">
      <c r="A324" s="14" t="n">
        <v>39</v>
      </c>
      <c r="B324" s="0" t="n">
        <v>7</v>
      </c>
      <c r="C324" s="0" t="n">
        <v>7</v>
      </c>
      <c r="D324" s="0" t="n">
        <v>5</v>
      </c>
      <c r="E324" s="0" t="n">
        <v>5</v>
      </c>
      <c r="F324" s="0" t="n">
        <v>6</v>
      </c>
      <c r="G324" s="0" t="inlineStr"/>
      <c r="H324" s="0" t="inlineStr"/>
      <c r="I324" s="0" t="inlineStr"/>
      <c r="J324" s="0" t="inlineStr"/>
      <c r="K324" s="0" t="inlineStr"/>
      <c r="L324" s="0" t="inlineStr"/>
      <c r="M324" s="0" t="inlineStr"/>
      <c r="N324" s="0" t="inlineStr"/>
      <c r="O324" s="0" t="inlineStr"/>
      <c r="P324" s="0" t="inlineStr"/>
      <c r="Q324" s="0" t="inlineStr"/>
      <c r="R324" s="0" t="inlineStr"/>
      <c r="S324" s="0" t="inlineStr"/>
      <c r="T324" s="0" t="inlineStr"/>
      <c r="U324" s="0" t="inlineStr"/>
      <c r="V324" s="0" t="inlineStr"/>
      <c r="W324" s="0" t="inlineStr"/>
      <c r="X324" s="0" t="n">
        <v>7</v>
      </c>
      <c r="Y324" s="0" t="n">
        <v>9</v>
      </c>
      <c r="Z324" s="0" t="n">
        <v>9</v>
      </c>
      <c r="AA324" s="13" t="n"/>
      <c r="AE324" s="730" t="n"/>
      <c r="AF324" s="730" t="n"/>
      <c r="AG324" s="730" t="n"/>
      <c r="AH324" s="730" t="n"/>
      <c r="AI324" s="730" t="n"/>
      <c r="AJ324" s="730" t="n"/>
      <c r="AK324" s="730" t="n"/>
      <c r="AL324" s="730" t="n"/>
      <c r="AM324" s="730" t="n"/>
      <c r="AN324" s="730" t="n"/>
      <c r="AO324" s="730" t="n"/>
      <c r="AP324" s="730" t="n"/>
      <c r="AQ324" s="730" t="n"/>
      <c r="AR324" s="730" t="n"/>
      <c r="AS324" s="730" t="n"/>
      <c r="AT324" s="730" t="n"/>
      <c r="AU324" s="730" t="n"/>
      <c r="AV324" s="730" t="n"/>
      <c r="AW324" s="730" t="n"/>
      <c r="AX324" s="730" t="n"/>
      <c r="AY324" s="730" t="n"/>
      <c r="AZ324" s="730" t="n"/>
    </row>
    <row r="325" hidden="1" ht="32.25" customHeight="1" s="671">
      <c r="A325" s="14" t="n">
        <v>38</v>
      </c>
      <c r="B325" s="0" t="n">
        <v>7</v>
      </c>
      <c r="C325" s="0" t="n">
        <v>7</v>
      </c>
      <c r="D325" s="0" t="n">
        <v>5</v>
      </c>
      <c r="E325" s="0" t="n">
        <v>6</v>
      </c>
      <c r="F325" s="0" t="n">
        <v>6</v>
      </c>
      <c r="G325" s="0" t="inlineStr"/>
      <c r="H325" s="0" t="inlineStr"/>
      <c r="I325" s="0" t="inlineStr"/>
      <c r="J325" s="0" t="inlineStr"/>
      <c r="K325" s="0" t="inlineStr"/>
      <c r="L325" s="0" t="inlineStr"/>
      <c r="M325" s="0" t="inlineStr"/>
      <c r="N325" s="0" t="inlineStr"/>
      <c r="O325" s="0" t="inlineStr"/>
      <c r="P325" s="0" t="inlineStr"/>
      <c r="Q325" s="0" t="inlineStr"/>
      <c r="R325" s="0" t="inlineStr"/>
      <c r="S325" s="0" t="inlineStr"/>
      <c r="T325" s="0" t="inlineStr"/>
      <c r="U325" s="0" t="inlineStr"/>
      <c r="V325" s="0" t="inlineStr"/>
      <c r="W325" s="0" t="inlineStr"/>
      <c r="X325" s="0" t="n">
        <v>7</v>
      </c>
      <c r="Y325" s="0" t="n">
        <v>9</v>
      </c>
      <c r="Z325" s="0" t="n">
        <v>9</v>
      </c>
      <c r="AA325" s="13" t="n"/>
      <c r="AE325" s="730" t="n"/>
      <c r="AF325" s="730" t="n"/>
      <c r="AG325" s="730" t="n"/>
      <c r="AH325" s="730" t="n"/>
      <c r="AI325" s="730" t="n"/>
      <c r="AJ325" s="730" t="n"/>
      <c r="AK325" s="730" t="n"/>
      <c r="AL325" s="730" t="n"/>
      <c r="AM325" s="730" t="n"/>
      <c r="AN325" s="730" t="n"/>
      <c r="AO325" s="730" t="n"/>
      <c r="AP325" s="730" t="n"/>
      <c r="AQ325" s="730" t="n"/>
      <c r="AR325" s="730" t="n"/>
      <c r="AS325" s="730" t="n"/>
      <c r="AT325" s="730" t="n"/>
      <c r="AU325" s="730" t="n"/>
      <c r="AV325" s="730" t="n"/>
      <c r="AW325" s="730" t="n"/>
      <c r="AX325" s="730" t="n"/>
      <c r="AY325" s="730" t="n"/>
      <c r="AZ325" s="730" t="n"/>
    </row>
    <row r="326" hidden="1" ht="32.25" customHeight="1" s="671">
      <c r="A326" s="14" t="n">
        <v>37</v>
      </c>
      <c r="B326" s="0" t="n">
        <v>7</v>
      </c>
      <c r="C326" s="0" t="n">
        <v>7</v>
      </c>
      <c r="D326" s="0" t="n">
        <v>5</v>
      </c>
      <c r="E326" s="0" t="n">
        <v>6</v>
      </c>
      <c r="F326" s="0" t="n">
        <v>6</v>
      </c>
      <c r="G326" s="0" t="inlineStr"/>
      <c r="H326" s="0" t="inlineStr"/>
      <c r="I326" s="0" t="inlineStr"/>
      <c r="J326" s="0" t="inlineStr"/>
      <c r="K326" s="0" t="inlineStr"/>
      <c r="L326" s="0" t="inlineStr"/>
      <c r="M326" s="0" t="inlineStr"/>
      <c r="N326" s="0" t="inlineStr"/>
      <c r="O326" s="0" t="inlineStr"/>
      <c r="P326" s="0" t="inlineStr"/>
      <c r="Q326" s="0" t="inlineStr"/>
      <c r="R326" s="0" t="inlineStr"/>
      <c r="S326" s="0" t="inlineStr"/>
      <c r="T326" s="0" t="inlineStr"/>
      <c r="U326" s="0" t="inlineStr"/>
      <c r="V326" s="0" t="inlineStr"/>
      <c r="W326" s="0" t="inlineStr"/>
      <c r="X326" s="0" t="n">
        <v>7</v>
      </c>
      <c r="Y326" s="0" t="n">
        <v>9</v>
      </c>
      <c r="Z326" s="0" t="n">
        <v>9</v>
      </c>
      <c r="AA326" s="13" t="n"/>
      <c r="AE326" s="730" t="n"/>
      <c r="AF326" s="730" t="n"/>
      <c r="AG326" s="730" t="n"/>
      <c r="AH326" s="730" t="n"/>
      <c r="AI326" s="730" t="n"/>
      <c r="AJ326" s="730" t="n"/>
      <c r="AK326" s="730" t="n"/>
      <c r="AL326" s="730" t="n"/>
      <c r="AM326" s="730" t="n"/>
      <c r="AN326" s="730" t="n"/>
      <c r="AO326" s="730" t="n"/>
      <c r="AP326" s="730" t="n"/>
      <c r="AQ326" s="730" t="n"/>
      <c r="AR326" s="730" t="n"/>
      <c r="AS326" s="730" t="n"/>
      <c r="AT326" s="730" t="n"/>
      <c r="AU326" s="730" t="n"/>
      <c r="AV326" s="730" t="n"/>
      <c r="AW326" s="730" t="n"/>
      <c r="AX326" s="730" t="n"/>
      <c r="AY326" s="730" t="n"/>
      <c r="AZ326" s="730" t="n"/>
    </row>
    <row r="327" hidden="1" ht="32.25" customHeight="1" s="671">
      <c r="A327" s="14" t="n">
        <v>36</v>
      </c>
      <c r="B327" s="0" t="n">
        <v>7</v>
      </c>
      <c r="C327" s="0" t="n">
        <v>7</v>
      </c>
      <c r="D327" s="0" t="n">
        <v>5</v>
      </c>
      <c r="E327" s="0" t="n">
        <v>6</v>
      </c>
      <c r="F327" s="0" t="n">
        <v>6</v>
      </c>
      <c r="G327" s="0" t="inlineStr"/>
      <c r="H327" s="0" t="inlineStr"/>
      <c r="I327" s="0" t="inlineStr"/>
      <c r="J327" s="0" t="inlineStr"/>
      <c r="K327" s="0" t="inlineStr"/>
      <c r="L327" s="0" t="inlineStr"/>
      <c r="M327" s="0" t="inlineStr"/>
      <c r="N327" s="0" t="inlineStr"/>
      <c r="O327" s="0" t="inlineStr"/>
      <c r="P327" s="0" t="inlineStr"/>
      <c r="Q327" s="0" t="inlineStr"/>
      <c r="R327" s="0" t="inlineStr"/>
      <c r="S327" s="0" t="inlineStr"/>
      <c r="T327" s="0" t="inlineStr"/>
      <c r="U327" s="0" t="inlineStr"/>
      <c r="V327" s="0" t="inlineStr"/>
      <c r="W327" s="0" t="inlineStr"/>
      <c r="X327" s="0" t="n">
        <v>7</v>
      </c>
      <c r="Y327" s="0" t="n">
        <v>9</v>
      </c>
      <c r="Z327" s="0" t="n">
        <v>9</v>
      </c>
      <c r="AA327" s="13" t="n"/>
      <c r="AE327" s="730" t="n"/>
      <c r="AF327" s="730" t="n"/>
      <c r="AG327" s="730" t="n"/>
      <c r="AH327" s="730" t="n"/>
      <c r="AI327" s="730" t="n"/>
      <c r="AJ327" s="730" t="n"/>
      <c r="AK327" s="730" t="n"/>
      <c r="AL327" s="730" t="n"/>
      <c r="AM327" s="730" t="n"/>
      <c r="AN327" s="730" t="n"/>
      <c r="AO327" s="730" t="n"/>
      <c r="AP327" s="730" t="n"/>
      <c r="AQ327" s="730" t="n"/>
      <c r="AR327" s="730" t="n"/>
      <c r="AS327" s="730" t="n"/>
      <c r="AT327" s="730" t="n"/>
      <c r="AU327" s="730" t="n"/>
      <c r="AV327" s="730" t="n"/>
      <c r="AW327" s="730" t="n"/>
      <c r="AX327" s="730" t="n"/>
      <c r="AY327" s="730" t="n"/>
      <c r="AZ327" s="730" t="n"/>
    </row>
    <row r="328" hidden="1" ht="32.25" customHeight="1" s="671">
      <c r="A328" s="14" t="n">
        <v>35</v>
      </c>
      <c r="B328" s="0" t="n">
        <v>7</v>
      </c>
      <c r="C328" s="0" t="n">
        <v>7</v>
      </c>
      <c r="D328" s="0" t="n">
        <v>6</v>
      </c>
      <c r="E328" s="0" t="n">
        <v>6</v>
      </c>
      <c r="F328" s="0" t="n">
        <v>6</v>
      </c>
      <c r="G328" s="0" t="inlineStr"/>
      <c r="H328" s="0" t="inlineStr"/>
      <c r="I328" s="0" t="inlineStr"/>
      <c r="J328" s="0" t="inlineStr"/>
      <c r="K328" s="0" t="inlineStr"/>
      <c r="L328" s="0" t="inlineStr"/>
      <c r="M328" s="0" t="inlineStr"/>
      <c r="N328" s="0" t="inlineStr"/>
      <c r="O328" s="0" t="inlineStr"/>
      <c r="P328" s="0" t="inlineStr"/>
      <c r="Q328" s="0" t="inlineStr"/>
      <c r="R328" s="0" t="inlineStr"/>
      <c r="S328" s="0" t="inlineStr"/>
      <c r="T328" s="0" t="inlineStr"/>
      <c r="U328" s="0" t="inlineStr"/>
      <c r="V328" s="0" t="inlineStr"/>
      <c r="W328" s="0" t="inlineStr"/>
      <c r="X328" s="0" t="n">
        <v>7</v>
      </c>
      <c r="Y328" s="0" t="n">
        <v>9</v>
      </c>
      <c r="Z328" s="0" t="n">
        <v>9</v>
      </c>
      <c r="AA328" s="13" t="n"/>
      <c r="AE328" s="730" t="n"/>
      <c r="AF328" s="730" t="n"/>
      <c r="AG328" s="730" t="n"/>
      <c r="AH328" s="730" t="n"/>
      <c r="AI328" s="730" t="n"/>
      <c r="AJ328" s="730" t="n"/>
      <c r="AK328" s="730" t="n"/>
      <c r="AL328" s="730" t="n"/>
      <c r="AM328" s="730" t="n"/>
      <c r="AN328" s="730" t="n"/>
      <c r="AO328" s="730" t="n"/>
      <c r="AP328" s="730" t="n"/>
      <c r="AQ328" s="730" t="n"/>
      <c r="AR328" s="730" t="n"/>
      <c r="AS328" s="730" t="n"/>
      <c r="AT328" s="730" t="n"/>
      <c r="AU328" s="730" t="n"/>
      <c r="AV328" s="730" t="n"/>
      <c r="AW328" s="730" t="n"/>
      <c r="AX328" s="730" t="n"/>
      <c r="AY328" s="730" t="n"/>
      <c r="AZ328" s="730" t="n"/>
    </row>
    <row r="329" hidden="1" ht="32.25" customHeight="1" s="671">
      <c r="A329" s="14" t="n">
        <v>34</v>
      </c>
      <c r="B329" s="0" t="n">
        <v>7</v>
      </c>
      <c r="C329" s="0" t="n">
        <v>7</v>
      </c>
      <c r="D329" s="0" t="n">
        <v>6</v>
      </c>
      <c r="E329" s="0" t="n">
        <v>6</v>
      </c>
      <c r="F329" s="0" t="n">
        <v>6</v>
      </c>
      <c r="G329" s="0" t="inlineStr"/>
      <c r="H329" s="0" t="inlineStr"/>
      <c r="I329" s="0" t="inlineStr"/>
      <c r="J329" s="0" t="inlineStr"/>
      <c r="K329" s="0" t="inlineStr"/>
      <c r="L329" s="0" t="inlineStr"/>
      <c r="M329" s="0" t="inlineStr"/>
      <c r="N329" s="0" t="inlineStr"/>
      <c r="O329" s="0" t="inlineStr"/>
      <c r="P329" s="0" t="inlineStr"/>
      <c r="Q329" s="0" t="inlineStr"/>
      <c r="R329" s="0" t="inlineStr"/>
      <c r="S329" s="0" t="inlineStr"/>
      <c r="T329" s="0" t="inlineStr"/>
      <c r="U329" s="0" t="inlineStr"/>
      <c r="V329" s="0" t="inlineStr"/>
      <c r="W329" s="0" t="inlineStr"/>
      <c r="X329" s="0" t="n">
        <v>7</v>
      </c>
      <c r="Y329" s="0" t="n">
        <v>9</v>
      </c>
      <c r="Z329" s="0" t="n">
        <v>9</v>
      </c>
      <c r="AA329" s="13" t="n"/>
      <c r="AE329" s="730" t="n"/>
      <c r="AF329" s="730" t="n"/>
      <c r="AG329" s="730" t="n"/>
      <c r="AH329" s="730" t="n"/>
      <c r="AI329" s="730" t="n"/>
      <c r="AJ329" s="730" t="n"/>
      <c r="AK329" s="730" t="n"/>
      <c r="AL329" s="730" t="n"/>
      <c r="AM329" s="730" t="n"/>
      <c r="AN329" s="730" t="n"/>
      <c r="AO329" s="730" t="n"/>
      <c r="AP329" s="730" t="n"/>
      <c r="AQ329" s="730" t="n"/>
      <c r="AR329" s="730" t="n"/>
      <c r="AS329" s="730" t="n"/>
      <c r="AT329" s="730" t="n"/>
      <c r="AU329" s="730" t="n"/>
      <c r="AV329" s="730" t="n"/>
      <c r="AW329" s="730" t="n"/>
      <c r="AX329" s="730" t="n"/>
      <c r="AY329" s="730" t="n"/>
      <c r="AZ329" s="730" t="n"/>
    </row>
    <row r="330" hidden="1" ht="32.25" customHeight="1" s="671">
      <c r="A330" s="14" t="n">
        <v>33</v>
      </c>
      <c r="B330" s="0" t="n">
        <v>7</v>
      </c>
      <c r="C330" s="0" t="n">
        <v>7</v>
      </c>
      <c r="D330" s="0" t="n">
        <v>6</v>
      </c>
      <c r="E330" s="0" t="n">
        <v>6</v>
      </c>
      <c r="F330" s="0" t="n">
        <v>6</v>
      </c>
      <c r="G330" s="0" t="inlineStr"/>
      <c r="H330" s="0" t="inlineStr"/>
      <c r="I330" s="0" t="inlineStr"/>
      <c r="J330" s="0" t="inlineStr"/>
      <c r="K330" s="0" t="inlineStr"/>
      <c r="L330" s="0" t="inlineStr"/>
      <c r="M330" s="0" t="inlineStr"/>
      <c r="N330" s="0" t="inlineStr"/>
      <c r="O330" s="0" t="inlineStr"/>
      <c r="P330" s="0" t="inlineStr"/>
      <c r="Q330" s="0" t="inlineStr"/>
      <c r="R330" s="0" t="inlineStr"/>
      <c r="S330" s="0" t="inlineStr"/>
      <c r="T330" s="0" t="inlineStr"/>
      <c r="U330" s="0" t="inlineStr"/>
      <c r="V330" s="0" t="inlineStr"/>
      <c r="W330" s="0" t="inlineStr"/>
      <c r="X330" s="0" t="n">
        <v>7</v>
      </c>
      <c r="Y330" s="0" t="n">
        <v>9</v>
      </c>
      <c r="Z330" s="0" t="n">
        <v>9</v>
      </c>
      <c r="AA330" s="13" t="n"/>
      <c r="AE330" s="730" t="n"/>
      <c r="AF330" s="730" t="n"/>
      <c r="AG330" s="730" t="n"/>
      <c r="AH330" s="730" t="n"/>
      <c r="AI330" s="730" t="n"/>
      <c r="AJ330" s="730" t="n"/>
      <c r="AK330" s="730" t="n"/>
      <c r="AL330" s="730" t="n"/>
      <c r="AM330" s="730" t="n"/>
      <c r="AN330" s="730" t="n"/>
      <c r="AO330" s="730" t="n"/>
      <c r="AP330" s="730" t="n"/>
      <c r="AQ330" s="730" t="n"/>
      <c r="AR330" s="730" t="n"/>
      <c r="AS330" s="730" t="n"/>
      <c r="AT330" s="730" t="n"/>
      <c r="AU330" s="730" t="n"/>
      <c r="AV330" s="730" t="n"/>
      <c r="AW330" s="730" t="n"/>
      <c r="AX330" s="730" t="n"/>
      <c r="AY330" s="730" t="n"/>
      <c r="AZ330" s="730" t="n"/>
    </row>
    <row r="331" hidden="1" ht="32.25" customHeight="1" s="671">
      <c r="A331" s="14" t="n">
        <v>32</v>
      </c>
      <c r="B331" s="0" t="n">
        <v>7</v>
      </c>
      <c r="C331" s="0" t="n">
        <v>7</v>
      </c>
      <c r="D331" s="0" t="n">
        <v>6</v>
      </c>
      <c r="E331" s="0" t="n">
        <v>6</v>
      </c>
      <c r="F331" s="0" t="n">
        <v>6</v>
      </c>
      <c r="G331" s="0" t="inlineStr"/>
      <c r="H331" s="0" t="inlineStr"/>
      <c r="I331" s="0" t="inlineStr"/>
      <c r="J331" s="0" t="inlineStr"/>
      <c r="K331" s="0" t="inlineStr"/>
      <c r="L331" s="0" t="inlineStr"/>
      <c r="M331" s="0" t="inlineStr"/>
      <c r="N331" s="0" t="inlineStr"/>
      <c r="O331" s="0" t="inlineStr"/>
      <c r="P331" s="0" t="inlineStr"/>
      <c r="Q331" s="0" t="inlineStr"/>
      <c r="R331" s="0" t="inlineStr"/>
      <c r="S331" s="0" t="inlineStr"/>
      <c r="T331" s="0" t="inlineStr"/>
      <c r="U331" s="0" t="inlineStr"/>
      <c r="V331" s="0" t="inlineStr"/>
      <c r="W331" s="0" t="inlineStr"/>
      <c r="X331" s="0" t="n">
        <v>7</v>
      </c>
      <c r="Y331" s="0" t="n">
        <v>9</v>
      </c>
      <c r="Z331" s="0" t="n">
        <v>9</v>
      </c>
      <c r="AA331" s="13" t="n"/>
      <c r="AE331" s="730" t="n"/>
      <c r="AF331" s="730" t="n"/>
      <c r="AG331" s="730" t="n"/>
      <c r="AH331" s="730" t="n"/>
      <c r="AI331" s="730" t="n"/>
      <c r="AJ331" s="730" t="n"/>
      <c r="AK331" s="730" t="n"/>
      <c r="AL331" s="730" t="n"/>
      <c r="AM331" s="730" t="n"/>
      <c r="AN331" s="730" t="n"/>
      <c r="AO331" s="730" t="n"/>
      <c r="AP331" s="730" t="n"/>
      <c r="AQ331" s="730" t="n"/>
      <c r="AR331" s="730" t="n"/>
      <c r="AS331" s="730" t="n"/>
      <c r="AT331" s="730" t="n"/>
      <c r="AU331" s="730" t="n"/>
      <c r="AV331" s="730" t="n"/>
      <c r="AW331" s="730" t="n"/>
      <c r="AX331" s="730" t="n"/>
      <c r="AY331" s="730" t="n"/>
      <c r="AZ331" s="730" t="n"/>
    </row>
    <row r="332" hidden="1" ht="32.25" customHeight="1" s="671">
      <c r="A332" s="14" t="n">
        <v>31</v>
      </c>
      <c r="B332" s="0" t="n">
        <v>7</v>
      </c>
      <c r="C332" s="0" t="n">
        <v>7</v>
      </c>
      <c r="D332" s="0" t="n">
        <v>6</v>
      </c>
      <c r="E332" s="0" t="n">
        <v>6</v>
      </c>
      <c r="F332" s="0" t="n">
        <v>6</v>
      </c>
      <c r="G332" s="0" t="inlineStr"/>
      <c r="H332" s="0" t="inlineStr"/>
      <c r="I332" s="0" t="inlineStr"/>
      <c r="J332" s="0" t="inlineStr"/>
      <c r="K332" s="0" t="inlineStr"/>
      <c r="L332" s="0" t="inlineStr"/>
      <c r="M332" s="0" t="inlineStr"/>
      <c r="N332" s="0" t="inlineStr"/>
      <c r="O332" s="0" t="inlineStr"/>
      <c r="P332" s="0" t="inlineStr"/>
      <c r="Q332" s="0" t="inlineStr"/>
      <c r="R332" s="0" t="inlineStr"/>
      <c r="S332" s="0" t="inlineStr"/>
      <c r="T332" s="0" t="inlineStr"/>
      <c r="U332" s="0" t="inlineStr"/>
      <c r="V332" s="0" t="inlineStr"/>
      <c r="W332" s="0" t="inlineStr"/>
      <c r="X332" s="0" t="n">
        <v>7</v>
      </c>
      <c r="Y332" s="0" t="n">
        <v>9</v>
      </c>
      <c r="Z332" s="0" t="n">
        <v>9</v>
      </c>
      <c r="AA332" s="13" t="n"/>
      <c r="AE332" s="730" t="n"/>
      <c r="AF332" s="730" t="n"/>
      <c r="AG332" s="730" t="n"/>
      <c r="AH332" s="730" t="n"/>
      <c r="AI332" s="730" t="n"/>
      <c r="AJ332" s="730" t="n"/>
      <c r="AK332" s="730" t="n"/>
      <c r="AL332" s="730" t="n"/>
      <c r="AM332" s="730" t="n"/>
      <c r="AN332" s="730" t="n"/>
      <c r="AO332" s="730" t="n"/>
      <c r="AP332" s="730" t="n"/>
      <c r="AQ332" s="730" t="n"/>
      <c r="AR332" s="730" t="n"/>
      <c r="AS332" s="730" t="n"/>
      <c r="AT332" s="730" t="n"/>
      <c r="AU332" s="730" t="n"/>
      <c r="AV332" s="730" t="n"/>
      <c r="AW332" s="730" t="n"/>
      <c r="AX332" s="730" t="n"/>
      <c r="AY332" s="730" t="n"/>
      <c r="AZ332" s="730" t="n"/>
    </row>
    <row r="333" hidden="1" ht="32.25" customHeight="1" s="671">
      <c r="A333" s="14" t="n">
        <v>30</v>
      </c>
      <c r="B333" s="0" t="n">
        <v>7</v>
      </c>
      <c r="C333" s="0" t="n">
        <v>7</v>
      </c>
      <c r="D333" s="0" t="n">
        <v>6</v>
      </c>
      <c r="E333" s="0" t="n">
        <v>6</v>
      </c>
      <c r="F333" s="0" t="n">
        <v>6</v>
      </c>
      <c r="G333" s="0" t="inlineStr"/>
      <c r="H333" s="0" t="inlineStr"/>
      <c r="I333" s="0" t="inlineStr"/>
      <c r="J333" s="0" t="inlineStr"/>
      <c r="K333" s="0" t="inlineStr"/>
      <c r="L333" s="0" t="inlineStr"/>
      <c r="M333" s="0" t="inlineStr"/>
      <c r="N333" s="0" t="inlineStr"/>
      <c r="O333" s="0" t="inlineStr"/>
      <c r="P333" s="0" t="inlineStr"/>
      <c r="Q333" s="0" t="inlineStr"/>
      <c r="R333" s="0" t="inlineStr"/>
      <c r="S333" s="0" t="inlineStr"/>
      <c r="T333" s="0" t="inlineStr"/>
      <c r="U333" s="0" t="inlineStr"/>
      <c r="V333" s="0" t="inlineStr"/>
      <c r="W333" s="0" t="inlineStr"/>
      <c r="X333" s="0" t="n">
        <v>7</v>
      </c>
      <c r="Y333" s="0" t="n">
        <v>9</v>
      </c>
      <c r="Z333" s="0" t="n">
        <v>9</v>
      </c>
      <c r="AA333" s="13" t="n"/>
      <c r="AE333" s="730" t="n"/>
      <c r="AF333" s="730" t="n"/>
      <c r="AG333" s="730" t="n"/>
      <c r="AH333" s="730" t="n"/>
      <c r="AI333" s="730" t="n"/>
      <c r="AJ333" s="730" t="n"/>
      <c r="AK333" s="730" t="n"/>
      <c r="AL333" s="730" t="n"/>
      <c r="AM333" s="730" t="n"/>
      <c r="AN333" s="730" t="n"/>
      <c r="AO333" s="730" t="n"/>
      <c r="AP333" s="730" t="n"/>
      <c r="AQ333" s="730" t="n"/>
      <c r="AR333" s="730" t="n"/>
      <c r="AS333" s="730" t="n"/>
      <c r="AT333" s="730" t="n"/>
      <c r="AU333" s="730" t="n"/>
      <c r="AV333" s="730" t="n"/>
      <c r="AW333" s="730" t="n"/>
      <c r="AX333" s="730" t="n"/>
      <c r="AY333" s="730" t="n"/>
      <c r="AZ333" s="730" t="n"/>
    </row>
    <row r="334" hidden="1" ht="32.25" customHeight="1" s="671">
      <c r="A334" s="14" t="n">
        <v>29</v>
      </c>
      <c r="B334" s="0" t="n">
        <v>7</v>
      </c>
      <c r="C334" s="0" t="n">
        <v>8</v>
      </c>
      <c r="D334" s="0" t="n">
        <v>6</v>
      </c>
      <c r="E334" s="0" t="n">
        <v>6</v>
      </c>
      <c r="F334" s="0" t="n">
        <v>6</v>
      </c>
      <c r="G334" s="0" t="inlineStr"/>
      <c r="H334" s="0" t="inlineStr"/>
      <c r="I334" s="0" t="inlineStr"/>
      <c r="J334" s="0" t="inlineStr"/>
      <c r="K334" s="0" t="inlineStr"/>
      <c r="L334" s="0" t="inlineStr"/>
      <c r="M334" s="0" t="inlineStr"/>
      <c r="N334" s="0" t="inlineStr"/>
      <c r="O334" s="0" t="inlineStr"/>
      <c r="P334" s="0" t="inlineStr"/>
      <c r="Q334" s="0" t="inlineStr"/>
      <c r="R334" s="0" t="inlineStr"/>
      <c r="S334" s="0" t="inlineStr"/>
      <c r="T334" s="0" t="inlineStr"/>
      <c r="U334" s="0" t="inlineStr"/>
      <c r="V334" s="0" t="inlineStr"/>
      <c r="W334" s="0" t="inlineStr"/>
      <c r="X334" s="0" t="n">
        <v>8</v>
      </c>
      <c r="Y334" s="0" t="n">
        <v>9</v>
      </c>
      <c r="Z334" s="0" t="n">
        <v>9</v>
      </c>
      <c r="AA334" s="13" t="n"/>
      <c r="AE334" s="730" t="n"/>
      <c r="AF334" s="730" t="n"/>
      <c r="AG334" s="730" t="n"/>
      <c r="AH334" s="730" t="n"/>
      <c r="AI334" s="730" t="n"/>
      <c r="AJ334" s="730" t="n"/>
      <c r="AK334" s="730" t="n"/>
      <c r="AL334" s="730" t="n"/>
      <c r="AM334" s="730" t="n"/>
      <c r="AN334" s="730" t="n"/>
      <c r="AO334" s="730" t="n"/>
      <c r="AP334" s="730" t="n"/>
      <c r="AQ334" s="730" t="n"/>
      <c r="AR334" s="730" t="n"/>
      <c r="AS334" s="730" t="n"/>
      <c r="AT334" s="730" t="n"/>
      <c r="AU334" s="730" t="n"/>
      <c r="AV334" s="730" t="n"/>
      <c r="AW334" s="730" t="n"/>
      <c r="AX334" s="730" t="n"/>
      <c r="AY334" s="730" t="n"/>
      <c r="AZ334" s="730" t="n"/>
    </row>
    <row r="335" hidden="1" ht="32.25" customHeight="1" s="671">
      <c r="A335" s="14" t="n">
        <v>28</v>
      </c>
      <c r="B335" s="0" t="n">
        <v>8</v>
      </c>
      <c r="C335" s="0" t="n">
        <v>8</v>
      </c>
      <c r="D335" s="0" t="n">
        <v>6</v>
      </c>
      <c r="E335" s="0" t="n">
        <v>6</v>
      </c>
      <c r="F335" s="0" t="n">
        <v>7</v>
      </c>
      <c r="G335" s="0" t="inlineStr"/>
      <c r="H335" s="0" t="inlineStr"/>
      <c r="I335" s="0" t="inlineStr"/>
      <c r="J335" s="0" t="inlineStr"/>
      <c r="K335" s="0" t="inlineStr"/>
      <c r="L335" s="0" t="inlineStr"/>
      <c r="M335" s="0" t="inlineStr"/>
      <c r="N335" s="0" t="inlineStr"/>
      <c r="O335" s="0" t="inlineStr"/>
      <c r="P335" s="0" t="inlineStr"/>
      <c r="Q335" s="0" t="inlineStr"/>
      <c r="R335" s="0" t="inlineStr"/>
      <c r="S335" s="0" t="inlineStr"/>
      <c r="T335" s="0" t="inlineStr"/>
      <c r="U335" s="0" t="inlineStr"/>
      <c r="V335" s="0" t="inlineStr"/>
      <c r="W335" s="0" t="inlineStr"/>
      <c r="X335" s="0" t="n">
        <v>8</v>
      </c>
      <c r="Y335" s="0" t="n">
        <v>9</v>
      </c>
      <c r="Z335" s="0" t="n">
        <v>9</v>
      </c>
      <c r="AA335" s="13" t="n"/>
      <c r="AE335" s="730" t="n"/>
      <c r="AF335" s="730" t="n"/>
      <c r="AG335" s="730" t="n"/>
      <c r="AH335" s="730" t="n"/>
      <c r="AI335" s="730" t="n"/>
      <c r="AJ335" s="730" t="n"/>
      <c r="AK335" s="730" t="n"/>
      <c r="AL335" s="730" t="n"/>
      <c r="AM335" s="730" t="n"/>
      <c r="AN335" s="730" t="n"/>
      <c r="AO335" s="730" t="n"/>
      <c r="AP335" s="730" t="n"/>
      <c r="AQ335" s="730" t="n"/>
      <c r="AR335" s="730" t="n"/>
      <c r="AS335" s="730" t="n"/>
      <c r="AT335" s="730" t="n"/>
      <c r="AU335" s="730" t="n"/>
      <c r="AV335" s="730" t="n"/>
      <c r="AW335" s="730" t="n"/>
      <c r="AX335" s="730" t="n"/>
      <c r="AY335" s="730" t="n"/>
      <c r="AZ335" s="730" t="n"/>
    </row>
    <row r="336" hidden="1" ht="32.25" customHeight="1" s="671">
      <c r="A336" s="14" t="n">
        <v>27</v>
      </c>
      <c r="B336" s="0" t="n">
        <v>8</v>
      </c>
      <c r="C336" s="0" t="n">
        <v>8</v>
      </c>
      <c r="D336" s="0" t="n">
        <v>6</v>
      </c>
      <c r="E336" s="0" t="n">
        <v>6</v>
      </c>
      <c r="F336" s="0" t="n">
        <v>7</v>
      </c>
      <c r="G336" s="0" t="inlineStr"/>
      <c r="H336" s="0" t="inlineStr"/>
      <c r="I336" s="0" t="inlineStr"/>
      <c r="J336" s="0" t="inlineStr"/>
      <c r="K336" s="0" t="inlineStr"/>
      <c r="L336" s="0" t="inlineStr"/>
      <c r="M336" s="0" t="inlineStr"/>
      <c r="N336" s="0" t="inlineStr"/>
      <c r="O336" s="0" t="inlineStr"/>
      <c r="P336" s="0" t="inlineStr"/>
      <c r="Q336" s="0" t="inlineStr"/>
      <c r="R336" s="0" t="inlineStr"/>
      <c r="S336" s="0" t="inlineStr"/>
      <c r="T336" s="0" t="inlineStr"/>
      <c r="U336" s="0" t="inlineStr"/>
      <c r="V336" s="0" t="inlineStr"/>
      <c r="W336" s="0" t="inlineStr"/>
      <c r="X336" s="0" t="n">
        <v>8</v>
      </c>
      <c r="Y336" s="0" t="n">
        <v>9</v>
      </c>
      <c r="Z336" s="0" t="n">
        <v>9</v>
      </c>
      <c r="AA336" s="13" t="n"/>
      <c r="AE336" s="730" t="n"/>
      <c r="AF336" s="730" t="n"/>
      <c r="AG336" s="730" t="n"/>
      <c r="AH336" s="730" t="n"/>
      <c r="AI336" s="730" t="n"/>
      <c r="AJ336" s="730" t="n"/>
      <c r="AK336" s="730" t="n"/>
      <c r="AL336" s="730" t="n"/>
      <c r="AM336" s="730" t="n"/>
      <c r="AN336" s="730" t="n"/>
      <c r="AO336" s="730" t="n"/>
      <c r="AP336" s="730" t="n"/>
      <c r="AQ336" s="730" t="n"/>
      <c r="AR336" s="730" t="n"/>
      <c r="AS336" s="730" t="n"/>
      <c r="AT336" s="730" t="n"/>
      <c r="AU336" s="730" t="n"/>
      <c r="AV336" s="730" t="n"/>
      <c r="AW336" s="730" t="n"/>
      <c r="AX336" s="730" t="n"/>
      <c r="AY336" s="730" t="n"/>
      <c r="AZ336" s="730" t="n"/>
    </row>
    <row r="337" hidden="1" ht="32.25" customHeight="1" s="671">
      <c r="A337" s="14" t="n">
        <v>26</v>
      </c>
      <c r="B337" s="0" t="n">
        <v>8</v>
      </c>
      <c r="C337" s="0" t="n">
        <v>8</v>
      </c>
      <c r="D337" s="0" t="n">
        <v>6</v>
      </c>
      <c r="E337" s="0" t="n">
        <v>6</v>
      </c>
      <c r="F337" s="0" t="n">
        <v>7</v>
      </c>
      <c r="G337" s="0" t="inlineStr"/>
      <c r="H337" s="0" t="inlineStr"/>
      <c r="I337" s="0" t="inlineStr"/>
      <c r="J337" s="0" t="inlineStr"/>
      <c r="K337" s="0" t="inlineStr"/>
      <c r="L337" s="0" t="inlineStr"/>
      <c r="M337" s="0" t="inlineStr"/>
      <c r="N337" s="0" t="inlineStr"/>
      <c r="O337" s="0" t="inlineStr"/>
      <c r="P337" s="0" t="inlineStr"/>
      <c r="Q337" s="0" t="inlineStr"/>
      <c r="R337" s="0" t="inlineStr"/>
      <c r="S337" s="0" t="inlineStr"/>
      <c r="T337" s="0" t="inlineStr"/>
      <c r="U337" s="0" t="inlineStr"/>
      <c r="V337" s="0" t="inlineStr"/>
      <c r="W337" s="0" t="inlineStr"/>
      <c r="X337" s="0" t="n">
        <v>8</v>
      </c>
      <c r="Y337" s="0" t="n">
        <v>9</v>
      </c>
      <c r="Z337" s="0" t="n">
        <v>9</v>
      </c>
      <c r="AA337" s="13" t="n"/>
    </row>
    <row r="338" hidden="1" ht="32.25" customHeight="1" s="671">
      <c r="A338" s="14" t="n">
        <v>25</v>
      </c>
      <c r="B338" s="0" t="n">
        <v>8</v>
      </c>
      <c r="C338" s="0" t="n">
        <v>8</v>
      </c>
      <c r="D338" s="0" t="n">
        <v>6</v>
      </c>
      <c r="E338" s="0" t="n">
        <v>7</v>
      </c>
      <c r="F338" s="0" t="n">
        <v>7</v>
      </c>
      <c r="G338" s="0" t="inlineStr"/>
      <c r="H338" s="0" t="inlineStr"/>
      <c r="I338" s="0" t="inlineStr"/>
      <c r="J338" s="0" t="inlineStr"/>
      <c r="K338" s="0" t="inlineStr"/>
      <c r="L338" s="0" t="inlineStr"/>
      <c r="M338" s="0" t="inlineStr"/>
      <c r="N338" s="0" t="inlineStr"/>
      <c r="O338" s="0" t="inlineStr"/>
      <c r="P338" s="0" t="inlineStr"/>
      <c r="Q338" s="0" t="inlineStr"/>
      <c r="R338" s="0" t="inlineStr"/>
      <c r="S338" s="0" t="inlineStr"/>
      <c r="T338" s="0" t="inlineStr"/>
      <c r="U338" s="0" t="inlineStr"/>
      <c r="V338" s="0" t="inlineStr"/>
      <c r="W338" s="0" t="inlineStr"/>
      <c r="X338" s="0" t="n">
        <v>8</v>
      </c>
      <c r="Y338" s="0" t="n">
        <v>9</v>
      </c>
      <c r="Z338" s="0" t="n">
        <v>9</v>
      </c>
      <c r="AA338" s="13" t="n"/>
    </row>
    <row r="339" hidden="1" ht="32.25" customHeight="1" s="671">
      <c r="A339" s="14" t="n">
        <v>24</v>
      </c>
      <c r="B339" s="0" t="n">
        <v>8</v>
      </c>
      <c r="C339" s="0" t="n">
        <v>8</v>
      </c>
      <c r="D339" s="0" t="n">
        <v>7</v>
      </c>
      <c r="E339" s="0" t="n">
        <v>7</v>
      </c>
      <c r="F339" s="0" t="n">
        <v>7</v>
      </c>
      <c r="G339" s="0" t="inlineStr"/>
      <c r="H339" s="0" t="inlineStr"/>
      <c r="I339" s="0" t="inlineStr"/>
      <c r="J339" s="0" t="inlineStr"/>
      <c r="K339" s="0" t="inlineStr"/>
      <c r="L339" s="0" t="inlineStr"/>
      <c r="M339" s="0" t="inlineStr"/>
      <c r="N339" s="0" t="inlineStr"/>
      <c r="O339" s="0" t="inlineStr"/>
      <c r="P339" s="0" t="inlineStr"/>
      <c r="Q339" s="0" t="inlineStr"/>
      <c r="R339" s="0" t="inlineStr"/>
      <c r="S339" s="0" t="inlineStr"/>
      <c r="T339" s="0" t="inlineStr"/>
      <c r="U339" s="0" t="inlineStr"/>
      <c r="V339" s="0" t="inlineStr"/>
      <c r="W339" s="0" t="inlineStr"/>
      <c r="X339" s="0" t="n">
        <v>8</v>
      </c>
      <c r="Y339" s="0" t="n">
        <v>9</v>
      </c>
      <c r="Z339" s="0" t="n">
        <v>9</v>
      </c>
      <c r="AA339" s="13" t="n"/>
    </row>
    <row r="340" hidden="1" ht="32.25" customHeight="1" s="671">
      <c r="A340" s="14" t="n">
        <v>23</v>
      </c>
      <c r="B340" s="0" t="n">
        <v>8</v>
      </c>
      <c r="C340" s="0" t="n">
        <v>9</v>
      </c>
      <c r="D340" s="0" t="n">
        <v>7</v>
      </c>
      <c r="E340" s="0" t="n">
        <v>7</v>
      </c>
      <c r="F340" s="0" t="n">
        <v>8</v>
      </c>
      <c r="G340" s="0" t="inlineStr"/>
      <c r="H340" s="0" t="inlineStr"/>
      <c r="I340" s="0" t="inlineStr"/>
      <c r="J340" s="0" t="inlineStr"/>
      <c r="K340" s="0" t="inlineStr"/>
      <c r="L340" s="0" t="inlineStr"/>
      <c r="M340" s="0" t="inlineStr"/>
      <c r="N340" s="0" t="inlineStr"/>
      <c r="O340" s="0" t="inlineStr"/>
      <c r="P340" s="0" t="inlineStr"/>
      <c r="Q340" s="0" t="inlineStr"/>
      <c r="R340" s="0" t="inlineStr"/>
      <c r="S340" s="0" t="inlineStr"/>
      <c r="T340" s="0" t="inlineStr"/>
      <c r="U340" s="0" t="inlineStr"/>
      <c r="V340" s="0" t="inlineStr"/>
      <c r="W340" s="0" t="inlineStr"/>
      <c r="X340" s="0" t="n">
        <v>8</v>
      </c>
      <c r="Y340" s="0" t="n">
        <v>9</v>
      </c>
      <c r="Z340" s="0" t="n">
        <v>9</v>
      </c>
      <c r="AA340" s="13" t="n"/>
    </row>
    <row r="341" hidden="1" ht="32.25" customHeight="1" s="671">
      <c r="A341" s="14" t="n">
        <v>22</v>
      </c>
      <c r="B341" s="0" t="n">
        <v>9</v>
      </c>
      <c r="C341" s="0" t="n">
        <v>9</v>
      </c>
      <c r="D341" s="0" t="n">
        <v>7</v>
      </c>
      <c r="E341" s="0" t="n">
        <v>7</v>
      </c>
      <c r="F341" s="0" t="n">
        <v>8</v>
      </c>
      <c r="G341" s="0" t="inlineStr"/>
      <c r="H341" s="0" t="inlineStr"/>
      <c r="I341" s="0" t="inlineStr"/>
      <c r="J341" s="0" t="inlineStr"/>
      <c r="K341" s="0" t="inlineStr"/>
      <c r="L341" s="0" t="inlineStr"/>
      <c r="M341" s="0" t="inlineStr"/>
      <c r="N341" s="0" t="inlineStr"/>
      <c r="O341" s="0" t="inlineStr"/>
      <c r="P341" s="0" t="inlineStr"/>
      <c r="Q341" s="0" t="inlineStr"/>
      <c r="R341" s="0" t="inlineStr"/>
      <c r="S341" s="0" t="inlineStr"/>
      <c r="T341" s="0" t="inlineStr"/>
      <c r="U341" s="0" t="inlineStr"/>
      <c r="V341" s="0" t="inlineStr"/>
      <c r="W341" s="0" t="inlineStr"/>
      <c r="X341" s="0" t="n">
        <v>8</v>
      </c>
      <c r="Y341" s="0" t="n">
        <v>9</v>
      </c>
      <c r="Z341" s="0" t="n">
        <v>9</v>
      </c>
      <c r="AA341" s="13" t="n"/>
    </row>
    <row r="342" hidden="1" ht="32.25" customHeight="1" s="671">
      <c r="A342" s="14" t="n">
        <v>21</v>
      </c>
      <c r="B342" s="0" t="n">
        <v>9</v>
      </c>
      <c r="C342" s="0" t="n">
        <v>9</v>
      </c>
      <c r="D342" s="0" t="n">
        <v>7</v>
      </c>
      <c r="E342" s="0" t="n">
        <v>7</v>
      </c>
      <c r="F342" s="0" t="n">
        <v>8</v>
      </c>
      <c r="G342" s="0" t="inlineStr"/>
      <c r="H342" s="0" t="inlineStr"/>
      <c r="I342" s="0" t="inlineStr"/>
      <c r="J342" s="0" t="inlineStr"/>
      <c r="K342" s="0" t="inlineStr"/>
      <c r="L342" s="0" t="inlineStr"/>
      <c r="M342" s="0" t="inlineStr"/>
      <c r="N342" s="0" t="inlineStr"/>
      <c r="O342" s="0" t="inlineStr"/>
      <c r="P342" s="0" t="inlineStr"/>
      <c r="Q342" s="0" t="inlineStr"/>
      <c r="R342" s="0" t="inlineStr"/>
      <c r="S342" s="0" t="inlineStr"/>
      <c r="T342" s="0" t="inlineStr"/>
      <c r="U342" s="0" t="inlineStr"/>
      <c r="V342" s="0" t="inlineStr"/>
      <c r="W342" s="0" t="inlineStr"/>
      <c r="X342" s="0" t="n">
        <v>8</v>
      </c>
      <c r="Y342" s="0" t="n">
        <v>9</v>
      </c>
      <c r="Z342" s="0" t="n">
        <v>9</v>
      </c>
      <c r="AA342" s="13" t="n"/>
    </row>
    <row r="343" hidden="1" ht="32.25" customHeight="1" s="671">
      <c r="A343" s="14" t="n">
        <v>20</v>
      </c>
      <c r="B343" s="0" t="n">
        <v>9</v>
      </c>
      <c r="C343" s="0" t="n">
        <v>9</v>
      </c>
      <c r="D343" s="0" t="n">
        <v>7</v>
      </c>
      <c r="E343" s="0" t="n">
        <v>8</v>
      </c>
      <c r="F343" s="0" t="n">
        <v>8</v>
      </c>
      <c r="G343" s="0" t="inlineStr"/>
      <c r="H343" s="0" t="inlineStr"/>
      <c r="I343" s="0" t="inlineStr"/>
      <c r="J343" s="0" t="inlineStr"/>
      <c r="K343" s="0" t="inlineStr"/>
      <c r="L343" s="0" t="inlineStr"/>
      <c r="M343" s="0" t="inlineStr"/>
      <c r="N343" s="0" t="inlineStr"/>
      <c r="O343" s="0" t="inlineStr"/>
      <c r="P343" s="0" t="inlineStr"/>
      <c r="Q343" s="0" t="inlineStr"/>
      <c r="R343" s="0" t="inlineStr"/>
      <c r="S343" s="0" t="inlineStr"/>
      <c r="T343" s="0" t="inlineStr"/>
      <c r="U343" s="0" t="inlineStr"/>
      <c r="V343" s="0" t="inlineStr"/>
      <c r="W343" s="0" t="inlineStr"/>
      <c r="X343" s="0" t="n">
        <v>8</v>
      </c>
      <c r="Y343" s="0" t="n">
        <v>9</v>
      </c>
      <c r="Z343" s="0" t="n">
        <v>9</v>
      </c>
      <c r="AA343" s="13" t="n"/>
    </row>
    <row r="344" hidden="1" ht="32.25" customHeight="1" s="671">
      <c r="A344" s="14" t="n">
        <v>19</v>
      </c>
      <c r="B344" s="0" t="n">
        <v>9</v>
      </c>
      <c r="C344" s="0" t="n">
        <v>9</v>
      </c>
      <c r="D344" s="0" t="n">
        <v>7</v>
      </c>
      <c r="E344" s="0" t="n">
        <v>8</v>
      </c>
      <c r="F344" s="0" t="n">
        <v>8</v>
      </c>
      <c r="G344" s="0" t="inlineStr"/>
      <c r="H344" s="0" t="inlineStr"/>
      <c r="I344" s="0" t="inlineStr"/>
      <c r="J344" s="0" t="inlineStr"/>
      <c r="K344" s="0" t="inlineStr"/>
      <c r="L344" s="0" t="inlineStr"/>
      <c r="M344" s="0" t="inlineStr"/>
      <c r="N344" s="0" t="inlineStr"/>
      <c r="O344" s="0" t="inlineStr"/>
      <c r="P344" s="0" t="inlineStr"/>
      <c r="Q344" s="0" t="inlineStr"/>
      <c r="R344" s="0" t="inlineStr"/>
      <c r="S344" s="0" t="inlineStr"/>
      <c r="T344" s="0" t="inlineStr"/>
      <c r="U344" s="0" t="inlineStr"/>
      <c r="V344" s="0" t="inlineStr"/>
      <c r="W344" s="0" t="inlineStr"/>
      <c r="X344" s="0" t="n">
        <v>9</v>
      </c>
      <c r="Y344" s="0" t="n">
        <v>9</v>
      </c>
      <c r="Z344" s="0" t="n">
        <v>9</v>
      </c>
      <c r="AA344" s="13" t="n"/>
    </row>
    <row r="345" hidden="1" ht="32.25" customHeight="1" s="671">
      <c r="A345" s="14" t="n">
        <v>18</v>
      </c>
      <c r="B345" s="0" t="n">
        <v>9</v>
      </c>
      <c r="C345" s="0" t="n">
        <v>9</v>
      </c>
      <c r="D345" s="0" t="n">
        <v>8</v>
      </c>
      <c r="E345" s="0" t="n">
        <v>8</v>
      </c>
      <c r="F345" s="0" t="n">
        <v>9</v>
      </c>
      <c r="G345" s="0" t="inlineStr"/>
      <c r="H345" s="0" t="inlineStr"/>
      <c r="I345" s="0" t="inlineStr"/>
      <c r="J345" s="0" t="inlineStr"/>
      <c r="K345" s="0" t="inlineStr"/>
      <c r="L345" s="0" t="inlineStr"/>
      <c r="M345" s="0" t="inlineStr"/>
      <c r="N345" s="0" t="inlineStr"/>
      <c r="O345" s="0" t="inlineStr"/>
      <c r="P345" s="0" t="inlineStr"/>
      <c r="Q345" s="0" t="inlineStr"/>
      <c r="R345" s="0" t="inlineStr"/>
      <c r="S345" s="0" t="inlineStr"/>
      <c r="T345" s="0" t="inlineStr"/>
      <c r="U345" s="0" t="inlineStr"/>
      <c r="V345" s="0" t="inlineStr"/>
      <c r="W345" s="0" t="inlineStr"/>
      <c r="X345" s="0" t="n">
        <v>9</v>
      </c>
      <c r="Y345" s="0" t="n">
        <v>9</v>
      </c>
      <c r="Z345" s="0" t="n">
        <v>9</v>
      </c>
      <c r="AA345" s="13" t="n"/>
    </row>
    <row r="346" hidden="1" ht="32.25" customHeight="1" s="671">
      <c r="A346" s="14" t="n">
        <v>17</v>
      </c>
      <c r="B346" s="0" t="n">
        <v>9</v>
      </c>
      <c r="C346" s="0" t="n">
        <v>9</v>
      </c>
      <c r="D346" s="0" t="n">
        <v>8</v>
      </c>
      <c r="E346" s="0" t="n">
        <v>8</v>
      </c>
      <c r="F346" s="0" t="n">
        <v>9</v>
      </c>
      <c r="G346" s="0" t="inlineStr"/>
      <c r="H346" s="0" t="inlineStr"/>
      <c r="I346" s="0" t="inlineStr"/>
      <c r="J346" s="0" t="inlineStr"/>
      <c r="K346" s="0" t="inlineStr"/>
      <c r="L346" s="0" t="inlineStr"/>
      <c r="M346" s="0" t="inlineStr"/>
      <c r="N346" s="0" t="inlineStr"/>
      <c r="O346" s="0" t="inlineStr"/>
      <c r="P346" s="0" t="inlineStr"/>
      <c r="Q346" s="0" t="inlineStr"/>
      <c r="R346" s="0" t="inlineStr"/>
      <c r="S346" s="0" t="inlineStr"/>
      <c r="T346" s="0" t="inlineStr"/>
      <c r="U346" s="0" t="inlineStr"/>
      <c r="V346" s="0" t="inlineStr"/>
      <c r="W346" s="0" t="inlineStr"/>
      <c r="X346" s="0" t="n">
        <v>9</v>
      </c>
      <c r="Y346" s="0" t="n">
        <v>9</v>
      </c>
      <c r="Z346" s="0" t="n">
        <v>9</v>
      </c>
      <c r="AA346" s="13" t="n"/>
    </row>
    <row r="347" hidden="1" ht="32.25" customHeight="1" s="671">
      <c r="A347" s="14" t="n">
        <v>16</v>
      </c>
      <c r="B347" s="0" t="n">
        <v>9</v>
      </c>
      <c r="C347" s="0" t="n">
        <v>9</v>
      </c>
      <c r="D347" s="0" t="n">
        <v>8</v>
      </c>
      <c r="E347" s="0" t="n">
        <v>8</v>
      </c>
      <c r="F347" s="0" t="n">
        <v>9</v>
      </c>
      <c r="G347" s="0" t="inlineStr"/>
      <c r="H347" s="0" t="inlineStr"/>
      <c r="I347" s="0" t="inlineStr"/>
      <c r="J347" s="0" t="inlineStr"/>
      <c r="K347" s="0" t="inlineStr"/>
      <c r="L347" s="0" t="inlineStr"/>
      <c r="M347" s="0" t="inlineStr"/>
      <c r="N347" s="0" t="inlineStr"/>
      <c r="O347" s="0" t="inlineStr"/>
      <c r="P347" s="0" t="inlineStr"/>
      <c r="Q347" s="0" t="inlineStr"/>
      <c r="R347" s="0" t="inlineStr"/>
      <c r="S347" s="0" t="inlineStr"/>
      <c r="T347" s="0" t="inlineStr"/>
      <c r="U347" s="0" t="inlineStr"/>
      <c r="V347" s="0" t="inlineStr"/>
      <c r="W347" s="0" t="inlineStr"/>
      <c r="X347" s="0" t="n">
        <v>9</v>
      </c>
      <c r="Y347" s="0" t="n">
        <v>9</v>
      </c>
      <c r="Z347" s="0" t="n">
        <v>9</v>
      </c>
      <c r="AA347" s="13" t="n"/>
    </row>
    <row r="348" hidden="1" ht="32.25" customHeight="1" s="671">
      <c r="A348" s="14" t="n">
        <v>15</v>
      </c>
      <c r="B348" s="0" t="n">
        <v>9</v>
      </c>
      <c r="C348" s="0" t="n">
        <v>9</v>
      </c>
      <c r="D348" s="0" t="n">
        <v>8</v>
      </c>
      <c r="E348" s="0" t="n">
        <v>9</v>
      </c>
      <c r="F348" s="0" t="n">
        <v>9</v>
      </c>
      <c r="G348" s="0" t="inlineStr"/>
      <c r="H348" s="0" t="inlineStr"/>
      <c r="I348" s="0" t="inlineStr"/>
      <c r="J348" s="0" t="inlineStr"/>
      <c r="K348" s="0" t="inlineStr"/>
      <c r="L348" s="0" t="inlineStr"/>
      <c r="M348" s="0" t="inlineStr"/>
      <c r="N348" s="0" t="inlineStr"/>
      <c r="O348" s="0" t="inlineStr"/>
      <c r="P348" s="0" t="inlineStr"/>
      <c r="Q348" s="0" t="inlineStr"/>
      <c r="R348" s="0" t="inlineStr"/>
      <c r="S348" s="0" t="inlineStr"/>
      <c r="T348" s="0" t="inlineStr"/>
      <c r="U348" s="0" t="inlineStr"/>
      <c r="V348" s="0" t="inlineStr"/>
      <c r="W348" s="0" t="inlineStr"/>
      <c r="X348" s="0" t="n">
        <v>9</v>
      </c>
      <c r="Y348" s="0" t="n">
        <v>9</v>
      </c>
      <c r="Z348" s="0" t="n">
        <v>9</v>
      </c>
      <c r="AA348" s="13" t="n"/>
    </row>
    <row r="349" hidden="1" ht="32.25" customHeight="1" s="671">
      <c r="A349" s="14" t="n">
        <v>14</v>
      </c>
      <c r="B349" s="0" t="n">
        <v>9</v>
      </c>
      <c r="C349" s="0" t="n">
        <v>9</v>
      </c>
      <c r="D349" s="0" t="n">
        <v>8</v>
      </c>
      <c r="E349" s="0" t="n">
        <v>9</v>
      </c>
      <c r="F349" s="0" t="n">
        <v>9</v>
      </c>
      <c r="G349" s="0" t="inlineStr"/>
      <c r="H349" s="0" t="inlineStr"/>
      <c r="I349" s="0" t="inlineStr"/>
      <c r="J349" s="0" t="inlineStr"/>
      <c r="K349" s="0" t="inlineStr"/>
      <c r="L349" s="0" t="inlineStr"/>
      <c r="M349" s="0" t="inlineStr"/>
      <c r="N349" s="0" t="inlineStr"/>
      <c r="O349" s="0" t="inlineStr"/>
      <c r="P349" s="0" t="inlineStr"/>
      <c r="Q349" s="0" t="inlineStr"/>
      <c r="R349" s="0" t="inlineStr"/>
      <c r="S349" s="0" t="inlineStr"/>
      <c r="T349" s="0" t="inlineStr"/>
      <c r="U349" s="0" t="inlineStr"/>
      <c r="V349" s="0" t="inlineStr"/>
      <c r="W349" s="0" t="inlineStr"/>
      <c r="X349" s="0" t="n">
        <v>9</v>
      </c>
      <c r="Y349" s="0" t="n">
        <v>9</v>
      </c>
      <c r="Z349" s="0" t="n">
        <v>9</v>
      </c>
      <c r="AA349" s="13" t="n"/>
    </row>
    <row r="350" hidden="1" ht="32.25" customHeight="1" s="671">
      <c r="A350" s="14" t="n">
        <v>13</v>
      </c>
      <c r="B350" s="0" t="n">
        <v>9</v>
      </c>
      <c r="C350" s="0" t="n">
        <v>9</v>
      </c>
      <c r="D350" s="0" t="n">
        <v>9</v>
      </c>
      <c r="E350" s="0" t="n">
        <v>9</v>
      </c>
      <c r="F350" s="0" t="n">
        <v>9</v>
      </c>
      <c r="G350" s="0" t="inlineStr"/>
      <c r="H350" s="0" t="inlineStr"/>
      <c r="I350" s="0" t="inlineStr"/>
      <c r="J350" s="0" t="inlineStr"/>
      <c r="K350" s="0" t="inlineStr"/>
      <c r="L350" s="0" t="inlineStr"/>
      <c r="M350" s="0" t="inlineStr"/>
      <c r="N350" s="0" t="inlineStr"/>
      <c r="O350" s="0" t="inlineStr"/>
      <c r="P350" s="0" t="inlineStr"/>
      <c r="Q350" s="0" t="inlineStr"/>
      <c r="R350" s="0" t="inlineStr"/>
      <c r="S350" s="0" t="inlineStr"/>
      <c r="T350" s="0" t="inlineStr"/>
      <c r="U350" s="0" t="inlineStr"/>
      <c r="V350" s="0" t="inlineStr"/>
      <c r="W350" s="0" t="inlineStr"/>
      <c r="X350" s="0" t="n">
        <v>9</v>
      </c>
      <c r="Y350" s="0" t="n">
        <v>9</v>
      </c>
      <c r="Z350" s="0" t="n">
        <v>9</v>
      </c>
      <c r="AA350" s="13" t="n"/>
    </row>
    <row r="351" hidden="1" ht="32.25" customHeight="1" s="671">
      <c r="A351" s="14" t="n">
        <v>12</v>
      </c>
      <c r="B351" s="0" t="n">
        <v>9</v>
      </c>
      <c r="C351" s="0" t="n">
        <v>9</v>
      </c>
      <c r="D351" s="0" t="n">
        <v>9</v>
      </c>
      <c r="E351" s="0" t="n">
        <v>9</v>
      </c>
      <c r="F351" s="0" t="n">
        <v>9</v>
      </c>
      <c r="G351" s="0" t="inlineStr"/>
      <c r="H351" s="0" t="inlineStr"/>
      <c r="I351" s="0" t="inlineStr"/>
      <c r="J351" s="0" t="inlineStr"/>
      <c r="K351" s="0" t="inlineStr"/>
      <c r="L351" s="0" t="inlineStr"/>
      <c r="M351" s="0" t="inlineStr"/>
      <c r="N351" s="0" t="inlineStr"/>
      <c r="O351" s="0" t="inlineStr"/>
      <c r="P351" s="0" t="inlineStr"/>
      <c r="Q351" s="0" t="inlineStr"/>
      <c r="R351" s="0" t="inlineStr"/>
      <c r="S351" s="0" t="inlineStr"/>
      <c r="T351" s="0" t="inlineStr"/>
      <c r="U351" s="0" t="inlineStr"/>
      <c r="V351" s="0" t="inlineStr"/>
      <c r="W351" s="0" t="inlineStr"/>
      <c r="X351" s="0" t="n">
        <v>9</v>
      </c>
      <c r="Y351" s="0" t="n">
        <v>9</v>
      </c>
      <c r="Z351" s="0" t="n">
        <v>9</v>
      </c>
      <c r="AA351" s="13" t="n"/>
    </row>
    <row r="352" hidden="1" ht="32.25" customHeight="1" s="671">
      <c r="A352" s="14" t="n">
        <v>11</v>
      </c>
      <c r="B352" s="0" t="n">
        <v>9</v>
      </c>
      <c r="C352" s="0" t="n">
        <v>9</v>
      </c>
      <c r="D352" s="0" t="n">
        <v>9</v>
      </c>
      <c r="E352" s="0" t="n">
        <v>9</v>
      </c>
      <c r="F352" s="0" t="n">
        <v>9</v>
      </c>
      <c r="G352" s="0" t="inlineStr"/>
      <c r="H352" s="0" t="inlineStr"/>
      <c r="I352" s="0" t="inlineStr"/>
      <c r="J352" s="0" t="inlineStr"/>
      <c r="K352" s="0" t="inlineStr"/>
      <c r="L352" s="0" t="inlineStr"/>
      <c r="M352" s="0" t="inlineStr"/>
      <c r="N352" s="0" t="inlineStr"/>
      <c r="O352" s="0" t="inlineStr"/>
      <c r="P352" s="0" t="inlineStr"/>
      <c r="Q352" s="0" t="inlineStr"/>
      <c r="R352" s="0" t="inlineStr"/>
      <c r="S352" s="0" t="inlineStr"/>
      <c r="T352" s="0" t="inlineStr"/>
      <c r="U352" s="0" t="inlineStr"/>
      <c r="V352" s="0" t="inlineStr"/>
      <c r="W352" s="0" t="inlineStr"/>
      <c r="X352" s="0" t="n">
        <v>9</v>
      </c>
      <c r="Y352" s="0" t="n">
        <v>9</v>
      </c>
      <c r="Z352" s="0" t="n">
        <v>9</v>
      </c>
      <c r="AA352" s="13" t="n"/>
    </row>
    <row r="353" hidden="1" ht="32.25" customHeight="1" s="671" thickBot="1">
      <c r="A353" s="5" t="n">
        <v>10</v>
      </c>
      <c r="B353" s="4" t="n">
        <v>9</v>
      </c>
      <c r="C353" s="4" t="n">
        <v>9</v>
      </c>
      <c r="D353" s="4" t="n">
        <v>9</v>
      </c>
      <c r="E353" s="4" t="n">
        <v>9</v>
      </c>
      <c r="F353" s="4" t="n">
        <v>9</v>
      </c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n">
        <v>9</v>
      </c>
      <c r="Y353" s="4" t="n">
        <v>9</v>
      </c>
      <c r="Z353" s="4" t="n">
        <v>9</v>
      </c>
      <c r="AA353" s="15" t="n"/>
    </row>
    <row r="354" hidden="1" ht="32.25" customHeight="1" s="671">
      <c r="A354" s="0" t="n"/>
      <c r="B354" s="0" t="n"/>
      <c r="C354" s="0" t="n"/>
      <c r="D354" s="0" t="n"/>
      <c r="E354" s="0" t="n"/>
      <c r="F354" s="0" t="n"/>
      <c r="G354" s="0" t="n"/>
      <c r="H354" s="0" t="n"/>
      <c r="I354" s="0" t="n"/>
      <c r="J354" s="0" t="n"/>
      <c r="K354" s="0" t="n"/>
      <c r="L354" s="0" t="n"/>
      <c r="M354" s="0" t="n"/>
      <c r="N354" s="0" t="n"/>
      <c r="O354" s="0" t="n"/>
      <c r="P354" s="0" t="n"/>
      <c r="Q354" s="0" t="n"/>
      <c r="R354" s="0" t="n"/>
      <c r="S354" s="0" t="n"/>
      <c r="T354" s="0" t="n"/>
      <c r="U354" s="0" t="n"/>
      <c r="V354" s="0" t="n"/>
      <c r="W354" s="0" t="n"/>
      <c r="X354" s="0" t="n"/>
      <c r="Y354" s="0" t="n"/>
      <c r="Z354" s="0" t="n"/>
      <c r="AA354" s="0" t="n"/>
    </row>
    <row r="355" hidden="1" ht="32.25" customHeight="1" s="671"/>
    <row r="356" hidden="1" ht="32.25" customHeight="1" s="671"/>
    <row r="357" hidden="1" ht="32.25" customHeight="1" s="671"/>
    <row r="358" ht="15" customHeight="1" s="671" thickBot="1"/>
    <row r="359" ht="15" customHeight="1" s="671">
      <c r="B359" s="303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7" t="n"/>
    </row>
    <row r="360" ht="21" customHeight="1" s="671">
      <c r="B360" s="304" t="n"/>
      <c r="C360" s="53" t="inlineStr">
        <is>
          <t xml:space="preserve">*산출 대학: 서울경기 주요대학 33곳(서울대, 연세대, 고려대, 서강대, 성균관대, 한양대, 중앙대, 경희대, 시립대, 이화여대, 한국외대, 건국대, 동국대, 인하대, 아주대, 홍익대, 숙명여대, </t>
        </is>
      </c>
      <c r="W360" s="255" t="n"/>
      <c r="AA360" s="282" t="n"/>
      <c r="AD360" s="164" t="n"/>
      <c r="AE360" s="164" t="n"/>
      <c r="AF360" s="164" t="n"/>
      <c r="AG360" s="164" t="n"/>
      <c r="AH360" s="164" t="n"/>
      <c r="AI360" s="164" t="n"/>
      <c r="AJ360" s="164" t="n"/>
      <c r="AK360" s="164" t="n"/>
      <c r="AL360" s="164" t="n"/>
      <c r="AM360" s="164" t="n"/>
      <c r="AN360" s="164" t="n"/>
      <c r="AO360" s="164" t="n"/>
      <c r="AP360" s="164" t="n"/>
      <c r="AQ360" s="164" t="n"/>
    </row>
    <row r="361">
      <c r="B361" s="304" t="n"/>
      <c r="C361" s="53" t="n"/>
      <c r="D361" s="53" t="inlineStr">
        <is>
          <t xml:space="preserve"> 국민대, 세종대, 숭실대, 서울과기대, 한양대(ERICA), 단국대, 광운대, 인천대, 성신여대, 상명대, 명지대, 가톨릭대, 가천대, 경기대, 고려대(세종), 연세대(미래)</t>
        </is>
      </c>
      <c r="W361" s="255" t="n"/>
      <c r="AA361" s="282" t="n"/>
      <c r="AD361" s="164" t="n"/>
      <c r="AE361" s="164" t="n"/>
      <c r="AF361" s="164" t="n"/>
      <c r="AG361" s="164" t="n"/>
      <c r="AH361" s="164" t="n"/>
      <c r="AI361" s="164" t="n"/>
      <c r="AJ361" s="164" t="n"/>
      <c r="AK361" s="164" t="n"/>
      <c r="AL361" s="164" t="n"/>
      <c r="AM361" s="164" t="n"/>
      <c r="AN361" s="164" t="n"/>
      <c r="AO361" s="164" t="n"/>
      <c r="AP361" s="164" t="n"/>
      <c r="AQ361" s="164" t="n"/>
    </row>
    <row r="362" ht="17.25" customHeight="1" s="671">
      <c r="B362" s="304" t="n"/>
      <c r="C362" s="53" t="n"/>
      <c r="D362" s="283" t="inlineStr">
        <is>
          <t xml:space="preserve"> 거점국립대학 9곳, 의약계열학과, 교육대학 순서입니다.</t>
        </is>
      </c>
      <c r="W362" s="255" t="n"/>
      <c r="AA362" s="282" t="n"/>
      <c r="AD362" s="164" t="n"/>
      <c r="AE362" s="164" t="n"/>
      <c r="AF362" s="164" t="n"/>
      <c r="AG362" s="164" t="n"/>
      <c r="AH362" s="164" t="n"/>
      <c r="AI362" s="164" t="n"/>
      <c r="AJ362" s="164" t="n"/>
      <c r="AK362" s="164" t="n"/>
      <c r="AL362" s="164" t="n"/>
      <c r="AM362" s="164" t="n"/>
      <c r="AN362" s="164" t="n"/>
      <c r="AO362" s="164" t="n"/>
      <c r="AP362" s="164" t="n"/>
      <c r="AQ362" s="164" t="n"/>
    </row>
    <row r="363" ht="17.25" customHeight="1" s="671">
      <c r="B363" s="304" t="n"/>
      <c r="C363" s="53" t="n"/>
      <c r="J363" s="284" t="n"/>
      <c r="W363" s="255" t="n"/>
      <c r="AA363" s="282" t="n"/>
      <c r="AD363" s="164" t="n"/>
      <c r="AE363" s="164" t="n"/>
      <c r="AF363" s="164" t="n"/>
      <c r="AG363" s="164" t="n"/>
      <c r="AH363" s="164" t="n"/>
      <c r="AI363" s="164" t="n"/>
      <c r="AJ363" s="164" t="n"/>
      <c r="AK363" s="164" t="n"/>
      <c r="AL363" s="164" t="n"/>
      <c r="AM363" s="164" t="n"/>
      <c r="AN363" s="164" t="n"/>
      <c r="AO363" s="164" t="n"/>
      <c r="AP363" s="164" t="n"/>
      <c r="AQ363" s="164" t="n"/>
    </row>
    <row r="364">
      <c r="B364" s="305" t="n"/>
      <c r="C364" s="53" t="inlineStr">
        <is>
          <t>*합격확률은 작년 입시결과(70%컷 표준점수)에 해당하는 올해 수능점수를, 각 대학별 점수로 환산한 '판정 기준점수'를 기준으로 추정합니다.</t>
        </is>
      </c>
      <c r="W364" s="255" t="n"/>
      <c r="AA364" s="282" t="n"/>
      <c r="AD364" s="164" t="n"/>
      <c r="AE364" s="164" t="n"/>
      <c r="AF364" s="164" t="n"/>
      <c r="AG364" s="164" t="n"/>
      <c r="AH364" s="164" t="n"/>
      <c r="AI364" s="164" t="n"/>
      <c r="AJ364" s="164" t="n"/>
      <c r="AK364" s="164" t="n"/>
      <c r="AL364" s="164" t="n"/>
      <c r="AM364" s="164" t="n"/>
      <c r="AN364" s="164" t="n"/>
      <c r="AO364" s="164" t="n"/>
      <c r="AP364" s="164" t="n"/>
      <c r="AQ364" s="164" t="n"/>
    </row>
    <row r="365">
      <c r="B365" s="306" t="n"/>
      <c r="C365" s="33" t="inlineStr">
        <is>
          <t xml:space="preserve">   판정기준점수는 의대 감원으로 인한 입결상승이 반영된 점수입니다. (의대 감원에 따른 학과별 입결상승은 '작년 입결 분석창' 참조)</t>
        </is>
      </c>
      <c r="W365" s="255" t="n"/>
      <c r="AA365" s="282" t="n"/>
      <c r="AD365" s="164" t="n"/>
      <c r="AE365" s="164" t="n"/>
      <c r="AF365" s="164" t="n"/>
      <c r="AG365" s="164" t="n"/>
      <c r="AH365" s="164" t="n"/>
      <c r="AI365" s="164" t="n"/>
      <c r="AJ365" s="164" t="n"/>
      <c r="AK365" s="164" t="n"/>
      <c r="AL365" s="164" t="n"/>
      <c r="AM365" s="164" t="n"/>
      <c r="AN365" s="164" t="n"/>
      <c r="AO365" s="164" t="n"/>
      <c r="AP365" s="164" t="n"/>
      <c r="AQ365" s="164" t="n"/>
    </row>
    <row r="366">
      <c r="B366" s="143" t="n"/>
      <c r="C366" s="33" t="n"/>
      <c r="E366" s="285" t="n"/>
      <c r="G366" s="33" t="n"/>
      <c r="H366" s="33" t="n"/>
      <c r="W366" s="255" t="n"/>
      <c r="AA366" s="282" t="n"/>
      <c r="AD366" s="164" t="n"/>
      <c r="AE366" s="164" t="n"/>
      <c r="AF366" s="164" t="n"/>
      <c r="AG366" s="164" t="n"/>
      <c r="AH366" s="164" t="n"/>
      <c r="AI366" s="164" t="n"/>
      <c r="AJ366" s="164" t="n"/>
      <c r="AK366" s="164" t="n"/>
      <c r="AL366" s="164" t="n"/>
      <c r="AM366" s="164" t="n"/>
      <c r="AN366" s="164" t="n"/>
      <c r="AO366" s="164" t="n"/>
      <c r="AP366" s="164" t="n"/>
      <c r="AQ366" s="164" t="n"/>
    </row>
    <row r="367">
      <c r="B367" s="143" t="n"/>
      <c r="C367" s="33" t="inlineStr">
        <is>
          <t>*탐구 변표 : 각 대학에서 올해 변표를 발표하기 전까지 작년 변표로 산출됩니다.</t>
        </is>
      </c>
      <c r="G367" s="33" t="n"/>
      <c r="W367" s="255" t="n"/>
      <c r="AA367" s="282" t="n"/>
      <c r="AD367" s="164" t="n"/>
      <c r="AE367" s="164" t="n"/>
      <c r="AF367" s="164" t="n"/>
      <c r="AG367" s="164" t="n"/>
      <c r="AH367" s="164" t="n"/>
      <c r="AI367" s="164" t="n"/>
      <c r="AJ367" s="164" t="n"/>
      <c r="AK367" s="164" t="n"/>
      <c r="AL367" s="164" t="n"/>
      <c r="AM367" s="164" t="n"/>
      <c r="AN367" s="164" t="n"/>
      <c r="AO367" s="164" t="n"/>
      <c r="AP367" s="164" t="n"/>
      <c r="AQ367" s="164" t="n"/>
    </row>
    <row r="368">
      <c r="B368" s="143" t="n"/>
      <c r="C368" s="33" t="n"/>
      <c r="D368" s="33" t="inlineStr">
        <is>
          <t>1차업데이트 (25.12.10) : 연세대, 세종대, 동의대, 차의과대 26학년도 변표 적용</t>
        </is>
      </c>
      <c r="O368" s="33" t="n"/>
      <c r="W368" s="255" t="n"/>
      <c r="AA368" s="282" t="n"/>
      <c r="AD368" s="164" t="n"/>
      <c r="AE368" s="164" t="n"/>
      <c r="AF368" s="164" t="n"/>
      <c r="AG368" s="164" t="n"/>
      <c r="AH368" s="164" t="n"/>
      <c r="AI368" s="164" t="n"/>
      <c r="AJ368" s="164" t="n"/>
      <c r="AK368" s="164" t="n"/>
      <c r="AL368" s="164" t="n"/>
      <c r="AM368" s="164" t="n"/>
      <c r="AN368" s="164" t="n"/>
      <c r="AO368" s="164" t="n"/>
      <c r="AP368" s="164" t="n"/>
      <c r="AQ368" s="164" t="n"/>
    </row>
    <row r="369">
      <c r="B369" s="143" t="n"/>
      <c r="D369" s="33" t="n"/>
      <c r="W369" s="255" t="n"/>
      <c r="AA369" s="282" t="n"/>
      <c r="AD369" s="164" t="n"/>
      <c r="AE369" s="164" t="n"/>
      <c r="AF369" s="164" t="n"/>
      <c r="AG369" s="164" t="n"/>
      <c r="AH369" s="164" t="n"/>
      <c r="AI369" s="164" t="n"/>
      <c r="AJ369" s="164" t="n"/>
      <c r="AK369" s="164" t="n"/>
      <c r="AL369" s="164" t="n"/>
      <c r="AM369" s="164" t="n"/>
      <c r="AN369" s="164" t="n"/>
      <c r="AO369" s="164" t="n"/>
      <c r="AP369" s="164" t="n"/>
      <c r="AQ369" s="164" t="n"/>
    </row>
    <row r="370">
      <c r="B370" s="542" t="n"/>
      <c r="C370" s="286" t="n"/>
      <c r="D370" s="286" t="n"/>
      <c r="E370" s="538" t="n"/>
      <c r="F370" s="538" t="n"/>
      <c r="G370" s="286" t="n"/>
      <c r="H370" s="286" t="n"/>
      <c r="I370" s="286" t="n"/>
      <c r="J370" s="286" t="n"/>
      <c r="K370" s="286" t="n"/>
      <c r="L370" s="286" t="n"/>
      <c r="M370" s="286" t="n"/>
      <c r="N370" s="286" t="n"/>
      <c r="O370" s="286" t="n"/>
      <c r="P370" s="286" t="n"/>
      <c r="Q370" s="286" t="n"/>
      <c r="R370" s="286" t="n"/>
      <c r="S370" s="286" t="n"/>
      <c r="T370" s="286" t="n"/>
      <c r="U370" s="286" t="n"/>
      <c r="V370" s="286" t="n"/>
      <c r="W370" s="543" t="n"/>
      <c r="X370" s="286" t="n"/>
      <c r="Y370" s="286" t="n"/>
      <c r="Z370" s="286" t="n"/>
      <c r="AA370" s="287" t="n"/>
      <c r="AD370" s="164" t="n"/>
      <c r="AE370" s="164" t="n"/>
      <c r="AF370" s="164" t="n"/>
      <c r="AG370" s="164" t="n"/>
      <c r="AH370" s="164" t="n"/>
      <c r="AI370" s="164" t="n"/>
      <c r="AJ370" s="164" t="n"/>
      <c r="AK370" s="164" t="n"/>
      <c r="AL370" s="164" t="n"/>
      <c r="AM370" s="164" t="n"/>
      <c r="AN370" s="164" t="n"/>
      <c r="AO370" s="164" t="n"/>
      <c r="AP370" s="164" t="n"/>
      <c r="AQ370" s="164" t="n"/>
    </row>
    <row r="371" ht="17.25" customHeight="1" s="671" thickBot="1">
      <c r="A371" s="255" t="n"/>
      <c r="B371" s="539" t="n"/>
      <c r="C371" s="540" t="n"/>
      <c r="D371" s="544" t="n"/>
      <c r="E371" s="540" t="n"/>
      <c r="F371" s="540" t="n"/>
      <c r="G371" s="540" t="n"/>
      <c r="H371" s="540" t="n"/>
      <c r="I371" s="540" t="n"/>
      <c r="J371" s="540" t="n"/>
      <c r="K371" s="540" t="n"/>
      <c r="L371" s="540" t="n"/>
      <c r="M371" s="540" t="n"/>
      <c r="N371" s="540" t="n"/>
      <c r="O371" s="540" t="n"/>
      <c r="P371" s="540" t="n"/>
      <c r="Q371" s="540" t="n"/>
      <c r="R371" s="540" t="n"/>
      <c r="S371" s="540" t="n"/>
      <c r="T371" s="540" t="n"/>
      <c r="U371" s="540" t="n"/>
      <c r="V371" s="540" t="n"/>
      <c r="W371" s="54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f+LEMZ+KaFpucVwEe3JTA==" formatRows="1" sort="1" spinCount="100000" hashValue="jMIxDawZ5atpcnV6A4YWDEK2xt4SmlkHaKCaBcToX4Q16JFslzISH7UKDIETK4WynVCytDcVEWvHckPCZed07w=="/>
  <mergeCells count="3">
    <mergeCell ref="B1:T1"/>
    <mergeCell ref="B2:T2"/>
    <mergeCell ref="B4:T4"/>
  </mergeCells>
  <conditionalFormatting sqref="B8:W8 B14:D16">
    <cfRule type="expression" priority="3" dxfId="32">
      <formula>$B$31=1</formula>
    </cfRule>
  </conditionalFormatting>
  <conditionalFormatting sqref="B22:W23 B27:D27">
    <cfRule type="expression" priority="2" dxfId="32">
      <formula>$B$31=9</formula>
    </cfRule>
  </conditionalFormatting>
  <conditionalFormatting sqref="B58:Z58 B63:Z158 B160:Z353">
    <cfRule type="cellIs" priority="1" operator="equal" dxfId="36">
      <formula>0</formula>
    </cfRule>
  </conditionalFormatting>
  <dataValidations count="1">
    <dataValidation sqref="AF28:AK32" showDropDown="0" showInputMessage="1" showErrorMessage="1" allowBlank="1" promptTitle="match" prompt=" 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34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8" defaultRowHeight="16.5"/>
  <cols>
    <col width="12.375" customWidth="1" style="671" min="1" max="1"/>
    <col hidden="1" width="10.375" customWidth="1" style="671" min="2" max="7"/>
    <col width="9.25" customWidth="1" style="671" min="8" max="8"/>
    <col width="12.5" customWidth="1" style="671" min="9" max="9"/>
    <col width="25" customWidth="1" style="671" min="10" max="10"/>
    <col width="7" customWidth="1" style="671" min="11" max="11"/>
    <col width="8.625" customWidth="1" style="671" min="12" max="12"/>
    <col width="10.625" customWidth="1" style="671" min="13" max="13"/>
    <col width="12.125" customWidth="1" style="671" min="14" max="14"/>
    <col width="10.625" customWidth="1" style="671" min="15" max="15"/>
    <col width="13.875" customWidth="1" style="671" min="16" max="16"/>
    <col width="9.125" customWidth="1" style="671" min="17" max="24"/>
    <col width="5" customWidth="1" style="671" min="25" max="27"/>
    <col width="9" customWidth="1" style="671" min="28" max="29"/>
    <col hidden="1" width="9.375" customWidth="1" style="671" min="30" max="30"/>
    <col width="9" customWidth="1" style="671" min="32" max="34"/>
  </cols>
  <sheetData>
    <row r="1" ht="16.5" customFormat="1" customHeight="1" s="3">
      <c r="A1" s="3" t="inlineStr">
        <is>
          <t> </t>
        </is>
      </c>
      <c r="B1" s="3" t="inlineStr">
        <is>
          <t>가</t>
        </is>
      </c>
      <c r="C1" s="697" t="inlineStr">
        <is>
          <t>나</t>
        </is>
      </c>
      <c r="D1" s="697" t="inlineStr">
        <is>
          <t>다</t>
        </is>
      </c>
      <c r="E1" s="697" t="inlineStr">
        <is>
          <t>가나다</t>
        </is>
      </c>
      <c r="F1" s="697" t="n"/>
      <c r="G1" s="697" t="n"/>
      <c r="H1" s="697" t="n"/>
      <c r="I1" s="696" t="inlineStr">
        <is>
          <t xml:space="preserve">           환산점수 배치표 (가 군)        2026학년도 수능 실채점기준</t>
        </is>
      </c>
      <c r="J1" s="751" t="n"/>
      <c r="K1" s="751" t="n"/>
      <c r="L1" s="751" t="n"/>
      <c r="M1" s="751" t="n"/>
      <c r="N1" s="751" t="n"/>
      <c r="O1" s="751" t="n"/>
      <c r="P1" s="751" t="n"/>
      <c r="Q1" s="751" t="n"/>
      <c r="R1" s="697" t="n"/>
      <c r="S1" s="697" t="n"/>
      <c r="T1" s="697" t="n"/>
      <c r="U1" s="697" t="n"/>
      <c r="V1" s="697" t="n"/>
      <c r="W1" s="184" t="n"/>
      <c r="X1" s="184" t="n"/>
      <c r="Y1" s="697" t="n"/>
      <c r="Z1" s="697" t="n"/>
      <c r="AA1" s="697" t="n"/>
      <c r="AC1" s="0" t="n"/>
      <c r="AD1" s="0" t="n"/>
      <c r="AE1" s="0" t="n"/>
    </row>
    <row r="2" ht="16.5" customFormat="1" customHeight="1" s="3">
      <c r="B2" s="3" t="n">
        <v>1</v>
      </c>
      <c r="C2" s="697" t="n">
        <v>2</v>
      </c>
      <c r="D2" s="697" t="n">
        <v>3</v>
      </c>
      <c r="E2" s="697" t="n">
        <v>4</v>
      </c>
      <c r="F2" s="697" t="n"/>
      <c r="G2" s="697" t="n"/>
      <c r="H2" s="697" t="n"/>
      <c r="I2" s="751" t="n"/>
      <c r="J2" s="751" t="n"/>
      <c r="K2" s="751" t="n"/>
      <c r="L2" s="751" t="n"/>
      <c r="M2" s="751" t="n"/>
      <c r="N2" s="751" t="n"/>
      <c r="O2" s="751" t="n"/>
      <c r="P2" s="751" t="n"/>
      <c r="Q2" s="751" t="n"/>
      <c r="R2" s="701" t="inlineStr">
        <is>
          <t>제작 및 검토 &lt;베텔기우스&gt; Betelgeuse058.tistory.com</t>
        </is>
      </c>
      <c r="W2" s="184" t="n"/>
      <c r="X2" s="184" t="n"/>
      <c r="Y2" s="697" t="n"/>
      <c r="Z2" s="697" t="n"/>
      <c r="AA2" s="697" t="n"/>
      <c r="AC2" s="0" t="n"/>
      <c r="AD2" s="0" t="n"/>
      <c r="AE2" s="0" t="n"/>
    </row>
    <row r="3" ht="16.5" customFormat="1" customHeight="1" s="3">
      <c r="A3" s="3" t="inlineStr">
        <is>
          <t> </t>
        </is>
      </c>
      <c r="B3" s="244" t="inlineStr">
        <is>
          <t>군 입력</t>
        </is>
      </c>
      <c r="C3" s="107" t="n"/>
      <c r="D3" s="697" t="n"/>
      <c r="E3" s="697" t="n"/>
      <c r="F3" s="697" t="n"/>
      <c r="G3" s="697" t="n"/>
      <c r="H3" s="697" t="n"/>
      <c r="I3" s="751" t="n"/>
      <c r="J3" s="751" t="n"/>
      <c r="K3" s="751" t="n"/>
      <c r="L3" s="751" t="n"/>
      <c r="M3" s="751" t="n"/>
      <c r="N3" s="751" t="n"/>
      <c r="O3" s="751" t="n"/>
      <c r="P3" s="751" t="n"/>
      <c r="Q3" s="751" t="n"/>
      <c r="W3" s="184" t="n"/>
      <c r="X3" s="184" t="n"/>
      <c r="Y3" s="697" t="n"/>
      <c r="Z3" s="697" t="n"/>
      <c r="AA3" s="697" t="n"/>
      <c r="AC3" s="0" t="n"/>
      <c r="AD3" s="0" t="n"/>
      <c r="AE3" s="0" t="n"/>
    </row>
    <row r="4" customFormat="1" s="3">
      <c r="B4" s="245" t="n">
        <v>1</v>
      </c>
      <c r="C4" s="110">
        <f>IF($B$4=1,CONCATENATE($B$1,AE4),IF($B$4=2,CONCATENATE($C$1,AE4),IF($B$4=3,CONCATENATE($D$1,AE4),IF($B$4=4,CONCATENATE($E$1,AE4)))))</f>
        <v/>
      </c>
      <c r="D4" s="697" t="n"/>
      <c r="E4" s="697" t="n"/>
      <c r="F4" s="697" t="n"/>
      <c r="G4" s="697" t="n"/>
      <c r="H4" s="697" t="n"/>
      <c r="I4" s="697" t="n"/>
      <c r="J4" s="697" t="n"/>
      <c r="K4" s="697" t="n"/>
      <c r="L4" s="697" t="n"/>
      <c r="M4" s="697" t="n"/>
      <c r="N4" s="697" t="n"/>
      <c r="O4" s="697" t="n"/>
      <c r="P4" s="697" t="n"/>
      <c r="Q4" s="697" t="n"/>
      <c r="R4" s="697" t="n"/>
      <c r="S4" s="697" t="n"/>
      <c r="T4" s="697" t="n"/>
      <c r="U4" s="697" t="n"/>
      <c r="V4" s="697" t="n"/>
      <c r="W4" s="200" t="n"/>
      <c r="X4" s="184" t="n"/>
      <c r="Y4" s="697" t="n"/>
      <c r="Z4" s="697" t="n"/>
      <c r="AA4" s="697" t="n"/>
      <c r="AC4" s="0" t="n"/>
      <c r="AD4" s="0" t="n"/>
      <c r="AE4" s="0" t="n"/>
    </row>
    <row r="5" ht="17.25" customFormat="1" customHeight="1" s="3" thickBot="1">
      <c r="C5" s="243">
        <f>IFERROR(INDEX('배치점수 계산기'!A9:C9,MATCH(C4,'배치점수 계산기'!A7:C7,0)),)</f>
        <v/>
      </c>
      <c r="D5" s="697" t="n"/>
      <c r="E5" s="697" t="n"/>
      <c r="F5" s="697" t="n"/>
      <c r="G5" s="697" t="n"/>
      <c r="H5" s="697" t="n"/>
      <c r="I5" s="697" t="n"/>
      <c r="J5" s="697" t="n"/>
      <c r="K5" s="697" t="n"/>
      <c r="L5" s="697" t="n"/>
      <c r="M5" s="697" t="n"/>
      <c r="N5" s="697" t="n"/>
      <c r="O5" s="185" t="n"/>
      <c r="P5" s="697" t="n"/>
      <c r="Q5" s="697" t="n"/>
      <c r="R5" s="752" t="inlineStr">
        <is>
          <t>판정 기준점수</t>
        </is>
      </c>
      <c r="S5" s="753" t="n"/>
      <c r="T5" s="753" t="n"/>
      <c r="U5" s="753" t="n"/>
      <c r="V5" s="754" t="n"/>
      <c r="W5" s="199" t="n"/>
      <c r="X5" s="184" t="n"/>
      <c r="Y5" s="697" t="n"/>
      <c r="Z5" s="697" t="n"/>
      <c r="AA5" s="697" t="n"/>
      <c r="AC5" s="0" t="n"/>
      <c r="AD5" s="0" t="n"/>
      <c r="AE5" s="0" t="n"/>
    </row>
    <row r="6" customFormat="1" s="3">
      <c r="D6" s="697" t="n"/>
      <c r="E6" s="697" t="n"/>
      <c r="F6" s="697" t="n"/>
      <c r="G6" s="697" t="n"/>
      <c r="H6" s="698" t="n"/>
      <c r="I6" s="187" t="n"/>
      <c r="J6" s="187" t="n"/>
      <c r="K6" s="187" t="n"/>
      <c r="L6" s="699" t="n"/>
      <c r="M6" s="752" t="inlineStr">
        <is>
          <t>감점 상세</t>
        </is>
      </c>
      <c r="N6" s="753" t="n"/>
      <c r="O6" s="754" t="n"/>
      <c r="P6" s="178" t="inlineStr">
        <is>
          <t>나의 점수</t>
        </is>
      </c>
      <c r="Q6" s="755" t="n"/>
      <c r="R6" s="178" t="inlineStr">
        <is>
          <t>안정</t>
        </is>
      </c>
      <c r="S6" s="699" t="inlineStr">
        <is>
          <t>적정</t>
        </is>
      </c>
      <c r="T6" s="699" t="inlineStr">
        <is>
          <t>예상컷</t>
        </is>
      </c>
      <c r="U6" s="699" t="inlineStr">
        <is>
          <t>도전</t>
        </is>
      </c>
      <c r="V6" s="179" t="n"/>
      <c r="W6" s="752" t="inlineStr">
        <is>
          <t>반영 방법</t>
        </is>
      </c>
      <c r="X6" s="754" t="n"/>
      <c r="Y6" s="752" t="inlineStr">
        <is>
          <t>실질 반영비</t>
        </is>
      </c>
      <c r="Z6" s="753" t="n"/>
      <c r="AA6" s="754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8" t="inlineStr">
        <is>
          <t>국</t>
        </is>
      </c>
      <c r="Z7" s="187" t="inlineStr">
        <is>
          <t>수</t>
        </is>
      </c>
      <c r="AA7" s="699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19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7">
        <f>IF(OFFSET(환산공식!$ED$15,$F8,0)=1,"O","X")</f>
        <v/>
      </c>
      <c r="M8" s="188">
        <f>IFERROR(OFFSET(환산공식!DJ$15,$F8,0),"")</f>
        <v/>
      </c>
      <c r="N8" s="697">
        <f>IFERROR(CONCATENATE(ROUND(OFFSET(환산공식!DK$15,$F8,0),1),"%"),"")</f>
        <v/>
      </c>
      <c r="O8" s="697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7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가2</t>
        </is>
      </c>
      <c r="D9" s="195" t="n">
        <v>2</v>
      </c>
      <c r="E9" s="195" t="n">
        <v>5</v>
      </c>
      <c r="F9" s="195" t="n">
        <v>5</v>
      </c>
      <c r="G9" s="239" t="n">
        <v>2</v>
      </c>
      <c r="H9" s="197" t="inlineStr">
        <is>
          <t>가</t>
        </is>
      </c>
      <c r="I9" s="242" t="inlineStr">
        <is>
          <t>연세대</t>
        </is>
      </c>
      <c r="J9" s="242" t="inlineStr">
        <is>
          <t>전기전자공학부</t>
        </is>
      </c>
      <c r="K9" s="195" t="inlineStr">
        <is>
          <t>자연</t>
        </is>
      </c>
      <c r="L9" s="697">
        <f>IF(OFFSET(환산공식!$ED$15,$F9,0)=1,"O","X")</f>
        <v/>
      </c>
      <c r="M9" s="188">
        <f>IFERROR(OFFSET(환산공식!DJ$15,$F9,0),"")</f>
        <v/>
      </c>
      <c r="N9" s="697">
        <f>IFERROR(CONCATENATE(ROUND(OFFSET(환산공식!DK$15,$F9,0),1),"%"),"")</f>
        <v/>
      </c>
      <c r="O9" s="697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7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가3</t>
        </is>
      </c>
      <c r="D10" s="195" t="n">
        <v>3</v>
      </c>
      <c r="E10" s="195" t="n">
        <v>5</v>
      </c>
      <c r="F10" s="195" t="n">
        <v>5</v>
      </c>
      <c r="G10" s="239" t="n">
        <v>3</v>
      </c>
      <c r="H10" s="197" t="inlineStr">
        <is>
          <t>가</t>
        </is>
      </c>
      <c r="I10" s="242" t="inlineStr">
        <is>
          <t>연세대</t>
        </is>
      </c>
      <c r="J10" s="242" t="inlineStr">
        <is>
          <t>첨단컴퓨팅학부</t>
        </is>
      </c>
      <c r="K10" s="195" t="inlineStr">
        <is>
          <t>자연</t>
        </is>
      </c>
      <c r="L10" s="697">
        <f>IF(OFFSET(환산공식!$ED$15,$F10,0)=1,"O","X")</f>
        <v/>
      </c>
      <c r="M10" s="188">
        <f>IFERROR(OFFSET(환산공식!DJ$15,$F10,0),"")</f>
        <v/>
      </c>
      <c r="N10" s="697">
        <f>IFERROR(CONCATENATE(ROUND(OFFSET(환산공식!DK$15,$F10,0),1),"%"),"")</f>
        <v/>
      </c>
      <c r="O10" s="697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7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가4</t>
        </is>
      </c>
      <c r="D11" s="195" t="n">
        <v>4</v>
      </c>
      <c r="E11" s="195" t="n">
        <v>5</v>
      </c>
      <c r="F11" s="195" t="n">
        <v>5</v>
      </c>
      <c r="G11" s="239" t="n">
        <v>4</v>
      </c>
      <c r="H11" s="197" t="inlineStr">
        <is>
          <t>가</t>
        </is>
      </c>
      <c r="I11" s="242" t="inlineStr">
        <is>
          <t>연세대</t>
        </is>
      </c>
      <c r="J11" s="242" t="inlineStr">
        <is>
          <t>기계공학부</t>
        </is>
      </c>
      <c r="K11" s="195" t="inlineStr">
        <is>
          <t>자연</t>
        </is>
      </c>
      <c r="L11" s="697">
        <f>IF(OFFSET(환산공식!$ED$15,$F11,0)=1,"O","X")</f>
        <v/>
      </c>
      <c r="M11" s="188">
        <f>IFERROR(OFFSET(환산공식!DJ$15,$F11,0),"")</f>
        <v/>
      </c>
      <c r="N11" s="697">
        <f>IFERROR(CONCATENATE(ROUND(OFFSET(환산공식!DK$15,$F11,0),1),"%"),"")</f>
        <v/>
      </c>
      <c r="O11" s="697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7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가5</t>
        </is>
      </c>
      <c r="D12" s="195" t="n">
        <v>5</v>
      </c>
      <c r="E12" s="195" t="n">
        <v>5</v>
      </c>
      <c r="F12" s="195" t="n">
        <v>5</v>
      </c>
      <c r="G12" s="239" t="n">
        <v>5</v>
      </c>
      <c r="H12" s="197" t="inlineStr">
        <is>
          <t>가</t>
        </is>
      </c>
      <c r="I12" s="242" t="inlineStr">
        <is>
          <t>연세대</t>
        </is>
      </c>
      <c r="J12" s="242" t="inlineStr">
        <is>
          <t>신소재공학부</t>
        </is>
      </c>
      <c r="K12" s="195" t="inlineStr">
        <is>
          <t>자연</t>
        </is>
      </c>
      <c r="L12" s="697">
        <f>IF(OFFSET(환산공식!$ED$15,$F12,0)=1,"O","X")</f>
        <v/>
      </c>
      <c r="M12" s="188">
        <f>IFERROR(OFFSET(환산공식!DJ$15,$F12,0),"")</f>
        <v/>
      </c>
      <c r="N12" s="697">
        <f>IFERROR(CONCATENATE(ROUND(OFFSET(환산공식!DK$15,$F12,0),1),"%"),"")</f>
        <v/>
      </c>
      <c r="O12" s="697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7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가6</t>
        </is>
      </c>
      <c r="D13" s="195" t="n">
        <v>6</v>
      </c>
      <c r="E13" s="195" t="n">
        <v>5</v>
      </c>
      <c r="F13" s="195" t="n">
        <v>5</v>
      </c>
      <c r="G13" s="239" t="n">
        <v>6</v>
      </c>
      <c r="H13" s="197" t="inlineStr">
        <is>
          <t>가</t>
        </is>
      </c>
      <c r="I13" s="242" t="inlineStr">
        <is>
          <t>연세대</t>
        </is>
      </c>
      <c r="J13" s="242" t="inlineStr">
        <is>
          <t>생명공학과</t>
        </is>
      </c>
      <c r="K13" s="195" t="inlineStr">
        <is>
          <t>자연</t>
        </is>
      </c>
      <c r="L13" s="697">
        <f>IF(OFFSET(환산공식!$ED$15,$F13,0)=1,"O","X")</f>
        <v/>
      </c>
      <c r="M13" s="188">
        <f>IFERROR(OFFSET(환산공식!DJ$15,$F13,0),"")</f>
        <v/>
      </c>
      <c r="N13" s="697">
        <f>IFERROR(CONCATENATE(ROUND(OFFSET(환산공식!DK$15,$F13,0),1),"%"),"")</f>
        <v/>
      </c>
      <c r="O13" s="697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7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가7</t>
        </is>
      </c>
      <c r="D14" s="195" t="n">
        <v>7</v>
      </c>
      <c r="E14" s="195" t="n">
        <v>5</v>
      </c>
      <c r="F14" s="195" t="n">
        <v>5</v>
      </c>
      <c r="G14" s="239" t="n">
        <v>7</v>
      </c>
      <c r="H14" s="197" t="inlineStr">
        <is>
          <t>가</t>
        </is>
      </c>
      <c r="I14" s="242" t="inlineStr">
        <is>
          <t>연세대</t>
        </is>
      </c>
      <c r="J14" s="242" t="inlineStr">
        <is>
          <t>산업공학과</t>
        </is>
      </c>
      <c r="K14" s="195" t="inlineStr">
        <is>
          <t>자연</t>
        </is>
      </c>
      <c r="L14" s="697">
        <f>IF(OFFSET(환산공식!$ED$15,$F14,0)=1,"O","X")</f>
        <v/>
      </c>
      <c r="M14" s="188">
        <f>IFERROR(OFFSET(환산공식!DJ$15,$F14,0),"")</f>
        <v/>
      </c>
      <c r="N14" s="697">
        <f>IFERROR(CONCATENATE(ROUND(OFFSET(환산공식!DK$15,$F14,0),1),"%"),"")</f>
        <v/>
      </c>
      <c r="O14" s="697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7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가8</t>
        </is>
      </c>
      <c r="D15" s="195" t="n">
        <v>8</v>
      </c>
      <c r="E15" s="195" t="n">
        <v>5</v>
      </c>
      <c r="F15" s="195" t="n">
        <v>5</v>
      </c>
      <c r="G15" s="239" t="n">
        <v>8</v>
      </c>
      <c r="H15" s="197" t="inlineStr">
        <is>
          <t>가</t>
        </is>
      </c>
      <c r="I15" s="242" t="inlineStr">
        <is>
          <t>연세대</t>
        </is>
      </c>
      <c r="J15" s="242" t="inlineStr">
        <is>
          <t>화공생명공학부</t>
        </is>
      </c>
      <c r="K15" s="195" t="inlineStr">
        <is>
          <t>자연</t>
        </is>
      </c>
      <c r="L15" s="697">
        <f>IF(OFFSET(환산공식!$ED$15,$F15,0)=1,"O","X")</f>
        <v/>
      </c>
      <c r="M15" s="188">
        <f>IFERROR(OFFSET(환산공식!DJ$15,$F15,0),"")</f>
        <v/>
      </c>
      <c r="N15" s="697">
        <f>IFERROR(CONCATENATE(ROUND(OFFSET(환산공식!DK$15,$F15,0),1),"%"),"")</f>
        <v/>
      </c>
      <c r="O15" s="697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7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가9</t>
        </is>
      </c>
      <c r="D16" s="195" t="n">
        <v>9</v>
      </c>
      <c r="E16" s="195" t="n">
        <v>5</v>
      </c>
      <c r="F16" s="195" t="n">
        <v>5</v>
      </c>
      <c r="G16" s="239" t="n">
        <v>9</v>
      </c>
      <c r="H16" s="197" t="inlineStr">
        <is>
          <t>가</t>
        </is>
      </c>
      <c r="I16" s="242" t="inlineStr">
        <is>
          <t>연세대</t>
        </is>
      </c>
      <c r="J16" s="242" t="inlineStr">
        <is>
          <t>생화학과</t>
        </is>
      </c>
      <c r="K16" s="195" t="inlineStr">
        <is>
          <t>자연</t>
        </is>
      </c>
      <c r="L16" s="697">
        <f>IF(OFFSET(환산공식!$ED$15,$F16,0)=1,"O","X")</f>
        <v/>
      </c>
      <c r="M16" s="188">
        <f>IFERROR(OFFSET(환산공식!DJ$15,$F16,0),"")</f>
        <v/>
      </c>
      <c r="N16" s="697">
        <f>IFERROR(CONCATENATE(ROUND(OFFSET(환산공식!DK$15,$F16,0),1),"%"),"")</f>
        <v/>
      </c>
      <c r="O16" s="697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7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가10</t>
        </is>
      </c>
      <c r="D17" s="195" t="n">
        <v>10</v>
      </c>
      <c r="E17" s="195" t="n">
        <v>5</v>
      </c>
      <c r="F17" s="195" t="n">
        <v>5</v>
      </c>
      <c r="G17" s="239" t="n">
        <v>10</v>
      </c>
      <c r="H17" s="197" t="inlineStr">
        <is>
          <t>가</t>
        </is>
      </c>
      <c r="I17" s="242" t="inlineStr">
        <is>
          <t>연세대</t>
        </is>
      </c>
      <c r="J17" s="242" t="inlineStr">
        <is>
          <t>화학과</t>
        </is>
      </c>
      <c r="K17" s="195" t="inlineStr">
        <is>
          <t>자연</t>
        </is>
      </c>
      <c r="L17" s="697">
        <f>IF(OFFSET(환산공식!$ED$15,$F17,0)=1,"O","X")</f>
        <v/>
      </c>
      <c r="M17" s="188">
        <f>IFERROR(OFFSET(환산공식!DJ$15,$F17,0),"")</f>
        <v/>
      </c>
      <c r="N17" s="697">
        <f>IFERROR(CONCATENATE(ROUND(OFFSET(환산공식!DK$15,$F17,0),1),"%"),"")</f>
        <v/>
      </c>
      <c r="O17" s="697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7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가11</t>
        </is>
      </c>
      <c r="D18" s="195" t="n">
        <v>11</v>
      </c>
      <c r="E18" s="195" t="n">
        <v>5</v>
      </c>
      <c r="F18" s="195" t="n">
        <v>5</v>
      </c>
      <c r="G18" s="239" t="n">
        <v>11</v>
      </c>
      <c r="H18" s="197" t="inlineStr">
        <is>
          <t>가</t>
        </is>
      </c>
      <c r="I18" s="242" t="inlineStr">
        <is>
          <t>연세대</t>
        </is>
      </c>
      <c r="J18" s="242" t="inlineStr">
        <is>
          <t>수학과</t>
        </is>
      </c>
      <c r="K18" s="195" t="inlineStr">
        <is>
          <t>자연</t>
        </is>
      </c>
      <c r="L18" s="697">
        <f>IF(OFFSET(환산공식!$ED$15,$F18,0)=1,"O","X")</f>
        <v/>
      </c>
      <c r="M18" s="188">
        <f>IFERROR(OFFSET(환산공식!DJ$15,$F18,0),"")</f>
        <v/>
      </c>
      <c r="N18" s="697">
        <f>IFERROR(CONCATENATE(ROUND(OFFSET(환산공식!DK$15,$F18,0),1),"%"),"")</f>
        <v/>
      </c>
      <c r="O18" s="697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7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가12</t>
        </is>
      </c>
      <c r="D19" s="195" t="n">
        <v>12</v>
      </c>
      <c r="E19" s="195" t="n">
        <v>5</v>
      </c>
      <c r="F19" s="195" t="n">
        <v>5</v>
      </c>
      <c r="G19" s="239" t="n">
        <v>12</v>
      </c>
      <c r="H19" s="197" t="inlineStr">
        <is>
          <t>가</t>
        </is>
      </c>
      <c r="I19" s="242" t="inlineStr">
        <is>
          <t>연세대</t>
        </is>
      </c>
      <c r="J19" s="242" t="inlineStr">
        <is>
          <t>지능형반도체전공</t>
        </is>
      </c>
      <c r="K19" s="195" t="inlineStr">
        <is>
          <t>자연</t>
        </is>
      </c>
      <c r="L19" s="697">
        <f>IF(OFFSET(환산공식!$ED$15,$F19,0)=1,"O","X")</f>
        <v/>
      </c>
      <c r="M19" s="188">
        <f>IFERROR(OFFSET(환산공식!DJ$15,$F19,0),"")</f>
        <v/>
      </c>
      <c r="N19" s="697">
        <f>IFERROR(CONCATENATE(ROUND(OFFSET(환산공식!DK$15,$F19,0),1),"%"),"")</f>
        <v/>
      </c>
      <c r="O19" s="697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7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가13</t>
        </is>
      </c>
      <c r="D20" s="195" t="n">
        <v>13</v>
      </c>
      <c r="E20" s="195" t="n">
        <v>5</v>
      </c>
      <c r="F20" s="195" t="n">
        <v>5</v>
      </c>
      <c r="G20" s="239" t="n">
        <v>13</v>
      </c>
      <c r="H20" s="197" t="inlineStr">
        <is>
          <t>가</t>
        </is>
      </c>
      <c r="I20" s="242" t="inlineStr">
        <is>
          <t>연세대</t>
        </is>
      </c>
      <c r="J20" s="242" t="inlineStr">
        <is>
          <t>디스플레이융합공학과</t>
        </is>
      </c>
      <c r="K20" s="195" t="inlineStr">
        <is>
          <t>자연</t>
        </is>
      </c>
      <c r="L20" s="697">
        <f>IF(OFFSET(환산공식!$ED$15,$F20,0)=1,"O","X")</f>
        <v/>
      </c>
      <c r="M20" s="188">
        <f>IFERROR(OFFSET(환산공식!DJ$15,$F20,0),"")</f>
        <v/>
      </c>
      <c r="N20" s="697">
        <f>IFERROR(CONCATENATE(ROUND(OFFSET(환산공식!DK$15,$F20,0),1),"%"),"")</f>
        <v/>
      </c>
      <c r="O20" s="697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7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가14</t>
        </is>
      </c>
      <c r="D21" s="195" t="n">
        <v>14</v>
      </c>
      <c r="E21" s="195" t="n">
        <v>5</v>
      </c>
      <c r="F21" s="195" t="n">
        <v>5</v>
      </c>
      <c r="G21" s="239" t="n">
        <v>14</v>
      </c>
      <c r="H21" s="197" t="inlineStr">
        <is>
          <t>가</t>
        </is>
      </c>
      <c r="I21" s="242" t="inlineStr">
        <is>
          <t>연세대</t>
        </is>
      </c>
      <c r="J21" s="242" t="inlineStr">
        <is>
          <t>IT융합공학전공</t>
        </is>
      </c>
      <c r="K21" s="195" t="inlineStr">
        <is>
          <t>자연</t>
        </is>
      </c>
      <c r="L21" s="697">
        <f>IF(OFFSET(환산공식!$ED$15,$F21,0)=1,"O","X")</f>
        <v/>
      </c>
      <c r="M21" s="188">
        <f>IFERROR(OFFSET(환산공식!DJ$15,$F21,0),"")</f>
        <v/>
      </c>
      <c r="N21" s="697">
        <f>IFERROR(CONCATENATE(ROUND(OFFSET(환산공식!DK$15,$F21,0),1),"%"),"")</f>
        <v/>
      </c>
      <c r="O21" s="697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7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가15</t>
        </is>
      </c>
      <c r="D22" s="195" t="n">
        <v>15</v>
      </c>
      <c r="E22" s="195" t="n">
        <v>5</v>
      </c>
      <c r="F22" s="195" t="n">
        <v>5</v>
      </c>
      <c r="G22" s="239" t="n">
        <v>15</v>
      </c>
      <c r="H22" s="197" t="inlineStr">
        <is>
          <t>가</t>
        </is>
      </c>
      <c r="I22" s="242" t="inlineStr">
        <is>
          <t>연세대</t>
        </is>
      </c>
      <c r="J22" s="242" t="inlineStr">
        <is>
          <t>건축공학과</t>
        </is>
      </c>
      <c r="K22" s="195" t="inlineStr">
        <is>
          <t>자연</t>
        </is>
      </c>
      <c r="L22" s="697">
        <f>IF(OFFSET(환산공식!$ED$15,$F22,0)=1,"O","X")</f>
        <v/>
      </c>
      <c r="M22" s="188">
        <f>IFERROR(OFFSET(환산공식!DJ$15,$F22,0),"")</f>
        <v/>
      </c>
      <c r="N22" s="697">
        <f>IFERROR(CONCATENATE(ROUND(OFFSET(환산공식!DK$15,$F22,0),1),"%"),"")</f>
        <v/>
      </c>
      <c r="O22" s="697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7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가16</t>
        </is>
      </c>
      <c r="D23" s="195" t="n">
        <v>16</v>
      </c>
      <c r="E23" s="195" t="n">
        <v>5</v>
      </c>
      <c r="F23" s="195" t="n">
        <v>5</v>
      </c>
      <c r="G23" s="239" t="n">
        <v>16</v>
      </c>
      <c r="H23" s="197" t="inlineStr">
        <is>
          <t>가</t>
        </is>
      </c>
      <c r="I23" s="242" t="inlineStr">
        <is>
          <t>연세대</t>
        </is>
      </c>
      <c r="J23" s="242" t="inlineStr">
        <is>
          <t>도시공학과</t>
        </is>
      </c>
      <c r="K23" s="195" t="inlineStr">
        <is>
          <t>자연</t>
        </is>
      </c>
      <c r="L23" s="697">
        <f>IF(OFFSET(환산공식!$ED$15,$F23,0)=1,"O","X")</f>
        <v/>
      </c>
      <c r="M23" s="188">
        <f>IFERROR(OFFSET(환산공식!DJ$15,$F23,0),"")</f>
        <v/>
      </c>
      <c r="N23" s="697">
        <f>IFERROR(CONCATENATE(ROUND(OFFSET(환산공식!DK$15,$F23,0),1),"%"),"")</f>
        <v/>
      </c>
      <c r="O23" s="697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7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가17</t>
        </is>
      </c>
      <c r="D24" s="195" t="n">
        <v>17</v>
      </c>
      <c r="E24" s="195" t="n">
        <v>5</v>
      </c>
      <c r="F24" s="195" t="n">
        <v>5</v>
      </c>
      <c r="G24" s="239" t="n">
        <v>17</v>
      </c>
      <c r="H24" s="197" t="inlineStr">
        <is>
          <t>가</t>
        </is>
      </c>
      <c r="I24" s="242" t="inlineStr">
        <is>
          <t>연세대</t>
        </is>
      </c>
      <c r="J24" s="242" t="inlineStr">
        <is>
          <t>물리학과</t>
        </is>
      </c>
      <c r="K24" s="195" t="inlineStr">
        <is>
          <t>자연</t>
        </is>
      </c>
      <c r="L24" s="697">
        <f>IF(OFFSET(환산공식!$ED$15,$F24,0)=1,"O","X")</f>
        <v/>
      </c>
      <c r="M24" s="188">
        <f>IFERROR(OFFSET(환산공식!DJ$15,$F24,0),"")</f>
        <v/>
      </c>
      <c r="N24" s="697">
        <f>IFERROR(CONCATENATE(ROUND(OFFSET(환산공식!DK$15,$F24,0),1),"%"),"")</f>
        <v/>
      </c>
      <c r="O24" s="697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7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가18</t>
        </is>
      </c>
      <c r="D25" s="195" t="n">
        <v>18</v>
      </c>
      <c r="E25" s="195" t="n">
        <v>5</v>
      </c>
      <c r="F25" s="195" t="n">
        <v>5</v>
      </c>
      <c r="G25" s="239" t="n">
        <v>18</v>
      </c>
      <c r="H25" s="197" t="inlineStr">
        <is>
          <t>가</t>
        </is>
      </c>
      <c r="I25" s="242" t="inlineStr">
        <is>
          <t>연세대</t>
        </is>
      </c>
      <c r="J25" s="242" t="inlineStr">
        <is>
          <t>사회환경시스템공학부</t>
        </is>
      </c>
      <c r="K25" s="195" t="inlineStr">
        <is>
          <t>자연</t>
        </is>
      </c>
      <c r="L25" s="697">
        <f>IF(OFFSET(환산공식!$ED$15,$F25,0)=1,"O","X")</f>
        <v/>
      </c>
      <c r="M25" s="188">
        <f>IFERROR(OFFSET(환산공식!DJ$15,$F25,0),"")</f>
        <v/>
      </c>
      <c r="N25" s="697">
        <f>IFERROR(CONCATENATE(ROUND(OFFSET(환산공식!DK$15,$F25,0),1),"%"),"")</f>
        <v/>
      </c>
      <c r="O25" s="697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7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가19</t>
        </is>
      </c>
      <c r="D26" s="195" t="n">
        <v>19</v>
      </c>
      <c r="E26" s="195" t="n">
        <v>5</v>
      </c>
      <c r="F26" s="195" t="n">
        <v>5</v>
      </c>
      <c r="G26" s="239" t="n">
        <v>19</v>
      </c>
      <c r="H26" s="197" t="inlineStr">
        <is>
          <t>가</t>
        </is>
      </c>
      <c r="I26" s="242" t="inlineStr">
        <is>
          <t>연세대</t>
        </is>
      </c>
      <c r="J26" s="242" t="inlineStr">
        <is>
          <t>대기과학과</t>
        </is>
      </c>
      <c r="K26" s="195" t="inlineStr">
        <is>
          <t>자연</t>
        </is>
      </c>
      <c r="L26" s="697">
        <f>IF(OFFSET(환산공식!$ED$15,$F26,0)=1,"O","X")</f>
        <v/>
      </c>
      <c r="M26" s="188">
        <f>IFERROR(OFFSET(환산공식!DJ$15,$F26,0),"")</f>
        <v/>
      </c>
      <c r="N26" s="697">
        <f>IFERROR(CONCATENATE(ROUND(OFFSET(환산공식!DK$15,$F26,0),1),"%"),"")</f>
        <v/>
      </c>
      <c r="O26" s="697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7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가20</t>
        </is>
      </c>
      <c r="D27" s="195" t="n">
        <v>20</v>
      </c>
      <c r="E27" s="195" t="n">
        <v>268</v>
      </c>
      <c r="F27" s="195" t="n">
        <v>268</v>
      </c>
      <c r="G27" s="239" t="n">
        <v>20</v>
      </c>
      <c r="H27" s="197" t="inlineStr">
        <is>
          <t>가</t>
        </is>
      </c>
      <c r="I27" s="242" t="inlineStr">
        <is>
          <t>연세대</t>
        </is>
      </c>
      <c r="J27" s="242" t="inlineStr">
        <is>
          <t>간호학과</t>
        </is>
      </c>
      <c r="K27" s="195" t="inlineStr">
        <is>
          <t>자연</t>
        </is>
      </c>
      <c r="L27" s="697">
        <f>IF(OFFSET(환산공식!$ED$15,$F27,0)=1,"O","X")</f>
        <v/>
      </c>
      <c r="M27" s="188">
        <f>IFERROR(OFFSET(환산공식!DJ$15,$F27,0),"")</f>
        <v/>
      </c>
      <c r="N27" s="697">
        <f>IFERROR(CONCATENATE(ROUND(OFFSET(환산공식!DK$15,$F27,0),1),"%"),"")</f>
        <v/>
      </c>
      <c r="O27" s="697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7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가21</t>
        </is>
      </c>
      <c r="D28" s="195" t="n">
        <v>21</v>
      </c>
      <c r="E28" s="195" t="n">
        <v>5</v>
      </c>
      <c r="F28" s="195" t="n">
        <v>5</v>
      </c>
      <c r="G28" s="239" t="n">
        <v>21</v>
      </c>
      <c r="H28" s="197" t="inlineStr">
        <is>
          <t>가</t>
        </is>
      </c>
      <c r="I28" s="242" t="inlineStr">
        <is>
          <t>연세대</t>
        </is>
      </c>
      <c r="J28" s="242" t="inlineStr">
        <is>
          <t>생명과학부</t>
        </is>
      </c>
      <c r="K28" s="195" t="inlineStr">
        <is>
          <t>자연</t>
        </is>
      </c>
      <c r="L28" s="697">
        <f>IF(OFFSET(환산공식!$ED$15,$F28,0)=1,"O","X")</f>
        <v/>
      </c>
      <c r="M28" s="188">
        <f>IFERROR(OFFSET(환산공식!DJ$15,$F28,0),"")</f>
        <v/>
      </c>
      <c r="N28" s="697">
        <f>IFERROR(CONCATENATE(ROUND(OFFSET(환산공식!DK$15,$F28,0),1),"%"),"")</f>
        <v/>
      </c>
      <c r="O28" s="697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7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가22</t>
        </is>
      </c>
      <c r="D29" s="195" t="n">
        <v>22</v>
      </c>
      <c r="E29" s="195" t="n">
        <v>5</v>
      </c>
      <c r="F29" s="195" t="n">
        <v>5</v>
      </c>
      <c r="G29" s="239" t="n">
        <v>22</v>
      </c>
      <c r="H29" s="197" t="inlineStr">
        <is>
          <t>가</t>
        </is>
      </c>
      <c r="I29" s="242" t="inlineStr">
        <is>
          <t>연세대</t>
        </is>
      </c>
      <c r="J29" s="242" t="inlineStr">
        <is>
          <t>천문우주학과</t>
        </is>
      </c>
      <c r="K29" s="195" t="inlineStr">
        <is>
          <t>자연</t>
        </is>
      </c>
      <c r="L29" s="697">
        <f>IF(OFFSET(환산공식!$ED$15,$F29,0)=1,"O","X")</f>
        <v/>
      </c>
      <c r="M29" s="188">
        <f>IFERROR(OFFSET(환산공식!DJ$15,$F29,0),"")</f>
        <v/>
      </c>
      <c r="N29" s="697">
        <f>IFERROR(CONCATENATE(ROUND(OFFSET(환산공식!DK$15,$F29,0),1),"%"),"")</f>
        <v/>
      </c>
      <c r="O29" s="697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7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가23</t>
        </is>
      </c>
      <c r="D30" s="195" t="n">
        <v>23</v>
      </c>
      <c r="E30" s="195" t="n">
        <v>5</v>
      </c>
      <c r="F30" s="195" t="n">
        <v>5</v>
      </c>
      <c r="G30" s="239" t="n">
        <v>23</v>
      </c>
      <c r="H30" s="197" t="inlineStr">
        <is>
          <t>가</t>
        </is>
      </c>
      <c r="I30" s="242" t="inlineStr">
        <is>
          <t>연세대</t>
        </is>
      </c>
      <c r="J30" s="242" t="inlineStr">
        <is>
          <t>시스템생물학과</t>
        </is>
      </c>
      <c r="K30" s="195" t="inlineStr">
        <is>
          <t>자연</t>
        </is>
      </c>
      <c r="L30" s="697">
        <f>IF(OFFSET(환산공식!$ED$15,$F30,0)=1,"O","X")</f>
        <v/>
      </c>
      <c r="M30" s="188">
        <f>IFERROR(OFFSET(환산공식!DJ$15,$F30,0),"")</f>
        <v/>
      </c>
      <c r="N30" s="697">
        <f>IFERROR(CONCATENATE(ROUND(OFFSET(환산공식!DK$15,$F30,0),1),"%"),"")</f>
        <v/>
      </c>
      <c r="O30" s="697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7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가24</t>
        </is>
      </c>
      <c r="D31" s="195" t="n">
        <v>24</v>
      </c>
      <c r="E31" s="195" t="n">
        <v>5</v>
      </c>
      <c r="F31" s="195" t="n">
        <v>5</v>
      </c>
      <c r="G31" s="239" t="n">
        <v>24</v>
      </c>
      <c r="H31" s="197" t="inlineStr">
        <is>
          <t>가</t>
        </is>
      </c>
      <c r="I31" s="242" t="inlineStr">
        <is>
          <t>연세대</t>
        </is>
      </c>
      <c r="J31" s="242" t="inlineStr">
        <is>
          <t>지구시스템과학과</t>
        </is>
      </c>
      <c r="K31" s="195" t="inlineStr">
        <is>
          <t>자연</t>
        </is>
      </c>
      <c r="L31" s="697">
        <f>IF(OFFSET(환산공식!$ED$15,$F31,0)=1,"O","X")</f>
        <v/>
      </c>
      <c r="M31" s="188">
        <f>IFERROR(OFFSET(환산공식!DJ$15,$F31,0),"")</f>
        <v/>
      </c>
      <c r="N31" s="697">
        <f>IFERROR(CONCATENATE(ROUND(OFFSET(환산공식!DK$15,$F31,0),1),"%"),"")</f>
        <v/>
      </c>
      <c r="O31" s="697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7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가25</t>
        </is>
      </c>
      <c r="D32" s="195" t="n">
        <v>25</v>
      </c>
      <c r="E32" s="195" t="n">
        <v>5</v>
      </c>
      <c r="F32" s="195" t="n">
        <v>5</v>
      </c>
      <c r="G32" s="239" t="n">
        <v>25</v>
      </c>
      <c r="H32" s="197" t="inlineStr">
        <is>
          <t>가</t>
        </is>
      </c>
      <c r="I32" s="242" t="inlineStr">
        <is>
          <t>연세대</t>
        </is>
      </c>
      <c r="J32" s="242" t="inlineStr">
        <is>
          <t>기계공(농어촌)</t>
        </is>
      </c>
      <c r="K32" s="195" t="inlineStr">
        <is>
          <t>자연</t>
        </is>
      </c>
      <c r="L32" s="697">
        <f>IF(OFFSET(환산공식!$ED$15,$F32,0)=1,"O","X")</f>
        <v/>
      </c>
      <c r="M32" s="188">
        <f>IFERROR(OFFSET(환산공식!DJ$15,$F32,0),"")</f>
        <v/>
      </c>
      <c r="N32" s="697">
        <f>IFERROR(CONCATENATE(ROUND(OFFSET(환산공식!DK$15,$F32,0),1),"%"),"")</f>
        <v/>
      </c>
      <c r="O32" s="697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7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가26</t>
        </is>
      </c>
      <c r="D33" s="195" t="n">
        <v>26</v>
      </c>
      <c r="E33" s="195" t="n">
        <v>5</v>
      </c>
      <c r="F33" s="195" t="n">
        <v>5</v>
      </c>
      <c r="G33" s="239" t="n">
        <v>26</v>
      </c>
      <c r="H33" s="197" t="inlineStr">
        <is>
          <t>가</t>
        </is>
      </c>
      <c r="I33" s="242" t="inlineStr">
        <is>
          <t>연세대</t>
        </is>
      </c>
      <c r="J33" s="242" t="inlineStr">
        <is>
          <t>신소재(농어촌)</t>
        </is>
      </c>
      <c r="K33" s="195" t="inlineStr">
        <is>
          <t>자연</t>
        </is>
      </c>
      <c r="L33" s="697">
        <f>IF(OFFSET(환산공식!$ED$15,$F33,0)=1,"O","X")</f>
        <v/>
      </c>
      <c r="M33" s="188">
        <f>IFERROR(OFFSET(환산공식!DJ$15,$F33,0),"")</f>
        <v/>
      </c>
      <c r="N33" s="697">
        <f>IFERROR(CONCATENATE(ROUND(OFFSET(환산공식!DK$15,$F33,0),1),"%"),"")</f>
        <v/>
      </c>
      <c r="O33" s="697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7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가27</t>
        </is>
      </c>
      <c r="D34" s="195" t="n">
        <v>27</v>
      </c>
      <c r="E34" s="195" t="n">
        <v>5</v>
      </c>
      <c r="F34" s="195" t="n">
        <v>5</v>
      </c>
      <c r="G34" s="239" t="n">
        <v>27</v>
      </c>
      <c r="H34" s="197" t="inlineStr">
        <is>
          <t>가</t>
        </is>
      </c>
      <c r="I34" s="242" t="inlineStr">
        <is>
          <t>연세대</t>
        </is>
      </c>
      <c r="J34" s="242" t="inlineStr">
        <is>
          <t>첨단컴퓨팅(농어촌)</t>
        </is>
      </c>
      <c r="K34" s="195" t="inlineStr">
        <is>
          <t>자연</t>
        </is>
      </c>
      <c r="L34" s="697">
        <f>IF(OFFSET(환산공식!$ED$15,$F34,0)=1,"O","X")</f>
        <v/>
      </c>
      <c r="M34" s="188">
        <f>IFERROR(OFFSET(환산공식!DJ$15,$F34,0),"")</f>
        <v/>
      </c>
      <c r="N34" s="697">
        <f>IFERROR(CONCATENATE(ROUND(OFFSET(환산공식!DK$15,$F34,0),1),"%"),"")</f>
        <v/>
      </c>
      <c r="O34" s="697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7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가28</t>
        </is>
      </c>
      <c r="D35" s="195" t="n">
        <v>28</v>
      </c>
      <c r="E35" s="195" t="n">
        <v>5</v>
      </c>
      <c r="F35" s="195" t="n">
        <v>5</v>
      </c>
      <c r="G35" s="239" t="n">
        <v>28</v>
      </c>
      <c r="H35" s="197" t="inlineStr">
        <is>
          <t>가</t>
        </is>
      </c>
      <c r="I35" s="242" t="inlineStr">
        <is>
          <t>연세대</t>
        </is>
      </c>
      <c r="J35" s="242" t="inlineStr">
        <is>
          <t>전기전자공(농어촌)</t>
        </is>
      </c>
      <c r="K35" s="195" t="inlineStr">
        <is>
          <t>자연</t>
        </is>
      </c>
      <c r="L35" s="697">
        <f>IF(OFFSET(환산공식!$ED$15,$F35,0)=1,"O","X")</f>
        <v/>
      </c>
      <c r="M35" s="188">
        <f>IFERROR(OFFSET(환산공식!DJ$15,$F35,0),"")</f>
        <v/>
      </c>
      <c r="N35" s="697">
        <f>IFERROR(CONCATENATE(ROUND(OFFSET(환산공식!DK$15,$F35,0),1),"%"),"")</f>
        <v/>
      </c>
      <c r="O35" s="697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7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가29</t>
        </is>
      </c>
      <c r="D36" s="195" t="n">
        <v>29</v>
      </c>
      <c r="E36" s="195" t="n">
        <v>5</v>
      </c>
      <c r="F36" s="195" t="n">
        <v>5</v>
      </c>
      <c r="G36" s="239" t="n">
        <v>29</v>
      </c>
      <c r="H36" s="197" t="inlineStr">
        <is>
          <t>가</t>
        </is>
      </c>
      <c r="I36" s="242" t="inlineStr">
        <is>
          <t>연세대</t>
        </is>
      </c>
      <c r="J36" s="242" t="inlineStr">
        <is>
          <t>자연계열(농어촌)</t>
        </is>
      </c>
      <c r="K36" s="195" t="inlineStr">
        <is>
          <t>자연</t>
        </is>
      </c>
      <c r="L36" s="697">
        <f>IF(OFFSET(환산공식!$ED$15,$F36,0)=1,"O","X")</f>
        <v/>
      </c>
      <c r="M36" s="188">
        <f>IFERROR(OFFSET(환산공식!DJ$15,$F36,0),"")</f>
        <v/>
      </c>
      <c r="N36" s="697">
        <f>IFERROR(CONCATENATE(ROUND(OFFSET(환산공식!DK$15,$F36,0),1),"%"),"")</f>
        <v/>
      </c>
      <c r="O36" s="697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7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가30</t>
        </is>
      </c>
      <c r="D37" s="195" t="n">
        <v>30</v>
      </c>
      <c r="E37" s="195" t="n">
        <v>5</v>
      </c>
      <c r="F37" s="195" t="n">
        <v>5</v>
      </c>
      <c r="G37" s="239" t="n">
        <v>30</v>
      </c>
      <c r="H37" s="197" t="inlineStr">
        <is>
          <t>가</t>
        </is>
      </c>
      <c r="I37" s="242" t="inlineStr">
        <is>
          <t>연세대</t>
        </is>
      </c>
      <c r="J37" s="242" t="inlineStr">
        <is>
          <t>신소재공(한마음학생)</t>
        </is>
      </c>
      <c r="K37" s="195" t="inlineStr">
        <is>
          <t>자연</t>
        </is>
      </c>
      <c r="L37" s="697">
        <f>IF(OFFSET(환산공식!$ED$15,$F37,0)=1,"O","X")</f>
        <v/>
      </c>
      <c r="M37" s="188">
        <f>IFERROR(OFFSET(환산공식!DJ$15,$F37,0),"")</f>
        <v/>
      </c>
      <c r="N37" s="697">
        <f>IFERROR(CONCATENATE(ROUND(OFFSET(환산공식!DK$15,$F37,0),1),"%"),"")</f>
        <v/>
      </c>
      <c r="O37" s="697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7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가31</t>
        </is>
      </c>
      <c r="D38" s="195" t="n">
        <v>31</v>
      </c>
      <c r="E38" s="195" t="n">
        <v>5</v>
      </c>
      <c r="F38" s="195" t="n">
        <v>5</v>
      </c>
      <c r="G38" s="239" t="n">
        <v>31</v>
      </c>
      <c r="H38" s="197" t="inlineStr">
        <is>
          <t>가</t>
        </is>
      </c>
      <c r="I38" s="242" t="inlineStr">
        <is>
          <t>연세대</t>
        </is>
      </c>
      <c r="J38" s="242" t="inlineStr">
        <is>
          <t>화공생명공(한마음학생)</t>
        </is>
      </c>
      <c r="K38" s="195" t="inlineStr">
        <is>
          <t>자연</t>
        </is>
      </c>
      <c r="L38" s="697">
        <f>IF(OFFSET(환산공식!$ED$15,$F38,0)=1,"O","X")</f>
        <v/>
      </c>
      <c r="M38" s="188">
        <f>IFERROR(OFFSET(환산공식!DJ$15,$F38,0),"")</f>
        <v/>
      </c>
      <c r="N38" s="697">
        <f>IFERROR(CONCATENATE(ROUND(OFFSET(환산공식!DK$15,$F38,0),1),"%"),"")</f>
        <v/>
      </c>
      <c r="O38" s="697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7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가32</t>
        </is>
      </c>
      <c r="D39" s="195" t="n">
        <v>32</v>
      </c>
      <c r="E39" s="195" t="n">
        <v>5</v>
      </c>
      <c r="F39" s="195" t="n">
        <v>5</v>
      </c>
      <c r="G39" s="239" t="n">
        <v>32</v>
      </c>
      <c r="H39" s="197" t="inlineStr">
        <is>
          <t>가</t>
        </is>
      </c>
      <c r="I39" s="242" t="inlineStr">
        <is>
          <t>연세대</t>
        </is>
      </c>
      <c r="J39" s="242" t="inlineStr">
        <is>
          <t>전기전자공(한마음학생)</t>
        </is>
      </c>
      <c r="K39" s="195" t="inlineStr">
        <is>
          <t>자연</t>
        </is>
      </c>
      <c r="L39" s="697">
        <f>IF(OFFSET(환산공식!$ED$15,$F39,0)=1,"O","X")</f>
        <v/>
      </c>
      <c r="M39" s="188">
        <f>IFERROR(OFFSET(환산공식!DJ$15,$F39,0),"")</f>
        <v/>
      </c>
      <c r="N39" s="697">
        <f>IFERROR(CONCATENATE(ROUND(OFFSET(환산공식!DK$15,$F39,0),1),"%"),"")</f>
        <v/>
      </c>
      <c r="O39" s="697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7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가33</t>
        </is>
      </c>
      <c r="D40" s="195" t="n">
        <v>33</v>
      </c>
      <c r="E40" s="195" t="n">
        <v>5</v>
      </c>
      <c r="F40" s="195" t="n">
        <v>5</v>
      </c>
      <c r="G40" s="239" t="n">
        <v>33</v>
      </c>
      <c r="H40" s="197" t="inlineStr">
        <is>
          <t>가</t>
        </is>
      </c>
      <c r="I40" s="242" t="inlineStr">
        <is>
          <t>연세대</t>
        </is>
      </c>
      <c r="J40" s="242" t="inlineStr">
        <is>
          <t>자연계열(한마음학생)</t>
        </is>
      </c>
      <c r="K40" s="195" t="inlineStr">
        <is>
          <t>자연</t>
        </is>
      </c>
      <c r="L40" s="697">
        <f>IF(OFFSET(환산공식!$ED$15,$F40,0)=1,"O","X")</f>
        <v/>
      </c>
      <c r="M40" s="188">
        <f>IFERROR(OFFSET(환산공식!DJ$15,$F40,0),"")</f>
        <v/>
      </c>
      <c r="N40" s="697">
        <f>IFERROR(CONCATENATE(ROUND(OFFSET(환산공식!DK$15,$F40,0),1),"%"),"")</f>
        <v/>
      </c>
      <c r="O40" s="697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7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가34</t>
        </is>
      </c>
      <c r="D41" s="195" t="n">
        <v>34</v>
      </c>
      <c r="E41" s="195" t="n">
        <v>6</v>
      </c>
      <c r="F41" s="195" t="n">
        <v>6</v>
      </c>
      <c r="G41" s="239" t="n">
        <v>34</v>
      </c>
      <c r="H41" s="197" t="inlineStr">
        <is>
          <t>가</t>
        </is>
      </c>
      <c r="I41" s="242" t="inlineStr">
        <is>
          <t>연세대</t>
        </is>
      </c>
      <c r="J41" s="242" t="inlineStr">
        <is>
          <t>경제학부</t>
        </is>
      </c>
      <c r="K41" s="195" t="inlineStr">
        <is>
          <t>통합</t>
        </is>
      </c>
      <c r="L41" s="697">
        <f>IF(OFFSET(환산공식!$ED$15,$F41,0)=1,"O","X")</f>
        <v/>
      </c>
      <c r="M41" s="188">
        <f>IFERROR(OFFSET(환산공식!DJ$15,$F41,0),"")</f>
        <v/>
      </c>
      <c r="N41" s="697">
        <f>IFERROR(CONCATENATE(ROUND(OFFSET(환산공식!DK$15,$F41,0),1),"%"),"")</f>
        <v/>
      </c>
      <c r="O41" s="697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7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가35</t>
        </is>
      </c>
      <c r="D42" s="195" t="n">
        <v>35</v>
      </c>
      <c r="E42" s="195" t="n">
        <v>6</v>
      </c>
      <c r="F42" s="195" t="n">
        <v>6</v>
      </c>
      <c r="G42" s="239" t="n">
        <v>35</v>
      </c>
      <c r="H42" s="197" t="inlineStr">
        <is>
          <t>가</t>
        </is>
      </c>
      <c r="I42" s="242" t="inlineStr">
        <is>
          <t>연세대</t>
        </is>
      </c>
      <c r="J42" s="242" t="inlineStr">
        <is>
          <t>경영학과</t>
        </is>
      </c>
      <c r="K42" s="195" t="inlineStr">
        <is>
          <t>통합</t>
        </is>
      </c>
      <c r="L42" s="697">
        <f>IF(OFFSET(환산공식!$ED$15,$F42,0)=1,"O","X")</f>
        <v/>
      </c>
      <c r="M42" s="188">
        <f>IFERROR(OFFSET(환산공식!DJ$15,$F42,0),"")</f>
        <v/>
      </c>
      <c r="N42" s="697">
        <f>IFERROR(CONCATENATE(ROUND(OFFSET(환산공식!DK$15,$F42,0),1),"%"),"")</f>
        <v/>
      </c>
      <c r="O42" s="697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7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가36</t>
        </is>
      </c>
      <c r="D43" s="195" t="n">
        <v>36</v>
      </c>
      <c r="E43" s="195" t="n">
        <v>268</v>
      </c>
      <c r="F43" s="195" t="n">
        <v>268</v>
      </c>
      <c r="G43" s="239" t="n">
        <v>36</v>
      </c>
      <c r="H43" s="197" t="inlineStr">
        <is>
          <t>가</t>
        </is>
      </c>
      <c r="I43" s="242" t="inlineStr">
        <is>
          <t>연세대</t>
        </is>
      </c>
      <c r="J43" s="242" t="inlineStr">
        <is>
          <t>식품영양학과</t>
        </is>
      </c>
      <c r="K43" s="195" t="inlineStr">
        <is>
          <t>통합</t>
        </is>
      </c>
      <c r="L43" s="697">
        <f>IF(OFFSET(환산공식!$ED$15,$F43,0)=1,"O","X")</f>
        <v/>
      </c>
      <c r="M43" s="188">
        <f>IFERROR(OFFSET(환산공식!DJ$15,$F43,0),"")</f>
        <v/>
      </c>
      <c r="N43" s="697">
        <f>IFERROR(CONCATENATE(ROUND(OFFSET(환산공식!DK$15,$F43,0),1),"%"),"")</f>
        <v/>
      </c>
      <c r="O43" s="697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7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가37</t>
        </is>
      </c>
      <c r="D44" s="195" t="n">
        <v>37</v>
      </c>
      <c r="E44" s="195" t="n">
        <v>8</v>
      </c>
      <c r="F44" s="195" t="n">
        <v>8</v>
      </c>
      <c r="G44" s="239" t="n">
        <v>37</v>
      </c>
      <c r="H44" s="197" t="inlineStr">
        <is>
          <t>가</t>
        </is>
      </c>
      <c r="I44" s="242" t="inlineStr">
        <is>
          <t>연세대</t>
        </is>
      </c>
      <c r="J44" s="242" t="inlineStr">
        <is>
          <t>융합과학공학부</t>
        </is>
      </c>
      <c r="K44" s="195" t="inlineStr">
        <is>
          <t>통합</t>
        </is>
      </c>
      <c r="L44" s="697">
        <f>IF(OFFSET(환산공식!$ED$15,$F44,0)=1,"O","X")</f>
        <v/>
      </c>
      <c r="M44" s="188">
        <f>IFERROR(OFFSET(환산공식!DJ$15,$F44,0),"")</f>
        <v/>
      </c>
      <c r="N44" s="697">
        <f>IFERROR(CONCATENATE(ROUND(OFFSET(환산공식!DK$15,$F44,0),1),"%"),"")</f>
        <v/>
      </c>
      <c r="O44" s="697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7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 customFormat="1" s="3">
      <c r="A45" s="198" t="n"/>
      <c r="B45" s="198" t="n"/>
      <c r="C45" s="198" t="inlineStr">
        <is>
          <t>가38</t>
        </is>
      </c>
      <c r="D45" s="195" t="n">
        <v>38</v>
      </c>
      <c r="E45" s="195" t="n">
        <v>268</v>
      </c>
      <c r="F45" s="195" t="n">
        <v>268</v>
      </c>
      <c r="G45" s="239" t="n">
        <v>38</v>
      </c>
      <c r="H45" s="197" t="inlineStr">
        <is>
          <t>가</t>
        </is>
      </c>
      <c r="I45" s="242" t="inlineStr">
        <is>
          <t>연세대</t>
        </is>
      </c>
      <c r="J45" s="242" t="inlineStr">
        <is>
          <t>의류환경학과</t>
        </is>
      </c>
      <c r="K45" s="195" t="inlineStr">
        <is>
          <t>통합</t>
        </is>
      </c>
      <c r="L45" s="697">
        <f>IF(OFFSET(환산공식!$ED$15,$F45,0)=1,"O","X")</f>
        <v/>
      </c>
      <c r="M45" s="188">
        <f>IFERROR(OFFSET(환산공식!DJ$15,$F45,0),"")</f>
        <v/>
      </c>
      <c r="N45" s="697">
        <f>IFERROR(CONCATENATE(ROUND(OFFSET(환산공식!DK$15,$F45,0),1),"%"),"")</f>
        <v/>
      </c>
      <c r="O45" s="697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7">
        <f>OFFSET(환산공식!FX$15,$F45,0)</f>
        <v/>
      </c>
      <c r="AA45" s="179">
        <f>OFFSET(환산공식!FY$15,$F45,0)</f>
        <v/>
      </c>
      <c r="AC45" s="0" t="n"/>
      <c r="AD45" s="0">
        <f>IF(L45="X",6,IF(Q45&gt;R45,1,IF(Q45&gt;S45,2,IF(Q45&gt;T45,3,IF(Q45&gt;U45,4,IF(Q45&gt;=V45,5,IF(Q45&lt;V45,6,"")))))))</f>
        <v/>
      </c>
      <c r="AE45" s="0" t="n"/>
    </row>
    <row r="46" customFormat="1" s="3">
      <c r="A46" s="198" t="n"/>
      <c r="B46" s="198" t="n"/>
      <c r="C46" s="198" t="inlineStr">
        <is>
          <t>가39</t>
        </is>
      </c>
      <c r="D46" s="195" t="n">
        <v>39</v>
      </c>
      <c r="E46" s="195" t="n">
        <v>6</v>
      </c>
      <c r="F46" s="195" t="n">
        <v>6</v>
      </c>
      <c r="G46" s="239" t="n">
        <v>39</v>
      </c>
      <c r="H46" s="197" t="inlineStr">
        <is>
          <t>가</t>
        </is>
      </c>
      <c r="I46" s="242" t="inlineStr">
        <is>
          <t>연세대</t>
        </is>
      </c>
      <c r="J46" s="242" t="inlineStr">
        <is>
          <t>상경계열</t>
        </is>
      </c>
      <c r="K46" s="195" t="inlineStr">
        <is>
          <t>통합</t>
        </is>
      </c>
      <c r="L46" s="697">
        <f>IF(OFFSET(환산공식!$ED$15,$F46,0)=1,"O","X")</f>
        <v/>
      </c>
      <c r="M46" s="188">
        <f>IFERROR(OFFSET(환산공식!DJ$15,$F46,0),"")</f>
        <v/>
      </c>
      <c r="N46" s="697">
        <f>IFERROR(CONCATENATE(ROUND(OFFSET(환산공식!DK$15,$F46,0),1),"%"),"")</f>
        <v/>
      </c>
      <c r="O46" s="697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7">
        <f>OFFSET(환산공식!FX$15,$F46,0)</f>
        <v/>
      </c>
      <c r="AA46" s="179">
        <f>OFFSET(환산공식!FY$15,$F46,0)</f>
        <v/>
      </c>
      <c r="AC46" s="0" t="n"/>
      <c r="AD46" s="0">
        <f>IF(L46="X",6,IF(Q46&gt;R46,1,IF(Q46&gt;S46,2,IF(Q46&gt;T46,3,IF(Q46&gt;U46,4,IF(Q46&gt;=V46,5,IF(Q46&lt;V46,6,"")))))))</f>
        <v/>
      </c>
      <c r="AE46" s="0" t="n"/>
    </row>
    <row r="47" customFormat="1" s="3">
      <c r="A47" s="198" t="n"/>
      <c r="B47" s="198" t="n"/>
      <c r="C47" s="198" t="inlineStr">
        <is>
          <t>가40</t>
        </is>
      </c>
      <c r="D47" s="195" t="n">
        <v>40</v>
      </c>
      <c r="E47" s="195" t="n">
        <v>268</v>
      </c>
      <c r="F47" s="195" t="n">
        <v>268</v>
      </c>
      <c r="G47" s="239" t="n">
        <v>40</v>
      </c>
      <c r="H47" s="197" t="inlineStr">
        <is>
          <t>가</t>
        </is>
      </c>
      <c r="I47" s="242" t="inlineStr">
        <is>
          <t>연세대</t>
        </is>
      </c>
      <c r="J47" s="242" t="inlineStr">
        <is>
          <t>실내건축학과</t>
        </is>
      </c>
      <c r="K47" s="195" t="inlineStr">
        <is>
          <t>통합</t>
        </is>
      </c>
      <c r="L47" s="697">
        <f>IF(OFFSET(환산공식!$ED$15,$F47,0)=1,"O","X")</f>
        <v/>
      </c>
      <c r="M47" s="188">
        <f>IFERROR(OFFSET(환산공식!DJ$15,$F47,0),"")</f>
        <v/>
      </c>
      <c r="N47" s="697">
        <f>IFERROR(CONCATENATE(ROUND(OFFSET(환산공식!DK$15,$F47,0),1),"%"),"")</f>
        <v/>
      </c>
      <c r="O47" s="697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7">
        <f>OFFSET(환산공식!FX$15,$F47,0)</f>
        <v/>
      </c>
      <c r="AA47" s="179">
        <f>OFFSET(환산공식!FY$15,$F47,0)</f>
        <v/>
      </c>
      <c r="AC47" s="0" t="n"/>
      <c r="AD47" s="0">
        <f>IF(L47="X",6,IF(Q47&gt;R47,1,IF(Q47&gt;S47,2,IF(Q47&gt;T47,3,IF(Q47&gt;U47,4,IF(Q47&gt;=V47,5,IF(Q47&lt;V47,6,"")))))))</f>
        <v/>
      </c>
      <c r="AE47" s="0" t="n"/>
    </row>
    <row r="48" customFormat="1" s="3">
      <c r="A48" s="198" t="n"/>
      <c r="B48" s="198" t="n"/>
      <c r="C48" s="198" t="inlineStr">
        <is>
          <t>가41</t>
        </is>
      </c>
      <c r="D48" s="195" t="n">
        <v>41</v>
      </c>
      <c r="E48" s="195" t="n">
        <v>6</v>
      </c>
      <c r="F48" s="195" t="n">
        <v>6</v>
      </c>
      <c r="G48" s="239" t="n">
        <v>41</v>
      </c>
      <c r="H48" s="197" t="inlineStr">
        <is>
          <t>가</t>
        </is>
      </c>
      <c r="I48" s="242" t="inlineStr">
        <is>
          <t>연세대</t>
        </is>
      </c>
      <c r="J48" s="242" t="inlineStr">
        <is>
          <t>응용통계학과</t>
        </is>
      </c>
      <c r="K48" s="195" t="inlineStr">
        <is>
          <t>통합</t>
        </is>
      </c>
      <c r="L48" s="697">
        <f>IF(OFFSET(환산공식!$ED$15,$F48,0)=1,"O","X")</f>
        <v/>
      </c>
      <c r="M48" s="188">
        <f>IFERROR(OFFSET(환산공식!DJ$15,$F48,0),"")</f>
        <v/>
      </c>
      <c r="N48" s="697">
        <f>IFERROR(CONCATENATE(ROUND(OFFSET(환산공식!DK$15,$F48,0),1),"%"),"")</f>
        <v/>
      </c>
      <c r="O48" s="697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7">
        <f>OFFSET(환산공식!FX$15,$F48,0)</f>
        <v/>
      </c>
      <c r="AA48" s="179">
        <f>OFFSET(환산공식!FY$15,$F48,0)</f>
        <v/>
      </c>
      <c r="AC48" s="0" t="n"/>
      <c r="AD48" s="0">
        <f>IF(L48="X",6,IF(Q48&gt;R48,1,IF(Q48&gt;S48,2,IF(Q48&gt;T48,3,IF(Q48&gt;U48,4,IF(Q48&gt;=V48,5,IF(Q48&lt;V48,6,"")))))))</f>
        <v/>
      </c>
      <c r="AE48" s="0" t="n"/>
    </row>
    <row r="49" customFormat="1" s="3">
      <c r="A49" s="198" t="n"/>
      <c r="B49" s="198" t="n"/>
      <c r="C49" s="198" t="inlineStr">
        <is>
          <t>가42</t>
        </is>
      </c>
      <c r="D49" s="195" t="n">
        <v>42</v>
      </c>
      <c r="E49" s="195" t="n">
        <v>268</v>
      </c>
      <c r="F49" s="195" t="n">
        <v>268</v>
      </c>
      <c r="G49" s="239" t="n">
        <v>42</v>
      </c>
      <c r="H49" s="197" t="inlineStr">
        <is>
          <t>가</t>
        </is>
      </c>
      <c r="I49" s="242" t="inlineStr">
        <is>
          <t>연세대</t>
        </is>
      </c>
      <c r="J49" s="242" t="inlineStr">
        <is>
          <t>통합디자인학과</t>
        </is>
      </c>
      <c r="K49" s="195" t="inlineStr">
        <is>
          <t>통합</t>
        </is>
      </c>
      <c r="L49" s="697">
        <f>IF(OFFSET(환산공식!$ED$15,$F49,0)=1,"O","X")</f>
        <v/>
      </c>
      <c r="M49" s="188">
        <f>IFERROR(OFFSET(환산공식!DJ$15,$F49,0),"")</f>
        <v/>
      </c>
      <c r="N49" s="697">
        <f>IFERROR(CONCATENATE(ROUND(OFFSET(환산공식!DK$15,$F49,0),1),"%"),"")</f>
        <v/>
      </c>
      <c r="O49" s="697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7">
        <f>OFFSET(환산공식!FX$15,$F49,0)</f>
        <v/>
      </c>
      <c r="AA49" s="179">
        <f>OFFSET(환산공식!FY$15,$F49,0)</f>
        <v/>
      </c>
      <c r="AC49" s="0" t="n"/>
      <c r="AD49" s="0">
        <f>IF(L49="X",6,IF(Q49&gt;R49,1,IF(Q49&gt;S49,2,IF(Q49&gt;T49,3,IF(Q49&gt;U49,4,IF(Q49&gt;=V49,5,IF(Q49&lt;V49,6,"")))))))</f>
        <v/>
      </c>
      <c r="AE49" s="0" t="n"/>
    </row>
    <row r="50" customFormat="1" s="3">
      <c r="A50" s="198" t="n"/>
      <c r="B50" s="198" t="n"/>
      <c r="C50" s="198" t="inlineStr">
        <is>
          <t>가43</t>
        </is>
      </c>
      <c r="D50" s="195" t="n">
        <v>43</v>
      </c>
      <c r="E50" s="195" t="n">
        <v>6</v>
      </c>
      <c r="F50" s="195" t="n">
        <v>6</v>
      </c>
      <c r="G50" s="239" t="n">
        <v>43</v>
      </c>
      <c r="H50" s="197" t="inlineStr">
        <is>
          <t>가</t>
        </is>
      </c>
      <c r="I50" s="242" t="inlineStr">
        <is>
          <t>연세대</t>
        </is>
      </c>
      <c r="J50" s="242" t="inlineStr">
        <is>
          <t>언론홍보영상학부</t>
        </is>
      </c>
      <c r="K50" s="195" t="inlineStr">
        <is>
          <t>통합</t>
        </is>
      </c>
      <c r="L50" s="697">
        <f>IF(OFFSET(환산공식!$ED$15,$F50,0)=1,"O","X")</f>
        <v/>
      </c>
      <c r="M50" s="188">
        <f>IFERROR(OFFSET(환산공식!DJ$15,$F50,0),"")</f>
        <v/>
      </c>
      <c r="N50" s="697">
        <f>IFERROR(CONCATENATE(ROUND(OFFSET(환산공식!DK$15,$F50,0),1),"%"),"")</f>
        <v/>
      </c>
      <c r="O50" s="697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7">
        <f>OFFSET(환산공식!FX$15,$F50,0)</f>
        <v/>
      </c>
      <c r="AA50" s="179">
        <f>OFFSET(환산공식!FY$15,$F50,0)</f>
        <v/>
      </c>
      <c r="AC50" s="0" t="n"/>
      <c r="AD50" s="0">
        <f>IF(L50="X",6,IF(Q50&gt;R50,1,IF(Q50&gt;S50,2,IF(Q50&gt;T50,3,IF(Q50&gt;U50,4,IF(Q50&gt;=V50,5,IF(Q50&lt;V50,6,"")))))))</f>
        <v/>
      </c>
      <c r="AE50" s="0" t="n"/>
    </row>
    <row r="51" customFormat="1" s="3">
      <c r="A51" s="198" t="n"/>
      <c r="B51" s="198" t="n"/>
      <c r="C51" s="198" t="inlineStr">
        <is>
          <t>가44</t>
        </is>
      </c>
      <c r="D51" s="195" t="n">
        <v>44</v>
      </c>
      <c r="E51" s="195" t="n">
        <v>6</v>
      </c>
      <c r="F51" s="195" t="n">
        <v>6</v>
      </c>
      <c r="G51" s="239" t="n">
        <v>44</v>
      </c>
      <c r="H51" s="197" t="inlineStr">
        <is>
          <t>가</t>
        </is>
      </c>
      <c r="I51" s="242" t="inlineStr">
        <is>
          <t>연세대</t>
        </is>
      </c>
      <c r="J51" s="242" t="inlineStr">
        <is>
          <t>사회학과</t>
        </is>
      </c>
      <c r="K51" s="195" t="inlineStr">
        <is>
          <t>통합</t>
        </is>
      </c>
      <c r="L51" s="697">
        <f>IF(OFFSET(환산공식!$ED$15,$F51,0)=1,"O","X")</f>
        <v/>
      </c>
      <c r="M51" s="188">
        <f>IFERROR(OFFSET(환산공식!DJ$15,$F51,0),"")</f>
        <v/>
      </c>
      <c r="N51" s="697">
        <f>IFERROR(CONCATENATE(ROUND(OFFSET(환산공식!DK$15,$F51,0),1),"%"),"")</f>
        <v/>
      </c>
      <c r="O51" s="697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7">
        <f>OFFSET(환산공식!FX$15,$F51,0)</f>
        <v/>
      </c>
      <c r="AA51" s="179">
        <f>OFFSET(환산공식!FY$15,$F51,0)</f>
        <v/>
      </c>
      <c r="AC51" s="0" t="n"/>
      <c r="AD51" s="0">
        <f>IF(L51="X",6,IF(Q51&gt;R51,1,IF(Q51&gt;S51,2,IF(Q51&gt;T51,3,IF(Q51&gt;U51,4,IF(Q51&gt;=V51,5,IF(Q51&lt;V51,6,"")))))))</f>
        <v/>
      </c>
      <c r="AE51" s="0" t="n"/>
    </row>
    <row r="52" customFormat="1" s="3">
      <c r="A52" s="198" t="n"/>
      <c r="B52" s="198" t="n"/>
      <c r="C52" s="198" t="inlineStr">
        <is>
          <t>가45</t>
        </is>
      </c>
      <c r="D52" s="195" t="n">
        <v>45</v>
      </c>
      <c r="E52" s="195" t="n">
        <v>6</v>
      </c>
      <c r="F52" s="195" t="n">
        <v>6</v>
      </c>
      <c r="G52" s="239" t="n">
        <v>45</v>
      </c>
      <c r="H52" s="197" t="inlineStr">
        <is>
          <t>가</t>
        </is>
      </c>
      <c r="I52" s="242" t="inlineStr">
        <is>
          <t>연세대</t>
        </is>
      </c>
      <c r="J52" s="242" t="inlineStr">
        <is>
          <t>행정학과</t>
        </is>
      </c>
      <c r="K52" s="195" t="inlineStr">
        <is>
          <t>통합</t>
        </is>
      </c>
      <c r="L52" s="697">
        <f>IF(OFFSET(환산공식!$ED$15,$F52,0)=1,"O","X")</f>
        <v/>
      </c>
      <c r="M52" s="188">
        <f>IFERROR(OFFSET(환산공식!DJ$15,$F52,0),"")</f>
        <v/>
      </c>
      <c r="N52" s="697">
        <f>IFERROR(CONCATENATE(ROUND(OFFSET(환산공식!DK$15,$F52,0),1),"%"),"")</f>
        <v/>
      </c>
      <c r="O52" s="697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7">
        <f>OFFSET(환산공식!FX$15,$F52,0)</f>
        <v/>
      </c>
      <c r="AA52" s="179">
        <f>OFFSET(환산공식!FY$15,$F52,0)</f>
        <v/>
      </c>
      <c r="AC52" s="0" t="n"/>
      <c r="AD52" s="0">
        <f>IF(L52="X",6,IF(Q52&gt;R52,1,IF(Q52&gt;S52,2,IF(Q52&gt;T52,3,IF(Q52&gt;U52,4,IF(Q52&gt;=V52,5,IF(Q52&lt;V52,6,"")))))))</f>
        <v/>
      </c>
      <c r="AE52" s="0" t="n"/>
    </row>
    <row r="53" customFormat="1" s="3">
      <c r="A53" s="198" t="n"/>
      <c r="B53" s="198" t="n"/>
      <c r="C53" s="198" t="inlineStr">
        <is>
          <t>가46</t>
        </is>
      </c>
      <c r="D53" s="195" t="n">
        <v>46</v>
      </c>
      <c r="E53" s="195" t="n">
        <v>6</v>
      </c>
      <c r="F53" s="195" t="n">
        <v>6</v>
      </c>
      <c r="G53" s="239" t="n">
        <v>46</v>
      </c>
      <c r="H53" s="197" t="inlineStr">
        <is>
          <t>가</t>
        </is>
      </c>
      <c r="I53" s="242" t="inlineStr">
        <is>
          <t>연세대</t>
        </is>
      </c>
      <c r="J53" s="242" t="inlineStr">
        <is>
          <t>정치외교학과</t>
        </is>
      </c>
      <c r="K53" s="195" t="inlineStr">
        <is>
          <t>통합</t>
        </is>
      </c>
      <c r="L53" s="697">
        <f>IF(OFFSET(환산공식!$ED$15,$F53,0)=1,"O","X")</f>
        <v/>
      </c>
      <c r="M53" s="188">
        <f>IFERROR(OFFSET(환산공식!DJ$15,$F53,0),"")</f>
        <v/>
      </c>
      <c r="N53" s="697">
        <f>IFERROR(CONCATENATE(ROUND(OFFSET(환산공식!DK$15,$F53,0),1),"%"),"")</f>
        <v/>
      </c>
      <c r="O53" s="697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7">
        <f>OFFSET(환산공식!FX$15,$F53,0)</f>
        <v/>
      </c>
      <c r="AA53" s="179">
        <f>OFFSET(환산공식!FY$15,$F53,0)</f>
        <v/>
      </c>
      <c r="AC53" s="0" t="n"/>
      <c r="AD53" s="0">
        <f>IF(L53="X",6,IF(Q53&gt;R53,1,IF(Q53&gt;S53,2,IF(Q53&gt;T53,3,IF(Q53&gt;U53,4,IF(Q53&gt;=V53,5,IF(Q53&lt;V53,6,"")))))))</f>
        <v/>
      </c>
      <c r="AE53" s="0" t="n"/>
    </row>
    <row r="54" customFormat="1" s="3">
      <c r="A54" s="198" t="n"/>
      <c r="B54" s="198" t="n"/>
      <c r="C54" s="198" t="inlineStr">
        <is>
          <t>가47</t>
        </is>
      </c>
      <c r="D54" s="195" t="n">
        <v>47</v>
      </c>
      <c r="E54" s="195" t="n">
        <v>6</v>
      </c>
      <c r="F54" s="195" t="n">
        <v>6</v>
      </c>
      <c r="G54" s="239" t="n">
        <v>47</v>
      </c>
      <c r="H54" s="197" t="inlineStr">
        <is>
          <t>가</t>
        </is>
      </c>
      <c r="I54" s="242" t="inlineStr">
        <is>
          <t>연세대</t>
        </is>
      </c>
      <c r="J54" s="242" t="inlineStr">
        <is>
          <t>문헌정보학과</t>
        </is>
      </c>
      <c r="K54" s="195" t="inlineStr">
        <is>
          <t>통합</t>
        </is>
      </c>
      <c r="L54" s="697">
        <f>IF(OFFSET(환산공식!$ED$15,$F54,0)=1,"O","X")</f>
        <v/>
      </c>
      <c r="M54" s="188">
        <f>IFERROR(OFFSET(환산공식!DJ$15,$F54,0),"")</f>
        <v/>
      </c>
      <c r="N54" s="697">
        <f>IFERROR(CONCATENATE(ROUND(OFFSET(환산공식!DK$15,$F54,0),1),"%"),"")</f>
        <v/>
      </c>
      <c r="O54" s="697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7">
        <f>OFFSET(환산공식!FX$15,$F54,0)</f>
        <v/>
      </c>
      <c r="AA54" s="179">
        <f>OFFSET(환산공식!FY$15,$F54,0)</f>
        <v/>
      </c>
      <c r="AC54" s="0" t="n"/>
      <c r="AD54" s="0">
        <f>IF(L54="X",6,IF(Q54&gt;R54,1,IF(Q54&gt;S54,2,IF(Q54&gt;T54,3,IF(Q54&gt;U54,4,IF(Q54&gt;=V54,5,IF(Q54&lt;V54,6,"")))))))</f>
        <v/>
      </c>
      <c r="AE54" s="0" t="n"/>
    </row>
    <row r="55" customFormat="1" s="3">
      <c r="A55" s="198" t="n"/>
      <c r="B55" s="198" t="n"/>
      <c r="C55" s="198" t="inlineStr">
        <is>
          <t>가48</t>
        </is>
      </c>
      <c r="D55" s="195" t="n">
        <v>48</v>
      </c>
      <c r="E55" s="195" t="n">
        <v>6</v>
      </c>
      <c r="F55" s="195" t="n">
        <v>6</v>
      </c>
      <c r="G55" s="239" t="n">
        <v>48</v>
      </c>
      <c r="H55" s="197" t="inlineStr">
        <is>
          <t>가</t>
        </is>
      </c>
      <c r="I55" s="242" t="inlineStr">
        <is>
          <t>연세대</t>
        </is>
      </c>
      <c r="J55" s="242" t="inlineStr">
        <is>
          <t>철학과</t>
        </is>
      </c>
      <c r="K55" s="195" t="inlineStr">
        <is>
          <t>통합</t>
        </is>
      </c>
      <c r="L55" s="697">
        <f>IF(OFFSET(환산공식!$ED$15,$F55,0)=1,"O","X")</f>
        <v/>
      </c>
      <c r="M55" s="188">
        <f>IFERROR(OFFSET(환산공식!DJ$15,$F55,0),"")</f>
        <v/>
      </c>
      <c r="N55" s="697">
        <f>IFERROR(CONCATENATE(ROUND(OFFSET(환산공식!DK$15,$F55,0),1),"%"),"")</f>
        <v/>
      </c>
      <c r="O55" s="697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7">
        <f>OFFSET(환산공식!FX$15,$F55,0)</f>
        <v/>
      </c>
      <c r="AA55" s="179">
        <f>OFFSET(환산공식!FY$15,$F55,0)</f>
        <v/>
      </c>
      <c r="AC55" s="0" t="n"/>
      <c r="AD55" s="0">
        <f>IF(L55="X",6,IF(Q55&gt;R55,1,IF(Q55&gt;S55,2,IF(Q55&gt;T55,3,IF(Q55&gt;U55,4,IF(Q55&gt;=V55,5,IF(Q55&lt;V55,6,"")))))))</f>
        <v/>
      </c>
      <c r="AE55" s="0" t="n"/>
    </row>
    <row r="56" customFormat="1" s="3">
      <c r="A56" s="198" t="n"/>
      <c r="B56" s="198" t="n"/>
      <c r="C56" s="198" t="inlineStr">
        <is>
          <t>가49</t>
        </is>
      </c>
      <c r="D56" s="195" t="n">
        <v>49</v>
      </c>
      <c r="E56" s="195" t="n">
        <v>6</v>
      </c>
      <c r="F56" s="195" t="n">
        <v>6</v>
      </c>
      <c r="G56" s="239" t="n">
        <v>49</v>
      </c>
      <c r="H56" s="197" t="inlineStr">
        <is>
          <t>가</t>
        </is>
      </c>
      <c r="I56" s="242" t="inlineStr">
        <is>
          <t>연세대</t>
        </is>
      </c>
      <c r="J56" s="242" t="inlineStr">
        <is>
          <t>사회복지학과</t>
        </is>
      </c>
      <c r="K56" s="195" t="inlineStr">
        <is>
          <t>통합</t>
        </is>
      </c>
      <c r="L56" s="697">
        <f>IF(OFFSET(환산공식!$ED$15,$F56,0)=1,"O","X")</f>
        <v/>
      </c>
      <c r="M56" s="188">
        <f>IFERROR(OFFSET(환산공식!DJ$15,$F56,0),"")</f>
        <v/>
      </c>
      <c r="N56" s="697">
        <f>IFERROR(CONCATENATE(ROUND(OFFSET(환산공식!DK$15,$F56,0),1),"%"),"")</f>
        <v/>
      </c>
      <c r="O56" s="697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7">
        <f>OFFSET(환산공식!FX$15,$F56,0)</f>
        <v/>
      </c>
      <c r="AA56" s="179">
        <f>OFFSET(환산공식!FY$15,$F56,0)</f>
        <v/>
      </c>
      <c r="AC56" s="0" t="n"/>
      <c r="AD56" s="0">
        <f>IF(L56="X",6,IF(Q56&gt;R56,1,IF(Q56&gt;S56,2,IF(Q56&gt;T56,3,IF(Q56&gt;U56,4,IF(Q56&gt;=V56,5,IF(Q56&lt;V56,6,"")))))))</f>
        <v/>
      </c>
      <c r="AE56" s="0" t="n"/>
    </row>
    <row r="57" customFormat="1" s="3">
      <c r="A57" s="198" t="n"/>
      <c r="B57" s="198" t="n"/>
      <c r="C57" s="198" t="inlineStr">
        <is>
          <t>가50</t>
        </is>
      </c>
      <c r="D57" s="195" t="n">
        <v>50</v>
      </c>
      <c r="E57" s="195" t="n">
        <v>8</v>
      </c>
      <c r="F57" s="195" t="n">
        <v>8</v>
      </c>
      <c r="G57" s="239" t="n">
        <v>50</v>
      </c>
      <c r="H57" s="197" t="inlineStr">
        <is>
          <t>가</t>
        </is>
      </c>
      <c r="I57" s="242" t="inlineStr">
        <is>
          <t>연세대</t>
        </is>
      </c>
      <c r="J57" s="242" t="inlineStr">
        <is>
          <t>언더우드학부(인문사회)</t>
        </is>
      </c>
      <c r="K57" s="195" t="inlineStr">
        <is>
          <t>통합</t>
        </is>
      </c>
      <c r="L57" s="697">
        <f>IF(OFFSET(환산공식!$ED$15,$F57,0)=1,"O","X")</f>
        <v/>
      </c>
      <c r="M57" s="188">
        <f>IFERROR(OFFSET(환산공식!DJ$15,$F57,0),"")</f>
        <v/>
      </c>
      <c r="N57" s="697">
        <f>IFERROR(CONCATENATE(ROUND(OFFSET(환산공식!DK$15,$F57,0),1),"%"),"")</f>
        <v/>
      </c>
      <c r="O57" s="697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7">
        <f>OFFSET(환산공식!FX$15,$F57,0)</f>
        <v/>
      </c>
      <c r="AA57" s="179">
        <f>OFFSET(환산공식!FY$15,$F57,0)</f>
        <v/>
      </c>
      <c r="AC57" s="0" t="n"/>
      <c r="AD57" s="0">
        <f>IF(L57="X",6,IF(Q57&gt;R57,1,IF(Q57&gt;S57,2,IF(Q57&gt;T57,3,IF(Q57&gt;U57,4,IF(Q57&gt;=V57,5,IF(Q57&lt;V57,6,"")))))))</f>
        <v/>
      </c>
      <c r="AE57" s="0" t="n"/>
    </row>
    <row r="58" customFormat="1" s="3">
      <c r="A58" s="198" t="n"/>
      <c r="B58" s="198" t="n"/>
      <c r="C58" s="198" t="inlineStr">
        <is>
          <t>가51</t>
        </is>
      </c>
      <c r="D58" s="195" t="n">
        <v>51</v>
      </c>
      <c r="E58" s="195" t="n">
        <v>6</v>
      </c>
      <c r="F58" s="195" t="n">
        <v>6</v>
      </c>
      <c r="G58" s="239" t="n">
        <v>51</v>
      </c>
      <c r="H58" s="197" t="inlineStr">
        <is>
          <t>가</t>
        </is>
      </c>
      <c r="I58" s="242" t="inlineStr">
        <is>
          <t>연세대</t>
        </is>
      </c>
      <c r="J58" s="242" t="inlineStr">
        <is>
          <t>심리학과</t>
        </is>
      </c>
      <c r="K58" s="195" t="inlineStr">
        <is>
          <t>통합</t>
        </is>
      </c>
      <c r="L58" s="697">
        <f>IF(OFFSET(환산공식!$ED$15,$F58,0)=1,"O","X")</f>
        <v/>
      </c>
      <c r="M58" s="188">
        <f>IFERROR(OFFSET(환산공식!DJ$15,$F58,0),"")</f>
        <v/>
      </c>
      <c r="N58" s="697">
        <f>IFERROR(CONCATENATE(ROUND(OFFSET(환산공식!DK$15,$F58,0),1),"%"),"")</f>
        <v/>
      </c>
      <c r="O58" s="697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7">
        <f>OFFSET(환산공식!FX$15,$F58,0)</f>
        <v/>
      </c>
      <c r="AA58" s="179">
        <f>OFFSET(환산공식!FY$15,$F58,0)</f>
        <v/>
      </c>
      <c r="AC58" s="0" t="n"/>
      <c r="AD58" s="0">
        <f>IF(L58="X",6,IF(Q58&gt;R58,1,IF(Q58&gt;S58,2,IF(Q58&gt;T58,3,IF(Q58&gt;U58,4,IF(Q58&gt;=V58,5,IF(Q58&lt;V58,6,"")))))))</f>
        <v/>
      </c>
      <c r="AE58" s="0" t="n"/>
    </row>
    <row r="59" customFormat="1" s="3">
      <c r="A59" s="198" t="n"/>
      <c r="B59" s="198" t="n"/>
      <c r="C59" s="198" t="inlineStr">
        <is>
          <t>가52</t>
        </is>
      </c>
      <c r="D59" s="195" t="n">
        <v>52</v>
      </c>
      <c r="E59" s="195" t="n">
        <v>6</v>
      </c>
      <c r="F59" s="195" t="n">
        <v>6</v>
      </c>
      <c r="G59" s="239" t="n">
        <v>52</v>
      </c>
      <c r="H59" s="197" t="inlineStr">
        <is>
          <t>가</t>
        </is>
      </c>
      <c r="I59" s="242" t="inlineStr">
        <is>
          <t>연세대</t>
        </is>
      </c>
      <c r="J59" s="242" t="inlineStr">
        <is>
          <t>영어영문학과</t>
        </is>
      </c>
      <c r="K59" s="195" t="inlineStr">
        <is>
          <t>통합</t>
        </is>
      </c>
      <c r="L59" s="697">
        <f>IF(OFFSET(환산공식!$ED$15,$F59,0)=1,"O","X")</f>
        <v/>
      </c>
      <c r="M59" s="188">
        <f>IFERROR(OFFSET(환산공식!DJ$15,$F59,0),"")</f>
        <v/>
      </c>
      <c r="N59" s="697">
        <f>IFERROR(CONCATENATE(ROUND(OFFSET(환산공식!DK$15,$F59,0),1),"%"),"")</f>
        <v/>
      </c>
      <c r="O59" s="697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7">
        <f>OFFSET(환산공식!FX$15,$F59,0)</f>
        <v/>
      </c>
      <c r="AA59" s="179">
        <f>OFFSET(환산공식!FY$15,$F59,0)</f>
        <v/>
      </c>
      <c r="AC59" s="0" t="n"/>
      <c r="AD59" s="0">
        <f>IF(L59="X",6,IF(Q59&gt;R59,1,IF(Q59&gt;S59,2,IF(Q59&gt;T59,3,IF(Q59&gt;U59,4,IF(Q59&gt;=V59,5,IF(Q59&lt;V59,6,"")))))))</f>
        <v/>
      </c>
      <c r="AE59" s="0" t="n"/>
    </row>
    <row r="60" customFormat="1" s="3">
      <c r="A60" s="198" t="n"/>
      <c r="B60" s="198" t="n"/>
      <c r="C60" s="198" t="inlineStr">
        <is>
          <t>가53</t>
        </is>
      </c>
      <c r="D60" s="195" t="n">
        <v>53</v>
      </c>
      <c r="E60" s="195" t="n">
        <v>6</v>
      </c>
      <c r="F60" s="195" t="n">
        <v>6</v>
      </c>
      <c r="G60" s="239" t="n">
        <v>53</v>
      </c>
      <c r="H60" s="197" t="inlineStr">
        <is>
          <t>가</t>
        </is>
      </c>
      <c r="I60" s="242" t="inlineStr">
        <is>
          <t>연세대</t>
        </is>
      </c>
      <c r="J60" s="242" t="inlineStr">
        <is>
          <t>교육학부</t>
        </is>
      </c>
      <c r="K60" s="195" t="inlineStr">
        <is>
          <t>통합</t>
        </is>
      </c>
      <c r="L60" s="697">
        <f>IF(OFFSET(환산공식!$ED$15,$F60,0)=1,"O","X")</f>
        <v/>
      </c>
      <c r="M60" s="188">
        <f>IFERROR(OFFSET(환산공식!DJ$15,$F60,0),"")</f>
        <v/>
      </c>
      <c r="N60" s="697">
        <f>IFERROR(CONCATENATE(ROUND(OFFSET(환산공식!DK$15,$F60,0),1),"%"),"")</f>
        <v/>
      </c>
      <c r="O60" s="697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7">
        <f>OFFSET(환산공식!FX$15,$F60,0)</f>
        <v/>
      </c>
      <c r="AA60" s="179">
        <f>OFFSET(환산공식!FY$15,$F60,0)</f>
        <v/>
      </c>
      <c r="AC60" s="0" t="n"/>
      <c r="AD60" s="0">
        <f>IF(L60="X",6,IF(Q60&gt;R60,1,IF(Q60&gt;S60,2,IF(Q60&gt;T60,3,IF(Q60&gt;U60,4,IF(Q60&gt;=V60,5,IF(Q60&lt;V60,6,"")))))))</f>
        <v/>
      </c>
      <c r="AE60" s="0" t="n"/>
    </row>
    <row r="61" customFormat="1" s="3">
      <c r="A61" s="198" t="n"/>
      <c r="B61" s="198" t="n"/>
      <c r="C61" s="198" t="inlineStr">
        <is>
          <t>가54</t>
        </is>
      </c>
      <c r="D61" s="195" t="n">
        <v>54</v>
      </c>
      <c r="E61" s="195" t="n">
        <v>6</v>
      </c>
      <c r="F61" s="195" t="n">
        <v>6</v>
      </c>
      <c r="G61" s="239" t="n">
        <v>54</v>
      </c>
      <c r="H61" s="197" t="inlineStr">
        <is>
          <t>가</t>
        </is>
      </c>
      <c r="I61" s="242" t="inlineStr">
        <is>
          <t>연세대</t>
        </is>
      </c>
      <c r="J61" s="242" t="inlineStr">
        <is>
          <t>국어국문학과</t>
        </is>
      </c>
      <c r="K61" s="195" t="inlineStr">
        <is>
          <t>통합</t>
        </is>
      </c>
      <c r="L61" s="697">
        <f>IF(OFFSET(환산공식!$ED$15,$F61,0)=1,"O","X")</f>
        <v/>
      </c>
      <c r="M61" s="188">
        <f>IFERROR(OFFSET(환산공식!DJ$15,$F61,0),"")</f>
        <v/>
      </c>
      <c r="N61" s="697">
        <f>IFERROR(CONCATENATE(ROUND(OFFSET(환산공식!DK$15,$F61,0),1),"%"),"")</f>
        <v/>
      </c>
      <c r="O61" s="697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7">
        <f>OFFSET(환산공식!FX$15,$F61,0)</f>
        <v/>
      </c>
      <c r="AA61" s="179">
        <f>OFFSET(환산공식!FY$15,$F61,0)</f>
        <v/>
      </c>
      <c r="AC61" s="0" t="n"/>
      <c r="AD61" s="0">
        <f>IF(L61="X",6,IF(Q61&gt;R61,1,IF(Q61&gt;S61,2,IF(Q61&gt;T61,3,IF(Q61&gt;U61,4,IF(Q61&gt;=V61,5,IF(Q61&lt;V61,6,"")))))))</f>
        <v/>
      </c>
      <c r="AE61" s="0" t="n"/>
    </row>
    <row r="62" customFormat="1" s="3">
      <c r="A62" s="198" t="n"/>
      <c r="B62" s="198" t="n"/>
      <c r="C62" s="198" t="inlineStr">
        <is>
          <t>가55</t>
        </is>
      </c>
      <c r="D62" s="195" t="n">
        <v>55</v>
      </c>
      <c r="E62" s="195" t="n">
        <v>6</v>
      </c>
      <c r="F62" s="195" t="n">
        <v>6</v>
      </c>
      <c r="G62" s="239" t="n">
        <v>55</v>
      </c>
      <c r="H62" s="197" t="inlineStr">
        <is>
          <t>가</t>
        </is>
      </c>
      <c r="I62" s="242" t="inlineStr">
        <is>
          <t>연세대</t>
        </is>
      </c>
      <c r="J62" s="242" t="inlineStr">
        <is>
          <t>사학과</t>
        </is>
      </c>
      <c r="K62" s="195" t="inlineStr">
        <is>
          <t>통합</t>
        </is>
      </c>
      <c r="L62" s="697">
        <f>IF(OFFSET(환산공식!$ED$15,$F62,0)=1,"O","X")</f>
        <v/>
      </c>
      <c r="M62" s="188">
        <f>IFERROR(OFFSET(환산공식!DJ$15,$F62,0),"")</f>
        <v/>
      </c>
      <c r="N62" s="697">
        <f>IFERROR(CONCATENATE(ROUND(OFFSET(환산공식!DK$15,$F62,0),1),"%"),"")</f>
        <v/>
      </c>
      <c r="O62" s="697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7">
        <f>OFFSET(환산공식!FX$15,$F62,0)</f>
        <v/>
      </c>
      <c r="AA62" s="179">
        <f>OFFSET(환산공식!FY$15,$F62,0)</f>
        <v/>
      </c>
      <c r="AC62" s="0" t="n"/>
      <c r="AD62" s="0">
        <f>IF(L62="X",6,IF(Q62&gt;R62,1,IF(Q62&gt;S62,2,IF(Q62&gt;T62,3,IF(Q62&gt;U62,4,IF(Q62&gt;=V62,5,IF(Q62&lt;V62,6,"")))))))</f>
        <v/>
      </c>
      <c r="AE62" s="0" t="n"/>
    </row>
    <row r="63" customFormat="1" s="3">
      <c r="A63" s="198" t="n"/>
      <c r="B63" s="198" t="n"/>
      <c r="C63" s="198" t="inlineStr">
        <is>
          <t>가56</t>
        </is>
      </c>
      <c r="D63" s="195" t="n">
        <v>56</v>
      </c>
      <c r="E63" s="195" t="n">
        <v>6</v>
      </c>
      <c r="F63" s="195" t="n">
        <v>6</v>
      </c>
      <c r="G63" s="239" t="n">
        <v>56</v>
      </c>
      <c r="H63" s="197" t="inlineStr">
        <is>
          <t>가</t>
        </is>
      </c>
      <c r="I63" s="242" t="inlineStr">
        <is>
          <t>연세대</t>
        </is>
      </c>
      <c r="J63" s="242" t="inlineStr">
        <is>
          <t>중어중문학과</t>
        </is>
      </c>
      <c r="K63" s="195" t="inlineStr">
        <is>
          <t>통합</t>
        </is>
      </c>
      <c r="L63" s="697">
        <f>IF(OFFSET(환산공식!$ED$15,$F63,0)=1,"O","X")</f>
        <v/>
      </c>
      <c r="M63" s="188">
        <f>IFERROR(OFFSET(환산공식!DJ$15,$F63,0),"")</f>
        <v/>
      </c>
      <c r="N63" s="697">
        <f>IFERROR(CONCATENATE(ROUND(OFFSET(환산공식!DK$15,$F63,0),1),"%"),"")</f>
        <v/>
      </c>
      <c r="O63" s="697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7">
        <f>OFFSET(환산공식!FX$15,$F63,0)</f>
        <v/>
      </c>
      <c r="AA63" s="179">
        <f>OFFSET(환산공식!FY$15,$F63,0)</f>
        <v/>
      </c>
      <c r="AC63" s="0" t="n"/>
      <c r="AD63" s="0">
        <f>IF(L63="X",6,IF(Q63&gt;R63,1,IF(Q63&gt;S63,2,IF(Q63&gt;T63,3,IF(Q63&gt;U63,4,IF(Q63&gt;=V63,5,IF(Q63&lt;V63,6,"")))))))</f>
        <v/>
      </c>
      <c r="AE63" s="0" t="n"/>
    </row>
    <row r="64" customFormat="1" s="3">
      <c r="A64" s="198" t="n"/>
      <c r="B64" s="198" t="n"/>
      <c r="C64" s="198" t="inlineStr">
        <is>
          <t>가57</t>
        </is>
      </c>
      <c r="D64" s="195" t="n">
        <v>57</v>
      </c>
      <c r="E64" s="195" t="n">
        <v>268</v>
      </c>
      <c r="F64" s="195" t="n">
        <v>268</v>
      </c>
      <c r="G64" s="239" t="n">
        <v>57</v>
      </c>
      <c r="H64" s="197" t="inlineStr">
        <is>
          <t>가</t>
        </is>
      </c>
      <c r="I64" s="242" t="inlineStr">
        <is>
          <t>연세대</t>
        </is>
      </c>
      <c r="J64" s="242" t="inlineStr">
        <is>
          <t>아동·가족학과</t>
        </is>
      </c>
      <c r="K64" s="195" t="inlineStr">
        <is>
          <t>통합</t>
        </is>
      </c>
      <c r="L64" s="697">
        <f>IF(OFFSET(환산공식!$ED$15,$F64,0)=1,"O","X")</f>
        <v/>
      </c>
      <c r="M64" s="188">
        <f>IFERROR(OFFSET(환산공식!DJ$15,$F64,0),"")</f>
        <v/>
      </c>
      <c r="N64" s="697">
        <f>IFERROR(CONCATENATE(ROUND(OFFSET(환산공식!DK$15,$F64,0),1),"%"),"")</f>
        <v/>
      </c>
      <c r="O64" s="697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7">
        <f>OFFSET(환산공식!FX$15,$F64,0)</f>
        <v/>
      </c>
      <c r="AA64" s="179">
        <f>OFFSET(환산공식!FY$15,$F64,0)</f>
        <v/>
      </c>
      <c r="AC64" s="0" t="n"/>
      <c r="AD64" s="0">
        <f>IF(L64="X",6,IF(Q64&gt;R64,1,IF(Q64&gt;S64,2,IF(Q64&gt;T64,3,IF(Q64&gt;U64,4,IF(Q64&gt;=V64,5,IF(Q64&lt;V64,6,"")))))))</f>
        <v/>
      </c>
      <c r="AE64" s="0" t="n"/>
    </row>
    <row r="65" customFormat="1" s="3">
      <c r="A65" s="198" t="n"/>
      <c r="B65" s="198" t="n"/>
      <c r="C65" s="198" t="inlineStr">
        <is>
          <t>가58</t>
        </is>
      </c>
      <c r="D65" s="195" t="n">
        <v>58</v>
      </c>
      <c r="E65" s="195" t="n">
        <v>6</v>
      </c>
      <c r="F65" s="195" t="n">
        <v>6</v>
      </c>
      <c r="G65" s="239" t="n">
        <v>58</v>
      </c>
      <c r="H65" s="197" t="inlineStr">
        <is>
          <t>가</t>
        </is>
      </c>
      <c r="I65" s="242" t="inlineStr">
        <is>
          <t>연세대</t>
        </is>
      </c>
      <c r="J65" s="242" t="inlineStr">
        <is>
          <t>독어독문학과</t>
        </is>
      </c>
      <c r="K65" s="195" t="inlineStr">
        <is>
          <t>통합</t>
        </is>
      </c>
      <c r="L65" s="697">
        <f>IF(OFFSET(환산공식!$ED$15,$F65,0)=1,"O","X")</f>
        <v/>
      </c>
      <c r="M65" s="188">
        <f>IFERROR(OFFSET(환산공식!DJ$15,$F65,0),"")</f>
        <v/>
      </c>
      <c r="N65" s="697">
        <f>IFERROR(CONCATENATE(ROUND(OFFSET(환산공식!DK$15,$F65,0),1),"%"),"")</f>
        <v/>
      </c>
      <c r="O65" s="697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7">
        <f>OFFSET(환산공식!FX$15,$F65,0)</f>
        <v/>
      </c>
      <c r="AA65" s="179">
        <f>OFFSET(환산공식!FY$15,$F65,0)</f>
        <v/>
      </c>
      <c r="AC65" s="0" t="n"/>
      <c r="AD65" s="0">
        <f>IF(L65="X",6,IF(Q65&gt;R65,1,IF(Q65&gt;S65,2,IF(Q65&gt;T65,3,IF(Q65&gt;U65,4,IF(Q65&gt;=V65,5,IF(Q65&lt;V65,6,"")))))))</f>
        <v/>
      </c>
      <c r="AE65" s="0" t="n"/>
    </row>
    <row r="66" customFormat="1" s="3">
      <c r="A66" s="198" t="n"/>
      <c r="B66" s="198" t="n"/>
      <c r="C66" s="198" t="inlineStr">
        <is>
          <t>가59</t>
        </is>
      </c>
      <c r="D66" s="195" t="n">
        <v>59</v>
      </c>
      <c r="E66" s="195" t="n">
        <v>6</v>
      </c>
      <c r="F66" s="195" t="n">
        <v>6</v>
      </c>
      <c r="G66" s="239" t="n">
        <v>59</v>
      </c>
      <c r="H66" s="197" t="inlineStr">
        <is>
          <t>가</t>
        </is>
      </c>
      <c r="I66" s="242" t="inlineStr">
        <is>
          <t>연세대</t>
        </is>
      </c>
      <c r="J66" s="242" t="inlineStr">
        <is>
          <t>노어노문학과</t>
        </is>
      </c>
      <c r="K66" s="195" t="inlineStr">
        <is>
          <t>통합</t>
        </is>
      </c>
      <c r="L66" s="697">
        <f>IF(OFFSET(환산공식!$ED$15,$F66,0)=1,"O","X")</f>
        <v/>
      </c>
      <c r="M66" s="188">
        <f>IFERROR(OFFSET(환산공식!DJ$15,$F66,0),"")</f>
        <v/>
      </c>
      <c r="N66" s="697">
        <f>IFERROR(CONCATENATE(ROUND(OFFSET(환산공식!DK$15,$F66,0),1),"%"),"")</f>
        <v/>
      </c>
      <c r="O66" s="697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7">
        <f>OFFSET(환산공식!FX$15,$F66,0)</f>
        <v/>
      </c>
      <c r="AA66" s="179">
        <f>OFFSET(환산공식!FY$15,$F66,0)</f>
        <v/>
      </c>
      <c r="AC66" s="0" t="n"/>
      <c r="AD66" s="0">
        <f>IF(L66="X",6,IF(Q66&gt;R66,1,IF(Q66&gt;S66,2,IF(Q66&gt;T66,3,IF(Q66&gt;U66,4,IF(Q66&gt;=V66,5,IF(Q66&lt;V66,6,"")))))))</f>
        <v/>
      </c>
      <c r="AE66" s="0" t="n"/>
    </row>
    <row r="67" customFormat="1" s="3">
      <c r="A67" s="198" t="n"/>
      <c r="B67" s="198" t="n"/>
      <c r="C67" s="198" t="inlineStr">
        <is>
          <t>가60</t>
        </is>
      </c>
      <c r="D67" s="195" t="n">
        <v>60</v>
      </c>
      <c r="E67" s="195" t="n">
        <v>6</v>
      </c>
      <c r="F67" s="195" t="n">
        <v>6</v>
      </c>
      <c r="G67" s="239" t="n">
        <v>60</v>
      </c>
      <c r="H67" s="197" t="inlineStr">
        <is>
          <t>가</t>
        </is>
      </c>
      <c r="I67" s="242" t="inlineStr">
        <is>
          <t>연세대</t>
        </is>
      </c>
      <c r="J67" s="242" t="inlineStr">
        <is>
          <t>문화인류학과</t>
        </is>
      </c>
      <c r="K67" s="195" t="inlineStr">
        <is>
          <t>통합</t>
        </is>
      </c>
      <c r="L67" s="697">
        <f>IF(OFFSET(환산공식!$ED$15,$F67,0)=1,"O","X")</f>
        <v/>
      </c>
      <c r="M67" s="188">
        <f>IFERROR(OFFSET(환산공식!DJ$15,$F67,0),"")</f>
        <v/>
      </c>
      <c r="N67" s="697">
        <f>IFERROR(CONCATENATE(ROUND(OFFSET(환산공식!DK$15,$F67,0),1),"%"),"")</f>
        <v/>
      </c>
      <c r="O67" s="697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7">
        <f>OFFSET(환산공식!FX$15,$F67,0)</f>
        <v/>
      </c>
      <c r="AA67" s="179">
        <f>OFFSET(환산공식!FY$15,$F67,0)</f>
        <v/>
      </c>
      <c r="AC67" s="0" t="n"/>
      <c r="AD67" s="0">
        <f>IF(L67="X",6,IF(Q67&gt;R67,1,IF(Q67&gt;S67,2,IF(Q67&gt;T67,3,IF(Q67&gt;U67,4,IF(Q67&gt;=V67,5,IF(Q67&lt;V67,6,"")))))))</f>
        <v/>
      </c>
      <c r="AE67" s="0" t="n"/>
    </row>
    <row r="68" customFormat="1" s="3">
      <c r="A68" s="198" t="n"/>
      <c r="B68" s="198" t="n"/>
      <c r="C68" s="198" t="inlineStr">
        <is>
          <t>가61</t>
        </is>
      </c>
      <c r="D68" s="195" t="n">
        <v>61</v>
      </c>
      <c r="E68" s="195" t="n">
        <v>6</v>
      </c>
      <c r="F68" s="195" t="n">
        <v>6</v>
      </c>
      <c r="G68" s="239" t="n">
        <v>61</v>
      </c>
      <c r="H68" s="197" t="inlineStr">
        <is>
          <t>가</t>
        </is>
      </c>
      <c r="I68" s="242" t="inlineStr">
        <is>
          <t>연세대</t>
        </is>
      </c>
      <c r="J68" s="242" t="inlineStr">
        <is>
          <t>불어불문학과</t>
        </is>
      </c>
      <c r="K68" s="195" t="inlineStr">
        <is>
          <t>통합</t>
        </is>
      </c>
      <c r="L68" s="697">
        <f>IF(OFFSET(환산공식!$ED$15,$F68,0)=1,"O","X")</f>
        <v/>
      </c>
      <c r="M68" s="188">
        <f>IFERROR(OFFSET(환산공식!DJ$15,$F68,0),"")</f>
        <v/>
      </c>
      <c r="N68" s="697">
        <f>IFERROR(CONCATENATE(ROUND(OFFSET(환산공식!DK$15,$F68,0),1),"%"),"")</f>
        <v/>
      </c>
      <c r="O68" s="697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7">
        <f>OFFSET(환산공식!FX$15,$F68,0)</f>
        <v/>
      </c>
      <c r="AA68" s="179">
        <f>OFFSET(환산공식!FY$15,$F68,0)</f>
        <v/>
      </c>
      <c r="AC68" s="0" t="n"/>
      <c r="AD68" s="0">
        <f>IF(L68="X",6,IF(Q68&gt;R68,1,IF(Q68&gt;S68,2,IF(Q68&gt;T68,3,IF(Q68&gt;U68,4,IF(Q68&gt;=V68,5,IF(Q68&lt;V68,6,"")))))))</f>
        <v/>
      </c>
      <c r="AE68" s="0" t="n"/>
    </row>
    <row r="69" customFormat="1" s="3">
      <c r="A69" s="198" t="n"/>
      <c r="B69" s="198" t="n"/>
      <c r="C69" s="198" t="inlineStr">
        <is>
          <t>가62</t>
        </is>
      </c>
      <c r="D69" s="195" t="n">
        <v>62</v>
      </c>
      <c r="E69" s="195" t="n">
        <v>6</v>
      </c>
      <c r="F69" s="195" t="n">
        <v>6</v>
      </c>
      <c r="G69" s="239" t="n">
        <v>62</v>
      </c>
      <c r="H69" s="197" t="inlineStr">
        <is>
          <t>가</t>
        </is>
      </c>
      <c r="I69" s="242" t="inlineStr">
        <is>
          <t>연세대</t>
        </is>
      </c>
      <c r="J69" s="242" t="inlineStr">
        <is>
          <t>신학과</t>
        </is>
      </c>
      <c r="K69" s="195" t="inlineStr">
        <is>
          <t>통합</t>
        </is>
      </c>
      <c r="L69" s="697">
        <f>IF(OFFSET(환산공식!$ED$15,$F69,0)=1,"O","X")</f>
        <v/>
      </c>
      <c r="M69" s="188">
        <f>IFERROR(OFFSET(환산공식!DJ$15,$F69,0),"")</f>
        <v/>
      </c>
      <c r="N69" s="697">
        <f>IFERROR(CONCATENATE(ROUND(OFFSET(환산공식!DK$15,$F69,0),1),"%"),"")</f>
        <v/>
      </c>
      <c r="O69" s="697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7">
        <f>OFFSET(환산공식!FX$15,$F69,0)</f>
        <v/>
      </c>
      <c r="AA69" s="179">
        <f>OFFSET(환산공식!FY$15,$F69,0)</f>
        <v/>
      </c>
      <c r="AC69" s="0" t="n"/>
      <c r="AD69" s="0">
        <f>IF(L69="X",6,IF(Q69&gt;R69,1,IF(Q69&gt;S69,2,IF(Q69&gt;T69,3,IF(Q69&gt;U69,4,IF(Q69&gt;=V69,5,IF(Q69&lt;V69,6,"")))))))</f>
        <v/>
      </c>
      <c r="AE69" s="0" t="n"/>
    </row>
    <row r="70" customFormat="1" s="3">
      <c r="A70" s="198" t="n"/>
      <c r="B70" s="198" t="n"/>
      <c r="C70" s="198" t="inlineStr">
        <is>
          <t>가63</t>
        </is>
      </c>
      <c r="D70" s="195" t="n">
        <v>63</v>
      </c>
      <c r="E70" s="195" t="n">
        <v>8</v>
      </c>
      <c r="F70" s="195" t="n">
        <v>8</v>
      </c>
      <c r="G70" s="239" t="n">
        <v>63</v>
      </c>
      <c r="H70" s="197" t="inlineStr">
        <is>
          <t>가</t>
        </is>
      </c>
      <c r="I70" s="242" t="inlineStr">
        <is>
          <t>연세대</t>
        </is>
      </c>
      <c r="J70" s="242" t="inlineStr">
        <is>
          <t>융합인문사회과학부</t>
        </is>
      </c>
      <c r="K70" s="195" t="inlineStr">
        <is>
          <t>통합</t>
        </is>
      </c>
      <c r="L70" s="697">
        <f>IF(OFFSET(환산공식!$ED$15,$F70,0)=1,"O","X")</f>
        <v/>
      </c>
      <c r="M70" s="188">
        <f>IFERROR(OFFSET(환산공식!DJ$15,$F70,0),"")</f>
        <v/>
      </c>
      <c r="N70" s="697">
        <f>IFERROR(CONCATENATE(ROUND(OFFSET(환산공식!DK$15,$F70,0),1),"%"),"")</f>
        <v/>
      </c>
      <c r="O70" s="697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7">
        <f>OFFSET(환산공식!FX$15,$F70,0)</f>
        <v/>
      </c>
      <c r="AA70" s="179">
        <f>OFFSET(환산공식!FY$15,$F70,0)</f>
        <v/>
      </c>
      <c r="AC70" s="0" t="n"/>
      <c r="AD70" s="0">
        <f>IF(L70="X",6,IF(Q70&gt;R70,1,IF(Q70&gt;S70,2,IF(Q70&gt;T70,3,IF(Q70&gt;U70,4,IF(Q70&gt;=V70,5,IF(Q70&lt;V70,6,"")))))))</f>
        <v/>
      </c>
      <c r="AE70" s="0" t="n"/>
    </row>
    <row r="71" customFormat="1" s="3">
      <c r="A71" s="198" t="n"/>
      <c r="B71" s="198" t="n"/>
      <c r="C71" s="198" t="inlineStr">
        <is>
          <t>가64</t>
        </is>
      </c>
      <c r="D71" s="195" t="n">
        <v>64</v>
      </c>
      <c r="E71" s="195" t="n">
        <v>6</v>
      </c>
      <c r="F71" s="195" t="n">
        <v>6</v>
      </c>
      <c r="G71" s="239" t="n">
        <v>64</v>
      </c>
      <c r="H71" s="197" t="inlineStr">
        <is>
          <t>가</t>
        </is>
      </c>
      <c r="I71" s="242" t="inlineStr">
        <is>
          <t>연세대</t>
        </is>
      </c>
      <c r="J71" s="242" t="inlineStr">
        <is>
          <t>정치외교(농어촌)</t>
        </is>
      </c>
      <c r="K71" s="195" t="inlineStr">
        <is>
          <t>통합</t>
        </is>
      </c>
      <c r="L71" s="697">
        <f>IF(OFFSET(환산공식!$ED$15,$F71,0)=1,"O","X")</f>
        <v/>
      </c>
      <c r="M71" s="188">
        <f>IFERROR(OFFSET(환산공식!DJ$15,$F71,0),"")</f>
        <v/>
      </c>
      <c r="N71" s="697">
        <f>IFERROR(CONCATENATE(ROUND(OFFSET(환산공식!DK$15,$F71,0),1),"%"),"")</f>
        <v/>
      </c>
      <c r="O71" s="697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7">
        <f>OFFSET(환산공식!FX$15,$F71,0)</f>
        <v/>
      </c>
      <c r="AA71" s="179">
        <f>OFFSET(환산공식!FY$15,$F71,0)</f>
        <v/>
      </c>
      <c r="AC71" s="0" t="n"/>
      <c r="AD71" s="0">
        <f>IF(L71="X",6,IF(Q71&gt;R71,1,IF(Q71&gt;S71,2,IF(Q71&gt;T71,3,IF(Q71&gt;U71,4,IF(Q71&gt;=V71,5,IF(Q71&lt;V71,6,"")))))))</f>
        <v/>
      </c>
      <c r="AE71" s="0" t="n"/>
    </row>
    <row r="72" customFormat="1" s="3">
      <c r="A72" s="198" t="n"/>
      <c r="B72" s="198" t="n"/>
      <c r="C72" s="198" t="inlineStr">
        <is>
          <t>가65</t>
        </is>
      </c>
      <c r="D72" s="195" t="n">
        <v>65</v>
      </c>
      <c r="E72" s="195" t="n">
        <v>6</v>
      </c>
      <c r="F72" s="195" t="n">
        <v>6</v>
      </c>
      <c r="G72" s="239" t="n">
        <v>65</v>
      </c>
      <c r="H72" s="197" t="inlineStr">
        <is>
          <t>가</t>
        </is>
      </c>
      <c r="I72" s="242" t="inlineStr">
        <is>
          <t>연세대</t>
        </is>
      </c>
      <c r="J72" s="242" t="inlineStr">
        <is>
          <t>경제(농어촌)</t>
        </is>
      </c>
      <c r="K72" s="195" t="inlineStr">
        <is>
          <t>통합</t>
        </is>
      </c>
      <c r="L72" s="697">
        <f>IF(OFFSET(환산공식!$ED$15,$F72,0)=1,"O","X")</f>
        <v/>
      </c>
      <c r="M72" s="188">
        <f>IFERROR(OFFSET(환산공식!DJ$15,$F72,0),"")</f>
        <v/>
      </c>
      <c r="N72" s="697">
        <f>IFERROR(CONCATENATE(ROUND(OFFSET(환산공식!DK$15,$F72,0),1),"%"),"")</f>
        <v/>
      </c>
      <c r="O72" s="697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7">
        <f>OFFSET(환산공식!FX$15,$F72,0)</f>
        <v/>
      </c>
      <c r="AA72" s="179">
        <f>OFFSET(환산공식!FY$15,$F72,0)</f>
        <v/>
      </c>
      <c r="AC72" s="0" t="n"/>
      <c r="AD72" s="0">
        <f>IF(L72="X",6,IF(Q72&gt;R72,1,IF(Q72&gt;S72,2,IF(Q72&gt;T72,3,IF(Q72&gt;U72,4,IF(Q72&gt;=V72,5,IF(Q72&lt;V72,6,"")))))))</f>
        <v/>
      </c>
      <c r="AE72" s="0" t="n"/>
    </row>
    <row r="73" customFormat="1" s="3">
      <c r="A73" s="198" t="n"/>
      <c r="B73" s="198" t="n"/>
      <c r="C73" s="198" t="inlineStr">
        <is>
          <t>가66</t>
        </is>
      </c>
      <c r="D73" s="195" t="n">
        <v>66</v>
      </c>
      <c r="E73" s="195" t="n">
        <v>6</v>
      </c>
      <c r="F73" s="195" t="n">
        <v>6</v>
      </c>
      <c r="G73" s="239" t="n">
        <v>66</v>
      </c>
      <c r="H73" s="197" t="inlineStr">
        <is>
          <t>가</t>
        </is>
      </c>
      <c r="I73" s="242" t="inlineStr">
        <is>
          <t>연세대</t>
        </is>
      </c>
      <c r="J73" s="242" t="inlineStr">
        <is>
          <t>경영(한마음학생)</t>
        </is>
      </c>
      <c r="K73" s="195" t="inlineStr">
        <is>
          <t>통합</t>
        </is>
      </c>
      <c r="L73" s="697">
        <f>IF(OFFSET(환산공식!$ED$15,$F73,0)=1,"O","X")</f>
        <v/>
      </c>
      <c r="M73" s="188">
        <f>IFERROR(OFFSET(환산공식!DJ$15,$F73,0),"")</f>
        <v/>
      </c>
      <c r="N73" s="697">
        <f>IFERROR(CONCATENATE(ROUND(OFFSET(환산공식!DK$15,$F73,0),1),"%"),"")</f>
        <v/>
      </c>
      <c r="O73" s="697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7">
        <f>OFFSET(환산공식!FX$15,$F73,0)</f>
        <v/>
      </c>
      <c r="AA73" s="179">
        <f>OFFSET(환산공식!FY$15,$F73,0)</f>
        <v/>
      </c>
      <c r="AC73" s="0" t="n"/>
      <c r="AD73" s="0">
        <f>IF(L73="X",6,IF(Q73&gt;R73,1,IF(Q73&gt;S73,2,IF(Q73&gt;T73,3,IF(Q73&gt;U73,4,IF(Q73&gt;=V73,5,IF(Q73&lt;V73,6,"")))))))</f>
        <v/>
      </c>
      <c r="AE73" s="0" t="n"/>
    </row>
    <row r="74" customFormat="1" s="3">
      <c r="A74" s="198" t="n"/>
      <c r="B74" s="198" t="n"/>
      <c r="C74" s="198" t="inlineStr">
        <is>
          <t>가67</t>
        </is>
      </c>
      <c r="D74" s="195" t="n">
        <v>67</v>
      </c>
      <c r="E74" s="195" t="n">
        <v>6</v>
      </c>
      <c r="F74" s="195" t="n">
        <v>6</v>
      </c>
      <c r="G74" s="239" t="n">
        <v>67</v>
      </c>
      <c r="H74" s="197" t="inlineStr">
        <is>
          <t>가</t>
        </is>
      </c>
      <c r="I74" s="242" t="inlineStr">
        <is>
          <t>연세대</t>
        </is>
      </c>
      <c r="J74" s="242" t="inlineStr">
        <is>
          <t>경영(농어촌)</t>
        </is>
      </c>
      <c r="K74" s="195" t="inlineStr">
        <is>
          <t>통합</t>
        </is>
      </c>
      <c r="L74" s="697">
        <f>IF(OFFSET(환산공식!$ED$15,$F74,0)=1,"O","X")</f>
        <v/>
      </c>
      <c r="M74" s="188">
        <f>IFERROR(OFFSET(환산공식!DJ$15,$F74,0),"")</f>
        <v/>
      </c>
      <c r="N74" s="697">
        <f>IFERROR(CONCATENATE(ROUND(OFFSET(환산공식!DK$15,$F74,0),1),"%"),"")</f>
        <v/>
      </c>
      <c r="O74" s="697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7">
        <f>OFFSET(환산공식!FX$15,$F74,0)</f>
        <v/>
      </c>
      <c r="AA74" s="179">
        <f>OFFSET(환산공식!FY$15,$F74,0)</f>
        <v/>
      </c>
      <c r="AC74" s="0" t="n"/>
      <c r="AD74" s="0">
        <f>IF(L74="X",6,IF(Q74&gt;R74,1,IF(Q74&gt;S74,2,IF(Q74&gt;T74,3,IF(Q74&gt;U74,4,IF(Q74&gt;=V74,5,IF(Q74&lt;V74,6,"")))))))</f>
        <v/>
      </c>
      <c r="AE74" s="0" t="n"/>
    </row>
    <row r="75" customFormat="1" s="3">
      <c r="A75" s="198" t="n"/>
      <c r="B75" s="198" t="n"/>
      <c r="C75" s="198" t="inlineStr">
        <is>
          <t>가68</t>
        </is>
      </c>
      <c r="D75" s="195" t="n">
        <v>68</v>
      </c>
      <c r="E75" s="195" t="n">
        <v>6</v>
      </c>
      <c r="F75" s="195" t="n">
        <v>6</v>
      </c>
      <c r="G75" s="239" t="n">
        <v>68</v>
      </c>
      <c r="H75" s="197" t="inlineStr">
        <is>
          <t>가</t>
        </is>
      </c>
      <c r="I75" s="242" t="inlineStr">
        <is>
          <t>연세대</t>
        </is>
      </c>
      <c r="J75" s="242" t="inlineStr">
        <is>
          <t>인문계열(농어촌)</t>
        </is>
      </c>
      <c r="K75" s="195" t="inlineStr">
        <is>
          <t>통합</t>
        </is>
      </c>
      <c r="L75" s="697">
        <f>IF(OFFSET(환산공식!$ED$15,$F75,0)=1,"O","X")</f>
        <v/>
      </c>
      <c r="M75" s="188">
        <f>IFERROR(OFFSET(환산공식!DJ$15,$F75,0),"")</f>
        <v/>
      </c>
      <c r="N75" s="697">
        <f>IFERROR(CONCATENATE(ROUND(OFFSET(환산공식!DK$15,$F75,0),1),"%"),"")</f>
        <v/>
      </c>
      <c r="O75" s="697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7">
        <f>OFFSET(환산공식!FX$15,$F75,0)</f>
        <v/>
      </c>
      <c r="AA75" s="179">
        <f>OFFSET(환산공식!FY$15,$F75,0)</f>
        <v/>
      </c>
      <c r="AC75" s="0" t="n"/>
      <c r="AD75" s="0">
        <f>IF(L75="X",6,IF(Q75&gt;R75,1,IF(Q75&gt;S75,2,IF(Q75&gt;T75,3,IF(Q75&gt;U75,4,IF(Q75&gt;=V75,5,IF(Q75&lt;V75,6,"")))))))</f>
        <v/>
      </c>
      <c r="AE75" s="0" t="n"/>
    </row>
    <row r="76" customFormat="1" s="3">
      <c r="A76" s="198" t="n"/>
      <c r="B76" s="198" t="n"/>
      <c r="C76" s="198" t="inlineStr">
        <is>
          <t>가69</t>
        </is>
      </c>
      <c r="D76" s="195" t="n">
        <v>69</v>
      </c>
      <c r="E76" s="195" t="n">
        <v>6</v>
      </c>
      <c r="F76" s="195" t="n">
        <v>6</v>
      </c>
      <c r="G76" s="239" t="n">
        <v>69</v>
      </c>
      <c r="H76" s="197" t="inlineStr">
        <is>
          <t>가</t>
        </is>
      </c>
      <c r="I76" s="242" t="inlineStr">
        <is>
          <t>연세대</t>
        </is>
      </c>
      <c r="J76" s="242" t="inlineStr">
        <is>
          <t>경제(한마음학생)</t>
        </is>
      </c>
      <c r="K76" s="195" t="inlineStr">
        <is>
          <t>통합</t>
        </is>
      </c>
      <c r="L76" s="697">
        <f>IF(OFFSET(환산공식!$ED$15,$F76,0)=1,"O","X")</f>
        <v/>
      </c>
      <c r="M76" s="188">
        <f>IFERROR(OFFSET(환산공식!DJ$15,$F76,0),"")</f>
        <v/>
      </c>
      <c r="N76" s="697">
        <f>IFERROR(CONCATENATE(ROUND(OFFSET(환산공식!DK$15,$F76,0),1),"%"),"")</f>
        <v/>
      </c>
      <c r="O76" s="697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7">
        <f>OFFSET(환산공식!FX$15,$F76,0)</f>
        <v/>
      </c>
      <c r="AA76" s="179">
        <f>OFFSET(환산공식!FY$15,$F76,0)</f>
        <v/>
      </c>
      <c r="AC76" s="0" t="n"/>
      <c r="AD76" s="0">
        <f>IF(L76="X",6,IF(Q76&gt;R76,1,IF(Q76&gt;S76,2,IF(Q76&gt;T76,3,IF(Q76&gt;U76,4,IF(Q76&gt;=V76,5,IF(Q76&lt;V76,6,"")))))))</f>
        <v/>
      </c>
      <c r="AE76" s="0" t="n"/>
    </row>
    <row r="77" customFormat="1" s="3">
      <c r="A77" s="198" t="n"/>
      <c r="B77" s="198" t="n"/>
      <c r="C77" s="198" t="inlineStr">
        <is>
          <t>가70</t>
        </is>
      </c>
      <c r="D77" s="195" t="n">
        <v>70</v>
      </c>
      <c r="E77" s="195" t="n">
        <v>6</v>
      </c>
      <c r="F77" s="195" t="n">
        <v>6</v>
      </c>
      <c r="G77" s="239" t="n">
        <v>70</v>
      </c>
      <c r="H77" s="197" t="inlineStr">
        <is>
          <t>가</t>
        </is>
      </c>
      <c r="I77" s="242" t="inlineStr">
        <is>
          <t>연세대</t>
        </is>
      </c>
      <c r="J77" s="242" t="inlineStr">
        <is>
          <t>인문계열(한마음학생)</t>
        </is>
      </c>
      <c r="K77" s="195" t="inlineStr">
        <is>
          <t>통합</t>
        </is>
      </c>
      <c r="L77" s="697">
        <f>IF(OFFSET(환산공식!$ED$15,$F77,0)=1,"O","X")</f>
        <v/>
      </c>
      <c r="M77" s="188">
        <f>IFERROR(OFFSET(환산공식!DJ$15,$F77,0),"")</f>
        <v/>
      </c>
      <c r="N77" s="697">
        <f>IFERROR(CONCATENATE(ROUND(OFFSET(환산공식!DK$15,$F77,0),1),"%"),"")</f>
        <v/>
      </c>
      <c r="O77" s="697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7">
        <f>OFFSET(환산공식!FX$15,$F77,0)</f>
        <v/>
      </c>
      <c r="AA77" s="179">
        <f>OFFSET(환산공식!FY$15,$F77,0)</f>
        <v/>
      </c>
      <c r="AC77" s="0" t="n"/>
      <c r="AD77" s="0">
        <f>IF(L77="X",6,IF(Q77&gt;R77,1,IF(Q77&gt;S77,2,IF(Q77&gt;T77,3,IF(Q77&gt;U77,4,IF(Q77&gt;=V77,5,IF(Q77&lt;V77,6,"")))))))</f>
        <v/>
      </c>
      <c r="AE77" s="0" t="n"/>
    </row>
    <row r="78" customFormat="1" s="3">
      <c r="A78" s="198" t="n"/>
      <c r="B78" s="198" t="n"/>
      <c r="C78" s="198" t="inlineStr">
        <is>
          <t>가71</t>
        </is>
      </c>
      <c r="D78" s="195" t="n">
        <v>71</v>
      </c>
      <c r="E78" s="195" t="n">
        <v>10</v>
      </c>
      <c r="F78" s="195" t="n">
        <v>10</v>
      </c>
      <c r="G78" s="239" t="n">
        <v>71</v>
      </c>
      <c r="H78" s="197" t="inlineStr">
        <is>
          <t>가</t>
        </is>
      </c>
      <c r="I78" s="242" t="inlineStr">
        <is>
          <t>고려대</t>
        </is>
      </c>
      <c r="J78" s="242" t="inlineStr">
        <is>
          <t>사이버국방학과</t>
        </is>
      </c>
      <c r="K78" s="195" t="inlineStr">
        <is>
          <t>사국</t>
        </is>
      </c>
      <c r="L78" s="697">
        <f>IF(OFFSET(환산공식!$ED$15,$F78,0)=1,"O","X")</f>
        <v/>
      </c>
      <c r="M78" s="188">
        <f>IFERROR(OFFSET(환산공식!DJ$15,$F78,0),"")</f>
        <v/>
      </c>
      <c r="N78" s="697">
        <f>IFERROR(CONCATENATE(ROUND(OFFSET(환산공식!DK$15,$F78,0),1),"%"),"")</f>
        <v/>
      </c>
      <c r="O78" s="697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7">
        <f>OFFSET(환산공식!FX$15,$F78,0)</f>
        <v/>
      </c>
      <c r="AA78" s="179">
        <f>OFFSET(환산공식!FY$15,$F78,0)</f>
        <v/>
      </c>
      <c r="AC78" s="0" t="n"/>
      <c r="AD78" s="0">
        <f>IF(L78="X",6,IF(Q78&gt;R78,1,IF(Q78&gt;S78,2,IF(Q78&gt;T78,3,IF(Q78&gt;U78,4,IF(Q78&gt;=V78,5,IF(Q78&lt;V78,6,"")))))))</f>
        <v/>
      </c>
      <c r="AE78" s="0" t="n"/>
    </row>
    <row r="79" customFormat="1" s="3">
      <c r="A79" s="198" t="n"/>
      <c r="B79" s="198" t="n"/>
      <c r="C79" s="198" t="inlineStr">
        <is>
          <t>가72</t>
        </is>
      </c>
      <c r="D79" s="195" t="n">
        <v>72</v>
      </c>
      <c r="E79" s="195" t="n">
        <v>9</v>
      </c>
      <c r="F79" s="195" t="n">
        <v>9</v>
      </c>
      <c r="G79" s="239" t="n">
        <v>72</v>
      </c>
      <c r="H79" s="197" t="inlineStr">
        <is>
          <t>가</t>
        </is>
      </c>
      <c r="I79" s="242" t="inlineStr">
        <is>
          <t>고려대</t>
        </is>
      </c>
      <c r="J79" s="242" t="inlineStr">
        <is>
          <t>차세대통신학과</t>
        </is>
      </c>
      <c r="K79" s="195" t="inlineStr">
        <is>
          <t>자연</t>
        </is>
      </c>
      <c r="L79" s="697">
        <f>IF(OFFSET(환산공식!$ED$15,$F79,0)=1,"O","X")</f>
        <v/>
      </c>
      <c r="M79" s="188">
        <f>IFERROR(OFFSET(환산공식!DJ$15,$F79,0),"")</f>
        <v/>
      </c>
      <c r="N79" s="697">
        <f>IFERROR(CONCATENATE(ROUND(OFFSET(환산공식!DK$15,$F79,0),1),"%"),"")</f>
        <v/>
      </c>
      <c r="O79" s="697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7">
        <f>OFFSET(환산공식!FX$15,$F79,0)</f>
        <v/>
      </c>
      <c r="AA79" s="179">
        <f>OFFSET(환산공식!FY$15,$F79,0)</f>
        <v/>
      </c>
      <c r="AC79" s="0" t="n"/>
      <c r="AD79" s="0">
        <f>IF(L79="X",6,IF(Q79&gt;R79,1,IF(Q79&gt;S79,2,IF(Q79&gt;T79,3,IF(Q79&gt;U79,4,IF(Q79&gt;=V79,5,IF(Q79&lt;V79,6,"")))))))</f>
        <v/>
      </c>
      <c r="AE79" s="0" t="n"/>
    </row>
    <row r="80" customFormat="1" s="3">
      <c r="A80" s="198" t="n"/>
      <c r="B80" s="198" t="n"/>
      <c r="C80" s="198" t="inlineStr">
        <is>
          <t>가73</t>
        </is>
      </c>
      <c r="D80" s="195" t="n">
        <v>73</v>
      </c>
      <c r="E80" s="195" t="n">
        <v>9</v>
      </c>
      <c r="F80" s="195" t="n">
        <v>9</v>
      </c>
      <c r="G80" s="239" t="n">
        <v>73</v>
      </c>
      <c r="H80" s="197" t="inlineStr">
        <is>
          <t>가</t>
        </is>
      </c>
      <c r="I80" s="242" t="inlineStr">
        <is>
          <t>고려대</t>
        </is>
      </c>
      <c r="J80" s="242" t="inlineStr">
        <is>
          <t>스마트모빌리티학부</t>
        </is>
      </c>
      <c r="K80" s="195" t="inlineStr">
        <is>
          <t>자연</t>
        </is>
      </c>
      <c r="L80" s="697">
        <f>IF(OFFSET(환산공식!$ED$15,$F80,0)=1,"O","X")</f>
        <v/>
      </c>
      <c r="M80" s="188">
        <f>IFERROR(OFFSET(환산공식!DJ$15,$F80,0),"")</f>
        <v/>
      </c>
      <c r="N80" s="697">
        <f>IFERROR(CONCATENATE(ROUND(OFFSET(환산공식!DK$15,$F80,0),1),"%"),"")</f>
        <v/>
      </c>
      <c r="O80" s="697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7">
        <f>OFFSET(환산공식!FX$15,$F80,0)</f>
        <v/>
      </c>
      <c r="AA80" s="179">
        <f>OFFSET(환산공식!FY$15,$F80,0)</f>
        <v/>
      </c>
      <c r="AC80" s="0" t="n"/>
      <c r="AD80" s="0">
        <f>IF(L80="X",6,IF(Q80&gt;R80,1,IF(Q80&gt;S80,2,IF(Q80&gt;T80,3,IF(Q80&gt;U80,4,IF(Q80&gt;=V80,5,IF(Q80&lt;V80,6,"")))))))</f>
        <v/>
      </c>
      <c r="AE80" s="0" t="n"/>
    </row>
    <row r="81" customFormat="1" s="3">
      <c r="A81" s="198" t="n"/>
      <c r="B81" s="198" t="n"/>
      <c r="C81" s="198" t="inlineStr">
        <is>
          <t>가74</t>
        </is>
      </c>
      <c r="D81" s="195" t="n">
        <v>74</v>
      </c>
      <c r="E81" s="195" t="n">
        <v>9</v>
      </c>
      <c r="F81" s="195" t="n">
        <v>9</v>
      </c>
      <c r="G81" s="239" t="n">
        <v>74</v>
      </c>
      <c r="H81" s="197" t="inlineStr">
        <is>
          <t>가</t>
        </is>
      </c>
      <c r="I81" s="242" t="inlineStr">
        <is>
          <t>고려대</t>
        </is>
      </c>
      <c r="J81" s="242" t="inlineStr">
        <is>
          <t>전기전자공학부</t>
        </is>
      </c>
      <c r="K81" s="195" t="inlineStr">
        <is>
          <t>자연</t>
        </is>
      </c>
      <c r="L81" s="697">
        <f>IF(OFFSET(환산공식!$ED$15,$F81,0)=1,"O","X")</f>
        <v/>
      </c>
      <c r="M81" s="188">
        <f>IFERROR(OFFSET(환산공식!DJ$15,$F81,0),"")</f>
        <v/>
      </c>
      <c r="N81" s="697">
        <f>IFERROR(CONCATENATE(ROUND(OFFSET(환산공식!DK$15,$F81,0),1),"%"),"")</f>
        <v/>
      </c>
      <c r="O81" s="697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7">
        <f>OFFSET(환산공식!FX$15,$F81,0)</f>
        <v/>
      </c>
      <c r="AA81" s="179">
        <f>OFFSET(환산공식!FY$15,$F81,0)</f>
        <v/>
      </c>
      <c r="AC81" s="0" t="n"/>
      <c r="AD81" s="0">
        <f>IF(L81="X",6,IF(Q81&gt;R81,1,IF(Q81&gt;S81,2,IF(Q81&gt;T81,3,IF(Q81&gt;U81,4,IF(Q81&gt;=V81,5,IF(Q81&lt;V81,6,"")))))))</f>
        <v/>
      </c>
      <c r="AE81" s="0" t="n"/>
    </row>
    <row r="82" customFormat="1" s="3">
      <c r="A82" s="198" t="n"/>
      <c r="B82" s="198" t="n"/>
      <c r="C82" s="198" t="inlineStr">
        <is>
          <t>가75</t>
        </is>
      </c>
      <c r="D82" s="195" t="n">
        <v>75</v>
      </c>
      <c r="E82" s="195" t="n">
        <v>9</v>
      </c>
      <c r="F82" s="195" t="n">
        <v>9</v>
      </c>
      <c r="G82" s="239" t="n">
        <v>75</v>
      </c>
      <c r="H82" s="197" t="inlineStr">
        <is>
          <t>가</t>
        </is>
      </c>
      <c r="I82" s="242" t="inlineStr">
        <is>
          <t>고려대</t>
        </is>
      </c>
      <c r="J82" s="242" t="inlineStr">
        <is>
          <t>컴퓨터학과</t>
        </is>
      </c>
      <c r="K82" s="195" t="inlineStr">
        <is>
          <t>자연</t>
        </is>
      </c>
      <c r="L82" s="697">
        <f>IF(OFFSET(환산공식!$ED$15,$F82,0)=1,"O","X")</f>
        <v/>
      </c>
      <c r="M82" s="188">
        <f>IFERROR(OFFSET(환산공식!DJ$15,$F82,0),"")</f>
        <v/>
      </c>
      <c r="N82" s="697">
        <f>IFERROR(CONCATENATE(ROUND(OFFSET(환산공식!DK$15,$F82,0),1),"%"),"")</f>
        <v/>
      </c>
      <c r="O82" s="697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7">
        <f>OFFSET(환산공식!FX$15,$F82,0)</f>
        <v/>
      </c>
      <c r="AA82" s="179">
        <f>OFFSET(환산공식!FY$15,$F82,0)</f>
        <v/>
      </c>
      <c r="AC82" s="0" t="n"/>
      <c r="AD82" s="0">
        <f>IF(L82="X",6,IF(Q82&gt;R82,1,IF(Q82&gt;S82,2,IF(Q82&gt;T82,3,IF(Q82&gt;U82,4,IF(Q82&gt;=V82,5,IF(Q82&lt;V82,6,"")))))))</f>
        <v/>
      </c>
      <c r="AE82" s="0" t="n"/>
    </row>
    <row r="83" customFormat="1" s="3">
      <c r="A83" s="198" t="n"/>
      <c r="B83" s="198" t="n"/>
      <c r="C83" s="198" t="inlineStr">
        <is>
          <t>가76</t>
        </is>
      </c>
      <c r="D83" s="195" t="n">
        <v>76</v>
      </c>
      <c r="E83" s="195" t="n">
        <v>9</v>
      </c>
      <c r="F83" s="195" t="n">
        <v>9</v>
      </c>
      <c r="G83" s="239" t="n">
        <v>76</v>
      </c>
      <c r="H83" s="197" t="inlineStr">
        <is>
          <t>가</t>
        </is>
      </c>
      <c r="I83" s="242" t="inlineStr">
        <is>
          <t>고려대</t>
        </is>
      </c>
      <c r="J83" s="242" t="inlineStr">
        <is>
          <t>융합에너지공학과</t>
        </is>
      </c>
      <c r="K83" s="195" t="inlineStr">
        <is>
          <t>자연</t>
        </is>
      </c>
      <c r="L83" s="697">
        <f>IF(OFFSET(환산공식!$ED$15,$F83,0)=1,"O","X")</f>
        <v/>
      </c>
      <c r="M83" s="188">
        <f>IFERROR(OFFSET(환산공식!DJ$15,$F83,0),"")</f>
        <v/>
      </c>
      <c r="N83" s="697">
        <f>IFERROR(CONCATENATE(ROUND(OFFSET(환산공식!DK$15,$F83,0),1),"%"),"")</f>
        <v/>
      </c>
      <c r="O83" s="697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7">
        <f>OFFSET(환산공식!FX$15,$F83,0)</f>
        <v/>
      </c>
      <c r="AA83" s="179">
        <f>OFFSET(환산공식!FY$15,$F83,0)</f>
        <v/>
      </c>
      <c r="AC83" s="0" t="n"/>
      <c r="AD83" s="0">
        <f>IF(L83="X",6,IF(Q83&gt;R83,1,IF(Q83&gt;S83,2,IF(Q83&gt;T83,3,IF(Q83&gt;U83,4,IF(Q83&gt;=V83,5,IF(Q83&lt;V83,6,"")))))))</f>
        <v/>
      </c>
      <c r="AE83" s="0" t="n"/>
    </row>
    <row r="84" customFormat="1" s="3">
      <c r="A84" s="198" t="n"/>
      <c r="B84" s="198" t="n"/>
      <c r="C84" s="198" t="inlineStr">
        <is>
          <t>가77</t>
        </is>
      </c>
      <c r="D84" s="195" t="n">
        <v>77</v>
      </c>
      <c r="E84" s="195" t="n">
        <v>9</v>
      </c>
      <c r="F84" s="195" t="n">
        <v>9</v>
      </c>
      <c r="G84" s="239" t="n">
        <v>77</v>
      </c>
      <c r="H84" s="197" t="inlineStr">
        <is>
          <t>가</t>
        </is>
      </c>
      <c r="I84" s="242" t="inlineStr">
        <is>
          <t>고려대</t>
        </is>
      </c>
      <c r="J84" s="242" t="inlineStr">
        <is>
          <t>신소재공학부</t>
        </is>
      </c>
      <c r="K84" s="195" t="inlineStr">
        <is>
          <t>자연</t>
        </is>
      </c>
      <c r="L84" s="697">
        <f>IF(OFFSET(환산공식!$ED$15,$F84,0)=1,"O","X")</f>
        <v/>
      </c>
      <c r="M84" s="188">
        <f>IFERROR(OFFSET(환산공식!DJ$15,$F84,0),"")</f>
        <v/>
      </c>
      <c r="N84" s="697">
        <f>IFERROR(CONCATENATE(ROUND(OFFSET(환산공식!DK$15,$F84,0),1),"%"),"")</f>
        <v/>
      </c>
      <c r="O84" s="697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7">
        <f>OFFSET(환산공식!FX$15,$F84,0)</f>
        <v/>
      </c>
      <c r="AA84" s="179">
        <f>OFFSET(환산공식!FY$15,$F84,0)</f>
        <v/>
      </c>
      <c r="AC84" s="0" t="n"/>
      <c r="AD84" s="0">
        <f>IF(L84="X",6,IF(Q84&gt;R84,1,IF(Q84&gt;S84,2,IF(Q84&gt;T84,3,IF(Q84&gt;U84,4,IF(Q84&gt;=V84,5,IF(Q84&lt;V84,6,"")))))))</f>
        <v/>
      </c>
      <c r="AE84" s="0" t="n"/>
    </row>
    <row r="85" customFormat="1" s="3">
      <c r="A85" s="198" t="n"/>
      <c r="B85" s="198" t="n"/>
      <c r="C85" s="198" t="inlineStr">
        <is>
          <t>가78</t>
        </is>
      </c>
      <c r="D85" s="195" t="n">
        <v>78</v>
      </c>
      <c r="E85" s="195" t="n">
        <v>9</v>
      </c>
      <c r="F85" s="195" t="n">
        <v>9</v>
      </c>
      <c r="G85" s="239" t="n">
        <v>78</v>
      </c>
      <c r="H85" s="197" t="inlineStr">
        <is>
          <t>가</t>
        </is>
      </c>
      <c r="I85" s="242" t="inlineStr">
        <is>
          <t>고려대</t>
        </is>
      </c>
      <c r="J85" s="242" t="inlineStr">
        <is>
          <t>기계공학부</t>
        </is>
      </c>
      <c r="K85" s="195" t="inlineStr">
        <is>
          <t>자연</t>
        </is>
      </c>
      <c r="L85" s="697">
        <f>IF(OFFSET(환산공식!$ED$15,$F85,0)=1,"O","X")</f>
        <v/>
      </c>
      <c r="M85" s="188">
        <f>IFERROR(OFFSET(환산공식!DJ$15,$F85,0),"")</f>
        <v/>
      </c>
      <c r="N85" s="697">
        <f>IFERROR(CONCATENATE(ROUND(OFFSET(환산공식!DK$15,$F85,0),1),"%"),"")</f>
        <v/>
      </c>
      <c r="O85" s="697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7">
        <f>OFFSET(환산공식!FX$15,$F85,0)</f>
        <v/>
      </c>
      <c r="AA85" s="179">
        <f>OFFSET(환산공식!FY$15,$F85,0)</f>
        <v/>
      </c>
      <c r="AC85" s="0" t="n"/>
      <c r="AD85" s="0">
        <f>IF(L85="X",6,IF(Q85&gt;R85,1,IF(Q85&gt;S85,2,IF(Q85&gt;T85,3,IF(Q85&gt;U85,4,IF(Q85&gt;=V85,5,IF(Q85&lt;V85,6,"")))))))</f>
        <v/>
      </c>
      <c r="AE85" s="0" t="n"/>
    </row>
    <row r="86" customFormat="1" s="3">
      <c r="A86" s="198" t="n"/>
      <c r="B86" s="198" t="n"/>
      <c r="C86" s="198" t="inlineStr">
        <is>
          <t>가79</t>
        </is>
      </c>
      <c r="D86" s="195" t="n">
        <v>79</v>
      </c>
      <c r="E86" s="195" t="n">
        <v>9</v>
      </c>
      <c r="F86" s="195" t="n">
        <v>9</v>
      </c>
      <c r="G86" s="239" t="n">
        <v>79</v>
      </c>
      <c r="H86" s="197" t="inlineStr">
        <is>
          <t>가</t>
        </is>
      </c>
      <c r="I86" s="242" t="inlineStr">
        <is>
          <t>고려대</t>
        </is>
      </c>
      <c r="J86" s="242" t="inlineStr">
        <is>
          <t>생명공학부</t>
        </is>
      </c>
      <c r="K86" s="195" t="inlineStr">
        <is>
          <t>자연</t>
        </is>
      </c>
      <c r="L86" s="697">
        <f>IF(OFFSET(환산공식!$ED$15,$F86,0)=1,"O","X")</f>
        <v/>
      </c>
      <c r="M86" s="188">
        <f>IFERROR(OFFSET(환산공식!DJ$15,$F86,0),"")</f>
        <v/>
      </c>
      <c r="N86" s="697">
        <f>IFERROR(CONCATENATE(ROUND(OFFSET(환산공식!DK$15,$F86,0),1),"%"),"")</f>
        <v/>
      </c>
      <c r="O86" s="697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7">
        <f>OFFSET(환산공식!FX$15,$F86,0)</f>
        <v/>
      </c>
      <c r="AA86" s="179">
        <f>OFFSET(환산공식!FY$15,$F86,0)</f>
        <v/>
      </c>
      <c r="AC86" s="0" t="n"/>
      <c r="AD86" s="0">
        <f>IF(L86="X",6,IF(Q86&gt;R86,1,IF(Q86&gt;S86,2,IF(Q86&gt;T86,3,IF(Q86&gt;U86,4,IF(Q86&gt;=V86,5,IF(Q86&lt;V86,6,"")))))))</f>
        <v/>
      </c>
      <c r="AE86" s="0" t="n"/>
    </row>
    <row r="87" customFormat="1" s="3">
      <c r="A87" s="198" t="n"/>
      <c r="B87" s="198" t="n"/>
      <c r="C87" s="198" t="inlineStr">
        <is>
          <t>가80</t>
        </is>
      </c>
      <c r="D87" s="195" t="n">
        <v>80</v>
      </c>
      <c r="E87" s="195" t="n">
        <v>9</v>
      </c>
      <c r="F87" s="195" t="n">
        <v>9</v>
      </c>
      <c r="G87" s="239" t="n">
        <v>80</v>
      </c>
      <c r="H87" s="197" t="inlineStr">
        <is>
          <t>가</t>
        </is>
      </c>
      <c r="I87" s="242" t="inlineStr">
        <is>
          <t>고려대</t>
        </is>
      </c>
      <c r="J87" s="242" t="inlineStr">
        <is>
          <t>산업경영공학부</t>
        </is>
      </c>
      <c r="K87" s="195" t="inlineStr">
        <is>
          <t>자연</t>
        </is>
      </c>
      <c r="L87" s="697">
        <f>IF(OFFSET(환산공식!$ED$15,$F87,0)=1,"O","X")</f>
        <v/>
      </c>
      <c r="M87" s="188">
        <f>IFERROR(OFFSET(환산공식!DJ$15,$F87,0),"")</f>
        <v/>
      </c>
      <c r="N87" s="697">
        <f>IFERROR(CONCATENATE(ROUND(OFFSET(환산공식!DK$15,$F87,0),1),"%"),"")</f>
        <v/>
      </c>
      <c r="O87" s="697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7">
        <f>OFFSET(환산공식!FX$15,$F87,0)</f>
        <v/>
      </c>
      <c r="AA87" s="179">
        <f>OFFSET(환산공식!FY$15,$F87,0)</f>
        <v/>
      </c>
      <c r="AC87" s="0" t="n"/>
      <c r="AD87" s="0">
        <f>IF(L87="X",6,IF(Q87&gt;R87,1,IF(Q87&gt;S87,2,IF(Q87&gt;T87,3,IF(Q87&gt;U87,4,IF(Q87&gt;=V87,5,IF(Q87&lt;V87,6,"")))))))</f>
        <v/>
      </c>
      <c r="AE87" s="0" t="n"/>
    </row>
    <row r="88" customFormat="1" s="3">
      <c r="A88" s="198" t="n"/>
      <c r="B88" s="198" t="n"/>
      <c r="C88" s="198" t="inlineStr">
        <is>
          <t>가81</t>
        </is>
      </c>
      <c r="D88" s="195" t="n">
        <v>81</v>
      </c>
      <c r="E88" s="195" t="n">
        <v>9</v>
      </c>
      <c r="F88" s="195" t="n">
        <v>9</v>
      </c>
      <c r="G88" s="239" t="n">
        <v>81</v>
      </c>
      <c r="H88" s="197" t="inlineStr">
        <is>
          <t>가</t>
        </is>
      </c>
      <c r="I88" s="242" t="inlineStr">
        <is>
          <t>고려대</t>
        </is>
      </c>
      <c r="J88" s="242" t="inlineStr">
        <is>
          <t>데이터과학과</t>
        </is>
      </c>
      <c r="K88" s="195" t="inlineStr">
        <is>
          <t>자연</t>
        </is>
      </c>
      <c r="L88" s="697">
        <f>IF(OFFSET(환산공식!$ED$15,$F88,0)=1,"O","X")</f>
        <v/>
      </c>
      <c r="M88" s="188">
        <f>IFERROR(OFFSET(환산공식!DJ$15,$F88,0),"")</f>
        <v/>
      </c>
      <c r="N88" s="697">
        <f>IFERROR(CONCATENATE(ROUND(OFFSET(환산공식!DK$15,$F88,0),1),"%"),"")</f>
        <v/>
      </c>
      <c r="O88" s="697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7">
        <f>OFFSET(환산공식!FX$15,$F88,0)</f>
        <v/>
      </c>
      <c r="AA88" s="179">
        <f>OFFSET(환산공식!FY$15,$F88,0)</f>
        <v/>
      </c>
      <c r="AC88" s="0" t="n"/>
      <c r="AD88" s="0">
        <f>IF(L88="X",6,IF(Q88&gt;R88,1,IF(Q88&gt;S88,2,IF(Q88&gt;T88,3,IF(Q88&gt;U88,4,IF(Q88&gt;=V88,5,IF(Q88&lt;V88,6,"")))))))</f>
        <v/>
      </c>
      <c r="AE88" s="0" t="n"/>
    </row>
    <row r="89" customFormat="1" s="3">
      <c r="A89" s="198" t="n"/>
      <c r="B89" s="198" t="n"/>
      <c r="C89" s="198" t="inlineStr">
        <is>
          <t>가82</t>
        </is>
      </c>
      <c r="D89" s="195" t="n">
        <v>82</v>
      </c>
      <c r="E89" s="195" t="n">
        <v>9</v>
      </c>
      <c r="F89" s="195" t="n">
        <v>9</v>
      </c>
      <c r="G89" s="239" t="n">
        <v>82</v>
      </c>
      <c r="H89" s="197" t="inlineStr">
        <is>
          <t>가</t>
        </is>
      </c>
      <c r="I89" s="242" t="inlineStr">
        <is>
          <t>고려대</t>
        </is>
      </c>
      <c r="J89" s="242" t="inlineStr">
        <is>
          <t>화공생명공학과</t>
        </is>
      </c>
      <c r="K89" s="195" t="inlineStr">
        <is>
          <t>자연</t>
        </is>
      </c>
      <c r="L89" s="697">
        <f>IF(OFFSET(환산공식!$ED$15,$F89,0)=1,"O","X")</f>
        <v/>
      </c>
      <c r="M89" s="188">
        <f>IFERROR(OFFSET(환산공식!DJ$15,$F89,0),"")</f>
        <v/>
      </c>
      <c r="N89" s="697">
        <f>IFERROR(CONCATENATE(ROUND(OFFSET(환산공식!DK$15,$F89,0),1),"%"),"")</f>
        <v/>
      </c>
      <c r="O89" s="697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7">
        <f>OFFSET(환산공식!FX$15,$F89,0)</f>
        <v/>
      </c>
      <c r="AA89" s="179">
        <f>OFFSET(환산공식!FY$15,$F89,0)</f>
        <v/>
      </c>
      <c r="AC89" s="0" t="n"/>
      <c r="AD89" s="0">
        <f>IF(L89="X",6,IF(Q89&gt;R89,1,IF(Q89&gt;S89,2,IF(Q89&gt;T89,3,IF(Q89&gt;U89,4,IF(Q89&gt;=V89,5,IF(Q89&lt;V89,6,"")))))))</f>
        <v/>
      </c>
      <c r="AE89" s="0" t="n"/>
    </row>
    <row r="90" customFormat="1" s="3">
      <c r="A90" s="198" t="n"/>
      <c r="B90" s="198" t="n"/>
      <c r="C90" s="198" t="inlineStr">
        <is>
          <t>가83</t>
        </is>
      </c>
      <c r="D90" s="195" t="n">
        <v>83</v>
      </c>
      <c r="E90" s="195" t="n">
        <v>9</v>
      </c>
      <c r="F90" s="195" t="n">
        <v>9</v>
      </c>
      <c r="G90" s="239" t="n">
        <v>83</v>
      </c>
      <c r="H90" s="197" t="inlineStr">
        <is>
          <t>가</t>
        </is>
      </c>
      <c r="I90" s="242" t="inlineStr">
        <is>
          <t>고려대</t>
        </is>
      </c>
      <c r="J90" s="242" t="inlineStr">
        <is>
          <t>스마트보안학부</t>
        </is>
      </c>
      <c r="K90" s="195" t="inlineStr">
        <is>
          <t>자연</t>
        </is>
      </c>
      <c r="L90" s="697">
        <f>IF(OFFSET(환산공식!$ED$15,$F90,0)=1,"O","X")</f>
        <v/>
      </c>
      <c r="M90" s="188">
        <f>IFERROR(OFFSET(환산공식!DJ$15,$F90,0),"")</f>
        <v/>
      </c>
      <c r="N90" s="697">
        <f>IFERROR(CONCATENATE(ROUND(OFFSET(환산공식!DK$15,$F90,0),1),"%"),"")</f>
        <v/>
      </c>
      <c r="O90" s="697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7">
        <f>OFFSET(환산공식!FX$15,$F90,0)</f>
        <v/>
      </c>
      <c r="AA90" s="179">
        <f>OFFSET(환산공식!FY$15,$F90,0)</f>
        <v/>
      </c>
      <c r="AC90" s="0" t="n"/>
      <c r="AD90" s="0">
        <f>IF(L90="X",6,IF(Q90&gt;R90,1,IF(Q90&gt;S90,2,IF(Q90&gt;T90,3,IF(Q90&gt;U90,4,IF(Q90&gt;=V90,5,IF(Q90&lt;V90,6,"")))))))</f>
        <v/>
      </c>
      <c r="AE90" s="0" t="n"/>
    </row>
    <row r="91" customFormat="1" s="3">
      <c r="A91" s="198" t="n"/>
      <c r="B91" s="198" t="n"/>
      <c r="C91" s="198" t="inlineStr">
        <is>
          <t>가84</t>
        </is>
      </c>
      <c r="D91" s="195" t="n">
        <v>84</v>
      </c>
      <c r="E91" s="195" t="n">
        <v>9</v>
      </c>
      <c r="F91" s="195" t="n">
        <v>9</v>
      </c>
      <c r="G91" s="239" t="n">
        <v>84</v>
      </c>
      <c r="H91" s="197" t="inlineStr">
        <is>
          <t>가</t>
        </is>
      </c>
      <c r="I91" s="242" t="inlineStr">
        <is>
          <t>고려대</t>
        </is>
      </c>
      <c r="J91" s="242" t="inlineStr">
        <is>
          <t>인공지능학과</t>
        </is>
      </c>
      <c r="K91" s="195" t="inlineStr">
        <is>
          <t>자연</t>
        </is>
      </c>
      <c r="L91" s="697">
        <f>IF(OFFSET(환산공식!$ED$15,$F91,0)=1,"O","X")</f>
        <v/>
      </c>
      <c r="M91" s="188">
        <f>IFERROR(OFFSET(환산공식!DJ$15,$F91,0),"")</f>
        <v/>
      </c>
      <c r="N91" s="697">
        <f>IFERROR(CONCATENATE(ROUND(OFFSET(환산공식!DK$15,$F91,0),1),"%"),"")</f>
        <v/>
      </c>
      <c r="O91" s="697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7">
        <f>OFFSET(환산공식!FX$15,$F91,0)</f>
        <v/>
      </c>
      <c r="AA91" s="179">
        <f>OFFSET(환산공식!FY$15,$F91,0)</f>
        <v/>
      </c>
      <c r="AC91" s="0" t="n"/>
      <c r="AD91" s="0">
        <f>IF(L91="X",6,IF(Q91&gt;R91,1,IF(Q91&gt;S91,2,IF(Q91&gt;T91,3,IF(Q91&gt;U91,4,IF(Q91&gt;=V91,5,IF(Q91&lt;V91,6,"")))))))</f>
        <v/>
      </c>
      <c r="AE91" s="0" t="n"/>
    </row>
    <row r="92" customFormat="1" s="3">
      <c r="A92" s="198" t="n"/>
      <c r="B92" s="198" t="n"/>
      <c r="C92" s="198" t="inlineStr">
        <is>
          <t>가85</t>
        </is>
      </c>
      <c r="D92" s="195" t="n">
        <v>85</v>
      </c>
      <c r="E92" s="195" t="n">
        <v>9</v>
      </c>
      <c r="F92" s="195" t="n">
        <v>9</v>
      </c>
      <c r="G92" s="239" t="n">
        <v>85</v>
      </c>
      <c r="H92" s="197" t="inlineStr">
        <is>
          <t>가</t>
        </is>
      </c>
      <c r="I92" s="242" t="inlineStr">
        <is>
          <t>고려대</t>
        </is>
      </c>
      <c r="J92" s="242" t="inlineStr">
        <is>
          <t>수학과</t>
        </is>
      </c>
      <c r="K92" s="195" t="inlineStr">
        <is>
          <t>자연</t>
        </is>
      </c>
      <c r="L92" s="697">
        <f>IF(OFFSET(환산공식!$ED$15,$F92,0)=1,"O","X")</f>
        <v/>
      </c>
      <c r="M92" s="188">
        <f>IFERROR(OFFSET(환산공식!DJ$15,$F92,0),"")</f>
        <v/>
      </c>
      <c r="N92" s="697">
        <f>IFERROR(CONCATENATE(ROUND(OFFSET(환산공식!DK$15,$F92,0),1),"%"),"")</f>
        <v/>
      </c>
      <c r="O92" s="697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7">
        <f>OFFSET(환산공식!FX$15,$F92,0)</f>
        <v/>
      </c>
      <c r="AA92" s="179">
        <f>OFFSET(환산공식!FY$15,$F92,0)</f>
        <v/>
      </c>
      <c r="AC92" s="0" t="n"/>
      <c r="AD92" s="0">
        <f>IF(L92="X",6,IF(Q92&gt;R92,1,IF(Q92&gt;S92,2,IF(Q92&gt;T92,3,IF(Q92&gt;U92,4,IF(Q92&gt;=V92,5,IF(Q92&lt;V92,6,"")))))))</f>
        <v/>
      </c>
      <c r="AE92" s="0" t="n"/>
    </row>
    <row r="93" customFormat="1" s="3">
      <c r="A93" s="198" t="n"/>
      <c r="B93" s="198" t="n"/>
      <c r="C93" s="198" t="inlineStr">
        <is>
          <t>가86</t>
        </is>
      </c>
      <c r="D93" s="195" t="n">
        <v>86</v>
      </c>
      <c r="E93" s="195" t="n">
        <v>9</v>
      </c>
      <c r="F93" s="195" t="n">
        <v>9</v>
      </c>
      <c r="G93" s="239" t="n">
        <v>86</v>
      </c>
      <c r="H93" s="197" t="inlineStr">
        <is>
          <t>가</t>
        </is>
      </c>
      <c r="I93" s="242" t="inlineStr">
        <is>
          <t>고려대</t>
        </is>
      </c>
      <c r="J93" s="242" t="inlineStr">
        <is>
          <t>바이오시스템의과학부</t>
        </is>
      </c>
      <c r="K93" s="195" t="inlineStr">
        <is>
          <t>자연</t>
        </is>
      </c>
      <c r="L93" s="697">
        <f>IF(OFFSET(환산공식!$ED$15,$F93,0)=1,"O","X")</f>
        <v/>
      </c>
      <c r="M93" s="188">
        <f>IFERROR(OFFSET(환산공식!DJ$15,$F93,0),"")</f>
        <v/>
      </c>
      <c r="N93" s="697">
        <f>IFERROR(CONCATENATE(ROUND(OFFSET(환산공식!DK$15,$F93,0),1),"%"),"")</f>
        <v/>
      </c>
      <c r="O93" s="697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7">
        <f>OFFSET(환산공식!FX$15,$F93,0)</f>
        <v/>
      </c>
      <c r="AA93" s="179">
        <f>OFFSET(환산공식!FY$15,$F93,0)</f>
        <v/>
      </c>
      <c r="AC93" s="0" t="n"/>
      <c r="AD93" s="0">
        <f>IF(L93="X",6,IF(Q93&gt;R93,1,IF(Q93&gt;S93,2,IF(Q93&gt;T93,3,IF(Q93&gt;U93,4,IF(Q93&gt;=V93,5,IF(Q93&lt;V93,6,"")))))))</f>
        <v/>
      </c>
      <c r="AE93" s="0" t="n"/>
    </row>
    <row r="94" customFormat="1" s="3">
      <c r="A94" s="198" t="n"/>
      <c r="B94" s="198" t="n"/>
      <c r="C94" s="198" t="inlineStr">
        <is>
          <t>가87</t>
        </is>
      </c>
      <c r="D94" s="195" t="n">
        <v>87</v>
      </c>
      <c r="E94" s="195" t="n">
        <v>9</v>
      </c>
      <c r="F94" s="195" t="n">
        <v>9</v>
      </c>
      <c r="G94" s="239" t="n">
        <v>87</v>
      </c>
      <c r="H94" s="197" t="inlineStr">
        <is>
          <t>가</t>
        </is>
      </c>
      <c r="I94" s="242" t="inlineStr">
        <is>
          <t>고려대</t>
        </is>
      </c>
      <c r="J94" s="242" t="inlineStr">
        <is>
          <t>화학과</t>
        </is>
      </c>
      <c r="K94" s="195" t="inlineStr">
        <is>
          <t>자연</t>
        </is>
      </c>
      <c r="L94" s="697">
        <f>IF(OFFSET(환산공식!$ED$15,$F94,0)=1,"O","X")</f>
        <v/>
      </c>
      <c r="M94" s="188">
        <f>IFERROR(OFFSET(환산공식!DJ$15,$F94,0),"")</f>
        <v/>
      </c>
      <c r="N94" s="697">
        <f>IFERROR(CONCATENATE(ROUND(OFFSET(환산공식!DK$15,$F94,0),1),"%"),"")</f>
        <v/>
      </c>
      <c r="O94" s="697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7">
        <f>OFFSET(환산공식!FX$15,$F94,0)</f>
        <v/>
      </c>
      <c r="AA94" s="179">
        <f>OFFSET(환산공식!FY$15,$F94,0)</f>
        <v/>
      </c>
      <c r="AC94" s="0" t="n"/>
      <c r="AD94" s="0">
        <f>IF(L94="X",6,IF(Q94&gt;R94,1,IF(Q94&gt;S94,2,IF(Q94&gt;T94,3,IF(Q94&gt;U94,4,IF(Q94&gt;=V94,5,IF(Q94&lt;V94,6,"")))))))</f>
        <v/>
      </c>
      <c r="AE94" s="0" t="n"/>
    </row>
    <row r="95" customFormat="1" s="3">
      <c r="A95" s="198" t="n"/>
      <c r="B95" s="198" t="n"/>
      <c r="C95" s="198" t="inlineStr">
        <is>
          <t>가88</t>
        </is>
      </c>
      <c r="D95" s="195" t="n">
        <v>88</v>
      </c>
      <c r="E95" s="195" t="n">
        <v>9</v>
      </c>
      <c r="F95" s="195" t="n">
        <v>9</v>
      </c>
      <c r="G95" s="239" t="n">
        <v>88</v>
      </c>
      <c r="H95" s="197" t="inlineStr">
        <is>
          <t>가</t>
        </is>
      </c>
      <c r="I95" s="242" t="inlineStr">
        <is>
          <t>고려대</t>
        </is>
      </c>
      <c r="J95" s="242" t="inlineStr">
        <is>
          <t>생명과학부</t>
        </is>
      </c>
      <c r="K95" s="195" t="inlineStr">
        <is>
          <t>자연</t>
        </is>
      </c>
      <c r="L95" s="697">
        <f>IF(OFFSET(환산공식!$ED$15,$F95,0)=1,"O","X")</f>
        <v/>
      </c>
      <c r="M95" s="188">
        <f>IFERROR(OFFSET(환산공식!DJ$15,$F95,0),"")</f>
        <v/>
      </c>
      <c r="N95" s="697">
        <f>IFERROR(CONCATENATE(ROUND(OFFSET(환산공식!DK$15,$F95,0),1),"%"),"")</f>
        <v/>
      </c>
      <c r="O95" s="697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7">
        <f>OFFSET(환산공식!FX$15,$F95,0)</f>
        <v/>
      </c>
      <c r="AA95" s="179">
        <f>OFFSET(환산공식!FY$15,$F95,0)</f>
        <v/>
      </c>
      <c r="AC95" s="0" t="n"/>
      <c r="AD95" s="0">
        <f>IF(L95="X",6,IF(Q95&gt;R95,1,IF(Q95&gt;S95,2,IF(Q95&gt;T95,3,IF(Q95&gt;U95,4,IF(Q95&gt;=V95,5,IF(Q95&lt;V95,6,"")))))))</f>
        <v/>
      </c>
      <c r="AE95" s="0" t="n"/>
    </row>
    <row r="96" customFormat="1" s="3">
      <c r="A96" s="198" t="n"/>
      <c r="B96" s="198" t="n"/>
      <c r="C96" s="198" t="inlineStr">
        <is>
          <t>가89</t>
        </is>
      </c>
      <c r="D96" s="195" t="n">
        <v>89</v>
      </c>
      <c r="E96" s="195" t="n">
        <v>9</v>
      </c>
      <c r="F96" s="195" t="n">
        <v>9</v>
      </c>
      <c r="G96" s="239" t="n">
        <v>89</v>
      </c>
      <c r="H96" s="197" t="inlineStr">
        <is>
          <t>가</t>
        </is>
      </c>
      <c r="I96" s="242" t="inlineStr">
        <is>
          <t>고려대</t>
        </is>
      </c>
      <c r="J96" s="242" t="inlineStr">
        <is>
          <t>바이오의공학부</t>
        </is>
      </c>
      <c r="K96" s="195" t="inlineStr">
        <is>
          <t>자연</t>
        </is>
      </c>
      <c r="L96" s="697">
        <f>IF(OFFSET(환산공식!$ED$15,$F96,0)=1,"O","X")</f>
        <v/>
      </c>
      <c r="M96" s="188">
        <f>IFERROR(OFFSET(환산공식!DJ$15,$F96,0),"")</f>
        <v/>
      </c>
      <c r="N96" s="697">
        <f>IFERROR(CONCATENATE(ROUND(OFFSET(환산공식!DK$15,$F96,0),1),"%"),"")</f>
        <v/>
      </c>
      <c r="O96" s="697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7">
        <f>OFFSET(환산공식!FX$15,$F96,0)</f>
        <v/>
      </c>
      <c r="AA96" s="179">
        <f>OFFSET(환산공식!FY$15,$F96,0)</f>
        <v/>
      </c>
      <c r="AC96" s="0" t="n"/>
      <c r="AD96" s="0">
        <f>IF(L96="X",6,IF(Q96&gt;R96,1,IF(Q96&gt;S96,2,IF(Q96&gt;T96,3,IF(Q96&gt;U96,4,IF(Q96&gt;=V96,5,IF(Q96&lt;V96,6,"")))))))</f>
        <v/>
      </c>
      <c r="AE96" s="0" t="n"/>
    </row>
    <row r="97" customFormat="1" s="3">
      <c r="A97" s="198" t="n"/>
      <c r="B97" s="198" t="n"/>
      <c r="C97" s="198" t="inlineStr">
        <is>
          <t>가90</t>
        </is>
      </c>
      <c r="D97" s="195" t="n">
        <v>90</v>
      </c>
      <c r="E97" s="195" t="n">
        <v>9</v>
      </c>
      <c r="F97" s="195" t="n">
        <v>9</v>
      </c>
      <c r="G97" s="239" t="n">
        <v>90</v>
      </c>
      <c r="H97" s="197" t="inlineStr">
        <is>
          <t>가</t>
        </is>
      </c>
      <c r="I97" s="242" t="inlineStr">
        <is>
          <t>고려대</t>
        </is>
      </c>
      <c r="J97" s="242" t="inlineStr">
        <is>
          <t>수학교육과</t>
        </is>
      </c>
      <c r="K97" s="195" t="inlineStr">
        <is>
          <t>자연</t>
        </is>
      </c>
      <c r="L97" s="697">
        <f>IF(OFFSET(환산공식!$ED$15,$F97,0)=1,"O","X")</f>
        <v/>
      </c>
      <c r="M97" s="188">
        <f>IFERROR(OFFSET(환산공식!DJ$15,$F97,0),"")</f>
        <v/>
      </c>
      <c r="N97" s="697">
        <f>IFERROR(CONCATENATE(ROUND(OFFSET(환산공식!DK$15,$F97,0),1),"%"),"")</f>
        <v/>
      </c>
      <c r="O97" s="697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7">
        <f>OFFSET(환산공식!FX$15,$F97,0)</f>
        <v/>
      </c>
      <c r="AA97" s="179">
        <f>OFFSET(환산공식!FY$15,$F97,0)</f>
        <v/>
      </c>
      <c r="AC97" s="0" t="n"/>
      <c r="AD97" s="0">
        <f>IF(L97="X",6,IF(Q97&gt;R97,1,IF(Q97&gt;S97,2,IF(Q97&gt;T97,3,IF(Q97&gt;U97,4,IF(Q97&gt;=V97,5,IF(Q97&lt;V97,6,"")))))))</f>
        <v/>
      </c>
      <c r="AE97" s="0" t="n"/>
    </row>
    <row r="98" customFormat="1" s="3">
      <c r="A98" s="198" t="n"/>
      <c r="B98" s="198" t="n"/>
      <c r="C98" s="198" t="inlineStr">
        <is>
          <t>가91</t>
        </is>
      </c>
      <c r="D98" s="195" t="n">
        <v>91</v>
      </c>
      <c r="E98" s="195" t="n">
        <v>9</v>
      </c>
      <c r="F98" s="195" t="n">
        <v>9</v>
      </c>
      <c r="G98" s="239" t="n">
        <v>91</v>
      </c>
      <c r="H98" s="197" t="inlineStr">
        <is>
          <t>가</t>
        </is>
      </c>
      <c r="I98" s="242" t="inlineStr">
        <is>
          <t>고려대</t>
        </is>
      </c>
      <c r="J98" s="242" t="inlineStr">
        <is>
          <t>보건환경융합과학부</t>
        </is>
      </c>
      <c r="K98" s="195" t="inlineStr">
        <is>
          <t>자연</t>
        </is>
      </c>
      <c r="L98" s="697">
        <f>IF(OFFSET(환산공식!$ED$15,$F98,0)=1,"O","X")</f>
        <v/>
      </c>
      <c r="M98" s="188">
        <f>IFERROR(OFFSET(환산공식!DJ$15,$F98,0),"")</f>
        <v/>
      </c>
      <c r="N98" s="697">
        <f>IFERROR(CONCATENATE(ROUND(OFFSET(환산공식!DK$15,$F98,0),1),"%"),"")</f>
        <v/>
      </c>
      <c r="O98" s="697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7">
        <f>OFFSET(환산공식!FX$15,$F98,0)</f>
        <v/>
      </c>
      <c r="AA98" s="179">
        <f>OFFSET(환산공식!FY$15,$F98,0)</f>
        <v/>
      </c>
      <c r="AC98" s="0" t="n"/>
      <c r="AD98" s="0">
        <f>IF(L98="X",6,IF(Q98&gt;R98,1,IF(Q98&gt;S98,2,IF(Q98&gt;T98,3,IF(Q98&gt;U98,4,IF(Q98&gt;=V98,5,IF(Q98&lt;V98,6,"")))))))</f>
        <v/>
      </c>
      <c r="AE98" s="0" t="n"/>
    </row>
    <row r="99" customFormat="1" s="3">
      <c r="A99" s="198" t="n"/>
      <c r="B99" s="198" t="n"/>
      <c r="C99" s="198" t="inlineStr">
        <is>
          <t>가92</t>
        </is>
      </c>
      <c r="D99" s="195" t="n">
        <v>92</v>
      </c>
      <c r="E99" s="195" t="n">
        <v>9</v>
      </c>
      <c r="F99" s="195" t="n">
        <v>9</v>
      </c>
      <c r="G99" s="239" t="n">
        <v>92</v>
      </c>
      <c r="H99" s="197" t="inlineStr">
        <is>
          <t>가</t>
        </is>
      </c>
      <c r="I99" s="242" t="inlineStr">
        <is>
          <t>고려대</t>
        </is>
      </c>
      <c r="J99" s="242" t="inlineStr">
        <is>
          <t>건축사회환경공학부</t>
        </is>
      </c>
      <c r="K99" s="195" t="inlineStr">
        <is>
          <t>자연</t>
        </is>
      </c>
      <c r="L99" s="697">
        <f>IF(OFFSET(환산공식!$ED$15,$F99,0)=1,"O","X")</f>
        <v/>
      </c>
      <c r="M99" s="188">
        <f>IFERROR(OFFSET(환산공식!DJ$15,$F99,0),"")</f>
        <v/>
      </c>
      <c r="N99" s="697">
        <f>IFERROR(CONCATENATE(ROUND(OFFSET(환산공식!DK$15,$F99,0),1),"%"),"")</f>
        <v/>
      </c>
      <c r="O99" s="697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7">
        <f>OFFSET(환산공식!FX$15,$F99,0)</f>
        <v/>
      </c>
      <c r="AA99" s="179">
        <f>OFFSET(환산공식!FY$15,$F99,0)</f>
        <v/>
      </c>
      <c r="AC99" s="0" t="n"/>
      <c r="AD99" s="0">
        <f>IF(L99="X",6,IF(Q99&gt;R99,1,IF(Q99&gt;S99,2,IF(Q99&gt;T99,3,IF(Q99&gt;U99,4,IF(Q99&gt;=V99,5,IF(Q99&lt;V99,6,"")))))))</f>
        <v/>
      </c>
      <c r="AE99" s="0" t="n"/>
    </row>
    <row r="100" customFormat="1" s="3">
      <c r="A100" s="198" t="n"/>
      <c r="B100" s="198" t="n"/>
      <c r="C100" s="198" t="inlineStr">
        <is>
          <t>가93</t>
        </is>
      </c>
      <c r="D100" s="195" t="n">
        <v>93</v>
      </c>
      <c r="E100" s="195" t="n">
        <v>9</v>
      </c>
      <c r="F100" s="195" t="n">
        <v>9</v>
      </c>
      <c r="G100" s="239" t="n">
        <v>93</v>
      </c>
      <c r="H100" s="197" t="inlineStr">
        <is>
          <t>가</t>
        </is>
      </c>
      <c r="I100" s="242" t="inlineStr">
        <is>
          <t>고려대</t>
        </is>
      </c>
      <c r="J100" s="242" t="inlineStr">
        <is>
          <t>식품공학과</t>
        </is>
      </c>
      <c r="K100" s="195" t="inlineStr">
        <is>
          <t>자연</t>
        </is>
      </c>
      <c r="L100" s="697">
        <f>IF(OFFSET(환산공식!$ED$15,$F100,0)=1,"O","X")</f>
        <v/>
      </c>
      <c r="M100" s="188">
        <f>IFERROR(OFFSET(환산공식!DJ$15,$F100,0),"")</f>
        <v/>
      </c>
      <c r="N100" s="697">
        <f>IFERROR(CONCATENATE(ROUND(OFFSET(환산공식!DK$15,$F100,0),1),"%"),"")</f>
        <v/>
      </c>
      <c r="O100" s="697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7">
        <f>OFFSET(환산공식!FX$15,$F100,0)</f>
        <v/>
      </c>
      <c r="AA100" s="179">
        <f>OFFSET(환산공식!FY$15,$F100,0)</f>
        <v/>
      </c>
      <c r="AC100" s="0" t="n"/>
      <c r="AD100" s="0">
        <f>IF(L100="X",6,IF(Q100&gt;R100,1,IF(Q100&gt;S100,2,IF(Q100&gt;T100,3,IF(Q100&gt;U100,4,IF(Q100&gt;=V100,5,IF(Q100&lt;V100,6,"")))))))</f>
        <v/>
      </c>
      <c r="AE100" s="0" t="n"/>
    </row>
    <row r="101" customFormat="1" s="3">
      <c r="A101" s="198" t="n"/>
      <c r="B101" s="198" t="n"/>
      <c r="C101" s="198" t="inlineStr">
        <is>
          <t>가94</t>
        </is>
      </c>
      <c r="D101" s="195" t="n">
        <v>94</v>
      </c>
      <c r="E101" s="195" t="n">
        <v>9</v>
      </c>
      <c r="F101" s="195" t="n">
        <v>9</v>
      </c>
      <c r="G101" s="239" t="n">
        <v>94</v>
      </c>
      <c r="H101" s="197" t="inlineStr">
        <is>
          <t>가</t>
        </is>
      </c>
      <c r="I101" s="242" t="inlineStr">
        <is>
          <t>고려대</t>
        </is>
      </c>
      <c r="J101" s="242" t="inlineStr">
        <is>
          <t>물리학과</t>
        </is>
      </c>
      <c r="K101" s="195" t="inlineStr">
        <is>
          <t>자연</t>
        </is>
      </c>
      <c r="L101" s="697">
        <f>IF(OFFSET(환산공식!$ED$15,$F101,0)=1,"O","X")</f>
        <v/>
      </c>
      <c r="M101" s="188">
        <f>IFERROR(OFFSET(환산공식!DJ$15,$F101,0),"")</f>
        <v/>
      </c>
      <c r="N101" s="697">
        <f>IFERROR(CONCATENATE(ROUND(OFFSET(환산공식!DK$15,$F101,0),1),"%"),"")</f>
        <v/>
      </c>
      <c r="O101" s="697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7">
        <f>OFFSET(환산공식!FX$15,$F101,0)</f>
        <v/>
      </c>
      <c r="AA101" s="179">
        <f>OFFSET(환산공식!FY$15,$F101,0)</f>
        <v/>
      </c>
      <c r="AC101" s="0" t="n"/>
      <c r="AD101" s="0">
        <f>IF(L101="X",6,IF(Q101&gt;R101,1,IF(Q101&gt;S101,2,IF(Q101&gt;T101,3,IF(Q101&gt;U101,4,IF(Q101&gt;=V101,5,IF(Q101&lt;V101,6,"")))))))</f>
        <v/>
      </c>
      <c r="AE101" s="0" t="n"/>
    </row>
    <row r="102" customFormat="1" s="3">
      <c r="A102" s="198" t="n"/>
      <c r="B102" s="198" t="n"/>
      <c r="C102" s="198" t="inlineStr">
        <is>
          <t>가95</t>
        </is>
      </c>
      <c r="D102" s="195" t="n">
        <v>95</v>
      </c>
      <c r="E102" s="195" t="n">
        <v>9</v>
      </c>
      <c r="F102" s="195" t="n">
        <v>9</v>
      </c>
      <c r="G102" s="239" t="n">
        <v>95</v>
      </c>
      <c r="H102" s="197" t="inlineStr">
        <is>
          <t>가</t>
        </is>
      </c>
      <c r="I102" s="242" t="inlineStr">
        <is>
          <t>고려대</t>
        </is>
      </c>
      <c r="J102" s="242" t="inlineStr">
        <is>
          <t>건축학과</t>
        </is>
      </c>
      <c r="K102" s="195" t="inlineStr">
        <is>
          <t>자연</t>
        </is>
      </c>
      <c r="L102" s="697">
        <f>IF(OFFSET(환산공식!$ED$15,$F102,0)=1,"O","X")</f>
        <v/>
      </c>
      <c r="M102" s="188">
        <f>IFERROR(OFFSET(환산공식!DJ$15,$F102,0),"")</f>
        <v/>
      </c>
      <c r="N102" s="697">
        <f>IFERROR(CONCATENATE(ROUND(OFFSET(환산공식!DK$15,$F102,0),1),"%"),"")</f>
        <v/>
      </c>
      <c r="O102" s="697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7">
        <f>OFFSET(환산공식!FX$15,$F102,0)</f>
        <v/>
      </c>
      <c r="AA102" s="179">
        <f>OFFSET(환산공식!FY$15,$F102,0)</f>
        <v/>
      </c>
      <c r="AC102" s="0" t="n"/>
      <c r="AD102" s="0">
        <f>IF(L102="X",6,IF(Q102&gt;R102,1,IF(Q102&gt;S102,2,IF(Q102&gt;T102,3,IF(Q102&gt;U102,4,IF(Q102&gt;=V102,5,IF(Q102&lt;V102,6,"")))))))</f>
        <v/>
      </c>
      <c r="AE102" s="0" t="n"/>
    </row>
    <row r="103" customFormat="1" s="3">
      <c r="A103" s="198" t="n"/>
      <c r="B103" s="198" t="n"/>
      <c r="C103" s="198" t="inlineStr">
        <is>
          <t>가96</t>
        </is>
      </c>
      <c r="D103" s="195" t="n">
        <v>96</v>
      </c>
      <c r="E103" s="195" t="n">
        <v>9</v>
      </c>
      <c r="F103" s="195" t="n">
        <v>9</v>
      </c>
      <c r="G103" s="239" t="n">
        <v>96</v>
      </c>
      <c r="H103" s="197" t="inlineStr">
        <is>
          <t>가</t>
        </is>
      </c>
      <c r="I103" s="242" t="inlineStr">
        <is>
          <t>고려대</t>
        </is>
      </c>
      <c r="J103" s="242" t="inlineStr">
        <is>
          <t>지구환경과학과</t>
        </is>
      </c>
      <c r="K103" s="195" t="inlineStr">
        <is>
          <t>자연</t>
        </is>
      </c>
      <c r="L103" s="697">
        <f>IF(OFFSET(환산공식!$ED$15,$F103,0)=1,"O","X")</f>
        <v/>
      </c>
      <c r="M103" s="188">
        <f>IFERROR(OFFSET(환산공식!DJ$15,$F103,0),"")</f>
        <v/>
      </c>
      <c r="N103" s="697">
        <f>IFERROR(CONCATENATE(ROUND(OFFSET(환산공식!DK$15,$F103,0),1),"%"),"")</f>
        <v/>
      </c>
      <c r="O103" s="697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7">
        <f>OFFSET(환산공식!FX$15,$F103,0)</f>
        <v/>
      </c>
      <c r="AA103" s="179">
        <f>OFFSET(환산공식!FY$15,$F103,0)</f>
        <v/>
      </c>
      <c r="AC103" s="0" t="n"/>
      <c r="AD103" s="0">
        <f>IF(L103="X",6,IF(Q103&gt;R103,1,IF(Q103&gt;S103,2,IF(Q103&gt;T103,3,IF(Q103&gt;U103,4,IF(Q103&gt;=V103,5,IF(Q103&lt;V103,6,"")))))))</f>
        <v/>
      </c>
      <c r="AE103" s="0" t="n"/>
    </row>
    <row r="104" customFormat="1" s="3">
      <c r="A104" s="198" t="n"/>
      <c r="B104" s="198" t="n"/>
      <c r="C104" s="198" t="inlineStr">
        <is>
          <t>가97</t>
        </is>
      </c>
      <c r="D104" s="195" t="n">
        <v>97</v>
      </c>
      <c r="E104" s="195" t="n">
        <v>9</v>
      </c>
      <c r="F104" s="195" t="n">
        <v>9</v>
      </c>
      <c r="G104" s="239" t="n">
        <v>97</v>
      </c>
      <c r="H104" s="197" t="inlineStr">
        <is>
          <t>가</t>
        </is>
      </c>
      <c r="I104" s="242" t="inlineStr">
        <is>
          <t>고려대</t>
        </is>
      </c>
      <c r="J104" s="242" t="inlineStr">
        <is>
          <t>환경생태공학부</t>
        </is>
      </c>
      <c r="K104" s="195" t="inlineStr">
        <is>
          <t>자연</t>
        </is>
      </c>
      <c r="L104" s="697">
        <f>IF(OFFSET(환산공식!$ED$15,$F104,0)=1,"O","X")</f>
        <v/>
      </c>
      <c r="M104" s="188">
        <f>IFERROR(OFFSET(환산공식!DJ$15,$F104,0),"")</f>
        <v/>
      </c>
      <c r="N104" s="697">
        <f>IFERROR(CONCATENATE(ROUND(OFFSET(환산공식!DK$15,$F104,0),1),"%"),"")</f>
        <v/>
      </c>
      <c r="O104" s="697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7">
        <f>OFFSET(환산공식!FX$15,$F104,0)</f>
        <v/>
      </c>
      <c r="AA104" s="179">
        <f>OFFSET(환산공식!FY$15,$F104,0)</f>
        <v/>
      </c>
      <c r="AC104" s="0" t="n"/>
      <c r="AD104" s="0">
        <f>IF(L104="X",6,IF(Q104&gt;R104,1,IF(Q104&gt;S104,2,IF(Q104&gt;T104,3,IF(Q104&gt;U104,4,IF(Q104&gt;=V104,5,IF(Q104&lt;V104,6,"")))))))</f>
        <v/>
      </c>
      <c r="AE104" s="0" t="n"/>
    </row>
    <row r="105" customFormat="1" s="3">
      <c r="A105" s="198" t="n"/>
      <c r="B105" s="198" t="n"/>
      <c r="C105" s="198" t="inlineStr">
        <is>
          <t>가98</t>
        </is>
      </c>
      <c r="D105" s="195" t="n">
        <v>98</v>
      </c>
      <c r="E105" s="195" t="n">
        <v>9</v>
      </c>
      <c r="F105" s="195" t="n">
        <v>9</v>
      </c>
      <c r="G105" s="239" t="n">
        <v>98</v>
      </c>
      <c r="H105" s="197" t="inlineStr">
        <is>
          <t>가</t>
        </is>
      </c>
      <c r="I105" s="242" t="inlineStr">
        <is>
          <t>고려대</t>
        </is>
      </c>
      <c r="J105" s="242" t="inlineStr">
        <is>
          <t>반도체공학과</t>
        </is>
      </c>
      <c r="K105" s="195" t="inlineStr">
        <is>
          <t>자연</t>
        </is>
      </c>
      <c r="L105" s="697">
        <f>IF(OFFSET(환산공식!$ED$15,$F105,0)=1,"O","X")</f>
        <v/>
      </c>
      <c r="M105" s="188">
        <f>IFERROR(OFFSET(환산공식!DJ$15,$F105,0),"")</f>
        <v/>
      </c>
      <c r="N105" s="697">
        <f>IFERROR(CONCATENATE(ROUND(OFFSET(환산공식!DK$15,$F105,0),1),"%"),"")</f>
        <v/>
      </c>
      <c r="O105" s="697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7">
        <f>OFFSET(환산공식!FX$15,$F105,0)</f>
        <v/>
      </c>
      <c r="AA105" s="179">
        <f>OFFSET(환산공식!FY$15,$F105,0)</f>
        <v/>
      </c>
      <c r="AC105" s="0" t="n"/>
      <c r="AD105" s="0">
        <f>IF(L105="X",6,IF(Q105&gt;R105,1,IF(Q105&gt;S105,2,IF(Q105&gt;T105,3,IF(Q105&gt;U105,4,IF(Q105&gt;=V105,5,IF(Q105&lt;V105,6,"")))))))</f>
        <v/>
      </c>
      <c r="AE105" s="0" t="n"/>
    </row>
    <row r="106" customFormat="1" s="3">
      <c r="A106" s="198" t="n"/>
      <c r="B106" s="198" t="n"/>
      <c r="C106" s="198" t="inlineStr">
        <is>
          <t>가99</t>
        </is>
      </c>
      <c r="D106" s="195" t="n">
        <v>124</v>
      </c>
      <c r="E106" s="195" t="n">
        <v>11</v>
      </c>
      <c r="F106" s="195" t="n">
        <v>11</v>
      </c>
      <c r="G106" s="239" t="n">
        <v>99</v>
      </c>
      <c r="H106" s="197" t="inlineStr">
        <is>
          <t>가</t>
        </is>
      </c>
      <c r="I106" s="242" t="inlineStr">
        <is>
          <t>고려대</t>
        </is>
      </c>
      <c r="J106" s="242" t="inlineStr">
        <is>
          <t>경제학과</t>
        </is>
      </c>
      <c r="K106" s="195" t="inlineStr">
        <is>
          <t>통합</t>
        </is>
      </c>
      <c r="L106" s="697">
        <f>IF(OFFSET(환산공식!$ED$15,$F106,0)=1,"O","X")</f>
        <v/>
      </c>
      <c r="M106" s="188">
        <f>IFERROR(OFFSET(환산공식!DJ$15,$F106,0),"")</f>
        <v/>
      </c>
      <c r="N106" s="697">
        <f>IFERROR(CONCATENATE(ROUND(OFFSET(환산공식!DK$15,$F106,0),1),"%"),"")</f>
        <v/>
      </c>
      <c r="O106" s="697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7">
        <f>OFFSET(환산공식!FX$15,$F106,0)</f>
        <v/>
      </c>
      <c r="AA106" s="179">
        <f>OFFSET(환산공식!FY$15,$F106,0)</f>
        <v/>
      </c>
      <c r="AC106" s="0" t="n"/>
      <c r="AD106" s="0">
        <f>IF(L106="X",6,IF(Q106&gt;R106,1,IF(Q106&gt;S106,2,IF(Q106&gt;T106,3,IF(Q106&gt;U106,4,IF(Q106&gt;=V106,5,IF(Q106&lt;V106,6,"")))))))</f>
        <v/>
      </c>
      <c r="AE106" s="0" t="n"/>
    </row>
    <row r="107" customFormat="1" s="3">
      <c r="A107" s="198" t="n"/>
      <c r="B107" s="198" t="n"/>
      <c r="C107" s="198" t="inlineStr">
        <is>
          <t>가100</t>
        </is>
      </c>
      <c r="D107" s="195" t="n">
        <v>125</v>
      </c>
      <c r="E107" s="195" t="n">
        <v>11</v>
      </c>
      <c r="F107" s="195" t="n">
        <v>11</v>
      </c>
      <c r="G107" s="239" t="n">
        <v>100</v>
      </c>
      <c r="H107" s="197" t="inlineStr">
        <is>
          <t>가</t>
        </is>
      </c>
      <c r="I107" s="242" t="inlineStr">
        <is>
          <t>고려대</t>
        </is>
      </c>
      <c r="J107" s="242" t="inlineStr">
        <is>
          <t>경영대학</t>
        </is>
      </c>
      <c r="K107" s="195" t="inlineStr">
        <is>
          <t>통합</t>
        </is>
      </c>
      <c r="L107" s="697">
        <f>IF(OFFSET(환산공식!$ED$15,$F107,0)=1,"O","X")</f>
        <v/>
      </c>
      <c r="M107" s="188">
        <f>IFERROR(OFFSET(환산공식!DJ$15,$F107,0),"")</f>
        <v/>
      </c>
      <c r="N107" s="697">
        <f>IFERROR(CONCATENATE(ROUND(OFFSET(환산공식!DK$15,$F107,0),1),"%"),"")</f>
        <v/>
      </c>
      <c r="O107" s="697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7">
        <f>OFFSET(환산공식!FX$15,$F107,0)</f>
        <v/>
      </c>
      <c r="AA107" s="179">
        <f>OFFSET(환산공식!FY$15,$F107,0)</f>
        <v/>
      </c>
      <c r="AC107" s="0" t="n"/>
      <c r="AD107" s="0">
        <f>IF(L107="X",6,IF(Q107&gt;R107,1,IF(Q107&gt;S107,2,IF(Q107&gt;T107,3,IF(Q107&gt;U107,4,IF(Q107&gt;=V107,5,IF(Q107&lt;V107,6,"")))))))</f>
        <v/>
      </c>
      <c r="AE107" s="0" t="n"/>
    </row>
    <row r="108" customFormat="1" s="3">
      <c r="A108" s="198" t="n"/>
      <c r="B108" s="198" t="n"/>
      <c r="C108" s="198" t="inlineStr">
        <is>
          <t>가101</t>
        </is>
      </c>
      <c r="D108" s="195" t="n">
        <v>126</v>
      </c>
      <c r="E108" s="195" t="n">
        <v>11</v>
      </c>
      <c r="F108" s="195" t="n">
        <v>11</v>
      </c>
      <c r="G108" s="239" t="n">
        <v>101</v>
      </c>
      <c r="H108" s="197" t="inlineStr">
        <is>
          <t>가</t>
        </is>
      </c>
      <c r="I108" s="242" t="inlineStr">
        <is>
          <t>고려대</t>
        </is>
      </c>
      <c r="J108" s="242" t="inlineStr">
        <is>
          <t>통계학과</t>
        </is>
      </c>
      <c r="K108" s="195" t="inlineStr">
        <is>
          <t>통합</t>
        </is>
      </c>
      <c r="L108" s="697">
        <f>IF(OFFSET(환산공식!$ED$15,$F108,0)=1,"O","X")</f>
        <v/>
      </c>
      <c r="M108" s="188">
        <f>IFERROR(OFFSET(환산공식!DJ$15,$F108,0),"")</f>
        <v/>
      </c>
      <c r="N108" s="697">
        <f>IFERROR(CONCATENATE(ROUND(OFFSET(환산공식!DK$15,$F108,0),1),"%"),"")</f>
        <v/>
      </c>
      <c r="O108" s="697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7">
        <f>OFFSET(환산공식!FX$15,$F108,0)</f>
        <v/>
      </c>
      <c r="AA108" s="179">
        <f>OFFSET(환산공식!FY$15,$F108,0)</f>
        <v/>
      </c>
      <c r="AC108" s="0" t="n"/>
      <c r="AD108" s="0">
        <f>IF(L108="X",6,IF(Q108&gt;R108,1,IF(Q108&gt;S108,2,IF(Q108&gt;T108,3,IF(Q108&gt;U108,4,IF(Q108&gt;=V108,5,IF(Q108&lt;V108,6,"")))))))</f>
        <v/>
      </c>
      <c r="AE108" s="0" t="n"/>
    </row>
    <row r="109" customFormat="1" s="3">
      <c r="A109" s="198" t="n"/>
      <c r="B109" s="198" t="n"/>
      <c r="C109" s="198" t="inlineStr">
        <is>
          <t>가102</t>
        </is>
      </c>
      <c r="D109" s="195" t="n">
        <v>127</v>
      </c>
      <c r="E109" s="195" t="n">
        <v>11</v>
      </c>
      <c r="F109" s="195" t="n">
        <v>11</v>
      </c>
      <c r="G109" s="239" t="n">
        <v>102</v>
      </c>
      <c r="H109" s="197" t="inlineStr">
        <is>
          <t>가</t>
        </is>
      </c>
      <c r="I109" s="242" t="inlineStr">
        <is>
          <t>고려대</t>
        </is>
      </c>
      <c r="J109" s="242" t="inlineStr">
        <is>
          <t>자유전공학부</t>
        </is>
      </c>
      <c r="K109" s="195" t="inlineStr">
        <is>
          <t>통합</t>
        </is>
      </c>
      <c r="L109" s="697">
        <f>IF(OFFSET(환산공식!$ED$15,$F109,0)=1,"O","X")</f>
        <v/>
      </c>
      <c r="M109" s="188">
        <f>IFERROR(OFFSET(환산공식!DJ$15,$F109,0),"")</f>
        <v/>
      </c>
      <c r="N109" s="697">
        <f>IFERROR(CONCATENATE(ROUND(OFFSET(환산공식!DK$15,$F109,0),1),"%"),"")</f>
        <v/>
      </c>
      <c r="O109" s="697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7">
        <f>OFFSET(환산공식!FX$15,$F109,0)</f>
        <v/>
      </c>
      <c r="AA109" s="179">
        <f>OFFSET(환산공식!FY$15,$F109,0)</f>
        <v/>
      </c>
      <c r="AC109" s="0" t="n"/>
      <c r="AD109" s="0">
        <f>IF(L109="X",6,IF(Q109&gt;R109,1,IF(Q109&gt;S109,2,IF(Q109&gt;T109,3,IF(Q109&gt;U109,4,IF(Q109&gt;=V109,5,IF(Q109&lt;V109,6,"")))))))</f>
        <v/>
      </c>
      <c r="AE109" s="0" t="n"/>
    </row>
    <row r="110" customFormat="1" s="3">
      <c r="A110" s="198" t="n"/>
      <c r="B110" s="198" t="n"/>
      <c r="C110" s="198" t="inlineStr">
        <is>
          <t>가103</t>
        </is>
      </c>
      <c r="D110" s="195" t="n">
        <v>128</v>
      </c>
      <c r="E110" s="195" t="n">
        <v>11</v>
      </c>
      <c r="F110" s="195" t="n">
        <v>11</v>
      </c>
      <c r="G110" s="239" t="n">
        <v>103</v>
      </c>
      <c r="H110" s="197" t="inlineStr">
        <is>
          <t>가</t>
        </is>
      </c>
      <c r="I110" s="242" t="inlineStr">
        <is>
          <t>고려대</t>
        </is>
      </c>
      <c r="J110" s="242" t="inlineStr">
        <is>
          <t>식품자원경제학과</t>
        </is>
      </c>
      <c r="K110" s="195" t="inlineStr">
        <is>
          <t>통합</t>
        </is>
      </c>
      <c r="L110" s="697">
        <f>IF(OFFSET(환산공식!$ED$15,$F110,0)=1,"O","X")</f>
        <v/>
      </c>
      <c r="M110" s="188">
        <f>IFERROR(OFFSET(환산공식!DJ$15,$F110,0),"")</f>
        <v/>
      </c>
      <c r="N110" s="697">
        <f>IFERROR(CONCATENATE(ROUND(OFFSET(환산공식!DK$15,$F110,0),1),"%"),"")</f>
        <v/>
      </c>
      <c r="O110" s="697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7">
        <f>OFFSET(환산공식!FX$15,$F110,0)</f>
        <v/>
      </c>
      <c r="AA110" s="179">
        <f>OFFSET(환산공식!FY$15,$F110,0)</f>
        <v/>
      </c>
      <c r="AC110" s="0" t="n"/>
      <c r="AD110" s="0">
        <f>IF(L110="X",6,IF(Q110&gt;R110,1,IF(Q110&gt;S110,2,IF(Q110&gt;T110,3,IF(Q110&gt;U110,4,IF(Q110&gt;=V110,5,IF(Q110&lt;V110,6,"")))))))</f>
        <v/>
      </c>
      <c r="AE110" s="0" t="n"/>
    </row>
    <row r="111" customFormat="1" s="3">
      <c r="A111" s="198" t="n"/>
      <c r="B111" s="198" t="n"/>
      <c r="C111" s="198" t="inlineStr">
        <is>
          <t>가104</t>
        </is>
      </c>
      <c r="D111" s="195" t="n">
        <v>129</v>
      </c>
      <c r="E111" s="195" t="n">
        <v>11</v>
      </c>
      <c r="F111" s="195" t="n">
        <v>11</v>
      </c>
      <c r="G111" s="239" t="n">
        <v>104</v>
      </c>
      <c r="H111" s="197" t="inlineStr">
        <is>
          <t>가</t>
        </is>
      </c>
      <c r="I111" s="242" t="inlineStr">
        <is>
          <t>고려대</t>
        </is>
      </c>
      <c r="J111" s="242" t="inlineStr">
        <is>
          <t>미디어학부</t>
        </is>
      </c>
      <c r="K111" s="195" t="inlineStr">
        <is>
          <t>통합</t>
        </is>
      </c>
      <c r="L111" s="697">
        <f>IF(OFFSET(환산공식!$ED$15,$F111,0)=1,"O","X")</f>
        <v/>
      </c>
      <c r="M111" s="188">
        <f>IFERROR(OFFSET(환산공식!DJ$15,$F111,0),"")</f>
        <v/>
      </c>
      <c r="N111" s="697">
        <f>IFERROR(CONCATENATE(ROUND(OFFSET(환산공식!DK$15,$F111,0),1),"%"),"")</f>
        <v/>
      </c>
      <c r="O111" s="697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7">
        <f>OFFSET(환산공식!FX$15,$F111,0)</f>
        <v/>
      </c>
      <c r="AA111" s="179">
        <f>OFFSET(환산공식!FY$15,$F111,0)</f>
        <v/>
      </c>
      <c r="AC111" s="0" t="n"/>
      <c r="AD111" s="0">
        <f>IF(L111="X",6,IF(Q111&gt;R111,1,IF(Q111&gt;S111,2,IF(Q111&gt;T111,3,IF(Q111&gt;U111,4,IF(Q111&gt;=V111,5,IF(Q111&lt;V111,6,"")))))))</f>
        <v/>
      </c>
      <c r="AE111" s="0" t="n"/>
    </row>
    <row r="112" customFormat="1" s="3">
      <c r="A112" s="198" t="n"/>
      <c r="B112" s="198" t="n"/>
      <c r="C112" s="198" t="inlineStr">
        <is>
          <t>가105</t>
        </is>
      </c>
      <c r="D112" s="195" t="n">
        <v>130</v>
      </c>
      <c r="E112" s="195" t="n">
        <v>11</v>
      </c>
      <c r="F112" s="195" t="n">
        <v>11</v>
      </c>
      <c r="G112" s="239" t="n">
        <v>105</v>
      </c>
      <c r="H112" s="197" t="inlineStr">
        <is>
          <t>가</t>
        </is>
      </c>
      <c r="I112" s="242" t="inlineStr">
        <is>
          <t>고려대</t>
        </is>
      </c>
      <c r="J112" s="242" t="inlineStr">
        <is>
          <t>행정학과</t>
        </is>
      </c>
      <c r="K112" s="195" t="inlineStr">
        <is>
          <t>통합</t>
        </is>
      </c>
      <c r="L112" s="697">
        <f>IF(OFFSET(환산공식!$ED$15,$F112,0)=1,"O","X")</f>
        <v/>
      </c>
      <c r="M112" s="188">
        <f>IFERROR(OFFSET(환산공식!DJ$15,$F112,0),"")</f>
        <v/>
      </c>
      <c r="N112" s="697">
        <f>IFERROR(CONCATENATE(ROUND(OFFSET(환산공식!DK$15,$F112,0),1),"%"),"")</f>
        <v/>
      </c>
      <c r="O112" s="697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7">
        <f>OFFSET(환산공식!FX$15,$F112,0)</f>
        <v/>
      </c>
      <c r="AA112" s="179">
        <f>OFFSET(환산공식!FY$15,$F112,0)</f>
        <v/>
      </c>
      <c r="AC112" s="0" t="n"/>
      <c r="AD112" s="0">
        <f>IF(L112="X",6,IF(Q112&gt;R112,1,IF(Q112&gt;S112,2,IF(Q112&gt;T112,3,IF(Q112&gt;U112,4,IF(Q112&gt;=V112,5,IF(Q112&lt;V112,6,"")))))))</f>
        <v/>
      </c>
      <c r="AE112" s="0" t="n"/>
    </row>
    <row r="113" customFormat="1" s="3">
      <c r="A113" s="198" t="n"/>
      <c r="B113" s="198" t="n"/>
      <c r="C113" s="198" t="inlineStr">
        <is>
          <t>가106</t>
        </is>
      </c>
      <c r="D113" s="195" t="n">
        <v>131</v>
      </c>
      <c r="E113" s="195" t="n">
        <v>11</v>
      </c>
      <c r="F113" s="195" t="n">
        <v>11</v>
      </c>
      <c r="G113" s="239" t="n">
        <v>106</v>
      </c>
      <c r="H113" s="197" t="inlineStr">
        <is>
          <t>가</t>
        </is>
      </c>
      <c r="I113" s="242" t="inlineStr">
        <is>
          <t>고려대</t>
        </is>
      </c>
      <c r="J113" s="242" t="inlineStr">
        <is>
          <t>심리학부</t>
        </is>
      </c>
      <c r="K113" s="195" t="inlineStr">
        <is>
          <t>통합</t>
        </is>
      </c>
      <c r="L113" s="697">
        <f>IF(OFFSET(환산공식!$ED$15,$F113,0)=1,"O","X")</f>
        <v/>
      </c>
      <c r="M113" s="188">
        <f>IFERROR(OFFSET(환산공식!DJ$15,$F113,0),"")</f>
        <v/>
      </c>
      <c r="N113" s="697">
        <f>IFERROR(CONCATENATE(ROUND(OFFSET(환산공식!DK$15,$F113,0),1),"%"),"")</f>
        <v/>
      </c>
      <c r="O113" s="697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7">
        <f>OFFSET(환산공식!FX$15,$F113,0)</f>
        <v/>
      </c>
      <c r="AA113" s="179">
        <f>OFFSET(환산공식!FY$15,$F113,0)</f>
        <v/>
      </c>
      <c r="AC113" s="0" t="n"/>
      <c r="AD113" s="0">
        <f>IF(L113="X",6,IF(Q113&gt;R113,1,IF(Q113&gt;S113,2,IF(Q113&gt;T113,3,IF(Q113&gt;U113,4,IF(Q113&gt;=V113,5,IF(Q113&lt;V113,6,"")))))))</f>
        <v/>
      </c>
      <c r="AE113" s="0" t="n"/>
    </row>
    <row r="114" customFormat="1" s="3">
      <c r="A114" s="198" t="n"/>
      <c r="B114" s="198" t="n"/>
      <c r="C114" s="198" t="inlineStr">
        <is>
          <t>가107</t>
        </is>
      </c>
      <c r="D114" s="195" t="n">
        <v>132</v>
      </c>
      <c r="E114" s="195" t="n">
        <v>11</v>
      </c>
      <c r="F114" s="195" t="n">
        <v>11</v>
      </c>
      <c r="G114" s="239" t="n">
        <v>107</v>
      </c>
      <c r="H114" s="197" t="inlineStr">
        <is>
          <t>가</t>
        </is>
      </c>
      <c r="I114" s="242" t="inlineStr">
        <is>
          <t>고려대</t>
        </is>
      </c>
      <c r="J114" s="242" t="inlineStr">
        <is>
          <t>정치외교학과</t>
        </is>
      </c>
      <c r="K114" s="195" t="inlineStr">
        <is>
          <t>통합</t>
        </is>
      </c>
      <c r="L114" s="697">
        <f>IF(OFFSET(환산공식!$ED$15,$F114,0)=1,"O","X")</f>
        <v/>
      </c>
      <c r="M114" s="188">
        <f>IFERROR(OFFSET(환산공식!DJ$15,$F114,0),"")</f>
        <v/>
      </c>
      <c r="N114" s="697">
        <f>IFERROR(CONCATENATE(ROUND(OFFSET(환산공식!DK$15,$F114,0),1),"%"),"")</f>
        <v/>
      </c>
      <c r="O114" s="697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7">
        <f>OFFSET(환산공식!FX$15,$F114,0)</f>
        <v/>
      </c>
      <c r="AA114" s="179">
        <f>OFFSET(환산공식!FY$15,$F114,0)</f>
        <v/>
      </c>
      <c r="AC114" s="0" t="n"/>
      <c r="AD114" s="0">
        <f>IF(L114="X",6,IF(Q114&gt;R114,1,IF(Q114&gt;S114,2,IF(Q114&gt;T114,3,IF(Q114&gt;U114,4,IF(Q114&gt;=V114,5,IF(Q114&lt;V114,6,"")))))))</f>
        <v/>
      </c>
      <c r="AE114" s="0" t="n"/>
    </row>
    <row r="115" customFormat="1" s="3">
      <c r="A115" s="198" t="n"/>
      <c r="B115" s="198" t="n"/>
      <c r="C115" s="198" t="inlineStr">
        <is>
          <t>가108</t>
        </is>
      </c>
      <c r="D115" s="195" t="n">
        <v>133</v>
      </c>
      <c r="E115" s="195" t="n">
        <v>11</v>
      </c>
      <c r="F115" s="195" t="n">
        <v>11</v>
      </c>
      <c r="G115" s="239" t="n">
        <v>108</v>
      </c>
      <c r="H115" s="197" t="inlineStr">
        <is>
          <t>가</t>
        </is>
      </c>
      <c r="I115" s="242" t="inlineStr">
        <is>
          <t>고려대</t>
        </is>
      </c>
      <c r="J115" s="242" t="inlineStr">
        <is>
          <t>사회학과</t>
        </is>
      </c>
      <c r="K115" s="195" t="inlineStr">
        <is>
          <t>통합</t>
        </is>
      </c>
      <c r="L115" s="697">
        <f>IF(OFFSET(환산공식!$ED$15,$F115,0)=1,"O","X")</f>
        <v/>
      </c>
      <c r="M115" s="188">
        <f>IFERROR(OFFSET(환산공식!DJ$15,$F115,0),"")</f>
        <v/>
      </c>
      <c r="N115" s="697">
        <f>IFERROR(CONCATENATE(ROUND(OFFSET(환산공식!DK$15,$F115,0),1),"%"),"")</f>
        <v/>
      </c>
      <c r="O115" s="697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7">
        <f>OFFSET(환산공식!FX$15,$F115,0)</f>
        <v/>
      </c>
      <c r="AA115" s="179">
        <f>OFFSET(환산공식!FY$15,$F115,0)</f>
        <v/>
      </c>
      <c r="AC115" s="0" t="n"/>
      <c r="AD115" s="0">
        <f>IF(L115="X",6,IF(Q115&gt;R115,1,IF(Q115&gt;S115,2,IF(Q115&gt;T115,3,IF(Q115&gt;U115,4,IF(Q115&gt;=V115,5,IF(Q115&lt;V115,6,"")))))))</f>
        <v/>
      </c>
      <c r="AE115" s="0" t="n"/>
    </row>
    <row r="116" customFormat="1" s="3">
      <c r="A116" s="198" t="n"/>
      <c r="B116" s="198" t="n"/>
      <c r="C116" s="198" t="inlineStr">
        <is>
          <t>가109</t>
        </is>
      </c>
      <c r="D116" s="195" t="n">
        <v>134</v>
      </c>
      <c r="E116" s="195" t="n">
        <v>11</v>
      </c>
      <c r="F116" s="195" t="n">
        <v>11</v>
      </c>
      <c r="G116" s="239" t="n">
        <v>109</v>
      </c>
      <c r="H116" s="197" t="inlineStr">
        <is>
          <t>가</t>
        </is>
      </c>
      <c r="I116" s="242" t="inlineStr">
        <is>
          <t>고려대</t>
        </is>
      </c>
      <c r="J116" s="242" t="inlineStr">
        <is>
          <t>보건정책관리학부</t>
        </is>
      </c>
      <c r="K116" s="195" t="inlineStr">
        <is>
          <t>통합</t>
        </is>
      </c>
      <c r="L116" s="697">
        <f>IF(OFFSET(환산공식!$ED$15,$F116,0)=1,"O","X")</f>
        <v/>
      </c>
      <c r="M116" s="188">
        <f>IFERROR(OFFSET(환산공식!DJ$15,$F116,0),"")</f>
        <v/>
      </c>
      <c r="N116" s="697">
        <f>IFERROR(CONCATENATE(ROUND(OFFSET(환산공식!DK$15,$F116,0),1),"%"),"")</f>
        <v/>
      </c>
      <c r="O116" s="697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7">
        <f>OFFSET(환산공식!FX$15,$F116,0)</f>
        <v/>
      </c>
      <c r="AA116" s="179">
        <f>OFFSET(환산공식!FY$15,$F116,0)</f>
        <v/>
      </c>
      <c r="AC116" s="0" t="n"/>
      <c r="AD116" s="0">
        <f>IF(L116="X",6,IF(Q116&gt;R116,1,IF(Q116&gt;S116,2,IF(Q116&gt;T116,3,IF(Q116&gt;U116,4,IF(Q116&gt;=V116,5,IF(Q116&lt;V116,6,"")))))))</f>
        <v/>
      </c>
      <c r="AE116" s="0" t="n"/>
    </row>
    <row r="117" customFormat="1" s="3">
      <c r="A117" s="198" t="n"/>
      <c r="B117" s="198" t="n"/>
      <c r="C117" s="198" t="inlineStr">
        <is>
          <t>가110</t>
        </is>
      </c>
      <c r="D117" s="195" t="n">
        <v>135</v>
      </c>
      <c r="E117" s="195" t="n">
        <v>11</v>
      </c>
      <c r="F117" s="195" t="n">
        <v>11</v>
      </c>
      <c r="G117" s="239" t="n">
        <v>110</v>
      </c>
      <c r="H117" s="197" t="inlineStr">
        <is>
          <t>가</t>
        </is>
      </c>
      <c r="I117" s="242" t="inlineStr">
        <is>
          <t>고려대</t>
        </is>
      </c>
      <c r="J117" s="242" t="inlineStr">
        <is>
          <t>교육학과</t>
        </is>
      </c>
      <c r="K117" s="195" t="inlineStr">
        <is>
          <t>통합</t>
        </is>
      </c>
      <c r="L117" s="697">
        <f>IF(OFFSET(환산공식!$ED$15,$F117,0)=1,"O","X")</f>
        <v/>
      </c>
      <c r="M117" s="188">
        <f>IFERROR(OFFSET(환산공식!DJ$15,$F117,0),"")</f>
        <v/>
      </c>
      <c r="N117" s="697">
        <f>IFERROR(CONCATENATE(ROUND(OFFSET(환산공식!DK$15,$F117,0),1),"%"),"")</f>
        <v/>
      </c>
      <c r="O117" s="697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7">
        <f>OFFSET(환산공식!FX$15,$F117,0)</f>
        <v/>
      </c>
      <c r="AA117" s="179">
        <f>OFFSET(환산공식!FY$15,$F117,0)</f>
        <v/>
      </c>
      <c r="AC117" s="0" t="n"/>
      <c r="AD117" s="0">
        <f>IF(L117="X",6,IF(Q117&gt;R117,1,IF(Q117&gt;S117,2,IF(Q117&gt;T117,3,IF(Q117&gt;U117,4,IF(Q117&gt;=V117,5,IF(Q117&lt;V117,6,"")))))))</f>
        <v/>
      </c>
      <c r="AE117" s="0" t="n"/>
    </row>
    <row r="118" customFormat="1" s="3">
      <c r="A118" s="198" t="n"/>
      <c r="B118" s="198" t="n"/>
      <c r="C118" s="198" t="inlineStr">
        <is>
          <t>가111</t>
        </is>
      </c>
      <c r="D118" s="195" t="n">
        <v>136</v>
      </c>
      <c r="E118" s="195" t="n">
        <v>11</v>
      </c>
      <c r="F118" s="195" t="n">
        <v>11</v>
      </c>
      <c r="G118" s="239" t="n">
        <v>111</v>
      </c>
      <c r="H118" s="197" t="inlineStr">
        <is>
          <t>가</t>
        </is>
      </c>
      <c r="I118" s="242" t="inlineStr">
        <is>
          <t>고려대</t>
        </is>
      </c>
      <c r="J118" s="242" t="inlineStr">
        <is>
          <t>간호대학</t>
        </is>
      </c>
      <c r="K118" s="195" t="inlineStr">
        <is>
          <t>통합</t>
        </is>
      </c>
      <c r="L118" s="697">
        <f>IF(OFFSET(환산공식!$ED$15,$F118,0)=1,"O","X")</f>
        <v/>
      </c>
      <c r="M118" s="188">
        <f>IFERROR(OFFSET(환산공식!DJ$15,$F118,0),"")</f>
        <v/>
      </c>
      <c r="N118" s="697">
        <f>IFERROR(CONCATENATE(ROUND(OFFSET(환산공식!DK$15,$F118,0),1),"%"),"")</f>
        <v/>
      </c>
      <c r="O118" s="697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7">
        <f>OFFSET(환산공식!FX$15,$F118,0)</f>
        <v/>
      </c>
      <c r="AA118" s="179">
        <f>OFFSET(환산공식!FY$15,$F118,0)</f>
        <v/>
      </c>
      <c r="AC118" s="0" t="n"/>
      <c r="AD118" s="0">
        <f>IF(L118="X",6,IF(Q118&gt;R118,1,IF(Q118&gt;S118,2,IF(Q118&gt;T118,3,IF(Q118&gt;U118,4,IF(Q118&gt;=V118,5,IF(Q118&lt;V118,6,"")))))))</f>
        <v/>
      </c>
      <c r="AE118" s="0" t="n"/>
    </row>
    <row r="119" customFormat="1" s="3">
      <c r="A119" s="198" t="n"/>
      <c r="B119" s="198" t="n"/>
      <c r="C119" s="198" t="inlineStr">
        <is>
          <t>가112</t>
        </is>
      </c>
      <c r="D119" s="195" t="n">
        <v>137</v>
      </c>
      <c r="E119" s="195" t="n">
        <v>11</v>
      </c>
      <c r="F119" s="195" t="n">
        <v>11</v>
      </c>
      <c r="G119" s="239" t="n">
        <v>112</v>
      </c>
      <c r="H119" s="197" t="inlineStr">
        <is>
          <t>가</t>
        </is>
      </c>
      <c r="I119" s="242" t="inlineStr">
        <is>
          <t>고려대</t>
        </is>
      </c>
      <c r="J119" s="242" t="inlineStr">
        <is>
          <t>철학과</t>
        </is>
      </c>
      <c r="K119" s="195" t="inlineStr">
        <is>
          <t>통합</t>
        </is>
      </c>
      <c r="L119" s="697">
        <f>IF(OFFSET(환산공식!$ED$15,$F119,0)=1,"O","X")</f>
        <v/>
      </c>
      <c r="M119" s="188">
        <f>IFERROR(OFFSET(환산공식!DJ$15,$F119,0),"")</f>
        <v/>
      </c>
      <c r="N119" s="697">
        <f>IFERROR(CONCATENATE(ROUND(OFFSET(환산공식!DK$15,$F119,0),1),"%"),"")</f>
        <v/>
      </c>
      <c r="O119" s="697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7">
        <f>OFFSET(환산공식!FX$15,$F119,0)</f>
        <v/>
      </c>
      <c r="AA119" s="179">
        <f>OFFSET(환산공식!FY$15,$F119,0)</f>
        <v/>
      </c>
      <c r="AC119" s="0" t="n"/>
      <c r="AD119" s="0">
        <f>IF(L119="X",6,IF(Q119&gt;R119,1,IF(Q119&gt;S119,2,IF(Q119&gt;T119,3,IF(Q119&gt;U119,4,IF(Q119&gt;=V119,5,IF(Q119&lt;V119,6,"")))))))</f>
        <v/>
      </c>
      <c r="AE119" s="0" t="n"/>
    </row>
    <row r="120" customFormat="1" s="3">
      <c r="A120" s="198" t="n"/>
      <c r="B120" s="198" t="n"/>
      <c r="C120" s="198" t="inlineStr">
        <is>
          <t>가113</t>
        </is>
      </c>
      <c r="D120" s="195" t="n">
        <v>138</v>
      </c>
      <c r="E120" s="195" t="n">
        <v>11</v>
      </c>
      <c r="F120" s="195" t="n">
        <v>11</v>
      </c>
      <c r="G120" s="239" t="n">
        <v>113</v>
      </c>
      <c r="H120" s="197" t="inlineStr">
        <is>
          <t>가</t>
        </is>
      </c>
      <c r="I120" s="242" t="inlineStr">
        <is>
          <t>고려대</t>
        </is>
      </c>
      <c r="J120" s="242" t="inlineStr">
        <is>
          <t>영어영문학과</t>
        </is>
      </c>
      <c r="K120" s="195" t="inlineStr">
        <is>
          <t>통합</t>
        </is>
      </c>
      <c r="L120" s="697">
        <f>IF(OFFSET(환산공식!$ED$15,$F120,0)=1,"O","X")</f>
        <v/>
      </c>
      <c r="M120" s="188">
        <f>IFERROR(OFFSET(환산공식!DJ$15,$F120,0),"")</f>
        <v/>
      </c>
      <c r="N120" s="697">
        <f>IFERROR(CONCATENATE(ROUND(OFFSET(환산공식!DK$15,$F120,0),1),"%"),"")</f>
        <v/>
      </c>
      <c r="O120" s="697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7">
        <f>OFFSET(환산공식!FX$15,$F120,0)</f>
        <v/>
      </c>
      <c r="AA120" s="179">
        <f>OFFSET(환산공식!FY$15,$F120,0)</f>
        <v/>
      </c>
      <c r="AC120" s="0" t="n"/>
      <c r="AD120" s="0">
        <f>IF(L120="X",6,IF(Q120&gt;R120,1,IF(Q120&gt;S120,2,IF(Q120&gt;T120,3,IF(Q120&gt;U120,4,IF(Q120&gt;=V120,5,IF(Q120&lt;V120,6,"")))))))</f>
        <v/>
      </c>
      <c r="AE120" s="0" t="n"/>
    </row>
    <row r="121" customFormat="1" s="3">
      <c r="A121" s="198" t="n"/>
      <c r="B121" s="198" t="n"/>
      <c r="C121" s="198" t="inlineStr">
        <is>
          <t>가114</t>
        </is>
      </c>
      <c r="D121" s="195" t="n">
        <v>139</v>
      </c>
      <c r="E121" s="195" t="n">
        <v>11</v>
      </c>
      <c r="F121" s="195" t="n">
        <v>11</v>
      </c>
      <c r="G121" s="239" t="n">
        <v>114</v>
      </c>
      <c r="H121" s="197" t="inlineStr">
        <is>
          <t>가</t>
        </is>
      </c>
      <c r="I121" s="242" t="inlineStr">
        <is>
          <t>고려대</t>
        </is>
      </c>
      <c r="J121" s="242" t="inlineStr">
        <is>
          <t>영어교육과</t>
        </is>
      </c>
      <c r="K121" s="195" t="inlineStr">
        <is>
          <t>통합</t>
        </is>
      </c>
      <c r="L121" s="697">
        <f>IF(OFFSET(환산공식!$ED$15,$F121,0)=1,"O","X")</f>
        <v/>
      </c>
      <c r="M121" s="188">
        <f>IFERROR(OFFSET(환산공식!DJ$15,$F121,0),"")</f>
        <v/>
      </c>
      <c r="N121" s="697">
        <f>IFERROR(CONCATENATE(ROUND(OFFSET(환산공식!DK$15,$F121,0),1),"%"),"")</f>
        <v/>
      </c>
      <c r="O121" s="697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7">
        <f>OFFSET(환산공식!FX$15,$F121,0)</f>
        <v/>
      </c>
      <c r="AA121" s="179">
        <f>OFFSET(환산공식!FY$15,$F121,0)</f>
        <v/>
      </c>
      <c r="AC121" s="0" t="n"/>
      <c r="AD121" s="0">
        <f>IF(L121="X",6,IF(Q121&gt;R121,1,IF(Q121&gt;S121,2,IF(Q121&gt;T121,3,IF(Q121&gt;U121,4,IF(Q121&gt;=V121,5,IF(Q121&lt;V121,6,"")))))))</f>
        <v/>
      </c>
      <c r="AE121" s="0" t="n"/>
    </row>
    <row r="122" customFormat="1" s="3">
      <c r="A122" s="198" t="n"/>
      <c r="B122" s="198" t="n"/>
      <c r="C122" s="198" t="inlineStr">
        <is>
          <t>가115</t>
        </is>
      </c>
      <c r="D122" s="195" t="n">
        <v>140</v>
      </c>
      <c r="E122" s="195" t="n">
        <v>11</v>
      </c>
      <c r="F122" s="195" t="n">
        <v>11</v>
      </c>
      <c r="G122" s="239" t="n">
        <v>115</v>
      </c>
      <c r="H122" s="197" t="inlineStr">
        <is>
          <t>가</t>
        </is>
      </c>
      <c r="I122" s="242" t="inlineStr">
        <is>
          <t>고려대</t>
        </is>
      </c>
      <c r="J122" s="242" t="inlineStr">
        <is>
          <t>국어교육과</t>
        </is>
      </c>
      <c r="K122" s="195" t="inlineStr">
        <is>
          <t>통합</t>
        </is>
      </c>
      <c r="L122" s="697">
        <f>IF(OFFSET(환산공식!$ED$15,$F122,0)=1,"O","X")</f>
        <v/>
      </c>
      <c r="M122" s="188">
        <f>IFERROR(OFFSET(환산공식!DJ$15,$F122,0),"")</f>
        <v/>
      </c>
      <c r="N122" s="697">
        <f>IFERROR(CONCATENATE(ROUND(OFFSET(환산공식!DK$15,$F122,0),1),"%"),"")</f>
        <v/>
      </c>
      <c r="O122" s="697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7">
        <f>OFFSET(환산공식!FX$15,$F122,0)</f>
        <v/>
      </c>
      <c r="AA122" s="179">
        <f>OFFSET(환산공식!FY$15,$F122,0)</f>
        <v/>
      </c>
      <c r="AC122" s="0" t="n"/>
      <c r="AD122" s="0">
        <f>IF(L122="X",6,IF(Q122&gt;R122,1,IF(Q122&gt;S122,2,IF(Q122&gt;T122,3,IF(Q122&gt;U122,4,IF(Q122&gt;=V122,5,IF(Q122&lt;V122,6,"")))))))</f>
        <v/>
      </c>
      <c r="AE122" s="0" t="n"/>
    </row>
    <row r="123" customFormat="1" s="3">
      <c r="A123" s="198" t="n"/>
      <c r="B123" s="198" t="n"/>
      <c r="C123" s="198" t="inlineStr">
        <is>
          <t>가116</t>
        </is>
      </c>
      <c r="D123" s="195" t="n">
        <v>141</v>
      </c>
      <c r="E123" s="195" t="n">
        <v>11</v>
      </c>
      <c r="F123" s="195" t="n">
        <v>11</v>
      </c>
      <c r="G123" s="239" t="n">
        <v>116</v>
      </c>
      <c r="H123" s="197" t="inlineStr">
        <is>
          <t>가</t>
        </is>
      </c>
      <c r="I123" s="242" t="inlineStr">
        <is>
          <t>고려대</t>
        </is>
      </c>
      <c r="J123" s="242" t="inlineStr">
        <is>
          <t>국어국문학과</t>
        </is>
      </c>
      <c r="K123" s="195" t="inlineStr">
        <is>
          <t>통합</t>
        </is>
      </c>
      <c r="L123" s="697">
        <f>IF(OFFSET(환산공식!$ED$15,$F123,0)=1,"O","X")</f>
        <v/>
      </c>
      <c r="M123" s="188">
        <f>IFERROR(OFFSET(환산공식!DJ$15,$F123,0),"")</f>
        <v/>
      </c>
      <c r="N123" s="697">
        <f>IFERROR(CONCATENATE(ROUND(OFFSET(환산공식!DK$15,$F123,0),1),"%"),"")</f>
        <v/>
      </c>
      <c r="O123" s="697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7">
        <f>OFFSET(환산공식!FX$15,$F123,0)</f>
        <v/>
      </c>
      <c r="AA123" s="179">
        <f>OFFSET(환산공식!FY$15,$F123,0)</f>
        <v/>
      </c>
      <c r="AC123" s="0" t="n"/>
      <c r="AD123" s="0">
        <f>IF(L123="X",6,IF(Q123&gt;R123,1,IF(Q123&gt;S123,2,IF(Q123&gt;T123,3,IF(Q123&gt;U123,4,IF(Q123&gt;=V123,5,IF(Q123&lt;V123,6,"")))))))</f>
        <v/>
      </c>
      <c r="AE123" s="0" t="n"/>
    </row>
    <row r="124" customFormat="1" s="3">
      <c r="A124" s="198" t="n"/>
      <c r="B124" s="198" t="n"/>
      <c r="C124" s="198" t="inlineStr">
        <is>
          <t>가117</t>
        </is>
      </c>
      <c r="D124" s="195" t="n">
        <v>142</v>
      </c>
      <c r="E124" s="195" t="n">
        <v>11</v>
      </c>
      <c r="F124" s="195" t="n">
        <v>11</v>
      </c>
      <c r="G124" s="239" t="n">
        <v>117</v>
      </c>
      <c r="H124" s="197" t="inlineStr">
        <is>
          <t>가</t>
        </is>
      </c>
      <c r="I124" s="242" t="inlineStr">
        <is>
          <t>고려대</t>
        </is>
      </c>
      <c r="J124" s="242" t="inlineStr">
        <is>
          <t>한국사학과</t>
        </is>
      </c>
      <c r="K124" s="195" t="inlineStr">
        <is>
          <t>통합</t>
        </is>
      </c>
      <c r="L124" s="697">
        <f>IF(OFFSET(환산공식!$ED$15,$F124,0)=1,"O","X")</f>
        <v/>
      </c>
      <c r="M124" s="188">
        <f>IFERROR(OFFSET(환산공식!DJ$15,$F124,0),"")</f>
        <v/>
      </c>
      <c r="N124" s="697">
        <f>IFERROR(CONCATENATE(ROUND(OFFSET(환산공식!DK$15,$F124,0),1),"%"),"")</f>
        <v/>
      </c>
      <c r="O124" s="697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7">
        <f>OFFSET(환산공식!FX$15,$F124,0)</f>
        <v/>
      </c>
      <c r="AA124" s="179">
        <f>OFFSET(환산공식!FY$15,$F124,0)</f>
        <v/>
      </c>
      <c r="AC124" s="0" t="n"/>
      <c r="AD124" s="0">
        <f>IF(L124="X",6,IF(Q124&gt;R124,1,IF(Q124&gt;S124,2,IF(Q124&gt;T124,3,IF(Q124&gt;U124,4,IF(Q124&gt;=V124,5,IF(Q124&lt;V124,6,"")))))))</f>
        <v/>
      </c>
      <c r="AE124" s="0" t="n"/>
    </row>
    <row r="125" customFormat="1" s="3">
      <c r="A125" s="198" t="n"/>
      <c r="B125" s="198" t="n"/>
      <c r="C125" s="198" t="inlineStr">
        <is>
          <t>가118</t>
        </is>
      </c>
      <c r="D125" s="195" t="n">
        <v>143</v>
      </c>
      <c r="E125" s="195" t="n">
        <v>11</v>
      </c>
      <c r="F125" s="195" t="n">
        <v>11</v>
      </c>
      <c r="G125" s="239" t="n">
        <v>118</v>
      </c>
      <c r="H125" s="197" t="inlineStr">
        <is>
          <t>가</t>
        </is>
      </c>
      <c r="I125" s="242" t="inlineStr">
        <is>
          <t>고려대</t>
        </is>
      </c>
      <c r="J125" s="242" t="inlineStr">
        <is>
          <t>중어중문학과</t>
        </is>
      </c>
      <c r="K125" s="195" t="inlineStr">
        <is>
          <t>통합</t>
        </is>
      </c>
      <c r="L125" s="697">
        <f>IF(OFFSET(환산공식!$ED$15,$F125,0)=1,"O","X")</f>
        <v/>
      </c>
      <c r="M125" s="188">
        <f>IFERROR(OFFSET(환산공식!DJ$15,$F125,0),"")</f>
        <v/>
      </c>
      <c r="N125" s="697">
        <f>IFERROR(CONCATENATE(ROUND(OFFSET(환산공식!DK$15,$F125,0),1),"%"),"")</f>
        <v/>
      </c>
      <c r="O125" s="697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7">
        <f>OFFSET(환산공식!FX$15,$F125,0)</f>
        <v/>
      </c>
      <c r="AA125" s="179">
        <f>OFFSET(환산공식!FY$15,$F125,0)</f>
        <v/>
      </c>
      <c r="AC125" s="0" t="n"/>
      <c r="AD125" s="0">
        <f>IF(L125="X",6,IF(Q125&gt;R125,1,IF(Q125&gt;S125,2,IF(Q125&gt;T125,3,IF(Q125&gt;U125,4,IF(Q125&gt;=V125,5,IF(Q125&lt;V125,6,"")))))))</f>
        <v/>
      </c>
      <c r="AE125" s="0" t="n"/>
    </row>
    <row r="126" customFormat="1" s="3">
      <c r="A126" s="198" t="n"/>
      <c r="B126" s="198" t="n"/>
      <c r="C126" s="198" t="inlineStr">
        <is>
          <t>가119</t>
        </is>
      </c>
      <c r="D126" s="195" t="n">
        <v>144</v>
      </c>
      <c r="E126" s="195" t="n">
        <v>11</v>
      </c>
      <c r="F126" s="195" t="n">
        <v>11</v>
      </c>
      <c r="G126" s="239" t="n">
        <v>119</v>
      </c>
      <c r="H126" s="197" t="inlineStr">
        <is>
          <t>가</t>
        </is>
      </c>
      <c r="I126" s="242" t="inlineStr">
        <is>
          <t>고려대</t>
        </is>
      </c>
      <c r="J126" s="242" t="inlineStr">
        <is>
          <t>사학과</t>
        </is>
      </c>
      <c r="K126" s="195" t="inlineStr">
        <is>
          <t>통합</t>
        </is>
      </c>
      <c r="L126" s="697">
        <f>IF(OFFSET(환산공식!$ED$15,$F126,0)=1,"O","X")</f>
        <v/>
      </c>
      <c r="M126" s="188">
        <f>IFERROR(OFFSET(환산공식!DJ$15,$F126,0),"")</f>
        <v/>
      </c>
      <c r="N126" s="697">
        <f>IFERROR(CONCATENATE(ROUND(OFFSET(환산공식!DK$15,$F126,0),1),"%"),"")</f>
        <v/>
      </c>
      <c r="O126" s="697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7">
        <f>OFFSET(환산공식!FX$15,$F126,0)</f>
        <v/>
      </c>
      <c r="AA126" s="179">
        <f>OFFSET(환산공식!FY$15,$F126,0)</f>
        <v/>
      </c>
      <c r="AC126" s="0" t="n"/>
      <c r="AD126" s="0">
        <f>IF(L126="X",6,IF(Q126&gt;R126,1,IF(Q126&gt;S126,2,IF(Q126&gt;T126,3,IF(Q126&gt;U126,4,IF(Q126&gt;=V126,5,IF(Q126&lt;V126,6,"")))))))</f>
        <v/>
      </c>
      <c r="AE126" s="0" t="n"/>
    </row>
    <row r="127" customFormat="1" s="3">
      <c r="A127" s="198" t="n"/>
      <c r="B127" s="198" t="n"/>
      <c r="C127" s="198" t="inlineStr">
        <is>
          <t>가120</t>
        </is>
      </c>
      <c r="D127" s="195" t="n">
        <v>145</v>
      </c>
      <c r="E127" s="195" t="n">
        <v>11</v>
      </c>
      <c r="F127" s="195" t="n">
        <v>11</v>
      </c>
      <c r="G127" s="239" t="n">
        <v>120</v>
      </c>
      <c r="H127" s="197" t="inlineStr">
        <is>
          <t>가</t>
        </is>
      </c>
      <c r="I127" s="242" t="inlineStr">
        <is>
          <t>고려대</t>
        </is>
      </c>
      <c r="J127" s="242" t="inlineStr">
        <is>
          <t>역사교육과</t>
        </is>
      </c>
      <c r="K127" s="195" t="inlineStr">
        <is>
          <t>통합</t>
        </is>
      </c>
      <c r="L127" s="697">
        <f>IF(OFFSET(환산공식!$ED$15,$F127,0)=1,"O","X")</f>
        <v/>
      </c>
      <c r="M127" s="188">
        <f>IFERROR(OFFSET(환산공식!DJ$15,$F127,0),"")</f>
        <v/>
      </c>
      <c r="N127" s="697">
        <f>IFERROR(CONCATENATE(ROUND(OFFSET(환산공식!DK$15,$F127,0),1),"%"),"")</f>
        <v/>
      </c>
      <c r="O127" s="697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7">
        <f>OFFSET(환산공식!FX$15,$F127,0)</f>
        <v/>
      </c>
      <c r="AA127" s="179">
        <f>OFFSET(환산공식!FY$15,$F127,0)</f>
        <v/>
      </c>
      <c r="AC127" s="0" t="n"/>
      <c r="AD127" s="0">
        <f>IF(L127="X",6,IF(Q127&gt;R127,1,IF(Q127&gt;S127,2,IF(Q127&gt;T127,3,IF(Q127&gt;U127,4,IF(Q127&gt;=V127,5,IF(Q127&lt;V127,6,"")))))))</f>
        <v/>
      </c>
      <c r="AE127" s="0" t="n"/>
    </row>
    <row r="128" customFormat="1" s="3">
      <c r="A128" s="198" t="n"/>
      <c r="B128" s="198" t="n"/>
      <c r="C128" s="198" t="inlineStr">
        <is>
          <t>가121</t>
        </is>
      </c>
      <c r="D128" s="195" t="n">
        <v>146</v>
      </c>
      <c r="E128" s="195" t="n">
        <v>11</v>
      </c>
      <c r="F128" s="195" t="n">
        <v>11</v>
      </c>
      <c r="G128" s="239" t="n">
        <v>121</v>
      </c>
      <c r="H128" s="197" t="inlineStr">
        <is>
          <t>가</t>
        </is>
      </c>
      <c r="I128" s="242" t="inlineStr">
        <is>
          <t>고려대</t>
        </is>
      </c>
      <c r="J128" s="242" t="inlineStr">
        <is>
          <t>일어일문학과</t>
        </is>
      </c>
      <c r="K128" s="195" t="inlineStr">
        <is>
          <t>통합</t>
        </is>
      </c>
      <c r="L128" s="697">
        <f>IF(OFFSET(환산공식!$ED$15,$F128,0)=1,"O","X")</f>
        <v/>
      </c>
      <c r="M128" s="188">
        <f>IFERROR(OFFSET(환산공식!DJ$15,$F128,0),"")</f>
        <v/>
      </c>
      <c r="N128" s="697">
        <f>IFERROR(CONCATENATE(ROUND(OFFSET(환산공식!DK$15,$F128,0),1),"%"),"")</f>
        <v/>
      </c>
      <c r="O128" s="697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7">
        <f>OFFSET(환산공식!FX$15,$F128,0)</f>
        <v/>
      </c>
      <c r="AA128" s="179">
        <f>OFFSET(환산공식!FY$15,$F128,0)</f>
        <v/>
      </c>
      <c r="AC128" s="0" t="n"/>
      <c r="AD128" s="0">
        <f>IF(L128="X",6,IF(Q128&gt;R128,1,IF(Q128&gt;S128,2,IF(Q128&gt;T128,3,IF(Q128&gt;U128,4,IF(Q128&gt;=V128,5,IF(Q128&lt;V128,6,"")))))))</f>
        <v/>
      </c>
      <c r="AE128" s="0" t="n"/>
    </row>
    <row r="129" customFormat="1" s="3">
      <c r="A129" s="198" t="n"/>
      <c r="B129" s="198" t="n"/>
      <c r="C129" s="198" t="inlineStr">
        <is>
          <t>가122</t>
        </is>
      </c>
      <c r="D129" s="195" t="n">
        <v>147</v>
      </c>
      <c r="E129" s="195" t="n">
        <v>11</v>
      </c>
      <c r="F129" s="195" t="n">
        <v>11</v>
      </c>
      <c r="G129" s="239" t="n">
        <v>122</v>
      </c>
      <c r="H129" s="197" t="inlineStr">
        <is>
          <t>가</t>
        </is>
      </c>
      <c r="I129" s="242" t="inlineStr">
        <is>
          <t>고려대</t>
        </is>
      </c>
      <c r="J129" s="242" t="inlineStr">
        <is>
          <t>지리교육과</t>
        </is>
      </c>
      <c r="K129" s="195" t="inlineStr">
        <is>
          <t>통합</t>
        </is>
      </c>
      <c r="L129" s="697">
        <f>IF(OFFSET(환산공식!$ED$15,$F129,0)=1,"O","X")</f>
        <v/>
      </c>
      <c r="M129" s="188">
        <f>IFERROR(OFFSET(환산공식!DJ$15,$F129,0),"")</f>
        <v/>
      </c>
      <c r="N129" s="697">
        <f>IFERROR(CONCATENATE(ROUND(OFFSET(환산공식!DK$15,$F129,0),1),"%"),"")</f>
        <v/>
      </c>
      <c r="O129" s="697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7">
        <f>OFFSET(환산공식!FX$15,$F129,0)</f>
        <v/>
      </c>
      <c r="AA129" s="179">
        <f>OFFSET(환산공식!FY$15,$F129,0)</f>
        <v/>
      </c>
      <c r="AC129" s="0" t="n"/>
      <c r="AD129" s="0">
        <f>IF(L129="X",6,IF(Q129&gt;R129,1,IF(Q129&gt;S129,2,IF(Q129&gt;T129,3,IF(Q129&gt;U129,4,IF(Q129&gt;=V129,5,IF(Q129&lt;V129,6,"")))))))</f>
        <v/>
      </c>
      <c r="AE129" s="0" t="n"/>
    </row>
    <row r="130" customFormat="1" s="3">
      <c r="A130" s="198" t="n"/>
      <c r="B130" s="198" t="n"/>
      <c r="C130" s="198" t="inlineStr">
        <is>
          <t>가123</t>
        </is>
      </c>
      <c r="D130" s="195" t="n">
        <v>148</v>
      </c>
      <c r="E130" s="195" t="n">
        <v>11</v>
      </c>
      <c r="F130" s="195" t="n">
        <v>11</v>
      </c>
      <c r="G130" s="239" t="n">
        <v>123</v>
      </c>
      <c r="H130" s="197" t="inlineStr">
        <is>
          <t>가</t>
        </is>
      </c>
      <c r="I130" s="242" t="inlineStr">
        <is>
          <t>고려대</t>
        </is>
      </c>
      <c r="J130" s="242" t="inlineStr">
        <is>
          <t>독어독문학과</t>
        </is>
      </c>
      <c r="K130" s="195" t="inlineStr">
        <is>
          <t>통합</t>
        </is>
      </c>
      <c r="L130" s="697">
        <f>IF(OFFSET(환산공식!$ED$15,$F130,0)=1,"O","X")</f>
        <v/>
      </c>
      <c r="M130" s="188">
        <f>IFERROR(OFFSET(환산공식!DJ$15,$F130,0),"")</f>
        <v/>
      </c>
      <c r="N130" s="697">
        <f>IFERROR(CONCATENATE(ROUND(OFFSET(환산공식!DK$15,$F130,0),1),"%"),"")</f>
        <v/>
      </c>
      <c r="O130" s="697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7">
        <f>OFFSET(환산공식!FX$15,$F130,0)</f>
        <v/>
      </c>
      <c r="AA130" s="179">
        <f>OFFSET(환산공식!FY$15,$F130,0)</f>
        <v/>
      </c>
      <c r="AC130" s="0" t="n"/>
      <c r="AD130" s="0">
        <f>IF(L130="X",6,IF(Q130&gt;R130,1,IF(Q130&gt;S130,2,IF(Q130&gt;T130,3,IF(Q130&gt;U130,4,IF(Q130&gt;=V130,5,IF(Q130&lt;V130,6,"")))))))</f>
        <v/>
      </c>
      <c r="AE130" s="0" t="n"/>
    </row>
    <row r="131" customFormat="1" s="3">
      <c r="A131" s="198" t="n"/>
      <c r="B131" s="198" t="n"/>
      <c r="C131" s="198" t="inlineStr">
        <is>
          <t>가124</t>
        </is>
      </c>
      <c r="D131" s="195" t="n">
        <v>149</v>
      </c>
      <c r="E131" s="195" t="n">
        <v>11</v>
      </c>
      <c r="F131" s="195" t="n">
        <v>11</v>
      </c>
      <c r="G131" s="239" t="n">
        <v>124</v>
      </c>
      <c r="H131" s="197" t="inlineStr">
        <is>
          <t>가</t>
        </is>
      </c>
      <c r="I131" s="242" t="inlineStr">
        <is>
          <t>고려대</t>
        </is>
      </c>
      <c r="J131" s="242" t="inlineStr">
        <is>
          <t>국제학부</t>
        </is>
      </c>
      <c r="K131" s="195" t="inlineStr">
        <is>
          <t>통합</t>
        </is>
      </c>
      <c r="L131" s="697">
        <f>IF(OFFSET(환산공식!$ED$15,$F131,0)=1,"O","X")</f>
        <v/>
      </c>
      <c r="M131" s="188">
        <f>IFERROR(OFFSET(환산공식!DJ$15,$F131,0),"")</f>
        <v/>
      </c>
      <c r="N131" s="697">
        <f>IFERROR(CONCATENATE(ROUND(OFFSET(환산공식!DK$15,$F131,0),1),"%"),"")</f>
        <v/>
      </c>
      <c r="O131" s="697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7">
        <f>OFFSET(환산공식!FX$15,$F131,0)</f>
        <v/>
      </c>
      <c r="AA131" s="179">
        <f>OFFSET(환산공식!FY$15,$F131,0)</f>
        <v/>
      </c>
      <c r="AC131" s="0" t="n"/>
      <c r="AD131" s="0">
        <f>IF(L131="X",6,IF(Q131&gt;R131,1,IF(Q131&gt;S131,2,IF(Q131&gt;T131,3,IF(Q131&gt;U131,4,IF(Q131&gt;=V131,5,IF(Q131&lt;V131,6,"")))))))</f>
        <v/>
      </c>
      <c r="AE131" s="0" t="n"/>
    </row>
    <row r="132" customFormat="1" s="3">
      <c r="A132" s="198" t="n"/>
      <c r="B132" s="198" t="n"/>
      <c r="C132" s="198" t="inlineStr">
        <is>
          <t>가125</t>
        </is>
      </c>
      <c r="D132" s="195" t="n">
        <v>150</v>
      </c>
      <c r="E132" s="195" t="n">
        <v>11</v>
      </c>
      <c r="F132" s="195" t="n">
        <v>11</v>
      </c>
      <c r="G132" s="239" t="n">
        <v>125</v>
      </c>
      <c r="H132" s="197" t="inlineStr">
        <is>
          <t>가</t>
        </is>
      </c>
      <c r="I132" s="242" t="inlineStr">
        <is>
          <t>고려대</t>
        </is>
      </c>
      <c r="J132" s="242" t="inlineStr">
        <is>
          <t>서어서문학과</t>
        </is>
      </c>
      <c r="K132" s="195" t="inlineStr">
        <is>
          <t>통합</t>
        </is>
      </c>
      <c r="L132" s="697">
        <f>IF(OFFSET(환산공식!$ED$15,$F132,0)=1,"O","X")</f>
        <v/>
      </c>
      <c r="M132" s="188">
        <f>IFERROR(OFFSET(환산공식!DJ$15,$F132,0),"")</f>
        <v/>
      </c>
      <c r="N132" s="697">
        <f>IFERROR(CONCATENATE(ROUND(OFFSET(환산공식!DK$15,$F132,0),1),"%"),"")</f>
        <v/>
      </c>
      <c r="O132" s="697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7">
        <f>OFFSET(환산공식!FX$15,$F132,0)</f>
        <v/>
      </c>
      <c r="AA132" s="179">
        <f>OFFSET(환산공식!FY$15,$F132,0)</f>
        <v/>
      </c>
      <c r="AC132" s="0" t="n"/>
      <c r="AD132" s="0">
        <f>IF(L132="X",6,IF(Q132&gt;R132,1,IF(Q132&gt;S132,2,IF(Q132&gt;T132,3,IF(Q132&gt;U132,4,IF(Q132&gt;=V132,5,IF(Q132&lt;V132,6,"")))))))</f>
        <v/>
      </c>
      <c r="AE132" s="0" t="n"/>
    </row>
    <row r="133" customFormat="1" s="3">
      <c r="A133" s="198" t="n"/>
      <c r="B133" s="198" t="n"/>
      <c r="C133" s="198" t="inlineStr">
        <is>
          <t>가126</t>
        </is>
      </c>
      <c r="D133" s="195" t="n">
        <v>151</v>
      </c>
      <c r="E133" s="195" t="n">
        <v>11</v>
      </c>
      <c r="F133" s="195" t="n">
        <v>11</v>
      </c>
      <c r="G133" s="239" t="n">
        <v>126</v>
      </c>
      <c r="H133" s="197" t="inlineStr">
        <is>
          <t>가</t>
        </is>
      </c>
      <c r="I133" s="242" t="inlineStr">
        <is>
          <t>고려대</t>
        </is>
      </c>
      <c r="J133" s="242" t="inlineStr">
        <is>
          <t>노어노문학과</t>
        </is>
      </c>
      <c r="K133" s="195" t="inlineStr">
        <is>
          <t>통합</t>
        </is>
      </c>
      <c r="L133" s="697">
        <f>IF(OFFSET(환산공식!$ED$15,$F133,0)=1,"O","X")</f>
        <v/>
      </c>
      <c r="M133" s="188">
        <f>IFERROR(OFFSET(환산공식!DJ$15,$F133,0),"")</f>
        <v/>
      </c>
      <c r="N133" s="697">
        <f>IFERROR(CONCATENATE(ROUND(OFFSET(환산공식!DK$15,$F133,0),1),"%"),"")</f>
        <v/>
      </c>
      <c r="O133" s="697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7">
        <f>OFFSET(환산공식!FX$15,$F133,0)</f>
        <v/>
      </c>
      <c r="AA133" s="179">
        <f>OFFSET(환산공식!FY$15,$F133,0)</f>
        <v/>
      </c>
      <c r="AC133" s="0" t="n"/>
      <c r="AD133" s="0">
        <f>IF(L133="X",6,IF(Q133&gt;R133,1,IF(Q133&gt;S133,2,IF(Q133&gt;T133,3,IF(Q133&gt;U133,4,IF(Q133&gt;=V133,5,IF(Q133&lt;V133,6,"")))))))</f>
        <v/>
      </c>
      <c r="AE133" s="0" t="n"/>
    </row>
    <row r="134" customFormat="1" s="3">
      <c r="A134" s="198" t="n"/>
      <c r="B134" s="198" t="n"/>
      <c r="C134" s="198" t="inlineStr">
        <is>
          <t>가127</t>
        </is>
      </c>
      <c r="D134" s="195" t="n">
        <v>152</v>
      </c>
      <c r="E134" s="195" t="n">
        <v>11</v>
      </c>
      <c r="F134" s="195" t="n">
        <v>11</v>
      </c>
      <c r="G134" s="239" t="n">
        <v>127</v>
      </c>
      <c r="H134" s="197" t="inlineStr">
        <is>
          <t>가</t>
        </is>
      </c>
      <c r="I134" s="242" t="inlineStr">
        <is>
          <t>고려대</t>
        </is>
      </c>
      <c r="J134" s="242" t="inlineStr">
        <is>
          <t>불어불문학과</t>
        </is>
      </c>
      <c r="K134" s="195" t="inlineStr">
        <is>
          <t>통합</t>
        </is>
      </c>
      <c r="L134" s="697">
        <f>IF(OFFSET(환산공식!$ED$15,$F134,0)=1,"O","X")</f>
        <v/>
      </c>
      <c r="M134" s="188">
        <f>IFERROR(OFFSET(환산공식!DJ$15,$F134,0),"")</f>
        <v/>
      </c>
      <c r="N134" s="697">
        <f>IFERROR(CONCATENATE(ROUND(OFFSET(환산공식!DK$15,$F134,0),1),"%"),"")</f>
        <v/>
      </c>
      <c r="O134" s="697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7">
        <f>OFFSET(환산공식!FX$15,$F134,0)</f>
        <v/>
      </c>
      <c r="AA134" s="179">
        <f>OFFSET(환산공식!FY$15,$F134,0)</f>
        <v/>
      </c>
      <c r="AC134" s="0" t="n"/>
      <c r="AD134" s="0">
        <f>IF(L134="X",6,IF(Q134&gt;R134,1,IF(Q134&gt;S134,2,IF(Q134&gt;T134,3,IF(Q134&gt;U134,4,IF(Q134&gt;=V134,5,IF(Q134&lt;V134,6,"")))))))</f>
        <v/>
      </c>
      <c r="AE134" s="0" t="n"/>
    </row>
    <row r="135" customFormat="1" s="3">
      <c r="A135" s="198" t="n"/>
      <c r="B135" s="198" t="n"/>
      <c r="C135" s="198" t="inlineStr">
        <is>
          <t>가128</t>
        </is>
      </c>
      <c r="D135" s="195" t="n">
        <v>153</v>
      </c>
      <c r="E135" s="195" t="n">
        <v>11</v>
      </c>
      <c r="F135" s="195" t="n">
        <v>11</v>
      </c>
      <c r="G135" s="239" t="n">
        <v>128</v>
      </c>
      <c r="H135" s="197" t="inlineStr">
        <is>
          <t>가</t>
        </is>
      </c>
      <c r="I135" s="242" t="inlineStr">
        <is>
          <t>고려대</t>
        </is>
      </c>
      <c r="J135" s="242" t="inlineStr">
        <is>
          <t>언어학과</t>
        </is>
      </c>
      <c r="K135" s="195" t="inlineStr">
        <is>
          <t>통합</t>
        </is>
      </c>
      <c r="L135" s="697">
        <f>IF(OFFSET(환산공식!$ED$15,$F135,0)=1,"O","X")</f>
        <v/>
      </c>
      <c r="M135" s="188">
        <f>IFERROR(OFFSET(환산공식!DJ$15,$F135,0),"")</f>
        <v/>
      </c>
      <c r="N135" s="697">
        <f>IFERROR(CONCATENATE(ROUND(OFFSET(환산공식!DK$15,$F135,0),1),"%"),"")</f>
        <v/>
      </c>
      <c r="O135" s="697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7">
        <f>OFFSET(환산공식!FX$15,$F135,0)</f>
        <v/>
      </c>
      <c r="AA135" s="179">
        <f>OFFSET(환산공식!FY$15,$F135,0)</f>
        <v/>
      </c>
      <c r="AC135" s="0" t="n"/>
      <c r="AD135" s="0">
        <f>IF(L135="X",6,IF(Q135&gt;R135,1,IF(Q135&gt;S135,2,IF(Q135&gt;T135,3,IF(Q135&gt;U135,4,IF(Q135&gt;=V135,5,IF(Q135&lt;V135,6,"")))))))</f>
        <v/>
      </c>
      <c r="AE135" s="0" t="n"/>
    </row>
    <row r="136" customFormat="1" s="3">
      <c r="A136" s="198" t="n"/>
      <c r="B136" s="198" t="n"/>
      <c r="C136" s="198" t="inlineStr">
        <is>
          <t>가129</t>
        </is>
      </c>
      <c r="D136" s="195" t="n">
        <v>154</v>
      </c>
      <c r="E136" s="195" t="n">
        <v>11</v>
      </c>
      <c r="F136" s="195" t="n">
        <v>11</v>
      </c>
      <c r="G136" s="239" t="n">
        <v>129</v>
      </c>
      <c r="H136" s="197" t="inlineStr">
        <is>
          <t>가</t>
        </is>
      </c>
      <c r="I136" s="242" t="inlineStr">
        <is>
          <t>고려대</t>
        </is>
      </c>
      <c r="J136" s="242" t="inlineStr">
        <is>
          <t>가정교육과</t>
        </is>
      </c>
      <c r="K136" s="195" t="inlineStr">
        <is>
          <t>통합</t>
        </is>
      </c>
      <c r="L136" s="697">
        <f>IF(OFFSET(환산공식!$ED$15,$F136,0)=1,"O","X")</f>
        <v/>
      </c>
      <c r="M136" s="188">
        <f>IFERROR(OFFSET(환산공식!DJ$15,$F136,0),"")</f>
        <v/>
      </c>
      <c r="N136" s="697">
        <f>IFERROR(CONCATENATE(ROUND(OFFSET(환산공식!DK$15,$F136,0),1),"%"),"")</f>
        <v/>
      </c>
      <c r="O136" s="697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7">
        <f>OFFSET(환산공식!FX$15,$F136,0)</f>
        <v/>
      </c>
      <c r="AA136" s="179">
        <f>OFFSET(환산공식!FY$15,$F136,0)</f>
        <v/>
      </c>
      <c r="AC136" s="0" t="n"/>
      <c r="AD136" s="0">
        <f>IF(L136="X",6,IF(Q136&gt;R136,1,IF(Q136&gt;S136,2,IF(Q136&gt;T136,3,IF(Q136&gt;U136,4,IF(Q136&gt;=V136,5,IF(Q136&lt;V136,6,"")))))))</f>
        <v/>
      </c>
      <c r="AE136" s="0" t="n"/>
    </row>
    <row r="137" customFormat="1" s="3">
      <c r="A137" s="198" t="n"/>
      <c r="B137" s="198" t="n"/>
      <c r="C137" s="198" t="inlineStr">
        <is>
          <t>가130</t>
        </is>
      </c>
      <c r="D137" s="195" t="n">
        <v>155</v>
      </c>
      <c r="E137" s="195" t="n">
        <v>11</v>
      </c>
      <c r="F137" s="195" t="n">
        <v>11</v>
      </c>
      <c r="G137" s="239" t="n">
        <v>130</v>
      </c>
      <c r="H137" s="197" t="inlineStr">
        <is>
          <t>가</t>
        </is>
      </c>
      <c r="I137" s="242" t="inlineStr">
        <is>
          <t>고려대</t>
        </is>
      </c>
      <c r="J137" s="242" t="inlineStr">
        <is>
          <t>한문학과</t>
        </is>
      </c>
      <c r="K137" s="195" t="inlineStr">
        <is>
          <t>통합</t>
        </is>
      </c>
      <c r="L137" s="697">
        <f>IF(OFFSET(환산공식!$ED$15,$F137,0)=1,"O","X")</f>
        <v/>
      </c>
      <c r="M137" s="188">
        <f>IFERROR(OFFSET(환산공식!DJ$15,$F137,0),"")</f>
        <v/>
      </c>
      <c r="N137" s="697">
        <f>IFERROR(CONCATENATE(ROUND(OFFSET(환산공식!DK$15,$F137,0),1),"%"),"")</f>
        <v/>
      </c>
      <c r="O137" s="697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7">
        <f>OFFSET(환산공식!FX$15,$F137,0)</f>
        <v/>
      </c>
      <c r="AA137" s="179">
        <f>OFFSET(환산공식!FY$15,$F137,0)</f>
        <v/>
      </c>
      <c r="AC137" s="0" t="n"/>
      <c r="AD137" s="0">
        <f>IF(L137="X",6,IF(Q137&gt;R137,1,IF(Q137&gt;S137,2,IF(Q137&gt;T137,3,IF(Q137&gt;U137,4,IF(Q137&gt;=V137,5,IF(Q137&lt;V137,6,"")))))))</f>
        <v/>
      </c>
      <c r="AE137" s="0" t="n"/>
    </row>
    <row r="138" customFormat="1" s="3">
      <c r="A138" s="198" t="n"/>
      <c r="B138" s="198" t="n"/>
      <c r="C138" s="198" t="inlineStr">
        <is>
          <t>가131</t>
        </is>
      </c>
      <c r="D138" s="195" t="n">
        <v>188</v>
      </c>
      <c r="E138" s="195" t="n">
        <v>273</v>
      </c>
      <c r="F138" s="195" t="n">
        <v>273</v>
      </c>
      <c r="G138" s="239" t="n">
        <v>131</v>
      </c>
      <c r="H138" s="197" t="inlineStr">
        <is>
          <t>가</t>
        </is>
      </c>
      <c r="I138" s="242" t="inlineStr">
        <is>
          <t>성균관대</t>
        </is>
      </c>
      <c r="J138" s="242" t="inlineStr">
        <is>
          <t>반도체시스템공학과</t>
        </is>
      </c>
      <c r="K138" s="195" t="inlineStr">
        <is>
          <t>자연</t>
        </is>
      </c>
      <c r="L138" s="697">
        <f>IF(OFFSET(환산공식!$ED$15,$F138,0)=1,"O","X")</f>
        <v/>
      </c>
      <c r="M138" s="188">
        <f>IFERROR(OFFSET(환산공식!DJ$15,$F138,0),"")</f>
        <v/>
      </c>
      <c r="N138" s="697">
        <f>IFERROR(CONCATENATE(ROUND(OFFSET(환산공식!DK$15,$F138,0),1),"%"),"")</f>
        <v/>
      </c>
      <c r="O138" s="697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7">
        <f>OFFSET(환산공식!FX$15,$F138,0)</f>
        <v/>
      </c>
      <c r="AA138" s="179">
        <f>OFFSET(환산공식!FY$15,$F138,0)</f>
        <v/>
      </c>
      <c r="AC138" s="0" t="n"/>
      <c r="AD138" s="0">
        <f>IF(L138="X",6,IF(Q138&gt;R138,1,IF(Q138&gt;S138,2,IF(Q138&gt;T138,3,IF(Q138&gt;U138,4,IF(Q138&gt;=V138,5,IF(Q138&lt;V138,6,"")))))))</f>
        <v/>
      </c>
      <c r="AE138" s="0" t="n"/>
    </row>
    <row r="139" customFormat="1" s="3">
      <c r="A139" s="198" t="n"/>
      <c r="B139" s="198" t="n"/>
      <c r="C139" s="198" t="inlineStr">
        <is>
          <t>가132</t>
        </is>
      </c>
      <c r="D139" s="195" t="n">
        <v>189</v>
      </c>
      <c r="E139" s="195" t="n">
        <v>273</v>
      </c>
      <c r="F139" s="195" t="n">
        <v>273</v>
      </c>
      <c r="G139" s="239" t="n">
        <v>132</v>
      </c>
      <c r="H139" s="197" t="inlineStr">
        <is>
          <t>가</t>
        </is>
      </c>
      <c r="I139" s="242" t="inlineStr">
        <is>
          <t>성균관대</t>
        </is>
      </c>
      <c r="J139" s="242" t="inlineStr">
        <is>
          <t>자유전공계열</t>
        </is>
      </c>
      <c r="K139" s="195" t="inlineStr">
        <is>
          <t>자연</t>
        </is>
      </c>
      <c r="L139" s="697">
        <f>IF(OFFSET(환산공식!$ED$15,$F139,0)=1,"O","X")</f>
        <v/>
      </c>
      <c r="M139" s="188">
        <f>IFERROR(OFFSET(환산공식!DJ$15,$F139,0),"")</f>
        <v/>
      </c>
      <c r="N139" s="697">
        <f>IFERROR(CONCATENATE(ROUND(OFFSET(환산공식!DK$15,$F139,0),1),"%"),"")</f>
        <v/>
      </c>
      <c r="O139" s="697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7">
        <f>OFFSET(환산공식!FX$15,$F139,0)</f>
        <v/>
      </c>
      <c r="AA139" s="179">
        <f>OFFSET(환산공식!FY$15,$F139,0)</f>
        <v/>
      </c>
      <c r="AC139" s="0" t="n"/>
      <c r="AD139" s="0">
        <f>IF(L139="X",6,IF(Q139&gt;R139,1,IF(Q139&gt;S139,2,IF(Q139&gt;T139,3,IF(Q139&gt;U139,4,IF(Q139&gt;=V139,5,IF(Q139&lt;V139,6,"")))))))</f>
        <v/>
      </c>
      <c r="AE139" s="0" t="n"/>
    </row>
    <row r="140" customFormat="1" s="3">
      <c r="A140" s="198" t="n"/>
      <c r="B140" s="198" t="n"/>
      <c r="C140" s="198" t="inlineStr">
        <is>
          <t>가133</t>
        </is>
      </c>
      <c r="D140" s="195" t="n">
        <v>190</v>
      </c>
      <c r="E140" s="195" t="n">
        <v>279</v>
      </c>
      <c r="F140" s="195" t="n">
        <v>279</v>
      </c>
      <c r="G140" s="239" t="n">
        <v>133</v>
      </c>
      <c r="H140" s="197" t="inlineStr">
        <is>
          <t>가</t>
        </is>
      </c>
      <c r="I140" s="242" t="inlineStr">
        <is>
          <t>성균관대</t>
        </is>
      </c>
      <c r="J140" s="242" t="inlineStr">
        <is>
          <t>컴퓨터교육과</t>
        </is>
      </c>
      <c r="K140" s="195" t="inlineStr">
        <is>
          <t>자연</t>
        </is>
      </c>
      <c r="L140" s="697">
        <f>IF(OFFSET(환산공식!$ED$15,$F140,0)=1,"O","X")</f>
        <v/>
      </c>
      <c r="M140" s="188">
        <f>IFERROR(OFFSET(환산공식!DJ$15,$F140,0),"")</f>
        <v/>
      </c>
      <c r="N140" s="697">
        <f>IFERROR(CONCATENATE(ROUND(OFFSET(환산공식!DK$15,$F140,0),1),"%"),"")</f>
        <v/>
      </c>
      <c r="O140" s="697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7">
        <f>OFFSET(환산공식!FX$15,$F140,0)</f>
        <v/>
      </c>
      <c r="AA140" s="179">
        <f>OFFSET(환산공식!FY$15,$F140,0)</f>
        <v/>
      </c>
      <c r="AC140" s="0" t="n"/>
      <c r="AD140" s="0">
        <f>IF(L140="X",6,IF(Q140&gt;R140,1,IF(Q140&gt;S140,2,IF(Q140&gt;T140,3,IF(Q140&gt;U140,4,IF(Q140&gt;=V140,5,IF(Q140&lt;V140,6,"")))))))</f>
        <v/>
      </c>
      <c r="AE140" s="0" t="n"/>
    </row>
    <row r="141" customFormat="1" s="3">
      <c r="A141" s="198" t="n"/>
      <c r="B141" s="198" t="n"/>
      <c r="C141" s="198" t="inlineStr">
        <is>
          <t>가134</t>
        </is>
      </c>
      <c r="D141" s="195" t="n">
        <v>191</v>
      </c>
      <c r="E141" s="195" t="n">
        <v>273</v>
      </c>
      <c r="F141" s="195" t="n">
        <v>273</v>
      </c>
      <c r="G141" s="239" t="n">
        <v>134</v>
      </c>
      <c r="H141" s="197" t="inlineStr">
        <is>
          <t>가</t>
        </is>
      </c>
      <c r="I141" s="242" t="inlineStr">
        <is>
          <t>성균관대</t>
        </is>
      </c>
      <c r="J141" s="242" t="inlineStr">
        <is>
          <t>자연과학계열</t>
        </is>
      </c>
      <c r="K141" s="195" t="inlineStr">
        <is>
          <t>자연</t>
        </is>
      </c>
      <c r="L141" s="697">
        <f>IF(OFFSET(환산공식!$ED$15,$F141,0)=1,"O","X")</f>
        <v/>
      </c>
      <c r="M141" s="188">
        <f>IFERROR(OFFSET(환산공식!DJ$15,$F141,0),"")</f>
        <v/>
      </c>
      <c r="N141" s="697">
        <f>IFERROR(CONCATENATE(ROUND(OFFSET(환산공식!DK$15,$F141,0),1),"%"),"")</f>
        <v/>
      </c>
      <c r="O141" s="697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7">
        <f>OFFSET(환산공식!FX$15,$F141,0)</f>
        <v/>
      </c>
      <c r="AA141" s="179">
        <f>OFFSET(환산공식!FY$15,$F141,0)</f>
        <v/>
      </c>
      <c r="AC141" s="0" t="n"/>
      <c r="AD141" s="0">
        <f>IF(L141="X",6,IF(Q141&gt;R141,1,IF(Q141&gt;S141,2,IF(Q141&gt;T141,3,IF(Q141&gt;U141,4,IF(Q141&gt;=V141,5,IF(Q141&lt;V141,6,"")))))))</f>
        <v/>
      </c>
      <c r="AE141" s="0" t="n"/>
    </row>
    <row r="142" customFormat="1" s="3">
      <c r="A142" s="198" t="n"/>
      <c r="B142" s="198" t="n"/>
      <c r="C142" s="198" t="inlineStr">
        <is>
          <t>가135</t>
        </is>
      </c>
      <c r="D142" s="195" t="n">
        <v>192</v>
      </c>
      <c r="E142" s="195" t="n">
        <v>276</v>
      </c>
      <c r="F142" s="195" t="n">
        <v>276</v>
      </c>
      <c r="G142" s="239" t="n">
        <v>135</v>
      </c>
      <c r="H142" s="197" t="inlineStr">
        <is>
          <t>가</t>
        </is>
      </c>
      <c r="I142" s="242" t="inlineStr">
        <is>
          <t>성균관대</t>
        </is>
      </c>
      <c r="J142" s="242" t="inlineStr">
        <is>
          <t>글로벌융합학부</t>
        </is>
      </c>
      <c r="K142" s="195" t="inlineStr">
        <is>
          <t>통합</t>
        </is>
      </c>
      <c r="L142" s="697">
        <f>IF(OFFSET(환산공식!$ED$15,$F142,0)=1,"O","X")</f>
        <v/>
      </c>
      <c r="M142" s="188">
        <f>IFERROR(OFFSET(환산공식!DJ$15,$F142,0),"")</f>
        <v/>
      </c>
      <c r="N142" s="697">
        <f>IFERROR(CONCATENATE(ROUND(OFFSET(환산공식!DK$15,$F142,0),1),"%"),"")</f>
        <v/>
      </c>
      <c r="O142" s="697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7">
        <f>OFFSET(환산공식!FX$15,$F142,0)</f>
        <v/>
      </c>
      <c r="AA142" s="179">
        <f>OFFSET(환산공식!FY$15,$F142,0)</f>
        <v/>
      </c>
      <c r="AC142" s="0" t="n"/>
      <c r="AD142" s="0">
        <f>IF(L142="X",6,IF(Q142&gt;R142,1,IF(Q142&gt;S142,2,IF(Q142&gt;T142,3,IF(Q142&gt;U142,4,IF(Q142&gt;=V142,5,IF(Q142&lt;V142,6,"")))))))</f>
        <v/>
      </c>
      <c r="AE142" s="0" t="n"/>
    </row>
    <row r="143" customFormat="1" s="3">
      <c r="A143" s="198" t="n"/>
      <c r="B143" s="198" t="n"/>
      <c r="C143" s="198" t="inlineStr">
        <is>
          <t>가136</t>
        </is>
      </c>
      <c r="D143" s="195" t="n">
        <v>193</v>
      </c>
      <c r="E143" s="195" t="n">
        <v>276</v>
      </c>
      <c r="F143" s="195" t="n">
        <v>276</v>
      </c>
      <c r="G143" s="239" t="n">
        <v>136</v>
      </c>
      <c r="H143" s="197" t="inlineStr">
        <is>
          <t>가</t>
        </is>
      </c>
      <c r="I143" s="242" t="inlineStr">
        <is>
          <t>성균관대</t>
        </is>
      </c>
      <c r="J143" s="242" t="inlineStr">
        <is>
          <t>글로벌경제학과</t>
        </is>
      </c>
      <c r="K143" s="195" t="inlineStr">
        <is>
          <t>통합</t>
        </is>
      </c>
      <c r="L143" s="697">
        <f>IF(OFFSET(환산공식!$ED$15,$F143,0)=1,"O","X")</f>
        <v/>
      </c>
      <c r="M143" s="188">
        <f>IFERROR(OFFSET(환산공식!DJ$15,$F143,0),"")</f>
        <v/>
      </c>
      <c r="N143" s="697">
        <f>IFERROR(CONCATENATE(ROUND(OFFSET(환산공식!DK$15,$F143,0),1),"%"),"")</f>
        <v/>
      </c>
      <c r="O143" s="697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7">
        <f>OFFSET(환산공식!FX$15,$F143,0)</f>
        <v/>
      </c>
      <c r="AA143" s="179">
        <f>OFFSET(환산공식!FY$15,$F143,0)</f>
        <v/>
      </c>
      <c r="AC143" s="0" t="n"/>
      <c r="AD143" s="0">
        <f>IF(L143="X",6,IF(Q143&gt;R143,1,IF(Q143&gt;S143,2,IF(Q143&gt;T143,3,IF(Q143&gt;U143,4,IF(Q143&gt;=V143,5,IF(Q143&lt;V143,6,"")))))))</f>
        <v/>
      </c>
      <c r="AE143" s="0" t="n"/>
    </row>
    <row r="144" customFormat="1" s="3">
      <c r="A144" s="198" t="n"/>
      <c r="B144" s="198" t="n"/>
      <c r="C144" s="198" t="inlineStr">
        <is>
          <t>가137</t>
        </is>
      </c>
      <c r="D144" s="195" t="n">
        <v>194</v>
      </c>
      <c r="E144" s="195" t="n">
        <v>276</v>
      </c>
      <c r="F144" s="195" t="n">
        <v>276</v>
      </c>
      <c r="G144" s="239" t="n">
        <v>137</v>
      </c>
      <c r="H144" s="197" t="inlineStr">
        <is>
          <t>가</t>
        </is>
      </c>
      <c r="I144" s="242" t="inlineStr">
        <is>
          <t>성균관대</t>
        </is>
      </c>
      <c r="J144" s="242" t="inlineStr">
        <is>
          <t>의상학과</t>
        </is>
      </c>
      <c r="K144" s="195" t="inlineStr">
        <is>
          <t>통합</t>
        </is>
      </c>
      <c r="L144" s="697">
        <f>IF(OFFSET(환산공식!$ED$15,$F144,0)=1,"O","X")</f>
        <v/>
      </c>
      <c r="M144" s="188">
        <f>IFERROR(OFFSET(환산공식!DJ$15,$F144,0),"")</f>
        <v/>
      </c>
      <c r="N144" s="697">
        <f>IFERROR(CONCATENATE(ROUND(OFFSET(환산공식!DK$15,$F144,0),1),"%"),"")</f>
        <v/>
      </c>
      <c r="O144" s="697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7">
        <f>OFFSET(환산공식!FX$15,$F144,0)</f>
        <v/>
      </c>
      <c r="AA144" s="179">
        <f>OFFSET(환산공식!FY$15,$F144,0)</f>
        <v/>
      </c>
      <c r="AC144" s="0" t="n"/>
      <c r="AD144" s="0">
        <f>IF(L144="X",6,IF(Q144&gt;R144,1,IF(Q144&gt;S144,2,IF(Q144&gt;T144,3,IF(Q144&gt;U144,4,IF(Q144&gt;=V144,5,IF(Q144&lt;V144,6,"")))))))</f>
        <v/>
      </c>
      <c r="AE144" s="0" t="n"/>
    </row>
    <row r="145" customFormat="1" s="3">
      <c r="A145" s="198" t="n"/>
      <c r="B145" s="198" t="n"/>
      <c r="C145" s="198" t="inlineStr">
        <is>
          <t>가138</t>
        </is>
      </c>
      <c r="D145" s="195" t="n">
        <v>195</v>
      </c>
      <c r="E145" s="195" t="n">
        <v>276</v>
      </c>
      <c r="F145" s="195" t="n">
        <v>276</v>
      </c>
      <c r="G145" s="239" t="n">
        <v>138</v>
      </c>
      <c r="H145" s="197" t="inlineStr">
        <is>
          <t>가</t>
        </is>
      </c>
      <c r="I145" s="242" t="inlineStr">
        <is>
          <t>성균관대</t>
        </is>
      </c>
      <c r="J145" s="242" t="inlineStr">
        <is>
          <t>사회과학계열</t>
        </is>
      </c>
      <c r="K145" s="195" t="inlineStr">
        <is>
          <t>통합</t>
        </is>
      </c>
      <c r="L145" s="697">
        <f>IF(OFFSET(환산공식!$ED$15,$F145,0)=1,"O","X")</f>
        <v/>
      </c>
      <c r="M145" s="188">
        <f>IFERROR(OFFSET(환산공식!DJ$15,$F145,0),"")</f>
        <v/>
      </c>
      <c r="N145" s="697">
        <f>IFERROR(CONCATENATE(ROUND(OFFSET(환산공식!DK$15,$F145,0),1),"%"),"")</f>
        <v/>
      </c>
      <c r="O145" s="697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7">
        <f>OFFSET(환산공식!FX$15,$F145,0)</f>
        <v/>
      </c>
      <c r="AA145" s="179">
        <f>OFFSET(환산공식!FY$15,$F145,0)</f>
        <v/>
      </c>
      <c r="AC145" s="0" t="n"/>
      <c r="AD145" s="0">
        <f>IF(L145="X",6,IF(Q145&gt;R145,1,IF(Q145&gt;S145,2,IF(Q145&gt;T145,3,IF(Q145&gt;U145,4,IF(Q145&gt;=V145,5,IF(Q145&lt;V145,6,"")))))))</f>
        <v/>
      </c>
      <c r="AE145" s="0" t="n"/>
    </row>
    <row r="146" customFormat="1" s="3">
      <c r="A146" s="198" t="n"/>
      <c r="B146" s="198" t="n"/>
      <c r="C146" s="198" t="inlineStr">
        <is>
          <t>가139</t>
        </is>
      </c>
      <c r="D146" s="195" t="n">
        <v>196</v>
      </c>
      <c r="E146" s="195" t="n">
        <v>26</v>
      </c>
      <c r="F146" s="195" t="n">
        <v>26</v>
      </c>
      <c r="G146" s="239" t="n">
        <v>139</v>
      </c>
      <c r="H146" s="197" t="inlineStr">
        <is>
          <t>가</t>
        </is>
      </c>
      <c r="I146" s="242" t="inlineStr">
        <is>
          <t>한양대</t>
        </is>
      </c>
      <c r="J146" s="242" t="inlineStr">
        <is>
          <t>산업공학과</t>
        </is>
      </c>
      <c r="K146" s="195" t="inlineStr">
        <is>
          <t>자연</t>
        </is>
      </c>
      <c r="L146" s="697">
        <f>IF(OFFSET(환산공식!$ED$15,$F146,0)=1,"O","X")</f>
        <v/>
      </c>
      <c r="M146" s="188">
        <f>IFERROR(OFFSET(환산공식!DJ$15,$F146,0),"")</f>
        <v/>
      </c>
      <c r="N146" s="697">
        <f>IFERROR(CONCATENATE(ROUND(OFFSET(환산공식!DK$15,$F146,0),1),"%"),"")</f>
        <v/>
      </c>
      <c r="O146" s="697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7">
        <f>OFFSET(환산공식!FX$15,$F146,0)</f>
        <v/>
      </c>
      <c r="AA146" s="179">
        <f>OFFSET(환산공식!FY$15,$F146,0)</f>
        <v/>
      </c>
      <c r="AC146" s="0" t="n"/>
      <c r="AD146" s="0">
        <f>IF(L146="X",6,IF(Q146&gt;R146,1,IF(Q146&gt;S146,2,IF(Q146&gt;T146,3,IF(Q146&gt;U146,4,IF(Q146&gt;=V146,5,IF(Q146&lt;V146,6,"")))))))</f>
        <v/>
      </c>
      <c r="AE146" s="0" t="n"/>
    </row>
    <row r="147" customFormat="1" s="3">
      <c r="A147" s="198" t="n"/>
      <c r="B147" s="198" t="n"/>
      <c r="C147" s="198" t="inlineStr">
        <is>
          <t>가140</t>
        </is>
      </c>
      <c r="D147" s="195" t="n">
        <v>197</v>
      </c>
      <c r="E147" s="195" t="n">
        <v>26</v>
      </c>
      <c r="F147" s="195" t="n">
        <v>26</v>
      </c>
      <c r="G147" s="239" t="n">
        <v>140</v>
      </c>
      <c r="H147" s="197" t="inlineStr">
        <is>
          <t>가</t>
        </is>
      </c>
      <c r="I147" s="242" t="inlineStr">
        <is>
          <t>한양대</t>
        </is>
      </c>
      <c r="J147" s="242" t="inlineStr">
        <is>
          <t>기계공학부</t>
        </is>
      </c>
      <c r="K147" s="195" t="inlineStr">
        <is>
          <t>자연</t>
        </is>
      </c>
      <c r="L147" s="697">
        <f>IF(OFFSET(환산공식!$ED$15,$F147,0)=1,"O","X")</f>
        <v/>
      </c>
      <c r="M147" s="188">
        <f>IFERROR(OFFSET(환산공식!DJ$15,$F147,0),"")</f>
        <v/>
      </c>
      <c r="N147" s="697">
        <f>IFERROR(CONCATENATE(ROUND(OFFSET(환산공식!DK$15,$F147,0),1),"%"),"")</f>
        <v/>
      </c>
      <c r="O147" s="697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7">
        <f>OFFSET(환산공식!FX$15,$F147,0)</f>
        <v/>
      </c>
      <c r="AA147" s="179">
        <f>OFFSET(환산공식!FY$15,$F147,0)</f>
        <v/>
      </c>
      <c r="AC147" s="0" t="n"/>
      <c r="AD147" s="0">
        <f>IF(L147="X",6,IF(Q147&gt;R147,1,IF(Q147&gt;S147,2,IF(Q147&gt;T147,3,IF(Q147&gt;U147,4,IF(Q147&gt;=V147,5,IF(Q147&lt;V147,6,"")))))))</f>
        <v/>
      </c>
      <c r="AE147" s="0" t="n"/>
    </row>
    <row r="148" customFormat="1" s="3">
      <c r="A148" s="198" t="n"/>
      <c r="B148" s="198" t="n"/>
      <c r="C148" s="198" t="inlineStr">
        <is>
          <t>가141</t>
        </is>
      </c>
      <c r="D148" s="195" t="n">
        <v>198</v>
      </c>
      <c r="E148" s="195" t="n">
        <v>26</v>
      </c>
      <c r="F148" s="195" t="n">
        <v>26</v>
      </c>
      <c r="G148" s="239" t="n">
        <v>141</v>
      </c>
      <c r="H148" s="197" t="inlineStr">
        <is>
          <t>가</t>
        </is>
      </c>
      <c r="I148" s="242" t="inlineStr">
        <is>
          <t>한양대</t>
        </is>
      </c>
      <c r="J148" s="242" t="inlineStr">
        <is>
          <t>원자력공학과</t>
        </is>
      </c>
      <c r="K148" s="195" t="inlineStr">
        <is>
          <t>자연</t>
        </is>
      </c>
      <c r="L148" s="697">
        <f>IF(OFFSET(환산공식!$ED$15,$F148,0)=1,"O","X")</f>
        <v/>
      </c>
      <c r="M148" s="188">
        <f>IFERROR(OFFSET(환산공식!DJ$15,$F148,0),"")</f>
        <v/>
      </c>
      <c r="N148" s="697">
        <f>IFERROR(CONCATENATE(ROUND(OFFSET(환산공식!DK$15,$F148,0),1),"%"),"")</f>
        <v/>
      </c>
      <c r="O148" s="697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7">
        <f>OFFSET(환산공식!FX$15,$F148,0)</f>
        <v/>
      </c>
      <c r="AA148" s="179">
        <f>OFFSET(환산공식!FY$15,$F148,0)</f>
        <v/>
      </c>
      <c r="AC148" s="0" t="n"/>
      <c r="AD148" s="0">
        <f>IF(L148="X",6,IF(Q148&gt;R148,1,IF(Q148&gt;S148,2,IF(Q148&gt;T148,3,IF(Q148&gt;U148,4,IF(Q148&gt;=V148,5,IF(Q148&lt;V148,6,"")))))))</f>
        <v/>
      </c>
      <c r="AE148" s="0" t="n"/>
    </row>
    <row r="149" customFormat="1" s="3">
      <c r="A149" s="198" t="n"/>
      <c r="B149" s="198" t="n"/>
      <c r="C149" s="198" t="inlineStr">
        <is>
          <t>가142</t>
        </is>
      </c>
      <c r="D149" s="195" t="n">
        <v>199</v>
      </c>
      <c r="E149" s="195" t="n">
        <v>26</v>
      </c>
      <c r="F149" s="195" t="n">
        <v>26</v>
      </c>
      <c r="G149" s="239" t="n">
        <v>142</v>
      </c>
      <c r="H149" s="197" t="inlineStr">
        <is>
          <t>가</t>
        </is>
      </c>
      <c r="I149" s="242" t="inlineStr">
        <is>
          <t>한양대</t>
        </is>
      </c>
      <c r="J149" s="242" t="inlineStr">
        <is>
          <t>바이오메디컬공학전공</t>
        </is>
      </c>
      <c r="K149" s="195" t="inlineStr">
        <is>
          <t>자연</t>
        </is>
      </c>
      <c r="L149" s="697">
        <f>IF(OFFSET(환산공식!$ED$15,$F149,0)=1,"O","X")</f>
        <v/>
      </c>
      <c r="M149" s="188">
        <f>IFERROR(OFFSET(환산공식!DJ$15,$F149,0),"")</f>
        <v/>
      </c>
      <c r="N149" s="697">
        <f>IFERROR(CONCATENATE(ROUND(OFFSET(환산공식!DK$15,$F149,0),1),"%"),"")</f>
        <v/>
      </c>
      <c r="O149" s="697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7">
        <f>OFFSET(환산공식!FX$15,$F149,0)</f>
        <v/>
      </c>
      <c r="AA149" s="179">
        <f>OFFSET(환산공식!FY$15,$F149,0)</f>
        <v/>
      </c>
      <c r="AC149" s="0" t="n"/>
      <c r="AD149" s="0">
        <f>IF(L149="X",6,IF(Q149&gt;R149,1,IF(Q149&gt;S149,2,IF(Q149&gt;T149,3,IF(Q149&gt;U149,4,IF(Q149&gt;=V149,5,IF(Q149&lt;V149,6,"")))))))</f>
        <v/>
      </c>
      <c r="AE149" s="0" t="n"/>
    </row>
    <row r="150" customFormat="1" s="3">
      <c r="A150" s="198" t="n"/>
      <c r="B150" s="198" t="n"/>
      <c r="C150" s="198" t="inlineStr">
        <is>
          <t>가143</t>
        </is>
      </c>
      <c r="D150" s="195" t="n">
        <v>200</v>
      </c>
      <c r="E150" s="195" t="n">
        <v>26</v>
      </c>
      <c r="F150" s="195" t="n">
        <v>26</v>
      </c>
      <c r="G150" s="239" t="n">
        <v>143</v>
      </c>
      <c r="H150" s="197" t="inlineStr">
        <is>
          <t>가</t>
        </is>
      </c>
      <c r="I150" s="242" t="inlineStr">
        <is>
          <t>한양대</t>
        </is>
      </c>
      <c r="J150" s="242" t="inlineStr">
        <is>
          <t>물리학과</t>
        </is>
      </c>
      <c r="K150" s="195" t="inlineStr">
        <is>
          <t>자연</t>
        </is>
      </c>
      <c r="L150" s="697">
        <f>IF(OFFSET(환산공식!$ED$15,$F150,0)=1,"O","X")</f>
        <v/>
      </c>
      <c r="M150" s="188">
        <f>IFERROR(OFFSET(환산공식!DJ$15,$F150,0),"")</f>
        <v/>
      </c>
      <c r="N150" s="697">
        <f>IFERROR(CONCATENATE(ROUND(OFFSET(환산공식!DK$15,$F150,0),1),"%"),"")</f>
        <v/>
      </c>
      <c r="O150" s="697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7">
        <f>OFFSET(환산공식!FX$15,$F150,0)</f>
        <v/>
      </c>
      <c r="AA150" s="179">
        <f>OFFSET(환산공식!FY$15,$F150,0)</f>
        <v/>
      </c>
      <c r="AC150" s="0" t="n"/>
      <c r="AD150" s="0">
        <f>IF(L150="X",6,IF(Q150&gt;R150,1,IF(Q150&gt;S150,2,IF(Q150&gt;T150,3,IF(Q150&gt;U150,4,IF(Q150&gt;=V150,5,IF(Q150&lt;V150,6,"")))))))</f>
        <v/>
      </c>
      <c r="AE150" s="0" t="n"/>
    </row>
    <row r="151" customFormat="1" s="3">
      <c r="A151" s="198" t="n"/>
      <c r="B151" s="198" t="n"/>
      <c r="C151" s="198" t="inlineStr">
        <is>
          <t>가144</t>
        </is>
      </c>
      <c r="D151" s="195" t="n">
        <v>201</v>
      </c>
      <c r="E151" s="195" t="n">
        <v>26</v>
      </c>
      <c r="F151" s="195" t="n">
        <v>26</v>
      </c>
      <c r="G151" s="239" t="n">
        <v>144</v>
      </c>
      <c r="H151" s="197" t="inlineStr">
        <is>
          <t>가</t>
        </is>
      </c>
      <c r="I151" s="242" t="inlineStr">
        <is>
          <t>한양대</t>
        </is>
      </c>
      <c r="J151" s="242" t="inlineStr">
        <is>
          <t>유기나노공학과</t>
        </is>
      </c>
      <c r="K151" s="195" t="inlineStr">
        <is>
          <t>자연</t>
        </is>
      </c>
      <c r="L151" s="697">
        <f>IF(OFFSET(환산공식!$ED$15,$F151,0)=1,"O","X")</f>
        <v/>
      </c>
      <c r="M151" s="188">
        <f>IFERROR(OFFSET(환산공식!DJ$15,$F151,0),"")</f>
        <v/>
      </c>
      <c r="N151" s="697">
        <f>IFERROR(CONCATENATE(ROUND(OFFSET(환산공식!DK$15,$F151,0),1),"%"),"")</f>
        <v/>
      </c>
      <c r="O151" s="697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7">
        <f>OFFSET(환산공식!FX$15,$F151,0)</f>
        <v/>
      </c>
      <c r="AA151" s="179">
        <f>OFFSET(환산공식!FY$15,$F151,0)</f>
        <v/>
      </c>
      <c r="AC151" s="0" t="n"/>
      <c r="AD151" s="0">
        <f>IF(L151="X",6,IF(Q151&gt;R151,1,IF(Q151&gt;S151,2,IF(Q151&gt;T151,3,IF(Q151&gt;U151,4,IF(Q151&gt;=V151,5,IF(Q151&lt;V151,6,"")))))))</f>
        <v/>
      </c>
      <c r="AE151" s="0" t="n"/>
    </row>
    <row r="152" customFormat="1" s="3">
      <c r="A152" s="198" t="n"/>
      <c r="B152" s="198" t="n"/>
      <c r="C152" s="198" t="inlineStr">
        <is>
          <t>가145</t>
        </is>
      </c>
      <c r="D152" s="195" t="n">
        <v>202</v>
      </c>
      <c r="E152" s="195" t="n">
        <v>26</v>
      </c>
      <c r="F152" s="195" t="n">
        <v>26</v>
      </c>
      <c r="G152" s="239" t="n">
        <v>145</v>
      </c>
      <c r="H152" s="197" t="inlineStr">
        <is>
          <t>가</t>
        </is>
      </c>
      <c r="I152" s="242" t="inlineStr">
        <is>
          <t>한양대</t>
        </is>
      </c>
      <c r="J152" s="242" t="inlineStr">
        <is>
          <t>건축학부</t>
        </is>
      </c>
      <c r="K152" s="195" t="inlineStr">
        <is>
          <t>자연</t>
        </is>
      </c>
      <c r="L152" s="697">
        <f>IF(OFFSET(환산공식!$ED$15,$F152,0)=1,"O","X")</f>
        <v/>
      </c>
      <c r="M152" s="188">
        <f>IFERROR(OFFSET(환산공식!DJ$15,$F152,0),"")</f>
        <v/>
      </c>
      <c r="N152" s="697">
        <f>IFERROR(CONCATENATE(ROUND(OFFSET(환산공식!DK$15,$F152,0),1),"%"),"")</f>
        <v/>
      </c>
      <c r="O152" s="697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7">
        <f>OFFSET(환산공식!FX$15,$F152,0)</f>
        <v/>
      </c>
      <c r="AA152" s="179">
        <f>OFFSET(환산공식!FY$15,$F152,0)</f>
        <v/>
      </c>
      <c r="AC152" s="0" t="n"/>
      <c r="AD152" s="0">
        <f>IF(L152="X",6,IF(Q152&gt;R152,1,IF(Q152&gt;S152,2,IF(Q152&gt;T152,3,IF(Q152&gt;U152,4,IF(Q152&gt;=V152,5,IF(Q152&lt;V152,6,"")))))))</f>
        <v/>
      </c>
      <c r="AE152" s="0" t="n"/>
    </row>
    <row r="153" customFormat="1" s="3">
      <c r="A153" s="198" t="n"/>
      <c r="B153" s="198" t="n"/>
      <c r="C153" s="198" t="inlineStr">
        <is>
          <t>가146</t>
        </is>
      </c>
      <c r="D153" s="195" t="n">
        <v>203</v>
      </c>
      <c r="E153" s="195" t="n">
        <v>26</v>
      </c>
      <c r="F153" s="195" t="n">
        <v>26</v>
      </c>
      <c r="G153" s="239" t="n">
        <v>146</v>
      </c>
      <c r="H153" s="197" t="inlineStr">
        <is>
          <t>가</t>
        </is>
      </c>
      <c r="I153" s="242" t="inlineStr">
        <is>
          <t>한양대</t>
        </is>
      </c>
      <c r="J153" s="242" t="inlineStr">
        <is>
          <t>건축공학부</t>
        </is>
      </c>
      <c r="K153" s="195" t="inlineStr">
        <is>
          <t>자연</t>
        </is>
      </c>
      <c r="L153" s="697">
        <f>IF(OFFSET(환산공식!$ED$15,$F153,0)=1,"O","X")</f>
        <v/>
      </c>
      <c r="M153" s="188">
        <f>IFERROR(OFFSET(환산공식!DJ$15,$F153,0),"")</f>
        <v/>
      </c>
      <c r="N153" s="697">
        <f>IFERROR(CONCATENATE(ROUND(OFFSET(환산공식!DK$15,$F153,0),1),"%"),"")</f>
        <v/>
      </c>
      <c r="O153" s="697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7">
        <f>OFFSET(환산공식!FX$15,$F153,0)</f>
        <v/>
      </c>
      <c r="AA153" s="179">
        <f>OFFSET(환산공식!FY$15,$F153,0)</f>
        <v/>
      </c>
      <c r="AC153" s="0" t="n"/>
      <c r="AD153" s="0">
        <f>IF(L153="X",6,IF(Q153&gt;R153,1,IF(Q153&gt;S153,2,IF(Q153&gt;T153,3,IF(Q153&gt;U153,4,IF(Q153&gt;=V153,5,IF(Q153&lt;V153,6,"")))))))</f>
        <v/>
      </c>
      <c r="AE153" s="0" t="n"/>
    </row>
    <row r="154" customFormat="1" s="3">
      <c r="A154" s="198" t="n"/>
      <c r="B154" s="198" t="n"/>
      <c r="C154" s="198" t="inlineStr">
        <is>
          <t>가147</t>
        </is>
      </c>
      <c r="D154" s="195" t="n">
        <v>204</v>
      </c>
      <c r="E154" s="195" t="n">
        <v>26</v>
      </c>
      <c r="F154" s="195" t="n">
        <v>26</v>
      </c>
      <c r="G154" s="239" t="n">
        <v>147</v>
      </c>
      <c r="H154" s="197" t="inlineStr">
        <is>
          <t>가</t>
        </is>
      </c>
      <c r="I154" s="242" t="inlineStr">
        <is>
          <t>한양대</t>
        </is>
      </c>
      <c r="J154" s="242" t="inlineStr">
        <is>
          <t>건설환경공학과</t>
        </is>
      </c>
      <c r="K154" s="195" t="inlineStr">
        <is>
          <t>자연</t>
        </is>
      </c>
      <c r="L154" s="697">
        <f>IF(OFFSET(환산공식!$ED$15,$F154,0)=1,"O","X")</f>
        <v/>
      </c>
      <c r="M154" s="188">
        <f>IFERROR(OFFSET(환산공식!DJ$15,$F154,0),"")</f>
        <v/>
      </c>
      <c r="N154" s="697">
        <f>IFERROR(CONCATENATE(ROUND(OFFSET(환산공식!DK$15,$F154,0),1),"%"),"")</f>
        <v/>
      </c>
      <c r="O154" s="697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7">
        <f>OFFSET(환산공식!FX$15,$F154,0)</f>
        <v/>
      </c>
      <c r="AA154" s="179">
        <f>OFFSET(환산공식!FY$15,$F154,0)</f>
        <v/>
      </c>
      <c r="AC154" s="0" t="n"/>
      <c r="AD154" s="0">
        <f>IF(L154="X",6,IF(Q154&gt;R154,1,IF(Q154&gt;S154,2,IF(Q154&gt;T154,3,IF(Q154&gt;U154,4,IF(Q154&gt;=V154,5,IF(Q154&lt;V154,6,"")))))))</f>
        <v/>
      </c>
      <c r="AE154" s="0" t="n"/>
    </row>
    <row r="155" customFormat="1" s="3">
      <c r="A155" s="198" t="n"/>
      <c r="B155" s="198" t="n"/>
      <c r="C155" s="198" t="inlineStr">
        <is>
          <t>가148</t>
        </is>
      </c>
      <c r="D155" s="195" t="n">
        <v>205</v>
      </c>
      <c r="E155" s="195" t="n">
        <v>26</v>
      </c>
      <c r="F155" s="195" t="n">
        <v>26</v>
      </c>
      <c r="G155" s="239" t="n">
        <v>148</v>
      </c>
      <c r="H155" s="197" t="inlineStr">
        <is>
          <t>가</t>
        </is>
      </c>
      <c r="I155" s="242" t="inlineStr">
        <is>
          <t>한양대</t>
        </is>
      </c>
      <c r="J155" s="242" t="inlineStr">
        <is>
          <t>식품영양학과</t>
        </is>
      </c>
      <c r="K155" s="195" t="inlineStr">
        <is>
          <t>자연</t>
        </is>
      </c>
      <c r="L155" s="697">
        <f>IF(OFFSET(환산공식!$ED$15,$F155,0)=1,"O","X")</f>
        <v/>
      </c>
      <c r="M155" s="188">
        <f>IFERROR(OFFSET(환산공식!DJ$15,$F155,0),"")</f>
        <v/>
      </c>
      <c r="N155" s="697">
        <f>IFERROR(CONCATENATE(ROUND(OFFSET(환산공식!DK$15,$F155,0),1),"%"),"")</f>
        <v/>
      </c>
      <c r="O155" s="697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7">
        <f>OFFSET(환산공식!FX$15,$F155,0)</f>
        <v/>
      </c>
      <c r="AA155" s="179">
        <f>OFFSET(환산공식!FY$15,$F155,0)</f>
        <v/>
      </c>
      <c r="AC155" s="0" t="n"/>
      <c r="AD155" s="0">
        <f>IF(L155="X",6,IF(Q155&gt;R155,1,IF(Q155&gt;S155,2,IF(Q155&gt;T155,3,IF(Q155&gt;U155,4,IF(Q155&gt;=V155,5,IF(Q155&lt;V155,6,"")))))))</f>
        <v/>
      </c>
      <c r="AE155" s="0" t="n"/>
    </row>
    <row r="156" customFormat="1" s="3">
      <c r="A156" s="198" t="n"/>
      <c r="B156" s="198" t="n"/>
      <c r="C156" s="198" t="inlineStr">
        <is>
          <t>가149</t>
        </is>
      </c>
      <c r="D156" s="195" t="n">
        <v>206</v>
      </c>
      <c r="E156" s="195" t="n">
        <v>26</v>
      </c>
      <c r="F156" s="195" t="n">
        <v>26</v>
      </c>
      <c r="G156" s="239" t="n">
        <v>149</v>
      </c>
      <c r="H156" s="197" t="inlineStr">
        <is>
          <t>가</t>
        </is>
      </c>
      <c r="I156" s="242" t="inlineStr">
        <is>
          <t>한양대</t>
        </is>
      </c>
      <c r="J156" s="242" t="inlineStr">
        <is>
          <t>자원환경공학과</t>
        </is>
      </c>
      <c r="K156" s="195" t="inlineStr">
        <is>
          <t>자연</t>
        </is>
      </c>
      <c r="L156" s="697">
        <f>IF(OFFSET(환산공식!$ED$15,$F156,0)=1,"O","X")</f>
        <v/>
      </c>
      <c r="M156" s="188">
        <f>IFERROR(OFFSET(환산공식!DJ$15,$F156,0),"")</f>
        <v/>
      </c>
      <c r="N156" s="697">
        <f>IFERROR(CONCATENATE(ROUND(OFFSET(환산공식!DK$15,$F156,0),1),"%"),"")</f>
        <v/>
      </c>
      <c r="O156" s="697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7">
        <f>OFFSET(환산공식!FX$15,$F156,0)</f>
        <v/>
      </c>
      <c r="AA156" s="179">
        <f>OFFSET(환산공식!FY$15,$F156,0)</f>
        <v/>
      </c>
      <c r="AC156" s="0" t="n"/>
      <c r="AD156" s="0">
        <f>IF(L156="X",6,IF(Q156&gt;R156,1,IF(Q156&gt;S156,2,IF(Q156&gt;T156,3,IF(Q156&gt;U156,4,IF(Q156&gt;=V156,5,IF(Q156&lt;V156,6,"")))))))</f>
        <v/>
      </c>
      <c r="AE156" s="0" t="n"/>
    </row>
    <row r="157" customFormat="1" s="3">
      <c r="A157" s="198" t="n"/>
      <c r="B157" s="198" t="n"/>
      <c r="C157" s="198" t="inlineStr">
        <is>
          <t>가150</t>
        </is>
      </c>
      <c r="D157" s="195" t="n">
        <v>207</v>
      </c>
      <c r="E157" s="195" t="n">
        <v>26</v>
      </c>
      <c r="F157" s="195" t="n">
        <v>26</v>
      </c>
      <c r="G157" s="239" t="n">
        <v>150</v>
      </c>
      <c r="H157" s="197" t="inlineStr">
        <is>
          <t>가</t>
        </is>
      </c>
      <c r="I157" s="242" t="inlineStr">
        <is>
          <t>한양대</t>
        </is>
      </c>
      <c r="J157" s="242" t="inlineStr">
        <is>
          <t>도시공학과</t>
        </is>
      </c>
      <c r="K157" s="195" t="inlineStr">
        <is>
          <t>자연</t>
        </is>
      </c>
      <c r="L157" s="697">
        <f>IF(OFFSET(환산공식!$ED$15,$F157,0)=1,"O","X")</f>
        <v/>
      </c>
      <c r="M157" s="188">
        <f>IFERROR(OFFSET(환산공식!DJ$15,$F157,0),"")</f>
        <v/>
      </c>
      <c r="N157" s="697">
        <f>IFERROR(CONCATENATE(ROUND(OFFSET(환산공식!DK$15,$F157,0),1),"%"),"")</f>
        <v/>
      </c>
      <c r="O157" s="697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7">
        <f>OFFSET(환산공식!FX$15,$F157,0)</f>
        <v/>
      </c>
      <c r="AA157" s="179">
        <f>OFFSET(환산공식!FY$15,$F157,0)</f>
        <v/>
      </c>
      <c r="AC157" s="0" t="n"/>
      <c r="AD157" s="0">
        <f>IF(L157="X",6,IF(Q157&gt;R157,1,IF(Q157&gt;S157,2,IF(Q157&gt;T157,3,IF(Q157&gt;U157,4,IF(Q157&gt;=V157,5,IF(Q157&lt;V157,6,"")))))))</f>
        <v/>
      </c>
      <c r="AE157" s="0" t="n"/>
    </row>
    <row r="158" customFormat="1" s="3">
      <c r="A158" s="198" t="n"/>
      <c r="B158" s="198" t="n"/>
      <c r="C158" s="198" t="inlineStr">
        <is>
          <t>가151</t>
        </is>
      </c>
      <c r="D158" s="195" t="n">
        <v>208</v>
      </c>
      <c r="E158" s="195" t="n">
        <v>26</v>
      </c>
      <c r="F158" s="195" t="n">
        <v>26</v>
      </c>
      <c r="G158" s="239" t="n">
        <v>151</v>
      </c>
      <c r="H158" s="197" t="inlineStr">
        <is>
          <t>가</t>
        </is>
      </c>
      <c r="I158" s="242" t="inlineStr">
        <is>
          <t>한양대</t>
        </is>
      </c>
      <c r="J158" s="242" t="inlineStr">
        <is>
          <t>화학과</t>
        </is>
      </c>
      <c r="K158" s="195" t="inlineStr">
        <is>
          <t>자연</t>
        </is>
      </c>
      <c r="L158" s="697">
        <f>IF(OFFSET(환산공식!$ED$15,$F158,0)=1,"O","X")</f>
        <v/>
      </c>
      <c r="M158" s="188">
        <f>IFERROR(OFFSET(환산공식!DJ$15,$F158,0),"")</f>
        <v/>
      </c>
      <c r="N158" s="697">
        <f>IFERROR(CONCATENATE(ROUND(OFFSET(환산공식!DK$15,$F158,0),1),"%"),"")</f>
        <v/>
      </c>
      <c r="O158" s="697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7">
        <f>OFFSET(환산공식!FX$15,$F158,0)</f>
        <v/>
      </c>
      <c r="AA158" s="179">
        <f>OFFSET(환산공식!FY$15,$F158,0)</f>
        <v/>
      </c>
      <c r="AC158" s="0" t="n"/>
      <c r="AD158" s="0">
        <f>IF(L158="X",6,IF(Q158&gt;R158,1,IF(Q158&gt;S158,2,IF(Q158&gt;T158,3,IF(Q158&gt;U158,4,IF(Q158&gt;=V158,5,IF(Q158&lt;V158,6,"")))))))</f>
        <v/>
      </c>
      <c r="AE158" s="0" t="n"/>
    </row>
    <row r="159" customFormat="1" s="3">
      <c r="A159" s="198" t="n"/>
      <c r="B159" s="198" t="n"/>
      <c r="C159" s="198" t="inlineStr">
        <is>
          <t>가152</t>
        </is>
      </c>
      <c r="D159" s="195" t="n">
        <v>209</v>
      </c>
      <c r="E159" s="195" t="n">
        <v>26</v>
      </c>
      <c r="F159" s="195" t="n">
        <v>26</v>
      </c>
      <c r="G159" s="239" t="n">
        <v>152</v>
      </c>
      <c r="H159" s="197" t="inlineStr">
        <is>
          <t>가</t>
        </is>
      </c>
      <c r="I159" s="242" t="inlineStr">
        <is>
          <t>한양대</t>
        </is>
      </c>
      <c r="J159" s="242" t="inlineStr">
        <is>
          <t>간호학과</t>
        </is>
      </c>
      <c r="K159" s="195" t="inlineStr">
        <is>
          <t>자연</t>
        </is>
      </c>
      <c r="L159" s="697">
        <f>IF(OFFSET(환산공식!$ED$15,$F159,0)=1,"O","X")</f>
        <v/>
      </c>
      <c r="M159" s="188">
        <f>IFERROR(OFFSET(환산공식!DJ$15,$F159,0),"")</f>
        <v/>
      </c>
      <c r="N159" s="697">
        <f>IFERROR(CONCATENATE(ROUND(OFFSET(환산공식!DK$15,$F159,0),1),"%"),"")</f>
        <v/>
      </c>
      <c r="O159" s="697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7">
        <f>OFFSET(환산공식!FX$15,$F159,0)</f>
        <v/>
      </c>
      <c r="AA159" s="179">
        <f>OFFSET(환산공식!FY$15,$F159,0)</f>
        <v/>
      </c>
      <c r="AC159" s="0" t="n"/>
      <c r="AD159" s="0">
        <f>IF(L159="X",6,IF(Q159&gt;R159,1,IF(Q159&gt;S159,2,IF(Q159&gt;T159,3,IF(Q159&gt;U159,4,IF(Q159&gt;=V159,5,IF(Q159&lt;V159,6,"")))))))</f>
        <v/>
      </c>
      <c r="AE159" s="0" t="n"/>
    </row>
    <row r="160" customFormat="1" s="3">
      <c r="A160" s="198" t="n"/>
      <c r="B160" s="198" t="n"/>
      <c r="C160" s="198" t="inlineStr">
        <is>
          <t>가153</t>
        </is>
      </c>
      <c r="D160" s="195" t="n">
        <v>210</v>
      </c>
      <c r="E160" s="195" t="n">
        <v>26</v>
      </c>
      <c r="F160" s="195" t="n">
        <v>26</v>
      </c>
      <c r="G160" s="239" t="n">
        <v>153</v>
      </c>
      <c r="H160" s="197" t="inlineStr">
        <is>
          <t>가</t>
        </is>
      </c>
      <c r="I160" s="242" t="inlineStr">
        <is>
          <t>한양대</t>
        </is>
      </c>
      <c r="J160" s="242" t="inlineStr">
        <is>
          <t>수학교육과</t>
        </is>
      </c>
      <c r="K160" s="195" t="inlineStr">
        <is>
          <t>자연</t>
        </is>
      </c>
      <c r="L160" s="697">
        <f>IF(OFFSET(환산공식!$ED$15,$F160,0)=1,"O","X")</f>
        <v/>
      </c>
      <c r="M160" s="188">
        <f>IFERROR(OFFSET(환산공식!DJ$15,$F160,0),"")</f>
        <v/>
      </c>
      <c r="N160" s="697">
        <f>IFERROR(CONCATENATE(ROUND(OFFSET(환산공식!DK$15,$F160,0),1),"%"),"")</f>
        <v/>
      </c>
      <c r="O160" s="697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7">
        <f>OFFSET(환산공식!FX$15,$F160,0)</f>
        <v/>
      </c>
      <c r="AA160" s="179">
        <f>OFFSET(환산공식!FY$15,$F160,0)</f>
        <v/>
      </c>
      <c r="AC160" s="0" t="n"/>
      <c r="AD160" s="0">
        <f>IF(L160="X",6,IF(Q160&gt;R160,1,IF(Q160&gt;S160,2,IF(Q160&gt;T160,3,IF(Q160&gt;U160,4,IF(Q160&gt;=V160,5,IF(Q160&lt;V160,6,"")))))))</f>
        <v/>
      </c>
      <c r="AE160" s="0" t="n"/>
    </row>
    <row r="161" customFormat="1" s="3">
      <c r="A161" s="198" t="n"/>
      <c r="B161" s="198" t="n"/>
      <c r="C161" s="198" t="inlineStr">
        <is>
          <t>가154</t>
        </is>
      </c>
      <c r="D161" s="195" t="n">
        <v>211</v>
      </c>
      <c r="E161" s="195" t="n">
        <v>28</v>
      </c>
      <c r="F161" s="195" t="n">
        <v>28</v>
      </c>
      <c r="G161" s="239" t="n">
        <v>154</v>
      </c>
      <c r="H161" s="197" t="inlineStr">
        <is>
          <t>가</t>
        </is>
      </c>
      <c r="I161" s="242" t="inlineStr">
        <is>
          <t>한양대</t>
        </is>
      </c>
      <c r="J161" s="242" t="inlineStr">
        <is>
          <t>국어교육과</t>
        </is>
      </c>
      <c r="K161" s="195" t="inlineStr">
        <is>
          <t>통합</t>
        </is>
      </c>
      <c r="L161" s="697">
        <f>IF(OFFSET(환산공식!$ED$15,$F161,0)=1,"O","X")</f>
        <v/>
      </c>
      <c r="M161" s="188">
        <f>IFERROR(OFFSET(환산공식!DJ$15,$F161,0),"")</f>
        <v/>
      </c>
      <c r="N161" s="697">
        <f>IFERROR(CONCATENATE(ROUND(OFFSET(환산공식!DK$15,$F161,0),1),"%"),"")</f>
        <v/>
      </c>
      <c r="O161" s="697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7">
        <f>OFFSET(환산공식!FX$15,$F161,0)</f>
        <v/>
      </c>
      <c r="AA161" s="179">
        <f>OFFSET(환산공식!FY$15,$F161,0)</f>
        <v/>
      </c>
      <c r="AC161" s="0" t="n"/>
      <c r="AD161" s="0">
        <f>IF(L161="X",6,IF(Q161&gt;R161,1,IF(Q161&gt;S161,2,IF(Q161&gt;T161,3,IF(Q161&gt;U161,4,IF(Q161&gt;=V161,5,IF(Q161&lt;V161,6,"")))))))</f>
        <v/>
      </c>
      <c r="AE161" s="0" t="n"/>
    </row>
    <row r="162" customFormat="1" s="3">
      <c r="A162" s="198" t="n"/>
      <c r="B162" s="198" t="n"/>
      <c r="C162" s="198" t="inlineStr">
        <is>
          <t>가155</t>
        </is>
      </c>
      <c r="D162" s="195" t="n">
        <v>212</v>
      </c>
      <c r="E162" s="195" t="n">
        <v>29</v>
      </c>
      <c r="F162" s="195" t="n">
        <v>29</v>
      </c>
      <c r="G162" s="239" t="n">
        <v>155</v>
      </c>
      <c r="H162" s="197" t="inlineStr">
        <is>
          <t>가</t>
        </is>
      </c>
      <c r="I162" s="242" t="inlineStr">
        <is>
          <t>한양대</t>
        </is>
      </c>
      <c r="J162" s="242" t="inlineStr">
        <is>
          <t>경제금융학부</t>
        </is>
      </c>
      <c r="K162" s="195" t="inlineStr">
        <is>
          <t>통합</t>
        </is>
      </c>
      <c r="L162" s="697">
        <f>IF(OFFSET(환산공식!$ED$15,$F162,0)=1,"O","X")</f>
        <v/>
      </c>
      <c r="M162" s="188">
        <f>IFERROR(OFFSET(환산공식!DJ$15,$F162,0),"")</f>
        <v/>
      </c>
      <c r="N162" s="697">
        <f>IFERROR(CONCATENATE(ROUND(OFFSET(환산공식!DK$15,$F162,0),1),"%"),"")</f>
        <v/>
      </c>
      <c r="O162" s="697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7">
        <f>OFFSET(환산공식!FX$15,$F162,0)</f>
        <v/>
      </c>
      <c r="AA162" s="179">
        <f>OFFSET(환산공식!FY$15,$F162,0)</f>
        <v/>
      </c>
      <c r="AC162" s="0" t="n"/>
      <c r="AD162" s="0">
        <f>IF(L162="X",6,IF(Q162&gt;R162,1,IF(Q162&gt;S162,2,IF(Q162&gt;T162,3,IF(Q162&gt;U162,4,IF(Q162&gt;=V162,5,IF(Q162&lt;V162,6,"")))))))</f>
        <v/>
      </c>
      <c r="AE162" s="0" t="n"/>
    </row>
    <row r="163" customFormat="1" s="3">
      <c r="A163" s="198" t="n"/>
      <c r="B163" s="198" t="n"/>
      <c r="C163" s="198" t="inlineStr">
        <is>
          <t>가156</t>
        </is>
      </c>
      <c r="D163" s="195" t="n">
        <v>213</v>
      </c>
      <c r="E163" s="195" t="n">
        <v>28</v>
      </c>
      <c r="F163" s="195" t="n">
        <v>28</v>
      </c>
      <c r="G163" s="239" t="n">
        <v>156</v>
      </c>
      <c r="H163" s="197" t="inlineStr">
        <is>
          <t>가</t>
        </is>
      </c>
      <c r="I163" s="242" t="inlineStr">
        <is>
          <t>한양대</t>
        </is>
      </c>
      <c r="J163" s="242" t="inlineStr">
        <is>
          <t>정치외교학과</t>
        </is>
      </c>
      <c r="K163" s="195" t="inlineStr">
        <is>
          <t>통합</t>
        </is>
      </c>
      <c r="L163" s="697">
        <f>IF(OFFSET(환산공식!$ED$15,$F163,0)=1,"O","X")</f>
        <v/>
      </c>
      <c r="M163" s="188">
        <f>IFERROR(OFFSET(환산공식!DJ$15,$F163,0),"")</f>
        <v/>
      </c>
      <c r="N163" s="697">
        <f>IFERROR(CONCATENATE(ROUND(OFFSET(환산공식!DK$15,$F163,0),1),"%"),"")</f>
        <v/>
      </c>
      <c r="O163" s="697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7">
        <f>OFFSET(환산공식!FX$15,$F163,0)</f>
        <v/>
      </c>
      <c r="AA163" s="179">
        <f>OFFSET(환산공식!FY$15,$F163,0)</f>
        <v/>
      </c>
      <c r="AC163" s="0" t="n"/>
      <c r="AD163" s="0">
        <f>IF(L163="X",6,IF(Q163&gt;R163,1,IF(Q163&gt;S163,2,IF(Q163&gt;T163,3,IF(Q163&gt;U163,4,IF(Q163&gt;=V163,5,IF(Q163&lt;V163,6,"")))))))</f>
        <v/>
      </c>
      <c r="AE163" s="0" t="n"/>
    </row>
    <row r="164" customFormat="1" s="3">
      <c r="A164" s="198" t="n"/>
      <c r="B164" s="198" t="n"/>
      <c r="C164" s="198" t="inlineStr">
        <is>
          <t>가157</t>
        </is>
      </c>
      <c r="D164" s="195" t="n">
        <v>214</v>
      </c>
      <c r="E164" s="195" t="n">
        <v>28</v>
      </c>
      <c r="F164" s="195" t="n">
        <v>28</v>
      </c>
      <c r="G164" s="239" t="n">
        <v>157</v>
      </c>
      <c r="H164" s="197" t="inlineStr">
        <is>
          <t>가</t>
        </is>
      </c>
      <c r="I164" s="242" t="inlineStr">
        <is>
          <t>한양대</t>
        </is>
      </c>
      <c r="J164" s="242" t="inlineStr">
        <is>
          <t>교육공학과</t>
        </is>
      </c>
      <c r="K164" s="195" t="inlineStr">
        <is>
          <t>통합</t>
        </is>
      </c>
      <c r="L164" s="697">
        <f>IF(OFFSET(환산공식!$ED$15,$F164,0)=1,"O","X")</f>
        <v/>
      </c>
      <c r="M164" s="188">
        <f>IFERROR(OFFSET(환산공식!DJ$15,$F164,0),"")</f>
        <v/>
      </c>
      <c r="N164" s="697">
        <f>IFERROR(CONCATENATE(ROUND(OFFSET(환산공식!DK$15,$F164,0),1),"%"),"")</f>
        <v/>
      </c>
      <c r="O164" s="697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7">
        <f>OFFSET(환산공식!FX$15,$F164,0)</f>
        <v/>
      </c>
      <c r="AA164" s="179">
        <f>OFFSET(환산공식!FY$15,$F164,0)</f>
        <v/>
      </c>
      <c r="AC164" s="0" t="n"/>
      <c r="AD164" s="0">
        <f>IF(L164="X",6,IF(Q164&gt;R164,1,IF(Q164&gt;S164,2,IF(Q164&gt;T164,3,IF(Q164&gt;U164,4,IF(Q164&gt;=V164,5,IF(Q164&lt;V164,6,"")))))))</f>
        <v/>
      </c>
      <c r="AE164" s="0" t="n"/>
    </row>
    <row r="165" customFormat="1" s="3">
      <c r="A165" s="198" t="n"/>
      <c r="B165" s="198" t="n"/>
      <c r="C165" s="198" t="inlineStr">
        <is>
          <t>가158</t>
        </is>
      </c>
      <c r="D165" s="195" t="n">
        <v>215</v>
      </c>
      <c r="E165" s="195" t="n">
        <v>29</v>
      </c>
      <c r="F165" s="195" t="n">
        <v>29</v>
      </c>
      <c r="G165" s="239" t="n">
        <v>158</v>
      </c>
      <c r="H165" s="197" t="inlineStr">
        <is>
          <t>가</t>
        </is>
      </c>
      <c r="I165" s="242" t="inlineStr">
        <is>
          <t>한양대</t>
        </is>
      </c>
      <c r="J165" s="242" t="inlineStr">
        <is>
          <t>실내건축디자인학과</t>
        </is>
      </c>
      <c r="K165" s="195" t="inlineStr">
        <is>
          <t>통합</t>
        </is>
      </c>
      <c r="L165" s="697">
        <f>IF(OFFSET(환산공식!$ED$15,$F165,0)=1,"O","X")</f>
        <v/>
      </c>
      <c r="M165" s="188">
        <f>IFERROR(OFFSET(환산공식!DJ$15,$F165,0),"")</f>
        <v/>
      </c>
      <c r="N165" s="697">
        <f>IFERROR(CONCATENATE(ROUND(OFFSET(환산공식!DK$15,$F165,0),1),"%"),"")</f>
        <v/>
      </c>
      <c r="O165" s="697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7">
        <f>OFFSET(환산공식!FX$15,$F165,0)</f>
        <v/>
      </c>
      <c r="AA165" s="179">
        <f>OFFSET(환산공식!FY$15,$F165,0)</f>
        <v/>
      </c>
      <c r="AC165" s="0" t="n"/>
      <c r="AD165" s="0">
        <f>IF(L165="X",6,IF(Q165&gt;R165,1,IF(Q165&gt;S165,2,IF(Q165&gt;T165,3,IF(Q165&gt;U165,4,IF(Q165&gt;=V165,5,IF(Q165&lt;V165,6,"")))))))</f>
        <v/>
      </c>
      <c r="AE165" s="0" t="n"/>
    </row>
    <row r="166" customFormat="1" s="3">
      <c r="A166" s="198" t="n"/>
      <c r="B166" s="198" t="n"/>
      <c r="C166" s="198" t="inlineStr">
        <is>
          <t>가159</t>
        </is>
      </c>
      <c r="D166" s="195" t="n">
        <v>216</v>
      </c>
      <c r="E166" s="195" t="n">
        <v>28</v>
      </c>
      <c r="F166" s="195" t="n">
        <v>28</v>
      </c>
      <c r="G166" s="239" t="n">
        <v>159</v>
      </c>
      <c r="H166" s="197" t="inlineStr">
        <is>
          <t>가</t>
        </is>
      </c>
      <c r="I166" s="242" t="inlineStr">
        <is>
          <t>한양대</t>
        </is>
      </c>
      <c r="J166" s="242" t="inlineStr">
        <is>
          <t>철학과</t>
        </is>
      </c>
      <c r="K166" s="195" t="inlineStr">
        <is>
          <t>통합</t>
        </is>
      </c>
      <c r="L166" s="697">
        <f>IF(OFFSET(환산공식!$ED$15,$F166,0)=1,"O","X")</f>
        <v/>
      </c>
      <c r="M166" s="188">
        <f>IFERROR(OFFSET(환산공식!DJ$15,$F166,0),"")</f>
        <v/>
      </c>
      <c r="N166" s="697">
        <f>IFERROR(CONCATENATE(ROUND(OFFSET(환산공식!DK$15,$F166,0),1),"%"),"")</f>
        <v/>
      </c>
      <c r="O166" s="697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7">
        <f>OFFSET(환산공식!FX$15,$F166,0)</f>
        <v/>
      </c>
      <c r="AA166" s="179">
        <f>OFFSET(환산공식!FY$15,$F166,0)</f>
        <v/>
      </c>
      <c r="AC166" s="0" t="n"/>
      <c r="AD166" s="0">
        <f>IF(L166="X",6,IF(Q166&gt;R166,1,IF(Q166&gt;S166,2,IF(Q166&gt;T166,3,IF(Q166&gt;U166,4,IF(Q166&gt;=V166,5,IF(Q166&lt;V166,6,"")))))))</f>
        <v/>
      </c>
      <c r="AE166" s="0" t="n"/>
    </row>
    <row r="167" customFormat="1" s="3">
      <c r="A167" s="198" t="n"/>
      <c r="B167" s="198" t="n"/>
      <c r="C167" s="198" t="inlineStr">
        <is>
          <t>가160</t>
        </is>
      </c>
      <c r="D167" s="195" t="n">
        <v>217</v>
      </c>
      <c r="E167" s="195" t="n">
        <v>28</v>
      </c>
      <c r="F167" s="195" t="n">
        <v>28</v>
      </c>
      <c r="G167" s="239" t="n">
        <v>160</v>
      </c>
      <c r="H167" s="197" t="inlineStr">
        <is>
          <t>가</t>
        </is>
      </c>
      <c r="I167" s="242" t="inlineStr">
        <is>
          <t>한양대</t>
        </is>
      </c>
      <c r="J167" s="242" t="inlineStr">
        <is>
          <t>국제학부</t>
        </is>
      </c>
      <c r="K167" s="195" t="inlineStr">
        <is>
          <t>통합</t>
        </is>
      </c>
      <c r="L167" s="697">
        <f>IF(OFFSET(환산공식!$ED$15,$F167,0)=1,"O","X")</f>
        <v/>
      </c>
      <c r="M167" s="188">
        <f>IFERROR(OFFSET(환산공식!DJ$15,$F167,0),"")</f>
        <v/>
      </c>
      <c r="N167" s="697">
        <f>IFERROR(CONCATENATE(ROUND(OFFSET(환산공식!DK$15,$F167,0),1),"%"),"")</f>
        <v/>
      </c>
      <c r="O167" s="697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7">
        <f>OFFSET(환산공식!FX$15,$F167,0)</f>
        <v/>
      </c>
      <c r="AA167" s="179">
        <f>OFFSET(환산공식!FY$15,$F167,0)</f>
        <v/>
      </c>
      <c r="AC167" s="0" t="n"/>
      <c r="AD167" s="0">
        <f>IF(L167="X",6,IF(Q167&gt;R167,1,IF(Q167&gt;S167,2,IF(Q167&gt;T167,3,IF(Q167&gt;U167,4,IF(Q167&gt;=V167,5,IF(Q167&lt;V167,6,"")))))))</f>
        <v/>
      </c>
      <c r="AE167" s="0" t="n"/>
    </row>
    <row r="168" customFormat="1" s="3">
      <c r="A168" s="198" t="n"/>
      <c r="B168" s="198" t="n"/>
      <c r="C168" s="198" t="inlineStr">
        <is>
          <t>가161</t>
        </is>
      </c>
      <c r="D168" s="195" t="n">
        <v>218</v>
      </c>
      <c r="E168" s="195" t="n">
        <v>28</v>
      </c>
      <c r="F168" s="195" t="n">
        <v>28</v>
      </c>
      <c r="G168" s="239" t="n">
        <v>161</v>
      </c>
      <c r="H168" s="197" t="inlineStr">
        <is>
          <t>가</t>
        </is>
      </c>
      <c r="I168" s="242" t="inlineStr">
        <is>
          <t>한양대</t>
        </is>
      </c>
      <c r="J168" s="242" t="inlineStr">
        <is>
          <t>영어영문학과</t>
        </is>
      </c>
      <c r="K168" s="195" t="inlineStr">
        <is>
          <t>통합</t>
        </is>
      </c>
      <c r="L168" s="697">
        <f>IF(OFFSET(환산공식!$ED$15,$F168,0)=1,"O","X")</f>
        <v/>
      </c>
      <c r="M168" s="188">
        <f>IFERROR(OFFSET(환산공식!DJ$15,$F168,0),"")</f>
        <v/>
      </c>
      <c r="N168" s="697">
        <f>IFERROR(CONCATENATE(ROUND(OFFSET(환산공식!DK$15,$F168,0),1),"%"),"")</f>
        <v/>
      </c>
      <c r="O168" s="697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7">
        <f>OFFSET(환산공식!FX$15,$F168,0)</f>
        <v/>
      </c>
      <c r="AA168" s="179">
        <f>OFFSET(환산공식!FY$15,$F168,0)</f>
        <v/>
      </c>
      <c r="AC168" s="0" t="n"/>
      <c r="AD168" s="0">
        <f>IF(L168="X",6,IF(Q168&gt;R168,1,IF(Q168&gt;S168,2,IF(Q168&gt;T168,3,IF(Q168&gt;U168,4,IF(Q168&gt;=V168,5,IF(Q168&lt;V168,6,"")))))))</f>
        <v/>
      </c>
      <c r="AE168" s="0" t="n"/>
    </row>
    <row r="169" customFormat="1" s="3">
      <c r="A169" s="198" t="n"/>
      <c r="B169" s="198" t="n"/>
      <c r="C169" s="198" t="inlineStr">
        <is>
          <t>가162</t>
        </is>
      </c>
      <c r="D169" s="195" t="n">
        <v>219</v>
      </c>
      <c r="E169" s="195" t="n">
        <v>28</v>
      </c>
      <c r="F169" s="195" t="n">
        <v>28</v>
      </c>
      <c r="G169" s="239" t="n">
        <v>162</v>
      </c>
      <c r="H169" s="197" t="inlineStr">
        <is>
          <t>가</t>
        </is>
      </c>
      <c r="I169" s="242" t="inlineStr">
        <is>
          <t>한양대</t>
        </is>
      </c>
      <c r="J169" s="242" t="inlineStr">
        <is>
          <t>영어교육과</t>
        </is>
      </c>
      <c r="K169" s="195" t="inlineStr">
        <is>
          <t>통합</t>
        </is>
      </c>
      <c r="L169" s="697">
        <f>IF(OFFSET(환산공식!$ED$15,$F169,0)=1,"O","X")</f>
        <v/>
      </c>
      <c r="M169" s="188">
        <f>IFERROR(OFFSET(환산공식!DJ$15,$F169,0),"")</f>
        <v/>
      </c>
      <c r="N169" s="697">
        <f>IFERROR(CONCATENATE(ROUND(OFFSET(환산공식!DK$15,$F169,0),1),"%"),"")</f>
        <v/>
      </c>
      <c r="O169" s="697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7">
        <f>OFFSET(환산공식!FX$15,$F169,0)</f>
        <v/>
      </c>
      <c r="AA169" s="179">
        <f>OFFSET(환산공식!FY$15,$F169,0)</f>
        <v/>
      </c>
      <c r="AC169" s="0" t="n"/>
      <c r="AD169" s="0">
        <f>IF(L169="X",6,IF(Q169&gt;R169,1,IF(Q169&gt;S169,2,IF(Q169&gt;T169,3,IF(Q169&gt;U169,4,IF(Q169&gt;=V169,5,IF(Q169&lt;V169,6,"")))))))</f>
        <v/>
      </c>
      <c r="AE169" s="0" t="n"/>
    </row>
    <row r="170" customFormat="1" s="3">
      <c r="A170" s="198" t="n"/>
      <c r="B170" s="198" t="n"/>
      <c r="C170" s="198" t="inlineStr">
        <is>
          <t>가163</t>
        </is>
      </c>
      <c r="D170" s="195" t="n">
        <v>220</v>
      </c>
      <c r="E170" s="195" t="n">
        <v>29</v>
      </c>
      <c r="F170" s="195" t="n">
        <v>29</v>
      </c>
      <c r="G170" s="239" t="n">
        <v>163</v>
      </c>
      <c r="H170" s="197" t="inlineStr">
        <is>
          <t>가</t>
        </is>
      </c>
      <c r="I170" s="242" t="inlineStr">
        <is>
          <t>한양대</t>
        </is>
      </c>
      <c r="J170" s="242" t="inlineStr">
        <is>
          <t>의류학과</t>
        </is>
      </c>
      <c r="K170" s="195" t="inlineStr">
        <is>
          <t>통합</t>
        </is>
      </c>
      <c r="L170" s="697">
        <f>IF(OFFSET(환산공식!$ED$15,$F170,0)=1,"O","X")</f>
        <v/>
      </c>
      <c r="M170" s="188">
        <f>IFERROR(OFFSET(환산공식!DJ$15,$F170,0),"")</f>
        <v/>
      </c>
      <c r="N170" s="697">
        <f>IFERROR(CONCATENATE(ROUND(OFFSET(환산공식!DK$15,$F170,0),1),"%"),"")</f>
        <v/>
      </c>
      <c r="O170" s="697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7">
        <f>OFFSET(환산공식!FX$15,$F170,0)</f>
        <v/>
      </c>
      <c r="AA170" s="179">
        <f>OFFSET(환산공식!FY$15,$F170,0)</f>
        <v/>
      </c>
      <c r="AC170" s="0" t="n"/>
      <c r="AD170" s="0">
        <f>IF(L170="X",6,IF(Q170&gt;R170,1,IF(Q170&gt;S170,2,IF(Q170&gt;T170,3,IF(Q170&gt;U170,4,IF(Q170&gt;=V170,5,IF(Q170&lt;V170,6,"")))))))</f>
        <v/>
      </c>
      <c r="AE170" s="0" t="n"/>
    </row>
    <row r="171" customFormat="1" s="3">
      <c r="A171" s="198" t="n"/>
      <c r="B171" s="198" t="n"/>
      <c r="C171" s="198" t="inlineStr">
        <is>
          <t>가164</t>
        </is>
      </c>
      <c r="D171" s="195" t="n">
        <v>221</v>
      </c>
      <c r="E171" s="195" t="n">
        <v>28</v>
      </c>
      <c r="F171" s="195" t="n">
        <v>28</v>
      </c>
      <c r="G171" s="239" t="n">
        <v>164</v>
      </c>
      <c r="H171" s="197" t="inlineStr">
        <is>
          <t>가</t>
        </is>
      </c>
      <c r="I171" s="242" t="inlineStr">
        <is>
          <t>한양대</t>
        </is>
      </c>
      <c r="J171" s="242" t="inlineStr">
        <is>
          <t>국어국문학과</t>
        </is>
      </c>
      <c r="K171" s="195" t="inlineStr">
        <is>
          <t>통합</t>
        </is>
      </c>
      <c r="L171" s="697">
        <f>IF(OFFSET(환산공식!$ED$15,$F171,0)=1,"O","X")</f>
        <v/>
      </c>
      <c r="M171" s="188">
        <f>IFERROR(OFFSET(환산공식!DJ$15,$F171,0),"")</f>
        <v/>
      </c>
      <c r="N171" s="697">
        <f>IFERROR(CONCATENATE(ROUND(OFFSET(환산공식!DK$15,$F171,0),1),"%"),"")</f>
        <v/>
      </c>
      <c r="O171" s="697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7">
        <f>OFFSET(환산공식!FX$15,$F171,0)</f>
        <v/>
      </c>
      <c r="AA171" s="179">
        <f>OFFSET(환산공식!FY$15,$F171,0)</f>
        <v/>
      </c>
      <c r="AC171" s="0" t="n"/>
      <c r="AD171" s="0">
        <f>IF(L171="X",6,IF(Q171&gt;R171,1,IF(Q171&gt;S171,2,IF(Q171&gt;T171,3,IF(Q171&gt;U171,4,IF(Q171&gt;=V171,5,IF(Q171&lt;V171,6,"")))))))</f>
        <v/>
      </c>
      <c r="AE171" s="0" t="n"/>
    </row>
    <row r="172" customFormat="1" s="3">
      <c r="A172" s="198" t="n"/>
      <c r="B172" s="198" t="n"/>
      <c r="C172" s="198" t="inlineStr">
        <is>
          <t>가165</t>
        </is>
      </c>
      <c r="D172" s="195" t="n">
        <v>222</v>
      </c>
      <c r="E172" s="195" t="n">
        <v>28</v>
      </c>
      <c r="F172" s="195" t="n">
        <v>28</v>
      </c>
      <c r="G172" s="239" t="n">
        <v>165</v>
      </c>
      <c r="H172" s="197" t="inlineStr">
        <is>
          <t>가</t>
        </is>
      </c>
      <c r="I172" s="242" t="inlineStr">
        <is>
          <t>한양대</t>
        </is>
      </c>
      <c r="J172" s="242" t="inlineStr">
        <is>
          <t>중어중문학과</t>
        </is>
      </c>
      <c r="K172" s="195" t="inlineStr">
        <is>
          <t>통합</t>
        </is>
      </c>
      <c r="L172" s="697">
        <f>IF(OFFSET(환산공식!$ED$15,$F172,0)=1,"O","X")</f>
        <v/>
      </c>
      <c r="M172" s="188">
        <f>IFERROR(OFFSET(환산공식!DJ$15,$F172,0),"")</f>
        <v/>
      </c>
      <c r="N172" s="697">
        <f>IFERROR(CONCATENATE(ROUND(OFFSET(환산공식!DK$15,$F172,0),1),"%"),"")</f>
        <v/>
      </c>
      <c r="O172" s="697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7">
        <f>OFFSET(환산공식!FX$15,$F172,0)</f>
        <v/>
      </c>
      <c r="AA172" s="179">
        <f>OFFSET(환산공식!FY$15,$F172,0)</f>
        <v/>
      </c>
      <c r="AC172" s="0" t="n"/>
      <c r="AD172" s="0">
        <f>IF(L172="X",6,IF(Q172&gt;R172,1,IF(Q172&gt;S172,2,IF(Q172&gt;T172,3,IF(Q172&gt;U172,4,IF(Q172&gt;=V172,5,IF(Q172&lt;V172,6,"")))))))</f>
        <v/>
      </c>
      <c r="AE172" s="0" t="n"/>
    </row>
    <row r="173" customFormat="1" s="3">
      <c r="A173" s="198" t="n"/>
      <c r="B173" s="198" t="n"/>
      <c r="C173" s="198" t="inlineStr">
        <is>
          <t>가166</t>
        </is>
      </c>
      <c r="D173" s="195" t="n">
        <v>223</v>
      </c>
      <c r="E173" s="195" t="n">
        <v>28</v>
      </c>
      <c r="F173" s="195" t="n">
        <v>28</v>
      </c>
      <c r="G173" s="239" t="n">
        <v>166</v>
      </c>
      <c r="H173" s="197" t="inlineStr">
        <is>
          <t>가</t>
        </is>
      </c>
      <c r="I173" s="242" t="inlineStr">
        <is>
          <t>한양대</t>
        </is>
      </c>
      <c r="J173" s="242" t="inlineStr">
        <is>
          <t>사학과</t>
        </is>
      </c>
      <c r="K173" s="195" t="inlineStr">
        <is>
          <t>통합</t>
        </is>
      </c>
      <c r="L173" s="697">
        <f>IF(OFFSET(환산공식!$ED$15,$F173,0)=1,"O","X")</f>
        <v/>
      </c>
      <c r="M173" s="188">
        <f>IFERROR(OFFSET(환산공식!DJ$15,$F173,0),"")</f>
        <v/>
      </c>
      <c r="N173" s="697">
        <f>IFERROR(CONCATENATE(ROUND(OFFSET(환산공식!DK$15,$F173,0),1),"%"),"")</f>
        <v/>
      </c>
      <c r="O173" s="697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7">
        <f>OFFSET(환산공식!FX$15,$F173,0)</f>
        <v/>
      </c>
      <c r="AA173" s="179">
        <f>OFFSET(환산공식!FY$15,$F173,0)</f>
        <v/>
      </c>
      <c r="AC173" s="0" t="n"/>
      <c r="AD173" s="0">
        <f>IF(L173="X",6,IF(Q173&gt;R173,1,IF(Q173&gt;S173,2,IF(Q173&gt;T173,3,IF(Q173&gt;U173,4,IF(Q173&gt;=V173,5,IF(Q173&lt;V173,6,"")))))))</f>
        <v/>
      </c>
      <c r="AE173" s="0" t="n"/>
    </row>
    <row r="174" customFormat="1" s="3">
      <c r="A174" s="198" t="n"/>
      <c r="B174" s="198" t="n"/>
      <c r="C174" s="198" t="inlineStr">
        <is>
          <t>가167</t>
        </is>
      </c>
      <c r="D174" s="195" t="n">
        <v>224</v>
      </c>
      <c r="E174" s="195" t="n">
        <v>28</v>
      </c>
      <c r="F174" s="195" t="n">
        <v>28</v>
      </c>
      <c r="G174" s="239" t="n">
        <v>167</v>
      </c>
      <c r="H174" s="197" t="inlineStr">
        <is>
          <t>가</t>
        </is>
      </c>
      <c r="I174" s="242" t="inlineStr">
        <is>
          <t>한양대</t>
        </is>
      </c>
      <c r="J174" s="242" t="inlineStr">
        <is>
          <t>연극영화학과(영화전공)</t>
        </is>
      </c>
      <c r="K174" s="195" t="inlineStr">
        <is>
          <t>통합</t>
        </is>
      </c>
      <c r="L174" s="697">
        <f>IF(OFFSET(환산공식!$ED$15,$F174,0)=1,"O","X")</f>
        <v/>
      </c>
      <c r="M174" s="188">
        <f>IFERROR(OFFSET(환산공식!DJ$15,$F174,0),"")</f>
        <v/>
      </c>
      <c r="N174" s="697">
        <f>IFERROR(CONCATENATE(ROUND(OFFSET(환산공식!DK$15,$F174,0),1),"%"),"")</f>
        <v/>
      </c>
      <c r="O174" s="697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7">
        <f>OFFSET(환산공식!FX$15,$F174,0)</f>
        <v/>
      </c>
      <c r="AA174" s="179">
        <f>OFFSET(환산공식!FY$15,$F174,0)</f>
        <v/>
      </c>
      <c r="AC174" s="0" t="n"/>
      <c r="AD174" s="0">
        <f>IF(L174="X",6,IF(Q174&gt;R174,1,IF(Q174&gt;S174,2,IF(Q174&gt;T174,3,IF(Q174&gt;U174,4,IF(Q174&gt;=V174,5,IF(Q174&lt;V174,6,"")))))))</f>
        <v/>
      </c>
      <c r="AE174" s="0" t="n"/>
    </row>
    <row r="175" customFormat="1" s="3">
      <c r="A175" s="198" t="n"/>
      <c r="B175" s="198" t="n"/>
      <c r="C175" s="198" t="inlineStr">
        <is>
          <t>가168</t>
        </is>
      </c>
      <c r="D175" s="195" t="n">
        <v>225</v>
      </c>
      <c r="E175" s="195" t="n">
        <v>28</v>
      </c>
      <c r="F175" s="195" t="n">
        <v>28</v>
      </c>
      <c r="G175" s="239" t="n">
        <v>168</v>
      </c>
      <c r="H175" s="197" t="inlineStr">
        <is>
          <t>가</t>
        </is>
      </c>
      <c r="I175" s="242" t="inlineStr">
        <is>
          <t>한양대</t>
        </is>
      </c>
      <c r="J175" s="242" t="inlineStr">
        <is>
          <t>사회학과</t>
        </is>
      </c>
      <c r="K175" s="195" t="inlineStr">
        <is>
          <t>통합</t>
        </is>
      </c>
      <c r="L175" s="697">
        <f>IF(OFFSET(환산공식!$ED$15,$F175,0)=1,"O","X")</f>
        <v/>
      </c>
      <c r="M175" s="188">
        <f>IFERROR(OFFSET(환산공식!DJ$15,$F175,0),"")</f>
        <v/>
      </c>
      <c r="N175" s="697">
        <f>IFERROR(CONCATENATE(ROUND(OFFSET(환산공식!DK$15,$F175,0),1),"%"),"")</f>
        <v/>
      </c>
      <c r="O175" s="697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7">
        <f>OFFSET(환산공식!FX$15,$F175,0)</f>
        <v/>
      </c>
      <c r="AA175" s="179">
        <f>OFFSET(환산공식!FY$15,$F175,0)</f>
        <v/>
      </c>
      <c r="AC175" s="0" t="n"/>
      <c r="AD175" s="0">
        <f>IF(L175="X",6,IF(Q175&gt;R175,1,IF(Q175&gt;S175,2,IF(Q175&gt;T175,3,IF(Q175&gt;U175,4,IF(Q175&gt;=V175,5,IF(Q175&lt;V175,6,"")))))))</f>
        <v/>
      </c>
      <c r="AE175" s="0" t="n"/>
    </row>
    <row r="176" customFormat="1" s="3">
      <c r="A176" s="198" t="n"/>
      <c r="B176" s="198" t="n"/>
      <c r="C176" s="198" t="inlineStr">
        <is>
          <t>가169</t>
        </is>
      </c>
      <c r="D176" s="195" t="n">
        <v>226</v>
      </c>
      <c r="E176" s="195" t="n">
        <v>28</v>
      </c>
      <c r="F176" s="195" t="n">
        <v>28</v>
      </c>
      <c r="G176" s="239" t="n">
        <v>169</v>
      </c>
      <c r="H176" s="197" t="inlineStr">
        <is>
          <t>가</t>
        </is>
      </c>
      <c r="I176" s="242" t="inlineStr">
        <is>
          <t>한양대</t>
        </is>
      </c>
      <c r="J176" s="242" t="inlineStr">
        <is>
          <t>교육학과</t>
        </is>
      </c>
      <c r="K176" s="195" t="inlineStr">
        <is>
          <t>통합</t>
        </is>
      </c>
      <c r="L176" s="697">
        <f>IF(OFFSET(환산공식!$ED$15,$F176,0)=1,"O","X")</f>
        <v/>
      </c>
      <c r="M176" s="188">
        <f>IFERROR(OFFSET(환산공식!DJ$15,$F176,0),"")</f>
        <v/>
      </c>
      <c r="N176" s="697">
        <f>IFERROR(CONCATENATE(ROUND(OFFSET(환산공식!DK$15,$F176,0),1),"%"),"")</f>
        <v/>
      </c>
      <c r="O176" s="697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7">
        <f>OFFSET(환산공식!FX$15,$F176,0)</f>
        <v/>
      </c>
      <c r="AA176" s="179">
        <f>OFFSET(환산공식!FY$15,$F176,0)</f>
        <v/>
      </c>
      <c r="AC176" s="0" t="n"/>
      <c r="AD176" s="0">
        <f>IF(L176="X",6,IF(Q176&gt;R176,1,IF(Q176&gt;S176,2,IF(Q176&gt;T176,3,IF(Q176&gt;U176,4,IF(Q176&gt;=V176,5,IF(Q176&lt;V176,6,"")))))))</f>
        <v/>
      </c>
      <c r="AE176" s="0" t="n"/>
    </row>
    <row r="177" customFormat="1" s="3">
      <c r="A177" s="198" t="n"/>
      <c r="B177" s="198" t="n"/>
      <c r="C177" s="198" t="inlineStr">
        <is>
          <t>가170</t>
        </is>
      </c>
      <c r="D177" s="195" t="n">
        <v>227</v>
      </c>
      <c r="E177" s="195" t="n">
        <v>30</v>
      </c>
      <c r="F177" s="195" t="n">
        <v>30</v>
      </c>
      <c r="G177" s="239" t="n">
        <v>170</v>
      </c>
      <c r="H177" s="197" t="inlineStr">
        <is>
          <t>가</t>
        </is>
      </c>
      <c r="I177" s="242" t="inlineStr">
        <is>
          <t>중앙대</t>
        </is>
      </c>
      <c r="J177" s="242" t="inlineStr">
        <is>
          <t>AI학과</t>
        </is>
      </c>
      <c r="K177" s="195" t="inlineStr">
        <is>
          <t>자연</t>
        </is>
      </c>
      <c r="L177" s="697">
        <f>IF(OFFSET(환산공식!$ED$15,$F177,0)=1,"O","X")</f>
        <v/>
      </c>
      <c r="M177" s="188">
        <f>IFERROR(OFFSET(환산공식!DJ$15,$F177,0),"")</f>
        <v/>
      </c>
      <c r="N177" s="697">
        <f>IFERROR(CONCATENATE(ROUND(OFFSET(환산공식!DK$15,$F177,0),1),"%"),"")</f>
        <v/>
      </c>
      <c r="O177" s="697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7">
        <f>OFFSET(환산공식!FX$15,$F177,0)</f>
        <v/>
      </c>
      <c r="AA177" s="179">
        <f>OFFSET(환산공식!FY$15,$F177,0)</f>
        <v/>
      </c>
      <c r="AC177" s="0" t="n"/>
      <c r="AD177" s="0">
        <f>IF(L177="X",6,IF(Q177&gt;R177,1,IF(Q177&gt;S177,2,IF(Q177&gt;T177,3,IF(Q177&gt;U177,4,IF(Q177&gt;=V177,5,IF(Q177&lt;V177,6,"")))))))</f>
        <v/>
      </c>
      <c r="AE177" s="0" t="n"/>
    </row>
    <row r="178" customFormat="1" s="3">
      <c r="A178" s="198" t="n"/>
      <c r="B178" s="198" t="n"/>
      <c r="C178" s="198" t="inlineStr">
        <is>
          <t>가171</t>
        </is>
      </c>
      <c r="D178" s="195" t="n">
        <v>228</v>
      </c>
      <c r="E178" s="195" t="n">
        <v>30</v>
      </c>
      <c r="F178" s="195" t="n">
        <v>30</v>
      </c>
      <c r="G178" s="239" t="n">
        <v>171</v>
      </c>
      <c r="H178" s="197" t="inlineStr">
        <is>
          <t>가</t>
        </is>
      </c>
      <c r="I178" s="242" t="inlineStr">
        <is>
          <t>중앙대</t>
        </is>
      </c>
      <c r="J178" s="242" t="inlineStr">
        <is>
          <t>화학과</t>
        </is>
      </c>
      <c r="K178" s="195" t="inlineStr">
        <is>
          <t>자연</t>
        </is>
      </c>
      <c r="L178" s="697">
        <f>IF(OFFSET(환산공식!$ED$15,$F178,0)=1,"O","X")</f>
        <v/>
      </c>
      <c r="M178" s="188">
        <f>IFERROR(OFFSET(환산공식!DJ$15,$F178,0),"")</f>
        <v/>
      </c>
      <c r="N178" s="697">
        <f>IFERROR(CONCATENATE(ROUND(OFFSET(환산공식!DK$15,$F178,0),1),"%"),"")</f>
        <v/>
      </c>
      <c r="O178" s="697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7">
        <f>OFFSET(환산공식!FX$15,$F178,0)</f>
        <v/>
      </c>
      <c r="AA178" s="179">
        <f>OFFSET(환산공식!FY$15,$F178,0)</f>
        <v/>
      </c>
      <c r="AC178" s="0" t="n"/>
      <c r="AD178" s="0">
        <f>IF(L178="X",6,IF(Q178&gt;R178,1,IF(Q178&gt;S178,2,IF(Q178&gt;T178,3,IF(Q178&gt;U178,4,IF(Q178&gt;=V178,5,IF(Q178&lt;V178,6,"")))))))</f>
        <v/>
      </c>
      <c r="AE178" s="0" t="n"/>
    </row>
    <row r="179" customFormat="1" s="3">
      <c r="A179" s="198" t="n"/>
      <c r="B179" s="198" t="n"/>
      <c r="C179" s="198" t="inlineStr">
        <is>
          <t>가172</t>
        </is>
      </c>
      <c r="D179" s="195" t="n">
        <v>229</v>
      </c>
      <c r="E179" s="195" t="n">
        <v>30</v>
      </c>
      <c r="F179" s="195" t="n">
        <v>30</v>
      </c>
      <c r="G179" s="239" t="n">
        <v>172</v>
      </c>
      <c r="H179" s="197" t="inlineStr">
        <is>
          <t>가</t>
        </is>
      </c>
      <c r="I179" s="242" t="inlineStr">
        <is>
          <t>중앙대</t>
        </is>
      </c>
      <c r="J179" s="242" t="inlineStr">
        <is>
          <t>수학과</t>
        </is>
      </c>
      <c r="K179" s="195" t="inlineStr">
        <is>
          <t>자연</t>
        </is>
      </c>
      <c r="L179" s="697">
        <f>IF(OFFSET(환산공식!$ED$15,$F179,0)=1,"O","X")</f>
        <v/>
      </c>
      <c r="M179" s="188">
        <f>IFERROR(OFFSET(환산공식!DJ$15,$F179,0),"")</f>
        <v/>
      </c>
      <c r="N179" s="697">
        <f>IFERROR(CONCATENATE(ROUND(OFFSET(환산공식!DK$15,$F179,0),1),"%"),"")</f>
        <v/>
      </c>
      <c r="O179" s="697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7">
        <f>OFFSET(환산공식!FX$15,$F179,0)</f>
        <v/>
      </c>
      <c r="AA179" s="179">
        <f>OFFSET(환산공식!FY$15,$F179,0)</f>
        <v/>
      </c>
      <c r="AC179" s="0" t="n"/>
      <c r="AD179" s="0">
        <f>IF(L179="X",6,IF(Q179&gt;R179,1,IF(Q179&gt;S179,2,IF(Q179&gt;T179,3,IF(Q179&gt;U179,4,IF(Q179&gt;=V179,5,IF(Q179&lt;V179,6,"")))))))</f>
        <v/>
      </c>
      <c r="AE179" s="0" t="n"/>
    </row>
    <row r="180" customFormat="1" s="3">
      <c r="A180" s="198" t="n"/>
      <c r="B180" s="198" t="n"/>
      <c r="C180" s="198" t="inlineStr">
        <is>
          <t>가173</t>
        </is>
      </c>
      <c r="D180" s="195" t="n">
        <v>230</v>
      </c>
      <c r="E180" s="195" t="n">
        <v>30</v>
      </c>
      <c r="F180" s="195" t="n">
        <v>30</v>
      </c>
      <c r="G180" s="239" t="n">
        <v>173</v>
      </c>
      <c r="H180" s="197" t="inlineStr">
        <is>
          <t>가</t>
        </is>
      </c>
      <c r="I180" s="242" t="inlineStr">
        <is>
          <t>중앙대</t>
        </is>
      </c>
      <c r="J180" s="242" t="inlineStr">
        <is>
          <t>기계공학부</t>
        </is>
      </c>
      <c r="K180" s="195" t="inlineStr">
        <is>
          <t>자연</t>
        </is>
      </c>
      <c r="L180" s="697">
        <f>IF(OFFSET(환산공식!$ED$15,$F180,0)=1,"O","X")</f>
        <v/>
      </c>
      <c r="M180" s="188">
        <f>IFERROR(OFFSET(환산공식!DJ$15,$F180,0),"")</f>
        <v/>
      </c>
      <c r="N180" s="697">
        <f>IFERROR(CONCATENATE(ROUND(OFFSET(환산공식!DK$15,$F180,0),1),"%"),"")</f>
        <v/>
      </c>
      <c r="O180" s="697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7">
        <f>OFFSET(환산공식!FX$15,$F180,0)</f>
        <v/>
      </c>
      <c r="AA180" s="179">
        <f>OFFSET(환산공식!FY$15,$F180,0)</f>
        <v/>
      </c>
      <c r="AC180" s="0" t="n"/>
      <c r="AD180" s="0">
        <f>IF(L180="X",6,IF(Q180&gt;R180,1,IF(Q180&gt;S180,2,IF(Q180&gt;T180,3,IF(Q180&gt;U180,4,IF(Q180&gt;=V180,5,IF(Q180&lt;V180,6,"")))))))</f>
        <v/>
      </c>
      <c r="AE180" s="0" t="n"/>
    </row>
    <row r="181" customFormat="1" s="3">
      <c r="A181" s="198" t="n"/>
      <c r="B181" s="198" t="n"/>
      <c r="C181" s="198" t="inlineStr">
        <is>
          <t>가174</t>
        </is>
      </c>
      <c r="D181" s="195" t="n">
        <v>231</v>
      </c>
      <c r="E181" s="195" t="n">
        <v>30</v>
      </c>
      <c r="F181" s="195" t="n">
        <v>30</v>
      </c>
      <c r="G181" s="239" t="n">
        <v>174</v>
      </c>
      <c r="H181" s="197" t="inlineStr">
        <is>
          <t>가</t>
        </is>
      </c>
      <c r="I181" s="242" t="inlineStr">
        <is>
          <t>중앙대</t>
        </is>
      </c>
      <c r="J181" s="242" t="inlineStr">
        <is>
          <t>화학공학과</t>
        </is>
      </c>
      <c r="K181" s="195" t="inlineStr">
        <is>
          <t>자연</t>
        </is>
      </c>
      <c r="L181" s="697">
        <f>IF(OFFSET(환산공식!$ED$15,$F181,0)=1,"O","X")</f>
        <v/>
      </c>
      <c r="M181" s="188">
        <f>IFERROR(OFFSET(환산공식!DJ$15,$F181,0),"")</f>
        <v/>
      </c>
      <c r="N181" s="697">
        <f>IFERROR(CONCATENATE(ROUND(OFFSET(환산공식!DK$15,$F181,0),1),"%"),"")</f>
        <v/>
      </c>
      <c r="O181" s="697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7">
        <f>OFFSET(환산공식!FX$15,$F181,0)</f>
        <v/>
      </c>
      <c r="AA181" s="179">
        <f>OFFSET(환산공식!FY$15,$F181,0)</f>
        <v/>
      </c>
      <c r="AC181" s="0" t="n"/>
      <c r="AD181" s="0">
        <f>IF(L181="X",6,IF(Q181&gt;R181,1,IF(Q181&gt;S181,2,IF(Q181&gt;T181,3,IF(Q181&gt;U181,4,IF(Q181&gt;=V181,5,IF(Q181&lt;V181,6,"")))))))</f>
        <v/>
      </c>
      <c r="AE181" s="0" t="n"/>
    </row>
    <row r="182" customFormat="1" s="3">
      <c r="A182" s="198" t="n"/>
      <c r="B182" s="198" t="n"/>
      <c r="C182" s="198" t="inlineStr">
        <is>
          <t>가175</t>
        </is>
      </c>
      <c r="D182" s="195" t="n">
        <v>232</v>
      </c>
      <c r="E182" s="195" t="n">
        <v>30</v>
      </c>
      <c r="F182" s="195" t="n">
        <v>30</v>
      </c>
      <c r="G182" s="239" t="n">
        <v>175</v>
      </c>
      <c r="H182" s="197" t="inlineStr">
        <is>
          <t>가</t>
        </is>
      </c>
      <c r="I182" s="242" t="inlineStr">
        <is>
          <t>중앙대</t>
        </is>
      </c>
      <c r="J182" s="242" t="inlineStr">
        <is>
          <t>간호학과(자연)</t>
        </is>
      </c>
      <c r="K182" s="195" t="inlineStr">
        <is>
          <t>자연</t>
        </is>
      </c>
      <c r="L182" s="697">
        <f>IF(OFFSET(환산공식!$ED$15,$F182,0)=1,"O","X")</f>
        <v/>
      </c>
      <c r="M182" s="188">
        <f>IFERROR(OFFSET(환산공식!DJ$15,$F182,0),"")</f>
        <v/>
      </c>
      <c r="N182" s="697">
        <f>IFERROR(CONCATENATE(ROUND(OFFSET(환산공식!DK$15,$F182,0),1),"%"),"")</f>
        <v/>
      </c>
      <c r="O182" s="697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7">
        <f>OFFSET(환산공식!FX$15,$F182,0)</f>
        <v/>
      </c>
      <c r="AA182" s="179">
        <f>OFFSET(환산공식!FY$15,$F182,0)</f>
        <v/>
      </c>
      <c r="AC182" s="0" t="n"/>
      <c r="AD182" s="0">
        <f>IF(L182="X",6,IF(Q182&gt;R182,1,IF(Q182&gt;S182,2,IF(Q182&gt;T182,3,IF(Q182&gt;U182,4,IF(Q182&gt;=V182,5,IF(Q182&lt;V182,6,"")))))))</f>
        <v/>
      </c>
      <c r="AE182" s="0" t="n"/>
    </row>
    <row r="183" customFormat="1" s="3">
      <c r="A183" s="198" t="n"/>
      <c r="B183" s="198" t="n"/>
      <c r="C183" s="198" t="inlineStr">
        <is>
          <t>가176</t>
        </is>
      </c>
      <c r="D183" s="195" t="n">
        <v>233</v>
      </c>
      <c r="E183" s="195" t="n">
        <v>30</v>
      </c>
      <c r="F183" s="195" t="n">
        <v>30</v>
      </c>
      <c r="G183" s="239" t="n">
        <v>176</v>
      </c>
      <c r="H183" s="197" t="inlineStr">
        <is>
          <t>가</t>
        </is>
      </c>
      <c r="I183" s="242" t="inlineStr">
        <is>
          <t>중앙대</t>
        </is>
      </c>
      <c r="J183" s="242" t="inlineStr">
        <is>
          <t>식품공학부(식품공학)</t>
        </is>
      </c>
      <c r="K183" s="195" t="inlineStr">
        <is>
          <t>자연</t>
        </is>
      </c>
      <c r="L183" s="697">
        <f>IF(OFFSET(환산공식!$ED$15,$F183,0)=1,"O","X")</f>
        <v/>
      </c>
      <c r="M183" s="188">
        <f>IFERROR(OFFSET(환산공식!DJ$15,$F183,0),"")</f>
        <v/>
      </c>
      <c r="N183" s="697">
        <f>IFERROR(CONCATENATE(ROUND(OFFSET(환산공식!DK$15,$F183,0),1),"%"),"")</f>
        <v/>
      </c>
      <c r="O183" s="697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7">
        <f>OFFSET(환산공식!FX$15,$F183,0)</f>
        <v/>
      </c>
      <c r="AA183" s="179">
        <f>OFFSET(환산공식!FY$15,$F183,0)</f>
        <v/>
      </c>
      <c r="AC183" s="0" t="n"/>
      <c r="AD183" s="0">
        <f>IF(L183="X",6,IF(Q183&gt;R183,1,IF(Q183&gt;S183,2,IF(Q183&gt;T183,3,IF(Q183&gt;U183,4,IF(Q183&gt;=V183,5,IF(Q183&lt;V183,6,"")))))))</f>
        <v/>
      </c>
      <c r="AE183" s="0" t="n"/>
    </row>
    <row r="184" customFormat="1" s="3">
      <c r="A184" s="198" t="n"/>
      <c r="B184" s="198" t="n"/>
      <c r="C184" s="198" t="inlineStr">
        <is>
          <t>가177</t>
        </is>
      </c>
      <c r="D184" s="195" t="n">
        <v>234</v>
      </c>
      <c r="E184" s="195" t="n">
        <v>30</v>
      </c>
      <c r="F184" s="195" t="n">
        <v>30</v>
      </c>
      <c r="G184" s="239" t="n">
        <v>177</v>
      </c>
      <c r="H184" s="197" t="inlineStr">
        <is>
          <t>가</t>
        </is>
      </c>
      <c r="I184" s="242" t="inlineStr">
        <is>
          <t>중앙대</t>
        </is>
      </c>
      <c r="J184" s="242" t="inlineStr">
        <is>
          <t>생명자원공학부(동물생명공학)</t>
        </is>
      </c>
      <c r="K184" s="195" t="inlineStr">
        <is>
          <t>자연</t>
        </is>
      </c>
      <c r="L184" s="697">
        <f>IF(OFFSET(환산공식!$ED$15,$F184,0)=1,"O","X")</f>
        <v/>
      </c>
      <c r="M184" s="188">
        <f>IFERROR(OFFSET(환산공식!DJ$15,$F184,0),"")</f>
        <v/>
      </c>
      <c r="N184" s="697">
        <f>IFERROR(CONCATENATE(ROUND(OFFSET(환산공식!DK$15,$F184,0),1),"%"),"")</f>
        <v/>
      </c>
      <c r="O184" s="697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7">
        <f>OFFSET(환산공식!FX$15,$F184,0)</f>
        <v/>
      </c>
      <c r="AA184" s="179">
        <f>OFFSET(환산공식!FY$15,$F184,0)</f>
        <v/>
      </c>
      <c r="AC184" s="0" t="n"/>
      <c r="AD184" s="0">
        <f>IF(L184="X",6,IF(Q184&gt;R184,1,IF(Q184&gt;S184,2,IF(Q184&gt;T184,3,IF(Q184&gt;U184,4,IF(Q184&gt;=V184,5,IF(Q184&lt;V184,6,"")))))))</f>
        <v/>
      </c>
      <c r="AE184" s="0" t="n"/>
    </row>
    <row r="185" customFormat="1" s="3">
      <c r="A185" s="198" t="n"/>
      <c r="B185" s="198" t="n"/>
      <c r="C185" s="198" t="inlineStr">
        <is>
          <t>가178</t>
        </is>
      </c>
      <c r="D185" s="195" t="n">
        <v>235</v>
      </c>
      <c r="E185" s="195" t="n">
        <v>30</v>
      </c>
      <c r="F185" s="195" t="n">
        <v>30</v>
      </c>
      <c r="G185" s="239" t="n">
        <v>178</v>
      </c>
      <c r="H185" s="197" t="inlineStr">
        <is>
          <t>가</t>
        </is>
      </c>
      <c r="I185" s="242" t="inlineStr">
        <is>
          <t>중앙대</t>
        </is>
      </c>
      <c r="J185" s="242" t="inlineStr">
        <is>
          <t>생명자원공학부(식물생명공학)</t>
        </is>
      </c>
      <c r="K185" s="195" t="inlineStr">
        <is>
          <t>자연</t>
        </is>
      </c>
      <c r="L185" s="697">
        <f>IF(OFFSET(환산공식!$ED$15,$F185,0)=1,"O","X")</f>
        <v/>
      </c>
      <c r="M185" s="188">
        <f>IFERROR(OFFSET(환산공식!DJ$15,$F185,0),"")</f>
        <v/>
      </c>
      <c r="N185" s="697">
        <f>IFERROR(CONCATENATE(ROUND(OFFSET(환산공식!DK$15,$F185,0),1),"%"),"")</f>
        <v/>
      </c>
      <c r="O185" s="697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7">
        <f>OFFSET(환산공식!FX$15,$F185,0)</f>
        <v/>
      </c>
      <c r="AA185" s="179">
        <f>OFFSET(환산공식!FY$15,$F185,0)</f>
        <v/>
      </c>
      <c r="AC185" s="0" t="n"/>
      <c r="AD185" s="0">
        <f>IF(L185="X",6,IF(Q185&gt;R185,1,IF(Q185&gt;S185,2,IF(Q185&gt;T185,3,IF(Q185&gt;U185,4,IF(Q185&gt;=V185,5,IF(Q185&lt;V185,6,"")))))))</f>
        <v/>
      </c>
      <c r="AE185" s="0" t="n"/>
    </row>
    <row r="186" customFormat="1" s="3">
      <c r="A186" s="198" t="n"/>
      <c r="B186" s="198" t="n"/>
      <c r="C186" s="198" t="inlineStr">
        <is>
          <t>가179</t>
        </is>
      </c>
      <c r="D186" s="195" t="n">
        <v>236</v>
      </c>
      <c r="E186" s="195" t="n">
        <v>30</v>
      </c>
      <c r="F186" s="195" t="n">
        <v>30</v>
      </c>
      <c r="G186" s="239" t="n">
        <v>179</v>
      </c>
      <c r="H186" s="197" t="inlineStr">
        <is>
          <t>가</t>
        </is>
      </c>
      <c r="I186" s="242" t="inlineStr">
        <is>
          <t>중앙대</t>
        </is>
      </c>
      <c r="J186" s="242" t="inlineStr">
        <is>
          <t>식품공학부(식품영양)</t>
        </is>
      </c>
      <c r="K186" s="195" t="inlineStr">
        <is>
          <t>자연</t>
        </is>
      </c>
      <c r="L186" s="697">
        <f>IF(OFFSET(환산공식!$ED$15,$F186,0)=1,"O","X")</f>
        <v/>
      </c>
      <c r="M186" s="188">
        <f>IFERROR(OFFSET(환산공식!DJ$15,$F186,0),"")</f>
        <v/>
      </c>
      <c r="N186" s="697">
        <f>IFERROR(CONCATENATE(ROUND(OFFSET(환산공식!DK$15,$F186,0),1),"%"),"")</f>
        <v/>
      </c>
      <c r="O186" s="697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7">
        <f>OFFSET(환산공식!FX$15,$F186,0)</f>
        <v/>
      </c>
      <c r="AA186" s="179">
        <f>OFFSET(환산공식!FY$15,$F186,0)</f>
        <v/>
      </c>
      <c r="AC186" s="0" t="n"/>
      <c r="AD186" s="0">
        <f>IF(L186="X",6,IF(Q186&gt;R186,1,IF(Q186&gt;S186,2,IF(Q186&gt;T186,3,IF(Q186&gt;U186,4,IF(Q186&gt;=V186,5,IF(Q186&lt;V186,6,"")))))))</f>
        <v/>
      </c>
      <c r="AE186" s="0" t="n"/>
    </row>
    <row r="187" customFormat="1" s="3">
      <c r="A187" s="198" t="n"/>
      <c r="B187" s="198" t="n"/>
      <c r="C187" s="198" t="inlineStr">
        <is>
          <t>가180</t>
        </is>
      </c>
      <c r="D187" s="195" t="n">
        <v>237</v>
      </c>
      <c r="E187" s="195" t="n">
        <v>30</v>
      </c>
      <c r="F187" s="195" t="n">
        <v>30</v>
      </c>
      <c r="G187" s="239" t="n">
        <v>180</v>
      </c>
      <c r="H187" s="197" t="inlineStr">
        <is>
          <t>가</t>
        </is>
      </c>
      <c r="I187" s="242" t="inlineStr">
        <is>
          <t>중앙대</t>
        </is>
      </c>
      <c r="J187" s="242" t="inlineStr">
        <is>
          <t>시스템생명공학과</t>
        </is>
      </c>
      <c r="K187" s="195" t="inlineStr">
        <is>
          <t>자연</t>
        </is>
      </c>
      <c r="L187" s="697">
        <f>IF(OFFSET(환산공식!$ED$15,$F187,0)=1,"O","X")</f>
        <v/>
      </c>
      <c r="M187" s="188">
        <f>IFERROR(OFFSET(환산공식!DJ$15,$F187,0),"")</f>
        <v/>
      </c>
      <c r="N187" s="697">
        <f>IFERROR(CONCATENATE(ROUND(OFFSET(환산공식!DK$15,$F187,0),1),"%"),"")</f>
        <v/>
      </c>
      <c r="O187" s="697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7">
        <f>OFFSET(환산공식!FX$15,$F187,0)</f>
        <v/>
      </c>
      <c r="AA187" s="179">
        <f>OFFSET(환산공식!FY$15,$F187,0)</f>
        <v/>
      </c>
      <c r="AC187" s="0" t="n"/>
      <c r="AD187" s="0">
        <f>IF(L187="X",6,IF(Q187&gt;R187,1,IF(Q187&gt;S187,2,IF(Q187&gt;T187,3,IF(Q187&gt;U187,4,IF(Q187&gt;=V187,5,IF(Q187&lt;V187,6,"")))))))</f>
        <v/>
      </c>
      <c r="AE187" s="0" t="n"/>
    </row>
    <row r="188" customFormat="1" s="3">
      <c r="A188" s="198" t="n"/>
      <c r="B188" s="198" t="n"/>
      <c r="C188" s="198" t="inlineStr">
        <is>
          <t>가181</t>
        </is>
      </c>
      <c r="D188" s="195" t="n">
        <v>238</v>
      </c>
      <c r="E188" s="195" t="n">
        <v>31</v>
      </c>
      <c r="F188" s="195" t="n">
        <v>31</v>
      </c>
      <c r="G188" s="239" t="n">
        <v>181</v>
      </c>
      <c r="H188" s="197" t="inlineStr">
        <is>
          <t>가</t>
        </is>
      </c>
      <c r="I188" s="242" t="inlineStr">
        <is>
          <t>중앙대</t>
        </is>
      </c>
      <c r="J188" s="242" t="inlineStr">
        <is>
          <t>영어영문학과</t>
        </is>
      </c>
      <c r="K188" s="195" t="inlineStr">
        <is>
          <t>통합</t>
        </is>
      </c>
      <c r="L188" s="697">
        <f>IF(OFFSET(환산공식!$ED$15,$F188,0)=1,"O","X")</f>
        <v/>
      </c>
      <c r="M188" s="188">
        <f>IFERROR(OFFSET(환산공식!DJ$15,$F188,0),"")</f>
        <v/>
      </c>
      <c r="N188" s="697">
        <f>IFERROR(CONCATENATE(ROUND(OFFSET(환산공식!DK$15,$F188,0),1),"%"),"")</f>
        <v/>
      </c>
      <c r="O188" s="697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7">
        <f>OFFSET(환산공식!FX$15,$F188,0)</f>
        <v/>
      </c>
      <c r="AA188" s="179">
        <f>OFFSET(환산공식!FY$15,$F188,0)</f>
        <v/>
      </c>
      <c r="AC188" s="0" t="n"/>
      <c r="AD188" s="0">
        <f>IF(L188="X",6,IF(Q188&gt;R188,1,IF(Q188&gt;S188,2,IF(Q188&gt;T188,3,IF(Q188&gt;U188,4,IF(Q188&gt;=V188,5,IF(Q188&lt;V188,6,"")))))))</f>
        <v/>
      </c>
      <c r="AE188" s="0" t="n"/>
    </row>
    <row r="189" customFormat="1" s="3">
      <c r="A189" s="198" t="n"/>
      <c r="B189" s="198" t="n"/>
      <c r="C189" s="198" t="inlineStr">
        <is>
          <t>가182</t>
        </is>
      </c>
      <c r="D189" s="195" t="n">
        <v>239</v>
      </c>
      <c r="E189" s="195" t="n">
        <v>32</v>
      </c>
      <c r="F189" s="195" t="n">
        <v>32</v>
      </c>
      <c r="G189" s="239" t="n">
        <v>182</v>
      </c>
      <c r="H189" s="197" t="inlineStr">
        <is>
          <t>가</t>
        </is>
      </c>
      <c r="I189" s="242" t="inlineStr">
        <is>
          <t>중앙대</t>
        </is>
      </c>
      <c r="J189" s="242" t="inlineStr">
        <is>
          <t>경영학부(글로벌금융)</t>
        </is>
      </c>
      <c r="K189" s="195" t="inlineStr">
        <is>
          <t>통합</t>
        </is>
      </c>
      <c r="L189" s="697">
        <f>IF(OFFSET(환산공식!$ED$15,$F189,0)=1,"O","X")</f>
        <v/>
      </c>
      <c r="M189" s="188">
        <f>IFERROR(OFFSET(환산공식!DJ$15,$F189,0),"")</f>
        <v/>
      </c>
      <c r="N189" s="697">
        <f>IFERROR(CONCATENATE(ROUND(OFFSET(환산공식!DK$15,$F189,0),1),"%"),"")</f>
        <v/>
      </c>
      <c r="O189" s="697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7">
        <f>OFFSET(환산공식!FX$15,$F189,0)</f>
        <v/>
      </c>
      <c r="AA189" s="179">
        <f>OFFSET(환산공식!FY$15,$F189,0)</f>
        <v/>
      </c>
      <c r="AC189" s="0" t="n"/>
      <c r="AD189" s="0">
        <f>IF(L189="X",6,IF(Q189&gt;R189,1,IF(Q189&gt;S189,2,IF(Q189&gt;T189,3,IF(Q189&gt;U189,4,IF(Q189&gt;=V189,5,IF(Q189&lt;V189,6,"")))))))</f>
        <v/>
      </c>
      <c r="AE189" s="0" t="n"/>
    </row>
    <row r="190" customFormat="1" s="3">
      <c r="A190" s="198" t="n"/>
      <c r="B190" s="198" t="n"/>
      <c r="C190" s="198" t="inlineStr">
        <is>
          <t>가183</t>
        </is>
      </c>
      <c r="D190" s="195" t="n">
        <v>240</v>
      </c>
      <c r="E190" s="195" t="n">
        <v>31</v>
      </c>
      <c r="F190" s="195" t="n">
        <v>31</v>
      </c>
      <c r="G190" s="239" t="n">
        <v>183</v>
      </c>
      <c r="H190" s="197" t="inlineStr">
        <is>
          <t>가</t>
        </is>
      </c>
      <c r="I190" s="242" t="inlineStr">
        <is>
          <t>중앙대</t>
        </is>
      </c>
      <c r="J190" s="242" t="inlineStr">
        <is>
          <t>역사학과</t>
        </is>
      </c>
      <c r="K190" s="195" t="inlineStr">
        <is>
          <t>통합</t>
        </is>
      </c>
      <c r="L190" s="697">
        <f>IF(OFFSET(환산공식!$ED$15,$F190,0)=1,"O","X")</f>
        <v/>
      </c>
      <c r="M190" s="188">
        <f>IFERROR(OFFSET(환산공식!DJ$15,$F190,0),"")</f>
        <v/>
      </c>
      <c r="N190" s="697">
        <f>IFERROR(CONCATENATE(ROUND(OFFSET(환산공식!DK$15,$F190,0),1),"%"),"")</f>
        <v/>
      </c>
      <c r="O190" s="697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7">
        <f>OFFSET(환산공식!FX$15,$F190,0)</f>
        <v/>
      </c>
      <c r="AA190" s="179">
        <f>OFFSET(환산공식!FY$15,$F190,0)</f>
        <v/>
      </c>
      <c r="AC190" s="0" t="n"/>
      <c r="AD190" s="0">
        <f>IF(L190="X",6,IF(Q190&gt;R190,1,IF(Q190&gt;S190,2,IF(Q190&gt;T190,3,IF(Q190&gt;U190,4,IF(Q190&gt;=V190,5,IF(Q190&lt;V190,6,"")))))))</f>
        <v/>
      </c>
      <c r="AE190" s="0" t="n"/>
    </row>
    <row r="191" customFormat="1" s="3">
      <c r="A191" s="198" t="n"/>
      <c r="B191" s="198" t="n"/>
      <c r="C191" s="198" t="inlineStr">
        <is>
          <t>가184</t>
        </is>
      </c>
      <c r="D191" s="195" t="n">
        <v>241</v>
      </c>
      <c r="E191" s="195" t="n">
        <v>31</v>
      </c>
      <c r="F191" s="195" t="n">
        <v>31</v>
      </c>
      <c r="G191" s="239" t="n">
        <v>184</v>
      </c>
      <c r="H191" s="197" t="inlineStr">
        <is>
          <t>가</t>
        </is>
      </c>
      <c r="I191" s="242" t="inlineStr">
        <is>
          <t>중앙대</t>
        </is>
      </c>
      <c r="J191" s="242" t="inlineStr">
        <is>
          <t>철학과</t>
        </is>
      </c>
      <c r="K191" s="195" t="inlineStr">
        <is>
          <t>통합</t>
        </is>
      </c>
      <c r="L191" s="697">
        <f>IF(OFFSET(환산공식!$ED$15,$F191,0)=1,"O","X")</f>
        <v/>
      </c>
      <c r="M191" s="188">
        <f>IFERROR(OFFSET(환산공식!DJ$15,$F191,0),"")</f>
        <v/>
      </c>
      <c r="N191" s="697">
        <f>IFERROR(CONCATENATE(ROUND(OFFSET(환산공식!DK$15,$F191,0),1),"%"),"")</f>
        <v/>
      </c>
      <c r="O191" s="697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7">
        <f>OFFSET(환산공식!FX$15,$F191,0)</f>
        <v/>
      </c>
      <c r="AA191" s="179">
        <f>OFFSET(환산공식!FY$15,$F191,0)</f>
        <v/>
      </c>
      <c r="AC191" s="0" t="n"/>
      <c r="AD191" s="0">
        <f>IF(L191="X",6,IF(Q191&gt;R191,1,IF(Q191&gt;S191,2,IF(Q191&gt;T191,3,IF(Q191&gt;U191,4,IF(Q191&gt;=V191,5,IF(Q191&lt;V191,6,"")))))))</f>
        <v/>
      </c>
      <c r="AE191" s="0" t="n"/>
    </row>
    <row r="192" customFormat="1" s="3">
      <c r="A192" s="198" t="n"/>
      <c r="B192" s="198" t="n"/>
      <c r="C192" s="198" t="inlineStr">
        <is>
          <t>가185</t>
        </is>
      </c>
      <c r="D192" s="195" t="n">
        <v>242</v>
      </c>
      <c r="E192" s="195" t="n">
        <v>31</v>
      </c>
      <c r="F192" s="195" t="n">
        <v>31</v>
      </c>
      <c r="G192" s="239" t="n">
        <v>185</v>
      </c>
      <c r="H192" s="197" t="inlineStr">
        <is>
          <t>가</t>
        </is>
      </c>
      <c r="I192" s="242" t="inlineStr">
        <is>
          <t>중앙대</t>
        </is>
      </c>
      <c r="J192" s="242" t="inlineStr">
        <is>
          <t>유아교육과</t>
        </is>
      </c>
      <c r="K192" s="195" t="inlineStr">
        <is>
          <t>통합</t>
        </is>
      </c>
      <c r="L192" s="697">
        <f>IF(OFFSET(환산공식!$ED$15,$F192,0)=1,"O","X")</f>
        <v/>
      </c>
      <c r="M192" s="188">
        <f>IFERROR(OFFSET(환산공식!DJ$15,$F192,0),"")</f>
        <v/>
      </c>
      <c r="N192" s="697">
        <f>IFERROR(CONCATENATE(ROUND(OFFSET(환산공식!DK$15,$F192,0),1),"%"),"")</f>
        <v/>
      </c>
      <c r="O192" s="697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7">
        <f>OFFSET(환산공식!FX$15,$F192,0)</f>
        <v/>
      </c>
      <c r="AA192" s="179">
        <f>OFFSET(환산공식!FY$15,$F192,0)</f>
        <v/>
      </c>
      <c r="AC192" s="0" t="n"/>
      <c r="AD192" s="0">
        <f>IF(L192="X",6,IF(Q192&gt;R192,1,IF(Q192&gt;S192,2,IF(Q192&gt;T192,3,IF(Q192&gt;U192,4,IF(Q192&gt;=V192,5,IF(Q192&lt;V192,6,"")))))))</f>
        <v/>
      </c>
      <c r="AE192" s="0" t="n"/>
    </row>
    <row r="193" customFormat="1" s="3">
      <c r="A193" s="198" t="n"/>
      <c r="B193" s="198" t="n"/>
      <c r="C193" s="198" t="inlineStr">
        <is>
          <t>가186</t>
        </is>
      </c>
      <c r="D193" s="195" t="n">
        <v>243</v>
      </c>
      <c r="E193" s="195" t="n">
        <v>32</v>
      </c>
      <c r="F193" s="195" t="n">
        <v>32</v>
      </c>
      <c r="G193" s="239" t="n">
        <v>186</v>
      </c>
      <c r="H193" s="197" t="inlineStr">
        <is>
          <t>가</t>
        </is>
      </c>
      <c r="I193" s="242" t="inlineStr">
        <is>
          <t>중앙대</t>
        </is>
      </c>
      <c r="J193" s="242" t="inlineStr">
        <is>
          <t>도시계획ㆍ부동산학과</t>
        </is>
      </c>
      <c r="K193" s="195" t="inlineStr">
        <is>
          <t>통합</t>
        </is>
      </c>
      <c r="L193" s="697">
        <f>IF(OFFSET(환산공식!$ED$15,$F193,0)=1,"O","X")</f>
        <v/>
      </c>
      <c r="M193" s="188">
        <f>IFERROR(OFFSET(환산공식!DJ$15,$F193,0),"")</f>
        <v/>
      </c>
      <c r="N193" s="697">
        <f>IFERROR(CONCATENATE(ROUND(OFFSET(환산공식!DK$15,$F193,0),1),"%"),"")</f>
        <v/>
      </c>
      <c r="O193" s="697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7">
        <f>OFFSET(환산공식!FX$15,$F193,0)</f>
        <v/>
      </c>
      <c r="AA193" s="179">
        <f>OFFSET(환산공식!FY$15,$F193,0)</f>
        <v/>
      </c>
      <c r="AC193" s="0" t="n"/>
      <c r="AD193" s="0">
        <f>IF(L193="X",6,IF(Q193&gt;R193,1,IF(Q193&gt;S193,2,IF(Q193&gt;T193,3,IF(Q193&gt;U193,4,IF(Q193&gt;=V193,5,IF(Q193&lt;V193,6,"")))))))</f>
        <v/>
      </c>
      <c r="AE193" s="0" t="n"/>
    </row>
    <row r="194" customFormat="1" s="3">
      <c r="A194" s="198" t="n"/>
      <c r="B194" s="198" t="n"/>
      <c r="C194" s="198" t="inlineStr">
        <is>
          <t>가187</t>
        </is>
      </c>
      <c r="D194" s="195" t="n">
        <v>244</v>
      </c>
      <c r="E194" s="195" t="n">
        <v>32</v>
      </c>
      <c r="F194" s="195" t="n">
        <v>32</v>
      </c>
      <c r="G194" s="239" t="n">
        <v>187</v>
      </c>
      <c r="H194" s="197" t="inlineStr">
        <is>
          <t>가</t>
        </is>
      </c>
      <c r="I194" s="242" t="inlineStr">
        <is>
          <t>중앙대</t>
        </is>
      </c>
      <c r="J194" s="242" t="inlineStr">
        <is>
          <t>문헌정보학과</t>
        </is>
      </c>
      <c r="K194" s="195" t="inlineStr">
        <is>
          <t>통합</t>
        </is>
      </c>
      <c r="L194" s="697">
        <f>IF(OFFSET(환산공식!$ED$15,$F194,0)=1,"O","X")</f>
        <v/>
      </c>
      <c r="M194" s="188">
        <f>IFERROR(OFFSET(환산공식!DJ$15,$F194,0),"")</f>
        <v/>
      </c>
      <c r="N194" s="697">
        <f>IFERROR(CONCATENATE(ROUND(OFFSET(환산공식!DK$15,$F194,0),1),"%"),"")</f>
        <v/>
      </c>
      <c r="O194" s="697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7">
        <f>OFFSET(환산공식!FX$15,$F194,0)</f>
        <v/>
      </c>
      <c r="AA194" s="179">
        <f>OFFSET(환산공식!FY$15,$F194,0)</f>
        <v/>
      </c>
      <c r="AC194" s="0" t="n"/>
      <c r="AD194" s="0">
        <f>IF(L194="X",6,IF(Q194&gt;R194,1,IF(Q194&gt;S194,2,IF(Q194&gt;T194,3,IF(Q194&gt;U194,4,IF(Q194&gt;=V194,5,IF(Q194&lt;V194,6,"")))))))</f>
        <v/>
      </c>
      <c r="AE194" s="0" t="n"/>
    </row>
    <row r="195" customFormat="1" s="3">
      <c r="A195" s="198" t="n"/>
      <c r="B195" s="198" t="n"/>
      <c r="C195" s="198" t="inlineStr">
        <is>
          <t>가188</t>
        </is>
      </c>
      <c r="D195" s="195" t="n">
        <v>245</v>
      </c>
      <c r="E195" s="195" t="n">
        <v>32</v>
      </c>
      <c r="F195" s="195" t="n">
        <v>32</v>
      </c>
      <c r="G195" s="239" t="n">
        <v>188</v>
      </c>
      <c r="H195" s="197" t="inlineStr">
        <is>
          <t>가</t>
        </is>
      </c>
      <c r="I195" s="242" t="inlineStr">
        <is>
          <t>중앙대</t>
        </is>
      </c>
      <c r="J195" s="242" t="inlineStr">
        <is>
          <t>미디어커뮤니케이션학부</t>
        </is>
      </c>
      <c r="K195" s="195" t="inlineStr">
        <is>
          <t>통합</t>
        </is>
      </c>
      <c r="L195" s="697">
        <f>IF(OFFSET(환산공식!$ED$15,$F195,0)=1,"O","X")</f>
        <v/>
      </c>
      <c r="M195" s="188">
        <f>IFERROR(OFFSET(환산공식!DJ$15,$F195,0),"")</f>
        <v/>
      </c>
      <c r="N195" s="697">
        <f>IFERROR(CONCATENATE(ROUND(OFFSET(환산공식!DK$15,$F195,0),1),"%"),"")</f>
        <v/>
      </c>
      <c r="O195" s="697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7">
        <f>OFFSET(환산공식!FX$15,$F195,0)</f>
        <v/>
      </c>
      <c r="AA195" s="179">
        <f>OFFSET(환산공식!FY$15,$F195,0)</f>
        <v/>
      </c>
      <c r="AC195" s="0" t="n"/>
      <c r="AD195" s="0">
        <f>IF(L195="X",6,IF(Q195&gt;R195,1,IF(Q195&gt;S195,2,IF(Q195&gt;T195,3,IF(Q195&gt;U195,4,IF(Q195&gt;=V195,5,IF(Q195&lt;V195,6,"")))))))</f>
        <v/>
      </c>
      <c r="AE195" s="0" t="n"/>
    </row>
    <row r="196" customFormat="1" s="3">
      <c r="A196" s="198" t="n"/>
      <c r="B196" s="198" t="n"/>
      <c r="C196" s="198" t="inlineStr">
        <is>
          <t>가189</t>
        </is>
      </c>
      <c r="D196" s="195" t="n">
        <v>246</v>
      </c>
      <c r="E196" s="195" t="n">
        <v>32</v>
      </c>
      <c r="F196" s="195" t="n">
        <v>32</v>
      </c>
      <c r="G196" s="239" t="n">
        <v>189</v>
      </c>
      <c r="H196" s="197" t="inlineStr">
        <is>
          <t>가</t>
        </is>
      </c>
      <c r="I196" s="242" t="inlineStr">
        <is>
          <t>중앙대</t>
        </is>
      </c>
      <c r="J196" s="242" t="inlineStr">
        <is>
          <t>공공인재학부</t>
        </is>
      </c>
      <c r="K196" s="195" t="inlineStr">
        <is>
          <t>통합</t>
        </is>
      </c>
      <c r="L196" s="697">
        <f>IF(OFFSET(환산공식!$ED$15,$F196,0)=1,"O","X")</f>
        <v/>
      </c>
      <c r="M196" s="188">
        <f>IFERROR(OFFSET(환산공식!DJ$15,$F196,0),"")</f>
        <v/>
      </c>
      <c r="N196" s="697">
        <f>IFERROR(CONCATENATE(ROUND(OFFSET(환산공식!DK$15,$F196,0),1),"%"),"")</f>
        <v/>
      </c>
      <c r="O196" s="697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7">
        <f>OFFSET(환산공식!FX$15,$F196,0)</f>
        <v/>
      </c>
      <c r="AA196" s="179">
        <f>OFFSET(환산공식!FY$15,$F196,0)</f>
        <v/>
      </c>
      <c r="AC196" s="0" t="n"/>
      <c r="AD196" s="0">
        <f>IF(L196="X",6,IF(Q196&gt;R196,1,IF(Q196&gt;S196,2,IF(Q196&gt;T196,3,IF(Q196&gt;U196,4,IF(Q196&gt;=V196,5,IF(Q196&lt;V196,6,"")))))))</f>
        <v/>
      </c>
      <c r="AE196" s="0" t="n"/>
    </row>
    <row r="197" customFormat="1" s="3">
      <c r="A197" s="198" t="n"/>
      <c r="B197" s="198" t="n"/>
      <c r="C197" s="198" t="inlineStr">
        <is>
          <t>가190</t>
        </is>
      </c>
      <c r="D197" s="195" t="n">
        <v>247</v>
      </c>
      <c r="E197" s="195" t="n">
        <v>33</v>
      </c>
      <c r="F197" s="195" t="n">
        <v>33</v>
      </c>
      <c r="G197" s="239" t="n">
        <v>190</v>
      </c>
      <c r="H197" s="197" t="inlineStr">
        <is>
          <t>가</t>
        </is>
      </c>
      <c r="I197" s="242" t="inlineStr">
        <is>
          <t>경희대</t>
        </is>
      </c>
      <c r="J197" s="242" t="inlineStr">
        <is>
          <t>한약학과</t>
        </is>
      </c>
      <c r="K197" s="195" t="inlineStr">
        <is>
          <t>자연</t>
        </is>
      </c>
      <c r="L197" s="697">
        <f>IF(OFFSET(환산공식!$ED$15,$F197,0)=1,"O","X")</f>
        <v/>
      </c>
      <c r="M197" s="188">
        <f>IFERROR(OFFSET(환산공식!DJ$15,$F197,0),"")</f>
        <v/>
      </c>
      <c r="N197" s="697">
        <f>IFERROR(CONCATENATE(ROUND(OFFSET(환산공식!DK$15,$F197,0),1),"%"),"")</f>
        <v/>
      </c>
      <c r="O197" s="697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7">
        <f>OFFSET(환산공식!FX$15,$F197,0)</f>
        <v/>
      </c>
      <c r="AA197" s="179">
        <f>OFFSET(환산공식!FY$15,$F197,0)</f>
        <v/>
      </c>
      <c r="AC197" s="0" t="n"/>
      <c r="AD197" s="0">
        <f>IF(L197="X",6,IF(Q197&gt;R197,1,IF(Q197&gt;S197,2,IF(Q197&gt;T197,3,IF(Q197&gt;U197,4,IF(Q197&gt;=V197,5,IF(Q197&lt;V197,6,"")))))))</f>
        <v/>
      </c>
      <c r="AE197" s="0" t="n"/>
    </row>
    <row r="198" customFormat="1" s="3">
      <c r="A198" s="198" t="n"/>
      <c r="B198" s="198" t="n"/>
      <c r="C198" s="198" t="inlineStr">
        <is>
          <t>가191</t>
        </is>
      </c>
      <c r="D198" s="195" t="n">
        <v>248</v>
      </c>
      <c r="E198" s="195" t="n">
        <v>33</v>
      </c>
      <c r="F198" s="195" t="n">
        <v>33</v>
      </c>
      <c r="G198" s="239" t="n">
        <v>191</v>
      </c>
      <c r="H198" s="197" t="inlineStr">
        <is>
          <t>가</t>
        </is>
      </c>
      <c r="I198" s="242" t="inlineStr">
        <is>
          <t>경희대</t>
        </is>
      </c>
      <c r="J198" s="242" t="inlineStr">
        <is>
          <t>미래정보디스플레이학부</t>
        </is>
      </c>
      <c r="K198" s="195" t="inlineStr">
        <is>
          <t>자연</t>
        </is>
      </c>
      <c r="L198" s="697">
        <f>IF(OFFSET(환산공식!$ED$15,$F198,0)=1,"O","X")</f>
        <v/>
      </c>
      <c r="M198" s="188">
        <f>IFERROR(OFFSET(환산공식!DJ$15,$F198,0),"")</f>
        <v/>
      </c>
      <c r="N198" s="697">
        <f>IFERROR(CONCATENATE(ROUND(OFFSET(환산공식!DK$15,$F198,0),1),"%"),"")</f>
        <v/>
      </c>
      <c r="O198" s="697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7">
        <f>OFFSET(환산공식!FX$15,$F198,0)</f>
        <v/>
      </c>
      <c r="AA198" s="179">
        <f>OFFSET(환산공식!FY$15,$F198,0)</f>
        <v/>
      </c>
      <c r="AC198" s="0" t="n"/>
      <c r="AD198" s="0">
        <f>IF(L198="X",6,IF(Q198&gt;R198,1,IF(Q198&gt;S198,2,IF(Q198&gt;T198,3,IF(Q198&gt;U198,4,IF(Q198&gt;=V198,5,IF(Q198&lt;V198,6,"")))))))</f>
        <v/>
      </c>
      <c r="AE198" s="0" t="n"/>
    </row>
    <row r="199" customFormat="1" s="3">
      <c r="A199" s="198" t="n"/>
      <c r="B199" s="198" t="n"/>
      <c r="C199" s="198" t="inlineStr">
        <is>
          <t>가192</t>
        </is>
      </c>
      <c r="D199" s="195" t="n">
        <v>249</v>
      </c>
      <c r="E199" s="195" t="n">
        <v>36</v>
      </c>
      <c r="F199" s="195" t="n">
        <v>36</v>
      </c>
      <c r="G199" s="239" t="n">
        <v>192</v>
      </c>
      <c r="H199" s="197" t="inlineStr">
        <is>
          <t>가</t>
        </is>
      </c>
      <c r="I199" s="242" t="inlineStr">
        <is>
          <t>경희대</t>
        </is>
      </c>
      <c r="J199" s="242" t="inlineStr">
        <is>
          <t>자유전공학부</t>
        </is>
      </c>
      <c r="K199" s="195" t="inlineStr">
        <is>
          <t>자연</t>
        </is>
      </c>
      <c r="L199" s="697">
        <f>IF(OFFSET(환산공식!$ED$15,$F199,0)=1,"O","X")</f>
        <v/>
      </c>
      <c r="M199" s="188">
        <f>IFERROR(OFFSET(환산공식!DJ$15,$F199,0),"")</f>
        <v/>
      </c>
      <c r="N199" s="697">
        <f>IFERROR(CONCATENATE(ROUND(OFFSET(환산공식!DK$15,$F199,0),1),"%"),"")</f>
        <v/>
      </c>
      <c r="O199" s="697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7">
        <f>OFFSET(환산공식!FX$15,$F199,0)</f>
        <v/>
      </c>
      <c r="AA199" s="179">
        <f>OFFSET(환산공식!FY$15,$F199,0)</f>
        <v/>
      </c>
      <c r="AC199" s="0" t="n"/>
      <c r="AD199" s="0">
        <f>IF(L199="X",6,IF(Q199&gt;R199,1,IF(Q199&gt;S199,2,IF(Q199&gt;T199,3,IF(Q199&gt;U199,4,IF(Q199&gt;=V199,5,IF(Q199&lt;V199,6,"")))))))</f>
        <v/>
      </c>
      <c r="AE199" s="0" t="n"/>
    </row>
    <row r="200" customFormat="1" s="3">
      <c r="A200" s="198" t="n"/>
      <c r="B200" s="198" t="n"/>
      <c r="C200" s="198" t="inlineStr">
        <is>
          <t>가193</t>
        </is>
      </c>
      <c r="D200" s="195" t="n">
        <v>250</v>
      </c>
      <c r="E200" s="195" t="n">
        <v>33</v>
      </c>
      <c r="F200" s="195" t="n">
        <v>33</v>
      </c>
      <c r="G200" s="239" t="n">
        <v>193</v>
      </c>
      <c r="H200" s="197" t="inlineStr">
        <is>
          <t>가</t>
        </is>
      </c>
      <c r="I200" s="242" t="inlineStr">
        <is>
          <t>경희대</t>
        </is>
      </c>
      <c r="J200" s="242" t="inlineStr">
        <is>
          <t>화학과</t>
        </is>
      </c>
      <c r="K200" s="195" t="inlineStr">
        <is>
          <t>자연</t>
        </is>
      </c>
      <c r="L200" s="697">
        <f>IF(OFFSET(환산공식!$ED$15,$F200,0)=1,"O","X")</f>
        <v/>
      </c>
      <c r="M200" s="188">
        <f>IFERROR(OFFSET(환산공식!DJ$15,$F200,0),"")</f>
        <v/>
      </c>
      <c r="N200" s="697">
        <f>IFERROR(CONCATENATE(ROUND(OFFSET(환산공식!DK$15,$F200,0),1),"%"),"")</f>
        <v/>
      </c>
      <c r="O200" s="697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7">
        <f>OFFSET(환산공식!FX$15,$F200,0)</f>
        <v/>
      </c>
      <c r="AA200" s="179">
        <f>OFFSET(환산공식!FY$15,$F200,0)</f>
        <v/>
      </c>
      <c r="AC200" s="0" t="n"/>
      <c r="AD200" s="0">
        <f>IF(L200="X",6,IF(Q200&gt;R200,1,IF(Q200&gt;S200,2,IF(Q200&gt;T200,3,IF(Q200&gt;U200,4,IF(Q200&gt;=V200,5,IF(Q200&lt;V200,6,"")))))))</f>
        <v/>
      </c>
      <c r="AE200" s="0" t="n"/>
    </row>
    <row r="201" customFormat="1" s="3">
      <c r="A201" s="198" t="n"/>
      <c r="B201" s="198" t="n"/>
      <c r="C201" s="198" t="inlineStr">
        <is>
          <t>가194</t>
        </is>
      </c>
      <c r="D201" s="195" t="n">
        <v>251</v>
      </c>
      <c r="E201" s="195" t="n">
        <v>33</v>
      </c>
      <c r="F201" s="195" t="n">
        <v>33</v>
      </c>
      <c r="G201" s="239" t="n">
        <v>194</v>
      </c>
      <c r="H201" s="197" t="inlineStr">
        <is>
          <t>가</t>
        </is>
      </c>
      <c r="I201" s="242" t="inlineStr">
        <is>
          <t>경희대</t>
        </is>
      </c>
      <c r="J201" s="242" t="inlineStr">
        <is>
          <t>약과학과</t>
        </is>
      </c>
      <c r="K201" s="195" t="inlineStr">
        <is>
          <t>자연</t>
        </is>
      </c>
      <c r="L201" s="697">
        <f>IF(OFFSET(환산공식!$ED$15,$F201,0)=1,"O","X")</f>
        <v/>
      </c>
      <c r="M201" s="188">
        <f>IFERROR(OFFSET(환산공식!DJ$15,$F201,0),"")</f>
        <v/>
      </c>
      <c r="N201" s="697">
        <f>IFERROR(CONCATENATE(ROUND(OFFSET(환산공식!DK$15,$F201,0),1),"%"),"")</f>
        <v/>
      </c>
      <c r="O201" s="697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7">
        <f>OFFSET(환산공식!FX$15,$F201,0)</f>
        <v/>
      </c>
      <c r="AA201" s="179">
        <f>OFFSET(환산공식!FY$15,$F201,0)</f>
        <v/>
      </c>
      <c r="AC201" s="0" t="n"/>
      <c r="AD201" s="0">
        <f>IF(L201="X",6,IF(Q201&gt;R201,1,IF(Q201&gt;S201,2,IF(Q201&gt;T201,3,IF(Q201&gt;U201,4,IF(Q201&gt;=V201,5,IF(Q201&lt;V201,6,"")))))))</f>
        <v/>
      </c>
      <c r="AE201" s="0" t="n"/>
    </row>
    <row r="202" customFormat="1" s="3">
      <c r="A202" s="198" t="n"/>
      <c r="B202" s="198" t="n"/>
      <c r="C202" s="198" t="inlineStr">
        <is>
          <t>가195</t>
        </is>
      </c>
      <c r="D202" s="195" t="n">
        <v>252</v>
      </c>
      <c r="E202" s="195" t="n">
        <v>33</v>
      </c>
      <c r="F202" s="195" t="n">
        <v>33</v>
      </c>
      <c r="G202" s="239" t="n">
        <v>195</v>
      </c>
      <c r="H202" s="197" t="inlineStr">
        <is>
          <t>가</t>
        </is>
      </c>
      <c r="I202" s="242" t="inlineStr">
        <is>
          <t>경희대</t>
        </is>
      </c>
      <c r="J202" s="242" t="inlineStr">
        <is>
          <t>전자정보공학부 전자공학과</t>
        </is>
      </c>
      <c r="K202" s="195" t="inlineStr">
        <is>
          <t>자연</t>
        </is>
      </c>
      <c r="L202" s="697">
        <f>IF(OFFSET(환산공식!$ED$15,$F202,0)=1,"O","X")</f>
        <v/>
      </c>
      <c r="M202" s="188">
        <f>IFERROR(OFFSET(환산공식!DJ$15,$F202,0),"")</f>
        <v/>
      </c>
      <c r="N202" s="697">
        <f>IFERROR(CONCATENATE(ROUND(OFFSET(환산공식!DK$15,$F202,0),1),"%"),"")</f>
        <v/>
      </c>
      <c r="O202" s="697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7">
        <f>OFFSET(환산공식!FX$15,$F202,0)</f>
        <v/>
      </c>
      <c r="AA202" s="179">
        <f>OFFSET(환산공식!FY$15,$F202,0)</f>
        <v/>
      </c>
      <c r="AC202" s="0" t="n"/>
      <c r="AD202" s="0">
        <f>IF(L202="X",6,IF(Q202&gt;R202,1,IF(Q202&gt;S202,2,IF(Q202&gt;T202,3,IF(Q202&gt;U202,4,IF(Q202&gt;=V202,5,IF(Q202&lt;V202,6,"")))))))</f>
        <v/>
      </c>
      <c r="AE202" s="0" t="n"/>
    </row>
    <row r="203" customFormat="1" s="3">
      <c r="A203" s="198" t="n"/>
      <c r="B203" s="198" t="n"/>
      <c r="C203" s="198" t="inlineStr">
        <is>
          <t>가196</t>
        </is>
      </c>
      <c r="D203" s="195" t="n">
        <v>253</v>
      </c>
      <c r="E203" s="195" t="n">
        <v>33</v>
      </c>
      <c r="F203" s="195" t="n">
        <v>33</v>
      </c>
      <c r="G203" s="239" t="n">
        <v>196</v>
      </c>
      <c r="H203" s="197" t="inlineStr">
        <is>
          <t>가</t>
        </is>
      </c>
      <c r="I203" s="242" t="inlineStr">
        <is>
          <t>경희대</t>
        </is>
      </c>
      <c r="J203" s="242" t="inlineStr">
        <is>
          <t>전자정보공학부 반도체공학과</t>
        </is>
      </c>
      <c r="K203" s="195" t="inlineStr">
        <is>
          <t>자연</t>
        </is>
      </c>
      <c r="L203" s="697">
        <f>IF(OFFSET(환산공식!$ED$15,$F203,0)=1,"O","X")</f>
        <v/>
      </c>
      <c r="M203" s="188">
        <f>IFERROR(OFFSET(환산공식!DJ$15,$F203,0),"")</f>
        <v/>
      </c>
      <c r="N203" s="697">
        <f>IFERROR(CONCATENATE(ROUND(OFFSET(환산공식!DK$15,$F203,0),1),"%"),"")</f>
        <v/>
      </c>
      <c r="O203" s="697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7">
        <f>OFFSET(환산공식!FX$15,$F203,0)</f>
        <v/>
      </c>
      <c r="AA203" s="179">
        <f>OFFSET(환산공식!FY$15,$F203,0)</f>
        <v/>
      </c>
      <c r="AC203" s="0" t="n"/>
      <c r="AD203" s="0">
        <f>IF(L203="X",6,IF(Q203&gt;R203,1,IF(Q203&gt;S203,2,IF(Q203&gt;T203,3,IF(Q203&gt;U203,4,IF(Q203&gt;=V203,5,IF(Q203&lt;V203,6,"")))))))</f>
        <v/>
      </c>
      <c r="AE203" s="0" t="n"/>
    </row>
    <row r="204" customFormat="1" s="3">
      <c r="A204" s="198" t="n"/>
      <c r="B204" s="198" t="n"/>
      <c r="C204" s="198" t="inlineStr">
        <is>
          <t>가197</t>
        </is>
      </c>
      <c r="D204" s="195" t="n">
        <v>254</v>
      </c>
      <c r="E204" s="195" t="n">
        <v>33</v>
      </c>
      <c r="F204" s="195" t="n">
        <v>33</v>
      </c>
      <c r="G204" s="239" t="n">
        <v>197</v>
      </c>
      <c r="H204" s="197" t="inlineStr">
        <is>
          <t>가</t>
        </is>
      </c>
      <c r="I204" s="242" t="inlineStr">
        <is>
          <t>경희대</t>
        </is>
      </c>
      <c r="J204" s="242" t="inlineStr">
        <is>
          <t>소프트웨어융합학과</t>
        </is>
      </c>
      <c r="K204" s="195" t="inlineStr">
        <is>
          <t>자연</t>
        </is>
      </c>
      <c r="L204" s="697">
        <f>IF(OFFSET(환산공식!$ED$15,$F204,0)=1,"O","X")</f>
        <v/>
      </c>
      <c r="M204" s="188">
        <f>IFERROR(OFFSET(환산공식!DJ$15,$F204,0),"")</f>
        <v/>
      </c>
      <c r="N204" s="697">
        <f>IFERROR(CONCATENATE(ROUND(OFFSET(환산공식!DK$15,$F204,0),1),"%"),"")</f>
        <v/>
      </c>
      <c r="O204" s="697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7">
        <f>OFFSET(환산공식!FX$15,$F204,0)</f>
        <v/>
      </c>
      <c r="AA204" s="179">
        <f>OFFSET(환산공식!FY$15,$F204,0)</f>
        <v/>
      </c>
      <c r="AC204" s="0" t="n"/>
      <c r="AD204" s="0">
        <f>IF(L204="X",6,IF(Q204&gt;R204,1,IF(Q204&gt;S204,2,IF(Q204&gt;T204,3,IF(Q204&gt;U204,4,IF(Q204&gt;=V204,5,IF(Q204&lt;V204,6,"")))))))</f>
        <v/>
      </c>
      <c r="AE204" s="0" t="n"/>
    </row>
    <row r="205" customFormat="1" s="3">
      <c r="A205" s="198" t="n"/>
      <c r="B205" s="198" t="n"/>
      <c r="C205" s="198" t="inlineStr">
        <is>
          <t>가198</t>
        </is>
      </c>
      <c r="D205" s="195" t="n">
        <v>255</v>
      </c>
      <c r="E205" s="195" t="n">
        <v>33</v>
      </c>
      <c r="F205" s="195" t="n">
        <v>33</v>
      </c>
      <c r="G205" s="239" t="n">
        <v>198</v>
      </c>
      <c r="H205" s="197" t="inlineStr">
        <is>
          <t>가</t>
        </is>
      </c>
      <c r="I205" s="242" t="inlineStr">
        <is>
          <t>경희대</t>
        </is>
      </c>
      <c r="J205" s="242" t="inlineStr">
        <is>
          <t>생물학과</t>
        </is>
      </c>
      <c r="K205" s="195" t="inlineStr">
        <is>
          <t>자연</t>
        </is>
      </c>
      <c r="L205" s="697">
        <f>IF(OFFSET(환산공식!$ED$15,$F205,0)=1,"O","X")</f>
        <v/>
      </c>
      <c r="M205" s="188">
        <f>IFERROR(OFFSET(환산공식!DJ$15,$F205,0),"")</f>
        <v/>
      </c>
      <c r="N205" s="697">
        <f>IFERROR(CONCATENATE(ROUND(OFFSET(환산공식!DK$15,$F205,0),1),"%"),"")</f>
        <v/>
      </c>
      <c r="O205" s="697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7">
        <f>OFFSET(환산공식!FX$15,$F205,0)</f>
        <v/>
      </c>
      <c r="AA205" s="179">
        <f>OFFSET(환산공식!FY$15,$F205,0)</f>
        <v/>
      </c>
      <c r="AC205" s="0" t="n"/>
      <c r="AD205" s="0">
        <f>IF(L205="X",6,IF(Q205&gt;R205,1,IF(Q205&gt;S205,2,IF(Q205&gt;T205,3,IF(Q205&gt;U205,4,IF(Q205&gt;=V205,5,IF(Q205&lt;V205,6,"")))))))</f>
        <v/>
      </c>
      <c r="AE205" s="0" t="n"/>
    </row>
    <row r="206" customFormat="1" s="3">
      <c r="A206" s="198" t="n"/>
      <c r="B206" s="198" t="n"/>
      <c r="C206" s="198" t="inlineStr">
        <is>
          <t>가199</t>
        </is>
      </c>
      <c r="D206" s="195" t="n">
        <v>256</v>
      </c>
      <c r="E206" s="195" t="n">
        <v>33</v>
      </c>
      <c r="F206" s="195" t="n">
        <v>33</v>
      </c>
      <c r="G206" s="239" t="n">
        <v>199</v>
      </c>
      <c r="H206" s="197" t="inlineStr">
        <is>
          <t>가</t>
        </is>
      </c>
      <c r="I206" s="242" t="inlineStr">
        <is>
          <t>경희대</t>
        </is>
      </c>
      <c r="J206" s="242" t="inlineStr">
        <is>
          <t>컴퓨터공학부 컴퓨터공학과</t>
        </is>
      </c>
      <c r="K206" s="195" t="inlineStr">
        <is>
          <t>자연</t>
        </is>
      </c>
      <c r="L206" s="697">
        <f>IF(OFFSET(환산공식!$ED$15,$F206,0)=1,"O","X")</f>
        <v/>
      </c>
      <c r="M206" s="188">
        <f>IFERROR(OFFSET(환산공식!DJ$15,$F206,0),"")</f>
        <v/>
      </c>
      <c r="N206" s="697">
        <f>IFERROR(CONCATENATE(ROUND(OFFSET(환산공식!DK$15,$F206,0),1),"%"),"")</f>
        <v/>
      </c>
      <c r="O206" s="697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7">
        <f>OFFSET(환산공식!FX$15,$F206,0)</f>
        <v/>
      </c>
      <c r="AA206" s="179">
        <f>OFFSET(환산공식!FY$15,$F206,0)</f>
        <v/>
      </c>
      <c r="AC206" s="0" t="n"/>
      <c r="AD206" s="0">
        <f>IF(L206="X",6,IF(Q206&gt;R206,1,IF(Q206&gt;S206,2,IF(Q206&gt;T206,3,IF(Q206&gt;U206,4,IF(Q206&gt;=V206,5,IF(Q206&lt;V206,6,"")))))))</f>
        <v/>
      </c>
      <c r="AE206" s="0" t="n"/>
    </row>
    <row r="207" customFormat="1" s="3">
      <c r="A207" s="198" t="n"/>
      <c r="B207" s="198" t="n"/>
      <c r="C207" s="198" t="inlineStr">
        <is>
          <t>가200</t>
        </is>
      </c>
      <c r="D207" s="195" t="n">
        <v>257</v>
      </c>
      <c r="E207" s="195" t="n">
        <v>33</v>
      </c>
      <c r="F207" s="195" t="n">
        <v>33</v>
      </c>
      <c r="G207" s="239" t="n">
        <v>200</v>
      </c>
      <c r="H207" s="197" t="inlineStr">
        <is>
          <t>가</t>
        </is>
      </c>
      <c r="I207" s="242" t="inlineStr">
        <is>
          <t>경희대</t>
        </is>
      </c>
      <c r="J207" s="242" t="inlineStr">
        <is>
          <t>컴퓨터공학부 인공지능학과</t>
        </is>
      </c>
      <c r="K207" s="195" t="inlineStr">
        <is>
          <t>자연</t>
        </is>
      </c>
      <c r="L207" s="697">
        <f>IF(OFFSET(환산공식!$ED$15,$F207,0)=1,"O","X")</f>
        <v/>
      </c>
      <c r="M207" s="188">
        <f>IFERROR(OFFSET(환산공식!DJ$15,$F207,0),"")</f>
        <v/>
      </c>
      <c r="N207" s="697">
        <f>IFERROR(CONCATENATE(ROUND(OFFSET(환산공식!DK$15,$F207,0),1),"%"),"")</f>
        <v/>
      </c>
      <c r="O207" s="697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7">
        <f>OFFSET(환산공식!FX$15,$F207,0)</f>
        <v/>
      </c>
      <c r="AA207" s="179">
        <f>OFFSET(환산공식!FY$15,$F207,0)</f>
        <v/>
      </c>
      <c r="AC207" s="0" t="n"/>
      <c r="AD207" s="0">
        <f>IF(L207="X",6,IF(Q207&gt;R207,1,IF(Q207&gt;S207,2,IF(Q207&gt;T207,3,IF(Q207&gt;U207,4,IF(Q207&gt;=V207,5,IF(Q207&lt;V207,6,"")))))))</f>
        <v/>
      </c>
      <c r="AE207" s="0" t="n"/>
    </row>
    <row r="208" customFormat="1" s="3">
      <c r="A208" s="198" t="n"/>
      <c r="B208" s="198" t="n"/>
      <c r="C208" s="198" t="inlineStr">
        <is>
          <t>가201</t>
        </is>
      </c>
      <c r="D208" s="195" t="n">
        <v>258</v>
      </c>
      <c r="E208" s="195" t="n">
        <v>33</v>
      </c>
      <c r="F208" s="195" t="n">
        <v>33</v>
      </c>
      <c r="G208" s="239" t="n">
        <v>201</v>
      </c>
      <c r="H208" s="197" t="inlineStr">
        <is>
          <t>가</t>
        </is>
      </c>
      <c r="I208" s="242" t="inlineStr">
        <is>
          <t>경희대</t>
        </is>
      </c>
      <c r="J208" s="242" t="inlineStr">
        <is>
          <t>수학과</t>
        </is>
      </c>
      <c r="K208" s="195" t="inlineStr">
        <is>
          <t>자연</t>
        </is>
      </c>
      <c r="L208" s="697">
        <f>IF(OFFSET(환산공식!$ED$15,$F208,0)=1,"O","X")</f>
        <v/>
      </c>
      <c r="M208" s="188">
        <f>IFERROR(OFFSET(환산공식!DJ$15,$F208,0),"")</f>
        <v/>
      </c>
      <c r="N208" s="697">
        <f>IFERROR(CONCATENATE(ROUND(OFFSET(환산공식!DK$15,$F208,0),1),"%"),"")</f>
        <v/>
      </c>
      <c r="O208" s="697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7">
        <f>OFFSET(환산공식!FX$15,$F208,0)</f>
        <v/>
      </c>
      <c r="AA208" s="179">
        <f>OFFSET(환산공식!FY$15,$F208,0)</f>
        <v/>
      </c>
      <c r="AC208" s="0" t="n"/>
      <c r="AD208" s="0">
        <f>IF(L208="X",6,IF(Q208&gt;R208,1,IF(Q208&gt;S208,2,IF(Q208&gt;T208,3,IF(Q208&gt;U208,4,IF(Q208&gt;=V208,5,IF(Q208&lt;V208,6,"")))))))</f>
        <v/>
      </c>
      <c r="AE208" s="0" t="n"/>
    </row>
    <row r="209" customFormat="1" s="3">
      <c r="A209" s="198" t="n"/>
      <c r="B209" s="198" t="n"/>
      <c r="C209" s="198" t="inlineStr">
        <is>
          <t>가202</t>
        </is>
      </c>
      <c r="D209" s="195" t="n">
        <v>259</v>
      </c>
      <c r="E209" s="195" t="n">
        <v>33</v>
      </c>
      <c r="F209" s="195" t="n">
        <v>33</v>
      </c>
      <c r="G209" s="239" t="n">
        <v>202</v>
      </c>
      <c r="H209" s="197" t="inlineStr">
        <is>
          <t>가</t>
        </is>
      </c>
      <c r="I209" s="242" t="inlineStr">
        <is>
          <t>경희대</t>
        </is>
      </c>
      <c r="J209" s="242" t="inlineStr">
        <is>
          <t>물리학과</t>
        </is>
      </c>
      <c r="K209" s="195" t="inlineStr">
        <is>
          <t>자연</t>
        </is>
      </c>
      <c r="L209" s="697">
        <f>IF(OFFSET(환산공식!$ED$15,$F209,0)=1,"O","X")</f>
        <v/>
      </c>
      <c r="M209" s="188">
        <f>IFERROR(OFFSET(환산공식!DJ$15,$F209,0),"")</f>
        <v/>
      </c>
      <c r="N209" s="697">
        <f>IFERROR(CONCATENATE(ROUND(OFFSET(환산공식!DK$15,$F209,0),1),"%"),"")</f>
        <v/>
      </c>
      <c r="O209" s="697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7">
        <f>OFFSET(환산공식!FX$15,$F209,0)</f>
        <v/>
      </c>
      <c r="AA209" s="179">
        <f>OFFSET(환산공식!FY$15,$F209,0)</f>
        <v/>
      </c>
      <c r="AC209" s="0" t="n"/>
      <c r="AD209" s="0">
        <f>IF(L209="X",6,IF(Q209&gt;R209,1,IF(Q209&gt;S209,2,IF(Q209&gt;T209,3,IF(Q209&gt;U209,4,IF(Q209&gt;=V209,5,IF(Q209&lt;V209,6,"")))))))</f>
        <v/>
      </c>
      <c r="AE209" s="0" t="n"/>
    </row>
    <row r="210" customFormat="1" s="3">
      <c r="A210" s="198" t="n"/>
      <c r="B210" s="198" t="n"/>
      <c r="C210" s="198" t="inlineStr">
        <is>
          <t>가203</t>
        </is>
      </c>
      <c r="D210" s="195" t="n">
        <v>260</v>
      </c>
      <c r="E210" s="195" t="n">
        <v>33</v>
      </c>
      <c r="F210" s="195" t="n">
        <v>33</v>
      </c>
      <c r="G210" s="239" t="n">
        <v>203</v>
      </c>
      <c r="H210" s="197" t="inlineStr">
        <is>
          <t>가</t>
        </is>
      </c>
      <c r="I210" s="242" t="inlineStr">
        <is>
          <t>경희대</t>
        </is>
      </c>
      <c r="J210" s="242" t="inlineStr">
        <is>
          <t>간호학과</t>
        </is>
      </c>
      <c r="K210" s="195" t="inlineStr">
        <is>
          <t>자연</t>
        </is>
      </c>
      <c r="L210" s="697">
        <f>IF(OFFSET(환산공식!$ED$15,$F210,0)=1,"O","X")</f>
        <v/>
      </c>
      <c r="M210" s="188">
        <f>IFERROR(OFFSET(환산공식!DJ$15,$F210,0),"")</f>
        <v/>
      </c>
      <c r="N210" s="697">
        <f>IFERROR(CONCATENATE(ROUND(OFFSET(환산공식!DK$15,$F210,0),1),"%"),"")</f>
        <v/>
      </c>
      <c r="O210" s="697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7">
        <f>OFFSET(환산공식!FX$15,$F210,0)</f>
        <v/>
      </c>
      <c r="AA210" s="179">
        <f>OFFSET(환산공식!FY$15,$F210,0)</f>
        <v/>
      </c>
      <c r="AC210" s="0" t="n"/>
      <c r="AD210" s="0">
        <f>IF(L210="X",6,IF(Q210&gt;R210,1,IF(Q210&gt;S210,2,IF(Q210&gt;T210,3,IF(Q210&gt;U210,4,IF(Q210&gt;=V210,5,IF(Q210&lt;V210,6,"")))))))</f>
        <v/>
      </c>
      <c r="AE210" s="0" t="n"/>
    </row>
    <row r="211" customFormat="1" s="3">
      <c r="A211" s="198" t="n"/>
      <c r="B211" s="198" t="n"/>
      <c r="C211" s="198" t="inlineStr">
        <is>
          <t>가204</t>
        </is>
      </c>
      <c r="D211" s="195" t="n">
        <v>261</v>
      </c>
      <c r="E211" s="195" t="n">
        <v>33</v>
      </c>
      <c r="F211" s="195" t="n">
        <v>33</v>
      </c>
      <c r="G211" s="239" t="n">
        <v>204</v>
      </c>
      <c r="H211" s="197" t="inlineStr">
        <is>
          <t>가</t>
        </is>
      </c>
      <c r="I211" s="242" t="inlineStr">
        <is>
          <t>경희대</t>
        </is>
      </c>
      <c r="J211" s="242" t="inlineStr">
        <is>
          <t>지리학과(자연)</t>
        </is>
      </c>
      <c r="K211" s="195" t="inlineStr">
        <is>
          <t>자연</t>
        </is>
      </c>
      <c r="L211" s="697">
        <f>IF(OFFSET(환산공식!$ED$15,$F211,0)=1,"O","X")</f>
        <v/>
      </c>
      <c r="M211" s="188">
        <f>IFERROR(OFFSET(환산공식!DJ$15,$F211,0),"")</f>
        <v/>
      </c>
      <c r="N211" s="697">
        <f>IFERROR(CONCATENATE(ROUND(OFFSET(환산공식!DK$15,$F211,0),1),"%"),"")</f>
        <v/>
      </c>
      <c r="O211" s="697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7">
        <f>OFFSET(환산공식!FX$15,$F211,0)</f>
        <v/>
      </c>
      <c r="AA211" s="179">
        <f>OFFSET(환산공식!FY$15,$F211,0)</f>
        <v/>
      </c>
      <c r="AC211" s="0" t="n"/>
      <c r="AD211" s="0">
        <f>IF(L211="X",6,IF(Q211&gt;R211,1,IF(Q211&gt;S211,2,IF(Q211&gt;T211,3,IF(Q211&gt;U211,4,IF(Q211&gt;=V211,5,IF(Q211&lt;V211,6,"")))))))</f>
        <v/>
      </c>
      <c r="AE211" s="0" t="n"/>
    </row>
    <row r="212" customFormat="1" s="3">
      <c r="A212" s="198" t="n"/>
      <c r="B212" s="198" t="n"/>
      <c r="C212" s="198" t="inlineStr">
        <is>
          <t>가205</t>
        </is>
      </c>
      <c r="D212" s="195" t="n">
        <v>262</v>
      </c>
      <c r="E212" s="195" t="n">
        <v>33</v>
      </c>
      <c r="F212" s="195" t="n">
        <v>33</v>
      </c>
      <c r="G212" s="239" t="n">
        <v>205</v>
      </c>
      <c r="H212" s="197" t="inlineStr">
        <is>
          <t>가</t>
        </is>
      </c>
      <c r="I212" s="242" t="inlineStr">
        <is>
          <t>경희대</t>
        </is>
      </c>
      <c r="J212" s="242" t="inlineStr">
        <is>
          <t>생체의공학과</t>
        </is>
      </c>
      <c r="K212" s="195" t="inlineStr">
        <is>
          <t>자연</t>
        </is>
      </c>
      <c r="L212" s="697">
        <f>IF(OFFSET(환산공식!$ED$15,$F212,0)=1,"O","X")</f>
        <v/>
      </c>
      <c r="M212" s="188">
        <f>IFERROR(OFFSET(환산공식!DJ$15,$F212,0),"")</f>
        <v/>
      </c>
      <c r="N212" s="697">
        <f>IFERROR(CONCATENATE(ROUND(OFFSET(환산공식!DK$15,$F212,0),1),"%"),"")</f>
        <v/>
      </c>
      <c r="O212" s="697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7">
        <f>OFFSET(환산공식!FX$15,$F212,0)</f>
        <v/>
      </c>
      <c r="AA212" s="179">
        <f>OFFSET(환산공식!FY$15,$F212,0)</f>
        <v/>
      </c>
      <c r="AC212" s="0" t="n"/>
      <c r="AD212" s="0">
        <f>IF(L212="X",6,IF(Q212&gt;R212,1,IF(Q212&gt;S212,2,IF(Q212&gt;T212,3,IF(Q212&gt;U212,4,IF(Q212&gt;=V212,5,IF(Q212&lt;V212,6,"")))))))</f>
        <v/>
      </c>
      <c r="AE212" s="0" t="n"/>
    </row>
    <row r="213" customFormat="1" s="3">
      <c r="A213" s="198" t="n"/>
      <c r="B213" s="198" t="n"/>
      <c r="C213" s="198" t="inlineStr">
        <is>
          <t>가206</t>
        </is>
      </c>
      <c r="D213" s="195" t="n">
        <v>263</v>
      </c>
      <c r="E213" s="195" t="n">
        <v>33</v>
      </c>
      <c r="F213" s="195" t="n">
        <v>33</v>
      </c>
      <c r="G213" s="239" t="n">
        <v>206</v>
      </c>
      <c r="H213" s="197" t="inlineStr">
        <is>
          <t>가</t>
        </is>
      </c>
      <c r="I213" s="242" t="inlineStr">
        <is>
          <t>경희대</t>
        </is>
      </c>
      <c r="J213" s="242" t="inlineStr">
        <is>
          <t>식품영양학과</t>
        </is>
      </c>
      <c r="K213" s="195" t="inlineStr">
        <is>
          <t>자연</t>
        </is>
      </c>
      <c r="L213" s="697">
        <f>IF(OFFSET(환산공식!$ED$15,$F213,0)=1,"O","X")</f>
        <v/>
      </c>
      <c r="M213" s="188">
        <f>IFERROR(OFFSET(환산공식!DJ$15,$F213,0),"")</f>
        <v/>
      </c>
      <c r="N213" s="697">
        <f>IFERROR(CONCATENATE(ROUND(OFFSET(환산공식!DK$15,$F213,0),1),"%"),"")</f>
        <v/>
      </c>
      <c r="O213" s="697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7">
        <f>OFFSET(환산공식!FX$15,$F213,0)</f>
        <v/>
      </c>
      <c r="AA213" s="179">
        <f>OFFSET(환산공식!FY$15,$F213,0)</f>
        <v/>
      </c>
      <c r="AC213" s="0" t="n"/>
      <c r="AD213" s="0">
        <f>IF(L213="X",6,IF(Q213&gt;R213,1,IF(Q213&gt;S213,2,IF(Q213&gt;T213,3,IF(Q213&gt;U213,4,IF(Q213&gt;=V213,5,IF(Q213&lt;V213,6,"")))))))</f>
        <v/>
      </c>
      <c r="AE213" s="0" t="n"/>
    </row>
    <row r="214" customFormat="1" s="3">
      <c r="A214" s="198" t="n"/>
      <c r="B214" s="198" t="n"/>
      <c r="C214" s="198" t="inlineStr">
        <is>
          <t>가207</t>
        </is>
      </c>
      <c r="D214" s="195" t="n">
        <v>264</v>
      </c>
      <c r="E214" s="195" t="n">
        <v>34</v>
      </c>
      <c r="F214" s="195" t="n">
        <v>34</v>
      </c>
      <c r="G214" s="239" t="n">
        <v>207</v>
      </c>
      <c r="H214" s="197" t="inlineStr">
        <is>
          <t>가</t>
        </is>
      </c>
      <c r="I214" s="242" t="inlineStr">
        <is>
          <t>경희대</t>
        </is>
      </c>
      <c r="J214" s="242" t="inlineStr">
        <is>
          <t>영어영문학과</t>
        </is>
      </c>
      <c r="K214" s="195" t="inlineStr">
        <is>
          <t>통합</t>
        </is>
      </c>
      <c r="L214" s="697">
        <f>IF(OFFSET(환산공식!$ED$15,$F214,0)=1,"O","X")</f>
        <v/>
      </c>
      <c r="M214" s="188">
        <f>IFERROR(OFFSET(환산공식!DJ$15,$F214,0),"")</f>
        <v/>
      </c>
      <c r="N214" s="697">
        <f>IFERROR(CONCATENATE(ROUND(OFFSET(환산공식!DK$15,$F214,0),1),"%"),"")</f>
        <v/>
      </c>
      <c r="O214" s="697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7">
        <f>OFFSET(환산공식!FX$15,$F214,0)</f>
        <v/>
      </c>
      <c r="AA214" s="179">
        <f>OFFSET(환산공식!FY$15,$F214,0)</f>
        <v/>
      </c>
      <c r="AC214" s="0" t="n"/>
      <c r="AD214" s="0">
        <f>IF(L214="X",6,IF(Q214&gt;R214,1,IF(Q214&gt;S214,2,IF(Q214&gt;T214,3,IF(Q214&gt;U214,4,IF(Q214&gt;=V214,5,IF(Q214&lt;V214,6,"")))))))</f>
        <v/>
      </c>
      <c r="AE214" s="0" t="n"/>
    </row>
    <row r="215" customFormat="1" s="3">
      <c r="A215" s="198" t="n"/>
      <c r="B215" s="198" t="n"/>
      <c r="C215" s="198" t="inlineStr">
        <is>
          <t>가208</t>
        </is>
      </c>
      <c r="D215" s="195" t="n">
        <v>265</v>
      </c>
      <c r="E215" s="195" t="n">
        <v>34</v>
      </c>
      <c r="F215" s="195" t="n">
        <v>34</v>
      </c>
      <c r="G215" s="239" t="n">
        <v>208</v>
      </c>
      <c r="H215" s="197" t="inlineStr">
        <is>
          <t>가</t>
        </is>
      </c>
      <c r="I215" s="242" t="inlineStr">
        <is>
          <t>경희대</t>
        </is>
      </c>
      <c r="J215" s="242" t="inlineStr">
        <is>
          <t>철학과</t>
        </is>
      </c>
      <c r="K215" s="195" t="inlineStr">
        <is>
          <t>통합</t>
        </is>
      </c>
      <c r="L215" s="697">
        <f>IF(OFFSET(환산공식!$ED$15,$F215,0)=1,"O","X")</f>
        <v/>
      </c>
      <c r="M215" s="188">
        <f>IFERROR(OFFSET(환산공식!DJ$15,$F215,0),"")</f>
        <v/>
      </c>
      <c r="N215" s="697">
        <f>IFERROR(CONCATENATE(ROUND(OFFSET(환산공식!DK$15,$F215,0),1),"%"),"")</f>
        <v/>
      </c>
      <c r="O215" s="697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7">
        <f>OFFSET(환산공식!FX$15,$F215,0)</f>
        <v/>
      </c>
      <c r="AA215" s="179">
        <f>OFFSET(환산공식!FY$15,$F215,0)</f>
        <v/>
      </c>
      <c r="AC215" s="0" t="n"/>
      <c r="AD215" s="0">
        <f>IF(L215="X",6,IF(Q215&gt;R215,1,IF(Q215&gt;S215,2,IF(Q215&gt;T215,3,IF(Q215&gt;U215,4,IF(Q215&gt;=V215,5,IF(Q215&lt;V215,6,"")))))))</f>
        <v/>
      </c>
      <c r="AE215" s="0" t="n"/>
    </row>
    <row r="216" customFormat="1" s="3">
      <c r="A216" s="198" t="n"/>
      <c r="B216" s="198" t="n"/>
      <c r="C216" s="198" t="inlineStr">
        <is>
          <t>가209</t>
        </is>
      </c>
      <c r="D216" s="195" t="n">
        <v>266</v>
      </c>
      <c r="E216" s="195" t="n">
        <v>35</v>
      </c>
      <c r="F216" s="195" t="n">
        <v>35</v>
      </c>
      <c r="G216" s="239" t="n">
        <v>209</v>
      </c>
      <c r="H216" s="197" t="inlineStr">
        <is>
          <t>가</t>
        </is>
      </c>
      <c r="I216" s="242" t="inlineStr">
        <is>
          <t>경희대</t>
        </is>
      </c>
      <c r="J216" s="242" t="inlineStr">
        <is>
          <t>빅데이터응용학과</t>
        </is>
      </c>
      <c r="K216" s="195" t="inlineStr">
        <is>
          <t>통합</t>
        </is>
      </c>
      <c r="L216" s="697">
        <f>IF(OFFSET(환산공식!$ED$15,$F216,0)=1,"O","X")</f>
        <v/>
      </c>
      <c r="M216" s="188">
        <f>IFERROR(OFFSET(환산공식!DJ$15,$F216,0),"")</f>
        <v/>
      </c>
      <c r="N216" s="697">
        <f>IFERROR(CONCATENATE(ROUND(OFFSET(환산공식!DK$15,$F216,0),1),"%"),"")</f>
        <v/>
      </c>
      <c r="O216" s="697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7">
        <f>OFFSET(환산공식!FX$15,$F216,0)</f>
        <v/>
      </c>
      <c r="AA216" s="179">
        <f>OFFSET(환산공식!FY$15,$F216,0)</f>
        <v/>
      </c>
      <c r="AC216" s="0" t="n"/>
      <c r="AD216" s="0">
        <f>IF(L216="X",6,IF(Q216&gt;R216,1,IF(Q216&gt;S216,2,IF(Q216&gt;T216,3,IF(Q216&gt;U216,4,IF(Q216&gt;=V216,5,IF(Q216&lt;V216,6,"")))))))</f>
        <v/>
      </c>
      <c r="AE216" s="0" t="n"/>
    </row>
    <row r="217" customFormat="1" s="3">
      <c r="A217" s="198" t="n"/>
      <c r="B217" s="198" t="n"/>
      <c r="C217" s="198" t="inlineStr">
        <is>
          <t>가210</t>
        </is>
      </c>
      <c r="D217" s="195" t="n">
        <v>267</v>
      </c>
      <c r="E217" s="195" t="n">
        <v>34</v>
      </c>
      <c r="F217" s="195" t="n">
        <v>34</v>
      </c>
      <c r="G217" s="239" t="n">
        <v>210</v>
      </c>
      <c r="H217" s="197" t="inlineStr">
        <is>
          <t>가</t>
        </is>
      </c>
      <c r="I217" s="242" t="inlineStr">
        <is>
          <t>경희대</t>
        </is>
      </c>
      <c r="J217" s="242" t="inlineStr">
        <is>
          <t>사학과</t>
        </is>
      </c>
      <c r="K217" s="195" t="inlineStr">
        <is>
          <t>통합</t>
        </is>
      </c>
      <c r="L217" s="697">
        <f>IF(OFFSET(환산공식!$ED$15,$F217,0)=1,"O","X")</f>
        <v/>
      </c>
      <c r="M217" s="188">
        <f>IFERROR(OFFSET(환산공식!DJ$15,$F217,0),"")</f>
        <v/>
      </c>
      <c r="N217" s="697">
        <f>IFERROR(CONCATENATE(ROUND(OFFSET(환산공식!DK$15,$F217,0),1),"%"),"")</f>
        <v/>
      </c>
      <c r="O217" s="697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7">
        <f>OFFSET(환산공식!FX$15,$F217,0)</f>
        <v/>
      </c>
      <c r="AA217" s="179">
        <f>OFFSET(환산공식!FY$15,$F217,0)</f>
        <v/>
      </c>
      <c r="AC217" s="0" t="n"/>
      <c r="AD217" s="0">
        <f>IF(L217="X",6,IF(Q217&gt;R217,1,IF(Q217&gt;S217,2,IF(Q217&gt;T217,3,IF(Q217&gt;U217,4,IF(Q217&gt;=V217,5,IF(Q217&lt;V217,6,"")))))))</f>
        <v/>
      </c>
      <c r="AE217" s="0" t="n"/>
    </row>
    <row r="218" customFormat="1" s="3">
      <c r="A218" s="198" t="n"/>
      <c r="B218" s="198" t="n"/>
      <c r="C218" s="198" t="inlineStr">
        <is>
          <t>가211</t>
        </is>
      </c>
      <c r="D218" s="195" t="n">
        <v>268</v>
      </c>
      <c r="E218" s="195" t="n">
        <v>34</v>
      </c>
      <c r="F218" s="195" t="n">
        <v>34</v>
      </c>
      <c r="G218" s="239" t="n">
        <v>211</v>
      </c>
      <c r="H218" s="197" t="inlineStr">
        <is>
          <t>가</t>
        </is>
      </c>
      <c r="I218" s="242" t="inlineStr">
        <is>
          <t>경희대</t>
        </is>
      </c>
      <c r="J218" s="242" t="inlineStr">
        <is>
          <t>응용영어통번역학과</t>
        </is>
      </c>
      <c r="K218" s="195" t="inlineStr">
        <is>
          <t>통합</t>
        </is>
      </c>
      <c r="L218" s="697">
        <f>IF(OFFSET(환산공식!$ED$15,$F218,0)=1,"O","X")</f>
        <v/>
      </c>
      <c r="M218" s="188">
        <f>IFERROR(OFFSET(환산공식!DJ$15,$F218,0),"")</f>
        <v/>
      </c>
      <c r="N218" s="697">
        <f>IFERROR(CONCATENATE(ROUND(OFFSET(환산공식!DK$15,$F218,0),1),"%"),"")</f>
        <v/>
      </c>
      <c r="O218" s="697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7">
        <f>OFFSET(환산공식!FX$15,$F218,0)</f>
        <v/>
      </c>
      <c r="AA218" s="179">
        <f>OFFSET(환산공식!FY$15,$F218,0)</f>
        <v/>
      </c>
      <c r="AC218" s="0" t="n"/>
      <c r="AD218" s="0">
        <f>IF(L218="X",6,IF(Q218&gt;R218,1,IF(Q218&gt;S218,2,IF(Q218&gt;T218,3,IF(Q218&gt;U218,4,IF(Q218&gt;=V218,5,IF(Q218&lt;V218,6,"")))))))</f>
        <v/>
      </c>
      <c r="AE218" s="0" t="n"/>
    </row>
    <row r="219" customFormat="1" s="3">
      <c r="A219" s="198" t="n"/>
      <c r="B219" s="198" t="n"/>
      <c r="C219" s="198" t="inlineStr">
        <is>
          <t>가212</t>
        </is>
      </c>
      <c r="D219" s="195" t="n">
        <v>269</v>
      </c>
      <c r="E219" s="195" t="n">
        <v>34</v>
      </c>
      <c r="F219" s="195" t="n">
        <v>34</v>
      </c>
      <c r="G219" s="239" t="n">
        <v>212</v>
      </c>
      <c r="H219" s="197" t="inlineStr">
        <is>
          <t>가</t>
        </is>
      </c>
      <c r="I219" s="242" t="inlineStr">
        <is>
          <t>경희대</t>
        </is>
      </c>
      <c r="J219" s="242" t="inlineStr">
        <is>
          <t>주거환경학과</t>
        </is>
      </c>
      <c r="K219" s="195" t="inlineStr">
        <is>
          <t>통합</t>
        </is>
      </c>
      <c r="L219" s="697">
        <f>IF(OFFSET(환산공식!$ED$15,$F219,0)=1,"O","X")</f>
        <v/>
      </c>
      <c r="M219" s="188">
        <f>IFERROR(OFFSET(환산공식!DJ$15,$F219,0),"")</f>
        <v/>
      </c>
      <c r="N219" s="697">
        <f>IFERROR(CONCATENATE(ROUND(OFFSET(환산공식!DK$15,$F219,0),1),"%"),"")</f>
        <v/>
      </c>
      <c r="O219" s="697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7">
        <f>OFFSET(환산공식!FX$15,$F219,0)</f>
        <v/>
      </c>
      <c r="AA219" s="179">
        <f>OFFSET(환산공식!FY$15,$F219,0)</f>
        <v/>
      </c>
      <c r="AC219" s="0" t="n"/>
      <c r="AD219" s="0">
        <f>IF(L219="X",6,IF(Q219&gt;R219,1,IF(Q219&gt;S219,2,IF(Q219&gt;T219,3,IF(Q219&gt;U219,4,IF(Q219&gt;=V219,5,IF(Q219&lt;V219,6,"")))))))</f>
        <v/>
      </c>
      <c r="AE219" s="0" t="n"/>
    </row>
    <row r="220" customFormat="1" s="3">
      <c r="A220" s="198" t="n"/>
      <c r="B220" s="198" t="n"/>
      <c r="C220" s="198" t="inlineStr">
        <is>
          <t>가213</t>
        </is>
      </c>
      <c r="D220" s="195" t="n">
        <v>270</v>
      </c>
      <c r="E220" s="195" t="n">
        <v>34</v>
      </c>
      <c r="F220" s="195" t="n">
        <v>34</v>
      </c>
      <c r="G220" s="239" t="n">
        <v>213</v>
      </c>
      <c r="H220" s="197" t="inlineStr">
        <is>
          <t>가</t>
        </is>
      </c>
      <c r="I220" s="242" t="inlineStr">
        <is>
          <t>경희대</t>
        </is>
      </c>
      <c r="J220" s="242" t="inlineStr">
        <is>
          <t>국어국문학과</t>
        </is>
      </c>
      <c r="K220" s="195" t="inlineStr">
        <is>
          <t>통합</t>
        </is>
      </c>
      <c r="L220" s="697">
        <f>IF(OFFSET(환산공식!$ED$15,$F220,0)=1,"O","X")</f>
        <v/>
      </c>
      <c r="M220" s="188">
        <f>IFERROR(OFFSET(환산공식!DJ$15,$F220,0),"")</f>
        <v/>
      </c>
      <c r="N220" s="697">
        <f>IFERROR(CONCATENATE(ROUND(OFFSET(환산공식!DK$15,$F220,0),1),"%"),"")</f>
        <v/>
      </c>
      <c r="O220" s="697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7">
        <f>OFFSET(환산공식!FX$15,$F220,0)</f>
        <v/>
      </c>
      <c r="AA220" s="179">
        <f>OFFSET(환산공식!FY$15,$F220,0)</f>
        <v/>
      </c>
      <c r="AC220" s="0" t="n"/>
      <c r="AD220" s="0">
        <f>IF(L220="X",6,IF(Q220&gt;R220,1,IF(Q220&gt;S220,2,IF(Q220&gt;T220,3,IF(Q220&gt;U220,4,IF(Q220&gt;=V220,5,IF(Q220&lt;V220,6,"")))))))</f>
        <v/>
      </c>
      <c r="AE220" s="0" t="n"/>
    </row>
    <row r="221" customFormat="1" s="3">
      <c r="A221" s="198" t="n"/>
      <c r="B221" s="198" t="n"/>
      <c r="C221" s="198" t="inlineStr">
        <is>
          <t>가214</t>
        </is>
      </c>
      <c r="D221" s="195" t="n">
        <v>271</v>
      </c>
      <c r="E221" s="195" t="n">
        <v>34</v>
      </c>
      <c r="F221" s="195" t="n">
        <v>34</v>
      </c>
      <c r="G221" s="239" t="n">
        <v>214</v>
      </c>
      <c r="H221" s="197" t="inlineStr">
        <is>
          <t>가</t>
        </is>
      </c>
      <c r="I221" s="242" t="inlineStr">
        <is>
          <t>경희대</t>
        </is>
      </c>
      <c r="J221" s="242" t="inlineStr">
        <is>
          <t>아동가족학과</t>
        </is>
      </c>
      <c r="K221" s="195" t="inlineStr">
        <is>
          <t>통합</t>
        </is>
      </c>
      <c r="L221" s="697">
        <f>IF(OFFSET(환산공식!$ED$15,$F221,0)=1,"O","X")</f>
        <v/>
      </c>
      <c r="M221" s="188">
        <f>IFERROR(OFFSET(환산공식!DJ$15,$F221,0),"")</f>
        <v/>
      </c>
      <c r="N221" s="697">
        <f>IFERROR(CONCATENATE(ROUND(OFFSET(환산공식!DK$15,$F221,0),1),"%"),"")</f>
        <v/>
      </c>
      <c r="O221" s="697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7">
        <f>OFFSET(환산공식!FX$15,$F221,0)</f>
        <v/>
      </c>
      <c r="AA221" s="179">
        <f>OFFSET(환산공식!FY$15,$F221,0)</f>
        <v/>
      </c>
      <c r="AC221" s="0" t="n"/>
      <c r="AD221" s="0">
        <f>IF(L221="X",6,IF(Q221&gt;R221,1,IF(Q221&gt;S221,2,IF(Q221&gt;T221,3,IF(Q221&gt;U221,4,IF(Q221&gt;=V221,5,IF(Q221&lt;V221,6,"")))))))</f>
        <v/>
      </c>
      <c r="AE221" s="0" t="n"/>
    </row>
    <row r="222" customFormat="1" s="3">
      <c r="A222" s="198" t="n"/>
      <c r="B222" s="198" t="n"/>
      <c r="C222" s="198" t="inlineStr">
        <is>
          <t>가215</t>
        </is>
      </c>
      <c r="D222" s="195" t="n">
        <v>272</v>
      </c>
      <c r="E222" s="195" t="n">
        <v>34</v>
      </c>
      <c r="F222" s="195" t="n">
        <v>34</v>
      </c>
      <c r="G222" s="239" t="n">
        <v>215</v>
      </c>
      <c r="H222" s="197" t="inlineStr">
        <is>
          <t>가</t>
        </is>
      </c>
      <c r="I222" s="242" t="inlineStr">
        <is>
          <t>경희대</t>
        </is>
      </c>
      <c r="J222" s="242" t="inlineStr">
        <is>
          <t>의상학과</t>
        </is>
      </c>
      <c r="K222" s="195" t="inlineStr">
        <is>
          <t>통합</t>
        </is>
      </c>
      <c r="L222" s="697">
        <f>IF(OFFSET(환산공식!$ED$15,$F222,0)=1,"O","X")</f>
        <v/>
      </c>
      <c r="M222" s="188">
        <f>IFERROR(OFFSET(환산공식!DJ$15,$F222,0),"")</f>
        <v/>
      </c>
      <c r="N222" s="697">
        <f>IFERROR(CONCATENATE(ROUND(OFFSET(환산공식!DK$15,$F222,0),1),"%"),"")</f>
        <v/>
      </c>
      <c r="O222" s="697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7">
        <f>OFFSET(환산공식!FX$15,$F222,0)</f>
        <v/>
      </c>
      <c r="AA222" s="179">
        <f>OFFSET(환산공식!FY$15,$F222,0)</f>
        <v/>
      </c>
      <c r="AC222" s="0" t="n"/>
      <c r="AD222" s="0">
        <f>IF(L222="X",6,IF(Q222&gt;R222,1,IF(Q222&gt;S222,2,IF(Q222&gt;T222,3,IF(Q222&gt;U222,4,IF(Q222&gt;=V222,5,IF(Q222&lt;V222,6,"")))))))</f>
        <v/>
      </c>
      <c r="AE222" s="0" t="n"/>
    </row>
    <row r="223" customFormat="1" s="3">
      <c r="A223" s="198" t="n"/>
      <c r="B223" s="198" t="n"/>
      <c r="C223" s="198" t="inlineStr">
        <is>
          <t>가216</t>
        </is>
      </c>
      <c r="D223" s="195" t="n">
        <v>273</v>
      </c>
      <c r="E223" s="195" t="n">
        <v>35</v>
      </c>
      <c r="F223" s="195" t="n">
        <v>35</v>
      </c>
      <c r="G223" s="239" t="n">
        <v>216</v>
      </c>
      <c r="H223" s="197" t="inlineStr">
        <is>
          <t>가</t>
        </is>
      </c>
      <c r="I223" s="242" t="inlineStr">
        <is>
          <t>경희대</t>
        </is>
      </c>
      <c r="J223" s="242" t="inlineStr">
        <is>
          <t>경제학과</t>
        </is>
      </c>
      <c r="K223" s="195" t="inlineStr">
        <is>
          <t>통합</t>
        </is>
      </c>
      <c r="L223" s="697">
        <f>IF(OFFSET(환산공식!$ED$15,$F223,0)=1,"O","X")</f>
        <v/>
      </c>
      <c r="M223" s="188">
        <f>IFERROR(OFFSET(환산공식!DJ$15,$F223,0),"")</f>
        <v/>
      </c>
      <c r="N223" s="697">
        <f>IFERROR(CONCATENATE(ROUND(OFFSET(환산공식!DK$15,$F223,0),1),"%"),"")</f>
        <v/>
      </c>
      <c r="O223" s="697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7">
        <f>OFFSET(환산공식!FX$15,$F223,0)</f>
        <v/>
      </c>
      <c r="AA223" s="179">
        <f>OFFSET(환산공식!FY$15,$F223,0)</f>
        <v/>
      </c>
      <c r="AC223" s="0" t="n"/>
      <c r="AD223" s="0">
        <f>IF(L223="X",6,IF(Q223&gt;R223,1,IF(Q223&gt;S223,2,IF(Q223&gt;T223,3,IF(Q223&gt;U223,4,IF(Q223&gt;=V223,5,IF(Q223&lt;V223,6,"")))))))</f>
        <v/>
      </c>
      <c r="AE223" s="0" t="n"/>
    </row>
    <row r="224" customFormat="1" s="3">
      <c r="A224" s="198" t="n"/>
      <c r="B224" s="198" t="n"/>
      <c r="C224" s="198" t="inlineStr">
        <is>
          <t>가217</t>
        </is>
      </c>
      <c r="D224" s="195" t="n">
        <v>274</v>
      </c>
      <c r="E224" s="195" t="n">
        <v>35</v>
      </c>
      <c r="F224" s="195" t="n">
        <v>35</v>
      </c>
      <c r="G224" s="239" t="n">
        <v>217</v>
      </c>
      <c r="H224" s="197" t="inlineStr">
        <is>
          <t>가</t>
        </is>
      </c>
      <c r="I224" s="242" t="inlineStr">
        <is>
          <t>경희대</t>
        </is>
      </c>
      <c r="J224" s="242" t="inlineStr">
        <is>
          <t>회계·세무학과</t>
        </is>
      </c>
      <c r="K224" s="195" t="inlineStr">
        <is>
          <t>통합</t>
        </is>
      </c>
      <c r="L224" s="697">
        <f>IF(OFFSET(환산공식!$ED$15,$F224,0)=1,"O","X")</f>
        <v/>
      </c>
      <c r="M224" s="188">
        <f>IFERROR(OFFSET(환산공식!DJ$15,$F224,0),"")</f>
        <v/>
      </c>
      <c r="N224" s="697">
        <f>IFERROR(CONCATENATE(ROUND(OFFSET(환산공식!DK$15,$F224,0),1),"%"),"")</f>
        <v/>
      </c>
      <c r="O224" s="697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7">
        <f>OFFSET(환산공식!FX$15,$F224,0)</f>
        <v/>
      </c>
      <c r="AA224" s="179">
        <f>OFFSET(환산공식!FY$15,$F224,0)</f>
        <v/>
      </c>
      <c r="AC224" s="0" t="n"/>
      <c r="AD224" s="0">
        <f>IF(L224="X",6,IF(Q224&gt;R224,1,IF(Q224&gt;S224,2,IF(Q224&gt;T224,3,IF(Q224&gt;U224,4,IF(Q224&gt;=V224,5,IF(Q224&lt;V224,6,"")))))))</f>
        <v/>
      </c>
      <c r="AE224" s="0" t="n"/>
    </row>
    <row r="225" customFormat="1" s="3">
      <c r="A225" s="198" t="n"/>
      <c r="B225" s="198" t="n"/>
      <c r="C225" s="198" t="inlineStr">
        <is>
          <t>가218</t>
        </is>
      </c>
      <c r="D225" s="195" t="n">
        <v>275</v>
      </c>
      <c r="E225" s="195" t="n">
        <v>35</v>
      </c>
      <c r="F225" s="195" t="n">
        <v>35</v>
      </c>
      <c r="G225" s="239" t="n">
        <v>218</v>
      </c>
      <c r="H225" s="197" t="inlineStr">
        <is>
          <t>가</t>
        </is>
      </c>
      <c r="I225" s="242" t="inlineStr">
        <is>
          <t>경희대</t>
        </is>
      </c>
      <c r="J225" s="242" t="inlineStr">
        <is>
          <t>Hospitality경영학과</t>
        </is>
      </c>
      <c r="K225" s="195" t="inlineStr">
        <is>
          <t>통합</t>
        </is>
      </c>
      <c r="L225" s="697">
        <f>IF(OFFSET(환산공식!$ED$15,$F225,0)=1,"O","X")</f>
        <v/>
      </c>
      <c r="M225" s="188">
        <f>IFERROR(OFFSET(환산공식!DJ$15,$F225,0),"")</f>
        <v/>
      </c>
      <c r="N225" s="697">
        <f>IFERROR(CONCATENATE(ROUND(OFFSET(환산공식!DK$15,$F225,0),1),"%"),"")</f>
        <v/>
      </c>
      <c r="O225" s="697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7">
        <f>OFFSET(환산공식!FX$15,$F225,0)</f>
        <v/>
      </c>
      <c r="AA225" s="179">
        <f>OFFSET(환산공식!FY$15,$F225,0)</f>
        <v/>
      </c>
      <c r="AC225" s="0" t="n"/>
      <c r="AD225" s="0">
        <f>IF(L225="X",6,IF(Q225&gt;R225,1,IF(Q225&gt;S225,2,IF(Q225&gt;T225,3,IF(Q225&gt;U225,4,IF(Q225&gt;=V225,5,IF(Q225&lt;V225,6,"")))))))</f>
        <v/>
      </c>
      <c r="AE225" s="0" t="n"/>
    </row>
    <row r="226" customFormat="1" s="3">
      <c r="A226" s="198" t="n"/>
      <c r="B226" s="198" t="n"/>
      <c r="C226" s="198" t="inlineStr">
        <is>
          <t>가219</t>
        </is>
      </c>
      <c r="D226" s="195" t="n">
        <v>276</v>
      </c>
      <c r="E226" s="195" t="n">
        <v>35</v>
      </c>
      <c r="F226" s="195" t="n">
        <v>35</v>
      </c>
      <c r="G226" s="239" t="n">
        <v>219</v>
      </c>
      <c r="H226" s="197" t="inlineStr">
        <is>
          <t>가</t>
        </is>
      </c>
      <c r="I226" s="242" t="inlineStr">
        <is>
          <t>경희대</t>
        </is>
      </c>
      <c r="J226" s="242" t="inlineStr">
        <is>
          <t>정치외교학과</t>
        </is>
      </c>
      <c r="K226" s="195" t="inlineStr">
        <is>
          <t>통합</t>
        </is>
      </c>
      <c r="L226" s="697">
        <f>IF(OFFSET(환산공식!$ED$15,$F226,0)=1,"O","X")</f>
        <v/>
      </c>
      <c r="M226" s="188">
        <f>IFERROR(OFFSET(환산공식!DJ$15,$F226,0),"")</f>
        <v/>
      </c>
      <c r="N226" s="697">
        <f>IFERROR(CONCATENATE(ROUND(OFFSET(환산공식!DK$15,$F226,0),1),"%"),"")</f>
        <v/>
      </c>
      <c r="O226" s="697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7">
        <f>OFFSET(환산공식!FX$15,$F226,0)</f>
        <v/>
      </c>
      <c r="AA226" s="179">
        <f>OFFSET(환산공식!FY$15,$F226,0)</f>
        <v/>
      </c>
      <c r="AC226" s="0" t="n"/>
      <c r="AD226" s="0">
        <f>IF(L226="X",6,IF(Q226&gt;R226,1,IF(Q226&gt;S226,2,IF(Q226&gt;T226,3,IF(Q226&gt;U226,4,IF(Q226&gt;=V226,5,IF(Q226&lt;V226,6,"")))))))</f>
        <v/>
      </c>
      <c r="AE226" s="0" t="n"/>
    </row>
    <row r="227" customFormat="1" s="3">
      <c r="A227" s="198" t="n"/>
      <c r="B227" s="198" t="n"/>
      <c r="C227" s="198" t="inlineStr">
        <is>
          <t>가220</t>
        </is>
      </c>
      <c r="D227" s="195" t="n">
        <v>277</v>
      </c>
      <c r="E227" s="195" t="n">
        <v>35</v>
      </c>
      <c r="F227" s="195" t="n">
        <v>35</v>
      </c>
      <c r="G227" s="239" t="n">
        <v>220</v>
      </c>
      <c r="H227" s="197" t="inlineStr">
        <is>
          <t>가</t>
        </is>
      </c>
      <c r="I227" s="242" t="inlineStr">
        <is>
          <t>경희대</t>
        </is>
      </c>
      <c r="J227" s="242" t="inlineStr">
        <is>
          <t>미디어학과</t>
        </is>
      </c>
      <c r="K227" s="195" t="inlineStr">
        <is>
          <t>통합</t>
        </is>
      </c>
      <c r="L227" s="697">
        <f>IF(OFFSET(환산공식!$ED$15,$F227,0)=1,"O","X")</f>
        <v/>
      </c>
      <c r="M227" s="188">
        <f>IFERROR(OFFSET(환산공식!DJ$15,$F227,0),"")</f>
        <v/>
      </c>
      <c r="N227" s="697">
        <f>IFERROR(CONCATENATE(ROUND(OFFSET(환산공식!DK$15,$F227,0),1),"%"),"")</f>
        <v/>
      </c>
      <c r="O227" s="697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7">
        <f>OFFSET(환산공식!FX$15,$F227,0)</f>
        <v/>
      </c>
      <c r="AA227" s="179">
        <f>OFFSET(환산공식!FY$15,$F227,0)</f>
        <v/>
      </c>
      <c r="AC227" s="0" t="n"/>
      <c r="AD227" s="0">
        <f>IF(L227="X",6,IF(Q227&gt;R227,1,IF(Q227&gt;S227,2,IF(Q227&gt;T227,3,IF(Q227&gt;U227,4,IF(Q227&gt;=V227,5,IF(Q227&lt;V227,6,"")))))))</f>
        <v/>
      </c>
      <c r="AE227" s="0" t="n"/>
    </row>
    <row r="228" customFormat="1" s="3">
      <c r="A228" s="198" t="n"/>
      <c r="B228" s="198" t="n"/>
      <c r="C228" s="198" t="inlineStr">
        <is>
          <t>가221</t>
        </is>
      </c>
      <c r="D228" s="195" t="n">
        <v>278</v>
      </c>
      <c r="E228" s="195" t="n">
        <v>35</v>
      </c>
      <c r="F228" s="195" t="n">
        <v>35</v>
      </c>
      <c r="G228" s="239" t="n">
        <v>221</v>
      </c>
      <c r="H228" s="197" t="inlineStr">
        <is>
          <t>가</t>
        </is>
      </c>
      <c r="I228" s="242" t="inlineStr">
        <is>
          <t>경희대</t>
        </is>
      </c>
      <c r="J228" s="242" t="inlineStr">
        <is>
          <t>무역학과</t>
        </is>
      </c>
      <c r="K228" s="195" t="inlineStr">
        <is>
          <t>통합</t>
        </is>
      </c>
      <c r="L228" s="697">
        <f>IF(OFFSET(환산공식!$ED$15,$F228,0)=1,"O","X")</f>
        <v/>
      </c>
      <c r="M228" s="188">
        <f>IFERROR(OFFSET(환산공식!DJ$15,$F228,0),"")</f>
        <v/>
      </c>
      <c r="N228" s="697">
        <f>IFERROR(CONCATENATE(ROUND(OFFSET(환산공식!DK$15,$F228,0),1),"%"),"")</f>
        <v/>
      </c>
      <c r="O228" s="697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7">
        <f>OFFSET(환산공식!FX$15,$F228,0)</f>
        <v/>
      </c>
      <c r="AA228" s="179">
        <f>OFFSET(환산공식!FY$15,$F228,0)</f>
        <v/>
      </c>
      <c r="AC228" s="0" t="n"/>
      <c r="AD228" s="0">
        <f>IF(L228="X",6,IF(Q228&gt;R228,1,IF(Q228&gt;S228,2,IF(Q228&gt;T228,3,IF(Q228&gt;U228,4,IF(Q228&gt;=V228,5,IF(Q228&lt;V228,6,"")))))))</f>
        <v/>
      </c>
      <c r="AE228" s="0" t="n"/>
    </row>
    <row r="229" customFormat="1" s="3">
      <c r="A229" s="198" t="n"/>
      <c r="B229" s="198" t="n"/>
      <c r="C229" s="198" t="inlineStr">
        <is>
          <t>가222</t>
        </is>
      </c>
      <c r="D229" s="195" t="n">
        <v>279</v>
      </c>
      <c r="E229" s="195" t="n">
        <v>35</v>
      </c>
      <c r="F229" s="195" t="n">
        <v>35</v>
      </c>
      <c r="G229" s="239" t="n">
        <v>222</v>
      </c>
      <c r="H229" s="197" t="inlineStr">
        <is>
          <t>가</t>
        </is>
      </c>
      <c r="I229" s="242" t="inlineStr">
        <is>
          <t>경희대</t>
        </is>
      </c>
      <c r="J229" s="242" t="inlineStr">
        <is>
          <t>경영학과</t>
        </is>
      </c>
      <c r="K229" s="195" t="inlineStr">
        <is>
          <t>통합</t>
        </is>
      </c>
      <c r="L229" s="697">
        <f>IF(OFFSET(환산공식!$ED$15,$F229,0)=1,"O","X")</f>
        <v/>
      </c>
      <c r="M229" s="188">
        <f>IFERROR(OFFSET(환산공식!DJ$15,$F229,0),"")</f>
        <v/>
      </c>
      <c r="N229" s="697">
        <f>IFERROR(CONCATENATE(ROUND(OFFSET(환산공식!DK$15,$F229,0),1),"%"),"")</f>
        <v/>
      </c>
      <c r="O229" s="697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7">
        <f>OFFSET(환산공식!FX$15,$F229,0)</f>
        <v/>
      </c>
      <c r="AA229" s="179">
        <f>OFFSET(환산공식!FY$15,$F229,0)</f>
        <v/>
      </c>
      <c r="AC229" s="0" t="n"/>
      <c r="AD229" s="0">
        <f>IF(L229="X",6,IF(Q229&gt;R229,1,IF(Q229&gt;S229,2,IF(Q229&gt;T229,3,IF(Q229&gt;U229,4,IF(Q229&gt;=V229,5,IF(Q229&lt;V229,6,"")))))))</f>
        <v/>
      </c>
      <c r="AE229" s="0" t="n"/>
    </row>
    <row r="230" customFormat="1" s="3">
      <c r="A230" s="198" t="n"/>
      <c r="B230" s="198" t="n"/>
      <c r="C230" s="198" t="inlineStr">
        <is>
          <t>가223</t>
        </is>
      </c>
      <c r="D230" s="195" t="n">
        <v>280</v>
      </c>
      <c r="E230" s="195" t="n">
        <v>35</v>
      </c>
      <c r="F230" s="195" t="n">
        <v>35</v>
      </c>
      <c r="G230" s="239" t="n">
        <v>223</v>
      </c>
      <c r="H230" s="197" t="inlineStr">
        <is>
          <t>가</t>
        </is>
      </c>
      <c r="I230" s="242" t="inlineStr">
        <is>
          <t>경희대</t>
        </is>
      </c>
      <c r="J230" s="242" t="inlineStr">
        <is>
          <t>조리&amp;푸드디자인학과</t>
        </is>
      </c>
      <c r="K230" s="195" t="inlineStr">
        <is>
          <t>통합</t>
        </is>
      </c>
      <c r="L230" s="697">
        <f>IF(OFFSET(환산공식!$ED$15,$F230,0)=1,"O","X")</f>
        <v/>
      </c>
      <c r="M230" s="188">
        <f>IFERROR(OFFSET(환산공식!DJ$15,$F230,0),"")</f>
        <v/>
      </c>
      <c r="N230" s="697">
        <f>IFERROR(CONCATENATE(ROUND(OFFSET(환산공식!DK$15,$F230,0),1),"%"),"")</f>
        <v/>
      </c>
      <c r="O230" s="697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7">
        <f>OFFSET(환산공식!FX$15,$F230,0)</f>
        <v/>
      </c>
      <c r="AA230" s="179">
        <f>OFFSET(환산공식!FY$15,$F230,0)</f>
        <v/>
      </c>
      <c r="AC230" s="0" t="n"/>
      <c r="AD230" s="0">
        <f>IF(L230="X",6,IF(Q230&gt;R230,1,IF(Q230&gt;S230,2,IF(Q230&gt;T230,3,IF(Q230&gt;U230,4,IF(Q230&gt;=V230,5,IF(Q230&lt;V230,6,"")))))))</f>
        <v/>
      </c>
      <c r="AE230" s="0" t="n"/>
    </row>
    <row r="231" customFormat="1" s="3">
      <c r="A231" s="198" t="n"/>
      <c r="B231" s="198" t="n"/>
      <c r="C231" s="198" t="inlineStr">
        <is>
          <t>가224</t>
        </is>
      </c>
      <c r="D231" s="195" t="n">
        <v>281</v>
      </c>
      <c r="E231" s="195" t="n">
        <v>35</v>
      </c>
      <c r="F231" s="195" t="n">
        <v>35</v>
      </c>
      <c r="G231" s="239" t="n">
        <v>224</v>
      </c>
      <c r="H231" s="197" t="inlineStr">
        <is>
          <t>가</t>
        </is>
      </c>
      <c r="I231" s="242" t="inlineStr">
        <is>
          <t>경희대</t>
        </is>
      </c>
      <c r="J231" s="242" t="inlineStr">
        <is>
          <t>행정학과</t>
        </is>
      </c>
      <c r="K231" s="195" t="inlineStr">
        <is>
          <t>통합</t>
        </is>
      </c>
      <c r="L231" s="697">
        <f>IF(OFFSET(환산공식!$ED$15,$F231,0)=1,"O","X")</f>
        <v/>
      </c>
      <c r="M231" s="188">
        <f>IFERROR(OFFSET(환산공식!DJ$15,$F231,0),"")</f>
        <v/>
      </c>
      <c r="N231" s="697">
        <f>IFERROR(CONCATENATE(ROUND(OFFSET(환산공식!DK$15,$F231,0),1),"%"),"")</f>
        <v/>
      </c>
      <c r="O231" s="697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7">
        <f>OFFSET(환산공식!FX$15,$F231,0)</f>
        <v/>
      </c>
      <c r="AA231" s="179">
        <f>OFFSET(환산공식!FY$15,$F231,0)</f>
        <v/>
      </c>
      <c r="AC231" s="0" t="n"/>
      <c r="AD231" s="0">
        <f>IF(L231="X",6,IF(Q231&gt;R231,1,IF(Q231&gt;S231,2,IF(Q231&gt;T231,3,IF(Q231&gt;U231,4,IF(Q231&gt;=V231,5,IF(Q231&lt;V231,6,"")))))))</f>
        <v/>
      </c>
      <c r="AE231" s="0" t="n"/>
    </row>
    <row r="232" customFormat="1" s="3">
      <c r="A232" s="198" t="n"/>
      <c r="B232" s="198" t="n"/>
      <c r="C232" s="198" t="inlineStr">
        <is>
          <t>가225</t>
        </is>
      </c>
      <c r="D232" s="195" t="n">
        <v>282</v>
      </c>
      <c r="E232" s="195" t="n">
        <v>35</v>
      </c>
      <c r="F232" s="195" t="n">
        <v>35</v>
      </c>
      <c r="G232" s="239" t="n">
        <v>225</v>
      </c>
      <c r="H232" s="197" t="inlineStr">
        <is>
          <t>가</t>
        </is>
      </c>
      <c r="I232" s="242" t="inlineStr">
        <is>
          <t>경희대</t>
        </is>
      </c>
      <c r="J232" s="242" t="inlineStr">
        <is>
          <t>지리학과(인문)</t>
        </is>
      </c>
      <c r="K232" s="195" t="inlineStr">
        <is>
          <t>통합</t>
        </is>
      </c>
      <c r="L232" s="697">
        <f>IF(OFFSET(환산공식!$ED$15,$F232,0)=1,"O","X")</f>
        <v/>
      </c>
      <c r="M232" s="188">
        <f>IFERROR(OFFSET(환산공식!DJ$15,$F232,0),"")</f>
        <v/>
      </c>
      <c r="N232" s="697">
        <f>IFERROR(CONCATENATE(ROUND(OFFSET(환산공식!DK$15,$F232,0),1),"%"),"")</f>
        <v/>
      </c>
      <c r="O232" s="697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7">
        <f>OFFSET(환산공식!FX$15,$F232,0)</f>
        <v/>
      </c>
      <c r="AA232" s="179">
        <f>OFFSET(환산공식!FY$15,$F232,0)</f>
        <v/>
      </c>
      <c r="AC232" s="0" t="n"/>
      <c r="AD232" s="0">
        <f>IF(L232="X",6,IF(Q232&gt;R232,1,IF(Q232&gt;S232,2,IF(Q232&gt;T232,3,IF(Q232&gt;U232,4,IF(Q232&gt;=V232,5,IF(Q232&lt;V232,6,"")))))))</f>
        <v/>
      </c>
      <c r="AE232" s="0" t="n"/>
    </row>
    <row r="233" customFormat="1" s="3">
      <c r="A233" s="198" t="n"/>
      <c r="B233" s="198" t="n"/>
      <c r="C233" s="198" t="inlineStr">
        <is>
          <t>가226</t>
        </is>
      </c>
      <c r="D233" s="195" t="n">
        <v>283</v>
      </c>
      <c r="E233" s="195" t="n">
        <v>35</v>
      </c>
      <c r="F233" s="195" t="n">
        <v>35</v>
      </c>
      <c r="G233" s="239" t="n">
        <v>226</v>
      </c>
      <c r="H233" s="197" t="inlineStr">
        <is>
          <t>가</t>
        </is>
      </c>
      <c r="I233" s="242" t="inlineStr">
        <is>
          <t>경희대</t>
        </is>
      </c>
      <c r="J233" s="242" t="inlineStr">
        <is>
          <t>자율전공학부</t>
        </is>
      </c>
      <c r="K233" s="195" t="inlineStr">
        <is>
          <t>통합</t>
        </is>
      </c>
      <c r="L233" s="697">
        <f>IF(OFFSET(환산공식!$ED$15,$F233,0)=1,"O","X")</f>
        <v/>
      </c>
      <c r="M233" s="188">
        <f>IFERROR(OFFSET(환산공식!DJ$15,$F233,0),"")</f>
        <v/>
      </c>
      <c r="N233" s="697">
        <f>IFERROR(CONCATENATE(ROUND(OFFSET(환산공식!DK$15,$F233,0),1),"%"),"")</f>
        <v/>
      </c>
      <c r="O233" s="697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7">
        <f>OFFSET(환산공식!FX$15,$F233,0)</f>
        <v/>
      </c>
      <c r="AA233" s="179">
        <f>OFFSET(환산공식!FY$15,$F233,0)</f>
        <v/>
      </c>
      <c r="AC233" s="0" t="n"/>
      <c r="AD233" s="0">
        <f>IF(L233="X",6,IF(Q233&gt;R233,1,IF(Q233&gt;S233,2,IF(Q233&gt;T233,3,IF(Q233&gt;U233,4,IF(Q233&gt;=V233,5,IF(Q233&lt;V233,6,"")))))))</f>
        <v/>
      </c>
      <c r="AE233" s="0" t="n"/>
    </row>
    <row r="234" customFormat="1" s="3">
      <c r="A234" s="198" t="n"/>
      <c r="B234" s="198" t="n"/>
      <c r="C234" s="198" t="inlineStr">
        <is>
          <t>가227</t>
        </is>
      </c>
      <c r="D234" s="195" t="n">
        <v>284</v>
      </c>
      <c r="E234" s="195" t="n">
        <v>35</v>
      </c>
      <c r="F234" s="195" t="n">
        <v>35</v>
      </c>
      <c r="G234" s="239" t="n">
        <v>227</v>
      </c>
      <c r="H234" s="197" t="inlineStr">
        <is>
          <t>가</t>
        </is>
      </c>
      <c r="I234" s="242" t="inlineStr">
        <is>
          <t>경희대</t>
        </is>
      </c>
      <c r="J234" s="242" t="inlineStr">
        <is>
          <t>사회학과</t>
        </is>
      </c>
      <c r="K234" s="195" t="inlineStr">
        <is>
          <t>통합</t>
        </is>
      </c>
      <c r="L234" s="697">
        <f>IF(OFFSET(환산공식!$ED$15,$F234,0)=1,"O","X")</f>
        <v/>
      </c>
      <c r="M234" s="188">
        <f>IFERROR(OFFSET(환산공식!DJ$15,$F234,0),"")</f>
        <v/>
      </c>
      <c r="N234" s="697">
        <f>IFERROR(CONCATENATE(ROUND(OFFSET(환산공식!DK$15,$F234,0),1),"%"),"")</f>
        <v/>
      </c>
      <c r="O234" s="697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7">
        <f>OFFSET(환산공식!FX$15,$F234,0)</f>
        <v/>
      </c>
      <c r="AA234" s="179">
        <f>OFFSET(환산공식!FY$15,$F234,0)</f>
        <v/>
      </c>
      <c r="AC234" s="0" t="n"/>
      <c r="AD234" s="0">
        <f>IF(L234="X",6,IF(Q234&gt;R234,1,IF(Q234&gt;S234,2,IF(Q234&gt;T234,3,IF(Q234&gt;U234,4,IF(Q234&gt;=V234,5,IF(Q234&lt;V234,6,"")))))))</f>
        <v/>
      </c>
      <c r="AE234" s="0" t="n"/>
    </row>
    <row r="235" customFormat="1" s="3">
      <c r="A235" s="198" t="n"/>
      <c r="B235" s="198" t="n"/>
      <c r="C235" s="198" t="inlineStr">
        <is>
          <t>가228</t>
        </is>
      </c>
      <c r="D235" s="195" t="n">
        <v>285</v>
      </c>
      <c r="E235" s="195" t="n">
        <v>35</v>
      </c>
      <c r="F235" s="195" t="n">
        <v>35</v>
      </c>
      <c r="G235" s="239" t="n">
        <v>228</v>
      </c>
      <c r="H235" s="197" t="inlineStr">
        <is>
          <t>가</t>
        </is>
      </c>
      <c r="I235" s="242" t="inlineStr">
        <is>
          <t>경희대</t>
        </is>
      </c>
      <c r="J235" s="242" t="inlineStr">
        <is>
          <t>관광·엔터테인먼트학부</t>
        </is>
      </c>
      <c r="K235" s="195" t="inlineStr">
        <is>
          <t>통합</t>
        </is>
      </c>
      <c r="L235" s="697">
        <f>IF(OFFSET(환산공식!$ED$15,$F235,0)=1,"O","X")</f>
        <v/>
      </c>
      <c r="M235" s="188">
        <f>IFERROR(OFFSET(환산공식!DJ$15,$F235,0),"")</f>
        <v/>
      </c>
      <c r="N235" s="697">
        <f>IFERROR(CONCATENATE(ROUND(OFFSET(환산공식!DK$15,$F235,0),1),"%"),"")</f>
        <v/>
      </c>
      <c r="O235" s="697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7">
        <f>OFFSET(환산공식!FX$15,$F235,0)</f>
        <v/>
      </c>
      <c r="AA235" s="179">
        <f>OFFSET(환산공식!FY$15,$F235,0)</f>
        <v/>
      </c>
      <c r="AC235" s="0" t="n"/>
      <c r="AD235" s="0">
        <f>IF(L235="X",6,IF(Q235&gt;R235,1,IF(Q235&gt;S235,2,IF(Q235&gt;T235,3,IF(Q235&gt;U235,4,IF(Q235&gt;=V235,5,IF(Q235&lt;V235,6,"")))))))</f>
        <v/>
      </c>
      <c r="AE235" s="0" t="n"/>
    </row>
    <row r="236" customFormat="1" s="3">
      <c r="A236" s="198" t="n"/>
      <c r="B236" s="198" t="n"/>
      <c r="C236" s="198" t="inlineStr">
        <is>
          <t>가229</t>
        </is>
      </c>
      <c r="D236" s="195" t="n">
        <v>286</v>
      </c>
      <c r="E236" s="195" t="n">
        <v>35</v>
      </c>
      <c r="F236" s="195" t="n">
        <v>35</v>
      </c>
      <c r="G236" s="239" t="n">
        <v>229</v>
      </c>
      <c r="H236" s="197" t="inlineStr">
        <is>
          <t>가</t>
        </is>
      </c>
      <c r="I236" s="242" t="inlineStr">
        <is>
          <t>경희대</t>
        </is>
      </c>
      <c r="J236" s="242" t="inlineStr">
        <is>
          <t>글로벌Hospitality·관광학과</t>
        </is>
      </c>
      <c r="K236" s="195" t="inlineStr">
        <is>
          <t>통합</t>
        </is>
      </c>
      <c r="L236" s="697">
        <f>IF(OFFSET(환산공식!$ED$15,$F236,0)=1,"O","X")</f>
        <v/>
      </c>
      <c r="M236" s="188">
        <f>IFERROR(OFFSET(환산공식!DJ$15,$F236,0),"")</f>
        <v/>
      </c>
      <c r="N236" s="697">
        <f>IFERROR(CONCATENATE(ROUND(OFFSET(환산공식!DK$15,$F236,0),1),"%"),"")</f>
        <v/>
      </c>
      <c r="O236" s="697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7">
        <f>OFFSET(환산공식!FX$15,$F236,0)</f>
        <v/>
      </c>
      <c r="AA236" s="179">
        <f>OFFSET(환산공식!FY$15,$F236,0)</f>
        <v/>
      </c>
      <c r="AC236" s="0" t="n"/>
      <c r="AD236" s="0">
        <f>IF(L236="X",6,IF(Q236&gt;R236,1,IF(Q236&gt;S236,2,IF(Q236&gt;T236,3,IF(Q236&gt;U236,4,IF(Q236&gt;=V236,5,IF(Q236&lt;V236,6,"")))))))</f>
        <v/>
      </c>
      <c r="AE236" s="0" t="n"/>
    </row>
    <row r="237" customFormat="1" s="3">
      <c r="A237" s="198" t="n"/>
      <c r="B237" s="198" t="n"/>
      <c r="C237" s="198" t="inlineStr">
        <is>
          <t>가230</t>
        </is>
      </c>
      <c r="D237" s="195" t="n">
        <v>287</v>
      </c>
      <c r="E237" s="195" t="n">
        <v>34</v>
      </c>
      <c r="F237" s="195" t="n">
        <v>34</v>
      </c>
      <c r="G237" s="239" t="n">
        <v>230</v>
      </c>
      <c r="H237" s="197" t="inlineStr">
        <is>
          <t>가</t>
        </is>
      </c>
      <c r="I237" s="242" t="inlineStr">
        <is>
          <t>경희대</t>
        </is>
      </c>
      <c r="J237" s="242" t="inlineStr">
        <is>
          <t>글로벌커뮤니케이션학부</t>
        </is>
      </c>
      <c r="K237" s="195" t="inlineStr">
        <is>
          <t>통합</t>
        </is>
      </c>
      <c r="L237" s="697">
        <f>IF(OFFSET(환산공식!$ED$15,$F237,0)=1,"O","X")</f>
        <v/>
      </c>
      <c r="M237" s="188">
        <f>IFERROR(OFFSET(환산공식!DJ$15,$F237,0),"")</f>
        <v/>
      </c>
      <c r="N237" s="697">
        <f>IFERROR(CONCATENATE(ROUND(OFFSET(환산공식!DK$15,$F237,0),1),"%"),"")</f>
        <v/>
      </c>
      <c r="O237" s="697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7">
        <f>OFFSET(환산공식!FX$15,$F237,0)</f>
        <v/>
      </c>
      <c r="AA237" s="179">
        <f>OFFSET(환산공식!FY$15,$F237,0)</f>
        <v/>
      </c>
      <c r="AC237" s="0" t="n"/>
      <c r="AD237" s="0">
        <f>IF(L237="X",6,IF(Q237&gt;R237,1,IF(Q237&gt;S237,2,IF(Q237&gt;T237,3,IF(Q237&gt;U237,4,IF(Q237&gt;=V237,5,IF(Q237&lt;V237,6,"")))))))</f>
        <v/>
      </c>
      <c r="AE237" s="0" t="n"/>
    </row>
    <row r="238" customFormat="1" s="3">
      <c r="A238" s="198" t="n"/>
      <c r="B238" s="198" t="n"/>
      <c r="C238" s="198" t="inlineStr">
        <is>
          <t>가231</t>
        </is>
      </c>
      <c r="D238" s="195" t="n">
        <v>288</v>
      </c>
      <c r="E238" s="195" t="n">
        <v>34</v>
      </c>
      <c r="F238" s="195" t="n">
        <v>34</v>
      </c>
      <c r="G238" s="239" t="n">
        <v>231</v>
      </c>
      <c r="H238" s="197" t="inlineStr">
        <is>
          <t>가</t>
        </is>
      </c>
      <c r="I238" s="242" t="inlineStr">
        <is>
          <t>경희대</t>
        </is>
      </c>
      <c r="J238" s="242" t="inlineStr">
        <is>
          <t>일본어학과</t>
        </is>
      </c>
      <c r="K238" s="195" t="inlineStr">
        <is>
          <t>통합</t>
        </is>
      </c>
      <c r="L238" s="697">
        <f>IF(OFFSET(환산공식!$ED$15,$F238,0)=1,"O","X")</f>
        <v/>
      </c>
      <c r="M238" s="188">
        <f>IFERROR(OFFSET(환산공식!DJ$15,$F238,0),"")</f>
        <v/>
      </c>
      <c r="N238" s="697">
        <f>IFERROR(CONCATENATE(ROUND(OFFSET(환산공식!DK$15,$F238,0),1),"%"),"")</f>
        <v/>
      </c>
      <c r="O238" s="697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7">
        <f>OFFSET(환산공식!FX$15,$F238,0)</f>
        <v/>
      </c>
      <c r="AA238" s="179">
        <f>OFFSET(환산공식!FY$15,$F238,0)</f>
        <v/>
      </c>
      <c r="AC238" s="0" t="n"/>
      <c r="AD238" s="0">
        <f>IF(L238="X",6,IF(Q238&gt;R238,1,IF(Q238&gt;S238,2,IF(Q238&gt;T238,3,IF(Q238&gt;U238,4,IF(Q238&gt;=V238,5,IF(Q238&lt;V238,6,"")))))))</f>
        <v/>
      </c>
      <c r="AE238" s="0" t="n"/>
    </row>
    <row r="239" customFormat="1" s="3">
      <c r="A239" s="198" t="n"/>
      <c r="B239" s="198" t="n"/>
      <c r="C239" s="198" t="inlineStr">
        <is>
          <t>가232</t>
        </is>
      </c>
      <c r="D239" s="195" t="n">
        <v>289</v>
      </c>
      <c r="E239" s="195" t="n">
        <v>34</v>
      </c>
      <c r="F239" s="195" t="n">
        <v>34</v>
      </c>
      <c r="G239" s="239" t="n">
        <v>232</v>
      </c>
      <c r="H239" s="197" t="inlineStr">
        <is>
          <t>가</t>
        </is>
      </c>
      <c r="I239" s="242" t="inlineStr">
        <is>
          <t>경희대</t>
        </is>
      </c>
      <c r="J239" s="242" t="inlineStr">
        <is>
          <t>스페인어학과</t>
        </is>
      </c>
      <c r="K239" s="195" t="inlineStr">
        <is>
          <t>통합</t>
        </is>
      </c>
      <c r="L239" s="697">
        <f>IF(OFFSET(환산공식!$ED$15,$F239,0)=1,"O","X")</f>
        <v/>
      </c>
      <c r="M239" s="188">
        <f>IFERROR(OFFSET(환산공식!DJ$15,$F239,0),"")</f>
        <v/>
      </c>
      <c r="N239" s="697">
        <f>IFERROR(CONCATENATE(ROUND(OFFSET(환산공식!DK$15,$F239,0),1),"%"),"")</f>
        <v/>
      </c>
      <c r="O239" s="697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7">
        <f>OFFSET(환산공식!FX$15,$F239,0)</f>
        <v/>
      </c>
      <c r="AA239" s="179">
        <f>OFFSET(환산공식!FY$15,$F239,0)</f>
        <v/>
      </c>
      <c r="AC239" s="0" t="n"/>
      <c r="AD239" s="0">
        <f>IF(L239="X",6,IF(Q239&gt;R239,1,IF(Q239&gt;S239,2,IF(Q239&gt;T239,3,IF(Q239&gt;U239,4,IF(Q239&gt;=V239,5,IF(Q239&lt;V239,6,"")))))))</f>
        <v/>
      </c>
      <c r="AE239" s="0" t="n"/>
    </row>
    <row r="240" customFormat="1" s="3">
      <c r="A240" s="198" t="n"/>
      <c r="B240" s="198" t="n"/>
      <c r="C240" s="198" t="inlineStr">
        <is>
          <t>가233</t>
        </is>
      </c>
      <c r="D240" s="195" t="n">
        <v>290</v>
      </c>
      <c r="E240" s="195" t="n">
        <v>34</v>
      </c>
      <c r="F240" s="195" t="n">
        <v>34</v>
      </c>
      <c r="G240" s="239" t="n">
        <v>233</v>
      </c>
      <c r="H240" s="197" t="inlineStr">
        <is>
          <t>가</t>
        </is>
      </c>
      <c r="I240" s="242" t="inlineStr">
        <is>
          <t>경희대</t>
        </is>
      </c>
      <c r="J240" s="242" t="inlineStr">
        <is>
          <t>중국어학과</t>
        </is>
      </c>
      <c r="K240" s="195" t="inlineStr">
        <is>
          <t>통합</t>
        </is>
      </c>
      <c r="L240" s="697">
        <f>IF(OFFSET(환산공식!$ED$15,$F240,0)=1,"O","X")</f>
        <v/>
      </c>
      <c r="M240" s="188">
        <f>IFERROR(OFFSET(환산공식!DJ$15,$F240,0),"")</f>
        <v/>
      </c>
      <c r="N240" s="697">
        <f>IFERROR(CONCATENATE(ROUND(OFFSET(환산공식!DK$15,$F240,0),1),"%"),"")</f>
        <v/>
      </c>
      <c r="O240" s="697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7">
        <f>OFFSET(환산공식!FX$15,$F240,0)</f>
        <v/>
      </c>
      <c r="AA240" s="179">
        <f>OFFSET(환산공식!FY$15,$F240,0)</f>
        <v/>
      </c>
      <c r="AC240" s="0" t="n"/>
      <c r="AD240" s="0">
        <f>IF(L240="X",6,IF(Q240&gt;R240,1,IF(Q240&gt;S240,2,IF(Q240&gt;T240,3,IF(Q240&gt;U240,4,IF(Q240&gt;=V240,5,IF(Q240&lt;V240,6,"")))))))</f>
        <v/>
      </c>
      <c r="AE240" s="0" t="n"/>
    </row>
    <row r="241" customFormat="1" s="3">
      <c r="A241" s="198" t="n"/>
      <c r="B241" s="198" t="n"/>
      <c r="C241" s="198" t="inlineStr">
        <is>
          <t>가234</t>
        </is>
      </c>
      <c r="D241" s="195" t="n">
        <v>291</v>
      </c>
      <c r="E241" s="195" t="n">
        <v>34</v>
      </c>
      <c r="F241" s="195" t="n">
        <v>34</v>
      </c>
      <c r="G241" s="239" t="n">
        <v>234</v>
      </c>
      <c r="H241" s="197" t="inlineStr">
        <is>
          <t>가</t>
        </is>
      </c>
      <c r="I241" s="242" t="inlineStr">
        <is>
          <t>경희대</t>
        </is>
      </c>
      <c r="J241" s="242" t="inlineStr">
        <is>
          <t>한국어학과</t>
        </is>
      </c>
      <c r="K241" s="195" t="inlineStr">
        <is>
          <t>통합</t>
        </is>
      </c>
      <c r="L241" s="697">
        <f>IF(OFFSET(환산공식!$ED$15,$F241,0)=1,"O","X")</f>
        <v/>
      </c>
      <c r="M241" s="188">
        <f>IFERROR(OFFSET(환산공식!DJ$15,$F241,0),"")</f>
        <v/>
      </c>
      <c r="N241" s="697">
        <f>IFERROR(CONCATENATE(ROUND(OFFSET(환산공식!DK$15,$F241,0),1),"%"),"")</f>
        <v/>
      </c>
      <c r="O241" s="697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7">
        <f>OFFSET(환산공식!FX$15,$F241,0)</f>
        <v/>
      </c>
      <c r="AA241" s="179">
        <f>OFFSET(환산공식!FY$15,$F241,0)</f>
        <v/>
      </c>
      <c r="AC241" s="0" t="n"/>
      <c r="AD241" s="0">
        <f>IF(L241="X",6,IF(Q241&gt;R241,1,IF(Q241&gt;S241,2,IF(Q241&gt;T241,3,IF(Q241&gt;U241,4,IF(Q241&gt;=V241,5,IF(Q241&lt;V241,6,"")))))))</f>
        <v/>
      </c>
      <c r="AE241" s="0" t="n"/>
    </row>
    <row r="242" customFormat="1" s="3">
      <c r="A242" s="198" t="n"/>
      <c r="B242" s="198" t="n"/>
      <c r="C242" s="198" t="inlineStr">
        <is>
          <t>가235</t>
        </is>
      </c>
      <c r="D242" s="195" t="n">
        <v>292</v>
      </c>
      <c r="E242" s="195" t="n">
        <v>34</v>
      </c>
      <c r="F242" s="195" t="n">
        <v>34</v>
      </c>
      <c r="G242" s="239" t="n">
        <v>235</v>
      </c>
      <c r="H242" s="197" t="inlineStr">
        <is>
          <t>가</t>
        </is>
      </c>
      <c r="I242" s="242" t="inlineStr">
        <is>
          <t>경희대</t>
        </is>
      </c>
      <c r="J242" s="242" t="inlineStr">
        <is>
          <t>프랑스어학과</t>
        </is>
      </c>
      <c r="K242" s="195" t="inlineStr">
        <is>
          <t>통합</t>
        </is>
      </c>
      <c r="L242" s="697">
        <f>IF(OFFSET(환산공식!$ED$15,$F242,0)=1,"O","X")</f>
        <v/>
      </c>
      <c r="M242" s="188">
        <f>IFERROR(OFFSET(환산공식!DJ$15,$F242,0),"")</f>
        <v/>
      </c>
      <c r="N242" s="697">
        <f>IFERROR(CONCATENATE(ROUND(OFFSET(환산공식!DK$15,$F242,0),1),"%"),"")</f>
        <v/>
      </c>
      <c r="O242" s="697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7">
        <f>OFFSET(환산공식!FX$15,$F242,0)</f>
        <v/>
      </c>
      <c r="AA242" s="179">
        <f>OFFSET(환산공식!FY$15,$F242,0)</f>
        <v/>
      </c>
      <c r="AC242" s="0" t="n"/>
      <c r="AD242" s="0">
        <f>IF(L242="X",6,IF(Q242&gt;R242,1,IF(Q242&gt;S242,2,IF(Q242&gt;T242,3,IF(Q242&gt;U242,4,IF(Q242&gt;=V242,5,IF(Q242&lt;V242,6,"")))))))</f>
        <v/>
      </c>
      <c r="AE242" s="0" t="n"/>
    </row>
    <row r="243" customFormat="1" s="3">
      <c r="A243" s="198" t="n"/>
      <c r="B243" s="198" t="n"/>
      <c r="C243" s="198" t="inlineStr">
        <is>
          <t>가236</t>
        </is>
      </c>
      <c r="D243" s="195" t="n">
        <v>293</v>
      </c>
      <c r="E243" s="195" t="n">
        <v>34</v>
      </c>
      <c r="F243" s="195" t="n">
        <v>34</v>
      </c>
      <c r="G243" s="239" t="n">
        <v>236</v>
      </c>
      <c r="H243" s="197" t="inlineStr">
        <is>
          <t>가</t>
        </is>
      </c>
      <c r="I243" s="242" t="inlineStr">
        <is>
          <t>경희대</t>
        </is>
      </c>
      <c r="J243" s="242" t="inlineStr">
        <is>
          <t>러시아어학과</t>
        </is>
      </c>
      <c r="K243" s="195" t="inlineStr">
        <is>
          <t>통합</t>
        </is>
      </c>
      <c r="L243" s="697">
        <f>IF(OFFSET(환산공식!$ED$15,$F243,0)=1,"O","X")</f>
        <v/>
      </c>
      <c r="M243" s="188">
        <f>IFERROR(OFFSET(환산공식!DJ$15,$F243,0),"")</f>
        <v/>
      </c>
      <c r="N243" s="697">
        <f>IFERROR(CONCATENATE(ROUND(OFFSET(환산공식!DK$15,$F243,0),1),"%"),"")</f>
        <v/>
      </c>
      <c r="O243" s="697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7">
        <f>OFFSET(환산공식!FX$15,$F243,0)</f>
        <v/>
      </c>
      <c r="AA243" s="179">
        <f>OFFSET(환산공식!FY$15,$F243,0)</f>
        <v/>
      </c>
      <c r="AC243" s="0" t="n"/>
      <c r="AD243" s="0">
        <f>IF(L243="X",6,IF(Q243&gt;R243,1,IF(Q243&gt;S243,2,IF(Q243&gt;T243,3,IF(Q243&gt;U243,4,IF(Q243&gt;=V243,5,IF(Q243&lt;V243,6,"")))))))</f>
        <v/>
      </c>
      <c r="AE243" s="0" t="n"/>
    </row>
    <row r="244" customFormat="1" s="3">
      <c r="A244" s="198" t="n"/>
      <c r="B244" s="198" t="n"/>
      <c r="C244" s="198" t="inlineStr">
        <is>
          <t>가237</t>
        </is>
      </c>
      <c r="D244" s="195" t="n">
        <v>294</v>
      </c>
      <c r="E244" s="195" t="n">
        <v>42</v>
      </c>
      <c r="F244" s="195" t="n">
        <v>42</v>
      </c>
      <c r="G244" s="239" t="n">
        <v>237</v>
      </c>
      <c r="H244" s="197" t="inlineStr">
        <is>
          <t>가</t>
        </is>
      </c>
      <c r="I244" s="242" t="inlineStr">
        <is>
          <t>서울시립대</t>
        </is>
      </c>
      <c r="J244" s="242" t="inlineStr">
        <is>
          <t>자유전공학부(자연)</t>
        </is>
      </c>
      <c r="K244" s="195" t="inlineStr">
        <is>
          <t>자연</t>
        </is>
      </c>
      <c r="L244" s="697">
        <f>IF(OFFSET(환산공식!$ED$15,$F244,0)=1,"O","X")</f>
        <v/>
      </c>
      <c r="M244" s="188">
        <f>IFERROR(OFFSET(환산공식!DJ$15,$F244,0),"")</f>
        <v/>
      </c>
      <c r="N244" s="697">
        <f>IFERROR(CONCATENATE(ROUND(OFFSET(환산공식!DK$15,$F244,0),1),"%"),"")</f>
        <v/>
      </c>
      <c r="O244" s="697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7">
        <f>OFFSET(환산공식!FX$15,$F244,0)</f>
        <v/>
      </c>
      <c r="AA244" s="179">
        <f>OFFSET(환산공식!FY$15,$F244,0)</f>
        <v/>
      </c>
      <c r="AC244" s="0" t="n"/>
      <c r="AD244" s="0">
        <f>IF(L244="X",6,IF(Q244&gt;R244,1,IF(Q244&gt;S244,2,IF(Q244&gt;T244,3,IF(Q244&gt;U244,4,IF(Q244&gt;=V244,5,IF(Q244&lt;V244,6,"")))))))</f>
        <v/>
      </c>
      <c r="AE244" s="0" t="n"/>
    </row>
    <row r="245" customFormat="1" s="3">
      <c r="A245" s="198" t="n"/>
      <c r="B245" s="198" t="n"/>
      <c r="C245" s="198" t="inlineStr">
        <is>
          <t>가238</t>
        </is>
      </c>
      <c r="D245" s="195" t="n">
        <v>295</v>
      </c>
      <c r="E245" s="195" t="n">
        <v>44</v>
      </c>
      <c r="F245" s="195" t="n">
        <v>44</v>
      </c>
      <c r="G245" s="239" t="n">
        <v>238</v>
      </c>
      <c r="H245" s="197" t="inlineStr">
        <is>
          <t>가</t>
        </is>
      </c>
      <c r="I245" s="242" t="inlineStr">
        <is>
          <t>서울시립대</t>
        </is>
      </c>
      <c r="J245" s="242" t="inlineStr">
        <is>
          <t>인공지능학과</t>
        </is>
      </c>
      <c r="K245" s="195" t="inlineStr">
        <is>
          <t>자연</t>
        </is>
      </c>
      <c r="L245" s="697">
        <f>IF(OFFSET(환산공식!$ED$15,$F245,0)=1,"O","X")</f>
        <v/>
      </c>
      <c r="M245" s="188">
        <f>IFERROR(OFFSET(환산공식!DJ$15,$F245,0),"")</f>
        <v/>
      </c>
      <c r="N245" s="697">
        <f>IFERROR(CONCATENATE(ROUND(OFFSET(환산공식!DK$15,$F245,0),1),"%"),"")</f>
        <v/>
      </c>
      <c r="O245" s="697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7">
        <f>OFFSET(환산공식!FX$15,$F245,0)</f>
        <v/>
      </c>
      <c r="AA245" s="179">
        <f>OFFSET(환산공식!FY$15,$F245,0)</f>
        <v/>
      </c>
      <c r="AC245" s="0" t="n"/>
      <c r="AD245" s="0">
        <f>IF(L245="X",6,IF(Q245&gt;R245,1,IF(Q245&gt;S245,2,IF(Q245&gt;T245,3,IF(Q245&gt;U245,4,IF(Q245&gt;=V245,5,IF(Q245&lt;V245,6,"")))))))</f>
        <v/>
      </c>
      <c r="AE245" s="0" t="n"/>
    </row>
    <row r="246" customFormat="1" s="3">
      <c r="A246" s="198" t="n"/>
      <c r="B246" s="198" t="n"/>
      <c r="C246" s="198" t="inlineStr">
        <is>
          <t>가239</t>
        </is>
      </c>
      <c r="D246" s="195" t="n">
        <v>296</v>
      </c>
      <c r="E246" s="195" t="n">
        <v>44</v>
      </c>
      <c r="F246" s="195" t="n">
        <v>44</v>
      </c>
      <c r="G246" s="239" t="n">
        <v>239</v>
      </c>
      <c r="H246" s="197" t="inlineStr">
        <is>
          <t>가</t>
        </is>
      </c>
      <c r="I246" s="242" t="inlineStr">
        <is>
          <t>서울시립대</t>
        </is>
      </c>
      <c r="J246" s="242" t="inlineStr">
        <is>
          <t>첨단융합학부 지능형반도체전공</t>
        </is>
      </c>
      <c r="K246" s="195" t="inlineStr">
        <is>
          <t>자연</t>
        </is>
      </c>
      <c r="L246" s="697">
        <f>IF(OFFSET(환산공식!$ED$15,$F246,0)=1,"O","X")</f>
        <v/>
      </c>
      <c r="M246" s="188">
        <f>IFERROR(OFFSET(환산공식!DJ$15,$F246,0),"")</f>
        <v/>
      </c>
      <c r="N246" s="697">
        <f>IFERROR(CONCATENATE(ROUND(OFFSET(환산공식!DK$15,$F246,0),1),"%"),"")</f>
        <v/>
      </c>
      <c r="O246" s="697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7">
        <f>OFFSET(환산공식!FX$15,$F246,0)</f>
        <v/>
      </c>
      <c r="AA246" s="179">
        <f>OFFSET(환산공식!FY$15,$F246,0)</f>
        <v/>
      </c>
      <c r="AC246" s="0" t="n"/>
      <c r="AD246" s="0">
        <f>IF(L246="X",6,IF(Q246&gt;R246,1,IF(Q246&gt;S246,2,IF(Q246&gt;T246,3,IF(Q246&gt;U246,4,IF(Q246&gt;=V246,5,IF(Q246&lt;V246,6,"")))))))</f>
        <v/>
      </c>
      <c r="AE246" s="0" t="n"/>
    </row>
    <row r="247" customFormat="1" s="3">
      <c r="A247" s="198" t="n"/>
      <c r="B247" s="198" t="n"/>
      <c r="C247" s="198" t="inlineStr">
        <is>
          <t>가240</t>
        </is>
      </c>
      <c r="D247" s="195" t="n">
        <v>297</v>
      </c>
      <c r="E247" s="195" t="n">
        <v>42</v>
      </c>
      <c r="F247" s="195" t="n">
        <v>42</v>
      </c>
      <c r="G247" s="239" t="n">
        <v>240</v>
      </c>
      <c r="H247" s="197" t="inlineStr">
        <is>
          <t>가</t>
        </is>
      </c>
      <c r="I247" s="242" t="inlineStr">
        <is>
          <t>서울시립대</t>
        </is>
      </c>
      <c r="J247" s="242" t="inlineStr">
        <is>
          <t>자유전공학부(인문)</t>
        </is>
      </c>
      <c r="K247" s="195" t="inlineStr">
        <is>
          <t>통합</t>
        </is>
      </c>
      <c r="L247" s="697">
        <f>IF(OFFSET(환산공식!$ED$15,$F247,0)=1,"O","X")</f>
        <v/>
      </c>
      <c r="M247" s="188">
        <f>IFERROR(OFFSET(환산공식!DJ$15,$F247,0),"")</f>
        <v/>
      </c>
      <c r="N247" s="697">
        <f>IFERROR(CONCATENATE(ROUND(OFFSET(환산공식!DK$15,$F247,0),1),"%"),"")</f>
        <v/>
      </c>
      <c r="O247" s="697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7">
        <f>OFFSET(환산공식!FX$15,$F247,0)</f>
        <v/>
      </c>
      <c r="AA247" s="179">
        <f>OFFSET(환산공식!FY$15,$F247,0)</f>
        <v/>
      </c>
      <c r="AC247" s="0" t="n"/>
      <c r="AD247" s="0">
        <f>IF(L247="X",6,IF(Q247&gt;R247,1,IF(Q247&gt;S247,2,IF(Q247&gt;T247,3,IF(Q247&gt;U247,4,IF(Q247&gt;=V247,5,IF(Q247&lt;V247,6,"")))))))</f>
        <v/>
      </c>
      <c r="AE247" s="0" t="n"/>
    </row>
    <row r="248" customFormat="1" s="3">
      <c r="A248" s="198" t="n"/>
      <c r="B248" s="198" t="n"/>
      <c r="C248" s="198" t="inlineStr">
        <is>
          <t>가241</t>
        </is>
      </c>
      <c r="D248" s="195" t="n">
        <v>298</v>
      </c>
      <c r="E248" s="195" t="n">
        <v>41</v>
      </c>
      <c r="F248" s="195" t="n">
        <v>41</v>
      </c>
      <c r="G248" s="239" t="n">
        <v>241</v>
      </c>
      <c r="H248" s="197" t="inlineStr">
        <is>
          <t>가</t>
        </is>
      </c>
      <c r="I248" s="242" t="inlineStr">
        <is>
          <t>서울시립대</t>
        </is>
      </c>
      <c r="J248" s="242" t="inlineStr">
        <is>
          <t>도시행정학과</t>
        </is>
      </c>
      <c r="K248" s="195" t="inlineStr">
        <is>
          <t>통합</t>
        </is>
      </c>
      <c r="L248" s="697">
        <f>IF(OFFSET(환산공식!$ED$15,$F248,0)=1,"O","X")</f>
        <v/>
      </c>
      <c r="M248" s="188">
        <f>IFERROR(OFFSET(환산공식!DJ$15,$F248,0),"")</f>
        <v/>
      </c>
      <c r="N248" s="697">
        <f>IFERROR(CONCATENATE(ROUND(OFFSET(환산공식!DK$15,$F248,0),1),"%"),"")</f>
        <v/>
      </c>
      <c r="O248" s="697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7">
        <f>OFFSET(환산공식!FX$15,$F248,0)</f>
        <v/>
      </c>
      <c r="AA248" s="179">
        <f>OFFSET(환산공식!FY$15,$F248,0)</f>
        <v/>
      </c>
      <c r="AC248" s="0" t="n"/>
      <c r="AD248" s="0">
        <f>IF(L248="X",6,IF(Q248&gt;R248,1,IF(Q248&gt;S248,2,IF(Q248&gt;T248,3,IF(Q248&gt;U248,4,IF(Q248&gt;=V248,5,IF(Q248&lt;V248,6,"")))))))</f>
        <v/>
      </c>
      <c r="AE248" s="0" t="n"/>
    </row>
    <row r="249" customFormat="1" s="3">
      <c r="A249" s="198" t="n"/>
      <c r="B249" s="198" t="n"/>
      <c r="C249" s="198" t="inlineStr">
        <is>
          <t>가242</t>
        </is>
      </c>
      <c r="D249" s="195" t="n">
        <v>299</v>
      </c>
      <c r="E249" s="195" t="n">
        <v>88</v>
      </c>
      <c r="F249" s="195" t="n">
        <v>88</v>
      </c>
      <c r="G249" s="239" t="n">
        <v>242</v>
      </c>
      <c r="H249" s="197" t="inlineStr">
        <is>
          <t>가</t>
        </is>
      </c>
      <c r="I249" s="242" t="inlineStr">
        <is>
          <t>이화여대</t>
        </is>
      </c>
      <c r="J249" s="242" t="inlineStr">
        <is>
          <t>수학교육과</t>
        </is>
      </c>
      <c r="K249" s="195" t="inlineStr">
        <is>
          <t>자연</t>
        </is>
      </c>
      <c r="L249" s="697">
        <f>IF(OFFSET(환산공식!$ED$15,$F249,0)=1,"O","X")</f>
        <v/>
      </c>
      <c r="M249" s="188">
        <f>IFERROR(OFFSET(환산공식!DJ$15,$F249,0),"")</f>
        <v/>
      </c>
      <c r="N249" s="697">
        <f>IFERROR(CONCATENATE(ROUND(OFFSET(환산공식!DK$15,$F249,0),1),"%"),"")</f>
        <v/>
      </c>
      <c r="O249" s="697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7">
        <f>OFFSET(환산공식!FX$15,$F249,0)</f>
        <v/>
      </c>
      <c r="AA249" s="179">
        <f>OFFSET(환산공식!FY$15,$F249,0)</f>
        <v/>
      </c>
      <c r="AC249" s="0" t="n"/>
      <c r="AD249" s="0">
        <f>IF(L249="X",6,IF(Q249&gt;R249,1,IF(Q249&gt;S249,2,IF(Q249&gt;T249,3,IF(Q249&gt;U249,4,IF(Q249&gt;=V249,5,IF(Q249&lt;V249,6,"")))))))</f>
        <v/>
      </c>
      <c r="AE249" s="0" t="n"/>
    </row>
    <row r="250" customFormat="1" s="3">
      <c r="A250" s="198" t="n"/>
      <c r="B250" s="198" t="n"/>
      <c r="C250" s="198" t="inlineStr">
        <is>
          <t>가243</t>
        </is>
      </c>
      <c r="D250" s="195" t="n">
        <v>300</v>
      </c>
      <c r="E250" s="195" t="n">
        <v>89</v>
      </c>
      <c r="F250" s="195" t="n">
        <v>89</v>
      </c>
      <c r="G250" s="239" t="n">
        <v>243</v>
      </c>
      <c r="H250" s="197" t="inlineStr">
        <is>
          <t>가</t>
        </is>
      </c>
      <c r="I250" s="242" t="inlineStr">
        <is>
          <t>이화여대</t>
        </is>
      </c>
      <c r="J250" s="242" t="inlineStr">
        <is>
          <t>영어교육과</t>
        </is>
      </c>
      <c r="K250" s="195" t="inlineStr">
        <is>
          <t>통합</t>
        </is>
      </c>
      <c r="L250" s="697">
        <f>IF(OFFSET(환산공식!$ED$15,$F250,0)=1,"O","X")</f>
        <v/>
      </c>
      <c r="M250" s="188">
        <f>IFERROR(OFFSET(환산공식!DJ$15,$F250,0),"")</f>
        <v/>
      </c>
      <c r="N250" s="697">
        <f>IFERROR(CONCATENATE(ROUND(OFFSET(환산공식!DK$15,$F250,0),1),"%"),"")</f>
        <v/>
      </c>
      <c r="O250" s="697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7">
        <f>OFFSET(환산공식!FX$15,$F250,0)</f>
        <v/>
      </c>
      <c r="AA250" s="179">
        <f>OFFSET(환산공식!FY$15,$F250,0)</f>
        <v/>
      </c>
      <c r="AC250" s="0" t="n"/>
      <c r="AD250" s="0">
        <f>IF(L250="X",6,IF(Q250&gt;R250,1,IF(Q250&gt;S250,2,IF(Q250&gt;T250,3,IF(Q250&gt;U250,4,IF(Q250&gt;=V250,5,IF(Q250&lt;V250,6,"")))))))</f>
        <v/>
      </c>
      <c r="AE250" s="0" t="n"/>
    </row>
    <row r="251" customFormat="1" s="3">
      <c r="A251" s="198" t="n"/>
      <c r="B251" s="198" t="n"/>
      <c r="C251" s="198" t="inlineStr">
        <is>
          <t>가244</t>
        </is>
      </c>
      <c r="D251" s="195" t="n">
        <v>301</v>
      </c>
      <c r="E251" s="195" t="n">
        <v>89</v>
      </c>
      <c r="F251" s="195" t="n">
        <v>89</v>
      </c>
      <c r="G251" s="239" t="n">
        <v>244</v>
      </c>
      <c r="H251" s="197" t="inlineStr">
        <is>
          <t>가</t>
        </is>
      </c>
      <c r="I251" s="242" t="inlineStr">
        <is>
          <t>이화여대</t>
        </is>
      </c>
      <c r="J251" s="242" t="inlineStr">
        <is>
          <t>국어교육과</t>
        </is>
      </c>
      <c r="K251" s="195" t="inlineStr">
        <is>
          <t>통합</t>
        </is>
      </c>
      <c r="L251" s="697">
        <f>IF(OFFSET(환산공식!$ED$15,$F251,0)=1,"O","X")</f>
        <v/>
      </c>
      <c r="M251" s="188">
        <f>IFERROR(OFFSET(환산공식!DJ$15,$F251,0),"")</f>
        <v/>
      </c>
      <c r="N251" s="697">
        <f>IFERROR(CONCATENATE(ROUND(OFFSET(환산공식!DK$15,$F251,0),1),"%"),"")</f>
        <v/>
      </c>
      <c r="O251" s="697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7">
        <f>OFFSET(환산공식!FX$15,$F251,0)</f>
        <v/>
      </c>
      <c r="AA251" s="179">
        <f>OFFSET(환산공식!FY$15,$F251,0)</f>
        <v/>
      </c>
      <c r="AC251" s="0" t="n"/>
      <c r="AD251" s="0">
        <f>IF(L251="X",6,IF(Q251&gt;R251,1,IF(Q251&gt;S251,2,IF(Q251&gt;T251,3,IF(Q251&gt;U251,4,IF(Q251&gt;=V251,5,IF(Q251&lt;V251,6,"")))))))</f>
        <v/>
      </c>
      <c r="AE251" s="0" t="n"/>
    </row>
    <row r="252" customFormat="1" s="3">
      <c r="A252" s="198" t="n"/>
      <c r="B252" s="198" t="n"/>
      <c r="C252" s="198" t="inlineStr">
        <is>
          <t>가245</t>
        </is>
      </c>
      <c r="D252" s="195" t="n">
        <v>302</v>
      </c>
      <c r="E252" s="195" t="n">
        <v>89</v>
      </c>
      <c r="F252" s="195" t="n">
        <v>89</v>
      </c>
      <c r="G252" s="239" t="n">
        <v>245</v>
      </c>
      <c r="H252" s="197" t="inlineStr">
        <is>
          <t>가</t>
        </is>
      </c>
      <c r="I252" s="242" t="inlineStr">
        <is>
          <t>이화여대</t>
        </is>
      </c>
      <c r="J252" s="242" t="inlineStr">
        <is>
          <t>유아교육과</t>
        </is>
      </c>
      <c r="K252" s="195" t="inlineStr">
        <is>
          <t>통합</t>
        </is>
      </c>
      <c r="L252" s="697">
        <f>IF(OFFSET(환산공식!$ED$15,$F252,0)=1,"O","X")</f>
        <v/>
      </c>
      <c r="M252" s="188">
        <f>IFERROR(OFFSET(환산공식!DJ$15,$F252,0),"")</f>
        <v/>
      </c>
      <c r="N252" s="697">
        <f>IFERROR(CONCATENATE(ROUND(OFFSET(환산공식!DK$15,$F252,0),1),"%"),"")</f>
        <v/>
      </c>
      <c r="O252" s="697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7">
        <f>OFFSET(환산공식!FX$15,$F252,0)</f>
        <v/>
      </c>
      <c r="AA252" s="179">
        <f>OFFSET(환산공식!FY$15,$F252,0)</f>
        <v/>
      </c>
      <c r="AC252" s="0" t="n"/>
      <c r="AD252" s="0">
        <f>IF(L252="X",6,IF(Q252&gt;R252,1,IF(Q252&gt;S252,2,IF(Q252&gt;T252,3,IF(Q252&gt;U252,4,IF(Q252&gt;=V252,5,IF(Q252&lt;V252,6,"")))))))</f>
        <v/>
      </c>
      <c r="AE252" s="0" t="n"/>
    </row>
    <row r="253" customFormat="1" s="3">
      <c r="A253" s="198" t="n"/>
      <c r="B253" s="198" t="n"/>
      <c r="C253" s="198" t="inlineStr">
        <is>
          <t>가246</t>
        </is>
      </c>
      <c r="D253" s="195" t="n">
        <v>303</v>
      </c>
      <c r="E253" s="195" t="n">
        <v>89</v>
      </c>
      <c r="F253" s="195" t="n">
        <v>89</v>
      </c>
      <c r="G253" s="239" t="n">
        <v>246</v>
      </c>
      <c r="H253" s="197" t="inlineStr">
        <is>
          <t>가</t>
        </is>
      </c>
      <c r="I253" s="242" t="inlineStr">
        <is>
          <t>이화여대</t>
        </is>
      </c>
      <c r="J253" s="242" t="inlineStr">
        <is>
          <t>특수교육과</t>
        </is>
      </c>
      <c r="K253" s="195" t="inlineStr">
        <is>
          <t>통합</t>
        </is>
      </c>
      <c r="L253" s="697">
        <f>IF(OFFSET(환산공식!$ED$15,$F253,0)=1,"O","X")</f>
        <v/>
      </c>
      <c r="M253" s="188">
        <f>IFERROR(OFFSET(환산공식!DJ$15,$F253,0),"")</f>
        <v/>
      </c>
      <c r="N253" s="697">
        <f>IFERROR(CONCATENATE(ROUND(OFFSET(환산공식!DK$15,$F253,0),1),"%"),"")</f>
        <v/>
      </c>
      <c r="O253" s="697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7">
        <f>OFFSET(환산공식!FX$15,$F253,0)</f>
        <v/>
      </c>
      <c r="AA253" s="179">
        <f>OFFSET(환산공식!FY$15,$F253,0)</f>
        <v/>
      </c>
      <c r="AC253" s="0" t="n"/>
      <c r="AD253" s="0">
        <f>IF(L253="X",6,IF(Q253&gt;R253,1,IF(Q253&gt;S253,2,IF(Q253&gt;T253,3,IF(Q253&gt;U253,4,IF(Q253&gt;=V253,5,IF(Q253&lt;V253,6,"")))))))</f>
        <v/>
      </c>
      <c r="AE253" s="0" t="n"/>
    </row>
    <row r="254" customFormat="1" s="3">
      <c r="A254" s="198" t="n"/>
      <c r="B254" s="198" t="n"/>
      <c r="C254" s="198" t="inlineStr">
        <is>
          <t>가247</t>
        </is>
      </c>
      <c r="D254" s="195" t="n">
        <v>304</v>
      </c>
      <c r="E254" s="195" t="n">
        <v>89</v>
      </c>
      <c r="F254" s="195" t="n">
        <v>89</v>
      </c>
      <c r="G254" s="239" t="n">
        <v>247</v>
      </c>
      <c r="H254" s="197" t="inlineStr">
        <is>
          <t>가</t>
        </is>
      </c>
      <c r="I254" s="242" t="inlineStr">
        <is>
          <t>이화여대</t>
        </is>
      </c>
      <c r="J254" s="242" t="inlineStr">
        <is>
          <t>교육공학과</t>
        </is>
      </c>
      <c r="K254" s="195" t="inlineStr">
        <is>
          <t>통합</t>
        </is>
      </c>
      <c r="L254" s="697">
        <f>IF(OFFSET(환산공식!$ED$15,$F254,0)=1,"O","X")</f>
        <v/>
      </c>
      <c r="M254" s="188">
        <f>IFERROR(OFFSET(환산공식!DJ$15,$F254,0),"")</f>
        <v/>
      </c>
      <c r="N254" s="697">
        <f>IFERROR(CONCATENATE(ROUND(OFFSET(환산공식!DK$15,$F254,0),1),"%"),"")</f>
        <v/>
      </c>
      <c r="O254" s="697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7">
        <f>OFFSET(환산공식!FX$15,$F254,0)</f>
        <v/>
      </c>
      <c r="AA254" s="179">
        <f>OFFSET(환산공식!FY$15,$F254,0)</f>
        <v/>
      </c>
      <c r="AC254" s="0" t="n"/>
      <c r="AD254" s="0">
        <f>IF(L254="X",6,IF(Q254&gt;R254,1,IF(Q254&gt;S254,2,IF(Q254&gt;T254,3,IF(Q254&gt;U254,4,IF(Q254&gt;=V254,5,IF(Q254&lt;V254,6,"")))))))</f>
        <v/>
      </c>
      <c r="AE254" s="0" t="n"/>
    </row>
    <row r="255" customFormat="1" s="3">
      <c r="A255" s="198" t="n"/>
      <c r="B255" s="198" t="n"/>
      <c r="C255" s="198" t="inlineStr">
        <is>
          <t>가248</t>
        </is>
      </c>
      <c r="D255" s="195" t="n">
        <v>305</v>
      </c>
      <c r="E255" s="195" t="n">
        <v>40</v>
      </c>
      <c r="F255" s="195" t="n">
        <v>40</v>
      </c>
      <c r="G255" s="239" t="n">
        <v>248</v>
      </c>
      <c r="H255" s="197" t="inlineStr">
        <is>
          <t>가</t>
        </is>
      </c>
      <c r="I255" s="242" t="inlineStr">
        <is>
          <t>한국외국어대</t>
        </is>
      </c>
      <c r="J255" s="242" t="inlineStr">
        <is>
          <t>바이오메디컬공학부</t>
        </is>
      </c>
      <c r="K255" s="195" t="inlineStr">
        <is>
          <t>자연</t>
        </is>
      </c>
      <c r="L255" s="697">
        <f>IF(OFFSET(환산공식!$ED$15,$F255,0)=1,"O","X")</f>
        <v/>
      </c>
      <c r="M255" s="188">
        <f>IFERROR(OFFSET(환산공식!DJ$15,$F255,0),"")</f>
        <v/>
      </c>
      <c r="N255" s="697">
        <f>IFERROR(CONCATENATE(ROUND(OFFSET(환산공식!DK$15,$F255,0),1),"%"),"")</f>
        <v/>
      </c>
      <c r="O255" s="697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7">
        <f>OFFSET(환산공식!FX$15,$F255,0)</f>
        <v/>
      </c>
      <c r="AA255" s="179">
        <f>OFFSET(환산공식!FY$15,$F255,0)</f>
        <v/>
      </c>
      <c r="AC255" s="0" t="n"/>
      <c r="AD255" s="0">
        <f>IF(L255="X",6,IF(Q255&gt;R255,1,IF(Q255&gt;S255,2,IF(Q255&gt;T255,3,IF(Q255&gt;U255,4,IF(Q255&gt;=V255,5,IF(Q255&lt;V255,6,"")))))))</f>
        <v/>
      </c>
      <c r="AE255" s="0" t="n"/>
    </row>
    <row r="256" customFormat="1" s="3">
      <c r="A256" s="198" t="n"/>
      <c r="B256" s="198" t="n"/>
      <c r="C256" s="198" t="inlineStr">
        <is>
          <t>가249</t>
        </is>
      </c>
      <c r="D256" s="195" t="n">
        <v>306</v>
      </c>
      <c r="E256" s="195" t="n">
        <v>40</v>
      </c>
      <c r="F256" s="195" t="n">
        <v>40</v>
      </c>
      <c r="G256" s="239" t="n">
        <v>249</v>
      </c>
      <c r="H256" s="197" t="inlineStr">
        <is>
          <t>가</t>
        </is>
      </c>
      <c r="I256" s="242" t="inlineStr">
        <is>
          <t>한국외국어대</t>
        </is>
      </c>
      <c r="J256" s="242" t="inlineStr">
        <is>
          <t>반도체전자공학부(반도체공학전공)</t>
        </is>
      </c>
      <c r="K256" s="195" t="inlineStr">
        <is>
          <t>자연</t>
        </is>
      </c>
      <c r="L256" s="697">
        <f>IF(OFFSET(환산공식!$ED$15,$F256,0)=1,"O","X")</f>
        <v/>
      </c>
      <c r="M256" s="188">
        <f>IFERROR(OFFSET(환산공식!DJ$15,$F256,0),"")</f>
        <v/>
      </c>
      <c r="N256" s="697">
        <f>IFERROR(CONCATENATE(ROUND(OFFSET(환산공식!DK$15,$F256,0),1),"%"),"")</f>
        <v/>
      </c>
      <c r="O256" s="697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7">
        <f>OFFSET(환산공식!FX$15,$F256,0)</f>
        <v/>
      </c>
      <c r="AA256" s="179">
        <f>OFFSET(환산공식!FY$15,$F256,0)</f>
        <v/>
      </c>
      <c r="AC256" s="0" t="n"/>
      <c r="AD256" s="0">
        <f>IF(L256="X",6,IF(Q256&gt;R256,1,IF(Q256&gt;S256,2,IF(Q256&gt;T256,3,IF(Q256&gt;U256,4,IF(Q256&gt;=V256,5,IF(Q256&lt;V256,6,"")))))))</f>
        <v/>
      </c>
      <c r="AE256" s="0" t="n"/>
    </row>
    <row r="257" customFormat="1" s="3">
      <c r="A257" s="198" t="n"/>
      <c r="B257" s="198" t="n"/>
      <c r="C257" s="198" t="inlineStr">
        <is>
          <t>가250</t>
        </is>
      </c>
      <c r="D257" s="195" t="n">
        <v>307</v>
      </c>
      <c r="E257" s="195" t="n">
        <v>40</v>
      </c>
      <c r="F257" s="195" t="n">
        <v>40</v>
      </c>
      <c r="G257" s="239" t="n">
        <v>250</v>
      </c>
      <c r="H257" s="197" t="inlineStr">
        <is>
          <t>가</t>
        </is>
      </c>
      <c r="I257" s="242" t="inlineStr">
        <is>
          <t>한국외국어대</t>
        </is>
      </c>
      <c r="J257" s="242" t="inlineStr">
        <is>
          <t>기후변화융합학부</t>
        </is>
      </c>
      <c r="K257" s="195" t="inlineStr">
        <is>
          <t>자연</t>
        </is>
      </c>
      <c r="L257" s="697">
        <f>IF(OFFSET(환산공식!$ED$15,$F257,0)=1,"O","X")</f>
        <v/>
      </c>
      <c r="M257" s="188">
        <f>IFERROR(OFFSET(환산공식!DJ$15,$F257,0),"")</f>
        <v/>
      </c>
      <c r="N257" s="697">
        <f>IFERROR(CONCATENATE(ROUND(OFFSET(환산공식!DK$15,$F257,0),1),"%"),"")</f>
        <v/>
      </c>
      <c r="O257" s="697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7">
        <f>OFFSET(환산공식!FX$15,$F257,0)</f>
        <v/>
      </c>
      <c r="AA257" s="179">
        <f>OFFSET(환산공식!FY$15,$F257,0)</f>
        <v/>
      </c>
      <c r="AC257" s="0" t="n"/>
      <c r="AD257" s="0">
        <f>IF(L257="X",6,IF(Q257&gt;R257,1,IF(Q257&gt;S257,2,IF(Q257&gt;T257,3,IF(Q257&gt;U257,4,IF(Q257&gt;=V257,5,IF(Q257&lt;V257,6,"")))))))</f>
        <v/>
      </c>
      <c r="AE257" s="0" t="n"/>
    </row>
    <row r="258" customFormat="1" s="3">
      <c r="A258" s="198" t="n"/>
      <c r="B258" s="198" t="n"/>
      <c r="C258" s="198" t="inlineStr">
        <is>
          <t>가251</t>
        </is>
      </c>
      <c r="D258" s="195" t="n">
        <v>308</v>
      </c>
      <c r="E258" s="195" t="n">
        <v>40</v>
      </c>
      <c r="F258" s="195" t="n">
        <v>40</v>
      </c>
      <c r="G258" s="239" t="n">
        <v>251</v>
      </c>
      <c r="H258" s="197" t="inlineStr">
        <is>
          <t>가</t>
        </is>
      </c>
      <c r="I258" s="242" t="inlineStr">
        <is>
          <t>한국외국어대</t>
        </is>
      </c>
      <c r="J258" s="242" t="inlineStr">
        <is>
          <t>AI데이터융합학부</t>
        </is>
      </c>
      <c r="K258" s="195" t="inlineStr">
        <is>
          <t>자연</t>
        </is>
      </c>
      <c r="L258" s="697">
        <f>IF(OFFSET(환산공식!$ED$15,$F258,0)=1,"O","X")</f>
        <v/>
      </c>
      <c r="M258" s="188">
        <f>IFERROR(OFFSET(환산공식!DJ$15,$F258,0),"")</f>
        <v/>
      </c>
      <c r="N258" s="697">
        <f>IFERROR(CONCATENATE(ROUND(OFFSET(환산공식!DK$15,$F258,0),1),"%"),"")</f>
        <v/>
      </c>
      <c r="O258" s="697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7">
        <f>OFFSET(환산공식!FX$15,$F258,0)</f>
        <v/>
      </c>
      <c r="AA258" s="179">
        <f>OFFSET(환산공식!FY$15,$F258,0)</f>
        <v/>
      </c>
      <c r="AC258" s="0" t="n"/>
      <c r="AD258" s="0">
        <f>IF(L258="X",6,IF(Q258&gt;R258,1,IF(Q258&gt;S258,2,IF(Q258&gt;T258,3,IF(Q258&gt;U258,4,IF(Q258&gt;=V258,5,IF(Q258&lt;V258,6,"")))))))</f>
        <v/>
      </c>
      <c r="AE258" s="0" t="n"/>
    </row>
    <row r="259" customFormat="1" s="3">
      <c r="A259" s="198" t="n"/>
      <c r="B259" s="198" t="n"/>
      <c r="C259" s="198" t="inlineStr">
        <is>
          <t>가252</t>
        </is>
      </c>
      <c r="D259" s="195" t="n">
        <v>309</v>
      </c>
      <c r="E259" s="195" t="n">
        <v>39</v>
      </c>
      <c r="F259" s="195" t="n">
        <v>39</v>
      </c>
      <c r="G259" s="239" t="n">
        <v>252</v>
      </c>
      <c r="H259" s="197" t="inlineStr">
        <is>
          <t>가</t>
        </is>
      </c>
      <c r="I259" s="242" t="inlineStr">
        <is>
          <t>한국외국어대</t>
        </is>
      </c>
      <c r="J259" s="242" t="inlineStr">
        <is>
          <t>Language &amp; Trade학부</t>
        </is>
      </c>
      <c r="K259" s="195" t="inlineStr">
        <is>
          <t>통합</t>
        </is>
      </c>
      <c r="L259" s="697">
        <f>IF(OFFSET(환산공식!$ED$15,$F259,0)=1,"O","X")</f>
        <v/>
      </c>
      <c r="M259" s="188">
        <f>IFERROR(OFFSET(환산공식!DJ$15,$F259,0),"")</f>
        <v/>
      </c>
      <c r="N259" s="697">
        <f>IFERROR(CONCATENATE(ROUND(OFFSET(환산공식!DK$15,$F259,0),1),"%"),"")</f>
        <v/>
      </c>
      <c r="O259" s="697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7">
        <f>OFFSET(환산공식!FX$15,$F259,0)</f>
        <v/>
      </c>
      <c r="AA259" s="179">
        <f>OFFSET(환산공식!FY$15,$F259,0)</f>
        <v/>
      </c>
      <c r="AC259" s="0" t="n"/>
      <c r="AD259" s="0">
        <f>IF(L259="X",6,IF(Q259&gt;R259,1,IF(Q259&gt;S259,2,IF(Q259&gt;T259,3,IF(Q259&gt;U259,4,IF(Q259&gt;=V259,5,IF(Q259&lt;V259,6,"")))))))</f>
        <v/>
      </c>
      <c r="AE259" s="0" t="n"/>
    </row>
    <row r="260" customFormat="1" s="3">
      <c r="A260" s="198" t="n"/>
      <c r="B260" s="198" t="n"/>
      <c r="C260" s="198" t="inlineStr">
        <is>
          <t>가253</t>
        </is>
      </c>
      <c r="D260" s="195" t="n">
        <v>310</v>
      </c>
      <c r="E260" s="195" t="n">
        <v>39</v>
      </c>
      <c r="F260" s="195" t="n">
        <v>39</v>
      </c>
      <c r="G260" s="239" t="n">
        <v>253</v>
      </c>
      <c r="H260" s="197" t="inlineStr">
        <is>
          <t>가</t>
        </is>
      </c>
      <c r="I260" s="242" t="inlineStr">
        <is>
          <t>한국외국어대</t>
        </is>
      </c>
      <c r="J260" s="242" t="inlineStr">
        <is>
          <t>Social Science &amp; AI융합학부</t>
        </is>
      </c>
      <c r="K260" s="195" t="inlineStr">
        <is>
          <t>통합</t>
        </is>
      </c>
      <c r="L260" s="697">
        <f>IF(OFFSET(환산공식!$ED$15,$F260,0)=1,"O","X")</f>
        <v/>
      </c>
      <c r="M260" s="188">
        <f>IFERROR(OFFSET(환산공식!DJ$15,$F260,0),"")</f>
        <v/>
      </c>
      <c r="N260" s="697">
        <f>IFERROR(CONCATENATE(ROUND(OFFSET(환산공식!DK$15,$F260,0),1),"%"),"")</f>
        <v/>
      </c>
      <c r="O260" s="697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7">
        <f>OFFSET(환산공식!FX$15,$F260,0)</f>
        <v/>
      </c>
      <c r="AA260" s="179">
        <f>OFFSET(환산공식!FY$15,$F260,0)</f>
        <v/>
      </c>
      <c r="AC260" s="0" t="n"/>
      <c r="AD260" s="0">
        <f>IF(L260="X",6,IF(Q260&gt;R260,1,IF(Q260&gt;S260,2,IF(Q260&gt;T260,3,IF(Q260&gt;U260,4,IF(Q260&gt;=V260,5,IF(Q260&lt;V260,6,"")))))))</f>
        <v/>
      </c>
      <c r="AE260" s="0" t="n"/>
    </row>
    <row r="261" customFormat="1" s="3">
      <c r="A261" s="198" t="n"/>
      <c r="B261" s="198" t="n"/>
      <c r="C261" s="198" t="inlineStr">
        <is>
          <t>가254</t>
        </is>
      </c>
      <c r="D261" s="195" t="n">
        <v>311</v>
      </c>
      <c r="E261" s="195" t="n">
        <v>39</v>
      </c>
      <c r="F261" s="195" t="n">
        <v>39</v>
      </c>
      <c r="G261" s="239" t="n">
        <v>254</v>
      </c>
      <c r="H261" s="197" t="inlineStr">
        <is>
          <t>가</t>
        </is>
      </c>
      <c r="I261" s="242" t="inlineStr">
        <is>
          <t>한국외국어대</t>
        </is>
      </c>
      <c r="J261" s="242" t="inlineStr">
        <is>
          <t>국제학부</t>
        </is>
      </c>
      <c r="K261" s="195" t="inlineStr">
        <is>
          <t>통합</t>
        </is>
      </c>
      <c r="L261" s="697">
        <f>IF(OFFSET(환산공식!$ED$15,$F261,0)=1,"O","X")</f>
        <v/>
      </c>
      <c r="M261" s="188">
        <f>IFERROR(OFFSET(환산공식!DJ$15,$F261,0),"")</f>
        <v/>
      </c>
      <c r="N261" s="697">
        <f>IFERROR(CONCATENATE(ROUND(OFFSET(환산공식!DK$15,$F261,0),1),"%"),"")</f>
        <v/>
      </c>
      <c r="O261" s="697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7">
        <f>OFFSET(환산공식!FX$15,$F261,0)</f>
        <v/>
      </c>
      <c r="AA261" s="179">
        <f>OFFSET(환산공식!FY$15,$F261,0)</f>
        <v/>
      </c>
      <c r="AC261" s="0" t="n"/>
      <c r="AD261" s="0">
        <f>IF(L261="X",6,IF(Q261&gt;R261,1,IF(Q261&gt;S261,2,IF(Q261&gt;T261,3,IF(Q261&gt;U261,4,IF(Q261&gt;=V261,5,IF(Q261&lt;V261,6,"")))))))</f>
        <v/>
      </c>
      <c r="AE261" s="0" t="n"/>
    </row>
    <row r="262" customFormat="1" s="3">
      <c r="A262" s="198" t="n"/>
      <c r="B262" s="198" t="n"/>
      <c r="C262" s="198" t="inlineStr">
        <is>
          <t>가255</t>
        </is>
      </c>
      <c r="D262" s="195" t="n">
        <v>312</v>
      </c>
      <c r="E262" s="195" t="n">
        <v>38</v>
      </c>
      <c r="F262" s="195" t="n">
        <v>38</v>
      </c>
      <c r="G262" s="239" t="n">
        <v>255</v>
      </c>
      <c r="H262" s="197" t="inlineStr">
        <is>
          <t>가</t>
        </is>
      </c>
      <c r="I262" s="242" t="inlineStr">
        <is>
          <t>한국외국어대</t>
        </is>
      </c>
      <c r="J262" s="242" t="inlineStr">
        <is>
          <t>영어교육과</t>
        </is>
      </c>
      <c r="K262" s="195" t="inlineStr">
        <is>
          <t>통합</t>
        </is>
      </c>
      <c r="L262" s="697">
        <f>IF(OFFSET(환산공식!$ED$15,$F262,0)=1,"O","X")</f>
        <v/>
      </c>
      <c r="M262" s="188">
        <f>IFERROR(OFFSET(환산공식!DJ$15,$F262,0),"")</f>
        <v/>
      </c>
      <c r="N262" s="697">
        <f>IFERROR(CONCATENATE(ROUND(OFFSET(환산공식!DK$15,$F262,0),1),"%"),"")</f>
        <v/>
      </c>
      <c r="O262" s="697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7">
        <f>OFFSET(환산공식!FX$15,$F262,0)</f>
        <v/>
      </c>
      <c r="AA262" s="179">
        <f>OFFSET(환산공식!FY$15,$F262,0)</f>
        <v/>
      </c>
      <c r="AC262" s="0" t="n"/>
      <c r="AD262" s="0">
        <f>IF(L262="X",6,IF(Q262&gt;R262,1,IF(Q262&gt;S262,2,IF(Q262&gt;T262,3,IF(Q262&gt;U262,4,IF(Q262&gt;=V262,5,IF(Q262&lt;V262,6,"")))))))</f>
        <v/>
      </c>
      <c r="AE262" s="0" t="n"/>
    </row>
    <row r="263" customFormat="1" s="3">
      <c r="A263" s="198" t="n"/>
      <c r="B263" s="198" t="n"/>
      <c r="C263" s="198" t="inlineStr">
        <is>
          <t>가256</t>
        </is>
      </c>
      <c r="D263" s="195" t="n">
        <v>313</v>
      </c>
      <c r="E263" s="195" t="n">
        <v>39</v>
      </c>
      <c r="F263" s="195" t="n">
        <v>39</v>
      </c>
      <c r="G263" s="239" t="n">
        <v>256</v>
      </c>
      <c r="H263" s="197" t="inlineStr">
        <is>
          <t>가</t>
        </is>
      </c>
      <c r="I263" s="242" t="inlineStr">
        <is>
          <t>한국외국어대</t>
        </is>
      </c>
      <c r="J263" s="242" t="inlineStr">
        <is>
          <t>ELLT학과</t>
        </is>
      </c>
      <c r="K263" s="195" t="inlineStr">
        <is>
          <t>통합</t>
        </is>
      </c>
      <c r="L263" s="697">
        <f>IF(OFFSET(환산공식!$ED$15,$F263,0)=1,"O","X")</f>
        <v/>
      </c>
      <c r="M263" s="188">
        <f>IFERROR(OFFSET(환산공식!DJ$15,$F263,0),"")</f>
        <v/>
      </c>
      <c r="N263" s="697">
        <f>IFERROR(CONCATENATE(ROUND(OFFSET(환산공식!DK$15,$F263,0),1),"%"),"")</f>
        <v/>
      </c>
      <c r="O263" s="697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7">
        <f>OFFSET(환산공식!FX$15,$F263,0)</f>
        <v/>
      </c>
      <c r="AA263" s="179">
        <f>OFFSET(환산공식!FY$15,$F263,0)</f>
        <v/>
      </c>
      <c r="AC263" s="0" t="n"/>
      <c r="AD263" s="0">
        <f>IF(L263="X",6,IF(Q263&gt;R263,1,IF(Q263&gt;S263,2,IF(Q263&gt;T263,3,IF(Q263&gt;U263,4,IF(Q263&gt;=V263,5,IF(Q263&lt;V263,6,"")))))))</f>
        <v/>
      </c>
      <c r="AE263" s="0" t="n"/>
    </row>
    <row r="264" customFormat="1" s="3">
      <c r="A264" s="198" t="n"/>
      <c r="B264" s="198" t="n"/>
      <c r="C264" s="198" t="inlineStr">
        <is>
          <t>가257</t>
        </is>
      </c>
      <c r="D264" s="195" t="n">
        <v>314</v>
      </c>
      <c r="E264" s="195" t="n">
        <v>38</v>
      </c>
      <c r="F264" s="195" t="n">
        <v>38</v>
      </c>
      <c r="G264" s="239" t="n">
        <v>257</v>
      </c>
      <c r="H264" s="197" t="inlineStr">
        <is>
          <t>가</t>
        </is>
      </c>
      <c r="I264" s="242" t="inlineStr">
        <is>
          <t>한국외국어대</t>
        </is>
      </c>
      <c r="J264" s="242" t="inlineStr">
        <is>
          <t>한국어교육과</t>
        </is>
      </c>
      <c r="K264" s="195" t="inlineStr">
        <is>
          <t>통합</t>
        </is>
      </c>
      <c r="L264" s="697">
        <f>IF(OFFSET(환산공식!$ED$15,$F264,0)=1,"O","X")</f>
        <v/>
      </c>
      <c r="M264" s="188">
        <f>IFERROR(OFFSET(환산공식!DJ$15,$F264,0),"")</f>
        <v/>
      </c>
      <c r="N264" s="697">
        <f>IFERROR(CONCATENATE(ROUND(OFFSET(환산공식!DK$15,$F264,0),1),"%"),"")</f>
        <v/>
      </c>
      <c r="O264" s="697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7">
        <f>OFFSET(환산공식!FX$15,$F264,0)</f>
        <v/>
      </c>
      <c r="AA264" s="179">
        <f>OFFSET(환산공식!FY$15,$F264,0)</f>
        <v/>
      </c>
      <c r="AC264" s="0" t="n"/>
      <c r="AD264" s="0">
        <f>IF(L264="X",6,IF(Q264&gt;R264,1,IF(Q264&gt;S264,2,IF(Q264&gt;T264,3,IF(Q264&gt;U264,4,IF(Q264&gt;=V264,5,IF(Q264&lt;V264,6,"")))))))</f>
        <v/>
      </c>
      <c r="AE264" s="0" t="n"/>
    </row>
    <row r="265" customFormat="1" s="3">
      <c r="A265" s="198" t="n"/>
      <c r="B265" s="198" t="n"/>
      <c r="C265" s="198" t="inlineStr">
        <is>
          <t>가258</t>
        </is>
      </c>
      <c r="D265" s="195" t="n">
        <v>315</v>
      </c>
      <c r="E265" s="195" t="n">
        <v>38</v>
      </c>
      <c r="F265" s="195" t="n">
        <v>38</v>
      </c>
      <c r="G265" s="239" t="n">
        <v>258</v>
      </c>
      <c r="H265" s="197" t="inlineStr">
        <is>
          <t>가</t>
        </is>
      </c>
      <c r="I265" s="242" t="inlineStr">
        <is>
          <t>한국외국어대</t>
        </is>
      </c>
      <c r="J265" s="242" t="inlineStr">
        <is>
          <t>일본언어문화학부</t>
        </is>
      </c>
      <c r="K265" s="195" t="inlineStr">
        <is>
          <t>통합</t>
        </is>
      </c>
      <c r="L265" s="697">
        <f>IF(OFFSET(환산공식!$ED$15,$F265,0)=1,"O","X")</f>
        <v/>
      </c>
      <c r="M265" s="188">
        <f>IFERROR(OFFSET(환산공식!DJ$15,$F265,0),"")</f>
        <v/>
      </c>
      <c r="N265" s="697">
        <f>IFERROR(CONCATENATE(ROUND(OFFSET(환산공식!DK$15,$F265,0),1),"%"),"")</f>
        <v/>
      </c>
      <c r="O265" s="697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7">
        <f>OFFSET(환산공식!FX$15,$F265,0)</f>
        <v/>
      </c>
      <c r="AA265" s="179">
        <f>OFFSET(환산공식!FY$15,$F265,0)</f>
        <v/>
      </c>
      <c r="AC265" s="0" t="n"/>
      <c r="AD265" s="0">
        <f>IF(L265="X",6,IF(Q265&gt;R265,1,IF(Q265&gt;S265,2,IF(Q265&gt;T265,3,IF(Q265&gt;U265,4,IF(Q265&gt;=V265,5,IF(Q265&lt;V265,6,"")))))))</f>
        <v/>
      </c>
      <c r="AE265" s="0" t="n"/>
    </row>
    <row r="266" customFormat="1" s="3">
      <c r="A266" s="198" t="n"/>
      <c r="B266" s="198" t="n"/>
      <c r="C266" s="198" t="inlineStr">
        <is>
          <t>가259</t>
        </is>
      </c>
      <c r="D266" s="195" t="n">
        <v>316</v>
      </c>
      <c r="E266" s="195" t="n">
        <v>38</v>
      </c>
      <c r="F266" s="195" t="n">
        <v>38</v>
      </c>
      <c r="G266" s="239" t="n">
        <v>259</v>
      </c>
      <c r="H266" s="197" t="inlineStr">
        <is>
          <t>가</t>
        </is>
      </c>
      <c r="I266" s="242" t="inlineStr">
        <is>
          <t>한국외국어대</t>
        </is>
      </c>
      <c r="J266" s="242" t="inlineStr">
        <is>
          <t>외국어교육학부(프랑스어교육전공)</t>
        </is>
      </c>
      <c r="K266" s="195" t="inlineStr">
        <is>
          <t>통합</t>
        </is>
      </c>
      <c r="L266" s="697">
        <f>IF(OFFSET(환산공식!$ED$15,$F266,0)=1,"O","X")</f>
        <v/>
      </c>
      <c r="M266" s="188">
        <f>IFERROR(OFFSET(환산공식!DJ$15,$F266,0),"")</f>
        <v/>
      </c>
      <c r="N266" s="697">
        <f>IFERROR(CONCATENATE(ROUND(OFFSET(환산공식!DK$15,$F266,0),1),"%"),"")</f>
        <v/>
      </c>
      <c r="O266" s="697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7">
        <f>OFFSET(환산공식!FX$15,$F266,0)</f>
        <v/>
      </c>
      <c r="AA266" s="179">
        <f>OFFSET(환산공식!FY$15,$F266,0)</f>
        <v/>
      </c>
      <c r="AC266" s="0" t="n"/>
      <c r="AD266" s="0">
        <f>IF(L266="X",6,IF(Q266&gt;R266,1,IF(Q266&gt;S266,2,IF(Q266&gt;T266,3,IF(Q266&gt;U266,4,IF(Q266&gt;=V266,5,IF(Q266&lt;V266,6,"")))))))</f>
        <v/>
      </c>
      <c r="AE266" s="0" t="n"/>
    </row>
    <row r="267" customFormat="1" s="3">
      <c r="A267" s="198" t="n"/>
      <c r="B267" s="198" t="n"/>
      <c r="C267" s="198" t="inlineStr">
        <is>
          <t>가260</t>
        </is>
      </c>
      <c r="D267" s="195" t="n">
        <v>317</v>
      </c>
      <c r="E267" s="195" t="n">
        <v>38</v>
      </c>
      <c r="F267" s="195" t="n">
        <v>38</v>
      </c>
      <c r="G267" s="239" t="n">
        <v>260</v>
      </c>
      <c r="H267" s="197" t="inlineStr">
        <is>
          <t>가</t>
        </is>
      </c>
      <c r="I267" s="242" t="inlineStr">
        <is>
          <t>한국외국어대</t>
        </is>
      </c>
      <c r="J267" s="242" t="inlineStr">
        <is>
          <t>중국언어문화학부</t>
        </is>
      </c>
      <c r="K267" s="195" t="inlineStr">
        <is>
          <t>통합</t>
        </is>
      </c>
      <c r="L267" s="697">
        <f>IF(OFFSET(환산공식!$ED$15,$F267,0)=1,"O","X")</f>
        <v/>
      </c>
      <c r="M267" s="188">
        <f>IFERROR(OFFSET(환산공식!DJ$15,$F267,0),"")</f>
        <v/>
      </c>
      <c r="N267" s="697">
        <f>IFERROR(CONCATENATE(ROUND(OFFSET(환산공식!DK$15,$F267,0),1),"%"),"")</f>
        <v/>
      </c>
      <c r="O267" s="697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7">
        <f>OFFSET(환산공식!FX$15,$F267,0)</f>
        <v/>
      </c>
      <c r="AA267" s="179">
        <f>OFFSET(환산공식!FY$15,$F267,0)</f>
        <v/>
      </c>
      <c r="AC267" s="0" t="n"/>
      <c r="AD267" s="0">
        <f>IF(L267="X",6,IF(Q267&gt;R267,1,IF(Q267&gt;S267,2,IF(Q267&gt;T267,3,IF(Q267&gt;U267,4,IF(Q267&gt;=V267,5,IF(Q267&lt;V267,6,"")))))))</f>
        <v/>
      </c>
      <c r="AE267" s="0" t="n"/>
    </row>
    <row r="268" customFormat="1" s="3">
      <c r="A268" s="198" t="n"/>
      <c r="B268" s="198" t="n"/>
      <c r="C268" s="198" t="inlineStr">
        <is>
          <t>가261</t>
        </is>
      </c>
      <c r="D268" s="195" t="n">
        <v>318</v>
      </c>
      <c r="E268" s="195" t="n">
        <v>38</v>
      </c>
      <c r="F268" s="195" t="n">
        <v>38</v>
      </c>
      <c r="G268" s="239" t="n">
        <v>261</v>
      </c>
      <c r="H268" s="197" t="inlineStr">
        <is>
          <t>가</t>
        </is>
      </c>
      <c r="I268" s="242" t="inlineStr">
        <is>
          <t>한국외국어대</t>
        </is>
      </c>
      <c r="J268" s="242" t="inlineStr">
        <is>
          <t>페르시아어․이란학과</t>
        </is>
      </c>
      <c r="K268" s="195" t="inlineStr">
        <is>
          <t>통합</t>
        </is>
      </c>
      <c r="L268" s="697">
        <f>IF(OFFSET(환산공식!$ED$15,$F268,0)=1,"O","X")</f>
        <v/>
      </c>
      <c r="M268" s="188">
        <f>IFERROR(OFFSET(환산공식!DJ$15,$F268,0),"")</f>
        <v/>
      </c>
      <c r="N268" s="697">
        <f>IFERROR(CONCATENATE(ROUND(OFFSET(환산공식!DK$15,$F268,0),1),"%"),"")</f>
        <v/>
      </c>
      <c r="O268" s="697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7">
        <f>OFFSET(환산공식!FX$15,$F268,0)</f>
        <v/>
      </c>
      <c r="AA268" s="179">
        <f>OFFSET(환산공식!FY$15,$F268,0)</f>
        <v/>
      </c>
      <c r="AC268" s="0" t="n"/>
      <c r="AD268" s="0">
        <f>IF(L268="X",6,IF(Q268&gt;R268,1,IF(Q268&gt;S268,2,IF(Q268&gt;T268,3,IF(Q268&gt;U268,4,IF(Q268&gt;=V268,5,IF(Q268&lt;V268,6,"")))))))</f>
        <v/>
      </c>
      <c r="AE268" s="0" t="n"/>
    </row>
    <row r="269" customFormat="1" s="3">
      <c r="A269" s="198" t="n"/>
      <c r="B269" s="198" t="n"/>
      <c r="C269" s="198" t="inlineStr">
        <is>
          <t>가262</t>
        </is>
      </c>
      <c r="D269" s="195" t="n">
        <v>319</v>
      </c>
      <c r="E269" s="195" t="n">
        <v>38</v>
      </c>
      <c r="F269" s="195" t="n">
        <v>38</v>
      </c>
      <c r="G269" s="239" t="n">
        <v>262</v>
      </c>
      <c r="H269" s="197" t="inlineStr">
        <is>
          <t>가</t>
        </is>
      </c>
      <c r="I269" s="242" t="inlineStr">
        <is>
          <t>한국외국어대</t>
        </is>
      </c>
      <c r="J269" s="242" t="inlineStr">
        <is>
          <t>아랍어과</t>
        </is>
      </c>
      <c r="K269" s="195" t="inlineStr">
        <is>
          <t>통합</t>
        </is>
      </c>
      <c r="L269" s="697">
        <f>IF(OFFSET(환산공식!$ED$15,$F269,0)=1,"O","X")</f>
        <v/>
      </c>
      <c r="M269" s="188">
        <f>IFERROR(OFFSET(환산공식!DJ$15,$F269,0),"")</f>
        <v/>
      </c>
      <c r="N269" s="697">
        <f>IFERROR(CONCATENATE(ROUND(OFFSET(환산공식!DK$15,$F269,0),1),"%"),"")</f>
        <v/>
      </c>
      <c r="O269" s="697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7">
        <f>OFFSET(환산공식!FX$15,$F269,0)</f>
        <v/>
      </c>
      <c r="AA269" s="179">
        <f>OFFSET(환산공식!FY$15,$F269,0)</f>
        <v/>
      </c>
      <c r="AC269" s="0" t="n"/>
      <c r="AD269" s="0">
        <f>IF(L269="X",6,IF(Q269&gt;R269,1,IF(Q269&gt;S269,2,IF(Q269&gt;T269,3,IF(Q269&gt;U269,4,IF(Q269&gt;=V269,5,IF(Q269&lt;V269,6,"")))))))</f>
        <v/>
      </c>
      <c r="AE269" s="0" t="n"/>
    </row>
    <row r="270" customFormat="1" s="3">
      <c r="A270" s="198" t="n"/>
      <c r="B270" s="198" t="n"/>
      <c r="C270" s="198" t="inlineStr">
        <is>
          <t>가263</t>
        </is>
      </c>
      <c r="D270" s="195" t="n">
        <v>320</v>
      </c>
      <c r="E270" s="195" t="n">
        <v>38</v>
      </c>
      <c r="F270" s="195" t="n">
        <v>38</v>
      </c>
      <c r="G270" s="239" t="n">
        <v>263</v>
      </c>
      <c r="H270" s="197" t="inlineStr">
        <is>
          <t>가</t>
        </is>
      </c>
      <c r="I270" s="242" t="inlineStr">
        <is>
          <t>한국외국어대</t>
        </is>
      </c>
      <c r="J270" s="242" t="inlineStr">
        <is>
          <t>인도어과</t>
        </is>
      </c>
      <c r="K270" s="195" t="inlineStr">
        <is>
          <t>통합</t>
        </is>
      </c>
      <c r="L270" s="697">
        <f>IF(OFFSET(환산공식!$ED$15,$F270,0)=1,"O","X")</f>
        <v/>
      </c>
      <c r="M270" s="188">
        <f>IFERROR(OFFSET(환산공식!DJ$15,$F270,0),"")</f>
        <v/>
      </c>
      <c r="N270" s="697">
        <f>IFERROR(CONCATENATE(ROUND(OFFSET(환산공식!DK$15,$F270,0),1),"%"),"")</f>
        <v/>
      </c>
      <c r="O270" s="697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7">
        <f>OFFSET(환산공식!FX$15,$F270,0)</f>
        <v/>
      </c>
      <c r="AA270" s="179">
        <f>OFFSET(환산공식!FY$15,$F270,0)</f>
        <v/>
      </c>
      <c r="AC270" s="0" t="n"/>
      <c r="AD270" s="0">
        <f>IF(L270="X",6,IF(Q270&gt;R270,1,IF(Q270&gt;S270,2,IF(Q270&gt;T270,3,IF(Q270&gt;U270,4,IF(Q270&gt;=V270,5,IF(Q270&lt;V270,6,"")))))))</f>
        <v/>
      </c>
      <c r="AE270" s="0" t="n"/>
    </row>
    <row r="271" customFormat="1" s="3">
      <c r="A271" s="198" t="n"/>
      <c r="B271" s="198" t="n"/>
      <c r="C271" s="198" t="inlineStr">
        <is>
          <t>가264</t>
        </is>
      </c>
      <c r="D271" s="195" t="n">
        <v>321</v>
      </c>
      <c r="E271" s="195" t="n">
        <v>38</v>
      </c>
      <c r="F271" s="195" t="n">
        <v>38</v>
      </c>
      <c r="G271" s="239" t="n">
        <v>264</v>
      </c>
      <c r="H271" s="197" t="inlineStr">
        <is>
          <t>가</t>
        </is>
      </c>
      <c r="I271" s="242" t="inlineStr">
        <is>
          <t>한국외국어대</t>
        </is>
      </c>
      <c r="J271" s="242" t="inlineStr">
        <is>
          <t>말레이‧인도네시아어과</t>
        </is>
      </c>
      <c r="K271" s="195" t="inlineStr">
        <is>
          <t>통합</t>
        </is>
      </c>
      <c r="L271" s="697">
        <f>IF(OFFSET(환산공식!$ED$15,$F271,0)=1,"O","X")</f>
        <v/>
      </c>
      <c r="M271" s="188">
        <f>IFERROR(OFFSET(환산공식!DJ$15,$F271,0),"")</f>
        <v/>
      </c>
      <c r="N271" s="697">
        <f>IFERROR(CONCATENATE(ROUND(OFFSET(환산공식!DK$15,$F271,0),1),"%"),"")</f>
        <v/>
      </c>
      <c r="O271" s="697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7">
        <f>OFFSET(환산공식!FX$15,$F271,0)</f>
        <v/>
      </c>
      <c r="AA271" s="179">
        <f>OFFSET(환산공식!FY$15,$F271,0)</f>
        <v/>
      </c>
      <c r="AC271" s="0" t="n"/>
      <c r="AD271" s="0">
        <f>IF(L271="X",6,IF(Q271&gt;R271,1,IF(Q271&gt;S271,2,IF(Q271&gt;T271,3,IF(Q271&gt;U271,4,IF(Q271&gt;=V271,5,IF(Q271&lt;V271,6,"")))))))</f>
        <v/>
      </c>
      <c r="AE271" s="0" t="n"/>
    </row>
    <row r="272" customFormat="1" s="3">
      <c r="A272" s="198" t="n"/>
      <c r="B272" s="198" t="n"/>
      <c r="C272" s="198" t="inlineStr">
        <is>
          <t>가265</t>
        </is>
      </c>
      <c r="D272" s="195" t="n">
        <v>322</v>
      </c>
      <c r="E272" s="195" t="n">
        <v>38</v>
      </c>
      <c r="F272" s="195" t="n">
        <v>38</v>
      </c>
      <c r="G272" s="239" t="n">
        <v>265</v>
      </c>
      <c r="H272" s="197" t="inlineStr">
        <is>
          <t>가</t>
        </is>
      </c>
      <c r="I272" s="242" t="inlineStr">
        <is>
          <t>한국외국어대</t>
        </is>
      </c>
      <c r="J272" s="242" t="inlineStr">
        <is>
          <t>몽골어과</t>
        </is>
      </c>
      <c r="K272" s="195" t="inlineStr">
        <is>
          <t>통합</t>
        </is>
      </c>
      <c r="L272" s="697">
        <f>IF(OFFSET(환산공식!$ED$15,$F272,0)=1,"O","X")</f>
        <v/>
      </c>
      <c r="M272" s="188">
        <f>IFERROR(OFFSET(환산공식!DJ$15,$F272,0),"")</f>
        <v/>
      </c>
      <c r="N272" s="697">
        <f>IFERROR(CONCATENATE(ROUND(OFFSET(환산공식!DK$15,$F272,0),1),"%"),"")</f>
        <v/>
      </c>
      <c r="O272" s="697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7">
        <f>OFFSET(환산공식!FX$15,$F272,0)</f>
        <v/>
      </c>
      <c r="AA272" s="179">
        <f>OFFSET(환산공식!FY$15,$F272,0)</f>
        <v/>
      </c>
      <c r="AC272" s="0" t="n"/>
      <c r="AD272" s="0">
        <f>IF(L272="X",6,IF(Q272&gt;R272,1,IF(Q272&gt;S272,2,IF(Q272&gt;T272,3,IF(Q272&gt;U272,4,IF(Q272&gt;=V272,5,IF(Q272&lt;V272,6,"")))))))</f>
        <v/>
      </c>
      <c r="AE272" s="0" t="n"/>
    </row>
    <row r="273" customFormat="1" s="3">
      <c r="A273" s="198" t="n"/>
      <c r="B273" s="198" t="n"/>
      <c r="C273" s="198" t="inlineStr">
        <is>
          <t>가266</t>
        </is>
      </c>
      <c r="D273" s="195" t="n">
        <v>323</v>
      </c>
      <c r="E273" s="195" t="n">
        <v>38</v>
      </c>
      <c r="F273" s="195" t="n">
        <v>38</v>
      </c>
      <c r="G273" s="239" t="n">
        <v>266</v>
      </c>
      <c r="H273" s="197" t="inlineStr">
        <is>
          <t>가</t>
        </is>
      </c>
      <c r="I273" s="242" t="inlineStr">
        <is>
          <t>한국외국어대</t>
        </is>
      </c>
      <c r="J273" s="242" t="inlineStr">
        <is>
          <t>특수외국어(중동지역)계열</t>
        </is>
      </c>
      <c r="K273" s="195" t="inlineStr">
        <is>
          <t>통합</t>
        </is>
      </c>
      <c r="L273" s="697">
        <f>IF(OFFSET(환산공식!$ED$15,$F273,0)=1,"O","X")</f>
        <v/>
      </c>
      <c r="M273" s="188">
        <f>IFERROR(OFFSET(환산공식!DJ$15,$F273,0),"")</f>
        <v/>
      </c>
      <c r="N273" s="697">
        <f>IFERROR(CONCATENATE(ROUND(OFFSET(환산공식!DK$15,$F273,0),1),"%"),"")</f>
        <v/>
      </c>
      <c r="O273" s="697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7">
        <f>OFFSET(환산공식!FX$15,$F273,0)</f>
        <v/>
      </c>
      <c r="AA273" s="179">
        <f>OFFSET(환산공식!FY$15,$F273,0)</f>
        <v/>
      </c>
      <c r="AC273" s="0" t="n"/>
      <c r="AD273" s="0">
        <f>IF(L273="X",6,IF(Q273&gt;R273,1,IF(Q273&gt;S273,2,IF(Q273&gt;T273,3,IF(Q273&gt;U273,4,IF(Q273&gt;=V273,5,IF(Q273&lt;V273,6,"")))))))</f>
        <v/>
      </c>
      <c r="AE273" s="0" t="n"/>
    </row>
    <row r="274" customFormat="1" s="3">
      <c r="A274" s="198" t="n"/>
      <c r="B274" s="198" t="n"/>
      <c r="C274" s="198" t="inlineStr">
        <is>
          <t>가267</t>
        </is>
      </c>
      <c r="D274" s="195" t="n">
        <v>324</v>
      </c>
      <c r="E274" s="195" t="n">
        <v>38</v>
      </c>
      <c r="F274" s="195" t="n">
        <v>38</v>
      </c>
      <c r="G274" s="239" t="n">
        <v>267</v>
      </c>
      <c r="H274" s="197" t="inlineStr">
        <is>
          <t>가</t>
        </is>
      </c>
      <c r="I274" s="242" t="inlineStr">
        <is>
          <t>한국외국어대</t>
        </is>
      </c>
      <c r="J274" s="242" t="inlineStr">
        <is>
          <t>외국어교육학부(독일어교육전공)</t>
        </is>
      </c>
      <c r="K274" s="195" t="inlineStr">
        <is>
          <t>통합</t>
        </is>
      </c>
      <c r="L274" s="697">
        <f>IF(OFFSET(환산공식!$ED$15,$F274,0)=1,"O","X")</f>
        <v/>
      </c>
      <c r="M274" s="188">
        <f>IFERROR(OFFSET(환산공식!DJ$15,$F274,0),"")</f>
        <v/>
      </c>
      <c r="N274" s="697">
        <f>IFERROR(CONCATENATE(ROUND(OFFSET(환산공식!DK$15,$F274,0),1),"%"),"")</f>
        <v/>
      </c>
      <c r="O274" s="697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7">
        <f>OFFSET(환산공식!FX$15,$F274,0)</f>
        <v/>
      </c>
      <c r="AA274" s="179">
        <f>OFFSET(환산공식!FY$15,$F274,0)</f>
        <v/>
      </c>
      <c r="AC274" s="0" t="n"/>
      <c r="AD274" s="0">
        <f>IF(L274="X",6,IF(Q274&gt;R274,1,IF(Q274&gt;S274,2,IF(Q274&gt;T274,3,IF(Q274&gt;U274,4,IF(Q274&gt;=V274,5,IF(Q274&lt;V274,6,"")))))))</f>
        <v/>
      </c>
      <c r="AE274" s="0" t="n"/>
    </row>
    <row r="275" customFormat="1" s="3">
      <c r="A275" s="198" t="n"/>
      <c r="B275" s="198" t="n"/>
      <c r="C275" s="198" t="inlineStr">
        <is>
          <t>가268</t>
        </is>
      </c>
      <c r="D275" s="195" t="n">
        <v>325</v>
      </c>
      <c r="E275" s="195" t="n">
        <v>38</v>
      </c>
      <c r="F275" s="195" t="n">
        <v>38</v>
      </c>
      <c r="G275" s="239" t="n">
        <v>268</v>
      </c>
      <c r="H275" s="197" t="inlineStr">
        <is>
          <t>가</t>
        </is>
      </c>
      <c r="I275" s="242" t="inlineStr">
        <is>
          <t>한국외국어대</t>
        </is>
      </c>
      <c r="J275" s="242" t="inlineStr">
        <is>
          <t>태국학과</t>
        </is>
      </c>
      <c r="K275" s="195" t="inlineStr">
        <is>
          <t>통합</t>
        </is>
      </c>
      <c r="L275" s="697">
        <f>IF(OFFSET(환산공식!$ED$15,$F275,0)=1,"O","X")</f>
        <v/>
      </c>
      <c r="M275" s="188">
        <f>IFERROR(OFFSET(환산공식!DJ$15,$F275,0),"")</f>
        <v/>
      </c>
      <c r="N275" s="697">
        <f>IFERROR(CONCATENATE(ROUND(OFFSET(환산공식!DK$15,$F275,0),1),"%"),"")</f>
        <v/>
      </c>
      <c r="O275" s="697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7">
        <f>OFFSET(환산공식!FX$15,$F275,0)</f>
        <v/>
      </c>
      <c r="AA275" s="179">
        <f>OFFSET(환산공식!FY$15,$F275,0)</f>
        <v/>
      </c>
      <c r="AC275" s="0" t="n"/>
      <c r="AD275" s="0">
        <f>IF(L275="X",6,IF(Q275&gt;R275,1,IF(Q275&gt;S275,2,IF(Q275&gt;T275,3,IF(Q275&gt;U275,4,IF(Q275&gt;=V275,5,IF(Q275&lt;V275,6,"")))))))</f>
        <v/>
      </c>
      <c r="AE275" s="0" t="n"/>
    </row>
    <row r="276" customFormat="1" s="3">
      <c r="A276" s="198" t="n"/>
      <c r="B276" s="198" t="n"/>
      <c r="C276" s="198" t="inlineStr">
        <is>
          <t>가269</t>
        </is>
      </c>
      <c r="D276" s="195" t="n">
        <v>326</v>
      </c>
      <c r="E276" s="195" t="n">
        <v>38</v>
      </c>
      <c r="F276" s="195" t="n">
        <v>38</v>
      </c>
      <c r="G276" s="239" t="n">
        <v>269</v>
      </c>
      <c r="H276" s="197" t="inlineStr">
        <is>
          <t>가</t>
        </is>
      </c>
      <c r="I276" s="242" t="inlineStr">
        <is>
          <t>한국외국어대</t>
        </is>
      </c>
      <c r="J276" s="242" t="inlineStr">
        <is>
          <t>튀르키예․아제르바이잔학과</t>
        </is>
      </c>
      <c r="K276" s="195" t="inlineStr">
        <is>
          <t>통합</t>
        </is>
      </c>
      <c r="L276" s="697">
        <f>IF(OFFSET(환산공식!$ED$15,$F276,0)=1,"O","X")</f>
        <v/>
      </c>
      <c r="M276" s="188">
        <f>IFERROR(OFFSET(환산공식!DJ$15,$F276,0),"")</f>
        <v/>
      </c>
      <c r="N276" s="697">
        <f>IFERROR(CONCATENATE(ROUND(OFFSET(환산공식!DK$15,$F276,0),1),"%"),"")</f>
        <v/>
      </c>
      <c r="O276" s="697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7">
        <f>OFFSET(환산공식!FX$15,$F276,0)</f>
        <v/>
      </c>
      <c r="AA276" s="179">
        <f>OFFSET(환산공식!FY$15,$F276,0)</f>
        <v/>
      </c>
      <c r="AC276" s="0" t="n"/>
      <c r="AD276" s="0">
        <f>IF(L276="X",6,IF(Q276&gt;R276,1,IF(Q276&gt;S276,2,IF(Q276&gt;T276,3,IF(Q276&gt;U276,4,IF(Q276&gt;=V276,5,IF(Q276&lt;V276,6,"")))))))</f>
        <v/>
      </c>
      <c r="AE276" s="0" t="n"/>
    </row>
    <row r="277" customFormat="1" s="3">
      <c r="A277" s="198" t="n"/>
      <c r="B277" s="198" t="n"/>
      <c r="C277" s="198" t="inlineStr">
        <is>
          <t>가270</t>
        </is>
      </c>
      <c r="D277" s="195" t="n">
        <v>327</v>
      </c>
      <c r="E277" s="195" t="n">
        <v>38</v>
      </c>
      <c r="F277" s="195" t="n">
        <v>38</v>
      </c>
      <c r="G277" s="239" t="n">
        <v>270</v>
      </c>
      <c r="H277" s="197" t="inlineStr">
        <is>
          <t>가</t>
        </is>
      </c>
      <c r="I277" s="242" t="inlineStr">
        <is>
          <t>한국외국어대</t>
        </is>
      </c>
      <c r="J277" s="242" t="inlineStr">
        <is>
          <t>특수외국어(인도․아세안지역)계열</t>
        </is>
      </c>
      <c r="K277" s="195" t="inlineStr">
        <is>
          <t>통합</t>
        </is>
      </c>
      <c r="L277" s="697">
        <f>IF(OFFSET(환산공식!$ED$15,$F277,0)=1,"O","X")</f>
        <v/>
      </c>
      <c r="M277" s="188">
        <f>IFERROR(OFFSET(환산공식!DJ$15,$F277,0),"")</f>
        <v/>
      </c>
      <c r="N277" s="697">
        <f>IFERROR(CONCATENATE(ROUND(OFFSET(환산공식!DK$15,$F277,0),1),"%"),"")</f>
        <v/>
      </c>
      <c r="O277" s="697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7">
        <f>OFFSET(환산공식!FX$15,$F277,0)</f>
        <v/>
      </c>
      <c r="AA277" s="179">
        <f>OFFSET(환산공식!FY$15,$F277,0)</f>
        <v/>
      </c>
      <c r="AC277" s="0" t="n"/>
      <c r="AD277" s="0">
        <f>IF(L277="X",6,IF(Q277&gt;R277,1,IF(Q277&gt;S277,2,IF(Q277&gt;T277,3,IF(Q277&gt;U277,4,IF(Q277&gt;=V277,5,IF(Q277&lt;V277,6,"")))))))</f>
        <v/>
      </c>
      <c r="AE277" s="0" t="n"/>
    </row>
    <row r="278" customFormat="1" s="3">
      <c r="A278" s="198" t="n"/>
      <c r="B278" s="198" t="n"/>
      <c r="C278" s="198" t="inlineStr">
        <is>
          <t>가271</t>
        </is>
      </c>
      <c r="D278" s="195" t="n">
        <v>328</v>
      </c>
      <c r="E278" s="195" t="n">
        <v>38</v>
      </c>
      <c r="F278" s="195" t="n">
        <v>38</v>
      </c>
      <c r="G278" s="239" t="n">
        <v>271</v>
      </c>
      <c r="H278" s="197" t="inlineStr">
        <is>
          <t>가</t>
        </is>
      </c>
      <c r="I278" s="242" t="inlineStr">
        <is>
          <t>한국외국어대</t>
        </is>
      </c>
      <c r="J278" s="242" t="inlineStr">
        <is>
          <t>외국어교육학부(중국어교육전공)</t>
        </is>
      </c>
      <c r="K278" s="195" t="inlineStr">
        <is>
          <t>통합</t>
        </is>
      </c>
      <c r="L278" s="697">
        <f>IF(OFFSET(환산공식!$ED$15,$F278,0)=1,"O","X")</f>
        <v/>
      </c>
      <c r="M278" s="188">
        <f>IFERROR(OFFSET(환산공식!DJ$15,$F278,0),"")</f>
        <v/>
      </c>
      <c r="N278" s="697">
        <f>IFERROR(CONCATENATE(ROUND(OFFSET(환산공식!DK$15,$F278,0),1),"%"),"")</f>
        <v/>
      </c>
      <c r="O278" s="697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7">
        <f>OFFSET(환산공식!FX$15,$F278,0)</f>
        <v/>
      </c>
      <c r="AA278" s="179">
        <f>OFFSET(환산공식!FY$15,$F278,0)</f>
        <v/>
      </c>
      <c r="AC278" s="0" t="n"/>
      <c r="AD278" s="0">
        <f>IF(L278="X",6,IF(Q278&gt;R278,1,IF(Q278&gt;S278,2,IF(Q278&gt;T278,3,IF(Q278&gt;U278,4,IF(Q278&gt;=V278,5,IF(Q278&lt;V278,6,"")))))))</f>
        <v/>
      </c>
      <c r="AE278" s="0" t="n"/>
    </row>
    <row r="279" customFormat="1" s="3">
      <c r="A279" s="198" t="n"/>
      <c r="B279" s="198" t="n"/>
      <c r="C279" s="198" t="inlineStr">
        <is>
          <t>가272</t>
        </is>
      </c>
      <c r="D279" s="195" t="n">
        <v>329</v>
      </c>
      <c r="E279" s="195" t="n">
        <v>38</v>
      </c>
      <c r="F279" s="195" t="n">
        <v>38</v>
      </c>
      <c r="G279" s="239" t="n">
        <v>272</v>
      </c>
      <c r="H279" s="197" t="inlineStr">
        <is>
          <t>가</t>
        </is>
      </c>
      <c r="I279" s="242" t="inlineStr">
        <is>
          <t>한국외국어대</t>
        </is>
      </c>
      <c r="J279" s="242" t="inlineStr">
        <is>
          <t>베트남어과</t>
        </is>
      </c>
      <c r="K279" s="195" t="inlineStr">
        <is>
          <t>통합</t>
        </is>
      </c>
      <c r="L279" s="697">
        <f>IF(OFFSET(환산공식!$ED$15,$F279,0)=1,"O","X")</f>
        <v/>
      </c>
      <c r="M279" s="188">
        <f>IFERROR(OFFSET(환산공식!DJ$15,$F279,0),"")</f>
        <v/>
      </c>
      <c r="N279" s="697">
        <f>IFERROR(CONCATENATE(ROUND(OFFSET(환산공식!DK$15,$F279,0),1),"%"),"")</f>
        <v/>
      </c>
      <c r="O279" s="697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7">
        <f>OFFSET(환산공식!FX$15,$F279,0)</f>
        <v/>
      </c>
      <c r="AA279" s="179">
        <f>OFFSET(환산공식!FY$15,$F279,0)</f>
        <v/>
      </c>
      <c r="AC279" s="0" t="n"/>
      <c r="AD279" s="0">
        <f>IF(L279="X",6,IF(Q279&gt;R279,1,IF(Q279&gt;S279,2,IF(Q279&gt;T279,3,IF(Q279&gt;U279,4,IF(Q279&gt;=V279,5,IF(Q279&lt;V279,6,"")))))))</f>
        <v/>
      </c>
      <c r="AE279" s="0" t="n"/>
    </row>
    <row r="280" customFormat="1" s="3">
      <c r="A280" s="198" t="n"/>
      <c r="B280" s="198" t="n"/>
      <c r="C280" s="198" t="inlineStr">
        <is>
          <t>가273</t>
        </is>
      </c>
      <c r="D280" s="195" t="n">
        <v>330</v>
      </c>
      <c r="E280" s="195" t="n">
        <v>38</v>
      </c>
      <c r="F280" s="195" t="n">
        <v>38</v>
      </c>
      <c r="G280" s="239" t="n">
        <v>273</v>
      </c>
      <c r="H280" s="197" t="inlineStr">
        <is>
          <t>가</t>
        </is>
      </c>
      <c r="I280" s="242" t="inlineStr">
        <is>
          <t>한국외국어대</t>
        </is>
      </c>
      <c r="J280" s="242" t="inlineStr">
        <is>
          <t>디지털콘텐츠학부</t>
        </is>
      </c>
      <c r="K280" s="195" t="inlineStr">
        <is>
          <t>통합</t>
        </is>
      </c>
      <c r="L280" s="697">
        <f>IF(OFFSET(환산공식!$ED$15,$F280,0)=1,"O","X")</f>
        <v/>
      </c>
      <c r="M280" s="188">
        <f>IFERROR(OFFSET(환산공식!DJ$15,$F280,0),"")</f>
        <v/>
      </c>
      <c r="N280" s="697">
        <f>IFERROR(CONCATENATE(ROUND(OFFSET(환산공식!DK$15,$F280,0),1),"%"),"")</f>
        <v/>
      </c>
      <c r="O280" s="697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7">
        <f>OFFSET(환산공식!FX$15,$F280,0)</f>
        <v/>
      </c>
      <c r="AA280" s="179">
        <f>OFFSET(환산공식!FY$15,$F280,0)</f>
        <v/>
      </c>
      <c r="AC280" s="0" t="n"/>
      <c r="AD280" s="0">
        <f>IF(L280="X",6,IF(Q280&gt;R280,1,IF(Q280&gt;S280,2,IF(Q280&gt;T280,3,IF(Q280&gt;U280,4,IF(Q280&gt;=V280,5,IF(Q280&lt;V280,6,"")))))))</f>
        <v/>
      </c>
      <c r="AE280" s="0" t="n"/>
    </row>
    <row r="281" customFormat="1" s="3">
      <c r="A281" s="198" t="n"/>
      <c r="B281" s="198" t="n"/>
      <c r="C281" s="198" t="inlineStr">
        <is>
          <t>가274</t>
        </is>
      </c>
      <c r="D281" s="195" t="n">
        <v>331</v>
      </c>
      <c r="E281" s="195" t="n">
        <v>38</v>
      </c>
      <c r="F281" s="195" t="n">
        <v>38</v>
      </c>
      <c r="G281" s="239" t="n">
        <v>274</v>
      </c>
      <c r="H281" s="197" t="inlineStr">
        <is>
          <t>가</t>
        </is>
      </c>
      <c r="I281" s="242" t="inlineStr">
        <is>
          <t>한국외국어대</t>
        </is>
      </c>
      <c r="J281" s="242" t="inlineStr">
        <is>
          <t>중앙아시아학과</t>
        </is>
      </c>
      <c r="K281" s="195" t="inlineStr">
        <is>
          <t>통합</t>
        </is>
      </c>
      <c r="L281" s="697">
        <f>IF(OFFSET(환산공식!$ED$15,$F281,0)=1,"O","X")</f>
        <v/>
      </c>
      <c r="M281" s="188">
        <f>IFERROR(OFFSET(환산공식!DJ$15,$F281,0),"")</f>
        <v/>
      </c>
      <c r="N281" s="697">
        <f>IFERROR(CONCATENATE(ROUND(OFFSET(환산공식!DK$15,$F281,0),1),"%"),"")</f>
        <v/>
      </c>
      <c r="O281" s="697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7">
        <f>OFFSET(환산공식!FX$15,$F281,0)</f>
        <v/>
      </c>
      <c r="AA281" s="179">
        <f>OFFSET(환산공식!FY$15,$F281,0)</f>
        <v/>
      </c>
      <c r="AC281" s="0" t="n"/>
      <c r="AD281" s="0">
        <f>IF(L281="X",6,IF(Q281&gt;R281,1,IF(Q281&gt;S281,2,IF(Q281&gt;T281,3,IF(Q281&gt;U281,4,IF(Q281&gt;=V281,5,IF(Q281&lt;V281,6,"")))))))</f>
        <v/>
      </c>
      <c r="AE281" s="0" t="n"/>
    </row>
    <row r="282" customFormat="1" s="3">
      <c r="A282" s="198" t="n"/>
      <c r="B282" s="198" t="n"/>
      <c r="C282" s="198" t="inlineStr">
        <is>
          <t>가275</t>
        </is>
      </c>
      <c r="D282" s="195" t="n">
        <v>332</v>
      </c>
      <c r="E282" s="195" t="n">
        <v>38</v>
      </c>
      <c r="F282" s="195" t="n">
        <v>38</v>
      </c>
      <c r="G282" s="239" t="n">
        <v>275</v>
      </c>
      <c r="H282" s="197" t="inlineStr">
        <is>
          <t>가</t>
        </is>
      </c>
      <c r="I282" s="242" t="inlineStr">
        <is>
          <t>한국외국어대</t>
        </is>
      </c>
      <c r="J282" s="242" t="inlineStr">
        <is>
          <t>아프리카학부</t>
        </is>
      </c>
      <c r="K282" s="195" t="inlineStr">
        <is>
          <t>통합</t>
        </is>
      </c>
      <c r="L282" s="697">
        <f>IF(OFFSET(환산공식!$ED$15,$F282,0)=1,"O","X")</f>
        <v/>
      </c>
      <c r="M282" s="188">
        <f>IFERROR(OFFSET(환산공식!DJ$15,$F282,0),"")</f>
        <v/>
      </c>
      <c r="N282" s="697">
        <f>IFERROR(CONCATENATE(ROUND(OFFSET(환산공식!DK$15,$F282,0),1),"%"),"")</f>
        <v/>
      </c>
      <c r="O282" s="697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7">
        <f>OFFSET(환산공식!FX$15,$F282,0)</f>
        <v/>
      </c>
      <c r="AA282" s="179">
        <f>OFFSET(환산공식!FY$15,$F282,0)</f>
        <v/>
      </c>
      <c r="AC282" s="0" t="n"/>
      <c r="AD282" s="0">
        <f>IF(L282="X",6,IF(Q282&gt;R282,1,IF(Q282&gt;S282,2,IF(Q282&gt;T282,3,IF(Q282&gt;U282,4,IF(Q282&gt;=V282,5,IF(Q282&lt;V282,6,"")))))))</f>
        <v/>
      </c>
      <c r="AE282" s="0" t="n"/>
    </row>
    <row r="283" customFormat="1" s="3">
      <c r="A283" s="198" t="n"/>
      <c r="B283" s="198" t="n"/>
      <c r="C283" s="198" t="inlineStr">
        <is>
          <t>가276</t>
        </is>
      </c>
      <c r="D283" s="195" t="n">
        <v>333</v>
      </c>
      <c r="E283" s="195" t="n">
        <v>38</v>
      </c>
      <c r="F283" s="195" t="n">
        <v>38</v>
      </c>
      <c r="G283" s="239" t="n">
        <v>276</v>
      </c>
      <c r="H283" s="197" t="inlineStr">
        <is>
          <t>가</t>
        </is>
      </c>
      <c r="I283" s="242" t="inlineStr">
        <is>
          <t>한국외국어대</t>
        </is>
      </c>
      <c r="J283" s="242" t="inlineStr">
        <is>
          <t>그리스․불가리아학과</t>
        </is>
      </c>
      <c r="K283" s="195" t="inlineStr">
        <is>
          <t>통합</t>
        </is>
      </c>
      <c r="L283" s="697">
        <f>IF(OFFSET(환산공식!$ED$15,$F283,0)=1,"O","X")</f>
        <v/>
      </c>
      <c r="M283" s="188">
        <f>IFERROR(OFFSET(환산공식!DJ$15,$F283,0),"")</f>
        <v/>
      </c>
      <c r="N283" s="697">
        <f>IFERROR(CONCATENATE(ROUND(OFFSET(환산공식!DK$15,$F283,0),1),"%"),"")</f>
        <v/>
      </c>
      <c r="O283" s="697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7">
        <f>OFFSET(환산공식!FX$15,$F283,0)</f>
        <v/>
      </c>
      <c r="AA283" s="179">
        <f>OFFSET(환산공식!FY$15,$F283,0)</f>
        <v/>
      </c>
      <c r="AC283" s="0" t="n"/>
      <c r="AD283" s="0">
        <f>IF(L283="X",6,IF(Q283&gt;R283,1,IF(Q283&gt;S283,2,IF(Q283&gt;T283,3,IF(Q283&gt;U283,4,IF(Q283&gt;=V283,5,IF(Q283&lt;V283,6,"")))))))</f>
        <v/>
      </c>
      <c r="AE283" s="0" t="n"/>
    </row>
    <row r="284" customFormat="1" s="3">
      <c r="A284" s="198" t="n"/>
      <c r="B284" s="198" t="n"/>
      <c r="C284" s="198" t="inlineStr">
        <is>
          <t>가277</t>
        </is>
      </c>
      <c r="D284" s="195" t="n">
        <v>334</v>
      </c>
      <c r="E284" s="195" t="n">
        <v>38</v>
      </c>
      <c r="F284" s="195" t="n">
        <v>38</v>
      </c>
      <c r="G284" s="239" t="n">
        <v>277</v>
      </c>
      <c r="H284" s="197" t="inlineStr">
        <is>
          <t>가</t>
        </is>
      </c>
      <c r="I284" s="242" t="inlineStr">
        <is>
          <t>한국외국어대</t>
        </is>
      </c>
      <c r="J284" s="242" t="inlineStr">
        <is>
          <t>한국학과</t>
        </is>
      </c>
      <c r="K284" s="195" t="inlineStr">
        <is>
          <t>통합</t>
        </is>
      </c>
      <c r="L284" s="697">
        <f>IF(OFFSET(환산공식!$ED$15,$F284,0)=1,"O","X")</f>
        <v/>
      </c>
      <c r="M284" s="188">
        <f>IFERROR(OFFSET(환산공식!DJ$15,$F284,0),"")</f>
        <v/>
      </c>
      <c r="N284" s="697">
        <f>IFERROR(CONCATENATE(ROUND(OFFSET(환산공식!DK$15,$F284,0),1),"%"),"")</f>
        <v/>
      </c>
      <c r="O284" s="697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7">
        <f>OFFSET(환산공식!FX$15,$F284,0)</f>
        <v/>
      </c>
      <c r="AA284" s="179">
        <f>OFFSET(환산공식!FY$15,$F284,0)</f>
        <v/>
      </c>
      <c r="AC284" s="0" t="n"/>
      <c r="AD284" s="0">
        <f>IF(L284="X",6,IF(Q284&gt;R284,1,IF(Q284&gt;S284,2,IF(Q284&gt;T284,3,IF(Q284&gt;U284,4,IF(Q284&gt;=V284,5,IF(Q284&lt;V284,6,"")))))))</f>
        <v/>
      </c>
      <c r="AE284" s="0" t="n"/>
    </row>
    <row r="285" customFormat="1" s="3">
      <c r="A285" s="198" t="n"/>
      <c r="B285" s="198" t="n"/>
      <c r="C285" s="198" t="inlineStr">
        <is>
          <t>가278</t>
        </is>
      </c>
      <c r="D285" s="195" t="n">
        <v>335</v>
      </c>
      <c r="E285" s="195" t="n">
        <v>47</v>
      </c>
      <c r="F285" s="195" t="n">
        <v>47</v>
      </c>
      <c r="G285" s="239" t="n">
        <v>278</v>
      </c>
      <c r="H285" s="197" t="inlineStr">
        <is>
          <t>가</t>
        </is>
      </c>
      <c r="I285" s="242" t="inlineStr">
        <is>
          <t>건국대</t>
        </is>
      </c>
      <c r="J285" s="242" t="inlineStr">
        <is>
          <t>전기전자공학부</t>
        </is>
      </c>
      <c r="K285" s="195" t="inlineStr">
        <is>
          <t>자연</t>
        </is>
      </c>
      <c r="L285" s="697">
        <f>IF(OFFSET(환산공식!$ED$15,$F285,0)=1,"O","X")</f>
        <v/>
      </c>
      <c r="M285" s="188">
        <f>IFERROR(OFFSET(환산공식!DJ$15,$F285,0),"")</f>
        <v/>
      </c>
      <c r="N285" s="697">
        <f>IFERROR(CONCATENATE(ROUND(OFFSET(환산공식!DK$15,$F285,0),1),"%"),"")</f>
        <v/>
      </c>
      <c r="O285" s="697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7">
        <f>OFFSET(환산공식!FX$15,$F285,0)</f>
        <v/>
      </c>
      <c r="AA285" s="179">
        <f>OFFSET(환산공식!FY$15,$F285,0)</f>
        <v/>
      </c>
      <c r="AC285" s="0" t="n"/>
      <c r="AD285" s="0">
        <f>IF(L285="X",6,IF(Q285&gt;R285,1,IF(Q285&gt;S285,2,IF(Q285&gt;T285,3,IF(Q285&gt;U285,4,IF(Q285&gt;=V285,5,IF(Q285&lt;V285,6,"")))))))</f>
        <v/>
      </c>
      <c r="AE285" s="0" t="n"/>
    </row>
    <row r="286" customFormat="1" s="3">
      <c r="A286" s="198" t="n"/>
      <c r="B286" s="198" t="n"/>
      <c r="C286" s="198" t="inlineStr">
        <is>
          <t>가279</t>
        </is>
      </c>
      <c r="D286" s="195" t="n">
        <v>336</v>
      </c>
      <c r="E286" s="195" t="n">
        <v>47</v>
      </c>
      <c r="F286" s="195" t="n">
        <v>47</v>
      </c>
      <c r="G286" s="239" t="n">
        <v>279</v>
      </c>
      <c r="H286" s="197" t="inlineStr">
        <is>
          <t>가</t>
        </is>
      </c>
      <c r="I286" s="242" t="inlineStr">
        <is>
          <t>건국대</t>
        </is>
      </c>
      <c r="J286" s="242" t="inlineStr">
        <is>
          <t>컴퓨터공학부</t>
        </is>
      </c>
      <c r="K286" s="195" t="inlineStr">
        <is>
          <t>자연</t>
        </is>
      </c>
      <c r="L286" s="697">
        <f>IF(OFFSET(환산공식!$ED$15,$F286,0)=1,"O","X")</f>
        <v/>
      </c>
      <c r="M286" s="188">
        <f>IFERROR(OFFSET(환산공식!DJ$15,$F286,0),"")</f>
        <v/>
      </c>
      <c r="N286" s="697">
        <f>IFERROR(CONCATENATE(ROUND(OFFSET(환산공식!DK$15,$F286,0),1),"%"),"")</f>
        <v/>
      </c>
      <c r="O286" s="697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7">
        <f>OFFSET(환산공식!FX$15,$F286,0)</f>
        <v/>
      </c>
      <c r="AA286" s="179">
        <f>OFFSET(환산공식!FY$15,$F286,0)</f>
        <v/>
      </c>
      <c r="AC286" s="0" t="n"/>
      <c r="AD286" s="0">
        <f>IF(L286="X",6,IF(Q286&gt;R286,1,IF(Q286&gt;S286,2,IF(Q286&gt;T286,3,IF(Q286&gt;U286,4,IF(Q286&gt;=V286,5,IF(Q286&lt;V286,6,"")))))))</f>
        <v/>
      </c>
      <c r="AE286" s="0" t="n"/>
    </row>
    <row r="287" customFormat="1" s="3">
      <c r="A287" s="198" t="n"/>
      <c r="B287" s="198" t="n"/>
      <c r="C287" s="198" t="inlineStr">
        <is>
          <t>가280</t>
        </is>
      </c>
      <c r="D287" s="195" t="n">
        <v>337</v>
      </c>
      <c r="E287" s="195" t="n">
        <v>47</v>
      </c>
      <c r="F287" s="195" t="n">
        <v>47</v>
      </c>
      <c r="G287" s="239" t="n">
        <v>280</v>
      </c>
      <c r="H287" s="197" t="inlineStr">
        <is>
          <t>가</t>
        </is>
      </c>
      <c r="I287" s="242" t="inlineStr">
        <is>
          <t>건국대</t>
        </is>
      </c>
      <c r="J287" s="242" t="inlineStr">
        <is>
          <t>화공·생명·에너지공학부</t>
        </is>
      </c>
      <c r="K287" s="195" t="inlineStr">
        <is>
          <t>자연</t>
        </is>
      </c>
      <c r="L287" s="697">
        <f>IF(OFFSET(환산공식!$ED$15,$F287,0)=1,"O","X")</f>
        <v/>
      </c>
      <c r="M287" s="188">
        <f>IFERROR(OFFSET(환산공식!DJ$15,$F287,0),"")</f>
        <v/>
      </c>
      <c r="N287" s="697">
        <f>IFERROR(CONCATENATE(ROUND(OFFSET(환산공식!DK$15,$F287,0),1),"%"),"")</f>
        <v/>
      </c>
      <c r="O287" s="697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7">
        <f>OFFSET(환산공식!FX$15,$F287,0)</f>
        <v/>
      </c>
      <c r="AA287" s="179">
        <f>OFFSET(환산공식!FY$15,$F287,0)</f>
        <v/>
      </c>
      <c r="AC287" s="0" t="n"/>
      <c r="AD287" s="0">
        <f>IF(L287="X",6,IF(Q287&gt;R287,1,IF(Q287&gt;S287,2,IF(Q287&gt;T287,3,IF(Q287&gt;U287,4,IF(Q287&gt;=V287,5,IF(Q287&lt;V287,6,"")))))))</f>
        <v/>
      </c>
      <c r="AE287" s="0" t="n"/>
    </row>
    <row r="288" customFormat="1" s="3">
      <c r="A288" s="198" t="n"/>
      <c r="B288" s="198" t="n"/>
      <c r="C288" s="198" t="inlineStr">
        <is>
          <t>가281</t>
        </is>
      </c>
      <c r="D288" s="195" t="n">
        <v>338</v>
      </c>
      <c r="E288" s="195" t="n">
        <v>47</v>
      </c>
      <c r="F288" s="195" t="n">
        <v>47</v>
      </c>
      <c r="G288" s="239" t="n">
        <v>281</v>
      </c>
      <c r="H288" s="197" t="inlineStr">
        <is>
          <t>가</t>
        </is>
      </c>
      <c r="I288" s="242" t="inlineStr">
        <is>
          <t>건국대</t>
        </is>
      </c>
      <c r="J288" s="242" t="inlineStr">
        <is>
          <t>생물공학과</t>
        </is>
      </c>
      <c r="K288" s="195" t="inlineStr">
        <is>
          <t>자연</t>
        </is>
      </c>
      <c r="L288" s="697">
        <f>IF(OFFSET(환산공식!$ED$15,$F288,0)=1,"O","X")</f>
        <v/>
      </c>
      <c r="M288" s="188">
        <f>IFERROR(OFFSET(환산공식!DJ$15,$F288,0),"")</f>
        <v/>
      </c>
      <c r="N288" s="697">
        <f>IFERROR(CONCATENATE(ROUND(OFFSET(환산공식!DK$15,$F288,0),1),"%"),"")</f>
        <v/>
      </c>
      <c r="O288" s="697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7">
        <f>OFFSET(환산공식!FX$15,$F288,0)</f>
        <v/>
      </c>
      <c r="AA288" s="179">
        <f>OFFSET(환산공식!FY$15,$F288,0)</f>
        <v/>
      </c>
      <c r="AC288" s="0" t="n"/>
      <c r="AD288" s="0">
        <f>IF(L288="X",6,IF(Q288&gt;R288,1,IF(Q288&gt;S288,2,IF(Q288&gt;T288,3,IF(Q288&gt;U288,4,IF(Q288&gt;=V288,5,IF(Q288&lt;V288,6,"")))))))</f>
        <v/>
      </c>
      <c r="AE288" s="0" t="n"/>
    </row>
    <row r="289" customFormat="1" s="3">
      <c r="A289" s="198" t="n"/>
      <c r="B289" s="198" t="n"/>
      <c r="C289" s="198" t="inlineStr">
        <is>
          <t>가282</t>
        </is>
      </c>
      <c r="D289" s="195" t="n">
        <v>339</v>
      </c>
      <c r="E289" s="195" t="n">
        <v>47</v>
      </c>
      <c r="F289" s="195" t="n">
        <v>47</v>
      </c>
      <c r="G289" s="239" t="n">
        <v>282</v>
      </c>
      <c r="H289" s="197" t="inlineStr">
        <is>
          <t>가</t>
        </is>
      </c>
      <c r="I289" s="242" t="inlineStr">
        <is>
          <t>건국대</t>
        </is>
      </c>
      <c r="J289" s="242" t="inlineStr">
        <is>
          <t>기계‧로봇‧자동차공학부</t>
        </is>
      </c>
      <c r="K289" s="195" t="inlineStr">
        <is>
          <t>자연</t>
        </is>
      </c>
      <c r="L289" s="697">
        <f>IF(OFFSET(환산공식!$ED$15,$F289,0)=1,"O","X")</f>
        <v/>
      </c>
      <c r="M289" s="188">
        <f>IFERROR(OFFSET(환산공식!DJ$15,$F289,0),"")</f>
        <v/>
      </c>
      <c r="N289" s="697">
        <f>IFERROR(CONCATENATE(ROUND(OFFSET(환산공식!DK$15,$F289,0),1),"%"),"")</f>
        <v/>
      </c>
      <c r="O289" s="697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7">
        <f>OFFSET(환산공식!FX$15,$F289,0)</f>
        <v/>
      </c>
      <c r="AA289" s="179">
        <f>OFFSET(환산공식!FY$15,$F289,0)</f>
        <v/>
      </c>
      <c r="AC289" s="0" t="n"/>
      <c r="AD289" s="0">
        <f>IF(L289="X",6,IF(Q289&gt;R289,1,IF(Q289&gt;S289,2,IF(Q289&gt;T289,3,IF(Q289&gt;U289,4,IF(Q289&gt;=V289,5,IF(Q289&lt;V289,6,"")))))))</f>
        <v/>
      </c>
      <c r="AE289" s="0" t="n"/>
    </row>
    <row r="290" customFormat="1" s="3">
      <c r="A290" s="198" t="n"/>
      <c r="B290" s="198" t="n"/>
      <c r="C290" s="198" t="inlineStr">
        <is>
          <t>가283</t>
        </is>
      </c>
      <c r="D290" s="195" t="n">
        <v>340</v>
      </c>
      <c r="E290" s="195" t="n">
        <v>47</v>
      </c>
      <c r="F290" s="195" t="n">
        <v>47</v>
      </c>
      <c r="G290" s="239" t="n">
        <v>283</v>
      </c>
      <c r="H290" s="197" t="inlineStr">
        <is>
          <t>가</t>
        </is>
      </c>
      <c r="I290" s="242" t="inlineStr">
        <is>
          <t>건국대</t>
        </is>
      </c>
      <c r="J290" s="242" t="inlineStr">
        <is>
          <t>재료공학과</t>
        </is>
      </c>
      <c r="K290" s="195" t="inlineStr">
        <is>
          <t>자연</t>
        </is>
      </c>
      <c r="L290" s="697">
        <f>IF(OFFSET(환산공식!$ED$15,$F290,0)=1,"O","X")</f>
        <v/>
      </c>
      <c r="M290" s="188">
        <f>IFERROR(OFFSET(환산공식!DJ$15,$F290,0),"")</f>
        <v/>
      </c>
      <c r="N290" s="697">
        <f>IFERROR(CONCATENATE(ROUND(OFFSET(환산공식!DK$15,$F290,0),1),"%"),"")</f>
        <v/>
      </c>
      <c r="O290" s="697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7">
        <f>OFFSET(환산공식!FX$15,$F290,0)</f>
        <v/>
      </c>
      <c r="AA290" s="179">
        <f>OFFSET(환산공식!FY$15,$F290,0)</f>
        <v/>
      </c>
      <c r="AC290" s="0" t="n"/>
      <c r="AD290" s="0">
        <f>IF(L290="X",6,IF(Q290&gt;R290,1,IF(Q290&gt;S290,2,IF(Q290&gt;T290,3,IF(Q290&gt;U290,4,IF(Q290&gt;=V290,5,IF(Q290&lt;V290,6,"")))))))</f>
        <v/>
      </c>
      <c r="AE290" s="0" t="n"/>
    </row>
    <row r="291" customFormat="1" s="3">
      <c r="A291" s="198" t="n"/>
      <c r="B291" s="198" t="n"/>
      <c r="C291" s="198" t="inlineStr">
        <is>
          <t>가284</t>
        </is>
      </c>
      <c r="D291" s="195" t="n">
        <v>341</v>
      </c>
      <c r="E291" s="195" t="n">
        <v>47</v>
      </c>
      <c r="F291" s="195" t="n">
        <v>47</v>
      </c>
      <c r="G291" s="239" t="n">
        <v>284</v>
      </c>
      <c r="H291" s="197" t="inlineStr">
        <is>
          <t>가</t>
        </is>
      </c>
      <c r="I291" s="242" t="inlineStr">
        <is>
          <t>건국대</t>
        </is>
      </c>
      <c r="J291" s="242" t="inlineStr">
        <is>
          <t>수학교육과</t>
        </is>
      </c>
      <c r="K291" s="195" t="inlineStr">
        <is>
          <t>자연</t>
        </is>
      </c>
      <c r="L291" s="697">
        <f>IF(OFFSET(환산공식!$ED$15,$F291,0)=1,"O","X")</f>
        <v/>
      </c>
      <c r="M291" s="188">
        <f>IFERROR(OFFSET(환산공식!DJ$15,$F291,0),"")</f>
        <v/>
      </c>
      <c r="N291" s="697">
        <f>IFERROR(CONCATENATE(ROUND(OFFSET(환산공식!DK$15,$F291,0),1),"%"),"")</f>
        <v/>
      </c>
      <c r="O291" s="697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7">
        <f>OFFSET(환산공식!FX$15,$F291,0)</f>
        <v/>
      </c>
      <c r="AA291" s="179">
        <f>OFFSET(환산공식!FY$15,$F291,0)</f>
        <v/>
      </c>
      <c r="AC291" s="0" t="n"/>
      <c r="AD291" s="0">
        <f>IF(L291="X",6,IF(Q291&gt;R291,1,IF(Q291&gt;S291,2,IF(Q291&gt;T291,3,IF(Q291&gt;U291,4,IF(Q291&gt;=V291,5,IF(Q291&lt;V291,6,"")))))))</f>
        <v/>
      </c>
      <c r="AE291" s="0" t="n"/>
    </row>
    <row r="292" customFormat="1" s="3">
      <c r="A292" s="198" t="n"/>
      <c r="B292" s="198" t="n"/>
      <c r="C292" s="198" t="inlineStr">
        <is>
          <t>가285</t>
        </is>
      </c>
      <c r="D292" s="195" t="n">
        <v>342</v>
      </c>
      <c r="E292" s="195" t="n">
        <v>47</v>
      </c>
      <c r="F292" s="195" t="n">
        <v>47</v>
      </c>
      <c r="G292" s="239" t="n">
        <v>285</v>
      </c>
      <c r="H292" s="197" t="inlineStr">
        <is>
          <t>가</t>
        </is>
      </c>
      <c r="I292" s="242" t="inlineStr">
        <is>
          <t>건국대</t>
        </is>
      </c>
      <c r="J292" s="242" t="inlineStr">
        <is>
          <t>항공우주‧모빌리티공학과</t>
        </is>
      </c>
      <c r="K292" s="195" t="inlineStr">
        <is>
          <t>자연</t>
        </is>
      </c>
      <c r="L292" s="697">
        <f>IF(OFFSET(환산공식!$ED$15,$F292,0)=1,"O","X")</f>
        <v/>
      </c>
      <c r="M292" s="188">
        <f>IFERROR(OFFSET(환산공식!DJ$15,$F292,0),"")</f>
        <v/>
      </c>
      <c r="N292" s="697">
        <f>IFERROR(CONCATENATE(ROUND(OFFSET(환산공식!DK$15,$F292,0),1),"%"),"")</f>
        <v/>
      </c>
      <c r="O292" s="697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7">
        <f>OFFSET(환산공식!FX$15,$F292,0)</f>
        <v/>
      </c>
      <c r="AA292" s="179">
        <f>OFFSET(환산공식!FY$15,$F292,0)</f>
        <v/>
      </c>
      <c r="AC292" s="0" t="n"/>
      <c r="AD292" s="0">
        <f>IF(L292="X",6,IF(Q292&gt;R292,1,IF(Q292&gt;S292,2,IF(Q292&gt;T292,3,IF(Q292&gt;U292,4,IF(Q292&gt;=V292,5,IF(Q292&lt;V292,6,"")))))))</f>
        <v/>
      </c>
      <c r="AE292" s="0" t="n"/>
    </row>
    <row r="293" customFormat="1" s="3">
      <c r="A293" s="198" t="n"/>
      <c r="B293" s="198" t="n"/>
      <c r="C293" s="198" t="inlineStr">
        <is>
          <t>가286</t>
        </is>
      </c>
      <c r="D293" s="195" t="n">
        <v>343</v>
      </c>
      <c r="E293" s="195" t="n">
        <v>47</v>
      </c>
      <c r="F293" s="195" t="n">
        <v>47</v>
      </c>
      <c r="G293" s="239" t="n">
        <v>286</v>
      </c>
      <c r="H293" s="197" t="inlineStr">
        <is>
          <t>가</t>
        </is>
      </c>
      <c r="I293" s="242" t="inlineStr">
        <is>
          <t>건국대</t>
        </is>
      </c>
      <c r="J293" s="242" t="inlineStr">
        <is>
          <t>물리학과</t>
        </is>
      </c>
      <c r="K293" s="195" t="inlineStr">
        <is>
          <t>자연</t>
        </is>
      </c>
      <c r="L293" s="697">
        <f>IF(OFFSET(환산공식!$ED$15,$F293,0)=1,"O","X")</f>
        <v/>
      </c>
      <c r="M293" s="188">
        <f>IFERROR(OFFSET(환산공식!DJ$15,$F293,0),"")</f>
        <v/>
      </c>
      <c r="N293" s="697">
        <f>IFERROR(CONCATENATE(ROUND(OFFSET(환산공식!DK$15,$F293,0),1),"%"),"")</f>
        <v/>
      </c>
      <c r="O293" s="697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7">
        <f>OFFSET(환산공식!FX$15,$F293,0)</f>
        <v/>
      </c>
      <c r="AA293" s="179">
        <f>OFFSET(환산공식!FY$15,$F293,0)</f>
        <v/>
      </c>
      <c r="AC293" s="0" t="n"/>
      <c r="AD293" s="0">
        <f>IF(L293="X",6,IF(Q293&gt;R293,1,IF(Q293&gt;S293,2,IF(Q293&gt;T293,3,IF(Q293&gt;U293,4,IF(Q293&gt;=V293,5,IF(Q293&lt;V293,6,"")))))))</f>
        <v/>
      </c>
      <c r="AE293" s="0" t="n"/>
    </row>
    <row r="294" customFormat="1" s="3">
      <c r="A294" s="198" t="n"/>
      <c r="B294" s="198" t="n"/>
      <c r="C294" s="198" t="inlineStr">
        <is>
          <t>가287</t>
        </is>
      </c>
      <c r="D294" s="195" t="n">
        <v>344</v>
      </c>
      <c r="E294" s="195" t="n">
        <v>47</v>
      </c>
      <c r="F294" s="195" t="n">
        <v>47</v>
      </c>
      <c r="G294" s="239" t="n">
        <v>287</v>
      </c>
      <c r="H294" s="197" t="inlineStr">
        <is>
          <t>가</t>
        </is>
      </c>
      <c r="I294" s="242" t="inlineStr">
        <is>
          <t>건국대</t>
        </is>
      </c>
      <c r="J294" s="242" t="inlineStr">
        <is>
          <t>건축학부</t>
        </is>
      </c>
      <c r="K294" s="195" t="inlineStr">
        <is>
          <t>자연</t>
        </is>
      </c>
      <c r="L294" s="697">
        <f>IF(OFFSET(환산공식!$ED$15,$F294,0)=1,"O","X")</f>
        <v/>
      </c>
      <c r="M294" s="188">
        <f>IFERROR(OFFSET(환산공식!DJ$15,$F294,0),"")</f>
        <v/>
      </c>
      <c r="N294" s="697">
        <f>IFERROR(CONCATENATE(ROUND(OFFSET(환산공식!DK$15,$F294,0),1),"%"),"")</f>
        <v/>
      </c>
      <c r="O294" s="697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7">
        <f>OFFSET(환산공식!FX$15,$F294,0)</f>
        <v/>
      </c>
      <c r="AA294" s="179">
        <f>OFFSET(환산공식!FY$15,$F294,0)</f>
        <v/>
      </c>
      <c r="AC294" s="0" t="n"/>
      <c r="AD294" s="0">
        <f>IF(L294="X",6,IF(Q294&gt;R294,1,IF(Q294&gt;S294,2,IF(Q294&gt;T294,3,IF(Q294&gt;U294,4,IF(Q294&gt;=V294,5,IF(Q294&lt;V294,6,"")))))))</f>
        <v/>
      </c>
      <c r="AE294" s="0" t="n"/>
    </row>
    <row r="295" customFormat="1" s="3">
      <c r="A295" s="198" t="n"/>
      <c r="B295" s="198" t="n"/>
      <c r="C295" s="198" t="inlineStr">
        <is>
          <t>가288</t>
        </is>
      </c>
      <c r="D295" s="195" t="n">
        <v>345</v>
      </c>
      <c r="E295" s="195" t="n">
        <v>50</v>
      </c>
      <c r="F295" s="195" t="n">
        <v>50</v>
      </c>
      <c r="G295" s="239" t="n">
        <v>288</v>
      </c>
      <c r="H295" s="197" t="inlineStr">
        <is>
          <t>가</t>
        </is>
      </c>
      <c r="I295" s="242" t="inlineStr">
        <is>
          <t>건국대</t>
        </is>
      </c>
      <c r="J295" s="242" t="inlineStr">
        <is>
          <t>KU자유전공학부</t>
        </is>
      </c>
      <c r="K295" s="195" t="inlineStr">
        <is>
          <t>통합</t>
        </is>
      </c>
      <c r="L295" s="697">
        <f>IF(OFFSET(환산공식!$ED$15,$F295,0)=1,"O","X")</f>
        <v/>
      </c>
      <c r="M295" s="188">
        <f>IFERROR(OFFSET(환산공식!DJ$15,$F295,0),"")</f>
        <v/>
      </c>
      <c r="N295" s="697">
        <f>IFERROR(CONCATENATE(ROUND(OFFSET(환산공식!DK$15,$F295,0),1),"%"),"")</f>
        <v/>
      </c>
      <c r="O295" s="697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7">
        <f>OFFSET(환산공식!FX$15,$F295,0)</f>
        <v/>
      </c>
      <c r="AA295" s="179">
        <f>OFFSET(환산공식!FY$15,$F295,0)</f>
        <v/>
      </c>
      <c r="AC295" s="0" t="n"/>
      <c r="AD295" s="0">
        <f>IF(L295="X",6,IF(Q295&gt;R295,1,IF(Q295&gt;S295,2,IF(Q295&gt;T295,3,IF(Q295&gt;U295,4,IF(Q295&gt;=V295,5,IF(Q295&lt;V295,6,"")))))))</f>
        <v/>
      </c>
      <c r="AE295" s="0" t="n"/>
    </row>
    <row r="296" customFormat="1" s="3">
      <c r="A296" s="198" t="n"/>
      <c r="B296" s="198" t="n"/>
      <c r="C296" s="198" t="inlineStr">
        <is>
          <t>가289</t>
        </is>
      </c>
      <c r="D296" s="195" t="n">
        <v>346</v>
      </c>
      <c r="E296" s="195" t="n">
        <v>48</v>
      </c>
      <c r="F296" s="195" t="n">
        <v>48</v>
      </c>
      <c r="G296" s="239" t="n">
        <v>289</v>
      </c>
      <c r="H296" s="197" t="inlineStr">
        <is>
          <t>가</t>
        </is>
      </c>
      <c r="I296" s="242" t="inlineStr">
        <is>
          <t>건국대</t>
        </is>
      </c>
      <c r="J296" s="242" t="inlineStr">
        <is>
          <t>영어교육과</t>
        </is>
      </c>
      <c r="K296" s="195" t="inlineStr">
        <is>
          <t>통합</t>
        </is>
      </c>
      <c r="L296" s="697">
        <f>IF(OFFSET(환산공식!$ED$15,$F296,0)=1,"O","X")</f>
        <v/>
      </c>
      <c r="M296" s="188">
        <f>IFERROR(OFFSET(환산공식!DJ$15,$F296,0),"")</f>
        <v/>
      </c>
      <c r="N296" s="697">
        <f>IFERROR(CONCATENATE(ROUND(OFFSET(환산공식!DK$15,$F296,0),1),"%"),"")</f>
        <v/>
      </c>
      <c r="O296" s="697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7">
        <f>OFFSET(환산공식!FX$15,$F296,0)</f>
        <v/>
      </c>
      <c r="AA296" s="179">
        <f>OFFSET(환산공식!FY$15,$F296,0)</f>
        <v/>
      </c>
      <c r="AC296" s="0" t="n"/>
      <c r="AD296" s="0">
        <f>IF(L296="X",6,IF(Q296&gt;R296,1,IF(Q296&gt;S296,2,IF(Q296&gt;T296,3,IF(Q296&gt;U296,4,IF(Q296&gt;=V296,5,IF(Q296&lt;V296,6,"")))))))</f>
        <v/>
      </c>
      <c r="AE296" s="0" t="n"/>
    </row>
    <row r="297" customFormat="1" s="3">
      <c r="A297" s="198" t="n"/>
      <c r="B297" s="198" t="n"/>
      <c r="C297" s="198" t="inlineStr">
        <is>
          <t>가290</t>
        </is>
      </c>
      <c r="D297" s="195" t="n">
        <v>347</v>
      </c>
      <c r="E297" s="195" t="n">
        <v>47</v>
      </c>
      <c r="F297" s="195" t="n">
        <v>47</v>
      </c>
      <c r="G297" s="239" t="n">
        <v>290</v>
      </c>
      <c r="H297" s="197" t="inlineStr">
        <is>
          <t>가</t>
        </is>
      </c>
      <c r="I297" s="242" t="inlineStr">
        <is>
          <t>건국대</t>
        </is>
      </c>
      <c r="J297" s="242" t="inlineStr">
        <is>
          <t>국제무역학과</t>
        </is>
      </c>
      <c r="K297" s="195" t="inlineStr">
        <is>
          <t>통합</t>
        </is>
      </c>
      <c r="L297" s="697">
        <f>IF(OFFSET(환산공식!$ED$15,$F297,0)=1,"O","X")</f>
        <v/>
      </c>
      <c r="M297" s="188">
        <f>IFERROR(OFFSET(환산공식!DJ$15,$F297,0),"")</f>
        <v/>
      </c>
      <c r="N297" s="697">
        <f>IFERROR(CONCATENATE(ROUND(OFFSET(환산공식!DK$15,$F297,0),1),"%"),"")</f>
        <v/>
      </c>
      <c r="O297" s="697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7">
        <f>OFFSET(환산공식!FX$15,$F297,0)</f>
        <v/>
      </c>
      <c r="AA297" s="179">
        <f>OFFSET(환산공식!FY$15,$F297,0)</f>
        <v/>
      </c>
      <c r="AC297" s="0" t="n"/>
      <c r="AD297" s="0">
        <f>IF(L297="X",6,IF(Q297&gt;R297,1,IF(Q297&gt;S297,2,IF(Q297&gt;T297,3,IF(Q297&gt;U297,4,IF(Q297&gt;=V297,5,IF(Q297&lt;V297,6,"")))))))</f>
        <v/>
      </c>
      <c r="AE297" s="0" t="n"/>
    </row>
    <row r="298" customFormat="1" s="3">
      <c r="A298" s="198" t="n"/>
      <c r="B298" s="198" t="n"/>
      <c r="C298" s="198" t="inlineStr">
        <is>
          <t>가291</t>
        </is>
      </c>
      <c r="D298" s="195" t="n">
        <v>348</v>
      </c>
      <c r="E298" s="195" t="n">
        <v>47</v>
      </c>
      <c r="F298" s="195" t="n">
        <v>47</v>
      </c>
      <c r="G298" s="239" t="n">
        <v>291</v>
      </c>
      <c r="H298" s="197" t="inlineStr">
        <is>
          <t>가</t>
        </is>
      </c>
      <c r="I298" s="242" t="inlineStr">
        <is>
          <t>건국대</t>
        </is>
      </c>
      <c r="J298" s="242" t="inlineStr">
        <is>
          <t>기술경영학과</t>
        </is>
      </c>
      <c r="K298" s="195" t="inlineStr">
        <is>
          <t>통합</t>
        </is>
      </c>
      <c r="L298" s="697">
        <f>IF(OFFSET(환산공식!$ED$15,$F298,0)=1,"O","X")</f>
        <v/>
      </c>
      <c r="M298" s="188">
        <f>IFERROR(OFFSET(환산공식!DJ$15,$F298,0),"")</f>
        <v/>
      </c>
      <c r="N298" s="697">
        <f>IFERROR(CONCATENATE(ROUND(OFFSET(환산공식!DK$15,$F298,0),1),"%"),"")</f>
        <v/>
      </c>
      <c r="O298" s="697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7">
        <f>OFFSET(환산공식!FX$15,$F298,0)</f>
        <v/>
      </c>
      <c r="AA298" s="179">
        <f>OFFSET(환산공식!FY$15,$F298,0)</f>
        <v/>
      </c>
      <c r="AC298" s="0" t="n"/>
      <c r="AD298" s="0">
        <f>IF(L298="X",6,IF(Q298&gt;R298,1,IF(Q298&gt;S298,2,IF(Q298&gt;T298,3,IF(Q298&gt;U298,4,IF(Q298&gt;=V298,5,IF(Q298&lt;V298,6,"")))))))</f>
        <v/>
      </c>
      <c r="AE298" s="0" t="n"/>
    </row>
    <row r="299" customFormat="1" s="3">
      <c r="A299" s="198" t="n"/>
      <c r="B299" s="198" t="n"/>
      <c r="C299" s="198" t="inlineStr">
        <is>
          <t>가292</t>
        </is>
      </c>
      <c r="D299" s="195" t="n">
        <v>349</v>
      </c>
      <c r="E299" s="195" t="n">
        <v>53</v>
      </c>
      <c r="F299" s="195" t="n">
        <v>53</v>
      </c>
      <c r="G299" s="239" t="n">
        <v>292</v>
      </c>
      <c r="H299" s="197" t="inlineStr">
        <is>
          <t>가</t>
        </is>
      </c>
      <c r="I299" s="242" t="inlineStr">
        <is>
          <t>동국대</t>
        </is>
      </c>
      <c r="J299" s="242" t="inlineStr">
        <is>
          <t>전자전기공학부</t>
        </is>
      </c>
      <c r="K299" s="195" t="inlineStr">
        <is>
          <t>자연</t>
        </is>
      </c>
      <c r="L299" s="697">
        <f>IF(OFFSET(환산공식!$ED$15,$F299,0)=1,"O","X")</f>
        <v/>
      </c>
      <c r="M299" s="188">
        <f>IFERROR(OFFSET(환산공식!DJ$15,$F299,0),"")</f>
        <v/>
      </c>
      <c r="N299" s="697">
        <f>IFERROR(CONCATENATE(ROUND(OFFSET(환산공식!DK$15,$F299,0),1),"%"),"")</f>
        <v/>
      </c>
      <c r="O299" s="697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7">
        <f>OFFSET(환산공식!FX$15,$F299,0)</f>
        <v/>
      </c>
      <c r="AA299" s="179">
        <f>OFFSET(환산공식!FY$15,$F299,0)</f>
        <v/>
      </c>
      <c r="AC299" s="0" t="n"/>
      <c r="AD299" s="0">
        <f>IF(L299="X",6,IF(Q299&gt;R299,1,IF(Q299&gt;S299,2,IF(Q299&gt;T299,3,IF(Q299&gt;U299,4,IF(Q299&gt;=V299,5,IF(Q299&lt;V299,6,"")))))))</f>
        <v/>
      </c>
      <c r="AE299" s="0" t="n"/>
    </row>
    <row r="300" customFormat="1" s="3">
      <c r="A300" s="198" t="n"/>
      <c r="B300" s="198" t="n"/>
      <c r="C300" s="198" t="inlineStr">
        <is>
          <t>가293</t>
        </is>
      </c>
      <c r="D300" s="195" t="n">
        <v>350</v>
      </c>
      <c r="E300" s="195" t="n">
        <v>53</v>
      </c>
      <c r="F300" s="195" t="n">
        <v>53</v>
      </c>
      <c r="G300" s="239" t="n">
        <v>293</v>
      </c>
      <c r="H300" s="197" t="inlineStr">
        <is>
          <t>가</t>
        </is>
      </c>
      <c r="I300" s="242" t="inlineStr">
        <is>
          <t>동국대</t>
        </is>
      </c>
      <c r="J300" s="242" t="inlineStr">
        <is>
          <t>수학교육과</t>
        </is>
      </c>
      <c r="K300" s="195" t="inlineStr">
        <is>
          <t>자연</t>
        </is>
      </c>
      <c r="L300" s="697">
        <f>IF(OFFSET(환산공식!$ED$15,$F300,0)=1,"O","X")</f>
        <v/>
      </c>
      <c r="M300" s="188">
        <f>IFERROR(OFFSET(환산공식!DJ$15,$F300,0),"")</f>
        <v/>
      </c>
      <c r="N300" s="697">
        <f>IFERROR(CONCATENATE(ROUND(OFFSET(환산공식!DK$15,$F300,0),1),"%"),"")</f>
        <v/>
      </c>
      <c r="O300" s="697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7">
        <f>OFFSET(환산공식!FX$15,$F300,0)</f>
        <v/>
      </c>
      <c r="AA300" s="179">
        <f>OFFSET(환산공식!FY$15,$F300,0)</f>
        <v/>
      </c>
      <c r="AC300" s="0" t="n"/>
      <c r="AD300" s="0">
        <f>IF(L300="X",6,IF(Q300&gt;R300,1,IF(Q300&gt;S300,2,IF(Q300&gt;T300,3,IF(Q300&gt;U300,4,IF(Q300&gt;=V300,5,IF(Q300&lt;V300,6,"")))))))</f>
        <v/>
      </c>
      <c r="AE300" s="0" t="n"/>
    </row>
    <row r="301" customFormat="1" s="3">
      <c r="A301" s="198" t="n"/>
      <c r="B301" s="198" t="n"/>
      <c r="C301" s="198" t="inlineStr">
        <is>
          <t>가294</t>
        </is>
      </c>
      <c r="D301" s="195" t="n">
        <v>351</v>
      </c>
      <c r="E301" s="195" t="n">
        <v>53</v>
      </c>
      <c r="F301" s="195" t="n">
        <v>53</v>
      </c>
      <c r="G301" s="239" t="n">
        <v>294</v>
      </c>
      <c r="H301" s="197" t="inlineStr">
        <is>
          <t>가</t>
        </is>
      </c>
      <c r="I301" s="242" t="inlineStr">
        <is>
          <t>동국대</t>
        </is>
      </c>
      <c r="J301" s="242" t="inlineStr">
        <is>
          <t>에너지신소재공학과</t>
        </is>
      </c>
      <c r="K301" s="195" t="inlineStr">
        <is>
          <t>자연</t>
        </is>
      </c>
      <c r="L301" s="697">
        <f>IF(OFFSET(환산공식!$ED$15,$F301,0)=1,"O","X")</f>
        <v/>
      </c>
      <c r="M301" s="188">
        <f>IFERROR(OFFSET(환산공식!DJ$15,$F301,0),"")</f>
        <v/>
      </c>
      <c r="N301" s="697">
        <f>IFERROR(CONCATENATE(ROUND(OFFSET(환산공식!DK$15,$F301,0),1),"%"),"")</f>
        <v/>
      </c>
      <c r="O301" s="697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7">
        <f>OFFSET(환산공식!FX$15,$F301,0)</f>
        <v/>
      </c>
      <c r="AA301" s="179">
        <f>OFFSET(환산공식!FY$15,$F301,0)</f>
        <v/>
      </c>
      <c r="AC301" s="0" t="n"/>
      <c r="AD301" s="0">
        <f>IF(L301="X",6,IF(Q301&gt;R301,1,IF(Q301&gt;S301,2,IF(Q301&gt;T301,3,IF(Q301&gt;U301,4,IF(Q301&gt;=V301,5,IF(Q301&lt;V301,6,"")))))))</f>
        <v/>
      </c>
      <c r="AE301" s="0" t="n"/>
    </row>
    <row r="302" customFormat="1" s="3">
      <c r="A302" s="198" t="n"/>
      <c r="B302" s="198" t="n"/>
      <c r="C302" s="198" t="inlineStr">
        <is>
          <t>가295</t>
        </is>
      </c>
      <c r="D302" s="195" t="n">
        <v>352</v>
      </c>
      <c r="E302" s="195" t="n">
        <v>51</v>
      </c>
      <c r="F302" s="195" t="n">
        <v>51</v>
      </c>
      <c r="G302" s="239" t="n">
        <v>295</v>
      </c>
      <c r="H302" s="197" t="inlineStr">
        <is>
          <t>가</t>
        </is>
      </c>
      <c r="I302" s="242" t="inlineStr">
        <is>
          <t>동국대</t>
        </is>
      </c>
      <c r="J302" s="242" t="inlineStr">
        <is>
          <t>산업시스템공학과</t>
        </is>
      </c>
      <c r="K302" s="195" t="inlineStr">
        <is>
          <t>자연</t>
        </is>
      </c>
      <c r="L302" s="697">
        <f>IF(OFFSET(환산공식!$ED$15,$F302,0)=1,"O","X")</f>
        <v/>
      </c>
      <c r="M302" s="188">
        <f>IFERROR(OFFSET(환산공식!DJ$15,$F302,0),"")</f>
        <v/>
      </c>
      <c r="N302" s="697">
        <f>IFERROR(CONCATENATE(ROUND(OFFSET(환산공식!DK$15,$F302,0),1),"%"),"")</f>
        <v/>
      </c>
      <c r="O302" s="697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7">
        <f>OFFSET(환산공식!FX$15,$F302,0)</f>
        <v/>
      </c>
      <c r="AA302" s="179">
        <f>OFFSET(환산공식!FY$15,$F302,0)</f>
        <v/>
      </c>
      <c r="AC302" s="0" t="n"/>
      <c r="AD302" s="0">
        <f>IF(L302="X",6,IF(Q302&gt;R302,1,IF(Q302&gt;S302,2,IF(Q302&gt;T302,3,IF(Q302&gt;U302,4,IF(Q302&gt;=V302,5,IF(Q302&lt;V302,6,"")))))))</f>
        <v/>
      </c>
      <c r="AE302" s="0" t="n"/>
    </row>
    <row r="303" customFormat="1" s="3">
      <c r="A303" s="198" t="n"/>
      <c r="B303" s="198" t="n"/>
      <c r="C303" s="198" t="inlineStr">
        <is>
          <t>가296</t>
        </is>
      </c>
      <c r="D303" s="195" t="n">
        <v>353</v>
      </c>
      <c r="E303" s="195" t="n">
        <v>53</v>
      </c>
      <c r="F303" s="195" t="n">
        <v>53</v>
      </c>
      <c r="G303" s="239" t="n">
        <v>296</v>
      </c>
      <c r="H303" s="197" t="inlineStr">
        <is>
          <t>가</t>
        </is>
      </c>
      <c r="I303" s="242" t="inlineStr">
        <is>
          <t>동국대</t>
        </is>
      </c>
      <c r="J303" s="242" t="inlineStr">
        <is>
          <t>기계로봇에너지공학과</t>
        </is>
      </c>
      <c r="K303" s="195" t="inlineStr">
        <is>
          <t>자연</t>
        </is>
      </c>
      <c r="L303" s="697">
        <f>IF(OFFSET(환산공식!$ED$15,$F303,0)=1,"O","X")</f>
        <v/>
      </c>
      <c r="M303" s="188">
        <f>IFERROR(OFFSET(환산공식!DJ$15,$F303,0),"")</f>
        <v/>
      </c>
      <c r="N303" s="697">
        <f>IFERROR(CONCATENATE(ROUND(OFFSET(환산공식!DK$15,$F303,0),1),"%"),"")</f>
        <v/>
      </c>
      <c r="O303" s="697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7">
        <f>OFFSET(환산공식!FX$15,$F303,0)</f>
        <v/>
      </c>
      <c r="AA303" s="179">
        <f>OFFSET(환산공식!FY$15,$F303,0)</f>
        <v/>
      </c>
      <c r="AC303" s="0" t="n"/>
      <c r="AD303" s="0">
        <f>IF(L303="X",6,IF(Q303&gt;R303,1,IF(Q303&gt;S303,2,IF(Q303&gt;T303,3,IF(Q303&gt;U303,4,IF(Q303&gt;=V303,5,IF(Q303&lt;V303,6,"")))))))</f>
        <v/>
      </c>
      <c r="AE303" s="0" t="n"/>
    </row>
    <row r="304" customFormat="1" s="3">
      <c r="A304" s="198" t="n"/>
      <c r="B304" s="198" t="n"/>
      <c r="C304" s="198" t="inlineStr">
        <is>
          <t>가297</t>
        </is>
      </c>
      <c r="D304" s="195" t="n">
        <v>354</v>
      </c>
      <c r="E304" s="195" t="n">
        <v>52</v>
      </c>
      <c r="F304" s="195" t="n">
        <v>52</v>
      </c>
      <c r="G304" s="239" t="n">
        <v>297</v>
      </c>
      <c r="H304" s="197" t="inlineStr">
        <is>
          <t>가</t>
        </is>
      </c>
      <c r="I304" s="242" t="inlineStr">
        <is>
          <t>동국대</t>
        </is>
      </c>
      <c r="J304" s="242" t="inlineStr">
        <is>
          <t>화학과</t>
        </is>
      </c>
      <c r="K304" s="195" t="inlineStr">
        <is>
          <t>자연</t>
        </is>
      </c>
      <c r="L304" s="697">
        <f>IF(OFFSET(환산공식!$ED$15,$F304,0)=1,"O","X")</f>
        <v/>
      </c>
      <c r="M304" s="188">
        <f>IFERROR(OFFSET(환산공식!DJ$15,$F304,0),"")</f>
        <v/>
      </c>
      <c r="N304" s="697">
        <f>IFERROR(CONCATENATE(ROUND(OFFSET(환산공식!DK$15,$F304,0),1),"%"),"")</f>
        <v/>
      </c>
      <c r="O304" s="697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7">
        <f>OFFSET(환산공식!FX$15,$F304,0)</f>
        <v/>
      </c>
      <c r="AA304" s="179">
        <f>OFFSET(환산공식!FY$15,$F304,0)</f>
        <v/>
      </c>
      <c r="AC304" s="0" t="n"/>
      <c r="AD304" s="0">
        <f>IF(L304="X",6,IF(Q304&gt;R304,1,IF(Q304&gt;S304,2,IF(Q304&gt;T304,3,IF(Q304&gt;U304,4,IF(Q304&gt;=V304,5,IF(Q304&lt;V304,6,"")))))))</f>
        <v/>
      </c>
      <c r="AE304" s="0" t="n"/>
    </row>
    <row r="305" customFormat="1" s="3">
      <c r="A305" s="198" t="n"/>
      <c r="B305" s="198" t="n"/>
      <c r="C305" s="198" t="inlineStr">
        <is>
          <t>가298</t>
        </is>
      </c>
      <c r="D305" s="195" t="n">
        <v>355</v>
      </c>
      <c r="E305" s="195" t="n">
        <v>53</v>
      </c>
      <c r="F305" s="195" t="n">
        <v>53</v>
      </c>
      <c r="G305" s="239" t="n">
        <v>298</v>
      </c>
      <c r="H305" s="197" t="inlineStr">
        <is>
          <t>가</t>
        </is>
      </c>
      <c r="I305" s="242" t="inlineStr">
        <is>
          <t>동국대</t>
        </is>
      </c>
      <c r="J305" s="242" t="inlineStr">
        <is>
          <t>건축공학부</t>
        </is>
      </c>
      <c r="K305" s="195" t="inlineStr">
        <is>
          <t>자연</t>
        </is>
      </c>
      <c r="L305" s="697">
        <f>IF(OFFSET(환산공식!$ED$15,$F305,0)=1,"O","X")</f>
        <v/>
      </c>
      <c r="M305" s="188">
        <f>IFERROR(OFFSET(환산공식!DJ$15,$F305,0),"")</f>
        <v/>
      </c>
      <c r="N305" s="697">
        <f>IFERROR(CONCATENATE(ROUND(OFFSET(환산공식!DK$15,$F305,0),1),"%"),"")</f>
        <v/>
      </c>
      <c r="O305" s="697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7">
        <f>OFFSET(환산공식!FX$15,$F305,0)</f>
        <v/>
      </c>
      <c r="AA305" s="179">
        <f>OFFSET(환산공식!FY$15,$F305,0)</f>
        <v/>
      </c>
      <c r="AC305" s="0" t="n"/>
      <c r="AD305" s="0">
        <f>IF(L305="X",6,IF(Q305&gt;R305,1,IF(Q305&gt;S305,2,IF(Q305&gt;T305,3,IF(Q305&gt;U305,4,IF(Q305&gt;=V305,5,IF(Q305&lt;V305,6,"")))))))</f>
        <v/>
      </c>
      <c r="AE305" s="0" t="n"/>
    </row>
    <row r="306" customFormat="1" s="3">
      <c r="A306" s="198" t="n"/>
      <c r="B306" s="198" t="n"/>
      <c r="C306" s="198" t="inlineStr">
        <is>
          <t>가299</t>
        </is>
      </c>
      <c r="D306" s="195" t="n">
        <v>356</v>
      </c>
      <c r="E306" s="195" t="n">
        <v>52</v>
      </c>
      <c r="F306" s="195" t="n">
        <v>52</v>
      </c>
      <c r="G306" s="239" t="n">
        <v>299</v>
      </c>
      <c r="H306" s="197" t="inlineStr">
        <is>
          <t>가</t>
        </is>
      </c>
      <c r="I306" s="242" t="inlineStr">
        <is>
          <t>동국대</t>
        </is>
      </c>
      <c r="J306" s="242" t="inlineStr">
        <is>
          <t>생명과학과</t>
        </is>
      </c>
      <c r="K306" s="195" t="inlineStr">
        <is>
          <t>자연</t>
        </is>
      </c>
      <c r="L306" s="697">
        <f>IF(OFFSET(환산공식!$ED$15,$F306,0)=1,"O","X")</f>
        <v/>
      </c>
      <c r="M306" s="188">
        <f>IFERROR(OFFSET(환산공식!DJ$15,$F306,0),"")</f>
        <v/>
      </c>
      <c r="N306" s="697">
        <f>IFERROR(CONCATENATE(ROUND(OFFSET(환산공식!DK$15,$F306,0),1),"%"),"")</f>
        <v/>
      </c>
      <c r="O306" s="697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7">
        <f>OFFSET(환산공식!FX$15,$F306,0)</f>
        <v/>
      </c>
      <c r="AA306" s="179">
        <f>OFFSET(환산공식!FY$15,$F306,0)</f>
        <v/>
      </c>
      <c r="AC306" s="0" t="n"/>
      <c r="AD306" s="0">
        <f>IF(L306="X",6,IF(Q306&gt;R306,1,IF(Q306&gt;S306,2,IF(Q306&gt;T306,3,IF(Q306&gt;U306,4,IF(Q306&gt;=V306,5,IF(Q306&lt;V306,6,"")))))))</f>
        <v/>
      </c>
      <c r="AE306" s="0" t="n"/>
    </row>
    <row r="307" customFormat="1" s="3">
      <c r="A307" s="198" t="n"/>
      <c r="B307" s="198" t="n"/>
      <c r="C307" s="198" t="inlineStr">
        <is>
          <t>가300</t>
        </is>
      </c>
      <c r="D307" s="195" t="n">
        <v>357</v>
      </c>
      <c r="E307" s="195" t="n">
        <v>52</v>
      </c>
      <c r="F307" s="195" t="n">
        <v>52</v>
      </c>
      <c r="G307" s="239" t="n">
        <v>300</v>
      </c>
      <c r="H307" s="197" t="inlineStr">
        <is>
          <t>가</t>
        </is>
      </c>
      <c r="I307" s="242" t="inlineStr">
        <is>
          <t>동국대</t>
        </is>
      </c>
      <c r="J307" s="242" t="inlineStr">
        <is>
          <t>융합환경과학과</t>
        </is>
      </c>
      <c r="K307" s="195" t="inlineStr">
        <is>
          <t>자연</t>
        </is>
      </c>
      <c r="L307" s="697">
        <f>IF(OFFSET(환산공식!$ED$15,$F307,0)=1,"O","X")</f>
        <v/>
      </c>
      <c r="M307" s="188">
        <f>IFERROR(OFFSET(환산공식!DJ$15,$F307,0),"")</f>
        <v/>
      </c>
      <c r="N307" s="697">
        <f>IFERROR(CONCATENATE(ROUND(OFFSET(환산공식!DK$15,$F307,0),1),"%"),"")</f>
        <v/>
      </c>
      <c r="O307" s="697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7">
        <f>OFFSET(환산공식!FX$15,$F307,0)</f>
        <v/>
      </c>
      <c r="AA307" s="179">
        <f>OFFSET(환산공식!FY$15,$F307,0)</f>
        <v/>
      </c>
      <c r="AC307" s="0" t="n"/>
      <c r="AD307" s="0">
        <f>IF(L307="X",6,IF(Q307&gt;R307,1,IF(Q307&gt;S307,2,IF(Q307&gt;T307,3,IF(Q307&gt;U307,4,IF(Q307&gt;=V307,5,IF(Q307&lt;V307,6,"")))))))</f>
        <v/>
      </c>
      <c r="AE307" s="0" t="n"/>
    </row>
    <row r="308" customFormat="1" s="3">
      <c r="A308" s="198" t="n"/>
      <c r="B308" s="198" t="n"/>
      <c r="C308" s="198" t="inlineStr">
        <is>
          <t>가301</t>
        </is>
      </c>
      <c r="D308" s="195" t="n">
        <v>358</v>
      </c>
      <c r="E308" s="195" t="n">
        <v>52</v>
      </c>
      <c r="F308" s="195" t="n">
        <v>52</v>
      </c>
      <c r="G308" s="239" t="n">
        <v>301</v>
      </c>
      <c r="H308" s="197" t="inlineStr">
        <is>
          <t>가</t>
        </is>
      </c>
      <c r="I308" s="242" t="inlineStr">
        <is>
          <t>동국대</t>
        </is>
      </c>
      <c r="J308" s="242" t="inlineStr">
        <is>
          <t>가정교육과</t>
        </is>
      </c>
      <c r="K308" s="195" t="inlineStr">
        <is>
          <t>자연</t>
        </is>
      </c>
      <c r="L308" s="697">
        <f>IF(OFFSET(환산공식!$ED$15,$F308,0)=1,"O","X")</f>
        <v/>
      </c>
      <c r="M308" s="188">
        <f>IFERROR(OFFSET(환산공식!DJ$15,$F308,0),"")</f>
        <v/>
      </c>
      <c r="N308" s="697">
        <f>IFERROR(CONCATENATE(ROUND(OFFSET(환산공식!DK$15,$F308,0),1),"%"),"")</f>
        <v/>
      </c>
      <c r="O308" s="697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7">
        <f>OFFSET(환산공식!FX$15,$F308,0)</f>
        <v/>
      </c>
      <c r="AA308" s="179">
        <f>OFFSET(환산공식!FY$15,$F308,0)</f>
        <v/>
      </c>
      <c r="AC308" s="0" t="n"/>
      <c r="AD308" s="0">
        <f>IF(L308="X",6,IF(Q308&gt;R308,1,IF(Q308&gt;S308,2,IF(Q308&gt;T308,3,IF(Q308&gt;U308,4,IF(Q308&gt;=V308,5,IF(Q308&lt;V308,6,"")))))))</f>
        <v/>
      </c>
      <c r="AE308" s="0" t="n"/>
    </row>
    <row r="309" customFormat="1" s="3">
      <c r="A309" s="198" t="n"/>
      <c r="B309" s="198" t="n"/>
      <c r="C309" s="198" t="inlineStr">
        <is>
          <t>가302</t>
        </is>
      </c>
      <c r="D309" s="195" t="n">
        <v>359</v>
      </c>
      <c r="E309" s="195" t="n">
        <v>54</v>
      </c>
      <c r="F309" s="195" t="n">
        <v>54</v>
      </c>
      <c r="G309" s="239" t="n">
        <v>302</v>
      </c>
      <c r="H309" s="197" t="inlineStr">
        <is>
          <t>가</t>
        </is>
      </c>
      <c r="I309" s="242" t="inlineStr">
        <is>
          <t>동국대</t>
        </is>
      </c>
      <c r="J309" s="242" t="inlineStr">
        <is>
          <t>영화영상학과</t>
        </is>
      </c>
      <c r="K309" s="195" t="inlineStr">
        <is>
          <t>통합</t>
        </is>
      </c>
      <c r="L309" s="697">
        <f>IF(OFFSET(환산공식!$ED$15,$F309,0)=1,"O","X")</f>
        <v/>
      </c>
      <c r="M309" s="188">
        <f>IFERROR(OFFSET(환산공식!DJ$15,$F309,0),"")</f>
        <v/>
      </c>
      <c r="N309" s="697">
        <f>IFERROR(CONCATENATE(ROUND(OFFSET(환산공식!DK$15,$F309,0),1),"%"),"")</f>
        <v/>
      </c>
      <c r="O309" s="697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7">
        <f>OFFSET(환산공식!FX$15,$F309,0)</f>
        <v/>
      </c>
      <c r="AA309" s="179">
        <f>OFFSET(환산공식!FY$15,$F309,0)</f>
        <v/>
      </c>
      <c r="AC309" s="0" t="n"/>
      <c r="AD309" s="0">
        <f>IF(L309="X",6,IF(Q309&gt;R309,1,IF(Q309&gt;S309,2,IF(Q309&gt;T309,3,IF(Q309&gt;U309,4,IF(Q309&gt;=V309,5,IF(Q309&lt;V309,6,"")))))))</f>
        <v/>
      </c>
      <c r="AE309" s="0" t="n"/>
    </row>
    <row r="310" customFormat="1" s="3">
      <c r="A310" s="198" t="n"/>
      <c r="B310" s="198" t="n"/>
      <c r="C310" s="198" t="inlineStr">
        <is>
          <t>가303</t>
        </is>
      </c>
      <c r="D310" s="195" t="n">
        <v>360</v>
      </c>
      <c r="E310" s="195" t="n">
        <v>54</v>
      </c>
      <c r="F310" s="195" t="n">
        <v>54</v>
      </c>
      <c r="G310" s="239" t="n">
        <v>303</v>
      </c>
      <c r="H310" s="197" t="inlineStr">
        <is>
          <t>가</t>
        </is>
      </c>
      <c r="I310" s="242" t="inlineStr">
        <is>
          <t>동국대</t>
        </is>
      </c>
      <c r="J310" s="242" t="inlineStr">
        <is>
          <t>경영정보학과</t>
        </is>
      </c>
      <c r="K310" s="195" t="inlineStr">
        <is>
          <t>통합</t>
        </is>
      </c>
      <c r="L310" s="697">
        <f>IF(OFFSET(환산공식!$ED$15,$F310,0)=1,"O","X")</f>
        <v/>
      </c>
      <c r="M310" s="188">
        <f>IFERROR(OFFSET(환산공식!DJ$15,$F310,0),"")</f>
        <v/>
      </c>
      <c r="N310" s="697">
        <f>IFERROR(CONCATENATE(ROUND(OFFSET(환산공식!DK$15,$F310,0),1),"%"),"")</f>
        <v/>
      </c>
      <c r="O310" s="697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7">
        <f>OFFSET(환산공식!FX$15,$F310,0)</f>
        <v/>
      </c>
      <c r="AA310" s="179">
        <f>OFFSET(환산공식!FY$15,$F310,0)</f>
        <v/>
      </c>
      <c r="AC310" s="0" t="n"/>
      <c r="AD310" s="0">
        <f>IF(L310="X",6,IF(Q310&gt;R310,1,IF(Q310&gt;S310,2,IF(Q310&gt;T310,3,IF(Q310&gt;U310,4,IF(Q310&gt;=V310,5,IF(Q310&lt;V310,6,"")))))))</f>
        <v/>
      </c>
      <c r="AE310" s="0" t="n"/>
    </row>
    <row r="311" customFormat="1" s="3">
      <c r="A311" s="198" t="n"/>
      <c r="B311" s="198" t="n"/>
      <c r="C311" s="198" t="inlineStr">
        <is>
          <t>가304</t>
        </is>
      </c>
      <c r="D311" s="195" t="n">
        <v>361</v>
      </c>
      <c r="E311" s="195" t="n">
        <v>54</v>
      </c>
      <c r="F311" s="195" t="n">
        <v>54</v>
      </c>
      <c r="G311" s="239" t="n">
        <v>304</v>
      </c>
      <c r="H311" s="197" t="inlineStr">
        <is>
          <t>가</t>
        </is>
      </c>
      <c r="I311" s="242" t="inlineStr">
        <is>
          <t>동국대</t>
        </is>
      </c>
      <c r="J311" s="242" t="inlineStr">
        <is>
          <t>미디어커뮤니케이션학전공</t>
        </is>
      </c>
      <c r="K311" s="195" t="inlineStr">
        <is>
          <t>통합</t>
        </is>
      </c>
      <c r="L311" s="697">
        <f>IF(OFFSET(환산공식!$ED$15,$F311,0)=1,"O","X")</f>
        <v/>
      </c>
      <c r="M311" s="188">
        <f>IFERROR(OFFSET(환산공식!DJ$15,$F311,0),"")</f>
        <v/>
      </c>
      <c r="N311" s="697">
        <f>IFERROR(CONCATENATE(ROUND(OFFSET(환산공식!DK$15,$F311,0),1),"%"),"")</f>
        <v/>
      </c>
      <c r="O311" s="697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7">
        <f>OFFSET(환산공식!FX$15,$F311,0)</f>
        <v/>
      </c>
      <c r="AA311" s="179">
        <f>OFFSET(환산공식!FY$15,$F311,0)</f>
        <v/>
      </c>
      <c r="AC311" s="0" t="n"/>
      <c r="AD311" s="0">
        <f>IF(L311="X",6,IF(Q311&gt;R311,1,IF(Q311&gt;S311,2,IF(Q311&gt;T311,3,IF(Q311&gt;U311,4,IF(Q311&gt;=V311,5,IF(Q311&lt;V311,6,"")))))))</f>
        <v/>
      </c>
      <c r="AE311" s="0" t="n"/>
    </row>
    <row r="312" customFormat="1" s="3">
      <c r="A312" s="198" t="n"/>
      <c r="B312" s="198" t="n"/>
      <c r="C312" s="198" t="inlineStr">
        <is>
          <t>가305</t>
        </is>
      </c>
      <c r="D312" s="195" t="n">
        <v>362</v>
      </c>
      <c r="E312" s="195" t="n">
        <v>54</v>
      </c>
      <c r="F312" s="195" t="n">
        <v>54</v>
      </c>
      <c r="G312" s="239" t="n">
        <v>305</v>
      </c>
      <c r="H312" s="197" t="inlineStr">
        <is>
          <t>가</t>
        </is>
      </c>
      <c r="I312" s="242" t="inlineStr">
        <is>
          <t>동국대</t>
        </is>
      </c>
      <c r="J312" s="242" t="inlineStr">
        <is>
          <t>경제학과</t>
        </is>
      </c>
      <c r="K312" s="195" t="inlineStr">
        <is>
          <t>통합</t>
        </is>
      </c>
      <c r="L312" s="697">
        <f>IF(OFFSET(환산공식!$ED$15,$F312,0)=1,"O","X")</f>
        <v/>
      </c>
      <c r="M312" s="188">
        <f>IFERROR(OFFSET(환산공식!DJ$15,$F312,0),"")</f>
        <v/>
      </c>
      <c r="N312" s="697">
        <f>IFERROR(CONCATENATE(ROUND(OFFSET(환산공식!DK$15,$F312,0),1),"%"),"")</f>
        <v/>
      </c>
      <c r="O312" s="697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7">
        <f>OFFSET(환산공식!FX$15,$F312,0)</f>
        <v/>
      </c>
      <c r="AA312" s="179">
        <f>OFFSET(환산공식!FY$15,$F312,0)</f>
        <v/>
      </c>
      <c r="AC312" s="0" t="n"/>
      <c r="AD312" s="0">
        <f>IF(L312="X",6,IF(Q312&gt;R312,1,IF(Q312&gt;S312,2,IF(Q312&gt;T312,3,IF(Q312&gt;U312,4,IF(Q312&gt;=V312,5,IF(Q312&lt;V312,6,"")))))))</f>
        <v/>
      </c>
      <c r="AE312" s="0" t="n"/>
    </row>
    <row r="313" customFormat="1" s="3">
      <c r="A313" s="198" t="n"/>
      <c r="B313" s="198" t="n"/>
      <c r="C313" s="198" t="inlineStr">
        <is>
          <t>가306</t>
        </is>
      </c>
      <c r="D313" s="195" t="n">
        <v>363</v>
      </c>
      <c r="E313" s="195" t="n">
        <v>54</v>
      </c>
      <c r="F313" s="195" t="n">
        <v>54</v>
      </c>
      <c r="G313" s="239" t="n">
        <v>306</v>
      </c>
      <c r="H313" s="197" t="inlineStr">
        <is>
          <t>가</t>
        </is>
      </c>
      <c r="I313" s="242" t="inlineStr">
        <is>
          <t>동국대</t>
        </is>
      </c>
      <c r="J313" s="242" t="inlineStr">
        <is>
          <t>국제통상학과</t>
        </is>
      </c>
      <c r="K313" s="195" t="inlineStr">
        <is>
          <t>통합</t>
        </is>
      </c>
      <c r="L313" s="697">
        <f>IF(OFFSET(환산공식!$ED$15,$F313,0)=1,"O","X")</f>
        <v/>
      </c>
      <c r="M313" s="188">
        <f>IFERROR(OFFSET(환산공식!DJ$15,$F313,0),"")</f>
        <v/>
      </c>
      <c r="N313" s="697">
        <f>IFERROR(CONCATENATE(ROUND(OFFSET(환산공식!DK$15,$F313,0),1),"%"),"")</f>
        <v/>
      </c>
      <c r="O313" s="697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7">
        <f>OFFSET(환산공식!FX$15,$F313,0)</f>
        <v/>
      </c>
      <c r="AA313" s="179">
        <f>OFFSET(환산공식!FY$15,$F313,0)</f>
        <v/>
      </c>
      <c r="AC313" s="0" t="n"/>
      <c r="AD313" s="0">
        <f>IF(L313="X",6,IF(Q313&gt;R313,1,IF(Q313&gt;S313,2,IF(Q313&gt;T313,3,IF(Q313&gt;U313,4,IF(Q313&gt;=V313,5,IF(Q313&lt;V313,6,"")))))))</f>
        <v/>
      </c>
      <c r="AE313" s="0" t="n"/>
    </row>
    <row r="314" customFormat="1" s="3">
      <c r="A314" s="198" t="n"/>
      <c r="B314" s="198" t="n"/>
      <c r="C314" s="198" t="inlineStr">
        <is>
          <t>가307</t>
        </is>
      </c>
      <c r="D314" s="195" t="n">
        <v>364</v>
      </c>
      <c r="E314" s="195" t="n">
        <v>54</v>
      </c>
      <c r="F314" s="195" t="n">
        <v>54</v>
      </c>
      <c r="G314" s="239" t="n">
        <v>307</v>
      </c>
      <c r="H314" s="197" t="inlineStr">
        <is>
          <t>가</t>
        </is>
      </c>
      <c r="I314" s="242" t="inlineStr">
        <is>
          <t>동국대</t>
        </is>
      </c>
      <c r="J314" s="242" t="inlineStr">
        <is>
          <t>행정학전공</t>
        </is>
      </c>
      <c r="K314" s="195" t="inlineStr">
        <is>
          <t>통합</t>
        </is>
      </c>
      <c r="L314" s="697">
        <f>IF(OFFSET(환산공식!$ED$15,$F314,0)=1,"O","X")</f>
        <v/>
      </c>
      <c r="M314" s="188">
        <f>IFERROR(OFFSET(환산공식!DJ$15,$F314,0),"")</f>
        <v/>
      </c>
      <c r="N314" s="697">
        <f>IFERROR(CONCATENATE(ROUND(OFFSET(환산공식!DK$15,$F314,0),1),"%"),"")</f>
        <v/>
      </c>
      <c r="O314" s="697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7">
        <f>OFFSET(환산공식!FX$15,$F314,0)</f>
        <v/>
      </c>
      <c r="AA314" s="179">
        <f>OFFSET(환산공식!FY$15,$F314,0)</f>
        <v/>
      </c>
      <c r="AC314" s="0" t="n"/>
      <c r="AD314" s="0">
        <f>IF(L314="X",6,IF(Q314&gt;R314,1,IF(Q314&gt;S314,2,IF(Q314&gt;T314,3,IF(Q314&gt;U314,4,IF(Q314&gt;=V314,5,IF(Q314&lt;V314,6,"")))))))</f>
        <v/>
      </c>
      <c r="AE314" s="0" t="n"/>
    </row>
    <row r="315" customFormat="1" s="3">
      <c r="A315" s="198" t="n"/>
      <c r="B315" s="198" t="n"/>
      <c r="C315" s="198" t="inlineStr">
        <is>
          <t>가308</t>
        </is>
      </c>
      <c r="D315" s="195" t="n">
        <v>365</v>
      </c>
      <c r="E315" s="195" t="n">
        <v>54</v>
      </c>
      <c r="F315" s="195" t="n">
        <v>54</v>
      </c>
      <c r="G315" s="239" t="n">
        <v>308</v>
      </c>
      <c r="H315" s="197" t="inlineStr">
        <is>
          <t>가</t>
        </is>
      </c>
      <c r="I315" s="242" t="inlineStr">
        <is>
          <t>동국대</t>
        </is>
      </c>
      <c r="J315" s="242" t="inlineStr">
        <is>
          <t>식품산업관리학과</t>
        </is>
      </c>
      <c r="K315" s="195" t="inlineStr">
        <is>
          <t>통합</t>
        </is>
      </c>
      <c r="L315" s="697">
        <f>IF(OFFSET(환산공식!$ED$15,$F315,0)=1,"O","X")</f>
        <v/>
      </c>
      <c r="M315" s="188">
        <f>IFERROR(OFFSET(환산공식!DJ$15,$F315,0),"")</f>
        <v/>
      </c>
      <c r="N315" s="697">
        <f>IFERROR(CONCATENATE(ROUND(OFFSET(환산공식!DK$15,$F315,0),1),"%"),"")</f>
        <v/>
      </c>
      <c r="O315" s="697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7">
        <f>OFFSET(환산공식!FX$15,$F315,0)</f>
        <v/>
      </c>
      <c r="AA315" s="179">
        <f>OFFSET(환산공식!FY$15,$F315,0)</f>
        <v/>
      </c>
      <c r="AC315" s="0" t="n"/>
      <c r="AD315" s="0">
        <f>IF(L315="X",6,IF(Q315&gt;R315,1,IF(Q315&gt;S315,2,IF(Q315&gt;T315,3,IF(Q315&gt;U315,4,IF(Q315&gt;=V315,5,IF(Q315&lt;V315,6,"")))))))</f>
        <v/>
      </c>
      <c r="AE315" s="0" t="n"/>
    </row>
    <row r="316" customFormat="1" s="3">
      <c r="A316" s="198" t="n"/>
      <c r="B316" s="198" t="n"/>
      <c r="C316" s="198" t="inlineStr">
        <is>
          <t>가309</t>
        </is>
      </c>
      <c r="D316" s="195" t="n">
        <v>366</v>
      </c>
      <c r="E316" s="195" t="n">
        <v>54</v>
      </c>
      <c r="F316" s="195" t="n">
        <v>54</v>
      </c>
      <c r="G316" s="239" t="n">
        <v>309</v>
      </c>
      <c r="H316" s="197" t="inlineStr">
        <is>
          <t>가</t>
        </is>
      </c>
      <c r="I316" s="242" t="inlineStr">
        <is>
          <t>동국대</t>
        </is>
      </c>
      <c r="J316" s="242" t="inlineStr">
        <is>
          <t>북한학전공</t>
        </is>
      </c>
      <c r="K316" s="195" t="inlineStr">
        <is>
          <t>통합</t>
        </is>
      </c>
      <c r="L316" s="697">
        <f>IF(OFFSET(환산공식!$ED$15,$F316,0)=1,"O","X")</f>
        <v/>
      </c>
      <c r="M316" s="188">
        <f>IFERROR(OFFSET(환산공식!DJ$15,$F316,0),"")</f>
        <v/>
      </c>
      <c r="N316" s="697">
        <f>IFERROR(CONCATENATE(ROUND(OFFSET(환산공식!DK$15,$F316,0),1),"%"),"")</f>
        <v/>
      </c>
      <c r="O316" s="697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7">
        <f>OFFSET(환산공식!FX$15,$F316,0)</f>
        <v/>
      </c>
      <c r="AA316" s="179">
        <f>OFFSET(환산공식!FY$15,$F316,0)</f>
        <v/>
      </c>
      <c r="AC316" s="0" t="n"/>
      <c r="AD316" s="0">
        <f>IF(L316="X",6,IF(Q316&gt;R316,1,IF(Q316&gt;S316,2,IF(Q316&gt;T316,3,IF(Q316&gt;U316,4,IF(Q316&gt;=V316,5,IF(Q316&lt;V316,6,"")))))))</f>
        <v/>
      </c>
      <c r="AE316" s="0" t="n"/>
    </row>
    <row r="317" customFormat="1" s="3">
      <c r="A317" s="198" t="n"/>
      <c r="B317" s="198" t="n"/>
      <c r="C317" s="198" t="inlineStr">
        <is>
          <t>가310</t>
        </is>
      </c>
      <c r="D317" s="195" t="n">
        <v>367</v>
      </c>
      <c r="E317" s="195" t="n">
        <v>54</v>
      </c>
      <c r="F317" s="195" t="n">
        <v>54</v>
      </c>
      <c r="G317" s="239" t="n">
        <v>310</v>
      </c>
      <c r="H317" s="197" t="inlineStr">
        <is>
          <t>가</t>
        </is>
      </c>
      <c r="I317" s="242" t="inlineStr">
        <is>
          <t>동국대</t>
        </is>
      </c>
      <c r="J317" s="242" t="inlineStr">
        <is>
          <t>역사교육과</t>
        </is>
      </c>
      <c r="K317" s="195" t="inlineStr">
        <is>
          <t>통합</t>
        </is>
      </c>
      <c r="L317" s="697">
        <f>IF(OFFSET(환산공식!$ED$15,$F317,0)=1,"O","X")</f>
        <v/>
      </c>
      <c r="M317" s="188">
        <f>IFERROR(OFFSET(환산공식!DJ$15,$F317,0),"")</f>
        <v/>
      </c>
      <c r="N317" s="697">
        <f>IFERROR(CONCATENATE(ROUND(OFFSET(환산공식!DK$15,$F317,0),1),"%"),"")</f>
        <v/>
      </c>
      <c r="O317" s="697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7">
        <f>OFFSET(환산공식!FX$15,$F317,0)</f>
        <v/>
      </c>
      <c r="AA317" s="179">
        <f>OFFSET(환산공식!FY$15,$F317,0)</f>
        <v/>
      </c>
      <c r="AC317" s="0" t="n"/>
      <c r="AD317" s="0">
        <f>IF(L317="X",6,IF(Q317&gt;R317,1,IF(Q317&gt;S317,2,IF(Q317&gt;T317,3,IF(Q317&gt;U317,4,IF(Q317&gt;=V317,5,IF(Q317&lt;V317,6,"")))))))</f>
        <v/>
      </c>
      <c r="AE317" s="0" t="n"/>
    </row>
    <row r="318" customFormat="1" s="3">
      <c r="A318" s="198" t="n"/>
      <c r="B318" s="198" t="n"/>
      <c r="C318" s="198" t="inlineStr">
        <is>
          <t>가311</t>
        </is>
      </c>
      <c r="D318" s="195" t="n">
        <v>368</v>
      </c>
      <c r="E318" s="195" t="n">
        <v>54</v>
      </c>
      <c r="F318" s="195" t="n">
        <v>54</v>
      </c>
      <c r="G318" s="239" t="n">
        <v>311</v>
      </c>
      <c r="H318" s="197" t="inlineStr">
        <is>
          <t>가</t>
        </is>
      </c>
      <c r="I318" s="242" t="inlineStr">
        <is>
          <t>동국대</t>
        </is>
      </c>
      <c r="J318" s="242" t="inlineStr">
        <is>
          <t>사회복지학과</t>
        </is>
      </c>
      <c r="K318" s="195" t="inlineStr">
        <is>
          <t>통합</t>
        </is>
      </c>
      <c r="L318" s="697">
        <f>IF(OFFSET(환산공식!$ED$15,$F318,0)=1,"O","X")</f>
        <v/>
      </c>
      <c r="M318" s="188">
        <f>IFERROR(OFFSET(환산공식!DJ$15,$F318,0),"")</f>
        <v/>
      </c>
      <c r="N318" s="697">
        <f>IFERROR(CONCATENATE(ROUND(OFFSET(환산공식!DK$15,$F318,0),1),"%"),"")</f>
        <v/>
      </c>
      <c r="O318" s="697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7">
        <f>OFFSET(환산공식!FX$15,$F318,0)</f>
        <v/>
      </c>
      <c r="AA318" s="179">
        <f>OFFSET(환산공식!FY$15,$F318,0)</f>
        <v/>
      </c>
      <c r="AC318" s="0" t="n"/>
      <c r="AD318" s="0">
        <f>IF(L318="X",6,IF(Q318&gt;R318,1,IF(Q318&gt;S318,2,IF(Q318&gt;T318,3,IF(Q318&gt;U318,4,IF(Q318&gt;=V318,5,IF(Q318&lt;V318,6,"")))))))</f>
        <v/>
      </c>
      <c r="AE318" s="0" t="n"/>
    </row>
    <row r="319" customFormat="1" s="3">
      <c r="A319" s="198" t="n"/>
      <c r="B319" s="198" t="n"/>
      <c r="C319" s="198" t="inlineStr">
        <is>
          <t>가312</t>
        </is>
      </c>
      <c r="D319" s="195" t="n">
        <v>369</v>
      </c>
      <c r="E319" s="195" t="n">
        <v>54</v>
      </c>
      <c r="F319" s="195" t="n">
        <v>54</v>
      </c>
      <c r="G319" s="239" t="n">
        <v>312</v>
      </c>
      <c r="H319" s="197" t="inlineStr">
        <is>
          <t>가</t>
        </is>
      </c>
      <c r="I319" s="242" t="inlineStr">
        <is>
          <t>동국대</t>
        </is>
      </c>
      <c r="J319" s="242" t="inlineStr">
        <is>
          <t>국어교육과</t>
        </is>
      </c>
      <c r="K319" s="195" t="inlineStr">
        <is>
          <t>통합</t>
        </is>
      </c>
      <c r="L319" s="697">
        <f>IF(OFFSET(환산공식!$ED$15,$F319,0)=1,"O","X")</f>
        <v/>
      </c>
      <c r="M319" s="188">
        <f>IFERROR(OFFSET(환산공식!DJ$15,$F319,0),"")</f>
        <v/>
      </c>
      <c r="N319" s="697">
        <f>IFERROR(CONCATENATE(ROUND(OFFSET(환산공식!DK$15,$F319,0),1),"%"),"")</f>
        <v/>
      </c>
      <c r="O319" s="697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7">
        <f>OFFSET(환산공식!FX$15,$F319,0)</f>
        <v/>
      </c>
      <c r="AA319" s="179">
        <f>OFFSET(환산공식!FY$15,$F319,0)</f>
        <v/>
      </c>
      <c r="AC319" s="0" t="n"/>
      <c r="AD319" s="0">
        <f>IF(L319="X",6,IF(Q319&gt;R319,1,IF(Q319&gt;S319,2,IF(Q319&gt;T319,3,IF(Q319&gt;U319,4,IF(Q319&gt;=V319,5,IF(Q319&lt;V319,6,"")))))))</f>
        <v/>
      </c>
      <c r="AE319" s="0" t="n"/>
    </row>
    <row r="320">
      <c r="A320" s="198" t="n"/>
      <c r="B320" s="198" t="n"/>
      <c r="C320" s="198" t="inlineStr">
        <is>
          <t>가313</t>
        </is>
      </c>
      <c r="D320" s="195" t="n">
        <v>370</v>
      </c>
      <c r="E320" s="195" t="n">
        <v>54</v>
      </c>
      <c r="F320" s="195" t="n">
        <v>54</v>
      </c>
      <c r="G320" s="239" t="n">
        <v>313</v>
      </c>
      <c r="H320" s="197" t="inlineStr">
        <is>
          <t>가</t>
        </is>
      </c>
      <c r="I320" s="242" t="inlineStr">
        <is>
          <t>동국대</t>
        </is>
      </c>
      <c r="J320" s="242" t="inlineStr">
        <is>
          <t>교육학과</t>
        </is>
      </c>
      <c r="K320" s="195" t="inlineStr">
        <is>
          <t>통합</t>
        </is>
      </c>
      <c r="L320" s="697">
        <f>IF(OFFSET(환산공식!$ED$15,$F320,0)=1,"O","X")</f>
        <v/>
      </c>
      <c r="M320" s="188">
        <f>IFERROR(OFFSET(환산공식!DJ$15,$F320,0),"")</f>
        <v/>
      </c>
      <c r="N320" s="697">
        <f>IFERROR(CONCATENATE(ROUND(OFFSET(환산공식!DK$15,$F320,0),1),"%"),"")</f>
        <v/>
      </c>
      <c r="O320" s="697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7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  <c r="AF320" s="3" t="n"/>
      <c r="AG320" s="3" t="n"/>
      <c r="AH320" s="3" t="n"/>
    </row>
    <row r="321">
      <c r="A321" s="198" t="n"/>
      <c r="B321" s="198" t="n"/>
      <c r="C321" s="198" t="inlineStr">
        <is>
          <t>가314</t>
        </is>
      </c>
      <c r="D321" s="195" t="n">
        <v>371</v>
      </c>
      <c r="E321" s="195" t="n">
        <v>54</v>
      </c>
      <c r="F321" s="195" t="n">
        <v>54</v>
      </c>
      <c r="G321" s="239" t="n">
        <v>314</v>
      </c>
      <c r="H321" s="197" t="inlineStr">
        <is>
          <t>가</t>
        </is>
      </c>
      <c r="I321" s="242" t="inlineStr">
        <is>
          <t>동국대</t>
        </is>
      </c>
      <c r="J321" s="242" t="inlineStr">
        <is>
          <t>중어중문학과</t>
        </is>
      </c>
      <c r="K321" s="195" t="inlineStr">
        <is>
          <t>통합</t>
        </is>
      </c>
      <c r="L321" s="697">
        <f>IF(OFFSET(환산공식!$ED$15,$F321,0)=1,"O","X")</f>
        <v/>
      </c>
      <c r="M321" s="188">
        <f>IFERROR(OFFSET(환산공식!DJ$15,$F321,0),"")</f>
        <v/>
      </c>
      <c r="N321" s="697">
        <f>IFERROR(CONCATENATE(ROUND(OFFSET(환산공식!DK$15,$F321,0),1),"%"),"")</f>
        <v/>
      </c>
      <c r="O321" s="697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7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  <c r="AF321" s="3" t="n"/>
      <c r="AG321" s="3" t="n"/>
      <c r="AH321" s="3" t="n"/>
    </row>
    <row r="322">
      <c r="A322" s="198" t="n"/>
      <c r="B322" s="198" t="n"/>
      <c r="C322" s="198" t="inlineStr">
        <is>
          <t>가315</t>
        </is>
      </c>
      <c r="D322" s="195" t="n">
        <v>372</v>
      </c>
      <c r="E322" s="195" t="n">
        <v>54</v>
      </c>
      <c r="F322" s="195" t="n">
        <v>54</v>
      </c>
      <c r="G322" s="239" t="n">
        <v>315</v>
      </c>
      <c r="H322" s="197" t="inlineStr">
        <is>
          <t>가</t>
        </is>
      </c>
      <c r="I322" s="242" t="inlineStr">
        <is>
          <t>동국대</t>
        </is>
      </c>
      <c r="J322" s="242" t="inlineStr">
        <is>
          <t>지리교육과</t>
        </is>
      </c>
      <c r="K322" s="195" t="inlineStr">
        <is>
          <t>통합</t>
        </is>
      </c>
      <c r="L322" s="697">
        <f>IF(OFFSET(환산공식!$ED$15,$F322,0)=1,"O","X")</f>
        <v/>
      </c>
      <c r="M322" s="188">
        <f>IFERROR(OFFSET(환산공식!DJ$15,$F322,0),"")</f>
        <v/>
      </c>
      <c r="N322" s="697">
        <f>IFERROR(CONCATENATE(ROUND(OFFSET(환산공식!DK$15,$F322,0),1),"%"),"")</f>
        <v/>
      </c>
      <c r="O322" s="697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7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  <c r="AF322" s="3" t="n"/>
      <c r="AG322" s="3" t="n"/>
      <c r="AH322" s="3" t="n"/>
    </row>
    <row r="323">
      <c r="A323" s="198" t="n"/>
      <c r="B323" s="198" t="n"/>
      <c r="C323" s="198" t="inlineStr">
        <is>
          <t>가316</t>
        </is>
      </c>
      <c r="D323" s="195" t="n">
        <v>373</v>
      </c>
      <c r="E323" s="195" t="n">
        <v>54</v>
      </c>
      <c r="F323" s="195" t="n">
        <v>54</v>
      </c>
      <c r="G323" s="239" t="n">
        <v>316</v>
      </c>
      <c r="H323" s="197" t="inlineStr">
        <is>
          <t>가</t>
        </is>
      </c>
      <c r="I323" s="242" t="inlineStr">
        <is>
          <t>동국대</t>
        </is>
      </c>
      <c r="J323" s="242" t="inlineStr">
        <is>
          <t>문화유산학과</t>
        </is>
      </c>
      <c r="K323" s="195" t="inlineStr">
        <is>
          <t>통합</t>
        </is>
      </c>
      <c r="L323" s="697">
        <f>IF(OFFSET(환산공식!$ED$15,$F323,0)=1,"O","X")</f>
        <v/>
      </c>
      <c r="M323" s="188">
        <f>IFERROR(OFFSET(환산공식!DJ$15,$F323,0),"")</f>
        <v/>
      </c>
      <c r="N323" s="697">
        <f>IFERROR(CONCATENATE(ROUND(OFFSET(환산공식!DK$15,$F323,0),1),"%"),"")</f>
        <v/>
      </c>
      <c r="O323" s="697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7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  <c r="AF323" s="3" t="n"/>
      <c r="AG323" s="3" t="n"/>
      <c r="AH323" s="3" t="n"/>
    </row>
    <row r="324">
      <c r="A324" s="198" t="n"/>
      <c r="B324" s="198" t="n"/>
      <c r="C324" s="198" t="inlineStr">
        <is>
          <t>가317</t>
        </is>
      </c>
      <c r="D324" s="195" t="n">
        <v>374</v>
      </c>
      <c r="E324" s="195" t="n">
        <v>63</v>
      </c>
      <c r="F324" s="195" t="n">
        <v>63</v>
      </c>
      <c r="G324" s="239" t="n">
        <v>317</v>
      </c>
      <c r="H324" s="197" t="inlineStr">
        <is>
          <t>가</t>
        </is>
      </c>
      <c r="I324" s="242" t="inlineStr">
        <is>
          <t>숙명여대</t>
        </is>
      </c>
      <c r="J324" s="242" t="inlineStr">
        <is>
          <t>수학과</t>
        </is>
      </c>
      <c r="K324" s="195" t="inlineStr">
        <is>
          <t>자연</t>
        </is>
      </c>
      <c r="L324" s="697">
        <f>IF(OFFSET(환산공식!$ED$15,$F324,0)=1,"O","X")</f>
        <v/>
      </c>
      <c r="M324" s="188">
        <f>IFERROR(OFFSET(환산공식!DJ$15,$F324,0),"")</f>
        <v/>
      </c>
      <c r="N324" s="697">
        <f>IFERROR(CONCATENATE(ROUND(OFFSET(환산공식!DK$15,$F324,0),1),"%"),"")</f>
        <v/>
      </c>
      <c r="O324" s="697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7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  <c r="AF324" s="3" t="n"/>
      <c r="AG324" s="3" t="n"/>
      <c r="AH324" s="3" t="n"/>
    </row>
    <row r="325">
      <c r="A325" s="198" t="n"/>
      <c r="B325" s="198" t="n"/>
      <c r="C325" s="198" t="inlineStr">
        <is>
          <t>가318</t>
        </is>
      </c>
      <c r="D325" s="195" t="n">
        <v>375</v>
      </c>
      <c r="E325" s="195" t="n">
        <v>63</v>
      </c>
      <c r="F325" s="195" t="n">
        <v>63</v>
      </c>
      <c r="G325" s="239" t="n">
        <v>318</v>
      </c>
      <c r="H325" s="197" t="inlineStr">
        <is>
          <t>가</t>
        </is>
      </c>
      <c r="I325" s="242" t="inlineStr">
        <is>
          <t>숙명여대</t>
        </is>
      </c>
      <c r="J325" s="242" t="inlineStr">
        <is>
          <t>생명시스템학부</t>
        </is>
      </c>
      <c r="K325" s="195" t="inlineStr">
        <is>
          <t>자연</t>
        </is>
      </c>
      <c r="L325" s="697">
        <f>IF(OFFSET(환산공식!$ED$15,$F325,0)=1,"O","X")</f>
        <v/>
      </c>
      <c r="M325" s="188">
        <f>IFERROR(OFFSET(환산공식!DJ$15,$F325,0),"")</f>
        <v/>
      </c>
      <c r="N325" s="697">
        <f>IFERROR(CONCATENATE(ROUND(OFFSET(환산공식!DK$15,$F325,0),1),"%"),"")</f>
        <v/>
      </c>
      <c r="O325" s="697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7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  <c r="AF325" s="3" t="n"/>
      <c r="AG325" s="3" t="n"/>
      <c r="AH325" s="3" t="n"/>
    </row>
    <row r="326">
      <c r="A326" s="198" t="n"/>
      <c r="B326" s="198" t="n"/>
      <c r="C326" s="198" t="inlineStr">
        <is>
          <t>가319</t>
        </is>
      </c>
      <c r="D326" s="195" t="n">
        <v>376</v>
      </c>
      <c r="E326" s="195" t="n">
        <v>63</v>
      </c>
      <c r="F326" s="195" t="n">
        <v>63</v>
      </c>
      <c r="G326" s="239" t="n">
        <v>319</v>
      </c>
      <c r="H326" s="197" t="inlineStr">
        <is>
          <t>가</t>
        </is>
      </c>
      <c r="I326" s="242" t="inlineStr">
        <is>
          <t>숙명여대</t>
        </is>
      </c>
      <c r="J326" s="242" t="inlineStr">
        <is>
          <t>화공생명공학부</t>
        </is>
      </c>
      <c r="K326" s="195" t="inlineStr">
        <is>
          <t>자연</t>
        </is>
      </c>
      <c r="L326" s="697">
        <f>IF(OFFSET(환산공식!$ED$15,$F326,0)=1,"O","X")</f>
        <v/>
      </c>
      <c r="M326" s="188">
        <f>IFERROR(OFFSET(환산공식!DJ$15,$F326,0),"")</f>
        <v/>
      </c>
      <c r="N326" s="697">
        <f>IFERROR(CONCATENATE(ROUND(OFFSET(환산공식!DK$15,$F326,0),1),"%"),"")</f>
        <v/>
      </c>
      <c r="O326" s="697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7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  <c r="AF326" s="3" t="n"/>
      <c r="AG326" s="3" t="n"/>
      <c r="AH326" s="3" t="n"/>
    </row>
    <row r="327">
      <c r="A327" s="198" t="n"/>
      <c r="B327" s="198" t="n"/>
      <c r="C327" s="198" t="inlineStr">
        <is>
          <t>가320</t>
        </is>
      </c>
      <c r="D327" s="195" t="n">
        <v>377</v>
      </c>
      <c r="E327" s="195" t="n">
        <v>63</v>
      </c>
      <c r="F327" s="195" t="n">
        <v>63</v>
      </c>
      <c r="G327" s="239" t="n">
        <v>320</v>
      </c>
      <c r="H327" s="197" t="inlineStr">
        <is>
          <t>가</t>
        </is>
      </c>
      <c r="I327" s="242" t="inlineStr">
        <is>
          <t>숙명여대</t>
        </is>
      </c>
      <c r="J327" s="242" t="inlineStr">
        <is>
          <t>컴퓨터과학전공</t>
        </is>
      </c>
      <c r="K327" s="195" t="inlineStr">
        <is>
          <t>자연</t>
        </is>
      </c>
      <c r="L327" s="697">
        <f>IF(OFFSET(환산공식!$ED$15,$F327,0)=1,"O","X")</f>
        <v/>
      </c>
      <c r="M327" s="188">
        <f>IFERROR(OFFSET(환산공식!DJ$15,$F327,0),"")</f>
        <v/>
      </c>
      <c r="N327" s="697">
        <f>IFERROR(CONCATENATE(ROUND(OFFSET(환산공식!DK$15,$F327,0),1),"%"),"")</f>
        <v/>
      </c>
      <c r="O327" s="697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7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  <c r="AF327" s="3" t="n"/>
      <c r="AG327" s="3" t="n"/>
      <c r="AH327" s="3" t="n"/>
    </row>
    <row r="328">
      <c r="A328" s="198" t="n"/>
      <c r="B328" s="198" t="n"/>
      <c r="C328" s="198" t="inlineStr">
        <is>
          <t>가321</t>
        </is>
      </c>
      <c r="D328" s="195" t="n">
        <v>378</v>
      </c>
      <c r="E328" s="195" t="n">
        <v>63</v>
      </c>
      <c r="F328" s="195" t="n">
        <v>63</v>
      </c>
      <c r="G328" s="239" t="n">
        <v>321</v>
      </c>
      <c r="H328" s="197" t="inlineStr">
        <is>
          <t>가</t>
        </is>
      </c>
      <c r="I328" s="242" t="inlineStr">
        <is>
          <t>숙명여대</t>
        </is>
      </c>
      <c r="J328" s="242" t="inlineStr">
        <is>
          <t>지능형전자시스템전공</t>
        </is>
      </c>
      <c r="K328" s="195" t="inlineStr">
        <is>
          <t>자연</t>
        </is>
      </c>
      <c r="L328" s="697">
        <f>IF(OFFSET(환산공식!$ED$15,$F328,0)=1,"O","X")</f>
        <v/>
      </c>
      <c r="M328" s="188">
        <f>IFERROR(OFFSET(환산공식!DJ$15,$F328,0),"")</f>
        <v/>
      </c>
      <c r="N328" s="697">
        <f>IFERROR(CONCATENATE(ROUND(OFFSET(환산공식!DK$15,$F328,0),1),"%"),"")</f>
        <v/>
      </c>
      <c r="O328" s="697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7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  <c r="AF328" s="3" t="n"/>
      <c r="AG328" s="3" t="n"/>
      <c r="AH328" s="3" t="n"/>
    </row>
    <row r="329">
      <c r="A329" s="198" t="n"/>
      <c r="B329" s="198" t="n"/>
      <c r="C329" s="198" t="inlineStr">
        <is>
          <t>가322</t>
        </is>
      </c>
      <c r="D329" s="195" t="n">
        <v>379</v>
      </c>
      <c r="E329" s="195" t="n">
        <v>63</v>
      </c>
      <c r="F329" s="195" t="n">
        <v>63</v>
      </c>
      <c r="G329" s="239" t="n">
        <v>322</v>
      </c>
      <c r="H329" s="197" t="inlineStr">
        <is>
          <t>가</t>
        </is>
      </c>
      <c r="I329" s="242" t="inlineStr">
        <is>
          <t>숙명여대</t>
        </is>
      </c>
      <c r="J329" s="242" t="inlineStr">
        <is>
          <t>화학과</t>
        </is>
      </c>
      <c r="K329" s="195" t="inlineStr">
        <is>
          <t>자연</t>
        </is>
      </c>
      <c r="L329" s="697">
        <f>IF(OFFSET(환산공식!$ED$15,$F329,0)=1,"O","X")</f>
        <v/>
      </c>
      <c r="M329" s="188">
        <f>IFERROR(OFFSET(환산공식!DJ$15,$F329,0),"")</f>
        <v/>
      </c>
      <c r="N329" s="697">
        <f>IFERROR(CONCATENATE(ROUND(OFFSET(환산공식!DK$15,$F329,0),1),"%"),"")</f>
        <v/>
      </c>
      <c r="O329" s="697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7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  <c r="AF329" s="3" t="n"/>
      <c r="AG329" s="3" t="n"/>
      <c r="AH329" s="3" t="n"/>
    </row>
    <row r="330">
      <c r="A330" s="198" t="n"/>
      <c r="B330" s="198" t="n"/>
      <c r="C330" s="198" t="inlineStr">
        <is>
          <t>가323</t>
        </is>
      </c>
      <c r="D330" s="195" t="n">
        <v>380</v>
      </c>
      <c r="E330" s="195" t="n">
        <v>63</v>
      </c>
      <c r="F330" s="195" t="n">
        <v>63</v>
      </c>
      <c r="G330" s="239" t="n">
        <v>323</v>
      </c>
      <c r="H330" s="197" t="inlineStr">
        <is>
          <t>가</t>
        </is>
      </c>
      <c r="I330" s="242" t="inlineStr">
        <is>
          <t>숙명여대</t>
        </is>
      </c>
      <c r="J330" s="242" t="inlineStr">
        <is>
          <t>데이터사이언스전공</t>
        </is>
      </c>
      <c r="K330" s="195" t="inlineStr">
        <is>
          <t>자연</t>
        </is>
      </c>
      <c r="L330" s="697">
        <f>IF(OFFSET(환산공식!$ED$15,$F330,0)=1,"O","X")</f>
        <v/>
      </c>
      <c r="M330" s="188">
        <f>IFERROR(OFFSET(환산공식!DJ$15,$F330,0),"")</f>
        <v/>
      </c>
      <c r="N330" s="697">
        <f>IFERROR(CONCATENATE(ROUND(OFFSET(환산공식!DK$15,$F330,0),1),"%"),"")</f>
        <v/>
      </c>
      <c r="O330" s="697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7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  <c r="AF330" s="3" t="n"/>
      <c r="AG330" s="3" t="n"/>
      <c r="AH330" s="3" t="n"/>
    </row>
    <row r="331">
      <c r="A331" s="198" t="n"/>
      <c r="B331" s="198" t="n"/>
      <c r="C331" s="198" t="inlineStr">
        <is>
          <t>가324</t>
        </is>
      </c>
      <c r="D331" s="195" t="n">
        <v>381</v>
      </c>
      <c r="E331" s="195" t="n">
        <v>63</v>
      </c>
      <c r="F331" s="195" t="n">
        <v>63</v>
      </c>
      <c r="G331" s="239" t="n">
        <v>324</v>
      </c>
      <c r="H331" s="197" t="inlineStr">
        <is>
          <t>가</t>
        </is>
      </c>
      <c r="I331" s="242" t="inlineStr">
        <is>
          <t>숙명여대</t>
        </is>
      </c>
      <c r="J331" s="242" t="inlineStr">
        <is>
          <t>신소재물리전공</t>
        </is>
      </c>
      <c r="K331" s="195" t="inlineStr">
        <is>
          <t>자연</t>
        </is>
      </c>
      <c r="L331" s="697">
        <f>IF(OFFSET(환산공식!$ED$15,$F331,0)=1,"O","X")</f>
        <v/>
      </c>
      <c r="M331" s="188">
        <f>IFERROR(OFFSET(환산공식!DJ$15,$F331,0),"")</f>
        <v/>
      </c>
      <c r="N331" s="697">
        <f>IFERROR(CONCATENATE(ROUND(OFFSET(환산공식!DK$15,$F331,0),1),"%"),"")</f>
        <v/>
      </c>
      <c r="O331" s="697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7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  <c r="AF331" s="3" t="n"/>
      <c r="AG331" s="3" t="n"/>
      <c r="AH331" s="3" t="n"/>
    </row>
    <row r="332">
      <c r="A332" s="198" t="n"/>
      <c r="B332" s="198" t="n"/>
      <c r="C332" s="198" t="inlineStr">
        <is>
          <t>가325</t>
        </is>
      </c>
      <c r="D332" s="195" t="n">
        <v>382</v>
      </c>
      <c r="E332" s="195" t="n">
        <v>63</v>
      </c>
      <c r="F332" s="195" t="n">
        <v>63</v>
      </c>
      <c r="G332" s="239" t="n">
        <v>325</v>
      </c>
      <c r="H332" s="197" t="inlineStr">
        <is>
          <t>가</t>
        </is>
      </c>
      <c r="I332" s="242" t="inlineStr">
        <is>
          <t>숙명여대</t>
        </is>
      </c>
      <c r="J332" s="242" t="inlineStr">
        <is>
          <t>기계시스템학부</t>
        </is>
      </c>
      <c r="K332" s="195" t="inlineStr">
        <is>
          <t>자연</t>
        </is>
      </c>
      <c r="L332" s="697">
        <f>IF(OFFSET(환산공식!$ED$15,$F332,0)=1,"O","X")</f>
        <v/>
      </c>
      <c r="M332" s="188">
        <f>IFERROR(OFFSET(환산공식!DJ$15,$F332,0),"")</f>
        <v/>
      </c>
      <c r="N332" s="697">
        <f>IFERROR(CONCATENATE(ROUND(OFFSET(환산공식!DK$15,$F332,0),1),"%"),"")</f>
        <v/>
      </c>
      <c r="O332" s="697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7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  <c r="AF332" s="3" t="n"/>
      <c r="AG332" s="3" t="n"/>
      <c r="AH332" s="3" t="n"/>
    </row>
    <row r="333">
      <c r="A333" s="198" t="n"/>
      <c r="B333" s="198" t="n"/>
      <c r="C333" s="198" t="inlineStr">
        <is>
          <t>가326</t>
        </is>
      </c>
      <c r="D333" s="195" t="n">
        <v>383</v>
      </c>
      <c r="E333" s="195" t="n">
        <v>63</v>
      </c>
      <c r="F333" s="195" t="n">
        <v>63</v>
      </c>
      <c r="G333" s="239" t="n">
        <v>326</v>
      </c>
      <c r="H333" s="197" t="inlineStr">
        <is>
          <t>가</t>
        </is>
      </c>
      <c r="I333" s="242" t="inlineStr">
        <is>
          <t>숙명여대</t>
        </is>
      </c>
      <c r="J333" s="242" t="inlineStr">
        <is>
          <t>식품영양학과</t>
        </is>
      </c>
      <c r="K333" s="195" t="inlineStr">
        <is>
          <t>자연</t>
        </is>
      </c>
      <c r="L333" s="697">
        <f>IF(OFFSET(환산공식!$ED$15,$F333,0)=1,"O","X")</f>
        <v/>
      </c>
      <c r="M333" s="188">
        <f>IFERROR(OFFSET(환산공식!DJ$15,$F333,0),"")</f>
        <v/>
      </c>
      <c r="N333" s="697">
        <f>IFERROR(CONCATENATE(ROUND(OFFSET(환산공식!DK$15,$F333,0),1),"%"),"")</f>
        <v/>
      </c>
      <c r="O333" s="697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7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  <c r="AF333" s="3" t="n"/>
      <c r="AG333" s="3" t="n"/>
      <c r="AH333" s="3" t="n"/>
    </row>
    <row r="334">
      <c r="A334" s="198" t="n"/>
      <c r="B334" s="198" t="n"/>
      <c r="C334" s="198" t="inlineStr">
        <is>
          <t>가327</t>
        </is>
      </c>
      <c r="D334" s="195" t="n">
        <v>384</v>
      </c>
      <c r="E334" s="195" t="n">
        <v>63</v>
      </c>
      <c r="F334" s="195" t="n">
        <v>63</v>
      </c>
      <c r="G334" s="239" t="n">
        <v>327</v>
      </c>
      <c r="H334" s="197" t="inlineStr">
        <is>
          <t>가</t>
        </is>
      </c>
      <c r="I334" s="242" t="inlineStr">
        <is>
          <t>숙명여대</t>
        </is>
      </c>
      <c r="J334" s="242" t="inlineStr">
        <is>
          <t>통계학과</t>
        </is>
      </c>
      <c r="K334" s="195" t="inlineStr">
        <is>
          <t>자연</t>
        </is>
      </c>
      <c r="L334" s="697">
        <f>IF(OFFSET(환산공식!$ED$15,$F334,0)=1,"O","X")</f>
        <v/>
      </c>
      <c r="M334" s="188">
        <f>IFERROR(OFFSET(환산공식!DJ$15,$F334,0),"")</f>
        <v/>
      </c>
      <c r="N334" s="697">
        <f>IFERROR(CONCATENATE(ROUND(OFFSET(환산공식!DK$15,$F334,0),1),"%"),"")</f>
        <v/>
      </c>
      <c r="O334" s="697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7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  <c r="AF334" s="3" t="n"/>
      <c r="AG334" s="3" t="n"/>
      <c r="AH334" s="3" t="n"/>
    </row>
    <row r="335">
      <c r="A335" s="198" t="n"/>
      <c r="B335" s="198" t="n"/>
      <c r="C335" s="198" t="inlineStr">
        <is>
          <t>가328</t>
        </is>
      </c>
      <c r="D335" s="195" t="n">
        <v>385</v>
      </c>
      <c r="E335" s="195" t="n">
        <v>63</v>
      </c>
      <c r="F335" s="195" t="n">
        <v>63</v>
      </c>
      <c r="G335" s="239" t="n">
        <v>328</v>
      </c>
      <c r="H335" s="197" t="inlineStr">
        <is>
          <t>가</t>
        </is>
      </c>
      <c r="I335" s="242" t="inlineStr">
        <is>
          <t>숙명여대</t>
        </is>
      </c>
      <c r="J335" s="242" t="inlineStr">
        <is>
          <t>인공지능공학부</t>
        </is>
      </c>
      <c r="K335" s="195" t="inlineStr">
        <is>
          <t>자연</t>
        </is>
      </c>
      <c r="L335" s="697">
        <f>IF(OFFSET(환산공식!$ED$15,$F335,0)=1,"O","X")</f>
        <v/>
      </c>
      <c r="M335" s="188">
        <f>IFERROR(OFFSET(환산공식!DJ$15,$F335,0),"")</f>
        <v/>
      </c>
      <c r="N335" s="697">
        <f>IFERROR(CONCATENATE(ROUND(OFFSET(환산공식!DK$15,$F335,0),1),"%"),"")</f>
        <v/>
      </c>
      <c r="O335" s="697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7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  <c r="AF335" s="3" t="n"/>
      <c r="AG335" s="3" t="n"/>
      <c r="AH335" s="3" t="n"/>
    </row>
    <row r="336">
      <c r="A336" s="198" t="n"/>
      <c r="B336" s="198" t="n"/>
      <c r="C336" s="198" t="inlineStr">
        <is>
          <t>가329</t>
        </is>
      </c>
      <c r="D336" s="195" t="n">
        <v>386</v>
      </c>
      <c r="E336" s="195" t="n">
        <v>62</v>
      </c>
      <c r="F336" s="195" t="n">
        <v>62</v>
      </c>
      <c r="G336" s="239" t="n">
        <v>329</v>
      </c>
      <c r="H336" s="197" t="inlineStr">
        <is>
          <t>가</t>
        </is>
      </c>
      <c r="I336" s="242" t="inlineStr">
        <is>
          <t>숙명여대</t>
        </is>
      </c>
      <c r="J336" s="242" t="inlineStr">
        <is>
          <t>글로벌협력전공</t>
        </is>
      </c>
      <c r="K336" s="195" t="inlineStr">
        <is>
          <t>통합</t>
        </is>
      </c>
      <c r="L336" s="697">
        <f>IF(OFFSET(환산공식!$ED$15,$F336,0)=1,"O","X")</f>
        <v/>
      </c>
      <c r="M336" s="188">
        <f>IFERROR(OFFSET(환산공식!DJ$15,$F336,0),"")</f>
        <v/>
      </c>
      <c r="N336" s="697">
        <f>IFERROR(CONCATENATE(ROUND(OFFSET(환산공식!DK$15,$F336,0),1),"%"),"")</f>
        <v/>
      </c>
      <c r="O336" s="697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7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  <c r="AF336" s="3" t="n"/>
      <c r="AG336" s="3" t="n"/>
      <c r="AH336" s="3" t="n"/>
    </row>
    <row r="337">
      <c r="A337" s="198" t="n"/>
      <c r="B337" s="198" t="n"/>
      <c r="C337" s="198" t="inlineStr">
        <is>
          <t>가330</t>
        </is>
      </c>
      <c r="D337" s="195" t="n">
        <v>387</v>
      </c>
      <c r="E337" s="195" t="n">
        <v>62</v>
      </c>
      <c r="F337" s="195" t="n">
        <v>62</v>
      </c>
      <c r="G337" s="239" t="n">
        <v>330</v>
      </c>
      <c r="H337" s="197" t="inlineStr">
        <is>
          <t>가</t>
        </is>
      </c>
      <c r="I337" s="242" t="inlineStr">
        <is>
          <t>숙명여대</t>
        </is>
      </c>
      <c r="J337" s="242" t="inlineStr">
        <is>
          <t>앙트러프러너십전공</t>
        </is>
      </c>
      <c r="K337" s="195" t="inlineStr">
        <is>
          <t>통합</t>
        </is>
      </c>
      <c r="L337" s="697">
        <f>IF(OFFSET(환산공식!$ED$15,$F337,0)=1,"O","X")</f>
        <v/>
      </c>
      <c r="M337" s="188">
        <f>IFERROR(OFFSET(환산공식!DJ$15,$F337,0),"")</f>
        <v/>
      </c>
      <c r="N337" s="697">
        <f>IFERROR(CONCATENATE(ROUND(OFFSET(환산공식!DK$15,$F337,0),1),"%"),"")</f>
        <v/>
      </c>
      <c r="O337" s="697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7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  <c r="AF337" s="3" t="n"/>
      <c r="AG337" s="3" t="n"/>
      <c r="AH337" s="3" t="n"/>
    </row>
    <row r="338">
      <c r="A338" s="198" t="n"/>
      <c r="B338" s="198" t="n"/>
      <c r="C338" s="198" t="inlineStr">
        <is>
          <t>가331</t>
        </is>
      </c>
      <c r="D338" s="195" t="n">
        <v>388</v>
      </c>
      <c r="E338" s="195" t="n">
        <v>62</v>
      </c>
      <c r="F338" s="195" t="n">
        <v>62</v>
      </c>
      <c r="G338" s="239" t="n">
        <v>331</v>
      </c>
      <c r="H338" s="197" t="inlineStr">
        <is>
          <t>가</t>
        </is>
      </c>
      <c r="I338" s="242" t="inlineStr">
        <is>
          <t>숙명여대</t>
        </is>
      </c>
      <c r="J338" s="242" t="inlineStr">
        <is>
          <t>의류학과</t>
        </is>
      </c>
      <c r="K338" s="195" t="inlineStr">
        <is>
          <t>통합</t>
        </is>
      </c>
      <c r="L338" s="697">
        <f>IF(OFFSET(환산공식!$ED$15,$F338,0)=1,"O","X")</f>
        <v/>
      </c>
      <c r="M338" s="188">
        <f>IFERROR(OFFSET(환산공식!DJ$15,$F338,0),"")</f>
        <v/>
      </c>
      <c r="N338" s="697">
        <f>IFERROR(CONCATENATE(ROUND(OFFSET(환산공식!DK$15,$F338,0),1),"%"),"")</f>
        <v/>
      </c>
      <c r="O338" s="697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7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  <c r="AF338" s="3" t="n"/>
      <c r="AG338" s="3" t="n"/>
      <c r="AH338" s="3" t="n"/>
    </row>
    <row r="339">
      <c r="A339" s="198" t="n"/>
      <c r="B339" s="198" t="n"/>
      <c r="C339" s="198" t="inlineStr">
        <is>
          <t>가332</t>
        </is>
      </c>
      <c r="D339" s="195" t="n">
        <v>389</v>
      </c>
      <c r="E339" s="195" t="n">
        <v>62</v>
      </c>
      <c r="F339" s="195" t="n">
        <v>62</v>
      </c>
      <c r="G339" s="239" t="n">
        <v>332</v>
      </c>
      <c r="H339" s="197" t="inlineStr">
        <is>
          <t>가</t>
        </is>
      </c>
      <c r="I339" s="242" t="inlineStr">
        <is>
          <t>숙명여대</t>
        </is>
      </c>
      <c r="J339" s="242" t="inlineStr">
        <is>
          <t>행정학과</t>
        </is>
      </c>
      <c r="K339" s="195" t="inlineStr">
        <is>
          <t>통합</t>
        </is>
      </c>
      <c r="L339" s="697">
        <f>IF(OFFSET(환산공식!$ED$15,$F339,0)=1,"O","X")</f>
        <v/>
      </c>
      <c r="M339" s="188">
        <f>IFERROR(OFFSET(환산공식!DJ$15,$F339,0),"")</f>
        <v/>
      </c>
      <c r="N339" s="697">
        <f>IFERROR(CONCATENATE(ROUND(OFFSET(환산공식!DK$15,$F339,0),1),"%"),"")</f>
        <v/>
      </c>
      <c r="O339" s="697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7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  <c r="AF339" s="3" t="n"/>
      <c r="AG339" s="3" t="n"/>
      <c r="AH339" s="3" t="n"/>
    </row>
    <row r="340">
      <c r="A340" s="198" t="n"/>
      <c r="B340" s="198" t="n"/>
      <c r="C340" s="198" t="inlineStr">
        <is>
          <t>가333</t>
        </is>
      </c>
      <c r="D340" s="195" t="n">
        <v>390</v>
      </c>
      <c r="E340" s="195" t="n">
        <v>62</v>
      </c>
      <c r="F340" s="195" t="n">
        <v>62</v>
      </c>
      <c r="G340" s="239" t="n">
        <v>333</v>
      </c>
      <c r="H340" s="197" t="inlineStr">
        <is>
          <t>가</t>
        </is>
      </c>
      <c r="I340" s="242" t="inlineStr">
        <is>
          <t>숙명여대</t>
        </is>
      </c>
      <c r="J340" s="242" t="inlineStr">
        <is>
          <t>정치외교학과</t>
        </is>
      </c>
      <c r="K340" s="195" t="inlineStr">
        <is>
          <t>통합</t>
        </is>
      </c>
      <c r="L340" s="697">
        <f>IF(OFFSET(환산공식!$ED$15,$F340,0)=1,"O","X")</f>
        <v/>
      </c>
      <c r="M340" s="188">
        <f>IFERROR(OFFSET(환산공식!DJ$15,$F340,0),"")</f>
        <v/>
      </c>
      <c r="N340" s="697">
        <f>IFERROR(CONCATENATE(ROUND(OFFSET(환산공식!DK$15,$F340,0),1),"%"),"")</f>
        <v/>
      </c>
      <c r="O340" s="697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7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  <c r="AF340" s="3" t="n"/>
      <c r="AG340" s="3" t="n"/>
      <c r="AH340" s="3" t="n"/>
    </row>
    <row r="341">
      <c r="A341" s="198" t="n"/>
      <c r="B341" s="198" t="n"/>
      <c r="C341" s="198" t="inlineStr">
        <is>
          <t>가334</t>
        </is>
      </c>
      <c r="D341" s="195" t="n">
        <v>391</v>
      </c>
      <c r="E341" s="195" t="n">
        <v>62</v>
      </c>
      <c r="F341" s="195" t="n">
        <v>62</v>
      </c>
      <c r="G341" s="239" t="n">
        <v>334</v>
      </c>
      <c r="H341" s="197" t="inlineStr">
        <is>
          <t>가</t>
        </is>
      </c>
      <c r="I341" s="242" t="inlineStr">
        <is>
          <t>숙명여대</t>
        </is>
      </c>
      <c r="J341" s="242" t="inlineStr">
        <is>
          <t>소비자경제학과</t>
        </is>
      </c>
      <c r="K341" s="195" t="inlineStr">
        <is>
          <t>통합</t>
        </is>
      </c>
      <c r="L341" s="697">
        <f>IF(OFFSET(환산공식!$ED$15,$F341,0)=1,"O","X")</f>
        <v/>
      </c>
      <c r="M341" s="188">
        <f>IFERROR(OFFSET(환산공식!DJ$15,$F341,0),"")</f>
        <v/>
      </c>
      <c r="N341" s="697">
        <f>IFERROR(CONCATENATE(ROUND(OFFSET(환산공식!DK$15,$F341,0),1),"%"),"")</f>
        <v/>
      </c>
      <c r="O341" s="697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7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  <c r="AF341" s="3" t="n"/>
      <c r="AG341" s="3" t="n"/>
      <c r="AH341" s="3" t="n"/>
    </row>
    <row r="342">
      <c r="A342" s="198" t="n"/>
      <c r="B342" s="198" t="n"/>
      <c r="C342" s="198" t="inlineStr">
        <is>
          <t>가335</t>
        </is>
      </c>
      <c r="D342" s="195" t="n">
        <v>392</v>
      </c>
      <c r="E342" s="195" t="n">
        <v>62</v>
      </c>
      <c r="F342" s="195" t="n">
        <v>62</v>
      </c>
      <c r="G342" s="239" t="n">
        <v>335</v>
      </c>
      <c r="H342" s="197" t="inlineStr">
        <is>
          <t>가</t>
        </is>
      </c>
      <c r="I342" s="242" t="inlineStr">
        <is>
          <t>숙명여대</t>
        </is>
      </c>
      <c r="J342" s="242" t="inlineStr">
        <is>
          <t>교육학부</t>
        </is>
      </c>
      <c r="K342" s="195" t="inlineStr">
        <is>
          <t>통합</t>
        </is>
      </c>
      <c r="L342" s="697">
        <f>IF(OFFSET(환산공식!$ED$15,$F342,0)=1,"O","X")</f>
        <v/>
      </c>
      <c r="M342" s="188">
        <f>IFERROR(OFFSET(환산공식!DJ$15,$F342,0),"")</f>
        <v/>
      </c>
      <c r="N342" s="697">
        <f>IFERROR(CONCATENATE(ROUND(OFFSET(환산공식!DK$15,$F342,0),1),"%"),"")</f>
        <v/>
      </c>
      <c r="O342" s="697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7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  <c r="AF342" s="3" t="n"/>
      <c r="AG342" s="3" t="n"/>
      <c r="AH342" s="3" t="n"/>
    </row>
    <row r="343">
      <c r="A343" s="198" t="n"/>
      <c r="B343" s="198" t="n"/>
      <c r="C343" s="198" t="inlineStr">
        <is>
          <t>가336</t>
        </is>
      </c>
      <c r="D343" s="195" t="n">
        <v>393</v>
      </c>
      <c r="E343" s="195" t="n">
        <v>62</v>
      </c>
      <c r="F343" s="195" t="n">
        <v>62</v>
      </c>
      <c r="G343" s="239" t="n">
        <v>336</v>
      </c>
      <c r="H343" s="197" t="inlineStr">
        <is>
          <t>가</t>
        </is>
      </c>
      <c r="I343" s="242" t="inlineStr">
        <is>
          <t>숙명여대</t>
        </is>
      </c>
      <c r="J343" s="242" t="inlineStr">
        <is>
          <t>법학부</t>
        </is>
      </c>
      <c r="K343" s="195" t="inlineStr">
        <is>
          <t>통합</t>
        </is>
      </c>
      <c r="L343" s="697">
        <f>IF(OFFSET(환산공식!$ED$15,$F343,0)=1,"O","X")</f>
        <v/>
      </c>
      <c r="M343" s="188">
        <f>IFERROR(OFFSET(환산공식!DJ$15,$F343,0),"")</f>
        <v/>
      </c>
      <c r="N343" s="697">
        <f>IFERROR(CONCATENATE(ROUND(OFFSET(환산공식!DK$15,$F343,0),1),"%"),"")</f>
        <v/>
      </c>
      <c r="O343" s="697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7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  <c r="AF343" s="3" t="n"/>
      <c r="AG343" s="3" t="n"/>
      <c r="AH343" s="3" t="n"/>
    </row>
    <row r="344">
      <c r="A344" s="198" t="n"/>
      <c r="B344" s="198" t="n"/>
      <c r="C344" s="198" t="inlineStr">
        <is>
          <t>가337</t>
        </is>
      </c>
      <c r="D344" s="195" t="n">
        <v>394</v>
      </c>
      <c r="E344" s="195" t="n">
        <v>62</v>
      </c>
      <c r="F344" s="195" t="n">
        <v>62</v>
      </c>
      <c r="G344" s="239" t="n">
        <v>337</v>
      </c>
      <c r="H344" s="197" t="inlineStr">
        <is>
          <t>가</t>
        </is>
      </c>
      <c r="I344" s="242" t="inlineStr">
        <is>
          <t>숙명여대</t>
        </is>
      </c>
      <c r="J344" s="242" t="inlineStr">
        <is>
          <t>한국어문학부</t>
        </is>
      </c>
      <c r="K344" s="195" t="inlineStr">
        <is>
          <t>통합</t>
        </is>
      </c>
      <c r="L344" s="697">
        <f>IF(OFFSET(환산공식!$ED$15,$F344,0)=1,"O","X")</f>
        <v/>
      </c>
      <c r="M344" s="188">
        <f>IFERROR(OFFSET(환산공식!DJ$15,$F344,0),"")</f>
        <v/>
      </c>
      <c r="N344" s="697">
        <f>IFERROR(CONCATENATE(ROUND(OFFSET(환산공식!DK$15,$F344,0),1),"%"),"")</f>
        <v/>
      </c>
      <c r="O344" s="697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7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  <c r="AF344" s="3" t="n"/>
      <c r="AG344" s="3" t="n"/>
      <c r="AH344" s="3" t="n"/>
    </row>
    <row r="345">
      <c r="A345" s="198" t="n"/>
      <c r="B345" s="198" t="n"/>
      <c r="C345" s="198" t="inlineStr">
        <is>
          <t>가338</t>
        </is>
      </c>
      <c r="D345" s="195" t="n">
        <v>395</v>
      </c>
      <c r="E345" s="195" t="n">
        <v>62</v>
      </c>
      <c r="F345" s="195" t="n">
        <v>62</v>
      </c>
      <c r="G345" s="239" t="n">
        <v>338</v>
      </c>
      <c r="H345" s="197" t="inlineStr">
        <is>
          <t>가</t>
        </is>
      </c>
      <c r="I345" s="242" t="inlineStr">
        <is>
          <t>숙명여대</t>
        </is>
      </c>
      <c r="J345" s="242" t="inlineStr">
        <is>
          <t>문화관광학전공</t>
        </is>
      </c>
      <c r="K345" s="195" t="inlineStr">
        <is>
          <t>통합</t>
        </is>
      </c>
      <c r="L345" s="697">
        <f>IF(OFFSET(환산공식!$ED$15,$F345,0)=1,"O","X")</f>
        <v/>
      </c>
      <c r="M345" s="188">
        <f>IFERROR(OFFSET(환산공식!DJ$15,$F345,0),"")</f>
        <v/>
      </c>
      <c r="N345" s="697">
        <f>IFERROR(CONCATENATE(ROUND(OFFSET(환산공식!DK$15,$F345,0),1),"%"),"")</f>
        <v/>
      </c>
      <c r="O345" s="697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7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  <c r="AF345" s="3" t="n"/>
      <c r="AG345" s="3" t="n"/>
      <c r="AH345" s="3" t="n"/>
    </row>
    <row r="346">
      <c r="A346" s="198" t="n"/>
      <c r="B346" s="198" t="n"/>
      <c r="C346" s="198" t="inlineStr">
        <is>
          <t>가339</t>
        </is>
      </c>
      <c r="D346" s="195" t="n">
        <v>396</v>
      </c>
      <c r="E346" s="195" t="n">
        <v>62</v>
      </c>
      <c r="F346" s="195" t="n">
        <v>62</v>
      </c>
      <c r="G346" s="239" t="n">
        <v>339</v>
      </c>
      <c r="H346" s="197" t="inlineStr">
        <is>
          <t>가</t>
        </is>
      </c>
      <c r="I346" s="242" t="inlineStr">
        <is>
          <t>숙명여대</t>
        </is>
      </c>
      <c r="J346" s="242" t="inlineStr">
        <is>
          <t>가족자원경영학과</t>
        </is>
      </c>
      <c r="K346" s="195" t="inlineStr">
        <is>
          <t>통합</t>
        </is>
      </c>
      <c r="L346" s="697">
        <f>IF(OFFSET(환산공식!$ED$15,$F346,0)=1,"O","X")</f>
        <v/>
      </c>
      <c r="M346" s="188">
        <f>IFERROR(OFFSET(환산공식!DJ$15,$F346,0),"")</f>
        <v/>
      </c>
      <c r="N346" s="697">
        <f>IFERROR(CONCATENATE(ROUND(OFFSET(환산공식!DK$15,$F346,0),1),"%"),"")</f>
        <v/>
      </c>
      <c r="O346" s="697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7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  <c r="AF346" s="3" t="n"/>
      <c r="AG346" s="3" t="n"/>
      <c r="AH346" s="3" t="n"/>
    </row>
    <row r="347">
      <c r="A347" s="198" t="n"/>
      <c r="B347" s="198" t="n"/>
      <c r="C347" s="198" t="inlineStr">
        <is>
          <t>가340</t>
        </is>
      </c>
      <c r="D347" s="195" t="n">
        <v>397</v>
      </c>
      <c r="E347" s="195" t="n">
        <v>62</v>
      </c>
      <c r="F347" s="195" t="n">
        <v>62</v>
      </c>
      <c r="G347" s="239" t="n">
        <v>340</v>
      </c>
      <c r="H347" s="197" t="inlineStr">
        <is>
          <t>가</t>
        </is>
      </c>
      <c r="I347" s="242" t="inlineStr">
        <is>
          <t>숙명여대</t>
        </is>
      </c>
      <c r="J347" s="242" t="inlineStr">
        <is>
          <t>역사문화학과</t>
        </is>
      </c>
      <c r="K347" s="195" t="inlineStr">
        <is>
          <t>통합</t>
        </is>
      </c>
      <c r="L347" s="697">
        <f>IF(OFFSET(환산공식!$ED$15,$F347,0)=1,"O","X")</f>
        <v/>
      </c>
      <c r="M347" s="188">
        <f>IFERROR(OFFSET(환산공식!DJ$15,$F347,0),"")</f>
        <v/>
      </c>
      <c r="N347" s="697">
        <f>IFERROR(CONCATENATE(ROUND(OFFSET(환산공식!DK$15,$F347,0),1),"%"),"")</f>
        <v/>
      </c>
      <c r="O347" s="697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7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  <c r="AF347" s="3" t="n"/>
      <c r="AG347" s="3" t="n"/>
      <c r="AH347" s="3" t="n"/>
    </row>
    <row r="348">
      <c r="A348" s="198" t="n"/>
      <c r="B348" s="198" t="n"/>
      <c r="C348" s="198" t="inlineStr">
        <is>
          <t>가341</t>
        </is>
      </c>
      <c r="D348" s="195" t="n">
        <v>398</v>
      </c>
      <c r="E348" s="195" t="n">
        <v>62</v>
      </c>
      <c r="F348" s="195" t="n">
        <v>62</v>
      </c>
      <c r="G348" s="239" t="n">
        <v>341</v>
      </c>
      <c r="H348" s="197" t="inlineStr">
        <is>
          <t>가</t>
        </is>
      </c>
      <c r="I348" s="242" t="inlineStr">
        <is>
          <t>숙명여대</t>
        </is>
      </c>
      <c r="J348" s="242" t="inlineStr">
        <is>
          <t>일본학과</t>
        </is>
      </c>
      <c r="K348" s="195" t="inlineStr">
        <is>
          <t>통합</t>
        </is>
      </c>
      <c r="L348" s="697">
        <f>IF(OFFSET(환산공식!$ED$15,$F348,0)=1,"O","X")</f>
        <v/>
      </c>
      <c r="M348" s="188">
        <f>IFERROR(OFFSET(환산공식!DJ$15,$F348,0),"")</f>
        <v/>
      </c>
      <c r="N348" s="697">
        <f>IFERROR(CONCATENATE(ROUND(OFFSET(환산공식!DK$15,$F348,0),1),"%"),"")</f>
        <v/>
      </c>
      <c r="O348" s="697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7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  <c r="AF348" s="3" t="n"/>
      <c r="AG348" s="3" t="n"/>
      <c r="AH348" s="3" t="n"/>
    </row>
    <row r="349">
      <c r="A349" s="198" t="n"/>
      <c r="B349" s="198" t="n"/>
      <c r="C349" s="198" t="inlineStr">
        <is>
          <t>가342</t>
        </is>
      </c>
      <c r="D349" s="195" t="n">
        <v>399</v>
      </c>
      <c r="E349" s="195" t="n">
        <v>62</v>
      </c>
      <c r="F349" s="195" t="n">
        <v>62</v>
      </c>
      <c r="G349" s="239" t="n">
        <v>342</v>
      </c>
      <c r="H349" s="197" t="inlineStr">
        <is>
          <t>가</t>
        </is>
      </c>
      <c r="I349" s="242" t="inlineStr">
        <is>
          <t>숙명여대</t>
        </is>
      </c>
      <c r="J349" s="242" t="inlineStr">
        <is>
          <t>프랑스언어·문화학과</t>
        </is>
      </c>
      <c r="K349" s="195" t="inlineStr">
        <is>
          <t>통합</t>
        </is>
      </c>
      <c r="L349" s="697">
        <f>IF(OFFSET(환산공식!$ED$15,$F349,0)=1,"O","X")</f>
        <v/>
      </c>
      <c r="M349" s="188">
        <f>IFERROR(OFFSET(환산공식!DJ$15,$F349,0),"")</f>
        <v/>
      </c>
      <c r="N349" s="697">
        <f>IFERROR(CONCATENATE(ROUND(OFFSET(환산공식!DK$15,$F349,0),1),"%"),"")</f>
        <v/>
      </c>
      <c r="O349" s="697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7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  <c r="AF349" s="3" t="n"/>
      <c r="AG349" s="3" t="n"/>
      <c r="AH349" s="3" t="n"/>
    </row>
    <row r="350">
      <c r="A350" s="198" t="n"/>
      <c r="B350" s="198" t="n"/>
      <c r="C350" s="198" t="inlineStr">
        <is>
          <t>가343</t>
        </is>
      </c>
      <c r="D350" s="195" t="n">
        <v>400</v>
      </c>
      <c r="E350" s="195" t="n">
        <v>62</v>
      </c>
      <c r="F350" s="195" t="n">
        <v>62</v>
      </c>
      <c r="G350" s="239" t="n">
        <v>343</v>
      </c>
      <c r="H350" s="197" t="inlineStr">
        <is>
          <t>가</t>
        </is>
      </c>
      <c r="I350" s="242" t="inlineStr">
        <is>
          <t>숙명여대</t>
        </is>
      </c>
      <c r="J350" s="242" t="inlineStr">
        <is>
          <t>영어영문학전공</t>
        </is>
      </c>
      <c r="K350" s="195" t="inlineStr">
        <is>
          <t>통합</t>
        </is>
      </c>
      <c r="L350" s="697">
        <f>IF(OFFSET(환산공식!$ED$15,$F350,0)=1,"O","X")</f>
        <v/>
      </c>
      <c r="M350" s="188">
        <f>IFERROR(OFFSET(환산공식!DJ$15,$F350,0),"")</f>
        <v/>
      </c>
      <c r="N350" s="697">
        <f>IFERROR(CONCATENATE(ROUND(OFFSET(환산공식!DK$15,$F350,0),1),"%"),"")</f>
        <v/>
      </c>
      <c r="O350" s="697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7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  <c r="AF350" s="3" t="n"/>
      <c r="AG350" s="3" t="n"/>
      <c r="AH350" s="3" t="n"/>
    </row>
    <row r="351">
      <c r="A351" s="198" t="n"/>
      <c r="B351" s="198" t="n"/>
      <c r="C351" s="198" t="inlineStr">
        <is>
          <t>가344</t>
        </is>
      </c>
      <c r="D351" s="195" t="n">
        <v>401</v>
      </c>
      <c r="E351" s="195" t="n">
        <v>62</v>
      </c>
      <c r="F351" s="195" t="n">
        <v>62</v>
      </c>
      <c r="G351" s="239" t="n">
        <v>344</v>
      </c>
      <c r="H351" s="197" t="inlineStr">
        <is>
          <t>가</t>
        </is>
      </c>
      <c r="I351" s="242" t="inlineStr">
        <is>
          <t>숙명여대</t>
        </is>
      </c>
      <c r="J351" s="242" t="inlineStr">
        <is>
          <t>아동복지학부</t>
        </is>
      </c>
      <c r="K351" s="195" t="inlineStr">
        <is>
          <t>통합</t>
        </is>
      </c>
      <c r="L351" s="697">
        <f>IF(OFFSET(환산공식!$ED$15,$F351,0)=1,"O","X")</f>
        <v/>
      </c>
      <c r="M351" s="188">
        <f>IFERROR(OFFSET(환산공식!DJ$15,$F351,0),"")</f>
        <v/>
      </c>
      <c r="N351" s="697">
        <f>IFERROR(CONCATENATE(ROUND(OFFSET(환산공식!DK$15,$F351,0),1),"%"),"")</f>
        <v/>
      </c>
      <c r="O351" s="697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7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  <c r="AF351" s="3" t="n"/>
      <c r="AG351" s="3" t="n"/>
      <c r="AH351" s="3" t="n"/>
    </row>
    <row r="352">
      <c r="A352" s="198" t="n"/>
      <c r="B352" s="198" t="n"/>
      <c r="C352" s="198" t="inlineStr">
        <is>
          <t>가345</t>
        </is>
      </c>
      <c r="D352" s="195" t="n">
        <v>402</v>
      </c>
      <c r="E352" s="195" t="n">
        <v>62</v>
      </c>
      <c r="F352" s="195" t="n">
        <v>62</v>
      </c>
      <c r="G352" s="239" t="n">
        <v>345</v>
      </c>
      <c r="H352" s="197" t="inlineStr">
        <is>
          <t>가</t>
        </is>
      </c>
      <c r="I352" s="242" t="inlineStr">
        <is>
          <t>숙명여대</t>
        </is>
      </c>
      <c r="J352" s="242" t="inlineStr">
        <is>
          <t>경제학부</t>
        </is>
      </c>
      <c r="K352" s="195" t="inlineStr">
        <is>
          <t>통합</t>
        </is>
      </c>
      <c r="L352" s="697">
        <f>IF(OFFSET(환산공식!$ED$15,$F352,0)=1,"O","X")</f>
        <v/>
      </c>
      <c r="M352" s="188">
        <f>IFERROR(OFFSET(환산공식!DJ$15,$F352,0),"")</f>
        <v/>
      </c>
      <c r="N352" s="697">
        <f>IFERROR(CONCATENATE(ROUND(OFFSET(환산공식!DK$15,$F352,0),1),"%"),"")</f>
        <v/>
      </c>
      <c r="O352" s="697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7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  <c r="AF352" s="3" t="n"/>
      <c r="AG352" s="3" t="n"/>
      <c r="AH352" s="3" t="n"/>
    </row>
    <row r="353">
      <c r="A353" s="198" t="n"/>
      <c r="B353" s="198" t="n"/>
      <c r="C353" s="198" t="inlineStr">
        <is>
          <t>가346</t>
        </is>
      </c>
      <c r="D353" s="195" t="n">
        <v>403</v>
      </c>
      <c r="E353" s="195" t="n">
        <v>62</v>
      </c>
      <c r="F353" s="195" t="n">
        <v>62</v>
      </c>
      <c r="G353" s="239" t="n">
        <v>346</v>
      </c>
      <c r="H353" s="197" t="inlineStr">
        <is>
          <t>가</t>
        </is>
      </c>
      <c r="I353" s="242" t="inlineStr">
        <is>
          <t>숙명여대</t>
        </is>
      </c>
      <c r="J353" s="242" t="inlineStr">
        <is>
          <t>독일언어·문화학과</t>
        </is>
      </c>
      <c r="K353" s="195" t="inlineStr">
        <is>
          <t>통합</t>
        </is>
      </c>
      <c r="L353" s="697">
        <f>IF(OFFSET(환산공식!$ED$15,$F353,0)=1,"O","X")</f>
        <v/>
      </c>
      <c r="M353" s="188">
        <f>IFERROR(OFFSET(환산공식!DJ$15,$F353,0),"")</f>
        <v/>
      </c>
      <c r="N353" s="697">
        <f>IFERROR(CONCATENATE(ROUND(OFFSET(환산공식!DK$15,$F353,0),1),"%"),"")</f>
        <v/>
      </c>
      <c r="O353" s="697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7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  <c r="AF353" s="3" t="n"/>
      <c r="AG353" s="3" t="n"/>
      <c r="AH353" s="3" t="n"/>
    </row>
    <row r="354">
      <c r="A354" s="198" t="n"/>
      <c r="B354" s="198" t="n"/>
      <c r="C354" s="198" t="inlineStr">
        <is>
          <t>가347</t>
        </is>
      </c>
      <c r="D354" s="195" t="n">
        <v>404</v>
      </c>
      <c r="E354" s="195" t="n">
        <v>62</v>
      </c>
      <c r="F354" s="195" t="n">
        <v>62</v>
      </c>
      <c r="G354" s="239" t="n">
        <v>347</v>
      </c>
      <c r="H354" s="197" t="inlineStr">
        <is>
          <t>가</t>
        </is>
      </c>
      <c r="I354" s="242" t="inlineStr">
        <is>
          <t>숙명여대</t>
        </is>
      </c>
      <c r="J354" s="242" t="inlineStr">
        <is>
          <t>미디어학부</t>
        </is>
      </c>
      <c r="K354" s="195" t="inlineStr">
        <is>
          <t>통합</t>
        </is>
      </c>
      <c r="L354" s="697">
        <f>IF(OFFSET(환산공식!$ED$15,$F354,0)=1,"O","X")</f>
        <v/>
      </c>
      <c r="M354" s="188">
        <f>IFERROR(OFFSET(환산공식!DJ$15,$F354,0),"")</f>
        <v/>
      </c>
      <c r="N354" s="697">
        <f>IFERROR(CONCATENATE(ROUND(OFFSET(환산공식!DK$15,$F354,0),1),"%"),"")</f>
        <v/>
      </c>
      <c r="O354" s="697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7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  <c r="AF354" s="3" t="n"/>
      <c r="AG354" s="3" t="n"/>
      <c r="AH354" s="3" t="n"/>
    </row>
    <row r="355">
      <c r="A355" s="198" t="n"/>
      <c r="B355" s="198" t="n"/>
      <c r="C355" s="198" t="inlineStr">
        <is>
          <t>가348</t>
        </is>
      </c>
      <c r="D355" s="195" t="n">
        <v>405</v>
      </c>
      <c r="E355" s="195" t="n">
        <v>62</v>
      </c>
      <c r="F355" s="195" t="n">
        <v>62</v>
      </c>
      <c r="G355" s="239" t="n">
        <v>348</v>
      </c>
      <c r="H355" s="197" t="inlineStr">
        <is>
          <t>가</t>
        </is>
      </c>
      <c r="I355" s="242" t="inlineStr">
        <is>
          <t>숙명여대</t>
        </is>
      </c>
      <c r="J355" s="242" t="inlineStr">
        <is>
          <t>테슬(TESL)전공</t>
        </is>
      </c>
      <c r="K355" s="195" t="inlineStr">
        <is>
          <t>통합</t>
        </is>
      </c>
      <c r="L355" s="697">
        <f>IF(OFFSET(환산공식!$ED$15,$F355,0)=1,"O","X")</f>
        <v/>
      </c>
      <c r="M355" s="188">
        <f>IFERROR(OFFSET(환산공식!DJ$15,$F355,0),"")</f>
        <v/>
      </c>
      <c r="N355" s="697">
        <f>IFERROR(CONCATENATE(ROUND(OFFSET(환산공식!DK$15,$F355,0),1),"%"),"")</f>
        <v/>
      </c>
      <c r="O355" s="697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7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  <c r="AF355" s="3" t="n"/>
      <c r="AG355" s="3" t="n"/>
      <c r="AH355" s="3" t="n"/>
    </row>
    <row r="356">
      <c r="A356" s="198" t="n"/>
      <c r="B356" s="198" t="n"/>
      <c r="C356" s="198" t="inlineStr">
        <is>
          <t>가349</t>
        </is>
      </c>
      <c r="D356" s="195" t="n">
        <v>406</v>
      </c>
      <c r="E356" s="195" t="n">
        <v>62</v>
      </c>
      <c r="F356" s="195" t="n">
        <v>62</v>
      </c>
      <c r="G356" s="239" t="n">
        <v>349</v>
      </c>
      <c r="H356" s="197" t="inlineStr">
        <is>
          <t>가</t>
        </is>
      </c>
      <c r="I356" s="242" t="inlineStr">
        <is>
          <t>숙명여대</t>
        </is>
      </c>
      <c r="J356" s="242" t="inlineStr">
        <is>
          <t>홍보광고학과</t>
        </is>
      </c>
      <c r="K356" s="195" t="inlineStr">
        <is>
          <t>통합</t>
        </is>
      </c>
      <c r="L356" s="697">
        <f>IF(OFFSET(환산공식!$ED$15,$F356,0)=1,"O","X")</f>
        <v/>
      </c>
      <c r="M356" s="188">
        <f>IFERROR(OFFSET(환산공식!DJ$15,$F356,0),"")</f>
        <v/>
      </c>
      <c r="N356" s="697">
        <f>IFERROR(CONCATENATE(ROUND(OFFSET(환산공식!DK$15,$F356,0),1),"%"),"")</f>
        <v/>
      </c>
      <c r="O356" s="697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7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  <c r="AF356" s="3" t="n"/>
      <c r="AG356" s="3" t="n"/>
      <c r="AH356" s="3" t="n"/>
    </row>
    <row r="357">
      <c r="A357" s="198" t="n"/>
      <c r="B357" s="198" t="n"/>
      <c r="C357" s="198" t="inlineStr">
        <is>
          <t>가350</t>
        </is>
      </c>
      <c r="D357" s="195" t="n">
        <v>407</v>
      </c>
      <c r="E357" s="195" t="n">
        <v>62</v>
      </c>
      <c r="F357" s="195" t="n">
        <v>62</v>
      </c>
      <c r="G357" s="239" t="n">
        <v>350</v>
      </c>
      <c r="H357" s="197" t="inlineStr">
        <is>
          <t>가</t>
        </is>
      </c>
      <c r="I357" s="242" t="inlineStr">
        <is>
          <t>숙명여대</t>
        </is>
      </c>
      <c r="J357" s="242" t="inlineStr">
        <is>
          <t>르꼬르동블루외식경영전공</t>
        </is>
      </c>
      <c r="K357" s="195" t="inlineStr">
        <is>
          <t>통합</t>
        </is>
      </c>
      <c r="L357" s="697">
        <f>IF(OFFSET(환산공식!$ED$15,$F357,0)=1,"O","X")</f>
        <v/>
      </c>
      <c r="M357" s="188">
        <f>IFERROR(OFFSET(환산공식!DJ$15,$F357,0),"")</f>
        <v/>
      </c>
      <c r="N357" s="697">
        <f>IFERROR(CONCATENATE(ROUND(OFFSET(환산공식!DK$15,$F357,0),1),"%"),"")</f>
        <v/>
      </c>
      <c r="O357" s="697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7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  <c r="AF357" s="3" t="n"/>
      <c r="AG357" s="3" t="n"/>
      <c r="AH357" s="3" t="n"/>
    </row>
    <row r="358">
      <c r="A358" s="198" t="n"/>
      <c r="B358" s="198" t="n"/>
      <c r="C358" s="198" t="inlineStr">
        <is>
          <t>가351</t>
        </is>
      </c>
      <c r="D358" s="195" t="n">
        <v>408</v>
      </c>
      <c r="E358" s="195" t="n">
        <v>62</v>
      </c>
      <c r="F358" s="195" t="n">
        <v>62</v>
      </c>
      <c r="G358" s="239" t="n">
        <v>351</v>
      </c>
      <c r="H358" s="197" t="inlineStr">
        <is>
          <t>가</t>
        </is>
      </c>
      <c r="I358" s="242" t="inlineStr">
        <is>
          <t>숙명여대</t>
        </is>
      </c>
      <c r="J358" s="242" t="inlineStr">
        <is>
          <t>사회심리학과</t>
        </is>
      </c>
      <c r="K358" s="195" t="inlineStr">
        <is>
          <t>통합</t>
        </is>
      </c>
      <c r="L358" s="697">
        <f>IF(OFFSET(환산공식!$ED$15,$F358,0)=1,"O","X")</f>
        <v/>
      </c>
      <c r="M358" s="188">
        <f>IFERROR(OFFSET(환산공식!DJ$15,$F358,0),"")</f>
        <v/>
      </c>
      <c r="N358" s="697">
        <f>IFERROR(CONCATENATE(ROUND(OFFSET(환산공식!DK$15,$F358,0),1),"%"),"")</f>
        <v/>
      </c>
      <c r="O358" s="697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7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  <c r="AF358" s="3" t="n"/>
      <c r="AG358" s="3" t="n"/>
      <c r="AH358" s="3" t="n"/>
    </row>
    <row r="359">
      <c r="A359" s="198" t="n"/>
      <c r="B359" s="198" t="n"/>
      <c r="C359" s="198" t="inlineStr">
        <is>
          <t>가352</t>
        </is>
      </c>
      <c r="D359" s="195" t="n">
        <v>409</v>
      </c>
      <c r="E359" s="195" t="n">
        <v>62</v>
      </c>
      <c r="F359" s="195" t="n">
        <v>62</v>
      </c>
      <c r="G359" s="239" t="n">
        <v>352</v>
      </c>
      <c r="H359" s="197" t="inlineStr">
        <is>
          <t>가</t>
        </is>
      </c>
      <c r="I359" s="242" t="inlineStr">
        <is>
          <t>숙명여대</t>
        </is>
      </c>
      <c r="J359" s="242" t="inlineStr">
        <is>
          <t>문헌정보학과</t>
        </is>
      </c>
      <c r="K359" s="195" t="inlineStr">
        <is>
          <t>통합</t>
        </is>
      </c>
      <c r="L359" s="697">
        <f>IF(OFFSET(환산공식!$ED$15,$F359,0)=1,"O","X")</f>
        <v/>
      </c>
      <c r="M359" s="188">
        <f>IFERROR(OFFSET(환산공식!DJ$15,$F359,0),"")</f>
        <v/>
      </c>
      <c r="N359" s="697">
        <f>IFERROR(CONCATENATE(ROUND(OFFSET(환산공식!DK$15,$F359,0),1),"%"),"")</f>
        <v/>
      </c>
      <c r="O359" s="697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7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  <c r="AF359" s="3" t="n"/>
      <c r="AG359" s="3" t="n"/>
      <c r="AH359" s="3" t="n"/>
    </row>
    <row r="360">
      <c r="A360" s="198" t="n"/>
      <c r="B360" s="198" t="n"/>
      <c r="C360" s="198" t="inlineStr">
        <is>
          <t>가353</t>
        </is>
      </c>
      <c r="D360" s="195" t="n">
        <v>410</v>
      </c>
      <c r="E360" s="195" t="n">
        <v>62</v>
      </c>
      <c r="F360" s="195" t="n">
        <v>62</v>
      </c>
      <c r="G360" s="239" t="n">
        <v>353</v>
      </c>
      <c r="H360" s="197" t="inlineStr">
        <is>
          <t>가</t>
        </is>
      </c>
      <c r="I360" s="242" t="inlineStr">
        <is>
          <t>숙명여대</t>
        </is>
      </c>
      <c r="J360" s="242" t="inlineStr">
        <is>
          <t>중어중문학부</t>
        </is>
      </c>
      <c r="K360" s="195" t="inlineStr">
        <is>
          <t>통합</t>
        </is>
      </c>
      <c r="L360" s="697">
        <f>IF(OFFSET(환산공식!$ED$15,$F360,0)=1,"O","X")</f>
        <v/>
      </c>
      <c r="M360" s="188">
        <f>IFERROR(OFFSET(환산공식!DJ$15,$F360,0),"")</f>
        <v/>
      </c>
      <c r="N360" s="697">
        <f>IFERROR(CONCATENATE(ROUND(OFFSET(환산공식!DK$15,$F360,0),1),"%"),"")</f>
        <v/>
      </c>
      <c r="O360" s="697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7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  <c r="AF360" s="3" t="n"/>
      <c r="AG360" s="3" t="n"/>
      <c r="AH360" s="3" t="n"/>
    </row>
    <row r="361">
      <c r="A361" s="198" t="n"/>
      <c r="B361" s="198" t="n"/>
      <c r="C361" s="198" t="inlineStr">
        <is>
          <t>가354</t>
        </is>
      </c>
      <c r="D361" s="195" t="n">
        <v>411</v>
      </c>
      <c r="E361" s="195" t="n">
        <v>62</v>
      </c>
      <c r="F361" s="195" t="n">
        <v>62</v>
      </c>
      <c r="G361" s="239" t="n">
        <v>354</v>
      </c>
      <c r="H361" s="197" t="inlineStr">
        <is>
          <t>가</t>
        </is>
      </c>
      <c r="I361" s="242" t="inlineStr">
        <is>
          <t>숙명여대</t>
        </is>
      </c>
      <c r="J361" s="242" t="inlineStr">
        <is>
          <t>경영학부</t>
        </is>
      </c>
      <c r="K361" s="195" t="inlineStr">
        <is>
          <t>통합</t>
        </is>
      </c>
      <c r="L361" s="697">
        <f>IF(OFFSET(환산공식!$ED$15,$F361,0)=1,"O","X")</f>
        <v/>
      </c>
      <c r="M361" s="188">
        <f>IFERROR(OFFSET(환산공식!DJ$15,$F361,0),"")</f>
        <v/>
      </c>
      <c r="N361" s="697">
        <f>IFERROR(CONCATENATE(ROUND(OFFSET(환산공식!DK$15,$F361,0),1),"%"),"")</f>
        <v/>
      </c>
      <c r="O361" s="697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7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  <c r="AF361" s="3" t="n"/>
      <c r="AG361" s="3" t="n"/>
      <c r="AH361" s="3" t="n"/>
    </row>
    <row r="362">
      <c r="A362" s="198" t="n"/>
      <c r="B362" s="198" t="n"/>
      <c r="C362" s="198" t="inlineStr">
        <is>
          <t>가355</t>
        </is>
      </c>
      <c r="D362" s="195" t="n">
        <v>412</v>
      </c>
      <c r="E362" s="195" t="n">
        <v>85</v>
      </c>
      <c r="F362" s="195" t="n">
        <v>85</v>
      </c>
      <c r="G362" s="239" t="n">
        <v>355</v>
      </c>
      <c r="H362" s="197" t="inlineStr">
        <is>
          <t>가</t>
        </is>
      </c>
      <c r="I362" s="242" t="inlineStr">
        <is>
          <t>서울과학기술대</t>
        </is>
      </c>
      <c r="J362" s="242" t="inlineStr">
        <is>
          <t>MSDE학과</t>
        </is>
      </c>
      <c r="K362" s="195" t="inlineStr">
        <is>
          <t>자연</t>
        </is>
      </c>
      <c r="L362" s="697">
        <f>IF(OFFSET(환산공식!$ED$15,$F362,0)=1,"O","X")</f>
        <v/>
      </c>
      <c r="M362" s="188">
        <f>IFERROR(OFFSET(환산공식!DJ$15,$F362,0),"")</f>
        <v/>
      </c>
      <c r="N362" s="697">
        <f>IFERROR(CONCATENATE(ROUND(OFFSET(환산공식!DK$15,$F362,0),1),"%"),"")</f>
        <v/>
      </c>
      <c r="O362" s="697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7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  <c r="AF362" s="3" t="n"/>
      <c r="AG362" s="3" t="n"/>
      <c r="AH362" s="3" t="n"/>
    </row>
    <row r="363">
      <c r="A363" s="198" t="n"/>
      <c r="B363" s="198" t="n"/>
      <c r="C363" s="198" t="inlineStr">
        <is>
          <t>가356</t>
        </is>
      </c>
      <c r="D363" s="195" t="n">
        <v>413</v>
      </c>
      <c r="E363" s="195" t="n">
        <v>85</v>
      </c>
      <c r="F363" s="195" t="n">
        <v>85</v>
      </c>
      <c r="G363" s="239" t="n">
        <v>356</v>
      </c>
      <c r="H363" s="197" t="inlineStr">
        <is>
          <t>가</t>
        </is>
      </c>
      <c r="I363" s="242" t="inlineStr">
        <is>
          <t>서울과학기술대</t>
        </is>
      </c>
      <c r="J363" s="242" t="inlineStr">
        <is>
          <t>산업공학과 ITM전공(자연)</t>
        </is>
      </c>
      <c r="K363" s="195" t="inlineStr">
        <is>
          <t>자연</t>
        </is>
      </c>
      <c r="L363" s="697">
        <f>IF(OFFSET(환산공식!$ED$15,$F363,0)=1,"O","X")</f>
        <v/>
      </c>
      <c r="M363" s="188">
        <f>IFERROR(OFFSET(환산공식!DJ$15,$F363,0),"")</f>
        <v/>
      </c>
      <c r="N363" s="697">
        <f>IFERROR(CONCATENATE(ROUND(OFFSET(환산공식!DK$15,$F363,0),1),"%"),"")</f>
        <v/>
      </c>
      <c r="O363" s="697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7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  <c r="AF363" s="3" t="n"/>
      <c r="AG363" s="3" t="n"/>
      <c r="AH363" s="3" t="n"/>
    </row>
    <row r="364">
      <c r="A364" s="198" t="n"/>
      <c r="B364" s="198" t="n"/>
      <c r="C364" s="198" t="inlineStr">
        <is>
          <t>가357</t>
        </is>
      </c>
      <c r="D364" s="195" t="n">
        <v>414</v>
      </c>
      <c r="E364" s="195" t="n">
        <v>85</v>
      </c>
      <c r="F364" s="195" t="n">
        <v>85</v>
      </c>
      <c r="G364" s="239" t="n">
        <v>357</v>
      </c>
      <c r="H364" s="197" t="inlineStr">
        <is>
          <t>가</t>
        </is>
      </c>
      <c r="I364" s="242" t="inlineStr">
        <is>
          <t>서울과학기술대</t>
        </is>
      </c>
      <c r="J364" s="242" t="inlineStr">
        <is>
          <t>전자공학과</t>
        </is>
      </c>
      <c r="K364" s="195" t="inlineStr">
        <is>
          <t>자연</t>
        </is>
      </c>
      <c r="L364" s="697">
        <f>IF(OFFSET(환산공식!$ED$15,$F364,0)=1,"O","X")</f>
        <v/>
      </c>
      <c r="M364" s="188">
        <f>IFERROR(OFFSET(환산공식!DJ$15,$F364,0),"")</f>
        <v/>
      </c>
      <c r="N364" s="697">
        <f>IFERROR(CONCATENATE(ROUND(OFFSET(환산공식!DK$15,$F364,0),1),"%"),"")</f>
        <v/>
      </c>
      <c r="O364" s="697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7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  <c r="AF364" s="3" t="n"/>
      <c r="AG364" s="3" t="n"/>
      <c r="AH364" s="3" t="n"/>
    </row>
    <row r="365">
      <c r="A365" s="198" t="n"/>
      <c r="B365" s="198" t="n"/>
      <c r="C365" s="198" t="inlineStr">
        <is>
          <t>가358</t>
        </is>
      </c>
      <c r="D365" s="195" t="n">
        <v>415</v>
      </c>
      <c r="E365" s="195" t="n">
        <v>85</v>
      </c>
      <c r="F365" s="195" t="n">
        <v>85</v>
      </c>
      <c r="G365" s="239" t="n">
        <v>358</v>
      </c>
      <c r="H365" s="197" t="inlineStr">
        <is>
          <t>가</t>
        </is>
      </c>
      <c r="I365" s="242" t="inlineStr">
        <is>
          <t>서울과학기술대</t>
        </is>
      </c>
      <c r="J365" s="242" t="inlineStr">
        <is>
          <t>산업공학과 산업정보시스템전공(자연)</t>
        </is>
      </c>
      <c r="K365" s="195" t="inlineStr">
        <is>
          <t>자연</t>
        </is>
      </c>
      <c r="L365" s="697">
        <f>IF(OFFSET(환산공식!$ED$15,$F365,0)=1,"O","X")</f>
        <v/>
      </c>
      <c r="M365" s="188">
        <f>IFERROR(OFFSET(환산공식!DJ$15,$F365,0),"")</f>
        <v/>
      </c>
      <c r="N365" s="697">
        <f>IFERROR(CONCATENATE(ROUND(OFFSET(환산공식!DK$15,$F365,0),1),"%"),"")</f>
        <v/>
      </c>
      <c r="O365" s="697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7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  <c r="AF365" s="3" t="n"/>
      <c r="AG365" s="3" t="n"/>
      <c r="AH365" s="3" t="n"/>
    </row>
    <row r="366">
      <c r="A366" s="198" t="n"/>
      <c r="B366" s="198" t="n"/>
      <c r="C366" s="198" t="inlineStr">
        <is>
          <t>가359</t>
        </is>
      </c>
      <c r="D366" s="195" t="n">
        <v>416</v>
      </c>
      <c r="E366" s="195" t="n">
        <v>85</v>
      </c>
      <c r="F366" s="195" t="n">
        <v>85</v>
      </c>
      <c r="G366" s="239" t="n">
        <v>359</v>
      </c>
      <c r="H366" s="197" t="inlineStr">
        <is>
          <t>가</t>
        </is>
      </c>
      <c r="I366" s="242" t="inlineStr">
        <is>
          <t>서울과학기술대</t>
        </is>
      </c>
      <c r="J366" s="242" t="inlineStr">
        <is>
          <t>컴퓨터공학과</t>
        </is>
      </c>
      <c r="K366" s="195" t="inlineStr">
        <is>
          <t>자연</t>
        </is>
      </c>
      <c r="L366" s="697">
        <f>IF(OFFSET(환산공식!$ED$15,$F366,0)=1,"O","X")</f>
        <v/>
      </c>
      <c r="M366" s="188">
        <f>IFERROR(OFFSET(환산공식!DJ$15,$F366,0),"")</f>
        <v/>
      </c>
      <c r="N366" s="697">
        <f>IFERROR(CONCATENATE(ROUND(OFFSET(환산공식!DK$15,$F366,0),1),"%"),"")</f>
        <v/>
      </c>
      <c r="O366" s="697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7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  <c r="AF366" s="3" t="n"/>
      <c r="AG366" s="3" t="n"/>
      <c r="AH366" s="3" t="n"/>
    </row>
    <row r="367">
      <c r="A367" s="198" t="n"/>
      <c r="B367" s="198" t="n"/>
      <c r="C367" s="198" t="inlineStr">
        <is>
          <t>가360</t>
        </is>
      </c>
      <c r="D367" s="195" t="n">
        <v>417</v>
      </c>
      <c r="E367" s="195" t="n">
        <v>85</v>
      </c>
      <c r="F367" s="195" t="n">
        <v>85</v>
      </c>
      <c r="G367" s="239" t="n">
        <v>360</v>
      </c>
      <c r="H367" s="197" t="inlineStr">
        <is>
          <t>가</t>
        </is>
      </c>
      <c r="I367" s="242" t="inlineStr">
        <is>
          <t>서울과학기술대</t>
        </is>
      </c>
      <c r="J367" s="242" t="inlineStr">
        <is>
          <t>스마트ICT융합공학과</t>
        </is>
      </c>
      <c r="K367" s="195" t="inlineStr">
        <is>
          <t>자연</t>
        </is>
      </c>
      <c r="L367" s="697">
        <f>IF(OFFSET(환산공식!$ED$15,$F367,0)=1,"O","X")</f>
        <v/>
      </c>
      <c r="M367" s="188">
        <f>IFERROR(OFFSET(환산공식!DJ$15,$F367,0),"")</f>
        <v/>
      </c>
      <c r="N367" s="697">
        <f>IFERROR(CONCATENATE(ROUND(OFFSET(환산공식!DK$15,$F367,0),1),"%"),"")</f>
        <v/>
      </c>
      <c r="O367" s="697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7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  <c r="AF367" s="3" t="n"/>
      <c r="AG367" s="3" t="n"/>
      <c r="AH367" s="3" t="n"/>
    </row>
    <row r="368">
      <c r="A368" s="198" t="n"/>
      <c r="B368" s="198" t="n"/>
      <c r="C368" s="198" t="inlineStr">
        <is>
          <t>가361</t>
        </is>
      </c>
      <c r="D368" s="195" t="n">
        <v>418</v>
      </c>
      <c r="E368" s="195" t="n">
        <v>85</v>
      </c>
      <c r="F368" s="195" t="n">
        <v>85</v>
      </c>
      <c r="G368" s="239" t="n">
        <v>361</v>
      </c>
      <c r="H368" s="197" t="inlineStr">
        <is>
          <t>가</t>
        </is>
      </c>
      <c r="I368" s="242" t="inlineStr">
        <is>
          <t>서울과학기술대</t>
        </is>
      </c>
      <c r="J368" s="242" t="inlineStr">
        <is>
          <t>전기정보공학과</t>
        </is>
      </c>
      <c r="K368" s="195" t="inlineStr">
        <is>
          <t>자연</t>
        </is>
      </c>
      <c r="L368" s="697">
        <f>IF(OFFSET(환산공식!$ED$15,$F368,0)=1,"O","X")</f>
        <v/>
      </c>
      <c r="M368" s="188">
        <f>IFERROR(OFFSET(환산공식!DJ$15,$F368,0),"")</f>
        <v/>
      </c>
      <c r="N368" s="697">
        <f>IFERROR(CONCATENATE(ROUND(OFFSET(환산공식!DK$15,$F368,0),1),"%"),"")</f>
        <v/>
      </c>
      <c r="O368" s="697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7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  <c r="AF368" s="3" t="n"/>
      <c r="AG368" s="3" t="n"/>
      <c r="AH368" s="3" t="n"/>
    </row>
    <row r="369">
      <c r="A369" s="198" t="n"/>
      <c r="B369" s="198" t="n"/>
      <c r="C369" s="198" t="inlineStr">
        <is>
          <t>가362</t>
        </is>
      </c>
      <c r="D369" s="195" t="n">
        <v>419</v>
      </c>
      <c r="E369" s="195" t="n">
        <v>85</v>
      </c>
      <c r="F369" s="195" t="n">
        <v>85</v>
      </c>
      <c r="G369" s="239" t="n">
        <v>362</v>
      </c>
      <c r="H369" s="197" t="inlineStr">
        <is>
          <t>가</t>
        </is>
      </c>
      <c r="I369" s="242" t="inlineStr">
        <is>
          <t>서울과학기술대</t>
        </is>
      </c>
      <c r="J369" s="242" t="inlineStr">
        <is>
          <t>지능형반도체공학과</t>
        </is>
      </c>
      <c r="K369" s="195" t="inlineStr">
        <is>
          <t>자연</t>
        </is>
      </c>
      <c r="L369" s="697">
        <f>IF(OFFSET(환산공식!$ED$15,$F369,0)=1,"O","X")</f>
        <v/>
      </c>
      <c r="M369" s="188">
        <f>IFERROR(OFFSET(환산공식!DJ$15,$F369,0),"")</f>
        <v/>
      </c>
      <c r="N369" s="697">
        <f>IFERROR(CONCATENATE(ROUND(OFFSET(환산공식!DK$15,$F369,0),1),"%"),"")</f>
        <v/>
      </c>
      <c r="O369" s="697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7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  <c r="AF369" s="3" t="n"/>
      <c r="AG369" s="3" t="n"/>
      <c r="AH369" s="3" t="n"/>
    </row>
    <row r="370">
      <c r="A370" s="198" t="n"/>
      <c r="B370" s="198" t="n"/>
      <c r="C370" s="198" t="inlineStr">
        <is>
          <t>가363</t>
        </is>
      </c>
      <c r="D370" s="195" t="n">
        <v>420</v>
      </c>
      <c r="E370" s="195" t="n">
        <v>85</v>
      </c>
      <c r="F370" s="195" t="n">
        <v>85</v>
      </c>
      <c r="G370" s="239" t="n">
        <v>363</v>
      </c>
      <c r="H370" s="197" t="inlineStr">
        <is>
          <t>가</t>
        </is>
      </c>
      <c r="I370" s="242" t="inlineStr">
        <is>
          <t>서울과학기술대</t>
        </is>
      </c>
      <c r="J370" s="242" t="inlineStr">
        <is>
          <t>화공생명공학과</t>
        </is>
      </c>
      <c r="K370" s="195" t="inlineStr">
        <is>
          <t>자연</t>
        </is>
      </c>
      <c r="L370" s="697">
        <f>IF(OFFSET(환산공식!$ED$15,$F370,0)=1,"O","X")</f>
        <v/>
      </c>
      <c r="M370" s="188">
        <f>IFERROR(OFFSET(환산공식!DJ$15,$F370,0),"")</f>
        <v/>
      </c>
      <c r="N370" s="697">
        <f>IFERROR(CONCATENATE(ROUND(OFFSET(환산공식!DK$15,$F370,0),1),"%"),"")</f>
        <v/>
      </c>
      <c r="O370" s="697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7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  <c r="AF370" s="3" t="n"/>
      <c r="AG370" s="3" t="n"/>
      <c r="AH370" s="3" t="n"/>
    </row>
    <row r="371">
      <c r="A371" s="198" t="n"/>
      <c r="B371" s="198" t="n"/>
      <c r="C371" s="198" t="inlineStr">
        <is>
          <t>가364</t>
        </is>
      </c>
      <c r="D371" s="195" t="n">
        <v>421</v>
      </c>
      <c r="E371" s="195" t="n">
        <v>85</v>
      </c>
      <c r="F371" s="195" t="n">
        <v>85</v>
      </c>
      <c r="G371" s="239" t="n">
        <v>364</v>
      </c>
      <c r="H371" s="197" t="inlineStr">
        <is>
          <t>가</t>
        </is>
      </c>
      <c r="I371" s="242" t="inlineStr">
        <is>
          <t>서울과학기술대</t>
        </is>
      </c>
      <c r="J371" s="242" t="inlineStr">
        <is>
          <t>인공지능응용학과</t>
        </is>
      </c>
      <c r="K371" s="195" t="inlineStr">
        <is>
          <t>자연</t>
        </is>
      </c>
      <c r="L371" s="697">
        <f>IF(OFFSET(환산공식!$ED$15,$F371,0)=1,"O","X")</f>
        <v/>
      </c>
      <c r="M371" s="188">
        <f>IFERROR(OFFSET(환산공식!DJ$15,$F371,0),"")</f>
        <v/>
      </c>
      <c r="N371" s="697">
        <f>IFERROR(CONCATENATE(ROUND(OFFSET(환산공식!DK$15,$F371,0),1),"%"),"")</f>
        <v/>
      </c>
      <c r="O371" s="697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7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  <c r="AF371" s="3" t="n"/>
      <c r="AG371" s="3" t="n"/>
      <c r="AH371" s="3" t="n"/>
    </row>
    <row r="372">
      <c r="A372" s="198" t="n"/>
      <c r="B372" s="198" t="n"/>
      <c r="C372" s="198" t="inlineStr">
        <is>
          <t>가365</t>
        </is>
      </c>
      <c r="D372" s="195" t="n">
        <v>422</v>
      </c>
      <c r="E372" s="195" t="n">
        <v>85</v>
      </c>
      <c r="F372" s="195" t="n">
        <v>85</v>
      </c>
      <c r="G372" s="239" t="n">
        <v>365</v>
      </c>
      <c r="H372" s="197" t="inlineStr">
        <is>
          <t>가</t>
        </is>
      </c>
      <c r="I372" s="242" t="inlineStr">
        <is>
          <t>서울과학기술대</t>
        </is>
      </c>
      <c r="J372" s="242" t="inlineStr">
        <is>
          <t>자유전공학부(창의융합대학)</t>
        </is>
      </c>
      <c r="K372" s="195" t="inlineStr">
        <is>
          <t>자연</t>
        </is>
      </c>
      <c r="L372" s="697">
        <f>IF(OFFSET(환산공식!$ED$15,$F372,0)=1,"O","X")</f>
        <v/>
      </c>
      <c r="M372" s="188">
        <f>IFERROR(OFFSET(환산공식!DJ$15,$F372,0),"")</f>
        <v/>
      </c>
      <c r="N372" s="697">
        <f>IFERROR(CONCATENATE(ROUND(OFFSET(환산공식!DK$15,$F372,0),1),"%"),"")</f>
        <v/>
      </c>
      <c r="O372" s="697">
        <f>IFERROR(OFFSET(환산공식!DL$15,$F372,0),"")</f>
        <v/>
      </c>
      <c r="P372" s="188">
        <f>IF(E372="","",IF(Q372&gt;R372,"90% 이상",IF(Q372&gt;S372,CONCATENATE(ROUND(((Q372-S372)/(R372-S372))*20+70,0),"%"),IF(Q372&gt;T372,CONCATENATE(ROUND(((Q372-T372)/(S372-T372))*30+40,0),"%"),IF(Q372&gt;U372,CONCATENATE(ROUND(((Q372-U372)/(T372-U372))*30+10,0),"%"),IF(Q372&gt;V372,CONCATENATE(ROUND(((Q372-V372)/(U372-V372))*7+3,0),"%"),"3% 이하"))))))</f>
        <v/>
      </c>
      <c r="Q372" s="194">
        <f>IFERROR(ROUND(OFFSET(환산공식!$FG$15,$F372,0),3),"")</f>
        <v/>
      </c>
      <c r="R372" s="194">
        <f>OFFSET('배치점수 계산기'!H$10,$D372,0)</f>
        <v/>
      </c>
      <c r="S372" s="194">
        <f>OFFSET('배치점수 계산기'!I$10,$D372,0)</f>
        <v/>
      </c>
      <c r="T372" s="194">
        <f>OFFSET('배치점수 계산기'!J$10,$D372,0)</f>
        <v/>
      </c>
      <c r="U372" s="194">
        <f>OFFSET('배치점수 계산기'!K$10,$D372,0)</f>
        <v/>
      </c>
      <c r="V372" s="194">
        <f>OFFSET('배치점수 계산기'!L$10,$D372,0)</f>
        <v/>
      </c>
      <c r="W372" s="186">
        <f>OFFSET('배치점수 계산기'!M$10,$D372,0)</f>
        <v/>
      </c>
      <c r="X372" s="184">
        <f>OFFSET('배치점수 계산기'!N$10,$D372,0)</f>
        <v/>
      </c>
      <c r="Y372" s="188">
        <f>OFFSET(환산공식!FW$15,$F372,0)</f>
        <v/>
      </c>
      <c r="Z372" s="697">
        <f>OFFSET(환산공식!FX$15,$F372,0)</f>
        <v/>
      </c>
      <c r="AA372" s="179">
        <f>OFFSET(환산공식!FY$15,$F372,0)</f>
        <v/>
      </c>
      <c r="AB372" s="3" t="n"/>
      <c r="AD372" s="0">
        <f>IF(L372="X",6,IF(Q372&gt;R372,1,IF(Q372&gt;S372,2,IF(Q372&gt;T372,3,IF(Q372&gt;U372,4,IF(Q372&gt;=V372,5,IF(Q372&lt;V372,6,"")))))))</f>
        <v/>
      </c>
      <c r="AF372" s="3" t="n"/>
      <c r="AG372" s="3" t="n"/>
      <c r="AH372" s="3" t="n"/>
    </row>
    <row r="373">
      <c r="A373" s="198" t="n"/>
      <c r="B373" s="198" t="n"/>
      <c r="C373" s="198" t="inlineStr">
        <is>
          <t>가366</t>
        </is>
      </c>
      <c r="D373" s="195" t="n">
        <v>423</v>
      </c>
      <c r="E373" s="195" t="n">
        <v>85</v>
      </c>
      <c r="F373" s="195" t="n">
        <v>85</v>
      </c>
      <c r="G373" s="239" t="n">
        <v>366</v>
      </c>
      <c r="H373" s="197" t="inlineStr">
        <is>
          <t>가</t>
        </is>
      </c>
      <c r="I373" s="242" t="inlineStr">
        <is>
          <t>서울과학기술대</t>
        </is>
      </c>
      <c r="J373" s="242" t="inlineStr">
        <is>
          <t>미래에너지융합학과</t>
        </is>
      </c>
      <c r="K373" s="195" t="inlineStr">
        <is>
          <t>자연</t>
        </is>
      </c>
      <c r="L373" s="697">
        <f>IF(OFFSET(환산공식!$ED$15,$F373,0)=1,"O","X")</f>
        <v/>
      </c>
      <c r="M373" s="188">
        <f>IFERROR(OFFSET(환산공식!DJ$15,$F373,0),"")</f>
        <v/>
      </c>
      <c r="N373" s="697">
        <f>IFERROR(CONCATENATE(ROUND(OFFSET(환산공식!DK$15,$F373,0),1),"%"),"")</f>
        <v/>
      </c>
      <c r="O373" s="697">
        <f>IFERROR(OFFSET(환산공식!DL$15,$F373,0),"")</f>
        <v/>
      </c>
      <c r="P373" s="188">
        <f>IF(E373="","",IF(Q373&gt;R373,"90% 이상",IF(Q373&gt;S373,CONCATENATE(ROUND(((Q373-S373)/(R373-S373))*20+70,0),"%"),IF(Q373&gt;T373,CONCATENATE(ROUND(((Q373-T373)/(S373-T373))*30+40,0),"%"),IF(Q373&gt;U373,CONCATENATE(ROUND(((Q373-U373)/(T373-U373))*30+10,0),"%"),IF(Q373&gt;V373,CONCATENATE(ROUND(((Q373-V373)/(U373-V373))*7+3,0),"%"),"3% 이하"))))))</f>
        <v/>
      </c>
      <c r="Q373" s="194">
        <f>IFERROR(ROUND(OFFSET(환산공식!$FG$15,$F373,0),3),"")</f>
        <v/>
      </c>
      <c r="R373" s="194">
        <f>OFFSET('배치점수 계산기'!H$10,$D373,0)</f>
        <v/>
      </c>
      <c r="S373" s="194">
        <f>OFFSET('배치점수 계산기'!I$10,$D373,0)</f>
        <v/>
      </c>
      <c r="T373" s="194">
        <f>OFFSET('배치점수 계산기'!J$10,$D373,0)</f>
        <v/>
      </c>
      <c r="U373" s="194">
        <f>OFFSET('배치점수 계산기'!K$10,$D373,0)</f>
        <v/>
      </c>
      <c r="V373" s="194">
        <f>OFFSET('배치점수 계산기'!L$10,$D373,0)</f>
        <v/>
      </c>
      <c r="W373" s="186">
        <f>OFFSET('배치점수 계산기'!M$10,$D373,0)</f>
        <v/>
      </c>
      <c r="X373" s="184">
        <f>OFFSET('배치점수 계산기'!N$10,$D373,0)</f>
        <v/>
      </c>
      <c r="Y373" s="188">
        <f>OFFSET(환산공식!FW$15,$F373,0)</f>
        <v/>
      </c>
      <c r="Z373" s="697">
        <f>OFFSET(환산공식!FX$15,$F373,0)</f>
        <v/>
      </c>
      <c r="AA373" s="179">
        <f>OFFSET(환산공식!FY$15,$F373,0)</f>
        <v/>
      </c>
      <c r="AB373" s="3" t="n"/>
      <c r="AD373" s="0">
        <f>IF(L373="X",6,IF(Q373&gt;R373,1,IF(Q373&gt;S373,2,IF(Q373&gt;T373,3,IF(Q373&gt;U373,4,IF(Q373&gt;=V373,5,IF(Q373&lt;V373,6,"")))))))</f>
        <v/>
      </c>
      <c r="AF373" s="3" t="n"/>
      <c r="AG373" s="3" t="n"/>
      <c r="AH373" s="3" t="n"/>
    </row>
    <row r="374">
      <c r="A374" s="198" t="n"/>
      <c r="B374" s="198" t="n"/>
      <c r="C374" s="198" t="inlineStr">
        <is>
          <t>가367</t>
        </is>
      </c>
      <c r="D374" s="195" t="n">
        <v>424</v>
      </c>
      <c r="E374" s="195" t="n">
        <v>85</v>
      </c>
      <c r="F374" s="195" t="n">
        <v>85</v>
      </c>
      <c r="G374" s="239" t="n">
        <v>367</v>
      </c>
      <c r="H374" s="197" t="inlineStr">
        <is>
          <t>가</t>
        </is>
      </c>
      <c r="I374" s="242" t="inlineStr">
        <is>
          <t>서울과학기술대</t>
        </is>
      </c>
      <c r="J374" s="242" t="inlineStr">
        <is>
          <t>정밀화학과</t>
        </is>
      </c>
      <c r="K374" s="195" t="inlineStr">
        <is>
          <t>자연</t>
        </is>
      </c>
      <c r="L374" s="697">
        <f>IF(OFFSET(환산공식!$ED$15,$F374,0)=1,"O","X")</f>
        <v/>
      </c>
      <c r="M374" s="188">
        <f>IFERROR(OFFSET(환산공식!DJ$15,$F374,0),"")</f>
        <v/>
      </c>
      <c r="N374" s="697">
        <f>IFERROR(CONCATENATE(ROUND(OFFSET(환산공식!DK$15,$F374,0),1),"%"),"")</f>
        <v/>
      </c>
      <c r="O374" s="697">
        <f>IFERROR(OFFSET(환산공식!DL$15,$F374,0),"")</f>
        <v/>
      </c>
      <c r="P374" s="188">
        <f>IF(E374="","",IF(Q374&gt;R374,"90% 이상",IF(Q374&gt;S374,CONCATENATE(ROUND(((Q374-S374)/(R374-S374))*20+70,0),"%"),IF(Q374&gt;T374,CONCATENATE(ROUND(((Q374-T374)/(S374-T374))*30+40,0),"%"),IF(Q374&gt;U374,CONCATENATE(ROUND(((Q374-U374)/(T374-U374))*30+10,0),"%"),IF(Q374&gt;V374,CONCATENATE(ROUND(((Q374-V374)/(U374-V374))*7+3,0),"%"),"3% 이하"))))))</f>
        <v/>
      </c>
      <c r="Q374" s="194">
        <f>IFERROR(ROUND(OFFSET(환산공식!$FG$15,$F374,0),3),"")</f>
        <v/>
      </c>
      <c r="R374" s="194">
        <f>OFFSET('배치점수 계산기'!H$10,$D374,0)</f>
        <v/>
      </c>
      <c r="S374" s="194">
        <f>OFFSET('배치점수 계산기'!I$10,$D374,0)</f>
        <v/>
      </c>
      <c r="T374" s="194">
        <f>OFFSET('배치점수 계산기'!J$10,$D374,0)</f>
        <v/>
      </c>
      <c r="U374" s="194">
        <f>OFFSET('배치점수 계산기'!K$10,$D374,0)</f>
        <v/>
      </c>
      <c r="V374" s="194">
        <f>OFFSET('배치점수 계산기'!L$10,$D374,0)</f>
        <v/>
      </c>
      <c r="W374" s="186">
        <f>OFFSET('배치점수 계산기'!M$10,$D374,0)</f>
        <v/>
      </c>
      <c r="X374" s="184">
        <f>OFFSET('배치점수 계산기'!N$10,$D374,0)</f>
        <v/>
      </c>
      <c r="Y374" s="188">
        <f>OFFSET(환산공식!FW$15,$F374,0)</f>
        <v/>
      </c>
      <c r="Z374" s="697">
        <f>OFFSET(환산공식!FX$15,$F374,0)</f>
        <v/>
      </c>
      <c r="AA374" s="179">
        <f>OFFSET(환산공식!FY$15,$F374,0)</f>
        <v/>
      </c>
      <c r="AB374" s="3" t="n"/>
      <c r="AD374" s="0">
        <f>IF(L374="X",6,IF(Q374&gt;R374,1,IF(Q374&gt;S374,2,IF(Q374&gt;T374,3,IF(Q374&gt;U374,4,IF(Q374&gt;=V374,5,IF(Q374&lt;V374,6,"")))))))</f>
        <v/>
      </c>
      <c r="AF374" s="3" t="n"/>
      <c r="AG374" s="3" t="n"/>
      <c r="AH374" s="3" t="n"/>
    </row>
    <row r="375">
      <c r="A375" s="198" t="n"/>
      <c r="B375" s="198" t="n"/>
      <c r="C375" s="198" t="inlineStr">
        <is>
          <t>가368</t>
        </is>
      </c>
      <c r="D375" s="195" t="n">
        <v>425</v>
      </c>
      <c r="E375" s="195" t="n">
        <v>85</v>
      </c>
      <c r="F375" s="195" t="n">
        <v>85</v>
      </c>
      <c r="G375" s="239" t="n">
        <v>368</v>
      </c>
      <c r="H375" s="197" t="inlineStr">
        <is>
          <t>가</t>
        </is>
      </c>
      <c r="I375" s="242" t="inlineStr">
        <is>
          <t>서울과학기술대</t>
        </is>
      </c>
      <c r="J375" s="242" t="inlineStr">
        <is>
          <t>경영학과(글로벌테크노경영전공)_자연</t>
        </is>
      </c>
      <c r="K375" s="195" t="inlineStr">
        <is>
          <t>자연</t>
        </is>
      </c>
      <c r="L375" s="697">
        <f>IF(OFFSET(환산공식!$ED$15,$F375,0)=1,"O","X")</f>
        <v/>
      </c>
      <c r="M375" s="188">
        <f>IFERROR(OFFSET(환산공식!DJ$15,$F375,0),"")</f>
        <v/>
      </c>
      <c r="N375" s="697">
        <f>IFERROR(CONCATENATE(ROUND(OFFSET(환산공식!DK$15,$F375,0),1),"%"),"")</f>
        <v/>
      </c>
      <c r="O375" s="697">
        <f>IFERROR(OFFSET(환산공식!DL$15,$F375,0),"")</f>
        <v/>
      </c>
      <c r="P375" s="188">
        <f>IF(E375="","",IF(Q375&gt;R375,"90% 이상",IF(Q375&gt;S375,CONCATENATE(ROUND(((Q375-S375)/(R375-S375))*20+70,0),"%"),IF(Q375&gt;T375,CONCATENATE(ROUND(((Q375-T375)/(S375-T375))*30+40,0),"%"),IF(Q375&gt;U375,CONCATENATE(ROUND(((Q375-U375)/(T375-U375))*30+10,0),"%"),IF(Q375&gt;V375,CONCATENATE(ROUND(((Q375-V375)/(U375-V375))*7+3,0),"%"),"3% 이하"))))))</f>
        <v/>
      </c>
      <c r="Q375" s="194">
        <f>IFERROR(ROUND(OFFSET(환산공식!$FG$15,$F375,0),3),"")</f>
        <v/>
      </c>
      <c r="R375" s="194">
        <f>OFFSET('배치점수 계산기'!H$10,$D375,0)</f>
        <v/>
      </c>
      <c r="S375" s="194">
        <f>OFFSET('배치점수 계산기'!I$10,$D375,0)</f>
        <v/>
      </c>
      <c r="T375" s="194">
        <f>OFFSET('배치점수 계산기'!J$10,$D375,0)</f>
        <v/>
      </c>
      <c r="U375" s="194">
        <f>OFFSET('배치점수 계산기'!K$10,$D375,0)</f>
        <v/>
      </c>
      <c r="V375" s="194">
        <f>OFFSET('배치점수 계산기'!L$10,$D375,0)</f>
        <v/>
      </c>
      <c r="W375" s="186">
        <f>OFFSET('배치점수 계산기'!M$10,$D375,0)</f>
        <v/>
      </c>
      <c r="X375" s="184">
        <f>OFFSET('배치점수 계산기'!N$10,$D375,0)</f>
        <v/>
      </c>
      <c r="Y375" s="188">
        <f>OFFSET(환산공식!FW$15,$F375,0)</f>
        <v/>
      </c>
      <c r="Z375" s="697">
        <f>OFFSET(환산공식!FX$15,$F375,0)</f>
        <v/>
      </c>
      <c r="AA375" s="179">
        <f>OFFSET(환산공식!FY$15,$F375,0)</f>
        <v/>
      </c>
      <c r="AB375" s="3" t="n"/>
      <c r="AD375" s="0">
        <f>IF(L375="X",6,IF(Q375&gt;R375,1,IF(Q375&gt;S375,2,IF(Q375&gt;T375,3,IF(Q375&gt;U375,4,IF(Q375&gt;=V375,5,IF(Q375&lt;V375,6,"")))))))</f>
        <v/>
      </c>
      <c r="AF375" s="3" t="n"/>
      <c r="AG375" s="3" t="n"/>
      <c r="AH375" s="3" t="n"/>
    </row>
    <row r="376">
      <c r="A376" s="198" t="n"/>
      <c r="B376" s="198" t="n"/>
      <c r="C376" s="198" t="inlineStr">
        <is>
          <t>가369</t>
        </is>
      </c>
      <c r="D376" s="195" t="n">
        <v>426</v>
      </c>
      <c r="E376" s="195" t="n">
        <v>85</v>
      </c>
      <c r="F376" s="195" t="n">
        <v>85</v>
      </c>
      <c r="G376" s="239" t="n">
        <v>369</v>
      </c>
      <c r="H376" s="197" t="inlineStr">
        <is>
          <t>가</t>
        </is>
      </c>
      <c r="I376" s="242" t="inlineStr">
        <is>
          <t>서울과학기술대</t>
        </is>
      </c>
      <c r="J376" s="242" t="inlineStr">
        <is>
          <t>자유전공학부(공과대학)</t>
        </is>
      </c>
      <c r="K376" s="195" t="inlineStr">
        <is>
          <t>자연</t>
        </is>
      </c>
      <c r="L376" s="697">
        <f>IF(OFFSET(환산공식!$ED$15,$F376,0)=1,"O","X")</f>
        <v/>
      </c>
      <c r="M376" s="188">
        <f>IFERROR(OFFSET(환산공식!DJ$15,$F376,0),"")</f>
        <v/>
      </c>
      <c r="N376" s="697">
        <f>IFERROR(CONCATENATE(ROUND(OFFSET(환산공식!DK$15,$F376,0),1),"%"),"")</f>
        <v/>
      </c>
      <c r="O376" s="697">
        <f>IFERROR(OFFSET(환산공식!DL$15,$F376,0),"")</f>
        <v/>
      </c>
      <c r="P376" s="188">
        <f>IF(E376="","",IF(Q376&gt;R376,"90% 이상",IF(Q376&gt;S376,CONCATENATE(ROUND(((Q376-S376)/(R376-S376))*20+70,0),"%"),IF(Q376&gt;T376,CONCATENATE(ROUND(((Q376-T376)/(S376-T376))*30+40,0),"%"),IF(Q376&gt;U376,CONCATENATE(ROUND(((Q376-U376)/(T376-U376))*30+10,0),"%"),IF(Q376&gt;V376,CONCATENATE(ROUND(((Q376-V376)/(U376-V376))*7+3,0),"%"),"3% 이하"))))))</f>
        <v/>
      </c>
      <c r="Q376" s="194">
        <f>IFERROR(ROUND(OFFSET(환산공식!$FG$15,$F376,0),3),"")</f>
        <v/>
      </c>
      <c r="R376" s="194">
        <f>OFFSET('배치점수 계산기'!H$10,$D376,0)</f>
        <v/>
      </c>
      <c r="S376" s="194">
        <f>OFFSET('배치점수 계산기'!I$10,$D376,0)</f>
        <v/>
      </c>
      <c r="T376" s="194">
        <f>OFFSET('배치점수 계산기'!J$10,$D376,0)</f>
        <v/>
      </c>
      <c r="U376" s="194">
        <f>OFFSET('배치점수 계산기'!K$10,$D376,0)</f>
        <v/>
      </c>
      <c r="V376" s="194">
        <f>OFFSET('배치점수 계산기'!L$10,$D376,0)</f>
        <v/>
      </c>
      <c r="W376" s="186">
        <f>OFFSET('배치점수 계산기'!M$10,$D376,0)</f>
        <v/>
      </c>
      <c r="X376" s="184">
        <f>OFFSET('배치점수 계산기'!N$10,$D376,0)</f>
        <v/>
      </c>
      <c r="Y376" s="188">
        <f>OFFSET(환산공식!FW$15,$F376,0)</f>
        <v/>
      </c>
      <c r="Z376" s="697">
        <f>OFFSET(환산공식!FX$15,$F376,0)</f>
        <v/>
      </c>
      <c r="AA376" s="179">
        <f>OFFSET(환산공식!FY$15,$F376,0)</f>
        <v/>
      </c>
      <c r="AB376" s="3" t="n"/>
      <c r="AD376" s="0">
        <f>IF(L376="X",6,IF(Q376&gt;R376,1,IF(Q376&gt;S376,2,IF(Q376&gt;T376,3,IF(Q376&gt;U376,4,IF(Q376&gt;=V376,5,IF(Q376&lt;V376,6,"")))))))</f>
        <v/>
      </c>
      <c r="AF376" s="3" t="n"/>
      <c r="AG376" s="3" t="n"/>
      <c r="AH376" s="3" t="n"/>
    </row>
    <row r="377">
      <c r="A377" s="198" t="n"/>
      <c r="B377" s="198" t="n"/>
      <c r="C377" s="198" t="inlineStr">
        <is>
          <t>가370</t>
        </is>
      </c>
      <c r="D377" s="195" t="n">
        <v>427</v>
      </c>
      <c r="E377" s="195" t="n">
        <v>85</v>
      </c>
      <c r="F377" s="195" t="n">
        <v>85</v>
      </c>
      <c r="G377" s="239" t="n">
        <v>370</v>
      </c>
      <c r="H377" s="197" t="inlineStr">
        <is>
          <t>가</t>
        </is>
      </c>
      <c r="I377" s="242" t="inlineStr">
        <is>
          <t>서울과학기술대</t>
        </is>
      </c>
      <c r="J377" s="242" t="inlineStr">
        <is>
          <t>식품생명공학과</t>
        </is>
      </c>
      <c r="K377" s="195" t="inlineStr">
        <is>
          <t>자연</t>
        </is>
      </c>
      <c r="L377" s="697">
        <f>IF(OFFSET(환산공식!$ED$15,$F377,0)=1,"O","X")</f>
        <v/>
      </c>
      <c r="M377" s="188">
        <f>IFERROR(OFFSET(환산공식!DJ$15,$F377,0),"")</f>
        <v/>
      </c>
      <c r="N377" s="697">
        <f>IFERROR(CONCATENATE(ROUND(OFFSET(환산공식!DK$15,$F377,0),1),"%"),"")</f>
        <v/>
      </c>
      <c r="O377" s="697">
        <f>IFERROR(OFFSET(환산공식!DL$15,$F377,0),"")</f>
        <v/>
      </c>
      <c r="P377" s="188">
        <f>IF(E377="","",IF(Q377&gt;R377,"90% 이상",IF(Q377&gt;S377,CONCATENATE(ROUND(((Q377-S377)/(R377-S377))*20+70,0),"%"),IF(Q377&gt;T377,CONCATENATE(ROUND(((Q377-T377)/(S377-T377))*30+40,0),"%"),IF(Q377&gt;U377,CONCATENATE(ROUND(((Q377-U377)/(T377-U377))*30+10,0),"%"),IF(Q377&gt;V377,CONCATENATE(ROUND(((Q377-V377)/(U377-V377))*7+3,0),"%"),"3% 이하"))))))</f>
        <v/>
      </c>
      <c r="Q377" s="194">
        <f>IFERROR(ROUND(OFFSET(환산공식!$FG$15,$F377,0),3),"")</f>
        <v/>
      </c>
      <c r="R377" s="194">
        <f>OFFSET('배치점수 계산기'!H$10,$D377,0)</f>
        <v/>
      </c>
      <c r="S377" s="194">
        <f>OFFSET('배치점수 계산기'!I$10,$D377,0)</f>
        <v/>
      </c>
      <c r="T377" s="194">
        <f>OFFSET('배치점수 계산기'!J$10,$D377,0)</f>
        <v/>
      </c>
      <c r="U377" s="194">
        <f>OFFSET('배치점수 계산기'!K$10,$D377,0)</f>
        <v/>
      </c>
      <c r="V377" s="194">
        <f>OFFSET('배치점수 계산기'!L$10,$D377,0)</f>
        <v/>
      </c>
      <c r="W377" s="186">
        <f>OFFSET('배치점수 계산기'!M$10,$D377,0)</f>
        <v/>
      </c>
      <c r="X377" s="184">
        <f>OFFSET('배치점수 계산기'!N$10,$D377,0)</f>
        <v/>
      </c>
      <c r="Y377" s="188">
        <f>OFFSET(환산공식!FW$15,$F377,0)</f>
        <v/>
      </c>
      <c r="Z377" s="697">
        <f>OFFSET(환산공식!FX$15,$F377,0)</f>
        <v/>
      </c>
      <c r="AA377" s="179">
        <f>OFFSET(환산공식!FY$15,$F377,0)</f>
        <v/>
      </c>
      <c r="AB377" s="3" t="n"/>
      <c r="AD377" s="0">
        <f>IF(L377="X",6,IF(Q377&gt;R377,1,IF(Q377&gt;S377,2,IF(Q377&gt;T377,3,IF(Q377&gt;U377,4,IF(Q377&gt;=V377,5,IF(Q377&lt;V377,6,"")))))))</f>
        <v/>
      </c>
      <c r="AF377" s="3" t="n"/>
      <c r="AG377" s="3" t="n"/>
      <c r="AH377" s="3" t="n"/>
    </row>
    <row r="378">
      <c r="A378" s="198" t="n"/>
      <c r="B378" s="198" t="n"/>
      <c r="C378" s="198" t="inlineStr">
        <is>
          <t>가371</t>
        </is>
      </c>
      <c r="D378" s="195" t="n">
        <v>428</v>
      </c>
      <c r="E378" s="195" t="n">
        <v>85</v>
      </c>
      <c r="F378" s="195" t="n">
        <v>85</v>
      </c>
      <c r="G378" s="239" t="n">
        <v>371</v>
      </c>
      <c r="H378" s="197" t="inlineStr">
        <is>
          <t>가</t>
        </is>
      </c>
      <c r="I378" s="242" t="inlineStr">
        <is>
          <t>서울과학기술대</t>
        </is>
      </c>
      <c r="J378" s="242" t="inlineStr">
        <is>
          <t>환경공학과</t>
        </is>
      </c>
      <c r="K378" s="195" t="inlineStr">
        <is>
          <t>자연</t>
        </is>
      </c>
      <c r="L378" s="697">
        <f>IF(OFFSET(환산공식!$ED$15,$F378,0)=1,"O","X")</f>
        <v/>
      </c>
      <c r="M378" s="188">
        <f>IFERROR(OFFSET(환산공식!DJ$15,$F378,0),"")</f>
        <v/>
      </c>
      <c r="N378" s="697">
        <f>IFERROR(CONCATENATE(ROUND(OFFSET(환산공식!DK$15,$F378,0),1),"%"),"")</f>
        <v/>
      </c>
      <c r="O378" s="697">
        <f>IFERROR(OFFSET(환산공식!DL$15,$F378,0),"")</f>
        <v/>
      </c>
      <c r="P378" s="188">
        <f>IF(E378="","",IF(Q378&gt;R378,"90% 이상",IF(Q378&gt;S378,CONCATENATE(ROUND(((Q378-S378)/(R378-S378))*20+70,0),"%"),IF(Q378&gt;T378,CONCATENATE(ROUND(((Q378-T378)/(S378-T378))*30+40,0),"%"),IF(Q378&gt;U378,CONCATENATE(ROUND(((Q378-U378)/(T378-U378))*30+10,0),"%"),IF(Q378&gt;V378,CONCATENATE(ROUND(((Q378-V378)/(U378-V378))*7+3,0),"%"),"3% 이하"))))))</f>
        <v/>
      </c>
      <c r="Q378" s="194">
        <f>IFERROR(ROUND(OFFSET(환산공식!$FG$15,$F378,0),3),"")</f>
        <v/>
      </c>
      <c r="R378" s="194">
        <f>OFFSET('배치점수 계산기'!H$10,$D378,0)</f>
        <v/>
      </c>
      <c r="S378" s="194">
        <f>OFFSET('배치점수 계산기'!I$10,$D378,0)</f>
        <v/>
      </c>
      <c r="T378" s="194">
        <f>OFFSET('배치점수 계산기'!J$10,$D378,0)</f>
        <v/>
      </c>
      <c r="U378" s="194">
        <f>OFFSET('배치점수 계산기'!K$10,$D378,0)</f>
        <v/>
      </c>
      <c r="V378" s="194">
        <f>OFFSET('배치점수 계산기'!L$10,$D378,0)</f>
        <v/>
      </c>
      <c r="W378" s="186">
        <f>OFFSET('배치점수 계산기'!M$10,$D378,0)</f>
        <v/>
      </c>
      <c r="X378" s="184">
        <f>OFFSET('배치점수 계산기'!N$10,$D378,0)</f>
        <v/>
      </c>
      <c r="Y378" s="188">
        <f>OFFSET(환산공식!FW$15,$F378,0)</f>
        <v/>
      </c>
      <c r="Z378" s="697">
        <f>OFFSET(환산공식!FX$15,$F378,0)</f>
        <v/>
      </c>
      <c r="AA378" s="179">
        <f>OFFSET(환산공식!FY$15,$F378,0)</f>
        <v/>
      </c>
      <c r="AB378" s="3" t="n"/>
      <c r="AD378" s="0">
        <f>IF(L378="X",6,IF(Q378&gt;R378,1,IF(Q378&gt;S378,2,IF(Q378&gt;T378,3,IF(Q378&gt;U378,4,IF(Q378&gt;=V378,5,IF(Q378&lt;V378,6,"")))))))</f>
        <v/>
      </c>
      <c r="AF378" s="3" t="n"/>
      <c r="AG378" s="3" t="n"/>
      <c r="AH378" s="3" t="n"/>
    </row>
    <row r="379">
      <c r="A379" s="198" t="n"/>
      <c r="B379" s="198" t="n"/>
      <c r="C379" s="198" t="inlineStr">
        <is>
          <t>가372</t>
        </is>
      </c>
      <c r="D379" s="195" t="n">
        <v>429</v>
      </c>
      <c r="E379" s="195" t="n">
        <v>85</v>
      </c>
      <c r="F379" s="195" t="n">
        <v>85</v>
      </c>
      <c r="G379" s="239" t="n">
        <v>372</v>
      </c>
      <c r="H379" s="197" t="inlineStr">
        <is>
          <t>가</t>
        </is>
      </c>
      <c r="I379" s="242" t="inlineStr">
        <is>
          <t>서울과학기술대</t>
        </is>
      </c>
      <c r="J379" s="242" t="inlineStr">
        <is>
          <t>안경광학과</t>
        </is>
      </c>
      <c r="K379" s="195" t="inlineStr">
        <is>
          <t>자연</t>
        </is>
      </c>
      <c r="L379" s="697">
        <f>IF(OFFSET(환산공식!$ED$15,$F379,0)=1,"O","X")</f>
        <v/>
      </c>
      <c r="M379" s="188">
        <f>IFERROR(OFFSET(환산공식!DJ$15,$F379,0),"")</f>
        <v/>
      </c>
      <c r="N379" s="697">
        <f>IFERROR(CONCATENATE(ROUND(OFFSET(환산공식!DK$15,$F379,0),1),"%"),"")</f>
        <v/>
      </c>
      <c r="O379" s="697">
        <f>IFERROR(OFFSET(환산공식!DL$15,$F379,0),"")</f>
        <v/>
      </c>
      <c r="P379" s="188">
        <f>IF(E379="","",IF(Q379&gt;R379,"90% 이상",IF(Q379&gt;S379,CONCATENATE(ROUND(((Q379-S379)/(R379-S379))*20+70,0),"%"),IF(Q379&gt;T379,CONCATENATE(ROUND(((Q379-T379)/(S379-T379))*30+40,0),"%"),IF(Q379&gt;U379,CONCATENATE(ROUND(((Q379-U379)/(T379-U379))*30+10,0),"%"),IF(Q379&gt;V379,CONCATENATE(ROUND(((Q379-V379)/(U379-V379))*7+3,0),"%"),"3% 이하"))))))</f>
        <v/>
      </c>
      <c r="Q379" s="194">
        <f>IFERROR(ROUND(OFFSET(환산공식!$FG$15,$F379,0),3),"")</f>
        <v/>
      </c>
      <c r="R379" s="194">
        <f>OFFSET('배치점수 계산기'!H$10,$D379,0)</f>
        <v/>
      </c>
      <c r="S379" s="194">
        <f>OFFSET('배치점수 계산기'!I$10,$D379,0)</f>
        <v/>
      </c>
      <c r="T379" s="194">
        <f>OFFSET('배치점수 계산기'!J$10,$D379,0)</f>
        <v/>
      </c>
      <c r="U379" s="194">
        <f>OFFSET('배치점수 계산기'!K$10,$D379,0)</f>
        <v/>
      </c>
      <c r="V379" s="194">
        <f>OFFSET('배치점수 계산기'!L$10,$D379,0)</f>
        <v/>
      </c>
      <c r="W379" s="186">
        <f>OFFSET('배치점수 계산기'!M$10,$D379,0)</f>
        <v/>
      </c>
      <c r="X379" s="184">
        <f>OFFSET('배치점수 계산기'!N$10,$D379,0)</f>
        <v/>
      </c>
      <c r="Y379" s="188">
        <f>OFFSET(환산공식!FW$15,$F379,0)</f>
        <v/>
      </c>
      <c r="Z379" s="697">
        <f>OFFSET(환산공식!FX$15,$F379,0)</f>
        <v/>
      </c>
      <c r="AA379" s="179">
        <f>OFFSET(환산공식!FY$15,$F379,0)</f>
        <v/>
      </c>
      <c r="AB379" s="3" t="n"/>
      <c r="AD379" s="0">
        <f>IF(L379="X",6,IF(Q379&gt;R379,1,IF(Q379&gt;S379,2,IF(Q379&gt;T379,3,IF(Q379&gt;U379,4,IF(Q379&gt;=V379,5,IF(Q379&lt;V379,6,"")))))))</f>
        <v/>
      </c>
      <c r="AF379" s="3" t="n"/>
      <c r="AG379" s="3" t="n"/>
      <c r="AH379" s="3" t="n"/>
    </row>
    <row r="380">
      <c r="A380" s="198" t="n"/>
      <c r="B380" s="198" t="n"/>
      <c r="C380" s="198" t="inlineStr">
        <is>
          <t>가373</t>
        </is>
      </c>
      <c r="D380" s="195" t="n">
        <v>430</v>
      </c>
      <c r="E380" s="195" t="n">
        <v>84</v>
      </c>
      <c r="F380" s="195" t="n">
        <v>84</v>
      </c>
      <c r="G380" s="239" t="n">
        <v>373</v>
      </c>
      <c r="H380" s="197" t="inlineStr">
        <is>
          <t>가</t>
        </is>
      </c>
      <c r="I380" s="242" t="inlineStr">
        <is>
          <t>서울과학기술대</t>
        </is>
      </c>
      <c r="J380" s="242" t="inlineStr">
        <is>
          <t>산업공학과 ITM전공(인문)</t>
        </is>
      </c>
      <c r="K380" s="195" t="inlineStr">
        <is>
          <t>통합</t>
        </is>
      </c>
      <c r="L380" s="697">
        <f>IF(OFFSET(환산공식!$ED$15,$F380,0)=1,"O","X")</f>
        <v/>
      </c>
      <c r="M380" s="188">
        <f>IFERROR(OFFSET(환산공식!DJ$15,$F380,0),"")</f>
        <v/>
      </c>
      <c r="N380" s="697">
        <f>IFERROR(CONCATENATE(ROUND(OFFSET(환산공식!DK$15,$F380,0),1),"%"),"")</f>
        <v/>
      </c>
      <c r="O380" s="697">
        <f>IFERROR(OFFSET(환산공식!DL$15,$F380,0),"")</f>
        <v/>
      </c>
      <c r="P380" s="188">
        <f>IF(E380="","",IF(Q380&gt;R380,"90% 이상",IF(Q380&gt;S380,CONCATENATE(ROUND(((Q380-S380)/(R380-S380))*20+70,0),"%"),IF(Q380&gt;T380,CONCATENATE(ROUND(((Q380-T380)/(S380-T380))*30+40,0),"%"),IF(Q380&gt;U380,CONCATENATE(ROUND(((Q380-U380)/(T380-U380))*30+10,0),"%"),IF(Q380&gt;V380,CONCATENATE(ROUND(((Q380-V380)/(U380-V380))*7+3,0),"%"),"3% 이하"))))))</f>
        <v/>
      </c>
      <c r="Q380" s="194">
        <f>IFERROR(ROUND(OFFSET(환산공식!$FG$15,$F380,0),3),"")</f>
        <v/>
      </c>
      <c r="R380" s="194">
        <f>OFFSET('배치점수 계산기'!H$10,$D380,0)</f>
        <v/>
      </c>
      <c r="S380" s="194">
        <f>OFFSET('배치점수 계산기'!I$10,$D380,0)</f>
        <v/>
      </c>
      <c r="T380" s="194">
        <f>OFFSET('배치점수 계산기'!J$10,$D380,0)</f>
        <v/>
      </c>
      <c r="U380" s="194">
        <f>OFFSET('배치점수 계산기'!K$10,$D380,0)</f>
        <v/>
      </c>
      <c r="V380" s="194">
        <f>OFFSET('배치점수 계산기'!L$10,$D380,0)</f>
        <v/>
      </c>
      <c r="W380" s="186">
        <f>OFFSET('배치점수 계산기'!M$10,$D380,0)</f>
        <v/>
      </c>
      <c r="X380" s="184">
        <f>OFFSET('배치점수 계산기'!N$10,$D380,0)</f>
        <v/>
      </c>
      <c r="Y380" s="188">
        <f>OFFSET(환산공식!FW$15,$F380,0)</f>
        <v/>
      </c>
      <c r="Z380" s="697">
        <f>OFFSET(환산공식!FX$15,$F380,0)</f>
        <v/>
      </c>
      <c r="AA380" s="179">
        <f>OFFSET(환산공식!FY$15,$F380,0)</f>
        <v/>
      </c>
      <c r="AB380" s="3" t="n"/>
      <c r="AD380" s="0">
        <f>IF(L380="X",6,IF(Q380&gt;R380,1,IF(Q380&gt;S380,2,IF(Q380&gt;T380,3,IF(Q380&gt;U380,4,IF(Q380&gt;=V380,5,IF(Q380&lt;V380,6,"")))))))</f>
        <v/>
      </c>
      <c r="AF380" s="3" t="n"/>
      <c r="AG380" s="3" t="n"/>
      <c r="AH380" s="3" t="n"/>
    </row>
    <row r="381">
      <c r="A381" s="198" t="n"/>
      <c r="B381" s="198" t="n"/>
      <c r="C381" s="198" t="inlineStr">
        <is>
          <t>가374</t>
        </is>
      </c>
      <c r="D381" s="195" t="n">
        <v>431</v>
      </c>
      <c r="E381" s="195" t="n">
        <v>84</v>
      </c>
      <c r="F381" s="195" t="n">
        <v>84</v>
      </c>
      <c r="G381" s="239" t="n">
        <v>374</v>
      </c>
      <c r="H381" s="197" t="inlineStr">
        <is>
          <t>가</t>
        </is>
      </c>
      <c r="I381" s="242" t="inlineStr">
        <is>
          <t>서울과학기술대</t>
        </is>
      </c>
      <c r="J381" s="242" t="inlineStr">
        <is>
          <t>산업공학과 산업정보시스템전공(인문)</t>
        </is>
      </c>
      <c r="K381" s="195" t="inlineStr">
        <is>
          <t>통합</t>
        </is>
      </c>
      <c r="L381" s="697">
        <f>IF(OFFSET(환산공식!$ED$15,$F381,0)=1,"O","X")</f>
        <v/>
      </c>
      <c r="M381" s="188">
        <f>IFERROR(OFFSET(환산공식!DJ$15,$F381,0),"")</f>
        <v/>
      </c>
      <c r="N381" s="697">
        <f>IFERROR(CONCATENATE(ROUND(OFFSET(환산공식!DK$15,$F381,0),1),"%"),"")</f>
        <v/>
      </c>
      <c r="O381" s="697">
        <f>IFERROR(OFFSET(환산공식!DL$15,$F381,0),"")</f>
        <v/>
      </c>
      <c r="P381" s="188">
        <f>IF(E381="","",IF(Q381&gt;R381,"90% 이상",IF(Q381&gt;S381,CONCATENATE(ROUND(((Q381-S381)/(R381-S381))*20+70,0),"%"),IF(Q381&gt;T381,CONCATENATE(ROUND(((Q381-T381)/(S381-T381))*30+40,0),"%"),IF(Q381&gt;U381,CONCATENATE(ROUND(((Q381-U381)/(T381-U381))*30+10,0),"%"),IF(Q381&gt;V381,CONCATENATE(ROUND(((Q381-V381)/(U381-V381))*7+3,0),"%"),"3% 이하"))))))</f>
        <v/>
      </c>
      <c r="Q381" s="194">
        <f>IFERROR(ROUND(OFFSET(환산공식!$FG$15,$F381,0),3),"")</f>
        <v/>
      </c>
      <c r="R381" s="194">
        <f>OFFSET('배치점수 계산기'!H$10,$D381,0)</f>
        <v/>
      </c>
      <c r="S381" s="194">
        <f>OFFSET('배치점수 계산기'!I$10,$D381,0)</f>
        <v/>
      </c>
      <c r="T381" s="194">
        <f>OFFSET('배치점수 계산기'!J$10,$D381,0)</f>
        <v/>
      </c>
      <c r="U381" s="194">
        <f>OFFSET('배치점수 계산기'!K$10,$D381,0)</f>
        <v/>
      </c>
      <c r="V381" s="194">
        <f>OFFSET('배치점수 계산기'!L$10,$D381,0)</f>
        <v/>
      </c>
      <c r="W381" s="186">
        <f>OFFSET('배치점수 계산기'!M$10,$D381,0)</f>
        <v/>
      </c>
      <c r="X381" s="184">
        <f>OFFSET('배치점수 계산기'!N$10,$D381,0)</f>
        <v/>
      </c>
      <c r="Y381" s="188">
        <f>OFFSET(환산공식!FW$15,$F381,0)</f>
        <v/>
      </c>
      <c r="Z381" s="697">
        <f>OFFSET(환산공식!FX$15,$F381,0)</f>
        <v/>
      </c>
      <c r="AA381" s="179">
        <f>OFFSET(환산공식!FY$15,$F381,0)</f>
        <v/>
      </c>
      <c r="AB381" s="3" t="n"/>
      <c r="AD381" s="0">
        <f>IF(L381="X",6,IF(Q381&gt;R381,1,IF(Q381&gt;S381,2,IF(Q381&gt;T381,3,IF(Q381&gt;U381,4,IF(Q381&gt;=V381,5,IF(Q381&lt;V381,6,"")))))))</f>
        <v/>
      </c>
      <c r="AF381" s="3" t="n"/>
      <c r="AG381" s="3" t="n"/>
      <c r="AH381" s="3" t="n"/>
    </row>
    <row r="382">
      <c r="A382" s="198" t="n"/>
      <c r="B382" s="198" t="n"/>
      <c r="C382" s="198" t="inlineStr">
        <is>
          <t>가375</t>
        </is>
      </c>
      <c r="D382" s="195" t="n">
        <v>432</v>
      </c>
      <c r="E382" s="195" t="n">
        <v>84</v>
      </c>
      <c r="F382" s="195" t="n">
        <v>84</v>
      </c>
      <c r="G382" s="239" t="n">
        <v>375</v>
      </c>
      <c r="H382" s="197" t="inlineStr">
        <is>
          <t>가</t>
        </is>
      </c>
      <c r="I382" s="242" t="inlineStr">
        <is>
          <t>서울과학기술대</t>
        </is>
      </c>
      <c r="J382" s="242" t="inlineStr">
        <is>
          <t>경영학과(글로벌테크노경영전공)_인문</t>
        </is>
      </c>
      <c r="K382" s="195" t="inlineStr">
        <is>
          <t>통합</t>
        </is>
      </c>
      <c r="L382" s="697">
        <f>IF(OFFSET(환산공식!$ED$15,$F382,0)=1,"O","X")</f>
        <v/>
      </c>
      <c r="M382" s="188">
        <f>IFERROR(OFFSET(환산공식!DJ$15,$F382,0),"")</f>
        <v/>
      </c>
      <c r="N382" s="697">
        <f>IFERROR(CONCATENATE(ROUND(OFFSET(환산공식!DK$15,$F382,0),1),"%"),"")</f>
        <v/>
      </c>
      <c r="O382" s="697">
        <f>IFERROR(OFFSET(환산공식!DL$15,$F382,0),"")</f>
        <v/>
      </c>
      <c r="P382" s="188">
        <f>IF(E382="","",IF(Q382&gt;R382,"90% 이상",IF(Q382&gt;S382,CONCATENATE(ROUND(((Q382-S382)/(R382-S382))*20+70,0),"%"),IF(Q382&gt;T382,CONCATENATE(ROUND(((Q382-T382)/(S382-T382))*30+40,0),"%"),IF(Q382&gt;U382,CONCATENATE(ROUND(((Q382-U382)/(T382-U382))*30+10,0),"%"),IF(Q382&gt;V382,CONCATENATE(ROUND(((Q382-V382)/(U382-V382))*7+3,0),"%"),"3% 이하"))))))</f>
        <v/>
      </c>
      <c r="Q382" s="194">
        <f>IFERROR(ROUND(OFFSET(환산공식!$FG$15,$F382,0),3),"")</f>
        <v/>
      </c>
      <c r="R382" s="194">
        <f>OFFSET('배치점수 계산기'!H$10,$D382,0)</f>
        <v/>
      </c>
      <c r="S382" s="194">
        <f>OFFSET('배치점수 계산기'!I$10,$D382,0)</f>
        <v/>
      </c>
      <c r="T382" s="194">
        <f>OFFSET('배치점수 계산기'!J$10,$D382,0)</f>
        <v/>
      </c>
      <c r="U382" s="194">
        <f>OFFSET('배치점수 계산기'!K$10,$D382,0)</f>
        <v/>
      </c>
      <c r="V382" s="194">
        <f>OFFSET('배치점수 계산기'!L$10,$D382,0)</f>
        <v/>
      </c>
      <c r="W382" s="186">
        <f>OFFSET('배치점수 계산기'!M$10,$D382,0)</f>
        <v/>
      </c>
      <c r="X382" s="184">
        <f>OFFSET('배치점수 계산기'!N$10,$D382,0)</f>
        <v/>
      </c>
      <c r="Y382" s="188">
        <f>OFFSET(환산공식!FW$15,$F382,0)</f>
        <v/>
      </c>
      <c r="Z382" s="697">
        <f>OFFSET(환산공식!FX$15,$F382,0)</f>
        <v/>
      </c>
      <c r="AA382" s="179">
        <f>OFFSET(환산공식!FY$15,$F382,0)</f>
        <v/>
      </c>
      <c r="AB382" s="3" t="n"/>
      <c r="AD382" s="0">
        <f>IF(L382="X",6,IF(Q382&gt;R382,1,IF(Q382&gt;S382,2,IF(Q382&gt;T382,3,IF(Q382&gt;U382,4,IF(Q382&gt;=V382,5,IF(Q382&lt;V382,6,"")))))))</f>
        <v/>
      </c>
      <c r="AF382" s="3" t="n"/>
      <c r="AG382" s="3" t="n"/>
      <c r="AH382" s="3" t="n"/>
    </row>
    <row r="383">
      <c r="A383" s="198" t="n"/>
      <c r="B383" s="198" t="n"/>
      <c r="C383" s="198" t="inlineStr">
        <is>
          <t>가376</t>
        </is>
      </c>
      <c r="D383" s="195" t="n">
        <v>433</v>
      </c>
      <c r="E383" s="195" t="n">
        <v>84</v>
      </c>
      <c r="F383" s="195" t="n">
        <v>84</v>
      </c>
      <c r="G383" s="239" t="n">
        <v>376</v>
      </c>
      <c r="H383" s="197" t="inlineStr">
        <is>
          <t>가</t>
        </is>
      </c>
      <c r="I383" s="242" t="inlineStr">
        <is>
          <t>서울과학기술대</t>
        </is>
      </c>
      <c r="J383" s="242" t="inlineStr">
        <is>
          <t>경영학과(경영학전공)</t>
        </is>
      </c>
      <c r="K383" s="195" t="inlineStr">
        <is>
          <t>통합</t>
        </is>
      </c>
      <c r="L383" s="697">
        <f>IF(OFFSET(환산공식!$ED$15,$F383,0)=1,"O","X")</f>
        <v/>
      </c>
      <c r="M383" s="188">
        <f>IFERROR(OFFSET(환산공식!DJ$15,$F383,0),"")</f>
        <v/>
      </c>
      <c r="N383" s="697">
        <f>IFERROR(CONCATENATE(ROUND(OFFSET(환산공식!DK$15,$F383,0),1),"%"),"")</f>
        <v/>
      </c>
      <c r="O383" s="697">
        <f>IFERROR(OFFSET(환산공식!DL$15,$F383,0),"")</f>
        <v/>
      </c>
      <c r="P383" s="188">
        <f>IF(E383="","",IF(Q383&gt;R383,"90% 이상",IF(Q383&gt;S383,CONCATENATE(ROUND(((Q383-S383)/(R383-S383))*20+70,0),"%"),IF(Q383&gt;T383,CONCATENATE(ROUND(((Q383-T383)/(S383-T383))*30+40,0),"%"),IF(Q383&gt;U383,CONCATENATE(ROUND(((Q383-U383)/(T383-U383))*30+10,0),"%"),IF(Q383&gt;V383,CONCATENATE(ROUND(((Q383-V383)/(U383-V383))*7+3,0),"%"),"3% 이하"))))))</f>
        <v/>
      </c>
      <c r="Q383" s="194">
        <f>IFERROR(ROUND(OFFSET(환산공식!$FG$15,$F383,0),3),"")</f>
        <v/>
      </c>
      <c r="R383" s="194">
        <f>OFFSET('배치점수 계산기'!H$10,$D383,0)</f>
        <v/>
      </c>
      <c r="S383" s="194">
        <f>OFFSET('배치점수 계산기'!I$10,$D383,0)</f>
        <v/>
      </c>
      <c r="T383" s="194">
        <f>OFFSET('배치점수 계산기'!J$10,$D383,0)</f>
        <v/>
      </c>
      <c r="U383" s="194">
        <f>OFFSET('배치점수 계산기'!K$10,$D383,0)</f>
        <v/>
      </c>
      <c r="V383" s="194">
        <f>OFFSET('배치점수 계산기'!L$10,$D383,0)</f>
        <v/>
      </c>
      <c r="W383" s="186">
        <f>OFFSET('배치점수 계산기'!M$10,$D383,0)</f>
        <v/>
      </c>
      <c r="X383" s="184">
        <f>OFFSET('배치점수 계산기'!N$10,$D383,0)</f>
        <v/>
      </c>
      <c r="Y383" s="188">
        <f>OFFSET(환산공식!FW$15,$F383,0)</f>
        <v/>
      </c>
      <c r="Z383" s="697">
        <f>OFFSET(환산공식!FX$15,$F383,0)</f>
        <v/>
      </c>
      <c r="AA383" s="179">
        <f>OFFSET(환산공식!FY$15,$F383,0)</f>
        <v/>
      </c>
      <c r="AB383" s="3" t="n"/>
      <c r="AD383" s="0">
        <f>IF(L383="X",6,IF(Q383&gt;R383,1,IF(Q383&gt;S383,2,IF(Q383&gt;T383,3,IF(Q383&gt;U383,4,IF(Q383&gt;=V383,5,IF(Q383&lt;V383,6,"")))))))</f>
        <v/>
      </c>
      <c r="AF383" s="3" t="n"/>
      <c r="AG383" s="3" t="n"/>
      <c r="AH383" s="3" t="n"/>
    </row>
    <row r="384">
      <c r="A384" s="198" t="n"/>
      <c r="B384" s="198" t="n"/>
      <c r="C384" s="198" t="inlineStr">
        <is>
          <t>가377</t>
        </is>
      </c>
      <c r="D384" s="195" t="n">
        <v>434</v>
      </c>
      <c r="E384" s="195" t="n">
        <v>84</v>
      </c>
      <c r="F384" s="195" t="n">
        <v>84</v>
      </c>
      <c r="G384" s="239" t="n">
        <v>377</v>
      </c>
      <c r="H384" s="197" t="inlineStr">
        <is>
          <t>가</t>
        </is>
      </c>
      <c r="I384" s="242" t="inlineStr">
        <is>
          <t>서울과학기술대</t>
        </is>
      </c>
      <c r="J384" s="242" t="inlineStr">
        <is>
          <t>행정학과</t>
        </is>
      </c>
      <c r="K384" s="195" t="inlineStr">
        <is>
          <t>통합</t>
        </is>
      </c>
      <c r="L384" s="697">
        <f>IF(OFFSET(환산공식!$ED$15,$F384,0)=1,"O","X")</f>
        <v/>
      </c>
      <c r="M384" s="188">
        <f>IFERROR(OFFSET(환산공식!DJ$15,$F384,0),"")</f>
        <v/>
      </c>
      <c r="N384" s="697">
        <f>IFERROR(CONCATENATE(ROUND(OFFSET(환산공식!DK$15,$F384,0),1),"%"),"")</f>
        <v/>
      </c>
      <c r="O384" s="697">
        <f>IFERROR(OFFSET(환산공식!DL$15,$F384,0),"")</f>
        <v/>
      </c>
      <c r="P384" s="188">
        <f>IF(E384="","",IF(Q384&gt;R384,"90% 이상",IF(Q384&gt;S384,CONCATENATE(ROUND(((Q384-S384)/(R384-S384))*20+70,0),"%"),IF(Q384&gt;T384,CONCATENATE(ROUND(((Q384-T384)/(S384-T384))*30+40,0),"%"),IF(Q384&gt;U384,CONCATENATE(ROUND(((Q384-U384)/(T384-U384))*30+10,0),"%"),IF(Q384&gt;V384,CONCATENATE(ROUND(((Q384-V384)/(U384-V384))*7+3,0),"%"),"3% 이하"))))))</f>
        <v/>
      </c>
      <c r="Q384" s="194">
        <f>IFERROR(ROUND(OFFSET(환산공식!$FG$15,$F384,0),3),"")</f>
        <v/>
      </c>
      <c r="R384" s="194">
        <f>OFFSET('배치점수 계산기'!H$10,$D384,0)</f>
        <v/>
      </c>
      <c r="S384" s="194">
        <f>OFFSET('배치점수 계산기'!I$10,$D384,0)</f>
        <v/>
      </c>
      <c r="T384" s="194">
        <f>OFFSET('배치점수 계산기'!J$10,$D384,0)</f>
        <v/>
      </c>
      <c r="U384" s="194">
        <f>OFFSET('배치점수 계산기'!K$10,$D384,0)</f>
        <v/>
      </c>
      <c r="V384" s="194">
        <f>OFFSET('배치점수 계산기'!L$10,$D384,0)</f>
        <v/>
      </c>
      <c r="W384" s="186">
        <f>OFFSET('배치점수 계산기'!M$10,$D384,0)</f>
        <v/>
      </c>
      <c r="X384" s="184">
        <f>OFFSET('배치점수 계산기'!N$10,$D384,0)</f>
        <v/>
      </c>
      <c r="Y384" s="188">
        <f>OFFSET(환산공식!FW$15,$F384,0)</f>
        <v/>
      </c>
      <c r="Z384" s="697">
        <f>OFFSET(환산공식!FX$15,$F384,0)</f>
        <v/>
      </c>
      <c r="AA384" s="179">
        <f>OFFSET(환산공식!FY$15,$F384,0)</f>
        <v/>
      </c>
      <c r="AB384" s="3" t="n"/>
      <c r="AD384" s="0">
        <f>IF(L384="X",6,IF(Q384&gt;R384,1,IF(Q384&gt;S384,2,IF(Q384&gt;T384,3,IF(Q384&gt;U384,4,IF(Q384&gt;=V384,5,IF(Q384&lt;V384,6,"")))))))</f>
        <v/>
      </c>
      <c r="AF384" s="3" t="n"/>
      <c r="AG384" s="3" t="n"/>
      <c r="AH384" s="3" t="n"/>
    </row>
    <row r="385">
      <c r="A385" s="198" t="n"/>
      <c r="B385" s="198" t="n"/>
      <c r="C385" s="198" t="inlineStr">
        <is>
          <t>가378</t>
        </is>
      </c>
      <c r="D385" s="195" t="n">
        <v>435</v>
      </c>
      <c r="E385" s="195" t="n">
        <v>84</v>
      </c>
      <c r="F385" s="195" t="n">
        <v>84</v>
      </c>
      <c r="G385" s="239" t="n">
        <v>378</v>
      </c>
      <c r="H385" s="197" t="inlineStr">
        <is>
          <t>가</t>
        </is>
      </c>
      <c r="I385" s="242" t="inlineStr">
        <is>
          <t>서울과학기술대</t>
        </is>
      </c>
      <c r="J385" s="242" t="inlineStr">
        <is>
          <t>영어영문학과</t>
        </is>
      </c>
      <c r="K385" s="195" t="inlineStr">
        <is>
          <t>통합</t>
        </is>
      </c>
      <c r="L385" s="697">
        <f>IF(OFFSET(환산공식!$ED$15,$F385,0)=1,"O","X")</f>
        <v/>
      </c>
      <c r="M385" s="188">
        <f>IFERROR(OFFSET(환산공식!DJ$15,$F385,0),"")</f>
        <v/>
      </c>
      <c r="N385" s="697">
        <f>IFERROR(CONCATENATE(ROUND(OFFSET(환산공식!DK$15,$F385,0),1),"%"),"")</f>
        <v/>
      </c>
      <c r="O385" s="697">
        <f>IFERROR(OFFSET(환산공식!DL$15,$F385,0),"")</f>
        <v/>
      </c>
      <c r="P385" s="188">
        <f>IF(E385="","",IF(Q385&gt;R385,"90% 이상",IF(Q385&gt;S385,CONCATENATE(ROUND(((Q385-S385)/(R385-S385))*20+70,0),"%"),IF(Q385&gt;T385,CONCATENATE(ROUND(((Q385-T385)/(S385-T385))*30+40,0),"%"),IF(Q385&gt;U385,CONCATENATE(ROUND(((Q385-U385)/(T385-U385))*30+10,0),"%"),IF(Q385&gt;V385,CONCATENATE(ROUND(((Q385-V385)/(U385-V385))*7+3,0),"%"),"3% 이하"))))))</f>
        <v/>
      </c>
      <c r="Q385" s="194">
        <f>IFERROR(ROUND(OFFSET(환산공식!$FG$15,$F385,0),3),"")</f>
        <v/>
      </c>
      <c r="R385" s="194">
        <f>OFFSET('배치점수 계산기'!H$10,$D385,0)</f>
        <v/>
      </c>
      <c r="S385" s="194">
        <f>OFFSET('배치점수 계산기'!I$10,$D385,0)</f>
        <v/>
      </c>
      <c r="T385" s="194">
        <f>OFFSET('배치점수 계산기'!J$10,$D385,0)</f>
        <v/>
      </c>
      <c r="U385" s="194">
        <f>OFFSET('배치점수 계산기'!K$10,$D385,0)</f>
        <v/>
      </c>
      <c r="V385" s="194">
        <f>OFFSET('배치점수 계산기'!L$10,$D385,0)</f>
        <v/>
      </c>
      <c r="W385" s="186">
        <f>OFFSET('배치점수 계산기'!M$10,$D385,0)</f>
        <v/>
      </c>
      <c r="X385" s="184">
        <f>OFFSET('배치점수 계산기'!N$10,$D385,0)</f>
        <v/>
      </c>
      <c r="Y385" s="188">
        <f>OFFSET(환산공식!FW$15,$F385,0)</f>
        <v/>
      </c>
      <c r="Z385" s="697">
        <f>OFFSET(환산공식!FX$15,$F385,0)</f>
        <v/>
      </c>
      <c r="AA385" s="179">
        <f>OFFSET(환산공식!FY$15,$F385,0)</f>
        <v/>
      </c>
      <c r="AB385" s="3" t="n"/>
      <c r="AD385" s="0">
        <f>IF(L385="X",6,IF(Q385&gt;R385,1,IF(Q385&gt;S385,2,IF(Q385&gt;T385,3,IF(Q385&gt;U385,4,IF(Q385&gt;=V385,5,IF(Q385&lt;V385,6,"")))))))</f>
        <v/>
      </c>
      <c r="AF385" s="3" t="n"/>
      <c r="AG385" s="3" t="n"/>
      <c r="AH385" s="3" t="n"/>
    </row>
    <row r="386">
      <c r="A386" s="198" t="n"/>
      <c r="B386" s="198" t="n"/>
      <c r="C386" s="198" t="inlineStr">
        <is>
          <t>가379</t>
        </is>
      </c>
      <c r="D386" s="195" t="n">
        <v>436</v>
      </c>
      <c r="E386" s="195" t="n">
        <v>75</v>
      </c>
      <c r="F386" s="195" t="n">
        <v>75</v>
      </c>
      <c r="G386" s="239" t="n">
        <v>379</v>
      </c>
      <c r="H386" s="197" t="inlineStr">
        <is>
          <t>가</t>
        </is>
      </c>
      <c r="I386" s="242" t="inlineStr">
        <is>
          <t>숭실대</t>
        </is>
      </c>
      <c r="J386" s="242" t="inlineStr">
        <is>
          <t>소프트웨어학부</t>
        </is>
      </c>
      <c r="K386" s="195" t="inlineStr">
        <is>
          <t>자연</t>
        </is>
      </c>
      <c r="L386" s="697">
        <f>IF(OFFSET(환산공식!$ED$15,$F386,0)=1,"O","X")</f>
        <v/>
      </c>
      <c r="M386" s="188">
        <f>IFERROR(OFFSET(환산공식!DJ$15,$F386,0),"")</f>
        <v/>
      </c>
      <c r="N386" s="697">
        <f>IFERROR(CONCATENATE(ROUND(OFFSET(환산공식!DK$15,$F386,0),1),"%"),"")</f>
        <v/>
      </c>
      <c r="O386" s="697">
        <f>IFERROR(OFFSET(환산공식!DL$15,$F386,0),"")</f>
        <v/>
      </c>
      <c r="P386" s="188">
        <f>IF(E386="","",IF(Q386&gt;R386,"90% 이상",IF(Q386&gt;S386,CONCATENATE(ROUND(((Q386-S386)/(R386-S386))*20+70,0),"%"),IF(Q386&gt;T386,CONCATENATE(ROUND(((Q386-T386)/(S386-T386))*30+40,0),"%"),IF(Q386&gt;U386,CONCATENATE(ROUND(((Q386-U386)/(T386-U386))*30+10,0),"%"),IF(Q386&gt;V386,CONCATENATE(ROUND(((Q386-V386)/(U386-V386))*7+3,0),"%"),"3% 이하"))))))</f>
        <v/>
      </c>
      <c r="Q386" s="194">
        <f>IFERROR(ROUND(OFFSET(환산공식!$FG$15,$F386,0),3),"")</f>
        <v/>
      </c>
      <c r="R386" s="194">
        <f>OFFSET('배치점수 계산기'!H$10,$D386,0)</f>
        <v/>
      </c>
      <c r="S386" s="194">
        <f>OFFSET('배치점수 계산기'!I$10,$D386,0)</f>
        <v/>
      </c>
      <c r="T386" s="194">
        <f>OFFSET('배치점수 계산기'!J$10,$D386,0)</f>
        <v/>
      </c>
      <c r="U386" s="194">
        <f>OFFSET('배치점수 계산기'!K$10,$D386,0)</f>
        <v/>
      </c>
      <c r="V386" s="194">
        <f>OFFSET('배치점수 계산기'!L$10,$D386,0)</f>
        <v/>
      </c>
      <c r="W386" s="186">
        <f>OFFSET('배치점수 계산기'!M$10,$D386,0)</f>
        <v/>
      </c>
      <c r="X386" s="184">
        <f>OFFSET('배치점수 계산기'!N$10,$D386,0)</f>
        <v/>
      </c>
      <c r="Y386" s="188">
        <f>OFFSET(환산공식!FW$15,$F386,0)</f>
        <v/>
      </c>
      <c r="Z386" s="697">
        <f>OFFSET(환산공식!FX$15,$F386,0)</f>
        <v/>
      </c>
      <c r="AA386" s="179">
        <f>OFFSET(환산공식!FY$15,$F386,0)</f>
        <v/>
      </c>
      <c r="AB386" s="3" t="n"/>
      <c r="AD386" s="0">
        <f>IF(L386="X",6,IF(Q386&gt;R386,1,IF(Q386&gt;S386,2,IF(Q386&gt;T386,3,IF(Q386&gt;U386,4,IF(Q386&gt;=V386,5,IF(Q386&lt;V386,6,"")))))))</f>
        <v/>
      </c>
      <c r="AF386" s="3" t="n"/>
      <c r="AG386" s="3" t="n"/>
      <c r="AH386" s="3" t="n"/>
    </row>
    <row r="387">
      <c r="A387" s="198" t="n"/>
      <c r="B387" s="198" t="n"/>
      <c r="C387" s="198" t="inlineStr">
        <is>
          <t>가380</t>
        </is>
      </c>
      <c r="D387" s="195" t="n">
        <v>437</v>
      </c>
      <c r="E387" s="195" t="n">
        <v>75</v>
      </c>
      <c r="F387" s="195" t="n">
        <v>75</v>
      </c>
      <c r="G387" s="239" t="n">
        <v>380</v>
      </c>
      <c r="H387" s="197" t="inlineStr">
        <is>
          <t>가</t>
        </is>
      </c>
      <c r="I387" s="242" t="inlineStr">
        <is>
          <t>숭실대</t>
        </is>
      </c>
      <c r="J387" s="242" t="inlineStr">
        <is>
          <t>건축학부(건축학·건축공학전공)</t>
        </is>
      </c>
      <c r="K387" s="195" t="inlineStr">
        <is>
          <t>자연</t>
        </is>
      </c>
      <c r="L387" s="697">
        <f>IF(OFFSET(환산공식!$ED$15,$F387,0)=1,"O","X")</f>
        <v/>
      </c>
      <c r="M387" s="188">
        <f>IFERROR(OFFSET(환산공식!DJ$15,$F387,0),"")</f>
        <v/>
      </c>
      <c r="N387" s="697">
        <f>IFERROR(CONCATENATE(ROUND(OFFSET(환산공식!DK$15,$F387,0),1),"%"),"")</f>
        <v/>
      </c>
      <c r="O387" s="697">
        <f>IFERROR(OFFSET(환산공식!DL$15,$F387,0),"")</f>
        <v/>
      </c>
      <c r="P387" s="188">
        <f>IF(E387="","",IF(Q387&gt;R387,"90% 이상",IF(Q387&gt;S387,CONCATENATE(ROUND(((Q387-S387)/(R387-S387))*20+70,0),"%"),IF(Q387&gt;T387,CONCATENATE(ROUND(((Q387-T387)/(S387-T387))*30+40,0),"%"),IF(Q387&gt;U387,CONCATENATE(ROUND(((Q387-U387)/(T387-U387))*30+10,0),"%"),IF(Q387&gt;V387,CONCATENATE(ROUND(((Q387-V387)/(U387-V387))*7+3,0),"%"),"3% 이하"))))))</f>
        <v/>
      </c>
      <c r="Q387" s="194">
        <f>IFERROR(ROUND(OFFSET(환산공식!$FG$15,$F387,0),3),"")</f>
        <v/>
      </c>
      <c r="R387" s="194">
        <f>OFFSET('배치점수 계산기'!H$10,$D387,0)</f>
        <v/>
      </c>
      <c r="S387" s="194">
        <f>OFFSET('배치점수 계산기'!I$10,$D387,0)</f>
        <v/>
      </c>
      <c r="T387" s="194">
        <f>OFFSET('배치점수 계산기'!J$10,$D387,0)</f>
        <v/>
      </c>
      <c r="U387" s="194">
        <f>OFFSET('배치점수 계산기'!K$10,$D387,0)</f>
        <v/>
      </c>
      <c r="V387" s="194">
        <f>OFFSET('배치점수 계산기'!L$10,$D387,0)</f>
        <v/>
      </c>
      <c r="W387" s="186">
        <f>OFFSET('배치점수 계산기'!M$10,$D387,0)</f>
        <v/>
      </c>
      <c r="X387" s="184">
        <f>OFFSET('배치점수 계산기'!N$10,$D387,0)</f>
        <v/>
      </c>
      <c r="Y387" s="188">
        <f>OFFSET(환산공식!FW$15,$F387,0)</f>
        <v/>
      </c>
      <c r="Z387" s="697">
        <f>OFFSET(환산공식!FX$15,$F387,0)</f>
        <v/>
      </c>
      <c r="AA387" s="179">
        <f>OFFSET(환산공식!FY$15,$F387,0)</f>
        <v/>
      </c>
      <c r="AB387" s="3" t="n"/>
      <c r="AD387" s="0">
        <f>IF(L387="X",6,IF(Q387&gt;R387,1,IF(Q387&gt;S387,2,IF(Q387&gt;T387,3,IF(Q387&gt;U387,4,IF(Q387&gt;=V387,5,IF(Q387&lt;V387,6,"")))))))</f>
        <v/>
      </c>
      <c r="AF387" s="3" t="n"/>
      <c r="AG387" s="3" t="n"/>
      <c r="AH387" s="3" t="n"/>
    </row>
    <row r="388">
      <c r="A388" s="198" t="n"/>
      <c r="B388" s="198" t="n"/>
      <c r="C388" s="198" t="inlineStr">
        <is>
          <t>가381</t>
        </is>
      </c>
      <c r="D388" s="195" t="n">
        <v>438</v>
      </c>
      <c r="E388" s="195" t="n">
        <v>75</v>
      </c>
      <c r="F388" s="195" t="n">
        <v>75</v>
      </c>
      <c r="G388" s="239" t="n">
        <v>381</v>
      </c>
      <c r="H388" s="197" t="inlineStr">
        <is>
          <t>가</t>
        </is>
      </c>
      <c r="I388" s="242" t="inlineStr">
        <is>
          <t>숭실대</t>
        </is>
      </c>
      <c r="J388" s="242" t="inlineStr">
        <is>
          <t>산업·정보시스템공학과</t>
        </is>
      </c>
      <c r="K388" s="195" t="inlineStr">
        <is>
          <t>자연</t>
        </is>
      </c>
      <c r="L388" s="697">
        <f>IF(OFFSET(환산공식!$ED$15,$F388,0)=1,"O","X")</f>
        <v/>
      </c>
      <c r="M388" s="188">
        <f>IFERROR(OFFSET(환산공식!DJ$15,$F388,0),"")</f>
        <v/>
      </c>
      <c r="N388" s="697">
        <f>IFERROR(CONCATENATE(ROUND(OFFSET(환산공식!DK$15,$F388,0),1),"%"),"")</f>
        <v/>
      </c>
      <c r="O388" s="697">
        <f>IFERROR(OFFSET(환산공식!DL$15,$F388,0),"")</f>
        <v/>
      </c>
      <c r="P388" s="188">
        <f>IF(E388="","",IF(Q388&gt;R388,"90% 이상",IF(Q388&gt;S388,CONCATENATE(ROUND(((Q388-S388)/(R388-S388))*20+70,0),"%"),IF(Q388&gt;T388,CONCATENATE(ROUND(((Q388-T388)/(S388-T388))*30+40,0),"%"),IF(Q388&gt;U388,CONCATENATE(ROUND(((Q388-U388)/(T388-U388))*30+10,0),"%"),IF(Q388&gt;V388,CONCATENATE(ROUND(((Q388-V388)/(U388-V388))*7+3,0),"%"),"3% 이하"))))))</f>
        <v/>
      </c>
      <c r="Q388" s="194">
        <f>IFERROR(ROUND(OFFSET(환산공식!$FG$15,$F388,0),3),"")</f>
        <v/>
      </c>
      <c r="R388" s="194">
        <f>OFFSET('배치점수 계산기'!H$10,$D388,0)</f>
        <v/>
      </c>
      <c r="S388" s="194">
        <f>OFFSET('배치점수 계산기'!I$10,$D388,0)</f>
        <v/>
      </c>
      <c r="T388" s="194">
        <f>OFFSET('배치점수 계산기'!J$10,$D388,0)</f>
        <v/>
      </c>
      <c r="U388" s="194">
        <f>OFFSET('배치점수 계산기'!K$10,$D388,0)</f>
        <v/>
      </c>
      <c r="V388" s="194">
        <f>OFFSET('배치점수 계산기'!L$10,$D388,0)</f>
        <v/>
      </c>
      <c r="W388" s="186">
        <f>OFFSET('배치점수 계산기'!M$10,$D388,0)</f>
        <v/>
      </c>
      <c r="X388" s="184">
        <f>OFFSET('배치점수 계산기'!N$10,$D388,0)</f>
        <v/>
      </c>
      <c r="Y388" s="188">
        <f>OFFSET(환산공식!FW$15,$F388,0)</f>
        <v/>
      </c>
      <c r="Z388" s="697">
        <f>OFFSET(환산공식!FX$15,$F388,0)</f>
        <v/>
      </c>
      <c r="AA388" s="179">
        <f>OFFSET(환산공식!FY$15,$F388,0)</f>
        <v/>
      </c>
      <c r="AB388" s="3" t="n"/>
      <c r="AD388" s="0">
        <f>IF(L388="X",6,IF(Q388&gt;R388,1,IF(Q388&gt;S388,2,IF(Q388&gt;T388,3,IF(Q388&gt;U388,4,IF(Q388&gt;=V388,5,IF(Q388&lt;V388,6,"")))))))</f>
        <v/>
      </c>
      <c r="AF388" s="3" t="n"/>
      <c r="AG388" s="3" t="n"/>
      <c r="AH388" s="3" t="n"/>
    </row>
    <row r="389">
      <c r="A389" s="198" t="n"/>
      <c r="B389" s="198" t="n"/>
      <c r="C389" s="198" t="inlineStr">
        <is>
          <t>가382</t>
        </is>
      </c>
      <c r="D389" s="195" t="n">
        <v>439</v>
      </c>
      <c r="E389" s="195" t="n">
        <v>75</v>
      </c>
      <c r="F389" s="195" t="n">
        <v>75</v>
      </c>
      <c r="G389" s="239" t="n">
        <v>382</v>
      </c>
      <c r="H389" s="197" t="inlineStr">
        <is>
          <t>가</t>
        </is>
      </c>
      <c r="I389" s="242" t="inlineStr">
        <is>
          <t>숭실대</t>
        </is>
      </c>
      <c r="J389" s="242" t="inlineStr">
        <is>
          <t>건축학부(실내건축전공)</t>
        </is>
      </c>
      <c r="K389" s="195" t="inlineStr">
        <is>
          <t>자연</t>
        </is>
      </c>
      <c r="L389" s="697">
        <f>IF(OFFSET(환산공식!$ED$15,$F389,0)=1,"O","X")</f>
        <v/>
      </c>
      <c r="M389" s="188">
        <f>IFERROR(OFFSET(환산공식!DJ$15,$F389,0),"")</f>
        <v/>
      </c>
      <c r="N389" s="697">
        <f>IFERROR(CONCATENATE(ROUND(OFFSET(환산공식!DK$15,$F389,0),1),"%"),"")</f>
        <v/>
      </c>
      <c r="O389" s="697">
        <f>IFERROR(OFFSET(환산공식!DL$15,$F389,0),"")</f>
        <v/>
      </c>
      <c r="P389" s="188">
        <f>IF(E389="","",IF(Q389&gt;R389,"90% 이상",IF(Q389&gt;S389,CONCATENATE(ROUND(((Q389-S389)/(R389-S389))*20+70,0),"%"),IF(Q389&gt;T389,CONCATENATE(ROUND(((Q389-T389)/(S389-T389))*30+40,0),"%"),IF(Q389&gt;U389,CONCATENATE(ROUND(((Q389-U389)/(T389-U389))*30+10,0),"%"),IF(Q389&gt;V389,CONCATENATE(ROUND(((Q389-V389)/(U389-V389))*7+3,0),"%"),"3% 이하"))))))</f>
        <v/>
      </c>
      <c r="Q389" s="194">
        <f>IFERROR(ROUND(OFFSET(환산공식!$FG$15,$F389,0),3),"")</f>
        <v/>
      </c>
      <c r="R389" s="194">
        <f>OFFSET('배치점수 계산기'!H$10,$D389,0)</f>
        <v/>
      </c>
      <c r="S389" s="194">
        <f>OFFSET('배치점수 계산기'!I$10,$D389,0)</f>
        <v/>
      </c>
      <c r="T389" s="194">
        <f>OFFSET('배치점수 계산기'!J$10,$D389,0)</f>
        <v/>
      </c>
      <c r="U389" s="194">
        <f>OFFSET('배치점수 계산기'!K$10,$D389,0)</f>
        <v/>
      </c>
      <c r="V389" s="194">
        <f>OFFSET('배치점수 계산기'!L$10,$D389,0)</f>
        <v/>
      </c>
      <c r="W389" s="186">
        <f>OFFSET('배치점수 계산기'!M$10,$D389,0)</f>
        <v/>
      </c>
      <c r="X389" s="184">
        <f>OFFSET('배치점수 계산기'!N$10,$D389,0)</f>
        <v/>
      </c>
      <c r="Y389" s="188">
        <f>OFFSET(환산공식!FW$15,$F389,0)</f>
        <v/>
      </c>
      <c r="Z389" s="697">
        <f>OFFSET(환산공식!FX$15,$F389,0)</f>
        <v/>
      </c>
      <c r="AA389" s="179">
        <f>OFFSET(환산공식!FY$15,$F389,0)</f>
        <v/>
      </c>
      <c r="AB389" s="3" t="n"/>
      <c r="AD389" s="0">
        <f>IF(L389="X",6,IF(Q389&gt;R389,1,IF(Q389&gt;S389,2,IF(Q389&gt;T389,3,IF(Q389&gt;U389,4,IF(Q389&gt;=V389,5,IF(Q389&lt;V389,6,"")))))))</f>
        <v/>
      </c>
      <c r="AF389" s="3" t="n"/>
      <c r="AG389" s="3" t="n"/>
      <c r="AH389" s="3" t="n"/>
    </row>
    <row r="390">
      <c r="A390" s="198" t="n"/>
      <c r="B390" s="198" t="n"/>
      <c r="C390" s="198" t="inlineStr">
        <is>
          <t>가383</t>
        </is>
      </c>
      <c r="D390" s="195" t="n">
        <v>440</v>
      </c>
      <c r="E390" s="195" t="n">
        <v>76</v>
      </c>
      <c r="F390" s="195" t="n">
        <v>76</v>
      </c>
      <c r="G390" s="239" t="n">
        <v>383</v>
      </c>
      <c r="H390" s="197" t="inlineStr">
        <is>
          <t>가</t>
        </is>
      </c>
      <c r="I390" s="242" t="inlineStr">
        <is>
          <t>숭실대</t>
        </is>
      </c>
      <c r="J390" s="242" t="inlineStr">
        <is>
          <t>법학과</t>
        </is>
      </c>
      <c r="K390" s="195" t="inlineStr">
        <is>
          <t>통합</t>
        </is>
      </c>
      <c r="L390" s="697">
        <f>IF(OFFSET(환산공식!$ED$15,$F390,0)=1,"O","X")</f>
        <v/>
      </c>
      <c r="M390" s="188">
        <f>IFERROR(OFFSET(환산공식!DJ$15,$F390,0),"")</f>
        <v/>
      </c>
      <c r="N390" s="697">
        <f>IFERROR(CONCATENATE(ROUND(OFFSET(환산공식!DK$15,$F390,0),1),"%"),"")</f>
        <v/>
      </c>
      <c r="O390" s="697">
        <f>IFERROR(OFFSET(환산공식!DL$15,$F390,0),"")</f>
        <v/>
      </c>
      <c r="P390" s="188">
        <f>IF(E390="","",IF(Q390&gt;R390,"90% 이상",IF(Q390&gt;S390,CONCATENATE(ROUND(((Q390-S390)/(R390-S390))*20+70,0),"%"),IF(Q390&gt;T390,CONCATENATE(ROUND(((Q390-T390)/(S390-T390))*30+40,0),"%"),IF(Q390&gt;U390,CONCATENATE(ROUND(((Q390-U390)/(T390-U390))*30+10,0),"%"),IF(Q390&gt;V390,CONCATENATE(ROUND(((Q390-V390)/(U390-V390))*7+3,0),"%"),"3% 이하"))))))</f>
        <v/>
      </c>
      <c r="Q390" s="194">
        <f>IFERROR(ROUND(OFFSET(환산공식!$FG$15,$F390,0),3),"")</f>
        <v/>
      </c>
      <c r="R390" s="194">
        <f>OFFSET('배치점수 계산기'!H$10,$D390,0)</f>
        <v/>
      </c>
      <c r="S390" s="194">
        <f>OFFSET('배치점수 계산기'!I$10,$D390,0)</f>
        <v/>
      </c>
      <c r="T390" s="194">
        <f>OFFSET('배치점수 계산기'!J$10,$D390,0)</f>
        <v/>
      </c>
      <c r="U390" s="194">
        <f>OFFSET('배치점수 계산기'!K$10,$D390,0)</f>
        <v/>
      </c>
      <c r="V390" s="194">
        <f>OFFSET('배치점수 계산기'!L$10,$D390,0)</f>
        <v/>
      </c>
      <c r="W390" s="186">
        <f>OFFSET('배치점수 계산기'!M$10,$D390,0)</f>
        <v/>
      </c>
      <c r="X390" s="184">
        <f>OFFSET('배치점수 계산기'!N$10,$D390,0)</f>
        <v/>
      </c>
      <c r="Y390" s="188">
        <f>OFFSET(환산공식!FW$15,$F390,0)</f>
        <v/>
      </c>
      <c r="Z390" s="697">
        <f>OFFSET(환산공식!FX$15,$F390,0)</f>
        <v/>
      </c>
      <c r="AA390" s="179">
        <f>OFFSET(환산공식!FY$15,$F390,0)</f>
        <v/>
      </c>
      <c r="AB390" s="3" t="n"/>
      <c r="AD390" s="0">
        <f>IF(L390="X",6,IF(Q390&gt;R390,1,IF(Q390&gt;S390,2,IF(Q390&gt;T390,3,IF(Q390&gt;U390,4,IF(Q390&gt;=V390,5,IF(Q390&lt;V390,6,"")))))))</f>
        <v/>
      </c>
      <c r="AF390" s="3" t="n"/>
      <c r="AG390" s="3" t="n"/>
      <c r="AH390" s="3" t="n"/>
    </row>
    <row r="391">
      <c r="A391" s="198" t="n"/>
      <c r="B391" s="198" t="n"/>
      <c r="C391" s="198" t="inlineStr">
        <is>
          <t>가384</t>
        </is>
      </c>
      <c r="D391" s="195" t="n">
        <v>441</v>
      </c>
      <c r="E391" s="195" t="n">
        <v>76</v>
      </c>
      <c r="F391" s="195" t="n">
        <v>76</v>
      </c>
      <c r="G391" s="239" t="n">
        <v>384</v>
      </c>
      <c r="H391" s="197" t="inlineStr">
        <is>
          <t>가</t>
        </is>
      </c>
      <c r="I391" s="242" t="inlineStr">
        <is>
          <t>숭실대</t>
        </is>
      </c>
      <c r="J391" s="242" t="inlineStr">
        <is>
          <t>정치외교학과</t>
        </is>
      </c>
      <c r="K391" s="195" t="inlineStr">
        <is>
          <t>통합</t>
        </is>
      </c>
      <c r="L391" s="697">
        <f>IF(OFFSET(환산공식!$ED$15,$F391,0)=1,"O","X")</f>
        <v/>
      </c>
      <c r="M391" s="188">
        <f>IFERROR(OFFSET(환산공식!DJ$15,$F391,0),"")</f>
        <v/>
      </c>
      <c r="N391" s="697">
        <f>IFERROR(CONCATENATE(ROUND(OFFSET(환산공식!DK$15,$F391,0),1),"%"),"")</f>
        <v/>
      </c>
      <c r="O391" s="697">
        <f>IFERROR(OFFSET(환산공식!DL$15,$F391,0),"")</f>
        <v/>
      </c>
      <c r="P391" s="188">
        <f>IF(E391="","",IF(Q391&gt;R391,"90% 이상",IF(Q391&gt;S391,CONCATENATE(ROUND(((Q391-S391)/(R391-S391))*20+70,0),"%"),IF(Q391&gt;T391,CONCATENATE(ROUND(((Q391-T391)/(S391-T391))*30+40,0),"%"),IF(Q391&gt;U391,CONCATENATE(ROUND(((Q391-U391)/(T391-U391))*30+10,0),"%"),IF(Q391&gt;V391,CONCATENATE(ROUND(((Q391-V391)/(U391-V391))*7+3,0),"%"),"3% 이하"))))))</f>
        <v/>
      </c>
      <c r="Q391" s="194">
        <f>IFERROR(ROUND(OFFSET(환산공식!$FG$15,$F391,0),3),"")</f>
        <v/>
      </c>
      <c r="R391" s="194">
        <f>OFFSET('배치점수 계산기'!H$10,$D391,0)</f>
        <v/>
      </c>
      <c r="S391" s="194">
        <f>OFFSET('배치점수 계산기'!I$10,$D391,0)</f>
        <v/>
      </c>
      <c r="T391" s="194">
        <f>OFFSET('배치점수 계산기'!J$10,$D391,0)</f>
        <v/>
      </c>
      <c r="U391" s="194">
        <f>OFFSET('배치점수 계산기'!K$10,$D391,0)</f>
        <v/>
      </c>
      <c r="V391" s="194">
        <f>OFFSET('배치점수 계산기'!L$10,$D391,0)</f>
        <v/>
      </c>
      <c r="W391" s="186">
        <f>OFFSET('배치점수 계산기'!M$10,$D391,0)</f>
        <v/>
      </c>
      <c r="X391" s="184">
        <f>OFFSET('배치점수 계산기'!N$10,$D391,0)</f>
        <v/>
      </c>
      <c r="Y391" s="188">
        <f>OFFSET(환산공식!FW$15,$F391,0)</f>
        <v/>
      </c>
      <c r="Z391" s="697">
        <f>OFFSET(환산공식!FX$15,$F391,0)</f>
        <v/>
      </c>
      <c r="AA391" s="179">
        <f>OFFSET(환산공식!FY$15,$F391,0)</f>
        <v/>
      </c>
      <c r="AB391" s="3" t="n"/>
      <c r="AD391" s="0">
        <f>IF(L391="X",6,IF(Q391&gt;R391,1,IF(Q391&gt;S391,2,IF(Q391&gt;T391,3,IF(Q391&gt;U391,4,IF(Q391&gt;=V391,5,IF(Q391&lt;V391,6,"")))))))</f>
        <v/>
      </c>
      <c r="AF391" s="3" t="n"/>
      <c r="AG391" s="3" t="n"/>
      <c r="AH391" s="3" t="n"/>
    </row>
    <row r="392">
      <c r="A392" s="198" t="n"/>
      <c r="B392" s="198" t="n"/>
      <c r="C392" s="198" t="inlineStr">
        <is>
          <t>가385</t>
        </is>
      </c>
      <c r="D392" s="195" t="n">
        <v>442</v>
      </c>
      <c r="E392" s="195" t="n">
        <v>76</v>
      </c>
      <c r="F392" s="195" t="n">
        <v>76</v>
      </c>
      <c r="G392" s="239" t="n">
        <v>385</v>
      </c>
      <c r="H392" s="197" t="inlineStr">
        <is>
          <t>가</t>
        </is>
      </c>
      <c r="I392" s="242" t="inlineStr">
        <is>
          <t>숭실대</t>
        </is>
      </c>
      <c r="J392" s="242" t="inlineStr">
        <is>
          <t>국제법무학과</t>
        </is>
      </c>
      <c r="K392" s="195" t="inlineStr">
        <is>
          <t>통합</t>
        </is>
      </c>
      <c r="L392" s="697">
        <f>IF(OFFSET(환산공식!$ED$15,$F392,0)=1,"O","X")</f>
        <v/>
      </c>
      <c r="M392" s="188">
        <f>IFERROR(OFFSET(환산공식!DJ$15,$F392,0),"")</f>
        <v/>
      </c>
      <c r="N392" s="697">
        <f>IFERROR(CONCATENATE(ROUND(OFFSET(환산공식!DK$15,$F392,0),1),"%"),"")</f>
        <v/>
      </c>
      <c r="O392" s="697">
        <f>IFERROR(OFFSET(환산공식!DL$15,$F392,0),"")</f>
        <v/>
      </c>
      <c r="P392" s="188">
        <f>IF(E392="","",IF(Q392&gt;R392,"90% 이상",IF(Q392&gt;S392,CONCATENATE(ROUND(((Q392-S392)/(R392-S392))*20+70,0),"%"),IF(Q392&gt;T392,CONCATENATE(ROUND(((Q392-T392)/(S392-T392))*30+40,0),"%"),IF(Q392&gt;U392,CONCATENATE(ROUND(((Q392-U392)/(T392-U392))*30+10,0),"%"),IF(Q392&gt;V392,CONCATENATE(ROUND(((Q392-V392)/(U392-V392))*7+3,0),"%"),"3% 이하"))))))</f>
        <v/>
      </c>
      <c r="Q392" s="194">
        <f>IFERROR(ROUND(OFFSET(환산공식!$FG$15,$F392,0),3),"")</f>
        <v/>
      </c>
      <c r="R392" s="194">
        <f>OFFSET('배치점수 계산기'!H$10,$D392,0)</f>
        <v/>
      </c>
      <c r="S392" s="194">
        <f>OFFSET('배치점수 계산기'!I$10,$D392,0)</f>
        <v/>
      </c>
      <c r="T392" s="194">
        <f>OFFSET('배치점수 계산기'!J$10,$D392,0)</f>
        <v/>
      </c>
      <c r="U392" s="194">
        <f>OFFSET('배치점수 계산기'!K$10,$D392,0)</f>
        <v/>
      </c>
      <c r="V392" s="194">
        <f>OFFSET('배치점수 계산기'!L$10,$D392,0)</f>
        <v/>
      </c>
      <c r="W392" s="186">
        <f>OFFSET('배치점수 계산기'!M$10,$D392,0)</f>
        <v/>
      </c>
      <c r="X392" s="184">
        <f>OFFSET('배치점수 계산기'!N$10,$D392,0)</f>
        <v/>
      </c>
      <c r="Y392" s="188">
        <f>OFFSET(환산공식!FW$15,$F392,0)</f>
        <v/>
      </c>
      <c r="Z392" s="697">
        <f>OFFSET(환산공식!FX$15,$F392,0)</f>
        <v/>
      </c>
      <c r="AA392" s="179">
        <f>OFFSET(환산공식!FY$15,$F392,0)</f>
        <v/>
      </c>
      <c r="AB392" s="3" t="n"/>
      <c r="AD392" s="0">
        <f>IF(L392="X",6,IF(Q392&gt;R392,1,IF(Q392&gt;S392,2,IF(Q392&gt;T392,3,IF(Q392&gt;U392,4,IF(Q392&gt;=V392,5,IF(Q392&lt;V392,6,"")))))))</f>
        <v/>
      </c>
      <c r="AF392" s="3" t="n"/>
      <c r="AG392" s="3" t="n"/>
      <c r="AH392" s="3" t="n"/>
    </row>
    <row r="393">
      <c r="A393" s="198" t="n"/>
      <c r="B393" s="198" t="n"/>
      <c r="C393" s="198" t="inlineStr">
        <is>
          <t>가386</t>
        </is>
      </c>
      <c r="D393" s="195" t="n">
        <v>443</v>
      </c>
      <c r="E393" s="195" t="n">
        <v>77</v>
      </c>
      <c r="F393" s="195" t="n">
        <v>77</v>
      </c>
      <c r="G393" s="239" t="n">
        <v>386</v>
      </c>
      <c r="H393" s="197" t="inlineStr">
        <is>
          <t>가</t>
        </is>
      </c>
      <c r="I393" s="242" t="inlineStr">
        <is>
          <t>숭실대</t>
        </is>
      </c>
      <c r="J393" s="242" t="inlineStr">
        <is>
          <t>회계학과</t>
        </is>
      </c>
      <c r="K393" s="195" t="inlineStr">
        <is>
          <t>통합</t>
        </is>
      </c>
      <c r="L393" s="697">
        <f>IF(OFFSET(환산공식!$ED$15,$F393,0)=1,"O","X")</f>
        <v/>
      </c>
      <c r="M393" s="188">
        <f>IFERROR(OFFSET(환산공식!DJ$15,$F393,0),"")</f>
        <v/>
      </c>
      <c r="N393" s="697">
        <f>IFERROR(CONCATENATE(ROUND(OFFSET(환산공식!DK$15,$F393,0),1),"%"),"")</f>
        <v/>
      </c>
      <c r="O393" s="697">
        <f>IFERROR(OFFSET(환산공식!DL$15,$F393,0),"")</f>
        <v/>
      </c>
      <c r="P393" s="188">
        <f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/>
      </c>
      <c r="Q393" s="194">
        <f>IFERROR(ROUND(OFFSET(환산공식!$FG$15,$F393,0),3),"")</f>
        <v/>
      </c>
      <c r="R393" s="194">
        <f>OFFSET('배치점수 계산기'!H$10,$D393,0)</f>
        <v/>
      </c>
      <c r="S393" s="194">
        <f>OFFSET('배치점수 계산기'!I$10,$D393,0)</f>
        <v/>
      </c>
      <c r="T393" s="194">
        <f>OFFSET('배치점수 계산기'!J$10,$D393,0)</f>
        <v/>
      </c>
      <c r="U393" s="194">
        <f>OFFSET('배치점수 계산기'!K$10,$D393,0)</f>
        <v/>
      </c>
      <c r="V393" s="194">
        <f>OFFSET('배치점수 계산기'!L$10,$D393,0)</f>
        <v/>
      </c>
      <c r="W393" s="186">
        <f>OFFSET('배치점수 계산기'!M$10,$D393,0)</f>
        <v/>
      </c>
      <c r="X393" s="184">
        <f>OFFSET('배치점수 계산기'!N$10,$D393,0)</f>
        <v/>
      </c>
      <c r="Y393" s="188">
        <f>OFFSET(환산공식!FW$15,$F393,0)</f>
        <v/>
      </c>
      <c r="Z393" s="697">
        <f>OFFSET(환산공식!FX$15,$F393,0)</f>
        <v/>
      </c>
      <c r="AA393" s="179">
        <f>OFFSET(환산공식!FY$15,$F393,0)</f>
        <v/>
      </c>
      <c r="AB393" s="3" t="n"/>
      <c r="AD393" s="0">
        <f>IF(L393="X",6,IF(Q393&gt;R393,1,IF(Q393&gt;S393,2,IF(Q393&gt;T393,3,IF(Q393&gt;U393,4,IF(Q393&gt;=V393,5,IF(Q393&lt;V393,6,"")))))))</f>
        <v/>
      </c>
      <c r="AF393" s="3" t="n"/>
      <c r="AG393" s="3" t="n"/>
      <c r="AH393" s="3" t="n"/>
    </row>
    <row r="394">
      <c r="A394" s="198" t="n"/>
      <c r="B394" s="198" t="n"/>
      <c r="C394" s="198" t="inlineStr">
        <is>
          <t>가387</t>
        </is>
      </c>
      <c r="D394" s="195" t="n">
        <v>444</v>
      </c>
      <c r="E394" s="195" t="n">
        <v>77</v>
      </c>
      <c r="F394" s="195" t="n">
        <v>77</v>
      </c>
      <c r="G394" s="239" t="n">
        <v>387</v>
      </c>
      <c r="H394" s="197" t="inlineStr">
        <is>
          <t>가</t>
        </is>
      </c>
      <c r="I394" s="242" t="inlineStr">
        <is>
          <t>숭실대</t>
        </is>
      </c>
      <c r="J394" s="242" t="inlineStr">
        <is>
          <t>금융학부</t>
        </is>
      </c>
      <c r="K394" s="195" t="inlineStr">
        <is>
          <t>통합</t>
        </is>
      </c>
      <c r="L394" s="697">
        <f>IF(OFFSET(환산공식!$ED$15,$F394,0)=1,"O","X")</f>
        <v/>
      </c>
      <c r="M394" s="188">
        <f>IFERROR(OFFSET(환산공식!DJ$15,$F394,0),"")</f>
        <v/>
      </c>
      <c r="N394" s="697">
        <f>IFERROR(CONCATENATE(ROUND(OFFSET(환산공식!DK$15,$F394,0),1),"%"),"")</f>
        <v/>
      </c>
      <c r="O394" s="697">
        <f>IFERROR(OFFSET(환산공식!DL$15,$F394,0),"")</f>
        <v/>
      </c>
      <c r="P394" s="188">
        <f>IF(E394="","",IF(Q394&gt;R394,"90% 이상",IF(Q394&gt;S394,CONCATENATE(ROUND(((Q394-S394)/(R394-S394))*20+70,0),"%"),IF(Q394&gt;T394,CONCATENATE(ROUND(((Q394-T394)/(S394-T394))*30+40,0),"%"),IF(Q394&gt;U394,CONCATENATE(ROUND(((Q394-U394)/(T394-U394))*30+10,0),"%"),IF(Q394&gt;V394,CONCATENATE(ROUND(((Q394-V394)/(U394-V394))*7+3,0),"%"),"3% 이하"))))))</f>
        <v/>
      </c>
      <c r="Q394" s="194">
        <f>IFERROR(ROUND(OFFSET(환산공식!$FG$15,$F394,0),3),"")</f>
        <v/>
      </c>
      <c r="R394" s="194">
        <f>OFFSET('배치점수 계산기'!H$10,$D394,0)</f>
        <v/>
      </c>
      <c r="S394" s="194">
        <f>OFFSET('배치점수 계산기'!I$10,$D394,0)</f>
        <v/>
      </c>
      <c r="T394" s="194">
        <f>OFFSET('배치점수 계산기'!J$10,$D394,0)</f>
        <v/>
      </c>
      <c r="U394" s="194">
        <f>OFFSET('배치점수 계산기'!K$10,$D394,0)</f>
        <v/>
      </c>
      <c r="V394" s="194">
        <f>OFFSET('배치점수 계산기'!L$10,$D394,0)</f>
        <v/>
      </c>
      <c r="W394" s="186">
        <f>OFFSET('배치점수 계산기'!M$10,$D394,0)</f>
        <v/>
      </c>
      <c r="X394" s="184">
        <f>OFFSET('배치점수 계산기'!N$10,$D394,0)</f>
        <v/>
      </c>
      <c r="Y394" s="188">
        <f>OFFSET(환산공식!FW$15,$F394,0)</f>
        <v/>
      </c>
      <c r="Z394" s="697">
        <f>OFFSET(환산공식!FX$15,$F394,0)</f>
        <v/>
      </c>
      <c r="AA394" s="179">
        <f>OFFSET(환산공식!FY$15,$F394,0)</f>
        <v/>
      </c>
      <c r="AB394" s="3" t="n"/>
      <c r="AD394" s="0">
        <f>IF(L394="X",6,IF(Q394&gt;R394,1,IF(Q394&gt;S394,2,IF(Q394&gt;T394,3,IF(Q394&gt;U394,4,IF(Q394&gt;=V394,5,IF(Q394&lt;V394,6,"")))))))</f>
        <v/>
      </c>
      <c r="AF394" s="3" t="n"/>
      <c r="AG394" s="3" t="n"/>
      <c r="AH394" s="3" t="n"/>
    </row>
    <row r="395">
      <c r="A395" s="198" t="n"/>
      <c r="B395" s="198" t="n"/>
      <c r="C395" s="198" t="inlineStr">
        <is>
          <t>가388</t>
        </is>
      </c>
      <c r="D395" s="195" t="n">
        <v>445</v>
      </c>
      <c r="E395" s="195" t="n">
        <v>76</v>
      </c>
      <c r="F395" s="195" t="n">
        <v>76</v>
      </c>
      <c r="G395" s="239" t="n">
        <v>388</v>
      </c>
      <c r="H395" s="197" t="inlineStr">
        <is>
          <t>가</t>
        </is>
      </c>
      <c r="I395" s="242" t="inlineStr">
        <is>
          <t>숭실대</t>
        </is>
      </c>
      <c r="J395" s="242" t="inlineStr">
        <is>
          <t>행정학부</t>
        </is>
      </c>
      <c r="K395" s="195" t="inlineStr">
        <is>
          <t>통합</t>
        </is>
      </c>
      <c r="L395" s="697">
        <f>IF(OFFSET(환산공식!$ED$15,$F395,0)=1,"O","X")</f>
        <v/>
      </c>
      <c r="M395" s="188">
        <f>IFERROR(OFFSET(환산공식!DJ$15,$F395,0),"")</f>
        <v/>
      </c>
      <c r="N395" s="697">
        <f>IFERROR(CONCATENATE(ROUND(OFFSET(환산공식!DK$15,$F395,0),1),"%"),"")</f>
        <v/>
      </c>
      <c r="O395" s="697">
        <f>IFERROR(OFFSET(환산공식!DL$15,$F395,0),"")</f>
        <v/>
      </c>
      <c r="P395" s="188">
        <f>IF(E395="","",IF(Q395&gt;R395,"90% 이상",IF(Q395&gt;S395,CONCATENATE(ROUND(((Q395-S395)/(R395-S395))*20+70,0),"%"),IF(Q395&gt;T395,CONCATENATE(ROUND(((Q395-T395)/(S395-T395))*30+40,0),"%"),IF(Q395&gt;U395,CONCATENATE(ROUND(((Q395-U395)/(T395-U395))*30+10,0),"%"),IF(Q395&gt;V395,CONCATENATE(ROUND(((Q395-V395)/(U395-V395))*7+3,0),"%"),"3% 이하"))))))</f>
        <v/>
      </c>
      <c r="Q395" s="194">
        <f>IFERROR(ROUND(OFFSET(환산공식!$FG$15,$F395,0),3),"")</f>
        <v/>
      </c>
      <c r="R395" s="194">
        <f>OFFSET('배치점수 계산기'!H$10,$D395,0)</f>
        <v/>
      </c>
      <c r="S395" s="194">
        <f>OFFSET('배치점수 계산기'!I$10,$D395,0)</f>
        <v/>
      </c>
      <c r="T395" s="194">
        <f>OFFSET('배치점수 계산기'!J$10,$D395,0)</f>
        <v/>
      </c>
      <c r="U395" s="194">
        <f>OFFSET('배치점수 계산기'!K$10,$D395,0)</f>
        <v/>
      </c>
      <c r="V395" s="194">
        <f>OFFSET('배치점수 계산기'!L$10,$D395,0)</f>
        <v/>
      </c>
      <c r="W395" s="186">
        <f>OFFSET('배치점수 계산기'!M$10,$D395,0)</f>
        <v/>
      </c>
      <c r="X395" s="184">
        <f>OFFSET('배치점수 계산기'!N$10,$D395,0)</f>
        <v/>
      </c>
      <c r="Y395" s="188">
        <f>OFFSET(환산공식!FW$15,$F395,0)</f>
        <v/>
      </c>
      <c r="Z395" s="697">
        <f>OFFSET(환산공식!FX$15,$F395,0)</f>
        <v/>
      </c>
      <c r="AA395" s="179">
        <f>OFFSET(환산공식!FY$15,$F395,0)</f>
        <v/>
      </c>
      <c r="AB395" s="3" t="n"/>
      <c r="AD395" s="0">
        <f>IF(L395="X",6,IF(Q395&gt;R395,1,IF(Q395&gt;S395,2,IF(Q395&gt;T395,3,IF(Q395&gt;U395,4,IF(Q395&gt;=V395,5,IF(Q395&lt;V395,6,"")))))))</f>
        <v/>
      </c>
      <c r="AF395" s="3" t="n"/>
      <c r="AG395" s="3" t="n"/>
      <c r="AH395" s="3" t="n"/>
    </row>
    <row r="396">
      <c r="A396" s="198" t="n"/>
      <c r="B396" s="198" t="n"/>
      <c r="C396" s="198" t="inlineStr">
        <is>
          <t>가389</t>
        </is>
      </c>
      <c r="D396" s="195" t="n">
        <v>446</v>
      </c>
      <c r="E396" s="195" t="n">
        <v>77</v>
      </c>
      <c r="F396" s="195" t="n">
        <v>77</v>
      </c>
      <c r="G396" s="239" t="n">
        <v>389</v>
      </c>
      <c r="H396" s="197" t="inlineStr">
        <is>
          <t>가</t>
        </is>
      </c>
      <c r="I396" s="242" t="inlineStr">
        <is>
          <t>숭실대</t>
        </is>
      </c>
      <c r="J396" s="242" t="inlineStr">
        <is>
          <t>경영학부</t>
        </is>
      </c>
      <c r="K396" s="195" t="inlineStr">
        <is>
          <t>통합</t>
        </is>
      </c>
      <c r="L396" s="697">
        <f>IF(OFFSET(환산공식!$ED$15,$F396,0)=1,"O","X")</f>
        <v/>
      </c>
      <c r="M396" s="188">
        <f>IFERROR(OFFSET(환산공식!DJ$15,$F396,0),"")</f>
        <v/>
      </c>
      <c r="N396" s="697">
        <f>IFERROR(CONCATENATE(ROUND(OFFSET(환산공식!DK$15,$F396,0),1),"%"),"")</f>
        <v/>
      </c>
      <c r="O396" s="697">
        <f>IFERROR(OFFSET(환산공식!DL$15,$F396,0),"")</f>
        <v/>
      </c>
      <c r="P396" s="188">
        <f>IF(E396="","",IF(Q396&gt;R396,"90% 이상",IF(Q396&gt;S396,CONCATENATE(ROUND(((Q396-S396)/(R396-S396))*20+70,0),"%"),IF(Q396&gt;T396,CONCATENATE(ROUND(((Q396-T396)/(S396-T396))*30+40,0),"%"),IF(Q396&gt;U396,CONCATENATE(ROUND(((Q396-U396)/(T396-U396))*30+10,0),"%"),IF(Q396&gt;V396,CONCATENATE(ROUND(((Q396-V396)/(U396-V396))*7+3,0),"%"),"3% 이하"))))))</f>
        <v/>
      </c>
      <c r="Q396" s="194">
        <f>IFERROR(ROUND(OFFSET(환산공식!$FG$15,$F396,0),3),"")</f>
        <v/>
      </c>
      <c r="R396" s="194">
        <f>OFFSET('배치점수 계산기'!H$10,$D396,0)</f>
        <v/>
      </c>
      <c r="S396" s="194">
        <f>OFFSET('배치점수 계산기'!I$10,$D396,0)</f>
        <v/>
      </c>
      <c r="T396" s="194">
        <f>OFFSET('배치점수 계산기'!J$10,$D396,0)</f>
        <v/>
      </c>
      <c r="U396" s="194">
        <f>OFFSET('배치점수 계산기'!K$10,$D396,0)</f>
        <v/>
      </c>
      <c r="V396" s="194">
        <f>OFFSET('배치점수 계산기'!L$10,$D396,0)</f>
        <v/>
      </c>
      <c r="W396" s="186">
        <f>OFFSET('배치점수 계산기'!M$10,$D396,0)</f>
        <v/>
      </c>
      <c r="X396" s="184">
        <f>OFFSET('배치점수 계산기'!N$10,$D396,0)</f>
        <v/>
      </c>
      <c r="Y396" s="188">
        <f>OFFSET(환산공식!FW$15,$F396,0)</f>
        <v/>
      </c>
      <c r="Z396" s="697">
        <f>OFFSET(환산공식!FX$15,$F396,0)</f>
        <v/>
      </c>
      <c r="AA396" s="179">
        <f>OFFSET(환산공식!FY$15,$F396,0)</f>
        <v/>
      </c>
      <c r="AB396" s="3" t="n"/>
      <c r="AD396" s="0">
        <f>IF(L396="X",6,IF(Q396&gt;R396,1,IF(Q396&gt;S396,2,IF(Q396&gt;T396,3,IF(Q396&gt;U396,4,IF(Q396&gt;=V396,5,IF(Q396&lt;V396,6,"")))))))</f>
        <v/>
      </c>
      <c r="AF396" s="3" t="n"/>
      <c r="AG396" s="3" t="n"/>
      <c r="AH396" s="3" t="n"/>
    </row>
    <row r="397">
      <c r="A397" s="198" t="n"/>
      <c r="B397" s="198" t="n"/>
      <c r="C397" s="198" t="inlineStr">
        <is>
          <t>가390</t>
        </is>
      </c>
      <c r="D397" s="195" t="n">
        <v>447</v>
      </c>
      <c r="E397" s="195" t="n">
        <v>77</v>
      </c>
      <c r="F397" s="195" t="n">
        <v>77</v>
      </c>
      <c r="G397" s="239" t="n">
        <v>390</v>
      </c>
      <c r="H397" s="197" t="inlineStr">
        <is>
          <t>가</t>
        </is>
      </c>
      <c r="I397" s="242" t="inlineStr">
        <is>
          <t>숭실대</t>
        </is>
      </c>
      <c r="J397" s="242" t="inlineStr">
        <is>
          <t>경제학과</t>
        </is>
      </c>
      <c r="K397" s="195" t="inlineStr">
        <is>
          <t>통합</t>
        </is>
      </c>
      <c r="L397" s="697">
        <f>IF(OFFSET(환산공식!$ED$15,$F397,0)=1,"O","X")</f>
        <v/>
      </c>
      <c r="M397" s="188">
        <f>IFERROR(OFFSET(환산공식!DJ$15,$F397,0),"")</f>
        <v/>
      </c>
      <c r="N397" s="697">
        <f>IFERROR(CONCATENATE(ROUND(OFFSET(환산공식!DK$15,$F397,0),1),"%"),"")</f>
        <v/>
      </c>
      <c r="O397" s="697">
        <f>IFERROR(OFFSET(환산공식!DL$15,$F397,0),"")</f>
        <v/>
      </c>
      <c r="P397" s="188">
        <f>IF(E397="","",IF(Q397&gt;R397,"90% 이상",IF(Q397&gt;S397,CONCATENATE(ROUND(((Q397-S397)/(R397-S397))*20+70,0),"%"),IF(Q397&gt;T397,CONCATENATE(ROUND(((Q397-T397)/(S397-T397))*30+40,0),"%"),IF(Q397&gt;U397,CONCATENATE(ROUND(((Q397-U397)/(T397-U397))*30+10,0),"%"),IF(Q397&gt;V397,CONCATENATE(ROUND(((Q397-V397)/(U397-V397))*7+3,0),"%"),"3% 이하"))))))</f>
        <v/>
      </c>
      <c r="Q397" s="194">
        <f>IFERROR(ROUND(OFFSET(환산공식!$FG$15,$F397,0),3),"")</f>
        <v/>
      </c>
      <c r="R397" s="194">
        <f>OFFSET('배치점수 계산기'!H$10,$D397,0)</f>
        <v/>
      </c>
      <c r="S397" s="194">
        <f>OFFSET('배치점수 계산기'!I$10,$D397,0)</f>
        <v/>
      </c>
      <c r="T397" s="194">
        <f>OFFSET('배치점수 계산기'!J$10,$D397,0)</f>
        <v/>
      </c>
      <c r="U397" s="194">
        <f>OFFSET('배치점수 계산기'!K$10,$D397,0)</f>
        <v/>
      </c>
      <c r="V397" s="194">
        <f>OFFSET('배치점수 계산기'!L$10,$D397,0)</f>
        <v/>
      </c>
      <c r="W397" s="186">
        <f>OFFSET('배치점수 계산기'!M$10,$D397,0)</f>
        <v/>
      </c>
      <c r="X397" s="184">
        <f>OFFSET('배치점수 계산기'!N$10,$D397,0)</f>
        <v/>
      </c>
      <c r="Y397" s="188">
        <f>OFFSET(환산공식!FW$15,$F397,0)</f>
        <v/>
      </c>
      <c r="Z397" s="697">
        <f>OFFSET(환산공식!FX$15,$F397,0)</f>
        <v/>
      </c>
      <c r="AA397" s="179">
        <f>OFFSET(환산공식!FY$15,$F397,0)</f>
        <v/>
      </c>
      <c r="AB397" s="3" t="n"/>
      <c r="AD397" s="0">
        <f>IF(L397="X",6,IF(Q397&gt;R397,1,IF(Q397&gt;S397,2,IF(Q397&gt;T397,3,IF(Q397&gt;U397,4,IF(Q397&gt;=V397,5,IF(Q397&lt;V397,6,"")))))))</f>
        <v/>
      </c>
      <c r="AF397" s="3" t="n"/>
      <c r="AG397" s="3" t="n"/>
      <c r="AH397" s="3" t="n"/>
    </row>
    <row r="398">
      <c r="A398" s="198" t="n"/>
      <c r="B398" s="198" t="n"/>
      <c r="C398" s="198" t="inlineStr">
        <is>
          <t>가391</t>
        </is>
      </c>
      <c r="D398" s="195" t="n">
        <v>448</v>
      </c>
      <c r="E398" s="195" t="n">
        <v>76</v>
      </c>
      <c r="F398" s="195" t="n">
        <v>76</v>
      </c>
      <c r="G398" s="239" t="n">
        <v>391</v>
      </c>
      <c r="H398" s="197" t="inlineStr">
        <is>
          <t>가</t>
        </is>
      </c>
      <c r="I398" s="242" t="inlineStr">
        <is>
          <t>숭실대</t>
        </is>
      </c>
      <c r="J398" s="242" t="inlineStr">
        <is>
          <t>언론홍보학과</t>
        </is>
      </c>
      <c r="K398" s="195" t="inlineStr">
        <is>
          <t>통합</t>
        </is>
      </c>
      <c r="L398" s="697">
        <f>IF(OFFSET(환산공식!$ED$15,$F398,0)=1,"O","X")</f>
        <v/>
      </c>
      <c r="M398" s="188">
        <f>IFERROR(OFFSET(환산공식!DJ$15,$F398,0),"")</f>
        <v/>
      </c>
      <c r="N398" s="697">
        <f>IFERROR(CONCATENATE(ROUND(OFFSET(환산공식!DK$15,$F398,0),1),"%"),"")</f>
        <v/>
      </c>
      <c r="O398" s="697">
        <f>IFERROR(OFFSET(환산공식!DL$15,$F398,0),"")</f>
        <v/>
      </c>
      <c r="P398" s="188">
        <f>IF(E398="","",IF(Q398&gt;R398,"90% 이상",IF(Q398&gt;S398,CONCATENATE(ROUND(((Q398-S398)/(R398-S398))*20+70,0),"%"),IF(Q398&gt;T398,CONCATENATE(ROUND(((Q398-T398)/(S398-T398))*30+40,0),"%"),IF(Q398&gt;U398,CONCATENATE(ROUND(((Q398-U398)/(T398-U398))*30+10,0),"%"),IF(Q398&gt;V398,CONCATENATE(ROUND(((Q398-V398)/(U398-V398))*7+3,0),"%"),"3% 이하"))))))</f>
        <v/>
      </c>
      <c r="Q398" s="194">
        <f>IFERROR(ROUND(OFFSET(환산공식!$FG$15,$F398,0),3),"")</f>
        <v/>
      </c>
      <c r="R398" s="194">
        <f>OFFSET('배치점수 계산기'!H$10,$D398,0)</f>
        <v/>
      </c>
      <c r="S398" s="194">
        <f>OFFSET('배치점수 계산기'!I$10,$D398,0)</f>
        <v/>
      </c>
      <c r="T398" s="194">
        <f>OFFSET('배치점수 계산기'!J$10,$D398,0)</f>
        <v/>
      </c>
      <c r="U398" s="194">
        <f>OFFSET('배치점수 계산기'!K$10,$D398,0)</f>
        <v/>
      </c>
      <c r="V398" s="194">
        <f>OFFSET('배치점수 계산기'!L$10,$D398,0)</f>
        <v/>
      </c>
      <c r="W398" s="186">
        <f>OFFSET('배치점수 계산기'!M$10,$D398,0)</f>
        <v/>
      </c>
      <c r="X398" s="184">
        <f>OFFSET('배치점수 계산기'!N$10,$D398,0)</f>
        <v/>
      </c>
      <c r="Y398" s="188">
        <f>OFFSET(환산공식!FW$15,$F398,0)</f>
        <v/>
      </c>
      <c r="Z398" s="697">
        <f>OFFSET(환산공식!FX$15,$F398,0)</f>
        <v/>
      </c>
      <c r="AA398" s="179">
        <f>OFFSET(환산공식!FY$15,$F398,0)</f>
        <v/>
      </c>
      <c r="AB398" s="3" t="n"/>
      <c r="AD398" s="0">
        <f>IF(L398="X",6,IF(Q398&gt;R398,1,IF(Q398&gt;S398,2,IF(Q398&gt;T398,3,IF(Q398&gt;U398,4,IF(Q398&gt;=V398,5,IF(Q398&lt;V398,6,"")))))))</f>
        <v/>
      </c>
      <c r="AF398" s="3" t="n"/>
      <c r="AG398" s="3" t="n"/>
      <c r="AH398" s="3" t="n"/>
    </row>
    <row r="399">
      <c r="A399" s="198" t="n"/>
      <c r="B399" s="198" t="n"/>
      <c r="C399" s="198" t="inlineStr">
        <is>
          <t>가392</t>
        </is>
      </c>
      <c r="D399" s="195" t="n">
        <v>449</v>
      </c>
      <c r="E399" s="195" t="n">
        <v>76</v>
      </c>
      <c r="F399" s="195" t="n">
        <v>76</v>
      </c>
      <c r="G399" s="239" t="n">
        <v>392</v>
      </c>
      <c r="H399" s="197" t="inlineStr">
        <is>
          <t>가</t>
        </is>
      </c>
      <c r="I399" s="242" t="inlineStr">
        <is>
          <t>숭실대</t>
        </is>
      </c>
      <c r="J399" s="242" t="inlineStr">
        <is>
          <t>정보사회학과</t>
        </is>
      </c>
      <c r="K399" s="195" t="inlineStr">
        <is>
          <t>통합</t>
        </is>
      </c>
      <c r="L399" s="697">
        <f>IF(OFFSET(환산공식!$ED$15,$F399,0)=1,"O","X")</f>
        <v/>
      </c>
      <c r="M399" s="188">
        <f>IFERROR(OFFSET(환산공식!DJ$15,$F399,0),"")</f>
        <v/>
      </c>
      <c r="N399" s="697">
        <f>IFERROR(CONCATENATE(ROUND(OFFSET(환산공식!DK$15,$F399,0),1),"%"),"")</f>
        <v/>
      </c>
      <c r="O399" s="697">
        <f>IFERROR(OFFSET(환산공식!DL$15,$F399,0),"")</f>
        <v/>
      </c>
      <c r="P399" s="188">
        <f>IF(E399="","",IF(Q399&gt;R399,"90% 이상",IF(Q399&gt;S399,CONCATENATE(ROUND(((Q399-S399)/(R399-S399))*20+70,0),"%"),IF(Q399&gt;T399,CONCATENATE(ROUND(((Q399-T399)/(S399-T399))*30+40,0),"%"),IF(Q399&gt;U399,CONCATENATE(ROUND(((Q399-U399)/(T399-U399))*30+10,0),"%"),IF(Q399&gt;V399,CONCATENATE(ROUND(((Q399-V399)/(U399-V399))*7+3,0),"%"),"3% 이하"))))))</f>
        <v/>
      </c>
      <c r="Q399" s="194">
        <f>IFERROR(ROUND(OFFSET(환산공식!$FG$15,$F399,0),3),"")</f>
        <v/>
      </c>
      <c r="R399" s="194">
        <f>OFFSET('배치점수 계산기'!H$10,$D399,0)</f>
        <v/>
      </c>
      <c r="S399" s="194">
        <f>OFFSET('배치점수 계산기'!I$10,$D399,0)</f>
        <v/>
      </c>
      <c r="T399" s="194">
        <f>OFFSET('배치점수 계산기'!J$10,$D399,0)</f>
        <v/>
      </c>
      <c r="U399" s="194">
        <f>OFFSET('배치점수 계산기'!K$10,$D399,0)</f>
        <v/>
      </c>
      <c r="V399" s="194">
        <f>OFFSET('배치점수 계산기'!L$10,$D399,0)</f>
        <v/>
      </c>
      <c r="W399" s="186">
        <f>OFFSET('배치점수 계산기'!M$10,$D399,0)</f>
        <v/>
      </c>
      <c r="X399" s="184">
        <f>OFFSET('배치점수 계산기'!N$10,$D399,0)</f>
        <v/>
      </c>
      <c r="Y399" s="188">
        <f>OFFSET(환산공식!FW$15,$F399,0)</f>
        <v/>
      </c>
      <c r="Z399" s="697">
        <f>OFFSET(환산공식!FX$15,$F399,0)</f>
        <v/>
      </c>
      <c r="AA399" s="179">
        <f>OFFSET(환산공식!FY$15,$F399,0)</f>
        <v/>
      </c>
      <c r="AB399" s="3" t="n"/>
      <c r="AD399" s="0">
        <f>IF(L399="X",6,IF(Q399&gt;R399,1,IF(Q399&gt;S399,2,IF(Q399&gt;T399,3,IF(Q399&gt;U399,4,IF(Q399&gt;=V399,5,IF(Q399&lt;V399,6,"")))))))</f>
        <v/>
      </c>
      <c r="AF399" s="3" t="n"/>
      <c r="AG399" s="3" t="n"/>
      <c r="AH399" s="3" t="n"/>
    </row>
    <row r="400">
      <c r="A400" s="198" t="n"/>
      <c r="B400" s="198" t="n"/>
      <c r="C400" s="198" t="inlineStr">
        <is>
          <t>가393</t>
        </is>
      </c>
      <c r="D400" s="195" t="n">
        <v>450</v>
      </c>
      <c r="E400" s="195" t="n">
        <v>76</v>
      </c>
      <c r="F400" s="195" t="n">
        <v>76</v>
      </c>
      <c r="G400" s="239" t="n">
        <v>393</v>
      </c>
      <c r="H400" s="197" t="inlineStr">
        <is>
          <t>가</t>
        </is>
      </c>
      <c r="I400" s="242" t="inlineStr">
        <is>
          <t>숭실대</t>
        </is>
      </c>
      <c r="J400" s="242" t="inlineStr">
        <is>
          <t>평생교육학과</t>
        </is>
      </c>
      <c r="K400" s="195" t="inlineStr">
        <is>
          <t>통합</t>
        </is>
      </c>
      <c r="L400" s="697">
        <f>IF(OFFSET(환산공식!$ED$15,$F400,0)=1,"O","X")</f>
        <v/>
      </c>
      <c r="M400" s="188">
        <f>IFERROR(OFFSET(환산공식!DJ$15,$F400,0),"")</f>
        <v/>
      </c>
      <c r="N400" s="697">
        <f>IFERROR(CONCATENATE(ROUND(OFFSET(환산공식!DK$15,$F400,0),1),"%"),"")</f>
        <v/>
      </c>
      <c r="O400" s="697">
        <f>IFERROR(OFFSET(환산공식!DL$15,$F400,0),"")</f>
        <v/>
      </c>
      <c r="P400" s="188">
        <f>IF(E400="","",IF(Q400&gt;R400,"90% 이상",IF(Q400&gt;S400,CONCATENATE(ROUND(((Q400-S400)/(R400-S400))*20+70,0),"%"),IF(Q400&gt;T400,CONCATENATE(ROUND(((Q400-T400)/(S400-T400))*30+40,0),"%"),IF(Q400&gt;U400,CONCATENATE(ROUND(((Q400-U400)/(T400-U400))*30+10,0),"%"),IF(Q400&gt;V400,CONCATENATE(ROUND(((Q400-V400)/(U400-V400))*7+3,0),"%"),"3% 이하"))))))</f>
        <v/>
      </c>
      <c r="Q400" s="194">
        <f>IFERROR(ROUND(OFFSET(환산공식!$FG$15,$F400,0),3),"")</f>
        <v/>
      </c>
      <c r="R400" s="194">
        <f>OFFSET('배치점수 계산기'!H$10,$D400,0)</f>
        <v/>
      </c>
      <c r="S400" s="194">
        <f>OFFSET('배치점수 계산기'!I$10,$D400,0)</f>
        <v/>
      </c>
      <c r="T400" s="194">
        <f>OFFSET('배치점수 계산기'!J$10,$D400,0)</f>
        <v/>
      </c>
      <c r="U400" s="194">
        <f>OFFSET('배치점수 계산기'!K$10,$D400,0)</f>
        <v/>
      </c>
      <c r="V400" s="194">
        <f>OFFSET('배치점수 계산기'!L$10,$D400,0)</f>
        <v/>
      </c>
      <c r="W400" s="186">
        <f>OFFSET('배치점수 계산기'!M$10,$D400,0)</f>
        <v/>
      </c>
      <c r="X400" s="184">
        <f>OFFSET('배치점수 계산기'!N$10,$D400,0)</f>
        <v/>
      </c>
      <c r="Y400" s="188">
        <f>OFFSET(환산공식!FW$15,$F400,0)</f>
        <v/>
      </c>
      <c r="Z400" s="697">
        <f>OFFSET(환산공식!FX$15,$F400,0)</f>
        <v/>
      </c>
      <c r="AA400" s="179">
        <f>OFFSET(환산공식!FY$15,$F400,0)</f>
        <v/>
      </c>
      <c r="AB400" s="3" t="n"/>
      <c r="AD400" s="0">
        <f>IF(L400="X",6,IF(Q400&gt;R400,1,IF(Q400&gt;S400,2,IF(Q400&gt;T400,3,IF(Q400&gt;U400,4,IF(Q400&gt;=V400,5,IF(Q400&lt;V400,6,"")))))))</f>
        <v/>
      </c>
      <c r="AF400" s="3" t="n"/>
      <c r="AG400" s="3" t="n"/>
      <c r="AH400" s="3" t="n"/>
    </row>
    <row r="401">
      <c r="A401" s="198" t="n"/>
      <c r="B401" s="198" t="n"/>
      <c r="C401" s="198" t="inlineStr">
        <is>
          <t>가394</t>
        </is>
      </c>
      <c r="D401" s="195" t="n">
        <v>451</v>
      </c>
      <c r="E401" s="195" t="n">
        <v>76</v>
      </c>
      <c r="F401" s="195" t="n">
        <v>76</v>
      </c>
      <c r="G401" s="239" t="n">
        <v>394</v>
      </c>
      <c r="H401" s="197" t="inlineStr">
        <is>
          <t>가</t>
        </is>
      </c>
      <c r="I401" s="242" t="inlineStr">
        <is>
          <t>숭실대</t>
        </is>
      </c>
      <c r="J401" s="242" t="inlineStr">
        <is>
          <t>불어불문학과</t>
        </is>
      </c>
      <c r="K401" s="195" t="inlineStr">
        <is>
          <t>통합</t>
        </is>
      </c>
      <c r="L401" s="697">
        <f>IF(OFFSET(환산공식!$ED$15,$F401,0)=1,"O","X")</f>
        <v/>
      </c>
      <c r="M401" s="188">
        <f>IFERROR(OFFSET(환산공식!DJ$15,$F401,0),"")</f>
        <v/>
      </c>
      <c r="N401" s="697">
        <f>IFERROR(CONCATENATE(ROUND(OFFSET(환산공식!DK$15,$F401,0),1),"%"),"")</f>
        <v/>
      </c>
      <c r="O401" s="697">
        <f>IFERROR(OFFSET(환산공식!DL$15,$F401,0),"")</f>
        <v/>
      </c>
      <c r="P401" s="188">
        <f>IF(E401="","",IF(Q401&gt;R401,"90% 이상",IF(Q401&gt;S401,CONCATENATE(ROUND(((Q401-S401)/(R401-S401))*20+70,0),"%"),IF(Q401&gt;T401,CONCATENATE(ROUND(((Q401-T401)/(S401-T401))*30+40,0),"%"),IF(Q401&gt;U401,CONCATENATE(ROUND(((Q401-U401)/(T401-U401))*30+10,0),"%"),IF(Q401&gt;V401,CONCATENATE(ROUND(((Q401-V401)/(U401-V401))*7+3,0),"%"),"3% 이하"))))))</f>
        <v/>
      </c>
      <c r="Q401" s="194">
        <f>IFERROR(ROUND(OFFSET(환산공식!$FG$15,$F401,0),3),"")</f>
        <v/>
      </c>
      <c r="R401" s="194">
        <f>OFFSET('배치점수 계산기'!H$10,$D401,0)</f>
        <v/>
      </c>
      <c r="S401" s="194">
        <f>OFFSET('배치점수 계산기'!I$10,$D401,0)</f>
        <v/>
      </c>
      <c r="T401" s="194">
        <f>OFFSET('배치점수 계산기'!J$10,$D401,0)</f>
        <v/>
      </c>
      <c r="U401" s="194">
        <f>OFFSET('배치점수 계산기'!K$10,$D401,0)</f>
        <v/>
      </c>
      <c r="V401" s="194">
        <f>OFFSET('배치점수 계산기'!L$10,$D401,0)</f>
        <v/>
      </c>
      <c r="W401" s="186">
        <f>OFFSET('배치점수 계산기'!M$10,$D401,0)</f>
        <v/>
      </c>
      <c r="X401" s="184">
        <f>OFFSET('배치점수 계산기'!N$10,$D401,0)</f>
        <v/>
      </c>
      <c r="Y401" s="188">
        <f>OFFSET(환산공식!FW$15,$F401,0)</f>
        <v/>
      </c>
      <c r="Z401" s="697">
        <f>OFFSET(환산공식!FX$15,$F401,0)</f>
        <v/>
      </c>
      <c r="AA401" s="179">
        <f>OFFSET(환산공식!FY$15,$F401,0)</f>
        <v/>
      </c>
      <c r="AB401" s="3" t="n"/>
      <c r="AD401" s="0">
        <f>IF(L401="X",6,IF(Q401&gt;R401,1,IF(Q401&gt;S401,2,IF(Q401&gt;T401,3,IF(Q401&gt;U401,4,IF(Q401&gt;=V401,5,IF(Q401&lt;V401,6,"")))))))</f>
        <v/>
      </c>
      <c r="AF401" s="3" t="n"/>
      <c r="AG401" s="3" t="n"/>
      <c r="AH401" s="3" t="n"/>
    </row>
    <row r="402">
      <c r="A402" s="198" t="n"/>
      <c r="B402" s="198" t="n"/>
      <c r="C402" s="198" t="inlineStr">
        <is>
          <t>가395</t>
        </is>
      </c>
      <c r="D402" s="195" t="n">
        <v>452</v>
      </c>
      <c r="E402" s="195" t="n">
        <v>76</v>
      </c>
      <c r="F402" s="195" t="n">
        <v>76</v>
      </c>
      <c r="G402" s="239" t="n">
        <v>395</v>
      </c>
      <c r="H402" s="197" t="inlineStr">
        <is>
          <t>가</t>
        </is>
      </c>
      <c r="I402" s="242" t="inlineStr">
        <is>
          <t>숭실대</t>
        </is>
      </c>
      <c r="J402" s="242" t="inlineStr">
        <is>
          <t>국어국문학과</t>
        </is>
      </c>
      <c r="K402" s="195" t="inlineStr">
        <is>
          <t>통합</t>
        </is>
      </c>
      <c r="L402" s="697">
        <f>IF(OFFSET(환산공식!$ED$15,$F402,0)=1,"O","X")</f>
        <v/>
      </c>
      <c r="M402" s="188">
        <f>IFERROR(OFFSET(환산공식!DJ$15,$F402,0),"")</f>
        <v/>
      </c>
      <c r="N402" s="697">
        <f>IFERROR(CONCATENATE(ROUND(OFFSET(환산공식!DK$15,$F402,0),1),"%"),"")</f>
        <v/>
      </c>
      <c r="O402" s="697">
        <f>IFERROR(OFFSET(환산공식!DL$15,$F402,0),"")</f>
        <v/>
      </c>
      <c r="P402" s="188">
        <f>IF(E402="","",IF(Q402&gt;R402,"90% 이상",IF(Q402&gt;S402,CONCATENATE(ROUND(((Q402-S402)/(R402-S402))*20+70,0),"%"),IF(Q402&gt;T402,CONCATENATE(ROUND(((Q402-T402)/(S402-T402))*30+40,0),"%"),IF(Q402&gt;U402,CONCATENATE(ROUND(((Q402-U402)/(T402-U402))*30+10,0),"%"),IF(Q402&gt;V402,CONCATENATE(ROUND(((Q402-V402)/(U402-V402))*7+3,0),"%"),"3% 이하"))))))</f>
        <v/>
      </c>
      <c r="Q402" s="194">
        <f>IFERROR(ROUND(OFFSET(환산공식!$FG$15,$F402,0),3),"")</f>
        <v/>
      </c>
      <c r="R402" s="194">
        <f>OFFSET('배치점수 계산기'!H$10,$D402,0)</f>
        <v/>
      </c>
      <c r="S402" s="194">
        <f>OFFSET('배치점수 계산기'!I$10,$D402,0)</f>
        <v/>
      </c>
      <c r="T402" s="194">
        <f>OFFSET('배치점수 계산기'!J$10,$D402,0)</f>
        <v/>
      </c>
      <c r="U402" s="194">
        <f>OFFSET('배치점수 계산기'!K$10,$D402,0)</f>
        <v/>
      </c>
      <c r="V402" s="194">
        <f>OFFSET('배치점수 계산기'!L$10,$D402,0)</f>
        <v/>
      </c>
      <c r="W402" s="186">
        <f>OFFSET('배치점수 계산기'!M$10,$D402,0)</f>
        <v/>
      </c>
      <c r="X402" s="184">
        <f>OFFSET('배치점수 계산기'!N$10,$D402,0)</f>
        <v/>
      </c>
      <c r="Y402" s="188">
        <f>OFFSET(환산공식!FW$15,$F402,0)</f>
        <v/>
      </c>
      <c r="Z402" s="697">
        <f>OFFSET(환산공식!FX$15,$F402,0)</f>
        <v/>
      </c>
      <c r="AA402" s="179">
        <f>OFFSET(환산공식!FY$15,$F402,0)</f>
        <v/>
      </c>
      <c r="AB402" s="3" t="n"/>
      <c r="AD402" s="0">
        <f>IF(L402="X",6,IF(Q402&gt;R402,1,IF(Q402&gt;S402,2,IF(Q402&gt;T402,3,IF(Q402&gt;U402,4,IF(Q402&gt;=V402,5,IF(Q402&lt;V402,6,"")))))))</f>
        <v/>
      </c>
      <c r="AF402" s="3" t="n"/>
      <c r="AG402" s="3" t="n"/>
      <c r="AH402" s="3" t="n"/>
    </row>
    <row r="403">
      <c r="A403" s="198" t="n"/>
      <c r="B403" s="198" t="n"/>
      <c r="C403" s="198" t="inlineStr">
        <is>
          <t>가396</t>
        </is>
      </c>
      <c r="D403" s="195" t="n">
        <v>453</v>
      </c>
      <c r="E403" s="195" t="n">
        <v>76</v>
      </c>
      <c r="F403" s="195" t="n">
        <v>76</v>
      </c>
      <c r="G403" s="239" t="n">
        <v>396</v>
      </c>
      <c r="H403" s="197" t="inlineStr">
        <is>
          <t>가</t>
        </is>
      </c>
      <c r="I403" s="242" t="inlineStr">
        <is>
          <t>숭실대</t>
        </is>
      </c>
      <c r="J403" s="242" t="inlineStr">
        <is>
          <t>중어중문학과</t>
        </is>
      </c>
      <c r="K403" s="195" t="inlineStr">
        <is>
          <t>통합</t>
        </is>
      </c>
      <c r="L403" s="697">
        <f>IF(OFFSET(환산공식!$ED$15,$F403,0)=1,"O","X")</f>
        <v/>
      </c>
      <c r="M403" s="188">
        <f>IFERROR(OFFSET(환산공식!DJ$15,$F403,0),"")</f>
        <v/>
      </c>
      <c r="N403" s="697">
        <f>IFERROR(CONCATENATE(ROUND(OFFSET(환산공식!DK$15,$F403,0),1),"%"),"")</f>
        <v/>
      </c>
      <c r="O403" s="697">
        <f>IFERROR(OFFSET(환산공식!DL$15,$F403,0),"")</f>
        <v/>
      </c>
      <c r="P403" s="188">
        <f>IF(E403="","",IF(Q403&gt;R403,"90% 이상",IF(Q403&gt;S403,CONCATENATE(ROUND(((Q403-S403)/(R403-S403))*20+70,0),"%"),IF(Q403&gt;T403,CONCATENATE(ROUND(((Q403-T403)/(S403-T403))*30+40,0),"%"),IF(Q403&gt;U403,CONCATENATE(ROUND(((Q403-U403)/(T403-U403))*30+10,0),"%"),IF(Q403&gt;V403,CONCATENATE(ROUND(((Q403-V403)/(U403-V403))*7+3,0),"%"),"3% 이하"))))))</f>
        <v/>
      </c>
      <c r="Q403" s="194">
        <f>IFERROR(ROUND(OFFSET(환산공식!$FG$15,$F403,0),3),"")</f>
        <v/>
      </c>
      <c r="R403" s="194">
        <f>OFFSET('배치점수 계산기'!H$10,$D403,0)</f>
        <v/>
      </c>
      <c r="S403" s="194">
        <f>OFFSET('배치점수 계산기'!I$10,$D403,0)</f>
        <v/>
      </c>
      <c r="T403" s="194">
        <f>OFFSET('배치점수 계산기'!J$10,$D403,0)</f>
        <v/>
      </c>
      <c r="U403" s="194">
        <f>OFFSET('배치점수 계산기'!K$10,$D403,0)</f>
        <v/>
      </c>
      <c r="V403" s="194">
        <f>OFFSET('배치점수 계산기'!L$10,$D403,0)</f>
        <v/>
      </c>
      <c r="W403" s="186">
        <f>OFFSET('배치점수 계산기'!M$10,$D403,0)</f>
        <v/>
      </c>
      <c r="X403" s="184">
        <f>OFFSET('배치점수 계산기'!N$10,$D403,0)</f>
        <v/>
      </c>
      <c r="Y403" s="188">
        <f>OFFSET(환산공식!FW$15,$F403,0)</f>
        <v/>
      </c>
      <c r="Z403" s="697">
        <f>OFFSET(환산공식!FX$15,$F403,0)</f>
        <v/>
      </c>
      <c r="AA403" s="179">
        <f>OFFSET(환산공식!FY$15,$F403,0)</f>
        <v/>
      </c>
      <c r="AB403" s="3" t="n"/>
      <c r="AD403" s="0">
        <f>IF(L403="X",6,IF(Q403&gt;R403,1,IF(Q403&gt;S403,2,IF(Q403&gt;T403,3,IF(Q403&gt;U403,4,IF(Q403&gt;=V403,5,IF(Q403&lt;V403,6,"")))))))</f>
        <v/>
      </c>
      <c r="AF403" s="3" t="n"/>
      <c r="AG403" s="3" t="n"/>
      <c r="AH403" s="3" t="n"/>
    </row>
    <row r="404">
      <c r="A404" s="198" t="n"/>
      <c r="B404" s="198" t="n"/>
      <c r="C404" s="198" t="inlineStr">
        <is>
          <t>가397</t>
        </is>
      </c>
      <c r="D404" s="195" t="n">
        <v>454</v>
      </c>
      <c r="E404" s="195" t="n">
        <v>76</v>
      </c>
      <c r="F404" s="195" t="n">
        <v>76</v>
      </c>
      <c r="G404" s="239" t="n">
        <v>397</v>
      </c>
      <c r="H404" s="197" t="inlineStr">
        <is>
          <t>가</t>
        </is>
      </c>
      <c r="I404" s="242" t="inlineStr">
        <is>
          <t>숭실대</t>
        </is>
      </c>
      <c r="J404" s="242" t="inlineStr">
        <is>
          <t>일어일문학과</t>
        </is>
      </c>
      <c r="K404" s="195" t="inlineStr">
        <is>
          <t>통합</t>
        </is>
      </c>
      <c r="L404" s="697">
        <f>IF(OFFSET(환산공식!$ED$15,$F404,0)=1,"O","X")</f>
        <v/>
      </c>
      <c r="M404" s="188">
        <f>IFERROR(OFFSET(환산공식!DJ$15,$F404,0),"")</f>
        <v/>
      </c>
      <c r="N404" s="697">
        <f>IFERROR(CONCATENATE(ROUND(OFFSET(환산공식!DK$15,$F404,0),1),"%"),"")</f>
        <v/>
      </c>
      <c r="O404" s="697">
        <f>IFERROR(OFFSET(환산공식!DL$15,$F404,0),"")</f>
        <v/>
      </c>
      <c r="P404" s="188">
        <f>IF(E404="","",IF(Q404&gt;R404,"90% 이상",IF(Q404&gt;S404,CONCATENATE(ROUND(((Q404-S404)/(R404-S404))*20+70,0),"%"),IF(Q404&gt;T404,CONCATENATE(ROUND(((Q404-T404)/(S404-T404))*30+40,0),"%"),IF(Q404&gt;U404,CONCATENATE(ROUND(((Q404-U404)/(T404-U404))*30+10,0),"%"),IF(Q404&gt;V404,CONCATENATE(ROUND(((Q404-V404)/(U404-V404))*7+3,0),"%"),"3% 이하"))))))</f>
        <v/>
      </c>
      <c r="Q404" s="194">
        <f>IFERROR(ROUND(OFFSET(환산공식!$FG$15,$F404,0),3),"")</f>
        <v/>
      </c>
      <c r="R404" s="194">
        <f>OFFSET('배치점수 계산기'!H$10,$D404,0)</f>
        <v/>
      </c>
      <c r="S404" s="194">
        <f>OFFSET('배치점수 계산기'!I$10,$D404,0)</f>
        <v/>
      </c>
      <c r="T404" s="194">
        <f>OFFSET('배치점수 계산기'!J$10,$D404,0)</f>
        <v/>
      </c>
      <c r="U404" s="194">
        <f>OFFSET('배치점수 계산기'!K$10,$D404,0)</f>
        <v/>
      </c>
      <c r="V404" s="194">
        <f>OFFSET('배치점수 계산기'!L$10,$D404,0)</f>
        <v/>
      </c>
      <c r="W404" s="186">
        <f>OFFSET('배치점수 계산기'!M$10,$D404,0)</f>
        <v/>
      </c>
      <c r="X404" s="184">
        <f>OFFSET('배치점수 계산기'!N$10,$D404,0)</f>
        <v/>
      </c>
      <c r="Y404" s="188">
        <f>OFFSET(환산공식!FW$15,$F404,0)</f>
        <v/>
      </c>
      <c r="Z404" s="697">
        <f>OFFSET(환산공식!FX$15,$F404,0)</f>
        <v/>
      </c>
      <c r="AA404" s="179">
        <f>OFFSET(환산공식!FY$15,$F404,0)</f>
        <v/>
      </c>
      <c r="AB404" s="3" t="n"/>
      <c r="AD404" s="0">
        <f>IF(L404="X",6,IF(Q404&gt;R404,1,IF(Q404&gt;S404,2,IF(Q404&gt;T404,3,IF(Q404&gt;U404,4,IF(Q404&gt;=V404,5,IF(Q404&lt;V404,6,"")))))))</f>
        <v/>
      </c>
      <c r="AF404" s="3" t="n"/>
      <c r="AG404" s="3" t="n"/>
      <c r="AH404" s="3" t="n"/>
    </row>
    <row r="405">
      <c r="A405" s="198" t="n"/>
      <c r="B405" s="198" t="n"/>
      <c r="C405" s="198" t="inlineStr">
        <is>
          <t>가398</t>
        </is>
      </c>
      <c r="D405" s="195" t="n">
        <v>455</v>
      </c>
      <c r="E405" s="195" t="n">
        <v>77</v>
      </c>
      <c r="F405" s="195" t="n">
        <v>77</v>
      </c>
      <c r="G405" s="239" t="n">
        <v>398</v>
      </c>
      <c r="H405" s="197" t="inlineStr">
        <is>
          <t>가</t>
        </is>
      </c>
      <c r="I405" s="242" t="inlineStr">
        <is>
          <t>숭실대</t>
        </is>
      </c>
      <c r="J405" s="242" t="inlineStr">
        <is>
          <t>글로벌통상학과</t>
        </is>
      </c>
      <c r="K405" s="195" t="inlineStr">
        <is>
          <t>통합</t>
        </is>
      </c>
      <c r="L405" s="697">
        <f>IF(OFFSET(환산공식!$ED$15,$F405,0)=1,"O","X")</f>
        <v/>
      </c>
      <c r="M405" s="188">
        <f>IFERROR(OFFSET(환산공식!DJ$15,$F405,0),"")</f>
        <v/>
      </c>
      <c r="N405" s="697">
        <f>IFERROR(CONCATENATE(ROUND(OFFSET(환산공식!DK$15,$F405,0),1),"%"),"")</f>
        <v/>
      </c>
      <c r="O405" s="697">
        <f>IFERROR(OFFSET(환산공식!DL$15,$F405,0),"")</f>
        <v/>
      </c>
      <c r="P405" s="188">
        <f>IF(E405="","",IF(Q405&gt;R405,"90% 이상",IF(Q405&gt;S405,CONCATENATE(ROUND(((Q405-S405)/(R405-S405))*20+70,0),"%"),IF(Q405&gt;T405,CONCATENATE(ROUND(((Q405-T405)/(S405-T405))*30+40,0),"%"),IF(Q405&gt;U405,CONCATENATE(ROUND(((Q405-U405)/(T405-U405))*30+10,0),"%"),IF(Q405&gt;V405,CONCATENATE(ROUND(((Q405-V405)/(U405-V405))*7+3,0),"%"),"3% 이하"))))))</f>
        <v/>
      </c>
      <c r="Q405" s="194">
        <f>IFERROR(ROUND(OFFSET(환산공식!$FG$15,$F405,0),3),"")</f>
        <v/>
      </c>
      <c r="R405" s="194">
        <f>OFFSET('배치점수 계산기'!H$10,$D405,0)</f>
        <v/>
      </c>
      <c r="S405" s="194">
        <f>OFFSET('배치점수 계산기'!I$10,$D405,0)</f>
        <v/>
      </c>
      <c r="T405" s="194">
        <f>OFFSET('배치점수 계산기'!J$10,$D405,0)</f>
        <v/>
      </c>
      <c r="U405" s="194">
        <f>OFFSET('배치점수 계산기'!K$10,$D405,0)</f>
        <v/>
      </c>
      <c r="V405" s="194">
        <f>OFFSET('배치점수 계산기'!L$10,$D405,0)</f>
        <v/>
      </c>
      <c r="W405" s="186">
        <f>OFFSET('배치점수 계산기'!M$10,$D405,0)</f>
        <v/>
      </c>
      <c r="X405" s="184">
        <f>OFFSET('배치점수 계산기'!N$10,$D405,0)</f>
        <v/>
      </c>
      <c r="Y405" s="188">
        <f>OFFSET(환산공식!FW$15,$F405,0)</f>
        <v/>
      </c>
      <c r="Z405" s="697">
        <f>OFFSET(환산공식!FX$15,$F405,0)</f>
        <v/>
      </c>
      <c r="AA405" s="179">
        <f>OFFSET(환산공식!FY$15,$F405,0)</f>
        <v/>
      </c>
      <c r="AB405" s="3" t="n"/>
      <c r="AD405" s="0">
        <f>IF(L405="X",6,IF(Q405&gt;R405,1,IF(Q405&gt;S405,2,IF(Q405&gt;T405,3,IF(Q405&gt;U405,4,IF(Q405&gt;=V405,5,IF(Q405&lt;V405,6,"")))))))</f>
        <v/>
      </c>
      <c r="AF405" s="3" t="n"/>
      <c r="AG405" s="3" t="n"/>
      <c r="AH405" s="3" t="n"/>
    </row>
    <row r="406">
      <c r="A406" s="198" t="n"/>
      <c r="B406" s="198" t="n"/>
      <c r="C406" s="198" t="inlineStr">
        <is>
          <t>가399</t>
        </is>
      </c>
      <c r="D406" s="195" t="n">
        <v>456</v>
      </c>
      <c r="E406" s="195" t="n">
        <v>76</v>
      </c>
      <c r="F406" s="195" t="n">
        <v>76</v>
      </c>
      <c r="G406" s="239" t="n">
        <v>399</v>
      </c>
      <c r="H406" s="197" t="inlineStr">
        <is>
          <t>가</t>
        </is>
      </c>
      <c r="I406" s="242" t="inlineStr">
        <is>
          <t>숭실대</t>
        </is>
      </c>
      <c r="J406" s="242" t="inlineStr">
        <is>
          <t>사학과</t>
        </is>
      </c>
      <c r="K406" s="195" t="inlineStr">
        <is>
          <t>통합</t>
        </is>
      </c>
      <c r="L406" s="697">
        <f>IF(OFFSET(환산공식!$ED$15,$F406,0)=1,"O","X")</f>
        <v/>
      </c>
      <c r="M406" s="188">
        <f>IFERROR(OFFSET(환산공식!DJ$15,$F406,0),"")</f>
        <v/>
      </c>
      <c r="N406" s="697">
        <f>IFERROR(CONCATENATE(ROUND(OFFSET(환산공식!DK$15,$F406,0),1),"%"),"")</f>
        <v/>
      </c>
      <c r="O406" s="697">
        <f>IFERROR(OFFSET(환산공식!DL$15,$F406,0),"")</f>
        <v/>
      </c>
      <c r="P406" s="188">
        <f>IF(E406="","",IF(Q406&gt;R406,"90% 이상",IF(Q406&gt;S406,CONCATENATE(ROUND(((Q406-S406)/(R406-S406))*20+70,0),"%"),IF(Q406&gt;T406,CONCATENATE(ROUND(((Q406-T406)/(S406-T406))*30+40,0),"%"),IF(Q406&gt;U406,CONCATENATE(ROUND(((Q406-U406)/(T406-U406))*30+10,0),"%"),IF(Q406&gt;V406,CONCATENATE(ROUND(((Q406-V406)/(U406-V406))*7+3,0),"%"),"3% 이하"))))))</f>
        <v/>
      </c>
      <c r="Q406" s="194">
        <f>IFERROR(ROUND(OFFSET(환산공식!$FG$15,$F406,0),3),"")</f>
        <v/>
      </c>
      <c r="R406" s="194">
        <f>OFFSET('배치점수 계산기'!H$10,$D406,0)</f>
        <v/>
      </c>
      <c r="S406" s="194">
        <f>OFFSET('배치점수 계산기'!I$10,$D406,0)</f>
        <v/>
      </c>
      <c r="T406" s="194">
        <f>OFFSET('배치점수 계산기'!J$10,$D406,0)</f>
        <v/>
      </c>
      <c r="U406" s="194">
        <f>OFFSET('배치점수 계산기'!K$10,$D406,0)</f>
        <v/>
      </c>
      <c r="V406" s="194">
        <f>OFFSET('배치점수 계산기'!L$10,$D406,0)</f>
        <v/>
      </c>
      <c r="W406" s="186">
        <f>OFFSET('배치점수 계산기'!M$10,$D406,0)</f>
        <v/>
      </c>
      <c r="X406" s="184">
        <f>OFFSET('배치점수 계산기'!N$10,$D406,0)</f>
        <v/>
      </c>
      <c r="Y406" s="188">
        <f>OFFSET(환산공식!FW$15,$F406,0)</f>
        <v/>
      </c>
      <c r="Z406" s="697">
        <f>OFFSET(환산공식!FX$15,$F406,0)</f>
        <v/>
      </c>
      <c r="AA406" s="179">
        <f>OFFSET(환산공식!FY$15,$F406,0)</f>
        <v/>
      </c>
      <c r="AB406" s="3" t="n"/>
      <c r="AD406" s="0">
        <f>IF(L406="X",6,IF(Q406&gt;R406,1,IF(Q406&gt;S406,2,IF(Q406&gt;T406,3,IF(Q406&gt;U406,4,IF(Q406&gt;=V406,5,IF(Q406&lt;V406,6,"")))))))</f>
        <v/>
      </c>
      <c r="AF406" s="3" t="n"/>
      <c r="AG406" s="3" t="n"/>
      <c r="AH406" s="3" t="n"/>
    </row>
    <row r="407">
      <c r="A407" s="198" t="n"/>
      <c r="B407" s="198" t="n"/>
      <c r="C407" s="198" t="inlineStr">
        <is>
          <t>가400</t>
        </is>
      </c>
      <c r="D407" s="195" t="n">
        <v>457</v>
      </c>
      <c r="E407" s="195" t="n">
        <v>77</v>
      </c>
      <c r="F407" s="195" t="n">
        <v>77</v>
      </c>
      <c r="G407" s="239" t="n">
        <v>400</v>
      </c>
      <c r="H407" s="197" t="inlineStr">
        <is>
          <t>가</t>
        </is>
      </c>
      <c r="I407" s="242" t="inlineStr">
        <is>
          <t>숭실대</t>
        </is>
      </c>
      <c r="J407" s="242" t="inlineStr">
        <is>
          <t>벤처중소기업학과</t>
        </is>
      </c>
      <c r="K407" s="195" t="inlineStr">
        <is>
          <t>통합</t>
        </is>
      </c>
      <c r="L407" s="697">
        <f>IF(OFFSET(환산공식!$ED$15,$F407,0)=1,"O","X")</f>
        <v/>
      </c>
      <c r="M407" s="188">
        <f>IFERROR(OFFSET(환산공식!DJ$15,$F407,0),"")</f>
        <v/>
      </c>
      <c r="N407" s="697">
        <f>IFERROR(CONCATENATE(ROUND(OFFSET(환산공식!DK$15,$F407,0),1),"%"),"")</f>
        <v/>
      </c>
      <c r="O407" s="697">
        <f>IFERROR(OFFSET(환산공식!DL$15,$F407,0),"")</f>
        <v/>
      </c>
      <c r="P407" s="188">
        <f>IF(E407="","",IF(Q407&gt;R407,"90% 이상",IF(Q407&gt;S407,CONCATENATE(ROUND(((Q407-S407)/(R407-S407))*20+70,0),"%"),IF(Q407&gt;T407,CONCATENATE(ROUND(((Q407-T407)/(S407-T407))*30+40,0),"%"),IF(Q407&gt;U407,CONCATENATE(ROUND(((Q407-U407)/(T407-U407))*30+10,0),"%"),IF(Q407&gt;V407,CONCATENATE(ROUND(((Q407-V407)/(U407-V407))*7+3,0),"%"),"3% 이하"))))))</f>
        <v/>
      </c>
      <c r="Q407" s="194">
        <f>IFERROR(ROUND(OFFSET(환산공식!$FG$15,$F407,0),3),"")</f>
        <v/>
      </c>
      <c r="R407" s="194">
        <f>OFFSET('배치점수 계산기'!H$10,$D407,0)</f>
        <v/>
      </c>
      <c r="S407" s="194">
        <f>OFFSET('배치점수 계산기'!I$10,$D407,0)</f>
        <v/>
      </c>
      <c r="T407" s="194">
        <f>OFFSET('배치점수 계산기'!J$10,$D407,0)</f>
        <v/>
      </c>
      <c r="U407" s="194">
        <f>OFFSET('배치점수 계산기'!K$10,$D407,0)</f>
        <v/>
      </c>
      <c r="V407" s="194">
        <f>OFFSET('배치점수 계산기'!L$10,$D407,0)</f>
        <v/>
      </c>
      <c r="W407" s="186">
        <f>OFFSET('배치점수 계산기'!M$10,$D407,0)</f>
        <v/>
      </c>
      <c r="X407" s="184">
        <f>OFFSET('배치점수 계산기'!N$10,$D407,0)</f>
        <v/>
      </c>
      <c r="Y407" s="188">
        <f>OFFSET(환산공식!FW$15,$F407,0)</f>
        <v/>
      </c>
      <c r="Z407" s="697">
        <f>OFFSET(환산공식!FX$15,$F407,0)</f>
        <v/>
      </c>
      <c r="AA407" s="179">
        <f>OFFSET(환산공식!FY$15,$F407,0)</f>
        <v/>
      </c>
      <c r="AB407" s="3" t="n"/>
      <c r="AD407" s="0">
        <f>IF(L407="X",6,IF(Q407&gt;R407,1,IF(Q407&gt;S407,2,IF(Q407&gt;T407,3,IF(Q407&gt;U407,4,IF(Q407&gt;=V407,5,IF(Q407&lt;V407,6,"")))))))</f>
        <v/>
      </c>
      <c r="AF407" s="3" t="n"/>
      <c r="AG407" s="3" t="n"/>
      <c r="AH407" s="3" t="n"/>
    </row>
    <row r="408">
      <c r="A408" s="198" t="n"/>
      <c r="B408" s="198" t="n"/>
      <c r="C408" s="198" t="inlineStr">
        <is>
          <t>가401</t>
        </is>
      </c>
      <c r="D408" s="195" t="n">
        <v>458</v>
      </c>
      <c r="E408" s="195" t="n">
        <v>67</v>
      </c>
      <c r="F408" s="195" t="n">
        <v>67</v>
      </c>
      <c r="G408" s="239" t="n">
        <v>401</v>
      </c>
      <c r="H408" s="197" t="inlineStr">
        <is>
          <t>가</t>
        </is>
      </c>
      <c r="I408" s="242" t="inlineStr">
        <is>
          <t>국민대</t>
        </is>
      </c>
      <c r="J408" s="242" t="inlineStr">
        <is>
          <t>바이오의약전공</t>
        </is>
      </c>
      <c r="K408" s="195" t="inlineStr">
        <is>
          <t>자연</t>
        </is>
      </c>
      <c r="L408" s="697">
        <f>IF(OFFSET(환산공식!$ED$15,$F408,0)=1,"O","X")</f>
        <v/>
      </c>
      <c r="M408" s="188">
        <f>IFERROR(OFFSET(환산공식!DJ$15,$F408,0),"")</f>
        <v/>
      </c>
      <c r="N408" s="697">
        <f>IFERROR(CONCATENATE(ROUND(OFFSET(환산공식!DK$15,$F408,0),1),"%"),"")</f>
        <v/>
      </c>
      <c r="O408" s="697">
        <f>IFERROR(OFFSET(환산공식!DL$15,$F408,0),"")</f>
        <v/>
      </c>
      <c r="P408" s="188">
        <f>IF(E408="","",IF(Q408&gt;R408,"90% 이상",IF(Q408&gt;S408,CONCATENATE(ROUND(((Q408-S408)/(R408-S408))*20+70,0),"%"),IF(Q408&gt;T408,CONCATENATE(ROUND(((Q408-T408)/(S408-T408))*30+40,0),"%"),IF(Q408&gt;U408,CONCATENATE(ROUND(((Q408-U408)/(T408-U408))*30+10,0),"%"),IF(Q408&gt;V408,CONCATENATE(ROUND(((Q408-V408)/(U408-V408))*7+3,0),"%"),"3% 이하"))))))</f>
        <v/>
      </c>
      <c r="Q408" s="194">
        <f>IFERROR(ROUND(OFFSET(환산공식!$FG$15,$F408,0),3),"")</f>
        <v/>
      </c>
      <c r="R408" s="194">
        <f>OFFSET('배치점수 계산기'!H$10,$D408,0)</f>
        <v/>
      </c>
      <c r="S408" s="194">
        <f>OFFSET('배치점수 계산기'!I$10,$D408,0)</f>
        <v/>
      </c>
      <c r="T408" s="194">
        <f>OFFSET('배치점수 계산기'!J$10,$D408,0)</f>
        <v/>
      </c>
      <c r="U408" s="194">
        <f>OFFSET('배치점수 계산기'!K$10,$D408,0)</f>
        <v/>
      </c>
      <c r="V408" s="194">
        <f>OFFSET('배치점수 계산기'!L$10,$D408,0)</f>
        <v/>
      </c>
      <c r="W408" s="186">
        <f>OFFSET('배치점수 계산기'!M$10,$D408,0)</f>
        <v/>
      </c>
      <c r="X408" s="184">
        <f>OFFSET('배치점수 계산기'!N$10,$D408,0)</f>
        <v/>
      </c>
      <c r="Y408" s="188">
        <f>OFFSET(환산공식!FW$15,$F408,0)</f>
        <v/>
      </c>
      <c r="Z408" s="697">
        <f>OFFSET(환산공식!FX$15,$F408,0)</f>
        <v/>
      </c>
      <c r="AA408" s="179">
        <f>OFFSET(환산공식!FY$15,$F408,0)</f>
        <v/>
      </c>
      <c r="AB408" s="3" t="n"/>
      <c r="AD408" s="0">
        <f>IF(L408="X",6,IF(Q408&gt;R408,1,IF(Q408&gt;S408,2,IF(Q408&gt;T408,3,IF(Q408&gt;U408,4,IF(Q408&gt;=V408,5,IF(Q408&lt;V408,6,"")))))))</f>
        <v/>
      </c>
      <c r="AF408" s="3" t="n"/>
      <c r="AG408" s="3" t="n"/>
      <c r="AH408" s="3" t="n"/>
    </row>
    <row r="409">
      <c r="A409" s="198" t="n"/>
      <c r="B409" s="198" t="n"/>
      <c r="C409" s="198" t="inlineStr">
        <is>
          <t>가402</t>
        </is>
      </c>
      <c r="D409" s="195" t="n">
        <v>459</v>
      </c>
      <c r="E409" s="195" t="n">
        <v>67</v>
      </c>
      <c r="F409" s="195" t="n">
        <v>67</v>
      </c>
      <c r="G409" s="239" t="n">
        <v>402</v>
      </c>
      <c r="H409" s="197" t="inlineStr">
        <is>
          <t>가</t>
        </is>
      </c>
      <c r="I409" s="242" t="inlineStr">
        <is>
          <t>국민대</t>
        </is>
      </c>
      <c r="J409" s="242" t="inlineStr">
        <is>
          <t>지능형ICT융합전공</t>
        </is>
      </c>
      <c r="K409" s="195" t="inlineStr">
        <is>
          <t>자연</t>
        </is>
      </c>
      <c r="L409" s="697">
        <f>IF(OFFSET(환산공식!$ED$15,$F409,0)=1,"O","X")</f>
        <v/>
      </c>
      <c r="M409" s="188">
        <f>IFERROR(OFFSET(환산공식!DJ$15,$F409,0),"")</f>
        <v/>
      </c>
      <c r="N409" s="697">
        <f>IFERROR(CONCATENATE(ROUND(OFFSET(환산공식!DK$15,$F409,0),1),"%"),"")</f>
        <v/>
      </c>
      <c r="O409" s="697">
        <f>IFERROR(OFFSET(환산공식!DL$15,$F409,0),"")</f>
        <v/>
      </c>
      <c r="P409" s="188">
        <f>IF(E409="","",IF(Q409&gt;R409,"90% 이상",IF(Q409&gt;S409,CONCATENATE(ROUND(((Q409-S409)/(R409-S409))*20+70,0),"%"),IF(Q409&gt;T409,CONCATENATE(ROUND(((Q409-T409)/(S409-T409))*30+40,0),"%"),IF(Q409&gt;U409,CONCATENATE(ROUND(((Q409-U409)/(T409-U409))*30+10,0),"%"),IF(Q409&gt;V409,CONCATENATE(ROUND(((Q409-V409)/(U409-V409))*7+3,0),"%"),"3% 이하"))))))</f>
        <v/>
      </c>
      <c r="Q409" s="194">
        <f>IFERROR(ROUND(OFFSET(환산공식!$FG$15,$F409,0),3),"")</f>
        <v/>
      </c>
      <c r="R409" s="194">
        <f>OFFSET('배치점수 계산기'!H$10,$D409,0)</f>
        <v/>
      </c>
      <c r="S409" s="194">
        <f>OFFSET('배치점수 계산기'!I$10,$D409,0)</f>
        <v/>
      </c>
      <c r="T409" s="194">
        <f>OFFSET('배치점수 계산기'!J$10,$D409,0)</f>
        <v/>
      </c>
      <c r="U409" s="194">
        <f>OFFSET('배치점수 계산기'!K$10,$D409,0)</f>
        <v/>
      </c>
      <c r="V409" s="194">
        <f>OFFSET('배치점수 계산기'!L$10,$D409,0)</f>
        <v/>
      </c>
      <c r="W409" s="186">
        <f>OFFSET('배치점수 계산기'!M$10,$D409,0)</f>
        <v/>
      </c>
      <c r="X409" s="184">
        <f>OFFSET('배치점수 계산기'!N$10,$D409,0)</f>
        <v/>
      </c>
      <c r="Y409" s="188">
        <f>OFFSET(환산공식!FW$15,$F409,0)</f>
        <v/>
      </c>
      <c r="Z409" s="697">
        <f>OFFSET(환산공식!FX$15,$F409,0)</f>
        <v/>
      </c>
      <c r="AA409" s="179">
        <f>OFFSET(환산공식!FY$15,$F409,0)</f>
        <v/>
      </c>
      <c r="AB409" s="3" t="n"/>
      <c r="AD409" s="0">
        <f>IF(L409="X",6,IF(Q409&gt;R409,1,IF(Q409&gt;S409,2,IF(Q409&gt;T409,3,IF(Q409&gt;U409,4,IF(Q409&gt;=V409,5,IF(Q409&lt;V409,6,"")))))))</f>
        <v/>
      </c>
      <c r="AF409" s="3" t="n"/>
      <c r="AG409" s="3" t="n"/>
      <c r="AH409" s="3" t="n"/>
    </row>
    <row r="410">
      <c r="A410" s="198" t="n"/>
      <c r="B410" s="198" t="n"/>
      <c r="C410" s="198" t="inlineStr">
        <is>
          <t>가403</t>
        </is>
      </c>
      <c r="D410" s="195" t="n">
        <v>460</v>
      </c>
      <c r="E410" s="195" t="n">
        <v>67</v>
      </c>
      <c r="F410" s="195" t="n">
        <v>67</v>
      </c>
      <c r="G410" s="239" t="n">
        <v>403</v>
      </c>
      <c r="H410" s="197" t="inlineStr">
        <is>
          <t>가</t>
        </is>
      </c>
      <c r="I410" s="242" t="inlineStr">
        <is>
          <t>국민대</t>
        </is>
      </c>
      <c r="J410" s="242" t="inlineStr">
        <is>
          <t>정보보안암호수학과</t>
        </is>
      </c>
      <c r="K410" s="195" t="inlineStr">
        <is>
          <t>자연</t>
        </is>
      </c>
      <c r="L410" s="697">
        <f>IF(OFFSET(환산공식!$ED$15,$F410,0)=1,"O","X")</f>
        <v/>
      </c>
      <c r="M410" s="188">
        <f>IFERROR(OFFSET(환산공식!DJ$15,$F410,0),"")</f>
        <v/>
      </c>
      <c r="N410" s="697">
        <f>IFERROR(CONCATENATE(ROUND(OFFSET(환산공식!DK$15,$F410,0),1),"%"),"")</f>
        <v/>
      </c>
      <c r="O410" s="697">
        <f>IFERROR(OFFSET(환산공식!DL$15,$F410,0),"")</f>
        <v/>
      </c>
      <c r="P410" s="188">
        <f>IF(E410="","",IF(Q410&gt;R410,"90% 이상",IF(Q410&gt;S410,CONCATENATE(ROUND(((Q410-S410)/(R410-S410))*20+70,0),"%"),IF(Q410&gt;T410,CONCATENATE(ROUND(((Q410-T410)/(S410-T410))*30+40,0),"%"),IF(Q410&gt;U410,CONCATENATE(ROUND(((Q410-U410)/(T410-U410))*30+10,0),"%"),IF(Q410&gt;V410,CONCATENATE(ROUND(((Q410-V410)/(U410-V410))*7+3,0),"%"),"3% 이하"))))))</f>
        <v/>
      </c>
      <c r="Q410" s="194">
        <f>IFERROR(ROUND(OFFSET(환산공식!$FG$15,$F410,0),3),"")</f>
        <v/>
      </c>
      <c r="R410" s="194">
        <f>OFFSET('배치점수 계산기'!H$10,$D410,0)</f>
        <v/>
      </c>
      <c r="S410" s="194">
        <f>OFFSET('배치점수 계산기'!I$10,$D410,0)</f>
        <v/>
      </c>
      <c r="T410" s="194">
        <f>OFFSET('배치점수 계산기'!J$10,$D410,0)</f>
        <v/>
      </c>
      <c r="U410" s="194">
        <f>OFFSET('배치점수 계산기'!K$10,$D410,0)</f>
        <v/>
      </c>
      <c r="V410" s="194">
        <f>OFFSET('배치점수 계산기'!L$10,$D410,0)</f>
        <v/>
      </c>
      <c r="W410" s="186">
        <f>OFFSET('배치점수 계산기'!M$10,$D410,0)</f>
        <v/>
      </c>
      <c r="X410" s="184">
        <f>OFFSET('배치점수 계산기'!N$10,$D410,0)</f>
        <v/>
      </c>
      <c r="Y410" s="188">
        <f>OFFSET(환산공식!FW$15,$F410,0)</f>
        <v/>
      </c>
      <c r="Z410" s="697">
        <f>OFFSET(환산공식!FX$15,$F410,0)</f>
        <v/>
      </c>
      <c r="AA410" s="179">
        <f>OFFSET(환산공식!FY$15,$F410,0)</f>
        <v/>
      </c>
      <c r="AB410" s="3" t="n"/>
      <c r="AD410" s="0">
        <f>IF(L410="X",6,IF(Q410&gt;R410,1,IF(Q410&gt;S410,2,IF(Q410&gt;T410,3,IF(Q410&gt;U410,4,IF(Q410&gt;=V410,5,IF(Q410&lt;V410,6,"")))))))</f>
        <v/>
      </c>
      <c r="AF410" s="3" t="n"/>
      <c r="AG410" s="3" t="n"/>
      <c r="AH410" s="3" t="n"/>
    </row>
    <row r="411">
      <c r="A411" s="198" t="n"/>
      <c r="B411" s="198" t="n"/>
      <c r="C411" s="198" t="inlineStr">
        <is>
          <t>가404</t>
        </is>
      </c>
      <c r="D411" s="195" t="n">
        <v>461</v>
      </c>
      <c r="E411" s="195" t="n">
        <v>67</v>
      </c>
      <c r="F411" s="195" t="n">
        <v>67</v>
      </c>
      <c r="G411" s="239" t="n">
        <v>404</v>
      </c>
      <c r="H411" s="197" t="inlineStr">
        <is>
          <t>가</t>
        </is>
      </c>
      <c r="I411" s="242" t="inlineStr">
        <is>
          <t>국민대</t>
        </is>
      </c>
      <c r="J411" s="242" t="inlineStr">
        <is>
          <t>융합바이오공학과</t>
        </is>
      </c>
      <c r="K411" s="195" t="inlineStr">
        <is>
          <t>자연</t>
        </is>
      </c>
      <c r="L411" s="697">
        <f>IF(OFFSET(환산공식!$ED$15,$F411,0)=1,"O","X")</f>
        <v/>
      </c>
      <c r="M411" s="188">
        <f>IFERROR(OFFSET(환산공식!DJ$15,$F411,0),"")</f>
        <v/>
      </c>
      <c r="N411" s="697">
        <f>IFERROR(CONCATENATE(ROUND(OFFSET(환산공식!DK$15,$F411,0),1),"%"),"")</f>
        <v/>
      </c>
      <c r="O411" s="697">
        <f>IFERROR(OFFSET(환산공식!DL$15,$F411,0),"")</f>
        <v/>
      </c>
      <c r="P411" s="188">
        <f>IF(E411="","",IF(Q411&gt;R411,"90% 이상",IF(Q411&gt;S411,CONCATENATE(ROUND(((Q411-S411)/(R411-S411))*20+70,0),"%"),IF(Q411&gt;T411,CONCATENATE(ROUND(((Q411-T411)/(S411-T411))*30+40,0),"%"),IF(Q411&gt;U411,CONCATENATE(ROUND(((Q411-U411)/(T411-U411))*30+10,0),"%"),IF(Q411&gt;V411,CONCATENATE(ROUND(((Q411-V411)/(U411-V411))*7+3,0),"%"),"3% 이하"))))))</f>
        <v/>
      </c>
      <c r="Q411" s="194">
        <f>IFERROR(ROUND(OFFSET(환산공식!$FG$15,$F411,0),3),"")</f>
        <v/>
      </c>
      <c r="R411" s="194">
        <f>OFFSET('배치점수 계산기'!H$10,$D411,0)</f>
        <v/>
      </c>
      <c r="S411" s="194">
        <f>OFFSET('배치점수 계산기'!I$10,$D411,0)</f>
        <v/>
      </c>
      <c r="T411" s="194">
        <f>OFFSET('배치점수 계산기'!J$10,$D411,0)</f>
        <v/>
      </c>
      <c r="U411" s="194">
        <f>OFFSET('배치점수 계산기'!K$10,$D411,0)</f>
        <v/>
      </c>
      <c r="V411" s="194">
        <f>OFFSET('배치점수 계산기'!L$10,$D411,0)</f>
        <v/>
      </c>
      <c r="W411" s="186">
        <f>OFFSET('배치점수 계산기'!M$10,$D411,0)</f>
        <v/>
      </c>
      <c r="X411" s="184">
        <f>OFFSET('배치점수 계산기'!N$10,$D411,0)</f>
        <v/>
      </c>
      <c r="Y411" s="188">
        <f>OFFSET(환산공식!FW$15,$F411,0)</f>
        <v/>
      </c>
      <c r="Z411" s="697">
        <f>OFFSET(환산공식!FX$15,$F411,0)</f>
        <v/>
      </c>
      <c r="AA411" s="179">
        <f>OFFSET(환산공식!FY$15,$F411,0)</f>
        <v/>
      </c>
      <c r="AB411" s="3" t="n"/>
      <c r="AD411" s="0">
        <f>IF(L411="X",6,IF(Q411&gt;R411,1,IF(Q411&gt;S411,2,IF(Q411&gt;T411,3,IF(Q411&gt;U411,4,IF(Q411&gt;=V411,5,IF(Q411&lt;V411,6,"")))))))</f>
        <v/>
      </c>
      <c r="AF411" s="3" t="n"/>
      <c r="AG411" s="3" t="n"/>
      <c r="AH411" s="3" t="n"/>
    </row>
    <row r="412">
      <c r="A412" s="198" t="n"/>
      <c r="B412" s="198" t="n"/>
      <c r="C412" s="198" t="inlineStr">
        <is>
          <t>가405</t>
        </is>
      </c>
      <c r="D412" s="195" t="n">
        <v>462</v>
      </c>
      <c r="E412" s="195" t="n">
        <v>67</v>
      </c>
      <c r="F412" s="195" t="n">
        <v>67</v>
      </c>
      <c r="G412" s="239" t="n">
        <v>405</v>
      </c>
      <c r="H412" s="197" t="inlineStr">
        <is>
          <t>가</t>
        </is>
      </c>
      <c r="I412" s="242" t="inlineStr">
        <is>
          <t>국민대</t>
        </is>
      </c>
      <c r="J412" s="242" t="inlineStr">
        <is>
          <t>에너지·모빌리티재료전공</t>
        </is>
      </c>
      <c r="K412" s="195" t="inlineStr">
        <is>
          <t>자연</t>
        </is>
      </c>
      <c r="L412" s="697">
        <f>IF(OFFSET(환산공식!$ED$15,$F412,0)=1,"O","X")</f>
        <v/>
      </c>
      <c r="M412" s="188">
        <f>IFERROR(OFFSET(환산공식!DJ$15,$F412,0),"")</f>
        <v/>
      </c>
      <c r="N412" s="697">
        <f>IFERROR(CONCATENATE(ROUND(OFFSET(환산공식!DK$15,$F412,0),1),"%"),"")</f>
        <v/>
      </c>
      <c r="O412" s="697">
        <f>IFERROR(OFFSET(환산공식!DL$15,$F412,0),"")</f>
        <v/>
      </c>
      <c r="P412" s="188">
        <f>IF(E412="","",IF(Q412&gt;R412,"90% 이상",IF(Q412&gt;S412,CONCATENATE(ROUND(((Q412-S412)/(R412-S412))*20+70,0),"%"),IF(Q412&gt;T412,CONCATENATE(ROUND(((Q412-T412)/(S412-T412))*30+40,0),"%"),IF(Q412&gt;U412,CONCATENATE(ROUND(((Q412-U412)/(T412-U412))*30+10,0),"%"),IF(Q412&gt;V412,CONCATENATE(ROUND(((Q412-V412)/(U412-V412))*7+3,0),"%"),"3% 이하"))))))</f>
        <v/>
      </c>
      <c r="Q412" s="194">
        <f>IFERROR(ROUND(OFFSET(환산공식!$FG$15,$F412,0),3),"")</f>
        <v/>
      </c>
      <c r="R412" s="194">
        <f>OFFSET('배치점수 계산기'!H$10,$D412,0)</f>
        <v/>
      </c>
      <c r="S412" s="194">
        <f>OFFSET('배치점수 계산기'!I$10,$D412,0)</f>
        <v/>
      </c>
      <c r="T412" s="194">
        <f>OFFSET('배치점수 계산기'!J$10,$D412,0)</f>
        <v/>
      </c>
      <c r="U412" s="194">
        <f>OFFSET('배치점수 계산기'!K$10,$D412,0)</f>
        <v/>
      </c>
      <c r="V412" s="194">
        <f>OFFSET('배치점수 계산기'!L$10,$D412,0)</f>
        <v/>
      </c>
      <c r="W412" s="186">
        <f>OFFSET('배치점수 계산기'!M$10,$D412,0)</f>
        <v/>
      </c>
      <c r="X412" s="184">
        <f>OFFSET('배치점수 계산기'!N$10,$D412,0)</f>
        <v/>
      </c>
      <c r="Y412" s="188">
        <f>OFFSET(환산공식!FW$15,$F412,0)</f>
        <v/>
      </c>
      <c r="Z412" s="697">
        <f>OFFSET(환산공식!FX$15,$F412,0)</f>
        <v/>
      </c>
      <c r="AA412" s="179">
        <f>OFFSET(환산공식!FY$15,$F412,0)</f>
        <v/>
      </c>
      <c r="AB412" s="3" t="n"/>
      <c r="AD412" s="0">
        <f>IF(L412="X",6,IF(Q412&gt;R412,1,IF(Q412&gt;S412,2,IF(Q412&gt;T412,3,IF(Q412&gt;U412,4,IF(Q412&gt;=V412,5,IF(Q412&lt;V412,6,"")))))))</f>
        <v/>
      </c>
      <c r="AF412" s="3" t="n"/>
      <c r="AG412" s="3" t="n"/>
      <c r="AH412" s="3" t="n"/>
    </row>
    <row r="413">
      <c r="A413" s="198" t="n"/>
      <c r="B413" s="198" t="n"/>
      <c r="C413" s="198" t="inlineStr">
        <is>
          <t>가406</t>
        </is>
      </c>
      <c r="D413" s="195" t="n">
        <v>463</v>
      </c>
      <c r="E413" s="195" t="n">
        <v>67</v>
      </c>
      <c r="F413" s="195" t="n">
        <v>67</v>
      </c>
      <c r="G413" s="239" t="n">
        <v>406</v>
      </c>
      <c r="H413" s="197" t="inlineStr">
        <is>
          <t>가</t>
        </is>
      </c>
      <c r="I413" s="242" t="inlineStr">
        <is>
          <t>국민대</t>
        </is>
      </c>
      <c r="J413" s="242" t="inlineStr">
        <is>
          <t>인공지능학부</t>
        </is>
      </c>
      <c r="K413" s="195" t="inlineStr">
        <is>
          <t>자연</t>
        </is>
      </c>
      <c r="L413" s="697">
        <f>IF(OFFSET(환산공식!$ED$15,$F413,0)=1,"O","X")</f>
        <v/>
      </c>
      <c r="M413" s="188">
        <f>IFERROR(OFFSET(환산공식!DJ$15,$F413,0),"")</f>
        <v/>
      </c>
      <c r="N413" s="697">
        <f>IFERROR(CONCATENATE(ROUND(OFFSET(환산공식!DK$15,$F413,0),1),"%"),"")</f>
        <v/>
      </c>
      <c r="O413" s="697">
        <f>IFERROR(OFFSET(환산공식!DL$15,$F413,0),"")</f>
        <v/>
      </c>
      <c r="P413" s="188">
        <f>IF(E413="","",IF(Q413&gt;R413,"90% 이상",IF(Q413&gt;S413,CONCATENATE(ROUND(((Q413-S413)/(R413-S413))*20+70,0),"%"),IF(Q413&gt;T413,CONCATENATE(ROUND(((Q413-T413)/(S413-T413))*30+40,0),"%"),IF(Q413&gt;U413,CONCATENATE(ROUND(((Q413-U413)/(T413-U413))*30+10,0),"%"),IF(Q413&gt;V413,CONCATENATE(ROUND(((Q413-V413)/(U413-V413))*7+3,0),"%"),"3% 이하"))))))</f>
        <v/>
      </c>
      <c r="Q413" s="194">
        <f>IFERROR(ROUND(OFFSET(환산공식!$FG$15,$F413,0),3),"")</f>
        <v/>
      </c>
      <c r="R413" s="194">
        <f>OFFSET('배치점수 계산기'!H$10,$D413,0)</f>
        <v/>
      </c>
      <c r="S413" s="194">
        <f>OFFSET('배치점수 계산기'!I$10,$D413,0)</f>
        <v/>
      </c>
      <c r="T413" s="194">
        <f>OFFSET('배치점수 계산기'!J$10,$D413,0)</f>
        <v/>
      </c>
      <c r="U413" s="194">
        <f>OFFSET('배치점수 계산기'!K$10,$D413,0)</f>
        <v/>
      </c>
      <c r="V413" s="194">
        <f>OFFSET('배치점수 계산기'!L$10,$D413,0)</f>
        <v/>
      </c>
      <c r="W413" s="186">
        <f>OFFSET('배치점수 계산기'!M$10,$D413,0)</f>
        <v/>
      </c>
      <c r="X413" s="184">
        <f>OFFSET('배치점수 계산기'!N$10,$D413,0)</f>
        <v/>
      </c>
      <c r="Y413" s="188">
        <f>OFFSET(환산공식!FW$15,$F413,0)</f>
        <v/>
      </c>
      <c r="Z413" s="697">
        <f>OFFSET(환산공식!FX$15,$F413,0)</f>
        <v/>
      </c>
      <c r="AA413" s="179">
        <f>OFFSET(환산공식!FY$15,$F413,0)</f>
        <v/>
      </c>
      <c r="AB413" s="3" t="n"/>
      <c r="AD413" s="0">
        <f>IF(L413="X",6,IF(Q413&gt;R413,1,IF(Q413&gt;S413,2,IF(Q413&gt;T413,3,IF(Q413&gt;U413,4,IF(Q413&gt;=V413,5,IF(Q413&lt;V413,6,"")))))))</f>
        <v/>
      </c>
      <c r="AF413" s="3" t="n"/>
      <c r="AG413" s="3" t="n"/>
      <c r="AH413" s="3" t="n"/>
    </row>
    <row r="414">
      <c r="A414" s="198" t="n"/>
      <c r="B414" s="198" t="n"/>
      <c r="C414" s="198" t="inlineStr">
        <is>
          <t>가407</t>
        </is>
      </c>
      <c r="D414" s="195" t="n">
        <v>464</v>
      </c>
      <c r="E414" s="195" t="n">
        <v>69</v>
      </c>
      <c r="F414" s="195" t="n">
        <v>69</v>
      </c>
      <c r="G414" s="239" t="n">
        <v>407</v>
      </c>
      <c r="H414" s="197" t="inlineStr">
        <is>
          <t>가</t>
        </is>
      </c>
      <c r="I414" s="242" t="inlineStr">
        <is>
          <t>국민대</t>
        </is>
      </c>
      <c r="J414" s="242" t="inlineStr">
        <is>
          <t>자유전공(A)</t>
        </is>
      </c>
      <c r="K414" s="195" t="inlineStr">
        <is>
          <t>자연</t>
        </is>
      </c>
      <c r="L414" s="697">
        <f>IF(OFFSET(환산공식!$ED$15,$F414,0)=1,"O","X")</f>
        <v/>
      </c>
      <c r="M414" s="188">
        <f>IFERROR(OFFSET(환산공식!DJ$15,$F414,0),"")</f>
        <v/>
      </c>
      <c r="N414" s="697">
        <f>IFERROR(CONCATENATE(ROUND(OFFSET(환산공식!DK$15,$F414,0),1),"%"),"")</f>
        <v/>
      </c>
      <c r="O414" s="697">
        <f>IFERROR(OFFSET(환산공식!DL$15,$F414,0),"")</f>
        <v/>
      </c>
      <c r="P414" s="188">
        <f>IF(E414="","",IF(Q414&gt;R414,"90% 이상",IF(Q414&gt;S414,CONCATENATE(ROUND(((Q414-S414)/(R414-S414))*20+70,0),"%"),IF(Q414&gt;T414,CONCATENATE(ROUND(((Q414-T414)/(S414-T414))*30+40,0),"%"),IF(Q414&gt;U414,CONCATENATE(ROUND(((Q414-U414)/(T414-U414))*30+10,0),"%"),IF(Q414&gt;V414,CONCATENATE(ROUND(((Q414-V414)/(U414-V414))*7+3,0),"%"),"3% 이하"))))))</f>
        <v/>
      </c>
      <c r="Q414" s="194">
        <f>IFERROR(ROUND(OFFSET(환산공식!$FG$15,$F414,0),3),"")</f>
        <v/>
      </c>
      <c r="R414" s="194">
        <f>OFFSET('배치점수 계산기'!H$10,$D414,0)</f>
        <v/>
      </c>
      <c r="S414" s="194">
        <f>OFFSET('배치점수 계산기'!I$10,$D414,0)</f>
        <v/>
      </c>
      <c r="T414" s="194">
        <f>OFFSET('배치점수 계산기'!J$10,$D414,0)</f>
        <v/>
      </c>
      <c r="U414" s="194">
        <f>OFFSET('배치점수 계산기'!K$10,$D414,0)</f>
        <v/>
      </c>
      <c r="V414" s="194">
        <f>OFFSET('배치점수 계산기'!L$10,$D414,0)</f>
        <v/>
      </c>
      <c r="W414" s="186">
        <f>OFFSET('배치점수 계산기'!M$10,$D414,0)</f>
        <v/>
      </c>
      <c r="X414" s="184">
        <f>OFFSET('배치점수 계산기'!N$10,$D414,0)</f>
        <v/>
      </c>
      <c r="Y414" s="188">
        <f>OFFSET(환산공식!FW$15,$F414,0)</f>
        <v/>
      </c>
      <c r="Z414" s="697">
        <f>OFFSET(환산공식!FX$15,$F414,0)</f>
        <v/>
      </c>
      <c r="AA414" s="179">
        <f>OFFSET(환산공식!FY$15,$F414,0)</f>
        <v/>
      </c>
      <c r="AB414" s="3" t="n"/>
      <c r="AD414" s="0">
        <f>IF(L414="X",6,IF(Q414&gt;R414,1,IF(Q414&gt;S414,2,IF(Q414&gt;T414,3,IF(Q414&gt;U414,4,IF(Q414&gt;=V414,5,IF(Q414&lt;V414,6,"")))))))</f>
        <v/>
      </c>
      <c r="AF414" s="3" t="n"/>
      <c r="AG414" s="3" t="n"/>
      <c r="AH414" s="3" t="n"/>
    </row>
    <row r="415">
      <c r="A415" s="198" t="n"/>
      <c r="B415" s="198" t="n"/>
      <c r="C415" s="198" t="inlineStr">
        <is>
          <t>가408</t>
        </is>
      </c>
      <c r="D415" s="195" t="n">
        <v>465</v>
      </c>
      <c r="E415" s="195" t="n">
        <v>67</v>
      </c>
      <c r="F415" s="195" t="n">
        <v>67</v>
      </c>
      <c r="G415" s="239" t="n">
        <v>408</v>
      </c>
      <c r="H415" s="197" t="inlineStr">
        <is>
          <t>가</t>
        </is>
      </c>
      <c r="I415" s="242" t="inlineStr">
        <is>
          <t>국민대</t>
        </is>
      </c>
      <c r="J415" s="242" t="inlineStr">
        <is>
          <t>나노소재전공</t>
        </is>
      </c>
      <c r="K415" s="195" t="inlineStr">
        <is>
          <t>자연</t>
        </is>
      </c>
      <c r="L415" s="697">
        <f>IF(OFFSET(환산공식!$ED$15,$F415,0)=1,"O","X")</f>
        <v/>
      </c>
      <c r="M415" s="188">
        <f>IFERROR(OFFSET(환산공식!DJ$15,$F415,0),"")</f>
        <v/>
      </c>
      <c r="N415" s="697">
        <f>IFERROR(CONCATENATE(ROUND(OFFSET(환산공식!DK$15,$F415,0),1),"%"),"")</f>
        <v/>
      </c>
      <c r="O415" s="697">
        <f>IFERROR(OFFSET(환산공식!DL$15,$F415,0),"")</f>
        <v/>
      </c>
      <c r="P415" s="188">
        <f>IF(E415="","",IF(Q415&gt;R415,"90% 이상",IF(Q415&gt;S415,CONCATENATE(ROUND(((Q415-S415)/(R415-S415))*20+70,0),"%"),IF(Q415&gt;T415,CONCATENATE(ROUND(((Q415-T415)/(S415-T415))*30+40,0),"%"),IF(Q415&gt;U415,CONCATENATE(ROUND(((Q415-U415)/(T415-U415))*30+10,0),"%"),IF(Q415&gt;V415,CONCATENATE(ROUND(((Q415-V415)/(U415-V415))*7+3,0),"%"),"3% 이하"))))))</f>
        <v/>
      </c>
      <c r="Q415" s="194">
        <f>IFERROR(ROUND(OFFSET(환산공식!$FG$15,$F415,0),3),"")</f>
        <v/>
      </c>
      <c r="R415" s="194">
        <f>OFFSET('배치점수 계산기'!H$10,$D415,0)</f>
        <v/>
      </c>
      <c r="S415" s="194">
        <f>OFFSET('배치점수 계산기'!I$10,$D415,0)</f>
        <v/>
      </c>
      <c r="T415" s="194">
        <f>OFFSET('배치점수 계산기'!J$10,$D415,0)</f>
        <v/>
      </c>
      <c r="U415" s="194">
        <f>OFFSET('배치점수 계산기'!K$10,$D415,0)</f>
        <v/>
      </c>
      <c r="V415" s="194">
        <f>OFFSET('배치점수 계산기'!L$10,$D415,0)</f>
        <v/>
      </c>
      <c r="W415" s="186">
        <f>OFFSET('배치점수 계산기'!M$10,$D415,0)</f>
        <v/>
      </c>
      <c r="X415" s="184">
        <f>OFFSET('배치점수 계산기'!N$10,$D415,0)</f>
        <v/>
      </c>
      <c r="Y415" s="188">
        <f>OFFSET(환산공식!FW$15,$F415,0)</f>
        <v/>
      </c>
      <c r="Z415" s="697">
        <f>OFFSET(환산공식!FX$15,$F415,0)</f>
        <v/>
      </c>
      <c r="AA415" s="179">
        <f>OFFSET(환산공식!FY$15,$F415,0)</f>
        <v/>
      </c>
      <c r="AB415" s="3" t="n"/>
      <c r="AD415" s="0">
        <f>IF(L415="X",6,IF(Q415&gt;R415,1,IF(Q415&gt;S415,2,IF(Q415&gt;T415,3,IF(Q415&gt;U415,4,IF(Q415&gt;=V415,5,IF(Q415&lt;V415,6,"")))))))</f>
        <v/>
      </c>
      <c r="AF415" s="3" t="n"/>
      <c r="AG415" s="3" t="n"/>
      <c r="AH415" s="3" t="n"/>
    </row>
    <row r="416">
      <c r="A416" s="198" t="n"/>
      <c r="B416" s="198" t="n"/>
      <c r="C416" s="198" t="inlineStr">
        <is>
          <t>가409</t>
        </is>
      </c>
      <c r="D416" s="195" t="n">
        <v>469</v>
      </c>
      <c r="E416" s="195" t="n">
        <v>68</v>
      </c>
      <c r="F416" s="195" t="n">
        <v>68</v>
      </c>
      <c r="G416" s="239" t="n">
        <v>409</v>
      </c>
      <c r="H416" s="197" t="inlineStr">
        <is>
          <t>가</t>
        </is>
      </c>
      <c r="I416" s="242" t="inlineStr">
        <is>
          <t>국민대</t>
        </is>
      </c>
      <c r="J416" s="242" t="inlineStr">
        <is>
          <t>경영학부</t>
        </is>
      </c>
      <c r="K416" s="195" t="inlineStr">
        <is>
          <t>통합</t>
        </is>
      </c>
      <c r="L416" s="697">
        <f>IF(OFFSET(환산공식!$ED$15,$F416,0)=1,"O","X")</f>
        <v/>
      </c>
      <c r="M416" s="188">
        <f>IFERROR(OFFSET(환산공식!DJ$15,$F416,0),"")</f>
        <v/>
      </c>
      <c r="N416" s="697">
        <f>IFERROR(CONCATENATE(ROUND(OFFSET(환산공식!DK$15,$F416,0),1),"%"),"")</f>
        <v/>
      </c>
      <c r="O416" s="697">
        <f>IFERROR(OFFSET(환산공식!DL$15,$F416,0),"")</f>
        <v/>
      </c>
      <c r="P416" s="188">
        <f>IF(E416="","",IF(Q416&gt;R416,"90% 이상",IF(Q416&gt;S416,CONCATENATE(ROUND(((Q416-S416)/(R416-S416))*20+70,0),"%"),IF(Q416&gt;T416,CONCATENATE(ROUND(((Q416-T416)/(S416-T416))*30+40,0),"%"),IF(Q416&gt;U416,CONCATENATE(ROUND(((Q416-U416)/(T416-U416))*30+10,0),"%"),IF(Q416&gt;V416,CONCATENATE(ROUND(((Q416-V416)/(U416-V416))*7+3,0),"%"),"3% 이하"))))))</f>
        <v/>
      </c>
      <c r="Q416" s="194">
        <f>IFERROR(ROUND(OFFSET(환산공식!$FG$15,$F416,0),3),"")</f>
        <v/>
      </c>
      <c r="R416" s="194">
        <f>OFFSET('배치점수 계산기'!H$10,$D416,0)</f>
        <v/>
      </c>
      <c r="S416" s="194">
        <f>OFFSET('배치점수 계산기'!I$10,$D416,0)</f>
        <v/>
      </c>
      <c r="T416" s="194">
        <f>OFFSET('배치점수 계산기'!J$10,$D416,0)</f>
        <v/>
      </c>
      <c r="U416" s="194">
        <f>OFFSET('배치점수 계산기'!K$10,$D416,0)</f>
        <v/>
      </c>
      <c r="V416" s="194">
        <f>OFFSET('배치점수 계산기'!L$10,$D416,0)</f>
        <v/>
      </c>
      <c r="W416" s="186">
        <f>OFFSET('배치점수 계산기'!M$10,$D416,0)</f>
        <v/>
      </c>
      <c r="X416" s="184">
        <f>OFFSET('배치점수 계산기'!N$10,$D416,0)</f>
        <v/>
      </c>
      <c r="Y416" s="188">
        <f>OFFSET(환산공식!FW$15,$F416,0)</f>
        <v/>
      </c>
      <c r="Z416" s="697">
        <f>OFFSET(환산공식!FX$15,$F416,0)</f>
        <v/>
      </c>
      <c r="AA416" s="179">
        <f>OFFSET(환산공식!FY$15,$F416,0)</f>
        <v/>
      </c>
      <c r="AB416" s="3" t="n"/>
      <c r="AD416" s="0">
        <f>IF(L416="X",6,IF(Q416&gt;R416,1,IF(Q416&gt;S416,2,IF(Q416&gt;T416,3,IF(Q416&gt;U416,4,IF(Q416&gt;=V416,5,IF(Q416&lt;V416,6,"")))))))</f>
        <v/>
      </c>
      <c r="AF416" s="3" t="n"/>
      <c r="AG416" s="3" t="n"/>
      <c r="AH416" s="3" t="n"/>
    </row>
    <row r="417">
      <c r="A417" s="198" t="n"/>
      <c r="B417" s="198" t="n"/>
      <c r="C417" s="198" t="inlineStr">
        <is>
          <t>가410</t>
        </is>
      </c>
      <c r="D417" s="195" t="n">
        <v>470</v>
      </c>
      <c r="E417" s="195" t="n">
        <v>70</v>
      </c>
      <c r="F417" s="195" t="n">
        <v>70</v>
      </c>
      <c r="G417" s="239" t="n">
        <v>410</v>
      </c>
      <c r="H417" s="197" t="inlineStr">
        <is>
          <t>가</t>
        </is>
      </c>
      <c r="I417" s="242" t="inlineStr">
        <is>
          <t>국민대</t>
        </is>
      </c>
      <c r="J417" s="242" t="inlineStr">
        <is>
          <t>자유전공(B)</t>
        </is>
      </c>
      <c r="K417" s="195" t="inlineStr">
        <is>
          <t>통합</t>
        </is>
      </c>
      <c r="L417" s="697">
        <f>IF(OFFSET(환산공식!$ED$15,$F417,0)=1,"O","X")</f>
        <v/>
      </c>
      <c r="M417" s="188">
        <f>IFERROR(OFFSET(환산공식!DJ$15,$F417,0),"")</f>
        <v/>
      </c>
      <c r="N417" s="697">
        <f>IFERROR(CONCATENATE(ROUND(OFFSET(환산공식!DK$15,$F417,0),1),"%"),"")</f>
        <v/>
      </c>
      <c r="O417" s="697">
        <f>IFERROR(OFFSET(환산공식!DL$15,$F417,0),"")</f>
        <v/>
      </c>
      <c r="P417" s="188">
        <f>IF(E417="","",IF(Q417&gt;R417,"90% 이상",IF(Q417&gt;S417,CONCATENATE(ROUND(((Q417-S417)/(R417-S417))*20+70,0),"%"),IF(Q417&gt;T417,CONCATENATE(ROUND(((Q417-T417)/(S417-T417))*30+40,0),"%"),IF(Q417&gt;U417,CONCATENATE(ROUND(((Q417-U417)/(T417-U417))*30+10,0),"%"),IF(Q417&gt;V417,CONCATENATE(ROUND(((Q417-V417)/(U417-V417))*7+3,0),"%"),"3% 이하"))))))</f>
        <v/>
      </c>
      <c r="Q417" s="194">
        <f>IFERROR(ROUND(OFFSET(환산공식!$FG$15,$F417,0),3),"")</f>
        <v/>
      </c>
      <c r="R417" s="194">
        <f>OFFSET('배치점수 계산기'!H$10,$D417,0)</f>
        <v/>
      </c>
      <c r="S417" s="194">
        <f>OFFSET('배치점수 계산기'!I$10,$D417,0)</f>
        <v/>
      </c>
      <c r="T417" s="194">
        <f>OFFSET('배치점수 계산기'!J$10,$D417,0)</f>
        <v/>
      </c>
      <c r="U417" s="194">
        <f>OFFSET('배치점수 계산기'!K$10,$D417,0)</f>
        <v/>
      </c>
      <c r="V417" s="194">
        <f>OFFSET('배치점수 계산기'!L$10,$D417,0)</f>
        <v/>
      </c>
      <c r="W417" s="186">
        <f>OFFSET('배치점수 계산기'!M$10,$D417,0)</f>
        <v/>
      </c>
      <c r="X417" s="184">
        <f>OFFSET('배치점수 계산기'!N$10,$D417,0)</f>
        <v/>
      </c>
      <c r="Y417" s="188">
        <f>OFFSET(환산공식!FW$15,$F417,0)</f>
        <v/>
      </c>
      <c r="Z417" s="697">
        <f>OFFSET(환산공식!FX$15,$F417,0)</f>
        <v/>
      </c>
      <c r="AA417" s="179">
        <f>OFFSET(환산공식!FY$15,$F417,0)</f>
        <v/>
      </c>
      <c r="AB417" s="3" t="n"/>
      <c r="AD417" s="0">
        <f>IF(L417="X",6,IF(Q417&gt;R417,1,IF(Q417&gt;S417,2,IF(Q417&gt;T417,3,IF(Q417&gt;U417,4,IF(Q417&gt;=V417,5,IF(Q417&lt;V417,6,"")))))))</f>
        <v/>
      </c>
      <c r="AF417" s="3" t="n"/>
      <c r="AG417" s="3" t="n"/>
      <c r="AH417" s="3" t="n"/>
    </row>
    <row r="418">
      <c r="A418" s="198" t="n"/>
      <c r="B418" s="198" t="n"/>
      <c r="C418" s="198" t="inlineStr">
        <is>
          <t>가411</t>
        </is>
      </c>
      <c r="D418" s="195" t="n">
        <v>471</v>
      </c>
      <c r="E418" s="195" t="n">
        <v>68</v>
      </c>
      <c r="F418" s="195" t="n">
        <v>68</v>
      </c>
      <c r="G418" s="239" t="n">
        <v>411</v>
      </c>
      <c r="H418" s="197" t="inlineStr">
        <is>
          <t>가</t>
        </is>
      </c>
      <c r="I418" s="242" t="inlineStr">
        <is>
          <t>국민대</t>
        </is>
      </c>
      <c r="J418" s="242" t="inlineStr">
        <is>
          <t>비즈니스IT전공</t>
        </is>
      </c>
      <c r="K418" s="195" t="inlineStr">
        <is>
          <t>통합</t>
        </is>
      </c>
      <c r="L418" s="697">
        <f>IF(OFFSET(환산공식!$ED$15,$F418,0)=1,"O","X")</f>
        <v/>
      </c>
      <c r="M418" s="188">
        <f>IFERROR(OFFSET(환산공식!DJ$15,$F418,0),"")</f>
        <v/>
      </c>
      <c r="N418" s="697">
        <f>IFERROR(CONCATENATE(ROUND(OFFSET(환산공식!DK$15,$F418,0),1),"%"),"")</f>
        <v/>
      </c>
      <c r="O418" s="697">
        <f>IFERROR(OFFSET(환산공식!DL$15,$F418,0),"")</f>
        <v/>
      </c>
      <c r="P418" s="188">
        <f>IF(E418="","",IF(Q418&gt;R418,"90% 이상",IF(Q418&gt;S418,CONCATENATE(ROUND(((Q418-S418)/(R418-S418))*20+70,0),"%"),IF(Q418&gt;T418,CONCATENATE(ROUND(((Q418-T418)/(S418-T418))*30+40,0),"%"),IF(Q418&gt;U418,CONCATENATE(ROUND(((Q418-U418)/(T418-U418))*30+10,0),"%"),IF(Q418&gt;V418,CONCATENATE(ROUND(((Q418-V418)/(U418-V418))*7+3,0),"%"),"3% 이하"))))))</f>
        <v/>
      </c>
      <c r="Q418" s="194">
        <f>IFERROR(ROUND(OFFSET(환산공식!$FG$15,$F418,0),3),"")</f>
        <v/>
      </c>
      <c r="R418" s="194">
        <f>OFFSET('배치점수 계산기'!H$10,$D418,0)</f>
        <v/>
      </c>
      <c r="S418" s="194">
        <f>OFFSET('배치점수 계산기'!I$10,$D418,0)</f>
        <v/>
      </c>
      <c r="T418" s="194">
        <f>OFFSET('배치점수 계산기'!J$10,$D418,0)</f>
        <v/>
      </c>
      <c r="U418" s="194">
        <f>OFFSET('배치점수 계산기'!K$10,$D418,0)</f>
        <v/>
      </c>
      <c r="V418" s="194">
        <f>OFFSET('배치점수 계산기'!L$10,$D418,0)</f>
        <v/>
      </c>
      <c r="W418" s="186">
        <f>OFFSET('배치점수 계산기'!M$10,$D418,0)</f>
        <v/>
      </c>
      <c r="X418" s="184">
        <f>OFFSET('배치점수 계산기'!N$10,$D418,0)</f>
        <v/>
      </c>
      <c r="Y418" s="188">
        <f>OFFSET(환산공식!FW$15,$F418,0)</f>
        <v/>
      </c>
      <c r="Z418" s="697">
        <f>OFFSET(환산공식!FX$15,$F418,0)</f>
        <v/>
      </c>
      <c r="AA418" s="179">
        <f>OFFSET(환산공식!FY$15,$F418,0)</f>
        <v/>
      </c>
      <c r="AB418" s="3" t="n"/>
      <c r="AD418" s="0">
        <f>IF(L418="X",6,IF(Q418&gt;R418,1,IF(Q418&gt;S418,2,IF(Q418&gt;T418,3,IF(Q418&gt;U418,4,IF(Q418&gt;=V418,5,IF(Q418&lt;V418,6,"")))))))</f>
        <v/>
      </c>
      <c r="AF418" s="3" t="n"/>
      <c r="AG418" s="3" t="n"/>
      <c r="AH418" s="3" t="n"/>
    </row>
    <row r="419">
      <c r="A419" s="198" t="n"/>
      <c r="B419" s="198" t="n"/>
      <c r="C419" s="198" t="inlineStr">
        <is>
          <t>가412</t>
        </is>
      </c>
      <c r="D419" s="195" t="n">
        <v>472</v>
      </c>
      <c r="E419" s="195" t="n">
        <v>68</v>
      </c>
      <c r="F419" s="195" t="n">
        <v>68</v>
      </c>
      <c r="G419" s="239" t="n">
        <v>412</v>
      </c>
      <c r="H419" s="197" t="inlineStr">
        <is>
          <t>가</t>
        </is>
      </c>
      <c r="I419" s="242" t="inlineStr">
        <is>
          <t>국민대</t>
        </is>
      </c>
      <c r="J419" s="242" t="inlineStr">
        <is>
          <t>교육학과</t>
        </is>
      </c>
      <c r="K419" s="195" t="inlineStr">
        <is>
          <t>통합</t>
        </is>
      </c>
      <c r="L419" s="697">
        <f>IF(OFFSET(환산공식!$ED$15,$F419,0)=1,"O","X")</f>
        <v/>
      </c>
      <c r="M419" s="188">
        <f>IFERROR(OFFSET(환산공식!DJ$15,$F419,0),"")</f>
        <v/>
      </c>
      <c r="N419" s="697">
        <f>IFERROR(CONCATENATE(ROUND(OFFSET(환산공식!DK$15,$F419,0),1),"%"),"")</f>
        <v/>
      </c>
      <c r="O419" s="697">
        <f>IFERROR(OFFSET(환산공식!DL$15,$F419,0),"")</f>
        <v/>
      </c>
      <c r="P419" s="188">
        <f>IF(E419="","",IF(Q419&gt;R419,"90% 이상",IF(Q419&gt;S419,CONCATENATE(ROUND(((Q419-S419)/(R419-S419))*20+70,0),"%"),IF(Q419&gt;T419,CONCATENATE(ROUND(((Q419-T419)/(S419-T419))*30+40,0),"%"),IF(Q419&gt;U419,CONCATENATE(ROUND(((Q419-U419)/(T419-U419))*30+10,0),"%"),IF(Q419&gt;V419,CONCATENATE(ROUND(((Q419-V419)/(U419-V419))*7+3,0),"%"),"3% 이하"))))))</f>
        <v/>
      </c>
      <c r="Q419" s="194">
        <f>IFERROR(ROUND(OFFSET(환산공식!$FG$15,$F419,0),3),"")</f>
        <v/>
      </c>
      <c r="R419" s="194">
        <f>OFFSET('배치점수 계산기'!H$10,$D419,0)</f>
        <v/>
      </c>
      <c r="S419" s="194">
        <f>OFFSET('배치점수 계산기'!I$10,$D419,0)</f>
        <v/>
      </c>
      <c r="T419" s="194">
        <f>OFFSET('배치점수 계산기'!J$10,$D419,0)</f>
        <v/>
      </c>
      <c r="U419" s="194">
        <f>OFFSET('배치점수 계산기'!K$10,$D419,0)</f>
        <v/>
      </c>
      <c r="V419" s="194">
        <f>OFFSET('배치점수 계산기'!L$10,$D419,0)</f>
        <v/>
      </c>
      <c r="W419" s="186">
        <f>OFFSET('배치점수 계산기'!M$10,$D419,0)</f>
        <v/>
      </c>
      <c r="X419" s="184">
        <f>OFFSET('배치점수 계산기'!N$10,$D419,0)</f>
        <v/>
      </c>
      <c r="Y419" s="188">
        <f>OFFSET(환산공식!FW$15,$F419,0)</f>
        <v/>
      </c>
      <c r="Z419" s="697">
        <f>OFFSET(환산공식!FX$15,$F419,0)</f>
        <v/>
      </c>
      <c r="AA419" s="179">
        <f>OFFSET(환산공식!FY$15,$F419,0)</f>
        <v/>
      </c>
      <c r="AB419" s="3" t="n"/>
      <c r="AD419" s="0">
        <f>IF(L419="X",6,IF(Q419&gt;R419,1,IF(Q419&gt;S419,2,IF(Q419&gt;T419,3,IF(Q419&gt;U419,4,IF(Q419&gt;=V419,5,IF(Q419&lt;V419,6,"")))))))</f>
        <v/>
      </c>
      <c r="AF419" s="3" t="n"/>
      <c r="AG419" s="3" t="n"/>
      <c r="AH419" s="3" t="n"/>
    </row>
    <row r="420">
      <c r="A420" s="198" t="n"/>
      <c r="B420" s="198" t="n"/>
      <c r="C420" s="198" t="inlineStr">
        <is>
          <t>가413</t>
        </is>
      </c>
      <c r="D420" s="195" t="n">
        <v>473</v>
      </c>
      <c r="E420" s="195" t="n">
        <v>79</v>
      </c>
      <c r="F420" s="195" t="n">
        <v>79</v>
      </c>
      <c r="G420" s="239" t="n">
        <v>413</v>
      </c>
      <c r="H420" s="197" t="inlineStr">
        <is>
          <t>가</t>
        </is>
      </c>
      <c r="I420" s="242" t="inlineStr">
        <is>
          <t>세종대</t>
        </is>
      </c>
      <c r="J420" s="242" t="inlineStr">
        <is>
          <t>IT계열</t>
        </is>
      </c>
      <c r="K420" s="195" t="inlineStr">
        <is>
          <t>자연</t>
        </is>
      </c>
      <c r="L420" s="697">
        <f>IF(OFFSET(환산공식!$ED$15,$F420,0)=1,"O","X")</f>
        <v/>
      </c>
      <c r="M420" s="188">
        <f>IFERROR(OFFSET(환산공식!DJ$15,$F420,0),"")</f>
        <v/>
      </c>
      <c r="N420" s="697">
        <f>IFERROR(CONCATENATE(ROUND(OFFSET(환산공식!DK$15,$F420,0),1),"%"),"")</f>
        <v/>
      </c>
      <c r="O420" s="697">
        <f>IFERROR(OFFSET(환산공식!DL$15,$F420,0),"")</f>
        <v/>
      </c>
      <c r="P420" s="188">
        <f>IF(E420="","",IF(Q420&gt;R420,"90% 이상",IF(Q420&gt;S420,CONCATENATE(ROUND(((Q420-S420)/(R420-S420))*20+70,0),"%"),IF(Q420&gt;T420,CONCATENATE(ROUND(((Q420-T420)/(S420-T420))*30+40,0),"%"),IF(Q420&gt;U420,CONCATENATE(ROUND(((Q420-U420)/(T420-U420))*30+10,0),"%"),IF(Q420&gt;V420,CONCATENATE(ROUND(((Q420-V420)/(U420-V420))*7+3,0),"%"),"3% 이하"))))))</f>
        <v/>
      </c>
      <c r="Q420" s="194">
        <f>IFERROR(ROUND(OFFSET(환산공식!$FG$15,$F420,0),3),"")</f>
        <v/>
      </c>
      <c r="R420" s="194">
        <f>OFFSET('배치점수 계산기'!H$10,$D420,0)</f>
        <v/>
      </c>
      <c r="S420" s="194">
        <f>OFFSET('배치점수 계산기'!I$10,$D420,0)</f>
        <v/>
      </c>
      <c r="T420" s="194">
        <f>OFFSET('배치점수 계산기'!J$10,$D420,0)</f>
        <v/>
      </c>
      <c r="U420" s="194">
        <f>OFFSET('배치점수 계산기'!K$10,$D420,0)</f>
        <v/>
      </c>
      <c r="V420" s="194">
        <f>OFFSET('배치점수 계산기'!L$10,$D420,0)</f>
        <v/>
      </c>
      <c r="W420" s="186">
        <f>OFFSET('배치점수 계산기'!M$10,$D420,0)</f>
        <v/>
      </c>
      <c r="X420" s="184">
        <f>OFFSET('배치점수 계산기'!N$10,$D420,0)</f>
        <v/>
      </c>
      <c r="Y420" s="188">
        <f>OFFSET(환산공식!FW$15,$F420,0)</f>
        <v/>
      </c>
      <c r="Z420" s="697">
        <f>OFFSET(환산공식!FX$15,$F420,0)</f>
        <v/>
      </c>
      <c r="AA420" s="179">
        <f>OFFSET(환산공식!FY$15,$F420,0)</f>
        <v/>
      </c>
      <c r="AB420" s="3" t="n"/>
      <c r="AD420" s="0">
        <f>IF(L420="X",6,IF(Q420&gt;R420,1,IF(Q420&gt;S420,2,IF(Q420&gt;T420,3,IF(Q420&gt;U420,4,IF(Q420&gt;=V420,5,IF(Q420&lt;V420,6,"")))))))</f>
        <v/>
      </c>
      <c r="AF420" s="3" t="n"/>
      <c r="AG420" s="3" t="n"/>
      <c r="AH420" s="3" t="n"/>
    </row>
    <row r="421">
      <c r="A421" s="198" t="n"/>
      <c r="B421" s="198" t="n"/>
      <c r="C421" s="198" t="inlineStr">
        <is>
          <t>가414</t>
        </is>
      </c>
      <c r="D421" s="195" t="n">
        <v>474</v>
      </c>
      <c r="E421" s="195" t="n">
        <v>79</v>
      </c>
      <c r="F421" s="195" t="n">
        <v>79</v>
      </c>
      <c r="G421" s="239" t="n">
        <v>414</v>
      </c>
      <c r="H421" s="197" t="inlineStr">
        <is>
          <t>가</t>
        </is>
      </c>
      <c r="I421" s="242" t="inlineStr">
        <is>
          <t>세종대</t>
        </is>
      </c>
      <c r="J421" s="242" t="inlineStr">
        <is>
          <t>지능형드론융합전공</t>
        </is>
      </c>
      <c r="K421" s="195" t="inlineStr">
        <is>
          <t>자연</t>
        </is>
      </c>
      <c r="L421" s="697">
        <f>IF(OFFSET(환산공식!$ED$15,$F421,0)=1,"O","X")</f>
        <v/>
      </c>
      <c r="M421" s="188">
        <f>IFERROR(OFFSET(환산공식!DJ$15,$F421,0),"")</f>
        <v/>
      </c>
      <c r="N421" s="697">
        <f>IFERROR(CONCATENATE(ROUND(OFFSET(환산공식!DK$15,$F421,0),1),"%"),"")</f>
        <v/>
      </c>
      <c r="O421" s="697">
        <f>IFERROR(OFFSET(환산공식!DL$15,$F421,0),"")</f>
        <v/>
      </c>
      <c r="P421" s="188">
        <f>IF(E421="","",IF(Q421&gt;R421,"90% 이상",IF(Q421&gt;S421,CONCATENATE(ROUND(((Q421-S421)/(R421-S421))*20+70,0),"%"),IF(Q421&gt;T421,CONCATENATE(ROUND(((Q421-T421)/(S421-T421))*30+40,0),"%"),IF(Q421&gt;U421,CONCATENATE(ROUND(((Q421-U421)/(T421-U421))*30+10,0),"%"),IF(Q421&gt;V421,CONCATENATE(ROUND(((Q421-V421)/(U421-V421))*7+3,0),"%"),"3% 이하"))))))</f>
        <v/>
      </c>
      <c r="Q421" s="194">
        <f>IFERROR(ROUND(OFFSET(환산공식!$FG$15,$F421,0),3),"")</f>
        <v/>
      </c>
      <c r="R421" s="194">
        <f>OFFSET('배치점수 계산기'!H$10,$D421,0)</f>
        <v/>
      </c>
      <c r="S421" s="194">
        <f>OFFSET('배치점수 계산기'!I$10,$D421,0)</f>
        <v/>
      </c>
      <c r="T421" s="194">
        <f>OFFSET('배치점수 계산기'!J$10,$D421,0)</f>
        <v/>
      </c>
      <c r="U421" s="194">
        <f>OFFSET('배치점수 계산기'!K$10,$D421,0)</f>
        <v/>
      </c>
      <c r="V421" s="194">
        <f>OFFSET('배치점수 계산기'!L$10,$D421,0)</f>
        <v/>
      </c>
      <c r="W421" s="186">
        <f>OFFSET('배치점수 계산기'!M$10,$D421,0)</f>
        <v/>
      </c>
      <c r="X421" s="184">
        <f>OFFSET('배치점수 계산기'!N$10,$D421,0)</f>
        <v/>
      </c>
      <c r="Y421" s="188">
        <f>OFFSET(환산공식!FW$15,$F421,0)</f>
        <v/>
      </c>
      <c r="Z421" s="697">
        <f>OFFSET(환산공식!FX$15,$F421,0)</f>
        <v/>
      </c>
      <c r="AA421" s="179">
        <f>OFFSET(환산공식!FY$15,$F421,0)</f>
        <v/>
      </c>
      <c r="AB421" s="3" t="n"/>
      <c r="AD421" s="0">
        <f>IF(L421="X",6,IF(Q421&gt;R421,1,IF(Q421&gt;S421,2,IF(Q421&gt;T421,3,IF(Q421&gt;U421,4,IF(Q421&gt;=V421,5,IF(Q421&lt;V421,6,"")))))))</f>
        <v/>
      </c>
      <c r="AF421" s="3" t="n"/>
      <c r="AG421" s="3" t="n"/>
      <c r="AH421" s="3" t="n"/>
    </row>
    <row r="422">
      <c r="A422" s="198" t="n"/>
      <c r="B422" s="198" t="n"/>
      <c r="C422" s="198" t="inlineStr">
        <is>
          <t>가415</t>
        </is>
      </c>
      <c r="D422" s="195" t="n">
        <v>475</v>
      </c>
      <c r="E422" s="195" t="n">
        <v>78</v>
      </c>
      <c r="F422" s="195" t="n">
        <v>78</v>
      </c>
      <c r="G422" s="239" t="n">
        <v>415</v>
      </c>
      <c r="H422" s="197" t="inlineStr">
        <is>
          <t>가</t>
        </is>
      </c>
      <c r="I422" s="242" t="inlineStr">
        <is>
          <t>세종대</t>
        </is>
      </c>
      <c r="J422" s="242" t="inlineStr">
        <is>
          <t>자연생명계열</t>
        </is>
      </c>
      <c r="K422" s="195" t="inlineStr">
        <is>
          <t>자연</t>
        </is>
      </c>
      <c r="L422" s="697">
        <f>IF(OFFSET(환산공식!$ED$15,$F422,0)=1,"O","X")</f>
        <v/>
      </c>
      <c r="M422" s="188">
        <f>IFERROR(OFFSET(환산공식!DJ$15,$F422,0),"")</f>
        <v/>
      </c>
      <c r="N422" s="697">
        <f>IFERROR(CONCATENATE(ROUND(OFFSET(환산공식!DK$15,$F422,0),1),"%"),"")</f>
        <v/>
      </c>
      <c r="O422" s="697">
        <f>IFERROR(OFFSET(환산공식!DL$15,$F422,0),"")</f>
        <v/>
      </c>
      <c r="P422" s="188">
        <f>IF(E422="","",IF(Q422&gt;R422,"90% 이상",IF(Q422&gt;S422,CONCATENATE(ROUND(((Q422-S422)/(R422-S422))*20+70,0),"%"),IF(Q422&gt;T422,CONCATENATE(ROUND(((Q422-T422)/(S422-T422))*30+40,0),"%"),IF(Q422&gt;U422,CONCATENATE(ROUND(((Q422-U422)/(T422-U422))*30+10,0),"%"),IF(Q422&gt;V422,CONCATENATE(ROUND(((Q422-V422)/(U422-V422))*7+3,0),"%"),"3% 이하"))))))</f>
        <v/>
      </c>
      <c r="Q422" s="194">
        <f>IFERROR(ROUND(OFFSET(환산공식!$FG$15,$F422,0),3),"")</f>
        <v/>
      </c>
      <c r="R422" s="194">
        <f>OFFSET('배치점수 계산기'!H$10,$D422,0)</f>
        <v/>
      </c>
      <c r="S422" s="194">
        <f>OFFSET('배치점수 계산기'!I$10,$D422,0)</f>
        <v/>
      </c>
      <c r="T422" s="194">
        <f>OFFSET('배치점수 계산기'!J$10,$D422,0)</f>
        <v/>
      </c>
      <c r="U422" s="194">
        <f>OFFSET('배치점수 계산기'!K$10,$D422,0)</f>
        <v/>
      </c>
      <c r="V422" s="194">
        <f>OFFSET('배치점수 계산기'!L$10,$D422,0)</f>
        <v/>
      </c>
      <c r="W422" s="186">
        <f>OFFSET('배치점수 계산기'!M$10,$D422,0)</f>
        <v/>
      </c>
      <c r="X422" s="184">
        <f>OFFSET('배치점수 계산기'!N$10,$D422,0)</f>
        <v/>
      </c>
      <c r="Y422" s="188">
        <f>OFFSET(환산공식!FW$15,$F422,0)</f>
        <v/>
      </c>
      <c r="Z422" s="697">
        <f>OFFSET(환산공식!FX$15,$F422,0)</f>
        <v/>
      </c>
      <c r="AA422" s="179">
        <f>OFFSET(환산공식!FY$15,$F422,0)</f>
        <v/>
      </c>
      <c r="AB422" s="3" t="n"/>
      <c r="AD422" s="0">
        <f>IF(L422="X",6,IF(Q422&gt;R422,1,IF(Q422&gt;S422,2,IF(Q422&gt;T422,3,IF(Q422&gt;U422,4,IF(Q422&gt;=V422,5,IF(Q422&lt;V422,6,"")))))))</f>
        <v/>
      </c>
      <c r="AF422" s="3" t="n"/>
      <c r="AG422" s="3" t="n"/>
      <c r="AH422" s="3" t="n"/>
    </row>
    <row r="423">
      <c r="A423" s="198" t="n"/>
      <c r="B423" s="198" t="n"/>
      <c r="C423" s="198" t="inlineStr">
        <is>
          <t>가416</t>
        </is>
      </c>
      <c r="D423" s="195" t="n">
        <v>476</v>
      </c>
      <c r="E423" s="195" t="n">
        <v>78</v>
      </c>
      <c r="F423" s="195" t="n">
        <v>78</v>
      </c>
      <c r="G423" s="239" t="n">
        <v>416</v>
      </c>
      <c r="H423" s="197" t="inlineStr">
        <is>
          <t>가</t>
        </is>
      </c>
      <c r="I423" s="242" t="inlineStr">
        <is>
          <t>세종대</t>
        </is>
      </c>
      <c r="J423" s="242" t="inlineStr">
        <is>
          <t>스마트생명산업융합학과</t>
        </is>
      </c>
      <c r="K423" s="195" t="inlineStr">
        <is>
          <t>자연</t>
        </is>
      </c>
      <c r="L423" s="697">
        <f>IF(OFFSET(환산공식!$ED$15,$F423,0)=1,"O","X")</f>
        <v/>
      </c>
      <c r="M423" s="188">
        <f>IFERROR(OFFSET(환산공식!DJ$15,$F423,0),"")</f>
        <v/>
      </c>
      <c r="N423" s="697">
        <f>IFERROR(CONCATENATE(ROUND(OFFSET(환산공식!DK$15,$F423,0),1),"%"),"")</f>
        <v/>
      </c>
      <c r="O423" s="697">
        <f>IFERROR(OFFSET(환산공식!DL$15,$F423,0),"")</f>
        <v/>
      </c>
      <c r="P423" s="188">
        <f>IF(E423="","",IF(Q423&gt;R423,"90% 이상",IF(Q423&gt;S423,CONCATENATE(ROUND(((Q423-S423)/(R423-S423))*20+70,0),"%"),IF(Q423&gt;T423,CONCATENATE(ROUND(((Q423-T423)/(S423-T423))*30+40,0),"%"),IF(Q423&gt;U423,CONCATENATE(ROUND(((Q423-U423)/(T423-U423))*30+10,0),"%"),IF(Q423&gt;V423,CONCATENATE(ROUND(((Q423-V423)/(U423-V423))*7+3,0),"%"),"3% 이하"))))))</f>
        <v/>
      </c>
      <c r="Q423" s="194">
        <f>IFERROR(ROUND(OFFSET(환산공식!$FG$15,$F423,0),3),"")</f>
        <v/>
      </c>
      <c r="R423" s="194">
        <f>OFFSET('배치점수 계산기'!H$10,$D423,0)</f>
        <v/>
      </c>
      <c r="S423" s="194">
        <f>OFFSET('배치점수 계산기'!I$10,$D423,0)</f>
        <v/>
      </c>
      <c r="T423" s="194">
        <f>OFFSET('배치점수 계산기'!J$10,$D423,0)</f>
        <v/>
      </c>
      <c r="U423" s="194">
        <f>OFFSET('배치점수 계산기'!K$10,$D423,0)</f>
        <v/>
      </c>
      <c r="V423" s="194">
        <f>OFFSET('배치점수 계산기'!L$10,$D423,0)</f>
        <v/>
      </c>
      <c r="W423" s="186">
        <f>OFFSET('배치점수 계산기'!M$10,$D423,0)</f>
        <v/>
      </c>
      <c r="X423" s="184">
        <f>OFFSET('배치점수 계산기'!N$10,$D423,0)</f>
        <v/>
      </c>
      <c r="Y423" s="188">
        <f>OFFSET(환산공식!FW$15,$F423,0)</f>
        <v/>
      </c>
      <c r="Z423" s="697">
        <f>OFFSET(환산공식!FX$15,$F423,0)</f>
        <v/>
      </c>
      <c r="AA423" s="179">
        <f>OFFSET(환산공식!FY$15,$F423,0)</f>
        <v/>
      </c>
      <c r="AB423" s="3" t="n"/>
      <c r="AD423" s="0">
        <f>IF(L423="X",6,IF(Q423&gt;R423,1,IF(Q423&gt;S423,2,IF(Q423&gt;T423,3,IF(Q423&gt;U423,4,IF(Q423&gt;=V423,5,IF(Q423&lt;V423,6,"")))))))</f>
        <v/>
      </c>
      <c r="AF423" s="3" t="n"/>
      <c r="AG423" s="3" t="n"/>
      <c r="AH423" s="3" t="n"/>
    </row>
    <row r="424">
      <c r="A424" s="198" t="n"/>
      <c r="B424" s="198" t="n"/>
      <c r="C424" s="198" t="inlineStr">
        <is>
          <t>가417</t>
        </is>
      </c>
      <c r="D424" s="195" t="n">
        <v>477</v>
      </c>
      <c r="E424" s="195" t="n">
        <v>79</v>
      </c>
      <c r="F424" s="195" t="n">
        <v>79</v>
      </c>
      <c r="G424" s="239" t="n">
        <v>417</v>
      </c>
      <c r="H424" s="197" t="inlineStr">
        <is>
          <t>가</t>
        </is>
      </c>
      <c r="I424" s="242" t="inlineStr">
        <is>
          <t>세종대</t>
        </is>
      </c>
      <c r="J424" s="242" t="inlineStr">
        <is>
          <t>IT계열(농어촌)</t>
        </is>
      </c>
      <c r="K424" s="195" t="inlineStr">
        <is>
          <t>자연</t>
        </is>
      </c>
      <c r="L424" s="697">
        <f>IF(OFFSET(환산공식!$ED$15,$F424,0)=1,"O","X")</f>
        <v/>
      </c>
      <c r="M424" s="188">
        <f>IFERROR(OFFSET(환산공식!DJ$15,$F424,0),"")</f>
        <v/>
      </c>
      <c r="N424" s="697">
        <f>IFERROR(CONCATENATE(ROUND(OFFSET(환산공식!DK$15,$F424,0),1),"%"),"")</f>
        <v/>
      </c>
      <c r="O424" s="697">
        <f>IFERROR(OFFSET(환산공식!DL$15,$F424,0),"")</f>
        <v/>
      </c>
      <c r="P424" s="188">
        <f>IF(E424="","",IF(Q424&gt;R424,"90% 이상",IF(Q424&gt;S424,CONCATENATE(ROUND(((Q424-S424)/(R424-S424))*20+70,0),"%"),IF(Q424&gt;T424,CONCATENATE(ROUND(((Q424-T424)/(S424-T424))*30+40,0),"%"),IF(Q424&gt;U424,CONCATENATE(ROUND(((Q424-U424)/(T424-U424))*30+10,0),"%"),IF(Q424&gt;V424,CONCATENATE(ROUND(((Q424-V424)/(U424-V424))*7+3,0),"%"),"3% 이하"))))))</f>
        <v/>
      </c>
      <c r="Q424" s="194">
        <f>IFERROR(ROUND(OFFSET(환산공식!$FG$15,$F424,0),3),"")</f>
        <v/>
      </c>
      <c r="R424" s="194">
        <f>OFFSET('배치점수 계산기'!H$10,$D424,0)</f>
        <v/>
      </c>
      <c r="S424" s="194">
        <f>OFFSET('배치점수 계산기'!I$10,$D424,0)</f>
        <v/>
      </c>
      <c r="T424" s="194">
        <f>OFFSET('배치점수 계산기'!J$10,$D424,0)</f>
        <v/>
      </c>
      <c r="U424" s="194">
        <f>OFFSET('배치점수 계산기'!K$10,$D424,0)</f>
        <v/>
      </c>
      <c r="V424" s="194">
        <f>OFFSET('배치점수 계산기'!L$10,$D424,0)</f>
        <v/>
      </c>
      <c r="W424" s="186">
        <f>OFFSET('배치점수 계산기'!M$10,$D424,0)</f>
        <v/>
      </c>
      <c r="X424" s="184">
        <f>OFFSET('배치점수 계산기'!N$10,$D424,0)</f>
        <v/>
      </c>
      <c r="Y424" s="188">
        <f>OFFSET(환산공식!FW$15,$F424,0)</f>
        <v/>
      </c>
      <c r="Z424" s="697">
        <f>OFFSET(환산공식!FX$15,$F424,0)</f>
        <v/>
      </c>
      <c r="AA424" s="179">
        <f>OFFSET(환산공식!FY$15,$F424,0)</f>
        <v/>
      </c>
      <c r="AB424" s="3" t="n"/>
      <c r="AD424" s="0">
        <f>IF(L424="X",6,IF(Q424&gt;R424,1,IF(Q424&gt;S424,2,IF(Q424&gt;T424,3,IF(Q424&gt;U424,4,IF(Q424&gt;=V424,5,IF(Q424&lt;V424,6,"")))))))</f>
        <v/>
      </c>
      <c r="AF424" s="3" t="n"/>
      <c r="AG424" s="3" t="n"/>
      <c r="AH424" s="3" t="n"/>
    </row>
    <row r="425">
      <c r="A425" s="198" t="n"/>
      <c r="B425" s="198" t="n"/>
      <c r="C425" s="198" t="inlineStr">
        <is>
          <t>가418</t>
        </is>
      </c>
      <c r="D425" s="195" t="n">
        <v>478</v>
      </c>
      <c r="E425" s="195" t="n">
        <v>79</v>
      </c>
      <c r="F425" s="195" t="n">
        <v>79</v>
      </c>
      <c r="G425" s="239" t="n">
        <v>418</v>
      </c>
      <c r="H425" s="197" t="inlineStr">
        <is>
          <t>가</t>
        </is>
      </c>
      <c r="I425" s="242" t="inlineStr">
        <is>
          <t>세종대</t>
        </is>
      </c>
      <c r="J425" s="242" t="inlineStr">
        <is>
          <t>지능형드론융합전공(농어촌)</t>
        </is>
      </c>
      <c r="K425" s="195" t="inlineStr">
        <is>
          <t>자연</t>
        </is>
      </c>
      <c r="L425" s="697">
        <f>IF(OFFSET(환산공식!$ED$15,$F425,0)=1,"O","X")</f>
        <v/>
      </c>
      <c r="M425" s="188">
        <f>IFERROR(OFFSET(환산공식!DJ$15,$F425,0),"")</f>
        <v/>
      </c>
      <c r="N425" s="697">
        <f>IFERROR(CONCATENATE(ROUND(OFFSET(환산공식!DK$15,$F425,0),1),"%"),"")</f>
        <v/>
      </c>
      <c r="O425" s="697">
        <f>IFERROR(OFFSET(환산공식!DL$15,$F425,0),"")</f>
        <v/>
      </c>
      <c r="P425" s="188">
        <f>IF(E425="","",IF(Q425&gt;R425,"90% 이상",IF(Q425&gt;S425,CONCATENATE(ROUND(((Q425-S425)/(R425-S425))*20+70,0),"%"),IF(Q425&gt;T425,CONCATENATE(ROUND(((Q425-T425)/(S425-T425))*30+40,0),"%"),IF(Q425&gt;U425,CONCATENATE(ROUND(((Q425-U425)/(T425-U425))*30+10,0),"%"),IF(Q425&gt;V425,CONCATENATE(ROUND(((Q425-V425)/(U425-V425))*7+3,0),"%"),"3% 이하"))))))</f>
        <v/>
      </c>
      <c r="Q425" s="194">
        <f>IFERROR(ROUND(OFFSET(환산공식!$FG$15,$F425,0),3),"")</f>
        <v/>
      </c>
      <c r="R425" s="194">
        <f>OFFSET('배치점수 계산기'!H$10,$D425,0)</f>
        <v/>
      </c>
      <c r="S425" s="194">
        <f>OFFSET('배치점수 계산기'!I$10,$D425,0)</f>
        <v/>
      </c>
      <c r="T425" s="194">
        <f>OFFSET('배치점수 계산기'!J$10,$D425,0)</f>
        <v/>
      </c>
      <c r="U425" s="194">
        <f>OFFSET('배치점수 계산기'!K$10,$D425,0)</f>
        <v/>
      </c>
      <c r="V425" s="194">
        <f>OFFSET('배치점수 계산기'!L$10,$D425,0)</f>
        <v/>
      </c>
      <c r="W425" s="186">
        <f>OFFSET('배치점수 계산기'!M$10,$D425,0)</f>
        <v/>
      </c>
      <c r="X425" s="184">
        <f>OFFSET('배치점수 계산기'!N$10,$D425,0)</f>
        <v/>
      </c>
      <c r="Y425" s="188">
        <f>OFFSET(환산공식!FW$15,$F425,0)</f>
        <v/>
      </c>
      <c r="Z425" s="697">
        <f>OFFSET(환산공식!FX$15,$F425,0)</f>
        <v/>
      </c>
      <c r="AA425" s="179">
        <f>OFFSET(환산공식!FY$15,$F425,0)</f>
        <v/>
      </c>
      <c r="AB425" s="3" t="n"/>
      <c r="AD425" s="0">
        <f>IF(L425="X",6,IF(Q425&gt;R425,1,IF(Q425&gt;S425,2,IF(Q425&gt;T425,3,IF(Q425&gt;U425,4,IF(Q425&gt;=V425,5,IF(Q425&lt;V425,6,"")))))))</f>
        <v/>
      </c>
      <c r="AF425" s="3" t="n"/>
      <c r="AG425" s="3" t="n"/>
      <c r="AH425" s="3" t="n"/>
    </row>
    <row r="426">
      <c r="A426" s="198" t="n"/>
      <c r="B426" s="198" t="n"/>
      <c r="C426" s="198" t="inlineStr">
        <is>
          <t>가419</t>
        </is>
      </c>
      <c r="D426" s="195" t="n">
        <v>479</v>
      </c>
      <c r="E426" s="195" t="n">
        <v>78</v>
      </c>
      <c r="F426" s="195" t="n">
        <v>78</v>
      </c>
      <c r="G426" s="239" t="n">
        <v>419</v>
      </c>
      <c r="H426" s="197" t="inlineStr">
        <is>
          <t>가</t>
        </is>
      </c>
      <c r="I426" s="242" t="inlineStr">
        <is>
          <t>세종대</t>
        </is>
      </c>
      <c r="J426" s="242" t="inlineStr">
        <is>
          <t>자연생명계열(농어촌)</t>
        </is>
      </c>
      <c r="K426" s="195" t="inlineStr">
        <is>
          <t>자연</t>
        </is>
      </c>
      <c r="L426" s="697">
        <f>IF(OFFSET(환산공식!$ED$15,$F426,0)=1,"O","X")</f>
        <v/>
      </c>
      <c r="M426" s="188">
        <f>IFERROR(OFFSET(환산공식!DJ$15,$F426,0),"")</f>
        <v/>
      </c>
      <c r="N426" s="697">
        <f>IFERROR(CONCATENATE(ROUND(OFFSET(환산공식!DK$15,$F426,0),1),"%"),"")</f>
        <v/>
      </c>
      <c r="O426" s="697">
        <f>IFERROR(OFFSET(환산공식!DL$15,$F426,0),"")</f>
        <v/>
      </c>
      <c r="P426" s="188">
        <f>IF(E426="","",IF(Q426&gt;R426,"90% 이상",IF(Q426&gt;S426,CONCATENATE(ROUND(((Q426-S426)/(R426-S426))*20+70,0),"%"),IF(Q426&gt;T426,CONCATENATE(ROUND(((Q426-T426)/(S426-T426))*30+40,0),"%"),IF(Q426&gt;U426,CONCATENATE(ROUND(((Q426-U426)/(T426-U426))*30+10,0),"%"),IF(Q426&gt;V426,CONCATENATE(ROUND(((Q426-V426)/(U426-V426))*7+3,0),"%"),"3% 이하"))))))</f>
        <v/>
      </c>
      <c r="Q426" s="194">
        <f>IFERROR(ROUND(OFFSET(환산공식!$FG$15,$F426,0),3),"")</f>
        <v/>
      </c>
      <c r="R426" s="194">
        <f>OFFSET('배치점수 계산기'!H$10,$D426,0)</f>
        <v/>
      </c>
      <c r="S426" s="194">
        <f>OFFSET('배치점수 계산기'!I$10,$D426,0)</f>
        <v/>
      </c>
      <c r="T426" s="194">
        <f>OFFSET('배치점수 계산기'!J$10,$D426,0)</f>
        <v/>
      </c>
      <c r="U426" s="194">
        <f>OFFSET('배치점수 계산기'!K$10,$D426,0)</f>
        <v/>
      </c>
      <c r="V426" s="194">
        <f>OFFSET('배치점수 계산기'!L$10,$D426,0)</f>
        <v/>
      </c>
      <c r="W426" s="186">
        <f>OFFSET('배치점수 계산기'!M$10,$D426,0)</f>
        <v/>
      </c>
      <c r="X426" s="184">
        <f>OFFSET('배치점수 계산기'!N$10,$D426,0)</f>
        <v/>
      </c>
      <c r="Y426" s="188">
        <f>OFFSET(환산공식!FW$15,$F426,0)</f>
        <v/>
      </c>
      <c r="Z426" s="697">
        <f>OFFSET(환산공식!FX$15,$F426,0)</f>
        <v/>
      </c>
      <c r="AA426" s="179">
        <f>OFFSET(환산공식!FY$15,$F426,0)</f>
        <v/>
      </c>
      <c r="AB426" s="3" t="n"/>
      <c r="AD426" s="0">
        <f>IF(L426="X",6,IF(Q426&gt;R426,1,IF(Q426&gt;S426,2,IF(Q426&gt;T426,3,IF(Q426&gt;U426,4,IF(Q426&gt;=V426,5,IF(Q426&lt;V426,6,"")))))))</f>
        <v/>
      </c>
      <c r="AF426" s="3" t="n"/>
      <c r="AG426" s="3" t="n"/>
      <c r="AH426" s="3" t="n"/>
    </row>
    <row r="427">
      <c r="A427" s="198" t="n"/>
      <c r="B427" s="198" t="n"/>
      <c r="C427" s="198" t="inlineStr">
        <is>
          <t>가420</t>
        </is>
      </c>
      <c r="D427" s="195" t="n">
        <v>480</v>
      </c>
      <c r="E427" s="195" t="n">
        <v>80</v>
      </c>
      <c r="F427" s="195" t="n">
        <v>80</v>
      </c>
      <c r="G427" s="239" t="n">
        <v>420</v>
      </c>
      <c r="H427" s="197" t="inlineStr">
        <is>
          <t>가</t>
        </is>
      </c>
      <c r="I427" s="242" t="inlineStr">
        <is>
          <t>세종대</t>
        </is>
      </c>
      <c r="J427" s="242" t="inlineStr">
        <is>
          <t>인문사회계열</t>
        </is>
      </c>
      <c r="K427" s="195" t="inlineStr">
        <is>
          <t>통합</t>
        </is>
      </c>
      <c r="L427" s="697">
        <f>IF(OFFSET(환산공식!$ED$15,$F427,0)=1,"O","X")</f>
        <v/>
      </c>
      <c r="M427" s="188">
        <f>IFERROR(OFFSET(환산공식!DJ$15,$F427,0),"")</f>
        <v/>
      </c>
      <c r="N427" s="697">
        <f>IFERROR(CONCATENATE(ROUND(OFFSET(환산공식!DK$15,$F427,0),1),"%"),"")</f>
        <v/>
      </c>
      <c r="O427" s="697">
        <f>IFERROR(OFFSET(환산공식!DL$15,$F427,0),"")</f>
        <v/>
      </c>
      <c r="P427" s="188">
        <f>IF(E427="","",IF(Q427&gt;R427,"90% 이상",IF(Q427&gt;S427,CONCATENATE(ROUND(((Q427-S427)/(R427-S427))*20+70,0),"%"),IF(Q427&gt;T427,CONCATENATE(ROUND(((Q427-T427)/(S427-T427))*30+40,0),"%"),IF(Q427&gt;U427,CONCATENATE(ROUND(((Q427-U427)/(T427-U427))*30+10,0),"%"),IF(Q427&gt;V427,CONCATENATE(ROUND(((Q427-V427)/(U427-V427))*7+3,0),"%"),"3% 이하"))))))</f>
        <v/>
      </c>
      <c r="Q427" s="194">
        <f>IFERROR(ROUND(OFFSET(환산공식!$FG$15,$F427,0),3),"")</f>
        <v/>
      </c>
      <c r="R427" s="194">
        <f>OFFSET('배치점수 계산기'!H$10,$D427,0)</f>
        <v/>
      </c>
      <c r="S427" s="194">
        <f>OFFSET('배치점수 계산기'!I$10,$D427,0)</f>
        <v/>
      </c>
      <c r="T427" s="194">
        <f>OFFSET('배치점수 계산기'!J$10,$D427,0)</f>
        <v/>
      </c>
      <c r="U427" s="194">
        <f>OFFSET('배치점수 계산기'!K$10,$D427,0)</f>
        <v/>
      </c>
      <c r="V427" s="194">
        <f>OFFSET('배치점수 계산기'!L$10,$D427,0)</f>
        <v/>
      </c>
      <c r="W427" s="186">
        <f>OFFSET('배치점수 계산기'!M$10,$D427,0)</f>
        <v/>
      </c>
      <c r="X427" s="184">
        <f>OFFSET('배치점수 계산기'!N$10,$D427,0)</f>
        <v/>
      </c>
      <c r="Y427" s="188">
        <f>OFFSET(환산공식!FW$15,$F427,0)</f>
        <v/>
      </c>
      <c r="Z427" s="697">
        <f>OFFSET(환산공식!FX$15,$F427,0)</f>
        <v/>
      </c>
      <c r="AA427" s="179">
        <f>OFFSET(환산공식!FY$15,$F427,0)</f>
        <v/>
      </c>
      <c r="AB427" s="3" t="n"/>
      <c r="AD427" s="0">
        <f>IF(L427="X",6,IF(Q427&gt;R427,1,IF(Q427&gt;S427,2,IF(Q427&gt;T427,3,IF(Q427&gt;U427,4,IF(Q427&gt;=V427,5,IF(Q427&lt;V427,6,"")))))))</f>
        <v/>
      </c>
      <c r="AF427" s="3" t="n"/>
      <c r="AG427" s="3" t="n"/>
      <c r="AH427" s="3" t="n"/>
    </row>
    <row r="428">
      <c r="A428" s="198" t="n"/>
      <c r="B428" s="198" t="n"/>
      <c r="C428" s="198" t="inlineStr">
        <is>
          <t>가421</t>
        </is>
      </c>
      <c r="D428" s="195" t="n">
        <v>481</v>
      </c>
      <c r="E428" s="195" t="n">
        <v>80</v>
      </c>
      <c r="F428" s="195" t="n">
        <v>80</v>
      </c>
      <c r="G428" s="239" t="n">
        <v>421</v>
      </c>
      <c r="H428" s="197" t="inlineStr">
        <is>
          <t>가</t>
        </is>
      </c>
      <c r="I428" s="242" t="inlineStr">
        <is>
          <t>세종대</t>
        </is>
      </c>
      <c r="J428" s="242" t="inlineStr">
        <is>
          <t>인문사회계열(농어촌)</t>
        </is>
      </c>
      <c r="K428" s="195" t="inlineStr">
        <is>
          <t>통합</t>
        </is>
      </c>
      <c r="L428" s="697">
        <f>IF(OFFSET(환산공식!$ED$15,$F428,0)=1,"O","X")</f>
        <v/>
      </c>
      <c r="M428" s="188">
        <f>IFERROR(OFFSET(환산공식!DJ$15,$F428,0),"")</f>
        <v/>
      </c>
      <c r="N428" s="697">
        <f>IFERROR(CONCATENATE(ROUND(OFFSET(환산공식!DK$15,$F428,0),1),"%"),"")</f>
        <v/>
      </c>
      <c r="O428" s="697">
        <f>IFERROR(OFFSET(환산공식!DL$15,$F428,0),"")</f>
        <v/>
      </c>
      <c r="P428" s="188">
        <f>IF(E428="","",IF(Q428&gt;R428,"90% 이상",IF(Q428&gt;S428,CONCATENATE(ROUND(((Q428-S428)/(R428-S428))*20+70,0),"%"),IF(Q428&gt;T428,CONCATENATE(ROUND(((Q428-T428)/(S428-T428))*30+40,0),"%"),IF(Q428&gt;U428,CONCATENATE(ROUND(((Q428-U428)/(T428-U428))*30+10,0),"%"),IF(Q428&gt;V428,CONCATENATE(ROUND(((Q428-V428)/(U428-V428))*7+3,0),"%"),"3% 이하"))))))</f>
        <v/>
      </c>
      <c r="Q428" s="194">
        <f>IFERROR(ROUND(OFFSET(환산공식!$FG$15,$F428,0),3),"")</f>
        <v/>
      </c>
      <c r="R428" s="194">
        <f>OFFSET('배치점수 계산기'!H$10,$D428,0)</f>
        <v/>
      </c>
      <c r="S428" s="194">
        <f>OFFSET('배치점수 계산기'!I$10,$D428,0)</f>
        <v/>
      </c>
      <c r="T428" s="194">
        <f>OFFSET('배치점수 계산기'!J$10,$D428,0)</f>
        <v/>
      </c>
      <c r="U428" s="194">
        <f>OFFSET('배치점수 계산기'!K$10,$D428,0)</f>
        <v/>
      </c>
      <c r="V428" s="194">
        <f>OFFSET('배치점수 계산기'!L$10,$D428,0)</f>
        <v/>
      </c>
      <c r="W428" s="186">
        <f>OFFSET('배치점수 계산기'!M$10,$D428,0)</f>
        <v/>
      </c>
      <c r="X428" s="184">
        <f>OFFSET('배치점수 계산기'!N$10,$D428,0)</f>
        <v/>
      </c>
      <c r="Y428" s="188">
        <f>OFFSET(환산공식!FW$15,$F428,0)</f>
        <v/>
      </c>
      <c r="Z428" s="697">
        <f>OFFSET(환산공식!FX$15,$F428,0)</f>
        <v/>
      </c>
      <c r="AA428" s="179">
        <f>OFFSET(환산공식!FY$15,$F428,0)</f>
        <v/>
      </c>
      <c r="AB428" s="3" t="n"/>
      <c r="AD428" s="0">
        <f>IF(L428="X",6,IF(Q428&gt;R428,1,IF(Q428&gt;S428,2,IF(Q428&gt;T428,3,IF(Q428&gt;U428,4,IF(Q428&gt;=V428,5,IF(Q428&lt;V428,6,"")))))))</f>
        <v/>
      </c>
      <c r="AF428" s="3" t="n"/>
      <c r="AG428" s="3" t="n"/>
      <c r="AH428" s="3" t="n"/>
    </row>
    <row r="429">
      <c r="A429" s="198" t="n"/>
      <c r="B429" s="198" t="n"/>
      <c r="C429" s="198" t="inlineStr">
        <is>
          <t>가422</t>
        </is>
      </c>
      <c r="D429" s="195" t="n">
        <v>482</v>
      </c>
      <c r="E429" s="195" t="n">
        <v>115</v>
      </c>
      <c r="F429" s="195" t="n">
        <v>115</v>
      </c>
      <c r="G429" s="239" t="n">
        <v>422</v>
      </c>
      <c r="H429" s="197" t="inlineStr">
        <is>
          <t>가</t>
        </is>
      </c>
      <c r="I429" s="242" t="inlineStr">
        <is>
          <t>인하대</t>
        </is>
      </c>
      <c r="J429" s="242" t="inlineStr">
        <is>
          <t>산업경영공학과</t>
        </is>
      </c>
      <c r="K429" s="195" t="inlineStr">
        <is>
          <t>자연</t>
        </is>
      </c>
      <c r="L429" s="697">
        <f>IF(OFFSET(환산공식!$ED$15,$F429,0)=1,"O","X")</f>
        <v/>
      </c>
      <c r="M429" s="188">
        <f>IFERROR(OFFSET(환산공식!DJ$15,$F429,0),"")</f>
        <v/>
      </c>
      <c r="N429" s="697">
        <f>IFERROR(CONCATENATE(ROUND(OFFSET(환산공식!DK$15,$F429,0),1),"%"),"")</f>
        <v/>
      </c>
      <c r="O429" s="697">
        <f>IFERROR(OFFSET(환산공식!DL$15,$F429,0),"")</f>
        <v/>
      </c>
      <c r="P429" s="188">
        <f>IF(E429="","",IF(Q429&gt;R429,"90% 이상",IF(Q429&gt;S429,CONCATENATE(ROUND(((Q429-S429)/(R429-S429))*20+70,0),"%"),IF(Q429&gt;T429,CONCATENATE(ROUND(((Q429-T429)/(S429-T429))*30+40,0),"%"),IF(Q429&gt;U429,CONCATENATE(ROUND(((Q429-U429)/(T429-U429))*30+10,0),"%"),IF(Q429&gt;V429,CONCATENATE(ROUND(((Q429-V429)/(U429-V429))*7+3,0),"%"),"3% 이하"))))))</f>
        <v/>
      </c>
      <c r="Q429" s="194">
        <f>IFERROR(ROUND(OFFSET(환산공식!$FG$15,$F429,0),3),"")</f>
        <v/>
      </c>
      <c r="R429" s="194">
        <f>OFFSET('배치점수 계산기'!H$10,$D429,0)</f>
        <v/>
      </c>
      <c r="S429" s="194">
        <f>OFFSET('배치점수 계산기'!I$10,$D429,0)</f>
        <v/>
      </c>
      <c r="T429" s="194">
        <f>OFFSET('배치점수 계산기'!J$10,$D429,0)</f>
        <v/>
      </c>
      <c r="U429" s="194">
        <f>OFFSET('배치점수 계산기'!K$10,$D429,0)</f>
        <v/>
      </c>
      <c r="V429" s="194">
        <f>OFFSET('배치점수 계산기'!L$10,$D429,0)</f>
        <v/>
      </c>
      <c r="W429" s="186">
        <f>OFFSET('배치점수 계산기'!M$10,$D429,0)</f>
        <v/>
      </c>
      <c r="X429" s="184">
        <f>OFFSET('배치점수 계산기'!N$10,$D429,0)</f>
        <v/>
      </c>
      <c r="Y429" s="188">
        <f>OFFSET(환산공식!FW$15,$F429,0)</f>
        <v/>
      </c>
      <c r="Z429" s="697">
        <f>OFFSET(환산공식!FX$15,$F429,0)</f>
        <v/>
      </c>
      <c r="AA429" s="179">
        <f>OFFSET(환산공식!FY$15,$F429,0)</f>
        <v/>
      </c>
      <c r="AB429" s="3" t="n"/>
      <c r="AD429" s="0">
        <f>IF(L429="X",6,IF(Q429&gt;R429,1,IF(Q429&gt;S429,2,IF(Q429&gt;T429,3,IF(Q429&gt;U429,4,IF(Q429&gt;=V429,5,IF(Q429&lt;V429,6,"")))))))</f>
        <v/>
      </c>
      <c r="AF429" s="3" t="n"/>
      <c r="AG429" s="3" t="n"/>
      <c r="AH429" s="3" t="n"/>
    </row>
    <row r="430">
      <c r="A430" s="198" t="n"/>
      <c r="B430" s="198" t="n"/>
      <c r="C430" s="198" t="inlineStr">
        <is>
          <t>가423</t>
        </is>
      </c>
      <c r="D430" s="195" t="n">
        <v>483</v>
      </c>
      <c r="E430" s="195" t="n">
        <v>115</v>
      </c>
      <c r="F430" s="195" t="n">
        <v>115</v>
      </c>
      <c r="G430" s="239" t="n">
        <v>423</v>
      </c>
      <c r="H430" s="197" t="inlineStr">
        <is>
          <t>가</t>
        </is>
      </c>
      <c r="I430" s="242" t="inlineStr">
        <is>
          <t>인하대</t>
        </is>
      </c>
      <c r="J430" s="242" t="inlineStr">
        <is>
          <t>조선해양공학과</t>
        </is>
      </c>
      <c r="K430" s="195" t="inlineStr">
        <is>
          <t>자연</t>
        </is>
      </c>
      <c r="L430" s="697">
        <f>IF(OFFSET(환산공식!$ED$15,$F430,0)=1,"O","X")</f>
        <v/>
      </c>
      <c r="M430" s="188">
        <f>IFERROR(OFFSET(환산공식!DJ$15,$F430,0),"")</f>
        <v/>
      </c>
      <c r="N430" s="697">
        <f>IFERROR(CONCATENATE(ROUND(OFFSET(환산공식!DK$15,$F430,0),1),"%"),"")</f>
        <v/>
      </c>
      <c r="O430" s="697">
        <f>IFERROR(OFFSET(환산공식!DL$15,$F430,0),"")</f>
        <v/>
      </c>
      <c r="P430" s="188">
        <f>IF(E430="","",IF(Q430&gt;R430,"90% 이상",IF(Q430&gt;S430,CONCATENATE(ROUND(((Q430-S430)/(R430-S430))*20+70,0),"%"),IF(Q430&gt;T430,CONCATENATE(ROUND(((Q430-T430)/(S430-T430))*30+40,0),"%"),IF(Q430&gt;U430,CONCATENATE(ROUND(((Q430-U430)/(T430-U430))*30+10,0),"%"),IF(Q430&gt;V430,CONCATENATE(ROUND(((Q430-V430)/(U430-V430))*7+3,0),"%"),"3% 이하"))))))</f>
        <v/>
      </c>
      <c r="Q430" s="194">
        <f>IFERROR(ROUND(OFFSET(환산공식!$FG$15,$F430,0),3),"")</f>
        <v/>
      </c>
      <c r="R430" s="194">
        <f>OFFSET('배치점수 계산기'!H$10,$D430,0)</f>
        <v/>
      </c>
      <c r="S430" s="194">
        <f>OFFSET('배치점수 계산기'!I$10,$D430,0)</f>
        <v/>
      </c>
      <c r="T430" s="194">
        <f>OFFSET('배치점수 계산기'!J$10,$D430,0)</f>
        <v/>
      </c>
      <c r="U430" s="194">
        <f>OFFSET('배치점수 계산기'!K$10,$D430,0)</f>
        <v/>
      </c>
      <c r="V430" s="194">
        <f>OFFSET('배치점수 계산기'!L$10,$D430,0)</f>
        <v/>
      </c>
      <c r="W430" s="186">
        <f>OFFSET('배치점수 계산기'!M$10,$D430,0)</f>
        <v/>
      </c>
      <c r="X430" s="184">
        <f>OFFSET('배치점수 계산기'!N$10,$D430,0)</f>
        <v/>
      </c>
      <c r="Y430" s="188">
        <f>OFFSET(환산공식!FW$15,$F430,0)</f>
        <v/>
      </c>
      <c r="Z430" s="697">
        <f>OFFSET(환산공식!FX$15,$F430,0)</f>
        <v/>
      </c>
      <c r="AA430" s="179">
        <f>OFFSET(환산공식!FY$15,$F430,0)</f>
        <v/>
      </c>
      <c r="AB430" s="3" t="n"/>
      <c r="AD430" s="0">
        <f>IF(L430="X",6,IF(Q430&gt;R430,1,IF(Q430&gt;S430,2,IF(Q430&gt;T430,3,IF(Q430&gt;U430,4,IF(Q430&gt;=V430,5,IF(Q430&lt;V430,6,"")))))))</f>
        <v/>
      </c>
      <c r="AF430" s="3" t="n"/>
      <c r="AG430" s="3" t="n"/>
      <c r="AH430" s="3" t="n"/>
    </row>
    <row r="431">
      <c r="A431" s="198" t="n"/>
      <c r="B431" s="198" t="n"/>
      <c r="C431" s="198" t="inlineStr">
        <is>
          <t>가424</t>
        </is>
      </c>
      <c r="D431" s="195" t="n">
        <v>484</v>
      </c>
      <c r="E431" s="195" t="n">
        <v>115</v>
      </c>
      <c r="F431" s="195" t="n">
        <v>115</v>
      </c>
      <c r="G431" s="239" t="n">
        <v>424</v>
      </c>
      <c r="H431" s="197" t="inlineStr">
        <is>
          <t>가</t>
        </is>
      </c>
      <c r="I431" s="242" t="inlineStr">
        <is>
          <t>인하대</t>
        </is>
      </c>
      <c r="J431" s="242" t="inlineStr">
        <is>
          <t>건축학부</t>
        </is>
      </c>
      <c r="K431" s="195" t="inlineStr">
        <is>
          <t>자연</t>
        </is>
      </c>
      <c r="L431" s="697">
        <f>IF(OFFSET(환산공식!$ED$15,$F431,0)=1,"O","X")</f>
        <v/>
      </c>
      <c r="M431" s="188">
        <f>IFERROR(OFFSET(환산공식!DJ$15,$F431,0),"")</f>
        <v/>
      </c>
      <c r="N431" s="697">
        <f>IFERROR(CONCATENATE(ROUND(OFFSET(환산공식!DK$15,$F431,0),1),"%"),"")</f>
        <v/>
      </c>
      <c r="O431" s="697">
        <f>IFERROR(OFFSET(환산공식!DL$15,$F431,0),"")</f>
        <v/>
      </c>
      <c r="P431" s="188">
        <f>IF(E431="","",IF(Q431&gt;R431,"90% 이상",IF(Q431&gt;S431,CONCATENATE(ROUND(((Q431-S431)/(R431-S431))*20+70,0),"%"),IF(Q431&gt;T431,CONCATENATE(ROUND(((Q431-T431)/(S431-T431))*30+40,0),"%"),IF(Q431&gt;U431,CONCATENATE(ROUND(((Q431-U431)/(T431-U431))*30+10,0),"%"),IF(Q431&gt;V431,CONCATENATE(ROUND(((Q431-V431)/(U431-V431))*7+3,0),"%"),"3% 이하"))))))</f>
        <v/>
      </c>
      <c r="Q431" s="194">
        <f>IFERROR(ROUND(OFFSET(환산공식!$FG$15,$F431,0),3),"")</f>
        <v/>
      </c>
      <c r="R431" s="194">
        <f>OFFSET('배치점수 계산기'!H$10,$D431,0)</f>
        <v/>
      </c>
      <c r="S431" s="194">
        <f>OFFSET('배치점수 계산기'!I$10,$D431,0)</f>
        <v/>
      </c>
      <c r="T431" s="194">
        <f>OFFSET('배치점수 계산기'!J$10,$D431,0)</f>
        <v/>
      </c>
      <c r="U431" s="194">
        <f>OFFSET('배치점수 계산기'!K$10,$D431,0)</f>
        <v/>
      </c>
      <c r="V431" s="194">
        <f>OFFSET('배치점수 계산기'!L$10,$D431,0)</f>
        <v/>
      </c>
      <c r="W431" s="186">
        <f>OFFSET('배치점수 계산기'!M$10,$D431,0)</f>
        <v/>
      </c>
      <c r="X431" s="184">
        <f>OFFSET('배치점수 계산기'!N$10,$D431,0)</f>
        <v/>
      </c>
      <c r="Y431" s="188">
        <f>OFFSET(환산공식!FW$15,$F431,0)</f>
        <v/>
      </c>
      <c r="Z431" s="697">
        <f>OFFSET(환산공식!FX$15,$F431,0)</f>
        <v/>
      </c>
      <c r="AA431" s="179">
        <f>OFFSET(환산공식!FY$15,$F431,0)</f>
        <v/>
      </c>
      <c r="AB431" s="3" t="n"/>
      <c r="AD431" s="0">
        <f>IF(L431="X",6,IF(Q431&gt;R431,1,IF(Q431&gt;S431,2,IF(Q431&gt;T431,3,IF(Q431&gt;U431,4,IF(Q431&gt;=V431,5,IF(Q431&lt;V431,6,"")))))))</f>
        <v/>
      </c>
      <c r="AF431" s="3" t="n"/>
      <c r="AG431" s="3" t="n"/>
      <c r="AH431" s="3" t="n"/>
    </row>
    <row r="432">
      <c r="A432" s="198" t="n"/>
      <c r="B432" s="198" t="n"/>
      <c r="C432" s="198" t="inlineStr">
        <is>
          <t>가425</t>
        </is>
      </c>
      <c r="D432" s="195" t="n">
        <v>485</v>
      </c>
      <c r="E432" s="195" t="n">
        <v>115</v>
      </c>
      <c r="F432" s="195" t="n">
        <v>115</v>
      </c>
      <c r="G432" s="239" t="n">
        <v>425</v>
      </c>
      <c r="H432" s="197" t="inlineStr">
        <is>
          <t>가</t>
        </is>
      </c>
      <c r="I432" s="242" t="inlineStr">
        <is>
          <t>인하대</t>
        </is>
      </c>
      <c r="J432" s="242" t="inlineStr">
        <is>
          <t>환경공학과</t>
        </is>
      </c>
      <c r="K432" s="195" t="inlineStr">
        <is>
          <t>자연</t>
        </is>
      </c>
      <c r="L432" s="697">
        <f>IF(OFFSET(환산공식!$ED$15,$F432,0)=1,"O","X")</f>
        <v/>
      </c>
      <c r="M432" s="188">
        <f>IFERROR(OFFSET(환산공식!DJ$15,$F432,0),"")</f>
        <v/>
      </c>
      <c r="N432" s="697">
        <f>IFERROR(CONCATENATE(ROUND(OFFSET(환산공식!DK$15,$F432,0),1),"%"),"")</f>
        <v/>
      </c>
      <c r="O432" s="697">
        <f>IFERROR(OFFSET(환산공식!DL$15,$F432,0),"")</f>
        <v/>
      </c>
      <c r="P432" s="188">
        <f>IF(E432="","",IF(Q432&gt;R432,"90% 이상",IF(Q432&gt;S432,CONCATENATE(ROUND(((Q432-S432)/(R432-S432))*20+70,0),"%"),IF(Q432&gt;T432,CONCATENATE(ROUND(((Q432-T432)/(S432-T432))*30+40,0),"%"),IF(Q432&gt;U432,CONCATENATE(ROUND(((Q432-U432)/(T432-U432))*30+10,0),"%"),IF(Q432&gt;V432,CONCATENATE(ROUND(((Q432-V432)/(U432-V432))*7+3,0),"%"),"3% 이하"))))))</f>
        <v/>
      </c>
      <c r="Q432" s="194">
        <f>IFERROR(ROUND(OFFSET(환산공식!$FG$15,$F432,0),3),"")</f>
        <v/>
      </c>
      <c r="R432" s="194">
        <f>OFFSET('배치점수 계산기'!H$10,$D432,0)</f>
        <v/>
      </c>
      <c r="S432" s="194">
        <f>OFFSET('배치점수 계산기'!I$10,$D432,0)</f>
        <v/>
      </c>
      <c r="T432" s="194">
        <f>OFFSET('배치점수 계산기'!J$10,$D432,0)</f>
        <v/>
      </c>
      <c r="U432" s="194">
        <f>OFFSET('배치점수 계산기'!K$10,$D432,0)</f>
        <v/>
      </c>
      <c r="V432" s="194">
        <f>OFFSET('배치점수 계산기'!L$10,$D432,0)</f>
        <v/>
      </c>
      <c r="W432" s="186">
        <f>OFFSET('배치점수 계산기'!M$10,$D432,0)</f>
        <v/>
      </c>
      <c r="X432" s="184">
        <f>OFFSET('배치점수 계산기'!N$10,$D432,0)</f>
        <v/>
      </c>
      <c r="Y432" s="188">
        <f>OFFSET(환산공식!FW$15,$F432,0)</f>
        <v/>
      </c>
      <c r="Z432" s="697">
        <f>OFFSET(환산공식!FX$15,$F432,0)</f>
        <v/>
      </c>
      <c r="AA432" s="179">
        <f>OFFSET(환산공식!FY$15,$F432,0)</f>
        <v/>
      </c>
      <c r="AB432" s="3" t="n"/>
      <c r="AD432" s="0">
        <f>IF(L432="X",6,IF(Q432&gt;R432,1,IF(Q432&gt;S432,2,IF(Q432&gt;T432,3,IF(Q432&gt;U432,4,IF(Q432&gt;=V432,5,IF(Q432&lt;V432,6,"")))))))</f>
        <v/>
      </c>
      <c r="AF432" s="3" t="n"/>
      <c r="AG432" s="3" t="n"/>
      <c r="AH432" s="3" t="n"/>
    </row>
    <row r="433">
      <c r="A433" s="198" t="n"/>
      <c r="B433" s="198" t="n"/>
      <c r="C433" s="198" t="inlineStr">
        <is>
          <t>가426</t>
        </is>
      </c>
      <c r="D433" s="195" t="n">
        <v>486</v>
      </c>
      <c r="E433" s="195" t="n">
        <v>127</v>
      </c>
      <c r="F433" s="195" t="n">
        <v>127</v>
      </c>
      <c r="G433" s="239" t="n">
        <v>426</v>
      </c>
      <c r="H433" s="197" t="inlineStr">
        <is>
          <t>가</t>
        </is>
      </c>
      <c r="I433" s="242" t="inlineStr">
        <is>
          <t>한양대(ERICA)</t>
        </is>
      </c>
      <c r="J433" s="242" t="inlineStr">
        <is>
          <t>컴퓨터학부</t>
        </is>
      </c>
      <c r="K433" s="195" t="inlineStr">
        <is>
          <t>자연</t>
        </is>
      </c>
      <c r="L433" s="697">
        <f>IF(OFFSET(환산공식!$ED$15,$F433,0)=1,"O","X")</f>
        <v/>
      </c>
      <c r="M433" s="188">
        <f>IFERROR(OFFSET(환산공식!DJ$15,$F433,0),"")</f>
        <v/>
      </c>
      <c r="N433" s="697">
        <f>IFERROR(CONCATENATE(ROUND(OFFSET(환산공식!DK$15,$F433,0),1),"%"),"")</f>
        <v/>
      </c>
      <c r="O433" s="697">
        <f>IFERROR(OFFSET(환산공식!DL$15,$F433,0),"")</f>
        <v/>
      </c>
      <c r="P433" s="188">
        <f>IF(E433="","",IF(Q433&gt;R433,"90% 이상",IF(Q433&gt;S433,CONCATENATE(ROUND(((Q433-S433)/(R433-S433))*20+70,0),"%"),IF(Q433&gt;T433,CONCATENATE(ROUND(((Q433-T433)/(S433-T433))*30+40,0),"%"),IF(Q433&gt;U433,CONCATENATE(ROUND(((Q433-U433)/(T433-U433))*30+10,0),"%"),IF(Q433&gt;V433,CONCATENATE(ROUND(((Q433-V433)/(U433-V433))*7+3,0),"%"),"3% 이하"))))))</f>
        <v/>
      </c>
      <c r="Q433" s="194">
        <f>IFERROR(ROUND(OFFSET(환산공식!$FG$15,$F433,0),3),"")</f>
        <v/>
      </c>
      <c r="R433" s="194">
        <f>OFFSET('배치점수 계산기'!H$10,$D433,0)</f>
        <v/>
      </c>
      <c r="S433" s="194">
        <f>OFFSET('배치점수 계산기'!I$10,$D433,0)</f>
        <v/>
      </c>
      <c r="T433" s="194">
        <f>OFFSET('배치점수 계산기'!J$10,$D433,0)</f>
        <v/>
      </c>
      <c r="U433" s="194">
        <f>OFFSET('배치점수 계산기'!K$10,$D433,0)</f>
        <v/>
      </c>
      <c r="V433" s="194">
        <f>OFFSET('배치점수 계산기'!L$10,$D433,0)</f>
        <v/>
      </c>
      <c r="W433" s="186">
        <f>OFFSET('배치점수 계산기'!M$10,$D433,0)</f>
        <v/>
      </c>
      <c r="X433" s="184">
        <f>OFFSET('배치점수 계산기'!N$10,$D433,0)</f>
        <v/>
      </c>
      <c r="Y433" s="188">
        <f>OFFSET(환산공식!FW$15,$F433,0)</f>
        <v/>
      </c>
      <c r="Z433" s="697">
        <f>OFFSET(환산공식!FX$15,$F433,0)</f>
        <v/>
      </c>
      <c r="AA433" s="179">
        <f>OFFSET(환산공식!FY$15,$F433,0)</f>
        <v/>
      </c>
      <c r="AB433" s="3" t="n"/>
      <c r="AD433" s="0">
        <f>IF(L433="X",6,IF(Q433&gt;R433,1,IF(Q433&gt;S433,2,IF(Q433&gt;T433,3,IF(Q433&gt;U433,4,IF(Q433&gt;=V433,5,IF(Q433&lt;V433,6,"")))))))</f>
        <v/>
      </c>
      <c r="AF433" s="3" t="n"/>
      <c r="AG433" s="3" t="n"/>
      <c r="AH433" s="3" t="n"/>
    </row>
    <row r="434">
      <c r="A434" s="198" t="n"/>
      <c r="B434" s="198" t="n"/>
      <c r="C434" s="198" t="inlineStr">
        <is>
          <t>가427</t>
        </is>
      </c>
      <c r="D434" s="195" t="n">
        <v>487</v>
      </c>
      <c r="E434" s="195" t="n">
        <v>127</v>
      </c>
      <c r="F434" s="195" t="n">
        <v>127</v>
      </c>
      <c r="G434" s="239" t="n">
        <v>427</v>
      </c>
      <c r="H434" s="197" t="inlineStr">
        <is>
          <t>가</t>
        </is>
      </c>
      <c r="I434" s="242" t="inlineStr">
        <is>
          <t>한양대(ERICA)</t>
        </is>
      </c>
      <c r="J434" s="242" t="inlineStr">
        <is>
          <t>산업경영공학</t>
        </is>
      </c>
      <c r="K434" s="195" t="inlineStr">
        <is>
          <t>자연</t>
        </is>
      </c>
      <c r="L434" s="697">
        <f>IF(OFFSET(환산공식!$ED$15,$F434,0)=1,"O","X")</f>
        <v/>
      </c>
      <c r="M434" s="188">
        <f>IFERROR(OFFSET(환산공식!DJ$15,$F434,0),"")</f>
        <v/>
      </c>
      <c r="N434" s="697">
        <f>IFERROR(CONCATENATE(ROUND(OFFSET(환산공식!DK$15,$F434,0),1),"%"),"")</f>
        <v/>
      </c>
      <c r="O434" s="697">
        <f>IFERROR(OFFSET(환산공식!DL$15,$F434,0),"")</f>
        <v/>
      </c>
      <c r="P434" s="188">
        <f>IF(E434="","",IF(Q434&gt;R434,"90% 이상",IF(Q434&gt;S434,CONCATENATE(ROUND(((Q434-S434)/(R434-S434))*20+70,0),"%"),IF(Q434&gt;T434,CONCATENATE(ROUND(((Q434-T434)/(S434-T434))*30+40,0),"%"),IF(Q434&gt;U434,CONCATENATE(ROUND(((Q434-U434)/(T434-U434))*30+10,0),"%"),IF(Q434&gt;V434,CONCATENATE(ROUND(((Q434-V434)/(U434-V434))*7+3,0),"%"),"3% 이하"))))))</f>
        <v/>
      </c>
      <c r="Q434" s="194">
        <f>IFERROR(ROUND(OFFSET(환산공식!$FG$15,$F434,0),3),"")</f>
        <v/>
      </c>
      <c r="R434" s="194">
        <f>OFFSET('배치점수 계산기'!H$10,$D434,0)</f>
        <v/>
      </c>
      <c r="S434" s="194">
        <f>OFFSET('배치점수 계산기'!I$10,$D434,0)</f>
        <v/>
      </c>
      <c r="T434" s="194">
        <f>OFFSET('배치점수 계산기'!J$10,$D434,0)</f>
        <v/>
      </c>
      <c r="U434" s="194">
        <f>OFFSET('배치점수 계산기'!K$10,$D434,0)</f>
        <v/>
      </c>
      <c r="V434" s="194">
        <f>OFFSET('배치점수 계산기'!L$10,$D434,0)</f>
        <v/>
      </c>
      <c r="W434" s="186">
        <f>OFFSET('배치점수 계산기'!M$10,$D434,0)</f>
        <v/>
      </c>
      <c r="X434" s="184">
        <f>OFFSET('배치점수 계산기'!N$10,$D434,0)</f>
        <v/>
      </c>
      <c r="Y434" s="188">
        <f>OFFSET(환산공식!FW$15,$F434,0)</f>
        <v/>
      </c>
      <c r="Z434" s="697">
        <f>OFFSET(환산공식!FX$15,$F434,0)</f>
        <v/>
      </c>
      <c r="AA434" s="179">
        <f>OFFSET(환산공식!FY$15,$F434,0)</f>
        <v/>
      </c>
      <c r="AB434" s="3" t="n"/>
      <c r="AD434" s="0">
        <f>IF(L434="X",6,IF(Q434&gt;R434,1,IF(Q434&gt;S434,2,IF(Q434&gt;T434,3,IF(Q434&gt;U434,4,IF(Q434&gt;=V434,5,IF(Q434&lt;V434,6,"")))))))</f>
        <v/>
      </c>
      <c r="AF434" s="3" t="n"/>
      <c r="AG434" s="3" t="n"/>
      <c r="AH434" s="3" t="n"/>
    </row>
    <row r="435">
      <c r="A435" s="198" t="n"/>
      <c r="B435" s="198" t="n"/>
      <c r="C435" s="198" t="inlineStr">
        <is>
          <t>가428</t>
        </is>
      </c>
      <c r="D435" s="195" t="n">
        <v>488</v>
      </c>
      <c r="E435" s="195" t="n">
        <v>126</v>
      </c>
      <c r="F435" s="195" t="n">
        <v>126</v>
      </c>
      <c r="G435" s="239" t="n">
        <v>428</v>
      </c>
      <c r="H435" s="197" t="inlineStr">
        <is>
          <t>가</t>
        </is>
      </c>
      <c r="I435" s="242" t="inlineStr">
        <is>
          <t>한양대(ERICA)</t>
        </is>
      </c>
      <c r="J435" s="242" t="inlineStr">
        <is>
          <t>인공지능</t>
        </is>
      </c>
      <c r="K435" s="195" t="inlineStr">
        <is>
          <t>자연</t>
        </is>
      </c>
      <c r="L435" s="697">
        <f>IF(OFFSET(환산공식!$ED$15,$F435,0)=1,"O","X")</f>
        <v/>
      </c>
      <c r="M435" s="188">
        <f>IFERROR(OFFSET(환산공식!DJ$15,$F435,0),"")</f>
        <v/>
      </c>
      <c r="N435" s="697">
        <f>IFERROR(CONCATENATE(ROUND(OFFSET(환산공식!DK$15,$F435,0),1),"%"),"")</f>
        <v/>
      </c>
      <c r="O435" s="697">
        <f>IFERROR(OFFSET(환산공식!DL$15,$F435,0),"")</f>
        <v/>
      </c>
      <c r="P435" s="188">
        <f>IF(E435="","",IF(Q435&gt;R435,"90% 이상",IF(Q435&gt;S435,CONCATENATE(ROUND(((Q435-S435)/(R435-S435))*20+70,0),"%"),IF(Q435&gt;T435,CONCATENATE(ROUND(((Q435-T435)/(S435-T435))*30+40,0),"%"),IF(Q435&gt;U435,CONCATENATE(ROUND(((Q435-U435)/(T435-U435))*30+10,0),"%"),IF(Q435&gt;V435,CONCATENATE(ROUND(((Q435-V435)/(U435-V435))*7+3,0),"%"),"3% 이하"))))))</f>
        <v/>
      </c>
      <c r="Q435" s="194">
        <f>IFERROR(ROUND(OFFSET(환산공식!$FG$15,$F435,0),3),"")</f>
        <v/>
      </c>
      <c r="R435" s="194">
        <f>OFFSET('배치점수 계산기'!H$10,$D435,0)</f>
        <v/>
      </c>
      <c r="S435" s="194">
        <f>OFFSET('배치점수 계산기'!I$10,$D435,0)</f>
        <v/>
      </c>
      <c r="T435" s="194">
        <f>OFFSET('배치점수 계산기'!J$10,$D435,0)</f>
        <v/>
      </c>
      <c r="U435" s="194">
        <f>OFFSET('배치점수 계산기'!K$10,$D435,0)</f>
        <v/>
      </c>
      <c r="V435" s="194">
        <f>OFFSET('배치점수 계산기'!L$10,$D435,0)</f>
        <v/>
      </c>
      <c r="W435" s="186">
        <f>OFFSET('배치점수 계산기'!M$10,$D435,0)</f>
        <v/>
      </c>
      <c r="X435" s="184">
        <f>OFFSET('배치점수 계산기'!N$10,$D435,0)</f>
        <v/>
      </c>
      <c r="Y435" s="188">
        <f>OFFSET(환산공식!FW$15,$F435,0)</f>
        <v/>
      </c>
      <c r="Z435" s="697">
        <f>OFFSET(환산공식!FX$15,$F435,0)</f>
        <v/>
      </c>
      <c r="AA435" s="179">
        <f>OFFSET(환산공식!FY$15,$F435,0)</f>
        <v/>
      </c>
      <c r="AB435" s="3" t="n"/>
      <c r="AD435" s="0">
        <f>IF(L435="X",6,IF(Q435&gt;R435,1,IF(Q435&gt;S435,2,IF(Q435&gt;T435,3,IF(Q435&gt;U435,4,IF(Q435&gt;=V435,5,IF(Q435&lt;V435,6,"")))))))</f>
        <v/>
      </c>
      <c r="AF435" s="3" t="n"/>
      <c r="AG435" s="3" t="n"/>
      <c r="AH435" s="3" t="n"/>
    </row>
    <row r="436">
      <c r="A436" s="198" t="n"/>
      <c r="B436" s="198" t="n"/>
      <c r="C436" s="198" t="inlineStr">
        <is>
          <t>가429</t>
        </is>
      </c>
      <c r="D436" s="195" t="n">
        <v>489</v>
      </c>
      <c r="E436" s="195" t="n">
        <v>126</v>
      </c>
      <c r="F436" s="195" t="n">
        <v>126</v>
      </c>
      <c r="G436" s="239" t="n">
        <v>429</v>
      </c>
      <c r="H436" s="197" t="inlineStr">
        <is>
          <t>가</t>
        </is>
      </c>
      <c r="I436" s="242" t="inlineStr">
        <is>
          <t>한양대(ERICA)</t>
        </is>
      </c>
      <c r="J436" s="242" t="inlineStr">
        <is>
          <t>전자공학</t>
        </is>
      </c>
      <c r="K436" s="195" t="inlineStr">
        <is>
          <t>자연</t>
        </is>
      </c>
      <c r="L436" s="697">
        <f>IF(OFFSET(환산공식!$ED$15,$F436,0)=1,"O","X")</f>
        <v/>
      </c>
      <c r="M436" s="188">
        <f>IFERROR(OFFSET(환산공식!DJ$15,$F436,0),"")</f>
        <v/>
      </c>
      <c r="N436" s="697">
        <f>IFERROR(CONCATENATE(ROUND(OFFSET(환산공식!DK$15,$F436,0),1),"%"),"")</f>
        <v/>
      </c>
      <c r="O436" s="697">
        <f>IFERROR(OFFSET(환산공식!DL$15,$F436,0),"")</f>
        <v/>
      </c>
      <c r="P436" s="188">
        <f>IF(E436="","",IF(Q436&gt;R436,"90% 이상",IF(Q436&gt;S436,CONCATENATE(ROUND(((Q436-S436)/(R436-S436))*20+70,0),"%"),IF(Q436&gt;T436,CONCATENATE(ROUND(((Q436-T436)/(S436-T436))*30+40,0),"%"),IF(Q436&gt;U436,CONCATENATE(ROUND(((Q436-U436)/(T436-U436))*30+10,0),"%"),IF(Q436&gt;V436,CONCATENATE(ROUND(((Q436-V436)/(U436-V436))*7+3,0),"%"),"3% 이하"))))))</f>
        <v/>
      </c>
      <c r="Q436" s="194">
        <f>IFERROR(ROUND(OFFSET(환산공식!$FG$15,$F436,0),3),"")</f>
        <v/>
      </c>
      <c r="R436" s="194">
        <f>OFFSET('배치점수 계산기'!H$10,$D436,0)</f>
        <v/>
      </c>
      <c r="S436" s="194">
        <f>OFFSET('배치점수 계산기'!I$10,$D436,0)</f>
        <v/>
      </c>
      <c r="T436" s="194">
        <f>OFFSET('배치점수 계산기'!J$10,$D436,0)</f>
        <v/>
      </c>
      <c r="U436" s="194">
        <f>OFFSET('배치점수 계산기'!K$10,$D436,0)</f>
        <v/>
      </c>
      <c r="V436" s="194">
        <f>OFFSET('배치점수 계산기'!L$10,$D436,0)</f>
        <v/>
      </c>
      <c r="W436" s="186">
        <f>OFFSET('배치점수 계산기'!M$10,$D436,0)</f>
        <v/>
      </c>
      <c r="X436" s="184">
        <f>OFFSET('배치점수 계산기'!N$10,$D436,0)</f>
        <v/>
      </c>
      <c r="Y436" s="188">
        <f>OFFSET(환산공식!FW$15,$F436,0)</f>
        <v/>
      </c>
      <c r="Z436" s="697">
        <f>OFFSET(환산공식!FX$15,$F436,0)</f>
        <v/>
      </c>
      <c r="AA436" s="179">
        <f>OFFSET(환산공식!FY$15,$F436,0)</f>
        <v/>
      </c>
      <c r="AB436" s="3" t="n"/>
      <c r="AD436" s="0">
        <f>IF(L436="X",6,IF(Q436&gt;R436,1,IF(Q436&gt;S436,2,IF(Q436&gt;T436,3,IF(Q436&gt;U436,4,IF(Q436&gt;=V436,5,IF(Q436&lt;V436,6,"")))))))</f>
        <v/>
      </c>
      <c r="AF436" s="3" t="n"/>
      <c r="AG436" s="3" t="n"/>
      <c r="AH436" s="3" t="n"/>
    </row>
    <row r="437">
      <c r="A437" s="198" t="n"/>
      <c r="B437" s="198" t="n"/>
      <c r="C437" s="198" t="inlineStr">
        <is>
          <t>가430</t>
        </is>
      </c>
      <c r="D437" s="195" t="n">
        <v>490</v>
      </c>
      <c r="E437" s="195" t="n">
        <v>126</v>
      </c>
      <c r="F437" s="195" t="n">
        <v>126</v>
      </c>
      <c r="G437" s="239" t="n">
        <v>430</v>
      </c>
      <c r="H437" s="197" t="inlineStr">
        <is>
          <t>가</t>
        </is>
      </c>
      <c r="I437" s="242" t="inlineStr">
        <is>
          <t>한양대(ERICA)</t>
        </is>
      </c>
      <c r="J437" s="242" t="inlineStr">
        <is>
          <t>신소재·반도체공</t>
        </is>
      </c>
      <c r="K437" s="195" t="inlineStr">
        <is>
          <t>자연</t>
        </is>
      </c>
      <c r="L437" s="697">
        <f>IF(OFFSET(환산공식!$ED$15,$F437,0)=1,"O","X")</f>
        <v/>
      </c>
      <c r="M437" s="188">
        <f>IFERROR(OFFSET(환산공식!DJ$15,$F437,0),"")</f>
        <v/>
      </c>
      <c r="N437" s="697">
        <f>IFERROR(CONCATENATE(ROUND(OFFSET(환산공식!DK$15,$F437,0),1),"%"),"")</f>
        <v/>
      </c>
      <c r="O437" s="697">
        <f>IFERROR(OFFSET(환산공식!DL$15,$F437,0),"")</f>
        <v/>
      </c>
      <c r="P437" s="188">
        <f>IF(E437="","",IF(Q437&gt;R437,"90% 이상",IF(Q437&gt;S437,CONCATENATE(ROUND(((Q437-S437)/(R437-S437))*20+70,0),"%"),IF(Q437&gt;T437,CONCATENATE(ROUND(((Q437-T437)/(S437-T437))*30+40,0),"%"),IF(Q437&gt;U437,CONCATENATE(ROUND(((Q437-U437)/(T437-U437))*30+10,0),"%"),IF(Q437&gt;V437,CONCATENATE(ROUND(((Q437-V437)/(U437-V437))*7+3,0),"%"),"3% 이하"))))))</f>
        <v/>
      </c>
      <c r="Q437" s="194">
        <f>IFERROR(ROUND(OFFSET(환산공식!$FG$15,$F437,0),3),"")</f>
        <v/>
      </c>
      <c r="R437" s="194">
        <f>OFFSET('배치점수 계산기'!H$10,$D437,0)</f>
        <v/>
      </c>
      <c r="S437" s="194">
        <f>OFFSET('배치점수 계산기'!I$10,$D437,0)</f>
        <v/>
      </c>
      <c r="T437" s="194">
        <f>OFFSET('배치점수 계산기'!J$10,$D437,0)</f>
        <v/>
      </c>
      <c r="U437" s="194">
        <f>OFFSET('배치점수 계산기'!K$10,$D437,0)</f>
        <v/>
      </c>
      <c r="V437" s="194">
        <f>OFFSET('배치점수 계산기'!L$10,$D437,0)</f>
        <v/>
      </c>
      <c r="W437" s="186">
        <f>OFFSET('배치점수 계산기'!M$10,$D437,0)</f>
        <v/>
      </c>
      <c r="X437" s="184">
        <f>OFFSET('배치점수 계산기'!N$10,$D437,0)</f>
        <v/>
      </c>
      <c r="Y437" s="188">
        <f>OFFSET(환산공식!FW$15,$F437,0)</f>
        <v/>
      </c>
      <c r="Z437" s="697">
        <f>OFFSET(환산공식!FX$15,$F437,0)</f>
        <v/>
      </c>
      <c r="AA437" s="179">
        <f>OFFSET(환산공식!FY$15,$F437,0)</f>
        <v/>
      </c>
      <c r="AB437" s="3" t="n"/>
      <c r="AD437" s="0">
        <f>IF(L437="X",6,IF(Q437&gt;R437,1,IF(Q437&gt;S437,2,IF(Q437&gt;T437,3,IF(Q437&gt;U437,4,IF(Q437&gt;=V437,5,IF(Q437&lt;V437,6,"")))))))</f>
        <v/>
      </c>
      <c r="AF437" s="3" t="n"/>
      <c r="AG437" s="3" t="n"/>
      <c r="AH437" s="3" t="n"/>
    </row>
    <row r="438">
      <c r="A438" s="198" t="n"/>
      <c r="B438" s="198" t="n"/>
      <c r="C438" s="198" t="inlineStr">
        <is>
          <t>가431</t>
        </is>
      </c>
      <c r="D438" s="195" t="n">
        <v>491</v>
      </c>
      <c r="E438" s="195" t="n">
        <v>126</v>
      </c>
      <c r="F438" s="195" t="n">
        <v>126</v>
      </c>
      <c r="G438" s="239" t="n">
        <v>431</v>
      </c>
      <c r="H438" s="197" t="inlineStr">
        <is>
          <t>가</t>
        </is>
      </c>
      <c r="I438" s="242" t="inlineStr">
        <is>
          <t>한양대(ERICA)</t>
        </is>
      </c>
      <c r="J438" s="242" t="inlineStr">
        <is>
          <t>기계공학</t>
        </is>
      </c>
      <c r="K438" s="195" t="inlineStr">
        <is>
          <t>자연</t>
        </is>
      </c>
      <c r="L438" s="697">
        <f>IF(OFFSET(환산공식!$ED$15,$F438,0)=1,"O","X")</f>
        <v/>
      </c>
      <c r="M438" s="188">
        <f>IFERROR(OFFSET(환산공식!DJ$15,$F438,0),"")</f>
        <v/>
      </c>
      <c r="N438" s="697">
        <f>IFERROR(CONCATENATE(ROUND(OFFSET(환산공식!DK$15,$F438,0),1),"%"),"")</f>
        <v/>
      </c>
      <c r="O438" s="697">
        <f>IFERROR(OFFSET(환산공식!DL$15,$F438,0),"")</f>
        <v/>
      </c>
      <c r="P438" s="188">
        <f>IF(E438="","",IF(Q438&gt;R438,"90% 이상",IF(Q438&gt;S438,CONCATENATE(ROUND(((Q438-S438)/(R438-S438))*20+70,0),"%"),IF(Q438&gt;T438,CONCATENATE(ROUND(((Q438-T438)/(S438-T438))*30+40,0),"%"),IF(Q438&gt;U438,CONCATENATE(ROUND(((Q438-U438)/(T438-U438))*30+10,0),"%"),IF(Q438&gt;V438,CONCATENATE(ROUND(((Q438-V438)/(U438-V438))*7+3,0),"%"),"3% 이하"))))))</f>
        <v/>
      </c>
      <c r="Q438" s="194">
        <f>IFERROR(ROUND(OFFSET(환산공식!$FG$15,$F438,0),3),"")</f>
        <v/>
      </c>
      <c r="R438" s="194">
        <f>OFFSET('배치점수 계산기'!H$10,$D438,0)</f>
        <v/>
      </c>
      <c r="S438" s="194">
        <f>OFFSET('배치점수 계산기'!I$10,$D438,0)</f>
        <v/>
      </c>
      <c r="T438" s="194">
        <f>OFFSET('배치점수 계산기'!J$10,$D438,0)</f>
        <v/>
      </c>
      <c r="U438" s="194">
        <f>OFFSET('배치점수 계산기'!K$10,$D438,0)</f>
        <v/>
      </c>
      <c r="V438" s="194">
        <f>OFFSET('배치점수 계산기'!L$10,$D438,0)</f>
        <v/>
      </c>
      <c r="W438" s="186">
        <f>OFFSET('배치점수 계산기'!M$10,$D438,0)</f>
        <v/>
      </c>
      <c r="X438" s="184">
        <f>OFFSET('배치점수 계산기'!N$10,$D438,0)</f>
        <v/>
      </c>
      <c r="Y438" s="188">
        <f>OFFSET(환산공식!FW$15,$F438,0)</f>
        <v/>
      </c>
      <c r="Z438" s="697">
        <f>OFFSET(환산공식!FX$15,$F438,0)</f>
        <v/>
      </c>
      <c r="AA438" s="179">
        <f>OFFSET(환산공식!FY$15,$F438,0)</f>
        <v/>
      </c>
      <c r="AB438" s="3" t="n"/>
      <c r="AD438" s="0">
        <f>IF(L438="X",6,IF(Q438&gt;R438,1,IF(Q438&gt;S438,2,IF(Q438&gt;T438,3,IF(Q438&gt;U438,4,IF(Q438&gt;=V438,5,IF(Q438&lt;V438,6,"")))))))</f>
        <v/>
      </c>
      <c r="AF438" s="3" t="n"/>
      <c r="AG438" s="3" t="n"/>
      <c r="AH438" s="3" t="n"/>
    </row>
    <row r="439">
      <c r="A439" s="198" t="n"/>
      <c r="B439" s="198" t="n"/>
      <c r="C439" s="198" t="inlineStr">
        <is>
          <t>가432</t>
        </is>
      </c>
      <c r="D439" s="195" t="n">
        <v>492</v>
      </c>
      <c r="E439" s="195" t="n">
        <v>126</v>
      </c>
      <c r="F439" s="195" t="n">
        <v>126</v>
      </c>
      <c r="G439" s="239" t="n">
        <v>432</v>
      </c>
      <c r="H439" s="197" t="inlineStr">
        <is>
          <t>가</t>
        </is>
      </c>
      <c r="I439" s="242" t="inlineStr">
        <is>
          <t>한양대(ERICA)</t>
        </is>
      </c>
      <c r="J439" s="242" t="inlineStr">
        <is>
          <t>로봇공학</t>
        </is>
      </c>
      <c r="K439" s="195" t="inlineStr">
        <is>
          <t>자연</t>
        </is>
      </c>
      <c r="L439" s="697">
        <f>IF(OFFSET(환산공식!$ED$15,$F439,0)=1,"O","X")</f>
        <v/>
      </c>
      <c r="M439" s="188">
        <f>IFERROR(OFFSET(환산공식!DJ$15,$F439,0),"")</f>
        <v/>
      </c>
      <c r="N439" s="697">
        <f>IFERROR(CONCATENATE(ROUND(OFFSET(환산공식!DK$15,$F439,0),1),"%"),"")</f>
        <v/>
      </c>
      <c r="O439" s="697">
        <f>IFERROR(OFFSET(환산공식!DL$15,$F439,0),"")</f>
        <v/>
      </c>
      <c r="P439" s="188">
        <f>IF(E439="","",IF(Q439&gt;R439,"90% 이상",IF(Q439&gt;S439,CONCATENATE(ROUND(((Q439-S439)/(R439-S439))*20+70,0),"%"),IF(Q439&gt;T439,CONCATENATE(ROUND(((Q439-T439)/(S439-T439))*30+40,0),"%"),IF(Q439&gt;U439,CONCATENATE(ROUND(((Q439-U439)/(T439-U439))*30+10,0),"%"),IF(Q439&gt;V439,CONCATENATE(ROUND(((Q439-V439)/(U439-V439))*7+3,0),"%"),"3% 이하"))))))</f>
        <v/>
      </c>
      <c r="Q439" s="194">
        <f>IFERROR(ROUND(OFFSET(환산공식!$FG$15,$F439,0),3),"")</f>
        <v/>
      </c>
      <c r="R439" s="194">
        <f>OFFSET('배치점수 계산기'!H$10,$D439,0)</f>
        <v/>
      </c>
      <c r="S439" s="194">
        <f>OFFSET('배치점수 계산기'!I$10,$D439,0)</f>
        <v/>
      </c>
      <c r="T439" s="194">
        <f>OFFSET('배치점수 계산기'!J$10,$D439,0)</f>
        <v/>
      </c>
      <c r="U439" s="194">
        <f>OFFSET('배치점수 계산기'!K$10,$D439,0)</f>
        <v/>
      </c>
      <c r="V439" s="194">
        <f>OFFSET('배치점수 계산기'!L$10,$D439,0)</f>
        <v/>
      </c>
      <c r="W439" s="186">
        <f>OFFSET('배치점수 계산기'!M$10,$D439,0)</f>
        <v/>
      </c>
      <c r="X439" s="184">
        <f>OFFSET('배치점수 계산기'!N$10,$D439,0)</f>
        <v/>
      </c>
      <c r="Y439" s="188">
        <f>OFFSET(환산공식!FW$15,$F439,0)</f>
        <v/>
      </c>
      <c r="Z439" s="697">
        <f>OFFSET(환산공식!FX$15,$F439,0)</f>
        <v/>
      </c>
      <c r="AA439" s="179">
        <f>OFFSET(환산공식!FY$15,$F439,0)</f>
        <v/>
      </c>
      <c r="AB439" s="3" t="n"/>
      <c r="AD439" s="0">
        <f>IF(L439="X",6,IF(Q439&gt;R439,1,IF(Q439&gt;S439,2,IF(Q439&gt;T439,3,IF(Q439&gt;U439,4,IF(Q439&gt;=V439,5,IF(Q439&lt;V439,6,"")))))))</f>
        <v/>
      </c>
      <c r="AF439" s="3" t="n"/>
      <c r="AG439" s="3" t="n"/>
      <c r="AH439" s="3" t="n"/>
    </row>
    <row r="440">
      <c r="A440" s="198" t="n"/>
      <c r="B440" s="198" t="n"/>
      <c r="C440" s="198" t="inlineStr">
        <is>
          <t>가433</t>
        </is>
      </c>
      <c r="D440" s="195" t="n">
        <v>493</v>
      </c>
      <c r="E440" s="195" t="n">
        <v>126</v>
      </c>
      <c r="F440" s="195" t="n">
        <v>126</v>
      </c>
      <c r="G440" s="239" t="n">
        <v>433</v>
      </c>
      <c r="H440" s="197" t="inlineStr">
        <is>
          <t>가</t>
        </is>
      </c>
      <c r="I440" s="242" t="inlineStr">
        <is>
          <t>한양대(ERICA)</t>
        </is>
      </c>
      <c r="J440" s="242" t="inlineStr">
        <is>
          <t>바이오나노공</t>
        </is>
      </c>
      <c r="K440" s="195" t="inlineStr">
        <is>
          <t>자연</t>
        </is>
      </c>
      <c r="L440" s="697">
        <f>IF(OFFSET(환산공식!$ED$15,$F440,0)=1,"O","X")</f>
        <v/>
      </c>
      <c r="M440" s="188">
        <f>IFERROR(OFFSET(환산공식!DJ$15,$F440,0),"")</f>
        <v/>
      </c>
      <c r="N440" s="697">
        <f>IFERROR(CONCATENATE(ROUND(OFFSET(환산공식!DK$15,$F440,0),1),"%"),"")</f>
        <v/>
      </c>
      <c r="O440" s="697">
        <f>IFERROR(OFFSET(환산공식!DL$15,$F440,0),"")</f>
        <v/>
      </c>
      <c r="P440" s="188">
        <f>IF(E440="","",IF(Q440&gt;R440,"90% 이상",IF(Q440&gt;S440,CONCATENATE(ROUND(((Q440-S440)/(R440-S440))*20+70,0),"%"),IF(Q440&gt;T440,CONCATENATE(ROUND(((Q440-T440)/(S440-T440))*30+40,0),"%"),IF(Q440&gt;U440,CONCATENATE(ROUND(((Q440-U440)/(T440-U440))*30+10,0),"%"),IF(Q440&gt;V440,CONCATENATE(ROUND(((Q440-V440)/(U440-V440))*7+3,0),"%"),"3% 이하"))))))</f>
        <v/>
      </c>
      <c r="Q440" s="194">
        <f>IFERROR(ROUND(OFFSET(환산공식!$FG$15,$F440,0),3),"")</f>
        <v/>
      </c>
      <c r="R440" s="194">
        <f>OFFSET('배치점수 계산기'!H$10,$D440,0)</f>
        <v/>
      </c>
      <c r="S440" s="194">
        <f>OFFSET('배치점수 계산기'!I$10,$D440,0)</f>
        <v/>
      </c>
      <c r="T440" s="194">
        <f>OFFSET('배치점수 계산기'!J$10,$D440,0)</f>
        <v/>
      </c>
      <c r="U440" s="194">
        <f>OFFSET('배치점수 계산기'!K$10,$D440,0)</f>
        <v/>
      </c>
      <c r="V440" s="194">
        <f>OFFSET('배치점수 계산기'!L$10,$D440,0)</f>
        <v/>
      </c>
      <c r="W440" s="186">
        <f>OFFSET('배치점수 계산기'!M$10,$D440,0)</f>
        <v/>
      </c>
      <c r="X440" s="184">
        <f>OFFSET('배치점수 계산기'!N$10,$D440,0)</f>
        <v/>
      </c>
      <c r="Y440" s="188">
        <f>OFFSET(환산공식!FW$15,$F440,0)</f>
        <v/>
      </c>
      <c r="Z440" s="697">
        <f>OFFSET(환산공식!FX$15,$F440,0)</f>
        <v/>
      </c>
      <c r="AA440" s="179">
        <f>OFFSET(환산공식!FY$15,$F440,0)</f>
        <v/>
      </c>
      <c r="AB440" s="3" t="n"/>
      <c r="AD440" s="0">
        <f>IF(L440="X",6,IF(Q440&gt;R440,1,IF(Q440&gt;S440,2,IF(Q440&gt;T440,3,IF(Q440&gt;U440,4,IF(Q440&gt;=V440,5,IF(Q440&lt;V440,6,"")))))))</f>
        <v/>
      </c>
      <c r="AF440" s="3" t="n"/>
      <c r="AG440" s="3" t="n"/>
      <c r="AH440" s="3" t="n"/>
    </row>
    <row r="441">
      <c r="A441" s="198" t="n"/>
      <c r="B441" s="198" t="n"/>
      <c r="C441" s="198" t="inlineStr">
        <is>
          <t>가434</t>
        </is>
      </c>
      <c r="D441" s="195" t="n">
        <v>494</v>
      </c>
      <c r="E441" s="195" t="n">
        <v>127</v>
      </c>
      <c r="F441" s="195" t="n">
        <v>127</v>
      </c>
      <c r="G441" s="239" t="n">
        <v>434</v>
      </c>
      <c r="H441" s="197" t="inlineStr">
        <is>
          <t>가</t>
        </is>
      </c>
      <c r="I441" s="242" t="inlineStr">
        <is>
          <t>한양대(ERICA)</t>
        </is>
      </c>
      <c r="J441" s="242" t="inlineStr">
        <is>
          <t>ICT융합학부</t>
        </is>
      </c>
      <c r="K441" s="195" t="inlineStr">
        <is>
          <t>자연</t>
        </is>
      </c>
      <c r="L441" s="697">
        <f>IF(OFFSET(환산공식!$ED$15,$F441,0)=1,"O","X")</f>
        <v/>
      </c>
      <c r="M441" s="188">
        <f>IFERROR(OFFSET(환산공식!DJ$15,$F441,0),"")</f>
        <v/>
      </c>
      <c r="N441" s="697">
        <f>IFERROR(CONCATENATE(ROUND(OFFSET(환산공식!DK$15,$F441,0),1),"%"),"")</f>
        <v/>
      </c>
      <c r="O441" s="697">
        <f>IFERROR(OFFSET(환산공식!DL$15,$F441,0),"")</f>
        <v/>
      </c>
      <c r="P441" s="188">
        <f>IF(E441="","",IF(Q441&gt;R441,"90% 이상",IF(Q441&gt;S441,CONCATENATE(ROUND(((Q441-S441)/(R441-S441))*20+70,0),"%"),IF(Q441&gt;T441,CONCATENATE(ROUND(((Q441-T441)/(S441-T441))*30+40,0),"%"),IF(Q441&gt;U441,CONCATENATE(ROUND(((Q441-U441)/(T441-U441))*30+10,0),"%"),IF(Q441&gt;V441,CONCATENATE(ROUND(((Q441-V441)/(U441-V441))*7+3,0),"%"),"3% 이하"))))))</f>
        <v/>
      </c>
      <c r="Q441" s="194">
        <f>IFERROR(ROUND(OFFSET(환산공식!$FG$15,$F441,0),3),"")</f>
        <v/>
      </c>
      <c r="R441" s="194">
        <f>OFFSET('배치점수 계산기'!H$10,$D441,0)</f>
        <v/>
      </c>
      <c r="S441" s="194">
        <f>OFFSET('배치점수 계산기'!I$10,$D441,0)</f>
        <v/>
      </c>
      <c r="T441" s="194">
        <f>OFFSET('배치점수 계산기'!J$10,$D441,0)</f>
        <v/>
      </c>
      <c r="U441" s="194">
        <f>OFFSET('배치점수 계산기'!K$10,$D441,0)</f>
        <v/>
      </c>
      <c r="V441" s="194">
        <f>OFFSET('배치점수 계산기'!L$10,$D441,0)</f>
        <v/>
      </c>
      <c r="W441" s="186">
        <f>OFFSET('배치점수 계산기'!M$10,$D441,0)</f>
        <v/>
      </c>
      <c r="X441" s="184">
        <f>OFFSET('배치점수 계산기'!N$10,$D441,0)</f>
        <v/>
      </c>
      <c r="Y441" s="188">
        <f>OFFSET(환산공식!FW$15,$F441,0)</f>
        <v/>
      </c>
      <c r="Z441" s="697">
        <f>OFFSET(환산공식!FX$15,$F441,0)</f>
        <v/>
      </c>
      <c r="AA441" s="179">
        <f>OFFSET(환산공식!FY$15,$F441,0)</f>
        <v/>
      </c>
      <c r="AB441" s="3" t="n"/>
      <c r="AD441" s="0">
        <f>IF(L441="X",6,IF(Q441&gt;R441,1,IF(Q441&gt;S441,2,IF(Q441&gt;T441,3,IF(Q441&gt;U441,4,IF(Q441&gt;=V441,5,IF(Q441&lt;V441,6,"")))))))</f>
        <v/>
      </c>
      <c r="AF441" s="3" t="n"/>
      <c r="AG441" s="3" t="n"/>
      <c r="AH441" s="3" t="n"/>
    </row>
    <row r="442">
      <c r="A442" s="198" t="n"/>
      <c r="B442" s="198" t="n"/>
      <c r="C442" s="198" t="inlineStr">
        <is>
          <t>가435</t>
        </is>
      </c>
      <c r="D442" s="195" t="n">
        <v>495</v>
      </c>
      <c r="E442" s="195" t="n">
        <v>126</v>
      </c>
      <c r="F442" s="195" t="n">
        <v>126</v>
      </c>
      <c r="G442" s="239" t="n">
        <v>435</v>
      </c>
      <c r="H442" s="197" t="inlineStr">
        <is>
          <t>가</t>
        </is>
      </c>
      <c r="I442" s="242" t="inlineStr">
        <is>
          <t>한양대(ERICA)</t>
        </is>
      </c>
      <c r="J442" s="242" t="inlineStr">
        <is>
          <t>수리데이터사이언스</t>
        </is>
      </c>
      <c r="K442" s="195" t="inlineStr">
        <is>
          <t>자연</t>
        </is>
      </c>
      <c r="L442" s="697">
        <f>IF(OFFSET(환산공식!$ED$15,$F442,0)=1,"O","X")</f>
        <v/>
      </c>
      <c r="M442" s="188">
        <f>IFERROR(OFFSET(환산공식!DJ$15,$F442,0),"")</f>
        <v/>
      </c>
      <c r="N442" s="697">
        <f>IFERROR(CONCATENATE(ROUND(OFFSET(환산공식!DK$15,$F442,0),1),"%"),"")</f>
        <v/>
      </c>
      <c r="O442" s="697">
        <f>IFERROR(OFFSET(환산공식!DL$15,$F442,0),"")</f>
        <v/>
      </c>
      <c r="P442" s="188">
        <f>IF(E442="","",IF(Q442&gt;R442,"90% 이상",IF(Q442&gt;S442,CONCATENATE(ROUND(((Q442-S442)/(R442-S442))*20+70,0),"%"),IF(Q442&gt;T442,CONCATENATE(ROUND(((Q442-T442)/(S442-T442))*30+40,0),"%"),IF(Q442&gt;U442,CONCATENATE(ROUND(((Q442-U442)/(T442-U442))*30+10,0),"%"),IF(Q442&gt;V442,CONCATENATE(ROUND(((Q442-V442)/(U442-V442))*7+3,0),"%"),"3% 이하"))))))</f>
        <v/>
      </c>
      <c r="Q442" s="194">
        <f>IFERROR(ROUND(OFFSET(환산공식!$FG$15,$F442,0),3),"")</f>
        <v/>
      </c>
      <c r="R442" s="194">
        <f>OFFSET('배치점수 계산기'!H$10,$D442,0)</f>
        <v/>
      </c>
      <c r="S442" s="194">
        <f>OFFSET('배치점수 계산기'!I$10,$D442,0)</f>
        <v/>
      </c>
      <c r="T442" s="194">
        <f>OFFSET('배치점수 계산기'!J$10,$D442,0)</f>
        <v/>
      </c>
      <c r="U442" s="194">
        <f>OFFSET('배치점수 계산기'!K$10,$D442,0)</f>
        <v/>
      </c>
      <c r="V442" s="194">
        <f>OFFSET('배치점수 계산기'!L$10,$D442,0)</f>
        <v/>
      </c>
      <c r="W442" s="186">
        <f>OFFSET('배치점수 계산기'!M$10,$D442,0)</f>
        <v/>
      </c>
      <c r="X442" s="184">
        <f>OFFSET('배치점수 계산기'!N$10,$D442,0)</f>
        <v/>
      </c>
      <c r="Y442" s="188">
        <f>OFFSET(환산공식!FW$15,$F442,0)</f>
        <v/>
      </c>
      <c r="Z442" s="697">
        <f>OFFSET(환산공식!FX$15,$F442,0)</f>
        <v/>
      </c>
      <c r="AA442" s="179">
        <f>OFFSET(환산공식!FY$15,$F442,0)</f>
        <v/>
      </c>
      <c r="AB442" s="3" t="n"/>
      <c r="AD442" s="0">
        <f>IF(L442="X",6,IF(Q442&gt;R442,1,IF(Q442&gt;S442,2,IF(Q442&gt;T442,3,IF(Q442&gt;U442,4,IF(Q442&gt;=V442,5,IF(Q442&lt;V442,6,"")))))))</f>
        <v/>
      </c>
      <c r="AF442" s="3" t="n"/>
      <c r="AG442" s="3" t="n"/>
      <c r="AH442" s="3" t="n"/>
    </row>
    <row r="443">
      <c r="A443" s="198" t="n"/>
      <c r="B443" s="198" t="n"/>
      <c r="C443" s="198" t="inlineStr">
        <is>
          <t>가436</t>
        </is>
      </c>
      <c r="D443" s="195" t="n">
        <v>496</v>
      </c>
      <c r="E443" s="195" t="n">
        <v>126</v>
      </c>
      <c r="F443" s="195" t="n">
        <v>126</v>
      </c>
      <c r="G443" s="239" t="n">
        <v>436</v>
      </c>
      <c r="H443" s="197" t="inlineStr">
        <is>
          <t>가</t>
        </is>
      </c>
      <c r="I443" s="242" t="inlineStr">
        <is>
          <t>한양대(ERICA)</t>
        </is>
      </c>
      <c r="J443" s="242" t="inlineStr">
        <is>
          <t>반도체·디스플레이공</t>
        </is>
      </c>
      <c r="K443" s="195" t="inlineStr">
        <is>
          <t>자연</t>
        </is>
      </c>
      <c r="L443" s="697">
        <f>IF(OFFSET(환산공식!$ED$15,$F443,0)=1,"O","X")</f>
        <v/>
      </c>
      <c r="M443" s="188">
        <f>IFERROR(OFFSET(환산공식!DJ$15,$F443,0),"")</f>
        <v/>
      </c>
      <c r="N443" s="697">
        <f>IFERROR(CONCATENATE(ROUND(OFFSET(환산공식!DK$15,$F443,0),1),"%"),"")</f>
        <v/>
      </c>
      <c r="O443" s="697">
        <f>IFERROR(OFFSET(환산공식!DL$15,$F443,0),"")</f>
        <v/>
      </c>
      <c r="P443" s="188">
        <f>IF(E443="","",IF(Q443&gt;R443,"90% 이상",IF(Q443&gt;S443,CONCATENATE(ROUND(((Q443-S443)/(R443-S443))*20+70,0),"%"),IF(Q443&gt;T443,CONCATENATE(ROUND(((Q443-T443)/(S443-T443))*30+40,0),"%"),IF(Q443&gt;U443,CONCATENATE(ROUND(((Q443-U443)/(T443-U443))*30+10,0),"%"),IF(Q443&gt;V443,CONCATENATE(ROUND(((Q443-V443)/(U443-V443))*7+3,0),"%"),"3% 이하"))))))</f>
        <v/>
      </c>
      <c r="Q443" s="194">
        <f>IFERROR(ROUND(OFFSET(환산공식!$FG$15,$F443,0),3),"")</f>
        <v/>
      </c>
      <c r="R443" s="194">
        <f>OFFSET('배치점수 계산기'!H$10,$D443,0)</f>
        <v/>
      </c>
      <c r="S443" s="194">
        <f>OFFSET('배치점수 계산기'!I$10,$D443,0)</f>
        <v/>
      </c>
      <c r="T443" s="194">
        <f>OFFSET('배치점수 계산기'!J$10,$D443,0)</f>
        <v/>
      </c>
      <c r="U443" s="194">
        <f>OFFSET('배치점수 계산기'!K$10,$D443,0)</f>
        <v/>
      </c>
      <c r="V443" s="194">
        <f>OFFSET('배치점수 계산기'!L$10,$D443,0)</f>
        <v/>
      </c>
      <c r="W443" s="186">
        <f>OFFSET('배치점수 계산기'!M$10,$D443,0)</f>
        <v/>
      </c>
      <c r="X443" s="184">
        <f>OFFSET('배치점수 계산기'!N$10,$D443,0)</f>
        <v/>
      </c>
      <c r="Y443" s="188">
        <f>OFFSET(환산공식!FW$15,$F443,0)</f>
        <v/>
      </c>
      <c r="Z443" s="697">
        <f>OFFSET(환산공식!FX$15,$F443,0)</f>
        <v/>
      </c>
      <c r="AA443" s="179">
        <f>OFFSET(환산공식!FY$15,$F443,0)</f>
        <v/>
      </c>
      <c r="AB443" s="3" t="n"/>
      <c r="AD443" s="0">
        <f>IF(L443="X",6,IF(Q443&gt;R443,1,IF(Q443&gt;S443,2,IF(Q443&gt;T443,3,IF(Q443&gt;U443,4,IF(Q443&gt;=V443,5,IF(Q443&lt;V443,6,"")))))))</f>
        <v/>
      </c>
      <c r="AF443" s="3" t="n"/>
      <c r="AG443" s="3" t="n"/>
      <c r="AH443" s="3" t="n"/>
    </row>
    <row r="444">
      <c r="A444" s="198" t="n"/>
      <c r="B444" s="198" t="n"/>
      <c r="C444" s="198" t="inlineStr">
        <is>
          <t>가437</t>
        </is>
      </c>
      <c r="D444" s="195" t="n">
        <v>497</v>
      </c>
      <c r="E444" s="195" t="n">
        <v>127</v>
      </c>
      <c r="F444" s="195" t="n">
        <v>127</v>
      </c>
      <c r="G444" s="239" t="n">
        <v>437</v>
      </c>
      <c r="H444" s="197" t="inlineStr">
        <is>
          <t>가</t>
        </is>
      </c>
      <c r="I444" s="242" t="inlineStr">
        <is>
          <t>한양대(ERICA)</t>
        </is>
      </c>
      <c r="J444" s="242" t="inlineStr">
        <is>
          <t>건축학</t>
        </is>
      </c>
      <c r="K444" s="195" t="inlineStr">
        <is>
          <t>자연</t>
        </is>
      </c>
      <c r="L444" s="697">
        <f>IF(OFFSET(환산공식!$ED$15,$F444,0)=1,"O","X")</f>
        <v/>
      </c>
      <c r="M444" s="188">
        <f>IFERROR(OFFSET(환산공식!DJ$15,$F444,0),"")</f>
        <v/>
      </c>
      <c r="N444" s="697">
        <f>IFERROR(CONCATENATE(ROUND(OFFSET(환산공식!DK$15,$F444,0),1),"%"),"")</f>
        <v/>
      </c>
      <c r="O444" s="697">
        <f>IFERROR(OFFSET(환산공식!DL$15,$F444,0),"")</f>
        <v/>
      </c>
      <c r="P444" s="188">
        <f>IF(E444="","",IF(Q444&gt;R444,"90% 이상",IF(Q444&gt;S444,CONCATENATE(ROUND(((Q444-S444)/(R444-S444))*20+70,0),"%"),IF(Q444&gt;T444,CONCATENATE(ROUND(((Q444-T444)/(S444-T444))*30+40,0),"%"),IF(Q444&gt;U444,CONCATENATE(ROUND(((Q444-U444)/(T444-U444))*30+10,0),"%"),IF(Q444&gt;V444,CONCATENATE(ROUND(((Q444-V444)/(U444-V444))*7+3,0),"%"),"3% 이하"))))))</f>
        <v/>
      </c>
      <c r="Q444" s="194">
        <f>IFERROR(ROUND(OFFSET(환산공식!$FG$15,$F444,0),3),"")</f>
        <v/>
      </c>
      <c r="R444" s="194">
        <f>OFFSET('배치점수 계산기'!H$10,$D444,0)</f>
        <v/>
      </c>
      <c r="S444" s="194">
        <f>OFFSET('배치점수 계산기'!I$10,$D444,0)</f>
        <v/>
      </c>
      <c r="T444" s="194">
        <f>OFFSET('배치점수 계산기'!J$10,$D444,0)</f>
        <v/>
      </c>
      <c r="U444" s="194">
        <f>OFFSET('배치점수 계산기'!K$10,$D444,0)</f>
        <v/>
      </c>
      <c r="V444" s="194">
        <f>OFFSET('배치점수 계산기'!L$10,$D444,0)</f>
        <v/>
      </c>
      <c r="W444" s="186">
        <f>OFFSET('배치점수 계산기'!M$10,$D444,0)</f>
        <v/>
      </c>
      <c r="X444" s="184">
        <f>OFFSET('배치점수 계산기'!N$10,$D444,0)</f>
        <v/>
      </c>
      <c r="Y444" s="188">
        <f>OFFSET(환산공식!FW$15,$F444,0)</f>
        <v/>
      </c>
      <c r="Z444" s="697">
        <f>OFFSET(환산공식!FX$15,$F444,0)</f>
        <v/>
      </c>
      <c r="AA444" s="179">
        <f>OFFSET(환산공식!FY$15,$F444,0)</f>
        <v/>
      </c>
      <c r="AB444" s="3" t="n"/>
      <c r="AD444" s="0">
        <f>IF(L444="X",6,IF(Q444&gt;R444,1,IF(Q444&gt;S444,2,IF(Q444&gt;T444,3,IF(Q444&gt;U444,4,IF(Q444&gt;=V444,5,IF(Q444&lt;V444,6,"")))))))</f>
        <v/>
      </c>
      <c r="AF444" s="3" t="n"/>
      <c r="AG444" s="3" t="n"/>
      <c r="AH444" s="3" t="n"/>
    </row>
    <row r="445">
      <c r="A445" s="198" t="n"/>
      <c r="B445" s="198" t="n"/>
      <c r="C445" s="198" t="inlineStr">
        <is>
          <t>가438</t>
        </is>
      </c>
      <c r="D445" s="195" t="n">
        <v>498</v>
      </c>
      <c r="E445" s="195" t="n">
        <v>127</v>
      </c>
      <c r="F445" s="195" t="n">
        <v>127</v>
      </c>
      <c r="G445" s="239" t="n">
        <v>438</v>
      </c>
      <c r="H445" s="197" t="inlineStr">
        <is>
          <t>가</t>
        </is>
      </c>
      <c r="I445" s="242" t="inlineStr">
        <is>
          <t>한양대(ERICA)</t>
        </is>
      </c>
      <c r="J445" s="242" t="inlineStr">
        <is>
          <t>교통·물류공학</t>
        </is>
      </c>
      <c r="K445" s="195" t="inlineStr">
        <is>
          <t>자연</t>
        </is>
      </c>
      <c r="L445" s="697">
        <f>IF(OFFSET(환산공식!$ED$15,$F445,0)=1,"O","X")</f>
        <v/>
      </c>
      <c r="M445" s="188">
        <f>IFERROR(OFFSET(환산공식!DJ$15,$F445,0),"")</f>
        <v/>
      </c>
      <c r="N445" s="697">
        <f>IFERROR(CONCATENATE(ROUND(OFFSET(환산공식!DK$15,$F445,0),1),"%"),"")</f>
        <v/>
      </c>
      <c r="O445" s="697">
        <f>IFERROR(OFFSET(환산공식!DL$15,$F445,0),"")</f>
        <v/>
      </c>
      <c r="P445" s="188">
        <f>IF(E445="","",IF(Q445&gt;R445,"90% 이상",IF(Q445&gt;S445,CONCATENATE(ROUND(((Q445-S445)/(R445-S445))*20+70,0),"%"),IF(Q445&gt;T445,CONCATENATE(ROUND(((Q445-T445)/(S445-T445))*30+40,0),"%"),IF(Q445&gt;U445,CONCATENATE(ROUND(((Q445-U445)/(T445-U445))*30+10,0),"%"),IF(Q445&gt;V445,CONCATENATE(ROUND(((Q445-V445)/(U445-V445))*7+3,0),"%"),"3% 이하"))))))</f>
        <v/>
      </c>
      <c r="Q445" s="194">
        <f>IFERROR(ROUND(OFFSET(환산공식!$FG$15,$F445,0),3),"")</f>
        <v/>
      </c>
      <c r="R445" s="194">
        <f>OFFSET('배치점수 계산기'!H$10,$D445,0)</f>
        <v/>
      </c>
      <c r="S445" s="194">
        <f>OFFSET('배치점수 계산기'!I$10,$D445,0)</f>
        <v/>
      </c>
      <c r="T445" s="194">
        <f>OFFSET('배치점수 계산기'!J$10,$D445,0)</f>
        <v/>
      </c>
      <c r="U445" s="194">
        <f>OFFSET('배치점수 계산기'!K$10,$D445,0)</f>
        <v/>
      </c>
      <c r="V445" s="194">
        <f>OFFSET('배치점수 계산기'!L$10,$D445,0)</f>
        <v/>
      </c>
      <c r="W445" s="186">
        <f>OFFSET('배치점수 계산기'!M$10,$D445,0)</f>
        <v/>
      </c>
      <c r="X445" s="184">
        <f>OFFSET('배치점수 계산기'!N$10,$D445,0)</f>
        <v/>
      </c>
      <c r="Y445" s="188">
        <f>OFFSET(환산공식!FW$15,$F445,0)</f>
        <v/>
      </c>
      <c r="Z445" s="697">
        <f>OFFSET(환산공식!FX$15,$F445,0)</f>
        <v/>
      </c>
      <c r="AA445" s="179">
        <f>OFFSET(환산공식!FY$15,$F445,0)</f>
        <v/>
      </c>
      <c r="AB445" s="3" t="n"/>
      <c r="AD445" s="0">
        <f>IF(L445="X",6,IF(Q445&gt;R445,1,IF(Q445&gt;S445,2,IF(Q445&gt;T445,3,IF(Q445&gt;U445,4,IF(Q445&gt;=V445,5,IF(Q445&lt;V445,6,"")))))))</f>
        <v/>
      </c>
      <c r="AF445" s="3" t="n"/>
      <c r="AG445" s="3" t="n"/>
      <c r="AH445" s="3" t="n"/>
    </row>
    <row r="446">
      <c r="A446" s="198" t="n"/>
      <c r="B446" s="198" t="n"/>
      <c r="C446" s="198" t="inlineStr">
        <is>
          <t>가439</t>
        </is>
      </c>
      <c r="D446" s="195" t="n">
        <v>499</v>
      </c>
      <c r="E446" s="195" t="n">
        <v>126</v>
      </c>
      <c r="F446" s="195" t="n">
        <v>126</v>
      </c>
      <c r="G446" s="239" t="n">
        <v>439</v>
      </c>
      <c r="H446" s="197" t="inlineStr">
        <is>
          <t>가</t>
        </is>
      </c>
      <c r="I446" s="242" t="inlineStr">
        <is>
          <t>한양대(ERICA)</t>
        </is>
      </c>
      <c r="J446" s="242" t="inlineStr">
        <is>
          <t>지능정보양자공</t>
        </is>
      </c>
      <c r="K446" s="195" t="inlineStr">
        <is>
          <t>자연</t>
        </is>
      </c>
      <c r="L446" s="697">
        <f>IF(OFFSET(환산공식!$ED$15,$F446,0)=1,"O","X")</f>
        <v/>
      </c>
      <c r="M446" s="188">
        <f>IFERROR(OFFSET(환산공식!DJ$15,$F446,0),"")</f>
        <v/>
      </c>
      <c r="N446" s="697">
        <f>IFERROR(CONCATENATE(ROUND(OFFSET(환산공식!DK$15,$F446,0),1),"%"),"")</f>
        <v/>
      </c>
      <c r="O446" s="697">
        <f>IFERROR(OFFSET(환산공식!DL$15,$F446,0),"")</f>
        <v/>
      </c>
      <c r="P446" s="188">
        <f>IF(E446="","",IF(Q446&gt;R446,"90% 이상",IF(Q446&gt;S446,CONCATENATE(ROUND(((Q446-S446)/(R446-S446))*20+70,0),"%"),IF(Q446&gt;T446,CONCATENATE(ROUND(((Q446-T446)/(S446-T446))*30+40,0),"%"),IF(Q446&gt;U446,CONCATENATE(ROUND(((Q446-U446)/(T446-U446))*30+10,0),"%"),IF(Q446&gt;V446,CONCATENATE(ROUND(((Q446-V446)/(U446-V446))*7+3,0),"%"),"3% 이하"))))))</f>
        <v/>
      </c>
      <c r="Q446" s="194">
        <f>IFERROR(ROUND(OFFSET(환산공식!$FG$15,$F446,0),3),"")</f>
        <v/>
      </c>
      <c r="R446" s="194">
        <f>OFFSET('배치점수 계산기'!H$10,$D446,0)</f>
        <v/>
      </c>
      <c r="S446" s="194">
        <f>OFFSET('배치점수 계산기'!I$10,$D446,0)</f>
        <v/>
      </c>
      <c r="T446" s="194">
        <f>OFFSET('배치점수 계산기'!J$10,$D446,0)</f>
        <v/>
      </c>
      <c r="U446" s="194">
        <f>OFFSET('배치점수 계산기'!K$10,$D446,0)</f>
        <v/>
      </c>
      <c r="V446" s="194">
        <f>OFFSET('배치점수 계산기'!L$10,$D446,0)</f>
        <v/>
      </c>
      <c r="W446" s="186">
        <f>OFFSET('배치점수 계산기'!M$10,$D446,0)</f>
        <v/>
      </c>
      <c r="X446" s="184">
        <f>OFFSET('배치점수 계산기'!N$10,$D446,0)</f>
        <v/>
      </c>
      <c r="Y446" s="188">
        <f>OFFSET(환산공식!FW$15,$F446,0)</f>
        <v/>
      </c>
      <c r="Z446" s="697">
        <f>OFFSET(환산공식!FX$15,$F446,0)</f>
        <v/>
      </c>
      <c r="AA446" s="179">
        <f>OFFSET(환산공식!FY$15,$F446,0)</f>
        <v/>
      </c>
      <c r="AB446" s="3" t="n"/>
      <c r="AD446" s="0">
        <f>IF(L446="X",6,IF(Q446&gt;R446,1,IF(Q446&gt;S446,2,IF(Q446&gt;T446,3,IF(Q446&gt;U446,4,IF(Q446&gt;=V446,5,IF(Q446&lt;V446,6,"")))))))</f>
        <v/>
      </c>
      <c r="AF446" s="3" t="n"/>
      <c r="AG446" s="3" t="n"/>
      <c r="AH446" s="3" t="n"/>
    </row>
    <row r="447">
      <c r="A447" s="198" t="n"/>
      <c r="B447" s="198" t="n"/>
      <c r="C447" s="198" t="inlineStr">
        <is>
          <t>가440</t>
        </is>
      </c>
      <c r="D447" s="195" t="n">
        <v>500</v>
      </c>
      <c r="E447" s="195" t="n">
        <v>127</v>
      </c>
      <c r="F447" s="195" t="n">
        <v>127</v>
      </c>
      <c r="G447" s="239" t="n">
        <v>440</v>
      </c>
      <c r="H447" s="197" t="inlineStr">
        <is>
          <t>가</t>
        </is>
      </c>
      <c r="I447" s="242" t="inlineStr">
        <is>
          <t>한양대(ERICA)</t>
        </is>
      </c>
      <c r="J447" s="242" t="inlineStr">
        <is>
          <t>경영</t>
        </is>
      </c>
      <c r="K447" s="195" t="inlineStr">
        <is>
          <t>자연</t>
        </is>
      </c>
      <c r="L447" s="697">
        <f>IF(OFFSET(환산공식!$ED$15,$F447,0)=1,"O","X")</f>
        <v/>
      </c>
      <c r="M447" s="188">
        <f>IFERROR(OFFSET(환산공식!DJ$15,$F447,0),"")</f>
        <v/>
      </c>
      <c r="N447" s="697">
        <f>IFERROR(CONCATENATE(ROUND(OFFSET(환산공식!DK$15,$F447,0),1),"%"),"")</f>
        <v/>
      </c>
      <c r="O447" s="697">
        <f>IFERROR(OFFSET(환산공식!DL$15,$F447,0),"")</f>
        <v/>
      </c>
      <c r="P447" s="188">
        <f>IF(E447="","",IF(Q447&gt;R447,"90% 이상",IF(Q447&gt;S447,CONCATENATE(ROUND(((Q447-S447)/(R447-S447))*20+70,0),"%"),IF(Q447&gt;T447,CONCATENATE(ROUND(((Q447-T447)/(S447-T447))*30+40,0),"%"),IF(Q447&gt;U447,CONCATENATE(ROUND(((Q447-U447)/(T447-U447))*30+10,0),"%"),IF(Q447&gt;V447,CONCATENATE(ROUND(((Q447-V447)/(U447-V447))*7+3,0),"%"),"3% 이하"))))))</f>
        <v/>
      </c>
      <c r="Q447" s="194">
        <f>IFERROR(ROUND(OFFSET(환산공식!$FG$15,$F447,0),3),"")</f>
        <v/>
      </c>
      <c r="R447" s="194">
        <f>OFFSET('배치점수 계산기'!H$10,$D447,0)</f>
        <v/>
      </c>
      <c r="S447" s="194">
        <f>OFFSET('배치점수 계산기'!I$10,$D447,0)</f>
        <v/>
      </c>
      <c r="T447" s="194">
        <f>OFFSET('배치점수 계산기'!J$10,$D447,0)</f>
        <v/>
      </c>
      <c r="U447" s="194">
        <f>OFFSET('배치점수 계산기'!K$10,$D447,0)</f>
        <v/>
      </c>
      <c r="V447" s="194">
        <f>OFFSET('배치점수 계산기'!L$10,$D447,0)</f>
        <v/>
      </c>
      <c r="W447" s="186">
        <f>OFFSET('배치점수 계산기'!M$10,$D447,0)</f>
        <v/>
      </c>
      <c r="X447" s="184">
        <f>OFFSET('배치점수 계산기'!N$10,$D447,0)</f>
        <v/>
      </c>
      <c r="Y447" s="188">
        <f>OFFSET(환산공식!FW$15,$F447,0)</f>
        <v/>
      </c>
      <c r="Z447" s="697">
        <f>OFFSET(환산공식!FX$15,$F447,0)</f>
        <v/>
      </c>
      <c r="AA447" s="179">
        <f>OFFSET(환산공식!FY$15,$F447,0)</f>
        <v/>
      </c>
      <c r="AB447" s="3" t="n"/>
      <c r="AD447" s="0">
        <f>IF(L447="X",6,IF(Q447&gt;R447,1,IF(Q447&gt;S447,2,IF(Q447&gt;T447,3,IF(Q447&gt;U447,4,IF(Q447&gt;=V447,5,IF(Q447&lt;V447,6,"")))))))</f>
        <v/>
      </c>
      <c r="AF447" s="3" t="n"/>
      <c r="AG447" s="3" t="n"/>
      <c r="AH447" s="3" t="n"/>
    </row>
    <row r="448">
      <c r="A448" s="198" t="n"/>
      <c r="B448" s="198" t="n"/>
      <c r="C448" s="198" t="inlineStr">
        <is>
          <t>가441</t>
        </is>
      </c>
      <c r="D448" s="195" t="n">
        <v>501</v>
      </c>
      <c r="E448" s="195" t="n">
        <v>126</v>
      </c>
      <c r="F448" s="195" t="n">
        <v>126</v>
      </c>
      <c r="G448" s="239" t="n">
        <v>441</v>
      </c>
      <c r="H448" s="197" t="inlineStr">
        <is>
          <t>가</t>
        </is>
      </c>
      <c r="I448" s="242" t="inlineStr">
        <is>
          <t>한양대(ERICA)</t>
        </is>
      </c>
      <c r="J448" s="242" t="inlineStr">
        <is>
          <t>바이오신약융합학부</t>
        </is>
      </c>
      <c r="K448" s="195" t="inlineStr">
        <is>
          <t>자연</t>
        </is>
      </c>
      <c r="L448" s="697">
        <f>IF(OFFSET(환산공식!$ED$15,$F448,0)=1,"O","X")</f>
        <v/>
      </c>
      <c r="M448" s="188">
        <f>IFERROR(OFFSET(환산공식!DJ$15,$F448,0),"")</f>
        <v/>
      </c>
      <c r="N448" s="697">
        <f>IFERROR(CONCATENATE(ROUND(OFFSET(환산공식!DK$15,$F448,0),1),"%"),"")</f>
        <v/>
      </c>
      <c r="O448" s="697">
        <f>IFERROR(OFFSET(환산공식!DL$15,$F448,0),"")</f>
        <v/>
      </c>
      <c r="P448" s="188">
        <f>IF(E448="","",IF(Q448&gt;R448,"90% 이상",IF(Q448&gt;S448,CONCATENATE(ROUND(((Q448-S448)/(R448-S448))*20+70,0),"%"),IF(Q448&gt;T448,CONCATENATE(ROUND(((Q448-T448)/(S448-T448))*30+40,0),"%"),IF(Q448&gt;U448,CONCATENATE(ROUND(((Q448-U448)/(T448-U448))*30+10,0),"%"),IF(Q448&gt;V448,CONCATENATE(ROUND(((Q448-V448)/(U448-V448))*7+3,0),"%"),"3% 이하"))))))</f>
        <v/>
      </c>
      <c r="Q448" s="194">
        <f>IFERROR(ROUND(OFFSET(환산공식!$FG$15,$F448,0),3),"")</f>
        <v/>
      </c>
      <c r="R448" s="194">
        <f>OFFSET('배치점수 계산기'!H$10,$D448,0)</f>
        <v/>
      </c>
      <c r="S448" s="194">
        <f>OFFSET('배치점수 계산기'!I$10,$D448,0)</f>
        <v/>
      </c>
      <c r="T448" s="194">
        <f>OFFSET('배치점수 계산기'!J$10,$D448,0)</f>
        <v/>
      </c>
      <c r="U448" s="194">
        <f>OFFSET('배치점수 계산기'!K$10,$D448,0)</f>
        <v/>
      </c>
      <c r="V448" s="194">
        <f>OFFSET('배치점수 계산기'!L$10,$D448,0)</f>
        <v/>
      </c>
      <c r="W448" s="186">
        <f>OFFSET('배치점수 계산기'!M$10,$D448,0)</f>
        <v/>
      </c>
      <c r="X448" s="184">
        <f>OFFSET('배치점수 계산기'!N$10,$D448,0)</f>
        <v/>
      </c>
      <c r="Y448" s="188">
        <f>OFFSET(환산공식!FW$15,$F448,0)</f>
        <v/>
      </c>
      <c r="Z448" s="697">
        <f>OFFSET(환산공식!FX$15,$F448,0)</f>
        <v/>
      </c>
      <c r="AA448" s="179">
        <f>OFFSET(환산공식!FY$15,$F448,0)</f>
        <v/>
      </c>
      <c r="AB448" s="3" t="n"/>
      <c r="AD448" s="0">
        <f>IF(L448="X",6,IF(Q448&gt;R448,1,IF(Q448&gt;S448,2,IF(Q448&gt;T448,3,IF(Q448&gt;U448,4,IF(Q448&gt;=V448,5,IF(Q448&lt;V448,6,"")))))))</f>
        <v/>
      </c>
      <c r="AF448" s="3" t="n"/>
      <c r="AG448" s="3" t="n"/>
      <c r="AH448" s="3" t="n"/>
    </row>
    <row r="449">
      <c r="A449" s="198" t="n"/>
      <c r="B449" s="198" t="n"/>
      <c r="C449" s="198" t="inlineStr">
        <is>
          <t>가442</t>
        </is>
      </c>
      <c r="D449" s="195" t="n">
        <v>502</v>
      </c>
      <c r="E449" s="195" t="n">
        <v>126</v>
      </c>
      <c r="F449" s="195" t="n">
        <v>126</v>
      </c>
      <c r="G449" s="239" t="n">
        <v>442</v>
      </c>
      <c r="H449" s="197" t="inlineStr">
        <is>
          <t>가</t>
        </is>
      </c>
      <c r="I449" s="242" t="inlineStr">
        <is>
          <t>한양대(ERICA)</t>
        </is>
      </c>
      <c r="J449" s="242" t="inlineStr">
        <is>
          <t>분자의약</t>
        </is>
      </c>
      <c r="K449" s="195" t="inlineStr">
        <is>
          <t>자연</t>
        </is>
      </c>
      <c r="L449" s="697">
        <f>IF(OFFSET(환산공식!$ED$15,$F449,0)=1,"O","X")</f>
        <v/>
      </c>
      <c r="M449" s="188">
        <f>IFERROR(OFFSET(환산공식!DJ$15,$F449,0),"")</f>
        <v/>
      </c>
      <c r="N449" s="697">
        <f>IFERROR(CONCATENATE(ROUND(OFFSET(환산공식!DK$15,$F449,0),1),"%"),"")</f>
        <v/>
      </c>
      <c r="O449" s="697">
        <f>IFERROR(OFFSET(환산공식!DL$15,$F449,0),"")</f>
        <v/>
      </c>
      <c r="P449" s="188">
        <f>IF(E449="","",IF(Q449&gt;R449,"90% 이상",IF(Q449&gt;S449,CONCATENATE(ROUND(((Q449-S449)/(R449-S449))*20+70,0),"%"),IF(Q449&gt;T449,CONCATENATE(ROUND(((Q449-T449)/(S449-T449))*30+40,0),"%"),IF(Q449&gt;U449,CONCATENATE(ROUND(((Q449-U449)/(T449-U449))*30+10,0),"%"),IF(Q449&gt;V449,CONCATENATE(ROUND(((Q449-V449)/(U449-V449))*7+3,0),"%"),"3% 이하"))))))</f>
        <v/>
      </c>
      <c r="Q449" s="194">
        <f>IFERROR(ROUND(OFFSET(환산공식!$FG$15,$F449,0),3),"")</f>
        <v/>
      </c>
      <c r="R449" s="194">
        <f>OFFSET('배치점수 계산기'!H$10,$D449,0)</f>
        <v/>
      </c>
      <c r="S449" s="194">
        <f>OFFSET('배치점수 계산기'!I$10,$D449,0)</f>
        <v/>
      </c>
      <c r="T449" s="194">
        <f>OFFSET('배치점수 계산기'!J$10,$D449,0)</f>
        <v/>
      </c>
      <c r="U449" s="194">
        <f>OFFSET('배치점수 계산기'!K$10,$D449,0)</f>
        <v/>
      </c>
      <c r="V449" s="194">
        <f>OFFSET('배치점수 계산기'!L$10,$D449,0)</f>
        <v/>
      </c>
      <c r="W449" s="186">
        <f>OFFSET('배치점수 계산기'!M$10,$D449,0)</f>
        <v/>
      </c>
      <c r="X449" s="184">
        <f>OFFSET('배치점수 계산기'!N$10,$D449,0)</f>
        <v/>
      </c>
      <c r="Y449" s="188">
        <f>OFFSET(환산공식!FW$15,$F449,0)</f>
        <v/>
      </c>
      <c r="Z449" s="697">
        <f>OFFSET(환산공식!FX$15,$F449,0)</f>
        <v/>
      </c>
      <c r="AA449" s="179">
        <f>OFFSET(환산공식!FY$15,$F449,0)</f>
        <v/>
      </c>
      <c r="AB449" s="3" t="n"/>
      <c r="AD449" s="0">
        <f>IF(L449="X",6,IF(Q449&gt;R449,1,IF(Q449&gt;S449,2,IF(Q449&gt;T449,3,IF(Q449&gt;U449,4,IF(Q449&gt;=V449,5,IF(Q449&lt;V449,6,"")))))))</f>
        <v/>
      </c>
      <c r="AF449" s="3" t="n"/>
      <c r="AG449" s="3" t="n"/>
      <c r="AH449" s="3" t="n"/>
    </row>
    <row r="450">
      <c r="A450" s="198" t="n"/>
      <c r="B450" s="198" t="n"/>
      <c r="C450" s="198" t="inlineStr">
        <is>
          <t>가443</t>
        </is>
      </c>
      <c r="D450" s="195" t="n">
        <v>503</v>
      </c>
      <c r="E450" s="195" t="n">
        <v>127</v>
      </c>
      <c r="F450" s="195" t="n">
        <v>127</v>
      </c>
      <c r="G450" s="239" t="n">
        <v>443</v>
      </c>
      <c r="H450" s="197" t="inlineStr">
        <is>
          <t>가</t>
        </is>
      </c>
      <c r="I450" s="242" t="inlineStr">
        <is>
          <t>한양대(ERICA)</t>
        </is>
      </c>
      <c r="J450" s="242" t="inlineStr">
        <is>
          <t>컴퓨터학부(컴퓨터전공)</t>
        </is>
      </c>
      <c r="K450" s="195" t="inlineStr">
        <is>
          <t>자연</t>
        </is>
      </c>
      <c r="L450" s="697">
        <f>IF(OFFSET(환산공식!$ED$15,$F450,0)=1,"O","X")</f>
        <v/>
      </c>
      <c r="M450" s="188">
        <f>IFERROR(OFFSET(환산공식!DJ$15,$F450,0),"")</f>
        <v/>
      </c>
      <c r="N450" s="697">
        <f>IFERROR(CONCATENATE(ROUND(OFFSET(환산공식!DK$15,$F450,0),1),"%"),"")</f>
        <v/>
      </c>
      <c r="O450" s="697">
        <f>IFERROR(OFFSET(환산공식!DL$15,$F450,0),"")</f>
        <v/>
      </c>
      <c r="P450" s="188">
        <f>IF(E450="","",IF(Q450&gt;R450,"90% 이상",IF(Q450&gt;S450,CONCATENATE(ROUND(((Q450-S450)/(R450-S450))*20+70,0),"%"),IF(Q450&gt;T450,CONCATENATE(ROUND(((Q450-T450)/(S450-T450))*30+40,0),"%"),IF(Q450&gt;U450,CONCATENATE(ROUND(((Q450-U450)/(T450-U450))*30+10,0),"%"),IF(Q450&gt;V450,CONCATENATE(ROUND(((Q450-V450)/(U450-V450))*7+3,0),"%"),"3% 이하"))))))</f>
        <v/>
      </c>
      <c r="Q450" s="194">
        <f>IFERROR(ROUND(OFFSET(환산공식!$FG$15,$F450,0),3),"")</f>
        <v/>
      </c>
      <c r="R450" s="194">
        <f>OFFSET('배치점수 계산기'!H$10,$D450,0)</f>
        <v/>
      </c>
      <c r="S450" s="194">
        <f>OFFSET('배치점수 계산기'!I$10,$D450,0)</f>
        <v/>
      </c>
      <c r="T450" s="194">
        <f>OFFSET('배치점수 계산기'!J$10,$D450,0)</f>
        <v/>
      </c>
      <c r="U450" s="194">
        <f>OFFSET('배치점수 계산기'!K$10,$D450,0)</f>
        <v/>
      </c>
      <c r="V450" s="194">
        <f>OFFSET('배치점수 계산기'!L$10,$D450,0)</f>
        <v/>
      </c>
      <c r="W450" s="186">
        <f>OFFSET('배치점수 계산기'!M$10,$D450,0)</f>
        <v/>
      </c>
      <c r="X450" s="184">
        <f>OFFSET('배치점수 계산기'!N$10,$D450,0)</f>
        <v/>
      </c>
      <c r="Y450" s="188">
        <f>OFFSET(환산공식!FW$15,$F450,0)</f>
        <v/>
      </c>
      <c r="Z450" s="697">
        <f>OFFSET(환산공식!FX$15,$F450,0)</f>
        <v/>
      </c>
      <c r="AA450" s="179">
        <f>OFFSET(환산공식!FY$15,$F450,0)</f>
        <v/>
      </c>
      <c r="AB450" s="3" t="n"/>
      <c r="AD450" s="0">
        <f>IF(L450="X",6,IF(Q450&gt;R450,1,IF(Q450&gt;S450,2,IF(Q450&gt;T450,3,IF(Q450&gt;U450,4,IF(Q450&gt;=V450,5,IF(Q450&lt;V450,6,"")))))))</f>
        <v/>
      </c>
      <c r="AF450" s="3" t="n"/>
      <c r="AG450" s="3" t="n"/>
      <c r="AH450" s="3" t="n"/>
    </row>
    <row r="451">
      <c r="A451" s="198" t="n"/>
      <c r="B451" s="198" t="n"/>
      <c r="C451" s="198" t="inlineStr">
        <is>
          <t>가444</t>
        </is>
      </c>
      <c r="D451" s="195" t="n">
        <v>504</v>
      </c>
      <c r="E451" s="195" t="n">
        <v>127</v>
      </c>
      <c r="F451" s="195" t="n">
        <v>127</v>
      </c>
      <c r="G451" s="239" t="n">
        <v>444</v>
      </c>
      <c r="H451" s="197" t="inlineStr">
        <is>
          <t>가</t>
        </is>
      </c>
      <c r="I451" s="242" t="inlineStr">
        <is>
          <t>한양대(ERICA)</t>
        </is>
      </c>
      <c r="J451" s="242" t="inlineStr">
        <is>
          <t>경제</t>
        </is>
      </c>
      <c r="K451" s="195" t="inlineStr">
        <is>
          <t>자연</t>
        </is>
      </c>
      <c r="L451" s="697">
        <f>IF(OFFSET(환산공식!$ED$15,$F451,0)=1,"O","X")</f>
        <v/>
      </c>
      <c r="M451" s="188">
        <f>IFERROR(OFFSET(환산공식!DJ$15,$F451,0),"")</f>
        <v/>
      </c>
      <c r="N451" s="697">
        <f>IFERROR(CONCATENATE(ROUND(OFFSET(환산공식!DK$15,$F451,0),1),"%"),"")</f>
        <v/>
      </c>
      <c r="O451" s="697">
        <f>IFERROR(OFFSET(환산공식!DL$15,$F451,0),"")</f>
        <v/>
      </c>
      <c r="P451" s="188">
        <f>IF(E451="","",IF(Q451&gt;R451,"90% 이상",IF(Q451&gt;S451,CONCATENATE(ROUND(((Q451-S451)/(R451-S451))*20+70,0),"%"),IF(Q451&gt;T451,CONCATENATE(ROUND(((Q451-T451)/(S451-T451))*30+40,0),"%"),IF(Q451&gt;U451,CONCATENATE(ROUND(((Q451-U451)/(T451-U451))*30+10,0),"%"),IF(Q451&gt;V451,CONCATENATE(ROUND(((Q451-V451)/(U451-V451))*7+3,0),"%"),"3% 이하"))))))</f>
        <v/>
      </c>
      <c r="Q451" s="194">
        <f>IFERROR(ROUND(OFFSET(환산공식!$FG$15,$F451,0),3),"")</f>
        <v/>
      </c>
      <c r="R451" s="194">
        <f>OFFSET('배치점수 계산기'!H$10,$D451,0)</f>
        <v/>
      </c>
      <c r="S451" s="194">
        <f>OFFSET('배치점수 계산기'!I$10,$D451,0)</f>
        <v/>
      </c>
      <c r="T451" s="194">
        <f>OFFSET('배치점수 계산기'!J$10,$D451,0)</f>
        <v/>
      </c>
      <c r="U451" s="194">
        <f>OFFSET('배치점수 계산기'!K$10,$D451,0)</f>
        <v/>
      </c>
      <c r="V451" s="194">
        <f>OFFSET('배치점수 계산기'!L$10,$D451,0)</f>
        <v/>
      </c>
      <c r="W451" s="186">
        <f>OFFSET('배치점수 계산기'!M$10,$D451,0)</f>
        <v/>
      </c>
      <c r="X451" s="184">
        <f>OFFSET('배치점수 계산기'!N$10,$D451,0)</f>
        <v/>
      </c>
      <c r="Y451" s="188">
        <f>OFFSET(환산공식!FW$15,$F451,0)</f>
        <v/>
      </c>
      <c r="Z451" s="697">
        <f>OFFSET(환산공식!FX$15,$F451,0)</f>
        <v/>
      </c>
      <c r="AA451" s="179">
        <f>OFFSET(환산공식!FY$15,$F451,0)</f>
        <v/>
      </c>
      <c r="AB451" s="3" t="n"/>
      <c r="AD451" s="0">
        <f>IF(L451="X",6,IF(Q451&gt;R451,1,IF(Q451&gt;S451,2,IF(Q451&gt;T451,3,IF(Q451&gt;U451,4,IF(Q451&gt;=V451,5,IF(Q451&lt;V451,6,"")))))))</f>
        <v/>
      </c>
      <c r="AF451" s="3" t="n"/>
      <c r="AG451" s="3" t="n"/>
      <c r="AH451" s="3" t="n"/>
    </row>
    <row r="452">
      <c r="A452" s="198" t="n"/>
      <c r="B452" s="198" t="n"/>
      <c r="C452" s="198" t="inlineStr">
        <is>
          <t>가445</t>
        </is>
      </c>
      <c r="D452" s="195" t="n">
        <v>505</v>
      </c>
      <c r="E452" s="195" t="n">
        <v>126</v>
      </c>
      <c r="F452" s="195" t="n">
        <v>126</v>
      </c>
      <c r="G452" s="239" t="n">
        <v>445</v>
      </c>
      <c r="H452" s="197" t="inlineStr">
        <is>
          <t>가</t>
        </is>
      </c>
      <c r="I452" s="242" t="inlineStr">
        <is>
          <t>한양대(ERICA)</t>
        </is>
      </c>
      <c r="J452" s="242" t="inlineStr">
        <is>
          <t>해양융합공학</t>
        </is>
      </c>
      <c r="K452" s="195" t="inlineStr">
        <is>
          <t>자연</t>
        </is>
      </c>
      <c r="L452" s="697">
        <f>IF(OFFSET(환산공식!$ED$15,$F452,0)=1,"O","X")</f>
        <v/>
      </c>
      <c r="M452" s="188">
        <f>IFERROR(OFFSET(환산공식!DJ$15,$F452,0),"")</f>
        <v/>
      </c>
      <c r="N452" s="697">
        <f>IFERROR(CONCATENATE(ROUND(OFFSET(환산공식!DK$15,$F452,0),1),"%"),"")</f>
        <v/>
      </c>
      <c r="O452" s="697">
        <f>IFERROR(OFFSET(환산공식!DL$15,$F452,0),"")</f>
        <v/>
      </c>
      <c r="P452" s="188">
        <f>IF(E452="","",IF(Q452&gt;R452,"90% 이상",IF(Q452&gt;S452,CONCATENATE(ROUND(((Q452-S452)/(R452-S452))*20+70,0),"%"),IF(Q452&gt;T452,CONCATENATE(ROUND(((Q452-T452)/(S452-T452))*30+40,0),"%"),IF(Q452&gt;U452,CONCATENATE(ROUND(((Q452-U452)/(T452-U452))*30+10,0),"%"),IF(Q452&gt;V452,CONCATENATE(ROUND(((Q452-V452)/(U452-V452))*7+3,0),"%"),"3% 이하"))))))</f>
        <v/>
      </c>
      <c r="Q452" s="194">
        <f>IFERROR(ROUND(OFFSET(환산공식!$FG$15,$F452,0),3),"")</f>
        <v/>
      </c>
      <c r="R452" s="194">
        <f>OFFSET('배치점수 계산기'!H$10,$D452,0)</f>
        <v/>
      </c>
      <c r="S452" s="194">
        <f>OFFSET('배치점수 계산기'!I$10,$D452,0)</f>
        <v/>
      </c>
      <c r="T452" s="194">
        <f>OFFSET('배치점수 계산기'!J$10,$D452,0)</f>
        <v/>
      </c>
      <c r="U452" s="194">
        <f>OFFSET('배치점수 계산기'!K$10,$D452,0)</f>
        <v/>
      </c>
      <c r="V452" s="194">
        <f>OFFSET('배치점수 계산기'!L$10,$D452,0)</f>
        <v/>
      </c>
      <c r="W452" s="186">
        <f>OFFSET('배치점수 계산기'!M$10,$D452,0)</f>
        <v/>
      </c>
      <c r="X452" s="184">
        <f>OFFSET('배치점수 계산기'!N$10,$D452,0)</f>
        <v/>
      </c>
      <c r="Y452" s="188">
        <f>OFFSET(환산공식!FW$15,$F452,0)</f>
        <v/>
      </c>
      <c r="Z452" s="697">
        <f>OFFSET(환산공식!FX$15,$F452,0)</f>
        <v/>
      </c>
      <c r="AA452" s="179">
        <f>OFFSET(환산공식!FY$15,$F452,0)</f>
        <v/>
      </c>
      <c r="AB452" s="3" t="n"/>
      <c r="AD452" s="0">
        <f>IF(L452="X",6,IF(Q452&gt;R452,1,IF(Q452&gt;S452,2,IF(Q452&gt;T452,3,IF(Q452&gt;U452,4,IF(Q452&gt;=V452,5,IF(Q452&lt;V452,6,"")))))))</f>
        <v/>
      </c>
      <c r="AF452" s="3" t="n"/>
      <c r="AG452" s="3" t="n"/>
      <c r="AH452" s="3" t="n"/>
    </row>
    <row r="453">
      <c r="A453" s="198" t="n"/>
      <c r="B453" s="198" t="n"/>
      <c r="C453" s="198" t="inlineStr">
        <is>
          <t>가446</t>
        </is>
      </c>
      <c r="D453" s="195" t="n">
        <v>506</v>
      </c>
      <c r="E453" s="195" t="n">
        <v>126</v>
      </c>
      <c r="F453" s="195" t="n">
        <v>126</v>
      </c>
      <c r="G453" s="239" t="n">
        <v>446</v>
      </c>
      <c r="H453" s="197" t="inlineStr">
        <is>
          <t>가</t>
        </is>
      </c>
      <c r="I453" s="242" t="inlineStr">
        <is>
          <t>한양대(ERICA)</t>
        </is>
      </c>
      <c r="J453" s="242" t="inlineStr">
        <is>
          <t>배터리소재화학공학</t>
        </is>
      </c>
      <c r="K453" s="195" t="inlineStr">
        <is>
          <t>자연</t>
        </is>
      </c>
      <c r="L453" s="697">
        <f>IF(OFFSET(환산공식!$ED$15,$F453,0)=1,"O","X")</f>
        <v/>
      </c>
      <c r="M453" s="188">
        <f>IFERROR(OFFSET(환산공식!DJ$15,$F453,0),"")</f>
        <v/>
      </c>
      <c r="N453" s="697">
        <f>IFERROR(CONCATENATE(ROUND(OFFSET(환산공식!DK$15,$F453,0),1),"%"),"")</f>
        <v/>
      </c>
      <c r="O453" s="697">
        <f>IFERROR(OFFSET(환산공식!DL$15,$F453,0),"")</f>
        <v/>
      </c>
      <c r="P453" s="188">
        <f>IF(E453="","",IF(Q453&gt;R453,"90% 이상",IF(Q453&gt;S453,CONCATENATE(ROUND(((Q453-S453)/(R453-S453))*20+70,0),"%"),IF(Q453&gt;T453,CONCATENATE(ROUND(((Q453-T453)/(S453-T453))*30+40,0),"%"),IF(Q453&gt;U453,CONCATENATE(ROUND(((Q453-U453)/(T453-U453))*30+10,0),"%"),IF(Q453&gt;V453,CONCATENATE(ROUND(((Q453-V453)/(U453-V453))*7+3,0),"%"),"3% 이하"))))))</f>
        <v/>
      </c>
      <c r="Q453" s="194">
        <f>IFERROR(ROUND(OFFSET(환산공식!$FG$15,$F453,0),3),"")</f>
        <v/>
      </c>
      <c r="R453" s="194">
        <f>OFFSET('배치점수 계산기'!H$10,$D453,0)</f>
        <v/>
      </c>
      <c r="S453" s="194">
        <f>OFFSET('배치점수 계산기'!I$10,$D453,0)</f>
        <v/>
      </c>
      <c r="T453" s="194">
        <f>OFFSET('배치점수 계산기'!J$10,$D453,0)</f>
        <v/>
      </c>
      <c r="U453" s="194">
        <f>OFFSET('배치점수 계산기'!K$10,$D453,0)</f>
        <v/>
      </c>
      <c r="V453" s="194">
        <f>OFFSET('배치점수 계산기'!L$10,$D453,0)</f>
        <v/>
      </c>
      <c r="W453" s="186">
        <f>OFFSET('배치점수 계산기'!M$10,$D453,0)</f>
        <v/>
      </c>
      <c r="X453" s="184">
        <f>OFFSET('배치점수 계산기'!N$10,$D453,0)</f>
        <v/>
      </c>
      <c r="Y453" s="188">
        <f>OFFSET(환산공식!FW$15,$F453,0)</f>
        <v/>
      </c>
      <c r="Z453" s="697">
        <f>OFFSET(환산공식!FX$15,$F453,0)</f>
        <v/>
      </c>
      <c r="AA453" s="179">
        <f>OFFSET(환산공식!FY$15,$F453,0)</f>
        <v/>
      </c>
      <c r="AB453" s="3" t="n"/>
      <c r="AD453" s="0">
        <f>IF(L453="X",6,IF(Q453&gt;R453,1,IF(Q453&gt;S453,2,IF(Q453&gt;T453,3,IF(Q453&gt;U453,4,IF(Q453&gt;=V453,5,IF(Q453&lt;V453,6,"")))))))</f>
        <v/>
      </c>
      <c r="AF453" s="3" t="n"/>
      <c r="AG453" s="3" t="n"/>
      <c r="AH453" s="3" t="n"/>
    </row>
    <row r="454">
      <c r="A454" s="198" t="n"/>
      <c r="B454" s="198" t="n"/>
      <c r="C454" s="198" t="inlineStr">
        <is>
          <t>가447</t>
        </is>
      </c>
      <c r="D454" s="195" t="n">
        <v>507</v>
      </c>
      <c r="E454" s="195" t="n">
        <v>126</v>
      </c>
      <c r="F454" s="195" t="n">
        <v>126</v>
      </c>
      <c r="G454" s="239" t="n">
        <v>447</v>
      </c>
      <c r="H454" s="197" t="inlineStr">
        <is>
          <t>가</t>
        </is>
      </c>
      <c r="I454" s="242" t="inlineStr">
        <is>
          <t>한양대(ERICA)</t>
        </is>
      </c>
      <c r="J454" s="242" t="inlineStr">
        <is>
          <t>건축공학</t>
        </is>
      </c>
      <c r="K454" s="195" t="inlineStr">
        <is>
          <t>자연</t>
        </is>
      </c>
      <c r="L454" s="697">
        <f>IF(OFFSET(환산공식!$ED$15,$F454,0)=1,"O","X")</f>
        <v/>
      </c>
      <c r="M454" s="188">
        <f>IFERROR(OFFSET(환산공식!DJ$15,$F454,0),"")</f>
        <v/>
      </c>
      <c r="N454" s="697">
        <f>IFERROR(CONCATENATE(ROUND(OFFSET(환산공식!DK$15,$F454,0),1),"%"),"")</f>
        <v/>
      </c>
      <c r="O454" s="697">
        <f>IFERROR(OFFSET(환산공식!DL$15,$F454,0),"")</f>
        <v/>
      </c>
      <c r="P454" s="188">
        <f>IF(E454="","",IF(Q454&gt;R454,"90% 이상",IF(Q454&gt;S454,CONCATENATE(ROUND(((Q454-S454)/(R454-S454))*20+70,0),"%"),IF(Q454&gt;T454,CONCATENATE(ROUND(((Q454-T454)/(S454-T454))*30+40,0),"%"),IF(Q454&gt;U454,CONCATENATE(ROUND(((Q454-U454)/(T454-U454))*30+10,0),"%"),IF(Q454&gt;V454,CONCATENATE(ROUND(((Q454-V454)/(U454-V454))*7+3,0),"%"),"3% 이하"))))))</f>
        <v/>
      </c>
      <c r="Q454" s="194">
        <f>IFERROR(ROUND(OFFSET(환산공식!$FG$15,$F454,0),3),"")</f>
        <v/>
      </c>
      <c r="R454" s="194">
        <f>OFFSET('배치점수 계산기'!H$10,$D454,0)</f>
        <v/>
      </c>
      <c r="S454" s="194">
        <f>OFFSET('배치점수 계산기'!I$10,$D454,0)</f>
        <v/>
      </c>
      <c r="T454" s="194">
        <f>OFFSET('배치점수 계산기'!J$10,$D454,0)</f>
        <v/>
      </c>
      <c r="U454" s="194">
        <f>OFFSET('배치점수 계산기'!K$10,$D454,0)</f>
        <v/>
      </c>
      <c r="V454" s="194">
        <f>OFFSET('배치점수 계산기'!L$10,$D454,0)</f>
        <v/>
      </c>
      <c r="W454" s="186">
        <f>OFFSET('배치점수 계산기'!M$10,$D454,0)</f>
        <v/>
      </c>
      <c r="X454" s="184">
        <f>OFFSET('배치점수 계산기'!N$10,$D454,0)</f>
        <v/>
      </c>
      <c r="Y454" s="188">
        <f>OFFSET(환산공식!FW$15,$F454,0)</f>
        <v/>
      </c>
      <c r="Z454" s="697">
        <f>OFFSET(환산공식!FX$15,$F454,0)</f>
        <v/>
      </c>
      <c r="AA454" s="179">
        <f>OFFSET(환산공식!FY$15,$F454,0)</f>
        <v/>
      </c>
      <c r="AB454" s="3" t="n"/>
      <c r="AD454" s="0">
        <f>IF(L454="X",6,IF(Q454&gt;R454,1,IF(Q454&gt;S454,2,IF(Q454&gt;T454,3,IF(Q454&gt;U454,4,IF(Q454&gt;=V454,5,IF(Q454&lt;V454,6,"")))))))</f>
        <v/>
      </c>
      <c r="AF454" s="3" t="n"/>
      <c r="AG454" s="3" t="n"/>
      <c r="AH454" s="3" t="n"/>
    </row>
    <row r="455">
      <c r="A455" s="198" t="n"/>
      <c r="B455" s="198" t="n"/>
      <c r="C455" s="198" t="inlineStr">
        <is>
          <t>가448</t>
        </is>
      </c>
      <c r="D455" s="195" t="n">
        <v>508</v>
      </c>
      <c r="E455" s="195" t="n">
        <v>126</v>
      </c>
      <c r="F455" s="195" t="n">
        <v>126</v>
      </c>
      <c r="G455" s="239" t="n">
        <v>448</v>
      </c>
      <c r="H455" s="197" t="inlineStr">
        <is>
          <t>가</t>
        </is>
      </c>
      <c r="I455" s="242" t="inlineStr">
        <is>
          <t>한양대(ERICA)</t>
        </is>
      </c>
      <c r="J455" s="242" t="inlineStr">
        <is>
          <t>에너지바이오학</t>
        </is>
      </c>
      <c r="K455" s="195" t="inlineStr">
        <is>
          <t>자연</t>
        </is>
      </c>
      <c r="L455" s="697">
        <f>IF(OFFSET(환산공식!$ED$15,$F455,0)=1,"O","X")</f>
        <v/>
      </c>
      <c r="M455" s="188">
        <f>IFERROR(OFFSET(환산공식!DJ$15,$F455,0),"")</f>
        <v/>
      </c>
      <c r="N455" s="697">
        <f>IFERROR(CONCATENATE(ROUND(OFFSET(환산공식!DK$15,$F455,0),1),"%"),"")</f>
        <v/>
      </c>
      <c r="O455" s="697">
        <f>IFERROR(OFFSET(환산공식!DL$15,$F455,0),"")</f>
        <v/>
      </c>
      <c r="P455" s="188">
        <f>IF(E455="","",IF(Q455&gt;R455,"90% 이상",IF(Q455&gt;S455,CONCATENATE(ROUND(((Q455-S455)/(R455-S455))*20+70,0),"%"),IF(Q455&gt;T455,CONCATENATE(ROUND(((Q455-T455)/(S455-T455))*30+40,0),"%"),IF(Q455&gt;U455,CONCATENATE(ROUND(((Q455-U455)/(T455-U455))*30+10,0),"%"),IF(Q455&gt;V455,CONCATENATE(ROUND(((Q455-V455)/(U455-V455))*7+3,0),"%"),"3% 이하"))))))</f>
        <v/>
      </c>
      <c r="Q455" s="194">
        <f>IFERROR(ROUND(OFFSET(환산공식!$FG$15,$F455,0),3),"")</f>
        <v/>
      </c>
      <c r="R455" s="194">
        <f>OFFSET('배치점수 계산기'!H$10,$D455,0)</f>
        <v/>
      </c>
      <c r="S455" s="194">
        <f>OFFSET('배치점수 계산기'!I$10,$D455,0)</f>
        <v/>
      </c>
      <c r="T455" s="194">
        <f>OFFSET('배치점수 계산기'!J$10,$D455,0)</f>
        <v/>
      </c>
      <c r="U455" s="194">
        <f>OFFSET('배치점수 계산기'!K$10,$D455,0)</f>
        <v/>
      </c>
      <c r="V455" s="194">
        <f>OFFSET('배치점수 계산기'!L$10,$D455,0)</f>
        <v/>
      </c>
      <c r="W455" s="186">
        <f>OFFSET('배치점수 계산기'!M$10,$D455,0)</f>
        <v/>
      </c>
      <c r="X455" s="184">
        <f>OFFSET('배치점수 계산기'!N$10,$D455,0)</f>
        <v/>
      </c>
      <c r="Y455" s="188">
        <f>OFFSET(환산공식!FW$15,$F455,0)</f>
        <v/>
      </c>
      <c r="Z455" s="697">
        <f>OFFSET(환산공식!FX$15,$F455,0)</f>
        <v/>
      </c>
      <c r="AA455" s="179">
        <f>OFFSET(환산공식!FY$15,$F455,0)</f>
        <v/>
      </c>
      <c r="AB455" s="3" t="n"/>
      <c r="AD455" s="0">
        <f>IF(L455="X",6,IF(Q455&gt;R455,1,IF(Q455&gt;S455,2,IF(Q455&gt;T455,3,IF(Q455&gt;U455,4,IF(Q455&gt;=V455,5,IF(Q455&lt;V455,6,"")))))))</f>
        <v/>
      </c>
      <c r="AF455" s="3" t="n"/>
      <c r="AG455" s="3" t="n"/>
      <c r="AH455" s="3" t="n"/>
    </row>
    <row r="456">
      <c r="A456" s="198" t="n"/>
      <c r="B456" s="198" t="n"/>
      <c r="C456" s="198" t="inlineStr">
        <is>
          <t>가449</t>
        </is>
      </c>
      <c r="D456" s="195" t="n">
        <v>509</v>
      </c>
      <c r="E456" s="195" t="n">
        <v>126</v>
      </c>
      <c r="F456" s="195" t="n">
        <v>126</v>
      </c>
      <c r="G456" s="239" t="n">
        <v>449</v>
      </c>
      <c r="H456" s="197" t="inlineStr">
        <is>
          <t>가</t>
        </is>
      </c>
      <c r="I456" s="242" t="inlineStr">
        <is>
          <t>한양대(ERICA)</t>
        </is>
      </c>
      <c r="J456" s="242" t="inlineStr">
        <is>
          <t>건설환경공학</t>
        </is>
      </c>
      <c r="K456" s="195" t="inlineStr">
        <is>
          <t>자연</t>
        </is>
      </c>
      <c r="L456" s="697">
        <f>IF(OFFSET(환산공식!$ED$15,$F456,0)=1,"O","X")</f>
        <v/>
      </c>
      <c r="M456" s="188">
        <f>IFERROR(OFFSET(환산공식!DJ$15,$F456,0),"")</f>
        <v/>
      </c>
      <c r="N456" s="697">
        <f>IFERROR(CONCATENATE(ROUND(OFFSET(환산공식!DK$15,$F456,0),1),"%"),"")</f>
        <v/>
      </c>
      <c r="O456" s="697">
        <f>IFERROR(OFFSET(환산공식!DL$15,$F456,0),"")</f>
        <v/>
      </c>
      <c r="P456" s="188">
        <f>IF(E456="","",IF(Q456&gt;R456,"90% 이상",IF(Q456&gt;S456,CONCATENATE(ROUND(((Q456-S456)/(R456-S456))*20+70,0),"%"),IF(Q456&gt;T456,CONCATENATE(ROUND(((Q456-T456)/(S456-T456))*30+40,0),"%"),IF(Q456&gt;U456,CONCATENATE(ROUND(((Q456-U456)/(T456-U456))*30+10,0),"%"),IF(Q456&gt;V456,CONCATENATE(ROUND(((Q456-V456)/(U456-V456))*7+3,0),"%"),"3% 이하"))))))</f>
        <v/>
      </c>
      <c r="Q456" s="194">
        <f>IFERROR(ROUND(OFFSET(환산공식!$FG$15,$F456,0),3),"")</f>
        <v/>
      </c>
      <c r="R456" s="194">
        <f>OFFSET('배치점수 계산기'!H$10,$D456,0)</f>
        <v/>
      </c>
      <c r="S456" s="194">
        <f>OFFSET('배치점수 계산기'!I$10,$D456,0)</f>
        <v/>
      </c>
      <c r="T456" s="194">
        <f>OFFSET('배치점수 계산기'!J$10,$D456,0)</f>
        <v/>
      </c>
      <c r="U456" s="194">
        <f>OFFSET('배치점수 계산기'!K$10,$D456,0)</f>
        <v/>
      </c>
      <c r="V456" s="194">
        <f>OFFSET('배치점수 계산기'!L$10,$D456,0)</f>
        <v/>
      </c>
      <c r="W456" s="186">
        <f>OFFSET('배치점수 계산기'!M$10,$D456,0)</f>
        <v/>
      </c>
      <c r="X456" s="184">
        <f>OFFSET('배치점수 계산기'!N$10,$D456,0)</f>
        <v/>
      </c>
      <c r="Y456" s="188">
        <f>OFFSET(환산공식!FW$15,$F456,0)</f>
        <v/>
      </c>
      <c r="Z456" s="697">
        <f>OFFSET(환산공식!FX$15,$F456,0)</f>
        <v/>
      </c>
      <c r="AA456" s="179">
        <f>OFFSET(환산공식!FY$15,$F456,0)</f>
        <v/>
      </c>
      <c r="AB456" s="3" t="n"/>
      <c r="AD456" s="0">
        <f>IF(L456="X",6,IF(Q456&gt;R456,1,IF(Q456&gt;S456,2,IF(Q456&gt;T456,3,IF(Q456&gt;U456,4,IF(Q456&gt;=V456,5,IF(Q456&lt;V456,6,"")))))))</f>
        <v/>
      </c>
      <c r="AF456" s="3" t="n"/>
      <c r="AG456" s="3" t="n"/>
      <c r="AH456" s="3" t="n"/>
    </row>
    <row r="457">
      <c r="A457" s="198" t="n"/>
      <c r="B457" s="198" t="n"/>
      <c r="C457" s="198" t="inlineStr">
        <is>
          <t>가450</t>
        </is>
      </c>
      <c r="D457" s="195" t="n">
        <v>510</v>
      </c>
      <c r="E457" s="195" t="n">
        <v>127</v>
      </c>
      <c r="F457" s="195" t="n">
        <v>127</v>
      </c>
      <c r="G457" s="239" t="n">
        <v>450</v>
      </c>
      <c r="H457" s="197" t="inlineStr">
        <is>
          <t>가</t>
        </is>
      </c>
      <c r="I457" s="242" t="inlineStr">
        <is>
          <t>한양대(ERICA)</t>
        </is>
      </c>
      <c r="J457" s="242" t="inlineStr">
        <is>
          <t>차세대반도체융합공학부</t>
        </is>
      </c>
      <c r="K457" s="195" t="inlineStr">
        <is>
          <t>자연</t>
        </is>
      </c>
      <c r="L457" s="697">
        <f>IF(OFFSET(환산공식!$ED$15,$F457,0)=1,"O","X")</f>
        <v/>
      </c>
      <c r="M457" s="188">
        <f>IFERROR(OFFSET(환산공식!DJ$15,$F457,0),"")</f>
        <v/>
      </c>
      <c r="N457" s="697">
        <f>IFERROR(CONCATENATE(ROUND(OFFSET(환산공식!DK$15,$F457,0),1),"%"),"")</f>
        <v/>
      </c>
      <c r="O457" s="697">
        <f>IFERROR(OFFSET(환산공식!DL$15,$F457,0),"")</f>
        <v/>
      </c>
      <c r="P457" s="188">
        <f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/>
      </c>
      <c r="Q457" s="194">
        <f>IFERROR(ROUND(OFFSET(환산공식!$FG$15,$F457,0),3),"")</f>
        <v/>
      </c>
      <c r="R457" s="194">
        <f>OFFSET('배치점수 계산기'!H$10,$D457,0)</f>
        <v/>
      </c>
      <c r="S457" s="194">
        <f>OFFSET('배치점수 계산기'!I$10,$D457,0)</f>
        <v/>
      </c>
      <c r="T457" s="194">
        <f>OFFSET('배치점수 계산기'!J$10,$D457,0)</f>
        <v/>
      </c>
      <c r="U457" s="194">
        <f>OFFSET('배치점수 계산기'!K$10,$D457,0)</f>
        <v/>
      </c>
      <c r="V457" s="194">
        <f>OFFSET('배치점수 계산기'!L$10,$D457,0)</f>
        <v/>
      </c>
      <c r="W457" s="186">
        <f>OFFSET('배치점수 계산기'!M$10,$D457,0)</f>
        <v/>
      </c>
      <c r="X457" s="184">
        <f>OFFSET('배치점수 계산기'!N$10,$D457,0)</f>
        <v/>
      </c>
      <c r="Y457" s="188">
        <f>OFFSET(환산공식!FW$15,$F457,0)</f>
        <v/>
      </c>
      <c r="Z457" s="697">
        <f>OFFSET(환산공식!FX$15,$F457,0)</f>
        <v/>
      </c>
      <c r="AA457" s="179">
        <f>OFFSET(환산공식!FY$15,$F457,0)</f>
        <v/>
      </c>
      <c r="AB457" s="3" t="n"/>
      <c r="AD457" s="0">
        <f>IF(L457="X",6,IF(Q457&gt;R457,1,IF(Q457&gt;S457,2,IF(Q457&gt;T457,3,IF(Q457&gt;U457,4,IF(Q457&gt;=V457,5,IF(Q457&lt;V457,6,"")))))))</f>
        <v/>
      </c>
      <c r="AF457" s="3" t="n"/>
      <c r="AG457" s="3" t="n"/>
      <c r="AH457" s="3" t="n"/>
    </row>
    <row r="458">
      <c r="A458" s="198" t="n"/>
      <c r="B458" s="198" t="n"/>
      <c r="C458" s="198" t="inlineStr">
        <is>
          <t>가451</t>
        </is>
      </c>
      <c r="D458" s="195" t="n">
        <v>511</v>
      </c>
      <c r="E458" s="195" t="n">
        <v>127</v>
      </c>
      <c r="F458" s="195" t="n">
        <v>127</v>
      </c>
      <c r="G458" s="239" t="n">
        <v>451</v>
      </c>
      <c r="H458" s="197" t="inlineStr">
        <is>
          <t>가</t>
        </is>
      </c>
      <c r="I458" s="242" t="inlineStr">
        <is>
          <t>한양대(ERICA)</t>
        </is>
      </c>
      <c r="J458" s="242" t="inlineStr">
        <is>
          <t>지능형클라우드전공</t>
        </is>
      </c>
      <c r="K458" s="195" t="inlineStr">
        <is>
          <t>자연</t>
        </is>
      </c>
      <c r="L458" s="697">
        <f>IF(OFFSET(환산공식!$ED$15,$F458,0)=1,"O","X")</f>
        <v/>
      </c>
      <c r="M458" s="188">
        <f>IFERROR(OFFSET(환산공식!DJ$15,$F458,0),"")</f>
        <v/>
      </c>
      <c r="N458" s="697">
        <f>IFERROR(CONCATENATE(ROUND(OFFSET(환산공식!DK$15,$F458,0),1),"%"),"")</f>
        <v/>
      </c>
      <c r="O458" s="697">
        <f>IFERROR(OFFSET(환산공식!DL$15,$F458,0),"")</f>
        <v/>
      </c>
      <c r="P458" s="188">
        <f>IF(E458="","",IF(Q458&gt;R458,"90% 이상",IF(Q458&gt;S458,CONCATENATE(ROUND(((Q458-S458)/(R458-S458))*20+70,0),"%"),IF(Q458&gt;T458,CONCATENATE(ROUND(((Q458-T458)/(S458-T458))*30+40,0),"%"),IF(Q458&gt;U458,CONCATENATE(ROUND(((Q458-U458)/(T458-U458))*30+10,0),"%"),IF(Q458&gt;V458,CONCATENATE(ROUND(((Q458-V458)/(U458-V458))*7+3,0),"%"),"3% 이하"))))))</f>
        <v/>
      </c>
      <c r="Q458" s="194">
        <f>IFERROR(ROUND(OFFSET(환산공식!$FG$15,$F458,0),3),"")</f>
        <v/>
      </c>
      <c r="R458" s="194">
        <f>OFFSET('배치점수 계산기'!H$10,$D458,0)</f>
        <v/>
      </c>
      <c r="S458" s="194">
        <f>OFFSET('배치점수 계산기'!I$10,$D458,0)</f>
        <v/>
      </c>
      <c r="T458" s="194">
        <f>OFFSET('배치점수 계산기'!J$10,$D458,0)</f>
        <v/>
      </c>
      <c r="U458" s="194">
        <f>OFFSET('배치점수 계산기'!K$10,$D458,0)</f>
        <v/>
      </c>
      <c r="V458" s="194">
        <f>OFFSET('배치점수 계산기'!L$10,$D458,0)</f>
        <v/>
      </c>
      <c r="W458" s="186">
        <f>OFFSET('배치점수 계산기'!M$10,$D458,0)</f>
        <v/>
      </c>
      <c r="X458" s="184">
        <f>OFFSET('배치점수 계산기'!N$10,$D458,0)</f>
        <v/>
      </c>
      <c r="Y458" s="188">
        <f>OFFSET(환산공식!FW$15,$F458,0)</f>
        <v/>
      </c>
      <c r="Z458" s="697">
        <f>OFFSET(환산공식!FX$15,$F458,0)</f>
        <v/>
      </c>
      <c r="AA458" s="179">
        <f>OFFSET(환산공식!FY$15,$F458,0)</f>
        <v/>
      </c>
      <c r="AB458" s="3" t="n"/>
      <c r="AD458" s="0">
        <f>IF(L458="X",6,IF(Q458&gt;R458,1,IF(Q458&gt;S458,2,IF(Q458&gt;T458,3,IF(Q458&gt;U458,4,IF(Q458&gt;=V458,5,IF(Q458&lt;V458,6,"")))))))</f>
        <v/>
      </c>
      <c r="AF458" s="3" t="n"/>
      <c r="AG458" s="3" t="n"/>
      <c r="AH458" s="3" t="n"/>
    </row>
    <row r="459">
      <c r="A459" s="198" t="n"/>
      <c r="B459" s="198" t="n"/>
      <c r="C459" s="198" t="inlineStr">
        <is>
          <t>가452</t>
        </is>
      </c>
      <c r="D459" s="195" t="n">
        <v>512</v>
      </c>
      <c r="E459" s="195" t="n">
        <v>126</v>
      </c>
      <c r="F459" s="195" t="n">
        <v>126</v>
      </c>
      <c r="G459" s="239" t="n">
        <v>452</v>
      </c>
      <c r="H459" s="197" t="inlineStr">
        <is>
          <t>가</t>
        </is>
      </c>
      <c r="I459" s="242" t="inlineStr">
        <is>
          <t>한양대(ERICA)</t>
        </is>
      </c>
      <c r="J459" s="242" t="inlineStr">
        <is>
          <t>보험계리</t>
        </is>
      </c>
      <c r="K459" s="195" t="inlineStr">
        <is>
          <t>자연</t>
        </is>
      </c>
      <c r="L459" s="697">
        <f>IF(OFFSET(환산공식!$ED$15,$F459,0)=1,"O","X")</f>
        <v/>
      </c>
      <c r="M459" s="188">
        <f>IFERROR(OFFSET(환산공식!DJ$15,$F459,0),"")</f>
        <v/>
      </c>
      <c r="N459" s="697">
        <f>IFERROR(CONCATENATE(ROUND(OFFSET(환산공식!DK$15,$F459,0),1),"%"),"")</f>
        <v/>
      </c>
      <c r="O459" s="697">
        <f>IFERROR(OFFSET(환산공식!DL$15,$F459,0),"")</f>
        <v/>
      </c>
      <c r="P459" s="188">
        <f>IF(E459="","",IF(Q459&gt;R459,"90% 이상",IF(Q459&gt;S459,CONCATENATE(ROUND(((Q459-S459)/(R459-S459))*20+70,0),"%"),IF(Q459&gt;T459,CONCATENATE(ROUND(((Q459-T459)/(S459-T459))*30+40,0),"%"),IF(Q459&gt;U459,CONCATENATE(ROUND(((Q459-U459)/(T459-U459))*30+10,0),"%"),IF(Q459&gt;V459,CONCATENATE(ROUND(((Q459-V459)/(U459-V459))*7+3,0),"%"),"3% 이하"))))))</f>
        <v/>
      </c>
      <c r="Q459" s="194">
        <f>IFERROR(ROUND(OFFSET(환산공식!$FG$15,$F459,0),3),"")</f>
        <v/>
      </c>
      <c r="R459" s="194">
        <f>OFFSET('배치점수 계산기'!H$10,$D459,0)</f>
        <v/>
      </c>
      <c r="S459" s="194">
        <f>OFFSET('배치점수 계산기'!I$10,$D459,0)</f>
        <v/>
      </c>
      <c r="T459" s="194">
        <f>OFFSET('배치점수 계산기'!J$10,$D459,0)</f>
        <v/>
      </c>
      <c r="U459" s="194">
        <f>OFFSET('배치점수 계산기'!K$10,$D459,0)</f>
        <v/>
      </c>
      <c r="V459" s="194">
        <f>OFFSET('배치점수 계산기'!L$10,$D459,0)</f>
        <v/>
      </c>
      <c r="W459" s="186">
        <f>OFFSET('배치점수 계산기'!M$10,$D459,0)</f>
        <v/>
      </c>
      <c r="X459" s="184">
        <f>OFFSET('배치점수 계산기'!N$10,$D459,0)</f>
        <v/>
      </c>
      <c r="Y459" s="188">
        <f>OFFSET(환산공식!FW$15,$F459,0)</f>
        <v/>
      </c>
      <c r="Z459" s="697">
        <f>OFFSET(환산공식!FX$15,$F459,0)</f>
        <v/>
      </c>
      <c r="AA459" s="179">
        <f>OFFSET(환산공식!FY$15,$F459,0)</f>
        <v/>
      </c>
      <c r="AB459" s="3" t="n"/>
      <c r="AD459" s="0">
        <f>IF(L459="X",6,IF(Q459&gt;R459,1,IF(Q459&gt;S459,2,IF(Q459&gt;T459,3,IF(Q459&gt;U459,4,IF(Q459&gt;=V459,5,IF(Q459&lt;V459,6,"")))))))</f>
        <v/>
      </c>
      <c r="AF459" s="3" t="n"/>
      <c r="AG459" s="3" t="n"/>
      <c r="AH459" s="3" t="n"/>
    </row>
    <row r="460">
      <c r="A460" s="198" t="n"/>
      <c r="B460" s="198" t="n"/>
      <c r="C460" s="198" t="inlineStr">
        <is>
          <t>가453</t>
        </is>
      </c>
      <c r="D460" s="195" t="n">
        <v>513</v>
      </c>
      <c r="E460" s="195" t="n">
        <v>125</v>
      </c>
      <c r="F460" s="195" t="n">
        <v>125</v>
      </c>
      <c r="G460" s="239" t="n">
        <v>453</v>
      </c>
      <c r="H460" s="197" t="inlineStr">
        <is>
          <t>가</t>
        </is>
      </c>
      <c r="I460" s="242" t="inlineStr">
        <is>
          <t>한양대(ERICA)</t>
        </is>
      </c>
      <c r="J460" s="242" t="inlineStr">
        <is>
          <t>광고홍보</t>
        </is>
      </c>
      <c r="K460" s="195" t="inlineStr">
        <is>
          <t>통합</t>
        </is>
      </c>
      <c r="L460" s="697">
        <f>IF(OFFSET(환산공식!$ED$15,$F460,0)=1,"O","X")</f>
        <v/>
      </c>
      <c r="M460" s="188">
        <f>IFERROR(OFFSET(환산공식!DJ$15,$F460,0),"")</f>
        <v/>
      </c>
      <c r="N460" s="697">
        <f>IFERROR(CONCATENATE(ROUND(OFFSET(환산공식!DK$15,$F460,0),1),"%"),"")</f>
        <v/>
      </c>
      <c r="O460" s="697">
        <f>IFERROR(OFFSET(환산공식!DL$15,$F460,0),"")</f>
        <v/>
      </c>
      <c r="P460" s="188">
        <f>IF(E460="","",IF(Q460&gt;R460,"90% 이상",IF(Q460&gt;S460,CONCATENATE(ROUND(((Q460-S460)/(R460-S460))*20+70,0),"%"),IF(Q460&gt;T460,CONCATENATE(ROUND(((Q460-T460)/(S460-T460))*30+40,0),"%"),IF(Q460&gt;U460,CONCATENATE(ROUND(((Q460-U460)/(T460-U460))*30+10,0),"%"),IF(Q460&gt;V460,CONCATENATE(ROUND(((Q460-V460)/(U460-V460))*7+3,0),"%"),"3% 이하"))))))</f>
        <v/>
      </c>
      <c r="Q460" s="194">
        <f>IFERROR(ROUND(OFFSET(환산공식!$FG$15,$F460,0),3),"")</f>
        <v/>
      </c>
      <c r="R460" s="194">
        <f>OFFSET('배치점수 계산기'!H$10,$D460,0)</f>
        <v/>
      </c>
      <c r="S460" s="194">
        <f>OFFSET('배치점수 계산기'!I$10,$D460,0)</f>
        <v/>
      </c>
      <c r="T460" s="194">
        <f>OFFSET('배치점수 계산기'!J$10,$D460,0)</f>
        <v/>
      </c>
      <c r="U460" s="194">
        <f>OFFSET('배치점수 계산기'!K$10,$D460,0)</f>
        <v/>
      </c>
      <c r="V460" s="194">
        <f>OFFSET('배치점수 계산기'!L$10,$D460,0)</f>
        <v/>
      </c>
      <c r="W460" s="186">
        <f>OFFSET('배치점수 계산기'!M$10,$D460,0)</f>
        <v/>
      </c>
      <c r="X460" s="184">
        <f>OFFSET('배치점수 계산기'!N$10,$D460,0)</f>
        <v/>
      </c>
      <c r="Y460" s="188">
        <f>OFFSET(환산공식!FW$15,$F460,0)</f>
        <v/>
      </c>
      <c r="Z460" s="697">
        <f>OFFSET(환산공식!FX$15,$F460,0)</f>
        <v/>
      </c>
      <c r="AA460" s="179">
        <f>OFFSET(환산공식!FY$15,$F460,0)</f>
        <v/>
      </c>
      <c r="AB460" s="3" t="n"/>
      <c r="AD460" s="0">
        <f>IF(L460="X",6,IF(Q460&gt;R460,1,IF(Q460&gt;S460,2,IF(Q460&gt;T460,3,IF(Q460&gt;U460,4,IF(Q460&gt;=V460,5,IF(Q460&lt;V460,6,"")))))))</f>
        <v/>
      </c>
      <c r="AF460" s="3" t="n"/>
      <c r="AG460" s="3" t="n"/>
      <c r="AH460" s="3" t="n"/>
    </row>
    <row r="461">
      <c r="A461" s="198" t="n"/>
      <c r="B461" s="198" t="n"/>
      <c r="C461" s="198" t="inlineStr">
        <is>
          <t>가454</t>
        </is>
      </c>
      <c r="D461" s="195" t="n">
        <v>514</v>
      </c>
      <c r="E461" s="195" t="n">
        <v>125</v>
      </c>
      <c r="F461" s="195" t="n">
        <v>125</v>
      </c>
      <c r="G461" s="239" t="n">
        <v>454</v>
      </c>
      <c r="H461" s="197" t="inlineStr">
        <is>
          <t>가</t>
        </is>
      </c>
      <c r="I461" s="242" t="inlineStr">
        <is>
          <t>한양대(ERICA)</t>
        </is>
      </c>
      <c r="J461" s="242" t="inlineStr">
        <is>
          <t>미디어</t>
        </is>
      </c>
      <c r="K461" s="195" t="inlineStr">
        <is>
          <t>통합</t>
        </is>
      </c>
      <c r="L461" s="697">
        <f>IF(OFFSET(환산공식!$ED$15,$F461,0)=1,"O","X")</f>
        <v/>
      </c>
      <c r="M461" s="188">
        <f>IFERROR(OFFSET(환산공식!DJ$15,$F461,0),"")</f>
        <v/>
      </c>
      <c r="N461" s="697">
        <f>IFERROR(CONCATENATE(ROUND(OFFSET(환산공식!DK$15,$F461,0),1),"%"),"")</f>
        <v/>
      </c>
      <c r="O461" s="697">
        <f>IFERROR(OFFSET(환산공식!DL$15,$F461,0),"")</f>
        <v/>
      </c>
      <c r="P461" s="188">
        <f>IF(E461="","",IF(Q461&gt;R461,"90% 이상",IF(Q461&gt;S461,CONCATENATE(ROUND(((Q461-S461)/(R461-S461))*20+70,0),"%"),IF(Q461&gt;T461,CONCATENATE(ROUND(((Q461-T461)/(S461-T461))*30+40,0),"%"),IF(Q461&gt;U461,CONCATENATE(ROUND(((Q461-U461)/(T461-U461))*30+10,0),"%"),IF(Q461&gt;V461,CONCATENATE(ROUND(((Q461-V461)/(U461-V461))*7+3,0),"%"),"3% 이하"))))))</f>
        <v/>
      </c>
      <c r="Q461" s="194">
        <f>IFERROR(ROUND(OFFSET(환산공식!$FG$15,$F461,0),3),"")</f>
        <v/>
      </c>
      <c r="R461" s="194">
        <f>OFFSET('배치점수 계산기'!H$10,$D461,0)</f>
        <v/>
      </c>
      <c r="S461" s="194">
        <f>OFFSET('배치점수 계산기'!I$10,$D461,0)</f>
        <v/>
      </c>
      <c r="T461" s="194">
        <f>OFFSET('배치점수 계산기'!J$10,$D461,0)</f>
        <v/>
      </c>
      <c r="U461" s="194">
        <f>OFFSET('배치점수 계산기'!K$10,$D461,0)</f>
        <v/>
      </c>
      <c r="V461" s="194">
        <f>OFFSET('배치점수 계산기'!L$10,$D461,0)</f>
        <v/>
      </c>
      <c r="W461" s="186">
        <f>OFFSET('배치점수 계산기'!M$10,$D461,0)</f>
        <v/>
      </c>
      <c r="X461" s="184">
        <f>OFFSET('배치점수 계산기'!N$10,$D461,0)</f>
        <v/>
      </c>
      <c r="Y461" s="188">
        <f>OFFSET(환산공식!FW$15,$F461,0)</f>
        <v/>
      </c>
      <c r="Z461" s="697">
        <f>OFFSET(환산공식!FX$15,$F461,0)</f>
        <v/>
      </c>
      <c r="AA461" s="179">
        <f>OFFSET(환산공식!FY$15,$F461,0)</f>
        <v/>
      </c>
      <c r="AB461" s="3" t="n"/>
      <c r="AD461" s="0">
        <f>IF(L461="X",6,IF(Q461&gt;R461,1,IF(Q461&gt;S461,2,IF(Q461&gt;T461,3,IF(Q461&gt;U461,4,IF(Q461&gt;=V461,5,IF(Q461&lt;V461,6,"")))))))</f>
        <v/>
      </c>
      <c r="AF461" s="3" t="n"/>
      <c r="AG461" s="3" t="n"/>
      <c r="AH461" s="3" t="n"/>
    </row>
    <row r="462">
      <c r="A462" s="198" t="n"/>
      <c r="B462" s="198" t="n"/>
      <c r="C462" s="198" t="inlineStr">
        <is>
          <t>가455</t>
        </is>
      </c>
      <c r="D462" s="195" t="n">
        <v>515</v>
      </c>
      <c r="E462" s="195" t="n">
        <v>125</v>
      </c>
      <c r="F462" s="195" t="n">
        <v>125</v>
      </c>
      <c r="G462" s="239" t="n">
        <v>455</v>
      </c>
      <c r="H462" s="197" t="inlineStr">
        <is>
          <t>가</t>
        </is>
      </c>
      <c r="I462" s="242" t="inlineStr">
        <is>
          <t>한양대(ERICA)</t>
        </is>
      </c>
      <c r="J462" s="242" t="inlineStr">
        <is>
          <t>문화콘텐츠</t>
        </is>
      </c>
      <c r="K462" s="195" t="inlineStr">
        <is>
          <t>통합</t>
        </is>
      </c>
      <c r="L462" s="697">
        <f>IF(OFFSET(환산공식!$ED$15,$F462,0)=1,"O","X")</f>
        <v/>
      </c>
      <c r="M462" s="188">
        <f>IFERROR(OFFSET(환산공식!DJ$15,$F462,0),"")</f>
        <v/>
      </c>
      <c r="N462" s="697">
        <f>IFERROR(CONCATENATE(ROUND(OFFSET(환산공식!DK$15,$F462,0),1),"%"),"")</f>
        <v/>
      </c>
      <c r="O462" s="697">
        <f>IFERROR(OFFSET(환산공식!DL$15,$F462,0),"")</f>
        <v/>
      </c>
      <c r="P462" s="188">
        <f>IF(E462="","",IF(Q462&gt;R462,"90% 이상",IF(Q462&gt;S462,CONCATENATE(ROUND(((Q462-S462)/(R462-S462))*20+70,0),"%"),IF(Q462&gt;T462,CONCATENATE(ROUND(((Q462-T462)/(S462-T462))*30+40,0),"%"),IF(Q462&gt;U462,CONCATENATE(ROUND(((Q462-U462)/(T462-U462))*30+10,0),"%"),IF(Q462&gt;V462,CONCATENATE(ROUND(((Q462-V462)/(U462-V462))*7+3,0),"%"),"3% 이하"))))))</f>
        <v/>
      </c>
      <c r="Q462" s="194">
        <f>IFERROR(ROUND(OFFSET(환산공식!$FG$15,$F462,0),3),"")</f>
        <v/>
      </c>
      <c r="R462" s="194">
        <f>OFFSET('배치점수 계산기'!H$10,$D462,0)</f>
        <v/>
      </c>
      <c r="S462" s="194">
        <f>OFFSET('배치점수 계산기'!I$10,$D462,0)</f>
        <v/>
      </c>
      <c r="T462" s="194">
        <f>OFFSET('배치점수 계산기'!J$10,$D462,0)</f>
        <v/>
      </c>
      <c r="U462" s="194">
        <f>OFFSET('배치점수 계산기'!K$10,$D462,0)</f>
        <v/>
      </c>
      <c r="V462" s="194">
        <f>OFFSET('배치점수 계산기'!L$10,$D462,0)</f>
        <v/>
      </c>
      <c r="W462" s="186">
        <f>OFFSET('배치점수 계산기'!M$10,$D462,0)</f>
        <v/>
      </c>
      <c r="X462" s="184">
        <f>OFFSET('배치점수 계산기'!N$10,$D462,0)</f>
        <v/>
      </c>
      <c r="Y462" s="188">
        <f>OFFSET(환산공식!FW$15,$F462,0)</f>
        <v/>
      </c>
      <c r="Z462" s="697">
        <f>OFFSET(환산공식!FX$15,$F462,0)</f>
        <v/>
      </c>
      <c r="AA462" s="179">
        <f>OFFSET(환산공식!FY$15,$F462,0)</f>
        <v/>
      </c>
      <c r="AB462" s="3" t="n"/>
      <c r="AD462" s="0">
        <f>IF(L462="X",6,IF(Q462&gt;R462,1,IF(Q462&gt;S462,2,IF(Q462&gt;T462,3,IF(Q462&gt;U462,4,IF(Q462&gt;=V462,5,IF(Q462&lt;V462,6,"")))))))</f>
        <v/>
      </c>
      <c r="AF462" s="3" t="n"/>
      <c r="AG462" s="3" t="n"/>
      <c r="AH462" s="3" t="n"/>
    </row>
    <row r="463">
      <c r="A463" s="198" t="n"/>
      <c r="B463" s="198" t="n"/>
      <c r="C463" s="198" t="inlineStr">
        <is>
          <t>가456</t>
        </is>
      </c>
      <c r="D463" s="195" t="n">
        <v>516</v>
      </c>
      <c r="E463" s="195" t="n">
        <v>128</v>
      </c>
      <c r="F463" s="195" t="n">
        <v>128</v>
      </c>
      <c r="G463" s="239" t="n">
        <v>456</v>
      </c>
      <c r="H463" s="197" t="inlineStr">
        <is>
          <t>가</t>
        </is>
      </c>
      <c r="I463" s="242" t="inlineStr">
        <is>
          <t>한양대(ERICA)</t>
        </is>
      </c>
      <c r="J463" s="242" t="inlineStr">
        <is>
          <t>LIONS자율전공학부</t>
        </is>
      </c>
      <c r="K463" s="195" t="inlineStr">
        <is>
          <t>통합</t>
        </is>
      </c>
      <c r="L463" s="697">
        <f>IF(OFFSET(환산공식!$ED$15,$F463,0)=1,"O","X")</f>
        <v/>
      </c>
      <c r="M463" s="188">
        <f>IFERROR(OFFSET(환산공식!DJ$15,$F463,0),"")</f>
        <v/>
      </c>
      <c r="N463" s="697">
        <f>IFERROR(CONCATENATE(ROUND(OFFSET(환산공식!DK$15,$F463,0),1),"%"),"")</f>
        <v/>
      </c>
      <c r="O463" s="697">
        <f>IFERROR(OFFSET(환산공식!DL$15,$F463,0),"")</f>
        <v/>
      </c>
      <c r="P463" s="188">
        <f>IF(E463="","",IF(Q463&gt;R463,"90% 이상",IF(Q463&gt;S463,CONCATENATE(ROUND(((Q463-S463)/(R463-S463))*20+70,0),"%"),IF(Q463&gt;T463,CONCATENATE(ROUND(((Q463-T463)/(S463-T463))*30+40,0),"%"),IF(Q463&gt;U463,CONCATENATE(ROUND(((Q463-U463)/(T463-U463))*30+10,0),"%"),IF(Q463&gt;V463,CONCATENATE(ROUND(((Q463-V463)/(U463-V463))*7+3,0),"%"),"3% 이하"))))))</f>
        <v/>
      </c>
      <c r="Q463" s="194">
        <f>IFERROR(ROUND(OFFSET(환산공식!$FG$15,$F463,0),3),"")</f>
        <v/>
      </c>
      <c r="R463" s="194">
        <f>OFFSET('배치점수 계산기'!H$10,$D463,0)</f>
        <v/>
      </c>
      <c r="S463" s="194">
        <f>OFFSET('배치점수 계산기'!I$10,$D463,0)</f>
        <v/>
      </c>
      <c r="T463" s="194">
        <f>OFFSET('배치점수 계산기'!J$10,$D463,0)</f>
        <v/>
      </c>
      <c r="U463" s="194">
        <f>OFFSET('배치점수 계산기'!K$10,$D463,0)</f>
        <v/>
      </c>
      <c r="V463" s="194">
        <f>OFFSET('배치점수 계산기'!L$10,$D463,0)</f>
        <v/>
      </c>
      <c r="W463" s="186">
        <f>OFFSET('배치점수 계산기'!M$10,$D463,0)</f>
        <v/>
      </c>
      <c r="X463" s="184">
        <f>OFFSET('배치점수 계산기'!N$10,$D463,0)</f>
        <v/>
      </c>
      <c r="Y463" s="188">
        <f>OFFSET(환산공식!FW$15,$F463,0)</f>
        <v/>
      </c>
      <c r="Z463" s="697">
        <f>OFFSET(환산공식!FX$15,$F463,0)</f>
        <v/>
      </c>
      <c r="AA463" s="179">
        <f>OFFSET(환산공식!FY$15,$F463,0)</f>
        <v/>
      </c>
      <c r="AB463" s="3" t="n"/>
      <c r="AD463" s="0">
        <f>IF(L463="X",6,IF(Q463&gt;R463,1,IF(Q463&gt;S463,2,IF(Q463&gt;T463,3,IF(Q463&gt;U463,4,IF(Q463&gt;=V463,5,IF(Q463&lt;V463,6,"")))))))</f>
        <v/>
      </c>
      <c r="AF463" s="3" t="n"/>
      <c r="AG463" s="3" t="n"/>
      <c r="AH463" s="3" t="n"/>
    </row>
    <row r="464">
      <c r="A464" s="198" t="n"/>
      <c r="B464" s="198" t="n"/>
      <c r="C464" s="198" t="inlineStr">
        <is>
          <t>가457</t>
        </is>
      </c>
      <c r="D464" s="195" t="n">
        <v>517</v>
      </c>
      <c r="E464" s="195" t="n">
        <v>125</v>
      </c>
      <c r="F464" s="195" t="n">
        <v>125</v>
      </c>
      <c r="G464" s="239" t="n">
        <v>457</v>
      </c>
      <c r="H464" s="197" t="inlineStr">
        <is>
          <t>가</t>
        </is>
      </c>
      <c r="I464" s="242" t="inlineStr">
        <is>
          <t>한양대(ERICA)</t>
        </is>
      </c>
      <c r="J464" s="242" t="inlineStr">
        <is>
          <t>글로벌문화통상</t>
        </is>
      </c>
      <c r="K464" s="195" t="inlineStr">
        <is>
          <t>통합</t>
        </is>
      </c>
      <c r="L464" s="697">
        <f>IF(OFFSET(환산공식!$ED$15,$F464,0)=1,"O","X")</f>
        <v/>
      </c>
      <c r="M464" s="188">
        <f>IFERROR(OFFSET(환산공식!DJ$15,$F464,0),"")</f>
        <v/>
      </c>
      <c r="N464" s="697">
        <f>IFERROR(CONCATENATE(ROUND(OFFSET(환산공식!DK$15,$F464,0),1),"%"),"")</f>
        <v/>
      </c>
      <c r="O464" s="697">
        <f>IFERROR(OFFSET(환산공식!DL$15,$F464,0),"")</f>
        <v/>
      </c>
      <c r="P464" s="188">
        <f>IF(E464="","",IF(Q464&gt;R464,"90% 이상",IF(Q464&gt;S464,CONCATENATE(ROUND(((Q464-S464)/(R464-S464))*20+70,0),"%"),IF(Q464&gt;T464,CONCATENATE(ROUND(((Q464-T464)/(S464-T464))*30+40,0),"%"),IF(Q464&gt;U464,CONCATENATE(ROUND(((Q464-U464)/(T464-U464))*30+10,0),"%"),IF(Q464&gt;V464,CONCATENATE(ROUND(((Q464-V464)/(U464-V464))*7+3,0),"%"),"3% 이하"))))))</f>
        <v/>
      </c>
      <c r="Q464" s="194">
        <f>IFERROR(ROUND(OFFSET(환산공식!$FG$15,$F464,0),3),"")</f>
        <v/>
      </c>
      <c r="R464" s="194">
        <f>OFFSET('배치점수 계산기'!H$10,$D464,0)</f>
        <v/>
      </c>
      <c r="S464" s="194">
        <f>OFFSET('배치점수 계산기'!I$10,$D464,0)</f>
        <v/>
      </c>
      <c r="T464" s="194">
        <f>OFFSET('배치점수 계산기'!J$10,$D464,0)</f>
        <v/>
      </c>
      <c r="U464" s="194">
        <f>OFFSET('배치점수 계산기'!K$10,$D464,0)</f>
        <v/>
      </c>
      <c r="V464" s="194">
        <f>OFFSET('배치점수 계산기'!L$10,$D464,0)</f>
        <v/>
      </c>
      <c r="W464" s="186">
        <f>OFFSET('배치점수 계산기'!M$10,$D464,0)</f>
        <v/>
      </c>
      <c r="X464" s="184">
        <f>OFFSET('배치점수 계산기'!N$10,$D464,0)</f>
        <v/>
      </c>
      <c r="Y464" s="188">
        <f>OFFSET(환산공식!FW$15,$F464,0)</f>
        <v/>
      </c>
      <c r="Z464" s="697">
        <f>OFFSET(환산공식!FX$15,$F464,0)</f>
        <v/>
      </c>
      <c r="AA464" s="179">
        <f>OFFSET(환산공식!FY$15,$F464,0)</f>
        <v/>
      </c>
      <c r="AB464" s="3" t="n"/>
      <c r="AD464" s="0">
        <f>IF(L464="X",6,IF(Q464&gt;R464,1,IF(Q464&gt;S464,2,IF(Q464&gt;T464,3,IF(Q464&gt;U464,4,IF(Q464&gt;=V464,5,IF(Q464&lt;V464,6,"")))))))</f>
        <v/>
      </c>
      <c r="AF464" s="3" t="n"/>
      <c r="AG464" s="3" t="n"/>
      <c r="AH464" s="3" t="n"/>
    </row>
    <row r="465">
      <c r="A465" s="198" t="n"/>
      <c r="B465" s="198" t="n"/>
      <c r="C465" s="198" t="inlineStr">
        <is>
          <t>가458</t>
        </is>
      </c>
      <c r="D465" s="195" t="n">
        <v>518</v>
      </c>
      <c r="E465" s="195" t="n">
        <v>125</v>
      </c>
      <c r="F465" s="195" t="n">
        <v>125</v>
      </c>
      <c r="G465" s="239" t="n">
        <v>458</v>
      </c>
      <c r="H465" s="197" t="inlineStr">
        <is>
          <t>가</t>
        </is>
      </c>
      <c r="I465" s="242" t="inlineStr">
        <is>
          <t>한양대(ERICA)</t>
        </is>
      </c>
      <c r="J465" s="242" t="inlineStr">
        <is>
          <t>문화인류</t>
        </is>
      </c>
      <c r="K465" s="195" t="inlineStr">
        <is>
          <t>통합</t>
        </is>
      </c>
      <c r="L465" s="697">
        <f>IF(OFFSET(환산공식!$ED$15,$F465,0)=1,"O","X")</f>
        <v/>
      </c>
      <c r="M465" s="188">
        <f>IFERROR(OFFSET(환산공식!DJ$15,$F465,0),"")</f>
        <v/>
      </c>
      <c r="N465" s="697">
        <f>IFERROR(CONCATENATE(ROUND(OFFSET(환산공식!DK$15,$F465,0),1),"%"),"")</f>
        <v/>
      </c>
      <c r="O465" s="697">
        <f>IFERROR(OFFSET(환산공식!DL$15,$F465,0),"")</f>
        <v/>
      </c>
      <c r="P465" s="188">
        <f>IF(E465="","",IF(Q465&gt;R465,"90% 이상",IF(Q465&gt;S465,CONCATENATE(ROUND(((Q465-S465)/(R465-S465))*20+70,0),"%"),IF(Q465&gt;T465,CONCATENATE(ROUND(((Q465-T465)/(S465-T465))*30+40,0),"%"),IF(Q465&gt;U465,CONCATENATE(ROUND(((Q465-U465)/(T465-U465))*30+10,0),"%"),IF(Q465&gt;V465,CONCATENATE(ROUND(((Q465-V465)/(U465-V465))*7+3,0),"%"),"3% 이하"))))))</f>
        <v/>
      </c>
      <c r="Q465" s="194">
        <f>IFERROR(ROUND(OFFSET(환산공식!$FG$15,$F465,0),3),"")</f>
        <v/>
      </c>
      <c r="R465" s="194">
        <f>OFFSET('배치점수 계산기'!H$10,$D465,0)</f>
        <v/>
      </c>
      <c r="S465" s="194">
        <f>OFFSET('배치점수 계산기'!I$10,$D465,0)</f>
        <v/>
      </c>
      <c r="T465" s="194">
        <f>OFFSET('배치점수 계산기'!J$10,$D465,0)</f>
        <v/>
      </c>
      <c r="U465" s="194">
        <f>OFFSET('배치점수 계산기'!K$10,$D465,0)</f>
        <v/>
      </c>
      <c r="V465" s="194">
        <f>OFFSET('배치점수 계산기'!L$10,$D465,0)</f>
        <v/>
      </c>
      <c r="W465" s="186">
        <f>OFFSET('배치점수 계산기'!M$10,$D465,0)</f>
        <v/>
      </c>
      <c r="X465" s="184">
        <f>OFFSET('배치점수 계산기'!N$10,$D465,0)</f>
        <v/>
      </c>
      <c r="Y465" s="188">
        <f>OFFSET(환산공식!FW$15,$F465,0)</f>
        <v/>
      </c>
      <c r="Z465" s="697">
        <f>OFFSET(환산공식!FX$15,$F465,0)</f>
        <v/>
      </c>
      <c r="AA465" s="179">
        <f>OFFSET(환산공식!FY$15,$F465,0)</f>
        <v/>
      </c>
      <c r="AB465" s="3" t="n"/>
      <c r="AD465" s="0">
        <f>IF(L465="X",6,IF(Q465&gt;R465,1,IF(Q465&gt;S465,2,IF(Q465&gt;T465,3,IF(Q465&gt;U465,4,IF(Q465&gt;=V465,5,IF(Q465&lt;V465,6,"")))))))</f>
        <v/>
      </c>
      <c r="AF465" s="3" t="n"/>
      <c r="AG465" s="3" t="n"/>
      <c r="AH465" s="3" t="n"/>
    </row>
    <row r="466">
      <c r="A466" s="198" t="n"/>
      <c r="B466" s="198" t="n"/>
      <c r="C466" s="198" t="inlineStr">
        <is>
          <t>가459</t>
        </is>
      </c>
      <c r="D466" s="195" t="n">
        <v>519</v>
      </c>
      <c r="E466" s="195" t="n">
        <v>91</v>
      </c>
      <c r="F466" s="195" t="n">
        <v>91</v>
      </c>
      <c r="G466" s="239" t="n">
        <v>459</v>
      </c>
      <c r="H466" s="197" t="inlineStr">
        <is>
          <t>가</t>
        </is>
      </c>
      <c r="I466" s="242" t="inlineStr">
        <is>
          <t>단국대</t>
        </is>
      </c>
      <c r="J466" s="242" t="inlineStr">
        <is>
          <t>화학공학과</t>
        </is>
      </c>
      <c r="K466" s="195" t="inlineStr">
        <is>
          <t>자연</t>
        </is>
      </c>
      <c r="L466" s="697">
        <f>IF(OFFSET(환산공식!$ED$15,$F466,0)=1,"O","X")</f>
        <v/>
      </c>
      <c r="M466" s="188">
        <f>IFERROR(OFFSET(환산공식!DJ$15,$F466,0),"")</f>
        <v/>
      </c>
      <c r="N466" s="697">
        <f>IFERROR(CONCATENATE(ROUND(OFFSET(환산공식!DK$15,$F466,0),1),"%"),"")</f>
        <v/>
      </c>
      <c r="O466" s="697">
        <f>IFERROR(OFFSET(환산공식!DL$15,$F466,0),"")</f>
        <v/>
      </c>
      <c r="P466" s="188">
        <f>IF(E466="","",IF(Q466&gt;R466,"90% 이상",IF(Q466&gt;S466,CONCATENATE(ROUND(((Q466-S466)/(R466-S466))*20+70,0),"%"),IF(Q466&gt;T466,CONCATENATE(ROUND(((Q466-T466)/(S466-T466))*30+40,0),"%"),IF(Q466&gt;U466,CONCATENATE(ROUND(((Q466-U466)/(T466-U466))*30+10,0),"%"),IF(Q466&gt;V466,CONCATENATE(ROUND(((Q466-V466)/(U466-V466))*7+3,0),"%"),"3% 이하"))))))</f>
        <v/>
      </c>
      <c r="Q466" s="194">
        <f>IFERROR(ROUND(OFFSET(환산공식!$FG$15,$F466,0),3),"")</f>
        <v/>
      </c>
      <c r="R466" s="194">
        <f>OFFSET('배치점수 계산기'!H$10,$D466,0)</f>
        <v/>
      </c>
      <c r="S466" s="194">
        <f>OFFSET('배치점수 계산기'!I$10,$D466,0)</f>
        <v/>
      </c>
      <c r="T466" s="194">
        <f>OFFSET('배치점수 계산기'!J$10,$D466,0)</f>
        <v/>
      </c>
      <c r="U466" s="194">
        <f>OFFSET('배치점수 계산기'!K$10,$D466,0)</f>
        <v/>
      </c>
      <c r="V466" s="194">
        <f>OFFSET('배치점수 계산기'!L$10,$D466,0)</f>
        <v/>
      </c>
      <c r="W466" s="186">
        <f>OFFSET('배치점수 계산기'!M$10,$D466,0)</f>
        <v/>
      </c>
      <c r="X466" s="184">
        <f>OFFSET('배치점수 계산기'!N$10,$D466,0)</f>
        <v/>
      </c>
      <c r="Y466" s="188">
        <f>OFFSET(환산공식!FW$15,$F466,0)</f>
        <v/>
      </c>
      <c r="Z466" s="697">
        <f>OFFSET(환산공식!FX$15,$F466,0)</f>
        <v/>
      </c>
      <c r="AA466" s="179">
        <f>OFFSET(환산공식!FY$15,$F466,0)</f>
        <v/>
      </c>
      <c r="AB466" s="3" t="n"/>
      <c r="AD466" s="0">
        <f>IF(L466="X",6,IF(Q466&gt;R466,1,IF(Q466&gt;S466,2,IF(Q466&gt;T466,3,IF(Q466&gt;U466,4,IF(Q466&gt;=V466,5,IF(Q466&lt;V466,6,"")))))))</f>
        <v/>
      </c>
      <c r="AF466" s="3" t="n"/>
      <c r="AG466" s="3" t="n"/>
      <c r="AH466" s="3" t="n"/>
    </row>
    <row r="467">
      <c r="A467" s="198" t="n"/>
      <c r="B467" s="198" t="n"/>
      <c r="C467" s="198" t="inlineStr">
        <is>
          <t>가460</t>
        </is>
      </c>
      <c r="D467" s="195" t="n">
        <v>520</v>
      </c>
      <c r="E467" s="195" t="n">
        <v>91</v>
      </c>
      <c r="F467" s="195" t="n">
        <v>91</v>
      </c>
      <c r="G467" s="239" t="n">
        <v>460</v>
      </c>
      <c r="H467" s="197" t="inlineStr">
        <is>
          <t>가</t>
        </is>
      </c>
      <c r="I467" s="242" t="inlineStr">
        <is>
          <t>단국대</t>
        </is>
      </c>
      <c r="J467" s="242" t="inlineStr">
        <is>
          <t>기계공학과</t>
        </is>
      </c>
      <c r="K467" s="195" t="inlineStr">
        <is>
          <t>자연</t>
        </is>
      </c>
      <c r="L467" s="697">
        <f>IF(OFFSET(환산공식!$ED$15,$F467,0)=1,"O","X")</f>
        <v/>
      </c>
      <c r="M467" s="188">
        <f>IFERROR(OFFSET(환산공식!DJ$15,$F467,0),"")</f>
        <v/>
      </c>
      <c r="N467" s="697">
        <f>IFERROR(CONCATENATE(ROUND(OFFSET(환산공식!DK$15,$F467,0),1),"%"),"")</f>
        <v/>
      </c>
      <c r="O467" s="697">
        <f>IFERROR(OFFSET(환산공식!DL$15,$F467,0),"")</f>
        <v/>
      </c>
      <c r="P467" s="188">
        <f>IF(E467="","",IF(Q467&gt;R467,"90% 이상",IF(Q467&gt;S467,CONCATENATE(ROUND(((Q467-S467)/(R467-S467))*20+70,0),"%"),IF(Q467&gt;T467,CONCATENATE(ROUND(((Q467-T467)/(S467-T467))*30+40,0),"%"),IF(Q467&gt;U467,CONCATENATE(ROUND(((Q467-U467)/(T467-U467))*30+10,0),"%"),IF(Q467&gt;V467,CONCATENATE(ROUND(((Q467-V467)/(U467-V467))*7+3,0),"%"),"3% 이하"))))))</f>
        <v/>
      </c>
      <c r="Q467" s="194">
        <f>IFERROR(ROUND(OFFSET(환산공식!$FG$15,$F467,0),3),"")</f>
        <v/>
      </c>
      <c r="R467" s="194">
        <f>OFFSET('배치점수 계산기'!H$10,$D467,0)</f>
        <v/>
      </c>
      <c r="S467" s="194">
        <f>OFFSET('배치점수 계산기'!I$10,$D467,0)</f>
        <v/>
      </c>
      <c r="T467" s="194">
        <f>OFFSET('배치점수 계산기'!J$10,$D467,0)</f>
        <v/>
      </c>
      <c r="U467" s="194">
        <f>OFFSET('배치점수 계산기'!K$10,$D467,0)</f>
        <v/>
      </c>
      <c r="V467" s="194">
        <f>OFFSET('배치점수 계산기'!L$10,$D467,0)</f>
        <v/>
      </c>
      <c r="W467" s="186">
        <f>OFFSET('배치점수 계산기'!M$10,$D467,0)</f>
        <v/>
      </c>
      <c r="X467" s="184">
        <f>OFFSET('배치점수 계산기'!N$10,$D467,0)</f>
        <v/>
      </c>
      <c r="Y467" s="188">
        <f>OFFSET(환산공식!FW$15,$F467,0)</f>
        <v/>
      </c>
      <c r="Z467" s="697">
        <f>OFFSET(환산공식!FX$15,$F467,0)</f>
        <v/>
      </c>
      <c r="AA467" s="179">
        <f>OFFSET(환산공식!FY$15,$F467,0)</f>
        <v/>
      </c>
      <c r="AB467" s="3" t="n"/>
      <c r="AD467" s="0">
        <f>IF(L467="X",6,IF(Q467&gt;R467,1,IF(Q467&gt;S467,2,IF(Q467&gt;T467,3,IF(Q467&gt;U467,4,IF(Q467&gt;=V467,5,IF(Q467&lt;V467,6,"")))))))</f>
        <v/>
      </c>
      <c r="AF467" s="3" t="n"/>
      <c r="AG467" s="3" t="n"/>
      <c r="AH467" s="3" t="n"/>
    </row>
    <row r="468">
      <c r="A468" s="198" t="n"/>
      <c r="B468" s="198" t="n"/>
      <c r="C468" s="198" t="inlineStr">
        <is>
          <t>가461</t>
        </is>
      </c>
      <c r="D468" s="195" t="n">
        <v>521</v>
      </c>
      <c r="E468" s="195" t="n">
        <v>94</v>
      </c>
      <c r="F468" s="195" t="n">
        <v>94</v>
      </c>
      <c r="G468" s="239" t="n">
        <v>461</v>
      </c>
      <c r="H468" s="197" t="inlineStr">
        <is>
          <t>가</t>
        </is>
      </c>
      <c r="I468" s="242" t="inlineStr">
        <is>
          <t>단국대</t>
        </is>
      </c>
      <c r="J468" s="242" t="inlineStr">
        <is>
          <t>국제경영학과</t>
        </is>
      </c>
      <c r="K468" s="195" t="inlineStr">
        <is>
          <t>통합</t>
        </is>
      </c>
      <c r="L468" s="697">
        <f>IF(OFFSET(환산공식!$ED$15,$F468,0)=1,"O","X")</f>
        <v/>
      </c>
      <c r="M468" s="188">
        <f>IFERROR(OFFSET(환산공식!DJ$15,$F468,0),"")</f>
        <v/>
      </c>
      <c r="N468" s="697">
        <f>IFERROR(CONCATENATE(ROUND(OFFSET(환산공식!DK$15,$F468,0),1),"%"),"")</f>
        <v/>
      </c>
      <c r="O468" s="697">
        <f>IFERROR(OFFSET(환산공식!DL$15,$F468,0),"")</f>
        <v/>
      </c>
      <c r="P468" s="188">
        <f>IF(E468="","",IF(Q468&gt;R468,"90% 이상",IF(Q468&gt;S468,CONCATENATE(ROUND(((Q468-S468)/(R468-S468))*20+70,0),"%"),IF(Q468&gt;T468,CONCATENATE(ROUND(((Q468-T468)/(S468-T468))*30+40,0),"%"),IF(Q468&gt;U468,CONCATENATE(ROUND(((Q468-U468)/(T468-U468))*30+10,0),"%"),IF(Q468&gt;V468,CONCATENATE(ROUND(((Q468-V468)/(U468-V468))*7+3,0),"%"),"3% 이하"))))))</f>
        <v/>
      </c>
      <c r="Q468" s="194">
        <f>IFERROR(ROUND(OFFSET(환산공식!$FG$15,$F468,0),3),"")</f>
        <v/>
      </c>
      <c r="R468" s="194">
        <f>OFFSET('배치점수 계산기'!H$10,$D468,0)</f>
        <v/>
      </c>
      <c r="S468" s="194">
        <f>OFFSET('배치점수 계산기'!I$10,$D468,0)</f>
        <v/>
      </c>
      <c r="T468" s="194">
        <f>OFFSET('배치점수 계산기'!J$10,$D468,0)</f>
        <v/>
      </c>
      <c r="U468" s="194">
        <f>OFFSET('배치점수 계산기'!K$10,$D468,0)</f>
        <v/>
      </c>
      <c r="V468" s="194">
        <f>OFFSET('배치점수 계산기'!L$10,$D468,0)</f>
        <v/>
      </c>
      <c r="W468" s="186">
        <f>OFFSET('배치점수 계산기'!M$10,$D468,0)</f>
        <v/>
      </c>
      <c r="X468" s="184">
        <f>OFFSET('배치점수 계산기'!N$10,$D468,0)</f>
        <v/>
      </c>
      <c r="Y468" s="188">
        <f>OFFSET(환산공식!FW$15,$F468,0)</f>
        <v/>
      </c>
      <c r="Z468" s="697">
        <f>OFFSET(환산공식!FX$15,$F468,0)</f>
        <v/>
      </c>
      <c r="AA468" s="179">
        <f>OFFSET(환산공식!FY$15,$F468,0)</f>
        <v/>
      </c>
      <c r="AB468" s="3" t="n"/>
      <c r="AD468" s="0">
        <f>IF(L468="X",6,IF(Q468&gt;R468,1,IF(Q468&gt;S468,2,IF(Q468&gt;T468,3,IF(Q468&gt;U468,4,IF(Q468&gt;=V468,5,IF(Q468&lt;V468,6,"")))))))</f>
        <v/>
      </c>
      <c r="AF468" s="3" t="n"/>
      <c r="AG468" s="3" t="n"/>
      <c r="AH468" s="3" t="n"/>
    </row>
    <row r="469">
      <c r="A469" s="198" t="n"/>
      <c r="B469" s="198" t="n"/>
      <c r="C469" s="198" t="inlineStr">
        <is>
          <t>가462</t>
        </is>
      </c>
      <c r="D469" s="195" t="n">
        <v>522</v>
      </c>
      <c r="E469" s="195" t="n">
        <v>93</v>
      </c>
      <c r="F469" s="195" t="n">
        <v>93</v>
      </c>
      <c r="G469" s="239" t="n">
        <v>462</v>
      </c>
      <c r="H469" s="197" t="inlineStr">
        <is>
          <t>가</t>
        </is>
      </c>
      <c r="I469" s="242" t="inlineStr">
        <is>
          <t>단국대</t>
        </is>
      </c>
      <c r="J469" s="242" t="inlineStr">
        <is>
          <t>미디어커뮤니케이션학부</t>
        </is>
      </c>
      <c r="K469" s="195" t="inlineStr">
        <is>
          <t>통합</t>
        </is>
      </c>
      <c r="L469" s="697">
        <f>IF(OFFSET(환산공식!$ED$15,$F469,0)=1,"O","X")</f>
        <v/>
      </c>
      <c r="M469" s="188">
        <f>IFERROR(OFFSET(환산공식!DJ$15,$F469,0),"")</f>
        <v/>
      </c>
      <c r="N469" s="697">
        <f>IFERROR(CONCATENATE(ROUND(OFFSET(환산공식!DK$15,$F469,0),1),"%"),"")</f>
        <v/>
      </c>
      <c r="O469" s="697">
        <f>IFERROR(OFFSET(환산공식!DL$15,$F469,0),"")</f>
        <v/>
      </c>
      <c r="P469" s="188">
        <f>IF(E469="","",IF(Q469&gt;R469,"90% 이상",IF(Q469&gt;S469,CONCATENATE(ROUND(((Q469-S469)/(R469-S469))*20+70,0),"%"),IF(Q469&gt;T469,CONCATENATE(ROUND(((Q469-T469)/(S469-T469))*30+40,0),"%"),IF(Q469&gt;U469,CONCATENATE(ROUND(((Q469-U469)/(T469-U469))*30+10,0),"%"),IF(Q469&gt;V469,CONCATENATE(ROUND(((Q469-V469)/(U469-V469))*7+3,0),"%"),"3% 이하"))))))</f>
        <v/>
      </c>
      <c r="Q469" s="194">
        <f>IFERROR(ROUND(OFFSET(환산공식!$FG$15,$F469,0),3),"")</f>
        <v/>
      </c>
      <c r="R469" s="194">
        <f>OFFSET('배치점수 계산기'!H$10,$D469,0)</f>
        <v/>
      </c>
      <c r="S469" s="194">
        <f>OFFSET('배치점수 계산기'!I$10,$D469,0)</f>
        <v/>
      </c>
      <c r="T469" s="194">
        <f>OFFSET('배치점수 계산기'!J$10,$D469,0)</f>
        <v/>
      </c>
      <c r="U469" s="194">
        <f>OFFSET('배치점수 계산기'!K$10,$D469,0)</f>
        <v/>
      </c>
      <c r="V469" s="194">
        <f>OFFSET('배치점수 계산기'!L$10,$D469,0)</f>
        <v/>
      </c>
      <c r="W469" s="186">
        <f>OFFSET('배치점수 계산기'!M$10,$D469,0)</f>
        <v/>
      </c>
      <c r="X469" s="184">
        <f>OFFSET('배치점수 계산기'!N$10,$D469,0)</f>
        <v/>
      </c>
      <c r="Y469" s="188">
        <f>OFFSET(환산공식!FW$15,$F469,0)</f>
        <v/>
      </c>
      <c r="Z469" s="697">
        <f>OFFSET(환산공식!FX$15,$F469,0)</f>
        <v/>
      </c>
      <c r="AA469" s="179">
        <f>OFFSET(환산공식!FY$15,$F469,0)</f>
        <v/>
      </c>
      <c r="AB469" s="3" t="n"/>
      <c r="AD469" s="0">
        <f>IF(L469="X",6,IF(Q469&gt;R469,1,IF(Q469&gt;S469,2,IF(Q469&gt;T469,3,IF(Q469&gt;U469,4,IF(Q469&gt;=V469,5,IF(Q469&lt;V469,6,"")))))))</f>
        <v/>
      </c>
      <c r="AF469" s="3" t="n"/>
      <c r="AG469" s="3" t="n"/>
      <c r="AH469" s="3" t="n"/>
    </row>
    <row r="470">
      <c r="A470" s="198" t="n"/>
      <c r="B470" s="198" t="n"/>
      <c r="C470" s="198" t="inlineStr">
        <is>
          <t>가463</t>
        </is>
      </c>
      <c r="D470" s="195" t="n">
        <v>523</v>
      </c>
      <c r="E470" s="195" t="n">
        <v>93</v>
      </c>
      <c r="F470" s="195" t="n">
        <v>93</v>
      </c>
      <c r="G470" s="239" t="n">
        <v>463</v>
      </c>
      <c r="H470" s="197" t="inlineStr">
        <is>
          <t>가</t>
        </is>
      </c>
      <c r="I470" s="242" t="inlineStr">
        <is>
          <t>단국대</t>
        </is>
      </c>
      <c r="J470" s="242" t="inlineStr">
        <is>
          <t>공연영화학부 영화전공(이론‧연출‧스탭)</t>
        </is>
      </c>
      <c r="K470" s="195" t="inlineStr">
        <is>
          <t>통합</t>
        </is>
      </c>
      <c r="L470" s="697">
        <f>IF(OFFSET(환산공식!$ED$15,$F470,0)=1,"O","X")</f>
        <v/>
      </c>
      <c r="M470" s="188">
        <f>IFERROR(OFFSET(환산공식!DJ$15,$F470,0),"")</f>
        <v/>
      </c>
      <c r="N470" s="697">
        <f>IFERROR(CONCATENATE(ROUND(OFFSET(환산공식!DK$15,$F470,0),1),"%"),"")</f>
        <v/>
      </c>
      <c r="O470" s="697">
        <f>IFERROR(OFFSET(환산공식!DL$15,$F470,0),"")</f>
        <v/>
      </c>
      <c r="P470" s="188">
        <f>IF(E470="","",IF(Q470&gt;R470,"90% 이상",IF(Q470&gt;S470,CONCATENATE(ROUND(((Q470-S470)/(R470-S470))*20+70,0),"%"),IF(Q470&gt;T470,CONCATENATE(ROUND(((Q470-T470)/(S470-T470))*30+40,0),"%"),IF(Q470&gt;U470,CONCATENATE(ROUND(((Q470-U470)/(T470-U470))*30+10,0),"%"),IF(Q470&gt;V470,CONCATENATE(ROUND(((Q470-V470)/(U470-V470))*7+3,0),"%"),"3% 이하"))))))</f>
        <v/>
      </c>
      <c r="Q470" s="194">
        <f>IFERROR(ROUND(OFFSET(환산공식!$FG$15,$F470,0),3),"")</f>
        <v/>
      </c>
      <c r="R470" s="194">
        <f>OFFSET('배치점수 계산기'!H$10,$D470,0)</f>
        <v/>
      </c>
      <c r="S470" s="194">
        <f>OFFSET('배치점수 계산기'!I$10,$D470,0)</f>
        <v/>
      </c>
      <c r="T470" s="194">
        <f>OFFSET('배치점수 계산기'!J$10,$D470,0)</f>
        <v/>
      </c>
      <c r="U470" s="194">
        <f>OFFSET('배치점수 계산기'!K$10,$D470,0)</f>
        <v/>
      </c>
      <c r="V470" s="194">
        <f>OFFSET('배치점수 계산기'!L$10,$D470,0)</f>
        <v/>
      </c>
      <c r="W470" s="186">
        <f>OFFSET('배치점수 계산기'!M$10,$D470,0)</f>
        <v/>
      </c>
      <c r="X470" s="184">
        <f>OFFSET('배치점수 계산기'!N$10,$D470,0)</f>
        <v/>
      </c>
      <c r="Y470" s="188">
        <f>OFFSET(환산공식!FW$15,$F470,0)</f>
        <v/>
      </c>
      <c r="Z470" s="697">
        <f>OFFSET(환산공식!FX$15,$F470,0)</f>
        <v/>
      </c>
      <c r="AA470" s="179">
        <f>OFFSET(환산공식!FY$15,$F470,0)</f>
        <v/>
      </c>
      <c r="AB470" s="3" t="n"/>
      <c r="AD470" s="0">
        <f>IF(L470="X",6,IF(Q470&gt;R470,1,IF(Q470&gt;S470,2,IF(Q470&gt;T470,3,IF(Q470&gt;U470,4,IF(Q470&gt;=V470,5,IF(Q470&lt;V470,6,"")))))))</f>
        <v/>
      </c>
      <c r="AF470" s="3" t="n"/>
      <c r="AG470" s="3" t="n"/>
      <c r="AH470" s="3" t="n"/>
    </row>
    <row r="471">
      <c r="A471" s="198" t="n"/>
      <c r="B471" s="198" t="n"/>
      <c r="C471" s="198" t="inlineStr">
        <is>
          <t>가464</t>
        </is>
      </c>
      <c r="D471" s="195" t="n">
        <v>524</v>
      </c>
      <c r="E471" s="195" t="n">
        <v>93</v>
      </c>
      <c r="F471" s="195" t="n">
        <v>93</v>
      </c>
      <c r="G471" s="239" t="n">
        <v>464</v>
      </c>
      <c r="H471" s="197" t="inlineStr">
        <is>
          <t>가</t>
        </is>
      </c>
      <c r="I471" s="242" t="inlineStr">
        <is>
          <t>단국대</t>
        </is>
      </c>
      <c r="J471" s="242" t="inlineStr">
        <is>
          <t>공연영화학부 연극전공(연출)</t>
        </is>
      </c>
      <c r="K471" s="195" t="inlineStr">
        <is>
          <t>통합</t>
        </is>
      </c>
      <c r="L471" s="697">
        <f>IF(OFFSET(환산공식!$ED$15,$F471,0)=1,"O","X")</f>
        <v/>
      </c>
      <c r="M471" s="188">
        <f>IFERROR(OFFSET(환산공식!DJ$15,$F471,0),"")</f>
        <v/>
      </c>
      <c r="N471" s="697">
        <f>IFERROR(CONCATENATE(ROUND(OFFSET(환산공식!DK$15,$F471,0),1),"%"),"")</f>
        <v/>
      </c>
      <c r="O471" s="697">
        <f>IFERROR(OFFSET(환산공식!DL$15,$F471,0),"")</f>
        <v/>
      </c>
      <c r="P471" s="188">
        <f>IF(E471="","",IF(Q471&gt;R471,"90% 이상",IF(Q471&gt;S471,CONCATENATE(ROUND(((Q471-S471)/(R471-S471))*20+70,0),"%"),IF(Q471&gt;T471,CONCATENATE(ROUND(((Q471-T471)/(S471-T471))*30+40,0),"%"),IF(Q471&gt;U471,CONCATENATE(ROUND(((Q471-U471)/(T471-U471))*30+10,0),"%"),IF(Q471&gt;V471,CONCATENATE(ROUND(((Q471-V471)/(U471-V471))*7+3,0),"%"),"3% 이하"))))))</f>
        <v/>
      </c>
      <c r="Q471" s="194">
        <f>IFERROR(ROUND(OFFSET(환산공식!$FG$15,$F471,0),3),"")</f>
        <v/>
      </c>
      <c r="R471" s="194">
        <f>OFFSET('배치점수 계산기'!H$10,$D471,0)</f>
        <v/>
      </c>
      <c r="S471" s="194">
        <f>OFFSET('배치점수 계산기'!I$10,$D471,0)</f>
        <v/>
      </c>
      <c r="T471" s="194">
        <f>OFFSET('배치점수 계산기'!J$10,$D471,0)</f>
        <v/>
      </c>
      <c r="U471" s="194">
        <f>OFFSET('배치점수 계산기'!K$10,$D471,0)</f>
        <v/>
      </c>
      <c r="V471" s="194">
        <f>OFFSET('배치점수 계산기'!L$10,$D471,0)</f>
        <v/>
      </c>
      <c r="W471" s="186">
        <f>OFFSET('배치점수 계산기'!M$10,$D471,0)</f>
        <v/>
      </c>
      <c r="X471" s="184">
        <f>OFFSET('배치점수 계산기'!N$10,$D471,0)</f>
        <v/>
      </c>
      <c r="Y471" s="188">
        <f>OFFSET(환산공식!FW$15,$F471,0)</f>
        <v/>
      </c>
      <c r="Z471" s="697">
        <f>OFFSET(환산공식!FX$15,$F471,0)</f>
        <v/>
      </c>
      <c r="AA471" s="179">
        <f>OFFSET(환산공식!FY$15,$F471,0)</f>
        <v/>
      </c>
      <c r="AB471" s="3" t="n"/>
      <c r="AD471" s="0">
        <f>IF(L471="X",6,IF(Q471&gt;R471,1,IF(Q471&gt;S471,2,IF(Q471&gt;T471,3,IF(Q471&gt;U471,4,IF(Q471&gt;=V471,5,IF(Q471&lt;V471,6,"")))))))</f>
        <v/>
      </c>
      <c r="AF471" s="3" t="n"/>
      <c r="AG471" s="3" t="n"/>
      <c r="AH471" s="3" t="n"/>
    </row>
    <row r="472">
      <c r="A472" s="198" t="n"/>
      <c r="B472" s="198" t="n"/>
      <c r="C472" s="198" t="inlineStr">
        <is>
          <t>가465</t>
        </is>
      </c>
      <c r="D472" s="195" t="n">
        <v>525</v>
      </c>
      <c r="E472" s="195" t="n">
        <v>93</v>
      </c>
      <c r="F472" s="195" t="n">
        <v>93</v>
      </c>
      <c r="G472" s="239" t="n">
        <v>465</v>
      </c>
      <c r="H472" s="197" t="inlineStr">
        <is>
          <t>가</t>
        </is>
      </c>
      <c r="I472" s="242" t="inlineStr">
        <is>
          <t>단국대</t>
        </is>
      </c>
      <c r="J472" s="242" t="inlineStr">
        <is>
          <t>영미인문학과</t>
        </is>
      </c>
      <c r="K472" s="195" t="inlineStr">
        <is>
          <t>통합</t>
        </is>
      </c>
      <c r="L472" s="697">
        <f>IF(OFFSET(환산공식!$ED$15,$F472,0)=1,"O","X")</f>
        <v/>
      </c>
      <c r="M472" s="188">
        <f>IFERROR(OFFSET(환산공식!DJ$15,$F472,0),"")</f>
        <v/>
      </c>
      <c r="N472" s="697">
        <f>IFERROR(CONCATENATE(ROUND(OFFSET(환산공식!DK$15,$F472,0),1),"%"),"")</f>
        <v/>
      </c>
      <c r="O472" s="697">
        <f>IFERROR(OFFSET(환산공식!DL$15,$F472,0),"")</f>
        <v/>
      </c>
      <c r="P472" s="188">
        <f>IF(E472="","",IF(Q472&gt;R472,"90% 이상",IF(Q472&gt;S472,CONCATENATE(ROUND(((Q472-S472)/(R472-S472))*20+70,0),"%"),IF(Q472&gt;T472,CONCATENATE(ROUND(((Q472-T472)/(S472-T472))*30+40,0),"%"),IF(Q472&gt;U472,CONCATENATE(ROUND(((Q472-U472)/(T472-U472))*30+10,0),"%"),IF(Q472&gt;V472,CONCATENATE(ROUND(((Q472-V472)/(U472-V472))*7+3,0),"%"),"3% 이하"))))))</f>
        <v/>
      </c>
      <c r="Q472" s="194">
        <f>IFERROR(ROUND(OFFSET(환산공식!$FG$15,$F472,0),3),"")</f>
        <v/>
      </c>
      <c r="R472" s="194">
        <f>OFFSET('배치점수 계산기'!H$10,$D472,0)</f>
        <v/>
      </c>
      <c r="S472" s="194">
        <f>OFFSET('배치점수 계산기'!I$10,$D472,0)</f>
        <v/>
      </c>
      <c r="T472" s="194">
        <f>OFFSET('배치점수 계산기'!J$10,$D472,0)</f>
        <v/>
      </c>
      <c r="U472" s="194">
        <f>OFFSET('배치점수 계산기'!K$10,$D472,0)</f>
        <v/>
      </c>
      <c r="V472" s="194">
        <f>OFFSET('배치점수 계산기'!L$10,$D472,0)</f>
        <v/>
      </c>
      <c r="W472" s="186">
        <f>OFFSET('배치점수 계산기'!M$10,$D472,0)</f>
        <v/>
      </c>
      <c r="X472" s="184">
        <f>OFFSET('배치점수 계산기'!N$10,$D472,0)</f>
        <v/>
      </c>
      <c r="Y472" s="188">
        <f>OFFSET(환산공식!FW$15,$F472,0)</f>
        <v/>
      </c>
      <c r="Z472" s="697">
        <f>OFFSET(환산공식!FX$15,$F472,0)</f>
        <v/>
      </c>
      <c r="AA472" s="179">
        <f>OFFSET(환산공식!FY$15,$F472,0)</f>
        <v/>
      </c>
      <c r="AB472" s="3" t="n"/>
      <c r="AD472" s="0">
        <f>IF(L472="X",6,IF(Q472&gt;R472,1,IF(Q472&gt;S472,2,IF(Q472&gt;T472,3,IF(Q472&gt;U472,4,IF(Q472&gt;=V472,5,IF(Q472&lt;V472,6,"")))))))</f>
        <v/>
      </c>
      <c r="AF472" s="3" t="n"/>
      <c r="AG472" s="3" t="n"/>
      <c r="AH472" s="3" t="n"/>
    </row>
    <row r="473">
      <c r="A473" s="198" t="n"/>
      <c r="B473" s="198" t="n"/>
      <c r="C473" s="198" t="inlineStr">
        <is>
          <t>가466</t>
        </is>
      </c>
      <c r="D473" s="195" t="n">
        <v>526</v>
      </c>
      <c r="E473" s="195" t="n">
        <v>93</v>
      </c>
      <c r="F473" s="195" t="n">
        <v>93</v>
      </c>
      <c r="G473" s="239" t="n">
        <v>466</v>
      </c>
      <c r="H473" s="197" t="inlineStr">
        <is>
          <t>가</t>
        </is>
      </c>
      <c r="I473" s="242" t="inlineStr">
        <is>
          <t>단국대</t>
        </is>
      </c>
      <c r="J473" s="242" t="inlineStr">
        <is>
          <t>상담학과</t>
        </is>
      </c>
      <c r="K473" s="195" t="inlineStr">
        <is>
          <t>통합</t>
        </is>
      </c>
      <c r="L473" s="697">
        <f>IF(OFFSET(환산공식!$ED$15,$F473,0)=1,"O","X")</f>
        <v/>
      </c>
      <c r="M473" s="188">
        <f>IFERROR(OFFSET(환산공식!DJ$15,$F473,0),"")</f>
        <v/>
      </c>
      <c r="N473" s="697">
        <f>IFERROR(CONCATENATE(ROUND(OFFSET(환산공식!DK$15,$F473,0),1),"%"),"")</f>
        <v/>
      </c>
      <c r="O473" s="697">
        <f>IFERROR(OFFSET(환산공식!DL$15,$F473,0),"")</f>
        <v/>
      </c>
      <c r="P473" s="188">
        <f>IF(E473="","",IF(Q473&gt;R473,"90% 이상",IF(Q473&gt;S473,CONCATENATE(ROUND(((Q473-S473)/(R473-S473))*20+70,0),"%"),IF(Q473&gt;T473,CONCATENATE(ROUND(((Q473-T473)/(S473-T473))*30+40,0),"%"),IF(Q473&gt;U473,CONCATENATE(ROUND(((Q473-U473)/(T473-U473))*30+10,0),"%"),IF(Q473&gt;V473,CONCATENATE(ROUND(((Q473-V473)/(U473-V473))*7+3,0),"%"),"3% 이하"))))))</f>
        <v/>
      </c>
      <c r="Q473" s="194">
        <f>IFERROR(ROUND(OFFSET(환산공식!$FG$15,$F473,0),3),"")</f>
        <v/>
      </c>
      <c r="R473" s="194">
        <f>OFFSET('배치점수 계산기'!H$10,$D473,0)</f>
        <v/>
      </c>
      <c r="S473" s="194">
        <f>OFFSET('배치점수 계산기'!I$10,$D473,0)</f>
        <v/>
      </c>
      <c r="T473" s="194">
        <f>OFFSET('배치점수 계산기'!J$10,$D473,0)</f>
        <v/>
      </c>
      <c r="U473" s="194">
        <f>OFFSET('배치점수 계산기'!K$10,$D473,0)</f>
        <v/>
      </c>
      <c r="V473" s="194">
        <f>OFFSET('배치점수 계산기'!L$10,$D473,0)</f>
        <v/>
      </c>
      <c r="W473" s="186">
        <f>OFFSET('배치점수 계산기'!M$10,$D473,0)</f>
        <v/>
      </c>
      <c r="X473" s="184">
        <f>OFFSET('배치점수 계산기'!N$10,$D473,0)</f>
        <v/>
      </c>
      <c r="Y473" s="188">
        <f>OFFSET(환산공식!FW$15,$F473,0)</f>
        <v/>
      </c>
      <c r="Z473" s="697">
        <f>OFFSET(환산공식!FX$15,$F473,0)</f>
        <v/>
      </c>
      <c r="AA473" s="179">
        <f>OFFSET(환산공식!FY$15,$F473,0)</f>
        <v/>
      </c>
      <c r="AB473" s="3" t="n"/>
      <c r="AD473" s="0">
        <f>IF(L473="X",6,IF(Q473&gt;R473,1,IF(Q473&gt;S473,2,IF(Q473&gt;T473,3,IF(Q473&gt;U473,4,IF(Q473&gt;=V473,5,IF(Q473&lt;V473,6,"")))))))</f>
        <v/>
      </c>
      <c r="AF473" s="3" t="n"/>
      <c r="AG473" s="3" t="n"/>
      <c r="AH473" s="3" t="n"/>
    </row>
    <row r="474">
      <c r="A474" s="198" t="n"/>
      <c r="B474" s="198" t="n"/>
      <c r="C474" s="198" t="inlineStr">
        <is>
          <t>가467</t>
        </is>
      </c>
      <c r="D474" s="195" t="n">
        <v>527</v>
      </c>
      <c r="E474" s="195" t="n">
        <v>96</v>
      </c>
      <c r="F474" s="195" t="n">
        <v>96</v>
      </c>
      <c r="G474" s="239" t="n">
        <v>467</v>
      </c>
      <c r="H474" s="197" t="inlineStr">
        <is>
          <t>가</t>
        </is>
      </c>
      <c r="I474" s="242" t="inlineStr">
        <is>
          <t>광운대</t>
        </is>
      </c>
      <c r="J474" s="242" t="inlineStr">
        <is>
          <t>전자공학과</t>
        </is>
      </c>
      <c r="K474" s="195" t="inlineStr">
        <is>
          <t>자연</t>
        </is>
      </c>
      <c r="L474" s="697">
        <f>IF(OFFSET(환산공식!$ED$15,$F474,0)=1,"O","X")</f>
        <v/>
      </c>
      <c r="M474" s="188">
        <f>IFERROR(OFFSET(환산공식!DJ$15,$F474,0),"")</f>
        <v/>
      </c>
      <c r="N474" s="697">
        <f>IFERROR(CONCATENATE(ROUND(OFFSET(환산공식!DK$15,$F474,0),1),"%"),"")</f>
        <v/>
      </c>
      <c r="O474" s="697">
        <f>IFERROR(OFFSET(환산공식!DL$15,$F474,0),"")</f>
        <v/>
      </c>
      <c r="P474" s="188">
        <f>IF(E474="","",IF(Q474&gt;R474,"90% 이상",IF(Q474&gt;S474,CONCATENATE(ROUND(((Q474-S474)/(R474-S474))*20+70,0),"%"),IF(Q474&gt;T474,CONCATENATE(ROUND(((Q474-T474)/(S474-T474))*30+40,0),"%"),IF(Q474&gt;U474,CONCATENATE(ROUND(((Q474-U474)/(T474-U474))*30+10,0),"%"),IF(Q474&gt;V474,CONCATENATE(ROUND(((Q474-V474)/(U474-V474))*7+3,0),"%"),"3% 이하"))))))</f>
        <v/>
      </c>
      <c r="Q474" s="194">
        <f>IFERROR(ROUND(OFFSET(환산공식!$FG$15,$F474,0),3),"")</f>
        <v/>
      </c>
      <c r="R474" s="194">
        <f>OFFSET('배치점수 계산기'!H$10,$D474,0)</f>
        <v/>
      </c>
      <c r="S474" s="194">
        <f>OFFSET('배치점수 계산기'!I$10,$D474,0)</f>
        <v/>
      </c>
      <c r="T474" s="194">
        <f>OFFSET('배치점수 계산기'!J$10,$D474,0)</f>
        <v/>
      </c>
      <c r="U474" s="194">
        <f>OFFSET('배치점수 계산기'!K$10,$D474,0)</f>
        <v/>
      </c>
      <c r="V474" s="194">
        <f>OFFSET('배치점수 계산기'!L$10,$D474,0)</f>
        <v/>
      </c>
      <c r="W474" s="186">
        <f>OFFSET('배치점수 계산기'!M$10,$D474,0)</f>
        <v/>
      </c>
      <c r="X474" s="184">
        <f>OFFSET('배치점수 계산기'!N$10,$D474,0)</f>
        <v/>
      </c>
      <c r="Y474" s="188">
        <f>OFFSET(환산공식!FW$15,$F474,0)</f>
        <v/>
      </c>
      <c r="Z474" s="697">
        <f>OFFSET(환산공식!FX$15,$F474,0)</f>
        <v/>
      </c>
      <c r="AA474" s="179">
        <f>OFFSET(환산공식!FY$15,$F474,0)</f>
        <v/>
      </c>
      <c r="AB474" s="3" t="n"/>
      <c r="AD474" s="0">
        <f>IF(L474="X",6,IF(Q474&gt;R474,1,IF(Q474&gt;S474,2,IF(Q474&gt;T474,3,IF(Q474&gt;U474,4,IF(Q474&gt;=V474,5,IF(Q474&lt;V474,6,"")))))))</f>
        <v/>
      </c>
      <c r="AF474" s="3" t="n"/>
      <c r="AG474" s="3" t="n"/>
      <c r="AH474" s="3" t="n"/>
    </row>
    <row r="475">
      <c r="A475" s="198" t="n"/>
      <c r="B475" s="198" t="n"/>
      <c r="C475" s="198" t="inlineStr">
        <is>
          <t>가468</t>
        </is>
      </c>
      <c r="D475" s="195" t="n">
        <v>528</v>
      </c>
      <c r="E475" s="195" t="n">
        <v>96</v>
      </c>
      <c r="F475" s="195" t="n">
        <v>96</v>
      </c>
      <c r="G475" s="239" t="n">
        <v>468</v>
      </c>
      <c r="H475" s="197" t="inlineStr">
        <is>
          <t>가</t>
        </is>
      </c>
      <c r="I475" s="242" t="inlineStr">
        <is>
          <t>광운대</t>
        </is>
      </c>
      <c r="J475" s="242" t="inlineStr">
        <is>
          <t>전기공학과</t>
        </is>
      </c>
      <c r="K475" s="195" t="inlineStr">
        <is>
          <t>자연</t>
        </is>
      </c>
      <c r="L475" s="697">
        <f>IF(OFFSET(환산공식!$ED$15,$F475,0)=1,"O","X")</f>
        <v/>
      </c>
      <c r="M475" s="188">
        <f>IFERROR(OFFSET(환산공식!DJ$15,$F475,0),"")</f>
        <v/>
      </c>
      <c r="N475" s="697">
        <f>IFERROR(CONCATENATE(ROUND(OFFSET(환산공식!DK$15,$F475,0),1),"%"),"")</f>
        <v/>
      </c>
      <c r="O475" s="697">
        <f>IFERROR(OFFSET(환산공식!DL$15,$F475,0),"")</f>
        <v/>
      </c>
      <c r="P475" s="188">
        <f>IF(E475="","",IF(Q475&gt;R475,"90% 이상",IF(Q475&gt;S475,CONCATENATE(ROUND(((Q475-S475)/(R475-S475))*20+70,0),"%"),IF(Q475&gt;T475,CONCATENATE(ROUND(((Q475-T475)/(S475-T475))*30+40,0),"%"),IF(Q475&gt;U475,CONCATENATE(ROUND(((Q475-U475)/(T475-U475))*30+10,0),"%"),IF(Q475&gt;V475,CONCATENATE(ROUND(((Q475-V475)/(U475-V475))*7+3,0),"%"),"3% 이하"))))))</f>
        <v/>
      </c>
      <c r="Q475" s="194">
        <f>IFERROR(ROUND(OFFSET(환산공식!$FG$15,$F475,0),3),"")</f>
        <v/>
      </c>
      <c r="R475" s="194">
        <f>OFFSET('배치점수 계산기'!H$10,$D475,0)</f>
        <v/>
      </c>
      <c r="S475" s="194">
        <f>OFFSET('배치점수 계산기'!I$10,$D475,0)</f>
        <v/>
      </c>
      <c r="T475" s="194">
        <f>OFFSET('배치점수 계산기'!J$10,$D475,0)</f>
        <v/>
      </c>
      <c r="U475" s="194">
        <f>OFFSET('배치점수 계산기'!K$10,$D475,0)</f>
        <v/>
      </c>
      <c r="V475" s="194">
        <f>OFFSET('배치점수 계산기'!L$10,$D475,0)</f>
        <v/>
      </c>
      <c r="W475" s="186">
        <f>OFFSET('배치점수 계산기'!M$10,$D475,0)</f>
        <v/>
      </c>
      <c r="X475" s="184">
        <f>OFFSET('배치점수 계산기'!N$10,$D475,0)</f>
        <v/>
      </c>
      <c r="Y475" s="188">
        <f>OFFSET(환산공식!FW$15,$F475,0)</f>
        <v/>
      </c>
      <c r="Z475" s="697">
        <f>OFFSET(환산공식!FX$15,$F475,0)</f>
        <v/>
      </c>
      <c r="AA475" s="179">
        <f>OFFSET(환산공식!FY$15,$F475,0)</f>
        <v/>
      </c>
      <c r="AB475" s="3" t="n"/>
      <c r="AD475" s="0">
        <f>IF(L475="X",6,IF(Q475&gt;R475,1,IF(Q475&gt;S475,2,IF(Q475&gt;T475,3,IF(Q475&gt;U475,4,IF(Q475&gt;=V475,5,IF(Q475&lt;V475,6,"")))))))</f>
        <v/>
      </c>
      <c r="AF475" s="3" t="n"/>
      <c r="AG475" s="3" t="n"/>
      <c r="AH475" s="3" t="n"/>
    </row>
    <row r="476">
      <c r="A476" s="198" t="n"/>
      <c r="B476" s="198" t="n"/>
      <c r="C476" s="198" t="inlineStr">
        <is>
          <t>가469</t>
        </is>
      </c>
      <c r="D476" s="195" t="n">
        <v>529</v>
      </c>
      <c r="E476" s="195" t="n">
        <v>96</v>
      </c>
      <c r="F476" s="195" t="n">
        <v>96</v>
      </c>
      <c r="G476" s="239" t="n">
        <v>469</v>
      </c>
      <c r="H476" s="197" t="inlineStr">
        <is>
          <t>가</t>
        </is>
      </c>
      <c r="I476" s="242" t="inlineStr">
        <is>
          <t>광운대</t>
        </is>
      </c>
      <c r="J476" s="242" t="inlineStr">
        <is>
          <t>반도체시스템공학부</t>
        </is>
      </c>
      <c r="K476" s="195" t="inlineStr">
        <is>
          <t>자연</t>
        </is>
      </c>
      <c r="L476" s="697">
        <f>IF(OFFSET(환산공식!$ED$15,$F476,0)=1,"O","X")</f>
        <v/>
      </c>
      <c r="M476" s="188">
        <f>IFERROR(OFFSET(환산공식!DJ$15,$F476,0),"")</f>
        <v/>
      </c>
      <c r="N476" s="697">
        <f>IFERROR(CONCATENATE(ROUND(OFFSET(환산공식!DK$15,$F476,0),1),"%"),"")</f>
        <v/>
      </c>
      <c r="O476" s="697">
        <f>IFERROR(OFFSET(환산공식!DL$15,$F476,0),"")</f>
        <v/>
      </c>
      <c r="P476" s="188">
        <f>IF(E476="","",IF(Q476&gt;R476,"90% 이상",IF(Q476&gt;S476,CONCATENATE(ROUND(((Q476-S476)/(R476-S476))*20+70,0),"%"),IF(Q476&gt;T476,CONCATENATE(ROUND(((Q476-T476)/(S476-T476))*30+40,0),"%"),IF(Q476&gt;U476,CONCATENATE(ROUND(((Q476-U476)/(T476-U476))*30+10,0),"%"),IF(Q476&gt;V476,CONCATENATE(ROUND(((Q476-V476)/(U476-V476))*7+3,0),"%"),"3% 이하"))))))</f>
        <v/>
      </c>
      <c r="Q476" s="194">
        <f>IFERROR(ROUND(OFFSET(환산공식!$FG$15,$F476,0),3),"")</f>
        <v/>
      </c>
      <c r="R476" s="194">
        <f>OFFSET('배치점수 계산기'!H$10,$D476,0)</f>
        <v/>
      </c>
      <c r="S476" s="194">
        <f>OFFSET('배치점수 계산기'!I$10,$D476,0)</f>
        <v/>
      </c>
      <c r="T476" s="194">
        <f>OFFSET('배치점수 계산기'!J$10,$D476,0)</f>
        <v/>
      </c>
      <c r="U476" s="194">
        <f>OFFSET('배치점수 계산기'!K$10,$D476,0)</f>
        <v/>
      </c>
      <c r="V476" s="194">
        <f>OFFSET('배치점수 계산기'!L$10,$D476,0)</f>
        <v/>
      </c>
      <c r="W476" s="186">
        <f>OFFSET('배치점수 계산기'!M$10,$D476,0)</f>
        <v/>
      </c>
      <c r="X476" s="184">
        <f>OFFSET('배치점수 계산기'!N$10,$D476,0)</f>
        <v/>
      </c>
      <c r="Y476" s="188">
        <f>OFFSET(환산공식!FW$15,$F476,0)</f>
        <v/>
      </c>
      <c r="Z476" s="697">
        <f>OFFSET(환산공식!FX$15,$F476,0)</f>
        <v/>
      </c>
      <c r="AA476" s="179">
        <f>OFFSET(환산공식!FY$15,$F476,0)</f>
        <v/>
      </c>
      <c r="AB476" s="3" t="n"/>
      <c r="AD476" s="0">
        <f>IF(L476="X",6,IF(Q476&gt;R476,1,IF(Q476&gt;S476,2,IF(Q476&gt;T476,3,IF(Q476&gt;U476,4,IF(Q476&gt;=V476,5,IF(Q476&lt;V476,6,"")))))))</f>
        <v/>
      </c>
      <c r="AF476" s="3" t="n"/>
      <c r="AG476" s="3" t="n"/>
      <c r="AH476" s="3" t="n"/>
    </row>
    <row r="477">
      <c r="A477" s="198" t="n"/>
      <c r="B477" s="198" t="n"/>
      <c r="C477" s="198" t="inlineStr">
        <is>
          <t>가470</t>
        </is>
      </c>
      <c r="D477" s="195" t="n">
        <v>530</v>
      </c>
      <c r="E477" s="195" t="n">
        <v>96</v>
      </c>
      <c r="F477" s="195" t="n">
        <v>96</v>
      </c>
      <c r="G477" s="239" t="n">
        <v>470</v>
      </c>
      <c r="H477" s="197" t="inlineStr">
        <is>
          <t>가</t>
        </is>
      </c>
      <c r="I477" s="242" t="inlineStr">
        <is>
          <t>광운대</t>
        </is>
      </c>
      <c r="J477" s="242" t="inlineStr">
        <is>
          <t>화학공학과</t>
        </is>
      </c>
      <c r="K477" s="195" t="inlineStr">
        <is>
          <t>자연</t>
        </is>
      </c>
      <c r="L477" s="697">
        <f>IF(OFFSET(환산공식!$ED$15,$F477,0)=1,"O","X")</f>
        <v/>
      </c>
      <c r="M477" s="188">
        <f>IFERROR(OFFSET(환산공식!DJ$15,$F477,0),"")</f>
        <v/>
      </c>
      <c r="N477" s="697">
        <f>IFERROR(CONCATENATE(ROUND(OFFSET(환산공식!DK$15,$F477,0),1),"%"),"")</f>
        <v/>
      </c>
      <c r="O477" s="697">
        <f>IFERROR(OFFSET(환산공식!DL$15,$F477,0),"")</f>
        <v/>
      </c>
      <c r="P477" s="188">
        <f>IF(E477="","",IF(Q477&gt;R477,"90% 이상",IF(Q477&gt;S477,CONCATENATE(ROUND(((Q477-S477)/(R477-S477))*20+70,0),"%"),IF(Q477&gt;T477,CONCATENATE(ROUND(((Q477-T477)/(S477-T477))*30+40,0),"%"),IF(Q477&gt;U477,CONCATENATE(ROUND(((Q477-U477)/(T477-U477))*30+10,0),"%"),IF(Q477&gt;V477,CONCATENATE(ROUND(((Q477-V477)/(U477-V477))*7+3,0),"%"),"3% 이하"))))))</f>
        <v/>
      </c>
      <c r="Q477" s="194">
        <f>IFERROR(ROUND(OFFSET(환산공식!$FG$15,$F477,0),3),"")</f>
        <v/>
      </c>
      <c r="R477" s="194">
        <f>OFFSET('배치점수 계산기'!H$10,$D477,0)</f>
        <v/>
      </c>
      <c r="S477" s="194">
        <f>OFFSET('배치점수 계산기'!I$10,$D477,0)</f>
        <v/>
      </c>
      <c r="T477" s="194">
        <f>OFFSET('배치점수 계산기'!J$10,$D477,0)</f>
        <v/>
      </c>
      <c r="U477" s="194">
        <f>OFFSET('배치점수 계산기'!K$10,$D477,0)</f>
        <v/>
      </c>
      <c r="V477" s="194">
        <f>OFFSET('배치점수 계산기'!L$10,$D477,0)</f>
        <v/>
      </c>
      <c r="W477" s="186">
        <f>OFFSET('배치점수 계산기'!M$10,$D477,0)</f>
        <v/>
      </c>
      <c r="X477" s="184">
        <f>OFFSET('배치점수 계산기'!N$10,$D477,0)</f>
        <v/>
      </c>
      <c r="Y477" s="188">
        <f>OFFSET(환산공식!FW$15,$F477,0)</f>
        <v/>
      </c>
      <c r="Z477" s="697">
        <f>OFFSET(환산공식!FX$15,$F477,0)</f>
        <v/>
      </c>
      <c r="AA477" s="179">
        <f>OFFSET(환산공식!FY$15,$F477,0)</f>
        <v/>
      </c>
      <c r="AB477" s="3" t="n"/>
      <c r="AD477" s="0">
        <f>IF(L477="X",6,IF(Q477&gt;R477,1,IF(Q477&gt;S477,2,IF(Q477&gt;T477,3,IF(Q477&gt;U477,4,IF(Q477&gt;=V477,5,IF(Q477&lt;V477,6,"")))))))</f>
        <v/>
      </c>
      <c r="AF477" s="3" t="n"/>
      <c r="AG477" s="3" t="n"/>
      <c r="AH477" s="3" t="n"/>
    </row>
    <row r="478">
      <c r="A478" s="198" t="n"/>
      <c r="B478" s="198" t="n"/>
      <c r="C478" s="198" t="inlineStr">
        <is>
          <t>가471</t>
        </is>
      </c>
      <c r="D478" s="195" t="n">
        <v>531</v>
      </c>
      <c r="E478" s="195" t="n">
        <v>96</v>
      </c>
      <c r="F478" s="195" t="n">
        <v>96</v>
      </c>
      <c r="G478" s="239" t="n">
        <v>471</v>
      </c>
      <c r="H478" s="197" t="inlineStr">
        <is>
          <t>가</t>
        </is>
      </c>
      <c r="I478" s="242" t="inlineStr">
        <is>
          <t>광운대</t>
        </is>
      </c>
      <c r="J478" s="242" t="inlineStr">
        <is>
          <t>소프트웨어학부</t>
        </is>
      </c>
      <c r="K478" s="195" t="inlineStr">
        <is>
          <t>자연</t>
        </is>
      </c>
      <c r="L478" s="697">
        <f>IF(OFFSET(환산공식!$ED$15,$F478,0)=1,"O","X")</f>
        <v/>
      </c>
      <c r="M478" s="188">
        <f>IFERROR(OFFSET(환산공식!DJ$15,$F478,0),"")</f>
        <v/>
      </c>
      <c r="N478" s="697">
        <f>IFERROR(CONCATENATE(ROUND(OFFSET(환산공식!DK$15,$F478,0),1),"%"),"")</f>
        <v/>
      </c>
      <c r="O478" s="697">
        <f>IFERROR(OFFSET(환산공식!DL$15,$F478,0),"")</f>
        <v/>
      </c>
      <c r="P478" s="188">
        <f>IF(E478="","",IF(Q478&gt;R478,"90% 이상",IF(Q478&gt;S478,CONCATENATE(ROUND(((Q478-S478)/(R478-S478))*20+70,0),"%"),IF(Q478&gt;T478,CONCATENATE(ROUND(((Q478-T478)/(S478-T478))*30+40,0),"%"),IF(Q478&gt;U478,CONCATENATE(ROUND(((Q478-U478)/(T478-U478))*30+10,0),"%"),IF(Q478&gt;V478,CONCATENATE(ROUND(((Q478-V478)/(U478-V478))*7+3,0),"%"),"3% 이하"))))))</f>
        <v/>
      </c>
      <c r="Q478" s="194">
        <f>IFERROR(ROUND(OFFSET(환산공식!$FG$15,$F478,0),3),"")</f>
        <v/>
      </c>
      <c r="R478" s="194">
        <f>OFFSET('배치점수 계산기'!H$10,$D478,0)</f>
        <v/>
      </c>
      <c r="S478" s="194">
        <f>OFFSET('배치점수 계산기'!I$10,$D478,0)</f>
        <v/>
      </c>
      <c r="T478" s="194">
        <f>OFFSET('배치점수 계산기'!J$10,$D478,0)</f>
        <v/>
      </c>
      <c r="U478" s="194">
        <f>OFFSET('배치점수 계산기'!K$10,$D478,0)</f>
        <v/>
      </c>
      <c r="V478" s="194">
        <f>OFFSET('배치점수 계산기'!L$10,$D478,0)</f>
        <v/>
      </c>
      <c r="W478" s="186">
        <f>OFFSET('배치점수 계산기'!M$10,$D478,0)</f>
        <v/>
      </c>
      <c r="X478" s="184">
        <f>OFFSET('배치점수 계산기'!N$10,$D478,0)</f>
        <v/>
      </c>
      <c r="Y478" s="188">
        <f>OFFSET(환산공식!FW$15,$F478,0)</f>
        <v/>
      </c>
      <c r="Z478" s="697">
        <f>OFFSET(환산공식!FX$15,$F478,0)</f>
        <v/>
      </c>
      <c r="AA478" s="179">
        <f>OFFSET(환산공식!FY$15,$F478,0)</f>
        <v/>
      </c>
      <c r="AB478" s="3" t="n"/>
      <c r="AD478" s="0">
        <f>IF(L478="X",6,IF(Q478&gt;R478,1,IF(Q478&gt;S478,2,IF(Q478&gt;T478,3,IF(Q478&gt;U478,4,IF(Q478&gt;=V478,5,IF(Q478&lt;V478,6,"")))))))</f>
        <v/>
      </c>
      <c r="AF478" s="3" t="n"/>
      <c r="AG478" s="3" t="n"/>
      <c r="AH478" s="3" t="n"/>
    </row>
    <row r="479">
      <c r="A479" s="198" t="n"/>
      <c r="B479" s="198" t="n"/>
      <c r="C479" s="198" t="inlineStr">
        <is>
          <t>가472</t>
        </is>
      </c>
      <c r="D479" s="195" t="n">
        <v>532</v>
      </c>
      <c r="E479" s="195" t="n">
        <v>96</v>
      </c>
      <c r="F479" s="195" t="n">
        <v>96</v>
      </c>
      <c r="G479" s="239" t="n">
        <v>472</v>
      </c>
      <c r="H479" s="197" t="inlineStr">
        <is>
          <t>가</t>
        </is>
      </c>
      <c r="I479" s="242" t="inlineStr">
        <is>
          <t>광운대</t>
        </is>
      </c>
      <c r="J479" s="242" t="inlineStr">
        <is>
          <t>건축학과</t>
        </is>
      </c>
      <c r="K479" s="195" t="inlineStr">
        <is>
          <t>자연</t>
        </is>
      </c>
      <c r="L479" s="697">
        <f>IF(OFFSET(환산공식!$ED$15,$F479,0)=1,"O","X")</f>
        <v/>
      </c>
      <c r="M479" s="188">
        <f>IFERROR(OFFSET(환산공식!DJ$15,$F479,0),"")</f>
        <v/>
      </c>
      <c r="N479" s="697">
        <f>IFERROR(CONCATENATE(ROUND(OFFSET(환산공식!DK$15,$F479,0),1),"%"),"")</f>
        <v/>
      </c>
      <c r="O479" s="697">
        <f>IFERROR(OFFSET(환산공식!DL$15,$F479,0),"")</f>
        <v/>
      </c>
      <c r="P479" s="188">
        <f>IF(E479="","",IF(Q479&gt;R479,"90% 이상",IF(Q479&gt;S479,CONCATENATE(ROUND(((Q479-S479)/(R479-S479))*20+70,0),"%"),IF(Q479&gt;T479,CONCATENATE(ROUND(((Q479-T479)/(S479-T479))*30+40,0),"%"),IF(Q479&gt;U479,CONCATENATE(ROUND(((Q479-U479)/(T479-U479))*30+10,0),"%"),IF(Q479&gt;V479,CONCATENATE(ROUND(((Q479-V479)/(U479-V479))*7+3,0),"%"),"3% 이하"))))))</f>
        <v/>
      </c>
      <c r="Q479" s="194">
        <f>IFERROR(ROUND(OFFSET(환산공식!$FG$15,$F479,0),3),"")</f>
        <v/>
      </c>
      <c r="R479" s="194">
        <f>OFFSET('배치점수 계산기'!H$10,$D479,0)</f>
        <v/>
      </c>
      <c r="S479" s="194">
        <f>OFFSET('배치점수 계산기'!I$10,$D479,0)</f>
        <v/>
      </c>
      <c r="T479" s="194">
        <f>OFFSET('배치점수 계산기'!J$10,$D479,0)</f>
        <v/>
      </c>
      <c r="U479" s="194">
        <f>OFFSET('배치점수 계산기'!K$10,$D479,0)</f>
        <v/>
      </c>
      <c r="V479" s="194">
        <f>OFFSET('배치점수 계산기'!L$10,$D479,0)</f>
        <v/>
      </c>
      <c r="W479" s="186">
        <f>OFFSET('배치점수 계산기'!M$10,$D479,0)</f>
        <v/>
      </c>
      <c r="X479" s="184">
        <f>OFFSET('배치점수 계산기'!N$10,$D479,0)</f>
        <v/>
      </c>
      <c r="Y479" s="188">
        <f>OFFSET(환산공식!FW$15,$F479,0)</f>
        <v/>
      </c>
      <c r="Z479" s="697">
        <f>OFFSET(환산공식!FX$15,$F479,0)</f>
        <v/>
      </c>
      <c r="AA479" s="179">
        <f>OFFSET(환산공식!FY$15,$F479,0)</f>
        <v/>
      </c>
      <c r="AB479" s="3" t="n"/>
      <c r="AD479" s="0">
        <f>IF(L479="X",6,IF(Q479&gt;R479,1,IF(Q479&gt;S479,2,IF(Q479&gt;T479,3,IF(Q479&gt;U479,4,IF(Q479&gt;=V479,5,IF(Q479&lt;V479,6,"")))))))</f>
        <v/>
      </c>
      <c r="AF479" s="3" t="n"/>
      <c r="AG479" s="3" t="n"/>
      <c r="AH479" s="3" t="n"/>
    </row>
    <row r="480">
      <c r="A480" s="198" t="n"/>
      <c r="B480" s="198" t="n"/>
      <c r="C480" s="198" t="inlineStr">
        <is>
          <t>가473</t>
        </is>
      </c>
      <c r="D480" s="195" t="n">
        <v>533</v>
      </c>
      <c r="E480" s="195" t="n">
        <v>96</v>
      </c>
      <c r="F480" s="195" t="n">
        <v>96</v>
      </c>
      <c r="G480" s="239" t="n">
        <v>473</v>
      </c>
      <c r="H480" s="197" t="inlineStr">
        <is>
          <t>가</t>
        </is>
      </c>
      <c r="I480" s="242" t="inlineStr">
        <is>
          <t>광운대</t>
        </is>
      </c>
      <c r="J480" s="242" t="inlineStr">
        <is>
          <t>컴퓨터정보공학부</t>
        </is>
      </c>
      <c r="K480" s="195" t="inlineStr">
        <is>
          <t>자연</t>
        </is>
      </c>
      <c r="L480" s="697">
        <f>IF(OFFSET(환산공식!$ED$15,$F480,0)=1,"O","X")</f>
        <v/>
      </c>
      <c r="M480" s="188">
        <f>IFERROR(OFFSET(환산공식!DJ$15,$F480,0),"")</f>
        <v/>
      </c>
      <c r="N480" s="697">
        <f>IFERROR(CONCATENATE(ROUND(OFFSET(환산공식!DK$15,$F480,0),1),"%"),"")</f>
        <v/>
      </c>
      <c r="O480" s="697">
        <f>IFERROR(OFFSET(환산공식!DL$15,$F480,0),"")</f>
        <v/>
      </c>
      <c r="P480" s="188">
        <f>IF(E480="","",IF(Q480&gt;R480,"90% 이상",IF(Q480&gt;S480,CONCATENATE(ROUND(((Q480-S480)/(R480-S480))*20+70,0),"%"),IF(Q480&gt;T480,CONCATENATE(ROUND(((Q480-T480)/(S480-T480))*30+40,0),"%"),IF(Q480&gt;U480,CONCATENATE(ROUND(((Q480-U480)/(T480-U480))*30+10,0),"%"),IF(Q480&gt;V480,CONCATENATE(ROUND(((Q480-V480)/(U480-V480))*7+3,0),"%"),"3% 이하"))))))</f>
        <v/>
      </c>
      <c r="Q480" s="194">
        <f>IFERROR(ROUND(OFFSET(환산공식!$FG$15,$F480,0),3),"")</f>
        <v/>
      </c>
      <c r="R480" s="194">
        <f>OFFSET('배치점수 계산기'!H$10,$D480,0)</f>
        <v/>
      </c>
      <c r="S480" s="194">
        <f>OFFSET('배치점수 계산기'!I$10,$D480,0)</f>
        <v/>
      </c>
      <c r="T480" s="194">
        <f>OFFSET('배치점수 계산기'!J$10,$D480,0)</f>
        <v/>
      </c>
      <c r="U480" s="194">
        <f>OFFSET('배치점수 계산기'!K$10,$D480,0)</f>
        <v/>
      </c>
      <c r="V480" s="194">
        <f>OFFSET('배치점수 계산기'!L$10,$D480,0)</f>
        <v/>
      </c>
      <c r="W480" s="186">
        <f>OFFSET('배치점수 계산기'!M$10,$D480,0)</f>
        <v/>
      </c>
      <c r="X480" s="184">
        <f>OFFSET('배치점수 계산기'!N$10,$D480,0)</f>
        <v/>
      </c>
      <c r="Y480" s="188">
        <f>OFFSET(환산공식!FW$15,$F480,0)</f>
        <v/>
      </c>
      <c r="Z480" s="697">
        <f>OFFSET(환산공식!FX$15,$F480,0)</f>
        <v/>
      </c>
      <c r="AA480" s="179">
        <f>OFFSET(환산공식!FY$15,$F480,0)</f>
        <v/>
      </c>
      <c r="AB480" s="3" t="n"/>
      <c r="AD480" s="0">
        <f>IF(L480="X",6,IF(Q480&gt;R480,1,IF(Q480&gt;S480,2,IF(Q480&gt;T480,3,IF(Q480&gt;U480,4,IF(Q480&gt;=V480,5,IF(Q480&lt;V480,6,"")))))))</f>
        <v/>
      </c>
      <c r="AF480" s="3" t="n"/>
      <c r="AG480" s="3" t="n"/>
      <c r="AH480" s="3" t="n"/>
    </row>
    <row r="481">
      <c r="A481" s="198" t="n"/>
      <c r="B481" s="198" t="n"/>
      <c r="C481" s="198" t="inlineStr">
        <is>
          <t>가474</t>
        </is>
      </c>
      <c r="D481" s="195" t="n">
        <v>534</v>
      </c>
      <c r="E481" s="195" t="n">
        <v>96</v>
      </c>
      <c r="F481" s="195" t="n">
        <v>96</v>
      </c>
      <c r="G481" s="239" t="n">
        <v>474</v>
      </c>
      <c r="H481" s="197" t="inlineStr">
        <is>
          <t>가</t>
        </is>
      </c>
      <c r="I481" s="242" t="inlineStr">
        <is>
          <t>광운대</t>
        </is>
      </c>
      <c r="J481" s="242" t="inlineStr">
        <is>
          <t>수학과</t>
        </is>
      </c>
      <c r="K481" s="195" t="inlineStr">
        <is>
          <t>자연</t>
        </is>
      </c>
      <c r="L481" s="697">
        <f>IF(OFFSET(환산공식!$ED$15,$F481,0)=1,"O","X")</f>
        <v/>
      </c>
      <c r="M481" s="188">
        <f>IFERROR(OFFSET(환산공식!DJ$15,$F481,0),"")</f>
        <v/>
      </c>
      <c r="N481" s="697">
        <f>IFERROR(CONCATENATE(ROUND(OFFSET(환산공식!DK$15,$F481,0),1),"%"),"")</f>
        <v/>
      </c>
      <c r="O481" s="697">
        <f>IFERROR(OFFSET(환산공식!DL$15,$F481,0),"")</f>
        <v/>
      </c>
      <c r="P481" s="188">
        <f>IF(E481="","",IF(Q481&gt;R481,"90% 이상",IF(Q481&gt;S481,CONCATENATE(ROUND(((Q481-S481)/(R481-S481))*20+70,0),"%"),IF(Q481&gt;T481,CONCATENATE(ROUND(((Q481-T481)/(S481-T481))*30+40,0),"%"),IF(Q481&gt;U481,CONCATENATE(ROUND(((Q481-U481)/(T481-U481))*30+10,0),"%"),IF(Q481&gt;V481,CONCATENATE(ROUND(((Q481-V481)/(U481-V481))*7+3,0),"%"),"3% 이하"))))))</f>
        <v/>
      </c>
      <c r="Q481" s="194">
        <f>IFERROR(ROUND(OFFSET(환산공식!$FG$15,$F481,0),3),"")</f>
        <v/>
      </c>
      <c r="R481" s="194">
        <f>OFFSET('배치점수 계산기'!H$10,$D481,0)</f>
        <v/>
      </c>
      <c r="S481" s="194">
        <f>OFFSET('배치점수 계산기'!I$10,$D481,0)</f>
        <v/>
      </c>
      <c r="T481" s="194">
        <f>OFFSET('배치점수 계산기'!J$10,$D481,0)</f>
        <v/>
      </c>
      <c r="U481" s="194">
        <f>OFFSET('배치점수 계산기'!K$10,$D481,0)</f>
        <v/>
      </c>
      <c r="V481" s="194">
        <f>OFFSET('배치점수 계산기'!L$10,$D481,0)</f>
        <v/>
      </c>
      <c r="W481" s="186">
        <f>OFFSET('배치점수 계산기'!M$10,$D481,0)</f>
        <v/>
      </c>
      <c r="X481" s="184">
        <f>OFFSET('배치점수 계산기'!N$10,$D481,0)</f>
        <v/>
      </c>
      <c r="Y481" s="188">
        <f>OFFSET(환산공식!FW$15,$F481,0)</f>
        <v/>
      </c>
      <c r="Z481" s="697">
        <f>OFFSET(환산공식!FX$15,$F481,0)</f>
        <v/>
      </c>
      <c r="AA481" s="179">
        <f>OFFSET(환산공식!FY$15,$F481,0)</f>
        <v/>
      </c>
      <c r="AB481" s="3" t="n"/>
      <c r="AD481" s="0">
        <f>IF(L481="X",6,IF(Q481&gt;R481,1,IF(Q481&gt;S481,2,IF(Q481&gt;T481,3,IF(Q481&gt;U481,4,IF(Q481&gt;=V481,5,IF(Q481&lt;V481,6,"")))))))</f>
        <v/>
      </c>
      <c r="AF481" s="3" t="n"/>
      <c r="AG481" s="3" t="n"/>
      <c r="AH481" s="3" t="n"/>
    </row>
    <row r="482">
      <c r="A482" s="198" t="n"/>
      <c r="B482" s="198" t="n"/>
      <c r="C482" s="198" t="inlineStr">
        <is>
          <t>가475</t>
        </is>
      </c>
      <c r="D482" s="195" t="n">
        <v>535</v>
      </c>
      <c r="E482" s="195" t="n">
        <v>96</v>
      </c>
      <c r="F482" s="195" t="n">
        <v>96</v>
      </c>
      <c r="G482" s="239" t="n">
        <v>475</v>
      </c>
      <c r="H482" s="197" t="inlineStr">
        <is>
          <t>가</t>
        </is>
      </c>
      <c r="I482" s="242" t="inlineStr">
        <is>
          <t>광운대</t>
        </is>
      </c>
      <c r="J482" s="242" t="inlineStr">
        <is>
          <t>로봇학부정보제어‧지능시스템전공</t>
        </is>
      </c>
      <c r="K482" s="195" t="inlineStr">
        <is>
          <t>자연</t>
        </is>
      </c>
      <c r="L482" s="697">
        <f>IF(OFFSET(환산공식!$ED$15,$F482,0)=1,"O","X")</f>
        <v/>
      </c>
      <c r="M482" s="188">
        <f>IFERROR(OFFSET(환산공식!DJ$15,$F482,0),"")</f>
        <v/>
      </c>
      <c r="N482" s="697">
        <f>IFERROR(CONCATENATE(ROUND(OFFSET(환산공식!DK$15,$F482,0),1),"%"),"")</f>
        <v/>
      </c>
      <c r="O482" s="697">
        <f>IFERROR(OFFSET(환산공식!DL$15,$F482,0),"")</f>
        <v/>
      </c>
      <c r="P482" s="188">
        <f>IF(E482="","",IF(Q482&gt;R482,"90% 이상",IF(Q482&gt;S482,CONCATENATE(ROUND(((Q482-S482)/(R482-S482))*20+70,0),"%"),IF(Q482&gt;T482,CONCATENATE(ROUND(((Q482-T482)/(S482-T482))*30+40,0),"%"),IF(Q482&gt;U482,CONCATENATE(ROUND(((Q482-U482)/(T482-U482))*30+10,0),"%"),IF(Q482&gt;V482,CONCATENATE(ROUND(((Q482-V482)/(U482-V482))*7+3,0),"%"),"3% 이하"))))))</f>
        <v/>
      </c>
      <c r="Q482" s="194">
        <f>IFERROR(ROUND(OFFSET(환산공식!$FG$15,$F482,0),3),"")</f>
        <v/>
      </c>
      <c r="R482" s="194">
        <f>OFFSET('배치점수 계산기'!H$10,$D482,0)</f>
        <v/>
      </c>
      <c r="S482" s="194">
        <f>OFFSET('배치점수 계산기'!I$10,$D482,0)</f>
        <v/>
      </c>
      <c r="T482" s="194">
        <f>OFFSET('배치점수 계산기'!J$10,$D482,0)</f>
        <v/>
      </c>
      <c r="U482" s="194">
        <f>OFFSET('배치점수 계산기'!K$10,$D482,0)</f>
        <v/>
      </c>
      <c r="V482" s="194">
        <f>OFFSET('배치점수 계산기'!L$10,$D482,0)</f>
        <v/>
      </c>
      <c r="W482" s="186">
        <f>OFFSET('배치점수 계산기'!M$10,$D482,0)</f>
        <v/>
      </c>
      <c r="X482" s="184">
        <f>OFFSET('배치점수 계산기'!N$10,$D482,0)</f>
        <v/>
      </c>
      <c r="Y482" s="188">
        <f>OFFSET(환산공식!FW$15,$F482,0)</f>
        <v/>
      </c>
      <c r="Z482" s="697">
        <f>OFFSET(환산공식!FX$15,$F482,0)</f>
        <v/>
      </c>
      <c r="AA482" s="179">
        <f>OFFSET(환산공식!FY$15,$F482,0)</f>
        <v/>
      </c>
      <c r="AB482" s="3" t="n"/>
      <c r="AD482" s="0">
        <f>IF(L482="X",6,IF(Q482&gt;R482,1,IF(Q482&gt;S482,2,IF(Q482&gt;T482,3,IF(Q482&gt;U482,4,IF(Q482&gt;=V482,5,IF(Q482&lt;V482,6,"")))))))</f>
        <v/>
      </c>
      <c r="AF482" s="3" t="n"/>
      <c r="AG482" s="3" t="n"/>
      <c r="AH482" s="3" t="n"/>
    </row>
    <row r="483">
      <c r="A483" s="198" t="n"/>
      <c r="B483" s="198" t="n"/>
      <c r="C483" s="198" t="inlineStr">
        <is>
          <t>가476</t>
        </is>
      </c>
      <c r="D483" s="195" t="n">
        <v>536</v>
      </c>
      <c r="E483" s="195" t="n">
        <v>96</v>
      </c>
      <c r="F483" s="195" t="n">
        <v>96</v>
      </c>
      <c r="G483" s="239" t="n">
        <v>476</v>
      </c>
      <c r="H483" s="197" t="inlineStr">
        <is>
          <t>가</t>
        </is>
      </c>
      <c r="I483" s="242" t="inlineStr">
        <is>
          <t>광운대</t>
        </is>
      </c>
      <c r="J483" s="242" t="inlineStr">
        <is>
          <t>전자공학과(기회균형)</t>
        </is>
      </c>
      <c r="K483" s="195" t="inlineStr">
        <is>
          <t>자연</t>
        </is>
      </c>
      <c r="L483" s="697">
        <f>IF(OFFSET(환산공식!$ED$15,$F483,0)=1,"O","X")</f>
        <v/>
      </c>
      <c r="M483" s="188">
        <f>IFERROR(OFFSET(환산공식!DJ$15,$F483,0),"")</f>
        <v/>
      </c>
      <c r="N483" s="697">
        <f>IFERROR(CONCATENATE(ROUND(OFFSET(환산공식!DK$15,$F483,0),1),"%"),"")</f>
        <v/>
      </c>
      <c r="O483" s="697">
        <f>IFERROR(OFFSET(환산공식!DL$15,$F483,0),"")</f>
        <v/>
      </c>
      <c r="P483" s="188">
        <f>IF(E483="","",IF(Q483&gt;R483,"90% 이상",IF(Q483&gt;S483,CONCATENATE(ROUND(((Q483-S483)/(R483-S483))*20+70,0),"%"),IF(Q483&gt;T483,CONCATENATE(ROUND(((Q483-T483)/(S483-T483))*30+40,0),"%"),IF(Q483&gt;U483,CONCATENATE(ROUND(((Q483-U483)/(T483-U483))*30+10,0),"%"),IF(Q483&gt;V483,CONCATENATE(ROUND(((Q483-V483)/(U483-V483))*7+3,0),"%"),"3% 이하"))))))</f>
        <v/>
      </c>
      <c r="Q483" s="194">
        <f>IFERROR(ROUND(OFFSET(환산공식!$FG$15,$F483,0),3),"")</f>
        <v/>
      </c>
      <c r="R483" s="194">
        <f>OFFSET('배치점수 계산기'!H$10,$D483,0)</f>
        <v/>
      </c>
      <c r="S483" s="194">
        <f>OFFSET('배치점수 계산기'!I$10,$D483,0)</f>
        <v/>
      </c>
      <c r="T483" s="194">
        <f>OFFSET('배치점수 계산기'!J$10,$D483,0)</f>
        <v/>
      </c>
      <c r="U483" s="194">
        <f>OFFSET('배치점수 계산기'!K$10,$D483,0)</f>
        <v/>
      </c>
      <c r="V483" s="194">
        <f>OFFSET('배치점수 계산기'!L$10,$D483,0)</f>
        <v/>
      </c>
      <c r="W483" s="186">
        <f>OFFSET('배치점수 계산기'!M$10,$D483,0)</f>
        <v/>
      </c>
      <c r="X483" s="184">
        <f>OFFSET('배치점수 계산기'!N$10,$D483,0)</f>
        <v/>
      </c>
      <c r="Y483" s="188">
        <f>OFFSET(환산공식!FW$15,$F483,0)</f>
        <v/>
      </c>
      <c r="Z483" s="697">
        <f>OFFSET(환산공식!FX$15,$F483,0)</f>
        <v/>
      </c>
      <c r="AA483" s="179">
        <f>OFFSET(환산공식!FY$15,$F483,0)</f>
        <v/>
      </c>
      <c r="AB483" s="3" t="n"/>
      <c r="AD483" s="0">
        <f>IF(L483="X",6,IF(Q483&gt;R483,1,IF(Q483&gt;S483,2,IF(Q483&gt;T483,3,IF(Q483&gt;U483,4,IF(Q483&gt;=V483,5,IF(Q483&lt;V483,6,"")))))))</f>
        <v/>
      </c>
      <c r="AF483" s="3" t="n"/>
      <c r="AG483" s="3" t="n"/>
      <c r="AH483" s="3" t="n"/>
    </row>
    <row r="484">
      <c r="A484" s="198" t="n"/>
      <c r="B484" s="198" t="n"/>
      <c r="C484" s="198" t="inlineStr">
        <is>
          <t>가477</t>
        </is>
      </c>
      <c r="D484" s="195" t="n">
        <v>537</v>
      </c>
      <c r="E484" s="195" t="n">
        <v>96</v>
      </c>
      <c r="F484" s="195" t="n">
        <v>96</v>
      </c>
      <c r="G484" s="239" t="n">
        <v>477</v>
      </c>
      <c r="H484" s="197" t="inlineStr">
        <is>
          <t>가</t>
        </is>
      </c>
      <c r="I484" s="242" t="inlineStr">
        <is>
          <t>광운대</t>
        </is>
      </c>
      <c r="J484" s="242" t="inlineStr">
        <is>
          <t>화학공학과(기회균형)</t>
        </is>
      </c>
      <c r="K484" s="195" t="inlineStr">
        <is>
          <t>자연</t>
        </is>
      </c>
      <c r="L484" s="697">
        <f>IF(OFFSET(환산공식!$ED$15,$F484,0)=1,"O","X")</f>
        <v/>
      </c>
      <c r="M484" s="188">
        <f>IFERROR(OFFSET(환산공식!DJ$15,$F484,0),"")</f>
        <v/>
      </c>
      <c r="N484" s="697">
        <f>IFERROR(CONCATENATE(ROUND(OFFSET(환산공식!DK$15,$F484,0),1),"%"),"")</f>
        <v/>
      </c>
      <c r="O484" s="697">
        <f>IFERROR(OFFSET(환산공식!DL$15,$F484,0),"")</f>
        <v/>
      </c>
      <c r="P484" s="188">
        <f>IF(E484="","",IF(Q484&gt;R484,"90% 이상",IF(Q484&gt;S484,CONCATENATE(ROUND(((Q484-S484)/(R484-S484))*20+70,0),"%"),IF(Q484&gt;T484,CONCATENATE(ROUND(((Q484-T484)/(S484-T484))*30+40,0),"%"),IF(Q484&gt;U484,CONCATENATE(ROUND(((Q484-U484)/(T484-U484))*30+10,0),"%"),IF(Q484&gt;V484,CONCATENATE(ROUND(((Q484-V484)/(U484-V484))*7+3,0),"%"),"3% 이하"))))))</f>
        <v/>
      </c>
      <c r="Q484" s="194">
        <f>IFERROR(ROUND(OFFSET(환산공식!$FG$15,$F484,0),3),"")</f>
        <v/>
      </c>
      <c r="R484" s="194">
        <f>OFFSET('배치점수 계산기'!H$10,$D484,0)</f>
        <v/>
      </c>
      <c r="S484" s="194">
        <f>OFFSET('배치점수 계산기'!I$10,$D484,0)</f>
        <v/>
      </c>
      <c r="T484" s="194">
        <f>OFFSET('배치점수 계산기'!J$10,$D484,0)</f>
        <v/>
      </c>
      <c r="U484" s="194">
        <f>OFFSET('배치점수 계산기'!K$10,$D484,0)</f>
        <v/>
      </c>
      <c r="V484" s="194">
        <f>OFFSET('배치점수 계산기'!L$10,$D484,0)</f>
        <v/>
      </c>
      <c r="W484" s="186">
        <f>OFFSET('배치점수 계산기'!M$10,$D484,0)</f>
        <v/>
      </c>
      <c r="X484" s="184">
        <f>OFFSET('배치점수 계산기'!N$10,$D484,0)</f>
        <v/>
      </c>
      <c r="Y484" s="188">
        <f>OFFSET(환산공식!FW$15,$F484,0)</f>
        <v/>
      </c>
      <c r="Z484" s="697">
        <f>OFFSET(환산공식!FX$15,$F484,0)</f>
        <v/>
      </c>
      <c r="AA484" s="179">
        <f>OFFSET(환산공식!FY$15,$F484,0)</f>
        <v/>
      </c>
      <c r="AB484" s="3" t="n"/>
      <c r="AD484" s="0">
        <f>IF(L484="X",6,IF(Q484&gt;R484,1,IF(Q484&gt;S484,2,IF(Q484&gt;T484,3,IF(Q484&gt;U484,4,IF(Q484&gt;=V484,5,IF(Q484&lt;V484,6,"")))))))</f>
        <v/>
      </c>
      <c r="AF484" s="3" t="n"/>
      <c r="AG484" s="3" t="n"/>
      <c r="AH484" s="3" t="n"/>
    </row>
    <row r="485">
      <c r="A485" s="198" t="n"/>
      <c r="B485" s="198" t="n"/>
      <c r="C485" s="198" t="inlineStr">
        <is>
          <t>가478</t>
        </is>
      </c>
      <c r="D485" s="195" t="n">
        <v>538</v>
      </c>
      <c r="E485" s="195" t="n">
        <v>96</v>
      </c>
      <c r="F485" s="195" t="n">
        <v>96</v>
      </c>
      <c r="G485" s="239" t="n">
        <v>478</v>
      </c>
      <c r="H485" s="197" t="inlineStr">
        <is>
          <t>가</t>
        </is>
      </c>
      <c r="I485" s="242" t="inlineStr">
        <is>
          <t>광운대</t>
        </is>
      </c>
      <c r="J485" s="242" t="inlineStr">
        <is>
          <t>반도체시스템공학부(기회균형)</t>
        </is>
      </c>
      <c r="K485" s="195" t="inlineStr">
        <is>
          <t>자연</t>
        </is>
      </c>
      <c r="L485" s="697">
        <f>IF(OFFSET(환산공식!$ED$15,$F485,0)=1,"O","X")</f>
        <v/>
      </c>
      <c r="M485" s="188">
        <f>IFERROR(OFFSET(환산공식!DJ$15,$F485,0),"")</f>
        <v/>
      </c>
      <c r="N485" s="697">
        <f>IFERROR(CONCATENATE(ROUND(OFFSET(환산공식!DK$15,$F485,0),1),"%"),"")</f>
        <v/>
      </c>
      <c r="O485" s="697">
        <f>IFERROR(OFFSET(환산공식!DL$15,$F485,0),"")</f>
        <v/>
      </c>
      <c r="P485" s="188">
        <f>IF(E485="","",IF(Q485&gt;R485,"90% 이상",IF(Q485&gt;S485,CONCATENATE(ROUND(((Q485-S485)/(R485-S485))*20+70,0),"%"),IF(Q485&gt;T485,CONCATENATE(ROUND(((Q485-T485)/(S485-T485))*30+40,0),"%"),IF(Q485&gt;U485,CONCATENATE(ROUND(((Q485-U485)/(T485-U485))*30+10,0),"%"),IF(Q485&gt;V485,CONCATENATE(ROUND(((Q485-V485)/(U485-V485))*7+3,0),"%"),"3% 이하"))))))</f>
        <v/>
      </c>
      <c r="Q485" s="194">
        <f>IFERROR(ROUND(OFFSET(환산공식!$FG$15,$F485,0),3),"")</f>
        <v/>
      </c>
      <c r="R485" s="194">
        <f>OFFSET('배치점수 계산기'!H$10,$D485,0)</f>
        <v/>
      </c>
      <c r="S485" s="194">
        <f>OFFSET('배치점수 계산기'!I$10,$D485,0)</f>
        <v/>
      </c>
      <c r="T485" s="194">
        <f>OFFSET('배치점수 계산기'!J$10,$D485,0)</f>
        <v/>
      </c>
      <c r="U485" s="194">
        <f>OFFSET('배치점수 계산기'!K$10,$D485,0)</f>
        <v/>
      </c>
      <c r="V485" s="194">
        <f>OFFSET('배치점수 계산기'!L$10,$D485,0)</f>
        <v/>
      </c>
      <c r="W485" s="186">
        <f>OFFSET('배치점수 계산기'!M$10,$D485,0)</f>
        <v/>
      </c>
      <c r="X485" s="184">
        <f>OFFSET('배치점수 계산기'!N$10,$D485,0)</f>
        <v/>
      </c>
      <c r="Y485" s="188">
        <f>OFFSET(환산공식!FW$15,$F485,0)</f>
        <v/>
      </c>
      <c r="Z485" s="697">
        <f>OFFSET(환산공식!FX$15,$F485,0)</f>
        <v/>
      </c>
      <c r="AA485" s="179">
        <f>OFFSET(환산공식!FY$15,$F485,0)</f>
        <v/>
      </c>
      <c r="AB485" s="3" t="n"/>
      <c r="AD485" s="0">
        <f>IF(L485="X",6,IF(Q485&gt;R485,1,IF(Q485&gt;S485,2,IF(Q485&gt;T485,3,IF(Q485&gt;U485,4,IF(Q485&gt;=V485,5,IF(Q485&lt;V485,6,"")))))))</f>
        <v/>
      </c>
      <c r="AF485" s="3" t="n"/>
      <c r="AG485" s="3" t="n"/>
      <c r="AH485" s="3" t="n"/>
    </row>
    <row r="486">
      <c r="A486" s="198" t="n"/>
      <c r="B486" s="198" t="n"/>
      <c r="C486" s="198" t="inlineStr">
        <is>
          <t>가479</t>
        </is>
      </c>
      <c r="D486" s="195" t="n">
        <v>539</v>
      </c>
      <c r="E486" s="195" t="n">
        <v>96</v>
      </c>
      <c r="F486" s="195" t="n">
        <v>96</v>
      </c>
      <c r="G486" s="239" t="n">
        <v>479</v>
      </c>
      <c r="H486" s="197" t="inlineStr">
        <is>
          <t>가</t>
        </is>
      </c>
      <c r="I486" s="242" t="inlineStr">
        <is>
          <t>광운대</t>
        </is>
      </c>
      <c r="J486" s="242" t="inlineStr">
        <is>
          <t>건축학과(기회균형)</t>
        </is>
      </c>
      <c r="K486" s="195" t="inlineStr">
        <is>
          <t>자연</t>
        </is>
      </c>
      <c r="L486" s="697">
        <f>IF(OFFSET(환산공식!$ED$15,$F486,0)=1,"O","X")</f>
        <v/>
      </c>
      <c r="M486" s="188">
        <f>IFERROR(OFFSET(환산공식!DJ$15,$F486,0),"")</f>
        <v/>
      </c>
      <c r="N486" s="697">
        <f>IFERROR(CONCATENATE(ROUND(OFFSET(환산공식!DK$15,$F486,0),1),"%"),"")</f>
        <v/>
      </c>
      <c r="O486" s="697">
        <f>IFERROR(OFFSET(환산공식!DL$15,$F486,0),"")</f>
        <v/>
      </c>
      <c r="P486" s="188">
        <f>IF(E486="","",IF(Q486&gt;R486,"90% 이상",IF(Q486&gt;S486,CONCATENATE(ROUND(((Q486-S486)/(R486-S486))*20+70,0),"%"),IF(Q486&gt;T486,CONCATENATE(ROUND(((Q486-T486)/(S486-T486))*30+40,0),"%"),IF(Q486&gt;U486,CONCATENATE(ROUND(((Q486-U486)/(T486-U486))*30+10,0),"%"),IF(Q486&gt;V486,CONCATENATE(ROUND(((Q486-V486)/(U486-V486))*7+3,0),"%"),"3% 이하"))))))</f>
        <v/>
      </c>
      <c r="Q486" s="194">
        <f>IFERROR(ROUND(OFFSET(환산공식!$FG$15,$F486,0),3),"")</f>
        <v/>
      </c>
      <c r="R486" s="194">
        <f>OFFSET('배치점수 계산기'!H$10,$D486,0)</f>
        <v/>
      </c>
      <c r="S486" s="194">
        <f>OFFSET('배치점수 계산기'!I$10,$D486,0)</f>
        <v/>
      </c>
      <c r="T486" s="194">
        <f>OFFSET('배치점수 계산기'!J$10,$D486,0)</f>
        <v/>
      </c>
      <c r="U486" s="194">
        <f>OFFSET('배치점수 계산기'!K$10,$D486,0)</f>
        <v/>
      </c>
      <c r="V486" s="194">
        <f>OFFSET('배치점수 계산기'!L$10,$D486,0)</f>
        <v/>
      </c>
      <c r="W486" s="186">
        <f>OFFSET('배치점수 계산기'!M$10,$D486,0)</f>
        <v/>
      </c>
      <c r="X486" s="184">
        <f>OFFSET('배치점수 계산기'!N$10,$D486,0)</f>
        <v/>
      </c>
      <c r="Y486" s="188">
        <f>OFFSET(환산공식!FW$15,$F486,0)</f>
        <v/>
      </c>
      <c r="Z486" s="697">
        <f>OFFSET(환산공식!FX$15,$F486,0)</f>
        <v/>
      </c>
      <c r="AA486" s="179">
        <f>OFFSET(환산공식!FY$15,$F486,0)</f>
        <v/>
      </c>
      <c r="AB486" s="3" t="n"/>
      <c r="AD486" s="0">
        <f>IF(L486="X",6,IF(Q486&gt;R486,1,IF(Q486&gt;S486,2,IF(Q486&gt;T486,3,IF(Q486&gt;U486,4,IF(Q486&gt;=V486,5,IF(Q486&lt;V486,6,"")))))))</f>
        <v/>
      </c>
      <c r="AF486" s="3" t="n"/>
      <c r="AG486" s="3" t="n"/>
      <c r="AH486" s="3" t="n"/>
    </row>
    <row r="487">
      <c r="A487" s="198" t="n"/>
      <c r="B487" s="198" t="n"/>
      <c r="C487" s="198" t="inlineStr">
        <is>
          <t>가480</t>
        </is>
      </c>
      <c r="D487" s="195" t="n">
        <v>540</v>
      </c>
      <c r="E487" s="195" t="n">
        <v>96</v>
      </c>
      <c r="F487" s="195" t="n">
        <v>96</v>
      </c>
      <c r="G487" s="239" t="n">
        <v>480</v>
      </c>
      <c r="H487" s="197" t="inlineStr">
        <is>
          <t>가</t>
        </is>
      </c>
      <c r="I487" s="242" t="inlineStr">
        <is>
          <t>광운대</t>
        </is>
      </c>
      <c r="J487" s="242" t="inlineStr">
        <is>
          <t>수학과(기회균형)</t>
        </is>
      </c>
      <c r="K487" s="195" t="inlineStr">
        <is>
          <t>자연</t>
        </is>
      </c>
      <c r="L487" s="697">
        <f>IF(OFFSET(환산공식!$ED$15,$F487,0)=1,"O","X")</f>
        <v/>
      </c>
      <c r="M487" s="188">
        <f>IFERROR(OFFSET(환산공식!DJ$15,$F487,0),"")</f>
        <v/>
      </c>
      <c r="N487" s="697">
        <f>IFERROR(CONCATENATE(ROUND(OFFSET(환산공식!DK$15,$F487,0),1),"%"),"")</f>
        <v/>
      </c>
      <c r="O487" s="697">
        <f>IFERROR(OFFSET(환산공식!DL$15,$F487,0),"")</f>
        <v/>
      </c>
      <c r="P487" s="188">
        <f>IF(E487="","",IF(Q487&gt;R487,"90% 이상",IF(Q487&gt;S487,CONCATENATE(ROUND(((Q487-S487)/(R487-S487))*20+70,0),"%"),IF(Q487&gt;T487,CONCATENATE(ROUND(((Q487-T487)/(S487-T487))*30+40,0),"%"),IF(Q487&gt;U487,CONCATENATE(ROUND(((Q487-U487)/(T487-U487))*30+10,0),"%"),IF(Q487&gt;V487,CONCATENATE(ROUND(((Q487-V487)/(U487-V487))*7+3,0),"%"),"3% 이하"))))))</f>
        <v/>
      </c>
      <c r="Q487" s="194">
        <f>IFERROR(ROUND(OFFSET(환산공식!$FG$15,$F487,0),3),"")</f>
        <v/>
      </c>
      <c r="R487" s="194">
        <f>OFFSET('배치점수 계산기'!H$10,$D487,0)</f>
        <v/>
      </c>
      <c r="S487" s="194">
        <f>OFFSET('배치점수 계산기'!I$10,$D487,0)</f>
        <v/>
      </c>
      <c r="T487" s="194">
        <f>OFFSET('배치점수 계산기'!J$10,$D487,0)</f>
        <v/>
      </c>
      <c r="U487" s="194">
        <f>OFFSET('배치점수 계산기'!K$10,$D487,0)</f>
        <v/>
      </c>
      <c r="V487" s="194">
        <f>OFFSET('배치점수 계산기'!L$10,$D487,0)</f>
        <v/>
      </c>
      <c r="W487" s="186">
        <f>OFFSET('배치점수 계산기'!M$10,$D487,0)</f>
        <v/>
      </c>
      <c r="X487" s="184">
        <f>OFFSET('배치점수 계산기'!N$10,$D487,0)</f>
        <v/>
      </c>
      <c r="Y487" s="188">
        <f>OFFSET(환산공식!FW$15,$F487,0)</f>
        <v/>
      </c>
      <c r="Z487" s="697">
        <f>OFFSET(환산공식!FX$15,$F487,0)</f>
        <v/>
      </c>
      <c r="AA487" s="179">
        <f>OFFSET(환산공식!FY$15,$F487,0)</f>
        <v/>
      </c>
      <c r="AB487" s="3" t="n"/>
      <c r="AD487" s="0">
        <f>IF(L487="X",6,IF(Q487&gt;R487,1,IF(Q487&gt;S487,2,IF(Q487&gt;T487,3,IF(Q487&gt;U487,4,IF(Q487&gt;=V487,5,IF(Q487&lt;V487,6,"")))))))</f>
        <v/>
      </c>
      <c r="AF487" s="3" t="n"/>
      <c r="AG487" s="3" t="n"/>
      <c r="AH487" s="3" t="n"/>
    </row>
    <row r="488">
      <c r="A488" s="198" t="n"/>
      <c r="B488" s="198" t="n"/>
      <c r="C488" s="198" t="inlineStr">
        <is>
          <t>가481</t>
        </is>
      </c>
      <c r="D488" s="195" t="n">
        <v>541</v>
      </c>
      <c r="E488" s="195" t="n">
        <v>96</v>
      </c>
      <c r="F488" s="195" t="n">
        <v>96</v>
      </c>
      <c r="G488" s="239" t="n">
        <v>481</v>
      </c>
      <c r="H488" s="197" t="inlineStr">
        <is>
          <t>가</t>
        </is>
      </c>
      <c r="I488" s="242" t="inlineStr">
        <is>
          <t>광운대</t>
        </is>
      </c>
      <c r="J488" s="242" t="inlineStr">
        <is>
          <t>전기공학과(기회균형)</t>
        </is>
      </c>
      <c r="K488" s="195" t="inlineStr">
        <is>
          <t>자연</t>
        </is>
      </c>
      <c r="L488" s="697">
        <f>IF(OFFSET(환산공식!$ED$15,$F488,0)=1,"O","X")</f>
        <v/>
      </c>
      <c r="M488" s="188">
        <f>IFERROR(OFFSET(환산공식!DJ$15,$F488,0),"")</f>
        <v/>
      </c>
      <c r="N488" s="697">
        <f>IFERROR(CONCATENATE(ROUND(OFFSET(환산공식!DK$15,$F488,0),1),"%"),"")</f>
        <v/>
      </c>
      <c r="O488" s="697">
        <f>IFERROR(OFFSET(환산공식!DL$15,$F488,0),"")</f>
        <v/>
      </c>
      <c r="P488" s="188">
        <f>IF(E488="","",IF(Q488&gt;R488,"90% 이상",IF(Q488&gt;S488,CONCATENATE(ROUND(((Q488-S488)/(R488-S488))*20+70,0),"%"),IF(Q488&gt;T488,CONCATENATE(ROUND(((Q488-T488)/(S488-T488))*30+40,0),"%"),IF(Q488&gt;U488,CONCATENATE(ROUND(((Q488-U488)/(T488-U488))*30+10,0),"%"),IF(Q488&gt;V488,CONCATENATE(ROUND(((Q488-V488)/(U488-V488))*7+3,0),"%"),"3% 이하"))))))</f>
        <v/>
      </c>
      <c r="Q488" s="194">
        <f>IFERROR(ROUND(OFFSET(환산공식!$FG$15,$F488,0),3),"")</f>
        <v/>
      </c>
      <c r="R488" s="194">
        <f>OFFSET('배치점수 계산기'!H$10,$D488,0)</f>
        <v/>
      </c>
      <c r="S488" s="194">
        <f>OFFSET('배치점수 계산기'!I$10,$D488,0)</f>
        <v/>
      </c>
      <c r="T488" s="194">
        <f>OFFSET('배치점수 계산기'!J$10,$D488,0)</f>
        <v/>
      </c>
      <c r="U488" s="194">
        <f>OFFSET('배치점수 계산기'!K$10,$D488,0)</f>
        <v/>
      </c>
      <c r="V488" s="194">
        <f>OFFSET('배치점수 계산기'!L$10,$D488,0)</f>
        <v/>
      </c>
      <c r="W488" s="186">
        <f>OFFSET('배치점수 계산기'!M$10,$D488,0)</f>
        <v/>
      </c>
      <c r="X488" s="184">
        <f>OFFSET('배치점수 계산기'!N$10,$D488,0)</f>
        <v/>
      </c>
      <c r="Y488" s="188">
        <f>OFFSET(환산공식!FW$15,$F488,0)</f>
        <v/>
      </c>
      <c r="Z488" s="697">
        <f>OFFSET(환산공식!FX$15,$F488,0)</f>
        <v/>
      </c>
      <c r="AA488" s="179">
        <f>OFFSET(환산공식!FY$15,$F488,0)</f>
        <v/>
      </c>
      <c r="AB488" s="3" t="n"/>
      <c r="AD488" s="0">
        <f>IF(L488="X",6,IF(Q488&gt;R488,1,IF(Q488&gt;S488,2,IF(Q488&gt;T488,3,IF(Q488&gt;U488,4,IF(Q488&gt;=V488,5,IF(Q488&lt;V488,6,"")))))))</f>
        <v/>
      </c>
      <c r="AF488" s="3" t="n"/>
      <c r="AG488" s="3" t="n"/>
      <c r="AH488" s="3" t="n"/>
    </row>
    <row r="489">
      <c r="A489" s="198" t="n"/>
      <c r="B489" s="198" t="n"/>
      <c r="C489" s="198" t="inlineStr">
        <is>
          <t>가482</t>
        </is>
      </c>
      <c r="D489" s="195" t="n">
        <v>542</v>
      </c>
      <c r="E489" s="195" t="n">
        <v>96</v>
      </c>
      <c r="F489" s="195" t="n">
        <v>96</v>
      </c>
      <c r="G489" s="239" t="n">
        <v>482</v>
      </c>
      <c r="H489" s="197" t="inlineStr">
        <is>
          <t>가</t>
        </is>
      </c>
      <c r="I489" s="242" t="inlineStr">
        <is>
          <t>광운대</t>
        </is>
      </c>
      <c r="J489" s="242" t="inlineStr">
        <is>
          <t>로봇학부정보제어‧지능시스템전공(기회균형)</t>
        </is>
      </c>
      <c r="K489" s="195" t="inlineStr">
        <is>
          <t>자연</t>
        </is>
      </c>
      <c r="L489" s="697">
        <f>IF(OFFSET(환산공식!$ED$15,$F489,0)=1,"O","X")</f>
        <v/>
      </c>
      <c r="M489" s="188">
        <f>IFERROR(OFFSET(환산공식!DJ$15,$F489,0),"")</f>
        <v/>
      </c>
      <c r="N489" s="697">
        <f>IFERROR(CONCATENATE(ROUND(OFFSET(환산공식!DK$15,$F489,0),1),"%"),"")</f>
        <v/>
      </c>
      <c r="O489" s="697">
        <f>IFERROR(OFFSET(환산공식!DL$15,$F489,0),"")</f>
        <v/>
      </c>
      <c r="P489" s="188">
        <f>IF(E489="","",IF(Q489&gt;R489,"90% 이상",IF(Q489&gt;S489,CONCATENATE(ROUND(((Q489-S489)/(R489-S489))*20+70,0),"%"),IF(Q489&gt;T489,CONCATENATE(ROUND(((Q489-T489)/(S489-T489))*30+40,0),"%"),IF(Q489&gt;U489,CONCATENATE(ROUND(((Q489-U489)/(T489-U489))*30+10,0),"%"),IF(Q489&gt;V489,CONCATENATE(ROUND(((Q489-V489)/(U489-V489))*7+3,0),"%"),"3% 이하"))))))</f>
        <v/>
      </c>
      <c r="Q489" s="194">
        <f>IFERROR(ROUND(OFFSET(환산공식!$FG$15,$F489,0),3),"")</f>
        <v/>
      </c>
      <c r="R489" s="194">
        <f>OFFSET('배치점수 계산기'!H$10,$D489,0)</f>
        <v/>
      </c>
      <c r="S489" s="194">
        <f>OFFSET('배치점수 계산기'!I$10,$D489,0)</f>
        <v/>
      </c>
      <c r="T489" s="194">
        <f>OFFSET('배치점수 계산기'!J$10,$D489,0)</f>
        <v/>
      </c>
      <c r="U489" s="194">
        <f>OFFSET('배치점수 계산기'!K$10,$D489,0)</f>
        <v/>
      </c>
      <c r="V489" s="194">
        <f>OFFSET('배치점수 계산기'!L$10,$D489,0)</f>
        <v/>
      </c>
      <c r="W489" s="186">
        <f>OFFSET('배치점수 계산기'!M$10,$D489,0)</f>
        <v/>
      </c>
      <c r="X489" s="184">
        <f>OFFSET('배치점수 계산기'!N$10,$D489,0)</f>
        <v/>
      </c>
      <c r="Y489" s="188">
        <f>OFFSET(환산공식!FW$15,$F489,0)</f>
        <v/>
      </c>
      <c r="Z489" s="697">
        <f>OFFSET(환산공식!FX$15,$F489,0)</f>
        <v/>
      </c>
      <c r="AA489" s="179">
        <f>OFFSET(환산공식!FY$15,$F489,0)</f>
        <v/>
      </c>
      <c r="AB489" s="3" t="n"/>
      <c r="AD489" s="0">
        <f>IF(L489="X",6,IF(Q489&gt;R489,1,IF(Q489&gt;S489,2,IF(Q489&gt;T489,3,IF(Q489&gt;U489,4,IF(Q489&gt;=V489,5,IF(Q489&lt;V489,6,"")))))))</f>
        <v/>
      </c>
      <c r="AF489" s="3" t="n"/>
      <c r="AG489" s="3" t="n"/>
      <c r="AH489" s="3" t="n"/>
    </row>
    <row r="490">
      <c r="A490" s="198" t="n"/>
      <c r="B490" s="198" t="n"/>
      <c r="C490" s="198" t="inlineStr">
        <is>
          <t>가483</t>
        </is>
      </c>
      <c r="D490" s="195" t="n">
        <v>543</v>
      </c>
      <c r="E490" s="195" t="n">
        <v>96</v>
      </c>
      <c r="F490" s="195" t="n">
        <v>96</v>
      </c>
      <c r="G490" s="239" t="n">
        <v>483</v>
      </c>
      <c r="H490" s="197" t="inlineStr">
        <is>
          <t>가</t>
        </is>
      </c>
      <c r="I490" s="242" t="inlineStr">
        <is>
          <t>광운대</t>
        </is>
      </c>
      <c r="J490" s="242" t="inlineStr">
        <is>
          <t>컴퓨터정보공학부(기회균형)</t>
        </is>
      </c>
      <c r="K490" s="195" t="inlineStr">
        <is>
          <t>자연</t>
        </is>
      </c>
      <c r="L490" s="697">
        <f>IF(OFFSET(환산공식!$ED$15,$F490,0)=1,"O","X")</f>
        <v/>
      </c>
      <c r="M490" s="188">
        <f>IFERROR(OFFSET(환산공식!DJ$15,$F490,0),"")</f>
        <v/>
      </c>
      <c r="N490" s="697">
        <f>IFERROR(CONCATENATE(ROUND(OFFSET(환산공식!DK$15,$F490,0),1),"%"),"")</f>
        <v/>
      </c>
      <c r="O490" s="697">
        <f>IFERROR(OFFSET(환산공식!DL$15,$F490,0),"")</f>
        <v/>
      </c>
      <c r="P490" s="188">
        <f>IF(E490="","",IF(Q490&gt;R490,"90% 이상",IF(Q490&gt;S490,CONCATENATE(ROUND(((Q490-S490)/(R490-S490))*20+70,0),"%"),IF(Q490&gt;T490,CONCATENATE(ROUND(((Q490-T490)/(S490-T490))*30+40,0),"%"),IF(Q490&gt;U490,CONCATENATE(ROUND(((Q490-U490)/(T490-U490))*30+10,0),"%"),IF(Q490&gt;V490,CONCATENATE(ROUND(((Q490-V490)/(U490-V490))*7+3,0),"%"),"3% 이하"))))))</f>
        <v/>
      </c>
      <c r="Q490" s="194">
        <f>IFERROR(ROUND(OFFSET(환산공식!$FG$15,$F490,0),3),"")</f>
        <v/>
      </c>
      <c r="R490" s="194">
        <f>OFFSET('배치점수 계산기'!H$10,$D490,0)</f>
        <v/>
      </c>
      <c r="S490" s="194">
        <f>OFFSET('배치점수 계산기'!I$10,$D490,0)</f>
        <v/>
      </c>
      <c r="T490" s="194">
        <f>OFFSET('배치점수 계산기'!J$10,$D490,0)</f>
        <v/>
      </c>
      <c r="U490" s="194">
        <f>OFFSET('배치점수 계산기'!K$10,$D490,0)</f>
        <v/>
      </c>
      <c r="V490" s="194">
        <f>OFFSET('배치점수 계산기'!L$10,$D490,0)</f>
        <v/>
      </c>
      <c r="W490" s="186">
        <f>OFFSET('배치점수 계산기'!M$10,$D490,0)</f>
        <v/>
      </c>
      <c r="X490" s="184">
        <f>OFFSET('배치점수 계산기'!N$10,$D490,0)</f>
        <v/>
      </c>
      <c r="Y490" s="188">
        <f>OFFSET(환산공식!FW$15,$F490,0)</f>
        <v/>
      </c>
      <c r="Z490" s="697">
        <f>OFFSET(환산공식!FX$15,$F490,0)</f>
        <v/>
      </c>
      <c r="AA490" s="179">
        <f>OFFSET(환산공식!FY$15,$F490,0)</f>
        <v/>
      </c>
      <c r="AB490" s="3" t="n"/>
      <c r="AD490" s="0">
        <f>IF(L490="X",6,IF(Q490&gt;R490,1,IF(Q490&gt;S490,2,IF(Q490&gt;T490,3,IF(Q490&gt;U490,4,IF(Q490&gt;=V490,5,IF(Q490&lt;V490,6,"")))))))</f>
        <v/>
      </c>
      <c r="AF490" s="3" t="n"/>
      <c r="AG490" s="3" t="n"/>
      <c r="AH490" s="3" t="n"/>
    </row>
    <row r="491">
      <c r="A491" s="198" t="n"/>
      <c r="B491" s="198" t="n"/>
      <c r="C491" s="198" t="inlineStr">
        <is>
          <t>가484</t>
        </is>
      </c>
      <c r="D491" s="195" t="n">
        <v>544</v>
      </c>
      <c r="E491" s="195" t="n">
        <v>96</v>
      </c>
      <c r="F491" s="195" t="n">
        <v>96</v>
      </c>
      <c r="G491" s="239" t="n">
        <v>484</v>
      </c>
      <c r="H491" s="197" t="inlineStr">
        <is>
          <t>가</t>
        </is>
      </c>
      <c r="I491" s="242" t="inlineStr">
        <is>
          <t>광운대</t>
        </is>
      </c>
      <c r="J491" s="242" t="inlineStr">
        <is>
          <t>소프트웨어학부(기회균형)</t>
        </is>
      </c>
      <c r="K491" s="195" t="inlineStr">
        <is>
          <t>자연</t>
        </is>
      </c>
      <c r="L491" s="697">
        <f>IF(OFFSET(환산공식!$ED$15,$F491,0)=1,"O","X")</f>
        <v/>
      </c>
      <c r="M491" s="188">
        <f>IFERROR(OFFSET(환산공식!DJ$15,$F491,0),"")</f>
        <v/>
      </c>
      <c r="N491" s="697">
        <f>IFERROR(CONCATENATE(ROUND(OFFSET(환산공식!DK$15,$F491,0),1),"%"),"")</f>
        <v/>
      </c>
      <c r="O491" s="697">
        <f>IFERROR(OFFSET(환산공식!DL$15,$F491,0),"")</f>
        <v/>
      </c>
      <c r="P491" s="188">
        <f>IF(E491="","",IF(Q491&gt;R491,"90% 이상",IF(Q491&gt;S491,CONCATENATE(ROUND(((Q491-S491)/(R491-S491))*20+70,0),"%"),IF(Q491&gt;T491,CONCATENATE(ROUND(((Q491-T491)/(S491-T491))*30+40,0),"%"),IF(Q491&gt;U491,CONCATENATE(ROUND(((Q491-U491)/(T491-U491))*30+10,0),"%"),IF(Q491&gt;V491,CONCATENATE(ROUND(((Q491-V491)/(U491-V491))*7+3,0),"%"),"3% 이하"))))))</f>
        <v/>
      </c>
      <c r="Q491" s="194">
        <f>IFERROR(ROUND(OFFSET(환산공식!$FG$15,$F491,0),3),"")</f>
        <v/>
      </c>
      <c r="R491" s="194">
        <f>OFFSET('배치점수 계산기'!H$10,$D491,0)</f>
        <v/>
      </c>
      <c r="S491" s="194">
        <f>OFFSET('배치점수 계산기'!I$10,$D491,0)</f>
        <v/>
      </c>
      <c r="T491" s="194">
        <f>OFFSET('배치점수 계산기'!J$10,$D491,0)</f>
        <v/>
      </c>
      <c r="U491" s="194">
        <f>OFFSET('배치점수 계산기'!K$10,$D491,0)</f>
        <v/>
      </c>
      <c r="V491" s="194">
        <f>OFFSET('배치점수 계산기'!L$10,$D491,0)</f>
        <v/>
      </c>
      <c r="W491" s="186">
        <f>OFFSET('배치점수 계산기'!M$10,$D491,0)</f>
        <v/>
      </c>
      <c r="X491" s="184">
        <f>OFFSET('배치점수 계산기'!N$10,$D491,0)</f>
        <v/>
      </c>
      <c r="Y491" s="188">
        <f>OFFSET(환산공식!FW$15,$F491,0)</f>
        <v/>
      </c>
      <c r="Z491" s="697">
        <f>OFFSET(환산공식!FX$15,$F491,0)</f>
        <v/>
      </c>
      <c r="AA491" s="179">
        <f>OFFSET(환산공식!FY$15,$F491,0)</f>
        <v/>
      </c>
      <c r="AB491" s="3" t="n"/>
      <c r="AD491" s="0">
        <f>IF(L491="X",6,IF(Q491&gt;R491,1,IF(Q491&gt;S491,2,IF(Q491&gt;T491,3,IF(Q491&gt;U491,4,IF(Q491&gt;=V491,5,IF(Q491&lt;V491,6,"")))))))</f>
        <v/>
      </c>
      <c r="AF491" s="3" t="n"/>
      <c r="AG491" s="3" t="n"/>
      <c r="AH491" s="3" t="n"/>
    </row>
    <row r="492">
      <c r="A492" s="198" t="n"/>
      <c r="B492" s="198" t="n"/>
      <c r="C492" s="198" t="inlineStr">
        <is>
          <t>가485</t>
        </is>
      </c>
      <c r="D492" s="195" t="n">
        <v>545</v>
      </c>
      <c r="E492" s="195" t="n">
        <v>132</v>
      </c>
      <c r="F492" s="195" t="n">
        <v>132</v>
      </c>
      <c r="G492" s="239" t="n">
        <v>485</v>
      </c>
      <c r="H492" s="197" t="inlineStr">
        <is>
          <t>가</t>
        </is>
      </c>
      <c r="I492" s="242" t="inlineStr">
        <is>
          <t>인천대</t>
        </is>
      </c>
      <c r="J492" s="242" t="inlineStr">
        <is>
          <t>전자공학부</t>
        </is>
      </c>
      <c r="K492" s="195" t="inlineStr">
        <is>
          <t>자연</t>
        </is>
      </c>
      <c r="L492" s="697">
        <f>IF(OFFSET(환산공식!$ED$15,$F492,0)=1,"O","X")</f>
        <v/>
      </c>
      <c r="M492" s="188">
        <f>IFERROR(OFFSET(환산공식!DJ$15,$F492,0),"")</f>
        <v/>
      </c>
      <c r="N492" s="697">
        <f>IFERROR(CONCATENATE(ROUND(OFFSET(환산공식!DK$15,$F492,0),1),"%"),"")</f>
        <v/>
      </c>
      <c r="O492" s="697">
        <f>IFERROR(OFFSET(환산공식!DL$15,$F492,0),"")</f>
        <v/>
      </c>
      <c r="P492" s="188">
        <f>IF(E492="","",IF(Q492&gt;R492,"90% 이상",IF(Q492&gt;S492,CONCATENATE(ROUND(((Q492-S492)/(R492-S492))*20+70,0),"%"),IF(Q492&gt;T492,CONCATENATE(ROUND(((Q492-T492)/(S492-T492))*30+40,0),"%"),IF(Q492&gt;U492,CONCATENATE(ROUND(((Q492-U492)/(T492-U492))*30+10,0),"%"),IF(Q492&gt;V492,CONCATENATE(ROUND(((Q492-V492)/(U492-V492))*7+3,0),"%"),"3% 이하"))))))</f>
        <v/>
      </c>
      <c r="Q492" s="194">
        <f>IFERROR(ROUND(OFFSET(환산공식!$FG$15,$F492,0),3),"")</f>
        <v/>
      </c>
      <c r="R492" s="194">
        <f>OFFSET('배치점수 계산기'!H$10,$D492,0)</f>
        <v/>
      </c>
      <c r="S492" s="194">
        <f>OFFSET('배치점수 계산기'!I$10,$D492,0)</f>
        <v/>
      </c>
      <c r="T492" s="194">
        <f>OFFSET('배치점수 계산기'!J$10,$D492,0)</f>
        <v/>
      </c>
      <c r="U492" s="194">
        <f>OFFSET('배치점수 계산기'!K$10,$D492,0)</f>
        <v/>
      </c>
      <c r="V492" s="194">
        <f>OFFSET('배치점수 계산기'!L$10,$D492,0)</f>
        <v/>
      </c>
      <c r="W492" s="186">
        <f>OFFSET('배치점수 계산기'!M$10,$D492,0)</f>
        <v/>
      </c>
      <c r="X492" s="184">
        <f>OFFSET('배치점수 계산기'!N$10,$D492,0)</f>
        <v/>
      </c>
      <c r="Y492" s="188">
        <f>OFFSET(환산공식!FW$15,$F492,0)</f>
        <v/>
      </c>
      <c r="Z492" s="697">
        <f>OFFSET(환산공식!FX$15,$F492,0)</f>
        <v/>
      </c>
      <c r="AA492" s="179">
        <f>OFFSET(환산공식!FY$15,$F492,0)</f>
        <v/>
      </c>
      <c r="AB492" s="3" t="n"/>
      <c r="AD492" s="0">
        <f>IF(L492="X",6,IF(Q492&gt;R492,1,IF(Q492&gt;S492,2,IF(Q492&gt;T492,3,IF(Q492&gt;U492,4,IF(Q492&gt;=V492,5,IF(Q492&lt;V492,6,"")))))))</f>
        <v/>
      </c>
      <c r="AF492" s="3" t="n"/>
      <c r="AG492" s="3" t="n"/>
      <c r="AH492" s="3" t="n"/>
    </row>
    <row r="493">
      <c r="A493" s="198" t="n"/>
      <c r="B493" s="198" t="n"/>
      <c r="C493" s="198" t="inlineStr">
        <is>
          <t>가486</t>
        </is>
      </c>
      <c r="D493" s="195" t="n">
        <v>546</v>
      </c>
      <c r="E493" s="195" t="n">
        <v>132</v>
      </c>
      <c r="F493" s="195" t="n">
        <v>132</v>
      </c>
      <c r="G493" s="239" t="n">
        <v>486</v>
      </c>
      <c r="H493" s="197" t="inlineStr">
        <is>
          <t>가</t>
        </is>
      </c>
      <c r="I493" s="242" t="inlineStr">
        <is>
          <t>인천대</t>
        </is>
      </c>
      <c r="J493" s="242" t="inlineStr">
        <is>
          <t>수학교육과</t>
        </is>
      </c>
      <c r="K493" s="195" t="inlineStr">
        <is>
          <t>자연</t>
        </is>
      </c>
      <c r="L493" s="697">
        <f>IF(OFFSET(환산공식!$ED$15,$F493,0)=1,"O","X")</f>
        <v/>
      </c>
      <c r="M493" s="188">
        <f>IFERROR(OFFSET(환산공식!DJ$15,$F493,0),"")</f>
        <v/>
      </c>
      <c r="N493" s="697">
        <f>IFERROR(CONCATENATE(ROUND(OFFSET(환산공식!DK$15,$F493,0),1),"%"),"")</f>
        <v/>
      </c>
      <c r="O493" s="697">
        <f>IFERROR(OFFSET(환산공식!DL$15,$F493,0),"")</f>
        <v/>
      </c>
      <c r="P493" s="188">
        <f>IF(E493="","",IF(Q493&gt;R493,"90% 이상",IF(Q493&gt;S493,CONCATENATE(ROUND(((Q493-S493)/(R493-S493))*20+70,0),"%"),IF(Q493&gt;T493,CONCATENATE(ROUND(((Q493-T493)/(S493-T493))*30+40,0),"%"),IF(Q493&gt;U493,CONCATENATE(ROUND(((Q493-U493)/(T493-U493))*30+10,0),"%"),IF(Q493&gt;V493,CONCATENATE(ROUND(((Q493-V493)/(U493-V493))*7+3,0),"%"),"3% 이하"))))))</f>
        <v/>
      </c>
      <c r="Q493" s="194">
        <f>IFERROR(ROUND(OFFSET(환산공식!$FG$15,$F493,0),3),"")</f>
        <v/>
      </c>
      <c r="R493" s="194">
        <f>OFFSET('배치점수 계산기'!H$10,$D493,0)</f>
        <v/>
      </c>
      <c r="S493" s="194">
        <f>OFFSET('배치점수 계산기'!I$10,$D493,0)</f>
        <v/>
      </c>
      <c r="T493" s="194">
        <f>OFFSET('배치점수 계산기'!J$10,$D493,0)</f>
        <v/>
      </c>
      <c r="U493" s="194">
        <f>OFFSET('배치점수 계산기'!K$10,$D493,0)</f>
        <v/>
      </c>
      <c r="V493" s="194">
        <f>OFFSET('배치점수 계산기'!L$10,$D493,0)</f>
        <v/>
      </c>
      <c r="W493" s="186">
        <f>OFFSET('배치점수 계산기'!M$10,$D493,0)</f>
        <v/>
      </c>
      <c r="X493" s="184">
        <f>OFFSET('배치점수 계산기'!N$10,$D493,0)</f>
        <v/>
      </c>
      <c r="Y493" s="188">
        <f>OFFSET(환산공식!FW$15,$F493,0)</f>
        <v/>
      </c>
      <c r="Z493" s="697">
        <f>OFFSET(환산공식!FX$15,$F493,0)</f>
        <v/>
      </c>
      <c r="AA493" s="179">
        <f>OFFSET(환산공식!FY$15,$F493,0)</f>
        <v/>
      </c>
      <c r="AB493" s="3" t="n"/>
      <c r="AD493" s="0">
        <f>IF(L493="X",6,IF(Q493&gt;R493,1,IF(Q493&gt;S493,2,IF(Q493&gt;T493,3,IF(Q493&gt;U493,4,IF(Q493&gt;=V493,5,IF(Q493&lt;V493,6,"")))))))</f>
        <v/>
      </c>
      <c r="AF493" s="3" t="n"/>
      <c r="AG493" s="3" t="n"/>
      <c r="AH493" s="3" t="n"/>
    </row>
    <row r="494">
      <c r="A494" s="198" t="n"/>
      <c r="B494" s="198" t="n"/>
      <c r="C494" s="198" t="inlineStr">
        <is>
          <t>가487</t>
        </is>
      </c>
      <c r="D494" s="195" t="n">
        <v>547</v>
      </c>
      <c r="E494" s="195" t="n">
        <v>132</v>
      </c>
      <c r="F494" s="195" t="n">
        <v>132</v>
      </c>
      <c r="G494" s="239" t="n">
        <v>487</v>
      </c>
      <c r="H494" s="197" t="inlineStr">
        <is>
          <t>가</t>
        </is>
      </c>
      <c r="I494" s="242" t="inlineStr">
        <is>
          <t>인천대</t>
        </is>
      </c>
      <c r="J494" s="242" t="inlineStr">
        <is>
          <t>신소재공학과</t>
        </is>
      </c>
      <c r="K494" s="195" t="inlineStr">
        <is>
          <t>자연</t>
        </is>
      </c>
      <c r="L494" s="697">
        <f>IF(OFFSET(환산공식!$ED$15,$F494,0)=1,"O","X")</f>
        <v/>
      </c>
      <c r="M494" s="188">
        <f>IFERROR(OFFSET(환산공식!DJ$15,$F494,0),"")</f>
        <v/>
      </c>
      <c r="N494" s="697">
        <f>IFERROR(CONCATENATE(ROUND(OFFSET(환산공식!DK$15,$F494,0),1),"%"),"")</f>
        <v/>
      </c>
      <c r="O494" s="697">
        <f>IFERROR(OFFSET(환산공식!DL$15,$F494,0),"")</f>
        <v/>
      </c>
      <c r="P494" s="188">
        <f>IF(E494="","",IF(Q494&gt;R494,"90% 이상",IF(Q494&gt;S494,CONCATENATE(ROUND(((Q494-S494)/(R494-S494))*20+70,0),"%"),IF(Q494&gt;T494,CONCATENATE(ROUND(((Q494-T494)/(S494-T494))*30+40,0),"%"),IF(Q494&gt;U494,CONCATENATE(ROUND(((Q494-U494)/(T494-U494))*30+10,0),"%"),IF(Q494&gt;V494,CONCATENATE(ROUND(((Q494-V494)/(U494-V494))*7+3,0),"%"),"3% 이하"))))))</f>
        <v/>
      </c>
      <c r="Q494" s="194">
        <f>IFERROR(ROUND(OFFSET(환산공식!$FG$15,$F494,0),3),"")</f>
        <v/>
      </c>
      <c r="R494" s="194">
        <f>OFFSET('배치점수 계산기'!H$10,$D494,0)</f>
        <v/>
      </c>
      <c r="S494" s="194">
        <f>OFFSET('배치점수 계산기'!I$10,$D494,0)</f>
        <v/>
      </c>
      <c r="T494" s="194">
        <f>OFFSET('배치점수 계산기'!J$10,$D494,0)</f>
        <v/>
      </c>
      <c r="U494" s="194">
        <f>OFFSET('배치점수 계산기'!K$10,$D494,0)</f>
        <v/>
      </c>
      <c r="V494" s="194">
        <f>OFFSET('배치점수 계산기'!L$10,$D494,0)</f>
        <v/>
      </c>
      <c r="W494" s="186">
        <f>OFFSET('배치점수 계산기'!M$10,$D494,0)</f>
        <v/>
      </c>
      <c r="X494" s="184">
        <f>OFFSET('배치점수 계산기'!N$10,$D494,0)</f>
        <v/>
      </c>
      <c r="Y494" s="188">
        <f>OFFSET(환산공식!FW$15,$F494,0)</f>
        <v/>
      </c>
      <c r="Z494" s="697">
        <f>OFFSET(환산공식!FX$15,$F494,0)</f>
        <v/>
      </c>
      <c r="AA494" s="179">
        <f>OFFSET(환산공식!FY$15,$F494,0)</f>
        <v/>
      </c>
      <c r="AB494" s="3" t="n"/>
      <c r="AD494" s="0">
        <f>IF(L494="X",6,IF(Q494&gt;R494,1,IF(Q494&gt;S494,2,IF(Q494&gt;T494,3,IF(Q494&gt;U494,4,IF(Q494&gt;=V494,5,IF(Q494&lt;V494,6,"")))))))</f>
        <v/>
      </c>
      <c r="AF494" s="3" t="n"/>
      <c r="AG494" s="3" t="n"/>
      <c r="AH494" s="3" t="n"/>
    </row>
    <row r="495">
      <c r="A495" s="198" t="n"/>
      <c r="B495" s="198" t="n"/>
      <c r="C495" s="198" t="inlineStr">
        <is>
          <t>가488</t>
        </is>
      </c>
      <c r="D495" s="195" t="n">
        <v>548</v>
      </c>
      <c r="E495" s="195" t="n">
        <v>132</v>
      </c>
      <c r="F495" s="195" t="n">
        <v>132</v>
      </c>
      <c r="G495" s="239" t="n">
        <v>488</v>
      </c>
      <c r="H495" s="197" t="inlineStr">
        <is>
          <t>가</t>
        </is>
      </c>
      <c r="I495" s="242" t="inlineStr">
        <is>
          <t>인천대</t>
        </is>
      </c>
      <c r="J495" s="242" t="inlineStr">
        <is>
          <t>전기공학과</t>
        </is>
      </c>
      <c r="K495" s="195" t="inlineStr">
        <is>
          <t>자연</t>
        </is>
      </c>
      <c r="L495" s="697">
        <f>IF(OFFSET(환산공식!$ED$15,$F495,0)=1,"O","X")</f>
        <v/>
      </c>
      <c r="M495" s="188">
        <f>IFERROR(OFFSET(환산공식!DJ$15,$F495,0),"")</f>
        <v/>
      </c>
      <c r="N495" s="697">
        <f>IFERROR(CONCATENATE(ROUND(OFFSET(환산공식!DK$15,$F495,0),1),"%"),"")</f>
        <v/>
      </c>
      <c r="O495" s="697">
        <f>IFERROR(OFFSET(환산공식!DL$15,$F495,0),"")</f>
        <v/>
      </c>
      <c r="P495" s="188">
        <f>IF(E495="","",IF(Q495&gt;R495,"90% 이상",IF(Q495&gt;S495,CONCATENATE(ROUND(((Q495-S495)/(R495-S495))*20+70,0),"%"),IF(Q495&gt;T495,CONCATENATE(ROUND(((Q495-T495)/(S495-T495))*30+40,0),"%"),IF(Q495&gt;U495,CONCATENATE(ROUND(((Q495-U495)/(T495-U495))*30+10,0),"%"),IF(Q495&gt;V495,CONCATENATE(ROUND(((Q495-V495)/(U495-V495))*7+3,0),"%"),"3% 이하"))))))</f>
        <v/>
      </c>
      <c r="Q495" s="194">
        <f>IFERROR(ROUND(OFFSET(환산공식!$FG$15,$F495,0),3),"")</f>
        <v/>
      </c>
      <c r="R495" s="194">
        <f>OFFSET('배치점수 계산기'!H$10,$D495,0)</f>
        <v/>
      </c>
      <c r="S495" s="194">
        <f>OFFSET('배치점수 계산기'!I$10,$D495,0)</f>
        <v/>
      </c>
      <c r="T495" s="194">
        <f>OFFSET('배치점수 계산기'!J$10,$D495,0)</f>
        <v/>
      </c>
      <c r="U495" s="194">
        <f>OFFSET('배치점수 계산기'!K$10,$D495,0)</f>
        <v/>
      </c>
      <c r="V495" s="194">
        <f>OFFSET('배치점수 계산기'!L$10,$D495,0)</f>
        <v/>
      </c>
      <c r="W495" s="186">
        <f>OFFSET('배치점수 계산기'!M$10,$D495,0)</f>
        <v/>
      </c>
      <c r="X495" s="184">
        <f>OFFSET('배치점수 계산기'!N$10,$D495,0)</f>
        <v/>
      </c>
      <c r="Y495" s="188">
        <f>OFFSET(환산공식!FW$15,$F495,0)</f>
        <v/>
      </c>
      <c r="Z495" s="697">
        <f>OFFSET(환산공식!FX$15,$F495,0)</f>
        <v/>
      </c>
      <c r="AA495" s="179">
        <f>OFFSET(환산공식!FY$15,$F495,0)</f>
        <v/>
      </c>
      <c r="AB495" s="3" t="n"/>
      <c r="AD495" s="0">
        <f>IF(L495="X",6,IF(Q495&gt;R495,1,IF(Q495&gt;S495,2,IF(Q495&gt;T495,3,IF(Q495&gt;U495,4,IF(Q495&gt;=V495,5,IF(Q495&lt;V495,6,"")))))))</f>
        <v/>
      </c>
      <c r="AF495" s="3" t="n"/>
      <c r="AG495" s="3" t="n"/>
      <c r="AH495" s="3" t="n"/>
    </row>
    <row r="496">
      <c r="A496" s="198" t="n"/>
      <c r="B496" s="198" t="n"/>
      <c r="C496" s="198" t="inlineStr">
        <is>
          <t>가489</t>
        </is>
      </c>
      <c r="D496" s="195" t="n">
        <v>549</v>
      </c>
      <c r="E496" s="195" t="n">
        <v>132</v>
      </c>
      <c r="F496" s="195" t="n">
        <v>132</v>
      </c>
      <c r="G496" s="239" t="n">
        <v>489</v>
      </c>
      <c r="H496" s="197" t="inlineStr">
        <is>
          <t>가</t>
        </is>
      </c>
      <c r="I496" s="242" t="inlineStr">
        <is>
          <t>인천대</t>
        </is>
      </c>
      <c r="J496" s="242" t="inlineStr">
        <is>
          <t>기계공학과</t>
        </is>
      </c>
      <c r="K496" s="195" t="inlineStr">
        <is>
          <t>자연</t>
        </is>
      </c>
      <c r="L496" s="697">
        <f>IF(OFFSET(환산공식!$ED$15,$F496,0)=1,"O","X")</f>
        <v/>
      </c>
      <c r="M496" s="188">
        <f>IFERROR(OFFSET(환산공식!DJ$15,$F496,0),"")</f>
        <v/>
      </c>
      <c r="N496" s="697">
        <f>IFERROR(CONCATENATE(ROUND(OFFSET(환산공식!DK$15,$F496,0),1),"%"),"")</f>
        <v/>
      </c>
      <c r="O496" s="697">
        <f>IFERROR(OFFSET(환산공식!DL$15,$F496,0),"")</f>
        <v/>
      </c>
      <c r="P496" s="188">
        <f>IF(E496="","",IF(Q496&gt;R496,"90% 이상",IF(Q496&gt;S496,CONCATENATE(ROUND(((Q496-S496)/(R496-S496))*20+70,0),"%"),IF(Q496&gt;T496,CONCATENATE(ROUND(((Q496-T496)/(S496-T496))*30+40,0),"%"),IF(Q496&gt;U496,CONCATENATE(ROUND(((Q496-U496)/(T496-U496))*30+10,0),"%"),IF(Q496&gt;V496,CONCATENATE(ROUND(((Q496-V496)/(U496-V496))*7+3,0),"%"),"3% 이하"))))))</f>
        <v/>
      </c>
      <c r="Q496" s="194">
        <f>IFERROR(ROUND(OFFSET(환산공식!$FG$15,$F496,0),3),"")</f>
        <v/>
      </c>
      <c r="R496" s="194">
        <f>OFFSET('배치점수 계산기'!H$10,$D496,0)</f>
        <v/>
      </c>
      <c r="S496" s="194">
        <f>OFFSET('배치점수 계산기'!I$10,$D496,0)</f>
        <v/>
      </c>
      <c r="T496" s="194">
        <f>OFFSET('배치점수 계산기'!J$10,$D496,0)</f>
        <v/>
      </c>
      <c r="U496" s="194">
        <f>OFFSET('배치점수 계산기'!K$10,$D496,0)</f>
        <v/>
      </c>
      <c r="V496" s="194">
        <f>OFFSET('배치점수 계산기'!L$10,$D496,0)</f>
        <v/>
      </c>
      <c r="W496" s="186">
        <f>OFFSET('배치점수 계산기'!M$10,$D496,0)</f>
        <v/>
      </c>
      <c r="X496" s="184">
        <f>OFFSET('배치점수 계산기'!N$10,$D496,0)</f>
        <v/>
      </c>
      <c r="Y496" s="188">
        <f>OFFSET(환산공식!FW$15,$F496,0)</f>
        <v/>
      </c>
      <c r="Z496" s="697">
        <f>OFFSET(환산공식!FX$15,$F496,0)</f>
        <v/>
      </c>
      <c r="AA496" s="179">
        <f>OFFSET(환산공식!FY$15,$F496,0)</f>
        <v/>
      </c>
      <c r="AB496" s="3" t="n"/>
      <c r="AD496" s="0">
        <f>IF(L496="X",6,IF(Q496&gt;R496,1,IF(Q496&gt;S496,2,IF(Q496&gt;T496,3,IF(Q496&gt;U496,4,IF(Q496&gt;=V496,5,IF(Q496&lt;V496,6,"")))))))</f>
        <v/>
      </c>
      <c r="AF496" s="3" t="n"/>
      <c r="AG496" s="3" t="n"/>
      <c r="AH496" s="3" t="n"/>
    </row>
    <row r="497">
      <c r="A497" s="198" t="n"/>
      <c r="B497" s="198" t="n"/>
      <c r="C497" s="198" t="inlineStr">
        <is>
          <t>가490</t>
        </is>
      </c>
      <c r="D497" s="195" t="n">
        <v>550</v>
      </c>
      <c r="E497" s="195" t="n">
        <v>132</v>
      </c>
      <c r="F497" s="195" t="n">
        <v>132</v>
      </c>
      <c r="G497" s="239" t="n">
        <v>490</v>
      </c>
      <c r="H497" s="197" t="inlineStr">
        <is>
          <t>가</t>
        </is>
      </c>
      <c r="I497" s="242" t="inlineStr">
        <is>
          <t>인천대</t>
        </is>
      </c>
      <c r="J497" s="242" t="inlineStr">
        <is>
          <t>나노바이오공학전공</t>
        </is>
      </c>
      <c r="K497" s="195" t="inlineStr">
        <is>
          <t>자연</t>
        </is>
      </c>
      <c r="L497" s="697">
        <f>IF(OFFSET(환산공식!$ED$15,$F497,0)=1,"O","X")</f>
        <v/>
      </c>
      <c r="M497" s="188">
        <f>IFERROR(OFFSET(환산공식!DJ$15,$F497,0),"")</f>
        <v/>
      </c>
      <c r="N497" s="697">
        <f>IFERROR(CONCATENATE(ROUND(OFFSET(환산공식!DK$15,$F497,0),1),"%"),"")</f>
        <v/>
      </c>
      <c r="O497" s="697">
        <f>IFERROR(OFFSET(환산공식!DL$15,$F497,0),"")</f>
        <v/>
      </c>
      <c r="P497" s="188">
        <f>IF(E497="","",IF(Q497&gt;R497,"90% 이상",IF(Q497&gt;S497,CONCATENATE(ROUND(((Q497-S497)/(R497-S497))*20+70,0),"%"),IF(Q497&gt;T497,CONCATENATE(ROUND(((Q497-T497)/(S497-T497))*30+40,0),"%"),IF(Q497&gt;U497,CONCATENATE(ROUND(((Q497-U497)/(T497-U497))*30+10,0),"%"),IF(Q497&gt;V497,CONCATENATE(ROUND(((Q497-V497)/(U497-V497))*7+3,0),"%"),"3% 이하"))))))</f>
        <v/>
      </c>
      <c r="Q497" s="194">
        <f>IFERROR(ROUND(OFFSET(환산공식!$FG$15,$F497,0),3),"")</f>
        <v/>
      </c>
      <c r="R497" s="194">
        <f>OFFSET('배치점수 계산기'!H$10,$D497,0)</f>
        <v/>
      </c>
      <c r="S497" s="194">
        <f>OFFSET('배치점수 계산기'!I$10,$D497,0)</f>
        <v/>
      </c>
      <c r="T497" s="194">
        <f>OFFSET('배치점수 계산기'!J$10,$D497,0)</f>
        <v/>
      </c>
      <c r="U497" s="194">
        <f>OFFSET('배치점수 계산기'!K$10,$D497,0)</f>
        <v/>
      </c>
      <c r="V497" s="194">
        <f>OFFSET('배치점수 계산기'!L$10,$D497,0)</f>
        <v/>
      </c>
      <c r="W497" s="186">
        <f>OFFSET('배치점수 계산기'!M$10,$D497,0)</f>
        <v/>
      </c>
      <c r="X497" s="184">
        <f>OFFSET('배치점수 계산기'!N$10,$D497,0)</f>
        <v/>
      </c>
      <c r="Y497" s="188">
        <f>OFFSET(환산공식!FW$15,$F497,0)</f>
        <v/>
      </c>
      <c r="Z497" s="697">
        <f>OFFSET(환산공식!FX$15,$F497,0)</f>
        <v/>
      </c>
      <c r="AA497" s="179">
        <f>OFFSET(환산공식!FY$15,$F497,0)</f>
        <v/>
      </c>
      <c r="AB497" s="3" t="n"/>
      <c r="AD497" s="0">
        <f>IF(L497="X",6,IF(Q497&gt;R497,1,IF(Q497&gt;S497,2,IF(Q497&gt;T497,3,IF(Q497&gt;U497,4,IF(Q497&gt;=V497,5,IF(Q497&lt;V497,6,"")))))))</f>
        <v/>
      </c>
      <c r="AF497" s="3" t="n"/>
      <c r="AG497" s="3" t="n"/>
      <c r="AH497" s="3" t="n"/>
    </row>
    <row r="498">
      <c r="A498" s="198" t="n"/>
      <c r="B498" s="198" t="n"/>
      <c r="C498" s="198" t="inlineStr">
        <is>
          <t>가491</t>
        </is>
      </c>
      <c r="D498" s="195" t="n">
        <v>551</v>
      </c>
      <c r="E498" s="195" t="n">
        <v>132</v>
      </c>
      <c r="F498" s="195" t="n">
        <v>132</v>
      </c>
      <c r="G498" s="239" t="n">
        <v>491</v>
      </c>
      <c r="H498" s="197" t="inlineStr">
        <is>
          <t>가</t>
        </is>
      </c>
      <c r="I498" s="242" t="inlineStr">
        <is>
          <t>인천대</t>
        </is>
      </c>
      <c r="J498" s="242" t="inlineStr">
        <is>
          <t>생명공학전공</t>
        </is>
      </c>
      <c r="K498" s="195" t="inlineStr">
        <is>
          <t>자연</t>
        </is>
      </c>
      <c r="L498" s="697">
        <f>IF(OFFSET(환산공식!$ED$15,$F498,0)=1,"O","X")</f>
        <v/>
      </c>
      <c r="M498" s="188">
        <f>IFERROR(OFFSET(환산공식!DJ$15,$F498,0),"")</f>
        <v/>
      </c>
      <c r="N498" s="697">
        <f>IFERROR(CONCATENATE(ROUND(OFFSET(환산공식!DK$15,$F498,0),1),"%"),"")</f>
        <v/>
      </c>
      <c r="O498" s="697">
        <f>IFERROR(OFFSET(환산공식!DL$15,$F498,0),"")</f>
        <v/>
      </c>
      <c r="P498" s="188">
        <f>IF(E498="","",IF(Q498&gt;R498,"90% 이상",IF(Q498&gt;S498,CONCATENATE(ROUND(((Q498-S498)/(R498-S498))*20+70,0),"%"),IF(Q498&gt;T498,CONCATENATE(ROUND(((Q498-T498)/(S498-T498))*30+40,0),"%"),IF(Q498&gt;U498,CONCATENATE(ROUND(((Q498-U498)/(T498-U498))*30+10,0),"%"),IF(Q498&gt;V498,CONCATENATE(ROUND(((Q498-V498)/(U498-V498))*7+3,0),"%"),"3% 이하"))))))</f>
        <v/>
      </c>
      <c r="Q498" s="194">
        <f>IFERROR(ROUND(OFFSET(환산공식!$FG$15,$F498,0),3),"")</f>
        <v/>
      </c>
      <c r="R498" s="194">
        <f>OFFSET('배치점수 계산기'!H$10,$D498,0)</f>
        <v/>
      </c>
      <c r="S498" s="194">
        <f>OFFSET('배치점수 계산기'!I$10,$D498,0)</f>
        <v/>
      </c>
      <c r="T498" s="194">
        <f>OFFSET('배치점수 계산기'!J$10,$D498,0)</f>
        <v/>
      </c>
      <c r="U498" s="194">
        <f>OFFSET('배치점수 계산기'!K$10,$D498,0)</f>
        <v/>
      </c>
      <c r="V498" s="194">
        <f>OFFSET('배치점수 계산기'!L$10,$D498,0)</f>
        <v/>
      </c>
      <c r="W498" s="186">
        <f>OFFSET('배치점수 계산기'!M$10,$D498,0)</f>
        <v/>
      </c>
      <c r="X498" s="184">
        <f>OFFSET('배치점수 계산기'!N$10,$D498,0)</f>
        <v/>
      </c>
      <c r="Y498" s="188">
        <f>OFFSET(환산공식!FW$15,$F498,0)</f>
        <v/>
      </c>
      <c r="Z498" s="697">
        <f>OFFSET(환산공식!FX$15,$F498,0)</f>
        <v/>
      </c>
      <c r="AA498" s="179">
        <f>OFFSET(환산공식!FY$15,$F498,0)</f>
        <v/>
      </c>
      <c r="AB498" s="3" t="n"/>
      <c r="AD498" s="0">
        <f>IF(L498="X",6,IF(Q498&gt;R498,1,IF(Q498&gt;S498,2,IF(Q498&gt;T498,3,IF(Q498&gt;U498,4,IF(Q498&gt;=V498,5,IF(Q498&lt;V498,6,"")))))))</f>
        <v/>
      </c>
      <c r="AF498" s="3" t="n"/>
      <c r="AG498" s="3" t="n"/>
      <c r="AH498" s="3" t="n"/>
    </row>
    <row r="499">
      <c r="A499" s="198" t="n"/>
      <c r="B499" s="198" t="n"/>
      <c r="C499" s="198" t="inlineStr">
        <is>
          <t>가492</t>
        </is>
      </c>
      <c r="D499" s="195" t="n">
        <v>552</v>
      </c>
      <c r="E499" s="195" t="n">
        <v>132</v>
      </c>
      <c r="F499" s="195" t="n">
        <v>132</v>
      </c>
      <c r="G499" s="239" t="n">
        <v>492</v>
      </c>
      <c r="H499" s="197" t="inlineStr">
        <is>
          <t>가</t>
        </is>
      </c>
      <c r="I499" s="242" t="inlineStr">
        <is>
          <t>인천대</t>
        </is>
      </c>
      <c r="J499" s="242" t="inlineStr">
        <is>
          <t>에너지화학공학과</t>
        </is>
      </c>
      <c r="K499" s="195" t="inlineStr">
        <is>
          <t>자연</t>
        </is>
      </c>
      <c r="L499" s="697">
        <f>IF(OFFSET(환산공식!$ED$15,$F499,0)=1,"O","X")</f>
        <v/>
      </c>
      <c r="M499" s="188">
        <f>IFERROR(OFFSET(환산공식!DJ$15,$F499,0),"")</f>
        <v/>
      </c>
      <c r="N499" s="697">
        <f>IFERROR(CONCATENATE(ROUND(OFFSET(환산공식!DK$15,$F499,0),1),"%"),"")</f>
        <v/>
      </c>
      <c r="O499" s="697">
        <f>IFERROR(OFFSET(환산공식!DL$15,$F499,0),"")</f>
        <v/>
      </c>
      <c r="P499" s="188">
        <f>IF(E499="","",IF(Q499&gt;R499,"90% 이상",IF(Q499&gt;S499,CONCATENATE(ROUND(((Q499-S499)/(R499-S499))*20+70,0),"%"),IF(Q499&gt;T499,CONCATENATE(ROUND(((Q499-T499)/(S499-T499))*30+40,0),"%"),IF(Q499&gt;U499,CONCATENATE(ROUND(((Q499-U499)/(T499-U499))*30+10,0),"%"),IF(Q499&gt;V499,CONCATENATE(ROUND(((Q499-V499)/(U499-V499))*7+3,0),"%"),"3% 이하"))))))</f>
        <v/>
      </c>
      <c r="Q499" s="194">
        <f>IFERROR(ROUND(OFFSET(환산공식!$FG$15,$F499,0),3),"")</f>
        <v/>
      </c>
      <c r="R499" s="194">
        <f>OFFSET('배치점수 계산기'!H$10,$D499,0)</f>
        <v/>
      </c>
      <c r="S499" s="194">
        <f>OFFSET('배치점수 계산기'!I$10,$D499,0)</f>
        <v/>
      </c>
      <c r="T499" s="194">
        <f>OFFSET('배치점수 계산기'!J$10,$D499,0)</f>
        <v/>
      </c>
      <c r="U499" s="194">
        <f>OFFSET('배치점수 계산기'!K$10,$D499,0)</f>
        <v/>
      </c>
      <c r="V499" s="194">
        <f>OFFSET('배치점수 계산기'!L$10,$D499,0)</f>
        <v/>
      </c>
      <c r="W499" s="186">
        <f>OFFSET('배치점수 계산기'!M$10,$D499,0)</f>
        <v/>
      </c>
      <c r="X499" s="184">
        <f>OFFSET('배치점수 계산기'!N$10,$D499,0)</f>
        <v/>
      </c>
      <c r="Y499" s="188">
        <f>OFFSET(환산공식!FW$15,$F499,0)</f>
        <v/>
      </c>
      <c r="Z499" s="697">
        <f>OFFSET(환산공식!FX$15,$F499,0)</f>
        <v/>
      </c>
      <c r="AA499" s="179">
        <f>OFFSET(환산공식!FY$15,$F499,0)</f>
        <v/>
      </c>
      <c r="AB499" s="3" t="n"/>
      <c r="AD499" s="0">
        <f>IF(L499="X",6,IF(Q499&gt;R499,1,IF(Q499&gt;S499,2,IF(Q499&gt;T499,3,IF(Q499&gt;U499,4,IF(Q499&gt;=V499,5,IF(Q499&lt;V499,6,"")))))))</f>
        <v/>
      </c>
      <c r="AF499" s="3" t="n"/>
      <c r="AG499" s="3" t="n"/>
      <c r="AH499" s="3" t="n"/>
    </row>
    <row r="500">
      <c r="A500" s="198" t="n"/>
      <c r="B500" s="198" t="n"/>
      <c r="C500" s="198" t="inlineStr">
        <is>
          <t>가493</t>
        </is>
      </c>
      <c r="D500" s="195" t="n">
        <v>553</v>
      </c>
      <c r="E500" s="195" t="n">
        <v>132</v>
      </c>
      <c r="F500" s="195" t="n">
        <v>132</v>
      </c>
      <c r="G500" s="239" t="n">
        <v>493</v>
      </c>
      <c r="H500" s="197" t="inlineStr">
        <is>
          <t>가</t>
        </is>
      </c>
      <c r="I500" s="242" t="inlineStr">
        <is>
          <t>인천대</t>
        </is>
      </c>
      <c r="J500" s="242" t="inlineStr">
        <is>
          <t>생명과학전공</t>
        </is>
      </c>
      <c r="K500" s="195" t="inlineStr">
        <is>
          <t>자연</t>
        </is>
      </c>
      <c r="L500" s="697">
        <f>IF(OFFSET(환산공식!$ED$15,$F500,0)=1,"O","X")</f>
        <v/>
      </c>
      <c r="M500" s="188">
        <f>IFERROR(OFFSET(환산공식!DJ$15,$F500,0),"")</f>
        <v/>
      </c>
      <c r="N500" s="697">
        <f>IFERROR(CONCATENATE(ROUND(OFFSET(환산공식!DK$15,$F500,0),1),"%"),"")</f>
        <v/>
      </c>
      <c r="O500" s="697">
        <f>IFERROR(OFFSET(환산공식!DL$15,$F500,0),"")</f>
        <v/>
      </c>
      <c r="P500" s="188">
        <f>IF(E500="","",IF(Q500&gt;R500,"90% 이상",IF(Q500&gt;S500,CONCATENATE(ROUND(((Q500-S500)/(R500-S500))*20+70,0),"%"),IF(Q500&gt;T500,CONCATENATE(ROUND(((Q500-T500)/(S500-T500))*30+40,0),"%"),IF(Q500&gt;U500,CONCATENATE(ROUND(((Q500-U500)/(T500-U500))*30+10,0),"%"),IF(Q500&gt;V500,CONCATENATE(ROUND(((Q500-V500)/(U500-V500))*7+3,0),"%"),"3% 이하"))))))</f>
        <v/>
      </c>
      <c r="Q500" s="194">
        <f>IFERROR(ROUND(OFFSET(환산공식!$FG$15,$F500,0),3),"")</f>
        <v/>
      </c>
      <c r="R500" s="194">
        <f>OFFSET('배치점수 계산기'!H$10,$D500,0)</f>
        <v/>
      </c>
      <c r="S500" s="194">
        <f>OFFSET('배치점수 계산기'!I$10,$D500,0)</f>
        <v/>
      </c>
      <c r="T500" s="194">
        <f>OFFSET('배치점수 계산기'!J$10,$D500,0)</f>
        <v/>
      </c>
      <c r="U500" s="194">
        <f>OFFSET('배치점수 계산기'!K$10,$D500,0)</f>
        <v/>
      </c>
      <c r="V500" s="194">
        <f>OFFSET('배치점수 계산기'!L$10,$D500,0)</f>
        <v/>
      </c>
      <c r="W500" s="186">
        <f>OFFSET('배치점수 계산기'!M$10,$D500,0)</f>
        <v/>
      </c>
      <c r="X500" s="184">
        <f>OFFSET('배치점수 계산기'!N$10,$D500,0)</f>
        <v/>
      </c>
      <c r="Y500" s="188">
        <f>OFFSET(환산공식!FW$15,$F500,0)</f>
        <v/>
      </c>
      <c r="Z500" s="697">
        <f>OFFSET(환산공식!FX$15,$F500,0)</f>
        <v/>
      </c>
      <c r="AA500" s="179">
        <f>OFFSET(환산공식!FY$15,$F500,0)</f>
        <v/>
      </c>
      <c r="AB500" s="3" t="n"/>
      <c r="AD500" s="0">
        <f>IF(L500="X",6,IF(Q500&gt;R500,1,IF(Q500&gt;S500,2,IF(Q500&gt;T500,3,IF(Q500&gt;U500,4,IF(Q500&gt;=V500,5,IF(Q500&lt;V500,6,"")))))))</f>
        <v/>
      </c>
      <c r="AF500" s="3" t="n"/>
      <c r="AG500" s="3" t="n"/>
      <c r="AH500" s="3" t="n"/>
    </row>
    <row r="501">
      <c r="A501" s="198" t="n"/>
      <c r="B501" s="198" t="n"/>
      <c r="C501" s="198" t="inlineStr">
        <is>
          <t>가494</t>
        </is>
      </c>
      <c r="D501" s="195" t="n">
        <v>554</v>
      </c>
      <c r="E501" s="195" t="n">
        <v>132</v>
      </c>
      <c r="F501" s="195" t="n">
        <v>132</v>
      </c>
      <c r="G501" s="239" t="n">
        <v>494</v>
      </c>
      <c r="H501" s="197" t="inlineStr">
        <is>
          <t>가</t>
        </is>
      </c>
      <c r="I501" s="242" t="inlineStr">
        <is>
          <t>인천대</t>
        </is>
      </c>
      <c r="J501" s="242" t="inlineStr">
        <is>
          <t>분자의생명전공</t>
        </is>
      </c>
      <c r="K501" s="195" t="inlineStr">
        <is>
          <t>자연</t>
        </is>
      </c>
      <c r="L501" s="697">
        <f>IF(OFFSET(환산공식!$ED$15,$F501,0)=1,"O","X")</f>
        <v/>
      </c>
      <c r="M501" s="188">
        <f>IFERROR(OFFSET(환산공식!DJ$15,$F501,0),"")</f>
        <v/>
      </c>
      <c r="N501" s="697">
        <f>IFERROR(CONCATENATE(ROUND(OFFSET(환산공식!DK$15,$F501,0),1),"%"),"")</f>
        <v/>
      </c>
      <c r="O501" s="697">
        <f>IFERROR(OFFSET(환산공식!DL$15,$F501,0),"")</f>
        <v/>
      </c>
      <c r="P501" s="188">
        <f>IF(E501="","",IF(Q501&gt;R501,"90% 이상",IF(Q501&gt;S501,CONCATENATE(ROUND(((Q501-S501)/(R501-S501))*20+70,0),"%"),IF(Q501&gt;T501,CONCATENATE(ROUND(((Q501-T501)/(S501-T501))*30+40,0),"%"),IF(Q501&gt;U501,CONCATENATE(ROUND(((Q501-U501)/(T501-U501))*30+10,0),"%"),IF(Q501&gt;V501,CONCATENATE(ROUND(((Q501-V501)/(U501-V501))*7+3,0),"%"),"3% 이하"))))))</f>
        <v/>
      </c>
      <c r="Q501" s="194">
        <f>IFERROR(ROUND(OFFSET(환산공식!$FG$15,$F501,0),3),"")</f>
        <v/>
      </c>
      <c r="R501" s="194">
        <f>OFFSET('배치점수 계산기'!H$10,$D501,0)</f>
        <v/>
      </c>
      <c r="S501" s="194">
        <f>OFFSET('배치점수 계산기'!I$10,$D501,0)</f>
        <v/>
      </c>
      <c r="T501" s="194">
        <f>OFFSET('배치점수 계산기'!J$10,$D501,0)</f>
        <v/>
      </c>
      <c r="U501" s="194">
        <f>OFFSET('배치점수 계산기'!K$10,$D501,0)</f>
        <v/>
      </c>
      <c r="V501" s="194">
        <f>OFFSET('배치점수 계산기'!L$10,$D501,0)</f>
        <v/>
      </c>
      <c r="W501" s="186">
        <f>OFFSET('배치점수 계산기'!M$10,$D501,0)</f>
        <v/>
      </c>
      <c r="X501" s="184">
        <f>OFFSET('배치점수 계산기'!N$10,$D501,0)</f>
        <v/>
      </c>
      <c r="Y501" s="188">
        <f>OFFSET(환산공식!FW$15,$F501,0)</f>
        <v/>
      </c>
      <c r="Z501" s="697">
        <f>OFFSET(환산공식!FX$15,$F501,0)</f>
        <v/>
      </c>
      <c r="AA501" s="179">
        <f>OFFSET(환산공식!FY$15,$F501,0)</f>
        <v/>
      </c>
      <c r="AB501" s="3" t="n"/>
      <c r="AD501" s="0">
        <f>IF(L501="X",6,IF(Q501&gt;R501,1,IF(Q501&gt;S501,2,IF(Q501&gt;T501,3,IF(Q501&gt;U501,4,IF(Q501&gt;=V501,5,IF(Q501&lt;V501,6,"")))))))</f>
        <v/>
      </c>
      <c r="AF501" s="3" t="n"/>
      <c r="AG501" s="3" t="n"/>
      <c r="AH501" s="3" t="n"/>
    </row>
    <row r="502">
      <c r="A502" s="198" t="n"/>
      <c r="B502" s="198" t="n"/>
      <c r="C502" s="198" t="inlineStr">
        <is>
          <t>가495</t>
        </is>
      </c>
      <c r="D502" s="195" t="n">
        <v>555</v>
      </c>
      <c r="E502" s="195" t="n">
        <v>132</v>
      </c>
      <c r="F502" s="195" t="n">
        <v>132</v>
      </c>
      <c r="G502" s="239" t="n">
        <v>495</v>
      </c>
      <c r="H502" s="197" t="inlineStr">
        <is>
          <t>가</t>
        </is>
      </c>
      <c r="I502" s="242" t="inlineStr">
        <is>
          <t>인천대</t>
        </is>
      </c>
      <c r="J502" s="242" t="inlineStr">
        <is>
          <t>안전공학과</t>
        </is>
      </c>
      <c r="K502" s="195" t="inlineStr">
        <is>
          <t>자연</t>
        </is>
      </c>
      <c r="L502" s="697">
        <f>IF(OFFSET(환산공식!$ED$15,$F502,0)=1,"O","X")</f>
        <v/>
      </c>
      <c r="M502" s="188">
        <f>IFERROR(OFFSET(환산공식!DJ$15,$F502,0),"")</f>
        <v/>
      </c>
      <c r="N502" s="697">
        <f>IFERROR(CONCATENATE(ROUND(OFFSET(환산공식!DK$15,$F502,0),1),"%"),"")</f>
        <v/>
      </c>
      <c r="O502" s="697">
        <f>IFERROR(OFFSET(환산공식!DL$15,$F502,0),"")</f>
        <v/>
      </c>
      <c r="P502" s="188">
        <f>IF(E502="","",IF(Q502&gt;R502,"90% 이상",IF(Q502&gt;S502,CONCATENATE(ROUND(((Q502-S502)/(R502-S502))*20+70,0),"%"),IF(Q502&gt;T502,CONCATENATE(ROUND(((Q502-T502)/(S502-T502))*30+40,0),"%"),IF(Q502&gt;U502,CONCATENATE(ROUND(((Q502-U502)/(T502-U502))*30+10,0),"%"),IF(Q502&gt;V502,CONCATENATE(ROUND(((Q502-V502)/(U502-V502))*7+3,0),"%"),"3% 이하"))))))</f>
        <v/>
      </c>
      <c r="Q502" s="194">
        <f>IFERROR(ROUND(OFFSET(환산공식!$FG$15,$F502,0),3),"")</f>
        <v/>
      </c>
      <c r="R502" s="194">
        <f>OFFSET('배치점수 계산기'!H$10,$D502,0)</f>
        <v/>
      </c>
      <c r="S502" s="194">
        <f>OFFSET('배치점수 계산기'!I$10,$D502,0)</f>
        <v/>
      </c>
      <c r="T502" s="194">
        <f>OFFSET('배치점수 계산기'!J$10,$D502,0)</f>
        <v/>
      </c>
      <c r="U502" s="194">
        <f>OFFSET('배치점수 계산기'!K$10,$D502,0)</f>
        <v/>
      </c>
      <c r="V502" s="194">
        <f>OFFSET('배치점수 계산기'!L$10,$D502,0)</f>
        <v/>
      </c>
      <c r="W502" s="186">
        <f>OFFSET('배치점수 계산기'!M$10,$D502,0)</f>
        <v/>
      </c>
      <c r="X502" s="184">
        <f>OFFSET('배치점수 계산기'!N$10,$D502,0)</f>
        <v/>
      </c>
      <c r="Y502" s="188">
        <f>OFFSET(환산공식!FW$15,$F502,0)</f>
        <v/>
      </c>
      <c r="Z502" s="697">
        <f>OFFSET(환산공식!FX$15,$F502,0)</f>
        <v/>
      </c>
      <c r="AA502" s="179">
        <f>OFFSET(환산공식!FY$15,$F502,0)</f>
        <v/>
      </c>
      <c r="AB502" s="3" t="n"/>
      <c r="AD502" s="0">
        <f>IF(L502="X",6,IF(Q502&gt;R502,1,IF(Q502&gt;S502,2,IF(Q502&gt;T502,3,IF(Q502&gt;U502,4,IF(Q502&gt;=V502,5,IF(Q502&lt;V502,6,"")))))))</f>
        <v/>
      </c>
      <c r="AF502" s="3" t="n"/>
      <c r="AG502" s="3" t="n"/>
      <c r="AH502" s="3" t="n"/>
    </row>
    <row r="503">
      <c r="A503" s="198" t="n"/>
      <c r="B503" s="198" t="n"/>
      <c r="C503" s="198" t="inlineStr">
        <is>
          <t>가496</t>
        </is>
      </c>
      <c r="D503" s="195" t="n">
        <v>556</v>
      </c>
      <c r="E503" s="195" t="n">
        <v>132</v>
      </c>
      <c r="F503" s="195" t="n">
        <v>132</v>
      </c>
      <c r="G503" s="239" t="n">
        <v>496</v>
      </c>
      <c r="H503" s="197" t="inlineStr">
        <is>
          <t>가</t>
        </is>
      </c>
      <c r="I503" s="242" t="inlineStr">
        <is>
          <t>인천대</t>
        </is>
      </c>
      <c r="J503" s="242" t="inlineStr">
        <is>
          <t>바이오-로봇시스템공학과</t>
        </is>
      </c>
      <c r="K503" s="195" t="inlineStr">
        <is>
          <t>자연</t>
        </is>
      </c>
      <c r="L503" s="697">
        <f>IF(OFFSET(환산공식!$ED$15,$F503,0)=1,"O","X")</f>
        <v/>
      </c>
      <c r="M503" s="188">
        <f>IFERROR(OFFSET(환산공식!DJ$15,$F503,0),"")</f>
        <v/>
      </c>
      <c r="N503" s="697">
        <f>IFERROR(CONCATENATE(ROUND(OFFSET(환산공식!DK$15,$F503,0),1),"%"),"")</f>
        <v/>
      </c>
      <c r="O503" s="697">
        <f>IFERROR(OFFSET(환산공식!DL$15,$F503,0),"")</f>
        <v/>
      </c>
      <c r="P503" s="188">
        <f>IF(E503="","",IF(Q503&gt;R503,"90% 이상",IF(Q503&gt;S503,CONCATENATE(ROUND(((Q503-S503)/(R503-S503))*20+70,0),"%"),IF(Q503&gt;T503,CONCATENATE(ROUND(((Q503-T503)/(S503-T503))*30+40,0),"%"),IF(Q503&gt;U503,CONCATENATE(ROUND(((Q503-U503)/(T503-U503))*30+10,0),"%"),IF(Q503&gt;V503,CONCATENATE(ROUND(((Q503-V503)/(U503-V503))*7+3,0),"%"),"3% 이하"))))))</f>
        <v/>
      </c>
      <c r="Q503" s="194">
        <f>IFERROR(ROUND(OFFSET(환산공식!$FG$15,$F503,0),3),"")</f>
        <v/>
      </c>
      <c r="R503" s="194">
        <f>OFFSET('배치점수 계산기'!H$10,$D503,0)</f>
        <v/>
      </c>
      <c r="S503" s="194">
        <f>OFFSET('배치점수 계산기'!I$10,$D503,0)</f>
        <v/>
      </c>
      <c r="T503" s="194">
        <f>OFFSET('배치점수 계산기'!J$10,$D503,0)</f>
        <v/>
      </c>
      <c r="U503" s="194">
        <f>OFFSET('배치점수 계산기'!K$10,$D503,0)</f>
        <v/>
      </c>
      <c r="V503" s="194">
        <f>OFFSET('배치점수 계산기'!L$10,$D503,0)</f>
        <v/>
      </c>
      <c r="W503" s="186">
        <f>OFFSET('배치점수 계산기'!M$10,$D503,0)</f>
        <v/>
      </c>
      <c r="X503" s="184">
        <f>OFFSET('배치점수 계산기'!N$10,$D503,0)</f>
        <v/>
      </c>
      <c r="Y503" s="188">
        <f>OFFSET(환산공식!FW$15,$F503,0)</f>
        <v/>
      </c>
      <c r="Z503" s="697">
        <f>OFFSET(환산공식!FX$15,$F503,0)</f>
        <v/>
      </c>
      <c r="AA503" s="179">
        <f>OFFSET(환산공식!FY$15,$F503,0)</f>
        <v/>
      </c>
      <c r="AB503" s="3" t="n"/>
      <c r="AD503" s="0">
        <f>IF(L503="X",6,IF(Q503&gt;R503,1,IF(Q503&gt;S503,2,IF(Q503&gt;T503,3,IF(Q503&gt;U503,4,IF(Q503&gt;=V503,5,IF(Q503&lt;V503,6,"")))))))</f>
        <v/>
      </c>
      <c r="AF503" s="3" t="n"/>
      <c r="AG503" s="3" t="n"/>
      <c r="AH503" s="3" t="n"/>
    </row>
    <row r="504">
      <c r="A504" s="198" t="n"/>
      <c r="B504" s="198" t="n"/>
      <c r="C504" s="198" t="inlineStr">
        <is>
          <t>가497</t>
        </is>
      </c>
      <c r="D504" s="195" t="n">
        <v>557</v>
      </c>
      <c r="E504" s="195" t="n">
        <v>132</v>
      </c>
      <c r="F504" s="195" t="n">
        <v>132</v>
      </c>
      <c r="G504" s="239" t="n">
        <v>497</v>
      </c>
      <c r="H504" s="197" t="inlineStr">
        <is>
          <t>가</t>
        </is>
      </c>
      <c r="I504" s="242" t="inlineStr">
        <is>
          <t>인천대</t>
        </is>
      </c>
      <c r="J504" s="242" t="inlineStr">
        <is>
          <t>산업경영공학과</t>
        </is>
      </c>
      <c r="K504" s="195" t="inlineStr">
        <is>
          <t>자연</t>
        </is>
      </c>
      <c r="L504" s="697">
        <f>IF(OFFSET(환산공식!$ED$15,$F504,0)=1,"O","X")</f>
        <v/>
      </c>
      <c r="M504" s="188">
        <f>IFERROR(OFFSET(환산공식!DJ$15,$F504,0),"")</f>
        <v/>
      </c>
      <c r="N504" s="697">
        <f>IFERROR(CONCATENATE(ROUND(OFFSET(환산공식!DK$15,$F504,0),1),"%"),"")</f>
        <v/>
      </c>
      <c r="O504" s="697">
        <f>IFERROR(OFFSET(환산공식!DL$15,$F504,0),"")</f>
        <v/>
      </c>
      <c r="P504" s="188">
        <f>IF(E504="","",IF(Q504&gt;R504,"90% 이상",IF(Q504&gt;S504,CONCATENATE(ROUND(((Q504-S504)/(R504-S504))*20+70,0),"%"),IF(Q504&gt;T504,CONCATENATE(ROUND(((Q504-T504)/(S504-T504))*30+40,0),"%"),IF(Q504&gt;U504,CONCATENATE(ROUND(((Q504-U504)/(T504-U504))*30+10,0),"%"),IF(Q504&gt;V504,CONCATENATE(ROUND(((Q504-V504)/(U504-V504))*7+3,0),"%"),"3% 이하"))))))</f>
        <v/>
      </c>
      <c r="Q504" s="194">
        <f>IFERROR(ROUND(OFFSET(환산공식!$FG$15,$F504,0),3),"")</f>
        <v/>
      </c>
      <c r="R504" s="194">
        <f>OFFSET('배치점수 계산기'!H$10,$D504,0)</f>
        <v/>
      </c>
      <c r="S504" s="194">
        <f>OFFSET('배치점수 계산기'!I$10,$D504,0)</f>
        <v/>
      </c>
      <c r="T504" s="194">
        <f>OFFSET('배치점수 계산기'!J$10,$D504,0)</f>
        <v/>
      </c>
      <c r="U504" s="194">
        <f>OFFSET('배치점수 계산기'!K$10,$D504,0)</f>
        <v/>
      </c>
      <c r="V504" s="194">
        <f>OFFSET('배치점수 계산기'!L$10,$D504,0)</f>
        <v/>
      </c>
      <c r="W504" s="186">
        <f>OFFSET('배치점수 계산기'!M$10,$D504,0)</f>
        <v/>
      </c>
      <c r="X504" s="184">
        <f>OFFSET('배치점수 계산기'!N$10,$D504,0)</f>
        <v/>
      </c>
      <c r="Y504" s="188">
        <f>OFFSET(환산공식!FW$15,$F504,0)</f>
        <v/>
      </c>
      <c r="Z504" s="697">
        <f>OFFSET(환산공식!FX$15,$F504,0)</f>
        <v/>
      </c>
      <c r="AA504" s="179">
        <f>OFFSET(환산공식!FY$15,$F504,0)</f>
        <v/>
      </c>
      <c r="AB504" s="3" t="n"/>
      <c r="AD504" s="0">
        <f>IF(L504="X",6,IF(Q504&gt;R504,1,IF(Q504&gt;S504,2,IF(Q504&gt;T504,3,IF(Q504&gt;U504,4,IF(Q504&gt;=V504,5,IF(Q504&lt;V504,6,"")))))))</f>
        <v/>
      </c>
      <c r="AF504" s="3" t="n"/>
      <c r="AG504" s="3" t="n"/>
      <c r="AH504" s="3" t="n"/>
    </row>
    <row r="505">
      <c r="A505" s="198" t="n"/>
      <c r="B505" s="198" t="n"/>
      <c r="C505" s="198" t="inlineStr">
        <is>
          <t>가498</t>
        </is>
      </c>
      <c r="D505" s="195" t="n">
        <v>558</v>
      </c>
      <c r="E505" s="195" t="n">
        <v>129</v>
      </c>
      <c r="F505" s="195" t="n">
        <v>129</v>
      </c>
      <c r="G505" s="239" t="n">
        <v>498</v>
      </c>
      <c r="H505" s="197" t="inlineStr">
        <is>
          <t>가</t>
        </is>
      </c>
      <c r="I505" s="242" t="inlineStr">
        <is>
          <t>인천대</t>
        </is>
      </c>
      <c r="J505" s="242" t="inlineStr">
        <is>
          <t>역사교육과</t>
        </is>
      </c>
      <c r="K505" s="195" t="inlineStr">
        <is>
          <t>통합</t>
        </is>
      </c>
      <c r="L505" s="697">
        <f>IF(OFFSET(환산공식!$ED$15,$F505,0)=1,"O","X")</f>
        <v/>
      </c>
      <c r="M505" s="188">
        <f>IFERROR(OFFSET(환산공식!DJ$15,$F505,0),"")</f>
        <v/>
      </c>
      <c r="N505" s="697">
        <f>IFERROR(CONCATENATE(ROUND(OFFSET(환산공식!DK$15,$F505,0),1),"%"),"")</f>
        <v/>
      </c>
      <c r="O505" s="697">
        <f>IFERROR(OFFSET(환산공식!DL$15,$F505,0),"")</f>
        <v/>
      </c>
      <c r="P505" s="188">
        <f>IF(E505="","",IF(Q505&gt;R505,"90% 이상",IF(Q505&gt;S505,CONCATENATE(ROUND(((Q505-S505)/(R505-S505))*20+70,0),"%"),IF(Q505&gt;T505,CONCATENATE(ROUND(((Q505-T505)/(S505-T505))*30+40,0),"%"),IF(Q505&gt;U505,CONCATENATE(ROUND(((Q505-U505)/(T505-U505))*30+10,0),"%"),IF(Q505&gt;V505,CONCATENATE(ROUND(((Q505-V505)/(U505-V505))*7+3,0),"%"),"3% 이하"))))))</f>
        <v/>
      </c>
      <c r="Q505" s="194">
        <f>IFERROR(ROUND(OFFSET(환산공식!$FG$15,$F505,0),3),"")</f>
        <v/>
      </c>
      <c r="R505" s="194">
        <f>OFFSET('배치점수 계산기'!H$10,$D505,0)</f>
        <v/>
      </c>
      <c r="S505" s="194">
        <f>OFFSET('배치점수 계산기'!I$10,$D505,0)</f>
        <v/>
      </c>
      <c r="T505" s="194">
        <f>OFFSET('배치점수 계산기'!J$10,$D505,0)</f>
        <v/>
      </c>
      <c r="U505" s="194">
        <f>OFFSET('배치점수 계산기'!K$10,$D505,0)</f>
        <v/>
      </c>
      <c r="V505" s="194">
        <f>OFFSET('배치점수 계산기'!L$10,$D505,0)</f>
        <v/>
      </c>
      <c r="W505" s="186">
        <f>OFFSET('배치점수 계산기'!M$10,$D505,0)</f>
        <v/>
      </c>
      <c r="X505" s="184">
        <f>OFFSET('배치점수 계산기'!N$10,$D505,0)</f>
        <v/>
      </c>
      <c r="Y505" s="188">
        <f>OFFSET(환산공식!FW$15,$F505,0)</f>
        <v/>
      </c>
      <c r="Z505" s="697">
        <f>OFFSET(환산공식!FX$15,$F505,0)</f>
        <v/>
      </c>
      <c r="AA505" s="179">
        <f>OFFSET(환산공식!FY$15,$F505,0)</f>
        <v/>
      </c>
      <c r="AB505" s="3" t="n"/>
      <c r="AD505" s="0">
        <f>IF(L505="X",6,IF(Q505&gt;R505,1,IF(Q505&gt;S505,2,IF(Q505&gt;T505,3,IF(Q505&gt;U505,4,IF(Q505&gt;=V505,5,IF(Q505&lt;V505,6,"")))))))</f>
        <v/>
      </c>
      <c r="AF505" s="3" t="n"/>
      <c r="AG505" s="3" t="n"/>
      <c r="AH505" s="3" t="n"/>
    </row>
    <row r="506">
      <c r="A506" s="198" t="n"/>
      <c r="B506" s="198" t="n"/>
      <c r="C506" s="198" t="inlineStr">
        <is>
          <t>가499</t>
        </is>
      </c>
      <c r="D506" s="195" t="n">
        <v>559</v>
      </c>
      <c r="E506" s="195" t="n">
        <v>129</v>
      </c>
      <c r="F506" s="195" t="n">
        <v>129</v>
      </c>
      <c r="G506" s="239" t="n">
        <v>499</v>
      </c>
      <c r="H506" s="197" t="inlineStr">
        <is>
          <t>가</t>
        </is>
      </c>
      <c r="I506" s="242" t="inlineStr">
        <is>
          <t>인천대</t>
        </is>
      </c>
      <c r="J506" s="242" t="inlineStr">
        <is>
          <t>세무회계학과</t>
        </is>
      </c>
      <c r="K506" s="195" t="inlineStr">
        <is>
          <t>통합</t>
        </is>
      </c>
      <c r="L506" s="697">
        <f>IF(OFFSET(환산공식!$ED$15,$F506,0)=1,"O","X")</f>
        <v/>
      </c>
      <c r="M506" s="188">
        <f>IFERROR(OFFSET(환산공식!DJ$15,$F506,0),"")</f>
        <v/>
      </c>
      <c r="N506" s="697">
        <f>IFERROR(CONCATENATE(ROUND(OFFSET(환산공식!DK$15,$F506,0),1),"%"),"")</f>
        <v/>
      </c>
      <c r="O506" s="697">
        <f>IFERROR(OFFSET(환산공식!DL$15,$F506,0),"")</f>
        <v/>
      </c>
      <c r="P506" s="188">
        <f>IF(E506="","",IF(Q506&gt;R506,"90% 이상",IF(Q506&gt;S506,CONCATENATE(ROUND(((Q506-S506)/(R506-S506))*20+70,0),"%"),IF(Q506&gt;T506,CONCATENATE(ROUND(((Q506-T506)/(S506-T506))*30+40,0),"%"),IF(Q506&gt;U506,CONCATENATE(ROUND(((Q506-U506)/(T506-U506))*30+10,0),"%"),IF(Q506&gt;V506,CONCATENATE(ROUND(((Q506-V506)/(U506-V506))*7+3,0),"%"),"3% 이하"))))))</f>
        <v/>
      </c>
      <c r="Q506" s="194">
        <f>IFERROR(ROUND(OFFSET(환산공식!$FG$15,$F506,0),3),"")</f>
        <v/>
      </c>
      <c r="R506" s="194">
        <f>OFFSET('배치점수 계산기'!H$10,$D506,0)</f>
        <v/>
      </c>
      <c r="S506" s="194">
        <f>OFFSET('배치점수 계산기'!I$10,$D506,0)</f>
        <v/>
      </c>
      <c r="T506" s="194">
        <f>OFFSET('배치점수 계산기'!J$10,$D506,0)</f>
        <v/>
      </c>
      <c r="U506" s="194">
        <f>OFFSET('배치점수 계산기'!K$10,$D506,0)</f>
        <v/>
      </c>
      <c r="V506" s="194">
        <f>OFFSET('배치점수 계산기'!L$10,$D506,0)</f>
        <v/>
      </c>
      <c r="W506" s="186">
        <f>OFFSET('배치점수 계산기'!M$10,$D506,0)</f>
        <v/>
      </c>
      <c r="X506" s="184">
        <f>OFFSET('배치점수 계산기'!N$10,$D506,0)</f>
        <v/>
      </c>
      <c r="Y506" s="188">
        <f>OFFSET(환산공식!FW$15,$F506,0)</f>
        <v/>
      </c>
      <c r="Z506" s="697">
        <f>OFFSET(환산공식!FX$15,$F506,0)</f>
        <v/>
      </c>
      <c r="AA506" s="179">
        <f>OFFSET(환산공식!FY$15,$F506,0)</f>
        <v/>
      </c>
      <c r="AB506" s="3" t="n"/>
      <c r="AD506" s="0">
        <f>IF(L506="X",6,IF(Q506&gt;R506,1,IF(Q506&gt;S506,2,IF(Q506&gt;T506,3,IF(Q506&gt;U506,4,IF(Q506&gt;=V506,5,IF(Q506&lt;V506,6,"")))))))</f>
        <v/>
      </c>
      <c r="AF506" s="3" t="n"/>
      <c r="AG506" s="3" t="n"/>
      <c r="AH506" s="3" t="n"/>
    </row>
    <row r="507">
      <c r="A507" s="198" t="n"/>
      <c r="B507" s="198" t="n"/>
      <c r="C507" s="198" t="inlineStr">
        <is>
          <t>가500</t>
        </is>
      </c>
      <c r="D507" s="195" t="n">
        <v>560</v>
      </c>
      <c r="E507" s="195" t="n">
        <v>129</v>
      </c>
      <c r="F507" s="195" t="n">
        <v>129</v>
      </c>
      <c r="G507" s="239" t="n">
        <v>500</v>
      </c>
      <c r="H507" s="197" t="inlineStr">
        <is>
          <t>가</t>
        </is>
      </c>
      <c r="I507" s="242" t="inlineStr">
        <is>
          <t>인천대</t>
        </is>
      </c>
      <c r="J507" s="242" t="inlineStr">
        <is>
          <t>미디어커뮤니케이션학과</t>
        </is>
      </c>
      <c r="K507" s="195" t="inlineStr">
        <is>
          <t>통합</t>
        </is>
      </c>
      <c r="L507" s="697">
        <f>IF(OFFSET(환산공식!$ED$15,$F507,0)=1,"O","X")</f>
        <v/>
      </c>
      <c r="M507" s="188">
        <f>IFERROR(OFFSET(환산공식!DJ$15,$F507,0),"")</f>
        <v/>
      </c>
      <c r="N507" s="697">
        <f>IFERROR(CONCATENATE(ROUND(OFFSET(환산공식!DK$15,$F507,0),1),"%"),"")</f>
        <v/>
      </c>
      <c r="O507" s="697">
        <f>IFERROR(OFFSET(환산공식!DL$15,$F507,0),"")</f>
        <v/>
      </c>
      <c r="P507" s="188">
        <f>IF(E507="","",IF(Q507&gt;R507,"90% 이상",IF(Q507&gt;S507,CONCATENATE(ROUND(((Q507-S507)/(R507-S507))*20+70,0),"%"),IF(Q507&gt;T507,CONCATENATE(ROUND(((Q507-T507)/(S507-T507))*30+40,0),"%"),IF(Q507&gt;U507,CONCATENATE(ROUND(((Q507-U507)/(T507-U507))*30+10,0),"%"),IF(Q507&gt;V507,CONCATENATE(ROUND(((Q507-V507)/(U507-V507))*7+3,0),"%"),"3% 이하"))))))</f>
        <v/>
      </c>
      <c r="Q507" s="194">
        <f>IFERROR(ROUND(OFFSET(환산공식!$FG$15,$F507,0),3),"")</f>
        <v/>
      </c>
      <c r="R507" s="194">
        <f>OFFSET('배치점수 계산기'!H$10,$D507,0)</f>
        <v/>
      </c>
      <c r="S507" s="194">
        <f>OFFSET('배치점수 계산기'!I$10,$D507,0)</f>
        <v/>
      </c>
      <c r="T507" s="194">
        <f>OFFSET('배치점수 계산기'!J$10,$D507,0)</f>
        <v/>
      </c>
      <c r="U507" s="194">
        <f>OFFSET('배치점수 계산기'!K$10,$D507,0)</f>
        <v/>
      </c>
      <c r="V507" s="194">
        <f>OFFSET('배치점수 계산기'!L$10,$D507,0)</f>
        <v/>
      </c>
      <c r="W507" s="186">
        <f>OFFSET('배치점수 계산기'!M$10,$D507,0)</f>
        <v/>
      </c>
      <c r="X507" s="184">
        <f>OFFSET('배치점수 계산기'!N$10,$D507,0)</f>
        <v/>
      </c>
      <c r="Y507" s="188">
        <f>OFFSET(환산공식!FW$15,$F507,0)</f>
        <v/>
      </c>
      <c r="Z507" s="697">
        <f>OFFSET(환산공식!FX$15,$F507,0)</f>
        <v/>
      </c>
      <c r="AA507" s="179">
        <f>OFFSET(환산공식!FY$15,$F507,0)</f>
        <v/>
      </c>
      <c r="AB507" s="3" t="n"/>
      <c r="AD507" s="0">
        <f>IF(L507="X",6,IF(Q507&gt;R507,1,IF(Q507&gt;S507,2,IF(Q507&gt;T507,3,IF(Q507&gt;U507,4,IF(Q507&gt;=V507,5,IF(Q507&lt;V507,6,"")))))))</f>
        <v/>
      </c>
      <c r="AF507" s="3" t="n"/>
      <c r="AG507" s="3" t="n"/>
      <c r="AH507" s="3" t="n"/>
    </row>
    <row r="508">
      <c r="A508" s="198" t="n"/>
      <c r="B508" s="198" t="n"/>
      <c r="C508" s="198" t="inlineStr">
        <is>
          <t>가501</t>
        </is>
      </c>
      <c r="D508" s="195" t="n">
        <v>561</v>
      </c>
      <c r="E508" s="195" t="n">
        <v>129</v>
      </c>
      <c r="F508" s="195" t="n">
        <v>129</v>
      </c>
      <c r="G508" s="239" t="n">
        <v>501</v>
      </c>
      <c r="H508" s="197" t="inlineStr">
        <is>
          <t>가</t>
        </is>
      </c>
      <c r="I508" s="242" t="inlineStr">
        <is>
          <t>인천대</t>
        </is>
      </c>
      <c r="J508" s="242" t="inlineStr">
        <is>
          <t>경영학부</t>
        </is>
      </c>
      <c r="K508" s="195" t="inlineStr">
        <is>
          <t>통합</t>
        </is>
      </c>
      <c r="L508" s="697">
        <f>IF(OFFSET(환산공식!$ED$15,$F508,0)=1,"O","X")</f>
        <v/>
      </c>
      <c r="M508" s="188">
        <f>IFERROR(OFFSET(환산공식!DJ$15,$F508,0),"")</f>
        <v/>
      </c>
      <c r="N508" s="697">
        <f>IFERROR(CONCATENATE(ROUND(OFFSET(환산공식!DK$15,$F508,0),1),"%"),"")</f>
        <v/>
      </c>
      <c r="O508" s="697">
        <f>IFERROR(OFFSET(환산공식!DL$15,$F508,0),"")</f>
        <v/>
      </c>
      <c r="P508" s="188">
        <f>IF(E508="","",IF(Q508&gt;R508,"90% 이상",IF(Q508&gt;S508,CONCATENATE(ROUND(((Q508-S508)/(R508-S508))*20+70,0),"%"),IF(Q508&gt;T508,CONCATENATE(ROUND(((Q508-T508)/(S508-T508))*30+40,0),"%"),IF(Q508&gt;U508,CONCATENATE(ROUND(((Q508-U508)/(T508-U508))*30+10,0),"%"),IF(Q508&gt;V508,CONCATENATE(ROUND(((Q508-V508)/(U508-V508))*7+3,0),"%"),"3% 이하"))))))</f>
        <v/>
      </c>
      <c r="Q508" s="194">
        <f>IFERROR(ROUND(OFFSET(환산공식!$FG$15,$F508,0),3),"")</f>
        <v/>
      </c>
      <c r="R508" s="194">
        <f>OFFSET('배치점수 계산기'!H$10,$D508,0)</f>
        <v/>
      </c>
      <c r="S508" s="194">
        <f>OFFSET('배치점수 계산기'!I$10,$D508,0)</f>
        <v/>
      </c>
      <c r="T508" s="194">
        <f>OFFSET('배치점수 계산기'!J$10,$D508,0)</f>
        <v/>
      </c>
      <c r="U508" s="194">
        <f>OFFSET('배치점수 계산기'!K$10,$D508,0)</f>
        <v/>
      </c>
      <c r="V508" s="194">
        <f>OFFSET('배치점수 계산기'!L$10,$D508,0)</f>
        <v/>
      </c>
      <c r="W508" s="186">
        <f>OFFSET('배치점수 계산기'!M$10,$D508,0)</f>
        <v/>
      </c>
      <c r="X508" s="184">
        <f>OFFSET('배치점수 계산기'!N$10,$D508,0)</f>
        <v/>
      </c>
      <c r="Y508" s="188">
        <f>OFFSET(환산공식!FW$15,$F508,0)</f>
        <v/>
      </c>
      <c r="Z508" s="697">
        <f>OFFSET(환산공식!FX$15,$F508,0)</f>
        <v/>
      </c>
      <c r="AA508" s="179">
        <f>OFFSET(환산공식!FY$15,$F508,0)</f>
        <v/>
      </c>
      <c r="AB508" s="3" t="n"/>
      <c r="AD508" s="0">
        <f>IF(L508="X",6,IF(Q508&gt;R508,1,IF(Q508&gt;S508,2,IF(Q508&gt;T508,3,IF(Q508&gt;U508,4,IF(Q508&gt;=V508,5,IF(Q508&lt;V508,6,"")))))))</f>
        <v/>
      </c>
      <c r="AF508" s="3" t="n"/>
      <c r="AG508" s="3" t="n"/>
      <c r="AH508" s="3" t="n"/>
    </row>
    <row r="509">
      <c r="A509" s="198" t="n"/>
      <c r="B509" s="198" t="n"/>
      <c r="C509" s="198" t="inlineStr">
        <is>
          <t>가502</t>
        </is>
      </c>
      <c r="D509" s="195" t="n">
        <v>562</v>
      </c>
      <c r="E509" s="195" t="n">
        <v>129</v>
      </c>
      <c r="F509" s="195" t="n">
        <v>129</v>
      </c>
      <c r="G509" s="239" t="n">
        <v>502</v>
      </c>
      <c r="H509" s="197" t="inlineStr">
        <is>
          <t>가</t>
        </is>
      </c>
      <c r="I509" s="242" t="inlineStr">
        <is>
          <t>인천대</t>
        </is>
      </c>
      <c r="J509" s="242" t="inlineStr">
        <is>
          <t>국어교육과</t>
        </is>
      </c>
      <c r="K509" s="195" t="inlineStr">
        <is>
          <t>통합</t>
        </is>
      </c>
      <c r="L509" s="697">
        <f>IF(OFFSET(환산공식!$ED$15,$F509,0)=1,"O","X")</f>
        <v/>
      </c>
      <c r="M509" s="188">
        <f>IFERROR(OFFSET(환산공식!DJ$15,$F509,0),"")</f>
        <v/>
      </c>
      <c r="N509" s="697">
        <f>IFERROR(CONCATENATE(ROUND(OFFSET(환산공식!DK$15,$F509,0),1),"%"),"")</f>
        <v/>
      </c>
      <c r="O509" s="697">
        <f>IFERROR(OFFSET(환산공식!DL$15,$F509,0),"")</f>
        <v/>
      </c>
      <c r="P509" s="188">
        <f>IF(E509="","",IF(Q509&gt;R509,"90% 이상",IF(Q509&gt;S509,CONCATENATE(ROUND(((Q509-S509)/(R509-S509))*20+70,0),"%"),IF(Q509&gt;T509,CONCATENATE(ROUND(((Q509-T509)/(S509-T509))*30+40,0),"%"),IF(Q509&gt;U509,CONCATENATE(ROUND(((Q509-U509)/(T509-U509))*30+10,0),"%"),IF(Q509&gt;V509,CONCATENATE(ROUND(((Q509-V509)/(U509-V509))*7+3,0),"%"),"3% 이하"))))))</f>
        <v/>
      </c>
      <c r="Q509" s="194">
        <f>IFERROR(ROUND(OFFSET(환산공식!$FG$15,$F509,0),3),"")</f>
        <v/>
      </c>
      <c r="R509" s="194">
        <f>OFFSET('배치점수 계산기'!H$10,$D509,0)</f>
        <v/>
      </c>
      <c r="S509" s="194">
        <f>OFFSET('배치점수 계산기'!I$10,$D509,0)</f>
        <v/>
      </c>
      <c r="T509" s="194">
        <f>OFFSET('배치점수 계산기'!J$10,$D509,0)</f>
        <v/>
      </c>
      <c r="U509" s="194">
        <f>OFFSET('배치점수 계산기'!K$10,$D509,0)</f>
        <v/>
      </c>
      <c r="V509" s="194">
        <f>OFFSET('배치점수 계산기'!L$10,$D509,0)</f>
        <v/>
      </c>
      <c r="W509" s="186">
        <f>OFFSET('배치점수 계산기'!M$10,$D509,0)</f>
        <v/>
      </c>
      <c r="X509" s="184">
        <f>OFFSET('배치점수 계산기'!N$10,$D509,0)</f>
        <v/>
      </c>
      <c r="Y509" s="188">
        <f>OFFSET(환산공식!FW$15,$F509,0)</f>
        <v/>
      </c>
      <c r="Z509" s="697">
        <f>OFFSET(환산공식!FX$15,$F509,0)</f>
        <v/>
      </c>
      <c r="AA509" s="179">
        <f>OFFSET(환산공식!FY$15,$F509,0)</f>
        <v/>
      </c>
      <c r="AB509" s="3" t="n"/>
      <c r="AD509" s="0">
        <f>IF(L509="X",6,IF(Q509&gt;R509,1,IF(Q509&gt;S509,2,IF(Q509&gt;T509,3,IF(Q509&gt;U509,4,IF(Q509&gt;=V509,5,IF(Q509&lt;V509,6,"")))))))</f>
        <v/>
      </c>
      <c r="AF509" s="3" t="n"/>
      <c r="AG509" s="3" t="n"/>
      <c r="AH509" s="3" t="n"/>
    </row>
    <row r="510">
      <c r="A510" s="198" t="n"/>
      <c r="B510" s="198" t="n"/>
      <c r="C510" s="198" t="inlineStr">
        <is>
          <t>가503</t>
        </is>
      </c>
      <c r="D510" s="195" t="n">
        <v>563</v>
      </c>
      <c r="E510" s="195" t="n">
        <v>129</v>
      </c>
      <c r="F510" s="195" t="n">
        <v>129</v>
      </c>
      <c r="G510" s="239" t="n">
        <v>503</v>
      </c>
      <c r="H510" s="197" t="inlineStr">
        <is>
          <t>가</t>
        </is>
      </c>
      <c r="I510" s="242" t="inlineStr">
        <is>
          <t>인천대</t>
        </is>
      </c>
      <c r="J510" s="242" t="inlineStr">
        <is>
          <t>데이터과학과</t>
        </is>
      </c>
      <c r="K510" s="195" t="inlineStr">
        <is>
          <t>통합</t>
        </is>
      </c>
      <c r="L510" s="697">
        <f>IF(OFFSET(환산공식!$ED$15,$F510,0)=1,"O","X")</f>
        <v/>
      </c>
      <c r="M510" s="188">
        <f>IFERROR(OFFSET(환산공식!DJ$15,$F510,0),"")</f>
        <v/>
      </c>
      <c r="N510" s="697">
        <f>IFERROR(CONCATENATE(ROUND(OFFSET(환산공식!DK$15,$F510,0),1),"%"),"")</f>
        <v/>
      </c>
      <c r="O510" s="697">
        <f>IFERROR(OFFSET(환산공식!DL$15,$F510,0),"")</f>
        <v/>
      </c>
      <c r="P510" s="188">
        <f>IF(E510="","",IF(Q510&gt;R510,"90% 이상",IF(Q510&gt;S510,CONCATENATE(ROUND(((Q510-S510)/(R510-S510))*20+70,0),"%"),IF(Q510&gt;T510,CONCATENATE(ROUND(((Q510-T510)/(S510-T510))*30+40,0),"%"),IF(Q510&gt;U510,CONCATENATE(ROUND(((Q510-U510)/(T510-U510))*30+10,0),"%"),IF(Q510&gt;V510,CONCATENATE(ROUND(((Q510-V510)/(U510-V510))*7+3,0),"%"),"3% 이하"))))))</f>
        <v/>
      </c>
      <c r="Q510" s="194">
        <f>IFERROR(ROUND(OFFSET(환산공식!$FG$15,$F510,0),3),"")</f>
        <v/>
      </c>
      <c r="R510" s="194">
        <f>OFFSET('배치점수 계산기'!H$10,$D510,0)</f>
        <v/>
      </c>
      <c r="S510" s="194">
        <f>OFFSET('배치점수 계산기'!I$10,$D510,0)</f>
        <v/>
      </c>
      <c r="T510" s="194">
        <f>OFFSET('배치점수 계산기'!J$10,$D510,0)</f>
        <v/>
      </c>
      <c r="U510" s="194">
        <f>OFFSET('배치점수 계산기'!K$10,$D510,0)</f>
        <v/>
      </c>
      <c r="V510" s="194">
        <f>OFFSET('배치점수 계산기'!L$10,$D510,0)</f>
        <v/>
      </c>
      <c r="W510" s="186">
        <f>OFFSET('배치점수 계산기'!M$10,$D510,0)</f>
        <v/>
      </c>
      <c r="X510" s="184">
        <f>OFFSET('배치점수 계산기'!N$10,$D510,0)</f>
        <v/>
      </c>
      <c r="Y510" s="188">
        <f>OFFSET(환산공식!FW$15,$F510,0)</f>
        <v/>
      </c>
      <c r="Z510" s="697">
        <f>OFFSET(환산공식!FX$15,$F510,0)</f>
        <v/>
      </c>
      <c r="AA510" s="179">
        <f>OFFSET(환산공식!FY$15,$F510,0)</f>
        <v/>
      </c>
      <c r="AB510" s="3" t="n"/>
      <c r="AD510" s="0">
        <f>IF(L510="X",6,IF(Q510&gt;R510,1,IF(Q510&gt;S510,2,IF(Q510&gt;T510,3,IF(Q510&gt;U510,4,IF(Q510&gt;=V510,5,IF(Q510&lt;V510,6,"")))))))</f>
        <v/>
      </c>
      <c r="AF510" s="3" t="n"/>
      <c r="AG510" s="3" t="n"/>
      <c r="AH510" s="3" t="n"/>
    </row>
    <row r="511">
      <c r="A511" s="198" t="n"/>
      <c r="B511" s="198" t="n"/>
      <c r="C511" s="198" t="inlineStr">
        <is>
          <t>가504</t>
        </is>
      </c>
      <c r="D511" s="195" t="n">
        <v>564</v>
      </c>
      <c r="E511" s="195" t="n">
        <v>129</v>
      </c>
      <c r="F511" s="195" t="n">
        <v>129</v>
      </c>
      <c r="G511" s="239" t="n">
        <v>504</v>
      </c>
      <c r="H511" s="197" t="inlineStr">
        <is>
          <t>가</t>
        </is>
      </c>
      <c r="I511" s="242" t="inlineStr">
        <is>
          <t>인천대</t>
        </is>
      </c>
      <c r="J511" s="242" t="inlineStr">
        <is>
          <t>창의인재개발학과</t>
        </is>
      </c>
      <c r="K511" s="195" t="inlineStr">
        <is>
          <t>통합</t>
        </is>
      </c>
      <c r="L511" s="697">
        <f>IF(OFFSET(환산공식!$ED$15,$F511,0)=1,"O","X")</f>
        <v/>
      </c>
      <c r="M511" s="188">
        <f>IFERROR(OFFSET(환산공식!DJ$15,$F511,0),"")</f>
        <v/>
      </c>
      <c r="N511" s="697">
        <f>IFERROR(CONCATENATE(ROUND(OFFSET(환산공식!DK$15,$F511,0),1),"%"),"")</f>
        <v/>
      </c>
      <c r="O511" s="697">
        <f>IFERROR(OFFSET(환산공식!DL$15,$F511,0),"")</f>
        <v/>
      </c>
      <c r="P511" s="188">
        <f>IF(E511="","",IF(Q511&gt;R511,"90% 이상",IF(Q511&gt;S511,CONCATENATE(ROUND(((Q511-S511)/(R511-S511))*20+70,0),"%"),IF(Q511&gt;T511,CONCATENATE(ROUND(((Q511-T511)/(S511-T511))*30+40,0),"%"),IF(Q511&gt;U511,CONCATENATE(ROUND(((Q511-U511)/(T511-U511))*30+10,0),"%"),IF(Q511&gt;V511,CONCATENATE(ROUND(((Q511-V511)/(U511-V511))*7+3,0),"%"),"3% 이하"))))))</f>
        <v/>
      </c>
      <c r="Q511" s="194">
        <f>IFERROR(ROUND(OFFSET(환산공식!$FG$15,$F511,0),3),"")</f>
        <v/>
      </c>
      <c r="R511" s="194">
        <f>OFFSET('배치점수 계산기'!H$10,$D511,0)</f>
        <v/>
      </c>
      <c r="S511" s="194">
        <f>OFFSET('배치점수 계산기'!I$10,$D511,0)</f>
        <v/>
      </c>
      <c r="T511" s="194">
        <f>OFFSET('배치점수 계산기'!J$10,$D511,0)</f>
        <v/>
      </c>
      <c r="U511" s="194">
        <f>OFFSET('배치점수 계산기'!K$10,$D511,0)</f>
        <v/>
      </c>
      <c r="V511" s="194">
        <f>OFFSET('배치점수 계산기'!L$10,$D511,0)</f>
        <v/>
      </c>
      <c r="W511" s="186">
        <f>OFFSET('배치점수 계산기'!M$10,$D511,0)</f>
        <v/>
      </c>
      <c r="X511" s="184">
        <f>OFFSET('배치점수 계산기'!N$10,$D511,0)</f>
        <v/>
      </c>
      <c r="Y511" s="188">
        <f>OFFSET(환산공식!FW$15,$F511,0)</f>
        <v/>
      </c>
      <c r="Z511" s="697">
        <f>OFFSET(환산공식!FX$15,$F511,0)</f>
        <v/>
      </c>
      <c r="AA511" s="179">
        <f>OFFSET(환산공식!FY$15,$F511,0)</f>
        <v/>
      </c>
      <c r="AB511" s="3" t="n"/>
      <c r="AD511" s="0">
        <f>IF(L511="X",6,IF(Q511&gt;R511,1,IF(Q511&gt;S511,2,IF(Q511&gt;T511,3,IF(Q511&gt;U511,4,IF(Q511&gt;=V511,5,IF(Q511&lt;V511,6,"")))))))</f>
        <v/>
      </c>
      <c r="AF511" s="3" t="n"/>
      <c r="AG511" s="3" t="n"/>
      <c r="AH511" s="3" t="n"/>
    </row>
    <row r="512">
      <c r="A512" s="198" t="n"/>
      <c r="B512" s="198" t="n"/>
      <c r="C512" s="198" t="inlineStr">
        <is>
          <t>가505</t>
        </is>
      </c>
      <c r="D512" s="195" t="n">
        <v>565</v>
      </c>
      <c r="E512" s="195" t="n">
        <v>129</v>
      </c>
      <c r="F512" s="195" t="n">
        <v>129</v>
      </c>
      <c r="G512" s="239" t="n">
        <v>505</v>
      </c>
      <c r="H512" s="197" t="inlineStr">
        <is>
          <t>가</t>
        </is>
      </c>
      <c r="I512" s="242" t="inlineStr">
        <is>
          <t>인천대</t>
        </is>
      </c>
      <c r="J512" s="242" t="inlineStr">
        <is>
          <t>사회복지학과</t>
        </is>
      </c>
      <c r="K512" s="195" t="inlineStr">
        <is>
          <t>통합</t>
        </is>
      </c>
      <c r="L512" s="697">
        <f>IF(OFFSET(환산공식!$ED$15,$F512,0)=1,"O","X")</f>
        <v/>
      </c>
      <c r="M512" s="188">
        <f>IFERROR(OFFSET(환산공식!DJ$15,$F512,0),"")</f>
        <v/>
      </c>
      <c r="N512" s="697">
        <f>IFERROR(CONCATENATE(ROUND(OFFSET(환산공식!DK$15,$F512,0),1),"%"),"")</f>
        <v/>
      </c>
      <c r="O512" s="697">
        <f>IFERROR(OFFSET(환산공식!DL$15,$F512,0),"")</f>
        <v/>
      </c>
      <c r="P512" s="188">
        <f>IF(E512="","",IF(Q512&gt;R512,"90% 이상",IF(Q512&gt;S512,CONCATENATE(ROUND(((Q512-S512)/(R512-S512))*20+70,0),"%"),IF(Q512&gt;T512,CONCATENATE(ROUND(((Q512-T512)/(S512-T512))*30+40,0),"%"),IF(Q512&gt;U512,CONCATENATE(ROUND(((Q512-U512)/(T512-U512))*30+10,0),"%"),IF(Q512&gt;V512,CONCATENATE(ROUND(((Q512-V512)/(U512-V512))*7+3,0),"%"),"3% 이하"))))))</f>
        <v/>
      </c>
      <c r="Q512" s="194">
        <f>IFERROR(ROUND(OFFSET(환산공식!$FG$15,$F512,0),3),"")</f>
        <v/>
      </c>
      <c r="R512" s="194">
        <f>OFFSET('배치점수 계산기'!H$10,$D512,0)</f>
        <v/>
      </c>
      <c r="S512" s="194">
        <f>OFFSET('배치점수 계산기'!I$10,$D512,0)</f>
        <v/>
      </c>
      <c r="T512" s="194">
        <f>OFFSET('배치점수 계산기'!J$10,$D512,0)</f>
        <v/>
      </c>
      <c r="U512" s="194">
        <f>OFFSET('배치점수 계산기'!K$10,$D512,0)</f>
        <v/>
      </c>
      <c r="V512" s="194">
        <f>OFFSET('배치점수 계산기'!L$10,$D512,0)</f>
        <v/>
      </c>
      <c r="W512" s="186">
        <f>OFFSET('배치점수 계산기'!M$10,$D512,0)</f>
        <v/>
      </c>
      <c r="X512" s="184">
        <f>OFFSET('배치점수 계산기'!N$10,$D512,0)</f>
        <v/>
      </c>
      <c r="Y512" s="188">
        <f>OFFSET(환산공식!FW$15,$F512,0)</f>
        <v/>
      </c>
      <c r="Z512" s="697">
        <f>OFFSET(환산공식!FX$15,$F512,0)</f>
        <v/>
      </c>
      <c r="AA512" s="179">
        <f>OFFSET(환산공식!FY$15,$F512,0)</f>
        <v/>
      </c>
      <c r="AB512" s="3" t="n"/>
      <c r="AD512" s="0">
        <f>IF(L512="X",6,IF(Q512&gt;R512,1,IF(Q512&gt;S512,2,IF(Q512&gt;T512,3,IF(Q512&gt;U512,4,IF(Q512&gt;=V512,5,IF(Q512&lt;V512,6,"")))))))</f>
        <v/>
      </c>
      <c r="AF512" s="3" t="n"/>
      <c r="AG512" s="3" t="n"/>
      <c r="AH512" s="3" t="n"/>
    </row>
    <row r="513">
      <c r="A513" s="198" t="n"/>
      <c r="B513" s="198" t="n"/>
      <c r="C513" s="198" t="inlineStr">
        <is>
          <t>가506</t>
        </is>
      </c>
      <c r="D513" s="195" t="n">
        <v>566</v>
      </c>
      <c r="E513" s="195" t="n">
        <v>129</v>
      </c>
      <c r="F513" s="195" t="n">
        <v>129</v>
      </c>
      <c r="G513" s="239" t="n">
        <v>506</v>
      </c>
      <c r="H513" s="197" t="inlineStr">
        <is>
          <t>가</t>
        </is>
      </c>
      <c r="I513" s="242" t="inlineStr">
        <is>
          <t>인천대</t>
        </is>
      </c>
      <c r="J513" s="242" t="inlineStr">
        <is>
          <t>영어교육과</t>
        </is>
      </c>
      <c r="K513" s="195" t="inlineStr">
        <is>
          <t>통합</t>
        </is>
      </c>
      <c r="L513" s="697">
        <f>IF(OFFSET(환산공식!$ED$15,$F513,0)=1,"O","X")</f>
        <v/>
      </c>
      <c r="M513" s="188">
        <f>IFERROR(OFFSET(환산공식!DJ$15,$F513,0),"")</f>
        <v/>
      </c>
      <c r="N513" s="697">
        <f>IFERROR(CONCATENATE(ROUND(OFFSET(환산공식!DK$15,$F513,0),1),"%"),"")</f>
        <v/>
      </c>
      <c r="O513" s="697">
        <f>IFERROR(OFFSET(환산공식!DL$15,$F513,0),"")</f>
        <v/>
      </c>
      <c r="P513" s="188">
        <f>IF(E513="","",IF(Q513&gt;R513,"90% 이상",IF(Q513&gt;S513,CONCATENATE(ROUND(((Q513-S513)/(R513-S513))*20+70,0),"%"),IF(Q513&gt;T513,CONCATENATE(ROUND(((Q513-T513)/(S513-T513))*30+40,0),"%"),IF(Q513&gt;U513,CONCATENATE(ROUND(((Q513-U513)/(T513-U513))*30+10,0),"%"),IF(Q513&gt;V513,CONCATENATE(ROUND(((Q513-V513)/(U513-V513))*7+3,0),"%"),"3% 이하"))))))</f>
        <v/>
      </c>
      <c r="Q513" s="194">
        <f>IFERROR(ROUND(OFFSET(환산공식!$FG$15,$F513,0),3),"")</f>
        <v/>
      </c>
      <c r="R513" s="194">
        <f>OFFSET('배치점수 계산기'!H$10,$D513,0)</f>
        <v/>
      </c>
      <c r="S513" s="194">
        <f>OFFSET('배치점수 계산기'!I$10,$D513,0)</f>
        <v/>
      </c>
      <c r="T513" s="194">
        <f>OFFSET('배치점수 계산기'!J$10,$D513,0)</f>
        <v/>
      </c>
      <c r="U513" s="194">
        <f>OFFSET('배치점수 계산기'!K$10,$D513,0)</f>
        <v/>
      </c>
      <c r="V513" s="194">
        <f>OFFSET('배치점수 계산기'!L$10,$D513,0)</f>
        <v/>
      </c>
      <c r="W513" s="186">
        <f>OFFSET('배치점수 계산기'!M$10,$D513,0)</f>
        <v/>
      </c>
      <c r="X513" s="184">
        <f>OFFSET('배치점수 계산기'!N$10,$D513,0)</f>
        <v/>
      </c>
      <c r="Y513" s="188">
        <f>OFFSET(환산공식!FW$15,$F513,0)</f>
        <v/>
      </c>
      <c r="Z513" s="697">
        <f>OFFSET(환산공식!FX$15,$F513,0)</f>
        <v/>
      </c>
      <c r="AA513" s="179">
        <f>OFFSET(환산공식!FY$15,$F513,0)</f>
        <v/>
      </c>
      <c r="AB513" s="3" t="n"/>
      <c r="AD513" s="0">
        <f>IF(L513="X",6,IF(Q513&gt;R513,1,IF(Q513&gt;S513,2,IF(Q513&gt;T513,3,IF(Q513&gt;U513,4,IF(Q513&gt;=V513,5,IF(Q513&lt;V513,6,"")))))))</f>
        <v/>
      </c>
      <c r="AF513" s="3" t="n"/>
      <c r="AG513" s="3" t="n"/>
      <c r="AH513" s="3" t="n"/>
    </row>
    <row r="514">
      <c r="A514" s="198" t="n"/>
      <c r="B514" s="198" t="n"/>
      <c r="C514" s="198" t="inlineStr">
        <is>
          <t>가507</t>
        </is>
      </c>
      <c r="D514" s="195" t="n">
        <v>567</v>
      </c>
      <c r="E514" s="195" t="n">
        <v>129</v>
      </c>
      <c r="F514" s="195" t="n">
        <v>129</v>
      </c>
      <c r="G514" s="239" t="n">
        <v>507</v>
      </c>
      <c r="H514" s="197" t="inlineStr">
        <is>
          <t>가</t>
        </is>
      </c>
      <c r="I514" s="242" t="inlineStr">
        <is>
          <t>인천대</t>
        </is>
      </c>
      <c r="J514" s="242" t="inlineStr">
        <is>
          <t>국어국문학과</t>
        </is>
      </c>
      <c r="K514" s="195" t="inlineStr">
        <is>
          <t>통합</t>
        </is>
      </c>
      <c r="L514" s="697">
        <f>IF(OFFSET(환산공식!$ED$15,$F514,0)=1,"O","X")</f>
        <v/>
      </c>
      <c r="M514" s="188">
        <f>IFERROR(OFFSET(환산공식!DJ$15,$F514,0),"")</f>
        <v/>
      </c>
      <c r="N514" s="697">
        <f>IFERROR(CONCATENATE(ROUND(OFFSET(환산공식!DK$15,$F514,0),1),"%"),"")</f>
        <v/>
      </c>
      <c r="O514" s="697">
        <f>IFERROR(OFFSET(환산공식!DL$15,$F514,0),"")</f>
        <v/>
      </c>
      <c r="P514" s="188">
        <f>IF(E514="","",IF(Q514&gt;R514,"90% 이상",IF(Q514&gt;S514,CONCATENATE(ROUND(((Q514-S514)/(R514-S514))*20+70,0),"%"),IF(Q514&gt;T514,CONCATENATE(ROUND(((Q514-T514)/(S514-T514))*30+40,0),"%"),IF(Q514&gt;U514,CONCATENATE(ROUND(((Q514-U514)/(T514-U514))*30+10,0),"%"),IF(Q514&gt;V514,CONCATENATE(ROUND(((Q514-V514)/(U514-V514))*7+3,0),"%"),"3% 이하"))))))</f>
        <v/>
      </c>
      <c r="Q514" s="194">
        <f>IFERROR(ROUND(OFFSET(환산공식!$FG$15,$F514,0),3),"")</f>
        <v/>
      </c>
      <c r="R514" s="194">
        <f>OFFSET('배치점수 계산기'!H$10,$D514,0)</f>
        <v/>
      </c>
      <c r="S514" s="194">
        <f>OFFSET('배치점수 계산기'!I$10,$D514,0)</f>
        <v/>
      </c>
      <c r="T514" s="194">
        <f>OFFSET('배치점수 계산기'!J$10,$D514,0)</f>
        <v/>
      </c>
      <c r="U514" s="194">
        <f>OFFSET('배치점수 계산기'!K$10,$D514,0)</f>
        <v/>
      </c>
      <c r="V514" s="194">
        <f>OFFSET('배치점수 계산기'!L$10,$D514,0)</f>
        <v/>
      </c>
      <c r="W514" s="186">
        <f>OFFSET('배치점수 계산기'!M$10,$D514,0)</f>
        <v/>
      </c>
      <c r="X514" s="184">
        <f>OFFSET('배치점수 계산기'!N$10,$D514,0)</f>
        <v/>
      </c>
      <c r="Y514" s="188">
        <f>OFFSET(환산공식!FW$15,$F514,0)</f>
        <v/>
      </c>
      <c r="Z514" s="697">
        <f>OFFSET(환산공식!FX$15,$F514,0)</f>
        <v/>
      </c>
      <c r="AA514" s="179">
        <f>OFFSET(환산공식!FY$15,$F514,0)</f>
        <v/>
      </c>
      <c r="AB514" s="3" t="n"/>
      <c r="AD514" s="0">
        <f>IF(L514="X",6,IF(Q514&gt;R514,1,IF(Q514&gt;S514,2,IF(Q514&gt;T514,3,IF(Q514&gt;U514,4,IF(Q514&gt;=V514,5,IF(Q514&lt;V514,6,"")))))))</f>
        <v/>
      </c>
      <c r="AF514" s="3" t="n"/>
      <c r="AG514" s="3" t="n"/>
      <c r="AH514" s="3" t="n"/>
    </row>
    <row r="515">
      <c r="A515" s="198" t="n"/>
      <c r="B515" s="198" t="n"/>
      <c r="C515" s="198" t="inlineStr">
        <is>
          <t>가508</t>
        </is>
      </c>
      <c r="D515" s="195" t="n">
        <v>568</v>
      </c>
      <c r="E515" s="195" t="n">
        <v>129</v>
      </c>
      <c r="F515" s="195" t="n">
        <v>129</v>
      </c>
      <c r="G515" s="239" t="n">
        <v>508</v>
      </c>
      <c r="H515" s="197" t="inlineStr">
        <is>
          <t>가</t>
        </is>
      </c>
      <c r="I515" s="242" t="inlineStr">
        <is>
          <t>인천대</t>
        </is>
      </c>
      <c r="J515" s="242" t="inlineStr">
        <is>
          <t>영어영문학과</t>
        </is>
      </c>
      <c r="K515" s="195" t="inlineStr">
        <is>
          <t>통합</t>
        </is>
      </c>
      <c r="L515" s="697">
        <f>IF(OFFSET(환산공식!$ED$15,$F515,0)=1,"O","X")</f>
        <v/>
      </c>
      <c r="M515" s="188">
        <f>IFERROR(OFFSET(환산공식!DJ$15,$F515,0),"")</f>
        <v/>
      </c>
      <c r="N515" s="697">
        <f>IFERROR(CONCATENATE(ROUND(OFFSET(환산공식!DK$15,$F515,0),1),"%"),"")</f>
        <v/>
      </c>
      <c r="O515" s="697">
        <f>IFERROR(OFFSET(환산공식!DL$15,$F515,0),"")</f>
        <v/>
      </c>
      <c r="P515" s="188">
        <f>IF(E515="","",IF(Q515&gt;R515,"90% 이상",IF(Q515&gt;S515,CONCATENATE(ROUND(((Q515-S515)/(R515-S515))*20+70,0),"%"),IF(Q515&gt;T515,CONCATENATE(ROUND(((Q515-T515)/(S515-T515))*30+40,0),"%"),IF(Q515&gt;U515,CONCATENATE(ROUND(((Q515-U515)/(T515-U515))*30+10,0),"%"),IF(Q515&gt;V515,CONCATENATE(ROUND(((Q515-V515)/(U515-V515))*7+3,0),"%"),"3% 이하"))))))</f>
        <v/>
      </c>
      <c r="Q515" s="194">
        <f>IFERROR(ROUND(OFFSET(환산공식!$FG$15,$F515,0),3),"")</f>
        <v/>
      </c>
      <c r="R515" s="194">
        <f>OFFSET('배치점수 계산기'!H$10,$D515,0)</f>
        <v/>
      </c>
      <c r="S515" s="194">
        <f>OFFSET('배치점수 계산기'!I$10,$D515,0)</f>
        <v/>
      </c>
      <c r="T515" s="194">
        <f>OFFSET('배치점수 계산기'!J$10,$D515,0)</f>
        <v/>
      </c>
      <c r="U515" s="194">
        <f>OFFSET('배치점수 계산기'!K$10,$D515,0)</f>
        <v/>
      </c>
      <c r="V515" s="194">
        <f>OFFSET('배치점수 계산기'!L$10,$D515,0)</f>
        <v/>
      </c>
      <c r="W515" s="186">
        <f>OFFSET('배치점수 계산기'!M$10,$D515,0)</f>
        <v/>
      </c>
      <c r="X515" s="184">
        <f>OFFSET('배치점수 계산기'!N$10,$D515,0)</f>
        <v/>
      </c>
      <c r="Y515" s="188">
        <f>OFFSET(환산공식!FW$15,$F515,0)</f>
        <v/>
      </c>
      <c r="Z515" s="697">
        <f>OFFSET(환산공식!FX$15,$F515,0)</f>
        <v/>
      </c>
      <c r="AA515" s="179">
        <f>OFFSET(환산공식!FY$15,$F515,0)</f>
        <v/>
      </c>
      <c r="AB515" s="3" t="n"/>
      <c r="AD515" s="0">
        <f>IF(L515="X",6,IF(Q515&gt;R515,1,IF(Q515&gt;S515,2,IF(Q515&gt;T515,3,IF(Q515&gt;U515,4,IF(Q515&gt;=V515,5,IF(Q515&lt;V515,6,"")))))))</f>
        <v/>
      </c>
      <c r="AF515" s="3" t="n"/>
      <c r="AG515" s="3" t="n"/>
      <c r="AH515" s="3" t="n"/>
    </row>
    <row r="516">
      <c r="A516" s="198" t="n"/>
      <c r="B516" s="198" t="n"/>
      <c r="C516" s="198" t="inlineStr">
        <is>
          <t>가509</t>
        </is>
      </c>
      <c r="D516" s="195" t="n">
        <v>569</v>
      </c>
      <c r="E516" s="195" t="n">
        <v>129</v>
      </c>
      <c r="F516" s="195" t="n">
        <v>129</v>
      </c>
      <c r="G516" s="239" t="n">
        <v>509</v>
      </c>
      <c r="H516" s="197" t="inlineStr">
        <is>
          <t>가</t>
        </is>
      </c>
      <c r="I516" s="242" t="inlineStr">
        <is>
          <t>인천대</t>
        </is>
      </c>
      <c r="J516" s="242" t="inlineStr">
        <is>
          <t>문헌정보학과</t>
        </is>
      </c>
      <c r="K516" s="195" t="inlineStr">
        <is>
          <t>통합</t>
        </is>
      </c>
      <c r="L516" s="697">
        <f>IF(OFFSET(환산공식!$ED$15,$F516,0)=1,"O","X")</f>
        <v/>
      </c>
      <c r="M516" s="188">
        <f>IFERROR(OFFSET(환산공식!DJ$15,$F516,0),"")</f>
        <v/>
      </c>
      <c r="N516" s="697">
        <f>IFERROR(CONCATENATE(ROUND(OFFSET(환산공식!DK$15,$F516,0),1),"%"),"")</f>
        <v/>
      </c>
      <c r="O516" s="697">
        <f>IFERROR(OFFSET(환산공식!DL$15,$F516,0),"")</f>
        <v/>
      </c>
      <c r="P516" s="188">
        <f>IF(E516="","",IF(Q516&gt;R516,"90% 이상",IF(Q516&gt;S516,CONCATENATE(ROUND(((Q516-S516)/(R516-S516))*20+70,0),"%"),IF(Q516&gt;T516,CONCATENATE(ROUND(((Q516-T516)/(S516-T516))*30+40,0),"%"),IF(Q516&gt;U516,CONCATENATE(ROUND(((Q516-U516)/(T516-U516))*30+10,0),"%"),IF(Q516&gt;V516,CONCATENATE(ROUND(((Q516-V516)/(U516-V516))*7+3,0),"%"),"3% 이하"))))))</f>
        <v/>
      </c>
      <c r="Q516" s="194">
        <f>IFERROR(ROUND(OFFSET(환산공식!$FG$15,$F516,0),3),"")</f>
        <v/>
      </c>
      <c r="R516" s="194">
        <f>OFFSET('배치점수 계산기'!H$10,$D516,0)</f>
        <v/>
      </c>
      <c r="S516" s="194">
        <f>OFFSET('배치점수 계산기'!I$10,$D516,0)</f>
        <v/>
      </c>
      <c r="T516" s="194">
        <f>OFFSET('배치점수 계산기'!J$10,$D516,0)</f>
        <v/>
      </c>
      <c r="U516" s="194">
        <f>OFFSET('배치점수 계산기'!K$10,$D516,0)</f>
        <v/>
      </c>
      <c r="V516" s="194">
        <f>OFFSET('배치점수 계산기'!L$10,$D516,0)</f>
        <v/>
      </c>
      <c r="W516" s="186">
        <f>OFFSET('배치점수 계산기'!M$10,$D516,0)</f>
        <v/>
      </c>
      <c r="X516" s="184">
        <f>OFFSET('배치점수 계산기'!N$10,$D516,0)</f>
        <v/>
      </c>
      <c r="Y516" s="188">
        <f>OFFSET(환산공식!FW$15,$F516,0)</f>
        <v/>
      </c>
      <c r="Z516" s="697">
        <f>OFFSET(환산공식!FX$15,$F516,0)</f>
        <v/>
      </c>
      <c r="AA516" s="179">
        <f>OFFSET(환산공식!FY$15,$F516,0)</f>
        <v/>
      </c>
      <c r="AB516" s="3" t="n"/>
      <c r="AD516" s="0">
        <f>IF(L516="X",6,IF(Q516&gt;R516,1,IF(Q516&gt;S516,2,IF(Q516&gt;T516,3,IF(Q516&gt;U516,4,IF(Q516&gt;=V516,5,IF(Q516&lt;V516,6,"")))))))</f>
        <v/>
      </c>
      <c r="AF516" s="3" t="n"/>
      <c r="AG516" s="3" t="n"/>
      <c r="AH516" s="3" t="n"/>
    </row>
    <row r="517">
      <c r="A517" s="198" t="n"/>
      <c r="B517" s="198" t="n"/>
      <c r="C517" s="198" t="inlineStr">
        <is>
          <t>가510</t>
        </is>
      </c>
      <c r="D517" s="195" t="n">
        <v>570</v>
      </c>
      <c r="E517" s="195" t="n">
        <v>129</v>
      </c>
      <c r="F517" s="195" t="n">
        <v>129</v>
      </c>
      <c r="G517" s="239" t="n">
        <v>510</v>
      </c>
      <c r="H517" s="197" t="inlineStr">
        <is>
          <t>가</t>
        </is>
      </c>
      <c r="I517" s="242" t="inlineStr">
        <is>
          <t>인천대</t>
        </is>
      </c>
      <c r="J517" s="242" t="inlineStr">
        <is>
          <t>독어독문학과</t>
        </is>
      </c>
      <c r="K517" s="195" t="inlineStr">
        <is>
          <t>통합</t>
        </is>
      </c>
      <c r="L517" s="697">
        <f>IF(OFFSET(환산공식!$ED$15,$F517,0)=1,"O","X")</f>
        <v/>
      </c>
      <c r="M517" s="188">
        <f>IFERROR(OFFSET(환산공식!DJ$15,$F517,0),"")</f>
        <v/>
      </c>
      <c r="N517" s="697">
        <f>IFERROR(CONCATENATE(ROUND(OFFSET(환산공식!DK$15,$F517,0),1),"%"),"")</f>
        <v/>
      </c>
      <c r="O517" s="697">
        <f>IFERROR(OFFSET(환산공식!DL$15,$F517,0),"")</f>
        <v/>
      </c>
      <c r="P517" s="188">
        <f>IF(E517="","",IF(Q517&gt;R517,"90% 이상",IF(Q517&gt;S517,CONCATENATE(ROUND(((Q517-S517)/(R517-S517))*20+70,0),"%"),IF(Q517&gt;T517,CONCATENATE(ROUND(((Q517-T517)/(S517-T517))*30+40,0),"%"),IF(Q517&gt;U517,CONCATENATE(ROUND(((Q517-U517)/(T517-U517))*30+10,0),"%"),IF(Q517&gt;V517,CONCATENATE(ROUND(((Q517-V517)/(U517-V517))*7+3,0),"%"),"3% 이하"))))))</f>
        <v/>
      </c>
      <c r="Q517" s="194">
        <f>IFERROR(ROUND(OFFSET(환산공식!$FG$15,$F517,0),3),"")</f>
        <v/>
      </c>
      <c r="R517" s="194">
        <f>OFFSET('배치점수 계산기'!H$10,$D517,0)</f>
        <v/>
      </c>
      <c r="S517" s="194">
        <f>OFFSET('배치점수 계산기'!I$10,$D517,0)</f>
        <v/>
      </c>
      <c r="T517" s="194">
        <f>OFFSET('배치점수 계산기'!J$10,$D517,0)</f>
        <v/>
      </c>
      <c r="U517" s="194">
        <f>OFFSET('배치점수 계산기'!K$10,$D517,0)</f>
        <v/>
      </c>
      <c r="V517" s="194">
        <f>OFFSET('배치점수 계산기'!L$10,$D517,0)</f>
        <v/>
      </c>
      <c r="W517" s="186">
        <f>OFFSET('배치점수 계산기'!M$10,$D517,0)</f>
        <v/>
      </c>
      <c r="X517" s="184">
        <f>OFFSET('배치점수 계산기'!N$10,$D517,0)</f>
        <v/>
      </c>
      <c r="Y517" s="188">
        <f>OFFSET(환산공식!FW$15,$F517,0)</f>
        <v/>
      </c>
      <c r="Z517" s="697">
        <f>OFFSET(환산공식!FX$15,$F517,0)</f>
        <v/>
      </c>
      <c r="AA517" s="179">
        <f>OFFSET(환산공식!FY$15,$F517,0)</f>
        <v/>
      </c>
      <c r="AB517" s="3" t="n"/>
      <c r="AD517" s="0">
        <f>IF(L517="X",6,IF(Q517&gt;R517,1,IF(Q517&gt;S517,2,IF(Q517&gt;T517,3,IF(Q517&gt;U517,4,IF(Q517&gt;=V517,5,IF(Q517&lt;V517,6,"")))))))</f>
        <v/>
      </c>
      <c r="AF517" s="3" t="n"/>
      <c r="AG517" s="3" t="n"/>
      <c r="AH517" s="3" t="n"/>
    </row>
    <row r="518">
      <c r="A518" s="198" t="n"/>
      <c r="B518" s="198" t="n"/>
      <c r="C518" s="198" t="inlineStr">
        <is>
          <t>가511</t>
        </is>
      </c>
      <c r="D518" s="195" t="n">
        <v>571</v>
      </c>
      <c r="E518" s="195" t="n">
        <v>129</v>
      </c>
      <c r="F518" s="195" t="n">
        <v>129</v>
      </c>
      <c r="G518" s="239" t="n">
        <v>511</v>
      </c>
      <c r="H518" s="197" t="inlineStr">
        <is>
          <t>가</t>
        </is>
      </c>
      <c r="I518" s="242" t="inlineStr">
        <is>
          <t>인천대</t>
        </is>
      </c>
      <c r="J518" s="242" t="inlineStr">
        <is>
          <t>중어중국학과</t>
        </is>
      </c>
      <c r="K518" s="195" t="inlineStr">
        <is>
          <t>통합</t>
        </is>
      </c>
      <c r="L518" s="697">
        <f>IF(OFFSET(환산공식!$ED$15,$F518,0)=1,"O","X")</f>
        <v/>
      </c>
      <c r="M518" s="188">
        <f>IFERROR(OFFSET(환산공식!DJ$15,$F518,0),"")</f>
        <v/>
      </c>
      <c r="N518" s="697">
        <f>IFERROR(CONCATENATE(ROUND(OFFSET(환산공식!DK$15,$F518,0),1),"%"),"")</f>
        <v/>
      </c>
      <c r="O518" s="697">
        <f>IFERROR(OFFSET(환산공식!DL$15,$F518,0),"")</f>
        <v/>
      </c>
      <c r="P518" s="188">
        <f>IF(E518="","",IF(Q518&gt;R518,"90% 이상",IF(Q518&gt;S518,CONCATENATE(ROUND(((Q518-S518)/(R518-S518))*20+70,0),"%"),IF(Q518&gt;T518,CONCATENATE(ROUND(((Q518-T518)/(S518-T518))*30+40,0),"%"),IF(Q518&gt;U518,CONCATENATE(ROUND(((Q518-U518)/(T518-U518))*30+10,0),"%"),IF(Q518&gt;V518,CONCATENATE(ROUND(((Q518-V518)/(U518-V518))*7+3,0),"%"),"3% 이하"))))))</f>
        <v/>
      </c>
      <c r="Q518" s="194">
        <f>IFERROR(ROUND(OFFSET(환산공식!$FG$15,$F518,0),3),"")</f>
        <v/>
      </c>
      <c r="R518" s="194">
        <f>OFFSET('배치점수 계산기'!H$10,$D518,0)</f>
        <v/>
      </c>
      <c r="S518" s="194">
        <f>OFFSET('배치점수 계산기'!I$10,$D518,0)</f>
        <v/>
      </c>
      <c r="T518" s="194">
        <f>OFFSET('배치점수 계산기'!J$10,$D518,0)</f>
        <v/>
      </c>
      <c r="U518" s="194">
        <f>OFFSET('배치점수 계산기'!K$10,$D518,0)</f>
        <v/>
      </c>
      <c r="V518" s="194">
        <f>OFFSET('배치점수 계산기'!L$10,$D518,0)</f>
        <v/>
      </c>
      <c r="W518" s="186">
        <f>OFFSET('배치점수 계산기'!M$10,$D518,0)</f>
        <v/>
      </c>
      <c r="X518" s="184">
        <f>OFFSET('배치점수 계산기'!N$10,$D518,0)</f>
        <v/>
      </c>
      <c r="Y518" s="188">
        <f>OFFSET(환산공식!FW$15,$F518,0)</f>
        <v/>
      </c>
      <c r="Z518" s="697">
        <f>OFFSET(환산공식!FX$15,$F518,0)</f>
        <v/>
      </c>
      <c r="AA518" s="179">
        <f>OFFSET(환산공식!FY$15,$F518,0)</f>
        <v/>
      </c>
      <c r="AB518" s="3" t="n"/>
      <c r="AD518" s="0">
        <f>IF(L518="X",6,IF(Q518&gt;R518,1,IF(Q518&gt;S518,2,IF(Q518&gt;T518,3,IF(Q518&gt;U518,4,IF(Q518&gt;=V518,5,IF(Q518&lt;V518,6,"")))))))</f>
        <v/>
      </c>
      <c r="AF518" s="3" t="n"/>
      <c r="AG518" s="3" t="n"/>
      <c r="AH518" s="3" t="n"/>
    </row>
    <row r="519">
      <c r="A519" s="198" t="n"/>
      <c r="B519" s="198" t="n"/>
      <c r="C519" s="198" t="inlineStr">
        <is>
          <t>가512</t>
        </is>
      </c>
      <c r="D519" s="195" t="n">
        <v>572</v>
      </c>
      <c r="E519" s="195" t="n">
        <v>129</v>
      </c>
      <c r="F519" s="195" t="n">
        <v>129</v>
      </c>
      <c r="G519" s="239" t="n">
        <v>512</v>
      </c>
      <c r="H519" s="197" t="inlineStr">
        <is>
          <t>가</t>
        </is>
      </c>
      <c r="I519" s="242" t="inlineStr">
        <is>
          <t>인천대</t>
        </is>
      </c>
      <c r="J519" s="242" t="inlineStr">
        <is>
          <t>불어불문학과</t>
        </is>
      </c>
      <c r="K519" s="195" t="inlineStr">
        <is>
          <t>통합</t>
        </is>
      </c>
      <c r="L519" s="697">
        <f>IF(OFFSET(환산공식!$ED$15,$F519,0)=1,"O","X")</f>
        <v/>
      </c>
      <c r="M519" s="188">
        <f>IFERROR(OFFSET(환산공식!DJ$15,$F519,0),"")</f>
        <v/>
      </c>
      <c r="N519" s="697">
        <f>IFERROR(CONCATENATE(ROUND(OFFSET(환산공식!DK$15,$F519,0),1),"%"),"")</f>
        <v/>
      </c>
      <c r="O519" s="697">
        <f>IFERROR(OFFSET(환산공식!DL$15,$F519,0),"")</f>
        <v/>
      </c>
      <c r="P519" s="188">
        <f>IF(E519="","",IF(Q519&gt;R519,"90% 이상",IF(Q519&gt;S519,CONCATENATE(ROUND(((Q519-S519)/(R519-S519))*20+70,0),"%"),IF(Q519&gt;T519,CONCATENATE(ROUND(((Q519-T519)/(S519-T519))*30+40,0),"%"),IF(Q519&gt;U519,CONCATENATE(ROUND(((Q519-U519)/(T519-U519))*30+10,0),"%"),IF(Q519&gt;V519,CONCATENATE(ROUND(((Q519-V519)/(U519-V519))*7+3,0),"%"),"3% 이하"))))))</f>
        <v/>
      </c>
      <c r="Q519" s="194">
        <f>IFERROR(ROUND(OFFSET(환산공식!$FG$15,$F519,0),3),"")</f>
        <v/>
      </c>
      <c r="R519" s="194">
        <f>OFFSET('배치점수 계산기'!H$10,$D519,0)</f>
        <v/>
      </c>
      <c r="S519" s="194">
        <f>OFFSET('배치점수 계산기'!I$10,$D519,0)</f>
        <v/>
      </c>
      <c r="T519" s="194">
        <f>OFFSET('배치점수 계산기'!J$10,$D519,0)</f>
        <v/>
      </c>
      <c r="U519" s="194">
        <f>OFFSET('배치점수 계산기'!K$10,$D519,0)</f>
        <v/>
      </c>
      <c r="V519" s="194">
        <f>OFFSET('배치점수 계산기'!L$10,$D519,0)</f>
        <v/>
      </c>
      <c r="W519" s="186">
        <f>OFFSET('배치점수 계산기'!M$10,$D519,0)</f>
        <v/>
      </c>
      <c r="X519" s="184">
        <f>OFFSET('배치점수 계산기'!N$10,$D519,0)</f>
        <v/>
      </c>
      <c r="Y519" s="188">
        <f>OFFSET(환산공식!FW$15,$F519,0)</f>
        <v/>
      </c>
      <c r="Z519" s="697">
        <f>OFFSET(환산공식!FX$15,$F519,0)</f>
        <v/>
      </c>
      <c r="AA519" s="179">
        <f>OFFSET(환산공식!FY$15,$F519,0)</f>
        <v/>
      </c>
      <c r="AB519" s="3" t="n"/>
      <c r="AD519" s="0">
        <f>IF(L519="X",6,IF(Q519&gt;R519,1,IF(Q519&gt;S519,2,IF(Q519&gt;T519,3,IF(Q519&gt;U519,4,IF(Q519&gt;=V519,5,IF(Q519&lt;V519,6,"")))))))</f>
        <v/>
      </c>
      <c r="AF519" s="3" t="n"/>
      <c r="AG519" s="3" t="n"/>
      <c r="AH519" s="3" t="n"/>
    </row>
    <row r="520">
      <c r="A520" s="198" t="n"/>
      <c r="B520" s="198" t="n"/>
      <c r="C520" s="198" t="inlineStr">
        <is>
          <t>가513</t>
        </is>
      </c>
      <c r="D520" s="195" t="n">
        <v>573</v>
      </c>
      <c r="E520" s="195" t="n">
        <v>129</v>
      </c>
      <c r="F520" s="195" t="n">
        <v>129</v>
      </c>
      <c r="G520" s="239" t="n">
        <v>513</v>
      </c>
      <c r="H520" s="197" t="inlineStr">
        <is>
          <t>가</t>
        </is>
      </c>
      <c r="I520" s="242" t="inlineStr">
        <is>
          <t>인천대</t>
        </is>
      </c>
      <c r="J520" s="242" t="inlineStr">
        <is>
          <t>일어교육과</t>
        </is>
      </c>
      <c r="K520" s="195" t="inlineStr">
        <is>
          <t>통합</t>
        </is>
      </c>
      <c r="L520" s="697">
        <f>IF(OFFSET(환산공식!$ED$15,$F520,0)=1,"O","X")</f>
        <v/>
      </c>
      <c r="M520" s="188">
        <f>IFERROR(OFFSET(환산공식!DJ$15,$F520,0),"")</f>
        <v/>
      </c>
      <c r="N520" s="697">
        <f>IFERROR(CONCATENATE(ROUND(OFFSET(환산공식!DK$15,$F520,0),1),"%"),"")</f>
        <v/>
      </c>
      <c r="O520" s="697">
        <f>IFERROR(OFFSET(환산공식!DL$15,$F520,0),"")</f>
        <v/>
      </c>
      <c r="P520" s="188">
        <f>IF(E520="","",IF(Q520&gt;R520,"90% 이상",IF(Q520&gt;S520,CONCATENATE(ROUND(((Q520-S520)/(R520-S520))*20+70,0),"%"),IF(Q520&gt;T520,CONCATENATE(ROUND(((Q520-T520)/(S520-T520))*30+40,0),"%"),IF(Q520&gt;U520,CONCATENATE(ROUND(((Q520-U520)/(T520-U520))*30+10,0),"%"),IF(Q520&gt;V520,CONCATENATE(ROUND(((Q520-V520)/(U520-V520))*7+3,0),"%"),"3% 이하"))))))</f>
        <v/>
      </c>
      <c r="Q520" s="194">
        <f>IFERROR(ROUND(OFFSET(환산공식!$FG$15,$F520,0),3),"")</f>
        <v/>
      </c>
      <c r="R520" s="194">
        <f>OFFSET('배치점수 계산기'!H$10,$D520,0)</f>
        <v/>
      </c>
      <c r="S520" s="194">
        <f>OFFSET('배치점수 계산기'!I$10,$D520,0)</f>
        <v/>
      </c>
      <c r="T520" s="194">
        <f>OFFSET('배치점수 계산기'!J$10,$D520,0)</f>
        <v/>
      </c>
      <c r="U520" s="194">
        <f>OFFSET('배치점수 계산기'!K$10,$D520,0)</f>
        <v/>
      </c>
      <c r="V520" s="194">
        <f>OFFSET('배치점수 계산기'!L$10,$D520,0)</f>
        <v/>
      </c>
      <c r="W520" s="186">
        <f>OFFSET('배치점수 계산기'!M$10,$D520,0)</f>
        <v/>
      </c>
      <c r="X520" s="184">
        <f>OFFSET('배치점수 계산기'!N$10,$D520,0)</f>
        <v/>
      </c>
      <c r="Y520" s="188">
        <f>OFFSET(환산공식!FW$15,$F520,0)</f>
        <v/>
      </c>
      <c r="Z520" s="697">
        <f>OFFSET(환산공식!FX$15,$F520,0)</f>
        <v/>
      </c>
      <c r="AA520" s="179">
        <f>OFFSET(환산공식!FY$15,$F520,0)</f>
        <v/>
      </c>
      <c r="AB520" s="3" t="n"/>
      <c r="AD520" s="0">
        <f>IF(L520="X",6,IF(Q520&gt;R520,1,IF(Q520&gt;S520,2,IF(Q520&gt;T520,3,IF(Q520&gt;U520,4,IF(Q520&gt;=V520,5,IF(Q520&lt;V520,6,"")))))))</f>
        <v/>
      </c>
      <c r="AF520" s="3" t="n"/>
      <c r="AG520" s="3" t="n"/>
      <c r="AH520" s="3" t="n"/>
    </row>
    <row r="521">
      <c r="A521" s="198" t="n"/>
      <c r="B521" s="198" t="n"/>
      <c r="C521" s="198" t="inlineStr">
        <is>
          <t>가514</t>
        </is>
      </c>
      <c r="D521" s="195" t="n">
        <v>574</v>
      </c>
      <c r="E521" s="195" t="n">
        <v>129</v>
      </c>
      <c r="F521" s="195" t="n">
        <v>129</v>
      </c>
      <c r="G521" s="239" t="n">
        <v>514</v>
      </c>
      <c r="H521" s="197" t="inlineStr">
        <is>
          <t>가</t>
        </is>
      </c>
      <c r="I521" s="242" t="inlineStr">
        <is>
          <t>인천대</t>
        </is>
      </c>
      <c r="J521" s="242" t="inlineStr">
        <is>
          <t>유아교육과</t>
        </is>
      </c>
      <c r="K521" s="195" t="inlineStr">
        <is>
          <t>통합</t>
        </is>
      </c>
      <c r="L521" s="697">
        <f>IF(OFFSET(환산공식!$ED$15,$F521,0)=1,"O","X")</f>
        <v/>
      </c>
      <c r="M521" s="188">
        <f>IFERROR(OFFSET(환산공식!DJ$15,$F521,0),"")</f>
        <v/>
      </c>
      <c r="N521" s="697">
        <f>IFERROR(CONCATENATE(ROUND(OFFSET(환산공식!DK$15,$F521,0),1),"%"),"")</f>
        <v/>
      </c>
      <c r="O521" s="697">
        <f>IFERROR(OFFSET(환산공식!DL$15,$F521,0),"")</f>
        <v/>
      </c>
      <c r="P521" s="188">
        <f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/>
      </c>
      <c r="Q521" s="194">
        <f>IFERROR(ROUND(OFFSET(환산공식!$FG$15,$F521,0),3),"")</f>
        <v/>
      </c>
      <c r="R521" s="194">
        <f>OFFSET('배치점수 계산기'!H$10,$D521,0)</f>
        <v/>
      </c>
      <c r="S521" s="194">
        <f>OFFSET('배치점수 계산기'!I$10,$D521,0)</f>
        <v/>
      </c>
      <c r="T521" s="194">
        <f>OFFSET('배치점수 계산기'!J$10,$D521,0)</f>
        <v/>
      </c>
      <c r="U521" s="194">
        <f>OFFSET('배치점수 계산기'!K$10,$D521,0)</f>
        <v/>
      </c>
      <c r="V521" s="194">
        <f>OFFSET('배치점수 계산기'!L$10,$D521,0)</f>
        <v/>
      </c>
      <c r="W521" s="186">
        <f>OFFSET('배치점수 계산기'!M$10,$D521,0)</f>
        <v/>
      </c>
      <c r="X521" s="184">
        <f>OFFSET('배치점수 계산기'!N$10,$D521,0)</f>
        <v/>
      </c>
      <c r="Y521" s="188">
        <f>OFFSET(환산공식!FW$15,$F521,0)</f>
        <v/>
      </c>
      <c r="Z521" s="697">
        <f>OFFSET(환산공식!FX$15,$F521,0)</f>
        <v/>
      </c>
      <c r="AA521" s="179">
        <f>OFFSET(환산공식!FY$15,$F521,0)</f>
        <v/>
      </c>
      <c r="AB521" s="3" t="n"/>
      <c r="AD521" s="0">
        <f>IF(L521="X",6,IF(Q521&gt;R521,1,IF(Q521&gt;S521,2,IF(Q521&gt;T521,3,IF(Q521&gt;U521,4,IF(Q521&gt;=V521,5,IF(Q521&lt;V521,6,"")))))))</f>
        <v/>
      </c>
      <c r="AF521" s="3" t="n"/>
      <c r="AG521" s="3" t="n"/>
      <c r="AH521" s="3" t="n"/>
    </row>
    <row r="522">
      <c r="A522" s="198" t="n"/>
      <c r="B522" s="198" t="n"/>
      <c r="C522" s="198" t="inlineStr">
        <is>
          <t>가515</t>
        </is>
      </c>
      <c r="D522" s="195" t="n">
        <v>575</v>
      </c>
      <c r="E522" s="195" t="n">
        <v>129</v>
      </c>
      <c r="F522" s="195" t="n">
        <v>129</v>
      </c>
      <c r="G522" s="239" t="n">
        <v>515</v>
      </c>
      <c r="H522" s="197" t="inlineStr">
        <is>
          <t>가</t>
        </is>
      </c>
      <c r="I522" s="242" t="inlineStr">
        <is>
          <t>인천대</t>
        </is>
      </c>
      <c r="J522" s="242" t="inlineStr">
        <is>
          <t>윤리교육과</t>
        </is>
      </c>
      <c r="K522" s="195" t="inlineStr">
        <is>
          <t>통합</t>
        </is>
      </c>
      <c r="L522" s="697">
        <f>IF(OFFSET(환산공식!$ED$15,$F522,0)=1,"O","X")</f>
        <v/>
      </c>
      <c r="M522" s="188">
        <f>IFERROR(OFFSET(환산공식!DJ$15,$F522,0),"")</f>
        <v/>
      </c>
      <c r="N522" s="697">
        <f>IFERROR(CONCATENATE(ROUND(OFFSET(환산공식!DK$15,$F522,0),1),"%"),"")</f>
        <v/>
      </c>
      <c r="O522" s="697">
        <f>IFERROR(OFFSET(환산공식!DL$15,$F522,0),"")</f>
        <v/>
      </c>
      <c r="P522" s="188">
        <f>IF(E522="","",IF(Q522&gt;R522,"90% 이상",IF(Q522&gt;S522,CONCATENATE(ROUND(((Q522-S522)/(R522-S522))*20+70,0),"%"),IF(Q522&gt;T522,CONCATENATE(ROUND(((Q522-T522)/(S522-T522))*30+40,0),"%"),IF(Q522&gt;U522,CONCATENATE(ROUND(((Q522-U522)/(T522-U522))*30+10,0),"%"),IF(Q522&gt;V522,CONCATENATE(ROUND(((Q522-V522)/(U522-V522))*7+3,0),"%"),"3% 이하"))))))</f>
        <v/>
      </c>
      <c r="Q522" s="194">
        <f>IFERROR(ROUND(OFFSET(환산공식!$FG$15,$F522,0),3),"")</f>
        <v/>
      </c>
      <c r="R522" s="194">
        <f>OFFSET('배치점수 계산기'!H$10,$D522,0)</f>
        <v/>
      </c>
      <c r="S522" s="194">
        <f>OFFSET('배치점수 계산기'!I$10,$D522,0)</f>
        <v/>
      </c>
      <c r="T522" s="194">
        <f>OFFSET('배치점수 계산기'!J$10,$D522,0)</f>
        <v/>
      </c>
      <c r="U522" s="194">
        <f>OFFSET('배치점수 계산기'!K$10,$D522,0)</f>
        <v/>
      </c>
      <c r="V522" s="194">
        <f>OFFSET('배치점수 계산기'!L$10,$D522,0)</f>
        <v/>
      </c>
      <c r="W522" s="186">
        <f>OFFSET('배치점수 계산기'!M$10,$D522,0)</f>
        <v/>
      </c>
      <c r="X522" s="184">
        <f>OFFSET('배치점수 계산기'!N$10,$D522,0)</f>
        <v/>
      </c>
      <c r="Y522" s="188">
        <f>OFFSET(환산공식!FW$15,$F522,0)</f>
        <v/>
      </c>
      <c r="Z522" s="697">
        <f>OFFSET(환산공식!FX$15,$F522,0)</f>
        <v/>
      </c>
      <c r="AA522" s="179">
        <f>OFFSET(환산공식!FY$15,$F522,0)</f>
        <v/>
      </c>
      <c r="AB522" s="3" t="n"/>
      <c r="AD522" s="0">
        <f>IF(L522="X",6,IF(Q522&gt;R522,1,IF(Q522&gt;S522,2,IF(Q522&gt;T522,3,IF(Q522&gt;U522,4,IF(Q522&gt;=V522,5,IF(Q522&lt;V522,6,"")))))))</f>
        <v/>
      </c>
      <c r="AF522" s="3" t="n"/>
      <c r="AG522" s="3" t="n"/>
      <c r="AH522" s="3" t="n"/>
    </row>
    <row r="523">
      <c r="A523" s="198" t="n"/>
      <c r="B523" s="198" t="n"/>
      <c r="C523" s="198" t="inlineStr">
        <is>
          <t>가516</t>
        </is>
      </c>
      <c r="D523" s="195" t="n">
        <v>576</v>
      </c>
      <c r="E523" s="195" t="n">
        <v>254</v>
      </c>
      <c r="F523" s="195" t="n">
        <v>254</v>
      </c>
      <c r="G523" s="239" t="n">
        <v>516</v>
      </c>
      <c r="H523" s="197" t="inlineStr">
        <is>
          <t>가</t>
        </is>
      </c>
      <c r="I523" s="242" t="inlineStr">
        <is>
          <t>성신여대</t>
        </is>
      </c>
      <c r="J523" s="242" t="inlineStr">
        <is>
          <t>간호학과(자연)</t>
        </is>
      </c>
      <c r="K523" s="195" t="inlineStr">
        <is>
          <t>자연</t>
        </is>
      </c>
      <c r="L523" s="697">
        <f>IF(OFFSET(환산공식!$ED$15,$F523,0)=1,"O","X")</f>
        <v/>
      </c>
      <c r="M523" s="188">
        <f>IFERROR(OFFSET(환산공식!DJ$15,$F523,0),"")</f>
        <v/>
      </c>
      <c r="N523" s="697">
        <f>IFERROR(CONCATENATE(ROUND(OFFSET(환산공식!DK$15,$F523,0),1),"%"),"")</f>
        <v/>
      </c>
      <c r="O523" s="697">
        <f>IFERROR(OFFSET(환산공식!DL$15,$F523,0),"")</f>
        <v/>
      </c>
      <c r="P523" s="188">
        <f>IF(E523="","",IF(Q523&gt;R523,"90% 이상",IF(Q523&gt;S523,CONCATENATE(ROUND(((Q523-S523)/(R523-S523))*20+70,0),"%"),IF(Q523&gt;T523,CONCATENATE(ROUND(((Q523-T523)/(S523-T523))*30+40,0),"%"),IF(Q523&gt;U523,CONCATENATE(ROUND(((Q523-U523)/(T523-U523))*30+10,0),"%"),IF(Q523&gt;V523,CONCATENATE(ROUND(((Q523-V523)/(U523-V523))*7+3,0),"%"),"3% 이하"))))))</f>
        <v/>
      </c>
      <c r="Q523" s="194">
        <f>IFERROR(ROUND(OFFSET(환산공식!$FG$15,$F523,0),3),"")</f>
        <v/>
      </c>
      <c r="R523" s="194">
        <f>OFFSET('배치점수 계산기'!H$10,$D523,0)</f>
        <v/>
      </c>
      <c r="S523" s="194">
        <f>OFFSET('배치점수 계산기'!I$10,$D523,0)</f>
        <v/>
      </c>
      <c r="T523" s="194">
        <f>OFFSET('배치점수 계산기'!J$10,$D523,0)</f>
        <v/>
      </c>
      <c r="U523" s="194">
        <f>OFFSET('배치점수 계산기'!K$10,$D523,0)</f>
        <v/>
      </c>
      <c r="V523" s="194">
        <f>OFFSET('배치점수 계산기'!L$10,$D523,0)</f>
        <v/>
      </c>
      <c r="W523" s="186">
        <f>OFFSET('배치점수 계산기'!M$10,$D523,0)</f>
        <v/>
      </c>
      <c r="X523" s="184">
        <f>OFFSET('배치점수 계산기'!N$10,$D523,0)</f>
        <v/>
      </c>
      <c r="Y523" s="188">
        <f>OFFSET(환산공식!FW$15,$F523,0)</f>
        <v/>
      </c>
      <c r="Z523" s="697">
        <f>OFFSET(환산공식!FX$15,$F523,0)</f>
        <v/>
      </c>
      <c r="AA523" s="179">
        <f>OFFSET(환산공식!FY$15,$F523,0)</f>
        <v/>
      </c>
      <c r="AB523" s="3" t="n"/>
      <c r="AD523" s="0">
        <f>IF(L523="X",6,IF(Q523&gt;R523,1,IF(Q523&gt;S523,2,IF(Q523&gt;T523,3,IF(Q523&gt;U523,4,IF(Q523&gt;=V523,5,IF(Q523&lt;V523,6,"")))))))</f>
        <v/>
      </c>
      <c r="AF523" s="3" t="n"/>
      <c r="AG523" s="3" t="n"/>
      <c r="AH523" s="3" t="n"/>
    </row>
    <row r="524">
      <c r="A524" s="198" t="n"/>
      <c r="B524" s="198" t="n"/>
      <c r="C524" s="198" t="inlineStr">
        <is>
          <t>가517</t>
        </is>
      </c>
      <c r="D524" s="195" t="n">
        <v>577</v>
      </c>
      <c r="E524" s="195" t="n">
        <v>249</v>
      </c>
      <c r="F524" s="195" t="n">
        <v>249</v>
      </c>
      <c r="G524" s="239" t="n">
        <v>517</v>
      </c>
      <c r="H524" s="197" t="inlineStr">
        <is>
          <t>가</t>
        </is>
      </c>
      <c r="I524" s="242" t="inlineStr">
        <is>
          <t>성신여대</t>
        </is>
      </c>
      <c r="J524" s="242" t="inlineStr">
        <is>
          <t>바이오신약의과학부</t>
        </is>
      </c>
      <c r="K524" s="195" t="inlineStr">
        <is>
          <t>자연</t>
        </is>
      </c>
      <c r="L524" s="697">
        <f>IF(OFFSET(환산공식!$ED$15,$F524,0)=1,"O","X")</f>
        <v/>
      </c>
      <c r="M524" s="188">
        <f>IFERROR(OFFSET(환산공식!DJ$15,$F524,0),"")</f>
        <v/>
      </c>
      <c r="N524" s="697">
        <f>IFERROR(CONCATENATE(ROUND(OFFSET(환산공식!DK$15,$F524,0),1),"%"),"")</f>
        <v/>
      </c>
      <c r="O524" s="697">
        <f>IFERROR(OFFSET(환산공식!DL$15,$F524,0),"")</f>
        <v/>
      </c>
      <c r="P524" s="188">
        <f>IF(E524="","",IF(Q524&gt;R524,"90% 이상",IF(Q524&gt;S524,CONCATENATE(ROUND(((Q524-S524)/(R524-S524))*20+70,0),"%"),IF(Q524&gt;T524,CONCATENATE(ROUND(((Q524-T524)/(S524-T524))*30+40,0),"%"),IF(Q524&gt;U524,CONCATENATE(ROUND(((Q524-U524)/(T524-U524))*30+10,0),"%"),IF(Q524&gt;V524,CONCATENATE(ROUND(((Q524-V524)/(U524-V524))*7+3,0),"%"),"3% 이하"))))))</f>
        <v/>
      </c>
      <c r="Q524" s="194">
        <f>IFERROR(ROUND(OFFSET(환산공식!$FG$15,$F524,0),3),"")</f>
        <v/>
      </c>
      <c r="R524" s="194">
        <f>OFFSET('배치점수 계산기'!H$10,$D524,0)</f>
        <v/>
      </c>
      <c r="S524" s="194">
        <f>OFFSET('배치점수 계산기'!I$10,$D524,0)</f>
        <v/>
      </c>
      <c r="T524" s="194">
        <f>OFFSET('배치점수 계산기'!J$10,$D524,0)</f>
        <v/>
      </c>
      <c r="U524" s="194">
        <f>OFFSET('배치점수 계산기'!K$10,$D524,0)</f>
        <v/>
      </c>
      <c r="V524" s="194">
        <f>OFFSET('배치점수 계산기'!L$10,$D524,0)</f>
        <v/>
      </c>
      <c r="W524" s="186">
        <f>OFFSET('배치점수 계산기'!M$10,$D524,0)</f>
        <v/>
      </c>
      <c r="X524" s="184">
        <f>OFFSET('배치점수 계산기'!N$10,$D524,0)</f>
        <v/>
      </c>
      <c r="Y524" s="188">
        <f>OFFSET(환산공식!FW$15,$F524,0)</f>
        <v/>
      </c>
      <c r="Z524" s="697">
        <f>OFFSET(환산공식!FX$15,$F524,0)</f>
        <v/>
      </c>
      <c r="AA524" s="179">
        <f>OFFSET(환산공식!FY$15,$F524,0)</f>
        <v/>
      </c>
      <c r="AB524" s="3" t="n"/>
      <c r="AD524" s="0">
        <f>IF(L524="X",6,IF(Q524&gt;R524,1,IF(Q524&gt;S524,2,IF(Q524&gt;T524,3,IF(Q524&gt;U524,4,IF(Q524&gt;=V524,5,IF(Q524&lt;V524,6,"")))))))</f>
        <v/>
      </c>
      <c r="AF524" s="3" t="n"/>
      <c r="AG524" s="3" t="n"/>
      <c r="AH524" s="3" t="n"/>
    </row>
    <row r="525">
      <c r="A525" s="198" t="n"/>
      <c r="B525" s="198" t="n"/>
      <c r="C525" s="198" t="inlineStr">
        <is>
          <t>가518</t>
        </is>
      </c>
      <c r="D525" s="195" t="n">
        <v>578</v>
      </c>
      <c r="E525" s="195" t="n">
        <v>250</v>
      </c>
      <c r="F525" s="195" t="n">
        <v>250</v>
      </c>
      <c r="G525" s="239" t="n">
        <v>518</v>
      </c>
      <c r="H525" s="197" t="inlineStr">
        <is>
          <t>가</t>
        </is>
      </c>
      <c r="I525" s="242" t="inlineStr">
        <is>
          <t>성신여대</t>
        </is>
      </c>
      <c r="J525" s="242" t="inlineStr">
        <is>
          <t>화학·에너지융합학부</t>
        </is>
      </c>
      <c r="K525" s="195" t="inlineStr">
        <is>
          <t>자연</t>
        </is>
      </c>
      <c r="L525" s="697">
        <f>IF(OFFSET(환산공식!$ED$15,$F525,0)=1,"O","X")</f>
        <v/>
      </c>
      <c r="M525" s="188">
        <f>IFERROR(OFFSET(환산공식!DJ$15,$F525,0),"")</f>
        <v/>
      </c>
      <c r="N525" s="697">
        <f>IFERROR(CONCATENATE(ROUND(OFFSET(환산공식!DK$15,$F525,0),1),"%"),"")</f>
        <v/>
      </c>
      <c r="O525" s="697">
        <f>IFERROR(OFFSET(환산공식!DL$15,$F525,0),"")</f>
        <v/>
      </c>
      <c r="P525" s="188">
        <f>IF(E525="","",IF(Q525&gt;R525,"90% 이상",IF(Q525&gt;S525,CONCATENATE(ROUND(((Q525-S525)/(R525-S525))*20+70,0),"%"),IF(Q525&gt;T525,CONCATENATE(ROUND(((Q525-T525)/(S525-T525))*30+40,0),"%"),IF(Q525&gt;U525,CONCATENATE(ROUND(((Q525-U525)/(T525-U525))*30+10,0),"%"),IF(Q525&gt;V525,CONCATENATE(ROUND(((Q525-V525)/(U525-V525))*7+3,0),"%"),"3% 이하"))))))</f>
        <v/>
      </c>
      <c r="Q525" s="194">
        <f>IFERROR(ROUND(OFFSET(환산공식!$FG$15,$F525,0),3),"")</f>
        <v/>
      </c>
      <c r="R525" s="194">
        <f>OFFSET('배치점수 계산기'!H$10,$D525,0)</f>
        <v/>
      </c>
      <c r="S525" s="194">
        <f>OFFSET('배치점수 계산기'!I$10,$D525,0)</f>
        <v/>
      </c>
      <c r="T525" s="194">
        <f>OFFSET('배치점수 계산기'!J$10,$D525,0)</f>
        <v/>
      </c>
      <c r="U525" s="194">
        <f>OFFSET('배치점수 계산기'!K$10,$D525,0)</f>
        <v/>
      </c>
      <c r="V525" s="194">
        <f>OFFSET('배치점수 계산기'!L$10,$D525,0)</f>
        <v/>
      </c>
      <c r="W525" s="186">
        <f>OFFSET('배치점수 계산기'!M$10,$D525,0)</f>
        <v/>
      </c>
      <c r="X525" s="184">
        <f>OFFSET('배치점수 계산기'!N$10,$D525,0)</f>
        <v/>
      </c>
      <c r="Y525" s="188">
        <f>OFFSET(환산공식!FW$15,$F525,0)</f>
        <v/>
      </c>
      <c r="Z525" s="697">
        <f>OFFSET(환산공식!FX$15,$F525,0)</f>
        <v/>
      </c>
      <c r="AA525" s="179">
        <f>OFFSET(환산공식!FY$15,$F525,0)</f>
        <v/>
      </c>
      <c r="AB525" s="3" t="n"/>
      <c r="AD525" s="0">
        <f>IF(L525="X",6,IF(Q525&gt;R525,1,IF(Q525&gt;S525,2,IF(Q525&gt;T525,3,IF(Q525&gt;U525,4,IF(Q525&gt;=V525,5,IF(Q525&lt;V525,6,"")))))))</f>
        <v/>
      </c>
      <c r="AF525" s="3" t="n"/>
      <c r="AG525" s="3" t="n"/>
      <c r="AH525" s="3" t="n"/>
    </row>
    <row r="526">
      <c r="A526" s="198" t="n"/>
      <c r="B526" s="198" t="n"/>
      <c r="C526" s="198" t="inlineStr">
        <is>
          <t>가519</t>
        </is>
      </c>
      <c r="D526" s="195" t="n">
        <v>579</v>
      </c>
      <c r="E526" s="195" t="n">
        <v>249</v>
      </c>
      <c r="F526" s="195" t="n">
        <v>249</v>
      </c>
      <c r="G526" s="239" t="n">
        <v>519</v>
      </c>
      <c r="H526" s="197" t="inlineStr">
        <is>
          <t>가</t>
        </is>
      </c>
      <c r="I526" s="242" t="inlineStr">
        <is>
          <t>성신여대</t>
        </is>
      </c>
      <c r="J526" s="242" t="inlineStr">
        <is>
          <t>바이오헬스융합학부</t>
        </is>
      </c>
      <c r="K526" s="195" t="inlineStr">
        <is>
          <t>자연</t>
        </is>
      </c>
      <c r="L526" s="697">
        <f>IF(OFFSET(환산공식!$ED$15,$F526,0)=1,"O","X")</f>
        <v/>
      </c>
      <c r="M526" s="188">
        <f>IFERROR(OFFSET(환산공식!DJ$15,$F526,0),"")</f>
        <v/>
      </c>
      <c r="N526" s="697">
        <f>IFERROR(CONCATENATE(ROUND(OFFSET(환산공식!DK$15,$F526,0),1),"%"),"")</f>
        <v/>
      </c>
      <c r="O526" s="697">
        <f>IFERROR(OFFSET(환산공식!DL$15,$F526,0),"")</f>
        <v/>
      </c>
      <c r="P526" s="188">
        <f>IF(E526="","",IF(Q526&gt;R526,"90% 이상",IF(Q526&gt;S526,CONCATENATE(ROUND(((Q526-S526)/(R526-S526))*20+70,0),"%"),IF(Q526&gt;T526,CONCATENATE(ROUND(((Q526-T526)/(S526-T526))*30+40,0),"%"),IF(Q526&gt;U526,CONCATENATE(ROUND(((Q526-U526)/(T526-U526))*30+10,0),"%"),IF(Q526&gt;V526,CONCATENATE(ROUND(((Q526-V526)/(U526-V526))*7+3,0),"%"),"3% 이하"))))))</f>
        <v/>
      </c>
      <c r="Q526" s="194">
        <f>IFERROR(ROUND(OFFSET(환산공식!$FG$15,$F526,0),3),"")</f>
        <v/>
      </c>
      <c r="R526" s="194">
        <f>OFFSET('배치점수 계산기'!H$10,$D526,0)</f>
        <v/>
      </c>
      <c r="S526" s="194">
        <f>OFFSET('배치점수 계산기'!I$10,$D526,0)</f>
        <v/>
      </c>
      <c r="T526" s="194">
        <f>OFFSET('배치점수 계산기'!J$10,$D526,0)</f>
        <v/>
      </c>
      <c r="U526" s="194">
        <f>OFFSET('배치점수 계산기'!K$10,$D526,0)</f>
        <v/>
      </c>
      <c r="V526" s="194">
        <f>OFFSET('배치점수 계산기'!L$10,$D526,0)</f>
        <v/>
      </c>
      <c r="W526" s="186">
        <f>OFFSET('배치점수 계산기'!M$10,$D526,0)</f>
        <v/>
      </c>
      <c r="X526" s="184">
        <f>OFFSET('배치점수 계산기'!N$10,$D526,0)</f>
        <v/>
      </c>
      <c r="Y526" s="188">
        <f>OFFSET(환산공식!FW$15,$F526,0)</f>
        <v/>
      </c>
      <c r="Z526" s="697">
        <f>OFFSET(환산공식!FX$15,$F526,0)</f>
        <v/>
      </c>
      <c r="AA526" s="179">
        <f>OFFSET(환산공식!FY$15,$F526,0)</f>
        <v/>
      </c>
      <c r="AB526" s="3" t="n"/>
      <c r="AD526" s="0">
        <f>IF(L526="X",6,IF(Q526&gt;R526,1,IF(Q526&gt;S526,2,IF(Q526&gt;T526,3,IF(Q526&gt;U526,4,IF(Q526&gt;=V526,5,IF(Q526&lt;V526,6,"")))))))</f>
        <v/>
      </c>
      <c r="AF526" s="3" t="n"/>
      <c r="AG526" s="3" t="n"/>
      <c r="AH526" s="3" t="n"/>
    </row>
    <row r="527">
      <c r="A527" s="198" t="n"/>
      <c r="B527" s="198" t="n"/>
      <c r="C527" s="198" t="inlineStr">
        <is>
          <t>가520</t>
        </is>
      </c>
      <c r="D527" s="195" t="n">
        <v>580</v>
      </c>
      <c r="E527" s="195" t="n">
        <v>251</v>
      </c>
      <c r="F527" s="195" t="n">
        <v>251</v>
      </c>
      <c r="G527" s="239" t="n">
        <v>520</v>
      </c>
      <c r="H527" s="197" t="inlineStr">
        <is>
          <t>가</t>
        </is>
      </c>
      <c r="I527" s="242" t="inlineStr">
        <is>
          <t>성신여대</t>
        </is>
      </c>
      <c r="J527" s="242" t="inlineStr">
        <is>
          <t>AI융합학부</t>
        </is>
      </c>
      <c r="K527" s="195" t="inlineStr">
        <is>
          <t>자연</t>
        </is>
      </c>
      <c r="L527" s="697">
        <f>IF(OFFSET(환산공식!$ED$15,$F527,0)=1,"O","X")</f>
        <v/>
      </c>
      <c r="M527" s="188">
        <f>IFERROR(OFFSET(환산공식!DJ$15,$F527,0),"")</f>
        <v/>
      </c>
      <c r="N527" s="697">
        <f>IFERROR(CONCATENATE(ROUND(OFFSET(환산공식!DK$15,$F527,0),1),"%"),"")</f>
        <v/>
      </c>
      <c r="O527" s="697">
        <f>IFERROR(OFFSET(환산공식!DL$15,$F527,0),"")</f>
        <v/>
      </c>
      <c r="P527" s="188">
        <f>IF(E527="","",IF(Q527&gt;R527,"90% 이상",IF(Q527&gt;S527,CONCATENATE(ROUND(((Q527-S527)/(R527-S527))*20+70,0),"%"),IF(Q527&gt;T527,CONCATENATE(ROUND(((Q527-T527)/(S527-T527))*30+40,0),"%"),IF(Q527&gt;U527,CONCATENATE(ROUND(((Q527-U527)/(T527-U527))*30+10,0),"%"),IF(Q527&gt;V527,CONCATENATE(ROUND(((Q527-V527)/(U527-V527))*7+3,0),"%"),"3% 이하"))))))</f>
        <v/>
      </c>
      <c r="Q527" s="194">
        <f>IFERROR(ROUND(OFFSET(환산공식!$FG$15,$F527,0),3),"")</f>
        <v/>
      </c>
      <c r="R527" s="194">
        <f>OFFSET('배치점수 계산기'!H$10,$D527,0)</f>
        <v/>
      </c>
      <c r="S527" s="194">
        <f>OFFSET('배치점수 계산기'!I$10,$D527,0)</f>
        <v/>
      </c>
      <c r="T527" s="194">
        <f>OFFSET('배치점수 계산기'!J$10,$D527,0)</f>
        <v/>
      </c>
      <c r="U527" s="194">
        <f>OFFSET('배치점수 계산기'!K$10,$D527,0)</f>
        <v/>
      </c>
      <c r="V527" s="194">
        <f>OFFSET('배치점수 계산기'!L$10,$D527,0)</f>
        <v/>
      </c>
      <c r="W527" s="186">
        <f>OFFSET('배치점수 계산기'!M$10,$D527,0)</f>
        <v/>
      </c>
      <c r="X527" s="184">
        <f>OFFSET('배치점수 계산기'!N$10,$D527,0)</f>
        <v/>
      </c>
      <c r="Y527" s="188">
        <f>OFFSET(환산공식!FW$15,$F527,0)</f>
        <v/>
      </c>
      <c r="Z527" s="697">
        <f>OFFSET(환산공식!FX$15,$F527,0)</f>
        <v/>
      </c>
      <c r="AA527" s="179">
        <f>OFFSET(환산공식!FY$15,$F527,0)</f>
        <v/>
      </c>
      <c r="AB527" s="3" t="n"/>
      <c r="AD527" s="0">
        <f>IF(L527="X",6,IF(Q527&gt;R527,1,IF(Q527&gt;S527,2,IF(Q527&gt;T527,3,IF(Q527&gt;U527,4,IF(Q527&gt;=V527,5,IF(Q527&lt;V527,6,"")))))))</f>
        <v/>
      </c>
      <c r="AF527" s="3" t="n"/>
      <c r="AG527" s="3" t="n"/>
      <c r="AH527" s="3" t="n"/>
    </row>
    <row r="528">
      <c r="A528" s="198" t="n"/>
      <c r="B528" s="198" t="n"/>
      <c r="C528" s="198" t="inlineStr">
        <is>
          <t>가521</t>
        </is>
      </c>
      <c r="D528" s="195" t="n">
        <v>581</v>
      </c>
      <c r="E528" s="195" t="n">
        <v>255</v>
      </c>
      <c r="F528" s="195" t="n">
        <v>255</v>
      </c>
      <c r="G528" s="239" t="n">
        <v>521</v>
      </c>
      <c r="H528" s="197" t="inlineStr">
        <is>
          <t>가</t>
        </is>
      </c>
      <c r="I528" s="242" t="inlineStr">
        <is>
          <t>성신여대</t>
        </is>
      </c>
      <c r="J528" s="242" t="inlineStr">
        <is>
          <t>간호학과(인문)</t>
        </is>
      </c>
      <c r="K528" s="195" t="inlineStr">
        <is>
          <t>통합</t>
        </is>
      </c>
      <c r="L528" s="697">
        <f>IF(OFFSET(환산공식!$ED$15,$F528,0)=1,"O","X")</f>
        <v/>
      </c>
      <c r="M528" s="188">
        <f>IFERROR(OFFSET(환산공식!DJ$15,$F528,0),"")</f>
        <v/>
      </c>
      <c r="N528" s="697">
        <f>IFERROR(CONCATENATE(ROUND(OFFSET(환산공식!DK$15,$F528,0),1),"%"),"")</f>
        <v/>
      </c>
      <c r="O528" s="697">
        <f>IFERROR(OFFSET(환산공식!DL$15,$F528,0),"")</f>
        <v/>
      </c>
      <c r="P528" s="188">
        <f>IF(E528="","",IF(Q528&gt;R528,"90% 이상",IF(Q528&gt;S528,CONCATENATE(ROUND(((Q528-S528)/(R528-S528))*20+70,0),"%"),IF(Q528&gt;T528,CONCATENATE(ROUND(((Q528-T528)/(S528-T528))*30+40,0),"%"),IF(Q528&gt;U528,CONCATENATE(ROUND(((Q528-U528)/(T528-U528))*30+10,0),"%"),IF(Q528&gt;V528,CONCATENATE(ROUND(((Q528-V528)/(U528-V528))*7+3,0),"%"),"3% 이하"))))))</f>
        <v/>
      </c>
      <c r="Q528" s="194">
        <f>IFERROR(ROUND(OFFSET(환산공식!$FG$15,$F528,0),3),"")</f>
        <v/>
      </c>
      <c r="R528" s="194">
        <f>OFFSET('배치점수 계산기'!H$10,$D528,0)</f>
        <v/>
      </c>
      <c r="S528" s="194">
        <f>OFFSET('배치점수 계산기'!I$10,$D528,0)</f>
        <v/>
      </c>
      <c r="T528" s="194">
        <f>OFFSET('배치점수 계산기'!J$10,$D528,0)</f>
        <v/>
      </c>
      <c r="U528" s="194">
        <f>OFFSET('배치점수 계산기'!K$10,$D528,0)</f>
        <v/>
      </c>
      <c r="V528" s="194">
        <f>OFFSET('배치점수 계산기'!L$10,$D528,0)</f>
        <v/>
      </c>
      <c r="W528" s="186">
        <f>OFFSET('배치점수 계산기'!M$10,$D528,0)</f>
        <v/>
      </c>
      <c r="X528" s="184">
        <f>OFFSET('배치점수 계산기'!N$10,$D528,0)</f>
        <v/>
      </c>
      <c r="Y528" s="188">
        <f>OFFSET(환산공식!FW$15,$F528,0)</f>
        <v/>
      </c>
      <c r="Z528" s="697">
        <f>OFFSET(환산공식!FX$15,$F528,0)</f>
        <v/>
      </c>
      <c r="AA528" s="179">
        <f>OFFSET(환산공식!FY$15,$F528,0)</f>
        <v/>
      </c>
      <c r="AB528" s="3" t="n"/>
      <c r="AD528" s="0">
        <f>IF(L528="X",6,IF(Q528&gt;R528,1,IF(Q528&gt;S528,2,IF(Q528&gt;T528,3,IF(Q528&gt;U528,4,IF(Q528&gt;=V528,5,IF(Q528&lt;V528,6,"")))))))</f>
        <v/>
      </c>
      <c r="AF528" s="3" t="n"/>
      <c r="AG528" s="3" t="n"/>
      <c r="AH528" s="3" t="n"/>
    </row>
    <row r="529">
      <c r="A529" s="198" t="n"/>
      <c r="B529" s="198" t="n"/>
      <c r="C529" s="198" t="inlineStr">
        <is>
          <t>가522</t>
        </is>
      </c>
      <c r="D529" s="195" t="n">
        <v>582</v>
      </c>
      <c r="E529" s="195" t="n">
        <v>256</v>
      </c>
      <c r="F529" s="195" t="n">
        <v>256</v>
      </c>
      <c r="G529" s="239" t="n">
        <v>522</v>
      </c>
      <c r="H529" s="197" t="inlineStr">
        <is>
          <t>가</t>
        </is>
      </c>
      <c r="I529" s="242" t="inlineStr">
        <is>
          <t>성신여대</t>
        </is>
      </c>
      <c r="J529" s="242" t="inlineStr">
        <is>
          <t>교육학과</t>
        </is>
      </c>
      <c r="K529" s="195" t="inlineStr">
        <is>
          <t>통합</t>
        </is>
      </c>
      <c r="L529" s="697">
        <f>IF(OFFSET(환산공식!$ED$15,$F529,0)=1,"O","X")</f>
        <v/>
      </c>
      <c r="M529" s="188">
        <f>IFERROR(OFFSET(환산공식!DJ$15,$F529,0),"")</f>
        <v/>
      </c>
      <c r="N529" s="697">
        <f>IFERROR(CONCATENATE(ROUND(OFFSET(환산공식!DK$15,$F529,0),1),"%"),"")</f>
        <v/>
      </c>
      <c r="O529" s="697">
        <f>IFERROR(OFFSET(환산공식!DL$15,$F529,0),"")</f>
        <v/>
      </c>
      <c r="P529" s="188">
        <f>IF(E529="","",IF(Q529&gt;R529,"90% 이상",IF(Q529&gt;S529,CONCATENATE(ROUND(((Q529-S529)/(R529-S529))*20+70,0),"%"),IF(Q529&gt;T529,CONCATENATE(ROUND(((Q529-T529)/(S529-T529))*30+40,0),"%"),IF(Q529&gt;U529,CONCATENATE(ROUND(((Q529-U529)/(T529-U529))*30+10,0),"%"),IF(Q529&gt;V529,CONCATENATE(ROUND(((Q529-V529)/(U529-V529))*7+3,0),"%"),"3% 이하"))))))</f>
        <v/>
      </c>
      <c r="Q529" s="194">
        <f>IFERROR(ROUND(OFFSET(환산공식!$FG$15,$F529,0),3),"")</f>
        <v/>
      </c>
      <c r="R529" s="194">
        <f>OFFSET('배치점수 계산기'!H$10,$D529,0)</f>
        <v/>
      </c>
      <c r="S529" s="194">
        <f>OFFSET('배치점수 계산기'!I$10,$D529,0)</f>
        <v/>
      </c>
      <c r="T529" s="194">
        <f>OFFSET('배치점수 계산기'!J$10,$D529,0)</f>
        <v/>
      </c>
      <c r="U529" s="194">
        <f>OFFSET('배치점수 계산기'!K$10,$D529,0)</f>
        <v/>
      </c>
      <c r="V529" s="194">
        <f>OFFSET('배치점수 계산기'!L$10,$D529,0)</f>
        <v/>
      </c>
      <c r="W529" s="186">
        <f>OFFSET('배치점수 계산기'!M$10,$D529,0)</f>
        <v/>
      </c>
      <c r="X529" s="184">
        <f>OFFSET('배치점수 계산기'!N$10,$D529,0)</f>
        <v/>
      </c>
      <c r="Y529" s="188">
        <f>OFFSET(환산공식!FW$15,$F529,0)</f>
        <v/>
      </c>
      <c r="Z529" s="697">
        <f>OFFSET(환산공식!FX$15,$F529,0)</f>
        <v/>
      </c>
      <c r="AA529" s="179">
        <f>OFFSET(환산공식!FY$15,$F529,0)</f>
        <v/>
      </c>
      <c r="AB529" s="3" t="n"/>
      <c r="AD529" s="0">
        <f>IF(L529="X",6,IF(Q529&gt;R529,1,IF(Q529&gt;S529,2,IF(Q529&gt;T529,3,IF(Q529&gt;U529,4,IF(Q529&gt;=V529,5,IF(Q529&lt;V529,6,"")))))))</f>
        <v/>
      </c>
      <c r="AF529" s="3" t="n"/>
      <c r="AG529" s="3" t="n"/>
      <c r="AH529" s="3" t="n"/>
    </row>
    <row r="530">
      <c r="A530" s="198" t="n"/>
      <c r="B530" s="198" t="n"/>
      <c r="C530" s="198" t="inlineStr">
        <is>
          <t>가523</t>
        </is>
      </c>
      <c r="D530" s="195" t="n">
        <v>583</v>
      </c>
      <c r="E530" s="195" t="n">
        <v>256</v>
      </c>
      <c r="F530" s="195" t="n">
        <v>256</v>
      </c>
      <c r="G530" s="239" t="n">
        <v>523</v>
      </c>
      <c r="H530" s="197" t="inlineStr">
        <is>
          <t>가</t>
        </is>
      </c>
      <c r="I530" s="242" t="inlineStr">
        <is>
          <t>성신여대</t>
        </is>
      </c>
      <c r="J530" s="242" t="inlineStr">
        <is>
          <t>윤리교육과</t>
        </is>
      </c>
      <c r="K530" s="195" t="inlineStr">
        <is>
          <t>통합</t>
        </is>
      </c>
      <c r="L530" s="697">
        <f>IF(OFFSET(환산공식!$ED$15,$F530,0)=1,"O","X")</f>
        <v/>
      </c>
      <c r="M530" s="188">
        <f>IFERROR(OFFSET(환산공식!DJ$15,$F530,0),"")</f>
        <v/>
      </c>
      <c r="N530" s="697">
        <f>IFERROR(CONCATENATE(ROUND(OFFSET(환산공식!DK$15,$F530,0),1),"%"),"")</f>
        <v/>
      </c>
      <c r="O530" s="697">
        <f>IFERROR(OFFSET(환산공식!DL$15,$F530,0),"")</f>
        <v/>
      </c>
      <c r="P530" s="188">
        <f>IF(E530="","",IF(Q530&gt;R530,"90% 이상",IF(Q530&gt;S530,CONCATENATE(ROUND(((Q530-S530)/(R530-S530))*20+70,0),"%"),IF(Q530&gt;T530,CONCATENATE(ROUND(((Q530-T530)/(S530-T530))*30+40,0),"%"),IF(Q530&gt;U530,CONCATENATE(ROUND(((Q530-U530)/(T530-U530))*30+10,0),"%"),IF(Q530&gt;V530,CONCATENATE(ROUND(((Q530-V530)/(U530-V530))*7+3,0),"%"),"3% 이하"))))))</f>
        <v/>
      </c>
      <c r="Q530" s="194">
        <f>IFERROR(ROUND(OFFSET(환산공식!$FG$15,$F530,0),3),"")</f>
        <v/>
      </c>
      <c r="R530" s="194">
        <f>OFFSET('배치점수 계산기'!H$10,$D530,0)</f>
        <v/>
      </c>
      <c r="S530" s="194">
        <f>OFFSET('배치점수 계산기'!I$10,$D530,0)</f>
        <v/>
      </c>
      <c r="T530" s="194">
        <f>OFFSET('배치점수 계산기'!J$10,$D530,0)</f>
        <v/>
      </c>
      <c r="U530" s="194">
        <f>OFFSET('배치점수 계산기'!K$10,$D530,0)</f>
        <v/>
      </c>
      <c r="V530" s="194">
        <f>OFFSET('배치점수 계산기'!L$10,$D530,0)</f>
        <v/>
      </c>
      <c r="W530" s="186">
        <f>OFFSET('배치점수 계산기'!M$10,$D530,0)</f>
        <v/>
      </c>
      <c r="X530" s="184">
        <f>OFFSET('배치점수 계산기'!N$10,$D530,0)</f>
        <v/>
      </c>
      <c r="Y530" s="188">
        <f>OFFSET(환산공식!FW$15,$F530,0)</f>
        <v/>
      </c>
      <c r="Z530" s="697">
        <f>OFFSET(환산공식!FX$15,$F530,0)</f>
        <v/>
      </c>
      <c r="AA530" s="179">
        <f>OFFSET(환산공식!FY$15,$F530,0)</f>
        <v/>
      </c>
      <c r="AB530" s="3" t="n"/>
      <c r="AD530" s="0">
        <f>IF(L530="X",6,IF(Q530&gt;R530,1,IF(Q530&gt;S530,2,IF(Q530&gt;T530,3,IF(Q530&gt;U530,4,IF(Q530&gt;=V530,5,IF(Q530&lt;V530,6,"")))))))</f>
        <v/>
      </c>
      <c r="AF530" s="3" t="n"/>
      <c r="AG530" s="3" t="n"/>
      <c r="AH530" s="3" t="n"/>
    </row>
    <row r="531">
      <c r="A531" s="198" t="n"/>
      <c r="B531" s="198" t="n"/>
      <c r="C531" s="198" t="inlineStr">
        <is>
          <t>가524</t>
        </is>
      </c>
      <c r="D531" s="195" t="n">
        <v>584</v>
      </c>
      <c r="E531" s="195" t="n">
        <v>256</v>
      </c>
      <c r="F531" s="195" t="n">
        <v>256</v>
      </c>
      <c r="G531" s="239" t="n">
        <v>524</v>
      </c>
      <c r="H531" s="197" t="inlineStr">
        <is>
          <t>가</t>
        </is>
      </c>
      <c r="I531" s="242" t="inlineStr">
        <is>
          <t>성신여대</t>
        </is>
      </c>
      <c r="J531" s="242" t="inlineStr">
        <is>
          <t>유아교육과</t>
        </is>
      </c>
      <c r="K531" s="195" t="inlineStr">
        <is>
          <t>통합</t>
        </is>
      </c>
      <c r="L531" s="697">
        <f>IF(OFFSET(환산공식!$ED$15,$F531,0)=1,"O","X")</f>
        <v/>
      </c>
      <c r="M531" s="188">
        <f>IFERROR(OFFSET(환산공식!DJ$15,$F531,0),"")</f>
        <v/>
      </c>
      <c r="N531" s="697">
        <f>IFERROR(CONCATENATE(ROUND(OFFSET(환산공식!DK$15,$F531,0),1),"%"),"")</f>
        <v/>
      </c>
      <c r="O531" s="697">
        <f>IFERROR(OFFSET(환산공식!DL$15,$F531,0),"")</f>
        <v/>
      </c>
      <c r="P531" s="188">
        <f>IF(E531="","",IF(Q531&gt;R531,"90% 이상",IF(Q531&gt;S531,CONCATENATE(ROUND(((Q531-S531)/(R531-S531))*20+70,0),"%"),IF(Q531&gt;T531,CONCATENATE(ROUND(((Q531-T531)/(S531-T531))*30+40,0),"%"),IF(Q531&gt;U531,CONCATENATE(ROUND(((Q531-U531)/(T531-U531))*30+10,0),"%"),IF(Q531&gt;V531,CONCATENATE(ROUND(((Q531-V531)/(U531-V531))*7+3,0),"%"),"3% 이하"))))))</f>
        <v/>
      </c>
      <c r="Q531" s="194">
        <f>IFERROR(ROUND(OFFSET(환산공식!$FG$15,$F531,0),3),"")</f>
        <v/>
      </c>
      <c r="R531" s="194">
        <f>OFFSET('배치점수 계산기'!H$10,$D531,0)</f>
        <v/>
      </c>
      <c r="S531" s="194">
        <f>OFFSET('배치점수 계산기'!I$10,$D531,0)</f>
        <v/>
      </c>
      <c r="T531" s="194">
        <f>OFFSET('배치점수 계산기'!J$10,$D531,0)</f>
        <v/>
      </c>
      <c r="U531" s="194">
        <f>OFFSET('배치점수 계산기'!K$10,$D531,0)</f>
        <v/>
      </c>
      <c r="V531" s="194">
        <f>OFFSET('배치점수 계산기'!L$10,$D531,0)</f>
        <v/>
      </c>
      <c r="W531" s="186">
        <f>OFFSET('배치점수 계산기'!M$10,$D531,0)</f>
        <v/>
      </c>
      <c r="X531" s="184">
        <f>OFFSET('배치점수 계산기'!N$10,$D531,0)</f>
        <v/>
      </c>
      <c r="Y531" s="188">
        <f>OFFSET(환산공식!FW$15,$F531,0)</f>
        <v/>
      </c>
      <c r="Z531" s="697">
        <f>OFFSET(환산공식!FX$15,$F531,0)</f>
        <v/>
      </c>
      <c r="AA531" s="179">
        <f>OFFSET(환산공식!FY$15,$F531,0)</f>
        <v/>
      </c>
      <c r="AB531" s="3" t="n"/>
      <c r="AD531" s="0">
        <f>IF(L531="X",6,IF(Q531&gt;R531,1,IF(Q531&gt;S531,2,IF(Q531&gt;T531,3,IF(Q531&gt;U531,4,IF(Q531&gt;=V531,5,IF(Q531&lt;V531,6,"")))))))</f>
        <v/>
      </c>
      <c r="AF531" s="3" t="n"/>
      <c r="AG531" s="3" t="n"/>
      <c r="AH531" s="3" t="n"/>
    </row>
    <row r="532">
      <c r="A532" s="198" t="n"/>
      <c r="B532" s="198" t="n"/>
      <c r="C532" s="198" t="inlineStr">
        <is>
          <t>가525</t>
        </is>
      </c>
      <c r="D532" s="195" t="n">
        <v>585</v>
      </c>
      <c r="E532" s="195" t="n">
        <v>256</v>
      </c>
      <c r="F532" s="195" t="n">
        <v>256</v>
      </c>
      <c r="G532" s="239" t="n">
        <v>525</v>
      </c>
      <c r="H532" s="197" t="inlineStr">
        <is>
          <t>가</t>
        </is>
      </c>
      <c r="I532" s="242" t="inlineStr">
        <is>
          <t>성신여대</t>
        </is>
      </c>
      <c r="J532" s="242" t="inlineStr">
        <is>
          <t>사회교육과</t>
        </is>
      </c>
      <c r="K532" s="195" t="inlineStr">
        <is>
          <t>통합</t>
        </is>
      </c>
      <c r="L532" s="697">
        <f>IF(OFFSET(환산공식!$ED$15,$F532,0)=1,"O","X")</f>
        <v/>
      </c>
      <c r="M532" s="188">
        <f>IFERROR(OFFSET(환산공식!DJ$15,$F532,0),"")</f>
        <v/>
      </c>
      <c r="N532" s="697">
        <f>IFERROR(CONCATENATE(ROUND(OFFSET(환산공식!DK$15,$F532,0),1),"%"),"")</f>
        <v/>
      </c>
      <c r="O532" s="697">
        <f>IFERROR(OFFSET(환산공식!DL$15,$F532,0),"")</f>
        <v/>
      </c>
      <c r="P532" s="188">
        <f>IF(E532="","",IF(Q532&gt;R532,"90% 이상",IF(Q532&gt;S532,CONCATENATE(ROUND(((Q532-S532)/(R532-S532))*20+70,0),"%"),IF(Q532&gt;T532,CONCATENATE(ROUND(((Q532-T532)/(S532-T532))*30+40,0),"%"),IF(Q532&gt;U532,CONCATENATE(ROUND(((Q532-U532)/(T532-U532))*30+10,0),"%"),IF(Q532&gt;V532,CONCATENATE(ROUND(((Q532-V532)/(U532-V532))*7+3,0),"%"),"3% 이하"))))))</f>
        <v/>
      </c>
      <c r="Q532" s="194">
        <f>IFERROR(ROUND(OFFSET(환산공식!$FG$15,$F532,0),3),"")</f>
        <v/>
      </c>
      <c r="R532" s="194">
        <f>OFFSET('배치점수 계산기'!H$10,$D532,0)</f>
        <v/>
      </c>
      <c r="S532" s="194">
        <f>OFFSET('배치점수 계산기'!I$10,$D532,0)</f>
        <v/>
      </c>
      <c r="T532" s="194">
        <f>OFFSET('배치점수 계산기'!J$10,$D532,0)</f>
        <v/>
      </c>
      <c r="U532" s="194">
        <f>OFFSET('배치점수 계산기'!K$10,$D532,0)</f>
        <v/>
      </c>
      <c r="V532" s="194">
        <f>OFFSET('배치점수 계산기'!L$10,$D532,0)</f>
        <v/>
      </c>
      <c r="W532" s="186">
        <f>OFFSET('배치점수 계산기'!M$10,$D532,0)</f>
        <v/>
      </c>
      <c r="X532" s="184">
        <f>OFFSET('배치점수 계산기'!N$10,$D532,0)</f>
        <v/>
      </c>
      <c r="Y532" s="188">
        <f>OFFSET(환산공식!FW$15,$F532,0)</f>
        <v/>
      </c>
      <c r="Z532" s="697">
        <f>OFFSET(환산공식!FX$15,$F532,0)</f>
        <v/>
      </c>
      <c r="AA532" s="179">
        <f>OFFSET(환산공식!FY$15,$F532,0)</f>
        <v/>
      </c>
      <c r="AB532" s="3" t="n"/>
      <c r="AD532" s="0">
        <f>IF(L532="X",6,IF(Q532&gt;R532,1,IF(Q532&gt;S532,2,IF(Q532&gt;T532,3,IF(Q532&gt;U532,4,IF(Q532&gt;=V532,5,IF(Q532&lt;V532,6,"")))))))</f>
        <v/>
      </c>
      <c r="AF532" s="3" t="n"/>
      <c r="AG532" s="3" t="n"/>
      <c r="AH532" s="3" t="n"/>
    </row>
    <row r="533">
      <c r="A533" s="198" t="n"/>
      <c r="B533" s="198" t="n"/>
      <c r="C533" s="198" t="inlineStr">
        <is>
          <t>가526</t>
        </is>
      </c>
      <c r="D533" s="195" t="n">
        <v>586</v>
      </c>
      <c r="E533" s="195" t="n">
        <v>256</v>
      </c>
      <c r="F533" s="195" t="n">
        <v>256</v>
      </c>
      <c r="G533" s="239" t="n">
        <v>526</v>
      </c>
      <c r="H533" s="197" t="inlineStr">
        <is>
          <t>가</t>
        </is>
      </c>
      <c r="I533" s="242" t="inlineStr">
        <is>
          <t>성신여대</t>
        </is>
      </c>
      <c r="J533" s="242" t="inlineStr">
        <is>
          <t>한문교육과</t>
        </is>
      </c>
      <c r="K533" s="195" t="inlineStr">
        <is>
          <t>통합</t>
        </is>
      </c>
      <c r="L533" s="697">
        <f>IF(OFFSET(환산공식!$ED$15,$F533,0)=1,"O","X")</f>
        <v/>
      </c>
      <c r="M533" s="188">
        <f>IFERROR(OFFSET(환산공식!DJ$15,$F533,0),"")</f>
        <v/>
      </c>
      <c r="N533" s="697">
        <f>IFERROR(CONCATENATE(ROUND(OFFSET(환산공식!DK$15,$F533,0),1),"%"),"")</f>
        <v/>
      </c>
      <c r="O533" s="697">
        <f>IFERROR(OFFSET(환산공식!DL$15,$F533,0),"")</f>
        <v/>
      </c>
      <c r="P533" s="188">
        <f>IF(E533="","",IF(Q533&gt;R533,"90% 이상",IF(Q533&gt;S533,CONCATENATE(ROUND(((Q533-S533)/(R533-S533))*20+70,0),"%"),IF(Q533&gt;T533,CONCATENATE(ROUND(((Q533-T533)/(S533-T533))*30+40,0),"%"),IF(Q533&gt;U533,CONCATENATE(ROUND(((Q533-U533)/(T533-U533))*30+10,0),"%"),IF(Q533&gt;V533,CONCATENATE(ROUND(((Q533-V533)/(U533-V533))*7+3,0),"%"),"3% 이하"))))))</f>
        <v/>
      </c>
      <c r="Q533" s="194">
        <f>IFERROR(ROUND(OFFSET(환산공식!$FG$15,$F533,0),3),"")</f>
        <v/>
      </c>
      <c r="R533" s="194">
        <f>OFFSET('배치점수 계산기'!H$10,$D533,0)</f>
        <v/>
      </c>
      <c r="S533" s="194">
        <f>OFFSET('배치점수 계산기'!I$10,$D533,0)</f>
        <v/>
      </c>
      <c r="T533" s="194">
        <f>OFFSET('배치점수 계산기'!J$10,$D533,0)</f>
        <v/>
      </c>
      <c r="U533" s="194">
        <f>OFFSET('배치점수 계산기'!K$10,$D533,0)</f>
        <v/>
      </c>
      <c r="V533" s="194">
        <f>OFFSET('배치점수 계산기'!L$10,$D533,0)</f>
        <v/>
      </c>
      <c r="W533" s="186">
        <f>OFFSET('배치점수 계산기'!M$10,$D533,0)</f>
        <v/>
      </c>
      <c r="X533" s="184">
        <f>OFFSET('배치점수 계산기'!N$10,$D533,0)</f>
        <v/>
      </c>
      <c r="Y533" s="188">
        <f>OFFSET(환산공식!FW$15,$F533,0)</f>
        <v/>
      </c>
      <c r="Z533" s="697">
        <f>OFFSET(환산공식!FX$15,$F533,0)</f>
        <v/>
      </c>
      <c r="AA533" s="179">
        <f>OFFSET(환산공식!FY$15,$F533,0)</f>
        <v/>
      </c>
      <c r="AB533" s="3" t="n"/>
      <c r="AD533" s="0">
        <f>IF(L533="X",6,IF(Q533&gt;R533,1,IF(Q533&gt;S533,2,IF(Q533&gt;T533,3,IF(Q533&gt;U533,4,IF(Q533&gt;=V533,5,IF(Q533&lt;V533,6,"")))))))</f>
        <v/>
      </c>
      <c r="AF533" s="3" t="n"/>
      <c r="AG533" s="3" t="n"/>
      <c r="AH533" s="3" t="n"/>
    </row>
    <row r="534">
      <c r="A534" s="198" t="n"/>
      <c r="B534" s="198" t="n"/>
      <c r="C534" s="198" t="inlineStr">
        <is>
          <t>가527</t>
        </is>
      </c>
      <c r="D534" s="195" t="n">
        <v>587</v>
      </c>
      <c r="E534" s="195" t="n">
        <v>257</v>
      </c>
      <c r="F534" s="195" t="n">
        <v>257</v>
      </c>
      <c r="G534" s="239" t="n">
        <v>527</v>
      </c>
      <c r="H534" s="197" t="inlineStr">
        <is>
          <t>가</t>
        </is>
      </c>
      <c r="I534" s="242" t="inlineStr">
        <is>
          <t>성신여대</t>
        </is>
      </c>
      <c r="J534" s="242" t="inlineStr">
        <is>
          <t>창의융합학부(자유전공)</t>
        </is>
      </c>
      <c r="K534" s="195" t="inlineStr">
        <is>
          <t>통합</t>
        </is>
      </c>
      <c r="L534" s="697">
        <f>IF(OFFSET(환산공식!$ED$15,$F534,0)=1,"O","X")</f>
        <v/>
      </c>
      <c r="M534" s="188">
        <f>IFERROR(OFFSET(환산공식!DJ$15,$F534,0),"")</f>
        <v/>
      </c>
      <c r="N534" s="697">
        <f>IFERROR(CONCATENATE(ROUND(OFFSET(환산공식!DK$15,$F534,0),1),"%"),"")</f>
        <v/>
      </c>
      <c r="O534" s="697">
        <f>IFERROR(OFFSET(환산공식!DL$15,$F534,0),"")</f>
        <v/>
      </c>
      <c r="P534" s="188">
        <f>IF(E534="","",IF(Q534&gt;R534,"90% 이상",IF(Q534&gt;S534,CONCATENATE(ROUND(((Q534-S534)/(R534-S534))*20+70,0),"%"),IF(Q534&gt;T534,CONCATENATE(ROUND(((Q534-T534)/(S534-T534))*30+40,0),"%"),IF(Q534&gt;U534,CONCATENATE(ROUND(((Q534-U534)/(T534-U534))*30+10,0),"%"),IF(Q534&gt;V534,CONCATENATE(ROUND(((Q534-V534)/(U534-V534))*7+3,0),"%"),"3% 이하"))))))</f>
        <v/>
      </c>
      <c r="Q534" s="194">
        <f>IFERROR(ROUND(OFFSET(환산공식!$FG$15,$F534,0),3),"")</f>
        <v/>
      </c>
      <c r="R534" s="194">
        <f>OFFSET('배치점수 계산기'!H$10,$D534,0)</f>
        <v/>
      </c>
      <c r="S534" s="194">
        <f>OFFSET('배치점수 계산기'!I$10,$D534,0)</f>
        <v/>
      </c>
      <c r="T534" s="194">
        <f>OFFSET('배치점수 계산기'!J$10,$D534,0)</f>
        <v/>
      </c>
      <c r="U534" s="194">
        <f>OFFSET('배치점수 계산기'!K$10,$D534,0)</f>
        <v/>
      </c>
      <c r="V534" s="194">
        <f>OFFSET('배치점수 계산기'!L$10,$D534,0)</f>
        <v/>
      </c>
      <c r="W534" s="186">
        <f>OFFSET('배치점수 계산기'!M$10,$D534,0)</f>
        <v/>
      </c>
      <c r="X534" s="184">
        <f>OFFSET('배치점수 계산기'!N$10,$D534,0)</f>
        <v/>
      </c>
      <c r="Y534" s="188">
        <f>OFFSET(환산공식!FW$15,$F534,0)</f>
        <v/>
      </c>
      <c r="Z534" s="697">
        <f>OFFSET(환산공식!FX$15,$F534,0)</f>
        <v/>
      </c>
      <c r="AA534" s="179">
        <f>OFFSET(환산공식!FY$15,$F534,0)</f>
        <v/>
      </c>
      <c r="AB534" s="3" t="n"/>
      <c r="AD534" s="0">
        <f>IF(L534="X",6,IF(Q534&gt;R534,1,IF(Q534&gt;S534,2,IF(Q534&gt;T534,3,IF(Q534&gt;U534,4,IF(Q534&gt;=V534,5,IF(Q534&lt;V534,6,"")))))))</f>
        <v/>
      </c>
      <c r="AF534" s="3" t="n"/>
      <c r="AG534" s="3" t="n"/>
      <c r="AH534" s="3" t="n"/>
    </row>
    <row r="535">
      <c r="A535" s="198" t="n"/>
      <c r="B535" s="198" t="n"/>
      <c r="C535" s="198" t="inlineStr">
        <is>
          <t>가528</t>
        </is>
      </c>
      <c r="D535" s="195" t="n">
        <v>588</v>
      </c>
      <c r="E535" s="195" t="n">
        <v>105</v>
      </c>
      <c r="F535" s="195" t="n">
        <v>105</v>
      </c>
      <c r="G535" s="239" t="n">
        <v>528</v>
      </c>
      <c r="H535" s="197" t="inlineStr">
        <is>
          <t>가</t>
        </is>
      </c>
      <c r="I535" s="242" t="inlineStr">
        <is>
          <t>가톨릭대</t>
        </is>
      </c>
      <c r="J535" s="242" t="inlineStr">
        <is>
          <t>의생명과학과</t>
        </is>
      </c>
      <c r="K535" s="195" t="inlineStr">
        <is>
          <t>자연</t>
        </is>
      </c>
      <c r="L535" s="697">
        <f>IF(OFFSET(환산공식!$ED$15,$F535,0)=1,"O","X")</f>
        <v/>
      </c>
      <c r="M535" s="188">
        <f>IFERROR(OFFSET(환산공식!DJ$15,$F535,0),"")</f>
        <v/>
      </c>
      <c r="N535" s="697">
        <f>IFERROR(CONCATENATE(ROUND(OFFSET(환산공식!DK$15,$F535,0),1),"%"),"")</f>
        <v/>
      </c>
      <c r="O535" s="697">
        <f>IFERROR(OFFSET(환산공식!DL$15,$F535,0),"")</f>
        <v/>
      </c>
      <c r="P535" s="188">
        <f>IF(E535="","",IF(Q535&gt;R535,"90% 이상",IF(Q535&gt;S535,CONCATENATE(ROUND(((Q535-S535)/(R535-S535))*20+70,0),"%"),IF(Q535&gt;T535,CONCATENATE(ROUND(((Q535-T535)/(S535-T535))*30+40,0),"%"),IF(Q535&gt;U535,CONCATENATE(ROUND(((Q535-U535)/(T535-U535))*30+10,0),"%"),IF(Q535&gt;V535,CONCATENATE(ROUND(((Q535-V535)/(U535-V535))*7+3,0),"%"),"3% 이하"))))))</f>
        <v/>
      </c>
      <c r="Q535" s="194">
        <f>IFERROR(ROUND(OFFSET(환산공식!$FG$15,$F535,0),3),"")</f>
        <v/>
      </c>
      <c r="R535" s="194">
        <f>OFFSET('배치점수 계산기'!H$10,$D535,0)</f>
        <v/>
      </c>
      <c r="S535" s="194">
        <f>OFFSET('배치점수 계산기'!I$10,$D535,0)</f>
        <v/>
      </c>
      <c r="T535" s="194">
        <f>OFFSET('배치점수 계산기'!J$10,$D535,0)</f>
        <v/>
      </c>
      <c r="U535" s="194">
        <f>OFFSET('배치점수 계산기'!K$10,$D535,0)</f>
        <v/>
      </c>
      <c r="V535" s="194">
        <f>OFFSET('배치점수 계산기'!L$10,$D535,0)</f>
        <v/>
      </c>
      <c r="W535" s="186">
        <f>OFFSET('배치점수 계산기'!M$10,$D535,0)</f>
        <v/>
      </c>
      <c r="X535" s="184">
        <f>OFFSET('배치점수 계산기'!N$10,$D535,0)</f>
        <v/>
      </c>
      <c r="Y535" s="188">
        <f>OFFSET(환산공식!FW$15,$F535,0)</f>
        <v/>
      </c>
      <c r="Z535" s="697">
        <f>OFFSET(환산공식!FX$15,$F535,0)</f>
        <v/>
      </c>
      <c r="AA535" s="179">
        <f>OFFSET(환산공식!FY$15,$F535,0)</f>
        <v/>
      </c>
      <c r="AB535" s="3" t="n"/>
      <c r="AD535" s="0">
        <f>IF(L535="X",6,IF(Q535&gt;R535,1,IF(Q535&gt;S535,2,IF(Q535&gt;T535,3,IF(Q535&gt;U535,4,IF(Q535&gt;=V535,5,IF(Q535&lt;V535,6,"")))))))</f>
        <v/>
      </c>
      <c r="AF535" s="3" t="n"/>
      <c r="AG535" s="3" t="n"/>
      <c r="AH535" s="3" t="n"/>
    </row>
    <row r="536">
      <c r="A536" s="198" t="n"/>
      <c r="B536" s="198" t="n"/>
      <c r="C536" s="198" t="inlineStr">
        <is>
          <t>가529</t>
        </is>
      </c>
      <c r="D536" s="195" t="n">
        <v>589</v>
      </c>
      <c r="E536" s="195" t="n">
        <v>105</v>
      </c>
      <c r="F536" s="195" t="n">
        <v>105</v>
      </c>
      <c r="G536" s="239" t="n">
        <v>529</v>
      </c>
      <c r="H536" s="197" t="inlineStr">
        <is>
          <t>가</t>
        </is>
      </c>
      <c r="I536" s="242" t="inlineStr">
        <is>
          <t>가톨릭대</t>
        </is>
      </c>
      <c r="J536" s="242" t="inlineStr">
        <is>
          <t>인공지능학과</t>
        </is>
      </c>
      <c r="K536" s="195" t="inlineStr">
        <is>
          <t>자연</t>
        </is>
      </c>
      <c r="L536" s="697">
        <f>IF(OFFSET(환산공식!$ED$15,$F536,0)=1,"O","X")</f>
        <v/>
      </c>
      <c r="M536" s="188">
        <f>IFERROR(OFFSET(환산공식!DJ$15,$F536,0),"")</f>
        <v/>
      </c>
      <c r="N536" s="697">
        <f>IFERROR(CONCATENATE(ROUND(OFFSET(환산공식!DK$15,$F536,0),1),"%"),"")</f>
        <v/>
      </c>
      <c r="O536" s="697">
        <f>IFERROR(OFFSET(환산공식!DL$15,$F536,0),"")</f>
        <v/>
      </c>
      <c r="P536" s="188">
        <f>IF(E536="","",IF(Q536&gt;R536,"90% 이상",IF(Q536&gt;S536,CONCATENATE(ROUND(((Q536-S536)/(R536-S536))*20+70,0),"%"),IF(Q536&gt;T536,CONCATENATE(ROUND(((Q536-T536)/(S536-T536))*30+40,0),"%"),IF(Q536&gt;U536,CONCATENATE(ROUND(((Q536-U536)/(T536-U536))*30+10,0),"%"),IF(Q536&gt;V536,CONCATENATE(ROUND(((Q536-V536)/(U536-V536))*7+3,0),"%"),"3% 이하"))))))</f>
        <v/>
      </c>
      <c r="Q536" s="194">
        <f>IFERROR(ROUND(OFFSET(환산공식!$FG$15,$F536,0),3),"")</f>
        <v/>
      </c>
      <c r="R536" s="194">
        <f>OFFSET('배치점수 계산기'!H$10,$D536,0)</f>
        <v/>
      </c>
      <c r="S536" s="194">
        <f>OFFSET('배치점수 계산기'!I$10,$D536,0)</f>
        <v/>
      </c>
      <c r="T536" s="194">
        <f>OFFSET('배치점수 계산기'!J$10,$D536,0)</f>
        <v/>
      </c>
      <c r="U536" s="194">
        <f>OFFSET('배치점수 계산기'!K$10,$D536,0)</f>
        <v/>
      </c>
      <c r="V536" s="194">
        <f>OFFSET('배치점수 계산기'!L$10,$D536,0)</f>
        <v/>
      </c>
      <c r="W536" s="186">
        <f>OFFSET('배치점수 계산기'!M$10,$D536,0)</f>
        <v/>
      </c>
      <c r="X536" s="184">
        <f>OFFSET('배치점수 계산기'!N$10,$D536,0)</f>
        <v/>
      </c>
      <c r="Y536" s="188">
        <f>OFFSET(환산공식!FW$15,$F536,0)</f>
        <v/>
      </c>
      <c r="Z536" s="697">
        <f>OFFSET(환산공식!FX$15,$F536,0)</f>
        <v/>
      </c>
      <c r="AA536" s="179">
        <f>OFFSET(환산공식!FY$15,$F536,0)</f>
        <v/>
      </c>
      <c r="AB536" s="3" t="n"/>
      <c r="AD536" s="0">
        <f>IF(L536="X",6,IF(Q536&gt;R536,1,IF(Q536&gt;S536,2,IF(Q536&gt;T536,3,IF(Q536&gt;U536,4,IF(Q536&gt;=V536,5,IF(Q536&lt;V536,6,"")))))))</f>
        <v/>
      </c>
      <c r="AF536" s="3" t="n"/>
      <c r="AG536" s="3" t="n"/>
      <c r="AH536" s="3" t="n"/>
    </row>
    <row r="537">
      <c r="A537" s="198" t="n"/>
      <c r="B537" s="198" t="n"/>
      <c r="C537" s="198" t="inlineStr">
        <is>
          <t>가530</t>
        </is>
      </c>
      <c r="D537" s="195" t="n">
        <v>590</v>
      </c>
      <c r="E537" s="195" t="n">
        <v>107</v>
      </c>
      <c r="F537" s="195" t="n">
        <v>107</v>
      </c>
      <c r="G537" s="239" t="n">
        <v>530</v>
      </c>
      <c r="H537" s="197" t="inlineStr">
        <is>
          <t>가</t>
        </is>
      </c>
      <c r="I537" s="242" t="inlineStr">
        <is>
          <t>가톨릭대</t>
        </is>
      </c>
      <c r="J537" s="242" t="inlineStr">
        <is>
          <t>인문사회계열(일반전형Ⅱ)</t>
        </is>
      </c>
      <c r="K537" s="195" t="inlineStr">
        <is>
          <t>통합</t>
        </is>
      </c>
      <c r="L537" s="697">
        <f>IF(OFFSET(환산공식!$ED$15,$F537,0)=1,"O","X")</f>
        <v/>
      </c>
      <c r="M537" s="188">
        <f>IFERROR(OFFSET(환산공식!DJ$15,$F537,0),"")</f>
        <v/>
      </c>
      <c r="N537" s="697">
        <f>IFERROR(CONCATENATE(ROUND(OFFSET(환산공식!DK$15,$F537,0),1),"%"),"")</f>
        <v/>
      </c>
      <c r="O537" s="697">
        <f>IFERROR(OFFSET(환산공식!DL$15,$F537,0),"")</f>
        <v/>
      </c>
      <c r="P537" s="188">
        <f>IF(E537="","",IF(Q537&gt;R537,"90% 이상",IF(Q537&gt;S537,CONCATENATE(ROUND(((Q537-S537)/(R537-S537))*20+70,0),"%"),IF(Q537&gt;T537,CONCATENATE(ROUND(((Q537-T537)/(S537-T537))*30+40,0),"%"),IF(Q537&gt;U537,CONCATENATE(ROUND(((Q537-U537)/(T537-U537))*30+10,0),"%"),IF(Q537&gt;V537,CONCATENATE(ROUND(((Q537-V537)/(U537-V537))*7+3,0),"%"),"3% 이하"))))))</f>
        <v/>
      </c>
      <c r="Q537" s="194">
        <f>IFERROR(ROUND(OFFSET(환산공식!$FG$15,$F537,0),3),"")</f>
        <v/>
      </c>
      <c r="R537" s="194">
        <f>OFFSET('배치점수 계산기'!H$10,$D537,0)</f>
        <v/>
      </c>
      <c r="S537" s="194">
        <f>OFFSET('배치점수 계산기'!I$10,$D537,0)</f>
        <v/>
      </c>
      <c r="T537" s="194">
        <f>OFFSET('배치점수 계산기'!J$10,$D537,0)</f>
        <v/>
      </c>
      <c r="U537" s="194">
        <f>OFFSET('배치점수 계산기'!K$10,$D537,0)</f>
        <v/>
      </c>
      <c r="V537" s="194">
        <f>OFFSET('배치점수 계산기'!L$10,$D537,0)</f>
        <v/>
      </c>
      <c r="W537" s="186">
        <f>OFFSET('배치점수 계산기'!M$10,$D537,0)</f>
        <v/>
      </c>
      <c r="X537" s="184">
        <f>OFFSET('배치점수 계산기'!N$10,$D537,0)</f>
        <v/>
      </c>
      <c r="Y537" s="188">
        <f>OFFSET(환산공식!FW$15,$F537,0)</f>
        <v/>
      </c>
      <c r="Z537" s="697">
        <f>OFFSET(환산공식!FX$15,$F537,0)</f>
        <v/>
      </c>
      <c r="AA537" s="179">
        <f>OFFSET(환산공식!FY$15,$F537,0)</f>
        <v/>
      </c>
      <c r="AB537" s="3" t="n"/>
      <c r="AD537" s="0">
        <f>IF(L537="X",6,IF(Q537&gt;R537,1,IF(Q537&gt;S537,2,IF(Q537&gt;T537,3,IF(Q537&gt;U537,4,IF(Q537&gt;=V537,5,IF(Q537&lt;V537,6,"")))))))</f>
        <v/>
      </c>
      <c r="AF537" s="3" t="n"/>
      <c r="AG537" s="3" t="n"/>
      <c r="AH537" s="3" t="n"/>
    </row>
    <row r="538">
      <c r="A538" s="198" t="n"/>
      <c r="B538" s="198" t="n"/>
      <c r="C538" s="198" t="inlineStr">
        <is>
          <t>가531</t>
        </is>
      </c>
      <c r="D538" s="195" t="n">
        <v>591</v>
      </c>
      <c r="E538" s="195" t="n">
        <v>106</v>
      </c>
      <c r="F538" s="195" t="n">
        <v>106</v>
      </c>
      <c r="G538" s="239" t="n">
        <v>531</v>
      </c>
      <c r="H538" s="197" t="inlineStr">
        <is>
          <t>가</t>
        </is>
      </c>
      <c r="I538" s="242" t="inlineStr">
        <is>
          <t>가톨릭대</t>
        </is>
      </c>
      <c r="J538" s="242" t="inlineStr">
        <is>
          <t>인문사회계열(일반전형)</t>
        </is>
      </c>
      <c r="K538" s="195" t="inlineStr">
        <is>
          <t>통합</t>
        </is>
      </c>
      <c r="L538" s="697">
        <f>IF(OFFSET(환산공식!$ED$15,$F538,0)=1,"O","X")</f>
        <v/>
      </c>
      <c r="M538" s="188">
        <f>IFERROR(OFFSET(환산공식!DJ$15,$F538,0),"")</f>
        <v/>
      </c>
      <c r="N538" s="697">
        <f>IFERROR(CONCATENATE(ROUND(OFFSET(환산공식!DK$15,$F538,0),1),"%"),"")</f>
        <v/>
      </c>
      <c r="O538" s="697">
        <f>IFERROR(OFFSET(환산공식!DL$15,$F538,0),"")</f>
        <v/>
      </c>
      <c r="P538" s="188">
        <f>IF(E538="","",IF(Q538&gt;R538,"90% 이상",IF(Q538&gt;S538,CONCATENATE(ROUND(((Q538-S538)/(R538-S538))*20+70,0),"%"),IF(Q538&gt;T538,CONCATENATE(ROUND(((Q538-T538)/(S538-T538))*30+40,0),"%"),IF(Q538&gt;U538,CONCATENATE(ROUND(((Q538-U538)/(T538-U538))*30+10,0),"%"),IF(Q538&gt;V538,CONCATENATE(ROUND(((Q538-V538)/(U538-V538))*7+3,0),"%"),"3% 이하"))))))</f>
        <v/>
      </c>
      <c r="Q538" s="194">
        <f>IFERROR(ROUND(OFFSET(환산공식!$FG$15,$F538,0),3),"")</f>
        <v/>
      </c>
      <c r="R538" s="194">
        <f>OFFSET('배치점수 계산기'!H$10,$D538,0)</f>
        <v/>
      </c>
      <c r="S538" s="194">
        <f>OFFSET('배치점수 계산기'!I$10,$D538,0)</f>
        <v/>
      </c>
      <c r="T538" s="194">
        <f>OFFSET('배치점수 계산기'!J$10,$D538,0)</f>
        <v/>
      </c>
      <c r="U538" s="194">
        <f>OFFSET('배치점수 계산기'!K$10,$D538,0)</f>
        <v/>
      </c>
      <c r="V538" s="194">
        <f>OFFSET('배치점수 계산기'!L$10,$D538,0)</f>
        <v/>
      </c>
      <c r="W538" s="186">
        <f>OFFSET('배치점수 계산기'!M$10,$D538,0)</f>
        <v/>
      </c>
      <c r="X538" s="184">
        <f>OFFSET('배치점수 계산기'!N$10,$D538,0)</f>
        <v/>
      </c>
      <c r="Y538" s="188">
        <f>OFFSET(환산공식!FW$15,$F538,0)</f>
        <v/>
      </c>
      <c r="Z538" s="697">
        <f>OFFSET(환산공식!FX$15,$F538,0)</f>
        <v/>
      </c>
      <c r="AA538" s="179">
        <f>OFFSET(환산공식!FY$15,$F538,0)</f>
        <v/>
      </c>
      <c r="AB538" s="3" t="n"/>
      <c r="AD538" s="0">
        <f>IF(L538="X",6,IF(Q538&gt;R538,1,IF(Q538&gt;S538,2,IF(Q538&gt;T538,3,IF(Q538&gt;U538,4,IF(Q538&gt;=V538,5,IF(Q538&lt;V538,6,"")))))))</f>
        <v/>
      </c>
      <c r="AF538" s="3" t="n"/>
      <c r="AG538" s="3" t="n"/>
      <c r="AH538" s="3" t="n"/>
    </row>
    <row r="539">
      <c r="A539" s="198" t="n"/>
      <c r="B539" s="198" t="n"/>
      <c r="C539" s="198" t="inlineStr">
        <is>
          <t>가532</t>
        </is>
      </c>
      <c r="D539" s="195" t="n">
        <v>592</v>
      </c>
      <c r="E539" s="195" t="n">
        <v>106</v>
      </c>
      <c r="F539" s="195" t="n">
        <v>106</v>
      </c>
      <c r="G539" s="239" t="n">
        <v>532</v>
      </c>
      <c r="H539" s="197" t="inlineStr">
        <is>
          <t>가</t>
        </is>
      </c>
      <c r="I539" s="242" t="inlineStr">
        <is>
          <t>가톨릭대</t>
        </is>
      </c>
      <c r="J539" s="242" t="inlineStr">
        <is>
          <t>특수교육과</t>
        </is>
      </c>
      <c r="K539" s="195" t="inlineStr">
        <is>
          <t>통합</t>
        </is>
      </c>
      <c r="L539" s="697">
        <f>IF(OFFSET(환산공식!$ED$15,$F539,0)=1,"O","X")</f>
        <v/>
      </c>
      <c r="M539" s="188">
        <f>IFERROR(OFFSET(환산공식!DJ$15,$F539,0),"")</f>
        <v/>
      </c>
      <c r="N539" s="697">
        <f>IFERROR(CONCATENATE(ROUND(OFFSET(환산공식!DK$15,$F539,0),1),"%"),"")</f>
        <v/>
      </c>
      <c r="O539" s="697">
        <f>IFERROR(OFFSET(환산공식!DL$15,$F539,0),"")</f>
        <v/>
      </c>
      <c r="P539" s="188">
        <f>IF(E539="","",IF(Q539&gt;R539,"90% 이상",IF(Q539&gt;S539,CONCATENATE(ROUND(((Q539-S539)/(R539-S539))*20+70,0),"%"),IF(Q539&gt;T539,CONCATENATE(ROUND(((Q539-T539)/(S539-T539))*30+40,0),"%"),IF(Q539&gt;U539,CONCATENATE(ROUND(((Q539-U539)/(T539-U539))*30+10,0),"%"),IF(Q539&gt;V539,CONCATENATE(ROUND(((Q539-V539)/(U539-V539))*7+3,0),"%"),"3% 이하"))))))</f>
        <v/>
      </c>
      <c r="Q539" s="194">
        <f>IFERROR(ROUND(OFFSET(환산공식!$FG$15,$F539,0),3),"")</f>
        <v/>
      </c>
      <c r="R539" s="194">
        <f>OFFSET('배치점수 계산기'!H$10,$D539,0)</f>
        <v/>
      </c>
      <c r="S539" s="194">
        <f>OFFSET('배치점수 계산기'!I$10,$D539,0)</f>
        <v/>
      </c>
      <c r="T539" s="194">
        <f>OFFSET('배치점수 계산기'!J$10,$D539,0)</f>
        <v/>
      </c>
      <c r="U539" s="194">
        <f>OFFSET('배치점수 계산기'!K$10,$D539,0)</f>
        <v/>
      </c>
      <c r="V539" s="194">
        <f>OFFSET('배치점수 계산기'!L$10,$D539,0)</f>
        <v/>
      </c>
      <c r="W539" s="186">
        <f>OFFSET('배치점수 계산기'!M$10,$D539,0)</f>
        <v/>
      </c>
      <c r="X539" s="184">
        <f>OFFSET('배치점수 계산기'!N$10,$D539,0)</f>
        <v/>
      </c>
      <c r="Y539" s="188">
        <f>OFFSET(환산공식!FW$15,$F539,0)</f>
        <v/>
      </c>
      <c r="Z539" s="697">
        <f>OFFSET(환산공식!FX$15,$F539,0)</f>
        <v/>
      </c>
      <c r="AA539" s="179">
        <f>OFFSET(환산공식!FY$15,$F539,0)</f>
        <v/>
      </c>
      <c r="AB539" s="3" t="n"/>
      <c r="AD539" s="0">
        <f>IF(L539="X",6,IF(Q539&gt;R539,1,IF(Q539&gt;S539,2,IF(Q539&gt;T539,3,IF(Q539&gt;U539,4,IF(Q539&gt;=V539,5,IF(Q539&lt;V539,6,"")))))))</f>
        <v/>
      </c>
      <c r="AF539" s="3" t="n"/>
      <c r="AG539" s="3" t="n"/>
      <c r="AH539" s="3" t="n"/>
    </row>
    <row r="540">
      <c r="A540" s="198" t="n"/>
      <c r="B540" s="198" t="n"/>
      <c r="C540" s="198" t="inlineStr">
        <is>
          <t>가533</t>
        </is>
      </c>
      <c r="D540" s="195" t="n">
        <v>593</v>
      </c>
      <c r="E540" s="195" t="n">
        <v>101</v>
      </c>
      <c r="F540" s="195" t="n">
        <v>101</v>
      </c>
      <c r="G540" s="239" t="n">
        <v>533</v>
      </c>
      <c r="H540" s="197" t="inlineStr">
        <is>
          <t>가</t>
        </is>
      </c>
      <c r="I540" s="242" t="inlineStr">
        <is>
          <t>명지대</t>
        </is>
      </c>
      <c r="J540" s="242" t="inlineStr">
        <is>
          <t>반도체·ICT대학</t>
        </is>
      </c>
      <c r="K540" s="195" t="inlineStr">
        <is>
          <t>자연</t>
        </is>
      </c>
      <c r="L540" s="697">
        <f>IF(OFFSET(환산공식!$ED$15,$F540,0)=1,"O","X")</f>
        <v/>
      </c>
      <c r="M540" s="188">
        <f>IFERROR(OFFSET(환산공식!DJ$15,$F540,0),"")</f>
        <v/>
      </c>
      <c r="N540" s="697">
        <f>IFERROR(CONCATENATE(ROUND(OFFSET(환산공식!DK$15,$F540,0),1),"%"),"")</f>
        <v/>
      </c>
      <c r="O540" s="697">
        <f>IFERROR(OFFSET(환산공식!DL$15,$F540,0),"")</f>
        <v/>
      </c>
      <c r="P540" s="188">
        <f>IF(E540="","",IF(Q540&gt;R540,"90% 이상",IF(Q540&gt;S540,CONCATENATE(ROUND(((Q540-S540)/(R540-S540))*20+70,0),"%"),IF(Q540&gt;T540,CONCATENATE(ROUND(((Q540-T540)/(S540-T540))*30+40,0),"%"),IF(Q540&gt;U540,CONCATENATE(ROUND(((Q540-U540)/(T540-U540))*30+10,0),"%"),IF(Q540&gt;V540,CONCATENATE(ROUND(((Q540-V540)/(U540-V540))*7+3,0),"%"),"3% 이하"))))))</f>
        <v/>
      </c>
      <c r="Q540" s="194">
        <f>IFERROR(ROUND(OFFSET(환산공식!$FG$15,$F540,0),3),"")</f>
        <v/>
      </c>
      <c r="R540" s="194">
        <f>OFFSET('배치점수 계산기'!H$10,$D540,0)</f>
        <v/>
      </c>
      <c r="S540" s="194">
        <f>OFFSET('배치점수 계산기'!I$10,$D540,0)</f>
        <v/>
      </c>
      <c r="T540" s="194">
        <f>OFFSET('배치점수 계산기'!J$10,$D540,0)</f>
        <v/>
      </c>
      <c r="U540" s="194">
        <f>OFFSET('배치점수 계산기'!K$10,$D540,0)</f>
        <v/>
      </c>
      <c r="V540" s="194">
        <f>OFFSET('배치점수 계산기'!L$10,$D540,0)</f>
        <v/>
      </c>
      <c r="W540" s="186">
        <f>OFFSET('배치점수 계산기'!M$10,$D540,0)</f>
        <v/>
      </c>
      <c r="X540" s="184">
        <f>OFFSET('배치점수 계산기'!N$10,$D540,0)</f>
        <v/>
      </c>
      <c r="Y540" s="188">
        <f>OFFSET(환산공식!FW$15,$F540,0)</f>
        <v/>
      </c>
      <c r="Z540" s="697">
        <f>OFFSET(환산공식!FX$15,$F540,0)</f>
        <v/>
      </c>
      <c r="AA540" s="179">
        <f>OFFSET(환산공식!FY$15,$F540,0)</f>
        <v/>
      </c>
      <c r="AB540" s="3" t="n"/>
      <c r="AD540" s="0">
        <f>IF(L540="X",6,IF(Q540&gt;R540,1,IF(Q540&gt;S540,2,IF(Q540&gt;T540,3,IF(Q540&gt;U540,4,IF(Q540&gt;=V540,5,IF(Q540&lt;V540,6,"")))))))</f>
        <v/>
      </c>
      <c r="AF540" s="3" t="n"/>
      <c r="AG540" s="3" t="n"/>
      <c r="AH540" s="3" t="n"/>
    </row>
    <row r="541">
      <c r="A541" s="198" t="n"/>
      <c r="B541" s="198" t="n"/>
      <c r="C541" s="198" t="inlineStr">
        <is>
          <t>가534</t>
        </is>
      </c>
      <c r="D541" s="195" t="n">
        <v>594</v>
      </c>
      <c r="E541" s="195" t="n">
        <v>101</v>
      </c>
      <c r="F541" s="195" t="n">
        <v>101</v>
      </c>
      <c r="G541" s="239" t="n">
        <v>534</v>
      </c>
      <c r="H541" s="197" t="inlineStr">
        <is>
          <t>가</t>
        </is>
      </c>
      <c r="I541" s="242" t="inlineStr">
        <is>
          <t>명지대</t>
        </is>
      </c>
      <c r="J541" s="242" t="inlineStr">
        <is>
          <t>스마트시스템공과대학</t>
        </is>
      </c>
      <c r="K541" s="195" t="inlineStr">
        <is>
          <t>자연</t>
        </is>
      </c>
      <c r="L541" s="697">
        <f>IF(OFFSET(환산공식!$ED$15,$F541,0)=1,"O","X")</f>
        <v/>
      </c>
      <c r="M541" s="188">
        <f>IFERROR(OFFSET(환산공식!DJ$15,$F541,0),"")</f>
        <v/>
      </c>
      <c r="N541" s="697">
        <f>IFERROR(CONCATENATE(ROUND(OFFSET(환산공식!DK$15,$F541,0),1),"%"),"")</f>
        <v/>
      </c>
      <c r="O541" s="697">
        <f>IFERROR(OFFSET(환산공식!DL$15,$F541,0),"")</f>
        <v/>
      </c>
      <c r="P541" s="188">
        <f>IF(E541="","",IF(Q541&gt;R541,"90% 이상",IF(Q541&gt;S541,CONCATENATE(ROUND(((Q541-S541)/(R541-S541))*20+70,0),"%"),IF(Q541&gt;T541,CONCATENATE(ROUND(((Q541-T541)/(S541-T541))*30+40,0),"%"),IF(Q541&gt;U541,CONCATENATE(ROUND(((Q541-U541)/(T541-U541))*30+10,0),"%"),IF(Q541&gt;V541,CONCATENATE(ROUND(((Q541-V541)/(U541-V541))*7+3,0),"%"),"3% 이하"))))))</f>
        <v/>
      </c>
      <c r="Q541" s="194">
        <f>IFERROR(ROUND(OFFSET(환산공식!$FG$15,$F541,0),3),"")</f>
        <v/>
      </c>
      <c r="R541" s="194">
        <f>OFFSET('배치점수 계산기'!H$10,$D541,0)</f>
        <v/>
      </c>
      <c r="S541" s="194">
        <f>OFFSET('배치점수 계산기'!I$10,$D541,0)</f>
        <v/>
      </c>
      <c r="T541" s="194">
        <f>OFFSET('배치점수 계산기'!J$10,$D541,0)</f>
        <v/>
      </c>
      <c r="U541" s="194">
        <f>OFFSET('배치점수 계산기'!K$10,$D541,0)</f>
        <v/>
      </c>
      <c r="V541" s="194">
        <f>OFFSET('배치점수 계산기'!L$10,$D541,0)</f>
        <v/>
      </c>
      <c r="W541" s="186">
        <f>OFFSET('배치점수 계산기'!M$10,$D541,0)</f>
        <v/>
      </c>
      <c r="X541" s="184">
        <f>OFFSET('배치점수 계산기'!N$10,$D541,0)</f>
        <v/>
      </c>
      <c r="Y541" s="188">
        <f>OFFSET(환산공식!FW$15,$F541,0)</f>
        <v/>
      </c>
      <c r="Z541" s="697">
        <f>OFFSET(환산공식!FX$15,$F541,0)</f>
        <v/>
      </c>
      <c r="AA541" s="179">
        <f>OFFSET(환산공식!FY$15,$F541,0)</f>
        <v/>
      </c>
      <c r="AB541" s="3" t="n"/>
      <c r="AD541" s="0">
        <f>IF(L541="X",6,IF(Q541&gt;R541,1,IF(Q541&gt;S541,2,IF(Q541&gt;T541,3,IF(Q541&gt;U541,4,IF(Q541&gt;=V541,5,IF(Q541&lt;V541,6,"")))))))</f>
        <v/>
      </c>
      <c r="AF541" s="3" t="n"/>
      <c r="AG541" s="3" t="n"/>
      <c r="AH541" s="3" t="n"/>
    </row>
    <row r="542">
      <c r="A542" s="198" t="n"/>
      <c r="B542" s="198" t="n"/>
      <c r="C542" s="198" t="inlineStr">
        <is>
          <t>가535</t>
        </is>
      </c>
      <c r="D542" s="195" t="n">
        <v>595</v>
      </c>
      <c r="E542" s="195" t="n">
        <v>100</v>
      </c>
      <c r="F542" s="195" t="n">
        <v>100</v>
      </c>
      <c r="G542" s="239" t="n">
        <v>535</v>
      </c>
      <c r="H542" s="197" t="inlineStr">
        <is>
          <t>가</t>
        </is>
      </c>
      <c r="I542" s="242" t="inlineStr">
        <is>
          <t>명지대</t>
        </is>
      </c>
      <c r="J542" s="242" t="inlineStr">
        <is>
          <t>자율전공학부(인문)</t>
        </is>
      </c>
      <c r="K542" s="195" t="inlineStr">
        <is>
          <t>통합</t>
        </is>
      </c>
      <c r="L542" s="697">
        <f>IF(OFFSET(환산공식!$ED$15,$F542,0)=1,"O","X")</f>
        <v/>
      </c>
      <c r="M542" s="188">
        <f>IFERROR(OFFSET(환산공식!DJ$15,$F542,0),"")</f>
        <v/>
      </c>
      <c r="N542" s="697">
        <f>IFERROR(CONCATENATE(ROUND(OFFSET(환산공식!DK$15,$F542,0),1),"%"),"")</f>
        <v/>
      </c>
      <c r="O542" s="697">
        <f>IFERROR(OFFSET(환산공식!DL$15,$F542,0),"")</f>
        <v/>
      </c>
      <c r="P542" s="188">
        <f>IF(E542="","",IF(Q542&gt;R542,"90% 이상",IF(Q542&gt;S542,CONCATENATE(ROUND(((Q542-S542)/(R542-S542))*20+70,0),"%"),IF(Q542&gt;T542,CONCATENATE(ROUND(((Q542-T542)/(S542-T542))*30+40,0),"%"),IF(Q542&gt;U542,CONCATENATE(ROUND(((Q542-U542)/(T542-U542))*30+10,0),"%"),IF(Q542&gt;V542,CONCATENATE(ROUND(((Q542-V542)/(U542-V542))*7+3,0),"%"),"3% 이하"))))))</f>
        <v/>
      </c>
      <c r="Q542" s="194">
        <f>IFERROR(ROUND(OFFSET(환산공식!$FG$15,$F542,0),3),"")</f>
        <v/>
      </c>
      <c r="R542" s="194">
        <f>OFFSET('배치점수 계산기'!H$10,$D542,0)</f>
        <v/>
      </c>
      <c r="S542" s="194">
        <f>OFFSET('배치점수 계산기'!I$10,$D542,0)</f>
        <v/>
      </c>
      <c r="T542" s="194">
        <f>OFFSET('배치점수 계산기'!J$10,$D542,0)</f>
        <v/>
      </c>
      <c r="U542" s="194">
        <f>OFFSET('배치점수 계산기'!K$10,$D542,0)</f>
        <v/>
      </c>
      <c r="V542" s="194">
        <f>OFFSET('배치점수 계산기'!L$10,$D542,0)</f>
        <v/>
      </c>
      <c r="W542" s="186">
        <f>OFFSET('배치점수 계산기'!M$10,$D542,0)</f>
        <v/>
      </c>
      <c r="X542" s="184">
        <f>OFFSET('배치점수 계산기'!N$10,$D542,0)</f>
        <v/>
      </c>
      <c r="Y542" s="188">
        <f>OFFSET(환산공식!FW$15,$F542,0)</f>
        <v/>
      </c>
      <c r="Z542" s="697">
        <f>OFFSET(환산공식!FX$15,$F542,0)</f>
        <v/>
      </c>
      <c r="AA542" s="179">
        <f>OFFSET(환산공식!FY$15,$F542,0)</f>
        <v/>
      </c>
      <c r="AB542" s="3" t="n"/>
      <c r="AD542" s="0">
        <f>IF(L542="X",6,IF(Q542&gt;R542,1,IF(Q542&gt;S542,2,IF(Q542&gt;T542,3,IF(Q542&gt;U542,4,IF(Q542&gt;=V542,5,IF(Q542&lt;V542,6,"")))))))</f>
        <v/>
      </c>
      <c r="AF542" s="3" t="n"/>
      <c r="AG542" s="3" t="n"/>
      <c r="AH542" s="3" t="n"/>
    </row>
    <row r="543">
      <c r="A543" s="198" t="n"/>
      <c r="B543" s="198" t="n"/>
      <c r="C543" s="198" t="inlineStr">
        <is>
          <t>가536</t>
        </is>
      </c>
      <c r="D543" s="195" t="n">
        <v>596</v>
      </c>
      <c r="E543" s="195" t="n">
        <v>244</v>
      </c>
      <c r="F543" s="195" t="n">
        <v>244</v>
      </c>
      <c r="G543" s="239" t="n">
        <v>536</v>
      </c>
      <c r="H543" s="197" t="inlineStr">
        <is>
          <t>가</t>
        </is>
      </c>
      <c r="I543" s="242" t="inlineStr">
        <is>
          <t>가천대</t>
        </is>
      </c>
      <c r="J543" s="242" t="inlineStr">
        <is>
          <t>컴퓨터공학과(전형Ⅰ)</t>
        </is>
      </c>
      <c r="K543" s="195" t="inlineStr">
        <is>
          <t>자연</t>
        </is>
      </c>
      <c r="L543" s="697">
        <f>IF(OFFSET(환산공식!$ED$15,$F543,0)=1,"O","X")</f>
        <v/>
      </c>
      <c r="M543" s="188">
        <f>IFERROR(OFFSET(환산공식!DJ$15,$F543,0),"")</f>
        <v/>
      </c>
      <c r="N543" s="697">
        <f>IFERROR(CONCATENATE(ROUND(OFFSET(환산공식!DK$15,$F543,0),1),"%"),"")</f>
        <v/>
      </c>
      <c r="O543" s="697">
        <f>IFERROR(OFFSET(환산공식!DL$15,$F543,0),"")</f>
        <v/>
      </c>
      <c r="P543" s="188">
        <f>IF(E543="","",IF(Q543&gt;R543,"90% 이상",IF(Q543&gt;S543,CONCATENATE(ROUND(((Q543-S543)/(R543-S543))*20+70,0),"%"),IF(Q543&gt;T543,CONCATENATE(ROUND(((Q543-T543)/(S543-T543))*30+40,0),"%"),IF(Q543&gt;U543,CONCATENATE(ROUND(((Q543-U543)/(T543-U543))*30+10,0),"%"),IF(Q543&gt;V543,CONCATENATE(ROUND(((Q543-V543)/(U543-V543))*7+3,0),"%"),"3% 이하"))))))</f>
        <v/>
      </c>
      <c r="Q543" s="194">
        <f>IFERROR(ROUND(OFFSET(환산공식!$FG$15,$F543,0),3),"")</f>
        <v/>
      </c>
      <c r="R543" s="194">
        <f>OFFSET('배치점수 계산기'!H$10,$D543,0)</f>
        <v/>
      </c>
      <c r="S543" s="194">
        <f>OFFSET('배치점수 계산기'!I$10,$D543,0)</f>
        <v/>
      </c>
      <c r="T543" s="194">
        <f>OFFSET('배치점수 계산기'!J$10,$D543,0)</f>
        <v/>
      </c>
      <c r="U543" s="194">
        <f>OFFSET('배치점수 계산기'!K$10,$D543,0)</f>
        <v/>
      </c>
      <c r="V543" s="194">
        <f>OFFSET('배치점수 계산기'!L$10,$D543,0)</f>
        <v/>
      </c>
      <c r="W543" s="186">
        <f>OFFSET('배치점수 계산기'!M$10,$D543,0)</f>
        <v/>
      </c>
      <c r="X543" s="184">
        <f>OFFSET('배치점수 계산기'!N$10,$D543,0)</f>
        <v/>
      </c>
      <c r="Y543" s="188">
        <f>OFFSET(환산공식!FW$15,$F543,0)</f>
        <v/>
      </c>
      <c r="Z543" s="697">
        <f>OFFSET(환산공식!FX$15,$F543,0)</f>
        <v/>
      </c>
      <c r="AA543" s="179">
        <f>OFFSET(환산공식!FY$15,$F543,0)</f>
        <v/>
      </c>
      <c r="AB543" s="3" t="n"/>
      <c r="AD543" s="0">
        <f>IF(L543="X",6,IF(Q543&gt;R543,1,IF(Q543&gt;S543,2,IF(Q543&gt;T543,3,IF(Q543&gt;U543,4,IF(Q543&gt;=V543,5,IF(Q543&lt;V543,6,"")))))))</f>
        <v/>
      </c>
      <c r="AF543" s="3" t="n"/>
      <c r="AG543" s="3" t="n"/>
      <c r="AH543" s="3" t="n"/>
    </row>
    <row r="544">
      <c r="A544" s="198" t="n"/>
      <c r="B544" s="198" t="n"/>
      <c r="C544" s="198" t="inlineStr">
        <is>
          <t>가537</t>
        </is>
      </c>
      <c r="D544" s="195" t="n">
        <v>597</v>
      </c>
      <c r="E544" s="195" t="n">
        <v>244</v>
      </c>
      <c r="F544" s="195" t="n">
        <v>244</v>
      </c>
      <c r="G544" s="239" t="n">
        <v>537</v>
      </c>
      <c r="H544" s="197" t="inlineStr">
        <is>
          <t>가</t>
        </is>
      </c>
      <c r="I544" s="242" t="inlineStr">
        <is>
          <t>가천대</t>
        </is>
      </c>
      <c r="J544" s="242" t="inlineStr">
        <is>
          <t>반도체물리학과(전형Ⅰ)</t>
        </is>
      </c>
      <c r="K544" s="195" t="inlineStr">
        <is>
          <t>자연</t>
        </is>
      </c>
      <c r="L544" s="697">
        <f>IF(OFFSET(환산공식!$ED$15,$F544,0)=1,"O","X")</f>
        <v/>
      </c>
      <c r="M544" s="188">
        <f>IFERROR(OFFSET(환산공식!DJ$15,$F544,0),"")</f>
        <v/>
      </c>
      <c r="N544" s="697">
        <f>IFERROR(CONCATENATE(ROUND(OFFSET(환산공식!DK$15,$F544,0),1),"%"),"")</f>
        <v/>
      </c>
      <c r="O544" s="697">
        <f>IFERROR(OFFSET(환산공식!DL$15,$F544,0),"")</f>
        <v/>
      </c>
      <c r="P544" s="188">
        <f>IF(E544="","",IF(Q544&gt;R544,"90% 이상",IF(Q544&gt;S544,CONCATENATE(ROUND(((Q544-S544)/(R544-S544))*20+70,0),"%"),IF(Q544&gt;T544,CONCATENATE(ROUND(((Q544-T544)/(S544-T544))*30+40,0),"%"),IF(Q544&gt;U544,CONCATENATE(ROUND(((Q544-U544)/(T544-U544))*30+10,0),"%"),IF(Q544&gt;V544,CONCATENATE(ROUND(((Q544-V544)/(U544-V544))*7+3,0),"%"),"3% 이하"))))))</f>
        <v/>
      </c>
      <c r="Q544" s="194">
        <f>IFERROR(ROUND(OFFSET(환산공식!$FG$15,$F544,0),3),"")</f>
        <v/>
      </c>
      <c r="R544" s="194">
        <f>OFFSET('배치점수 계산기'!H$10,$D544,0)</f>
        <v/>
      </c>
      <c r="S544" s="194">
        <f>OFFSET('배치점수 계산기'!I$10,$D544,0)</f>
        <v/>
      </c>
      <c r="T544" s="194">
        <f>OFFSET('배치점수 계산기'!J$10,$D544,0)</f>
        <v/>
      </c>
      <c r="U544" s="194">
        <f>OFFSET('배치점수 계산기'!K$10,$D544,0)</f>
        <v/>
      </c>
      <c r="V544" s="194">
        <f>OFFSET('배치점수 계산기'!L$10,$D544,0)</f>
        <v/>
      </c>
      <c r="W544" s="186">
        <f>OFFSET('배치점수 계산기'!M$10,$D544,0)</f>
        <v/>
      </c>
      <c r="X544" s="184">
        <f>OFFSET('배치점수 계산기'!N$10,$D544,0)</f>
        <v/>
      </c>
      <c r="Y544" s="188">
        <f>OFFSET(환산공식!FW$15,$F544,0)</f>
        <v/>
      </c>
      <c r="Z544" s="697">
        <f>OFFSET(환산공식!FX$15,$F544,0)</f>
        <v/>
      </c>
      <c r="AA544" s="179">
        <f>OFFSET(환산공식!FY$15,$F544,0)</f>
        <v/>
      </c>
      <c r="AB544" s="3" t="n"/>
      <c r="AD544" s="0">
        <f>IF(L544="X",6,IF(Q544&gt;R544,1,IF(Q544&gt;S544,2,IF(Q544&gt;T544,3,IF(Q544&gt;U544,4,IF(Q544&gt;=V544,5,IF(Q544&lt;V544,6,"")))))))</f>
        <v/>
      </c>
      <c r="AF544" s="3" t="n"/>
      <c r="AG544" s="3" t="n"/>
      <c r="AH544" s="3" t="n"/>
    </row>
    <row r="545">
      <c r="A545" s="198" t="n"/>
      <c r="B545" s="198" t="n"/>
      <c r="C545" s="198" t="inlineStr">
        <is>
          <t>가538</t>
        </is>
      </c>
      <c r="D545" s="195" t="n">
        <v>598</v>
      </c>
      <c r="E545" s="195" t="n">
        <v>244</v>
      </c>
      <c r="F545" s="195" t="n">
        <v>244</v>
      </c>
      <c r="G545" s="239" t="n">
        <v>538</v>
      </c>
      <c r="H545" s="197" t="inlineStr">
        <is>
          <t>가</t>
        </is>
      </c>
      <c r="I545" s="242" t="inlineStr">
        <is>
          <t>가천대</t>
        </is>
      </c>
      <c r="J545" s="242" t="inlineStr">
        <is>
          <t>전기공학과(전형Ⅰ)</t>
        </is>
      </c>
      <c r="K545" s="195" t="inlineStr">
        <is>
          <t>자연</t>
        </is>
      </c>
      <c r="L545" s="697">
        <f>IF(OFFSET(환산공식!$ED$15,$F545,0)=1,"O","X")</f>
        <v/>
      </c>
      <c r="M545" s="188">
        <f>IFERROR(OFFSET(환산공식!DJ$15,$F545,0),"")</f>
        <v/>
      </c>
      <c r="N545" s="697">
        <f>IFERROR(CONCATENATE(ROUND(OFFSET(환산공식!DK$15,$F545,0),1),"%"),"")</f>
        <v/>
      </c>
      <c r="O545" s="697">
        <f>IFERROR(OFFSET(환산공식!DL$15,$F545,0),"")</f>
        <v/>
      </c>
      <c r="P545" s="188">
        <f>IF(E545="","",IF(Q545&gt;R545,"90% 이상",IF(Q545&gt;S545,CONCATENATE(ROUND(((Q545-S545)/(R545-S545))*20+70,0),"%"),IF(Q545&gt;T545,CONCATENATE(ROUND(((Q545-T545)/(S545-T545))*30+40,0),"%"),IF(Q545&gt;U545,CONCATENATE(ROUND(((Q545-U545)/(T545-U545))*30+10,0),"%"),IF(Q545&gt;V545,CONCATENATE(ROUND(((Q545-V545)/(U545-V545))*7+3,0),"%"),"3% 이하"))))))</f>
        <v/>
      </c>
      <c r="Q545" s="194">
        <f>IFERROR(ROUND(OFFSET(환산공식!$FG$15,$F545,0),3),"")</f>
        <v/>
      </c>
      <c r="R545" s="194">
        <f>OFFSET('배치점수 계산기'!H$10,$D545,0)</f>
        <v/>
      </c>
      <c r="S545" s="194">
        <f>OFFSET('배치점수 계산기'!I$10,$D545,0)</f>
        <v/>
      </c>
      <c r="T545" s="194">
        <f>OFFSET('배치점수 계산기'!J$10,$D545,0)</f>
        <v/>
      </c>
      <c r="U545" s="194">
        <f>OFFSET('배치점수 계산기'!K$10,$D545,0)</f>
        <v/>
      </c>
      <c r="V545" s="194">
        <f>OFFSET('배치점수 계산기'!L$10,$D545,0)</f>
        <v/>
      </c>
      <c r="W545" s="186">
        <f>OFFSET('배치점수 계산기'!M$10,$D545,0)</f>
        <v/>
      </c>
      <c r="X545" s="184">
        <f>OFFSET('배치점수 계산기'!N$10,$D545,0)</f>
        <v/>
      </c>
      <c r="Y545" s="188">
        <f>OFFSET(환산공식!FW$15,$F545,0)</f>
        <v/>
      </c>
      <c r="Z545" s="697">
        <f>OFFSET(환산공식!FX$15,$F545,0)</f>
        <v/>
      </c>
      <c r="AA545" s="179">
        <f>OFFSET(환산공식!FY$15,$F545,0)</f>
        <v/>
      </c>
      <c r="AB545" s="3" t="n"/>
      <c r="AD545" s="0">
        <f>IF(L545="X",6,IF(Q545&gt;R545,1,IF(Q545&gt;S545,2,IF(Q545&gt;T545,3,IF(Q545&gt;U545,4,IF(Q545&gt;=V545,5,IF(Q545&lt;V545,6,"")))))))</f>
        <v/>
      </c>
      <c r="AF545" s="3" t="n"/>
      <c r="AG545" s="3" t="n"/>
      <c r="AH545" s="3" t="n"/>
    </row>
    <row r="546">
      <c r="A546" s="198" t="n"/>
      <c r="B546" s="198" t="n"/>
      <c r="C546" s="198" t="inlineStr">
        <is>
          <t>가539</t>
        </is>
      </c>
      <c r="D546" s="195" t="n">
        <v>599</v>
      </c>
      <c r="E546" s="195" t="n">
        <v>244</v>
      </c>
      <c r="F546" s="195" t="n">
        <v>244</v>
      </c>
      <c r="G546" s="239" t="n">
        <v>539</v>
      </c>
      <c r="H546" s="197" t="inlineStr">
        <is>
          <t>가</t>
        </is>
      </c>
      <c r="I546" s="242" t="inlineStr">
        <is>
          <t>가천대</t>
        </is>
      </c>
      <c r="J546" s="242" t="inlineStr">
        <is>
          <t>생명과학과(전형Ⅰ)</t>
        </is>
      </c>
      <c r="K546" s="195" t="inlineStr">
        <is>
          <t>자연</t>
        </is>
      </c>
      <c r="L546" s="697">
        <f>IF(OFFSET(환산공식!$ED$15,$F546,0)=1,"O","X")</f>
        <v/>
      </c>
      <c r="M546" s="188">
        <f>IFERROR(OFFSET(환산공식!DJ$15,$F546,0),"")</f>
        <v/>
      </c>
      <c r="N546" s="697">
        <f>IFERROR(CONCATENATE(ROUND(OFFSET(환산공식!DK$15,$F546,0),1),"%"),"")</f>
        <v/>
      </c>
      <c r="O546" s="697">
        <f>IFERROR(OFFSET(환산공식!DL$15,$F546,0),"")</f>
        <v/>
      </c>
      <c r="P546" s="188">
        <f>IF(E546="","",IF(Q546&gt;R546,"90% 이상",IF(Q546&gt;S546,CONCATENATE(ROUND(((Q546-S546)/(R546-S546))*20+70,0),"%"),IF(Q546&gt;T546,CONCATENATE(ROUND(((Q546-T546)/(S546-T546))*30+40,0),"%"),IF(Q546&gt;U546,CONCATENATE(ROUND(((Q546-U546)/(T546-U546))*30+10,0),"%"),IF(Q546&gt;V546,CONCATENATE(ROUND(((Q546-V546)/(U546-V546))*7+3,0),"%"),"3% 이하"))))))</f>
        <v/>
      </c>
      <c r="Q546" s="194">
        <f>IFERROR(ROUND(OFFSET(환산공식!$FG$15,$F546,0),3),"")</f>
        <v/>
      </c>
      <c r="R546" s="194">
        <f>OFFSET('배치점수 계산기'!H$10,$D546,0)</f>
        <v/>
      </c>
      <c r="S546" s="194">
        <f>OFFSET('배치점수 계산기'!I$10,$D546,0)</f>
        <v/>
      </c>
      <c r="T546" s="194">
        <f>OFFSET('배치점수 계산기'!J$10,$D546,0)</f>
        <v/>
      </c>
      <c r="U546" s="194">
        <f>OFFSET('배치점수 계산기'!K$10,$D546,0)</f>
        <v/>
      </c>
      <c r="V546" s="194">
        <f>OFFSET('배치점수 계산기'!L$10,$D546,0)</f>
        <v/>
      </c>
      <c r="W546" s="186">
        <f>OFFSET('배치점수 계산기'!M$10,$D546,0)</f>
        <v/>
      </c>
      <c r="X546" s="184">
        <f>OFFSET('배치점수 계산기'!N$10,$D546,0)</f>
        <v/>
      </c>
      <c r="Y546" s="188">
        <f>OFFSET(환산공식!FW$15,$F546,0)</f>
        <v/>
      </c>
      <c r="Z546" s="697">
        <f>OFFSET(환산공식!FX$15,$F546,0)</f>
        <v/>
      </c>
      <c r="AA546" s="179">
        <f>OFFSET(환산공식!FY$15,$F546,0)</f>
        <v/>
      </c>
      <c r="AB546" s="3" t="n"/>
      <c r="AD546" s="0">
        <f>IF(L546="X",6,IF(Q546&gt;R546,1,IF(Q546&gt;S546,2,IF(Q546&gt;T546,3,IF(Q546&gt;U546,4,IF(Q546&gt;=V546,5,IF(Q546&lt;V546,6,"")))))))</f>
        <v/>
      </c>
      <c r="AF546" s="3" t="n"/>
      <c r="AG546" s="3" t="n"/>
      <c r="AH546" s="3" t="n"/>
    </row>
    <row r="547">
      <c r="A547" s="198" t="n"/>
      <c r="B547" s="198" t="n"/>
      <c r="C547" s="198" t="inlineStr">
        <is>
          <t>가540</t>
        </is>
      </c>
      <c r="D547" s="195" t="n">
        <v>600</v>
      </c>
      <c r="E547" s="195" t="n">
        <v>244</v>
      </c>
      <c r="F547" s="195" t="n">
        <v>244</v>
      </c>
      <c r="G547" s="239" t="n">
        <v>540</v>
      </c>
      <c r="H547" s="197" t="inlineStr">
        <is>
          <t>가</t>
        </is>
      </c>
      <c r="I547" s="242" t="inlineStr">
        <is>
          <t>가천대</t>
        </is>
      </c>
      <c r="J547" s="242" t="inlineStr">
        <is>
          <t>화공생명배터리공학부(전형Ⅰ)</t>
        </is>
      </c>
      <c r="K547" s="195" t="inlineStr">
        <is>
          <t>자연</t>
        </is>
      </c>
      <c r="L547" s="697">
        <f>IF(OFFSET(환산공식!$ED$15,$F547,0)=1,"O","X")</f>
        <v/>
      </c>
      <c r="M547" s="188">
        <f>IFERROR(OFFSET(환산공식!DJ$15,$F547,0),"")</f>
        <v/>
      </c>
      <c r="N547" s="697">
        <f>IFERROR(CONCATENATE(ROUND(OFFSET(환산공식!DK$15,$F547,0),1),"%"),"")</f>
        <v/>
      </c>
      <c r="O547" s="697">
        <f>IFERROR(OFFSET(환산공식!DL$15,$F547,0),"")</f>
        <v/>
      </c>
      <c r="P547" s="188">
        <f>IF(E547="","",IF(Q547&gt;R547,"90% 이상",IF(Q547&gt;S547,CONCATENATE(ROUND(((Q547-S547)/(R547-S547))*20+70,0),"%"),IF(Q547&gt;T547,CONCATENATE(ROUND(((Q547-T547)/(S547-T547))*30+40,0),"%"),IF(Q547&gt;U547,CONCATENATE(ROUND(((Q547-U547)/(T547-U547))*30+10,0),"%"),IF(Q547&gt;V547,CONCATENATE(ROUND(((Q547-V547)/(U547-V547))*7+3,0),"%"),"3% 이하"))))))</f>
        <v/>
      </c>
      <c r="Q547" s="194">
        <f>IFERROR(ROUND(OFFSET(환산공식!$FG$15,$F547,0),3),"")</f>
        <v/>
      </c>
      <c r="R547" s="194">
        <f>OFFSET('배치점수 계산기'!H$10,$D547,0)</f>
        <v/>
      </c>
      <c r="S547" s="194">
        <f>OFFSET('배치점수 계산기'!I$10,$D547,0)</f>
        <v/>
      </c>
      <c r="T547" s="194">
        <f>OFFSET('배치점수 계산기'!J$10,$D547,0)</f>
        <v/>
      </c>
      <c r="U547" s="194">
        <f>OFFSET('배치점수 계산기'!K$10,$D547,0)</f>
        <v/>
      </c>
      <c r="V547" s="194">
        <f>OFFSET('배치점수 계산기'!L$10,$D547,0)</f>
        <v/>
      </c>
      <c r="W547" s="186">
        <f>OFFSET('배치점수 계산기'!M$10,$D547,0)</f>
        <v/>
      </c>
      <c r="X547" s="184">
        <f>OFFSET('배치점수 계산기'!N$10,$D547,0)</f>
        <v/>
      </c>
      <c r="Y547" s="188">
        <f>OFFSET(환산공식!FW$15,$F547,0)</f>
        <v/>
      </c>
      <c r="Z547" s="697">
        <f>OFFSET(환산공식!FX$15,$F547,0)</f>
        <v/>
      </c>
      <c r="AA547" s="179">
        <f>OFFSET(환산공식!FY$15,$F547,0)</f>
        <v/>
      </c>
      <c r="AB547" s="3" t="n"/>
      <c r="AD547" s="0">
        <f>IF(L547="X",6,IF(Q547&gt;R547,1,IF(Q547&gt;S547,2,IF(Q547&gt;T547,3,IF(Q547&gt;U547,4,IF(Q547&gt;=V547,5,IF(Q547&lt;V547,6,"")))))))</f>
        <v/>
      </c>
      <c r="AF547" s="3" t="n"/>
      <c r="AG547" s="3" t="n"/>
      <c r="AH547" s="3" t="n"/>
    </row>
    <row r="548">
      <c r="A548" s="198" t="n"/>
      <c r="B548" s="198" t="n"/>
      <c r="C548" s="198" t="inlineStr">
        <is>
          <t>가541</t>
        </is>
      </c>
      <c r="D548" s="195" t="n">
        <v>601</v>
      </c>
      <c r="E548" s="195" t="n">
        <v>244</v>
      </c>
      <c r="F548" s="195" t="n">
        <v>244</v>
      </c>
      <c r="G548" s="239" t="n">
        <v>541</v>
      </c>
      <c r="H548" s="197" t="inlineStr">
        <is>
          <t>가</t>
        </is>
      </c>
      <c r="I548" s="242" t="inlineStr">
        <is>
          <t>가천대</t>
        </is>
      </c>
      <c r="J548" s="242" t="inlineStr">
        <is>
          <t>도시계획·조경학부(전형Ⅰ)</t>
        </is>
      </c>
      <c r="K548" s="195" t="inlineStr">
        <is>
          <t>자연</t>
        </is>
      </c>
      <c r="L548" s="697">
        <f>IF(OFFSET(환산공식!$ED$15,$F548,0)=1,"O","X")</f>
        <v/>
      </c>
      <c r="M548" s="188">
        <f>IFERROR(OFFSET(환산공식!DJ$15,$F548,0),"")</f>
        <v/>
      </c>
      <c r="N548" s="697">
        <f>IFERROR(CONCATENATE(ROUND(OFFSET(환산공식!DK$15,$F548,0),1),"%"),"")</f>
        <v/>
      </c>
      <c r="O548" s="697">
        <f>IFERROR(OFFSET(환산공식!DL$15,$F548,0),"")</f>
        <v/>
      </c>
      <c r="P548" s="188">
        <f>IF(E548="","",IF(Q548&gt;R548,"90% 이상",IF(Q548&gt;S548,CONCATENATE(ROUND(((Q548-S548)/(R548-S548))*20+70,0),"%"),IF(Q548&gt;T548,CONCATENATE(ROUND(((Q548-T548)/(S548-T548))*30+40,0),"%"),IF(Q548&gt;U548,CONCATENATE(ROUND(((Q548-U548)/(T548-U548))*30+10,0),"%"),IF(Q548&gt;V548,CONCATENATE(ROUND(((Q548-V548)/(U548-V548))*7+3,0),"%"),"3% 이하"))))))</f>
        <v/>
      </c>
      <c r="Q548" s="194">
        <f>IFERROR(ROUND(OFFSET(환산공식!$FG$15,$F548,0),3),"")</f>
        <v/>
      </c>
      <c r="R548" s="194">
        <f>OFFSET('배치점수 계산기'!H$10,$D548,0)</f>
        <v/>
      </c>
      <c r="S548" s="194">
        <f>OFFSET('배치점수 계산기'!I$10,$D548,0)</f>
        <v/>
      </c>
      <c r="T548" s="194">
        <f>OFFSET('배치점수 계산기'!J$10,$D548,0)</f>
        <v/>
      </c>
      <c r="U548" s="194">
        <f>OFFSET('배치점수 계산기'!K$10,$D548,0)</f>
        <v/>
      </c>
      <c r="V548" s="194">
        <f>OFFSET('배치점수 계산기'!L$10,$D548,0)</f>
        <v/>
      </c>
      <c r="W548" s="186">
        <f>OFFSET('배치점수 계산기'!M$10,$D548,0)</f>
        <v/>
      </c>
      <c r="X548" s="184">
        <f>OFFSET('배치점수 계산기'!N$10,$D548,0)</f>
        <v/>
      </c>
      <c r="Y548" s="188">
        <f>OFFSET(환산공식!FW$15,$F548,0)</f>
        <v/>
      </c>
      <c r="Z548" s="697">
        <f>OFFSET(환산공식!FX$15,$F548,0)</f>
        <v/>
      </c>
      <c r="AA548" s="179">
        <f>OFFSET(환산공식!FY$15,$F548,0)</f>
        <v/>
      </c>
      <c r="AB548" s="3" t="n"/>
      <c r="AD548" s="0">
        <f>IF(L548="X",6,IF(Q548&gt;R548,1,IF(Q548&gt;S548,2,IF(Q548&gt;T548,3,IF(Q548&gt;U548,4,IF(Q548&gt;=V548,5,IF(Q548&lt;V548,6,"")))))))</f>
        <v/>
      </c>
      <c r="AF548" s="3" t="n"/>
      <c r="AG548" s="3" t="n"/>
      <c r="AH548" s="3" t="n"/>
    </row>
    <row r="549">
      <c r="A549" s="198" t="n"/>
      <c r="B549" s="198" t="n"/>
      <c r="C549" s="198" t="inlineStr">
        <is>
          <t>가542</t>
        </is>
      </c>
      <c r="D549" s="195" t="n">
        <v>602</v>
      </c>
      <c r="E549" s="195" t="n">
        <v>245</v>
      </c>
      <c r="F549" s="195" t="n">
        <v>245</v>
      </c>
      <c r="G549" s="239" t="n">
        <v>542</v>
      </c>
      <c r="H549" s="197" t="inlineStr">
        <is>
          <t>가</t>
        </is>
      </c>
      <c r="I549" s="242" t="inlineStr">
        <is>
          <t>가천대</t>
        </is>
      </c>
      <c r="J549" s="242" t="inlineStr">
        <is>
          <t>금융·빅데이터학부(전형Ⅰ)</t>
        </is>
      </c>
      <c r="K549" s="195" t="inlineStr">
        <is>
          <t>통합</t>
        </is>
      </c>
      <c r="L549" s="697">
        <f>IF(OFFSET(환산공식!$ED$15,$F549,0)=1,"O","X")</f>
        <v/>
      </c>
      <c r="M549" s="188">
        <f>IFERROR(OFFSET(환산공식!DJ$15,$F549,0),"")</f>
        <v/>
      </c>
      <c r="N549" s="697">
        <f>IFERROR(CONCATENATE(ROUND(OFFSET(환산공식!DK$15,$F549,0),1),"%"),"")</f>
        <v/>
      </c>
      <c r="O549" s="697">
        <f>IFERROR(OFFSET(환산공식!DL$15,$F549,0),"")</f>
        <v/>
      </c>
      <c r="P549" s="188">
        <f>IF(E549="","",IF(Q549&gt;R549,"90% 이상",IF(Q549&gt;S549,CONCATENATE(ROUND(((Q549-S549)/(R549-S549))*20+70,0),"%"),IF(Q549&gt;T549,CONCATENATE(ROUND(((Q549-T549)/(S549-T549))*30+40,0),"%"),IF(Q549&gt;U549,CONCATENATE(ROUND(((Q549-U549)/(T549-U549))*30+10,0),"%"),IF(Q549&gt;V549,CONCATENATE(ROUND(((Q549-V549)/(U549-V549))*7+3,0),"%"),"3% 이하"))))))</f>
        <v/>
      </c>
      <c r="Q549" s="194">
        <f>IFERROR(ROUND(OFFSET(환산공식!$FG$15,$F549,0),3),"")</f>
        <v/>
      </c>
      <c r="R549" s="194">
        <f>OFFSET('배치점수 계산기'!H$10,$D549,0)</f>
        <v/>
      </c>
      <c r="S549" s="194">
        <f>OFFSET('배치점수 계산기'!I$10,$D549,0)</f>
        <v/>
      </c>
      <c r="T549" s="194">
        <f>OFFSET('배치점수 계산기'!J$10,$D549,0)</f>
        <v/>
      </c>
      <c r="U549" s="194">
        <f>OFFSET('배치점수 계산기'!K$10,$D549,0)</f>
        <v/>
      </c>
      <c r="V549" s="194">
        <f>OFFSET('배치점수 계산기'!L$10,$D549,0)</f>
        <v/>
      </c>
      <c r="W549" s="186">
        <f>OFFSET('배치점수 계산기'!M$10,$D549,0)</f>
        <v/>
      </c>
      <c r="X549" s="184">
        <f>OFFSET('배치점수 계산기'!N$10,$D549,0)</f>
        <v/>
      </c>
      <c r="Y549" s="188">
        <f>OFFSET(환산공식!FW$15,$F549,0)</f>
        <v/>
      </c>
      <c r="Z549" s="697">
        <f>OFFSET(환산공식!FX$15,$F549,0)</f>
        <v/>
      </c>
      <c r="AA549" s="179">
        <f>OFFSET(환산공식!FY$15,$F549,0)</f>
        <v/>
      </c>
      <c r="AB549" s="3" t="n"/>
      <c r="AD549" s="0">
        <f>IF(L549="X",6,IF(Q549&gt;R549,1,IF(Q549&gt;S549,2,IF(Q549&gt;T549,3,IF(Q549&gt;U549,4,IF(Q549&gt;=V549,5,IF(Q549&lt;V549,6,"")))))))</f>
        <v/>
      </c>
      <c r="AF549" s="3" t="n"/>
      <c r="AG549" s="3" t="n"/>
      <c r="AH549" s="3" t="n"/>
    </row>
    <row r="550">
      <c r="A550" s="198" t="n"/>
      <c r="B550" s="198" t="n"/>
      <c r="C550" s="198" t="inlineStr">
        <is>
          <t>가543</t>
        </is>
      </c>
      <c r="D550" s="195" t="n">
        <v>603</v>
      </c>
      <c r="E550" s="195" t="n">
        <v>245</v>
      </c>
      <c r="F550" s="195" t="n">
        <v>245</v>
      </c>
      <c r="G550" s="239" t="n">
        <v>543</v>
      </c>
      <c r="H550" s="197" t="inlineStr">
        <is>
          <t>가</t>
        </is>
      </c>
      <c r="I550" s="242" t="inlineStr">
        <is>
          <t>가천대</t>
        </is>
      </c>
      <c r="J550" s="242" t="inlineStr">
        <is>
          <t>응용통계학과(전형Ⅰ)</t>
        </is>
      </c>
      <c r="K550" s="195" t="inlineStr">
        <is>
          <t>통합</t>
        </is>
      </c>
      <c r="L550" s="697">
        <f>IF(OFFSET(환산공식!$ED$15,$F550,0)=1,"O","X")</f>
        <v/>
      </c>
      <c r="M550" s="188">
        <f>IFERROR(OFFSET(환산공식!DJ$15,$F550,0),"")</f>
        <v/>
      </c>
      <c r="N550" s="697">
        <f>IFERROR(CONCATENATE(ROUND(OFFSET(환산공식!DK$15,$F550,0),1),"%"),"")</f>
        <v/>
      </c>
      <c r="O550" s="697">
        <f>IFERROR(OFFSET(환산공식!DL$15,$F550,0),"")</f>
        <v/>
      </c>
      <c r="P550" s="188">
        <f>IF(E550="","",IF(Q550&gt;R550,"90% 이상",IF(Q550&gt;S550,CONCATENATE(ROUND(((Q550-S550)/(R550-S550))*20+70,0),"%"),IF(Q550&gt;T550,CONCATENATE(ROUND(((Q550-T550)/(S550-T550))*30+40,0),"%"),IF(Q550&gt;U550,CONCATENATE(ROUND(((Q550-U550)/(T550-U550))*30+10,0),"%"),IF(Q550&gt;V550,CONCATENATE(ROUND(((Q550-V550)/(U550-V550))*7+3,0),"%"),"3% 이하"))))))</f>
        <v/>
      </c>
      <c r="Q550" s="194">
        <f>IFERROR(ROUND(OFFSET(환산공식!$FG$15,$F550,0),3),"")</f>
        <v/>
      </c>
      <c r="R550" s="194">
        <f>OFFSET('배치점수 계산기'!H$10,$D550,0)</f>
        <v/>
      </c>
      <c r="S550" s="194">
        <f>OFFSET('배치점수 계산기'!I$10,$D550,0)</f>
        <v/>
      </c>
      <c r="T550" s="194">
        <f>OFFSET('배치점수 계산기'!J$10,$D550,0)</f>
        <v/>
      </c>
      <c r="U550" s="194">
        <f>OFFSET('배치점수 계산기'!K$10,$D550,0)</f>
        <v/>
      </c>
      <c r="V550" s="194">
        <f>OFFSET('배치점수 계산기'!L$10,$D550,0)</f>
        <v/>
      </c>
      <c r="W550" s="186">
        <f>OFFSET('배치점수 계산기'!M$10,$D550,0)</f>
        <v/>
      </c>
      <c r="X550" s="184">
        <f>OFFSET('배치점수 계산기'!N$10,$D550,0)</f>
        <v/>
      </c>
      <c r="Y550" s="188">
        <f>OFFSET(환산공식!FW$15,$F550,0)</f>
        <v/>
      </c>
      <c r="Z550" s="697">
        <f>OFFSET(환산공식!FX$15,$F550,0)</f>
        <v/>
      </c>
      <c r="AA550" s="179">
        <f>OFFSET(환산공식!FY$15,$F550,0)</f>
        <v/>
      </c>
      <c r="AB550" s="3" t="n"/>
      <c r="AD550" s="0">
        <f>IF(L550="X",6,IF(Q550&gt;R550,1,IF(Q550&gt;S550,2,IF(Q550&gt;T550,3,IF(Q550&gt;U550,4,IF(Q550&gt;=V550,5,IF(Q550&lt;V550,6,"")))))))</f>
        <v/>
      </c>
      <c r="AF550" s="3" t="n"/>
      <c r="AG550" s="3" t="n"/>
      <c r="AH550" s="3" t="n"/>
    </row>
    <row r="551">
      <c r="A551" s="198" t="n"/>
      <c r="B551" s="198" t="n"/>
      <c r="C551" s="198" t="inlineStr">
        <is>
          <t>가544</t>
        </is>
      </c>
      <c r="D551" s="195" t="n">
        <v>604</v>
      </c>
      <c r="E551" s="195" t="n">
        <v>245</v>
      </c>
      <c r="F551" s="195" t="n">
        <v>245</v>
      </c>
      <c r="G551" s="239" t="n">
        <v>544</v>
      </c>
      <c r="H551" s="197" t="inlineStr">
        <is>
          <t>가</t>
        </is>
      </c>
      <c r="I551" s="242" t="inlineStr">
        <is>
          <t>가천대</t>
        </is>
      </c>
      <c r="J551" s="242" t="inlineStr">
        <is>
          <t>경제학과(전형Ⅰ)</t>
        </is>
      </c>
      <c r="K551" s="195" t="inlineStr">
        <is>
          <t>통합</t>
        </is>
      </c>
      <c r="L551" s="697">
        <f>IF(OFFSET(환산공식!$ED$15,$F551,0)=1,"O","X")</f>
        <v/>
      </c>
      <c r="M551" s="188">
        <f>IFERROR(OFFSET(환산공식!DJ$15,$F551,0),"")</f>
        <v/>
      </c>
      <c r="N551" s="697">
        <f>IFERROR(CONCATENATE(ROUND(OFFSET(환산공식!DK$15,$F551,0),1),"%"),"")</f>
        <v/>
      </c>
      <c r="O551" s="697">
        <f>IFERROR(OFFSET(환산공식!DL$15,$F551,0),"")</f>
        <v/>
      </c>
      <c r="P551" s="188">
        <f>IF(E551="","",IF(Q551&gt;R551,"90% 이상",IF(Q551&gt;S551,CONCATENATE(ROUND(((Q551-S551)/(R551-S551))*20+70,0),"%"),IF(Q551&gt;T551,CONCATENATE(ROUND(((Q551-T551)/(S551-T551))*30+40,0),"%"),IF(Q551&gt;U551,CONCATENATE(ROUND(((Q551-U551)/(T551-U551))*30+10,0),"%"),IF(Q551&gt;V551,CONCATENATE(ROUND(((Q551-V551)/(U551-V551))*7+3,0),"%"),"3% 이하"))))))</f>
        <v/>
      </c>
      <c r="Q551" s="194">
        <f>IFERROR(ROUND(OFFSET(환산공식!$FG$15,$F551,0),3),"")</f>
        <v/>
      </c>
      <c r="R551" s="194">
        <f>OFFSET('배치점수 계산기'!H$10,$D551,0)</f>
        <v/>
      </c>
      <c r="S551" s="194">
        <f>OFFSET('배치점수 계산기'!I$10,$D551,0)</f>
        <v/>
      </c>
      <c r="T551" s="194">
        <f>OFFSET('배치점수 계산기'!J$10,$D551,0)</f>
        <v/>
      </c>
      <c r="U551" s="194">
        <f>OFFSET('배치점수 계산기'!K$10,$D551,0)</f>
        <v/>
      </c>
      <c r="V551" s="194">
        <f>OFFSET('배치점수 계산기'!L$10,$D551,0)</f>
        <v/>
      </c>
      <c r="W551" s="186">
        <f>OFFSET('배치점수 계산기'!M$10,$D551,0)</f>
        <v/>
      </c>
      <c r="X551" s="184">
        <f>OFFSET('배치점수 계산기'!N$10,$D551,0)</f>
        <v/>
      </c>
      <c r="Y551" s="188">
        <f>OFFSET(환산공식!FW$15,$F551,0)</f>
        <v/>
      </c>
      <c r="Z551" s="697">
        <f>OFFSET(환산공식!FX$15,$F551,0)</f>
        <v/>
      </c>
      <c r="AA551" s="179">
        <f>OFFSET(환산공식!FY$15,$F551,0)</f>
        <v/>
      </c>
      <c r="AB551" s="3" t="n"/>
      <c r="AD551" s="0">
        <f>IF(L551="X",6,IF(Q551&gt;R551,1,IF(Q551&gt;S551,2,IF(Q551&gt;T551,3,IF(Q551&gt;U551,4,IF(Q551&gt;=V551,5,IF(Q551&lt;V551,6,"")))))))</f>
        <v/>
      </c>
      <c r="AF551" s="3" t="n"/>
      <c r="AG551" s="3" t="n"/>
      <c r="AH551" s="3" t="n"/>
    </row>
    <row r="552">
      <c r="A552" s="198" t="n"/>
      <c r="B552" s="198" t="n"/>
      <c r="C552" s="198" t="inlineStr">
        <is>
          <t>가545</t>
        </is>
      </c>
      <c r="D552" s="195" t="n">
        <v>605</v>
      </c>
      <c r="E552" s="195" t="n">
        <v>245</v>
      </c>
      <c r="F552" s="195" t="n">
        <v>245</v>
      </c>
      <c r="G552" s="239" t="n">
        <v>545</v>
      </c>
      <c r="H552" s="197" t="inlineStr">
        <is>
          <t>가</t>
        </is>
      </c>
      <c r="I552" s="242" t="inlineStr">
        <is>
          <t>가천대</t>
        </is>
      </c>
      <c r="J552" s="242" t="inlineStr">
        <is>
          <t>법과대학(전형Ⅰ)</t>
        </is>
      </c>
      <c r="K552" s="195" t="inlineStr">
        <is>
          <t>통합</t>
        </is>
      </c>
      <c r="L552" s="697">
        <f>IF(OFFSET(환산공식!$ED$15,$F552,0)=1,"O","X")</f>
        <v/>
      </c>
      <c r="M552" s="188">
        <f>IFERROR(OFFSET(환산공식!DJ$15,$F552,0),"")</f>
        <v/>
      </c>
      <c r="N552" s="697">
        <f>IFERROR(CONCATENATE(ROUND(OFFSET(환산공식!DK$15,$F552,0),1),"%"),"")</f>
        <v/>
      </c>
      <c r="O552" s="697">
        <f>IFERROR(OFFSET(환산공식!DL$15,$F552,0),"")</f>
        <v/>
      </c>
      <c r="P552" s="188">
        <f>IF(E552="","",IF(Q552&gt;R552,"90% 이상",IF(Q552&gt;S552,CONCATENATE(ROUND(((Q552-S552)/(R552-S552))*20+70,0),"%"),IF(Q552&gt;T552,CONCATENATE(ROUND(((Q552-T552)/(S552-T552))*30+40,0),"%"),IF(Q552&gt;U552,CONCATENATE(ROUND(((Q552-U552)/(T552-U552))*30+10,0),"%"),IF(Q552&gt;V552,CONCATENATE(ROUND(((Q552-V552)/(U552-V552))*7+3,0),"%"),"3% 이하"))))))</f>
        <v/>
      </c>
      <c r="Q552" s="194">
        <f>IFERROR(ROUND(OFFSET(환산공식!$FG$15,$F552,0),3),"")</f>
        <v/>
      </c>
      <c r="R552" s="194">
        <f>OFFSET('배치점수 계산기'!H$10,$D552,0)</f>
        <v/>
      </c>
      <c r="S552" s="194">
        <f>OFFSET('배치점수 계산기'!I$10,$D552,0)</f>
        <v/>
      </c>
      <c r="T552" s="194">
        <f>OFFSET('배치점수 계산기'!J$10,$D552,0)</f>
        <v/>
      </c>
      <c r="U552" s="194">
        <f>OFFSET('배치점수 계산기'!K$10,$D552,0)</f>
        <v/>
      </c>
      <c r="V552" s="194">
        <f>OFFSET('배치점수 계산기'!L$10,$D552,0)</f>
        <v/>
      </c>
      <c r="W552" s="186">
        <f>OFFSET('배치점수 계산기'!M$10,$D552,0)</f>
        <v/>
      </c>
      <c r="X552" s="184">
        <f>OFFSET('배치점수 계산기'!N$10,$D552,0)</f>
        <v/>
      </c>
      <c r="Y552" s="188">
        <f>OFFSET(환산공식!FW$15,$F552,0)</f>
        <v/>
      </c>
      <c r="Z552" s="697">
        <f>OFFSET(환산공식!FX$15,$F552,0)</f>
        <v/>
      </c>
      <c r="AA552" s="179">
        <f>OFFSET(환산공식!FY$15,$F552,0)</f>
        <v/>
      </c>
      <c r="AB552" s="3" t="n"/>
      <c r="AD552" s="0">
        <f>IF(L552="X",6,IF(Q552&gt;R552,1,IF(Q552&gt;S552,2,IF(Q552&gt;T552,3,IF(Q552&gt;U552,4,IF(Q552&gt;=V552,5,IF(Q552&lt;V552,6,"")))))))</f>
        <v/>
      </c>
      <c r="AF552" s="3" t="n"/>
      <c r="AG552" s="3" t="n"/>
      <c r="AH552" s="3" t="n"/>
    </row>
    <row r="553">
      <c r="A553" s="198" t="n"/>
      <c r="B553" s="198" t="n"/>
      <c r="C553" s="198" t="inlineStr">
        <is>
          <t>가546</t>
        </is>
      </c>
      <c r="D553" s="195" t="n">
        <v>606</v>
      </c>
      <c r="E553" s="195" t="n">
        <v>245</v>
      </c>
      <c r="F553" s="195" t="n">
        <v>245</v>
      </c>
      <c r="G553" s="239" t="n">
        <v>546</v>
      </c>
      <c r="H553" s="197" t="inlineStr">
        <is>
          <t>가</t>
        </is>
      </c>
      <c r="I553" s="242" t="inlineStr">
        <is>
          <t>가천대</t>
        </is>
      </c>
      <c r="J553" s="242" t="inlineStr">
        <is>
          <t>관광경영학과(전형Ⅰ)</t>
        </is>
      </c>
      <c r="K553" s="195" t="inlineStr">
        <is>
          <t>통합</t>
        </is>
      </c>
      <c r="L553" s="697">
        <f>IF(OFFSET(환산공식!$ED$15,$F553,0)=1,"O","X")</f>
        <v/>
      </c>
      <c r="M553" s="188">
        <f>IFERROR(OFFSET(환산공식!DJ$15,$F553,0),"")</f>
        <v/>
      </c>
      <c r="N553" s="697">
        <f>IFERROR(CONCATENATE(ROUND(OFFSET(환산공식!DK$15,$F553,0),1),"%"),"")</f>
        <v/>
      </c>
      <c r="O553" s="697">
        <f>IFERROR(OFFSET(환산공식!DL$15,$F553,0),"")</f>
        <v/>
      </c>
      <c r="P553" s="188">
        <f>IF(E553="","",IF(Q553&gt;R553,"90% 이상",IF(Q553&gt;S553,CONCATENATE(ROUND(((Q553-S553)/(R553-S553))*20+70,0),"%"),IF(Q553&gt;T553,CONCATENATE(ROUND(((Q553-T553)/(S553-T553))*30+40,0),"%"),IF(Q553&gt;U553,CONCATENATE(ROUND(((Q553-U553)/(T553-U553))*30+10,0),"%"),IF(Q553&gt;V553,CONCATENATE(ROUND(((Q553-V553)/(U553-V553))*7+3,0),"%"),"3% 이하"))))))</f>
        <v/>
      </c>
      <c r="Q553" s="194">
        <f>IFERROR(ROUND(OFFSET(환산공식!$FG$15,$F553,0),3),"")</f>
        <v/>
      </c>
      <c r="R553" s="194">
        <f>OFFSET('배치점수 계산기'!H$10,$D553,0)</f>
        <v/>
      </c>
      <c r="S553" s="194">
        <f>OFFSET('배치점수 계산기'!I$10,$D553,0)</f>
        <v/>
      </c>
      <c r="T553" s="194">
        <f>OFFSET('배치점수 계산기'!J$10,$D553,0)</f>
        <v/>
      </c>
      <c r="U553" s="194">
        <f>OFFSET('배치점수 계산기'!K$10,$D553,0)</f>
        <v/>
      </c>
      <c r="V553" s="194">
        <f>OFFSET('배치점수 계산기'!L$10,$D553,0)</f>
        <v/>
      </c>
      <c r="W553" s="186">
        <f>OFFSET('배치점수 계산기'!M$10,$D553,0)</f>
        <v/>
      </c>
      <c r="X553" s="184">
        <f>OFFSET('배치점수 계산기'!N$10,$D553,0)</f>
        <v/>
      </c>
      <c r="Y553" s="188">
        <f>OFFSET(환산공식!FW$15,$F553,0)</f>
        <v/>
      </c>
      <c r="Z553" s="697">
        <f>OFFSET(환산공식!FX$15,$F553,0)</f>
        <v/>
      </c>
      <c r="AA553" s="179">
        <f>OFFSET(환산공식!FY$15,$F553,0)</f>
        <v/>
      </c>
      <c r="AB553" s="3" t="n"/>
      <c r="AD553" s="0">
        <f>IF(L553="X",6,IF(Q553&gt;R553,1,IF(Q553&gt;S553,2,IF(Q553&gt;T553,3,IF(Q553&gt;U553,4,IF(Q553&gt;=V553,5,IF(Q553&lt;V553,6,"")))))))</f>
        <v/>
      </c>
      <c r="AF553" s="3" t="n"/>
      <c r="AG553" s="3" t="n"/>
      <c r="AH553" s="3" t="n"/>
    </row>
    <row r="554">
      <c r="A554" s="198" t="n"/>
      <c r="B554" s="198" t="n"/>
      <c r="C554" s="198" t="inlineStr">
        <is>
          <t>가547</t>
        </is>
      </c>
      <c r="D554" s="195" t="n">
        <v>607</v>
      </c>
      <c r="E554" s="195" t="n">
        <v>245</v>
      </c>
      <c r="F554" s="195" t="n">
        <v>245</v>
      </c>
      <c r="G554" s="239" t="n">
        <v>547</v>
      </c>
      <c r="H554" s="197" t="inlineStr">
        <is>
          <t>가</t>
        </is>
      </c>
      <c r="I554" s="242" t="inlineStr">
        <is>
          <t>가천대</t>
        </is>
      </c>
      <c r="J554" s="242" t="inlineStr">
        <is>
          <t>AI인문대학(전형Ⅰ)</t>
        </is>
      </c>
      <c r="K554" s="195" t="inlineStr">
        <is>
          <t>통합</t>
        </is>
      </c>
      <c r="L554" s="697">
        <f>IF(OFFSET(환산공식!$ED$15,$F554,0)=1,"O","X")</f>
        <v/>
      </c>
      <c r="M554" s="188">
        <f>IFERROR(OFFSET(환산공식!DJ$15,$F554,0),"")</f>
        <v/>
      </c>
      <c r="N554" s="697">
        <f>IFERROR(CONCATENATE(ROUND(OFFSET(환산공식!DK$15,$F554,0),1),"%"),"")</f>
        <v/>
      </c>
      <c r="O554" s="697">
        <f>IFERROR(OFFSET(환산공식!DL$15,$F554,0),"")</f>
        <v/>
      </c>
      <c r="P554" s="188">
        <f>IF(E554="","",IF(Q554&gt;R554,"90% 이상",IF(Q554&gt;S554,CONCATENATE(ROUND(((Q554-S554)/(R554-S554))*20+70,0),"%"),IF(Q554&gt;T554,CONCATENATE(ROUND(((Q554-T554)/(S554-T554))*30+40,0),"%"),IF(Q554&gt;U554,CONCATENATE(ROUND(((Q554-U554)/(T554-U554))*30+10,0),"%"),IF(Q554&gt;V554,CONCATENATE(ROUND(((Q554-V554)/(U554-V554))*7+3,0),"%"),"3% 이하"))))))</f>
        <v/>
      </c>
      <c r="Q554" s="194">
        <f>IFERROR(ROUND(OFFSET(환산공식!$FG$15,$F554,0),3),"")</f>
        <v/>
      </c>
      <c r="R554" s="194">
        <f>OFFSET('배치점수 계산기'!H$10,$D554,0)</f>
        <v/>
      </c>
      <c r="S554" s="194">
        <f>OFFSET('배치점수 계산기'!I$10,$D554,0)</f>
        <v/>
      </c>
      <c r="T554" s="194">
        <f>OFFSET('배치점수 계산기'!J$10,$D554,0)</f>
        <v/>
      </c>
      <c r="U554" s="194">
        <f>OFFSET('배치점수 계산기'!K$10,$D554,0)</f>
        <v/>
      </c>
      <c r="V554" s="194">
        <f>OFFSET('배치점수 계산기'!L$10,$D554,0)</f>
        <v/>
      </c>
      <c r="W554" s="186">
        <f>OFFSET('배치점수 계산기'!M$10,$D554,0)</f>
        <v/>
      </c>
      <c r="X554" s="184">
        <f>OFFSET('배치점수 계산기'!N$10,$D554,0)</f>
        <v/>
      </c>
      <c r="Y554" s="188">
        <f>OFFSET(환산공식!FW$15,$F554,0)</f>
        <v/>
      </c>
      <c r="Z554" s="697">
        <f>OFFSET(환산공식!FX$15,$F554,0)</f>
        <v/>
      </c>
      <c r="AA554" s="179">
        <f>OFFSET(환산공식!FY$15,$F554,0)</f>
        <v/>
      </c>
      <c r="AB554" s="3" t="n"/>
      <c r="AD554" s="0">
        <f>IF(L554="X",6,IF(Q554&gt;R554,1,IF(Q554&gt;S554,2,IF(Q554&gt;T554,3,IF(Q554&gt;U554,4,IF(Q554&gt;=V554,5,IF(Q554&lt;V554,6,"")))))))</f>
        <v/>
      </c>
      <c r="AF554" s="3" t="n"/>
      <c r="AG554" s="3" t="n"/>
      <c r="AH554" s="3" t="n"/>
    </row>
    <row r="555">
      <c r="A555" s="198" t="n"/>
      <c r="B555" s="198" t="n"/>
      <c r="C555" s="198" t="inlineStr">
        <is>
          <t>가548</t>
        </is>
      </c>
      <c r="D555" s="195" t="n">
        <v>608</v>
      </c>
      <c r="E555" s="195" t="n">
        <v>246</v>
      </c>
      <c r="F555" s="195" t="n">
        <v>246</v>
      </c>
      <c r="G555" s="239" t="n">
        <v>548</v>
      </c>
      <c r="H555" s="197" t="inlineStr">
        <is>
          <t>가</t>
        </is>
      </c>
      <c r="I555" s="242" t="inlineStr">
        <is>
          <t>경기대</t>
        </is>
      </c>
      <c r="J555" s="242" t="inlineStr">
        <is>
          <t>창의공학부</t>
        </is>
      </c>
      <c r="K555" s="195" t="inlineStr">
        <is>
          <t>자연</t>
        </is>
      </c>
      <c r="L555" s="697">
        <f>IF(OFFSET(환산공식!$ED$15,$F555,0)=1,"O","X")</f>
        <v/>
      </c>
      <c r="M555" s="188">
        <f>IFERROR(OFFSET(환산공식!DJ$15,$F555,0),"")</f>
        <v/>
      </c>
      <c r="N555" s="697">
        <f>IFERROR(CONCATENATE(ROUND(OFFSET(환산공식!DK$15,$F555,0),1),"%"),"")</f>
        <v/>
      </c>
      <c r="O555" s="697">
        <f>IFERROR(OFFSET(환산공식!DL$15,$F555,0),"")</f>
        <v/>
      </c>
      <c r="P555" s="188">
        <f>IF(E555="","",IF(Q555&gt;R555,"90% 이상",IF(Q555&gt;S555,CONCATENATE(ROUND(((Q555-S555)/(R555-S555))*20+70,0),"%"),IF(Q555&gt;T555,CONCATENATE(ROUND(((Q555-T555)/(S555-T555))*30+40,0),"%"),IF(Q555&gt;U555,CONCATENATE(ROUND(((Q555-U555)/(T555-U555))*30+10,0),"%"),IF(Q555&gt;V555,CONCATENATE(ROUND(((Q555-V555)/(U555-V555))*7+3,0),"%"),"3% 이하"))))))</f>
        <v/>
      </c>
      <c r="Q555" s="194">
        <f>IFERROR(ROUND(OFFSET(환산공식!$FG$15,$F555,0),3),"")</f>
        <v/>
      </c>
      <c r="R555" s="194">
        <f>OFFSET('배치점수 계산기'!H$10,$D555,0)</f>
        <v/>
      </c>
      <c r="S555" s="194">
        <f>OFFSET('배치점수 계산기'!I$10,$D555,0)</f>
        <v/>
      </c>
      <c r="T555" s="194">
        <f>OFFSET('배치점수 계산기'!J$10,$D555,0)</f>
        <v/>
      </c>
      <c r="U555" s="194">
        <f>OFFSET('배치점수 계산기'!K$10,$D555,0)</f>
        <v/>
      </c>
      <c r="V555" s="194">
        <f>OFFSET('배치점수 계산기'!L$10,$D555,0)</f>
        <v/>
      </c>
      <c r="W555" s="186">
        <f>OFFSET('배치점수 계산기'!M$10,$D555,0)</f>
        <v/>
      </c>
      <c r="X555" s="184">
        <f>OFFSET('배치점수 계산기'!N$10,$D555,0)</f>
        <v/>
      </c>
      <c r="Y555" s="188">
        <f>OFFSET(환산공식!FW$15,$F555,0)</f>
        <v/>
      </c>
      <c r="Z555" s="697">
        <f>OFFSET(환산공식!FX$15,$F555,0)</f>
        <v/>
      </c>
      <c r="AA555" s="179">
        <f>OFFSET(환산공식!FY$15,$F555,0)</f>
        <v/>
      </c>
      <c r="AB555" s="3" t="n"/>
      <c r="AD555" s="0">
        <f>IF(L555="X",6,IF(Q555&gt;R555,1,IF(Q555&gt;S555,2,IF(Q555&gt;T555,3,IF(Q555&gt;U555,4,IF(Q555&gt;=V555,5,IF(Q555&lt;V555,6,"")))))))</f>
        <v/>
      </c>
      <c r="AF555" s="3" t="n"/>
      <c r="AG555" s="3" t="n"/>
      <c r="AH555" s="3" t="n"/>
    </row>
    <row r="556">
      <c r="A556" s="198" t="n"/>
      <c r="B556" s="198" t="n"/>
      <c r="C556" s="198" t="inlineStr">
        <is>
          <t>가549</t>
        </is>
      </c>
      <c r="D556" s="195" t="n">
        <v>609</v>
      </c>
      <c r="E556" s="195" t="n">
        <v>247</v>
      </c>
      <c r="F556" s="195" t="n">
        <v>247</v>
      </c>
      <c r="G556" s="239" t="n">
        <v>549</v>
      </c>
      <c r="H556" s="197" t="inlineStr">
        <is>
          <t>가</t>
        </is>
      </c>
      <c r="I556" s="242" t="inlineStr">
        <is>
          <t>경기대</t>
        </is>
      </c>
      <c r="J556" s="242" t="inlineStr">
        <is>
          <t>사회과학부</t>
        </is>
      </c>
      <c r="K556" s="195" t="inlineStr">
        <is>
          <t>통합</t>
        </is>
      </c>
      <c r="L556" s="697">
        <f>IF(OFFSET(환산공식!$ED$15,$F556,0)=1,"O","X")</f>
        <v/>
      </c>
      <c r="M556" s="188">
        <f>IFERROR(OFFSET(환산공식!DJ$15,$F556,0),"")</f>
        <v/>
      </c>
      <c r="N556" s="697">
        <f>IFERROR(CONCATENATE(ROUND(OFFSET(환산공식!DK$15,$F556,0),1),"%"),"")</f>
        <v/>
      </c>
      <c r="O556" s="697">
        <f>IFERROR(OFFSET(환산공식!DL$15,$F556,0),"")</f>
        <v/>
      </c>
      <c r="P556" s="188">
        <f>IF(E556="","",IF(Q556&gt;R556,"90% 이상",IF(Q556&gt;S556,CONCATENATE(ROUND(((Q556-S556)/(R556-S556))*20+70,0),"%"),IF(Q556&gt;T556,CONCATENATE(ROUND(((Q556-T556)/(S556-T556))*30+40,0),"%"),IF(Q556&gt;U556,CONCATENATE(ROUND(((Q556-U556)/(T556-U556))*30+10,0),"%"),IF(Q556&gt;V556,CONCATENATE(ROUND(((Q556-V556)/(U556-V556))*7+3,0),"%"),"3% 이하"))))))</f>
        <v/>
      </c>
      <c r="Q556" s="194">
        <f>IFERROR(ROUND(OFFSET(환산공식!$FG$15,$F556,0),3),"")</f>
        <v/>
      </c>
      <c r="R556" s="194">
        <f>OFFSET('배치점수 계산기'!H$10,$D556,0)</f>
        <v/>
      </c>
      <c r="S556" s="194">
        <f>OFFSET('배치점수 계산기'!I$10,$D556,0)</f>
        <v/>
      </c>
      <c r="T556" s="194">
        <f>OFFSET('배치점수 계산기'!J$10,$D556,0)</f>
        <v/>
      </c>
      <c r="U556" s="194">
        <f>OFFSET('배치점수 계산기'!K$10,$D556,0)</f>
        <v/>
      </c>
      <c r="V556" s="194">
        <f>OFFSET('배치점수 계산기'!L$10,$D556,0)</f>
        <v/>
      </c>
      <c r="W556" s="186">
        <f>OFFSET('배치점수 계산기'!M$10,$D556,0)</f>
        <v/>
      </c>
      <c r="X556" s="184">
        <f>OFFSET('배치점수 계산기'!N$10,$D556,0)</f>
        <v/>
      </c>
      <c r="Y556" s="188">
        <f>OFFSET(환산공식!FW$15,$F556,0)</f>
        <v/>
      </c>
      <c r="Z556" s="697">
        <f>OFFSET(환산공식!FX$15,$F556,0)</f>
        <v/>
      </c>
      <c r="AA556" s="179">
        <f>OFFSET(환산공식!FY$15,$F556,0)</f>
        <v/>
      </c>
      <c r="AB556" s="3" t="n"/>
      <c r="AD556" s="0">
        <f>IF(L556="X",6,IF(Q556&gt;R556,1,IF(Q556&gt;S556,2,IF(Q556&gt;T556,3,IF(Q556&gt;U556,4,IF(Q556&gt;=V556,5,IF(Q556&lt;V556,6,"")))))))</f>
        <v/>
      </c>
      <c r="AF556" s="3" t="n"/>
      <c r="AG556" s="3" t="n"/>
      <c r="AH556" s="3" t="n"/>
    </row>
    <row r="557">
      <c r="A557" s="198" t="n"/>
      <c r="B557" s="198" t="n"/>
      <c r="C557" s="198" t="inlineStr">
        <is>
          <t>가550</t>
        </is>
      </c>
      <c r="D557" s="195" t="n">
        <v>610</v>
      </c>
      <c r="E557" s="195" t="n">
        <v>134</v>
      </c>
      <c r="F557" s="195" t="n">
        <v>134</v>
      </c>
      <c r="G557" s="239" t="n">
        <v>550</v>
      </c>
      <c r="H557" s="197" t="inlineStr">
        <is>
          <t>가</t>
        </is>
      </c>
      <c r="I557" s="242" t="inlineStr">
        <is>
          <t>고려대(세종)</t>
        </is>
      </c>
      <c r="J557" s="242" t="inlineStr">
        <is>
          <t>지능형반도체공학과</t>
        </is>
      </c>
      <c r="K557" s="195" t="inlineStr">
        <is>
          <t>자연</t>
        </is>
      </c>
      <c r="L557" s="697">
        <f>IF(OFFSET(환산공식!$ED$15,$F557,0)=1,"O","X")</f>
        <v/>
      </c>
      <c r="M557" s="188">
        <f>IFERROR(OFFSET(환산공식!DJ$15,$F557,0),"")</f>
        <v/>
      </c>
      <c r="N557" s="697">
        <f>IFERROR(CONCATENATE(ROUND(OFFSET(환산공식!DK$15,$F557,0),1),"%"),"")</f>
        <v/>
      </c>
      <c r="O557" s="697">
        <f>IFERROR(OFFSET(환산공식!DL$15,$F557,0),"")</f>
        <v/>
      </c>
      <c r="P557" s="188">
        <f>IF(E557="","",IF(Q557&gt;R557,"90% 이상",IF(Q557&gt;S557,CONCATENATE(ROUND(((Q557-S557)/(R557-S557))*20+70,0),"%"),IF(Q557&gt;T557,CONCATENATE(ROUND(((Q557-T557)/(S557-T557))*30+40,0),"%"),IF(Q557&gt;U557,CONCATENATE(ROUND(((Q557-U557)/(T557-U557))*30+10,0),"%"),IF(Q557&gt;V557,CONCATENATE(ROUND(((Q557-V557)/(U557-V557))*7+3,0),"%"),"3% 이하"))))))</f>
        <v/>
      </c>
      <c r="Q557" s="194">
        <f>IFERROR(ROUND(OFFSET(환산공식!$FG$15,$F557,0),3),"")</f>
        <v/>
      </c>
      <c r="R557" s="194">
        <f>OFFSET('배치점수 계산기'!H$10,$D557,0)</f>
        <v/>
      </c>
      <c r="S557" s="194">
        <f>OFFSET('배치점수 계산기'!I$10,$D557,0)</f>
        <v/>
      </c>
      <c r="T557" s="194">
        <f>OFFSET('배치점수 계산기'!J$10,$D557,0)</f>
        <v/>
      </c>
      <c r="U557" s="194">
        <f>OFFSET('배치점수 계산기'!K$10,$D557,0)</f>
        <v/>
      </c>
      <c r="V557" s="194">
        <f>OFFSET('배치점수 계산기'!L$10,$D557,0)</f>
        <v/>
      </c>
      <c r="W557" s="186">
        <f>OFFSET('배치점수 계산기'!M$10,$D557,0)</f>
        <v/>
      </c>
      <c r="X557" s="184">
        <f>OFFSET('배치점수 계산기'!N$10,$D557,0)</f>
        <v/>
      </c>
      <c r="Y557" s="188">
        <f>OFFSET(환산공식!FW$15,$F557,0)</f>
        <v/>
      </c>
      <c r="Z557" s="697">
        <f>OFFSET(환산공식!FX$15,$F557,0)</f>
        <v/>
      </c>
      <c r="AA557" s="179">
        <f>OFFSET(환산공식!FY$15,$F557,0)</f>
        <v/>
      </c>
      <c r="AB557" s="3" t="n"/>
      <c r="AD557" s="0">
        <f>IF(L557="X",6,IF(Q557&gt;R557,1,IF(Q557&gt;S557,2,IF(Q557&gt;T557,3,IF(Q557&gt;U557,4,IF(Q557&gt;=V557,5,IF(Q557&lt;V557,6,"")))))))</f>
        <v/>
      </c>
      <c r="AF557" s="3" t="n"/>
      <c r="AG557" s="3" t="n"/>
      <c r="AH557" s="3" t="n"/>
    </row>
    <row r="558">
      <c r="A558" s="198" t="n"/>
      <c r="B558" s="198" t="n"/>
      <c r="C558" s="198" t="inlineStr">
        <is>
          <t>가551</t>
        </is>
      </c>
      <c r="D558" s="195" t="n">
        <v>611</v>
      </c>
      <c r="E558" s="195" t="n">
        <v>133</v>
      </c>
      <c r="F558" s="195" t="n">
        <v>133</v>
      </c>
      <c r="G558" s="239" t="n">
        <v>551</v>
      </c>
      <c r="H558" s="197" t="inlineStr">
        <is>
          <t>가</t>
        </is>
      </c>
      <c r="I558" s="242" t="inlineStr">
        <is>
          <t>고려대(세종)</t>
        </is>
      </c>
      <c r="J558" s="242" t="inlineStr">
        <is>
          <t>자유전공학부(과학기술)</t>
        </is>
      </c>
      <c r="K558" s="195" t="inlineStr">
        <is>
          <t>자연</t>
        </is>
      </c>
      <c r="L558" s="697">
        <f>IF(OFFSET(환산공식!$ED$15,$F558,0)=1,"O","X")</f>
        <v/>
      </c>
      <c r="M558" s="188">
        <f>IFERROR(OFFSET(환산공식!DJ$15,$F558,0),"")</f>
        <v/>
      </c>
      <c r="N558" s="697">
        <f>IFERROR(CONCATENATE(ROUND(OFFSET(환산공식!DK$15,$F558,0),1),"%"),"")</f>
        <v/>
      </c>
      <c r="O558" s="697">
        <f>IFERROR(OFFSET(환산공식!DL$15,$F558,0),"")</f>
        <v/>
      </c>
      <c r="P558" s="188">
        <f>IF(E558="","",IF(Q558&gt;R558,"90% 이상",IF(Q558&gt;S558,CONCATENATE(ROUND(((Q558-S558)/(R558-S558))*20+70,0),"%"),IF(Q558&gt;T558,CONCATENATE(ROUND(((Q558-T558)/(S558-T558))*30+40,0),"%"),IF(Q558&gt;U558,CONCATENATE(ROUND(((Q558-U558)/(T558-U558))*30+10,0),"%"),IF(Q558&gt;V558,CONCATENATE(ROUND(((Q558-V558)/(U558-V558))*7+3,0),"%"),"3% 이하"))))))</f>
        <v/>
      </c>
      <c r="Q558" s="194">
        <f>IFERROR(ROUND(OFFSET(환산공식!$FG$15,$F558,0),3),"")</f>
        <v/>
      </c>
      <c r="R558" s="194">
        <f>OFFSET('배치점수 계산기'!H$10,$D558,0)</f>
        <v/>
      </c>
      <c r="S558" s="194">
        <f>OFFSET('배치점수 계산기'!I$10,$D558,0)</f>
        <v/>
      </c>
      <c r="T558" s="194">
        <f>OFFSET('배치점수 계산기'!J$10,$D558,0)</f>
        <v/>
      </c>
      <c r="U558" s="194">
        <f>OFFSET('배치점수 계산기'!K$10,$D558,0)</f>
        <v/>
      </c>
      <c r="V558" s="194">
        <f>OFFSET('배치점수 계산기'!L$10,$D558,0)</f>
        <v/>
      </c>
      <c r="W558" s="186">
        <f>OFFSET('배치점수 계산기'!M$10,$D558,0)</f>
        <v/>
      </c>
      <c r="X558" s="184">
        <f>OFFSET('배치점수 계산기'!N$10,$D558,0)</f>
        <v/>
      </c>
      <c r="Y558" s="188">
        <f>OFFSET(환산공식!FW$15,$F558,0)</f>
        <v/>
      </c>
      <c r="Z558" s="697">
        <f>OFFSET(환산공식!FX$15,$F558,0)</f>
        <v/>
      </c>
      <c r="AA558" s="179">
        <f>OFFSET(환산공식!FY$15,$F558,0)</f>
        <v/>
      </c>
      <c r="AB558" s="3" t="n"/>
      <c r="AD558" s="0">
        <f>IF(L558="X",6,IF(Q558&gt;R558,1,IF(Q558&gt;S558,2,IF(Q558&gt;T558,3,IF(Q558&gt;U558,4,IF(Q558&gt;=V558,5,IF(Q558&lt;V558,6,"")))))))</f>
        <v/>
      </c>
      <c r="AF558" s="3" t="n"/>
      <c r="AG558" s="3" t="n"/>
      <c r="AH558" s="3" t="n"/>
    </row>
    <row r="559">
      <c r="A559" s="198" t="n"/>
      <c r="B559" s="198" t="n"/>
      <c r="C559" s="198" t="inlineStr">
        <is>
          <t>가552</t>
        </is>
      </c>
      <c r="D559" s="195" t="n">
        <v>612</v>
      </c>
      <c r="E559" s="195" t="n">
        <v>134</v>
      </c>
      <c r="F559" s="195" t="n">
        <v>134</v>
      </c>
      <c r="G559" s="239" t="n">
        <v>552</v>
      </c>
      <c r="H559" s="197" t="inlineStr">
        <is>
          <t>가</t>
        </is>
      </c>
      <c r="I559" s="242" t="inlineStr">
        <is>
          <t>고려대(세종)</t>
        </is>
      </c>
      <c r="J559" s="242" t="inlineStr">
        <is>
          <t>스마트도시학부</t>
        </is>
      </c>
      <c r="K559" s="195" t="inlineStr">
        <is>
          <t>자연</t>
        </is>
      </c>
      <c r="L559" s="697">
        <f>IF(OFFSET(환산공식!$ED$15,$F559,0)=1,"O","X")</f>
        <v/>
      </c>
      <c r="M559" s="188">
        <f>IFERROR(OFFSET(환산공식!DJ$15,$F559,0),"")</f>
        <v/>
      </c>
      <c r="N559" s="697">
        <f>IFERROR(CONCATENATE(ROUND(OFFSET(환산공식!DK$15,$F559,0),1),"%"),"")</f>
        <v/>
      </c>
      <c r="O559" s="697">
        <f>IFERROR(OFFSET(환산공식!DL$15,$F559,0),"")</f>
        <v/>
      </c>
      <c r="P559" s="188">
        <f>IF(E559="","",IF(Q559&gt;R559,"90% 이상",IF(Q559&gt;S559,CONCATENATE(ROUND(((Q559-S559)/(R559-S559))*20+70,0),"%"),IF(Q559&gt;T559,CONCATENATE(ROUND(((Q559-T559)/(S559-T559))*30+40,0),"%"),IF(Q559&gt;U559,CONCATENATE(ROUND(((Q559-U559)/(T559-U559))*30+10,0),"%"),IF(Q559&gt;V559,CONCATENATE(ROUND(((Q559-V559)/(U559-V559))*7+3,0),"%"),"3% 이하"))))))</f>
        <v/>
      </c>
      <c r="Q559" s="194">
        <f>IFERROR(ROUND(OFFSET(환산공식!$FG$15,$F559,0),3),"")</f>
        <v/>
      </c>
      <c r="R559" s="194">
        <f>OFFSET('배치점수 계산기'!H$10,$D559,0)</f>
        <v/>
      </c>
      <c r="S559" s="194">
        <f>OFFSET('배치점수 계산기'!I$10,$D559,0)</f>
        <v/>
      </c>
      <c r="T559" s="194">
        <f>OFFSET('배치점수 계산기'!J$10,$D559,0)</f>
        <v/>
      </c>
      <c r="U559" s="194">
        <f>OFFSET('배치점수 계산기'!K$10,$D559,0)</f>
        <v/>
      </c>
      <c r="V559" s="194">
        <f>OFFSET('배치점수 계산기'!L$10,$D559,0)</f>
        <v/>
      </c>
      <c r="W559" s="186">
        <f>OFFSET('배치점수 계산기'!M$10,$D559,0)</f>
        <v/>
      </c>
      <c r="X559" s="184">
        <f>OFFSET('배치점수 계산기'!N$10,$D559,0)</f>
        <v/>
      </c>
      <c r="Y559" s="188">
        <f>OFFSET(환산공식!FW$15,$F559,0)</f>
        <v/>
      </c>
      <c r="Z559" s="697">
        <f>OFFSET(환산공식!FX$15,$F559,0)</f>
        <v/>
      </c>
      <c r="AA559" s="179">
        <f>OFFSET(환산공식!FY$15,$F559,0)</f>
        <v/>
      </c>
      <c r="AB559" s="3" t="n"/>
      <c r="AD559" s="0">
        <f>IF(L559="X",6,IF(Q559&gt;R559,1,IF(Q559&gt;S559,2,IF(Q559&gt;T559,3,IF(Q559&gt;U559,4,IF(Q559&gt;=V559,5,IF(Q559&lt;V559,6,"")))))))</f>
        <v/>
      </c>
      <c r="AF559" s="3" t="n"/>
      <c r="AG559" s="3" t="n"/>
      <c r="AH559" s="3" t="n"/>
    </row>
    <row r="560">
      <c r="A560" s="198" t="n"/>
      <c r="B560" s="198" t="n"/>
      <c r="C560" s="198" t="inlineStr">
        <is>
          <t>가553</t>
        </is>
      </c>
      <c r="D560" s="195" t="n">
        <v>613</v>
      </c>
      <c r="E560" s="195" t="n">
        <v>134</v>
      </c>
      <c r="F560" s="195" t="n">
        <v>134</v>
      </c>
      <c r="G560" s="239" t="n">
        <v>553</v>
      </c>
      <c r="H560" s="197" t="inlineStr">
        <is>
          <t>가</t>
        </is>
      </c>
      <c r="I560" s="242" t="inlineStr">
        <is>
          <t>고려대(세종)</t>
        </is>
      </c>
      <c r="J560" s="242" t="inlineStr">
        <is>
          <t>미래모빌리티학과</t>
        </is>
      </c>
      <c r="K560" s="195" t="inlineStr">
        <is>
          <t>자연</t>
        </is>
      </c>
      <c r="L560" s="697">
        <f>IF(OFFSET(환산공식!$ED$15,$F560,0)=1,"O","X")</f>
        <v/>
      </c>
      <c r="M560" s="188">
        <f>IFERROR(OFFSET(환산공식!DJ$15,$F560,0),"")</f>
        <v/>
      </c>
      <c r="N560" s="697">
        <f>IFERROR(CONCATENATE(ROUND(OFFSET(환산공식!DK$15,$F560,0),1),"%"),"")</f>
        <v/>
      </c>
      <c r="O560" s="697">
        <f>IFERROR(OFFSET(환산공식!DL$15,$F560,0),"")</f>
        <v/>
      </c>
      <c r="P560" s="188">
        <f>IF(E560="","",IF(Q560&gt;R560,"90% 이상",IF(Q560&gt;S560,CONCATENATE(ROUND(((Q560-S560)/(R560-S560))*20+70,0),"%"),IF(Q560&gt;T560,CONCATENATE(ROUND(((Q560-T560)/(S560-T560))*30+40,0),"%"),IF(Q560&gt;U560,CONCATENATE(ROUND(((Q560-U560)/(T560-U560))*30+10,0),"%"),IF(Q560&gt;V560,CONCATENATE(ROUND(((Q560-V560)/(U560-V560))*7+3,0),"%"),"3% 이하"))))))</f>
        <v/>
      </c>
      <c r="Q560" s="194">
        <f>IFERROR(ROUND(OFFSET(환산공식!$FG$15,$F560,0),3),"")</f>
        <v/>
      </c>
      <c r="R560" s="194">
        <f>OFFSET('배치점수 계산기'!H$10,$D560,0)</f>
        <v/>
      </c>
      <c r="S560" s="194">
        <f>OFFSET('배치점수 계산기'!I$10,$D560,0)</f>
        <v/>
      </c>
      <c r="T560" s="194">
        <f>OFFSET('배치점수 계산기'!J$10,$D560,0)</f>
        <v/>
      </c>
      <c r="U560" s="194">
        <f>OFFSET('배치점수 계산기'!K$10,$D560,0)</f>
        <v/>
      </c>
      <c r="V560" s="194">
        <f>OFFSET('배치점수 계산기'!L$10,$D560,0)</f>
        <v/>
      </c>
      <c r="W560" s="186">
        <f>OFFSET('배치점수 계산기'!M$10,$D560,0)</f>
        <v/>
      </c>
      <c r="X560" s="184">
        <f>OFFSET('배치점수 계산기'!N$10,$D560,0)</f>
        <v/>
      </c>
      <c r="Y560" s="188">
        <f>OFFSET(환산공식!FW$15,$F560,0)</f>
        <v/>
      </c>
      <c r="Z560" s="697">
        <f>OFFSET(환산공식!FX$15,$F560,0)</f>
        <v/>
      </c>
      <c r="AA560" s="179">
        <f>OFFSET(환산공식!FY$15,$F560,0)</f>
        <v/>
      </c>
      <c r="AB560" s="3" t="n"/>
      <c r="AD560" s="0">
        <f>IF(L560="X",6,IF(Q560&gt;R560,1,IF(Q560&gt;S560,2,IF(Q560&gt;T560,3,IF(Q560&gt;U560,4,IF(Q560&gt;=V560,5,IF(Q560&lt;V560,6,"")))))))</f>
        <v/>
      </c>
      <c r="AF560" s="3" t="n"/>
      <c r="AG560" s="3" t="n"/>
      <c r="AH560" s="3" t="n"/>
    </row>
    <row r="561">
      <c r="A561" s="198" t="n"/>
      <c r="B561" s="198" t="n"/>
      <c r="C561" s="198" t="inlineStr">
        <is>
          <t>가554</t>
        </is>
      </c>
      <c r="D561" s="195" t="n">
        <v>614</v>
      </c>
      <c r="E561" s="195" t="n">
        <v>138</v>
      </c>
      <c r="F561" s="195" t="n">
        <v>138</v>
      </c>
      <c r="G561" s="239" t="n">
        <v>554</v>
      </c>
      <c r="H561" s="197" t="inlineStr">
        <is>
          <t>가</t>
        </is>
      </c>
      <c r="I561" s="242" t="inlineStr">
        <is>
          <t>고려대(세종)</t>
        </is>
      </c>
      <c r="J561" s="242" t="inlineStr">
        <is>
          <t>융합경영학부</t>
        </is>
      </c>
      <c r="K561" s="195" t="inlineStr">
        <is>
          <t>통합</t>
        </is>
      </c>
      <c r="L561" s="697">
        <f>IF(OFFSET(환산공식!$ED$15,$F561,0)=1,"O","X")</f>
        <v/>
      </c>
      <c r="M561" s="188">
        <f>IFERROR(OFFSET(환산공식!DJ$15,$F561,0),"")</f>
        <v/>
      </c>
      <c r="N561" s="697">
        <f>IFERROR(CONCATENATE(ROUND(OFFSET(환산공식!DK$15,$F561,0),1),"%"),"")</f>
        <v/>
      </c>
      <c r="O561" s="697">
        <f>IFERROR(OFFSET(환산공식!DL$15,$F561,0),"")</f>
        <v/>
      </c>
      <c r="P561" s="188">
        <f>IF(E561="","",IF(Q561&gt;R561,"90% 이상",IF(Q561&gt;S561,CONCATENATE(ROUND(((Q561-S561)/(R561-S561))*20+70,0),"%"),IF(Q561&gt;T561,CONCATENATE(ROUND(((Q561-T561)/(S561-T561))*30+40,0),"%"),IF(Q561&gt;U561,CONCATENATE(ROUND(((Q561-U561)/(T561-U561))*30+10,0),"%"),IF(Q561&gt;V561,CONCATENATE(ROUND(((Q561-V561)/(U561-V561))*7+3,0),"%"),"3% 이하"))))))</f>
        <v/>
      </c>
      <c r="Q561" s="194">
        <f>IFERROR(ROUND(OFFSET(환산공식!$FG$15,$F561,0),3),"")</f>
        <v/>
      </c>
      <c r="R561" s="194">
        <f>OFFSET('배치점수 계산기'!H$10,$D561,0)</f>
        <v/>
      </c>
      <c r="S561" s="194">
        <f>OFFSET('배치점수 계산기'!I$10,$D561,0)</f>
        <v/>
      </c>
      <c r="T561" s="194">
        <f>OFFSET('배치점수 계산기'!J$10,$D561,0)</f>
        <v/>
      </c>
      <c r="U561" s="194">
        <f>OFFSET('배치점수 계산기'!K$10,$D561,0)</f>
        <v/>
      </c>
      <c r="V561" s="194">
        <f>OFFSET('배치점수 계산기'!L$10,$D561,0)</f>
        <v/>
      </c>
      <c r="W561" s="186">
        <f>OFFSET('배치점수 계산기'!M$10,$D561,0)</f>
        <v/>
      </c>
      <c r="X561" s="184">
        <f>OFFSET('배치점수 계산기'!N$10,$D561,0)</f>
        <v/>
      </c>
      <c r="Y561" s="188">
        <f>OFFSET(환산공식!FW$15,$F561,0)</f>
        <v/>
      </c>
      <c r="Z561" s="697">
        <f>OFFSET(환산공식!FX$15,$F561,0)</f>
        <v/>
      </c>
      <c r="AA561" s="179">
        <f>OFFSET(환산공식!FY$15,$F561,0)</f>
        <v/>
      </c>
      <c r="AB561" s="3" t="n"/>
      <c r="AD561" s="0">
        <f>IF(L561="X",6,IF(Q561&gt;R561,1,IF(Q561&gt;S561,2,IF(Q561&gt;T561,3,IF(Q561&gt;U561,4,IF(Q561&gt;=V561,5,IF(Q561&lt;V561,6,"")))))))</f>
        <v/>
      </c>
      <c r="AF561" s="3" t="n"/>
      <c r="AG561" s="3" t="n"/>
      <c r="AH561" s="3" t="n"/>
    </row>
    <row r="562">
      <c r="A562" s="198" t="n"/>
      <c r="B562" s="198" t="n"/>
      <c r="C562" s="198" t="inlineStr">
        <is>
          <t>가555</t>
        </is>
      </c>
      <c r="D562" s="195" t="n">
        <v>615</v>
      </c>
      <c r="E562" s="195" t="n">
        <v>138</v>
      </c>
      <c r="F562" s="195" t="n">
        <v>138</v>
      </c>
      <c r="G562" s="239" t="n">
        <v>555</v>
      </c>
      <c r="H562" s="197" t="inlineStr">
        <is>
          <t>가</t>
        </is>
      </c>
      <c r="I562" s="242" t="inlineStr">
        <is>
          <t>고려대(세종)</t>
        </is>
      </c>
      <c r="J562" s="242" t="inlineStr">
        <is>
          <t>경제통계학부</t>
        </is>
      </c>
      <c r="K562" s="195" t="inlineStr">
        <is>
          <t>통합</t>
        </is>
      </c>
      <c r="L562" s="697">
        <f>IF(OFFSET(환산공식!$ED$15,$F562,0)=1,"O","X")</f>
        <v/>
      </c>
      <c r="M562" s="188">
        <f>IFERROR(OFFSET(환산공식!DJ$15,$F562,0),"")</f>
        <v/>
      </c>
      <c r="N562" s="697">
        <f>IFERROR(CONCATENATE(ROUND(OFFSET(환산공식!DK$15,$F562,0),1),"%"),"")</f>
        <v/>
      </c>
      <c r="O562" s="697">
        <f>IFERROR(OFFSET(환산공식!DL$15,$F562,0),"")</f>
        <v/>
      </c>
      <c r="P562" s="188">
        <f>IF(E562="","",IF(Q562&gt;R562,"90% 이상",IF(Q562&gt;S562,CONCATENATE(ROUND(((Q562-S562)/(R562-S562))*20+70,0),"%"),IF(Q562&gt;T562,CONCATENATE(ROUND(((Q562-T562)/(S562-T562))*30+40,0),"%"),IF(Q562&gt;U562,CONCATENATE(ROUND(((Q562-U562)/(T562-U562))*30+10,0),"%"),IF(Q562&gt;V562,CONCATENATE(ROUND(((Q562-V562)/(U562-V562))*7+3,0),"%"),"3% 이하"))))))</f>
        <v/>
      </c>
      <c r="Q562" s="194">
        <f>IFERROR(ROUND(OFFSET(환산공식!$FG$15,$F562,0),3),"")</f>
        <v/>
      </c>
      <c r="R562" s="194">
        <f>OFFSET('배치점수 계산기'!H$10,$D562,0)</f>
        <v/>
      </c>
      <c r="S562" s="194">
        <f>OFFSET('배치점수 계산기'!I$10,$D562,0)</f>
        <v/>
      </c>
      <c r="T562" s="194">
        <f>OFFSET('배치점수 계산기'!J$10,$D562,0)</f>
        <v/>
      </c>
      <c r="U562" s="194">
        <f>OFFSET('배치점수 계산기'!K$10,$D562,0)</f>
        <v/>
      </c>
      <c r="V562" s="194">
        <f>OFFSET('배치점수 계산기'!L$10,$D562,0)</f>
        <v/>
      </c>
      <c r="W562" s="186">
        <f>OFFSET('배치점수 계산기'!M$10,$D562,0)</f>
        <v/>
      </c>
      <c r="X562" s="184">
        <f>OFFSET('배치점수 계산기'!N$10,$D562,0)</f>
        <v/>
      </c>
      <c r="Y562" s="188">
        <f>OFFSET(환산공식!FW$15,$F562,0)</f>
        <v/>
      </c>
      <c r="Z562" s="697">
        <f>OFFSET(환산공식!FX$15,$F562,0)</f>
        <v/>
      </c>
      <c r="AA562" s="179">
        <f>OFFSET(환산공식!FY$15,$F562,0)</f>
        <v/>
      </c>
      <c r="AB562" s="3" t="n"/>
      <c r="AD562" s="0">
        <f>IF(L562="X",6,IF(Q562&gt;R562,1,IF(Q562&gt;S562,2,IF(Q562&gt;T562,3,IF(Q562&gt;U562,4,IF(Q562&gt;=V562,5,IF(Q562&lt;V562,6,"")))))))</f>
        <v/>
      </c>
      <c r="AF562" s="3" t="n"/>
      <c r="AG562" s="3" t="n"/>
      <c r="AH562" s="3" t="n"/>
    </row>
    <row r="563">
      <c r="A563" s="198" t="n"/>
      <c r="B563" s="198" t="n"/>
      <c r="C563" s="198" t="inlineStr">
        <is>
          <t>가556</t>
        </is>
      </c>
      <c r="D563" s="195" t="n">
        <v>616</v>
      </c>
      <c r="E563" s="195" t="n">
        <v>138</v>
      </c>
      <c r="F563" s="195" t="n">
        <v>138</v>
      </c>
      <c r="G563" s="239" t="n">
        <v>556</v>
      </c>
      <c r="H563" s="197" t="inlineStr">
        <is>
          <t>가</t>
        </is>
      </c>
      <c r="I563" s="242" t="inlineStr">
        <is>
          <t>고려대(세종)</t>
        </is>
      </c>
      <c r="J563" s="242" t="inlineStr">
        <is>
          <t>표준·지식학과</t>
        </is>
      </c>
      <c r="K563" s="195" t="inlineStr">
        <is>
          <t>통합</t>
        </is>
      </c>
      <c r="L563" s="697">
        <f>IF(OFFSET(환산공식!$ED$15,$F563,0)=1,"O","X")</f>
        <v/>
      </c>
      <c r="M563" s="188">
        <f>IFERROR(OFFSET(환산공식!DJ$15,$F563,0),"")</f>
        <v/>
      </c>
      <c r="N563" s="697">
        <f>IFERROR(CONCATENATE(ROUND(OFFSET(환산공식!DK$15,$F563,0),1),"%"),"")</f>
        <v/>
      </c>
      <c r="O563" s="697">
        <f>IFERROR(OFFSET(환산공식!DL$15,$F563,0),"")</f>
        <v/>
      </c>
      <c r="P563" s="188">
        <f>IF(E563="","",IF(Q563&gt;R563,"90% 이상",IF(Q563&gt;S563,CONCATENATE(ROUND(((Q563-S563)/(R563-S563))*20+70,0),"%"),IF(Q563&gt;T563,CONCATENATE(ROUND(((Q563-T563)/(S563-T563))*30+40,0),"%"),IF(Q563&gt;U563,CONCATENATE(ROUND(((Q563-U563)/(T563-U563))*30+10,0),"%"),IF(Q563&gt;V563,CONCATENATE(ROUND(((Q563-V563)/(U563-V563))*7+3,0),"%"),"3% 이하"))))))</f>
        <v/>
      </c>
      <c r="Q563" s="194">
        <f>IFERROR(ROUND(OFFSET(환산공식!$FG$15,$F563,0),3),"")</f>
        <v/>
      </c>
      <c r="R563" s="194">
        <f>OFFSET('배치점수 계산기'!H$10,$D563,0)</f>
        <v/>
      </c>
      <c r="S563" s="194">
        <f>OFFSET('배치점수 계산기'!I$10,$D563,0)</f>
        <v/>
      </c>
      <c r="T563" s="194">
        <f>OFFSET('배치점수 계산기'!J$10,$D563,0)</f>
        <v/>
      </c>
      <c r="U563" s="194">
        <f>OFFSET('배치점수 계산기'!K$10,$D563,0)</f>
        <v/>
      </c>
      <c r="V563" s="194">
        <f>OFFSET('배치점수 계산기'!L$10,$D563,0)</f>
        <v/>
      </c>
      <c r="W563" s="186">
        <f>OFFSET('배치점수 계산기'!M$10,$D563,0)</f>
        <v/>
      </c>
      <c r="X563" s="184">
        <f>OFFSET('배치점수 계산기'!N$10,$D563,0)</f>
        <v/>
      </c>
      <c r="Y563" s="188">
        <f>OFFSET(환산공식!FW$15,$F563,0)</f>
        <v/>
      </c>
      <c r="Z563" s="697">
        <f>OFFSET(환산공식!FX$15,$F563,0)</f>
        <v/>
      </c>
      <c r="AA563" s="179">
        <f>OFFSET(환산공식!FY$15,$F563,0)</f>
        <v/>
      </c>
      <c r="AB563" s="3" t="n"/>
      <c r="AD563" s="0">
        <f>IF(L563="X",6,IF(Q563&gt;R563,1,IF(Q563&gt;S563,2,IF(Q563&gt;T563,3,IF(Q563&gt;U563,4,IF(Q563&gt;=V563,5,IF(Q563&lt;V563,6,"")))))))</f>
        <v/>
      </c>
      <c r="AF563" s="3" t="n"/>
      <c r="AG563" s="3" t="n"/>
      <c r="AH563" s="3" t="n"/>
    </row>
    <row r="564">
      <c r="A564" s="198" t="n"/>
      <c r="B564" s="198" t="n"/>
      <c r="C564" s="198" t="inlineStr">
        <is>
          <t>가557</t>
        </is>
      </c>
      <c r="D564" s="195" t="n">
        <v>617</v>
      </c>
      <c r="E564" s="195" t="n">
        <v>261</v>
      </c>
      <c r="F564" s="195" t="n">
        <v>261</v>
      </c>
      <c r="G564" s="239" t="n">
        <v>557</v>
      </c>
      <c r="H564" s="197" t="inlineStr">
        <is>
          <t>가</t>
        </is>
      </c>
      <c r="I564" s="242" t="inlineStr">
        <is>
          <t>연세대(미래)</t>
        </is>
      </c>
      <c r="J564" s="242" t="inlineStr">
        <is>
          <t>방사선학과</t>
        </is>
      </c>
      <c r="K564" s="195" t="inlineStr">
        <is>
          <t>자연</t>
        </is>
      </c>
      <c r="L564" s="697">
        <f>IF(OFFSET(환산공식!$ED$15,$F564,0)=1,"O","X")</f>
        <v/>
      </c>
      <c r="M564" s="188">
        <f>IFERROR(OFFSET(환산공식!DJ$15,$F564,0),"")</f>
        <v/>
      </c>
      <c r="N564" s="697">
        <f>IFERROR(CONCATENATE(ROUND(OFFSET(환산공식!DK$15,$F564,0),1),"%"),"")</f>
        <v/>
      </c>
      <c r="O564" s="697">
        <f>IFERROR(OFFSET(환산공식!DL$15,$F564,0),"")</f>
        <v/>
      </c>
      <c r="P564" s="188">
        <f>IF(E564="","",IF(Q564&gt;R564,"90% 이상",IF(Q564&gt;S564,CONCATENATE(ROUND(((Q564-S564)/(R564-S564))*20+70,0),"%"),IF(Q564&gt;T564,CONCATENATE(ROUND(((Q564-T564)/(S564-T564))*30+40,0),"%"),IF(Q564&gt;U564,CONCATENATE(ROUND(((Q564-U564)/(T564-U564))*30+10,0),"%"),IF(Q564&gt;V564,CONCATENATE(ROUND(((Q564-V564)/(U564-V564))*7+3,0),"%"),"3% 이하"))))))</f>
        <v/>
      </c>
      <c r="Q564" s="194">
        <f>IFERROR(ROUND(OFFSET(환산공식!$FG$15,$F564,0),3),"")</f>
        <v/>
      </c>
      <c r="R564" s="194">
        <f>OFFSET('배치점수 계산기'!H$10,$D564,0)</f>
        <v/>
      </c>
      <c r="S564" s="194">
        <f>OFFSET('배치점수 계산기'!I$10,$D564,0)</f>
        <v/>
      </c>
      <c r="T564" s="194">
        <f>OFFSET('배치점수 계산기'!J$10,$D564,0)</f>
        <v/>
      </c>
      <c r="U564" s="194">
        <f>OFFSET('배치점수 계산기'!K$10,$D564,0)</f>
        <v/>
      </c>
      <c r="V564" s="194">
        <f>OFFSET('배치점수 계산기'!L$10,$D564,0)</f>
        <v/>
      </c>
      <c r="W564" s="186">
        <f>OFFSET('배치점수 계산기'!M$10,$D564,0)</f>
        <v/>
      </c>
      <c r="X564" s="184">
        <f>OFFSET('배치점수 계산기'!N$10,$D564,0)</f>
        <v/>
      </c>
      <c r="Y564" s="188">
        <f>OFFSET(환산공식!FW$15,$F564,0)</f>
        <v/>
      </c>
      <c r="Z564" s="697">
        <f>OFFSET(환산공식!FX$15,$F564,0)</f>
        <v/>
      </c>
      <c r="AA564" s="179">
        <f>OFFSET(환산공식!FY$15,$F564,0)</f>
        <v/>
      </c>
      <c r="AB564" s="3" t="n"/>
      <c r="AD564" s="0">
        <f>IF(L564="X",6,IF(Q564&gt;R564,1,IF(Q564&gt;S564,2,IF(Q564&gt;T564,3,IF(Q564&gt;U564,4,IF(Q564&gt;=V564,5,IF(Q564&lt;V564,6,"")))))))</f>
        <v/>
      </c>
      <c r="AF564" s="3" t="n"/>
      <c r="AG564" s="3" t="n"/>
      <c r="AH564" s="3" t="n"/>
    </row>
    <row r="565">
      <c r="A565" s="198" t="n"/>
      <c r="B565" s="198" t="n"/>
      <c r="C565" s="198" t="inlineStr">
        <is>
          <t>가558</t>
        </is>
      </c>
      <c r="D565" s="195" t="n">
        <v>618</v>
      </c>
      <c r="E565" s="195" t="n">
        <v>261</v>
      </c>
      <c r="F565" s="195" t="n">
        <v>261</v>
      </c>
      <c r="G565" s="239" t="n">
        <v>558</v>
      </c>
      <c r="H565" s="197" t="inlineStr">
        <is>
          <t>가</t>
        </is>
      </c>
      <c r="I565" s="242" t="inlineStr">
        <is>
          <t>연세대(미래)</t>
        </is>
      </c>
      <c r="J565" s="242" t="inlineStr">
        <is>
          <t>임상병리학과</t>
        </is>
      </c>
      <c r="K565" s="195" t="inlineStr">
        <is>
          <t>자연</t>
        </is>
      </c>
      <c r="L565" s="697">
        <f>IF(OFFSET(환산공식!$ED$15,$F565,0)=1,"O","X")</f>
        <v/>
      </c>
      <c r="M565" s="188">
        <f>IFERROR(OFFSET(환산공식!DJ$15,$F565,0),"")</f>
        <v/>
      </c>
      <c r="N565" s="697">
        <f>IFERROR(CONCATENATE(ROUND(OFFSET(환산공식!DK$15,$F565,0),1),"%"),"")</f>
        <v/>
      </c>
      <c r="O565" s="697">
        <f>IFERROR(OFFSET(환산공식!DL$15,$F565,0),"")</f>
        <v/>
      </c>
      <c r="P565" s="188">
        <f>IF(E565="","",IF(Q565&gt;R565,"90% 이상",IF(Q565&gt;S565,CONCATENATE(ROUND(((Q565-S565)/(R565-S565))*20+70,0),"%"),IF(Q565&gt;T565,CONCATENATE(ROUND(((Q565-T565)/(S565-T565))*30+40,0),"%"),IF(Q565&gt;U565,CONCATENATE(ROUND(((Q565-U565)/(T565-U565))*30+10,0),"%"),IF(Q565&gt;V565,CONCATENATE(ROUND(((Q565-V565)/(U565-V565))*7+3,0),"%"),"3% 이하"))))))</f>
        <v/>
      </c>
      <c r="Q565" s="194">
        <f>IFERROR(ROUND(OFFSET(환산공식!$FG$15,$F565,0),3),"")</f>
        <v/>
      </c>
      <c r="R565" s="194">
        <f>OFFSET('배치점수 계산기'!H$10,$D565,0)</f>
        <v/>
      </c>
      <c r="S565" s="194">
        <f>OFFSET('배치점수 계산기'!I$10,$D565,0)</f>
        <v/>
      </c>
      <c r="T565" s="194">
        <f>OFFSET('배치점수 계산기'!J$10,$D565,0)</f>
        <v/>
      </c>
      <c r="U565" s="194">
        <f>OFFSET('배치점수 계산기'!K$10,$D565,0)</f>
        <v/>
      </c>
      <c r="V565" s="194">
        <f>OFFSET('배치점수 계산기'!L$10,$D565,0)</f>
        <v/>
      </c>
      <c r="W565" s="186">
        <f>OFFSET('배치점수 계산기'!M$10,$D565,0)</f>
        <v/>
      </c>
      <c r="X565" s="184">
        <f>OFFSET('배치점수 계산기'!N$10,$D565,0)</f>
        <v/>
      </c>
      <c r="Y565" s="188">
        <f>OFFSET(환산공식!FW$15,$F565,0)</f>
        <v/>
      </c>
      <c r="Z565" s="697">
        <f>OFFSET(환산공식!FX$15,$F565,0)</f>
        <v/>
      </c>
      <c r="AA565" s="179">
        <f>OFFSET(환산공식!FY$15,$F565,0)</f>
        <v/>
      </c>
      <c r="AB565" s="3" t="n"/>
      <c r="AD565" s="0">
        <f>IF(L565="X",6,IF(Q565&gt;R565,1,IF(Q565&gt;S565,2,IF(Q565&gt;T565,3,IF(Q565&gt;U565,4,IF(Q565&gt;=V565,5,IF(Q565&lt;V565,6,"")))))))</f>
        <v/>
      </c>
      <c r="AF565" s="3" t="n"/>
      <c r="AG565" s="3" t="n"/>
      <c r="AH565" s="3" t="n"/>
    </row>
    <row r="566">
      <c r="A566" s="198" t="n"/>
      <c r="B566" s="198" t="n"/>
      <c r="C566" s="198" t="inlineStr">
        <is>
          <t>가559</t>
        </is>
      </c>
      <c r="D566" s="195" t="n">
        <v>619</v>
      </c>
      <c r="E566" s="195" t="n">
        <v>261</v>
      </c>
      <c r="F566" s="195" t="n">
        <v>261</v>
      </c>
      <c r="G566" s="239" t="n">
        <v>559</v>
      </c>
      <c r="H566" s="197" t="inlineStr">
        <is>
          <t>가</t>
        </is>
      </c>
      <c r="I566" s="242" t="inlineStr">
        <is>
          <t>연세대(미래)</t>
        </is>
      </c>
      <c r="J566" s="242" t="inlineStr">
        <is>
          <t>AI반도체학부</t>
        </is>
      </c>
      <c r="K566" s="195" t="inlineStr">
        <is>
          <t>자연</t>
        </is>
      </c>
      <c r="L566" s="697">
        <f>IF(OFFSET(환산공식!$ED$15,$F566,0)=1,"O","X")</f>
        <v/>
      </c>
      <c r="M566" s="188">
        <f>IFERROR(OFFSET(환산공식!DJ$15,$F566,0),"")</f>
        <v/>
      </c>
      <c r="N566" s="697">
        <f>IFERROR(CONCATENATE(ROUND(OFFSET(환산공식!DK$15,$F566,0),1),"%"),"")</f>
        <v/>
      </c>
      <c r="O566" s="697">
        <f>IFERROR(OFFSET(환산공식!DL$15,$F566,0),"")</f>
        <v/>
      </c>
      <c r="P566" s="188">
        <f>IF(E566="","",IF(Q566&gt;R566,"90% 이상",IF(Q566&gt;S566,CONCATENATE(ROUND(((Q566-S566)/(R566-S566))*20+70,0),"%"),IF(Q566&gt;T566,CONCATENATE(ROUND(((Q566-T566)/(S566-T566))*30+40,0),"%"),IF(Q566&gt;U566,CONCATENATE(ROUND(((Q566-U566)/(T566-U566))*30+10,0),"%"),IF(Q566&gt;V566,CONCATENATE(ROUND(((Q566-V566)/(U566-V566))*7+3,0),"%"),"3% 이하"))))))</f>
        <v/>
      </c>
      <c r="Q566" s="194">
        <f>IFERROR(ROUND(OFFSET(환산공식!$FG$15,$F566,0),3),"")</f>
        <v/>
      </c>
      <c r="R566" s="194">
        <f>OFFSET('배치점수 계산기'!H$10,$D566,0)</f>
        <v/>
      </c>
      <c r="S566" s="194">
        <f>OFFSET('배치점수 계산기'!I$10,$D566,0)</f>
        <v/>
      </c>
      <c r="T566" s="194">
        <f>OFFSET('배치점수 계산기'!J$10,$D566,0)</f>
        <v/>
      </c>
      <c r="U566" s="194">
        <f>OFFSET('배치점수 계산기'!K$10,$D566,0)</f>
        <v/>
      </c>
      <c r="V566" s="194">
        <f>OFFSET('배치점수 계산기'!L$10,$D566,0)</f>
        <v/>
      </c>
      <c r="W566" s="186">
        <f>OFFSET('배치점수 계산기'!M$10,$D566,0)</f>
        <v/>
      </c>
      <c r="X566" s="184">
        <f>OFFSET('배치점수 계산기'!N$10,$D566,0)</f>
        <v/>
      </c>
      <c r="Y566" s="188">
        <f>OFFSET(환산공식!FW$15,$F566,0)</f>
        <v/>
      </c>
      <c r="Z566" s="697">
        <f>OFFSET(환산공식!FX$15,$F566,0)</f>
        <v/>
      </c>
      <c r="AA566" s="179">
        <f>OFFSET(환산공식!FY$15,$F566,0)</f>
        <v/>
      </c>
      <c r="AB566" s="3" t="n"/>
      <c r="AD566" s="0">
        <f>IF(L566="X",6,IF(Q566&gt;R566,1,IF(Q566&gt;S566,2,IF(Q566&gt;T566,3,IF(Q566&gt;U566,4,IF(Q566&gt;=V566,5,IF(Q566&lt;V566,6,"")))))))</f>
        <v/>
      </c>
      <c r="AF566" s="3" t="n"/>
      <c r="AG566" s="3" t="n"/>
      <c r="AH566" s="3" t="n"/>
    </row>
    <row r="567">
      <c r="A567" s="198" t="n"/>
      <c r="B567" s="198" t="n"/>
      <c r="C567" s="198" t="inlineStr">
        <is>
          <t>가560</t>
        </is>
      </c>
      <c r="D567" s="195" t="n">
        <v>620</v>
      </c>
      <c r="E567" s="195" t="n">
        <v>261</v>
      </c>
      <c r="F567" s="195" t="n">
        <v>261</v>
      </c>
      <c r="G567" s="239" t="n">
        <v>560</v>
      </c>
      <c r="H567" s="197" t="inlineStr">
        <is>
          <t>가</t>
        </is>
      </c>
      <c r="I567" s="242" t="inlineStr">
        <is>
          <t>연세대(미래)</t>
        </is>
      </c>
      <c r="J567" s="242" t="inlineStr">
        <is>
          <t>소프트웨어학부</t>
        </is>
      </c>
      <c r="K567" s="195" t="inlineStr">
        <is>
          <t>자연</t>
        </is>
      </c>
      <c r="L567" s="697">
        <f>IF(OFFSET(환산공식!$ED$15,$F567,0)=1,"O","X")</f>
        <v/>
      </c>
      <c r="M567" s="188">
        <f>IFERROR(OFFSET(환산공식!DJ$15,$F567,0),"")</f>
        <v/>
      </c>
      <c r="N567" s="697">
        <f>IFERROR(CONCATENATE(ROUND(OFFSET(환산공식!DK$15,$F567,0),1),"%"),"")</f>
        <v/>
      </c>
      <c r="O567" s="697">
        <f>IFERROR(OFFSET(환산공식!DL$15,$F567,0),"")</f>
        <v/>
      </c>
      <c r="P567" s="188">
        <f>IF(E567="","",IF(Q567&gt;R567,"90% 이상",IF(Q567&gt;S567,CONCATENATE(ROUND(((Q567-S567)/(R567-S567))*20+70,0),"%"),IF(Q567&gt;T567,CONCATENATE(ROUND(((Q567-T567)/(S567-T567))*30+40,0),"%"),IF(Q567&gt;U567,CONCATENATE(ROUND(((Q567-U567)/(T567-U567))*30+10,0),"%"),IF(Q567&gt;V567,CONCATENATE(ROUND(((Q567-V567)/(U567-V567))*7+3,0),"%"),"3% 이하"))))))</f>
        <v/>
      </c>
      <c r="Q567" s="194">
        <f>IFERROR(ROUND(OFFSET(환산공식!$FG$15,$F567,0),3),"")</f>
        <v/>
      </c>
      <c r="R567" s="194">
        <f>OFFSET('배치점수 계산기'!H$10,$D567,0)</f>
        <v/>
      </c>
      <c r="S567" s="194">
        <f>OFFSET('배치점수 계산기'!I$10,$D567,0)</f>
        <v/>
      </c>
      <c r="T567" s="194">
        <f>OFFSET('배치점수 계산기'!J$10,$D567,0)</f>
        <v/>
      </c>
      <c r="U567" s="194">
        <f>OFFSET('배치점수 계산기'!K$10,$D567,0)</f>
        <v/>
      </c>
      <c r="V567" s="194">
        <f>OFFSET('배치점수 계산기'!L$10,$D567,0)</f>
        <v/>
      </c>
      <c r="W567" s="186">
        <f>OFFSET('배치점수 계산기'!M$10,$D567,0)</f>
        <v/>
      </c>
      <c r="X567" s="184">
        <f>OFFSET('배치점수 계산기'!N$10,$D567,0)</f>
        <v/>
      </c>
      <c r="Y567" s="188">
        <f>OFFSET(환산공식!FW$15,$F567,0)</f>
        <v/>
      </c>
      <c r="Z567" s="697">
        <f>OFFSET(환산공식!FX$15,$F567,0)</f>
        <v/>
      </c>
      <c r="AA567" s="179">
        <f>OFFSET(환산공식!FY$15,$F567,0)</f>
        <v/>
      </c>
      <c r="AB567" s="3" t="n"/>
      <c r="AD567" s="0">
        <f>IF(L567="X",6,IF(Q567&gt;R567,1,IF(Q567&gt;S567,2,IF(Q567&gt;T567,3,IF(Q567&gt;U567,4,IF(Q567&gt;=V567,5,IF(Q567&lt;V567,6,"")))))))</f>
        <v/>
      </c>
      <c r="AF567" s="3" t="n"/>
      <c r="AG567" s="3" t="n"/>
      <c r="AH567" s="3" t="n"/>
    </row>
    <row r="568">
      <c r="A568" s="198" t="n"/>
      <c r="B568" s="198" t="n"/>
      <c r="C568" s="198" t="inlineStr">
        <is>
          <t>가561</t>
        </is>
      </c>
      <c r="D568" s="195" t="n">
        <v>621</v>
      </c>
      <c r="E568" s="195" t="n">
        <v>261</v>
      </c>
      <c r="F568" s="195" t="n">
        <v>261</v>
      </c>
      <c r="G568" s="239" t="n">
        <v>561</v>
      </c>
      <c r="H568" s="197" t="inlineStr">
        <is>
          <t>가</t>
        </is>
      </c>
      <c r="I568" s="242" t="inlineStr">
        <is>
          <t>연세대(미래)</t>
        </is>
      </c>
      <c r="J568" s="242" t="inlineStr">
        <is>
          <t>디지털헬스케어학부</t>
        </is>
      </c>
      <c r="K568" s="195" t="inlineStr">
        <is>
          <t>자연</t>
        </is>
      </c>
      <c r="L568" s="697">
        <f>IF(OFFSET(환산공식!$ED$15,$F568,0)=1,"O","X")</f>
        <v/>
      </c>
      <c r="M568" s="188">
        <f>IFERROR(OFFSET(환산공식!DJ$15,$F568,0),"")</f>
        <v/>
      </c>
      <c r="N568" s="697">
        <f>IFERROR(CONCATENATE(ROUND(OFFSET(환산공식!DK$15,$F568,0),1),"%"),"")</f>
        <v/>
      </c>
      <c r="O568" s="697">
        <f>IFERROR(OFFSET(환산공식!DL$15,$F568,0),"")</f>
        <v/>
      </c>
      <c r="P568" s="188">
        <f>IF(E568="","",IF(Q568&gt;R568,"90% 이상",IF(Q568&gt;S568,CONCATENATE(ROUND(((Q568-S568)/(R568-S568))*20+70,0),"%"),IF(Q568&gt;T568,CONCATENATE(ROUND(((Q568-T568)/(S568-T568))*30+40,0),"%"),IF(Q568&gt;U568,CONCATENATE(ROUND(((Q568-U568)/(T568-U568))*30+10,0),"%"),IF(Q568&gt;V568,CONCATENATE(ROUND(((Q568-V568)/(U568-V568))*7+3,0),"%"),"3% 이하"))))))</f>
        <v/>
      </c>
      <c r="Q568" s="194">
        <f>IFERROR(ROUND(OFFSET(환산공식!$FG$15,$F568,0),3),"")</f>
        <v/>
      </c>
      <c r="R568" s="194">
        <f>OFFSET('배치점수 계산기'!H$10,$D568,0)</f>
        <v/>
      </c>
      <c r="S568" s="194">
        <f>OFFSET('배치점수 계산기'!I$10,$D568,0)</f>
        <v/>
      </c>
      <c r="T568" s="194">
        <f>OFFSET('배치점수 계산기'!J$10,$D568,0)</f>
        <v/>
      </c>
      <c r="U568" s="194">
        <f>OFFSET('배치점수 계산기'!K$10,$D568,0)</f>
        <v/>
      </c>
      <c r="V568" s="194">
        <f>OFFSET('배치점수 계산기'!L$10,$D568,0)</f>
        <v/>
      </c>
      <c r="W568" s="186">
        <f>OFFSET('배치점수 계산기'!M$10,$D568,0)</f>
        <v/>
      </c>
      <c r="X568" s="184">
        <f>OFFSET('배치점수 계산기'!N$10,$D568,0)</f>
        <v/>
      </c>
      <c r="Y568" s="188">
        <f>OFFSET(환산공식!FW$15,$F568,0)</f>
        <v/>
      </c>
      <c r="Z568" s="697">
        <f>OFFSET(환산공식!FX$15,$F568,0)</f>
        <v/>
      </c>
      <c r="AA568" s="179">
        <f>OFFSET(환산공식!FY$15,$F568,0)</f>
        <v/>
      </c>
      <c r="AB568" s="3" t="n"/>
      <c r="AD568" s="0">
        <f>IF(L568="X",6,IF(Q568&gt;R568,1,IF(Q568&gt;S568,2,IF(Q568&gt;T568,3,IF(Q568&gt;U568,4,IF(Q568&gt;=V568,5,IF(Q568&lt;V568,6,"")))))))</f>
        <v/>
      </c>
      <c r="AF568" s="3" t="n"/>
      <c r="AG568" s="3" t="n"/>
      <c r="AH568" s="3" t="n"/>
    </row>
    <row r="569">
      <c r="A569" s="198" t="n"/>
      <c r="B569" s="198" t="n"/>
      <c r="C569" s="198" t="inlineStr">
        <is>
          <t>가562</t>
        </is>
      </c>
      <c r="D569" s="195" t="n">
        <v>622</v>
      </c>
      <c r="E569" s="195" t="n">
        <v>261</v>
      </c>
      <c r="F569" s="195" t="n">
        <v>261</v>
      </c>
      <c r="G569" s="239" t="n">
        <v>562</v>
      </c>
      <c r="H569" s="197" t="inlineStr">
        <is>
          <t>가</t>
        </is>
      </c>
      <c r="I569" s="242" t="inlineStr">
        <is>
          <t>연세대(미래)</t>
        </is>
      </c>
      <c r="J569" s="242" t="inlineStr">
        <is>
          <t>데이터사이언스학부</t>
        </is>
      </c>
      <c r="K569" s="195" t="inlineStr">
        <is>
          <t>자연</t>
        </is>
      </c>
      <c r="L569" s="697">
        <f>IF(OFFSET(환산공식!$ED$15,$F569,0)=1,"O","X")</f>
        <v/>
      </c>
      <c r="M569" s="188">
        <f>IFERROR(OFFSET(환산공식!DJ$15,$F569,0),"")</f>
        <v/>
      </c>
      <c r="N569" s="697">
        <f>IFERROR(CONCATENATE(ROUND(OFFSET(환산공식!DK$15,$F569,0),1),"%"),"")</f>
        <v/>
      </c>
      <c r="O569" s="697">
        <f>IFERROR(OFFSET(환산공식!DL$15,$F569,0),"")</f>
        <v/>
      </c>
      <c r="P569" s="188">
        <f>IF(E569="","",IF(Q569&gt;R569,"90% 이상",IF(Q569&gt;S569,CONCATENATE(ROUND(((Q569-S569)/(R569-S569))*20+70,0),"%"),IF(Q569&gt;T569,CONCATENATE(ROUND(((Q569-T569)/(S569-T569))*30+40,0),"%"),IF(Q569&gt;U569,CONCATENATE(ROUND(((Q569-U569)/(T569-U569))*30+10,0),"%"),IF(Q569&gt;V569,CONCATENATE(ROUND(((Q569-V569)/(U569-V569))*7+3,0),"%"),"3% 이하"))))))</f>
        <v/>
      </c>
      <c r="Q569" s="194">
        <f>IFERROR(ROUND(OFFSET(환산공식!$FG$15,$F569,0),3),"")</f>
        <v/>
      </c>
      <c r="R569" s="194">
        <f>OFFSET('배치점수 계산기'!H$10,$D569,0)</f>
        <v/>
      </c>
      <c r="S569" s="194">
        <f>OFFSET('배치점수 계산기'!I$10,$D569,0)</f>
        <v/>
      </c>
      <c r="T569" s="194">
        <f>OFFSET('배치점수 계산기'!J$10,$D569,0)</f>
        <v/>
      </c>
      <c r="U569" s="194">
        <f>OFFSET('배치점수 계산기'!K$10,$D569,0)</f>
        <v/>
      </c>
      <c r="V569" s="194">
        <f>OFFSET('배치점수 계산기'!L$10,$D569,0)</f>
        <v/>
      </c>
      <c r="W569" s="186">
        <f>OFFSET('배치점수 계산기'!M$10,$D569,0)</f>
        <v/>
      </c>
      <c r="X569" s="184">
        <f>OFFSET('배치점수 계산기'!N$10,$D569,0)</f>
        <v/>
      </c>
      <c r="Y569" s="188">
        <f>OFFSET(환산공식!FW$15,$F569,0)</f>
        <v/>
      </c>
      <c r="Z569" s="697">
        <f>OFFSET(환산공식!FX$15,$F569,0)</f>
        <v/>
      </c>
      <c r="AA569" s="179">
        <f>OFFSET(환산공식!FY$15,$F569,0)</f>
        <v/>
      </c>
      <c r="AB569" s="3" t="n"/>
      <c r="AD569" s="0">
        <f>IF(L569="X",6,IF(Q569&gt;R569,1,IF(Q569&gt;S569,2,IF(Q569&gt;T569,3,IF(Q569&gt;U569,4,IF(Q569&gt;=V569,5,IF(Q569&lt;V569,6,"")))))))</f>
        <v/>
      </c>
      <c r="AF569" s="3" t="n"/>
      <c r="AG569" s="3" t="n"/>
      <c r="AH569" s="3" t="n"/>
    </row>
    <row r="570">
      <c r="A570" s="198" t="n"/>
      <c r="B570" s="198" t="n"/>
      <c r="C570" s="198" t="inlineStr">
        <is>
          <t>가563</t>
        </is>
      </c>
      <c r="D570" s="195" t="n">
        <v>623</v>
      </c>
      <c r="E570" s="195" t="n">
        <v>262</v>
      </c>
      <c r="F570" s="195" t="n">
        <v>262</v>
      </c>
      <c r="G570" s="239" t="n">
        <v>563</v>
      </c>
      <c r="H570" s="197" t="inlineStr">
        <is>
          <t>가</t>
        </is>
      </c>
      <c r="I570" s="242" t="inlineStr">
        <is>
          <t>연세대(미래)</t>
        </is>
      </c>
      <c r="J570" s="242" t="inlineStr">
        <is>
          <t>간호학과</t>
        </is>
      </c>
      <c r="K570" s="195" t="inlineStr">
        <is>
          <t>통합</t>
        </is>
      </c>
      <c r="L570" s="697">
        <f>IF(OFFSET(환산공식!$ED$15,$F570,0)=1,"O","X")</f>
        <v/>
      </c>
      <c r="M570" s="188">
        <f>IFERROR(OFFSET(환산공식!DJ$15,$F570,0),"")</f>
        <v/>
      </c>
      <c r="N570" s="697">
        <f>IFERROR(CONCATENATE(ROUND(OFFSET(환산공식!DK$15,$F570,0),1),"%"),"")</f>
        <v/>
      </c>
      <c r="O570" s="697">
        <f>IFERROR(OFFSET(환산공식!DL$15,$F570,0),"")</f>
        <v/>
      </c>
      <c r="P570" s="188">
        <f>IF(E570="","",IF(Q570&gt;R570,"90% 이상",IF(Q570&gt;S570,CONCATENATE(ROUND(((Q570-S570)/(R570-S570))*20+70,0),"%"),IF(Q570&gt;T570,CONCATENATE(ROUND(((Q570-T570)/(S570-T570))*30+40,0),"%"),IF(Q570&gt;U570,CONCATENATE(ROUND(((Q570-U570)/(T570-U570))*30+10,0),"%"),IF(Q570&gt;V570,CONCATENATE(ROUND(((Q570-V570)/(U570-V570))*7+3,0),"%"),"3% 이하"))))))</f>
        <v/>
      </c>
      <c r="Q570" s="194">
        <f>IFERROR(ROUND(OFFSET(환산공식!$FG$15,$F570,0),3),"")</f>
        <v/>
      </c>
      <c r="R570" s="194">
        <f>OFFSET('배치점수 계산기'!H$10,$D570,0)</f>
        <v/>
      </c>
      <c r="S570" s="194">
        <f>OFFSET('배치점수 계산기'!I$10,$D570,0)</f>
        <v/>
      </c>
      <c r="T570" s="194">
        <f>OFFSET('배치점수 계산기'!J$10,$D570,0)</f>
        <v/>
      </c>
      <c r="U570" s="194">
        <f>OFFSET('배치점수 계산기'!K$10,$D570,0)</f>
        <v/>
      </c>
      <c r="V570" s="194">
        <f>OFFSET('배치점수 계산기'!L$10,$D570,0)</f>
        <v/>
      </c>
      <c r="W570" s="186">
        <f>OFFSET('배치점수 계산기'!M$10,$D570,0)</f>
        <v/>
      </c>
      <c r="X570" s="184">
        <f>OFFSET('배치점수 계산기'!N$10,$D570,0)</f>
        <v/>
      </c>
      <c r="Y570" s="188">
        <f>OFFSET(환산공식!FW$15,$F570,0)</f>
        <v/>
      </c>
      <c r="Z570" s="697">
        <f>OFFSET(환산공식!FX$15,$F570,0)</f>
        <v/>
      </c>
      <c r="AA570" s="179">
        <f>OFFSET(환산공식!FY$15,$F570,0)</f>
        <v/>
      </c>
      <c r="AB570" s="3" t="n"/>
      <c r="AD570" s="0">
        <f>IF(L570="X",6,IF(Q570&gt;R570,1,IF(Q570&gt;S570,2,IF(Q570&gt;T570,3,IF(Q570&gt;U570,4,IF(Q570&gt;=V570,5,IF(Q570&lt;V570,6,"")))))))</f>
        <v/>
      </c>
      <c r="AF570" s="3" t="n"/>
      <c r="AG570" s="3" t="n"/>
      <c r="AH570" s="3" t="n"/>
    </row>
    <row r="571">
      <c r="A571" s="198" t="n"/>
      <c r="B571" s="198" t="n"/>
      <c r="C571" s="198" t="inlineStr">
        <is>
          <t>가564</t>
        </is>
      </c>
      <c r="D571" s="195" t="n">
        <v>624</v>
      </c>
      <c r="E571" s="195" t="n">
        <v>262</v>
      </c>
      <c r="F571" s="195" t="n">
        <v>262</v>
      </c>
      <c r="G571" s="239" t="n">
        <v>564</v>
      </c>
      <c r="H571" s="197" t="inlineStr">
        <is>
          <t>가</t>
        </is>
      </c>
      <c r="I571" s="242" t="inlineStr">
        <is>
          <t>연세대(미래)</t>
        </is>
      </c>
      <c r="J571" s="242" t="inlineStr">
        <is>
          <t>물리치료학과</t>
        </is>
      </c>
      <c r="K571" s="195" t="inlineStr">
        <is>
          <t>통합</t>
        </is>
      </c>
      <c r="L571" s="697">
        <f>IF(OFFSET(환산공식!$ED$15,$F571,0)=1,"O","X")</f>
        <v/>
      </c>
      <c r="M571" s="188">
        <f>IFERROR(OFFSET(환산공식!DJ$15,$F571,0),"")</f>
        <v/>
      </c>
      <c r="N571" s="697">
        <f>IFERROR(CONCATENATE(ROUND(OFFSET(환산공식!DK$15,$F571,0),1),"%"),"")</f>
        <v/>
      </c>
      <c r="O571" s="697">
        <f>IFERROR(OFFSET(환산공식!DL$15,$F571,0),"")</f>
        <v/>
      </c>
      <c r="P571" s="188">
        <f>IF(E571="","",IF(Q571&gt;R571,"90% 이상",IF(Q571&gt;S571,CONCATENATE(ROUND(((Q571-S571)/(R571-S571))*20+70,0),"%"),IF(Q571&gt;T571,CONCATENATE(ROUND(((Q571-T571)/(S571-T571))*30+40,0),"%"),IF(Q571&gt;U571,CONCATENATE(ROUND(((Q571-U571)/(T571-U571))*30+10,0),"%"),IF(Q571&gt;V571,CONCATENATE(ROUND(((Q571-V571)/(U571-V571))*7+3,0),"%"),"3% 이하"))))))</f>
        <v/>
      </c>
      <c r="Q571" s="194">
        <f>IFERROR(ROUND(OFFSET(환산공식!$FG$15,$F571,0),3),"")</f>
        <v/>
      </c>
      <c r="R571" s="194">
        <f>OFFSET('배치점수 계산기'!H$10,$D571,0)</f>
        <v/>
      </c>
      <c r="S571" s="194">
        <f>OFFSET('배치점수 계산기'!I$10,$D571,0)</f>
        <v/>
      </c>
      <c r="T571" s="194">
        <f>OFFSET('배치점수 계산기'!J$10,$D571,0)</f>
        <v/>
      </c>
      <c r="U571" s="194">
        <f>OFFSET('배치점수 계산기'!K$10,$D571,0)</f>
        <v/>
      </c>
      <c r="V571" s="194">
        <f>OFFSET('배치점수 계산기'!L$10,$D571,0)</f>
        <v/>
      </c>
      <c r="W571" s="186">
        <f>OFFSET('배치점수 계산기'!M$10,$D571,0)</f>
        <v/>
      </c>
      <c r="X571" s="184">
        <f>OFFSET('배치점수 계산기'!N$10,$D571,0)</f>
        <v/>
      </c>
      <c r="Y571" s="188">
        <f>OFFSET(환산공식!FW$15,$F571,0)</f>
        <v/>
      </c>
      <c r="Z571" s="697">
        <f>OFFSET(환산공식!FX$15,$F571,0)</f>
        <v/>
      </c>
      <c r="AA571" s="179">
        <f>OFFSET(환산공식!FY$15,$F571,0)</f>
        <v/>
      </c>
      <c r="AB571" s="3" t="n"/>
      <c r="AD571" s="0">
        <f>IF(L571="X",6,IF(Q571&gt;R571,1,IF(Q571&gt;S571,2,IF(Q571&gt;T571,3,IF(Q571&gt;U571,4,IF(Q571&gt;=V571,5,IF(Q571&lt;V571,6,"")))))))</f>
        <v/>
      </c>
      <c r="AF571" s="3" t="n"/>
      <c r="AG571" s="3" t="n"/>
      <c r="AH571" s="3" t="n"/>
    </row>
    <row r="572">
      <c r="A572" s="198" t="n"/>
      <c r="B572" s="198" t="n"/>
      <c r="C572" s="198" t="inlineStr">
        <is>
          <t>가565</t>
        </is>
      </c>
      <c r="D572" s="195" t="n">
        <v>625</v>
      </c>
      <c r="E572" s="195" t="n">
        <v>262</v>
      </c>
      <c r="F572" s="195" t="n">
        <v>262</v>
      </c>
      <c r="G572" s="239" t="n">
        <v>565</v>
      </c>
      <c r="H572" s="197" t="inlineStr">
        <is>
          <t>가</t>
        </is>
      </c>
      <c r="I572" s="242" t="inlineStr">
        <is>
          <t>연세대(미래)</t>
        </is>
      </c>
      <c r="J572" s="242" t="inlineStr">
        <is>
          <t>AI보건정보관리학과</t>
        </is>
      </c>
      <c r="K572" s="195" t="inlineStr">
        <is>
          <t>통합</t>
        </is>
      </c>
      <c r="L572" s="697">
        <f>IF(OFFSET(환산공식!$ED$15,$F572,0)=1,"O","X")</f>
        <v/>
      </c>
      <c r="M572" s="188">
        <f>IFERROR(OFFSET(환산공식!DJ$15,$F572,0),"")</f>
        <v/>
      </c>
      <c r="N572" s="697">
        <f>IFERROR(CONCATENATE(ROUND(OFFSET(환산공식!DK$15,$F572,0),1),"%"),"")</f>
        <v/>
      </c>
      <c r="O572" s="697">
        <f>IFERROR(OFFSET(환산공식!DL$15,$F572,0),"")</f>
        <v/>
      </c>
      <c r="P572" s="188">
        <f>IF(E572="","",IF(Q572&gt;R572,"90% 이상",IF(Q572&gt;S572,CONCATENATE(ROUND(((Q572-S572)/(R572-S572))*20+70,0),"%"),IF(Q572&gt;T572,CONCATENATE(ROUND(((Q572-T572)/(S572-T572))*30+40,0),"%"),IF(Q572&gt;U572,CONCATENATE(ROUND(((Q572-U572)/(T572-U572))*30+10,0),"%"),IF(Q572&gt;V572,CONCATENATE(ROUND(((Q572-V572)/(U572-V572))*7+3,0),"%"),"3% 이하"))))))</f>
        <v/>
      </c>
      <c r="Q572" s="194">
        <f>IFERROR(ROUND(OFFSET(환산공식!$FG$15,$F572,0),3),"")</f>
        <v/>
      </c>
      <c r="R572" s="194">
        <f>OFFSET('배치점수 계산기'!H$10,$D572,0)</f>
        <v/>
      </c>
      <c r="S572" s="194">
        <f>OFFSET('배치점수 계산기'!I$10,$D572,0)</f>
        <v/>
      </c>
      <c r="T572" s="194">
        <f>OFFSET('배치점수 계산기'!J$10,$D572,0)</f>
        <v/>
      </c>
      <c r="U572" s="194">
        <f>OFFSET('배치점수 계산기'!K$10,$D572,0)</f>
        <v/>
      </c>
      <c r="V572" s="194">
        <f>OFFSET('배치점수 계산기'!L$10,$D572,0)</f>
        <v/>
      </c>
      <c r="W572" s="186">
        <f>OFFSET('배치점수 계산기'!M$10,$D572,0)</f>
        <v/>
      </c>
      <c r="X572" s="184">
        <f>OFFSET('배치점수 계산기'!N$10,$D572,0)</f>
        <v/>
      </c>
      <c r="Y572" s="188">
        <f>OFFSET(환산공식!FW$15,$F572,0)</f>
        <v/>
      </c>
      <c r="Z572" s="697">
        <f>OFFSET(환산공식!FX$15,$F572,0)</f>
        <v/>
      </c>
      <c r="AA572" s="179">
        <f>OFFSET(환산공식!FY$15,$F572,0)</f>
        <v/>
      </c>
      <c r="AB572" s="3" t="n"/>
      <c r="AD572" s="0">
        <f>IF(L572="X",6,IF(Q572&gt;R572,1,IF(Q572&gt;S572,2,IF(Q572&gt;T572,3,IF(Q572&gt;U572,4,IF(Q572&gt;=V572,5,IF(Q572&lt;V572,6,"")))))))</f>
        <v/>
      </c>
      <c r="AF572" s="3" t="n"/>
      <c r="AG572" s="3" t="n"/>
      <c r="AH572" s="3" t="n"/>
    </row>
    <row r="573">
      <c r="A573" s="198" t="n"/>
      <c r="B573" s="198" t="n"/>
      <c r="C573" s="198" t="inlineStr">
        <is>
          <t>가566</t>
        </is>
      </c>
      <c r="D573" s="195" t="n">
        <v>626</v>
      </c>
      <c r="E573" s="195" t="n">
        <v>262</v>
      </c>
      <c r="F573" s="195" t="n">
        <v>262</v>
      </c>
      <c r="G573" s="239" t="n">
        <v>566</v>
      </c>
      <c r="H573" s="197" t="inlineStr">
        <is>
          <t>가</t>
        </is>
      </c>
      <c r="I573" s="242" t="inlineStr">
        <is>
          <t>연세대(미래)</t>
        </is>
      </c>
      <c r="J573" s="242" t="inlineStr">
        <is>
          <t>치위생학과</t>
        </is>
      </c>
      <c r="K573" s="195" t="inlineStr">
        <is>
          <t>통합</t>
        </is>
      </c>
      <c r="L573" s="697">
        <f>IF(OFFSET(환산공식!$ED$15,$F573,0)=1,"O","X")</f>
        <v/>
      </c>
      <c r="M573" s="188">
        <f>IFERROR(OFFSET(환산공식!DJ$15,$F573,0),"")</f>
        <v/>
      </c>
      <c r="N573" s="697">
        <f>IFERROR(CONCATENATE(ROUND(OFFSET(환산공식!DK$15,$F573,0),1),"%"),"")</f>
        <v/>
      </c>
      <c r="O573" s="697">
        <f>IFERROR(OFFSET(환산공식!DL$15,$F573,0),"")</f>
        <v/>
      </c>
      <c r="P573" s="188">
        <f>IF(E573="","",IF(Q573&gt;R573,"90% 이상",IF(Q573&gt;S573,CONCATENATE(ROUND(((Q573-S573)/(R573-S573))*20+70,0),"%"),IF(Q573&gt;T573,CONCATENATE(ROUND(((Q573-T573)/(S573-T573))*30+40,0),"%"),IF(Q573&gt;U573,CONCATENATE(ROUND(((Q573-U573)/(T573-U573))*30+10,0),"%"),IF(Q573&gt;V573,CONCATENATE(ROUND(((Q573-V573)/(U573-V573))*7+3,0),"%"),"3% 이하"))))))</f>
        <v/>
      </c>
      <c r="Q573" s="194">
        <f>IFERROR(ROUND(OFFSET(환산공식!$FG$15,$F573,0),3),"")</f>
        <v/>
      </c>
      <c r="R573" s="194">
        <f>OFFSET('배치점수 계산기'!H$10,$D573,0)</f>
        <v/>
      </c>
      <c r="S573" s="194">
        <f>OFFSET('배치점수 계산기'!I$10,$D573,0)</f>
        <v/>
      </c>
      <c r="T573" s="194">
        <f>OFFSET('배치점수 계산기'!J$10,$D573,0)</f>
        <v/>
      </c>
      <c r="U573" s="194">
        <f>OFFSET('배치점수 계산기'!K$10,$D573,0)</f>
        <v/>
      </c>
      <c r="V573" s="194">
        <f>OFFSET('배치점수 계산기'!L$10,$D573,0)</f>
        <v/>
      </c>
      <c r="W573" s="186">
        <f>OFFSET('배치점수 계산기'!M$10,$D573,0)</f>
        <v/>
      </c>
      <c r="X573" s="184">
        <f>OFFSET('배치점수 계산기'!N$10,$D573,0)</f>
        <v/>
      </c>
      <c r="Y573" s="188">
        <f>OFFSET(환산공식!FW$15,$F573,0)</f>
        <v/>
      </c>
      <c r="Z573" s="697">
        <f>OFFSET(환산공식!FX$15,$F573,0)</f>
        <v/>
      </c>
      <c r="AA573" s="179">
        <f>OFFSET(환산공식!FY$15,$F573,0)</f>
        <v/>
      </c>
      <c r="AB573" s="3" t="n"/>
      <c r="AD573" s="0">
        <f>IF(L573="X",6,IF(Q573&gt;R573,1,IF(Q573&gt;S573,2,IF(Q573&gt;T573,3,IF(Q573&gt;U573,4,IF(Q573&gt;=V573,5,IF(Q573&lt;V573,6,"")))))))</f>
        <v/>
      </c>
      <c r="AF573" s="3" t="n"/>
      <c r="AG573" s="3" t="n"/>
      <c r="AH573" s="3" t="n"/>
    </row>
    <row r="574">
      <c r="A574" s="198" t="n"/>
      <c r="B574" s="198" t="n"/>
      <c r="C574" s="198" t="inlineStr">
        <is>
          <t>가567</t>
        </is>
      </c>
      <c r="D574" s="195" t="n">
        <v>627</v>
      </c>
      <c r="E574" s="195" t="n">
        <v>262</v>
      </c>
      <c r="F574" s="195" t="n">
        <v>262</v>
      </c>
      <c r="G574" s="239" t="n">
        <v>567</v>
      </c>
      <c r="H574" s="197" t="inlineStr">
        <is>
          <t>가</t>
        </is>
      </c>
      <c r="I574" s="242" t="inlineStr">
        <is>
          <t>연세대(미래)</t>
        </is>
      </c>
      <c r="J574" s="242" t="inlineStr">
        <is>
          <t>작업치료학과</t>
        </is>
      </c>
      <c r="K574" s="195" t="inlineStr">
        <is>
          <t>통합</t>
        </is>
      </c>
      <c r="L574" s="697">
        <f>IF(OFFSET(환산공식!$ED$15,$F574,0)=1,"O","X")</f>
        <v/>
      </c>
      <c r="M574" s="188">
        <f>IFERROR(OFFSET(환산공식!DJ$15,$F574,0),"")</f>
        <v/>
      </c>
      <c r="N574" s="697">
        <f>IFERROR(CONCATENATE(ROUND(OFFSET(환산공식!DK$15,$F574,0),1),"%"),"")</f>
        <v/>
      </c>
      <c r="O574" s="697">
        <f>IFERROR(OFFSET(환산공식!DL$15,$F574,0),"")</f>
        <v/>
      </c>
      <c r="P574" s="188">
        <f>IF(E574="","",IF(Q574&gt;R574,"90% 이상",IF(Q574&gt;S574,CONCATENATE(ROUND(((Q574-S574)/(R574-S574))*20+70,0),"%"),IF(Q574&gt;T574,CONCATENATE(ROUND(((Q574-T574)/(S574-T574))*30+40,0),"%"),IF(Q574&gt;U574,CONCATENATE(ROUND(((Q574-U574)/(T574-U574))*30+10,0),"%"),IF(Q574&gt;V574,CONCATENATE(ROUND(((Q574-V574)/(U574-V574))*7+3,0),"%"),"3% 이하"))))))</f>
        <v/>
      </c>
      <c r="Q574" s="194">
        <f>IFERROR(ROUND(OFFSET(환산공식!$FG$15,$F574,0),3),"")</f>
        <v/>
      </c>
      <c r="R574" s="194">
        <f>OFFSET('배치점수 계산기'!H$10,$D574,0)</f>
        <v/>
      </c>
      <c r="S574" s="194">
        <f>OFFSET('배치점수 계산기'!I$10,$D574,0)</f>
        <v/>
      </c>
      <c r="T574" s="194">
        <f>OFFSET('배치점수 계산기'!J$10,$D574,0)</f>
        <v/>
      </c>
      <c r="U574" s="194">
        <f>OFFSET('배치점수 계산기'!K$10,$D574,0)</f>
        <v/>
      </c>
      <c r="V574" s="194">
        <f>OFFSET('배치점수 계산기'!L$10,$D574,0)</f>
        <v/>
      </c>
      <c r="W574" s="186">
        <f>OFFSET('배치점수 계산기'!M$10,$D574,0)</f>
        <v/>
      </c>
      <c r="X574" s="184">
        <f>OFFSET('배치점수 계산기'!N$10,$D574,0)</f>
        <v/>
      </c>
      <c r="Y574" s="188">
        <f>OFFSET(환산공식!FW$15,$F574,0)</f>
        <v/>
      </c>
      <c r="Z574" s="697">
        <f>OFFSET(환산공식!FX$15,$F574,0)</f>
        <v/>
      </c>
      <c r="AA574" s="179">
        <f>OFFSET(환산공식!FY$15,$F574,0)</f>
        <v/>
      </c>
      <c r="AB574" s="3" t="n"/>
      <c r="AD574" s="0">
        <f>IF(L574="X",6,IF(Q574&gt;R574,1,IF(Q574&gt;S574,2,IF(Q574&gt;T574,3,IF(Q574&gt;U574,4,IF(Q574&gt;=V574,5,IF(Q574&lt;V574,6,"")))))))</f>
        <v/>
      </c>
      <c r="AF574" s="3" t="n"/>
      <c r="AG574" s="3" t="n"/>
      <c r="AH574" s="3" t="n"/>
    </row>
    <row r="575">
      <c r="A575" s="198" t="n"/>
      <c r="B575" s="198" t="n"/>
      <c r="C575" s="198" t="inlineStr">
        <is>
          <t>가568</t>
        </is>
      </c>
      <c r="D575" s="195" t="n">
        <v>628</v>
      </c>
      <c r="E575" s="195" t="n">
        <v>187</v>
      </c>
      <c r="F575" s="195" t="n">
        <v>187</v>
      </c>
      <c r="G575" s="239" t="n">
        <v>568</v>
      </c>
      <c r="H575" s="197" t="inlineStr">
        <is>
          <t>가</t>
        </is>
      </c>
      <c r="I575" s="242" t="inlineStr">
        <is>
          <t>강원대</t>
        </is>
      </c>
      <c r="J575" s="242" t="inlineStr">
        <is>
          <t>건축학과(5년제)</t>
        </is>
      </c>
      <c r="K575" s="195" t="inlineStr">
        <is>
          <t>자연</t>
        </is>
      </c>
      <c r="L575" s="697">
        <f>IF(OFFSET(환산공식!$ED$15,$F575,0)=1,"O","X")</f>
        <v/>
      </c>
      <c r="M575" s="188">
        <f>IFERROR(OFFSET(환산공식!DJ$15,$F575,0),"")</f>
        <v/>
      </c>
      <c r="N575" s="697">
        <f>IFERROR(CONCATENATE(ROUND(OFFSET(환산공식!DK$15,$F575,0),1),"%"),"")</f>
        <v/>
      </c>
      <c r="O575" s="697">
        <f>IFERROR(OFFSET(환산공식!DL$15,$F575,0),"")</f>
        <v/>
      </c>
      <c r="P575" s="188">
        <f>IF(E575="","",IF(Q575&gt;R575,"90% 이상",IF(Q575&gt;S575,CONCATENATE(ROUND(((Q575-S575)/(R575-S575))*20+70,0),"%"),IF(Q575&gt;T575,CONCATENATE(ROUND(((Q575-T575)/(S575-T575))*30+40,0),"%"),IF(Q575&gt;U575,CONCATENATE(ROUND(((Q575-U575)/(T575-U575))*30+10,0),"%"),IF(Q575&gt;V575,CONCATENATE(ROUND(((Q575-V575)/(U575-V575))*7+3,0),"%"),"3% 이하"))))))</f>
        <v/>
      </c>
      <c r="Q575" s="194">
        <f>IFERROR(ROUND(OFFSET(환산공식!$FG$15,$F575,0),3),"")</f>
        <v/>
      </c>
      <c r="R575" s="194">
        <f>OFFSET('배치점수 계산기'!H$10,$D575,0)</f>
        <v/>
      </c>
      <c r="S575" s="194">
        <f>OFFSET('배치점수 계산기'!I$10,$D575,0)</f>
        <v/>
      </c>
      <c r="T575" s="194">
        <f>OFFSET('배치점수 계산기'!J$10,$D575,0)</f>
        <v/>
      </c>
      <c r="U575" s="194">
        <f>OFFSET('배치점수 계산기'!K$10,$D575,0)</f>
        <v/>
      </c>
      <c r="V575" s="194">
        <f>OFFSET('배치점수 계산기'!L$10,$D575,0)</f>
        <v/>
      </c>
      <c r="W575" s="186">
        <f>OFFSET('배치점수 계산기'!M$10,$D575,0)</f>
        <v/>
      </c>
      <c r="X575" s="184">
        <f>OFFSET('배치점수 계산기'!N$10,$D575,0)</f>
        <v/>
      </c>
      <c r="Y575" s="188">
        <f>OFFSET(환산공식!FW$15,$F575,0)</f>
        <v/>
      </c>
      <c r="Z575" s="697">
        <f>OFFSET(환산공식!FX$15,$F575,0)</f>
        <v/>
      </c>
      <c r="AA575" s="179">
        <f>OFFSET(환산공식!FY$15,$F575,0)</f>
        <v/>
      </c>
      <c r="AB575" s="3" t="n"/>
      <c r="AD575" s="0">
        <f>IF(L575="X",6,IF(Q575&gt;R575,1,IF(Q575&gt;S575,2,IF(Q575&gt;T575,3,IF(Q575&gt;U575,4,IF(Q575&gt;=V575,5,IF(Q575&lt;V575,6,"")))))))</f>
        <v/>
      </c>
      <c r="AF575" s="3" t="n"/>
      <c r="AG575" s="3" t="n"/>
      <c r="AH575" s="3" t="n"/>
    </row>
    <row r="576">
      <c r="A576" s="198" t="n"/>
      <c r="B576" s="198" t="n"/>
      <c r="C576" s="198" t="inlineStr">
        <is>
          <t>가569</t>
        </is>
      </c>
      <c r="D576" s="195" t="n">
        <v>629</v>
      </c>
      <c r="E576" s="195" t="n">
        <v>187</v>
      </c>
      <c r="F576" s="195" t="n">
        <v>187</v>
      </c>
      <c r="G576" s="239" t="n">
        <v>569</v>
      </c>
      <c r="H576" s="197" t="inlineStr">
        <is>
          <t>가</t>
        </is>
      </c>
      <c r="I576" s="242" t="inlineStr">
        <is>
          <t>강원대</t>
        </is>
      </c>
      <c r="J576" s="242" t="inlineStr">
        <is>
          <t>에너지자원공학과</t>
        </is>
      </c>
      <c r="K576" s="195" t="inlineStr">
        <is>
          <t>자연</t>
        </is>
      </c>
      <c r="L576" s="697">
        <f>IF(OFFSET(환산공식!$ED$15,$F576,0)=1,"O","X")</f>
        <v/>
      </c>
      <c r="M576" s="188">
        <f>IFERROR(OFFSET(환산공식!DJ$15,$F576,0),"")</f>
        <v/>
      </c>
      <c r="N576" s="697">
        <f>IFERROR(CONCATENATE(ROUND(OFFSET(환산공식!DK$15,$F576,0),1),"%"),"")</f>
        <v/>
      </c>
      <c r="O576" s="697">
        <f>IFERROR(OFFSET(환산공식!DL$15,$F576,0),"")</f>
        <v/>
      </c>
      <c r="P576" s="188">
        <f>IF(E576="","",IF(Q576&gt;R576,"90% 이상",IF(Q576&gt;S576,CONCATENATE(ROUND(((Q576-S576)/(R576-S576))*20+70,0),"%"),IF(Q576&gt;T576,CONCATENATE(ROUND(((Q576-T576)/(S576-T576))*30+40,0),"%"),IF(Q576&gt;U576,CONCATENATE(ROUND(((Q576-U576)/(T576-U576))*30+10,0),"%"),IF(Q576&gt;V576,CONCATENATE(ROUND(((Q576-V576)/(U576-V576))*7+3,0),"%"),"3% 이하"))))))</f>
        <v/>
      </c>
      <c r="Q576" s="194">
        <f>IFERROR(ROUND(OFFSET(환산공식!$FG$15,$F576,0),3),"")</f>
        <v/>
      </c>
      <c r="R576" s="194">
        <f>OFFSET('배치점수 계산기'!H$10,$D576,0)</f>
        <v/>
      </c>
      <c r="S576" s="194">
        <f>OFFSET('배치점수 계산기'!I$10,$D576,0)</f>
        <v/>
      </c>
      <c r="T576" s="194">
        <f>OFFSET('배치점수 계산기'!J$10,$D576,0)</f>
        <v/>
      </c>
      <c r="U576" s="194">
        <f>OFFSET('배치점수 계산기'!K$10,$D576,0)</f>
        <v/>
      </c>
      <c r="V576" s="194">
        <f>OFFSET('배치점수 계산기'!L$10,$D576,0)</f>
        <v/>
      </c>
      <c r="W576" s="186">
        <f>OFFSET('배치점수 계산기'!M$10,$D576,0)</f>
        <v/>
      </c>
      <c r="X576" s="184">
        <f>OFFSET('배치점수 계산기'!N$10,$D576,0)</f>
        <v/>
      </c>
      <c r="Y576" s="188">
        <f>OFFSET(환산공식!FW$15,$F576,0)</f>
        <v/>
      </c>
      <c r="Z576" s="697">
        <f>OFFSET(환산공식!FX$15,$F576,0)</f>
        <v/>
      </c>
      <c r="AA576" s="179">
        <f>OFFSET(환산공식!FY$15,$F576,0)</f>
        <v/>
      </c>
      <c r="AB576" s="3" t="n"/>
      <c r="AD576" s="0">
        <f>IF(L576="X",6,IF(Q576&gt;R576,1,IF(Q576&gt;S576,2,IF(Q576&gt;T576,3,IF(Q576&gt;U576,4,IF(Q576&gt;=V576,5,IF(Q576&lt;V576,6,"")))))))</f>
        <v/>
      </c>
      <c r="AF576" s="3" t="n"/>
      <c r="AG576" s="3" t="n"/>
      <c r="AH576" s="3" t="n"/>
    </row>
    <row r="577">
      <c r="A577" s="198" t="n"/>
      <c r="B577" s="198" t="n"/>
      <c r="C577" s="198" t="inlineStr">
        <is>
          <t>가570</t>
        </is>
      </c>
      <c r="D577" s="195" t="n">
        <v>630</v>
      </c>
      <c r="E577" s="195" t="n">
        <v>187</v>
      </c>
      <c r="F577" s="195" t="n">
        <v>187</v>
      </c>
      <c r="G577" s="239" t="n">
        <v>570</v>
      </c>
      <c r="H577" s="197" t="inlineStr">
        <is>
          <t>가</t>
        </is>
      </c>
      <c r="I577" s="242" t="inlineStr">
        <is>
          <t>강원대</t>
        </is>
      </c>
      <c r="J577" s="242" t="inlineStr">
        <is>
          <t>분자생명과학과</t>
        </is>
      </c>
      <c r="K577" s="195" t="inlineStr">
        <is>
          <t>자연</t>
        </is>
      </c>
      <c r="L577" s="697">
        <f>IF(OFFSET(환산공식!$ED$15,$F577,0)=1,"O","X")</f>
        <v/>
      </c>
      <c r="M577" s="188">
        <f>IFERROR(OFFSET(환산공식!DJ$15,$F577,0),"")</f>
        <v/>
      </c>
      <c r="N577" s="697">
        <f>IFERROR(CONCATENATE(ROUND(OFFSET(환산공식!DK$15,$F577,0),1),"%"),"")</f>
        <v/>
      </c>
      <c r="O577" s="697">
        <f>IFERROR(OFFSET(환산공식!DL$15,$F577,0),"")</f>
        <v/>
      </c>
      <c r="P577" s="188">
        <f>IF(E577="","",IF(Q577&gt;R577,"90% 이상",IF(Q577&gt;S577,CONCATENATE(ROUND(((Q577-S577)/(R577-S577))*20+70,0),"%"),IF(Q577&gt;T577,CONCATENATE(ROUND(((Q577-T577)/(S577-T577))*30+40,0),"%"),IF(Q577&gt;U577,CONCATENATE(ROUND(((Q577-U577)/(T577-U577))*30+10,0),"%"),IF(Q577&gt;V577,CONCATENATE(ROUND(((Q577-V577)/(U577-V577))*7+3,0),"%"),"3% 이하"))))))</f>
        <v/>
      </c>
      <c r="Q577" s="194">
        <f>IFERROR(ROUND(OFFSET(환산공식!$FG$15,$F577,0),3),"")</f>
        <v/>
      </c>
      <c r="R577" s="194">
        <f>OFFSET('배치점수 계산기'!H$10,$D577,0)</f>
        <v/>
      </c>
      <c r="S577" s="194">
        <f>OFFSET('배치점수 계산기'!I$10,$D577,0)</f>
        <v/>
      </c>
      <c r="T577" s="194">
        <f>OFFSET('배치점수 계산기'!J$10,$D577,0)</f>
        <v/>
      </c>
      <c r="U577" s="194">
        <f>OFFSET('배치점수 계산기'!K$10,$D577,0)</f>
        <v/>
      </c>
      <c r="V577" s="194">
        <f>OFFSET('배치점수 계산기'!L$10,$D577,0)</f>
        <v/>
      </c>
      <c r="W577" s="186">
        <f>OFFSET('배치점수 계산기'!M$10,$D577,0)</f>
        <v/>
      </c>
      <c r="X577" s="184">
        <f>OFFSET('배치점수 계산기'!N$10,$D577,0)</f>
        <v/>
      </c>
      <c r="Y577" s="188">
        <f>OFFSET(환산공식!FW$15,$F577,0)</f>
        <v/>
      </c>
      <c r="Z577" s="697">
        <f>OFFSET(환산공식!FX$15,$F577,0)</f>
        <v/>
      </c>
      <c r="AA577" s="179">
        <f>OFFSET(환산공식!FY$15,$F577,0)</f>
        <v/>
      </c>
      <c r="AB577" s="3" t="n"/>
      <c r="AD577" s="0">
        <f>IF(L577="X",6,IF(Q577&gt;R577,1,IF(Q577&gt;S577,2,IF(Q577&gt;T577,3,IF(Q577&gt;U577,4,IF(Q577&gt;=V577,5,IF(Q577&lt;V577,6,"")))))))</f>
        <v/>
      </c>
      <c r="AF577" s="3" t="n"/>
      <c r="AG577" s="3" t="n"/>
      <c r="AH577" s="3" t="n"/>
    </row>
    <row r="578">
      <c r="A578" s="198" t="n"/>
      <c r="B578" s="198" t="n"/>
      <c r="C578" s="198" t="inlineStr">
        <is>
          <t>가571</t>
        </is>
      </c>
      <c r="D578" s="195" t="n">
        <v>631</v>
      </c>
      <c r="E578" s="195" t="n">
        <v>186</v>
      </c>
      <c r="F578" s="195" t="n">
        <v>186</v>
      </c>
      <c r="G578" s="239" t="n">
        <v>571</v>
      </c>
      <c r="H578" s="197" t="inlineStr">
        <is>
          <t>가</t>
        </is>
      </c>
      <c r="I578" s="242" t="inlineStr">
        <is>
          <t>강원대</t>
        </is>
      </c>
      <c r="J578" s="242" t="inlineStr">
        <is>
          <t>동물산업융합학과</t>
        </is>
      </c>
      <c r="K578" s="195" t="inlineStr">
        <is>
          <t>자연</t>
        </is>
      </c>
      <c r="L578" s="697">
        <f>IF(OFFSET(환산공식!$ED$15,$F578,0)=1,"O","X")</f>
        <v/>
      </c>
      <c r="M578" s="188">
        <f>IFERROR(OFFSET(환산공식!DJ$15,$F578,0),"")</f>
        <v/>
      </c>
      <c r="N578" s="697">
        <f>IFERROR(CONCATENATE(ROUND(OFFSET(환산공식!DK$15,$F578,0),1),"%"),"")</f>
        <v/>
      </c>
      <c r="O578" s="697">
        <f>IFERROR(OFFSET(환산공식!DL$15,$F578,0),"")</f>
        <v/>
      </c>
      <c r="P578" s="188">
        <f>IF(E578="","",IF(Q578&gt;R578,"90% 이상",IF(Q578&gt;S578,CONCATENATE(ROUND(((Q578-S578)/(R578-S578))*20+70,0),"%"),IF(Q578&gt;T578,CONCATENATE(ROUND(((Q578-T578)/(S578-T578))*30+40,0),"%"),IF(Q578&gt;U578,CONCATENATE(ROUND(((Q578-U578)/(T578-U578))*30+10,0),"%"),IF(Q578&gt;V578,CONCATENATE(ROUND(((Q578-V578)/(U578-V578))*7+3,0),"%"),"3% 이하"))))))</f>
        <v/>
      </c>
      <c r="Q578" s="194">
        <f>IFERROR(ROUND(OFFSET(환산공식!$FG$15,$F578,0),3),"")</f>
        <v/>
      </c>
      <c r="R578" s="194">
        <f>OFFSET('배치점수 계산기'!H$10,$D578,0)</f>
        <v/>
      </c>
      <c r="S578" s="194">
        <f>OFFSET('배치점수 계산기'!I$10,$D578,0)</f>
        <v/>
      </c>
      <c r="T578" s="194">
        <f>OFFSET('배치점수 계산기'!J$10,$D578,0)</f>
        <v/>
      </c>
      <c r="U578" s="194">
        <f>OFFSET('배치점수 계산기'!K$10,$D578,0)</f>
        <v/>
      </c>
      <c r="V578" s="194">
        <f>OFFSET('배치점수 계산기'!L$10,$D578,0)</f>
        <v/>
      </c>
      <c r="W578" s="186">
        <f>OFFSET('배치점수 계산기'!M$10,$D578,0)</f>
        <v/>
      </c>
      <c r="X578" s="184">
        <f>OFFSET('배치점수 계산기'!N$10,$D578,0)</f>
        <v/>
      </c>
      <c r="Y578" s="188">
        <f>OFFSET(환산공식!FW$15,$F578,0)</f>
        <v/>
      </c>
      <c r="Z578" s="697">
        <f>OFFSET(환산공식!FX$15,$F578,0)</f>
        <v/>
      </c>
      <c r="AA578" s="179">
        <f>OFFSET(환산공식!FY$15,$F578,0)</f>
        <v/>
      </c>
      <c r="AB578" s="3" t="n"/>
      <c r="AD578" s="0">
        <f>IF(L578="X",6,IF(Q578&gt;R578,1,IF(Q578&gt;S578,2,IF(Q578&gt;T578,3,IF(Q578&gt;U578,4,IF(Q578&gt;=V578,5,IF(Q578&lt;V578,6,"")))))))</f>
        <v/>
      </c>
      <c r="AF578" s="3" t="n"/>
      <c r="AG578" s="3" t="n"/>
      <c r="AH578" s="3" t="n"/>
    </row>
    <row r="579">
      <c r="A579" s="198" t="n"/>
      <c r="B579" s="198" t="n"/>
      <c r="C579" s="198" t="inlineStr">
        <is>
          <t>가572</t>
        </is>
      </c>
      <c r="D579" s="195" t="n">
        <v>632</v>
      </c>
      <c r="E579" s="195" t="n">
        <v>187</v>
      </c>
      <c r="F579" s="195" t="n">
        <v>187</v>
      </c>
      <c r="G579" s="239" t="n">
        <v>572</v>
      </c>
      <c r="H579" s="197" t="inlineStr">
        <is>
          <t>가</t>
        </is>
      </c>
      <c r="I579" s="242" t="inlineStr">
        <is>
          <t>강원대</t>
        </is>
      </c>
      <c r="J579" s="242" t="inlineStr">
        <is>
          <t>생물의소재공학과</t>
        </is>
      </c>
      <c r="K579" s="195" t="inlineStr">
        <is>
          <t>자연</t>
        </is>
      </c>
      <c r="L579" s="697">
        <f>IF(OFFSET(환산공식!$ED$15,$F579,0)=1,"O","X")</f>
        <v/>
      </c>
      <c r="M579" s="188">
        <f>IFERROR(OFFSET(환산공식!DJ$15,$F579,0),"")</f>
        <v/>
      </c>
      <c r="N579" s="697">
        <f>IFERROR(CONCATENATE(ROUND(OFFSET(환산공식!DK$15,$F579,0),1),"%"),"")</f>
        <v/>
      </c>
      <c r="O579" s="697">
        <f>IFERROR(OFFSET(환산공식!DL$15,$F579,0),"")</f>
        <v/>
      </c>
      <c r="P579" s="188">
        <f>IF(E579="","",IF(Q579&gt;R579,"90% 이상",IF(Q579&gt;S579,CONCATENATE(ROUND(((Q579-S579)/(R579-S579))*20+70,0),"%"),IF(Q579&gt;T579,CONCATENATE(ROUND(((Q579-T579)/(S579-T579))*30+40,0),"%"),IF(Q579&gt;U579,CONCATENATE(ROUND(((Q579-U579)/(T579-U579))*30+10,0),"%"),IF(Q579&gt;V579,CONCATENATE(ROUND(((Q579-V579)/(U579-V579))*7+3,0),"%"),"3% 이하"))))))</f>
        <v/>
      </c>
      <c r="Q579" s="194">
        <f>IFERROR(ROUND(OFFSET(환산공식!$FG$15,$F579,0),3),"")</f>
        <v/>
      </c>
      <c r="R579" s="194">
        <f>OFFSET('배치점수 계산기'!H$10,$D579,0)</f>
        <v/>
      </c>
      <c r="S579" s="194">
        <f>OFFSET('배치점수 계산기'!I$10,$D579,0)</f>
        <v/>
      </c>
      <c r="T579" s="194">
        <f>OFFSET('배치점수 계산기'!J$10,$D579,0)</f>
        <v/>
      </c>
      <c r="U579" s="194">
        <f>OFFSET('배치점수 계산기'!K$10,$D579,0)</f>
        <v/>
      </c>
      <c r="V579" s="194">
        <f>OFFSET('배치점수 계산기'!L$10,$D579,0)</f>
        <v/>
      </c>
      <c r="W579" s="186">
        <f>OFFSET('배치점수 계산기'!M$10,$D579,0)</f>
        <v/>
      </c>
      <c r="X579" s="184">
        <f>OFFSET('배치점수 계산기'!N$10,$D579,0)</f>
        <v/>
      </c>
      <c r="Y579" s="188">
        <f>OFFSET(환산공식!FW$15,$F579,0)</f>
        <v/>
      </c>
      <c r="Z579" s="697">
        <f>OFFSET(환산공식!FX$15,$F579,0)</f>
        <v/>
      </c>
      <c r="AA579" s="179">
        <f>OFFSET(환산공식!FY$15,$F579,0)</f>
        <v/>
      </c>
      <c r="AB579" s="3" t="n"/>
      <c r="AD579" s="0">
        <f>IF(L579="X",6,IF(Q579&gt;R579,1,IF(Q579&gt;S579,2,IF(Q579&gt;T579,3,IF(Q579&gt;U579,4,IF(Q579&gt;=V579,5,IF(Q579&lt;V579,6,"")))))))</f>
        <v/>
      </c>
      <c r="AF579" s="3" t="n"/>
      <c r="AG579" s="3" t="n"/>
      <c r="AH579" s="3" t="n"/>
    </row>
    <row r="580">
      <c r="A580" s="198" t="n"/>
      <c r="B580" s="198" t="n"/>
      <c r="C580" s="198" t="inlineStr">
        <is>
          <t>가573</t>
        </is>
      </c>
      <c r="D580" s="195" t="n">
        <v>633</v>
      </c>
      <c r="E580" s="195" t="n">
        <v>187</v>
      </c>
      <c r="F580" s="195" t="n">
        <v>187</v>
      </c>
      <c r="G580" s="239" t="n">
        <v>573</v>
      </c>
      <c r="H580" s="197" t="inlineStr">
        <is>
          <t>가</t>
        </is>
      </c>
      <c r="I580" s="242" t="inlineStr">
        <is>
          <t>강원대</t>
        </is>
      </c>
      <c r="J580" s="242" t="inlineStr">
        <is>
          <t>기계융합공학부</t>
        </is>
      </c>
      <c r="K580" s="195" t="inlineStr">
        <is>
          <t>자연</t>
        </is>
      </c>
      <c r="L580" s="697">
        <f>IF(OFFSET(환산공식!$ED$15,$F580,0)=1,"O","X")</f>
        <v/>
      </c>
      <c r="M580" s="188">
        <f>IFERROR(OFFSET(환산공식!DJ$15,$F580,0),"")</f>
        <v/>
      </c>
      <c r="N580" s="697">
        <f>IFERROR(CONCATENATE(ROUND(OFFSET(환산공식!DK$15,$F580,0),1),"%"),"")</f>
        <v/>
      </c>
      <c r="O580" s="697">
        <f>IFERROR(OFFSET(환산공식!DL$15,$F580,0),"")</f>
        <v/>
      </c>
      <c r="P580" s="188">
        <f>IF(E580="","",IF(Q580&gt;R580,"90% 이상",IF(Q580&gt;S580,CONCATENATE(ROUND(((Q580-S580)/(R580-S580))*20+70,0),"%"),IF(Q580&gt;T580,CONCATENATE(ROUND(((Q580-T580)/(S580-T580))*30+40,0),"%"),IF(Q580&gt;U580,CONCATENATE(ROUND(((Q580-U580)/(T580-U580))*30+10,0),"%"),IF(Q580&gt;V580,CONCATENATE(ROUND(((Q580-V580)/(U580-V580))*7+3,0),"%"),"3% 이하"))))))</f>
        <v/>
      </c>
      <c r="Q580" s="194">
        <f>IFERROR(ROUND(OFFSET(환산공식!$FG$15,$F580,0),3),"")</f>
        <v/>
      </c>
      <c r="R580" s="194">
        <f>OFFSET('배치점수 계산기'!H$10,$D580,0)</f>
        <v/>
      </c>
      <c r="S580" s="194">
        <f>OFFSET('배치점수 계산기'!I$10,$D580,0)</f>
        <v/>
      </c>
      <c r="T580" s="194">
        <f>OFFSET('배치점수 계산기'!J$10,$D580,0)</f>
        <v/>
      </c>
      <c r="U580" s="194">
        <f>OFFSET('배치점수 계산기'!K$10,$D580,0)</f>
        <v/>
      </c>
      <c r="V580" s="194">
        <f>OFFSET('배치점수 계산기'!L$10,$D580,0)</f>
        <v/>
      </c>
      <c r="W580" s="186">
        <f>OFFSET('배치점수 계산기'!M$10,$D580,0)</f>
        <v/>
      </c>
      <c r="X580" s="184">
        <f>OFFSET('배치점수 계산기'!N$10,$D580,0)</f>
        <v/>
      </c>
      <c r="Y580" s="188">
        <f>OFFSET(환산공식!FW$15,$F580,0)</f>
        <v/>
      </c>
      <c r="Z580" s="697">
        <f>OFFSET(환산공식!FX$15,$F580,0)</f>
        <v/>
      </c>
      <c r="AA580" s="179">
        <f>OFFSET(환산공식!FY$15,$F580,0)</f>
        <v/>
      </c>
      <c r="AB580" s="3" t="n"/>
      <c r="AD580" s="0">
        <f>IF(L580="X",6,IF(Q580&gt;R580,1,IF(Q580&gt;S580,2,IF(Q580&gt;T580,3,IF(Q580&gt;U580,4,IF(Q580&gt;=V580,5,IF(Q580&lt;V580,6,"")))))))</f>
        <v/>
      </c>
      <c r="AF580" s="3" t="n"/>
      <c r="AG580" s="3" t="n"/>
      <c r="AH580" s="3" t="n"/>
    </row>
    <row r="581">
      <c r="A581" s="198" t="n"/>
      <c r="B581" s="198" t="n"/>
      <c r="C581" s="198" t="inlineStr">
        <is>
          <t>가574</t>
        </is>
      </c>
      <c r="D581" s="195" t="n">
        <v>634</v>
      </c>
      <c r="E581" s="195" t="n">
        <v>187</v>
      </c>
      <c r="F581" s="195" t="n">
        <v>187</v>
      </c>
      <c r="G581" s="239" t="n">
        <v>574</v>
      </c>
      <c r="H581" s="197" t="inlineStr">
        <is>
          <t>가</t>
        </is>
      </c>
      <c r="I581" s="242" t="inlineStr">
        <is>
          <t>강원대</t>
        </is>
      </c>
      <c r="J581" s="242" t="inlineStr">
        <is>
          <t>생명건강공학과</t>
        </is>
      </c>
      <c r="K581" s="195" t="inlineStr">
        <is>
          <t>자연</t>
        </is>
      </c>
      <c r="L581" s="697">
        <f>IF(OFFSET(환산공식!$ED$15,$F581,0)=1,"O","X")</f>
        <v/>
      </c>
      <c r="M581" s="188">
        <f>IFERROR(OFFSET(환산공식!DJ$15,$F581,0),"")</f>
        <v/>
      </c>
      <c r="N581" s="697">
        <f>IFERROR(CONCATENATE(ROUND(OFFSET(환산공식!DK$15,$F581,0),1),"%"),"")</f>
        <v/>
      </c>
      <c r="O581" s="697">
        <f>IFERROR(OFFSET(환산공식!DL$15,$F581,0),"")</f>
        <v/>
      </c>
      <c r="P581" s="188">
        <f>IF(E581="","",IF(Q581&gt;R581,"90% 이상",IF(Q581&gt;S581,CONCATENATE(ROUND(((Q581-S581)/(R581-S581))*20+70,0),"%"),IF(Q581&gt;T581,CONCATENATE(ROUND(((Q581-T581)/(S581-T581))*30+40,0),"%"),IF(Q581&gt;U581,CONCATENATE(ROUND(((Q581-U581)/(T581-U581))*30+10,0),"%"),IF(Q581&gt;V581,CONCATENATE(ROUND(((Q581-V581)/(U581-V581))*7+3,0),"%"),"3% 이하"))))))</f>
        <v/>
      </c>
      <c r="Q581" s="194">
        <f>IFERROR(ROUND(OFFSET(환산공식!$FG$15,$F581,0),3),"")</f>
        <v/>
      </c>
      <c r="R581" s="194">
        <f>OFFSET('배치점수 계산기'!H$10,$D581,0)</f>
        <v/>
      </c>
      <c r="S581" s="194">
        <f>OFFSET('배치점수 계산기'!I$10,$D581,0)</f>
        <v/>
      </c>
      <c r="T581" s="194">
        <f>OFFSET('배치점수 계산기'!J$10,$D581,0)</f>
        <v/>
      </c>
      <c r="U581" s="194">
        <f>OFFSET('배치점수 계산기'!K$10,$D581,0)</f>
        <v/>
      </c>
      <c r="V581" s="194">
        <f>OFFSET('배치점수 계산기'!L$10,$D581,0)</f>
        <v/>
      </c>
      <c r="W581" s="186">
        <f>OFFSET('배치점수 계산기'!M$10,$D581,0)</f>
        <v/>
      </c>
      <c r="X581" s="184">
        <f>OFFSET('배치점수 계산기'!N$10,$D581,0)</f>
        <v/>
      </c>
      <c r="Y581" s="188">
        <f>OFFSET(환산공식!FW$15,$F581,0)</f>
        <v/>
      </c>
      <c r="Z581" s="697">
        <f>OFFSET(환산공식!FX$15,$F581,0)</f>
        <v/>
      </c>
      <c r="AA581" s="179">
        <f>OFFSET(환산공식!FY$15,$F581,0)</f>
        <v/>
      </c>
      <c r="AB581" s="3" t="n"/>
      <c r="AD581" s="0">
        <f>IF(L581="X",6,IF(Q581&gt;R581,1,IF(Q581&gt;S581,2,IF(Q581&gt;T581,3,IF(Q581&gt;U581,4,IF(Q581&gt;=V581,5,IF(Q581&lt;V581,6,"")))))))</f>
        <v/>
      </c>
      <c r="AF581" s="3" t="n"/>
      <c r="AG581" s="3" t="n"/>
      <c r="AH581" s="3" t="n"/>
    </row>
    <row r="582">
      <c r="A582" s="198" t="n"/>
      <c r="B582" s="198" t="n"/>
      <c r="C582" s="198" t="inlineStr">
        <is>
          <t>가575</t>
        </is>
      </c>
      <c r="D582" s="195" t="n">
        <v>635</v>
      </c>
      <c r="E582" s="195" t="n">
        <v>187</v>
      </c>
      <c r="F582" s="195" t="n">
        <v>187</v>
      </c>
      <c r="G582" s="239" t="n">
        <v>575</v>
      </c>
      <c r="H582" s="197" t="inlineStr">
        <is>
          <t>가</t>
        </is>
      </c>
      <c r="I582" s="242" t="inlineStr">
        <is>
          <t>강원대</t>
        </is>
      </c>
      <c r="J582" s="242" t="inlineStr">
        <is>
          <t>화공·생물공학부</t>
        </is>
      </c>
      <c r="K582" s="195" t="inlineStr">
        <is>
          <t>자연</t>
        </is>
      </c>
      <c r="L582" s="697">
        <f>IF(OFFSET(환산공식!$ED$15,$F582,0)=1,"O","X")</f>
        <v/>
      </c>
      <c r="M582" s="188">
        <f>IFERROR(OFFSET(환산공식!DJ$15,$F582,0),"")</f>
        <v/>
      </c>
      <c r="N582" s="697">
        <f>IFERROR(CONCATENATE(ROUND(OFFSET(환산공식!DK$15,$F582,0),1),"%"),"")</f>
        <v/>
      </c>
      <c r="O582" s="697">
        <f>IFERROR(OFFSET(환산공식!DL$15,$F582,0),"")</f>
        <v/>
      </c>
      <c r="P582" s="188">
        <f>IF(E582="","",IF(Q582&gt;R582,"90% 이상",IF(Q582&gt;S582,CONCATENATE(ROUND(((Q582-S582)/(R582-S582))*20+70,0),"%"),IF(Q582&gt;T582,CONCATENATE(ROUND(((Q582-T582)/(S582-T582))*30+40,0),"%"),IF(Q582&gt;U582,CONCATENATE(ROUND(((Q582-U582)/(T582-U582))*30+10,0),"%"),IF(Q582&gt;V582,CONCATENATE(ROUND(((Q582-V582)/(U582-V582))*7+3,0),"%"),"3% 이하"))))))</f>
        <v/>
      </c>
      <c r="Q582" s="194">
        <f>IFERROR(ROUND(OFFSET(환산공식!$FG$15,$F582,0),3),"")</f>
        <v/>
      </c>
      <c r="R582" s="194">
        <f>OFFSET('배치점수 계산기'!H$10,$D582,0)</f>
        <v/>
      </c>
      <c r="S582" s="194">
        <f>OFFSET('배치점수 계산기'!I$10,$D582,0)</f>
        <v/>
      </c>
      <c r="T582" s="194">
        <f>OFFSET('배치점수 계산기'!J$10,$D582,0)</f>
        <v/>
      </c>
      <c r="U582" s="194">
        <f>OFFSET('배치점수 계산기'!K$10,$D582,0)</f>
        <v/>
      </c>
      <c r="V582" s="194">
        <f>OFFSET('배치점수 계산기'!L$10,$D582,0)</f>
        <v/>
      </c>
      <c r="W582" s="186">
        <f>OFFSET('배치점수 계산기'!M$10,$D582,0)</f>
        <v/>
      </c>
      <c r="X582" s="184">
        <f>OFFSET('배치점수 계산기'!N$10,$D582,0)</f>
        <v/>
      </c>
      <c r="Y582" s="188">
        <f>OFFSET(환산공식!FW$15,$F582,0)</f>
        <v/>
      </c>
      <c r="Z582" s="697">
        <f>OFFSET(환산공식!FX$15,$F582,0)</f>
        <v/>
      </c>
      <c r="AA582" s="179">
        <f>OFFSET(환산공식!FY$15,$F582,0)</f>
        <v/>
      </c>
      <c r="AB582" s="3" t="n"/>
      <c r="AD582" s="0">
        <f>IF(L582="X",6,IF(Q582&gt;R582,1,IF(Q582&gt;S582,2,IF(Q582&gt;T582,3,IF(Q582&gt;U582,4,IF(Q582&gt;=V582,5,IF(Q582&lt;V582,6,"")))))))</f>
        <v/>
      </c>
      <c r="AF582" s="3" t="n"/>
      <c r="AG582" s="3" t="n"/>
      <c r="AH582" s="3" t="n"/>
    </row>
    <row r="583">
      <c r="A583" s="198" t="n"/>
      <c r="B583" s="198" t="n"/>
      <c r="C583" s="198" t="inlineStr">
        <is>
          <t>가576</t>
        </is>
      </c>
      <c r="D583" s="195" t="n">
        <v>636</v>
      </c>
      <c r="E583" s="195" t="n">
        <v>186</v>
      </c>
      <c r="F583" s="195" t="n">
        <v>186</v>
      </c>
      <c r="G583" s="239" t="n">
        <v>576</v>
      </c>
      <c r="H583" s="197" t="inlineStr">
        <is>
          <t>가</t>
        </is>
      </c>
      <c r="I583" s="242" t="inlineStr">
        <is>
          <t>강원대</t>
        </is>
      </c>
      <c r="J583" s="242" t="inlineStr">
        <is>
          <t>동물응용과학과</t>
        </is>
      </c>
      <c r="K583" s="195" t="inlineStr">
        <is>
          <t>자연</t>
        </is>
      </c>
      <c r="L583" s="697">
        <f>IF(OFFSET(환산공식!$ED$15,$F583,0)=1,"O","X")</f>
        <v/>
      </c>
      <c r="M583" s="188">
        <f>IFERROR(OFFSET(환산공식!DJ$15,$F583,0),"")</f>
        <v/>
      </c>
      <c r="N583" s="697">
        <f>IFERROR(CONCATENATE(ROUND(OFFSET(환산공식!DK$15,$F583,0),1),"%"),"")</f>
        <v/>
      </c>
      <c r="O583" s="697">
        <f>IFERROR(OFFSET(환산공식!DL$15,$F583,0),"")</f>
        <v/>
      </c>
      <c r="P583" s="188">
        <f>IF(E583="","",IF(Q583&gt;R583,"90% 이상",IF(Q583&gt;S583,CONCATENATE(ROUND(((Q583-S583)/(R583-S583))*20+70,0),"%"),IF(Q583&gt;T583,CONCATENATE(ROUND(((Q583-T583)/(S583-T583))*30+40,0),"%"),IF(Q583&gt;U583,CONCATENATE(ROUND(((Q583-U583)/(T583-U583))*30+10,0),"%"),IF(Q583&gt;V583,CONCATENATE(ROUND(((Q583-V583)/(U583-V583))*7+3,0),"%"),"3% 이하"))))))</f>
        <v/>
      </c>
      <c r="Q583" s="194">
        <f>IFERROR(ROUND(OFFSET(환산공식!$FG$15,$F583,0),3),"")</f>
        <v/>
      </c>
      <c r="R583" s="194">
        <f>OFFSET('배치점수 계산기'!H$10,$D583,0)</f>
        <v/>
      </c>
      <c r="S583" s="194">
        <f>OFFSET('배치점수 계산기'!I$10,$D583,0)</f>
        <v/>
      </c>
      <c r="T583" s="194">
        <f>OFFSET('배치점수 계산기'!J$10,$D583,0)</f>
        <v/>
      </c>
      <c r="U583" s="194">
        <f>OFFSET('배치점수 계산기'!K$10,$D583,0)</f>
        <v/>
      </c>
      <c r="V583" s="194">
        <f>OFFSET('배치점수 계산기'!L$10,$D583,0)</f>
        <v/>
      </c>
      <c r="W583" s="186">
        <f>OFFSET('배치점수 계산기'!M$10,$D583,0)</f>
        <v/>
      </c>
      <c r="X583" s="184">
        <f>OFFSET('배치점수 계산기'!N$10,$D583,0)</f>
        <v/>
      </c>
      <c r="Y583" s="188">
        <f>OFFSET(환산공식!FW$15,$F583,0)</f>
        <v/>
      </c>
      <c r="Z583" s="697">
        <f>OFFSET(환산공식!FX$15,$F583,0)</f>
        <v/>
      </c>
      <c r="AA583" s="179">
        <f>OFFSET(환산공식!FY$15,$F583,0)</f>
        <v/>
      </c>
      <c r="AB583" s="3" t="n"/>
      <c r="AD583" s="0">
        <f>IF(L583="X",6,IF(Q583&gt;R583,1,IF(Q583&gt;S583,2,IF(Q583&gt;T583,3,IF(Q583&gt;U583,4,IF(Q583&gt;=V583,5,IF(Q583&lt;V583,6,"")))))))</f>
        <v/>
      </c>
      <c r="AF583" s="3" t="n"/>
      <c r="AG583" s="3" t="n"/>
      <c r="AH583" s="3" t="n"/>
    </row>
    <row r="584">
      <c r="A584" s="198" t="n"/>
      <c r="B584" s="198" t="n"/>
      <c r="C584" s="198" t="inlineStr">
        <is>
          <t>가577</t>
        </is>
      </c>
      <c r="D584" s="195" t="n">
        <v>637</v>
      </c>
      <c r="E584" s="195" t="n">
        <v>187</v>
      </c>
      <c r="F584" s="195" t="n">
        <v>187</v>
      </c>
      <c r="G584" s="239" t="n">
        <v>577</v>
      </c>
      <c r="H584" s="197" t="inlineStr">
        <is>
          <t>가</t>
        </is>
      </c>
      <c r="I584" s="242" t="inlineStr">
        <is>
          <t>강원대</t>
        </is>
      </c>
      <c r="J584" s="242" t="inlineStr">
        <is>
          <t>건축공학과</t>
        </is>
      </c>
      <c r="K584" s="195" t="inlineStr">
        <is>
          <t>자연</t>
        </is>
      </c>
      <c r="L584" s="697">
        <f>IF(OFFSET(환산공식!$ED$15,$F584,0)=1,"O","X")</f>
        <v/>
      </c>
      <c r="M584" s="188">
        <f>IFERROR(OFFSET(환산공식!DJ$15,$F584,0),"")</f>
        <v/>
      </c>
      <c r="N584" s="697">
        <f>IFERROR(CONCATENATE(ROUND(OFFSET(환산공식!DK$15,$F584,0),1),"%"),"")</f>
        <v/>
      </c>
      <c r="O584" s="697">
        <f>IFERROR(OFFSET(환산공식!DL$15,$F584,0),"")</f>
        <v/>
      </c>
      <c r="P584" s="188">
        <f>IF(E584="","",IF(Q584&gt;R584,"90% 이상",IF(Q584&gt;S584,CONCATENATE(ROUND(((Q584-S584)/(R584-S584))*20+70,0),"%"),IF(Q584&gt;T584,CONCATENATE(ROUND(((Q584-T584)/(S584-T584))*30+40,0),"%"),IF(Q584&gt;U584,CONCATENATE(ROUND(((Q584-U584)/(T584-U584))*30+10,0),"%"),IF(Q584&gt;V584,CONCATENATE(ROUND(((Q584-V584)/(U584-V584))*7+3,0),"%"),"3% 이하"))))))</f>
        <v/>
      </c>
      <c r="Q584" s="194">
        <f>IFERROR(ROUND(OFFSET(환산공식!$FG$15,$F584,0),3),"")</f>
        <v/>
      </c>
      <c r="R584" s="194">
        <f>OFFSET('배치점수 계산기'!H$10,$D584,0)</f>
        <v/>
      </c>
      <c r="S584" s="194">
        <f>OFFSET('배치점수 계산기'!I$10,$D584,0)</f>
        <v/>
      </c>
      <c r="T584" s="194">
        <f>OFFSET('배치점수 계산기'!J$10,$D584,0)</f>
        <v/>
      </c>
      <c r="U584" s="194">
        <f>OFFSET('배치점수 계산기'!K$10,$D584,0)</f>
        <v/>
      </c>
      <c r="V584" s="194">
        <f>OFFSET('배치점수 계산기'!L$10,$D584,0)</f>
        <v/>
      </c>
      <c r="W584" s="186">
        <f>OFFSET('배치점수 계산기'!M$10,$D584,0)</f>
        <v/>
      </c>
      <c r="X584" s="184">
        <f>OFFSET('배치점수 계산기'!N$10,$D584,0)</f>
        <v/>
      </c>
      <c r="Y584" s="188">
        <f>OFFSET(환산공식!FW$15,$F584,0)</f>
        <v/>
      </c>
      <c r="Z584" s="697">
        <f>OFFSET(환산공식!FX$15,$F584,0)</f>
        <v/>
      </c>
      <c r="AA584" s="179">
        <f>OFFSET(환산공식!FY$15,$F584,0)</f>
        <v/>
      </c>
      <c r="AB584" s="3" t="n"/>
      <c r="AD584" s="0">
        <f>IF(L584="X",6,IF(Q584&gt;R584,1,IF(Q584&gt;S584,2,IF(Q584&gt;T584,3,IF(Q584&gt;U584,4,IF(Q584&gt;=V584,5,IF(Q584&lt;V584,6,"")))))))</f>
        <v/>
      </c>
      <c r="AF584" s="3" t="n"/>
      <c r="AG584" s="3" t="n"/>
      <c r="AH584" s="3" t="n"/>
    </row>
    <row r="585">
      <c r="A585" s="198" t="n"/>
      <c r="B585" s="198" t="n"/>
      <c r="C585" s="198" t="inlineStr">
        <is>
          <t>가578</t>
        </is>
      </c>
      <c r="D585" s="195" t="n">
        <v>638</v>
      </c>
      <c r="E585" s="195" t="n">
        <v>187</v>
      </c>
      <c r="F585" s="195" t="n">
        <v>187</v>
      </c>
      <c r="G585" s="239" t="n">
        <v>578</v>
      </c>
      <c r="H585" s="197" t="inlineStr">
        <is>
          <t>가</t>
        </is>
      </c>
      <c r="I585" s="242" t="inlineStr">
        <is>
          <t>강원대</t>
        </is>
      </c>
      <c r="J585" s="242" t="inlineStr">
        <is>
          <t>스마트산업공학과</t>
        </is>
      </c>
      <c r="K585" s="195" t="inlineStr">
        <is>
          <t>자연</t>
        </is>
      </c>
      <c r="L585" s="697">
        <f>IF(OFFSET(환산공식!$ED$15,$F585,0)=1,"O","X")</f>
        <v/>
      </c>
      <c r="M585" s="188">
        <f>IFERROR(OFFSET(환산공식!DJ$15,$F585,0),"")</f>
        <v/>
      </c>
      <c r="N585" s="697">
        <f>IFERROR(CONCATENATE(ROUND(OFFSET(환산공식!DK$15,$F585,0),1),"%"),"")</f>
        <v/>
      </c>
      <c r="O585" s="697">
        <f>IFERROR(OFFSET(환산공식!DL$15,$F585,0),"")</f>
        <v/>
      </c>
      <c r="P585" s="188">
        <f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/>
      </c>
      <c r="Q585" s="194">
        <f>IFERROR(ROUND(OFFSET(환산공식!$FG$15,$F585,0),3),"")</f>
        <v/>
      </c>
      <c r="R585" s="194">
        <f>OFFSET('배치점수 계산기'!H$10,$D585,0)</f>
        <v/>
      </c>
      <c r="S585" s="194">
        <f>OFFSET('배치점수 계산기'!I$10,$D585,0)</f>
        <v/>
      </c>
      <c r="T585" s="194">
        <f>OFFSET('배치점수 계산기'!J$10,$D585,0)</f>
        <v/>
      </c>
      <c r="U585" s="194">
        <f>OFFSET('배치점수 계산기'!K$10,$D585,0)</f>
        <v/>
      </c>
      <c r="V585" s="194">
        <f>OFFSET('배치점수 계산기'!L$10,$D585,0)</f>
        <v/>
      </c>
      <c r="W585" s="186">
        <f>OFFSET('배치점수 계산기'!M$10,$D585,0)</f>
        <v/>
      </c>
      <c r="X585" s="184">
        <f>OFFSET('배치점수 계산기'!N$10,$D585,0)</f>
        <v/>
      </c>
      <c r="Y585" s="188">
        <f>OFFSET(환산공식!FW$15,$F585,0)</f>
        <v/>
      </c>
      <c r="Z585" s="697">
        <f>OFFSET(환산공식!FX$15,$F585,0)</f>
        <v/>
      </c>
      <c r="AA585" s="179">
        <f>OFFSET(환산공식!FY$15,$F585,0)</f>
        <v/>
      </c>
      <c r="AB585" s="3" t="n"/>
      <c r="AD585" s="0">
        <f>IF(L585="X",6,IF(Q585&gt;R585,1,IF(Q585&gt;S585,2,IF(Q585&gt;T585,3,IF(Q585&gt;U585,4,IF(Q585&gt;=V585,5,IF(Q585&lt;V585,6,"")))))))</f>
        <v/>
      </c>
      <c r="AF585" s="3" t="n"/>
      <c r="AG585" s="3" t="n"/>
      <c r="AH585" s="3" t="n"/>
    </row>
    <row r="586">
      <c r="A586" s="198" t="n"/>
      <c r="B586" s="198" t="n"/>
      <c r="C586" s="198" t="inlineStr">
        <is>
          <t>가579</t>
        </is>
      </c>
      <c r="D586" s="195" t="n">
        <v>639</v>
      </c>
      <c r="E586" s="195" t="n">
        <v>186</v>
      </c>
      <c r="F586" s="195" t="n">
        <v>186</v>
      </c>
      <c r="G586" s="239" t="n">
        <v>579</v>
      </c>
      <c r="H586" s="197" t="inlineStr">
        <is>
          <t>가</t>
        </is>
      </c>
      <c r="I586" s="242" t="inlineStr">
        <is>
          <t>강원대</t>
        </is>
      </c>
      <c r="J586" s="242" t="inlineStr">
        <is>
          <t>동물자원과학과</t>
        </is>
      </c>
      <c r="K586" s="195" t="inlineStr">
        <is>
          <t>자연</t>
        </is>
      </c>
      <c r="L586" s="697">
        <f>IF(OFFSET(환산공식!$ED$15,$F586,0)=1,"O","X")</f>
        <v/>
      </c>
      <c r="M586" s="188">
        <f>IFERROR(OFFSET(환산공식!DJ$15,$F586,0),"")</f>
        <v/>
      </c>
      <c r="N586" s="697">
        <f>IFERROR(CONCATENATE(ROUND(OFFSET(환산공식!DK$15,$F586,0),1),"%"),"")</f>
        <v/>
      </c>
      <c r="O586" s="697">
        <f>IFERROR(OFFSET(환산공식!DL$15,$F586,0),"")</f>
        <v/>
      </c>
      <c r="P586" s="188">
        <f>IF(E586="","",IF(Q586&gt;R586,"90% 이상",IF(Q586&gt;S586,CONCATENATE(ROUND(((Q586-S586)/(R586-S586))*20+70,0),"%"),IF(Q586&gt;T586,CONCATENATE(ROUND(((Q586-T586)/(S586-T586))*30+40,0),"%"),IF(Q586&gt;U586,CONCATENATE(ROUND(((Q586-U586)/(T586-U586))*30+10,0),"%"),IF(Q586&gt;V586,CONCATENATE(ROUND(((Q586-V586)/(U586-V586))*7+3,0),"%"),"3% 이하"))))))</f>
        <v/>
      </c>
      <c r="Q586" s="194">
        <f>IFERROR(ROUND(OFFSET(환산공식!$FG$15,$F586,0),3),"")</f>
        <v/>
      </c>
      <c r="R586" s="194">
        <f>OFFSET('배치점수 계산기'!H$10,$D586,0)</f>
        <v/>
      </c>
      <c r="S586" s="194">
        <f>OFFSET('배치점수 계산기'!I$10,$D586,0)</f>
        <v/>
      </c>
      <c r="T586" s="194">
        <f>OFFSET('배치점수 계산기'!J$10,$D586,0)</f>
        <v/>
      </c>
      <c r="U586" s="194">
        <f>OFFSET('배치점수 계산기'!K$10,$D586,0)</f>
        <v/>
      </c>
      <c r="V586" s="194">
        <f>OFFSET('배치점수 계산기'!L$10,$D586,0)</f>
        <v/>
      </c>
      <c r="W586" s="186">
        <f>OFFSET('배치점수 계산기'!M$10,$D586,0)</f>
        <v/>
      </c>
      <c r="X586" s="184">
        <f>OFFSET('배치점수 계산기'!N$10,$D586,0)</f>
        <v/>
      </c>
      <c r="Y586" s="188">
        <f>OFFSET(환산공식!FW$15,$F586,0)</f>
        <v/>
      </c>
      <c r="Z586" s="697">
        <f>OFFSET(환산공식!FX$15,$F586,0)</f>
        <v/>
      </c>
      <c r="AA586" s="179">
        <f>OFFSET(환산공식!FY$15,$F586,0)</f>
        <v/>
      </c>
      <c r="AB586" s="3" t="n"/>
      <c r="AD586" s="0">
        <f>IF(L586="X",6,IF(Q586&gt;R586,1,IF(Q586&gt;S586,2,IF(Q586&gt;T586,3,IF(Q586&gt;U586,4,IF(Q586&gt;=V586,5,IF(Q586&lt;V586,6,"")))))))</f>
        <v/>
      </c>
      <c r="AF586" s="3" t="n"/>
      <c r="AG586" s="3" t="n"/>
      <c r="AH586" s="3" t="n"/>
    </row>
    <row r="587">
      <c r="A587" s="198" t="n"/>
      <c r="B587" s="198" t="n"/>
      <c r="C587" s="198" t="inlineStr">
        <is>
          <t>가580</t>
        </is>
      </c>
      <c r="D587" s="195" t="n">
        <v>640</v>
      </c>
      <c r="E587" s="195" t="n">
        <v>187</v>
      </c>
      <c r="F587" s="195" t="n">
        <v>187</v>
      </c>
      <c r="G587" s="239" t="n">
        <v>580</v>
      </c>
      <c r="H587" s="197" t="inlineStr">
        <is>
          <t>가</t>
        </is>
      </c>
      <c r="I587" s="242" t="inlineStr">
        <is>
          <t>강원대</t>
        </is>
      </c>
      <c r="J587" s="242" t="inlineStr">
        <is>
          <t>의생명공학과</t>
        </is>
      </c>
      <c r="K587" s="195" t="inlineStr">
        <is>
          <t>자연</t>
        </is>
      </c>
      <c r="L587" s="697">
        <f>IF(OFFSET(환산공식!$ED$15,$F587,0)=1,"O","X")</f>
        <v/>
      </c>
      <c r="M587" s="188">
        <f>IFERROR(OFFSET(환산공식!DJ$15,$F587,0),"")</f>
        <v/>
      </c>
      <c r="N587" s="697">
        <f>IFERROR(CONCATENATE(ROUND(OFFSET(환산공식!DK$15,$F587,0),1),"%"),"")</f>
        <v/>
      </c>
      <c r="O587" s="697">
        <f>IFERROR(OFFSET(환산공식!DL$15,$F587,0),"")</f>
        <v/>
      </c>
      <c r="P587" s="188">
        <f>IF(E587="","",IF(Q587&gt;R587,"90% 이상",IF(Q587&gt;S587,CONCATENATE(ROUND(((Q587-S587)/(R587-S587))*20+70,0),"%"),IF(Q587&gt;T587,CONCATENATE(ROUND(((Q587-T587)/(S587-T587))*30+40,0),"%"),IF(Q587&gt;U587,CONCATENATE(ROUND(((Q587-U587)/(T587-U587))*30+10,0),"%"),IF(Q587&gt;V587,CONCATENATE(ROUND(((Q587-V587)/(U587-V587))*7+3,0),"%"),"3% 이하"))))))</f>
        <v/>
      </c>
      <c r="Q587" s="194">
        <f>IFERROR(ROUND(OFFSET(환산공식!$FG$15,$F587,0),3),"")</f>
        <v/>
      </c>
      <c r="R587" s="194">
        <f>OFFSET('배치점수 계산기'!H$10,$D587,0)</f>
        <v/>
      </c>
      <c r="S587" s="194">
        <f>OFFSET('배치점수 계산기'!I$10,$D587,0)</f>
        <v/>
      </c>
      <c r="T587" s="194">
        <f>OFFSET('배치점수 계산기'!J$10,$D587,0)</f>
        <v/>
      </c>
      <c r="U587" s="194">
        <f>OFFSET('배치점수 계산기'!K$10,$D587,0)</f>
        <v/>
      </c>
      <c r="V587" s="194">
        <f>OFFSET('배치점수 계산기'!L$10,$D587,0)</f>
        <v/>
      </c>
      <c r="W587" s="186">
        <f>OFFSET('배치점수 계산기'!M$10,$D587,0)</f>
        <v/>
      </c>
      <c r="X587" s="184">
        <f>OFFSET('배치점수 계산기'!N$10,$D587,0)</f>
        <v/>
      </c>
      <c r="Y587" s="188">
        <f>OFFSET(환산공식!FW$15,$F587,0)</f>
        <v/>
      </c>
      <c r="Z587" s="697">
        <f>OFFSET(환산공식!FX$15,$F587,0)</f>
        <v/>
      </c>
      <c r="AA587" s="179">
        <f>OFFSET(환산공식!FY$15,$F587,0)</f>
        <v/>
      </c>
      <c r="AB587" s="3" t="n"/>
      <c r="AD587" s="0">
        <f>IF(L587="X",6,IF(Q587&gt;R587,1,IF(Q587&gt;S587,2,IF(Q587&gt;T587,3,IF(Q587&gt;U587,4,IF(Q587&gt;=V587,5,IF(Q587&lt;V587,6,"")))))))</f>
        <v/>
      </c>
      <c r="AF587" s="3" t="n"/>
      <c r="AG587" s="3" t="n"/>
      <c r="AH587" s="3" t="n"/>
    </row>
    <row r="588">
      <c r="A588" s="198" t="n"/>
      <c r="B588" s="198" t="n"/>
      <c r="C588" s="198" t="inlineStr">
        <is>
          <t>가581</t>
        </is>
      </c>
      <c r="D588" s="195" t="n">
        <v>641</v>
      </c>
      <c r="E588" s="195" t="n">
        <v>187</v>
      </c>
      <c r="F588" s="195" t="n">
        <v>187</v>
      </c>
      <c r="G588" s="239" t="n">
        <v>581</v>
      </c>
      <c r="H588" s="197" t="inlineStr">
        <is>
          <t>가</t>
        </is>
      </c>
      <c r="I588" s="242" t="inlineStr">
        <is>
          <t>강원대</t>
        </is>
      </c>
      <c r="J588" s="242" t="inlineStr">
        <is>
          <t>배터리융합공학과</t>
        </is>
      </c>
      <c r="K588" s="195" t="inlineStr">
        <is>
          <t>자연</t>
        </is>
      </c>
      <c r="L588" s="697">
        <f>IF(OFFSET(환산공식!$ED$15,$F588,0)=1,"O","X")</f>
        <v/>
      </c>
      <c r="M588" s="188">
        <f>IFERROR(OFFSET(환산공식!DJ$15,$F588,0),"")</f>
        <v/>
      </c>
      <c r="N588" s="697">
        <f>IFERROR(CONCATENATE(ROUND(OFFSET(환산공식!DK$15,$F588,0),1),"%"),"")</f>
        <v/>
      </c>
      <c r="O588" s="697">
        <f>IFERROR(OFFSET(환산공식!DL$15,$F588,0),"")</f>
        <v/>
      </c>
      <c r="P588" s="188">
        <f>IF(E588="","",IF(Q588&gt;R588,"90% 이상",IF(Q588&gt;S588,CONCATENATE(ROUND(((Q588-S588)/(R588-S588))*20+70,0),"%"),IF(Q588&gt;T588,CONCATENATE(ROUND(((Q588-T588)/(S588-T588))*30+40,0),"%"),IF(Q588&gt;U588,CONCATENATE(ROUND(((Q588-U588)/(T588-U588))*30+10,0),"%"),IF(Q588&gt;V588,CONCATENATE(ROUND(((Q588-V588)/(U588-V588))*7+3,0),"%"),"3% 이하"))))))</f>
        <v/>
      </c>
      <c r="Q588" s="194">
        <f>IFERROR(ROUND(OFFSET(환산공식!$FG$15,$F588,0),3),"")</f>
        <v/>
      </c>
      <c r="R588" s="194">
        <f>OFFSET('배치점수 계산기'!H$10,$D588,0)</f>
        <v/>
      </c>
      <c r="S588" s="194">
        <f>OFFSET('배치점수 계산기'!I$10,$D588,0)</f>
        <v/>
      </c>
      <c r="T588" s="194">
        <f>OFFSET('배치점수 계산기'!J$10,$D588,0)</f>
        <v/>
      </c>
      <c r="U588" s="194">
        <f>OFFSET('배치점수 계산기'!K$10,$D588,0)</f>
        <v/>
      </c>
      <c r="V588" s="194">
        <f>OFFSET('배치점수 계산기'!L$10,$D588,0)</f>
        <v/>
      </c>
      <c r="W588" s="186">
        <f>OFFSET('배치점수 계산기'!M$10,$D588,0)</f>
        <v/>
      </c>
      <c r="X588" s="184">
        <f>OFFSET('배치점수 계산기'!N$10,$D588,0)</f>
        <v/>
      </c>
      <c r="Y588" s="188">
        <f>OFFSET(환산공식!FW$15,$F588,0)</f>
        <v/>
      </c>
      <c r="Z588" s="697">
        <f>OFFSET(환산공식!FX$15,$F588,0)</f>
        <v/>
      </c>
      <c r="AA588" s="179">
        <f>OFFSET(환산공식!FY$15,$F588,0)</f>
        <v/>
      </c>
      <c r="AB588" s="3" t="n"/>
      <c r="AD588" s="0">
        <f>IF(L588="X",6,IF(Q588&gt;R588,1,IF(Q588&gt;S588,2,IF(Q588&gt;T588,3,IF(Q588&gt;U588,4,IF(Q588&gt;=V588,5,IF(Q588&lt;V588,6,"")))))))</f>
        <v/>
      </c>
      <c r="AF588" s="3" t="n"/>
      <c r="AG588" s="3" t="n"/>
      <c r="AH588" s="3" t="n"/>
    </row>
    <row r="589">
      <c r="A589" s="198" t="n"/>
      <c r="B589" s="198" t="n"/>
      <c r="C589" s="198" t="inlineStr">
        <is>
          <t>가582</t>
        </is>
      </c>
      <c r="D589" s="195" t="n">
        <v>642</v>
      </c>
      <c r="E589" s="195" t="n">
        <v>185</v>
      </c>
      <c r="F589" s="195" t="n">
        <v>185</v>
      </c>
      <c r="G589" s="239" t="n">
        <v>582</v>
      </c>
      <c r="H589" s="197" t="inlineStr">
        <is>
          <t>가</t>
        </is>
      </c>
      <c r="I589" s="242" t="inlineStr">
        <is>
          <t>강원대</t>
        </is>
      </c>
      <c r="J589" s="242" t="inlineStr">
        <is>
          <t>미디어커뮤니케이션학과</t>
        </is>
      </c>
      <c r="K589" s="195" t="inlineStr">
        <is>
          <t>통합</t>
        </is>
      </c>
      <c r="L589" s="697">
        <f>IF(OFFSET(환산공식!$ED$15,$F589,0)=1,"O","X")</f>
        <v/>
      </c>
      <c r="M589" s="188">
        <f>IFERROR(OFFSET(환산공식!DJ$15,$F589,0),"")</f>
        <v/>
      </c>
      <c r="N589" s="697">
        <f>IFERROR(CONCATENATE(ROUND(OFFSET(환산공식!DK$15,$F589,0),1),"%"),"")</f>
        <v/>
      </c>
      <c r="O589" s="697">
        <f>IFERROR(OFFSET(환산공식!DL$15,$F589,0),"")</f>
        <v/>
      </c>
      <c r="P589" s="188">
        <f>IF(E589="","",IF(Q589&gt;R589,"90% 이상",IF(Q589&gt;S589,CONCATENATE(ROUND(((Q589-S589)/(R589-S589))*20+70,0),"%"),IF(Q589&gt;T589,CONCATENATE(ROUND(((Q589-T589)/(S589-T589))*30+40,0),"%"),IF(Q589&gt;U589,CONCATENATE(ROUND(((Q589-U589)/(T589-U589))*30+10,0),"%"),IF(Q589&gt;V589,CONCATENATE(ROUND(((Q589-V589)/(U589-V589))*7+3,0),"%"),"3% 이하"))))))</f>
        <v/>
      </c>
      <c r="Q589" s="194">
        <f>IFERROR(ROUND(OFFSET(환산공식!$FG$15,$F589,0),3),"")</f>
        <v/>
      </c>
      <c r="R589" s="194">
        <f>OFFSET('배치점수 계산기'!H$10,$D589,0)</f>
        <v/>
      </c>
      <c r="S589" s="194">
        <f>OFFSET('배치점수 계산기'!I$10,$D589,0)</f>
        <v/>
      </c>
      <c r="T589" s="194">
        <f>OFFSET('배치점수 계산기'!J$10,$D589,0)</f>
        <v/>
      </c>
      <c r="U589" s="194">
        <f>OFFSET('배치점수 계산기'!K$10,$D589,0)</f>
        <v/>
      </c>
      <c r="V589" s="194">
        <f>OFFSET('배치점수 계산기'!L$10,$D589,0)</f>
        <v/>
      </c>
      <c r="W589" s="186">
        <f>OFFSET('배치점수 계산기'!M$10,$D589,0)</f>
        <v/>
      </c>
      <c r="X589" s="184">
        <f>OFFSET('배치점수 계산기'!N$10,$D589,0)</f>
        <v/>
      </c>
      <c r="Y589" s="188">
        <f>OFFSET(환산공식!FW$15,$F589,0)</f>
        <v/>
      </c>
      <c r="Z589" s="697">
        <f>OFFSET(환산공식!FX$15,$F589,0)</f>
        <v/>
      </c>
      <c r="AA589" s="179">
        <f>OFFSET(환산공식!FY$15,$F589,0)</f>
        <v/>
      </c>
      <c r="AB589" s="3" t="n"/>
      <c r="AD589" s="0">
        <f>IF(L589="X",6,IF(Q589&gt;R589,1,IF(Q589&gt;S589,2,IF(Q589&gt;T589,3,IF(Q589&gt;U589,4,IF(Q589&gt;=V589,5,IF(Q589&lt;V589,6,"")))))))</f>
        <v/>
      </c>
      <c r="AF589" s="3" t="n"/>
      <c r="AG589" s="3" t="n"/>
      <c r="AH589" s="3" t="n"/>
    </row>
    <row r="590">
      <c r="A590" s="198" t="n"/>
      <c r="B590" s="198" t="n"/>
      <c r="C590" s="198" t="inlineStr">
        <is>
          <t>가583</t>
        </is>
      </c>
      <c r="D590" s="195" t="n">
        <v>643</v>
      </c>
      <c r="E590" s="195" t="n">
        <v>185</v>
      </c>
      <c r="F590" s="195" t="n">
        <v>185</v>
      </c>
      <c r="G590" s="239" t="n">
        <v>583</v>
      </c>
      <c r="H590" s="197" t="inlineStr">
        <is>
          <t>가</t>
        </is>
      </c>
      <c r="I590" s="242" t="inlineStr">
        <is>
          <t>강원대</t>
        </is>
      </c>
      <c r="J590" s="242" t="inlineStr">
        <is>
          <t>경영·회계학부</t>
        </is>
      </c>
      <c r="K590" s="195" t="inlineStr">
        <is>
          <t>통합</t>
        </is>
      </c>
      <c r="L590" s="697">
        <f>IF(OFFSET(환산공식!$ED$15,$F590,0)=1,"O","X")</f>
        <v/>
      </c>
      <c r="M590" s="188">
        <f>IFERROR(OFFSET(환산공식!DJ$15,$F590,0),"")</f>
        <v/>
      </c>
      <c r="N590" s="697">
        <f>IFERROR(CONCATENATE(ROUND(OFFSET(환산공식!DK$15,$F590,0),1),"%"),"")</f>
        <v/>
      </c>
      <c r="O590" s="697">
        <f>IFERROR(OFFSET(환산공식!DL$15,$F590,0),"")</f>
        <v/>
      </c>
      <c r="P590" s="188">
        <f>IF(E590="","",IF(Q590&gt;R590,"90% 이상",IF(Q590&gt;S590,CONCATENATE(ROUND(((Q590-S590)/(R590-S590))*20+70,0),"%"),IF(Q590&gt;T590,CONCATENATE(ROUND(((Q590-T590)/(S590-T590))*30+40,0),"%"),IF(Q590&gt;U590,CONCATENATE(ROUND(((Q590-U590)/(T590-U590))*30+10,0),"%"),IF(Q590&gt;V590,CONCATENATE(ROUND(((Q590-V590)/(U590-V590))*7+3,0),"%"),"3% 이하"))))))</f>
        <v/>
      </c>
      <c r="Q590" s="194">
        <f>IFERROR(ROUND(OFFSET(환산공식!$FG$15,$F590,0),3),"")</f>
        <v/>
      </c>
      <c r="R590" s="194">
        <f>OFFSET('배치점수 계산기'!H$10,$D590,0)</f>
        <v/>
      </c>
      <c r="S590" s="194">
        <f>OFFSET('배치점수 계산기'!I$10,$D590,0)</f>
        <v/>
      </c>
      <c r="T590" s="194">
        <f>OFFSET('배치점수 계산기'!J$10,$D590,0)</f>
        <v/>
      </c>
      <c r="U590" s="194">
        <f>OFFSET('배치점수 계산기'!K$10,$D590,0)</f>
        <v/>
      </c>
      <c r="V590" s="194">
        <f>OFFSET('배치점수 계산기'!L$10,$D590,0)</f>
        <v/>
      </c>
      <c r="W590" s="186">
        <f>OFFSET('배치점수 계산기'!M$10,$D590,0)</f>
        <v/>
      </c>
      <c r="X590" s="184">
        <f>OFFSET('배치점수 계산기'!N$10,$D590,0)</f>
        <v/>
      </c>
      <c r="Y590" s="188">
        <f>OFFSET(환산공식!FW$15,$F590,0)</f>
        <v/>
      </c>
      <c r="Z590" s="697">
        <f>OFFSET(환산공식!FX$15,$F590,0)</f>
        <v/>
      </c>
      <c r="AA590" s="179">
        <f>OFFSET(환산공식!FY$15,$F590,0)</f>
        <v/>
      </c>
      <c r="AB590" s="3" t="n"/>
      <c r="AD590" s="0">
        <f>IF(L590="X",6,IF(Q590&gt;R590,1,IF(Q590&gt;S590,2,IF(Q590&gt;T590,3,IF(Q590&gt;U590,4,IF(Q590&gt;=V590,5,IF(Q590&lt;V590,6,"")))))))</f>
        <v/>
      </c>
      <c r="AF590" s="3" t="n"/>
      <c r="AG590" s="3" t="n"/>
      <c r="AH590" s="3" t="n"/>
    </row>
    <row r="591">
      <c r="A591" s="198" t="n"/>
      <c r="B591" s="198" t="n"/>
      <c r="C591" s="198" t="inlineStr">
        <is>
          <t>가584</t>
        </is>
      </c>
      <c r="D591" s="195" t="n">
        <v>644</v>
      </c>
      <c r="E591" s="195" t="n">
        <v>185</v>
      </c>
      <c r="F591" s="195" t="n">
        <v>185</v>
      </c>
      <c r="G591" s="239" t="n">
        <v>584</v>
      </c>
      <c r="H591" s="197" t="inlineStr">
        <is>
          <t>가</t>
        </is>
      </c>
      <c r="I591" s="242" t="inlineStr">
        <is>
          <t>강원대</t>
        </is>
      </c>
      <c r="J591" s="242" t="inlineStr">
        <is>
          <t>영상문화학과</t>
        </is>
      </c>
      <c r="K591" s="195" t="inlineStr">
        <is>
          <t>통합</t>
        </is>
      </c>
      <c r="L591" s="697">
        <f>IF(OFFSET(환산공식!$ED$15,$F591,0)=1,"O","X")</f>
        <v/>
      </c>
      <c r="M591" s="188">
        <f>IFERROR(OFFSET(환산공식!DJ$15,$F591,0),"")</f>
        <v/>
      </c>
      <c r="N591" s="697">
        <f>IFERROR(CONCATENATE(ROUND(OFFSET(환산공식!DK$15,$F591,0),1),"%"),"")</f>
        <v/>
      </c>
      <c r="O591" s="697">
        <f>IFERROR(OFFSET(환산공식!DL$15,$F591,0),"")</f>
        <v/>
      </c>
      <c r="P591" s="188">
        <f>IF(E591="","",IF(Q591&gt;R591,"90% 이상",IF(Q591&gt;S591,CONCATENATE(ROUND(((Q591-S591)/(R591-S591))*20+70,0),"%"),IF(Q591&gt;T591,CONCATENATE(ROUND(((Q591-T591)/(S591-T591))*30+40,0),"%"),IF(Q591&gt;U591,CONCATENATE(ROUND(((Q591-U591)/(T591-U591))*30+10,0),"%"),IF(Q591&gt;V591,CONCATENATE(ROUND(((Q591-V591)/(U591-V591))*7+3,0),"%"),"3% 이하"))))))</f>
        <v/>
      </c>
      <c r="Q591" s="194">
        <f>IFERROR(ROUND(OFFSET(환산공식!$FG$15,$F591,0),3),"")</f>
        <v/>
      </c>
      <c r="R591" s="194">
        <f>OFFSET('배치점수 계산기'!H$10,$D591,0)</f>
        <v/>
      </c>
      <c r="S591" s="194">
        <f>OFFSET('배치점수 계산기'!I$10,$D591,0)</f>
        <v/>
      </c>
      <c r="T591" s="194">
        <f>OFFSET('배치점수 계산기'!J$10,$D591,0)</f>
        <v/>
      </c>
      <c r="U591" s="194">
        <f>OFFSET('배치점수 계산기'!K$10,$D591,0)</f>
        <v/>
      </c>
      <c r="V591" s="194">
        <f>OFFSET('배치점수 계산기'!L$10,$D591,0)</f>
        <v/>
      </c>
      <c r="W591" s="186">
        <f>OFFSET('배치점수 계산기'!M$10,$D591,0)</f>
        <v/>
      </c>
      <c r="X591" s="184">
        <f>OFFSET('배치점수 계산기'!N$10,$D591,0)</f>
        <v/>
      </c>
      <c r="Y591" s="188">
        <f>OFFSET(환산공식!FW$15,$F591,0)</f>
        <v/>
      </c>
      <c r="Z591" s="697">
        <f>OFFSET(환산공식!FX$15,$F591,0)</f>
        <v/>
      </c>
      <c r="AA591" s="179">
        <f>OFFSET(환산공식!FY$15,$F591,0)</f>
        <v/>
      </c>
      <c r="AB591" s="3" t="n"/>
      <c r="AD591" s="0">
        <f>IF(L591="X",6,IF(Q591&gt;R591,1,IF(Q591&gt;S591,2,IF(Q591&gt;T591,3,IF(Q591&gt;U591,4,IF(Q591&gt;=V591,5,IF(Q591&lt;V591,6,"")))))))</f>
        <v/>
      </c>
      <c r="AF591" s="3" t="n"/>
      <c r="AG591" s="3" t="n"/>
      <c r="AH591" s="3" t="n"/>
    </row>
    <row r="592">
      <c r="A592" s="198" t="n"/>
      <c r="B592" s="198" t="n"/>
      <c r="C592" s="198" t="inlineStr">
        <is>
          <t>가585</t>
        </is>
      </c>
      <c r="D592" s="195" t="n">
        <v>645</v>
      </c>
      <c r="E592" s="195" t="n">
        <v>185</v>
      </c>
      <c r="F592" s="195" t="n">
        <v>185</v>
      </c>
      <c r="G592" s="239" t="n">
        <v>585</v>
      </c>
      <c r="H592" s="197" t="inlineStr">
        <is>
          <t>가</t>
        </is>
      </c>
      <c r="I592" s="242" t="inlineStr">
        <is>
          <t>강원대</t>
        </is>
      </c>
      <c r="J592" s="242" t="inlineStr">
        <is>
          <t>행정학과</t>
        </is>
      </c>
      <c r="K592" s="195" t="inlineStr">
        <is>
          <t>통합</t>
        </is>
      </c>
      <c r="L592" s="697">
        <f>IF(OFFSET(환산공식!$ED$15,$F592,0)=1,"O","X")</f>
        <v/>
      </c>
      <c r="M592" s="188">
        <f>IFERROR(OFFSET(환산공식!DJ$15,$F592,0),"")</f>
        <v/>
      </c>
      <c r="N592" s="697">
        <f>IFERROR(CONCATENATE(ROUND(OFFSET(환산공식!DK$15,$F592,0),1),"%"),"")</f>
        <v/>
      </c>
      <c r="O592" s="697">
        <f>IFERROR(OFFSET(환산공식!DL$15,$F592,0),"")</f>
        <v/>
      </c>
      <c r="P592" s="188">
        <f>IF(E592="","",IF(Q592&gt;R592,"90% 이상",IF(Q592&gt;S592,CONCATENATE(ROUND(((Q592-S592)/(R592-S592))*20+70,0),"%"),IF(Q592&gt;T592,CONCATENATE(ROUND(((Q592-T592)/(S592-T592))*30+40,0),"%"),IF(Q592&gt;U592,CONCATENATE(ROUND(((Q592-U592)/(T592-U592))*30+10,0),"%"),IF(Q592&gt;V592,CONCATENATE(ROUND(((Q592-V592)/(U592-V592))*7+3,0),"%"),"3% 이하"))))))</f>
        <v/>
      </c>
      <c r="Q592" s="194">
        <f>IFERROR(ROUND(OFFSET(환산공식!$FG$15,$F592,0),3),"")</f>
        <v/>
      </c>
      <c r="R592" s="194">
        <f>OFFSET('배치점수 계산기'!H$10,$D592,0)</f>
        <v/>
      </c>
      <c r="S592" s="194">
        <f>OFFSET('배치점수 계산기'!I$10,$D592,0)</f>
        <v/>
      </c>
      <c r="T592" s="194">
        <f>OFFSET('배치점수 계산기'!J$10,$D592,0)</f>
        <v/>
      </c>
      <c r="U592" s="194">
        <f>OFFSET('배치점수 계산기'!K$10,$D592,0)</f>
        <v/>
      </c>
      <c r="V592" s="194">
        <f>OFFSET('배치점수 계산기'!L$10,$D592,0)</f>
        <v/>
      </c>
      <c r="W592" s="186">
        <f>OFFSET('배치점수 계산기'!M$10,$D592,0)</f>
        <v/>
      </c>
      <c r="X592" s="184">
        <f>OFFSET('배치점수 계산기'!N$10,$D592,0)</f>
        <v/>
      </c>
      <c r="Y592" s="188">
        <f>OFFSET(환산공식!FW$15,$F592,0)</f>
        <v/>
      </c>
      <c r="Z592" s="697">
        <f>OFFSET(환산공식!FX$15,$F592,0)</f>
        <v/>
      </c>
      <c r="AA592" s="179">
        <f>OFFSET(환산공식!FY$15,$F592,0)</f>
        <v/>
      </c>
      <c r="AB592" s="3" t="n"/>
      <c r="AD592" s="0">
        <f>IF(L592="X",6,IF(Q592&gt;R592,1,IF(Q592&gt;S592,2,IF(Q592&gt;T592,3,IF(Q592&gt;U592,4,IF(Q592&gt;=V592,5,IF(Q592&lt;V592,6,"")))))))</f>
        <v/>
      </c>
      <c r="AF592" s="3" t="n"/>
      <c r="AG592" s="3" t="n"/>
      <c r="AH592" s="3" t="n"/>
    </row>
    <row r="593">
      <c r="A593" s="198" t="n"/>
      <c r="B593" s="198" t="n"/>
      <c r="C593" s="198" t="inlineStr">
        <is>
          <t>가586</t>
        </is>
      </c>
      <c r="D593" s="195" t="n">
        <v>646</v>
      </c>
      <c r="E593" s="195" t="n">
        <v>185</v>
      </c>
      <c r="F593" s="195" t="n">
        <v>185</v>
      </c>
      <c r="G593" s="239" t="n">
        <v>586</v>
      </c>
      <c r="H593" s="197" t="inlineStr">
        <is>
          <t>가</t>
        </is>
      </c>
      <c r="I593" s="242" t="inlineStr">
        <is>
          <t>강원대</t>
        </is>
      </c>
      <c r="J593" s="242" t="inlineStr">
        <is>
          <t>국제무역학과</t>
        </is>
      </c>
      <c r="K593" s="195" t="inlineStr">
        <is>
          <t>통합</t>
        </is>
      </c>
      <c r="L593" s="697">
        <f>IF(OFFSET(환산공식!$ED$15,$F593,0)=1,"O","X")</f>
        <v/>
      </c>
      <c r="M593" s="188">
        <f>IFERROR(OFFSET(환산공식!DJ$15,$F593,0),"")</f>
        <v/>
      </c>
      <c r="N593" s="697">
        <f>IFERROR(CONCATENATE(ROUND(OFFSET(환산공식!DK$15,$F593,0),1),"%"),"")</f>
        <v/>
      </c>
      <c r="O593" s="697">
        <f>IFERROR(OFFSET(환산공식!DL$15,$F593,0),"")</f>
        <v/>
      </c>
      <c r="P593" s="188">
        <f>IF(E593="","",IF(Q593&gt;R593,"90% 이상",IF(Q593&gt;S593,CONCATENATE(ROUND(((Q593-S593)/(R593-S593))*20+70,0),"%"),IF(Q593&gt;T593,CONCATENATE(ROUND(((Q593-T593)/(S593-T593))*30+40,0),"%"),IF(Q593&gt;U593,CONCATENATE(ROUND(((Q593-U593)/(T593-U593))*30+10,0),"%"),IF(Q593&gt;V593,CONCATENATE(ROUND(((Q593-V593)/(U593-V593))*7+3,0),"%"),"3% 이하"))))))</f>
        <v/>
      </c>
      <c r="Q593" s="194">
        <f>IFERROR(ROUND(OFFSET(환산공식!$FG$15,$F593,0),3),"")</f>
        <v/>
      </c>
      <c r="R593" s="194">
        <f>OFFSET('배치점수 계산기'!H$10,$D593,0)</f>
        <v/>
      </c>
      <c r="S593" s="194">
        <f>OFFSET('배치점수 계산기'!I$10,$D593,0)</f>
        <v/>
      </c>
      <c r="T593" s="194">
        <f>OFFSET('배치점수 계산기'!J$10,$D593,0)</f>
        <v/>
      </c>
      <c r="U593" s="194">
        <f>OFFSET('배치점수 계산기'!K$10,$D593,0)</f>
        <v/>
      </c>
      <c r="V593" s="194">
        <f>OFFSET('배치점수 계산기'!L$10,$D593,0)</f>
        <v/>
      </c>
      <c r="W593" s="186">
        <f>OFFSET('배치점수 계산기'!M$10,$D593,0)</f>
        <v/>
      </c>
      <c r="X593" s="184">
        <f>OFFSET('배치점수 계산기'!N$10,$D593,0)</f>
        <v/>
      </c>
      <c r="Y593" s="188">
        <f>OFFSET(환산공식!FW$15,$F593,0)</f>
        <v/>
      </c>
      <c r="Z593" s="697">
        <f>OFFSET(환산공식!FX$15,$F593,0)</f>
        <v/>
      </c>
      <c r="AA593" s="179">
        <f>OFFSET(환산공식!FY$15,$F593,0)</f>
        <v/>
      </c>
      <c r="AB593" s="3" t="n"/>
      <c r="AD593" s="0">
        <f>IF(L593="X",6,IF(Q593&gt;R593,1,IF(Q593&gt;S593,2,IF(Q593&gt;T593,3,IF(Q593&gt;U593,4,IF(Q593&gt;=V593,5,IF(Q593&lt;V593,6,"")))))))</f>
        <v/>
      </c>
      <c r="AF593" s="3" t="n"/>
      <c r="AG593" s="3" t="n"/>
      <c r="AH593" s="3" t="n"/>
    </row>
    <row r="594">
      <c r="A594" s="198" t="n"/>
      <c r="B594" s="198" t="n"/>
      <c r="C594" s="198" t="inlineStr">
        <is>
          <t>가587</t>
        </is>
      </c>
      <c r="D594" s="195" t="n">
        <v>647</v>
      </c>
      <c r="E594" s="195" t="n">
        <v>185</v>
      </c>
      <c r="F594" s="195" t="n">
        <v>185</v>
      </c>
      <c r="G594" s="239" t="n">
        <v>587</v>
      </c>
      <c r="H594" s="197" t="inlineStr">
        <is>
          <t>가</t>
        </is>
      </c>
      <c r="I594" s="242" t="inlineStr">
        <is>
          <t>강원대</t>
        </is>
      </c>
      <c r="J594" s="242" t="inlineStr">
        <is>
          <t>경영대학 무전공학과</t>
        </is>
      </c>
      <c r="K594" s="195" t="inlineStr">
        <is>
          <t>통합</t>
        </is>
      </c>
      <c r="L594" s="697">
        <f>IF(OFFSET(환산공식!$ED$15,$F594,0)=1,"O","X")</f>
        <v/>
      </c>
      <c r="M594" s="188">
        <f>IFERROR(OFFSET(환산공식!DJ$15,$F594,0),"")</f>
        <v/>
      </c>
      <c r="N594" s="697">
        <f>IFERROR(CONCATENATE(ROUND(OFFSET(환산공식!DK$15,$F594,0),1),"%"),"")</f>
        <v/>
      </c>
      <c r="O594" s="697">
        <f>IFERROR(OFFSET(환산공식!DL$15,$F594,0),"")</f>
        <v/>
      </c>
      <c r="P594" s="188">
        <f>IF(E594="","",IF(Q594&gt;R594,"90% 이상",IF(Q594&gt;S594,CONCATENATE(ROUND(((Q594-S594)/(R594-S594))*20+70,0),"%"),IF(Q594&gt;T594,CONCATENATE(ROUND(((Q594-T594)/(S594-T594))*30+40,0),"%"),IF(Q594&gt;U594,CONCATENATE(ROUND(((Q594-U594)/(T594-U594))*30+10,0),"%"),IF(Q594&gt;V594,CONCATENATE(ROUND(((Q594-V594)/(U594-V594))*7+3,0),"%"),"3% 이하"))))))</f>
        <v/>
      </c>
      <c r="Q594" s="194">
        <f>IFERROR(ROUND(OFFSET(환산공식!$FG$15,$F594,0),3),"")</f>
        <v/>
      </c>
      <c r="R594" s="194">
        <f>OFFSET('배치점수 계산기'!H$10,$D594,0)</f>
        <v/>
      </c>
      <c r="S594" s="194">
        <f>OFFSET('배치점수 계산기'!I$10,$D594,0)</f>
        <v/>
      </c>
      <c r="T594" s="194">
        <f>OFFSET('배치점수 계산기'!J$10,$D594,0)</f>
        <v/>
      </c>
      <c r="U594" s="194">
        <f>OFFSET('배치점수 계산기'!K$10,$D594,0)</f>
        <v/>
      </c>
      <c r="V594" s="194">
        <f>OFFSET('배치점수 계산기'!L$10,$D594,0)</f>
        <v/>
      </c>
      <c r="W594" s="186">
        <f>OFFSET('배치점수 계산기'!M$10,$D594,0)</f>
        <v/>
      </c>
      <c r="X594" s="184">
        <f>OFFSET('배치점수 계산기'!N$10,$D594,0)</f>
        <v/>
      </c>
      <c r="Y594" s="188">
        <f>OFFSET(환산공식!FW$15,$F594,0)</f>
        <v/>
      </c>
      <c r="Z594" s="697">
        <f>OFFSET(환산공식!FX$15,$F594,0)</f>
        <v/>
      </c>
      <c r="AA594" s="179">
        <f>OFFSET(환산공식!FY$15,$F594,0)</f>
        <v/>
      </c>
      <c r="AB594" s="3" t="n"/>
      <c r="AD594" s="0">
        <f>IF(L594="X",6,IF(Q594&gt;R594,1,IF(Q594&gt;S594,2,IF(Q594&gt;T594,3,IF(Q594&gt;U594,4,IF(Q594&gt;=V594,5,IF(Q594&lt;V594,6,"")))))))</f>
        <v/>
      </c>
      <c r="AF594" s="3" t="n"/>
      <c r="AG594" s="3" t="n"/>
      <c r="AH594" s="3" t="n"/>
    </row>
    <row r="595">
      <c r="A595" s="198" t="n"/>
      <c r="B595" s="198" t="n"/>
      <c r="C595" s="198" t="inlineStr">
        <is>
          <t>가588</t>
        </is>
      </c>
      <c r="D595" s="195" t="n">
        <v>648</v>
      </c>
      <c r="E595" s="195" t="n">
        <v>185</v>
      </c>
      <c r="F595" s="195" t="n">
        <v>185</v>
      </c>
      <c r="G595" s="239" t="n">
        <v>588</v>
      </c>
      <c r="H595" s="197" t="inlineStr">
        <is>
          <t>가</t>
        </is>
      </c>
      <c r="I595" s="242" t="inlineStr">
        <is>
          <t>강원대</t>
        </is>
      </c>
      <c r="J595" s="242" t="inlineStr">
        <is>
          <t>사회학과</t>
        </is>
      </c>
      <c r="K595" s="195" t="inlineStr">
        <is>
          <t>통합</t>
        </is>
      </c>
      <c r="L595" s="697">
        <f>IF(OFFSET(환산공식!$ED$15,$F595,0)=1,"O","X")</f>
        <v/>
      </c>
      <c r="M595" s="188">
        <f>IFERROR(OFFSET(환산공식!DJ$15,$F595,0),"")</f>
        <v/>
      </c>
      <c r="N595" s="697">
        <f>IFERROR(CONCATENATE(ROUND(OFFSET(환산공식!DK$15,$F595,0),1),"%"),"")</f>
        <v/>
      </c>
      <c r="O595" s="697">
        <f>IFERROR(OFFSET(환산공식!DL$15,$F595,0),"")</f>
        <v/>
      </c>
      <c r="P595" s="188">
        <f>IF(E595="","",IF(Q595&gt;R595,"90% 이상",IF(Q595&gt;S595,CONCATENATE(ROUND(((Q595-S595)/(R595-S595))*20+70,0),"%"),IF(Q595&gt;T595,CONCATENATE(ROUND(((Q595-T595)/(S595-T595))*30+40,0),"%"),IF(Q595&gt;U595,CONCATENATE(ROUND(((Q595-U595)/(T595-U595))*30+10,0),"%"),IF(Q595&gt;V595,CONCATENATE(ROUND(((Q595-V595)/(U595-V595))*7+3,0),"%"),"3% 이하"))))))</f>
        <v/>
      </c>
      <c r="Q595" s="194">
        <f>IFERROR(ROUND(OFFSET(환산공식!$FG$15,$F595,0),3),"")</f>
        <v/>
      </c>
      <c r="R595" s="194">
        <f>OFFSET('배치점수 계산기'!H$10,$D595,0)</f>
        <v/>
      </c>
      <c r="S595" s="194">
        <f>OFFSET('배치점수 계산기'!I$10,$D595,0)</f>
        <v/>
      </c>
      <c r="T595" s="194">
        <f>OFFSET('배치점수 계산기'!J$10,$D595,0)</f>
        <v/>
      </c>
      <c r="U595" s="194">
        <f>OFFSET('배치점수 계산기'!K$10,$D595,0)</f>
        <v/>
      </c>
      <c r="V595" s="194">
        <f>OFFSET('배치점수 계산기'!L$10,$D595,0)</f>
        <v/>
      </c>
      <c r="W595" s="186">
        <f>OFFSET('배치점수 계산기'!M$10,$D595,0)</f>
        <v/>
      </c>
      <c r="X595" s="184">
        <f>OFFSET('배치점수 계산기'!N$10,$D595,0)</f>
        <v/>
      </c>
      <c r="Y595" s="188">
        <f>OFFSET(환산공식!FW$15,$F595,0)</f>
        <v/>
      </c>
      <c r="Z595" s="697">
        <f>OFFSET(환산공식!FX$15,$F595,0)</f>
        <v/>
      </c>
      <c r="AA595" s="179">
        <f>OFFSET(환산공식!FY$15,$F595,0)</f>
        <v/>
      </c>
      <c r="AB595" s="3" t="n"/>
      <c r="AD595" s="0">
        <f>IF(L595="X",6,IF(Q595&gt;R595,1,IF(Q595&gt;S595,2,IF(Q595&gt;T595,3,IF(Q595&gt;U595,4,IF(Q595&gt;=V595,5,IF(Q595&lt;V595,6,"")))))))</f>
        <v/>
      </c>
      <c r="AF595" s="3" t="n"/>
      <c r="AG595" s="3" t="n"/>
      <c r="AH595" s="3" t="n"/>
    </row>
    <row r="596">
      <c r="A596" s="198" t="n"/>
      <c r="B596" s="198" t="n"/>
      <c r="C596" s="198" t="inlineStr">
        <is>
          <t>가589</t>
        </is>
      </c>
      <c r="D596" s="195" t="n">
        <v>649</v>
      </c>
      <c r="E596" s="195" t="n">
        <v>185</v>
      </c>
      <c r="F596" s="195" t="n">
        <v>185</v>
      </c>
      <c r="G596" s="239" t="n">
        <v>589</v>
      </c>
      <c r="H596" s="197" t="inlineStr">
        <is>
          <t>가</t>
        </is>
      </c>
      <c r="I596" s="242" t="inlineStr">
        <is>
          <t>강원대</t>
        </is>
      </c>
      <c r="J596" s="242" t="inlineStr">
        <is>
          <t>경제·정보통계학부</t>
        </is>
      </c>
      <c r="K596" s="195" t="inlineStr">
        <is>
          <t>통합</t>
        </is>
      </c>
      <c r="L596" s="697">
        <f>IF(OFFSET(환산공식!$ED$15,$F596,0)=1,"O","X")</f>
        <v/>
      </c>
      <c r="M596" s="188">
        <f>IFERROR(OFFSET(환산공식!DJ$15,$F596,0),"")</f>
        <v/>
      </c>
      <c r="N596" s="697">
        <f>IFERROR(CONCATENATE(ROUND(OFFSET(환산공식!DK$15,$F596,0),1),"%"),"")</f>
        <v/>
      </c>
      <c r="O596" s="697">
        <f>IFERROR(OFFSET(환산공식!DL$15,$F596,0),"")</f>
        <v/>
      </c>
      <c r="P596" s="188">
        <f>IF(E596="","",IF(Q596&gt;R596,"90% 이상",IF(Q596&gt;S596,CONCATENATE(ROUND(((Q596-S596)/(R596-S596))*20+70,0),"%"),IF(Q596&gt;T596,CONCATENATE(ROUND(((Q596-T596)/(S596-T596))*30+40,0),"%"),IF(Q596&gt;U596,CONCATENATE(ROUND(((Q596-U596)/(T596-U596))*30+10,0),"%"),IF(Q596&gt;V596,CONCATENATE(ROUND(((Q596-V596)/(U596-V596))*7+3,0),"%"),"3% 이하"))))))</f>
        <v/>
      </c>
      <c r="Q596" s="194">
        <f>IFERROR(ROUND(OFFSET(환산공식!$FG$15,$F596,0),3),"")</f>
        <v/>
      </c>
      <c r="R596" s="194">
        <f>OFFSET('배치점수 계산기'!H$10,$D596,0)</f>
        <v/>
      </c>
      <c r="S596" s="194">
        <f>OFFSET('배치점수 계산기'!I$10,$D596,0)</f>
        <v/>
      </c>
      <c r="T596" s="194">
        <f>OFFSET('배치점수 계산기'!J$10,$D596,0)</f>
        <v/>
      </c>
      <c r="U596" s="194">
        <f>OFFSET('배치점수 계산기'!K$10,$D596,0)</f>
        <v/>
      </c>
      <c r="V596" s="194">
        <f>OFFSET('배치점수 계산기'!L$10,$D596,0)</f>
        <v/>
      </c>
      <c r="W596" s="186">
        <f>OFFSET('배치점수 계산기'!M$10,$D596,0)</f>
        <v/>
      </c>
      <c r="X596" s="184">
        <f>OFFSET('배치점수 계산기'!N$10,$D596,0)</f>
        <v/>
      </c>
      <c r="Y596" s="188">
        <f>OFFSET(환산공식!FW$15,$F596,0)</f>
        <v/>
      </c>
      <c r="Z596" s="697">
        <f>OFFSET(환산공식!FX$15,$F596,0)</f>
        <v/>
      </c>
      <c r="AA596" s="179">
        <f>OFFSET(환산공식!FY$15,$F596,0)</f>
        <v/>
      </c>
      <c r="AB596" s="3" t="n"/>
      <c r="AD596" s="0">
        <f>IF(L596="X",6,IF(Q596&gt;R596,1,IF(Q596&gt;S596,2,IF(Q596&gt;T596,3,IF(Q596&gt;U596,4,IF(Q596&gt;=V596,5,IF(Q596&lt;V596,6,"")))))))</f>
        <v/>
      </c>
      <c r="AF596" s="3" t="n"/>
      <c r="AG596" s="3" t="n"/>
      <c r="AH596" s="3" t="n"/>
    </row>
    <row r="597">
      <c r="A597" s="198" t="n"/>
      <c r="B597" s="198" t="n"/>
      <c r="C597" s="198" t="inlineStr">
        <is>
          <t>가590</t>
        </is>
      </c>
      <c r="D597" s="195" t="n">
        <v>650</v>
      </c>
      <c r="E597" s="195" t="n">
        <v>185</v>
      </c>
      <c r="F597" s="195" t="n">
        <v>185</v>
      </c>
      <c r="G597" s="239" t="n">
        <v>590</v>
      </c>
      <c r="H597" s="197" t="inlineStr">
        <is>
          <t>가</t>
        </is>
      </c>
      <c r="I597" s="242" t="inlineStr">
        <is>
          <t>강원대</t>
        </is>
      </c>
      <c r="J597" s="242" t="inlineStr">
        <is>
          <t>부동산학과</t>
        </is>
      </c>
      <c r="K597" s="195" t="inlineStr">
        <is>
          <t>통합</t>
        </is>
      </c>
      <c r="L597" s="697">
        <f>IF(OFFSET(환산공식!$ED$15,$F597,0)=1,"O","X")</f>
        <v/>
      </c>
      <c r="M597" s="188">
        <f>IFERROR(OFFSET(환산공식!DJ$15,$F597,0),"")</f>
        <v/>
      </c>
      <c r="N597" s="697">
        <f>IFERROR(CONCATENATE(ROUND(OFFSET(환산공식!DK$15,$F597,0),1),"%"),"")</f>
        <v/>
      </c>
      <c r="O597" s="697">
        <f>IFERROR(OFFSET(환산공식!DL$15,$F597,0),"")</f>
        <v/>
      </c>
      <c r="P597" s="188">
        <f>IF(E597="","",IF(Q597&gt;R597,"90% 이상",IF(Q597&gt;S597,CONCATENATE(ROUND(((Q597-S597)/(R597-S597))*20+70,0),"%"),IF(Q597&gt;T597,CONCATENATE(ROUND(((Q597-T597)/(S597-T597))*30+40,0),"%"),IF(Q597&gt;U597,CONCATENATE(ROUND(((Q597-U597)/(T597-U597))*30+10,0),"%"),IF(Q597&gt;V597,CONCATENATE(ROUND(((Q597-V597)/(U597-V597))*7+3,0),"%"),"3% 이하"))))))</f>
        <v/>
      </c>
      <c r="Q597" s="194">
        <f>IFERROR(ROUND(OFFSET(환산공식!$FG$15,$F597,0),3),"")</f>
        <v/>
      </c>
      <c r="R597" s="194">
        <f>OFFSET('배치점수 계산기'!H$10,$D597,0)</f>
        <v/>
      </c>
      <c r="S597" s="194">
        <f>OFFSET('배치점수 계산기'!I$10,$D597,0)</f>
        <v/>
      </c>
      <c r="T597" s="194">
        <f>OFFSET('배치점수 계산기'!J$10,$D597,0)</f>
        <v/>
      </c>
      <c r="U597" s="194">
        <f>OFFSET('배치점수 계산기'!K$10,$D597,0)</f>
        <v/>
      </c>
      <c r="V597" s="194">
        <f>OFFSET('배치점수 계산기'!L$10,$D597,0)</f>
        <v/>
      </c>
      <c r="W597" s="186">
        <f>OFFSET('배치점수 계산기'!M$10,$D597,0)</f>
        <v/>
      </c>
      <c r="X597" s="184">
        <f>OFFSET('배치점수 계산기'!N$10,$D597,0)</f>
        <v/>
      </c>
      <c r="Y597" s="188">
        <f>OFFSET(환산공식!FW$15,$F597,0)</f>
        <v/>
      </c>
      <c r="Z597" s="697">
        <f>OFFSET(환산공식!FX$15,$F597,0)</f>
        <v/>
      </c>
      <c r="AA597" s="179">
        <f>OFFSET(환산공식!FY$15,$F597,0)</f>
        <v/>
      </c>
      <c r="AB597" s="3" t="n"/>
      <c r="AD597" s="0">
        <f>IF(L597="X",6,IF(Q597&gt;R597,1,IF(Q597&gt;S597,2,IF(Q597&gt;T597,3,IF(Q597&gt;U597,4,IF(Q597&gt;=V597,5,IF(Q597&lt;V597,6,"")))))))</f>
        <v/>
      </c>
      <c r="AF597" s="3" t="n"/>
      <c r="AG597" s="3" t="n"/>
      <c r="AH597" s="3" t="n"/>
    </row>
    <row r="598">
      <c r="A598" s="198" t="n"/>
      <c r="B598" s="198" t="n"/>
      <c r="C598" s="198" t="inlineStr">
        <is>
          <t>가591</t>
        </is>
      </c>
      <c r="D598" s="195" t="n">
        <v>651</v>
      </c>
      <c r="E598" s="195" t="n">
        <v>185</v>
      </c>
      <c r="F598" s="195" t="n">
        <v>185</v>
      </c>
      <c r="G598" s="239" t="n">
        <v>591</v>
      </c>
      <c r="H598" s="197" t="inlineStr">
        <is>
          <t>가</t>
        </is>
      </c>
      <c r="I598" s="242" t="inlineStr">
        <is>
          <t>강원대</t>
        </is>
      </c>
      <c r="J598" s="242" t="inlineStr">
        <is>
          <t>관광경영학과</t>
        </is>
      </c>
      <c r="K598" s="195" t="inlineStr">
        <is>
          <t>통합</t>
        </is>
      </c>
      <c r="L598" s="697">
        <f>IF(OFFSET(환산공식!$ED$15,$F598,0)=1,"O","X")</f>
        <v/>
      </c>
      <c r="M598" s="188">
        <f>IFERROR(OFFSET(환산공식!DJ$15,$F598,0),"")</f>
        <v/>
      </c>
      <c r="N598" s="697">
        <f>IFERROR(CONCATENATE(ROUND(OFFSET(환산공식!DK$15,$F598,0),1),"%"),"")</f>
        <v/>
      </c>
      <c r="O598" s="697">
        <f>IFERROR(OFFSET(환산공식!DL$15,$F598,0),"")</f>
        <v/>
      </c>
      <c r="P598" s="188">
        <f>IF(E598="","",IF(Q598&gt;R598,"90% 이상",IF(Q598&gt;S598,CONCATENATE(ROUND(((Q598-S598)/(R598-S598))*20+70,0),"%"),IF(Q598&gt;T598,CONCATENATE(ROUND(((Q598-T598)/(S598-T598))*30+40,0),"%"),IF(Q598&gt;U598,CONCATENATE(ROUND(((Q598-U598)/(T598-U598))*30+10,0),"%"),IF(Q598&gt;V598,CONCATENATE(ROUND(((Q598-V598)/(U598-V598))*7+3,0),"%"),"3% 이하"))))))</f>
        <v/>
      </c>
      <c r="Q598" s="194">
        <f>IFERROR(ROUND(OFFSET(환산공식!$FG$15,$F598,0),3),"")</f>
        <v/>
      </c>
      <c r="R598" s="194">
        <f>OFFSET('배치점수 계산기'!H$10,$D598,0)</f>
        <v/>
      </c>
      <c r="S598" s="194">
        <f>OFFSET('배치점수 계산기'!I$10,$D598,0)</f>
        <v/>
      </c>
      <c r="T598" s="194">
        <f>OFFSET('배치점수 계산기'!J$10,$D598,0)</f>
        <v/>
      </c>
      <c r="U598" s="194">
        <f>OFFSET('배치점수 계산기'!K$10,$D598,0)</f>
        <v/>
      </c>
      <c r="V598" s="194">
        <f>OFFSET('배치점수 계산기'!L$10,$D598,0)</f>
        <v/>
      </c>
      <c r="W598" s="186">
        <f>OFFSET('배치점수 계산기'!M$10,$D598,0)</f>
        <v/>
      </c>
      <c r="X598" s="184">
        <f>OFFSET('배치점수 계산기'!N$10,$D598,0)</f>
        <v/>
      </c>
      <c r="Y598" s="188">
        <f>OFFSET(환산공식!FW$15,$F598,0)</f>
        <v/>
      </c>
      <c r="Z598" s="697">
        <f>OFFSET(환산공식!FX$15,$F598,0)</f>
        <v/>
      </c>
      <c r="AA598" s="179">
        <f>OFFSET(환산공식!FY$15,$F598,0)</f>
        <v/>
      </c>
      <c r="AB598" s="3" t="n"/>
      <c r="AD598" s="0">
        <f>IF(L598="X",6,IF(Q598&gt;R598,1,IF(Q598&gt;S598,2,IF(Q598&gt;T598,3,IF(Q598&gt;U598,4,IF(Q598&gt;=V598,5,IF(Q598&lt;V598,6,"")))))))</f>
        <v/>
      </c>
      <c r="AF598" s="3" t="n"/>
      <c r="AG598" s="3" t="n"/>
      <c r="AH598" s="3" t="n"/>
    </row>
    <row r="599">
      <c r="A599" s="198" t="n"/>
      <c r="B599" s="198" t="n"/>
      <c r="C599" s="198" t="inlineStr">
        <is>
          <t>가592</t>
        </is>
      </c>
      <c r="D599" s="195" t="n">
        <v>652</v>
      </c>
      <c r="E599" s="195" t="n">
        <v>185</v>
      </c>
      <c r="F599" s="195" t="n">
        <v>185</v>
      </c>
      <c r="G599" s="239" t="n">
        <v>592</v>
      </c>
      <c r="H599" s="197" t="inlineStr">
        <is>
          <t>가</t>
        </is>
      </c>
      <c r="I599" s="242" t="inlineStr">
        <is>
          <t>강원대</t>
        </is>
      </c>
      <c r="J599" s="242" t="inlineStr">
        <is>
          <t>정치외교학과</t>
        </is>
      </c>
      <c r="K599" s="195" t="inlineStr">
        <is>
          <t>통합</t>
        </is>
      </c>
      <c r="L599" s="697">
        <f>IF(OFFSET(환산공식!$ED$15,$F599,0)=1,"O","X")</f>
        <v/>
      </c>
      <c r="M599" s="188">
        <f>IFERROR(OFFSET(환산공식!DJ$15,$F599,0),"")</f>
        <v/>
      </c>
      <c r="N599" s="697">
        <f>IFERROR(CONCATENATE(ROUND(OFFSET(환산공식!DK$15,$F599,0),1),"%"),"")</f>
        <v/>
      </c>
      <c r="O599" s="697">
        <f>IFERROR(OFFSET(환산공식!DL$15,$F599,0),"")</f>
        <v/>
      </c>
      <c r="P599" s="188">
        <f>IF(E599="","",IF(Q599&gt;R599,"90% 이상",IF(Q599&gt;S599,CONCATENATE(ROUND(((Q599-S599)/(R599-S599))*20+70,0),"%"),IF(Q599&gt;T599,CONCATENATE(ROUND(((Q599-T599)/(S599-T599))*30+40,0),"%"),IF(Q599&gt;U599,CONCATENATE(ROUND(((Q599-U599)/(T599-U599))*30+10,0),"%"),IF(Q599&gt;V599,CONCATENATE(ROUND(((Q599-V599)/(U599-V599))*7+3,0),"%"),"3% 이하"))))))</f>
        <v/>
      </c>
      <c r="Q599" s="194">
        <f>IFERROR(ROUND(OFFSET(환산공식!$FG$15,$F599,0),3),"")</f>
        <v/>
      </c>
      <c r="R599" s="194">
        <f>OFFSET('배치점수 계산기'!H$10,$D599,0)</f>
        <v/>
      </c>
      <c r="S599" s="194">
        <f>OFFSET('배치점수 계산기'!I$10,$D599,0)</f>
        <v/>
      </c>
      <c r="T599" s="194">
        <f>OFFSET('배치점수 계산기'!J$10,$D599,0)</f>
        <v/>
      </c>
      <c r="U599" s="194">
        <f>OFFSET('배치점수 계산기'!K$10,$D599,0)</f>
        <v/>
      </c>
      <c r="V599" s="194">
        <f>OFFSET('배치점수 계산기'!L$10,$D599,0)</f>
        <v/>
      </c>
      <c r="W599" s="186">
        <f>OFFSET('배치점수 계산기'!M$10,$D599,0)</f>
        <v/>
      </c>
      <c r="X599" s="184">
        <f>OFFSET('배치점수 계산기'!N$10,$D599,0)</f>
        <v/>
      </c>
      <c r="Y599" s="188">
        <f>OFFSET(환산공식!FW$15,$F599,0)</f>
        <v/>
      </c>
      <c r="Z599" s="697">
        <f>OFFSET(환산공식!FX$15,$F599,0)</f>
        <v/>
      </c>
      <c r="AA599" s="179">
        <f>OFFSET(환산공식!FY$15,$F599,0)</f>
        <v/>
      </c>
      <c r="AB599" s="3" t="n"/>
      <c r="AD599" s="0">
        <f>IF(L599="X",6,IF(Q599&gt;R599,1,IF(Q599&gt;S599,2,IF(Q599&gt;T599,3,IF(Q599&gt;U599,4,IF(Q599&gt;=V599,5,IF(Q599&lt;V599,6,"")))))))</f>
        <v/>
      </c>
      <c r="AF599" s="3" t="n"/>
      <c r="AG599" s="3" t="n"/>
      <c r="AH599" s="3" t="n"/>
    </row>
    <row r="600">
      <c r="A600" s="198" t="n"/>
      <c r="B600" s="198" t="n"/>
      <c r="C600" s="198" t="inlineStr">
        <is>
          <t>가593</t>
        </is>
      </c>
      <c r="D600" s="195" t="n">
        <v>653</v>
      </c>
      <c r="E600" s="195" t="n">
        <v>185</v>
      </c>
      <c r="F600" s="195" t="n">
        <v>185</v>
      </c>
      <c r="G600" s="239" t="n">
        <v>593</v>
      </c>
      <c r="H600" s="197" t="inlineStr">
        <is>
          <t>가</t>
        </is>
      </c>
      <c r="I600" s="242" t="inlineStr">
        <is>
          <t>강원대</t>
        </is>
      </c>
      <c r="J600" s="242" t="inlineStr">
        <is>
          <t>문화인류학과</t>
        </is>
      </c>
      <c r="K600" s="195" t="inlineStr">
        <is>
          <t>통합</t>
        </is>
      </c>
      <c r="L600" s="697">
        <f>IF(OFFSET(환산공식!$ED$15,$F600,0)=1,"O","X")</f>
        <v/>
      </c>
      <c r="M600" s="188">
        <f>IFERROR(OFFSET(환산공식!DJ$15,$F600,0),"")</f>
        <v/>
      </c>
      <c r="N600" s="697">
        <f>IFERROR(CONCATENATE(ROUND(OFFSET(환산공식!DK$15,$F600,0),1),"%"),"")</f>
        <v/>
      </c>
      <c r="O600" s="697">
        <f>IFERROR(OFFSET(환산공식!DL$15,$F600,0),"")</f>
        <v/>
      </c>
      <c r="P600" s="188">
        <f>IF(E600="","",IF(Q600&gt;R600,"90% 이상",IF(Q600&gt;S600,CONCATENATE(ROUND(((Q600-S600)/(R600-S600))*20+70,0),"%"),IF(Q600&gt;T600,CONCATENATE(ROUND(((Q600-T600)/(S600-T600))*30+40,0),"%"),IF(Q600&gt;U600,CONCATENATE(ROUND(((Q600-U600)/(T600-U600))*30+10,0),"%"),IF(Q600&gt;V600,CONCATENATE(ROUND(((Q600-V600)/(U600-V600))*7+3,0),"%"),"3% 이하"))))))</f>
        <v/>
      </c>
      <c r="Q600" s="194">
        <f>IFERROR(ROUND(OFFSET(환산공식!$FG$15,$F600,0),3),"")</f>
        <v/>
      </c>
      <c r="R600" s="194">
        <f>OFFSET('배치점수 계산기'!H$10,$D600,0)</f>
        <v/>
      </c>
      <c r="S600" s="194">
        <f>OFFSET('배치점수 계산기'!I$10,$D600,0)</f>
        <v/>
      </c>
      <c r="T600" s="194">
        <f>OFFSET('배치점수 계산기'!J$10,$D600,0)</f>
        <v/>
      </c>
      <c r="U600" s="194">
        <f>OFFSET('배치점수 계산기'!K$10,$D600,0)</f>
        <v/>
      </c>
      <c r="V600" s="194">
        <f>OFFSET('배치점수 계산기'!L$10,$D600,0)</f>
        <v/>
      </c>
      <c r="W600" s="186">
        <f>OFFSET('배치점수 계산기'!M$10,$D600,0)</f>
        <v/>
      </c>
      <c r="X600" s="184">
        <f>OFFSET('배치점수 계산기'!N$10,$D600,0)</f>
        <v/>
      </c>
      <c r="Y600" s="188">
        <f>OFFSET(환산공식!FW$15,$F600,0)</f>
        <v/>
      </c>
      <c r="Z600" s="697">
        <f>OFFSET(환산공식!FX$15,$F600,0)</f>
        <v/>
      </c>
      <c r="AA600" s="179">
        <f>OFFSET(환산공식!FY$15,$F600,0)</f>
        <v/>
      </c>
      <c r="AB600" s="3" t="n"/>
      <c r="AD600" s="0">
        <f>IF(L600="X",6,IF(Q600&gt;R600,1,IF(Q600&gt;S600,2,IF(Q600&gt;T600,3,IF(Q600&gt;U600,4,IF(Q600&gt;=V600,5,IF(Q600&lt;V600,6,"")))))))</f>
        <v/>
      </c>
      <c r="AF600" s="3" t="n"/>
      <c r="AG600" s="3" t="n"/>
      <c r="AH600" s="3" t="n"/>
    </row>
    <row r="601">
      <c r="A601" s="198" t="n"/>
      <c r="B601" s="198" t="n"/>
      <c r="C601" s="198" t="inlineStr">
        <is>
          <t>가594</t>
        </is>
      </c>
      <c r="D601" s="195" t="n">
        <v>654</v>
      </c>
      <c r="E601" s="195" t="n">
        <v>292</v>
      </c>
      <c r="F601" s="195" t="n">
        <v>292</v>
      </c>
      <c r="G601" s="239" t="n">
        <v>594</v>
      </c>
      <c r="H601" s="197" t="inlineStr">
        <is>
          <t>가</t>
        </is>
      </c>
      <c r="I601" s="242" t="inlineStr">
        <is>
          <t>강원대(제2캠)</t>
        </is>
      </c>
      <c r="J601" s="242" t="inlineStr">
        <is>
          <t>첨단AI공학과</t>
        </is>
      </c>
      <c r="K601" s="195" t="inlineStr">
        <is>
          <t>통합</t>
        </is>
      </c>
      <c r="L601" s="697">
        <f>IF(OFFSET(환산공식!$ED$15,$F601,0)=1,"O","X")</f>
        <v/>
      </c>
      <c r="M601" s="188">
        <f>IFERROR(OFFSET(환산공식!DJ$15,$F601,0),"")</f>
        <v/>
      </c>
      <c r="N601" s="697">
        <f>IFERROR(CONCATENATE(ROUND(OFFSET(환산공식!DK$15,$F601,0),1),"%"),"")</f>
        <v/>
      </c>
      <c r="O601" s="697">
        <f>IFERROR(OFFSET(환산공식!DL$15,$F601,0),"")</f>
        <v/>
      </c>
      <c r="P601" s="188">
        <f>IF(E601="","",IF(Q601&gt;R601,"90% 이상",IF(Q601&gt;S601,CONCATENATE(ROUND(((Q601-S601)/(R601-S601))*20+70,0),"%"),IF(Q601&gt;T601,CONCATENATE(ROUND(((Q601-T601)/(S601-T601))*30+40,0),"%"),IF(Q601&gt;U601,CONCATENATE(ROUND(((Q601-U601)/(T601-U601))*30+10,0),"%"),IF(Q601&gt;V601,CONCATENATE(ROUND(((Q601-V601)/(U601-V601))*7+3,0),"%"),"3% 이하"))))))</f>
        <v/>
      </c>
      <c r="Q601" s="194">
        <f>IFERROR(ROUND(OFFSET(환산공식!$FG$15,$F601,0),3),"")</f>
        <v/>
      </c>
      <c r="R601" s="194">
        <f>OFFSET('배치점수 계산기'!H$10,$D601,0)</f>
        <v/>
      </c>
      <c r="S601" s="194">
        <f>OFFSET('배치점수 계산기'!I$10,$D601,0)</f>
        <v/>
      </c>
      <c r="T601" s="194">
        <f>OFFSET('배치점수 계산기'!J$10,$D601,0)</f>
        <v/>
      </c>
      <c r="U601" s="194">
        <f>OFFSET('배치점수 계산기'!K$10,$D601,0)</f>
        <v/>
      </c>
      <c r="V601" s="194">
        <f>OFFSET('배치점수 계산기'!L$10,$D601,0)</f>
        <v/>
      </c>
      <c r="W601" s="186">
        <f>OFFSET('배치점수 계산기'!M$10,$D601,0)</f>
        <v/>
      </c>
      <c r="X601" s="184">
        <f>OFFSET('배치점수 계산기'!N$10,$D601,0)</f>
        <v/>
      </c>
      <c r="Y601" s="188">
        <f>OFFSET(환산공식!FW$15,$F601,0)</f>
        <v/>
      </c>
      <c r="Z601" s="697">
        <f>OFFSET(환산공식!FX$15,$F601,0)</f>
        <v/>
      </c>
      <c r="AA601" s="179">
        <f>OFFSET(환산공식!FY$15,$F601,0)</f>
        <v/>
      </c>
      <c r="AB601" s="3" t="n"/>
      <c r="AD601" s="0">
        <f>IF(L601="X",6,IF(Q601&gt;R601,1,IF(Q601&gt;S601,2,IF(Q601&gt;T601,3,IF(Q601&gt;U601,4,IF(Q601&gt;=V601,5,IF(Q601&lt;V601,6,"")))))))</f>
        <v/>
      </c>
      <c r="AF601" s="3" t="n"/>
      <c r="AG601" s="3" t="n"/>
      <c r="AH601" s="3" t="n"/>
    </row>
    <row r="602">
      <c r="A602" s="198" t="n"/>
      <c r="B602" s="198" t="n"/>
      <c r="C602" s="198" t="inlineStr">
        <is>
          <t>가595</t>
        </is>
      </c>
      <c r="D602" s="195" t="n">
        <v>655</v>
      </c>
      <c r="E602" s="195" t="n">
        <v>292</v>
      </c>
      <c r="F602" s="195" t="n">
        <v>292</v>
      </c>
      <c r="G602" s="239" t="n">
        <v>595</v>
      </c>
      <c r="H602" s="197" t="inlineStr">
        <is>
          <t>가</t>
        </is>
      </c>
      <c r="I602" s="242" t="inlineStr">
        <is>
          <t>강원대(제2캠)</t>
        </is>
      </c>
      <c r="J602" s="242" t="inlineStr">
        <is>
          <t>공학대학 자유공학과</t>
        </is>
      </c>
      <c r="K602" s="195" t="inlineStr">
        <is>
          <t>통합</t>
        </is>
      </c>
      <c r="L602" s="697">
        <f>IF(OFFSET(환산공식!$ED$15,$F602,0)=1,"O","X")</f>
        <v/>
      </c>
      <c r="M602" s="188">
        <f>IFERROR(OFFSET(환산공식!DJ$15,$F602,0),"")</f>
        <v/>
      </c>
      <c r="N602" s="697">
        <f>IFERROR(CONCATENATE(ROUND(OFFSET(환산공식!DK$15,$F602,0),1),"%"),"")</f>
        <v/>
      </c>
      <c r="O602" s="697">
        <f>IFERROR(OFFSET(환산공식!DL$15,$F602,0),"")</f>
        <v/>
      </c>
      <c r="P602" s="188">
        <f>IF(E602="","",IF(Q602&gt;R602,"90% 이상",IF(Q602&gt;S602,CONCATENATE(ROUND(((Q602-S602)/(R602-S602))*20+70,0),"%"),IF(Q602&gt;T602,CONCATENATE(ROUND(((Q602-T602)/(S602-T602))*30+40,0),"%"),IF(Q602&gt;U602,CONCATENATE(ROUND(((Q602-U602)/(T602-U602))*30+10,0),"%"),IF(Q602&gt;V602,CONCATENATE(ROUND(((Q602-V602)/(U602-V602))*7+3,0),"%"),"3% 이하"))))))</f>
        <v/>
      </c>
      <c r="Q602" s="194">
        <f>IFERROR(ROUND(OFFSET(환산공식!$FG$15,$F602,0),3),"")</f>
        <v/>
      </c>
      <c r="R602" s="194">
        <f>OFFSET('배치점수 계산기'!H$10,$D602,0)</f>
        <v/>
      </c>
      <c r="S602" s="194">
        <f>OFFSET('배치점수 계산기'!I$10,$D602,0)</f>
        <v/>
      </c>
      <c r="T602" s="194">
        <f>OFFSET('배치점수 계산기'!J$10,$D602,0)</f>
        <v/>
      </c>
      <c r="U602" s="194">
        <f>OFFSET('배치점수 계산기'!K$10,$D602,0)</f>
        <v/>
      </c>
      <c r="V602" s="194">
        <f>OFFSET('배치점수 계산기'!L$10,$D602,0)</f>
        <v/>
      </c>
      <c r="W602" s="186">
        <f>OFFSET('배치점수 계산기'!M$10,$D602,0)</f>
        <v/>
      </c>
      <c r="X602" s="184">
        <f>OFFSET('배치점수 계산기'!N$10,$D602,0)</f>
        <v/>
      </c>
      <c r="Y602" s="188">
        <f>OFFSET(환산공식!FW$15,$F602,0)</f>
        <v/>
      </c>
      <c r="Z602" s="697">
        <f>OFFSET(환산공식!FX$15,$F602,0)</f>
        <v/>
      </c>
      <c r="AA602" s="179">
        <f>OFFSET(환산공식!FY$15,$F602,0)</f>
        <v/>
      </c>
      <c r="AB602" s="3" t="n"/>
      <c r="AD602" s="0">
        <f>IF(L602="X",6,IF(Q602&gt;R602,1,IF(Q602&gt;S602,2,IF(Q602&gt;T602,3,IF(Q602&gt;U602,4,IF(Q602&gt;=V602,5,IF(Q602&lt;V602,6,"")))))))</f>
        <v/>
      </c>
      <c r="AF602" s="3" t="n"/>
      <c r="AG602" s="3" t="n"/>
      <c r="AH602" s="3" t="n"/>
    </row>
    <row r="603">
      <c r="A603" s="198" t="n"/>
      <c r="B603" s="198" t="n"/>
      <c r="C603" s="198" t="inlineStr">
        <is>
          <t>가596</t>
        </is>
      </c>
      <c r="D603" s="195" t="n">
        <v>656</v>
      </c>
      <c r="E603" s="195" t="n">
        <v>196</v>
      </c>
      <c r="F603" s="195" t="n">
        <v>196</v>
      </c>
      <c r="G603" s="239" t="n">
        <v>596</v>
      </c>
      <c r="H603" s="197" t="inlineStr">
        <is>
          <t>가</t>
        </is>
      </c>
      <c r="I603" s="242" t="inlineStr">
        <is>
          <t>경북대</t>
        </is>
      </c>
      <c r="J603" s="242" t="inlineStr">
        <is>
          <t>전자공학부 모바일공학전공</t>
        </is>
      </c>
      <c r="K603" s="195" t="inlineStr">
        <is>
          <t>자연</t>
        </is>
      </c>
      <c r="L603" s="697">
        <f>IF(OFFSET(환산공식!$ED$15,$F603,0)=1,"O","X")</f>
        <v/>
      </c>
      <c r="M603" s="188">
        <f>IFERROR(OFFSET(환산공식!DJ$15,$F603,0),"")</f>
        <v/>
      </c>
      <c r="N603" s="697">
        <f>IFERROR(CONCATENATE(ROUND(OFFSET(환산공식!DK$15,$F603,0),1),"%"),"")</f>
        <v/>
      </c>
      <c r="O603" s="697">
        <f>IFERROR(OFFSET(환산공식!DL$15,$F603,0),"")</f>
        <v/>
      </c>
      <c r="P603" s="188">
        <f>IF(E603="","",IF(Q603&gt;R603,"90% 이상",IF(Q603&gt;S603,CONCATENATE(ROUND(((Q603-S603)/(R603-S603))*20+70,0),"%"),IF(Q603&gt;T603,CONCATENATE(ROUND(((Q603-T603)/(S603-T603))*30+40,0),"%"),IF(Q603&gt;U603,CONCATENATE(ROUND(((Q603-U603)/(T603-U603))*30+10,0),"%"),IF(Q603&gt;V603,CONCATENATE(ROUND(((Q603-V603)/(U603-V603))*7+3,0),"%"),"3% 이하"))))))</f>
        <v/>
      </c>
      <c r="Q603" s="194">
        <f>IFERROR(ROUND(OFFSET(환산공식!$FG$15,$F603,0),3),"")</f>
        <v/>
      </c>
      <c r="R603" s="194">
        <f>OFFSET('배치점수 계산기'!H$10,$D603,0)</f>
        <v/>
      </c>
      <c r="S603" s="194">
        <f>OFFSET('배치점수 계산기'!I$10,$D603,0)</f>
        <v/>
      </c>
      <c r="T603" s="194">
        <f>OFFSET('배치점수 계산기'!J$10,$D603,0)</f>
        <v/>
      </c>
      <c r="U603" s="194">
        <f>OFFSET('배치점수 계산기'!K$10,$D603,0)</f>
        <v/>
      </c>
      <c r="V603" s="194">
        <f>OFFSET('배치점수 계산기'!L$10,$D603,0)</f>
        <v/>
      </c>
      <c r="W603" s="186">
        <f>OFFSET('배치점수 계산기'!M$10,$D603,0)</f>
        <v/>
      </c>
      <c r="X603" s="184">
        <f>OFFSET('배치점수 계산기'!N$10,$D603,0)</f>
        <v/>
      </c>
      <c r="Y603" s="188">
        <f>OFFSET(환산공식!FW$15,$F603,0)</f>
        <v/>
      </c>
      <c r="Z603" s="697">
        <f>OFFSET(환산공식!FX$15,$F603,0)</f>
        <v/>
      </c>
      <c r="AA603" s="179">
        <f>OFFSET(환산공식!FY$15,$F603,0)</f>
        <v/>
      </c>
      <c r="AB603" s="3" t="n"/>
      <c r="AD603" s="0">
        <f>IF(L603="X",6,IF(Q603&gt;R603,1,IF(Q603&gt;S603,2,IF(Q603&gt;T603,3,IF(Q603&gt;U603,4,IF(Q603&gt;=V603,5,IF(Q603&lt;V603,6,"")))))))</f>
        <v/>
      </c>
      <c r="AF603" s="3" t="n"/>
      <c r="AG603" s="3" t="n"/>
      <c r="AH603" s="3" t="n"/>
    </row>
    <row r="604">
      <c r="A604" s="198" t="n"/>
      <c r="B604" s="198" t="n"/>
      <c r="C604" s="198" t="inlineStr">
        <is>
          <t>가597</t>
        </is>
      </c>
      <c r="D604" s="195" t="n">
        <v>657</v>
      </c>
      <c r="E604" s="195" t="n">
        <v>195</v>
      </c>
      <c r="F604" s="195" t="n">
        <v>195</v>
      </c>
      <c r="G604" s="239" t="n">
        <v>597</v>
      </c>
      <c r="H604" s="197" t="inlineStr">
        <is>
          <t>가</t>
        </is>
      </c>
      <c r="I604" s="242" t="inlineStr">
        <is>
          <t>경북대</t>
        </is>
      </c>
      <c r="J604" s="242" t="inlineStr">
        <is>
          <t>전자공학부</t>
        </is>
      </c>
      <c r="K604" s="195" t="inlineStr">
        <is>
          <t>자연</t>
        </is>
      </c>
      <c r="L604" s="697">
        <f>IF(OFFSET(환산공식!$ED$15,$F604,0)=1,"O","X")</f>
        <v/>
      </c>
      <c r="M604" s="188">
        <f>IFERROR(OFFSET(환산공식!DJ$15,$F604,0),"")</f>
        <v/>
      </c>
      <c r="N604" s="697">
        <f>IFERROR(CONCATENATE(ROUND(OFFSET(환산공식!DK$15,$F604,0),1),"%"),"")</f>
        <v/>
      </c>
      <c r="O604" s="697">
        <f>IFERROR(OFFSET(환산공식!DL$15,$F604,0),"")</f>
        <v/>
      </c>
      <c r="P604" s="188">
        <f>IF(E604="","",IF(Q604&gt;R604,"90% 이상",IF(Q604&gt;S604,CONCATENATE(ROUND(((Q604-S604)/(R604-S604))*20+70,0),"%"),IF(Q604&gt;T604,CONCATENATE(ROUND(((Q604-T604)/(S604-T604))*30+40,0),"%"),IF(Q604&gt;U604,CONCATENATE(ROUND(((Q604-U604)/(T604-U604))*30+10,0),"%"),IF(Q604&gt;V604,CONCATENATE(ROUND(((Q604-V604)/(U604-V604))*7+3,0),"%"),"3% 이하"))))))</f>
        <v/>
      </c>
      <c r="Q604" s="194">
        <f>IFERROR(ROUND(OFFSET(환산공식!$FG$15,$F604,0),3),"")</f>
        <v/>
      </c>
      <c r="R604" s="194">
        <f>OFFSET('배치점수 계산기'!H$10,$D604,0)</f>
        <v/>
      </c>
      <c r="S604" s="194">
        <f>OFFSET('배치점수 계산기'!I$10,$D604,0)</f>
        <v/>
      </c>
      <c r="T604" s="194">
        <f>OFFSET('배치점수 계산기'!J$10,$D604,0)</f>
        <v/>
      </c>
      <c r="U604" s="194">
        <f>OFFSET('배치점수 계산기'!K$10,$D604,0)</f>
        <v/>
      </c>
      <c r="V604" s="194">
        <f>OFFSET('배치점수 계산기'!L$10,$D604,0)</f>
        <v/>
      </c>
      <c r="W604" s="186">
        <f>OFFSET('배치점수 계산기'!M$10,$D604,0)</f>
        <v/>
      </c>
      <c r="X604" s="184">
        <f>OFFSET('배치점수 계산기'!N$10,$D604,0)</f>
        <v/>
      </c>
      <c r="Y604" s="188">
        <f>OFFSET(환산공식!FW$15,$F604,0)</f>
        <v/>
      </c>
      <c r="Z604" s="697">
        <f>OFFSET(환산공식!FX$15,$F604,0)</f>
        <v/>
      </c>
      <c r="AA604" s="179">
        <f>OFFSET(환산공식!FY$15,$F604,0)</f>
        <v/>
      </c>
      <c r="AB604" s="3" t="n"/>
      <c r="AD604" s="0">
        <f>IF(L604="X",6,IF(Q604&gt;R604,1,IF(Q604&gt;S604,2,IF(Q604&gt;T604,3,IF(Q604&gt;U604,4,IF(Q604&gt;=V604,5,IF(Q604&lt;V604,6,"")))))))</f>
        <v/>
      </c>
      <c r="AF604" s="3" t="n"/>
      <c r="AG604" s="3" t="n"/>
      <c r="AH604" s="3" t="n"/>
    </row>
    <row r="605">
      <c r="A605" s="198" t="n"/>
      <c r="B605" s="198" t="n"/>
      <c r="C605" s="198" t="inlineStr">
        <is>
          <t>가598</t>
        </is>
      </c>
      <c r="D605" s="195" t="n">
        <v>658</v>
      </c>
      <c r="E605" s="195" t="n">
        <v>195</v>
      </c>
      <c r="F605" s="195" t="n">
        <v>195</v>
      </c>
      <c r="G605" s="239" t="n">
        <v>598</v>
      </c>
      <c r="H605" s="197" t="inlineStr">
        <is>
          <t>가</t>
        </is>
      </c>
      <c r="I605" s="242" t="inlineStr">
        <is>
          <t>경북대</t>
        </is>
      </c>
      <c r="J605" s="242" t="inlineStr">
        <is>
          <t>IT 첨단자율학부</t>
        </is>
      </c>
      <c r="K605" s="195" t="inlineStr">
        <is>
          <t>자연</t>
        </is>
      </c>
      <c r="L605" s="697">
        <f>IF(OFFSET(환산공식!$ED$15,$F605,0)=1,"O","X")</f>
        <v/>
      </c>
      <c r="M605" s="188">
        <f>IFERROR(OFFSET(환산공식!DJ$15,$F605,0),"")</f>
        <v/>
      </c>
      <c r="N605" s="697">
        <f>IFERROR(CONCATENATE(ROUND(OFFSET(환산공식!DK$15,$F605,0),1),"%"),"")</f>
        <v/>
      </c>
      <c r="O605" s="697">
        <f>IFERROR(OFFSET(환산공식!DL$15,$F605,0),"")</f>
        <v/>
      </c>
      <c r="P605" s="188">
        <f>IF(E605="","",IF(Q605&gt;R605,"90% 이상",IF(Q605&gt;S605,CONCATENATE(ROUND(((Q605-S605)/(R605-S605))*20+70,0),"%"),IF(Q605&gt;T605,CONCATENATE(ROUND(((Q605-T605)/(S605-T605))*30+40,0),"%"),IF(Q605&gt;U605,CONCATENATE(ROUND(((Q605-U605)/(T605-U605))*30+10,0),"%"),IF(Q605&gt;V605,CONCATENATE(ROUND(((Q605-V605)/(U605-V605))*7+3,0),"%"),"3% 이하"))))))</f>
        <v/>
      </c>
      <c r="Q605" s="194">
        <f>IFERROR(ROUND(OFFSET(환산공식!$FG$15,$F605,0),3),"")</f>
        <v/>
      </c>
      <c r="R605" s="194">
        <f>OFFSET('배치점수 계산기'!H$10,$D605,0)</f>
        <v/>
      </c>
      <c r="S605" s="194">
        <f>OFFSET('배치점수 계산기'!I$10,$D605,0)</f>
        <v/>
      </c>
      <c r="T605" s="194">
        <f>OFFSET('배치점수 계산기'!J$10,$D605,0)</f>
        <v/>
      </c>
      <c r="U605" s="194">
        <f>OFFSET('배치점수 계산기'!K$10,$D605,0)</f>
        <v/>
      </c>
      <c r="V605" s="194">
        <f>OFFSET('배치점수 계산기'!L$10,$D605,0)</f>
        <v/>
      </c>
      <c r="W605" s="186">
        <f>OFFSET('배치점수 계산기'!M$10,$D605,0)</f>
        <v/>
      </c>
      <c r="X605" s="184">
        <f>OFFSET('배치점수 계산기'!N$10,$D605,0)</f>
        <v/>
      </c>
      <c r="Y605" s="188">
        <f>OFFSET(환산공식!FW$15,$F605,0)</f>
        <v/>
      </c>
      <c r="Z605" s="697">
        <f>OFFSET(환산공식!FX$15,$F605,0)</f>
        <v/>
      </c>
      <c r="AA605" s="179">
        <f>OFFSET(환산공식!FY$15,$F605,0)</f>
        <v/>
      </c>
      <c r="AB605" s="3" t="n"/>
      <c r="AD605" s="0">
        <f>IF(L605="X",6,IF(Q605&gt;R605,1,IF(Q605&gt;S605,2,IF(Q605&gt;T605,3,IF(Q605&gt;U605,4,IF(Q605&gt;=V605,5,IF(Q605&lt;V605,6,"")))))))</f>
        <v/>
      </c>
      <c r="AF605" s="3" t="n"/>
      <c r="AG605" s="3" t="n"/>
      <c r="AH605" s="3" t="n"/>
    </row>
    <row r="606">
      <c r="A606" s="198" t="n"/>
      <c r="B606" s="198" t="n"/>
      <c r="C606" s="198" t="inlineStr">
        <is>
          <t>가599</t>
        </is>
      </c>
      <c r="D606" s="195" t="n">
        <v>659</v>
      </c>
      <c r="E606" s="195" t="n">
        <v>195</v>
      </c>
      <c r="F606" s="195" t="n">
        <v>195</v>
      </c>
      <c r="G606" s="239" t="n">
        <v>599</v>
      </c>
      <c r="H606" s="197" t="inlineStr">
        <is>
          <t>가</t>
        </is>
      </c>
      <c r="I606" s="242" t="inlineStr">
        <is>
          <t>경북대</t>
        </is>
      </c>
      <c r="J606" s="242" t="inlineStr">
        <is>
          <t>간호학과</t>
        </is>
      </c>
      <c r="K606" s="195" t="inlineStr">
        <is>
          <t>자연</t>
        </is>
      </c>
      <c r="L606" s="697">
        <f>IF(OFFSET(환산공식!$ED$15,$F606,0)=1,"O","X")</f>
        <v/>
      </c>
      <c r="M606" s="188">
        <f>IFERROR(OFFSET(환산공식!DJ$15,$F606,0),"")</f>
        <v/>
      </c>
      <c r="N606" s="697">
        <f>IFERROR(CONCATENATE(ROUND(OFFSET(환산공식!DK$15,$F606,0),1),"%"),"")</f>
        <v/>
      </c>
      <c r="O606" s="697">
        <f>IFERROR(OFFSET(환산공식!DL$15,$F606,0),"")</f>
        <v/>
      </c>
      <c r="P606" s="188">
        <f>IF(E606="","",IF(Q606&gt;R606,"90% 이상",IF(Q606&gt;S606,CONCATENATE(ROUND(((Q606-S606)/(R606-S606))*20+70,0),"%"),IF(Q606&gt;T606,CONCATENATE(ROUND(((Q606-T606)/(S606-T606))*30+40,0),"%"),IF(Q606&gt;U606,CONCATENATE(ROUND(((Q606-U606)/(T606-U606))*30+10,0),"%"),IF(Q606&gt;V606,CONCATENATE(ROUND(((Q606-V606)/(U606-V606))*7+3,0),"%"),"3% 이하"))))))</f>
        <v/>
      </c>
      <c r="Q606" s="194">
        <f>IFERROR(ROUND(OFFSET(환산공식!$FG$15,$F606,0),3),"")</f>
        <v/>
      </c>
      <c r="R606" s="194">
        <f>OFFSET('배치점수 계산기'!H$10,$D606,0)</f>
        <v/>
      </c>
      <c r="S606" s="194">
        <f>OFFSET('배치점수 계산기'!I$10,$D606,0)</f>
        <v/>
      </c>
      <c r="T606" s="194">
        <f>OFFSET('배치점수 계산기'!J$10,$D606,0)</f>
        <v/>
      </c>
      <c r="U606" s="194">
        <f>OFFSET('배치점수 계산기'!K$10,$D606,0)</f>
        <v/>
      </c>
      <c r="V606" s="194">
        <f>OFFSET('배치점수 계산기'!L$10,$D606,0)</f>
        <v/>
      </c>
      <c r="W606" s="186">
        <f>OFFSET('배치점수 계산기'!M$10,$D606,0)</f>
        <v/>
      </c>
      <c r="X606" s="184">
        <f>OFFSET('배치점수 계산기'!N$10,$D606,0)</f>
        <v/>
      </c>
      <c r="Y606" s="188">
        <f>OFFSET(환산공식!FW$15,$F606,0)</f>
        <v/>
      </c>
      <c r="Z606" s="697">
        <f>OFFSET(환산공식!FX$15,$F606,0)</f>
        <v/>
      </c>
      <c r="AA606" s="179">
        <f>OFFSET(환산공식!FY$15,$F606,0)</f>
        <v/>
      </c>
      <c r="AB606" s="3" t="n"/>
      <c r="AD606" s="0">
        <f>IF(L606="X",6,IF(Q606&gt;R606,1,IF(Q606&gt;S606,2,IF(Q606&gt;T606,3,IF(Q606&gt;U606,4,IF(Q606&gt;=V606,5,IF(Q606&lt;V606,6,"")))))))</f>
        <v/>
      </c>
      <c r="AF606" s="3" t="n"/>
      <c r="AG606" s="3" t="n"/>
      <c r="AH606" s="3" t="n"/>
    </row>
    <row r="607">
      <c r="A607" s="198" t="n"/>
      <c r="B607" s="198" t="n"/>
      <c r="C607" s="198" t="inlineStr">
        <is>
          <t>가600</t>
        </is>
      </c>
      <c r="D607" s="195" t="n">
        <v>660</v>
      </c>
      <c r="E607" s="195" t="n">
        <v>195</v>
      </c>
      <c r="F607" s="195" t="n">
        <v>195</v>
      </c>
      <c r="G607" s="239" t="n">
        <v>600</v>
      </c>
      <c r="H607" s="197" t="inlineStr">
        <is>
          <t>가</t>
        </is>
      </c>
      <c r="I607" s="242" t="inlineStr">
        <is>
          <t>경북대</t>
        </is>
      </c>
      <c r="J607" s="242" t="inlineStr">
        <is>
          <t>컴퓨터학부(인공지능컴퓨팅전공)</t>
        </is>
      </c>
      <c r="K607" s="195" t="inlineStr">
        <is>
          <t>자연</t>
        </is>
      </c>
      <c r="L607" s="697">
        <f>IF(OFFSET(환산공식!$ED$15,$F607,0)=1,"O","X")</f>
        <v/>
      </c>
      <c r="M607" s="188">
        <f>IFERROR(OFFSET(환산공식!DJ$15,$F607,0),"")</f>
        <v/>
      </c>
      <c r="N607" s="697">
        <f>IFERROR(CONCATENATE(ROUND(OFFSET(환산공식!DK$15,$F607,0),1),"%"),"")</f>
        <v/>
      </c>
      <c r="O607" s="697">
        <f>IFERROR(OFFSET(환산공식!DL$15,$F607,0),"")</f>
        <v/>
      </c>
      <c r="P607" s="188">
        <f>IF(E607="","",IF(Q607&gt;R607,"90% 이상",IF(Q607&gt;S607,CONCATENATE(ROUND(((Q607-S607)/(R607-S607))*20+70,0),"%"),IF(Q607&gt;T607,CONCATENATE(ROUND(((Q607-T607)/(S607-T607))*30+40,0),"%"),IF(Q607&gt;U607,CONCATENATE(ROUND(((Q607-U607)/(T607-U607))*30+10,0),"%"),IF(Q607&gt;V607,CONCATENATE(ROUND(((Q607-V607)/(U607-V607))*7+3,0),"%"),"3% 이하"))))))</f>
        <v/>
      </c>
      <c r="Q607" s="194">
        <f>IFERROR(ROUND(OFFSET(환산공식!$FG$15,$F607,0),3),"")</f>
        <v/>
      </c>
      <c r="R607" s="194">
        <f>OFFSET('배치점수 계산기'!H$10,$D607,0)</f>
        <v/>
      </c>
      <c r="S607" s="194">
        <f>OFFSET('배치점수 계산기'!I$10,$D607,0)</f>
        <v/>
      </c>
      <c r="T607" s="194">
        <f>OFFSET('배치점수 계산기'!J$10,$D607,0)</f>
        <v/>
      </c>
      <c r="U607" s="194">
        <f>OFFSET('배치점수 계산기'!K$10,$D607,0)</f>
        <v/>
      </c>
      <c r="V607" s="194">
        <f>OFFSET('배치점수 계산기'!L$10,$D607,0)</f>
        <v/>
      </c>
      <c r="W607" s="186">
        <f>OFFSET('배치점수 계산기'!M$10,$D607,0)</f>
        <v/>
      </c>
      <c r="X607" s="184">
        <f>OFFSET('배치점수 계산기'!N$10,$D607,0)</f>
        <v/>
      </c>
      <c r="Y607" s="188">
        <f>OFFSET(환산공식!FW$15,$F607,0)</f>
        <v/>
      </c>
      <c r="Z607" s="697">
        <f>OFFSET(환산공식!FX$15,$F607,0)</f>
        <v/>
      </c>
      <c r="AA607" s="179">
        <f>OFFSET(환산공식!FY$15,$F607,0)</f>
        <v/>
      </c>
      <c r="AB607" s="3" t="n"/>
      <c r="AD607" s="0">
        <f>IF(L607="X",6,IF(Q607&gt;R607,1,IF(Q607&gt;S607,2,IF(Q607&gt;T607,3,IF(Q607&gt;U607,4,IF(Q607&gt;=V607,5,IF(Q607&lt;V607,6,"")))))))</f>
        <v/>
      </c>
      <c r="AF607" s="3" t="n"/>
      <c r="AG607" s="3" t="n"/>
      <c r="AH607" s="3" t="n"/>
    </row>
    <row r="608">
      <c r="A608" s="198" t="n"/>
      <c r="B608" s="198" t="n"/>
      <c r="C608" s="198" t="inlineStr">
        <is>
          <t>가601</t>
        </is>
      </c>
      <c r="D608" s="195" t="n">
        <v>661</v>
      </c>
      <c r="E608" s="195" t="n">
        <v>195</v>
      </c>
      <c r="F608" s="195" t="n">
        <v>195</v>
      </c>
      <c r="G608" s="239" t="n">
        <v>601</v>
      </c>
      <c r="H608" s="197" t="inlineStr">
        <is>
          <t>가</t>
        </is>
      </c>
      <c r="I608" s="242" t="inlineStr">
        <is>
          <t>경북대</t>
        </is>
      </c>
      <c r="J608" s="242" t="inlineStr">
        <is>
          <t>컴퓨터학부(심화컴퓨팅전공)</t>
        </is>
      </c>
      <c r="K608" s="195" t="inlineStr">
        <is>
          <t>자연</t>
        </is>
      </c>
      <c r="L608" s="697">
        <f>IF(OFFSET(환산공식!$ED$15,$F608,0)=1,"O","X")</f>
        <v/>
      </c>
      <c r="M608" s="188">
        <f>IFERROR(OFFSET(환산공식!DJ$15,$F608,0),"")</f>
        <v/>
      </c>
      <c r="N608" s="697">
        <f>IFERROR(CONCATENATE(ROUND(OFFSET(환산공식!DK$15,$F608,0),1),"%"),"")</f>
        <v/>
      </c>
      <c r="O608" s="697">
        <f>IFERROR(OFFSET(환산공식!DL$15,$F608,0),"")</f>
        <v/>
      </c>
      <c r="P608" s="188">
        <f>IF(E608="","",IF(Q608&gt;R608,"90% 이상",IF(Q608&gt;S608,CONCATENATE(ROUND(((Q608-S608)/(R608-S608))*20+70,0),"%"),IF(Q608&gt;T608,CONCATENATE(ROUND(((Q608-T608)/(S608-T608))*30+40,0),"%"),IF(Q608&gt;U608,CONCATENATE(ROUND(((Q608-U608)/(T608-U608))*30+10,0),"%"),IF(Q608&gt;V608,CONCATENATE(ROUND(((Q608-V608)/(U608-V608))*7+3,0),"%"),"3% 이하"))))))</f>
        <v/>
      </c>
      <c r="Q608" s="194">
        <f>IFERROR(ROUND(OFFSET(환산공식!$FG$15,$F608,0),3),"")</f>
        <v/>
      </c>
      <c r="R608" s="194">
        <f>OFFSET('배치점수 계산기'!H$10,$D608,0)</f>
        <v/>
      </c>
      <c r="S608" s="194">
        <f>OFFSET('배치점수 계산기'!I$10,$D608,0)</f>
        <v/>
      </c>
      <c r="T608" s="194">
        <f>OFFSET('배치점수 계산기'!J$10,$D608,0)</f>
        <v/>
      </c>
      <c r="U608" s="194">
        <f>OFFSET('배치점수 계산기'!K$10,$D608,0)</f>
        <v/>
      </c>
      <c r="V608" s="194">
        <f>OFFSET('배치점수 계산기'!L$10,$D608,0)</f>
        <v/>
      </c>
      <c r="W608" s="186">
        <f>OFFSET('배치점수 계산기'!M$10,$D608,0)</f>
        <v/>
      </c>
      <c r="X608" s="184">
        <f>OFFSET('배치점수 계산기'!N$10,$D608,0)</f>
        <v/>
      </c>
      <c r="Y608" s="188">
        <f>OFFSET(환산공식!FW$15,$F608,0)</f>
        <v/>
      </c>
      <c r="Z608" s="697">
        <f>OFFSET(환산공식!FX$15,$F608,0)</f>
        <v/>
      </c>
      <c r="AA608" s="179">
        <f>OFFSET(환산공식!FY$15,$F608,0)</f>
        <v/>
      </c>
      <c r="AB608" s="3" t="n"/>
      <c r="AD608" s="0">
        <f>IF(L608="X",6,IF(Q608&gt;R608,1,IF(Q608&gt;S608,2,IF(Q608&gt;T608,3,IF(Q608&gt;U608,4,IF(Q608&gt;=V608,5,IF(Q608&lt;V608,6,"")))))))</f>
        <v/>
      </c>
      <c r="AF608" s="3" t="n"/>
      <c r="AG608" s="3" t="n"/>
      <c r="AH608" s="3" t="n"/>
    </row>
    <row r="609">
      <c r="A609" s="198" t="n"/>
      <c r="B609" s="198" t="n"/>
      <c r="C609" s="198" t="inlineStr">
        <is>
          <t>가602</t>
        </is>
      </c>
      <c r="D609" s="195" t="n">
        <v>662</v>
      </c>
      <c r="E609" s="195" t="n">
        <v>195</v>
      </c>
      <c r="F609" s="195" t="n">
        <v>195</v>
      </c>
      <c r="G609" s="239" t="n">
        <v>602</v>
      </c>
      <c r="H609" s="197" t="inlineStr">
        <is>
          <t>가</t>
        </is>
      </c>
      <c r="I609" s="242" t="inlineStr">
        <is>
          <t>경북대</t>
        </is>
      </c>
      <c r="J609" s="242" t="inlineStr">
        <is>
          <t>응용화학공학부</t>
        </is>
      </c>
      <c r="K609" s="195" t="inlineStr">
        <is>
          <t>자연</t>
        </is>
      </c>
      <c r="L609" s="697">
        <f>IF(OFFSET(환산공식!$ED$15,$F609,0)=1,"O","X")</f>
        <v/>
      </c>
      <c r="M609" s="188">
        <f>IFERROR(OFFSET(환산공식!DJ$15,$F609,0),"")</f>
        <v/>
      </c>
      <c r="N609" s="697">
        <f>IFERROR(CONCATENATE(ROUND(OFFSET(환산공식!DK$15,$F609,0),1),"%"),"")</f>
        <v/>
      </c>
      <c r="O609" s="697">
        <f>IFERROR(OFFSET(환산공식!DL$15,$F609,0),"")</f>
        <v/>
      </c>
      <c r="P609" s="188">
        <f>IF(E609="","",IF(Q609&gt;R609,"90% 이상",IF(Q609&gt;S609,CONCATENATE(ROUND(((Q609-S609)/(R609-S609))*20+70,0),"%"),IF(Q609&gt;T609,CONCATENATE(ROUND(((Q609-T609)/(S609-T609))*30+40,0),"%"),IF(Q609&gt;U609,CONCATENATE(ROUND(((Q609-U609)/(T609-U609))*30+10,0),"%"),IF(Q609&gt;V609,CONCATENATE(ROUND(((Q609-V609)/(U609-V609))*7+3,0),"%"),"3% 이하"))))))</f>
        <v/>
      </c>
      <c r="Q609" s="194">
        <f>IFERROR(ROUND(OFFSET(환산공식!$FG$15,$F609,0),3),"")</f>
        <v/>
      </c>
      <c r="R609" s="194">
        <f>OFFSET('배치점수 계산기'!H$10,$D609,0)</f>
        <v/>
      </c>
      <c r="S609" s="194">
        <f>OFFSET('배치점수 계산기'!I$10,$D609,0)</f>
        <v/>
      </c>
      <c r="T609" s="194">
        <f>OFFSET('배치점수 계산기'!J$10,$D609,0)</f>
        <v/>
      </c>
      <c r="U609" s="194">
        <f>OFFSET('배치점수 계산기'!K$10,$D609,0)</f>
        <v/>
      </c>
      <c r="V609" s="194">
        <f>OFFSET('배치점수 계산기'!L$10,$D609,0)</f>
        <v/>
      </c>
      <c r="W609" s="186">
        <f>OFFSET('배치점수 계산기'!M$10,$D609,0)</f>
        <v/>
      </c>
      <c r="X609" s="184">
        <f>OFFSET('배치점수 계산기'!N$10,$D609,0)</f>
        <v/>
      </c>
      <c r="Y609" s="188">
        <f>OFFSET(환산공식!FW$15,$F609,0)</f>
        <v/>
      </c>
      <c r="Z609" s="697">
        <f>OFFSET(환산공식!FX$15,$F609,0)</f>
        <v/>
      </c>
      <c r="AA609" s="179">
        <f>OFFSET(환산공식!FY$15,$F609,0)</f>
        <v/>
      </c>
      <c r="AB609" s="3" t="n"/>
      <c r="AD609" s="0">
        <f>IF(L609="X",6,IF(Q609&gt;R609,1,IF(Q609&gt;S609,2,IF(Q609&gt;T609,3,IF(Q609&gt;U609,4,IF(Q609&gt;=V609,5,IF(Q609&lt;V609,6,"")))))))</f>
        <v/>
      </c>
      <c r="AF609" s="3" t="n"/>
      <c r="AG609" s="3" t="n"/>
      <c r="AH609" s="3" t="n"/>
    </row>
    <row r="610">
      <c r="A610" s="198" t="n"/>
      <c r="B610" s="198" t="n"/>
      <c r="C610" s="198" t="inlineStr">
        <is>
          <t>가603</t>
        </is>
      </c>
      <c r="D610" s="195" t="n">
        <v>663</v>
      </c>
      <c r="E610" s="195" t="n">
        <v>195</v>
      </c>
      <c r="F610" s="195" t="n">
        <v>195</v>
      </c>
      <c r="G610" s="239" t="n">
        <v>603</v>
      </c>
      <c r="H610" s="197" t="inlineStr">
        <is>
          <t>가</t>
        </is>
      </c>
      <c r="I610" s="242" t="inlineStr">
        <is>
          <t>경북대</t>
        </is>
      </c>
      <c r="J610" s="242" t="inlineStr">
        <is>
          <t>생명공학부</t>
        </is>
      </c>
      <c r="K610" s="195" t="inlineStr">
        <is>
          <t>자연</t>
        </is>
      </c>
      <c r="L610" s="697">
        <f>IF(OFFSET(환산공식!$ED$15,$F610,0)=1,"O","X")</f>
        <v/>
      </c>
      <c r="M610" s="188">
        <f>IFERROR(OFFSET(환산공식!DJ$15,$F610,0),"")</f>
        <v/>
      </c>
      <c r="N610" s="697">
        <f>IFERROR(CONCATENATE(ROUND(OFFSET(환산공식!DK$15,$F610,0),1),"%"),"")</f>
        <v/>
      </c>
      <c r="O610" s="697">
        <f>IFERROR(OFFSET(환산공식!DL$15,$F610,0),"")</f>
        <v/>
      </c>
      <c r="P610" s="188">
        <f>IF(E610="","",IF(Q610&gt;R610,"90% 이상",IF(Q610&gt;S610,CONCATENATE(ROUND(((Q610-S610)/(R610-S610))*20+70,0),"%"),IF(Q610&gt;T610,CONCATENATE(ROUND(((Q610-T610)/(S610-T610))*30+40,0),"%"),IF(Q610&gt;U610,CONCATENATE(ROUND(((Q610-U610)/(T610-U610))*30+10,0),"%"),IF(Q610&gt;V610,CONCATENATE(ROUND(((Q610-V610)/(U610-V610))*7+3,0),"%"),"3% 이하"))))))</f>
        <v/>
      </c>
      <c r="Q610" s="194">
        <f>IFERROR(ROUND(OFFSET(환산공식!$FG$15,$F610,0),3),"")</f>
        <v/>
      </c>
      <c r="R610" s="194">
        <f>OFFSET('배치점수 계산기'!H$10,$D610,0)</f>
        <v/>
      </c>
      <c r="S610" s="194">
        <f>OFFSET('배치점수 계산기'!I$10,$D610,0)</f>
        <v/>
      </c>
      <c r="T610" s="194">
        <f>OFFSET('배치점수 계산기'!J$10,$D610,0)</f>
        <v/>
      </c>
      <c r="U610" s="194">
        <f>OFFSET('배치점수 계산기'!K$10,$D610,0)</f>
        <v/>
      </c>
      <c r="V610" s="194">
        <f>OFFSET('배치점수 계산기'!L$10,$D610,0)</f>
        <v/>
      </c>
      <c r="W610" s="186">
        <f>OFFSET('배치점수 계산기'!M$10,$D610,0)</f>
        <v/>
      </c>
      <c r="X610" s="184">
        <f>OFFSET('배치점수 계산기'!N$10,$D610,0)</f>
        <v/>
      </c>
      <c r="Y610" s="188">
        <f>OFFSET(환산공식!FW$15,$F610,0)</f>
        <v/>
      </c>
      <c r="Z610" s="697">
        <f>OFFSET(환산공식!FX$15,$F610,0)</f>
        <v/>
      </c>
      <c r="AA610" s="179">
        <f>OFFSET(환산공식!FY$15,$F610,0)</f>
        <v/>
      </c>
      <c r="AB610" s="3" t="n"/>
      <c r="AD610" s="0">
        <f>IF(L610="X",6,IF(Q610&gt;R610,1,IF(Q610&gt;S610,2,IF(Q610&gt;T610,3,IF(Q610&gt;U610,4,IF(Q610&gt;=V610,5,IF(Q610&lt;V610,6,"")))))))</f>
        <v/>
      </c>
      <c r="AF610" s="3" t="n"/>
      <c r="AG610" s="3" t="n"/>
      <c r="AH610" s="3" t="n"/>
    </row>
    <row r="611">
      <c r="A611" s="198" t="n"/>
      <c r="B611" s="198" t="n"/>
      <c r="C611" s="198" t="inlineStr">
        <is>
          <t>가604</t>
        </is>
      </c>
      <c r="D611" s="195" t="n">
        <v>664</v>
      </c>
      <c r="E611" s="195" t="n">
        <v>195</v>
      </c>
      <c r="F611" s="195" t="n">
        <v>195</v>
      </c>
      <c r="G611" s="239" t="n">
        <v>604</v>
      </c>
      <c r="H611" s="197" t="inlineStr">
        <is>
          <t>가</t>
        </is>
      </c>
      <c r="I611" s="242" t="inlineStr">
        <is>
          <t>경북대</t>
        </is>
      </c>
      <c r="J611" s="242" t="inlineStr">
        <is>
          <t>정보·컴퓨터교육과</t>
        </is>
      </c>
      <c r="K611" s="195" t="inlineStr">
        <is>
          <t>자연</t>
        </is>
      </c>
      <c r="L611" s="697">
        <f>IF(OFFSET(환산공식!$ED$15,$F611,0)=1,"O","X")</f>
        <v/>
      </c>
      <c r="M611" s="188">
        <f>IFERROR(OFFSET(환산공식!DJ$15,$F611,0),"")</f>
        <v/>
      </c>
      <c r="N611" s="697">
        <f>IFERROR(CONCATENATE(ROUND(OFFSET(환산공식!DK$15,$F611,0),1),"%"),"")</f>
        <v/>
      </c>
      <c r="O611" s="697">
        <f>IFERROR(OFFSET(환산공식!DL$15,$F611,0),"")</f>
        <v/>
      </c>
      <c r="P611" s="188">
        <f>IF(E611="","",IF(Q611&gt;R611,"90% 이상",IF(Q611&gt;S611,CONCATENATE(ROUND(((Q611-S611)/(R611-S611))*20+70,0),"%"),IF(Q611&gt;T611,CONCATENATE(ROUND(((Q611-T611)/(S611-T611))*30+40,0),"%"),IF(Q611&gt;U611,CONCATENATE(ROUND(((Q611-U611)/(T611-U611))*30+10,0),"%"),IF(Q611&gt;V611,CONCATENATE(ROUND(((Q611-V611)/(U611-V611))*7+3,0),"%"),"3% 이하"))))))</f>
        <v/>
      </c>
      <c r="Q611" s="194">
        <f>IFERROR(ROUND(OFFSET(환산공식!$FG$15,$F611,0),3),"")</f>
        <v/>
      </c>
      <c r="R611" s="194">
        <f>OFFSET('배치점수 계산기'!H$10,$D611,0)</f>
        <v/>
      </c>
      <c r="S611" s="194">
        <f>OFFSET('배치점수 계산기'!I$10,$D611,0)</f>
        <v/>
      </c>
      <c r="T611" s="194">
        <f>OFFSET('배치점수 계산기'!J$10,$D611,0)</f>
        <v/>
      </c>
      <c r="U611" s="194">
        <f>OFFSET('배치점수 계산기'!K$10,$D611,0)</f>
        <v/>
      </c>
      <c r="V611" s="194">
        <f>OFFSET('배치점수 계산기'!L$10,$D611,0)</f>
        <v/>
      </c>
      <c r="W611" s="186">
        <f>OFFSET('배치점수 계산기'!M$10,$D611,0)</f>
        <v/>
      </c>
      <c r="X611" s="184">
        <f>OFFSET('배치점수 계산기'!N$10,$D611,0)</f>
        <v/>
      </c>
      <c r="Y611" s="188">
        <f>OFFSET(환산공식!FW$15,$F611,0)</f>
        <v/>
      </c>
      <c r="Z611" s="697">
        <f>OFFSET(환산공식!FX$15,$F611,0)</f>
        <v/>
      </c>
      <c r="AA611" s="179">
        <f>OFFSET(환산공식!FY$15,$F611,0)</f>
        <v/>
      </c>
      <c r="AB611" s="3" t="n"/>
      <c r="AD611" s="0">
        <f>IF(L611="X",6,IF(Q611&gt;R611,1,IF(Q611&gt;S611,2,IF(Q611&gt;T611,3,IF(Q611&gt;U611,4,IF(Q611&gt;=V611,5,IF(Q611&lt;V611,6,"")))))))</f>
        <v/>
      </c>
      <c r="AF611" s="3" t="n"/>
      <c r="AG611" s="3" t="n"/>
      <c r="AH611" s="3" t="n"/>
    </row>
    <row r="612">
      <c r="A612" s="198" t="n"/>
      <c r="B612" s="198" t="n"/>
      <c r="C612" s="198" t="inlineStr">
        <is>
          <t>가605</t>
        </is>
      </c>
      <c r="D612" s="195" t="n">
        <v>665</v>
      </c>
      <c r="E612" s="195" t="n">
        <v>195</v>
      </c>
      <c r="F612" s="195" t="n">
        <v>195</v>
      </c>
      <c r="G612" s="239" t="n">
        <v>605</v>
      </c>
      <c r="H612" s="197" t="inlineStr">
        <is>
          <t>가</t>
        </is>
      </c>
      <c r="I612" s="242" t="inlineStr">
        <is>
          <t>경북대</t>
        </is>
      </c>
      <c r="J612" s="242" t="inlineStr">
        <is>
          <t>고분자공학과</t>
        </is>
      </c>
      <c r="K612" s="195" t="inlineStr">
        <is>
          <t>자연</t>
        </is>
      </c>
      <c r="L612" s="697">
        <f>IF(OFFSET(환산공식!$ED$15,$F612,0)=1,"O","X")</f>
        <v/>
      </c>
      <c r="M612" s="188">
        <f>IFERROR(OFFSET(환산공식!DJ$15,$F612,0),"")</f>
        <v/>
      </c>
      <c r="N612" s="697">
        <f>IFERROR(CONCATENATE(ROUND(OFFSET(환산공식!DK$15,$F612,0),1),"%"),"")</f>
        <v/>
      </c>
      <c r="O612" s="697">
        <f>IFERROR(OFFSET(환산공식!DL$15,$F612,0),"")</f>
        <v/>
      </c>
      <c r="P612" s="188">
        <f>IF(E612="","",IF(Q612&gt;R612,"90% 이상",IF(Q612&gt;S612,CONCATENATE(ROUND(((Q612-S612)/(R612-S612))*20+70,0),"%"),IF(Q612&gt;T612,CONCATENATE(ROUND(((Q612-T612)/(S612-T612))*30+40,0),"%"),IF(Q612&gt;U612,CONCATENATE(ROUND(((Q612-U612)/(T612-U612))*30+10,0),"%"),IF(Q612&gt;V612,CONCATENATE(ROUND(((Q612-V612)/(U612-V612))*7+3,0),"%"),"3% 이하"))))))</f>
        <v/>
      </c>
      <c r="Q612" s="194">
        <f>IFERROR(ROUND(OFFSET(환산공식!$FG$15,$F612,0),3),"")</f>
        <v/>
      </c>
      <c r="R612" s="194">
        <f>OFFSET('배치점수 계산기'!H$10,$D612,0)</f>
        <v/>
      </c>
      <c r="S612" s="194">
        <f>OFFSET('배치점수 계산기'!I$10,$D612,0)</f>
        <v/>
      </c>
      <c r="T612" s="194">
        <f>OFFSET('배치점수 계산기'!J$10,$D612,0)</f>
        <v/>
      </c>
      <c r="U612" s="194">
        <f>OFFSET('배치점수 계산기'!K$10,$D612,0)</f>
        <v/>
      </c>
      <c r="V612" s="194">
        <f>OFFSET('배치점수 계산기'!L$10,$D612,0)</f>
        <v/>
      </c>
      <c r="W612" s="186">
        <f>OFFSET('배치점수 계산기'!M$10,$D612,0)</f>
        <v/>
      </c>
      <c r="X612" s="184">
        <f>OFFSET('배치점수 계산기'!N$10,$D612,0)</f>
        <v/>
      </c>
      <c r="Y612" s="188">
        <f>OFFSET(환산공식!FW$15,$F612,0)</f>
        <v/>
      </c>
      <c r="Z612" s="697">
        <f>OFFSET(환산공식!FX$15,$F612,0)</f>
        <v/>
      </c>
      <c r="AA612" s="179">
        <f>OFFSET(환산공식!FY$15,$F612,0)</f>
        <v/>
      </c>
      <c r="AB612" s="3" t="n"/>
      <c r="AD612" s="0">
        <f>IF(L612="X",6,IF(Q612&gt;R612,1,IF(Q612&gt;S612,2,IF(Q612&gt;T612,3,IF(Q612&gt;U612,4,IF(Q612&gt;=V612,5,IF(Q612&lt;V612,6,"")))))))</f>
        <v/>
      </c>
      <c r="AF612" s="3" t="n"/>
      <c r="AG612" s="3" t="n"/>
      <c r="AH612" s="3" t="n"/>
    </row>
    <row r="613">
      <c r="A613" s="198" t="n"/>
      <c r="B613" s="198" t="n"/>
      <c r="C613" s="198" t="inlineStr">
        <is>
          <t>가606</t>
        </is>
      </c>
      <c r="D613" s="195" t="n">
        <v>666</v>
      </c>
      <c r="E613" s="195" t="n">
        <v>195</v>
      </c>
      <c r="F613" s="195" t="n">
        <v>195</v>
      </c>
      <c r="G613" s="239" t="n">
        <v>606</v>
      </c>
      <c r="H613" s="197" t="inlineStr">
        <is>
          <t>가</t>
        </is>
      </c>
      <c r="I613" s="242" t="inlineStr">
        <is>
          <t>경북대</t>
        </is>
      </c>
      <c r="J613" s="242" t="inlineStr">
        <is>
          <t>공학 첨단자율학부</t>
        </is>
      </c>
      <c r="K613" s="195" t="inlineStr">
        <is>
          <t>자연</t>
        </is>
      </c>
      <c r="L613" s="697">
        <f>IF(OFFSET(환산공식!$ED$15,$F613,0)=1,"O","X")</f>
        <v/>
      </c>
      <c r="M613" s="188">
        <f>IFERROR(OFFSET(환산공식!DJ$15,$F613,0),"")</f>
        <v/>
      </c>
      <c r="N613" s="697">
        <f>IFERROR(CONCATENATE(ROUND(OFFSET(환산공식!DK$15,$F613,0),1),"%"),"")</f>
        <v/>
      </c>
      <c r="O613" s="697">
        <f>IFERROR(OFFSET(환산공식!DL$15,$F613,0),"")</f>
        <v/>
      </c>
      <c r="P613" s="188">
        <f>IF(E613="","",IF(Q613&gt;R613,"90% 이상",IF(Q613&gt;S613,CONCATENATE(ROUND(((Q613-S613)/(R613-S613))*20+70,0),"%"),IF(Q613&gt;T613,CONCATENATE(ROUND(((Q613-T613)/(S613-T613))*30+40,0),"%"),IF(Q613&gt;U613,CONCATENATE(ROUND(((Q613-U613)/(T613-U613))*30+10,0),"%"),IF(Q613&gt;V613,CONCATENATE(ROUND(((Q613-V613)/(U613-V613))*7+3,0),"%"),"3% 이하"))))))</f>
        <v/>
      </c>
      <c r="Q613" s="194">
        <f>IFERROR(ROUND(OFFSET(환산공식!$FG$15,$F613,0),3),"")</f>
        <v/>
      </c>
      <c r="R613" s="194">
        <f>OFFSET('배치점수 계산기'!H$10,$D613,0)</f>
        <v/>
      </c>
      <c r="S613" s="194">
        <f>OFFSET('배치점수 계산기'!I$10,$D613,0)</f>
        <v/>
      </c>
      <c r="T613" s="194">
        <f>OFFSET('배치점수 계산기'!J$10,$D613,0)</f>
        <v/>
      </c>
      <c r="U613" s="194">
        <f>OFFSET('배치점수 계산기'!K$10,$D613,0)</f>
        <v/>
      </c>
      <c r="V613" s="194">
        <f>OFFSET('배치점수 계산기'!L$10,$D613,0)</f>
        <v/>
      </c>
      <c r="W613" s="186">
        <f>OFFSET('배치점수 계산기'!M$10,$D613,0)</f>
        <v/>
      </c>
      <c r="X613" s="184">
        <f>OFFSET('배치점수 계산기'!N$10,$D613,0)</f>
        <v/>
      </c>
      <c r="Y613" s="188">
        <f>OFFSET(환산공식!FW$15,$F613,0)</f>
        <v/>
      </c>
      <c r="Z613" s="697">
        <f>OFFSET(환산공식!FX$15,$F613,0)</f>
        <v/>
      </c>
      <c r="AA613" s="179">
        <f>OFFSET(환산공식!FY$15,$F613,0)</f>
        <v/>
      </c>
      <c r="AB613" s="3" t="n"/>
      <c r="AD613" s="0">
        <f>IF(L613="X",6,IF(Q613&gt;R613,1,IF(Q613&gt;S613,2,IF(Q613&gt;T613,3,IF(Q613&gt;U613,4,IF(Q613&gt;=V613,5,IF(Q613&lt;V613,6,"")))))))</f>
        <v/>
      </c>
      <c r="AF613" s="3" t="n"/>
      <c r="AG613" s="3" t="n"/>
      <c r="AH613" s="3" t="n"/>
    </row>
    <row r="614">
      <c r="A614" s="198" t="n"/>
      <c r="B614" s="198" t="n"/>
      <c r="C614" s="198" t="inlineStr">
        <is>
          <t>가607</t>
        </is>
      </c>
      <c r="D614" s="195" t="n">
        <v>667</v>
      </c>
      <c r="E614" s="195" t="n">
        <v>195</v>
      </c>
      <c r="F614" s="195" t="n">
        <v>195</v>
      </c>
      <c r="G614" s="239" t="n">
        <v>607</v>
      </c>
      <c r="H614" s="197" t="inlineStr">
        <is>
          <t>가</t>
        </is>
      </c>
      <c r="I614" s="242" t="inlineStr">
        <is>
          <t>경북대</t>
        </is>
      </c>
      <c r="J614" s="242" t="inlineStr">
        <is>
          <t>에너지공학부</t>
        </is>
      </c>
      <c r="K614" s="195" t="inlineStr">
        <is>
          <t>자연</t>
        </is>
      </c>
      <c r="L614" s="697">
        <f>IF(OFFSET(환산공식!$ED$15,$F614,0)=1,"O","X")</f>
        <v/>
      </c>
      <c r="M614" s="188">
        <f>IFERROR(OFFSET(환산공식!DJ$15,$F614,0),"")</f>
        <v/>
      </c>
      <c r="N614" s="697">
        <f>IFERROR(CONCATENATE(ROUND(OFFSET(환산공식!DK$15,$F614,0),1),"%"),"")</f>
        <v/>
      </c>
      <c r="O614" s="697">
        <f>IFERROR(OFFSET(환산공식!DL$15,$F614,0),"")</f>
        <v/>
      </c>
      <c r="P614" s="188">
        <f>IF(E614="","",IF(Q614&gt;R614,"90% 이상",IF(Q614&gt;S614,CONCATENATE(ROUND(((Q614-S614)/(R614-S614))*20+70,0),"%"),IF(Q614&gt;T614,CONCATENATE(ROUND(((Q614-T614)/(S614-T614))*30+40,0),"%"),IF(Q614&gt;U614,CONCATENATE(ROUND(((Q614-U614)/(T614-U614))*30+10,0),"%"),IF(Q614&gt;V614,CONCATENATE(ROUND(((Q614-V614)/(U614-V614))*7+3,0),"%"),"3% 이하"))))))</f>
        <v/>
      </c>
      <c r="Q614" s="194">
        <f>IFERROR(ROUND(OFFSET(환산공식!$FG$15,$F614,0),3),"")</f>
        <v/>
      </c>
      <c r="R614" s="194">
        <f>OFFSET('배치점수 계산기'!H$10,$D614,0)</f>
        <v/>
      </c>
      <c r="S614" s="194">
        <f>OFFSET('배치점수 계산기'!I$10,$D614,0)</f>
        <v/>
      </c>
      <c r="T614" s="194">
        <f>OFFSET('배치점수 계산기'!J$10,$D614,0)</f>
        <v/>
      </c>
      <c r="U614" s="194">
        <f>OFFSET('배치점수 계산기'!K$10,$D614,0)</f>
        <v/>
      </c>
      <c r="V614" s="194">
        <f>OFFSET('배치점수 계산기'!L$10,$D614,0)</f>
        <v/>
      </c>
      <c r="W614" s="186">
        <f>OFFSET('배치점수 계산기'!M$10,$D614,0)</f>
        <v/>
      </c>
      <c r="X614" s="184">
        <f>OFFSET('배치점수 계산기'!N$10,$D614,0)</f>
        <v/>
      </c>
      <c r="Y614" s="188">
        <f>OFFSET(환산공식!FW$15,$F614,0)</f>
        <v/>
      </c>
      <c r="Z614" s="697">
        <f>OFFSET(환산공식!FX$15,$F614,0)</f>
        <v/>
      </c>
      <c r="AA614" s="179">
        <f>OFFSET(환산공식!FY$15,$F614,0)</f>
        <v/>
      </c>
      <c r="AB614" s="3" t="n"/>
      <c r="AD614" s="0">
        <f>IF(L614="X",6,IF(Q614&gt;R614,1,IF(Q614&gt;S614,2,IF(Q614&gt;T614,3,IF(Q614&gt;U614,4,IF(Q614&gt;=V614,5,IF(Q614&lt;V614,6,"")))))))</f>
        <v/>
      </c>
      <c r="AF614" s="3" t="n"/>
      <c r="AG614" s="3" t="n"/>
      <c r="AH614" s="3" t="n"/>
    </row>
    <row r="615">
      <c r="A615" s="198" t="n"/>
      <c r="B615" s="198" t="n"/>
      <c r="C615" s="198" t="inlineStr">
        <is>
          <t>가608</t>
        </is>
      </c>
      <c r="D615" s="195" t="n">
        <v>668</v>
      </c>
      <c r="E615" s="195" t="n">
        <v>195</v>
      </c>
      <c r="F615" s="195" t="n">
        <v>195</v>
      </c>
      <c r="G615" s="239" t="n">
        <v>608</v>
      </c>
      <c r="H615" s="197" t="inlineStr">
        <is>
          <t>가</t>
        </is>
      </c>
      <c r="I615" s="242" t="inlineStr">
        <is>
          <t>경북대</t>
        </is>
      </c>
      <c r="J615" s="242" t="inlineStr">
        <is>
          <t>건축학부(건축학전공)</t>
        </is>
      </c>
      <c r="K615" s="195" t="inlineStr">
        <is>
          <t>자연</t>
        </is>
      </c>
      <c r="L615" s="697">
        <f>IF(OFFSET(환산공식!$ED$15,$F615,0)=1,"O","X")</f>
        <v/>
      </c>
      <c r="M615" s="188">
        <f>IFERROR(OFFSET(환산공식!DJ$15,$F615,0),"")</f>
        <v/>
      </c>
      <c r="N615" s="697">
        <f>IFERROR(CONCATENATE(ROUND(OFFSET(환산공식!DK$15,$F615,0),1),"%"),"")</f>
        <v/>
      </c>
      <c r="O615" s="697">
        <f>IFERROR(OFFSET(환산공식!DL$15,$F615,0),"")</f>
        <v/>
      </c>
      <c r="P615" s="188">
        <f>IF(E615="","",IF(Q615&gt;R615,"90% 이상",IF(Q615&gt;S615,CONCATENATE(ROUND(((Q615-S615)/(R615-S615))*20+70,0),"%"),IF(Q615&gt;T615,CONCATENATE(ROUND(((Q615-T615)/(S615-T615))*30+40,0),"%"),IF(Q615&gt;U615,CONCATENATE(ROUND(((Q615-U615)/(T615-U615))*30+10,0),"%"),IF(Q615&gt;V615,CONCATENATE(ROUND(((Q615-V615)/(U615-V615))*7+3,0),"%"),"3% 이하"))))))</f>
        <v/>
      </c>
      <c r="Q615" s="194">
        <f>IFERROR(ROUND(OFFSET(환산공식!$FG$15,$F615,0),3),"")</f>
        <v/>
      </c>
      <c r="R615" s="194">
        <f>OFFSET('배치점수 계산기'!H$10,$D615,0)</f>
        <v/>
      </c>
      <c r="S615" s="194">
        <f>OFFSET('배치점수 계산기'!I$10,$D615,0)</f>
        <v/>
      </c>
      <c r="T615" s="194">
        <f>OFFSET('배치점수 계산기'!J$10,$D615,0)</f>
        <v/>
      </c>
      <c r="U615" s="194">
        <f>OFFSET('배치점수 계산기'!K$10,$D615,0)</f>
        <v/>
      </c>
      <c r="V615" s="194">
        <f>OFFSET('배치점수 계산기'!L$10,$D615,0)</f>
        <v/>
      </c>
      <c r="W615" s="186">
        <f>OFFSET('배치점수 계산기'!M$10,$D615,0)</f>
        <v/>
      </c>
      <c r="X615" s="184">
        <f>OFFSET('배치점수 계산기'!N$10,$D615,0)</f>
        <v/>
      </c>
      <c r="Y615" s="188">
        <f>OFFSET(환산공식!FW$15,$F615,0)</f>
        <v/>
      </c>
      <c r="Z615" s="697">
        <f>OFFSET(환산공식!FX$15,$F615,0)</f>
        <v/>
      </c>
      <c r="AA615" s="179">
        <f>OFFSET(환산공식!FY$15,$F615,0)</f>
        <v/>
      </c>
      <c r="AB615" s="3" t="n"/>
      <c r="AD615" s="0">
        <f>IF(L615="X",6,IF(Q615&gt;R615,1,IF(Q615&gt;S615,2,IF(Q615&gt;T615,3,IF(Q615&gt;U615,4,IF(Q615&gt;=V615,5,IF(Q615&lt;V615,6,"")))))))</f>
        <v/>
      </c>
      <c r="AF615" s="3" t="n"/>
      <c r="AG615" s="3" t="n"/>
      <c r="AH615" s="3" t="n"/>
    </row>
    <row r="616">
      <c r="A616" s="198" t="n"/>
      <c r="B616" s="198" t="n"/>
      <c r="C616" s="198" t="inlineStr">
        <is>
          <t>가609</t>
        </is>
      </c>
      <c r="D616" s="195" t="n">
        <v>669</v>
      </c>
      <c r="E616" s="195" t="n">
        <v>195</v>
      </c>
      <c r="F616" s="195" t="n">
        <v>195</v>
      </c>
      <c r="G616" s="239" t="n">
        <v>609</v>
      </c>
      <c r="H616" s="197" t="inlineStr">
        <is>
          <t>가</t>
        </is>
      </c>
      <c r="I616" s="242" t="inlineStr">
        <is>
          <t>경북대</t>
        </is>
      </c>
      <c r="J616" s="242" t="inlineStr">
        <is>
          <t>수학과</t>
        </is>
      </c>
      <c r="K616" s="195" t="inlineStr">
        <is>
          <t>자연</t>
        </is>
      </c>
      <c r="L616" s="697">
        <f>IF(OFFSET(환산공식!$ED$15,$F616,0)=1,"O","X")</f>
        <v/>
      </c>
      <c r="M616" s="188">
        <f>IFERROR(OFFSET(환산공식!DJ$15,$F616,0),"")</f>
        <v/>
      </c>
      <c r="N616" s="697">
        <f>IFERROR(CONCATENATE(ROUND(OFFSET(환산공식!DK$15,$F616,0),1),"%"),"")</f>
        <v/>
      </c>
      <c r="O616" s="697">
        <f>IFERROR(OFFSET(환산공식!DL$15,$F616,0),"")</f>
        <v/>
      </c>
      <c r="P616" s="188">
        <f>IF(E616="","",IF(Q616&gt;R616,"90% 이상",IF(Q616&gt;S616,CONCATENATE(ROUND(((Q616-S616)/(R616-S616))*20+70,0),"%"),IF(Q616&gt;T616,CONCATENATE(ROUND(((Q616-T616)/(S616-T616))*30+40,0),"%"),IF(Q616&gt;U616,CONCATENATE(ROUND(((Q616-U616)/(T616-U616))*30+10,0),"%"),IF(Q616&gt;V616,CONCATENATE(ROUND(((Q616-V616)/(U616-V616))*7+3,0),"%"),"3% 이하"))))))</f>
        <v/>
      </c>
      <c r="Q616" s="194">
        <f>IFERROR(ROUND(OFFSET(환산공식!$FG$15,$F616,0),3),"")</f>
        <v/>
      </c>
      <c r="R616" s="194">
        <f>OFFSET('배치점수 계산기'!H$10,$D616,0)</f>
        <v/>
      </c>
      <c r="S616" s="194">
        <f>OFFSET('배치점수 계산기'!I$10,$D616,0)</f>
        <v/>
      </c>
      <c r="T616" s="194">
        <f>OFFSET('배치점수 계산기'!J$10,$D616,0)</f>
        <v/>
      </c>
      <c r="U616" s="194">
        <f>OFFSET('배치점수 계산기'!K$10,$D616,0)</f>
        <v/>
      </c>
      <c r="V616" s="194">
        <f>OFFSET('배치점수 계산기'!L$10,$D616,0)</f>
        <v/>
      </c>
      <c r="W616" s="186">
        <f>OFFSET('배치점수 계산기'!M$10,$D616,0)</f>
        <v/>
      </c>
      <c r="X616" s="184">
        <f>OFFSET('배치점수 계산기'!N$10,$D616,0)</f>
        <v/>
      </c>
      <c r="Y616" s="188">
        <f>OFFSET(환산공식!FW$15,$F616,0)</f>
        <v/>
      </c>
      <c r="Z616" s="697">
        <f>OFFSET(환산공식!FX$15,$F616,0)</f>
        <v/>
      </c>
      <c r="AA616" s="179">
        <f>OFFSET(환산공식!FY$15,$F616,0)</f>
        <v/>
      </c>
      <c r="AB616" s="3" t="n"/>
      <c r="AD616" s="0">
        <f>IF(L616="X",6,IF(Q616&gt;R616,1,IF(Q616&gt;S616,2,IF(Q616&gt;T616,3,IF(Q616&gt;U616,4,IF(Q616&gt;=V616,5,IF(Q616&lt;V616,6,"")))))))</f>
        <v/>
      </c>
      <c r="AF616" s="3" t="n"/>
      <c r="AG616" s="3" t="n"/>
      <c r="AH616" s="3" t="n"/>
    </row>
    <row r="617">
      <c r="A617" s="198" t="n"/>
      <c r="B617" s="198" t="n"/>
      <c r="C617" s="198" t="inlineStr">
        <is>
          <t>가610</t>
        </is>
      </c>
      <c r="D617" s="195" t="n">
        <v>670</v>
      </c>
      <c r="E617" s="195" t="n">
        <v>195</v>
      </c>
      <c r="F617" s="195" t="n">
        <v>195</v>
      </c>
      <c r="G617" s="239" t="n">
        <v>610</v>
      </c>
      <c r="H617" s="197" t="inlineStr">
        <is>
          <t>가</t>
        </is>
      </c>
      <c r="I617" s="242" t="inlineStr">
        <is>
          <t>경북대</t>
        </is>
      </c>
      <c r="J617" s="242" t="inlineStr">
        <is>
          <t>생물교육과</t>
        </is>
      </c>
      <c r="K617" s="195" t="inlineStr">
        <is>
          <t>자연</t>
        </is>
      </c>
      <c r="L617" s="697">
        <f>IF(OFFSET(환산공식!$ED$15,$F617,0)=1,"O","X")</f>
        <v/>
      </c>
      <c r="M617" s="188">
        <f>IFERROR(OFFSET(환산공식!DJ$15,$F617,0),"")</f>
        <v/>
      </c>
      <c r="N617" s="697">
        <f>IFERROR(CONCATENATE(ROUND(OFFSET(환산공식!DK$15,$F617,0),1),"%"),"")</f>
        <v/>
      </c>
      <c r="O617" s="697">
        <f>IFERROR(OFFSET(환산공식!DL$15,$F617,0),"")</f>
        <v/>
      </c>
      <c r="P617" s="188">
        <f>IF(E617="","",IF(Q617&gt;R617,"90% 이상",IF(Q617&gt;S617,CONCATENATE(ROUND(((Q617-S617)/(R617-S617))*20+70,0),"%"),IF(Q617&gt;T617,CONCATENATE(ROUND(((Q617-T617)/(S617-T617))*30+40,0),"%"),IF(Q617&gt;U617,CONCATENATE(ROUND(((Q617-U617)/(T617-U617))*30+10,0),"%"),IF(Q617&gt;V617,CONCATENATE(ROUND(((Q617-V617)/(U617-V617))*7+3,0),"%"),"3% 이하"))))))</f>
        <v/>
      </c>
      <c r="Q617" s="194">
        <f>IFERROR(ROUND(OFFSET(환산공식!$FG$15,$F617,0),3),"")</f>
        <v/>
      </c>
      <c r="R617" s="194">
        <f>OFFSET('배치점수 계산기'!H$10,$D617,0)</f>
        <v/>
      </c>
      <c r="S617" s="194">
        <f>OFFSET('배치점수 계산기'!I$10,$D617,0)</f>
        <v/>
      </c>
      <c r="T617" s="194">
        <f>OFFSET('배치점수 계산기'!J$10,$D617,0)</f>
        <v/>
      </c>
      <c r="U617" s="194">
        <f>OFFSET('배치점수 계산기'!K$10,$D617,0)</f>
        <v/>
      </c>
      <c r="V617" s="194">
        <f>OFFSET('배치점수 계산기'!L$10,$D617,0)</f>
        <v/>
      </c>
      <c r="W617" s="186">
        <f>OFFSET('배치점수 계산기'!M$10,$D617,0)</f>
        <v/>
      </c>
      <c r="X617" s="184">
        <f>OFFSET('배치점수 계산기'!N$10,$D617,0)</f>
        <v/>
      </c>
      <c r="Y617" s="188">
        <f>OFFSET(환산공식!FW$15,$F617,0)</f>
        <v/>
      </c>
      <c r="Z617" s="697">
        <f>OFFSET(환산공식!FX$15,$F617,0)</f>
        <v/>
      </c>
      <c r="AA617" s="179">
        <f>OFFSET(환산공식!FY$15,$F617,0)</f>
        <v/>
      </c>
      <c r="AB617" s="3" t="n"/>
      <c r="AD617" s="0">
        <f>IF(L617="X",6,IF(Q617&gt;R617,1,IF(Q617&gt;S617,2,IF(Q617&gt;T617,3,IF(Q617&gt;U617,4,IF(Q617&gt;=V617,5,IF(Q617&lt;V617,6,"")))))))</f>
        <v/>
      </c>
      <c r="AF617" s="3" t="n"/>
      <c r="AG617" s="3" t="n"/>
      <c r="AH617" s="3" t="n"/>
    </row>
    <row r="618">
      <c r="A618" s="198" t="n"/>
      <c r="B618" s="198" t="n"/>
      <c r="C618" s="198" t="inlineStr">
        <is>
          <t>가611</t>
        </is>
      </c>
      <c r="D618" s="195" t="n">
        <v>671</v>
      </c>
      <c r="E618" s="195" t="n">
        <v>195</v>
      </c>
      <c r="F618" s="195" t="n">
        <v>195</v>
      </c>
      <c r="G618" s="239" t="n">
        <v>611</v>
      </c>
      <c r="H618" s="197" t="inlineStr">
        <is>
          <t>가</t>
        </is>
      </c>
      <c r="I618" s="242" t="inlineStr">
        <is>
          <t>경북대</t>
        </is>
      </c>
      <c r="J618" s="242" t="inlineStr">
        <is>
          <t>물리교육과</t>
        </is>
      </c>
      <c r="K618" s="195" t="inlineStr">
        <is>
          <t>자연</t>
        </is>
      </c>
      <c r="L618" s="697">
        <f>IF(OFFSET(환산공식!$ED$15,$F618,0)=1,"O","X")</f>
        <v/>
      </c>
      <c r="M618" s="188">
        <f>IFERROR(OFFSET(환산공식!DJ$15,$F618,0),"")</f>
        <v/>
      </c>
      <c r="N618" s="697">
        <f>IFERROR(CONCATENATE(ROUND(OFFSET(환산공식!DK$15,$F618,0),1),"%"),"")</f>
        <v/>
      </c>
      <c r="O618" s="697">
        <f>IFERROR(OFFSET(환산공식!DL$15,$F618,0),"")</f>
        <v/>
      </c>
      <c r="P618" s="188">
        <f>IF(E618="","",IF(Q618&gt;R618,"90% 이상",IF(Q618&gt;S618,CONCATENATE(ROUND(((Q618-S618)/(R618-S618))*20+70,0),"%"),IF(Q618&gt;T618,CONCATENATE(ROUND(((Q618-T618)/(S618-T618))*30+40,0),"%"),IF(Q618&gt;U618,CONCATENATE(ROUND(((Q618-U618)/(T618-U618))*30+10,0),"%"),IF(Q618&gt;V618,CONCATENATE(ROUND(((Q618-V618)/(U618-V618))*7+3,0),"%"),"3% 이하"))))))</f>
        <v/>
      </c>
      <c r="Q618" s="194">
        <f>IFERROR(ROUND(OFFSET(환산공식!$FG$15,$F618,0),3),"")</f>
        <v/>
      </c>
      <c r="R618" s="194">
        <f>OFFSET('배치점수 계산기'!H$10,$D618,0)</f>
        <v/>
      </c>
      <c r="S618" s="194">
        <f>OFFSET('배치점수 계산기'!I$10,$D618,0)</f>
        <v/>
      </c>
      <c r="T618" s="194">
        <f>OFFSET('배치점수 계산기'!J$10,$D618,0)</f>
        <v/>
      </c>
      <c r="U618" s="194">
        <f>OFFSET('배치점수 계산기'!K$10,$D618,0)</f>
        <v/>
      </c>
      <c r="V618" s="194">
        <f>OFFSET('배치점수 계산기'!L$10,$D618,0)</f>
        <v/>
      </c>
      <c r="W618" s="186">
        <f>OFFSET('배치점수 계산기'!M$10,$D618,0)</f>
        <v/>
      </c>
      <c r="X618" s="184">
        <f>OFFSET('배치점수 계산기'!N$10,$D618,0)</f>
        <v/>
      </c>
      <c r="Y618" s="188">
        <f>OFFSET(환산공식!FW$15,$F618,0)</f>
        <v/>
      </c>
      <c r="Z618" s="697">
        <f>OFFSET(환산공식!FX$15,$F618,0)</f>
        <v/>
      </c>
      <c r="AA618" s="179">
        <f>OFFSET(환산공식!FY$15,$F618,0)</f>
        <v/>
      </c>
      <c r="AB618" s="3" t="n"/>
      <c r="AD618" s="0">
        <f>IF(L618="X",6,IF(Q618&gt;R618,1,IF(Q618&gt;S618,2,IF(Q618&gt;T618,3,IF(Q618&gt;U618,4,IF(Q618&gt;=V618,5,IF(Q618&lt;V618,6,"")))))))</f>
        <v/>
      </c>
      <c r="AF618" s="3" t="n"/>
      <c r="AG618" s="3" t="n"/>
      <c r="AH618" s="3" t="n"/>
    </row>
    <row r="619">
      <c r="A619" s="198" t="n"/>
      <c r="B619" s="198" t="n"/>
      <c r="C619" s="198" t="inlineStr">
        <is>
          <t>가612</t>
        </is>
      </c>
      <c r="D619" s="195" t="n">
        <v>672</v>
      </c>
      <c r="E619" s="195" t="n">
        <v>195</v>
      </c>
      <c r="F619" s="195" t="n">
        <v>195</v>
      </c>
      <c r="G619" s="239" t="n">
        <v>612</v>
      </c>
      <c r="H619" s="197" t="inlineStr">
        <is>
          <t>가</t>
        </is>
      </c>
      <c r="I619" s="242" t="inlineStr">
        <is>
          <t>경북대</t>
        </is>
      </c>
      <c r="J619" s="242" t="inlineStr">
        <is>
          <t>화학교육과</t>
        </is>
      </c>
      <c r="K619" s="195" t="inlineStr">
        <is>
          <t>자연</t>
        </is>
      </c>
      <c r="L619" s="697">
        <f>IF(OFFSET(환산공식!$ED$15,$F619,0)=1,"O","X")</f>
        <v/>
      </c>
      <c r="M619" s="188">
        <f>IFERROR(OFFSET(환산공식!DJ$15,$F619,0),"")</f>
        <v/>
      </c>
      <c r="N619" s="697">
        <f>IFERROR(CONCATENATE(ROUND(OFFSET(환산공식!DK$15,$F619,0),1),"%"),"")</f>
        <v/>
      </c>
      <c r="O619" s="697">
        <f>IFERROR(OFFSET(환산공식!DL$15,$F619,0),"")</f>
        <v/>
      </c>
      <c r="P619" s="188">
        <f>IF(E619="","",IF(Q619&gt;R619,"90% 이상",IF(Q619&gt;S619,CONCATENATE(ROUND(((Q619-S619)/(R619-S619))*20+70,0),"%"),IF(Q619&gt;T619,CONCATENATE(ROUND(((Q619-T619)/(S619-T619))*30+40,0),"%"),IF(Q619&gt;U619,CONCATENATE(ROUND(((Q619-U619)/(T619-U619))*30+10,0),"%"),IF(Q619&gt;V619,CONCATENATE(ROUND(((Q619-V619)/(U619-V619))*7+3,0),"%"),"3% 이하"))))))</f>
        <v/>
      </c>
      <c r="Q619" s="194">
        <f>IFERROR(ROUND(OFFSET(환산공식!$FG$15,$F619,0),3),"")</f>
        <v/>
      </c>
      <c r="R619" s="194">
        <f>OFFSET('배치점수 계산기'!H$10,$D619,0)</f>
        <v/>
      </c>
      <c r="S619" s="194">
        <f>OFFSET('배치점수 계산기'!I$10,$D619,0)</f>
        <v/>
      </c>
      <c r="T619" s="194">
        <f>OFFSET('배치점수 계산기'!J$10,$D619,0)</f>
        <v/>
      </c>
      <c r="U619" s="194">
        <f>OFFSET('배치점수 계산기'!K$10,$D619,0)</f>
        <v/>
      </c>
      <c r="V619" s="194">
        <f>OFFSET('배치점수 계산기'!L$10,$D619,0)</f>
        <v/>
      </c>
      <c r="W619" s="186">
        <f>OFFSET('배치점수 계산기'!M$10,$D619,0)</f>
        <v/>
      </c>
      <c r="X619" s="184">
        <f>OFFSET('배치점수 계산기'!N$10,$D619,0)</f>
        <v/>
      </c>
      <c r="Y619" s="188">
        <f>OFFSET(환산공식!FW$15,$F619,0)</f>
        <v/>
      </c>
      <c r="Z619" s="697">
        <f>OFFSET(환산공식!FX$15,$F619,0)</f>
        <v/>
      </c>
      <c r="AA619" s="179">
        <f>OFFSET(환산공식!FY$15,$F619,0)</f>
        <v/>
      </c>
      <c r="AB619" s="3" t="n"/>
      <c r="AD619" s="0">
        <f>IF(L619="X",6,IF(Q619&gt;R619,1,IF(Q619&gt;S619,2,IF(Q619&gt;T619,3,IF(Q619&gt;U619,4,IF(Q619&gt;=V619,5,IF(Q619&lt;V619,6,"")))))))</f>
        <v/>
      </c>
      <c r="AF619" s="3" t="n"/>
      <c r="AG619" s="3" t="n"/>
      <c r="AH619" s="3" t="n"/>
    </row>
    <row r="620">
      <c r="A620" s="198" t="n"/>
      <c r="B620" s="198" t="n"/>
      <c r="C620" s="198" t="inlineStr">
        <is>
          <t>가613</t>
        </is>
      </c>
      <c r="D620" s="195" t="n">
        <v>673</v>
      </c>
      <c r="E620" s="195" t="n">
        <v>195</v>
      </c>
      <c r="F620" s="195" t="n">
        <v>195</v>
      </c>
      <c r="G620" s="239" t="n">
        <v>613</v>
      </c>
      <c r="H620" s="197" t="inlineStr">
        <is>
          <t>가</t>
        </is>
      </c>
      <c r="I620" s="242" t="inlineStr">
        <is>
          <t>경북대</t>
        </is>
      </c>
      <c r="J620" s="242" t="inlineStr">
        <is>
          <t>산림과학ㆍ조경학부</t>
        </is>
      </c>
      <c r="K620" s="195" t="inlineStr">
        <is>
          <t>자연</t>
        </is>
      </c>
      <c r="L620" s="697">
        <f>IF(OFFSET(환산공식!$ED$15,$F620,0)=1,"O","X")</f>
        <v/>
      </c>
      <c r="M620" s="188">
        <f>IFERROR(OFFSET(환산공식!DJ$15,$F620,0),"")</f>
        <v/>
      </c>
      <c r="N620" s="697">
        <f>IFERROR(CONCATENATE(ROUND(OFFSET(환산공식!DK$15,$F620,0),1),"%"),"")</f>
        <v/>
      </c>
      <c r="O620" s="697">
        <f>IFERROR(OFFSET(환산공식!DL$15,$F620,0),"")</f>
        <v/>
      </c>
      <c r="P620" s="188">
        <f>IF(E620="","",IF(Q620&gt;R620,"90% 이상",IF(Q620&gt;S620,CONCATENATE(ROUND(((Q620-S620)/(R620-S620))*20+70,0),"%"),IF(Q620&gt;T620,CONCATENATE(ROUND(((Q620-T620)/(S620-T620))*30+40,0),"%"),IF(Q620&gt;U620,CONCATENATE(ROUND(((Q620-U620)/(T620-U620))*30+10,0),"%"),IF(Q620&gt;V620,CONCATENATE(ROUND(((Q620-V620)/(U620-V620))*7+3,0),"%"),"3% 이하"))))))</f>
        <v/>
      </c>
      <c r="Q620" s="194">
        <f>IFERROR(ROUND(OFFSET(환산공식!$FG$15,$F620,0),3),"")</f>
        <v/>
      </c>
      <c r="R620" s="194">
        <f>OFFSET('배치점수 계산기'!H$10,$D620,0)</f>
        <v/>
      </c>
      <c r="S620" s="194">
        <f>OFFSET('배치점수 계산기'!I$10,$D620,0)</f>
        <v/>
      </c>
      <c r="T620" s="194">
        <f>OFFSET('배치점수 계산기'!J$10,$D620,0)</f>
        <v/>
      </c>
      <c r="U620" s="194">
        <f>OFFSET('배치점수 계산기'!K$10,$D620,0)</f>
        <v/>
      </c>
      <c r="V620" s="194">
        <f>OFFSET('배치점수 계산기'!L$10,$D620,0)</f>
        <v/>
      </c>
      <c r="W620" s="186">
        <f>OFFSET('배치점수 계산기'!M$10,$D620,0)</f>
        <v/>
      </c>
      <c r="X620" s="184">
        <f>OFFSET('배치점수 계산기'!N$10,$D620,0)</f>
        <v/>
      </c>
      <c r="Y620" s="188">
        <f>OFFSET(환산공식!FW$15,$F620,0)</f>
        <v/>
      </c>
      <c r="Z620" s="697">
        <f>OFFSET(환산공식!FX$15,$F620,0)</f>
        <v/>
      </c>
      <c r="AA620" s="179">
        <f>OFFSET(환산공식!FY$15,$F620,0)</f>
        <v/>
      </c>
      <c r="AB620" s="3" t="n"/>
      <c r="AD620" s="0">
        <f>IF(L620="X",6,IF(Q620&gt;R620,1,IF(Q620&gt;S620,2,IF(Q620&gt;T620,3,IF(Q620&gt;U620,4,IF(Q620&gt;=V620,5,IF(Q620&lt;V620,6,"")))))))</f>
        <v/>
      </c>
      <c r="AF620" s="3" t="n"/>
      <c r="AG620" s="3" t="n"/>
      <c r="AH620" s="3" t="n"/>
    </row>
    <row r="621">
      <c r="A621" s="198" t="n"/>
      <c r="B621" s="198" t="n"/>
      <c r="C621" s="198" t="inlineStr">
        <is>
          <t>가614</t>
        </is>
      </c>
      <c r="D621" s="195" t="n">
        <v>674</v>
      </c>
      <c r="E621" s="195" t="n">
        <v>195</v>
      </c>
      <c r="F621" s="195" t="n">
        <v>195</v>
      </c>
      <c r="G621" s="239" t="n">
        <v>614</v>
      </c>
      <c r="H621" s="197" t="inlineStr">
        <is>
          <t>가</t>
        </is>
      </c>
      <c r="I621" s="242" t="inlineStr">
        <is>
          <t>경북대</t>
        </is>
      </c>
      <c r="J621" s="242" t="inlineStr">
        <is>
          <t>토목공학과</t>
        </is>
      </c>
      <c r="K621" s="195" t="inlineStr">
        <is>
          <t>자연</t>
        </is>
      </c>
      <c r="L621" s="697">
        <f>IF(OFFSET(환산공식!$ED$15,$F621,0)=1,"O","X")</f>
        <v/>
      </c>
      <c r="M621" s="188">
        <f>IFERROR(OFFSET(환산공식!DJ$15,$F621,0),"")</f>
        <v/>
      </c>
      <c r="N621" s="697">
        <f>IFERROR(CONCATENATE(ROUND(OFFSET(환산공식!DK$15,$F621,0),1),"%"),"")</f>
        <v/>
      </c>
      <c r="O621" s="697">
        <f>IFERROR(OFFSET(환산공식!DL$15,$F621,0),"")</f>
        <v/>
      </c>
      <c r="P621" s="188">
        <f>IF(E621="","",IF(Q621&gt;R621,"90% 이상",IF(Q621&gt;S621,CONCATENATE(ROUND(((Q621-S621)/(R621-S621))*20+70,0),"%"),IF(Q621&gt;T621,CONCATENATE(ROUND(((Q621-T621)/(S621-T621))*30+40,0),"%"),IF(Q621&gt;U621,CONCATENATE(ROUND(((Q621-U621)/(T621-U621))*30+10,0),"%"),IF(Q621&gt;V621,CONCATENATE(ROUND(((Q621-V621)/(U621-V621))*7+3,0),"%"),"3% 이하"))))))</f>
        <v/>
      </c>
      <c r="Q621" s="194">
        <f>IFERROR(ROUND(OFFSET(환산공식!$FG$15,$F621,0),3),"")</f>
        <v/>
      </c>
      <c r="R621" s="194">
        <f>OFFSET('배치점수 계산기'!H$10,$D621,0)</f>
        <v/>
      </c>
      <c r="S621" s="194">
        <f>OFFSET('배치점수 계산기'!I$10,$D621,0)</f>
        <v/>
      </c>
      <c r="T621" s="194">
        <f>OFFSET('배치점수 계산기'!J$10,$D621,0)</f>
        <v/>
      </c>
      <c r="U621" s="194">
        <f>OFFSET('배치점수 계산기'!K$10,$D621,0)</f>
        <v/>
      </c>
      <c r="V621" s="194">
        <f>OFFSET('배치점수 계산기'!L$10,$D621,0)</f>
        <v/>
      </c>
      <c r="W621" s="186">
        <f>OFFSET('배치점수 계산기'!M$10,$D621,0)</f>
        <v/>
      </c>
      <c r="X621" s="184">
        <f>OFFSET('배치점수 계산기'!N$10,$D621,0)</f>
        <v/>
      </c>
      <c r="Y621" s="188">
        <f>OFFSET(환산공식!FW$15,$F621,0)</f>
        <v/>
      </c>
      <c r="Z621" s="697">
        <f>OFFSET(환산공식!FX$15,$F621,0)</f>
        <v/>
      </c>
      <c r="AA621" s="179">
        <f>OFFSET(환산공식!FY$15,$F621,0)</f>
        <v/>
      </c>
      <c r="AB621" s="3" t="n"/>
      <c r="AD621" s="0">
        <f>IF(L621="X",6,IF(Q621&gt;R621,1,IF(Q621&gt;S621,2,IF(Q621&gt;T621,3,IF(Q621&gt;U621,4,IF(Q621&gt;=V621,5,IF(Q621&lt;V621,6,"")))))))</f>
        <v/>
      </c>
      <c r="AF621" s="3" t="n"/>
      <c r="AG621" s="3" t="n"/>
      <c r="AH621" s="3" t="n"/>
    </row>
    <row r="622">
      <c r="A622" s="198" t="n"/>
      <c r="B622" s="198" t="n"/>
      <c r="C622" s="198" t="inlineStr">
        <is>
          <t>가615</t>
        </is>
      </c>
      <c r="D622" s="195" t="n">
        <v>675</v>
      </c>
      <c r="E622" s="195" t="n">
        <v>195</v>
      </c>
      <c r="F622" s="195" t="n">
        <v>195</v>
      </c>
      <c r="G622" s="239" t="n">
        <v>615</v>
      </c>
      <c r="H622" s="197" t="inlineStr">
        <is>
          <t>가</t>
        </is>
      </c>
      <c r="I622" s="242" t="inlineStr">
        <is>
          <t>경북대</t>
        </is>
      </c>
      <c r="J622" s="242" t="inlineStr">
        <is>
          <t>아동학부</t>
        </is>
      </c>
      <c r="K622" s="195" t="inlineStr">
        <is>
          <t>자연</t>
        </is>
      </c>
      <c r="L622" s="697">
        <f>IF(OFFSET(환산공식!$ED$15,$F622,0)=1,"O","X")</f>
        <v/>
      </c>
      <c r="M622" s="188">
        <f>IFERROR(OFFSET(환산공식!DJ$15,$F622,0),"")</f>
        <v/>
      </c>
      <c r="N622" s="697">
        <f>IFERROR(CONCATENATE(ROUND(OFFSET(환산공식!DK$15,$F622,0),1),"%"),"")</f>
        <v/>
      </c>
      <c r="O622" s="697">
        <f>IFERROR(OFFSET(환산공식!DL$15,$F622,0),"")</f>
        <v/>
      </c>
      <c r="P622" s="188">
        <f>IF(E622="","",IF(Q622&gt;R622,"90% 이상",IF(Q622&gt;S622,CONCATENATE(ROUND(((Q622-S622)/(R622-S622))*20+70,0),"%"),IF(Q622&gt;T622,CONCATENATE(ROUND(((Q622-T622)/(S622-T622))*30+40,0),"%"),IF(Q622&gt;U622,CONCATENATE(ROUND(((Q622-U622)/(T622-U622))*30+10,0),"%"),IF(Q622&gt;V622,CONCATENATE(ROUND(((Q622-V622)/(U622-V622))*7+3,0),"%"),"3% 이하"))))))</f>
        <v/>
      </c>
      <c r="Q622" s="194">
        <f>IFERROR(ROUND(OFFSET(환산공식!$FG$15,$F622,0),3),"")</f>
        <v/>
      </c>
      <c r="R622" s="194">
        <f>OFFSET('배치점수 계산기'!H$10,$D622,0)</f>
        <v/>
      </c>
      <c r="S622" s="194">
        <f>OFFSET('배치점수 계산기'!I$10,$D622,0)</f>
        <v/>
      </c>
      <c r="T622" s="194">
        <f>OFFSET('배치점수 계산기'!J$10,$D622,0)</f>
        <v/>
      </c>
      <c r="U622" s="194">
        <f>OFFSET('배치점수 계산기'!K$10,$D622,0)</f>
        <v/>
      </c>
      <c r="V622" s="194">
        <f>OFFSET('배치점수 계산기'!L$10,$D622,0)</f>
        <v/>
      </c>
      <c r="W622" s="186">
        <f>OFFSET('배치점수 계산기'!M$10,$D622,0)</f>
        <v/>
      </c>
      <c r="X622" s="184">
        <f>OFFSET('배치점수 계산기'!N$10,$D622,0)</f>
        <v/>
      </c>
      <c r="Y622" s="188">
        <f>OFFSET(환산공식!FW$15,$F622,0)</f>
        <v/>
      </c>
      <c r="Z622" s="697">
        <f>OFFSET(환산공식!FX$15,$F622,0)</f>
        <v/>
      </c>
      <c r="AA622" s="179">
        <f>OFFSET(환산공식!FY$15,$F622,0)</f>
        <v/>
      </c>
      <c r="AB622" s="3" t="n"/>
      <c r="AD622" s="0">
        <f>IF(L622="X",6,IF(Q622&gt;R622,1,IF(Q622&gt;S622,2,IF(Q622&gt;T622,3,IF(Q622&gt;U622,4,IF(Q622&gt;=V622,5,IF(Q622&lt;V622,6,"")))))))</f>
        <v/>
      </c>
      <c r="AF622" s="3" t="n"/>
      <c r="AG622" s="3" t="n"/>
      <c r="AH622" s="3" t="n"/>
    </row>
    <row r="623">
      <c r="A623" s="198" t="n"/>
      <c r="B623" s="198" t="n"/>
      <c r="C623" s="198" t="inlineStr">
        <is>
          <t>가616</t>
        </is>
      </c>
      <c r="D623" s="195" t="n">
        <v>676</v>
      </c>
      <c r="E623" s="195" t="n">
        <v>195</v>
      </c>
      <c r="F623" s="195" t="n">
        <v>195</v>
      </c>
      <c r="G623" s="239" t="n">
        <v>616</v>
      </c>
      <c r="H623" s="197" t="inlineStr">
        <is>
          <t>가</t>
        </is>
      </c>
      <c r="I623" s="242" t="inlineStr">
        <is>
          <t>경북대</t>
        </is>
      </c>
      <c r="J623" s="242" t="inlineStr">
        <is>
          <t>지구시스템과학부</t>
        </is>
      </c>
      <c r="K623" s="195" t="inlineStr">
        <is>
          <t>자연</t>
        </is>
      </c>
      <c r="L623" s="697">
        <f>IF(OFFSET(환산공식!$ED$15,$F623,0)=1,"O","X")</f>
        <v/>
      </c>
      <c r="M623" s="188">
        <f>IFERROR(OFFSET(환산공식!DJ$15,$F623,0),"")</f>
        <v/>
      </c>
      <c r="N623" s="697">
        <f>IFERROR(CONCATENATE(ROUND(OFFSET(환산공식!DK$15,$F623,0),1),"%"),"")</f>
        <v/>
      </c>
      <c r="O623" s="697">
        <f>IFERROR(OFFSET(환산공식!DL$15,$F623,0),"")</f>
        <v/>
      </c>
      <c r="P623" s="188">
        <f>IF(E623="","",IF(Q623&gt;R623,"90% 이상",IF(Q623&gt;S623,CONCATENATE(ROUND(((Q623-S623)/(R623-S623))*20+70,0),"%"),IF(Q623&gt;T623,CONCATENATE(ROUND(((Q623-T623)/(S623-T623))*30+40,0),"%"),IF(Q623&gt;U623,CONCATENATE(ROUND(((Q623-U623)/(T623-U623))*30+10,0),"%"),IF(Q623&gt;V623,CONCATENATE(ROUND(((Q623-V623)/(U623-V623))*7+3,0),"%"),"3% 이하"))))))</f>
        <v/>
      </c>
      <c r="Q623" s="194">
        <f>IFERROR(ROUND(OFFSET(환산공식!$FG$15,$F623,0),3),"")</f>
        <v/>
      </c>
      <c r="R623" s="194">
        <f>OFFSET('배치점수 계산기'!H$10,$D623,0)</f>
        <v/>
      </c>
      <c r="S623" s="194">
        <f>OFFSET('배치점수 계산기'!I$10,$D623,0)</f>
        <v/>
      </c>
      <c r="T623" s="194">
        <f>OFFSET('배치점수 계산기'!J$10,$D623,0)</f>
        <v/>
      </c>
      <c r="U623" s="194">
        <f>OFFSET('배치점수 계산기'!K$10,$D623,0)</f>
        <v/>
      </c>
      <c r="V623" s="194">
        <f>OFFSET('배치점수 계산기'!L$10,$D623,0)</f>
        <v/>
      </c>
      <c r="W623" s="186">
        <f>OFFSET('배치점수 계산기'!M$10,$D623,0)</f>
        <v/>
      </c>
      <c r="X623" s="184">
        <f>OFFSET('배치점수 계산기'!N$10,$D623,0)</f>
        <v/>
      </c>
      <c r="Y623" s="188">
        <f>OFFSET(환산공식!FW$15,$F623,0)</f>
        <v/>
      </c>
      <c r="Z623" s="697">
        <f>OFFSET(환산공식!FX$15,$F623,0)</f>
        <v/>
      </c>
      <c r="AA623" s="179">
        <f>OFFSET(환산공식!FY$15,$F623,0)</f>
        <v/>
      </c>
      <c r="AB623" s="3" t="n"/>
      <c r="AD623" s="0">
        <f>IF(L623="X",6,IF(Q623&gt;R623,1,IF(Q623&gt;S623,2,IF(Q623&gt;T623,3,IF(Q623&gt;U623,4,IF(Q623&gt;=V623,5,IF(Q623&lt;V623,6,"")))))))</f>
        <v/>
      </c>
      <c r="AF623" s="3" t="n"/>
      <c r="AG623" s="3" t="n"/>
      <c r="AH623" s="3" t="n"/>
    </row>
    <row r="624">
      <c r="A624" s="198" t="n"/>
      <c r="B624" s="198" t="n"/>
      <c r="C624" s="198" t="inlineStr">
        <is>
          <t>가617</t>
        </is>
      </c>
      <c r="D624" s="195" t="n">
        <v>677</v>
      </c>
      <c r="E624" s="195" t="n">
        <v>195</v>
      </c>
      <c r="F624" s="195" t="n">
        <v>195</v>
      </c>
      <c r="G624" s="239" t="n">
        <v>617</v>
      </c>
      <c r="H624" s="197" t="inlineStr">
        <is>
          <t>가</t>
        </is>
      </c>
      <c r="I624" s="242" t="inlineStr">
        <is>
          <t>경북대</t>
        </is>
      </c>
      <c r="J624" s="242" t="inlineStr">
        <is>
          <t>가정교육과</t>
        </is>
      </c>
      <c r="K624" s="195" t="inlineStr">
        <is>
          <t>자연</t>
        </is>
      </c>
      <c r="L624" s="697">
        <f>IF(OFFSET(환산공식!$ED$15,$F624,0)=1,"O","X")</f>
        <v/>
      </c>
      <c r="M624" s="188">
        <f>IFERROR(OFFSET(환산공식!DJ$15,$F624,0),"")</f>
        <v/>
      </c>
      <c r="N624" s="697">
        <f>IFERROR(CONCATENATE(ROUND(OFFSET(환산공식!DK$15,$F624,0),1),"%"),"")</f>
        <v/>
      </c>
      <c r="O624" s="697">
        <f>IFERROR(OFFSET(환산공식!DL$15,$F624,0),"")</f>
        <v/>
      </c>
      <c r="P624" s="188">
        <f>IF(E624="","",IF(Q624&gt;R624,"90% 이상",IF(Q624&gt;S624,CONCATENATE(ROUND(((Q624-S624)/(R624-S624))*20+70,0),"%"),IF(Q624&gt;T624,CONCATENATE(ROUND(((Q624-T624)/(S624-T624))*30+40,0),"%"),IF(Q624&gt;U624,CONCATENATE(ROUND(((Q624-U624)/(T624-U624))*30+10,0),"%"),IF(Q624&gt;V624,CONCATENATE(ROUND(((Q624-V624)/(U624-V624))*7+3,0),"%"),"3% 이하"))))))</f>
        <v/>
      </c>
      <c r="Q624" s="194">
        <f>IFERROR(ROUND(OFFSET(환산공식!$FG$15,$F624,0),3),"")</f>
        <v/>
      </c>
      <c r="R624" s="194">
        <f>OFFSET('배치점수 계산기'!H$10,$D624,0)</f>
        <v/>
      </c>
      <c r="S624" s="194">
        <f>OFFSET('배치점수 계산기'!I$10,$D624,0)</f>
        <v/>
      </c>
      <c r="T624" s="194">
        <f>OFFSET('배치점수 계산기'!J$10,$D624,0)</f>
        <v/>
      </c>
      <c r="U624" s="194">
        <f>OFFSET('배치점수 계산기'!K$10,$D624,0)</f>
        <v/>
      </c>
      <c r="V624" s="194">
        <f>OFFSET('배치점수 계산기'!L$10,$D624,0)</f>
        <v/>
      </c>
      <c r="W624" s="186">
        <f>OFFSET('배치점수 계산기'!M$10,$D624,0)</f>
        <v/>
      </c>
      <c r="X624" s="184">
        <f>OFFSET('배치점수 계산기'!N$10,$D624,0)</f>
        <v/>
      </c>
      <c r="Y624" s="188">
        <f>OFFSET(환산공식!FW$15,$F624,0)</f>
        <v/>
      </c>
      <c r="Z624" s="697">
        <f>OFFSET(환산공식!FX$15,$F624,0)</f>
        <v/>
      </c>
      <c r="AA624" s="179">
        <f>OFFSET(환산공식!FY$15,$F624,0)</f>
        <v/>
      </c>
      <c r="AB624" s="3" t="n"/>
      <c r="AD624" s="0">
        <f>IF(L624="X",6,IF(Q624&gt;R624,1,IF(Q624&gt;S624,2,IF(Q624&gt;T624,3,IF(Q624&gt;U624,4,IF(Q624&gt;=V624,5,IF(Q624&lt;V624,6,"")))))))</f>
        <v/>
      </c>
      <c r="AF624" s="3" t="n"/>
      <c r="AG624" s="3" t="n"/>
      <c r="AH624" s="3" t="n"/>
    </row>
    <row r="625">
      <c r="A625" s="198" t="n"/>
      <c r="B625" s="198" t="n"/>
      <c r="C625" s="198" t="inlineStr">
        <is>
          <t>가618</t>
        </is>
      </c>
      <c r="D625" s="195" t="n">
        <v>678</v>
      </c>
      <c r="E625" s="195" t="n">
        <v>195</v>
      </c>
      <c r="F625" s="195" t="n">
        <v>195</v>
      </c>
      <c r="G625" s="239" t="n">
        <v>618</v>
      </c>
      <c r="H625" s="197" t="inlineStr">
        <is>
          <t>가</t>
        </is>
      </c>
      <c r="I625" s="242" t="inlineStr">
        <is>
          <t>경북대</t>
        </is>
      </c>
      <c r="J625" s="242" t="inlineStr">
        <is>
          <t>식품공학부</t>
        </is>
      </c>
      <c r="K625" s="195" t="inlineStr">
        <is>
          <t>자연</t>
        </is>
      </c>
      <c r="L625" s="697">
        <f>IF(OFFSET(환산공식!$ED$15,$F625,0)=1,"O","X")</f>
        <v/>
      </c>
      <c r="M625" s="188">
        <f>IFERROR(OFFSET(환산공식!DJ$15,$F625,0),"")</f>
        <v/>
      </c>
      <c r="N625" s="697">
        <f>IFERROR(CONCATENATE(ROUND(OFFSET(환산공식!DK$15,$F625,0),1),"%"),"")</f>
        <v/>
      </c>
      <c r="O625" s="697">
        <f>IFERROR(OFFSET(환산공식!DL$15,$F625,0),"")</f>
        <v/>
      </c>
      <c r="P625" s="188">
        <f>IF(E625="","",IF(Q625&gt;R625,"90% 이상",IF(Q625&gt;S625,CONCATENATE(ROUND(((Q625-S625)/(R625-S625))*20+70,0),"%"),IF(Q625&gt;T625,CONCATENATE(ROUND(((Q625-T625)/(S625-T625))*30+40,0),"%"),IF(Q625&gt;U625,CONCATENATE(ROUND(((Q625-U625)/(T625-U625))*30+10,0),"%"),IF(Q625&gt;V625,CONCATENATE(ROUND(((Q625-V625)/(U625-V625))*7+3,0),"%"),"3% 이하"))))))</f>
        <v/>
      </c>
      <c r="Q625" s="194">
        <f>IFERROR(ROUND(OFFSET(환산공식!$FG$15,$F625,0),3),"")</f>
        <v/>
      </c>
      <c r="R625" s="194">
        <f>OFFSET('배치점수 계산기'!H$10,$D625,0)</f>
        <v/>
      </c>
      <c r="S625" s="194">
        <f>OFFSET('배치점수 계산기'!I$10,$D625,0)</f>
        <v/>
      </c>
      <c r="T625" s="194">
        <f>OFFSET('배치점수 계산기'!J$10,$D625,0)</f>
        <v/>
      </c>
      <c r="U625" s="194">
        <f>OFFSET('배치점수 계산기'!K$10,$D625,0)</f>
        <v/>
      </c>
      <c r="V625" s="194">
        <f>OFFSET('배치점수 계산기'!L$10,$D625,0)</f>
        <v/>
      </c>
      <c r="W625" s="186">
        <f>OFFSET('배치점수 계산기'!M$10,$D625,0)</f>
        <v/>
      </c>
      <c r="X625" s="184">
        <f>OFFSET('배치점수 계산기'!N$10,$D625,0)</f>
        <v/>
      </c>
      <c r="Y625" s="188">
        <f>OFFSET(환산공식!FW$15,$F625,0)</f>
        <v/>
      </c>
      <c r="Z625" s="697">
        <f>OFFSET(환산공식!FX$15,$F625,0)</f>
        <v/>
      </c>
      <c r="AA625" s="179">
        <f>OFFSET(환산공식!FY$15,$F625,0)</f>
        <v/>
      </c>
      <c r="AB625" s="3" t="n"/>
      <c r="AD625" s="0">
        <f>IF(L625="X",6,IF(Q625&gt;R625,1,IF(Q625&gt;S625,2,IF(Q625&gt;T625,3,IF(Q625&gt;U625,4,IF(Q625&gt;=V625,5,IF(Q625&lt;V625,6,"")))))))</f>
        <v/>
      </c>
      <c r="AF625" s="3" t="n"/>
      <c r="AG625" s="3" t="n"/>
      <c r="AH625" s="3" t="n"/>
    </row>
    <row r="626">
      <c r="A626" s="198" t="n"/>
      <c r="B626" s="198" t="n"/>
      <c r="C626" s="198" t="inlineStr">
        <is>
          <t>가619</t>
        </is>
      </c>
      <c r="D626" s="195" t="n">
        <v>679</v>
      </c>
      <c r="E626" s="195" t="n">
        <v>195</v>
      </c>
      <c r="F626" s="195" t="n">
        <v>195</v>
      </c>
      <c r="G626" s="239" t="n">
        <v>619</v>
      </c>
      <c r="H626" s="197" t="inlineStr">
        <is>
          <t>가</t>
        </is>
      </c>
      <c r="I626" s="242" t="inlineStr">
        <is>
          <t>경북대</t>
        </is>
      </c>
      <c r="J626" s="242" t="inlineStr">
        <is>
          <t>섬유시스템공학과</t>
        </is>
      </c>
      <c r="K626" s="195" t="inlineStr">
        <is>
          <t>자연</t>
        </is>
      </c>
      <c r="L626" s="697">
        <f>IF(OFFSET(환산공식!$ED$15,$F626,0)=1,"O","X")</f>
        <v/>
      </c>
      <c r="M626" s="188">
        <f>IFERROR(OFFSET(환산공식!DJ$15,$F626,0),"")</f>
        <v/>
      </c>
      <c r="N626" s="697">
        <f>IFERROR(CONCATENATE(ROUND(OFFSET(환산공식!DK$15,$F626,0),1),"%"),"")</f>
        <v/>
      </c>
      <c r="O626" s="697">
        <f>IFERROR(OFFSET(환산공식!DL$15,$F626,0),"")</f>
        <v/>
      </c>
      <c r="P626" s="188">
        <f>IF(E626="","",IF(Q626&gt;R626,"90% 이상",IF(Q626&gt;S626,CONCATENATE(ROUND(((Q626-S626)/(R626-S626))*20+70,0),"%"),IF(Q626&gt;T626,CONCATENATE(ROUND(((Q626-T626)/(S626-T626))*30+40,0),"%"),IF(Q626&gt;U626,CONCATENATE(ROUND(((Q626-U626)/(T626-U626))*30+10,0),"%"),IF(Q626&gt;V626,CONCATENATE(ROUND(((Q626-V626)/(U626-V626))*7+3,0),"%"),"3% 이하"))))))</f>
        <v/>
      </c>
      <c r="Q626" s="194">
        <f>IFERROR(ROUND(OFFSET(환산공식!$FG$15,$F626,0),3),"")</f>
        <v/>
      </c>
      <c r="R626" s="194">
        <f>OFFSET('배치점수 계산기'!H$10,$D626,0)</f>
        <v/>
      </c>
      <c r="S626" s="194">
        <f>OFFSET('배치점수 계산기'!I$10,$D626,0)</f>
        <v/>
      </c>
      <c r="T626" s="194">
        <f>OFFSET('배치점수 계산기'!J$10,$D626,0)</f>
        <v/>
      </c>
      <c r="U626" s="194">
        <f>OFFSET('배치점수 계산기'!K$10,$D626,0)</f>
        <v/>
      </c>
      <c r="V626" s="194">
        <f>OFFSET('배치점수 계산기'!L$10,$D626,0)</f>
        <v/>
      </c>
      <c r="W626" s="186">
        <f>OFFSET('배치점수 계산기'!M$10,$D626,0)</f>
        <v/>
      </c>
      <c r="X626" s="184">
        <f>OFFSET('배치점수 계산기'!N$10,$D626,0)</f>
        <v/>
      </c>
      <c r="Y626" s="188">
        <f>OFFSET(환산공식!FW$15,$F626,0)</f>
        <v/>
      </c>
      <c r="Z626" s="697">
        <f>OFFSET(환산공식!FX$15,$F626,0)</f>
        <v/>
      </c>
      <c r="AA626" s="179">
        <f>OFFSET(환산공식!FY$15,$F626,0)</f>
        <v/>
      </c>
      <c r="AB626" s="3" t="n"/>
      <c r="AD626" s="0">
        <f>IF(L626="X",6,IF(Q626&gt;R626,1,IF(Q626&gt;S626,2,IF(Q626&gt;T626,3,IF(Q626&gt;U626,4,IF(Q626&gt;=V626,5,IF(Q626&lt;V626,6,"")))))))</f>
        <v/>
      </c>
      <c r="AF626" s="3" t="n"/>
      <c r="AG626" s="3" t="n"/>
      <c r="AH626" s="3" t="n"/>
    </row>
    <row r="627">
      <c r="A627" s="198" t="n"/>
      <c r="B627" s="198" t="n"/>
      <c r="C627" s="198" t="inlineStr">
        <is>
          <t>가620</t>
        </is>
      </c>
      <c r="D627" s="195" t="n">
        <v>680</v>
      </c>
      <c r="E627" s="195" t="n">
        <v>195</v>
      </c>
      <c r="F627" s="195" t="n">
        <v>195</v>
      </c>
      <c r="G627" s="239" t="n">
        <v>620</v>
      </c>
      <c r="H627" s="197" t="inlineStr">
        <is>
          <t>가</t>
        </is>
      </c>
      <c r="I627" s="242" t="inlineStr">
        <is>
          <t>경북대</t>
        </is>
      </c>
      <c r="J627" s="242" t="inlineStr">
        <is>
          <t>원예과학과</t>
        </is>
      </c>
      <c r="K627" s="195" t="inlineStr">
        <is>
          <t>자연</t>
        </is>
      </c>
      <c r="L627" s="697">
        <f>IF(OFFSET(환산공식!$ED$15,$F627,0)=1,"O","X")</f>
        <v/>
      </c>
      <c r="M627" s="188">
        <f>IFERROR(OFFSET(환산공식!DJ$15,$F627,0),"")</f>
        <v/>
      </c>
      <c r="N627" s="697">
        <f>IFERROR(CONCATENATE(ROUND(OFFSET(환산공식!DK$15,$F627,0),1),"%"),"")</f>
        <v/>
      </c>
      <c r="O627" s="697">
        <f>IFERROR(OFFSET(환산공식!DL$15,$F627,0),"")</f>
        <v/>
      </c>
      <c r="P627" s="188">
        <f>IF(E627="","",IF(Q627&gt;R627,"90% 이상",IF(Q627&gt;S627,CONCATENATE(ROUND(((Q627-S627)/(R627-S627))*20+70,0),"%"),IF(Q627&gt;T627,CONCATENATE(ROUND(((Q627-T627)/(S627-T627))*30+40,0),"%"),IF(Q627&gt;U627,CONCATENATE(ROUND(((Q627-U627)/(T627-U627))*30+10,0),"%"),IF(Q627&gt;V627,CONCATENATE(ROUND(((Q627-V627)/(U627-V627))*7+3,0),"%"),"3% 이하"))))))</f>
        <v/>
      </c>
      <c r="Q627" s="194">
        <f>IFERROR(ROUND(OFFSET(환산공식!$FG$15,$F627,0),3),"")</f>
        <v/>
      </c>
      <c r="R627" s="194">
        <f>OFFSET('배치점수 계산기'!H$10,$D627,0)</f>
        <v/>
      </c>
      <c r="S627" s="194">
        <f>OFFSET('배치점수 계산기'!I$10,$D627,0)</f>
        <v/>
      </c>
      <c r="T627" s="194">
        <f>OFFSET('배치점수 계산기'!J$10,$D627,0)</f>
        <v/>
      </c>
      <c r="U627" s="194">
        <f>OFFSET('배치점수 계산기'!K$10,$D627,0)</f>
        <v/>
      </c>
      <c r="V627" s="194">
        <f>OFFSET('배치점수 계산기'!L$10,$D627,0)</f>
        <v/>
      </c>
      <c r="W627" s="186">
        <f>OFFSET('배치점수 계산기'!M$10,$D627,0)</f>
        <v/>
      </c>
      <c r="X627" s="184">
        <f>OFFSET('배치점수 계산기'!N$10,$D627,0)</f>
        <v/>
      </c>
      <c r="Y627" s="188">
        <f>OFFSET(환산공식!FW$15,$F627,0)</f>
        <v/>
      </c>
      <c r="Z627" s="697">
        <f>OFFSET(환산공식!FX$15,$F627,0)</f>
        <v/>
      </c>
      <c r="AA627" s="179">
        <f>OFFSET(환산공식!FY$15,$F627,0)</f>
        <v/>
      </c>
      <c r="AB627" s="3" t="n"/>
      <c r="AD627" s="0">
        <f>IF(L627="X",6,IF(Q627&gt;R627,1,IF(Q627&gt;S627,2,IF(Q627&gt;T627,3,IF(Q627&gt;U627,4,IF(Q627&gt;=V627,5,IF(Q627&lt;V627,6,"")))))))</f>
        <v/>
      </c>
      <c r="AF627" s="3" t="n"/>
      <c r="AG627" s="3" t="n"/>
      <c r="AH627" s="3" t="n"/>
    </row>
    <row r="628">
      <c r="A628" s="198" t="n"/>
      <c r="B628" s="198" t="n"/>
      <c r="C628" s="198" t="inlineStr">
        <is>
          <t>가621</t>
        </is>
      </c>
      <c r="D628" s="195" t="n">
        <v>682</v>
      </c>
      <c r="E628" s="195" t="n">
        <v>193</v>
      </c>
      <c r="F628" s="195" t="n">
        <v>193</v>
      </c>
      <c r="G628" s="239" t="n">
        <v>621</v>
      </c>
      <c r="H628" s="197" t="inlineStr">
        <is>
          <t>가</t>
        </is>
      </c>
      <c r="I628" s="242" t="inlineStr">
        <is>
          <t>경북대</t>
        </is>
      </c>
      <c r="J628" s="242" t="inlineStr">
        <is>
          <t>심리학과</t>
        </is>
      </c>
      <c r="K628" s="195" t="inlineStr">
        <is>
          <t>통합</t>
        </is>
      </c>
      <c r="L628" s="697">
        <f>IF(OFFSET(환산공식!$ED$15,$F628,0)=1,"O","X")</f>
        <v/>
      </c>
      <c r="M628" s="188">
        <f>IFERROR(OFFSET(환산공식!DJ$15,$F628,0),"")</f>
        <v/>
      </c>
      <c r="N628" s="697">
        <f>IFERROR(CONCATENATE(ROUND(OFFSET(환산공식!DK$15,$F628,0),1),"%"),"")</f>
        <v/>
      </c>
      <c r="O628" s="697">
        <f>IFERROR(OFFSET(환산공식!DL$15,$F628,0),"")</f>
        <v/>
      </c>
      <c r="P628" s="188">
        <f>IF(E628="","",IF(Q628&gt;R628,"90% 이상",IF(Q628&gt;S628,CONCATENATE(ROUND(((Q628-S628)/(R628-S628))*20+70,0),"%"),IF(Q628&gt;T628,CONCATENATE(ROUND(((Q628-T628)/(S628-T628))*30+40,0),"%"),IF(Q628&gt;U628,CONCATENATE(ROUND(((Q628-U628)/(T628-U628))*30+10,0),"%"),IF(Q628&gt;V628,CONCATENATE(ROUND(((Q628-V628)/(U628-V628))*7+3,0),"%"),"3% 이하"))))))</f>
        <v/>
      </c>
      <c r="Q628" s="194">
        <f>IFERROR(ROUND(OFFSET(환산공식!$FG$15,$F628,0),3),"")</f>
        <v/>
      </c>
      <c r="R628" s="194">
        <f>OFFSET('배치점수 계산기'!H$10,$D628,0)</f>
        <v/>
      </c>
      <c r="S628" s="194">
        <f>OFFSET('배치점수 계산기'!I$10,$D628,0)</f>
        <v/>
      </c>
      <c r="T628" s="194">
        <f>OFFSET('배치점수 계산기'!J$10,$D628,0)</f>
        <v/>
      </c>
      <c r="U628" s="194">
        <f>OFFSET('배치점수 계산기'!K$10,$D628,0)</f>
        <v/>
      </c>
      <c r="V628" s="194">
        <f>OFFSET('배치점수 계산기'!L$10,$D628,0)</f>
        <v/>
      </c>
      <c r="W628" s="186">
        <f>OFFSET('배치점수 계산기'!M$10,$D628,0)</f>
        <v/>
      </c>
      <c r="X628" s="184">
        <f>OFFSET('배치점수 계산기'!N$10,$D628,0)</f>
        <v/>
      </c>
      <c r="Y628" s="188">
        <f>OFFSET(환산공식!FW$15,$F628,0)</f>
        <v/>
      </c>
      <c r="Z628" s="697">
        <f>OFFSET(환산공식!FX$15,$F628,0)</f>
        <v/>
      </c>
      <c r="AA628" s="179">
        <f>OFFSET(환산공식!FY$15,$F628,0)</f>
        <v/>
      </c>
      <c r="AB628" s="3" t="n"/>
      <c r="AD628" s="0">
        <f>IF(L628="X",6,IF(Q628&gt;R628,1,IF(Q628&gt;S628,2,IF(Q628&gt;T628,3,IF(Q628&gt;U628,4,IF(Q628&gt;=V628,5,IF(Q628&lt;V628,6,"")))))))</f>
        <v/>
      </c>
      <c r="AF628" s="3" t="n"/>
      <c r="AG628" s="3" t="n"/>
      <c r="AH628" s="3" t="n"/>
    </row>
    <row r="629">
      <c r="A629" s="198" t="n"/>
      <c r="B629" s="198" t="n"/>
      <c r="C629" s="198" t="inlineStr">
        <is>
          <t>가622</t>
        </is>
      </c>
      <c r="D629" s="195" t="n">
        <v>683</v>
      </c>
      <c r="E629" s="195" t="n">
        <v>193</v>
      </c>
      <c r="F629" s="195" t="n">
        <v>193</v>
      </c>
      <c r="G629" s="239" t="n">
        <v>622</v>
      </c>
      <c r="H629" s="197" t="inlineStr">
        <is>
          <t>가</t>
        </is>
      </c>
      <c r="I629" s="242" t="inlineStr">
        <is>
          <t>경북대</t>
        </is>
      </c>
      <c r="J629" s="242" t="inlineStr">
        <is>
          <t>경영학부</t>
        </is>
      </c>
      <c r="K629" s="195" t="inlineStr">
        <is>
          <t>통합</t>
        </is>
      </c>
      <c r="L629" s="697">
        <f>IF(OFFSET(환산공식!$ED$15,$F629,0)=1,"O","X")</f>
        <v/>
      </c>
      <c r="M629" s="188">
        <f>IFERROR(OFFSET(환산공식!DJ$15,$F629,0),"")</f>
        <v/>
      </c>
      <c r="N629" s="697">
        <f>IFERROR(CONCATENATE(ROUND(OFFSET(환산공식!DK$15,$F629,0),1),"%"),"")</f>
        <v/>
      </c>
      <c r="O629" s="697">
        <f>IFERROR(OFFSET(환산공식!DL$15,$F629,0),"")</f>
        <v/>
      </c>
      <c r="P629" s="188">
        <f>IF(E629="","",IF(Q629&gt;R629,"90% 이상",IF(Q629&gt;S629,CONCATENATE(ROUND(((Q629-S629)/(R629-S629))*20+70,0),"%"),IF(Q629&gt;T629,CONCATENATE(ROUND(((Q629-T629)/(S629-T629))*30+40,0),"%"),IF(Q629&gt;U629,CONCATENATE(ROUND(((Q629-U629)/(T629-U629))*30+10,0),"%"),IF(Q629&gt;V629,CONCATENATE(ROUND(((Q629-V629)/(U629-V629))*7+3,0),"%"),"3% 이하"))))))</f>
        <v/>
      </c>
      <c r="Q629" s="194">
        <f>IFERROR(ROUND(OFFSET(환산공식!$FG$15,$F629,0),3),"")</f>
        <v/>
      </c>
      <c r="R629" s="194">
        <f>OFFSET('배치점수 계산기'!H$10,$D629,0)</f>
        <v/>
      </c>
      <c r="S629" s="194">
        <f>OFFSET('배치점수 계산기'!I$10,$D629,0)</f>
        <v/>
      </c>
      <c r="T629" s="194">
        <f>OFFSET('배치점수 계산기'!J$10,$D629,0)</f>
        <v/>
      </c>
      <c r="U629" s="194">
        <f>OFFSET('배치점수 계산기'!K$10,$D629,0)</f>
        <v/>
      </c>
      <c r="V629" s="194">
        <f>OFFSET('배치점수 계산기'!L$10,$D629,0)</f>
        <v/>
      </c>
      <c r="W629" s="186">
        <f>OFFSET('배치점수 계산기'!M$10,$D629,0)</f>
        <v/>
      </c>
      <c r="X629" s="184">
        <f>OFFSET('배치점수 계산기'!N$10,$D629,0)</f>
        <v/>
      </c>
      <c r="Y629" s="188">
        <f>OFFSET(환산공식!FW$15,$F629,0)</f>
        <v/>
      </c>
      <c r="Z629" s="697">
        <f>OFFSET(환산공식!FX$15,$F629,0)</f>
        <v/>
      </c>
      <c r="AA629" s="179">
        <f>OFFSET(환산공식!FY$15,$F629,0)</f>
        <v/>
      </c>
      <c r="AB629" s="3" t="n"/>
      <c r="AD629" s="0">
        <f>IF(L629="X",6,IF(Q629&gt;R629,1,IF(Q629&gt;S629,2,IF(Q629&gt;T629,3,IF(Q629&gt;U629,4,IF(Q629&gt;=V629,5,IF(Q629&lt;V629,6,"")))))))</f>
        <v/>
      </c>
      <c r="AF629" s="3" t="n"/>
      <c r="AG629" s="3" t="n"/>
      <c r="AH629" s="3" t="n"/>
    </row>
    <row r="630">
      <c r="A630" s="198" t="n"/>
      <c r="B630" s="198" t="n"/>
      <c r="C630" s="198" t="inlineStr">
        <is>
          <t>가623</t>
        </is>
      </c>
      <c r="D630" s="195" t="n">
        <v>684</v>
      </c>
      <c r="E630" s="195" t="n">
        <v>193</v>
      </c>
      <c r="F630" s="195" t="n">
        <v>193</v>
      </c>
      <c r="G630" s="239" t="n">
        <v>623</v>
      </c>
      <c r="H630" s="197" t="inlineStr">
        <is>
          <t>가</t>
        </is>
      </c>
      <c r="I630" s="242" t="inlineStr">
        <is>
          <t>경북대</t>
        </is>
      </c>
      <c r="J630" s="242" t="inlineStr">
        <is>
          <t>영어교육과</t>
        </is>
      </c>
      <c r="K630" s="195" t="inlineStr">
        <is>
          <t>통합</t>
        </is>
      </c>
      <c r="L630" s="697">
        <f>IF(OFFSET(환산공식!$ED$15,$F630,0)=1,"O","X")</f>
        <v/>
      </c>
      <c r="M630" s="188">
        <f>IFERROR(OFFSET(환산공식!DJ$15,$F630,0),"")</f>
        <v/>
      </c>
      <c r="N630" s="697">
        <f>IFERROR(CONCATENATE(ROUND(OFFSET(환산공식!DK$15,$F630,0),1),"%"),"")</f>
        <v/>
      </c>
      <c r="O630" s="697">
        <f>IFERROR(OFFSET(환산공식!DL$15,$F630,0),"")</f>
        <v/>
      </c>
      <c r="P630" s="188">
        <f>IF(E630="","",IF(Q630&gt;R630,"90% 이상",IF(Q630&gt;S630,CONCATENATE(ROUND(((Q630-S630)/(R630-S630))*20+70,0),"%"),IF(Q630&gt;T630,CONCATENATE(ROUND(((Q630-T630)/(S630-T630))*30+40,0),"%"),IF(Q630&gt;U630,CONCATENATE(ROUND(((Q630-U630)/(T630-U630))*30+10,0),"%"),IF(Q630&gt;V630,CONCATENATE(ROUND(((Q630-V630)/(U630-V630))*7+3,0),"%"),"3% 이하"))))))</f>
        <v/>
      </c>
      <c r="Q630" s="194">
        <f>IFERROR(ROUND(OFFSET(환산공식!$FG$15,$F630,0),3),"")</f>
        <v/>
      </c>
      <c r="R630" s="194">
        <f>OFFSET('배치점수 계산기'!H$10,$D630,0)</f>
        <v/>
      </c>
      <c r="S630" s="194">
        <f>OFFSET('배치점수 계산기'!I$10,$D630,0)</f>
        <v/>
      </c>
      <c r="T630" s="194">
        <f>OFFSET('배치점수 계산기'!J$10,$D630,0)</f>
        <v/>
      </c>
      <c r="U630" s="194">
        <f>OFFSET('배치점수 계산기'!K$10,$D630,0)</f>
        <v/>
      </c>
      <c r="V630" s="194">
        <f>OFFSET('배치점수 계산기'!L$10,$D630,0)</f>
        <v/>
      </c>
      <c r="W630" s="186">
        <f>OFFSET('배치점수 계산기'!M$10,$D630,0)</f>
        <v/>
      </c>
      <c r="X630" s="184">
        <f>OFFSET('배치점수 계산기'!N$10,$D630,0)</f>
        <v/>
      </c>
      <c r="Y630" s="188">
        <f>OFFSET(환산공식!FW$15,$F630,0)</f>
        <v/>
      </c>
      <c r="Z630" s="697">
        <f>OFFSET(환산공식!FX$15,$F630,0)</f>
        <v/>
      </c>
      <c r="AA630" s="179">
        <f>OFFSET(환산공식!FY$15,$F630,0)</f>
        <v/>
      </c>
      <c r="AB630" s="3" t="n"/>
      <c r="AD630" s="0">
        <f>IF(L630="X",6,IF(Q630&gt;R630,1,IF(Q630&gt;S630,2,IF(Q630&gt;T630,3,IF(Q630&gt;U630,4,IF(Q630&gt;=V630,5,IF(Q630&lt;V630,6,"")))))))</f>
        <v/>
      </c>
      <c r="AF630" s="3" t="n"/>
      <c r="AG630" s="3" t="n"/>
      <c r="AH630" s="3" t="n"/>
    </row>
    <row r="631">
      <c r="A631" s="198" t="n"/>
      <c r="B631" s="198" t="n"/>
      <c r="C631" s="198" t="inlineStr">
        <is>
          <t>가624</t>
        </is>
      </c>
      <c r="D631" s="195" t="n">
        <v>685</v>
      </c>
      <c r="E631" s="195" t="n">
        <v>193</v>
      </c>
      <c r="F631" s="195" t="n">
        <v>193</v>
      </c>
      <c r="G631" s="239" t="n">
        <v>624</v>
      </c>
      <c r="H631" s="197" t="inlineStr">
        <is>
          <t>가</t>
        </is>
      </c>
      <c r="I631" s="242" t="inlineStr">
        <is>
          <t>경북대</t>
        </is>
      </c>
      <c r="J631" s="242" t="inlineStr">
        <is>
          <t>사회과학대학 자율학부</t>
        </is>
      </c>
      <c r="K631" s="195" t="inlineStr">
        <is>
          <t>통합</t>
        </is>
      </c>
      <c r="L631" s="697">
        <f>IF(OFFSET(환산공식!$ED$15,$F631,0)=1,"O","X")</f>
        <v/>
      </c>
      <c r="M631" s="188">
        <f>IFERROR(OFFSET(환산공식!DJ$15,$F631,0),"")</f>
        <v/>
      </c>
      <c r="N631" s="697">
        <f>IFERROR(CONCATENATE(ROUND(OFFSET(환산공식!DK$15,$F631,0),1),"%"),"")</f>
        <v/>
      </c>
      <c r="O631" s="697">
        <f>IFERROR(OFFSET(환산공식!DL$15,$F631,0),"")</f>
        <v/>
      </c>
      <c r="P631" s="188">
        <f>IF(E631="","",IF(Q631&gt;R631,"90% 이상",IF(Q631&gt;S631,CONCATENATE(ROUND(((Q631-S631)/(R631-S631))*20+70,0),"%"),IF(Q631&gt;T631,CONCATENATE(ROUND(((Q631-T631)/(S631-T631))*30+40,0),"%"),IF(Q631&gt;U631,CONCATENATE(ROUND(((Q631-U631)/(T631-U631))*30+10,0),"%"),IF(Q631&gt;V631,CONCATENATE(ROUND(((Q631-V631)/(U631-V631))*7+3,0),"%"),"3% 이하"))))))</f>
        <v/>
      </c>
      <c r="Q631" s="194">
        <f>IFERROR(ROUND(OFFSET(환산공식!$FG$15,$F631,0),3),"")</f>
        <v/>
      </c>
      <c r="R631" s="194">
        <f>OFFSET('배치점수 계산기'!H$10,$D631,0)</f>
        <v/>
      </c>
      <c r="S631" s="194">
        <f>OFFSET('배치점수 계산기'!I$10,$D631,0)</f>
        <v/>
      </c>
      <c r="T631" s="194">
        <f>OFFSET('배치점수 계산기'!J$10,$D631,0)</f>
        <v/>
      </c>
      <c r="U631" s="194">
        <f>OFFSET('배치점수 계산기'!K$10,$D631,0)</f>
        <v/>
      </c>
      <c r="V631" s="194">
        <f>OFFSET('배치점수 계산기'!L$10,$D631,0)</f>
        <v/>
      </c>
      <c r="W631" s="186">
        <f>OFFSET('배치점수 계산기'!M$10,$D631,0)</f>
        <v/>
      </c>
      <c r="X631" s="184">
        <f>OFFSET('배치점수 계산기'!N$10,$D631,0)</f>
        <v/>
      </c>
      <c r="Y631" s="188">
        <f>OFFSET(환산공식!FW$15,$F631,0)</f>
        <v/>
      </c>
      <c r="Z631" s="697">
        <f>OFFSET(환산공식!FX$15,$F631,0)</f>
        <v/>
      </c>
      <c r="AA631" s="179">
        <f>OFFSET(환산공식!FY$15,$F631,0)</f>
        <v/>
      </c>
      <c r="AB631" s="3" t="n"/>
      <c r="AD631" s="0">
        <f>IF(L631="X",6,IF(Q631&gt;R631,1,IF(Q631&gt;S631,2,IF(Q631&gt;T631,3,IF(Q631&gt;U631,4,IF(Q631&gt;=V631,5,IF(Q631&lt;V631,6,"")))))))</f>
        <v/>
      </c>
      <c r="AF631" s="3" t="n"/>
      <c r="AG631" s="3" t="n"/>
      <c r="AH631" s="3" t="n"/>
    </row>
    <row r="632">
      <c r="A632" s="198" t="n"/>
      <c r="B632" s="198" t="n"/>
      <c r="C632" s="198" t="inlineStr">
        <is>
          <t>가625</t>
        </is>
      </c>
      <c r="D632" s="195" t="n">
        <v>686</v>
      </c>
      <c r="E632" s="195" t="n">
        <v>193</v>
      </c>
      <c r="F632" s="195" t="n">
        <v>193</v>
      </c>
      <c r="G632" s="239" t="n">
        <v>625</v>
      </c>
      <c r="H632" s="197" t="inlineStr">
        <is>
          <t>가</t>
        </is>
      </c>
      <c r="I632" s="242" t="inlineStr">
        <is>
          <t>경북대</t>
        </is>
      </c>
      <c r="J632" s="242" t="inlineStr">
        <is>
          <t>사회학과</t>
        </is>
      </c>
      <c r="K632" s="195" t="inlineStr">
        <is>
          <t>통합</t>
        </is>
      </c>
      <c r="L632" s="697">
        <f>IF(OFFSET(환산공식!$ED$15,$F632,0)=1,"O","X")</f>
        <v/>
      </c>
      <c r="M632" s="188">
        <f>IFERROR(OFFSET(환산공식!DJ$15,$F632,0),"")</f>
        <v/>
      </c>
      <c r="N632" s="697">
        <f>IFERROR(CONCATENATE(ROUND(OFFSET(환산공식!DK$15,$F632,0),1),"%"),"")</f>
        <v/>
      </c>
      <c r="O632" s="697">
        <f>IFERROR(OFFSET(환산공식!DL$15,$F632,0),"")</f>
        <v/>
      </c>
      <c r="P632" s="188">
        <f>IF(E632="","",IF(Q632&gt;R632,"90% 이상",IF(Q632&gt;S632,CONCATENATE(ROUND(((Q632-S632)/(R632-S632))*20+70,0),"%"),IF(Q632&gt;T632,CONCATENATE(ROUND(((Q632-T632)/(S632-T632))*30+40,0),"%"),IF(Q632&gt;U632,CONCATENATE(ROUND(((Q632-U632)/(T632-U632))*30+10,0),"%"),IF(Q632&gt;V632,CONCATENATE(ROUND(((Q632-V632)/(U632-V632))*7+3,0),"%"),"3% 이하"))))))</f>
        <v/>
      </c>
      <c r="Q632" s="194">
        <f>IFERROR(ROUND(OFFSET(환산공식!$FG$15,$F632,0),3),"")</f>
        <v/>
      </c>
      <c r="R632" s="194">
        <f>OFFSET('배치점수 계산기'!H$10,$D632,0)</f>
        <v/>
      </c>
      <c r="S632" s="194">
        <f>OFFSET('배치점수 계산기'!I$10,$D632,0)</f>
        <v/>
      </c>
      <c r="T632" s="194">
        <f>OFFSET('배치점수 계산기'!J$10,$D632,0)</f>
        <v/>
      </c>
      <c r="U632" s="194">
        <f>OFFSET('배치점수 계산기'!K$10,$D632,0)</f>
        <v/>
      </c>
      <c r="V632" s="194">
        <f>OFFSET('배치점수 계산기'!L$10,$D632,0)</f>
        <v/>
      </c>
      <c r="W632" s="186">
        <f>OFFSET('배치점수 계산기'!M$10,$D632,0)</f>
        <v/>
      </c>
      <c r="X632" s="184">
        <f>OFFSET('배치점수 계산기'!N$10,$D632,0)</f>
        <v/>
      </c>
      <c r="Y632" s="188">
        <f>OFFSET(환산공식!FW$15,$F632,0)</f>
        <v/>
      </c>
      <c r="Z632" s="697">
        <f>OFFSET(환산공식!FX$15,$F632,0)</f>
        <v/>
      </c>
      <c r="AA632" s="179">
        <f>OFFSET(환산공식!FY$15,$F632,0)</f>
        <v/>
      </c>
      <c r="AB632" s="3" t="n"/>
      <c r="AD632" s="0">
        <f>IF(L632="X",6,IF(Q632&gt;R632,1,IF(Q632&gt;S632,2,IF(Q632&gt;T632,3,IF(Q632&gt;U632,4,IF(Q632&gt;=V632,5,IF(Q632&lt;V632,6,"")))))))</f>
        <v/>
      </c>
      <c r="AF632" s="3" t="n"/>
      <c r="AG632" s="3" t="n"/>
      <c r="AH632" s="3" t="n"/>
    </row>
    <row r="633">
      <c r="A633" s="198" t="n"/>
      <c r="B633" s="198" t="n"/>
      <c r="C633" s="198" t="inlineStr">
        <is>
          <t>가626</t>
        </is>
      </c>
      <c r="D633" s="195" t="n">
        <v>687</v>
      </c>
      <c r="E633" s="195" t="n">
        <v>193</v>
      </c>
      <c r="F633" s="195" t="n">
        <v>193</v>
      </c>
      <c r="G633" s="239" t="n">
        <v>626</v>
      </c>
      <c r="H633" s="197" t="inlineStr">
        <is>
          <t>가</t>
        </is>
      </c>
      <c r="I633" s="242" t="inlineStr">
        <is>
          <t>경북대</t>
        </is>
      </c>
      <c r="J633" s="242" t="inlineStr">
        <is>
          <t>식품자원경제학과</t>
        </is>
      </c>
      <c r="K633" s="195" t="inlineStr">
        <is>
          <t>통합</t>
        </is>
      </c>
      <c r="L633" s="697">
        <f>IF(OFFSET(환산공식!$ED$15,$F633,0)=1,"O","X")</f>
        <v/>
      </c>
      <c r="M633" s="188">
        <f>IFERROR(OFFSET(환산공식!DJ$15,$F633,0),"")</f>
        <v/>
      </c>
      <c r="N633" s="697">
        <f>IFERROR(CONCATENATE(ROUND(OFFSET(환산공식!DK$15,$F633,0),1),"%"),"")</f>
        <v/>
      </c>
      <c r="O633" s="697">
        <f>IFERROR(OFFSET(환산공식!DL$15,$F633,0),"")</f>
        <v/>
      </c>
      <c r="P633" s="188">
        <f>IF(E633="","",IF(Q633&gt;R633,"90% 이상",IF(Q633&gt;S633,CONCATENATE(ROUND(((Q633-S633)/(R633-S633))*20+70,0),"%"),IF(Q633&gt;T633,CONCATENATE(ROUND(((Q633-T633)/(S633-T633))*30+40,0),"%"),IF(Q633&gt;U633,CONCATENATE(ROUND(((Q633-U633)/(T633-U633))*30+10,0),"%"),IF(Q633&gt;V633,CONCATENATE(ROUND(((Q633-V633)/(U633-V633))*7+3,0),"%"),"3% 이하"))))))</f>
        <v/>
      </c>
      <c r="Q633" s="194">
        <f>IFERROR(ROUND(OFFSET(환산공식!$FG$15,$F633,0),3),"")</f>
        <v/>
      </c>
      <c r="R633" s="194">
        <f>OFFSET('배치점수 계산기'!H$10,$D633,0)</f>
        <v/>
      </c>
      <c r="S633" s="194">
        <f>OFFSET('배치점수 계산기'!I$10,$D633,0)</f>
        <v/>
      </c>
      <c r="T633" s="194">
        <f>OFFSET('배치점수 계산기'!J$10,$D633,0)</f>
        <v/>
      </c>
      <c r="U633" s="194">
        <f>OFFSET('배치점수 계산기'!K$10,$D633,0)</f>
        <v/>
      </c>
      <c r="V633" s="194">
        <f>OFFSET('배치점수 계산기'!L$10,$D633,0)</f>
        <v/>
      </c>
      <c r="W633" s="186">
        <f>OFFSET('배치점수 계산기'!M$10,$D633,0)</f>
        <v/>
      </c>
      <c r="X633" s="184">
        <f>OFFSET('배치점수 계산기'!N$10,$D633,0)</f>
        <v/>
      </c>
      <c r="Y633" s="188">
        <f>OFFSET(환산공식!FW$15,$F633,0)</f>
        <v/>
      </c>
      <c r="Z633" s="697">
        <f>OFFSET(환산공식!FX$15,$F633,0)</f>
        <v/>
      </c>
      <c r="AA633" s="179">
        <f>OFFSET(환산공식!FY$15,$F633,0)</f>
        <v/>
      </c>
      <c r="AB633" s="3" t="n"/>
      <c r="AD633" s="0">
        <f>IF(L633="X",6,IF(Q633&gt;R633,1,IF(Q633&gt;S633,2,IF(Q633&gt;T633,3,IF(Q633&gt;U633,4,IF(Q633&gt;=V633,5,IF(Q633&lt;V633,6,"")))))))</f>
        <v/>
      </c>
      <c r="AF633" s="3" t="n"/>
      <c r="AG633" s="3" t="n"/>
      <c r="AH633" s="3" t="n"/>
    </row>
    <row r="634">
      <c r="A634" s="198" t="n"/>
      <c r="B634" s="198" t="n"/>
      <c r="C634" s="198" t="inlineStr">
        <is>
          <t>가627</t>
        </is>
      </c>
      <c r="D634" s="195" t="n">
        <v>688</v>
      </c>
      <c r="E634" s="195" t="n">
        <v>193</v>
      </c>
      <c r="F634" s="195" t="n">
        <v>193</v>
      </c>
      <c r="G634" s="239" t="n">
        <v>627</v>
      </c>
      <c r="H634" s="197" t="inlineStr">
        <is>
          <t>가</t>
        </is>
      </c>
      <c r="I634" s="242" t="inlineStr">
        <is>
          <t>경북대</t>
        </is>
      </c>
      <c r="J634" s="242" t="inlineStr">
        <is>
          <t>윤리교육과</t>
        </is>
      </c>
      <c r="K634" s="195" t="inlineStr">
        <is>
          <t>통합</t>
        </is>
      </c>
      <c r="L634" s="697">
        <f>IF(OFFSET(환산공식!$ED$15,$F634,0)=1,"O","X")</f>
        <v/>
      </c>
      <c r="M634" s="188">
        <f>IFERROR(OFFSET(환산공식!DJ$15,$F634,0),"")</f>
        <v/>
      </c>
      <c r="N634" s="697">
        <f>IFERROR(CONCATENATE(ROUND(OFFSET(환산공식!DK$15,$F634,0),1),"%"),"")</f>
        <v/>
      </c>
      <c r="O634" s="697">
        <f>IFERROR(OFFSET(환산공식!DL$15,$F634,0),"")</f>
        <v/>
      </c>
      <c r="P634" s="188">
        <f>IF(E634="","",IF(Q634&gt;R634,"90% 이상",IF(Q634&gt;S634,CONCATENATE(ROUND(((Q634-S634)/(R634-S634))*20+70,0),"%"),IF(Q634&gt;T634,CONCATENATE(ROUND(((Q634-T634)/(S634-T634))*30+40,0),"%"),IF(Q634&gt;U634,CONCATENATE(ROUND(((Q634-U634)/(T634-U634))*30+10,0),"%"),IF(Q634&gt;V634,CONCATENATE(ROUND(((Q634-V634)/(U634-V634))*7+3,0),"%"),"3% 이하"))))))</f>
        <v/>
      </c>
      <c r="Q634" s="194">
        <f>IFERROR(ROUND(OFFSET(환산공식!$FG$15,$F634,0),3),"")</f>
        <v/>
      </c>
      <c r="R634" s="194">
        <f>OFFSET('배치점수 계산기'!H$10,$D634,0)</f>
        <v/>
      </c>
      <c r="S634" s="194">
        <f>OFFSET('배치점수 계산기'!I$10,$D634,0)</f>
        <v/>
      </c>
      <c r="T634" s="194">
        <f>OFFSET('배치점수 계산기'!J$10,$D634,0)</f>
        <v/>
      </c>
      <c r="U634" s="194">
        <f>OFFSET('배치점수 계산기'!K$10,$D634,0)</f>
        <v/>
      </c>
      <c r="V634" s="194">
        <f>OFFSET('배치점수 계산기'!L$10,$D634,0)</f>
        <v/>
      </c>
      <c r="W634" s="186">
        <f>OFFSET('배치점수 계산기'!M$10,$D634,0)</f>
        <v/>
      </c>
      <c r="X634" s="184">
        <f>OFFSET('배치점수 계산기'!N$10,$D634,0)</f>
        <v/>
      </c>
      <c r="Y634" s="188">
        <f>OFFSET(환산공식!FW$15,$F634,0)</f>
        <v/>
      </c>
      <c r="Z634" s="697">
        <f>OFFSET(환산공식!FX$15,$F634,0)</f>
        <v/>
      </c>
      <c r="AA634" s="179">
        <f>OFFSET(환산공식!FY$15,$F634,0)</f>
        <v/>
      </c>
      <c r="AB634" s="3" t="n"/>
      <c r="AD634" s="0">
        <f>IF(L634="X",6,IF(Q634&gt;R634,1,IF(Q634&gt;S634,2,IF(Q634&gt;T634,3,IF(Q634&gt;U634,4,IF(Q634&gt;=V634,5,IF(Q634&lt;V634,6,"")))))))</f>
        <v/>
      </c>
      <c r="AF634" s="3" t="n"/>
      <c r="AG634" s="3" t="n"/>
      <c r="AH634" s="3" t="n"/>
    </row>
    <row r="635">
      <c r="A635" s="198" t="n"/>
      <c r="B635" s="198" t="n"/>
      <c r="C635" s="198" t="inlineStr">
        <is>
          <t>가628</t>
        </is>
      </c>
      <c r="D635" s="195" t="n">
        <v>689</v>
      </c>
      <c r="E635" s="195" t="n">
        <v>193</v>
      </c>
      <c r="F635" s="195" t="n">
        <v>193</v>
      </c>
      <c r="G635" s="239" t="n">
        <v>628</v>
      </c>
      <c r="H635" s="197" t="inlineStr">
        <is>
          <t>가</t>
        </is>
      </c>
      <c r="I635" s="242" t="inlineStr">
        <is>
          <t>경북대</t>
        </is>
      </c>
      <c r="J635" s="242" t="inlineStr">
        <is>
          <t>일반사회교육과</t>
        </is>
      </c>
      <c r="K635" s="195" t="inlineStr">
        <is>
          <t>통합</t>
        </is>
      </c>
      <c r="L635" s="697">
        <f>IF(OFFSET(환산공식!$ED$15,$F635,0)=1,"O","X")</f>
        <v/>
      </c>
      <c r="M635" s="188">
        <f>IFERROR(OFFSET(환산공식!DJ$15,$F635,0),"")</f>
        <v/>
      </c>
      <c r="N635" s="697">
        <f>IFERROR(CONCATENATE(ROUND(OFFSET(환산공식!DK$15,$F635,0),1),"%"),"")</f>
        <v/>
      </c>
      <c r="O635" s="697">
        <f>IFERROR(OFFSET(환산공식!DL$15,$F635,0),"")</f>
        <v/>
      </c>
      <c r="P635" s="188">
        <f>IF(E635="","",IF(Q635&gt;R635,"90% 이상",IF(Q635&gt;S635,CONCATENATE(ROUND(((Q635-S635)/(R635-S635))*20+70,0),"%"),IF(Q635&gt;T635,CONCATENATE(ROUND(((Q635-T635)/(S635-T635))*30+40,0),"%"),IF(Q635&gt;U635,CONCATENATE(ROUND(((Q635-U635)/(T635-U635))*30+10,0),"%"),IF(Q635&gt;V635,CONCATENATE(ROUND(((Q635-V635)/(U635-V635))*7+3,0),"%"),"3% 이하"))))))</f>
        <v/>
      </c>
      <c r="Q635" s="194">
        <f>IFERROR(ROUND(OFFSET(환산공식!$FG$15,$F635,0),3),"")</f>
        <v/>
      </c>
      <c r="R635" s="194">
        <f>OFFSET('배치점수 계산기'!H$10,$D635,0)</f>
        <v/>
      </c>
      <c r="S635" s="194">
        <f>OFFSET('배치점수 계산기'!I$10,$D635,0)</f>
        <v/>
      </c>
      <c r="T635" s="194">
        <f>OFFSET('배치점수 계산기'!J$10,$D635,0)</f>
        <v/>
      </c>
      <c r="U635" s="194">
        <f>OFFSET('배치점수 계산기'!K$10,$D635,0)</f>
        <v/>
      </c>
      <c r="V635" s="194">
        <f>OFFSET('배치점수 계산기'!L$10,$D635,0)</f>
        <v/>
      </c>
      <c r="W635" s="186">
        <f>OFFSET('배치점수 계산기'!M$10,$D635,0)</f>
        <v/>
      </c>
      <c r="X635" s="184">
        <f>OFFSET('배치점수 계산기'!N$10,$D635,0)</f>
        <v/>
      </c>
      <c r="Y635" s="188">
        <f>OFFSET(환산공식!FW$15,$F635,0)</f>
        <v/>
      </c>
      <c r="Z635" s="697">
        <f>OFFSET(환산공식!FX$15,$F635,0)</f>
        <v/>
      </c>
      <c r="AA635" s="179">
        <f>OFFSET(환산공식!FY$15,$F635,0)</f>
        <v/>
      </c>
      <c r="AB635" s="3" t="n"/>
      <c r="AD635" s="0">
        <f>IF(L635="X",6,IF(Q635&gt;R635,1,IF(Q635&gt;S635,2,IF(Q635&gt;T635,3,IF(Q635&gt;U635,4,IF(Q635&gt;=V635,5,IF(Q635&lt;V635,6,"")))))))</f>
        <v/>
      </c>
      <c r="AF635" s="3" t="n"/>
      <c r="AG635" s="3" t="n"/>
      <c r="AH635" s="3" t="n"/>
    </row>
    <row r="636">
      <c r="A636" s="198" t="n"/>
      <c r="B636" s="198" t="n"/>
      <c r="C636" s="198" t="inlineStr">
        <is>
          <t>가629</t>
        </is>
      </c>
      <c r="D636" s="195" t="n">
        <v>690</v>
      </c>
      <c r="E636" s="195" t="n">
        <v>193</v>
      </c>
      <c r="F636" s="195" t="n">
        <v>193</v>
      </c>
      <c r="G636" s="239" t="n">
        <v>629</v>
      </c>
      <c r="H636" s="197" t="inlineStr">
        <is>
          <t>가</t>
        </is>
      </c>
      <c r="I636" s="242" t="inlineStr">
        <is>
          <t>경북대</t>
        </is>
      </c>
      <c r="J636" s="242" t="inlineStr">
        <is>
          <t>지리학과</t>
        </is>
      </c>
      <c r="K636" s="195" t="inlineStr">
        <is>
          <t>통합</t>
        </is>
      </c>
      <c r="L636" s="697">
        <f>IF(OFFSET(환산공식!$ED$15,$F636,0)=1,"O","X")</f>
        <v/>
      </c>
      <c r="M636" s="188">
        <f>IFERROR(OFFSET(환산공식!DJ$15,$F636,0),"")</f>
        <v/>
      </c>
      <c r="N636" s="697">
        <f>IFERROR(CONCATENATE(ROUND(OFFSET(환산공식!DK$15,$F636,0),1),"%"),"")</f>
        <v/>
      </c>
      <c r="O636" s="697">
        <f>IFERROR(OFFSET(환산공식!DL$15,$F636,0),"")</f>
        <v/>
      </c>
      <c r="P636" s="188">
        <f>IF(E636="","",IF(Q636&gt;R636,"90% 이상",IF(Q636&gt;S636,CONCATENATE(ROUND(((Q636-S636)/(R636-S636))*20+70,0),"%"),IF(Q636&gt;T636,CONCATENATE(ROUND(((Q636-T636)/(S636-T636))*30+40,0),"%"),IF(Q636&gt;U636,CONCATENATE(ROUND(((Q636-U636)/(T636-U636))*30+10,0),"%"),IF(Q636&gt;V636,CONCATENATE(ROUND(((Q636-V636)/(U636-V636))*7+3,0),"%"),"3% 이하"))))))</f>
        <v/>
      </c>
      <c r="Q636" s="194">
        <f>IFERROR(ROUND(OFFSET(환산공식!$FG$15,$F636,0),3),"")</f>
        <v/>
      </c>
      <c r="R636" s="194">
        <f>OFFSET('배치점수 계산기'!H$10,$D636,0)</f>
        <v/>
      </c>
      <c r="S636" s="194">
        <f>OFFSET('배치점수 계산기'!I$10,$D636,0)</f>
        <v/>
      </c>
      <c r="T636" s="194">
        <f>OFFSET('배치점수 계산기'!J$10,$D636,0)</f>
        <v/>
      </c>
      <c r="U636" s="194">
        <f>OFFSET('배치점수 계산기'!K$10,$D636,0)</f>
        <v/>
      </c>
      <c r="V636" s="194">
        <f>OFFSET('배치점수 계산기'!L$10,$D636,0)</f>
        <v/>
      </c>
      <c r="W636" s="186">
        <f>OFFSET('배치점수 계산기'!M$10,$D636,0)</f>
        <v/>
      </c>
      <c r="X636" s="184">
        <f>OFFSET('배치점수 계산기'!N$10,$D636,0)</f>
        <v/>
      </c>
      <c r="Y636" s="188">
        <f>OFFSET(환산공식!FW$15,$F636,0)</f>
        <v/>
      </c>
      <c r="Z636" s="697">
        <f>OFFSET(환산공식!FX$15,$F636,0)</f>
        <v/>
      </c>
      <c r="AA636" s="179">
        <f>OFFSET(환산공식!FY$15,$F636,0)</f>
        <v/>
      </c>
      <c r="AB636" s="3" t="n"/>
      <c r="AD636" s="0">
        <f>IF(L636="X",6,IF(Q636&gt;R636,1,IF(Q636&gt;S636,2,IF(Q636&gt;T636,3,IF(Q636&gt;U636,4,IF(Q636&gt;=V636,5,IF(Q636&lt;V636,6,"")))))))</f>
        <v/>
      </c>
      <c r="AF636" s="3" t="n"/>
      <c r="AG636" s="3" t="n"/>
      <c r="AH636" s="3" t="n"/>
    </row>
    <row r="637">
      <c r="A637" s="198" t="n"/>
      <c r="B637" s="198" t="n"/>
      <c r="C637" s="198" t="inlineStr">
        <is>
          <t>가630</t>
        </is>
      </c>
      <c r="D637" s="195" t="n">
        <v>691</v>
      </c>
      <c r="E637" s="195" t="n">
        <v>193</v>
      </c>
      <c r="F637" s="195" t="n">
        <v>193</v>
      </c>
      <c r="G637" s="239" t="n">
        <v>630</v>
      </c>
      <c r="H637" s="197" t="inlineStr">
        <is>
          <t>가</t>
        </is>
      </c>
      <c r="I637" s="242" t="inlineStr">
        <is>
          <t>경북대</t>
        </is>
      </c>
      <c r="J637" s="242" t="inlineStr">
        <is>
          <t>불어불문학과</t>
        </is>
      </c>
      <c r="K637" s="195" t="inlineStr">
        <is>
          <t>통합</t>
        </is>
      </c>
      <c r="L637" s="697">
        <f>IF(OFFSET(환산공식!$ED$15,$F637,0)=1,"O","X")</f>
        <v/>
      </c>
      <c r="M637" s="188">
        <f>IFERROR(OFFSET(환산공식!DJ$15,$F637,0),"")</f>
        <v/>
      </c>
      <c r="N637" s="697">
        <f>IFERROR(CONCATENATE(ROUND(OFFSET(환산공식!DK$15,$F637,0),1),"%"),"")</f>
        <v/>
      </c>
      <c r="O637" s="697">
        <f>IFERROR(OFFSET(환산공식!DL$15,$F637,0),"")</f>
        <v/>
      </c>
      <c r="P637" s="188">
        <f>IF(E637="","",IF(Q637&gt;R637,"90% 이상",IF(Q637&gt;S637,CONCATENATE(ROUND(((Q637-S637)/(R637-S637))*20+70,0),"%"),IF(Q637&gt;T637,CONCATENATE(ROUND(((Q637-T637)/(S637-T637))*30+40,0),"%"),IF(Q637&gt;U637,CONCATENATE(ROUND(((Q637-U637)/(T637-U637))*30+10,0),"%"),IF(Q637&gt;V637,CONCATENATE(ROUND(((Q637-V637)/(U637-V637))*7+3,0),"%"),"3% 이하"))))))</f>
        <v/>
      </c>
      <c r="Q637" s="194">
        <f>IFERROR(ROUND(OFFSET(환산공식!$FG$15,$F637,0),3),"")</f>
        <v/>
      </c>
      <c r="R637" s="194">
        <f>OFFSET('배치점수 계산기'!H$10,$D637,0)</f>
        <v/>
      </c>
      <c r="S637" s="194">
        <f>OFFSET('배치점수 계산기'!I$10,$D637,0)</f>
        <v/>
      </c>
      <c r="T637" s="194">
        <f>OFFSET('배치점수 계산기'!J$10,$D637,0)</f>
        <v/>
      </c>
      <c r="U637" s="194">
        <f>OFFSET('배치점수 계산기'!K$10,$D637,0)</f>
        <v/>
      </c>
      <c r="V637" s="194">
        <f>OFFSET('배치점수 계산기'!L$10,$D637,0)</f>
        <v/>
      </c>
      <c r="W637" s="186">
        <f>OFFSET('배치점수 계산기'!M$10,$D637,0)</f>
        <v/>
      </c>
      <c r="X637" s="184">
        <f>OFFSET('배치점수 계산기'!N$10,$D637,0)</f>
        <v/>
      </c>
      <c r="Y637" s="188">
        <f>OFFSET(환산공식!FW$15,$F637,0)</f>
        <v/>
      </c>
      <c r="Z637" s="697">
        <f>OFFSET(환산공식!FX$15,$F637,0)</f>
        <v/>
      </c>
      <c r="AA637" s="179">
        <f>OFFSET(환산공식!FY$15,$F637,0)</f>
        <v/>
      </c>
      <c r="AB637" s="3" t="n"/>
      <c r="AD637" s="0">
        <f>IF(L637="X",6,IF(Q637&gt;R637,1,IF(Q637&gt;S637,2,IF(Q637&gt;T637,3,IF(Q637&gt;U637,4,IF(Q637&gt;=V637,5,IF(Q637&lt;V637,6,"")))))))</f>
        <v/>
      </c>
      <c r="AF637" s="3" t="n"/>
      <c r="AG637" s="3" t="n"/>
      <c r="AH637" s="3" t="n"/>
    </row>
    <row r="638">
      <c r="A638" s="198" t="n"/>
      <c r="B638" s="198" t="n"/>
      <c r="C638" s="198" t="inlineStr">
        <is>
          <t>가631</t>
        </is>
      </c>
      <c r="D638" s="195" t="n">
        <v>692</v>
      </c>
      <c r="E638" s="195" t="n">
        <v>193</v>
      </c>
      <c r="F638" s="195" t="n">
        <v>193</v>
      </c>
      <c r="G638" s="239" t="n">
        <v>631</v>
      </c>
      <c r="H638" s="197" t="inlineStr">
        <is>
          <t>가</t>
        </is>
      </c>
      <c r="I638" s="242" t="inlineStr">
        <is>
          <t>경북대</t>
        </is>
      </c>
      <c r="J638" s="242" t="inlineStr">
        <is>
          <t>철학과</t>
        </is>
      </c>
      <c r="K638" s="195" t="inlineStr">
        <is>
          <t>통합</t>
        </is>
      </c>
      <c r="L638" s="697">
        <f>IF(OFFSET(환산공식!$ED$15,$F638,0)=1,"O","X")</f>
        <v/>
      </c>
      <c r="M638" s="188">
        <f>IFERROR(OFFSET(환산공식!DJ$15,$F638,0),"")</f>
        <v/>
      </c>
      <c r="N638" s="697">
        <f>IFERROR(CONCATENATE(ROUND(OFFSET(환산공식!DK$15,$F638,0),1),"%"),"")</f>
        <v/>
      </c>
      <c r="O638" s="697">
        <f>IFERROR(OFFSET(환산공식!DL$15,$F638,0),"")</f>
        <v/>
      </c>
      <c r="P638" s="188">
        <f>IF(E638="","",IF(Q638&gt;R638,"90% 이상",IF(Q638&gt;S638,CONCATENATE(ROUND(((Q638-S638)/(R638-S638))*20+70,0),"%"),IF(Q638&gt;T638,CONCATENATE(ROUND(((Q638-T638)/(S638-T638))*30+40,0),"%"),IF(Q638&gt;U638,CONCATENATE(ROUND(((Q638-U638)/(T638-U638))*30+10,0),"%"),IF(Q638&gt;V638,CONCATENATE(ROUND(((Q638-V638)/(U638-V638))*7+3,0),"%"),"3% 이하"))))))</f>
        <v/>
      </c>
      <c r="Q638" s="194">
        <f>IFERROR(ROUND(OFFSET(환산공식!$FG$15,$F638,0),3),"")</f>
        <v/>
      </c>
      <c r="R638" s="194">
        <f>OFFSET('배치점수 계산기'!H$10,$D638,0)</f>
        <v/>
      </c>
      <c r="S638" s="194">
        <f>OFFSET('배치점수 계산기'!I$10,$D638,0)</f>
        <v/>
      </c>
      <c r="T638" s="194">
        <f>OFFSET('배치점수 계산기'!J$10,$D638,0)</f>
        <v/>
      </c>
      <c r="U638" s="194">
        <f>OFFSET('배치점수 계산기'!K$10,$D638,0)</f>
        <v/>
      </c>
      <c r="V638" s="194">
        <f>OFFSET('배치점수 계산기'!L$10,$D638,0)</f>
        <v/>
      </c>
      <c r="W638" s="186">
        <f>OFFSET('배치점수 계산기'!M$10,$D638,0)</f>
        <v/>
      </c>
      <c r="X638" s="184">
        <f>OFFSET('배치점수 계산기'!N$10,$D638,0)</f>
        <v/>
      </c>
      <c r="Y638" s="188">
        <f>OFFSET(환산공식!FW$15,$F638,0)</f>
        <v/>
      </c>
      <c r="Z638" s="697">
        <f>OFFSET(환산공식!FX$15,$F638,0)</f>
        <v/>
      </c>
      <c r="AA638" s="179">
        <f>OFFSET(환산공식!FY$15,$F638,0)</f>
        <v/>
      </c>
      <c r="AB638" s="3" t="n"/>
      <c r="AD638" s="0">
        <f>IF(L638="X",6,IF(Q638&gt;R638,1,IF(Q638&gt;S638,2,IF(Q638&gt;T638,3,IF(Q638&gt;U638,4,IF(Q638&gt;=V638,5,IF(Q638&lt;V638,6,"")))))))</f>
        <v/>
      </c>
      <c r="AF638" s="3" t="n"/>
      <c r="AG638" s="3" t="n"/>
      <c r="AH638" s="3" t="n"/>
    </row>
    <row r="639">
      <c r="A639" s="198" t="n"/>
      <c r="B639" s="198" t="n"/>
      <c r="C639" s="198" t="inlineStr">
        <is>
          <t>가632</t>
        </is>
      </c>
      <c r="D639" s="195" t="n">
        <v>693</v>
      </c>
      <c r="E639" s="195" t="n">
        <v>193</v>
      </c>
      <c r="F639" s="195" t="n">
        <v>193</v>
      </c>
      <c r="G639" s="239" t="n">
        <v>632</v>
      </c>
      <c r="H639" s="197" t="inlineStr">
        <is>
          <t>가</t>
        </is>
      </c>
      <c r="I639" s="242" t="inlineStr">
        <is>
          <t>경북대</t>
        </is>
      </c>
      <c r="J639" s="242" t="inlineStr">
        <is>
          <t>유럽어교육학부(독어교육전공)</t>
        </is>
      </c>
      <c r="K639" s="195" t="inlineStr">
        <is>
          <t>통합</t>
        </is>
      </c>
      <c r="L639" s="697">
        <f>IF(OFFSET(환산공식!$ED$15,$F639,0)=1,"O","X")</f>
        <v/>
      </c>
      <c r="M639" s="188">
        <f>IFERROR(OFFSET(환산공식!DJ$15,$F639,0),"")</f>
        <v/>
      </c>
      <c r="N639" s="697">
        <f>IFERROR(CONCATENATE(ROUND(OFFSET(환산공식!DK$15,$F639,0),1),"%"),"")</f>
        <v/>
      </c>
      <c r="O639" s="697">
        <f>IFERROR(OFFSET(환산공식!DL$15,$F639,0),"")</f>
        <v/>
      </c>
      <c r="P639" s="188">
        <f>IF(E639="","",IF(Q639&gt;R639,"90% 이상",IF(Q639&gt;S639,CONCATENATE(ROUND(((Q639-S639)/(R639-S639))*20+70,0),"%"),IF(Q639&gt;T639,CONCATENATE(ROUND(((Q639-T639)/(S639-T639))*30+40,0),"%"),IF(Q639&gt;U639,CONCATENATE(ROUND(((Q639-U639)/(T639-U639))*30+10,0),"%"),IF(Q639&gt;V639,CONCATENATE(ROUND(((Q639-V639)/(U639-V639))*7+3,0),"%"),"3% 이하"))))))</f>
        <v/>
      </c>
      <c r="Q639" s="194">
        <f>IFERROR(ROUND(OFFSET(환산공식!$FG$15,$F639,0),3),"")</f>
        <v/>
      </c>
      <c r="R639" s="194">
        <f>OFFSET('배치점수 계산기'!H$10,$D639,0)</f>
        <v/>
      </c>
      <c r="S639" s="194">
        <f>OFFSET('배치점수 계산기'!I$10,$D639,0)</f>
        <v/>
      </c>
      <c r="T639" s="194">
        <f>OFFSET('배치점수 계산기'!J$10,$D639,0)</f>
        <v/>
      </c>
      <c r="U639" s="194">
        <f>OFFSET('배치점수 계산기'!K$10,$D639,0)</f>
        <v/>
      </c>
      <c r="V639" s="194">
        <f>OFFSET('배치점수 계산기'!L$10,$D639,0)</f>
        <v/>
      </c>
      <c r="W639" s="186">
        <f>OFFSET('배치점수 계산기'!M$10,$D639,0)</f>
        <v/>
      </c>
      <c r="X639" s="184">
        <f>OFFSET('배치점수 계산기'!N$10,$D639,0)</f>
        <v/>
      </c>
      <c r="Y639" s="188">
        <f>OFFSET(환산공식!FW$15,$F639,0)</f>
        <v/>
      </c>
      <c r="Z639" s="697">
        <f>OFFSET(환산공식!FX$15,$F639,0)</f>
        <v/>
      </c>
      <c r="AA639" s="179">
        <f>OFFSET(환산공식!FY$15,$F639,0)</f>
        <v/>
      </c>
      <c r="AB639" s="3" t="n"/>
      <c r="AD639" s="0">
        <f>IF(L639="X",6,IF(Q639&gt;R639,1,IF(Q639&gt;S639,2,IF(Q639&gt;T639,3,IF(Q639&gt;U639,4,IF(Q639&gt;=V639,5,IF(Q639&lt;V639,6,"")))))))</f>
        <v/>
      </c>
      <c r="AF639" s="3" t="n"/>
      <c r="AG639" s="3" t="n"/>
      <c r="AH639" s="3" t="n"/>
    </row>
    <row r="640">
      <c r="A640" s="198" t="n"/>
      <c r="B640" s="198" t="n"/>
      <c r="C640" s="198" t="inlineStr">
        <is>
          <t>가633</t>
        </is>
      </c>
      <c r="D640" s="195" t="n">
        <v>694</v>
      </c>
      <c r="E640" s="195" t="n">
        <v>193</v>
      </c>
      <c r="F640" s="195" t="n">
        <v>193</v>
      </c>
      <c r="G640" s="239" t="n">
        <v>633</v>
      </c>
      <c r="H640" s="197" t="inlineStr">
        <is>
          <t>가</t>
        </is>
      </c>
      <c r="I640" s="242" t="inlineStr">
        <is>
          <t>경북대</t>
        </is>
      </c>
      <c r="J640" s="242" t="inlineStr">
        <is>
          <t>사학과</t>
        </is>
      </c>
      <c r="K640" s="195" t="inlineStr">
        <is>
          <t>통합</t>
        </is>
      </c>
      <c r="L640" s="697">
        <f>IF(OFFSET(환산공식!$ED$15,$F640,0)=1,"O","X")</f>
        <v/>
      </c>
      <c r="M640" s="188">
        <f>IFERROR(OFFSET(환산공식!DJ$15,$F640,0),"")</f>
        <v/>
      </c>
      <c r="N640" s="697">
        <f>IFERROR(CONCATENATE(ROUND(OFFSET(환산공식!DK$15,$F640,0),1),"%"),"")</f>
        <v/>
      </c>
      <c r="O640" s="697">
        <f>IFERROR(OFFSET(환산공식!DL$15,$F640,0),"")</f>
        <v/>
      </c>
      <c r="P640" s="188">
        <f>IF(E640="","",IF(Q640&gt;R640,"90% 이상",IF(Q640&gt;S640,CONCATENATE(ROUND(((Q640-S640)/(R640-S640))*20+70,0),"%"),IF(Q640&gt;T640,CONCATENATE(ROUND(((Q640-T640)/(S640-T640))*30+40,0),"%"),IF(Q640&gt;U640,CONCATENATE(ROUND(((Q640-U640)/(T640-U640))*30+10,0),"%"),IF(Q640&gt;V640,CONCATENATE(ROUND(((Q640-V640)/(U640-V640))*7+3,0),"%"),"3% 이하"))))))</f>
        <v/>
      </c>
      <c r="Q640" s="194">
        <f>IFERROR(ROUND(OFFSET(환산공식!$FG$15,$F640,0),3),"")</f>
        <v/>
      </c>
      <c r="R640" s="194">
        <f>OFFSET('배치점수 계산기'!H$10,$D640,0)</f>
        <v/>
      </c>
      <c r="S640" s="194">
        <f>OFFSET('배치점수 계산기'!I$10,$D640,0)</f>
        <v/>
      </c>
      <c r="T640" s="194">
        <f>OFFSET('배치점수 계산기'!J$10,$D640,0)</f>
        <v/>
      </c>
      <c r="U640" s="194">
        <f>OFFSET('배치점수 계산기'!K$10,$D640,0)</f>
        <v/>
      </c>
      <c r="V640" s="194">
        <f>OFFSET('배치점수 계산기'!L$10,$D640,0)</f>
        <v/>
      </c>
      <c r="W640" s="186">
        <f>OFFSET('배치점수 계산기'!M$10,$D640,0)</f>
        <v/>
      </c>
      <c r="X640" s="184">
        <f>OFFSET('배치점수 계산기'!N$10,$D640,0)</f>
        <v/>
      </c>
      <c r="Y640" s="188">
        <f>OFFSET(환산공식!FW$15,$F640,0)</f>
        <v/>
      </c>
      <c r="Z640" s="697">
        <f>OFFSET(환산공식!FX$15,$F640,0)</f>
        <v/>
      </c>
      <c r="AA640" s="179">
        <f>OFFSET(환산공식!FY$15,$F640,0)</f>
        <v/>
      </c>
      <c r="AB640" s="3" t="n"/>
      <c r="AD640" s="0">
        <f>IF(L640="X",6,IF(Q640&gt;R640,1,IF(Q640&gt;S640,2,IF(Q640&gt;T640,3,IF(Q640&gt;U640,4,IF(Q640&gt;=V640,5,IF(Q640&lt;V640,6,"")))))))</f>
        <v/>
      </c>
      <c r="AF640" s="3" t="n"/>
      <c r="AG640" s="3" t="n"/>
      <c r="AH640" s="3" t="n"/>
    </row>
    <row r="641">
      <c r="A641" s="198" t="n"/>
      <c r="B641" s="198" t="n"/>
      <c r="C641" s="198" t="inlineStr">
        <is>
          <t>가634</t>
        </is>
      </c>
      <c r="D641" s="195" t="n">
        <v>695</v>
      </c>
      <c r="E641" s="195" t="n">
        <v>193</v>
      </c>
      <c r="F641" s="195" t="n">
        <v>193</v>
      </c>
      <c r="G641" s="239" t="n">
        <v>634</v>
      </c>
      <c r="H641" s="197" t="inlineStr">
        <is>
          <t>가</t>
        </is>
      </c>
      <c r="I641" s="242" t="inlineStr">
        <is>
          <t>경북대</t>
        </is>
      </c>
      <c r="J641" s="242" t="inlineStr">
        <is>
          <t>중어중문학과</t>
        </is>
      </c>
      <c r="K641" s="195" t="inlineStr">
        <is>
          <t>통합</t>
        </is>
      </c>
      <c r="L641" s="697">
        <f>IF(OFFSET(환산공식!$ED$15,$F641,0)=1,"O","X")</f>
        <v/>
      </c>
      <c r="M641" s="188">
        <f>IFERROR(OFFSET(환산공식!DJ$15,$F641,0),"")</f>
        <v/>
      </c>
      <c r="N641" s="697">
        <f>IFERROR(CONCATENATE(ROUND(OFFSET(환산공식!DK$15,$F641,0),1),"%"),"")</f>
        <v/>
      </c>
      <c r="O641" s="697">
        <f>IFERROR(OFFSET(환산공식!DL$15,$F641,0),"")</f>
        <v/>
      </c>
      <c r="P641" s="188">
        <f>IF(E641="","",IF(Q641&gt;R641,"90% 이상",IF(Q641&gt;S641,CONCATENATE(ROUND(((Q641-S641)/(R641-S641))*20+70,0),"%"),IF(Q641&gt;T641,CONCATENATE(ROUND(((Q641-T641)/(S641-T641))*30+40,0),"%"),IF(Q641&gt;U641,CONCATENATE(ROUND(((Q641-U641)/(T641-U641))*30+10,0),"%"),IF(Q641&gt;V641,CONCATENATE(ROUND(((Q641-V641)/(U641-V641))*7+3,0),"%"),"3% 이하"))))))</f>
        <v/>
      </c>
      <c r="Q641" s="194">
        <f>IFERROR(ROUND(OFFSET(환산공식!$FG$15,$F641,0),3),"")</f>
        <v/>
      </c>
      <c r="R641" s="194">
        <f>OFFSET('배치점수 계산기'!H$10,$D641,0)</f>
        <v/>
      </c>
      <c r="S641" s="194">
        <f>OFFSET('배치점수 계산기'!I$10,$D641,0)</f>
        <v/>
      </c>
      <c r="T641" s="194">
        <f>OFFSET('배치점수 계산기'!J$10,$D641,0)</f>
        <v/>
      </c>
      <c r="U641" s="194">
        <f>OFFSET('배치점수 계산기'!K$10,$D641,0)</f>
        <v/>
      </c>
      <c r="V641" s="194">
        <f>OFFSET('배치점수 계산기'!L$10,$D641,0)</f>
        <v/>
      </c>
      <c r="W641" s="186">
        <f>OFFSET('배치점수 계산기'!M$10,$D641,0)</f>
        <v/>
      </c>
      <c r="X641" s="184">
        <f>OFFSET('배치점수 계산기'!N$10,$D641,0)</f>
        <v/>
      </c>
      <c r="Y641" s="188">
        <f>OFFSET(환산공식!FW$15,$F641,0)</f>
        <v/>
      </c>
      <c r="Z641" s="697">
        <f>OFFSET(환산공식!FX$15,$F641,0)</f>
        <v/>
      </c>
      <c r="AA641" s="179">
        <f>OFFSET(환산공식!FY$15,$F641,0)</f>
        <v/>
      </c>
      <c r="AB641" s="3" t="n"/>
      <c r="AD641" s="0">
        <f>IF(L641="X",6,IF(Q641&gt;R641,1,IF(Q641&gt;S641,2,IF(Q641&gt;T641,3,IF(Q641&gt;U641,4,IF(Q641&gt;=V641,5,IF(Q641&lt;V641,6,"")))))))</f>
        <v/>
      </c>
      <c r="AF641" s="3" t="n"/>
      <c r="AG641" s="3" t="n"/>
      <c r="AH641" s="3" t="n"/>
    </row>
    <row r="642">
      <c r="A642" s="198" t="n"/>
      <c r="B642" s="198" t="n"/>
      <c r="C642" s="198" t="inlineStr">
        <is>
          <t>가635</t>
        </is>
      </c>
      <c r="D642" s="195" t="n">
        <v>696</v>
      </c>
      <c r="E642" s="195" t="n">
        <v>193</v>
      </c>
      <c r="F642" s="195" t="n">
        <v>193</v>
      </c>
      <c r="G642" s="239" t="n">
        <v>635</v>
      </c>
      <c r="H642" s="197" t="inlineStr">
        <is>
          <t>가</t>
        </is>
      </c>
      <c r="I642" s="242" t="inlineStr">
        <is>
          <t>경북대</t>
        </is>
      </c>
      <c r="J642" s="242" t="inlineStr">
        <is>
          <t>국어국문학과</t>
        </is>
      </c>
      <c r="K642" s="195" t="inlineStr">
        <is>
          <t>통합</t>
        </is>
      </c>
      <c r="L642" s="697">
        <f>IF(OFFSET(환산공식!$ED$15,$F642,0)=1,"O","X")</f>
        <v/>
      </c>
      <c r="M642" s="188">
        <f>IFERROR(OFFSET(환산공식!DJ$15,$F642,0),"")</f>
        <v/>
      </c>
      <c r="N642" s="697">
        <f>IFERROR(CONCATENATE(ROUND(OFFSET(환산공식!DK$15,$F642,0),1),"%"),"")</f>
        <v/>
      </c>
      <c r="O642" s="697">
        <f>IFERROR(OFFSET(환산공식!DL$15,$F642,0),"")</f>
        <v/>
      </c>
      <c r="P642" s="188">
        <f>IF(E642="","",IF(Q642&gt;R642,"90% 이상",IF(Q642&gt;S642,CONCATENATE(ROUND(((Q642-S642)/(R642-S642))*20+70,0),"%"),IF(Q642&gt;T642,CONCATENATE(ROUND(((Q642-T642)/(S642-T642))*30+40,0),"%"),IF(Q642&gt;U642,CONCATENATE(ROUND(((Q642-U642)/(T642-U642))*30+10,0),"%"),IF(Q642&gt;V642,CONCATENATE(ROUND(((Q642-V642)/(U642-V642))*7+3,0),"%"),"3% 이하"))))))</f>
        <v/>
      </c>
      <c r="Q642" s="194">
        <f>IFERROR(ROUND(OFFSET(환산공식!$FG$15,$F642,0),3),"")</f>
        <v/>
      </c>
      <c r="R642" s="194">
        <f>OFFSET('배치점수 계산기'!H$10,$D642,0)</f>
        <v/>
      </c>
      <c r="S642" s="194">
        <f>OFFSET('배치점수 계산기'!I$10,$D642,0)</f>
        <v/>
      </c>
      <c r="T642" s="194">
        <f>OFFSET('배치점수 계산기'!J$10,$D642,0)</f>
        <v/>
      </c>
      <c r="U642" s="194">
        <f>OFFSET('배치점수 계산기'!K$10,$D642,0)</f>
        <v/>
      </c>
      <c r="V642" s="194">
        <f>OFFSET('배치점수 계산기'!L$10,$D642,0)</f>
        <v/>
      </c>
      <c r="W642" s="186">
        <f>OFFSET('배치점수 계산기'!M$10,$D642,0)</f>
        <v/>
      </c>
      <c r="X642" s="184">
        <f>OFFSET('배치점수 계산기'!N$10,$D642,0)</f>
        <v/>
      </c>
      <c r="Y642" s="188">
        <f>OFFSET(환산공식!FW$15,$F642,0)</f>
        <v/>
      </c>
      <c r="Z642" s="697">
        <f>OFFSET(환산공식!FX$15,$F642,0)</f>
        <v/>
      </c>
      <c r="AA642" s="179">
        <f>OFFSET(환산공식!FY$15,$F642,0)</f>
        <v/>
      </c>
      <c r="AB642" s="3" t="n"/>
      <c r="AD642" s="0">
        <f>IF(L642="X",6,IF(Q642&gt;R642,1,IF(Q642&gt;S642,2,IF(Q642&gt;T642,3,IF(Q642&gt;U642,4,IF(Q642&gt;=V642,5,IF(Q642&lt;V642,6,"")))))))</f>
        <v/>
      </c>
      <c r="AF642" s="3" t="n"/>
      <c r="AG642" s="3" t="n"/>
      <c r="AH642" s="3" t="n"/>
    </row>
    <row r="643">
      <c r="A643" s="198" t="n"/>
      <c r="B643" s="198" t="n"/>
      <c r="C643" s="198" t="inlineStr">
        <is>
          <t>가636</t>
        </is>
      </c>
      <c r="D643" s="195" t="n">
        <v>697</v>
      </c>
      <c r="E643" s="195" t="n">
        <v>193</v>
      </c>
      <c r="F643" s="195" t="n">
        <v>193</v>
      </c>
      <c r="G643" s="239" t="n">
        <v>636</v>
      </c>
      <c r="H643" s="197" t="inlineStr">
        <is>
          <t>가</t>
        </is>
      </c>
      <c r="I643" s="242" t="inlineStr">
        <is>
          <t>경북대</t>
        </is>
      </c>
      <c r="J643" s="242" t="inlineStr">
        <is>
          <t>노어노문학과</t>
        </is>
      </c>
      <c r="K643" s="195" t="inlineStr">
        <is>
          <t>통합</t>
        </is>
      </c>
      <c r="L643" s="697">
        <f>IF(OFFSET(환산공식!$ED$15,$F643,0)=1,"O","X")</f>
        <v/>
      </c>
      <c r="M643" s="188">
        <f>IFERROR(OFFSET(환산공식!DJ$15,$F643,0),"")</f>
        <v/>
      </c>
      <c r="N643" s="697">
        <f>IFERROR(CONCATENATE(ROUND(OFFSET(환산공식!DK$15,$F643,0),1),"%"),"")</f>
        <v/>
      </c>
      <c r="O643" s="697">
        <f>IFERROR(OFFSET(환산공식!DL$15,$F643,0),"")</f>
        <v/>
      </c>
      <c r="P643" s="188">
        <f>IF(E643="","",IF(Q643&gt;R643,"90% 이상",IF(Q643&gt;S643,CONCATENATE(ROUND(((Q643-S643)/(R643-S643))*20+70,0),"%"),IF(Q643&gt;T643,CONCATENATE(ROUND(((Q643-T643)/(S643-T643))*30+40,0),"%"),IF(Q643&gt;U643,CONCATENATE(ROUND(((Q643-U643)/(T643-U643))*30+10,0),"%"),IF(Q643&gt;V643,CONCATENATE(ROUND(((Q643-V643)/(U643-V643))*7+3,0),"%"),"3% 이하"))))))</f>
        <v/>
      </c>
      <c r="Q643" s="194">
        <f>IFERROR(ROUND(OFFSET(환산공식!$FG$15,$F643,0),3),"")</f>
        <v/>
      </c>
      <c r="R643" s="194">
        <f>OFFSET('배치점수 계산기'!H$10,$D643,0)</f>
        <v/>
      </c>
      <c r="S643" s="194">
        <f>OFFSET('배치점수 계산기'!I$10,$D643,0)</f>
        <v/>
      </c>
      <c r="T643" s="194">
        <f>OFFSET('배치점수 계산기'!J$10,$D643,0)</f>
        <v/>
      </c>
      <c r="U643" s="194">
        <f>OFFSET('배치점수 계산기'!K$10,$D643,0)</f>
        <v/>
      </c>
      <c r="V643" s="194">
        <f>OFFSET('배치점수 계산기'!L$10,$D643,0)</f>
        <v/>
      </c>
      <c r="W643" s="186">
        <f>OFFSET('배치점수 계산기'!M$10,$D643,0)</f>
        <v/>
      </c>
      <c r="X643" s="184">
        <f>OFFSET('배치점수 계산기'!N$10,$D643,0)</f>
        <v/>
      </c>
      <c r="Y643" s="188">
        <f>OFFSET(환산공식!FW$15,$F643,0)</f>
        <v/>
      </c>
      <c r="Z643" s="697">
        <f>OFFSET(환산공식!FX$15,$F643,0)</f>
        <v/>
      </c>
      <c r="AA643" s="179">
        <f>OFFSET(환산공식!FY$15,$F643,0)</f>
        <v/>
      </c>
      <c r="AB643" s="3" t="n"/>
      <c r="AD643" s="0">
        <f>IF(L643="X",6,IF(Q643&gt;R643,1,IF(Q643&gt;S643,2,IF(Q643&gt;T643,3,IF(Q643&gt;U643,4,IF(Q643&gt;=V643,5,IF(Q643&lt;V643,6,"")))))))</f>
        <v/>
      </c>
      <c r="AF643" s="3" t="n"/>
      <c r="AG643" s="3" t="n"/>
      <c r="AH643" s="3" t="n"/>
    </row>
    <row r="644">
      <c r="A644" s="198" t="n"/>
      <c r="B644" s="198" t="n"/>
      <c r="C644" s="198" t="inlineStr">
        <is>
          <t>가637</t>
        </is>
      </c>
      <c r="D644" s="195" t="n">
        <v>698</v>
      </c>
      <c r="E644" s="195" t="n">
        <v>197</v>
      </c>
      <c r="F644" s="195" t="n">
        <v>197</v>
      </c>
      <c r="G644" s="239" t="n">
        <v>637</v>
      </c>
      <c r="H644" s="197" t="inlineStr">
        <is>
          <t>가</t>
        </is>
      </c>
      <c r="I644" s="242" t="inlineStr">
        <is>
          <t>경북대</t>
        </is>
      </c>
      <c r="J644" s="242" t="inlineStr">
        <is>
          <t>산림생태보호학과</t>
        </is>
      </c>
      <c r="K644" s="195" t="inlineStr">
        <is>
          <t>통합</t>
        </is>
      </c>
      <c r="L644" s="697">
        <f>IF(OFFSET(환산공식!$ED$15,$F644,0)=1,"O","X")</f>
        <v/>
      </c>
      <c r="M644" s="188">
        <f>IFERROR(OFFSET(환산공식!DJ$15,$F644,0),"")</f>
        <v/>
      </c>
      <c r="N644" s="697">
        <f>IFERROR(CONCATENATE(ROUND(OFFSET(환산공식!DK$15,$F644,0),1),"%"),"")</f>
        <v/>
      </c>
      <c r="O644" s="697">
        <f>IFERROR(OFFSET(환산공식!DL$15,$F644,0),"")</f>
        <v/>
      </c>
      <c r="P644" s="188">
        <f>IF(E644="","",IF(Q644&gt;R644,"90% 이상",IF(Q644&gt;S644,CONCATENATE(ROUND(((Q644-S644)/(R644-S644))*20+70,0),"%"),IF(Q644&gt;T644,CONCATENATE(ROUND(((Q644-T644)/(S644-T644))*30+40,0),"%"),IF(Q644&gt;U644,CONCATENATE(ROUND(((Q644-U644)/(T644-U644))*30+10,0),"%"),IF(Q644&gt;V644,CONCATENATE(ROUND(((Q644-V644)/(U644-V644))*7+3,0),"%"),"3% 이하"))))))</f>
        <v/>
      </c>
      <c r="Q644" s="194">
        <f>IFERROR(ROUND(OFFSET(환산공식!$FG$15,$F644,0),3),"")</f>
        <v/>
      </c>
      <c r="R644" s="194">
        <f>OFFSET('배치점수 계산기'!H$10,$D644,0)</f>
        <v/>
      </c>
      <c r="S644" s="194">
        <f>OFFSET('배치점수 계산기'!I$10,$D644,0)</f>
        <v/>
      </c>
      <c r="T644" s="194">
        <f>OFFSET('배치점수 계산기'!J$10,$D644,0)</f>
        <v/>
      </c>
      <c r="U644" s="194">
        <f>OFFSET('배치점수 계산기'!K$10,$D644,0)</f>
        <v/>
      </c>
      <c r="V644" s="194">
        <f>OFFSET('배치점수 계산기'!L$10,$D644,0)</f>
        <v/>
      </c>
      <c r="W644" s="186">
        <f>OFFSET('배치점수 계산기'!M$10,$D644,0)</f>
        <v/>
      </c>
      <c r="X644" s="184">
        <f>OFFSET('배치점수 계산기'!N$10,$D644,0)</f>
        <v/>
      </c>
      <c r="Y644" s="188">
        <f>OFFSET(환산공식!FW$15,$F644,0)</f>
        <v/>
      </c>
      <c r="Z644" s="697">
        <f>OFFSET(환산공식!FX$15,$F644,0)</f>
        <v/>
      </c>
      <c r="AA644" s="179">
        <f>OFFSET(환산공식!FY$15,$F644,0)</f>
        <v/>
      </c>
      <c r="AB644" s="3" t="n"/>
      <c r="AD644" s="0">
        <f>IF(L644="X",6,IF(Q644&gt;R644,1,IF(Q644&gt;S644,2,IF(Q644&gt;T644,3,IF(Q644&gt;U644,4,IF(Q644&gt;=V644,5,IF(Q644&lt;V644,6,"")))))))</f>
        <v/>
      </c>
      <c r="AF644" s="3" t="n"/>
      <c r="AG644" s="3" t="n"/>
      <c r="AH644" s="3" t="n"/>
    </row>
    <row r="645">
      <c r="A645" s="198" t="n"/>
      <c r="B645" s="198" t="n"/>
      <c r="C645" s="198" t="inlineStr">
        <is>
          <t>가638</t>
        </is>
      </c>
      <c r="D645" s="195" t="n">
        <v>699</v>
      </c>
      <c r="E645" s="195" t="n">
        <v>197</v>
      </c>
      <c r="F645" s="195" t="n">
        <v>197</v>
      </c>
      <c r="G645" s="239" t="n">
        <v>638</v>
      </c>
      <c r="H645" s="197" t="inlineStr">
        <is>
          <t>가</t>
        </is>
      </c>
      <c r="I645" s="242" t="inlineStr">
        <is>
          <t>경북대</t>
        </is>
      </c>
      <c r="J645" s="242" t="inlineStr">
        <is>
          <t>치위생학과</t>
        </is>
      </c>
      <c r="K645" s="195" t="inlineStr">
        <is>
          <t>통합</t>
        </is>
      </c>
      <c r="L645" s="697">
        <f>IF(OFFSET(환산공식!$ED$15,$F645,0)=1,"O","X")</f>
        <v/>
      </c>
      <c r="M645" s="188">
        <f>IFERROR(OFFSET(환산공식!DJ$15,$F645,0),"")</f>
        <v/>
      </c>
      <c r="N645" s="697">
        <f>IFERROR(CONCATENATE(ROUND(OFFSET(환산공식!DK$15,$F645,0),1),"%"),"")</f>
        <v/>
      </c>
      <c r="O645" s="697">
        <f>IFERROR(OFFSET(환산공식!DL$15,$F645,0),"")</f>
        <v/>
      </c>
      <c r="P645" s="188">
        <f>IF(E645="","",IF(Q645&gt;R645,"90% 이상",IF(Q645&gt;S645,CONCATENATE(ROUND(((Q645-S645)/(R645-S645))*20+70,0),"%"),IF(Q645&gt;T645,CONCATENATE(ROUND(((Q645-T645)/(S645-T645))*30+40,0),"%"),IF(Q645&gt;U645,CONCATENATE(ROUND(((Q645-U645)/(T645-U645))*30+10,0),"%"),IF(Q645&gt;V645,CONCATENATE(ROUND(((Q645-V645)/(U645-V645))*7+3,0),"%"),"3% 이하"))))))</f>
        <v/>
      </c>
      <c r="Q645" s="194">
        <f>IFERROR(ROUND(OFFSET(환산공식!$FG$15,$F645,0),3),"")</f>
        <v/>
      </c>
      <c r="R645" s="194">
        <f>OFFSET('배치점수 계산기'!H$10,$D645,0)</f>
        <v/>
      </c>
      <c r="S645" s="194">
        <f>OFFSET('배치점수 계산기'!I$10,$D645,0)</f>
        <v/>
      </c>
      <c r="T645" s="194">
        <f>OFFSET('배치점수 계산기'!J$10,$D645,0)</f>
        <v/>
      </c>
      <c r="U645" s="194">
        <f>OFFSET('배치점수 계산기'!K$10,$D645,0)</f>
        <v/>
      </c>
      <c r="V645" s="194">
        <f>OFFSET('배치점수 계산기'!L$10,$D645,0)</f>
        <v/>
      </c>
      <c r="W645" s="186">
        <f>OFFSET('배치점수 계산기'!M$10,$D645,0)</f>
        <v/>
      </c>
      <c r="X645" s="184">
        <f>OFFSET('배치점수 계산기'!N$10,$D645,0)</f>
        <v/>
      </c>
      <c r="Y645" s="188">
        <f>OFFSET(환산공식!FW$15,$F645,0)</f>
        <v/>
      </c>
      <c r="Z645" s="697">
        <f>OFFSET(환산공식!FX$15,$F645,0)</f>
        <v/>
      </c>
      <c r="AA645" s="179">
        <f>OFFSET(환산공식!FY$15,$F645,0)</f>
        <v/>
      </c>
      <c r="AB645" s="3" t="n"/>
      <c r="AD645" s="0">
        <f>IF(L645="X",6,IF(Q645&gt;R645,1,IF(Q645&gt;S645,2,IF(Q645&gt;T645,3,IF(Q645&gt;U645,4,IF(Q645&gt;=V645,5,IF(Q645&lt;V645,6,"")))))))</f>
        <v/>
      </c>
      <c r="AF645" s="3" t="n"/>
      <c r="AG645" s="3" t="n"/>
      <c r="AH645" s="3" t="n"/>
    </row>
    <row r="646">
      <c r="A646" s="198" t="n"/>
      <c r="B646" s="198" t="n"/>
      <c r="C646" s="198" t="inlineStr">
        <is>
          <t>가639</t>
        </is>
      </c>
      <c r="D646" s="195" t="n">
        <v>700</v>
      </c>
      <c r="E646" s="195" t="n">
        <v>197</v>
      </c>
      <c r="F646" s="195" t="n">
        <v>197</v>
      </c>
      <c r="G646" s="239" t="n">
        <v>639</v>
      </c>
      <c r="H646" s="197" t="inlineStr">
        <is>
          <t>가</t>
        </is>
      </c>
      <c r="I646" s="242" t="inlineStr">
        <is>
          <t>경북대</t>
        </is>
      </c>
      <c r="J646" s="242" t="inlineStr">
        <is>
          <t>동물생명공학과</t>
        </is>
      </c>
      <c r="K646" s="195" t="inlineStr">
        <is>
          <t>통합</t>
        </is>
      </c>
      <c r="L646" s="697">
        <f>IF(OFFSET(환산공식!$ED$15,$F646,0)=1,"O","X")</f>
        <v/>
      </c>
      <c r="M646" s="188">
        <f>IFERROR(OFFSET(환산공식!DJ$15,$F646,0),"")</f>
        <v/>
      </c>
      <c r="N646" s="697">
        <f>IFERROR(CONCATENATE(ROUND(OFFSET(환산공식!DK$15,$F646,0),1),"%"),"")</f>
        <v/>
      </c>
      <c r="O646" s="697">
        <f>IFERROR(OFFSET(환산공식!DL$15,$F646,0),"")</f>
        <v/>
      </c>
      <c r="P646" s="188">
        <f>IF(E646="","",IF(Q646&gt;R646,"90% 이상",IF(Q646&gt;S646,CONCATENATE(ROUND(((Q646-S646)/(R646-S646))*20+70,0),"%"),IF(Q646&gt;T646,CONCATENATE(ROUND(((Q646-T646)/(S646-T646))*30+40,0),"%"),IF(Q646&gt;U646,CONCATENATE(ROUND(((Q646-U646)/(T646-U646))*30+10,0),"%"),IF(Q646&gt;V646,CONCATENATE(ROUND(((Q646-V646)/(U646-V646))*7+3,0),"%"),"3% 이하"))))))</f>
        <v/>
      </c>
      <c r="Q646" s="194">
        <f>IFERROR(ROUND(OFFSET(환산공식!$FG$15,$F646,0),3),"")</f>
        <v/>
      </c>
      <c r="R646" s="194">
        <f>OFFSET('배치점수 계산기'!H$10,$D646,0)</f>
        <v/>
      </c>
      <c r="S646" s="194">
        <f>OFFSET('배치점수 계산기'!I$10,$D646,0)</f>
        <v/>
      </c>
      <c r="T646" s="194">
        <f>OFFSET('배치점수 계산기'!J$10,$D646,0)</f>
        <v/>
      </c>
      <c r="U646" s="194">
        <f>OFFSET('배치점수 계산기'!K$10,$D646,0)</f>
        <v/>
      </c>
      <c r="V646" s="194">
        <f>OFFSET('배치점수 계산기'!L$10,$D646,0)</f>
        <v/>
      </c>
      <c r="W646" s="186">
        <f>OFFSET('배치점수 계산기'!M$10,$D646,0)</f>
        <v/>
      </c>
      <c r="X646" s="184">
        <f>OFFSET('배치점수 계산기'!N$10,$D646,0)</f>
        <v/>
      </c>
      <c r="Y646" s="188">
        <f>OFFSET(환산공식!FW$15,$F646,0)</f>
        <v/>
      </c>
      <c r="Z646" s="697">
        <f>OFFSET(환산공식!FX$15,$F646,0)</f>
        <v/>
      </c>
      <c r="AA646" s="179">
        <f>OFFSET(환산공식!FY$15,$F646,0)</f>
        <v/>
      </c>
      <c r="AB646" s="3" t="n"/>
      <c r="AD646" s="0">
        <f>IF(L646="X",6,IF(Q646&gt;R646,1,IF(Q646&gt;S646,2,IF(Q646&gt;T646,3,IF(Q646&gt;U646,4,IF(Q646&gt;=V646,5,IF(Q646&lt;V646,6,"")))))))</f>
        <v/>
      </c>
      <c r="AF646" s="3" t="n"/>
      <c r="AG646" s="3" t="n"/>
      <c r="AH646" s="3" t="n"/>
    </row>
    <row r="647">
      <c r="A647" s="198" t="n"/>
      <c r="B647" s="198" t="n"/>
      <c r="C647" s="198" t="inlineStr">
        <is>
          <t>가640</t>
        </is>
      </c>
      <c r="D647" s="195" t="n">
        <v>701</v>
      </c>
      <c r="E647" s="195" t="n">
        <v>197</v>
      </c>
      <c r="F647" s="195" t="n">
        <v>197</v>
      </c>
      <c r="G647" s="239" t="n">
        <v>640</v>
      </c>
      <c r="H647" s="197" t="inlineStr">
        <is>
          <t>가</t>
        </is>
      </c>
      <c r="I647" s="242" t="inlineStr">
        <is>
          <t>경북대</t>
        </is>
      </c>
      <c r="J647" s="242" t="inlineStr">
        <is>
          <t>식물자원학과</t>
        </is>
      </c>
      <c r="K647" s="195" t="inlineStr">
        <is>
          <t>통합</t>
        </is>
      </c>
      <c r="L647" s="697">
        <f>IF(OFFSET(환산공식!$ED$15,$F647,0)=1,"O","X")</f>
        <v/>
      </c>
      <c r="M647" s="188">
        <f>IFERROR(OFFSET(환산공식!DJ$15,$F647,0),"")</f>
        <v/>
      </c>
      <c r="N647" s="697">
        <f>IFERROR(CONCATENATE(ROUND(OFFSET(환산공식!DK$15,$F647,0),1),"%"),"")</f>
        <v/>
      </c>
      <c r="O647" s="697">
        <f>IFERROR(OFFSET(환산공식!DL$15,$F647,0),"")</f>
        <v/>
      </c>
      <c r="P647" s="188">
        <f>IF(E647="","",IF(Q647&gt;R647,"90% 이상",IF(Q647&gt;S647,CONCATENATE(ROUND(((Q647-S647)/(R647-S647))*20+70,0),"%"),IF(Q647&gt;T647,CONCATENATE(ROUND(((Q647-T647)/(S647-T647))*30+40,0),"%"),IF(Q647&gt;U647,CONCATENATE(ROUND(((Q647-U647)/(T647-U647))*30+10,0),"%"),IF(Q647&gt;V647,CONCATENATE(ROUND(((Q647-V647)/(U647-V647))*7+3,0),"%"),"3% 이하"))))))</f>
        <v/>
      </c>
      <c r="Q647" s="194">
        <f>IFERROR(ROUND(OFFSET(환산공식!$FG$15,$F647,0),3),"")</f>
        <v/>
      </c>
      <c r="R647" s="194">
        <f>OFFSET('배치점수 계산기'!H$10,$D647,0)</f>
        <v/>
      </c>
      <c r="S647" s="194">
        <f>OFFSET('배치점수 계산기'!I$10,$D647,0)</f>
        <v/>
      </c>
      <c r="T647" s="194">
        <f>OFFSET('배치점수 계산기'!J$10,$D647,0)</f>
        <v/>
      </c>
      <c r="U647" s="194">
        <f>OFFSET('배치점수 계산기'!K$10,$D647,0)</f>
        <v/>
      </c>
      <c r="V647" s="194">
        <f>OFFSET('배치점수 계산기'!L$10,$D647,0)</f>
        <v/>
      </c>
      <c r="W647" s="186">
        <f>OFFSET('배치점수 계산기'!M$10,$D647,0)</f>
        <v/>
      </c>
      <c r="X647" s="184">
        <f>OFFSET('배치점수 계산기'!N$10,$D647,0)</f>
        <v/>
      </c>
      <c r="Y647" s="188">
        <f>OFFSET(환산공식!FW$15,$F647,0)</f>
        <v/>
      </c>
      <c r="Z647" s="697">
        <f>OFFSET(환산공식!FX$15,$F647,0)</f>
        <v/>
      </c>
      <c r="AA647" s="179">
        <f>OFFSET(환산공식!FY$15,$F647,0)</f>
        <v/>
      </c>
      <c r="AB647" s="3" t="n"/>
      <c r="AD647" s="0">
        <f>IF(L647="X",6,IF(Q647&gt;R647,1,IF(Q647&gt;S647,2,IF(Q647&gt;T647,3,IF(Q647&gt;U647,4,IF(Q647&gt;=V647,5,IF(Q647&lt;V647,6,"")))))))</f>
        <v/>
      </c>
      <c r="AF647" s="3" t="n"/>
      <c r="AG647" s="3" t="n"/>
      <c r="AH647" s="3" t="n"/>
    </row>
    <row r="648">
      <c r="A648" s="198" t="n"/>
      <c r="B648" s="198" t="n"/>
      <c r="C648" s="198" t="inlineStr">
        <is>
          <t>가641</t>
        </is>
      </c>
      <c r="D648" s="195" t="n">
        <v>702</v>
      </c>
      <c r="E648" s="195" t="n">
        <v>197</v>
      </c>
      <c r="F648" s="195" t="n">
        <v>197</v>
      </c>
      <c r="G648" s="239" t="n">
        <v>641</v>
      </c>
      <c r="H648" s="197" t="inlineStr">
        <is>
          <t>가</t>
        </is>
      </c>
      <c r="I648" s="242" t="inlineStr">
        <is>
          <t>경북대</t>
        </is>
      </c>
      <c r="J648" s="242" t="inlineStr">
        <is>
          <t>건설방재공학과</t>
        </is>
      </c>
      <c r="K648" s="195" t="inlineStr">
        <is>
          <t>통합</t>
        </is>
      </c>
      <c r="L648" s="697">
        <f>IF(OFFSET(환산공식!$ED$15,$F648,0)=1,"O","X")</f>
        <v/>
      </c>
      <c r="M648" s="188">
        <f>IFERROR(OFFSET(환산공식!DJ$15,$F648,0),"")</f>
        <v/>
      </c>
      <c r="N648" s="697">
        <f>IFERROR(CONCATENATE(ROUND(OFFSET(환산공식!DK$15,$F648,0),1),"%"),"")</f>
        <v/>
      </c>
      <c r="O648" s="697">
        <f>IFERROR(OFFSET(환산공식!DL$15,$F648,0),"")</f>
        <v/>
      </c>
      <c r="P648" s="188">
        <f>IF(E648="","",IF(Q648&gt;R648,"90% 이상",IF(Q648&gt;S648,CONCATENATE(ROUND(((Q648-S648)/(R648-S648))*20+70,0),"%"),IF(Q648&gt;T648,CONCATENATE(ROUND(((Q648-T648)/(S648-T648))*30+40,0),"%"),IF(Q648&gt;U648,CONCATENATE(ROUND(((Q648-U648)/(T648-U648))*30+10,0),"%"),IF(Q648&gt;V648,CONCATENATE(ROUND(((Q648-V648)/(U648-V648))*7+3,0),"%"),"3% 이하"))))))</f>
        <v/>
      </c>
      <c r="Q648" s="194">
        <f>IFERROR(ROUND(OFFSET(환산공식!$FG$15,$F648,0),3),"")</f>
        <v/>
      </c>
      <c r="R648" s="194">
        <f>OFFSET('배치점수 계산기'!H$10,$D648,0)</f>
        <v/>
      </c>
      <c r="S648" s="194">
        <f>OFFSET('배치점수 계산기'!I$10,$D648,0)</f>
        <v/>
      </c>
      <c r="T648" s="194">
        <f>OFFSET('배치점수 계산기'!J$10,$D648,0)</f>
        <v/>
      </c>
      <c r="U648" s="194">
        <f>OFFSET('배치점수 계산기'!K$10,$D648,0)</f>
        <v/>
      </c>
      <c r="V648" s="194">
        <f>OFFSET('배치점수 계산기'!L$10,$D648,0)</f>
        <v/>
      </c>
      <c r="W648" s="186">
        <f>OFFSET('배치점수 계산기'!M$10,$D648,0)</f>
        <v/>
      </c>
      <c r="X648" s="184">
        <f>OFFSET('배치점수 계산기'!N$10,$D648,0)</f>
        <v/>
      </c>
      <c r="Y648" s="188">
        <f>OFFSET(환산공식!FW$15,$F648,0)</f>
        <v/>
      </c>
      <c r="Z648" s="697">
        <f>OFFSET(환산공식!FX$15,$F648,0)</f>
        <v/>
      </c>
      <c r="AA648" s="179">
        <f>OFFSET(환산공식!FY$15,$F648,0)</f>
        <v/>
      </c>
      <c r="AB648" s="3" t="n"/>
      <c r="AD648" s="0">
        <f>IF(L648="X",6,IF(Q648&gt;R648,1,IF(Q648&gt;S648,2,IF(Q648&gt;T648,3,IF(Q648&gt;U648,4,IF(Q648&gt;=V648,5,IF(Q648&lt;V648,6,"")))))))</f>
        <v/>
      </c>
      <c r="AF648" s="3" t="n"/>
      <c r="AG648" s="3" t="n"/>
      <c r="AH648" s="3" t="n"/>
    </row>
    <row r="649">
      <c r="A649" s="198" t="n"/>
      <c r="B649" s="198" t="n"/>
      <c r="C649" s="198" t="inlineStr">
        <is>
          <t>가642</t>
        </is>
      </c>
      <c r="D649" s="195" t="n">
        <v>703</v>
      </c>
      <c r="E649" s="195" t="n">
        <v>197</v>
      </c>
      <c r="F649" s="195" t="n">
        <v>197</v>
      </c>
      <c r="G649" s="239" t="n">
        <v>642</v>
      </c>
      <c r="H649" s="197" t="inlineStr">
        <is>
          <t>가</t>
        </is>
      </c>
      <c r="I649" s="242" t="inlineStr">
        <is>
          <t>경북대</t>
        </is>
      </c>
      <c r="J649" s="242" t="inlineStr">
        <is>
          <t>환경안전공학과</t>
        </is>
      </c>
      <c r="K649" s="195" t="inlineStr">
        <is>
          <t>통합</t>
        </is>
      </c>
      <c r="L649" s="697">
        <f>IF(OFFSET(환산공식!$ED$15,$F649,0)=1,"O","X")</f>
        <v/>
      </c>
      <c r="M649" s="188">
        <f>IFERROR(OFFSET(환산공식!DJ$15,$F649,0),"")</f>
        <v/>
      </c>
      <c r="N649" s="697">
        <f>IFERROR(CONCATENATE(ROUND(OFFSET(환산공식!DK$15,$F649,0),1),"%"),"")</f>
        <v/>
      </c>
      <c r="O649" s="697">
        <f>IFERROR(OFFSET(환산공식!DL$15,$F649,0),"")</f>
        <v/>
      </c>
      <c r="P649" s="188">
        <f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/>
      </c>
      <c r="Q649" s="194">
        <f>IFERROR(ROUND(OFFSET(환산공식!$FG$15,$F649,0),3),"")</f>
        <v/>
      </c>
      <c r="R649" s="194">
        <f>OFFSET('배치점수 계산기'!H$10,$D649,0)</f>
        <v/>
      </c>
      <c r="S649" s="194">
        <f>OFFSET('배치점수 계산기'!I$10,$D649,0)</f>
        <v/>
      </c>
      <c r="T649" s="194">
        <f>OFFSET('배치점수 계산기'!J$10,$D649,0)</f>
        <v/>
      </c>
      <c r="U649" s="194">
        <f>OFFSET('배치점수 계산기'!K$10,$D649,0)</f>
        <v/>
      </c>
      <c r="V649" s="194">
        <f>OFFSET('배치점수 계산기'!L$10,$D649,0)</f>
        <v/>
      </c>
      <c r="W649" s="186">
        <f>OFFSET('배치점수 계산기'!M$10,$D649,0)</f>
        <v/>
      </c>
      <c r="X649" s="184">
        <f>OFFSET('배치점수 계산기'!N$10,$D649,0)</f>
        <v/>
      </c>
      <c r="Y649" s="188">
        <f>OFFSET(환산공식!FW$15,$F649,0)</f>
        <v/>
      </c>
      <c r="Z649" s="697">
        <f>OFFSET(환산공식!FX$15,$F649,0)</f>
        <v/>
      </c>
      <c r="AA649" s="179">
        <f>OFFSET(환산공식!FY$15,$F649,0)</f>
        <v/>
      </c>
      <c r="AB649" s="3" t="n"/>
      <c r="AD649" s="0">
        <f>IF(L649="X",6,IF(Q649&gt;R649,1,IF(Q649&gt;S649,2,IF(Q649&gt;T649,3,IF(Q649&gt;U649,4,IF(Q649&gt;=V649,5,IF(Q649&lt;V649,6,"")))))))</f>
        <v/>
      </c>
      <c r="AF649" s="3" t="n"/>
      <c r="AG649" s="3" t="n"/>
      <c r="AH649" s="3" t="n"/>
    </row>
    <row r="650">
      <c r="A650" s="198" t="n"/>
      <c r="B650" s="198" t="n"/>
      <c r="C650" s="198" t="inlineStr">
        <is>
          <t>가643</t>
        </is>
      </c>
      <c r="D650" s="195" t="n">
        <v>704</v>
      </c>
      <c r="E650" s="195" t="n">
        <v>197</v>
      </c>
      <c r="F650" s="195" t="n">
        <v>197</v>
      </c>
      <c r="G650" s="239" t="n">
        <v>643</v>
      </c>
      <c r="H650" s="197" t="inlineStr">
        <is>
          <t>가</t>
        </is>
      </c>
      <c r="I650" s="242" t="inlineStr">
        <is>
          <t>경북대</t>
        </is>
      </c>
      <c r="J650" s="242" t="inlineStr">
        <is>
          <t>정밀기계공학과</t>
        </is>
      </c>
      <c r="K650" s="195" t="inlineStr">
        <is>
          <t>통합</t>
        </is>
      </c>
      <c r="L650" s="697">
        <f>IF(OFFSET(환산공식!$ED$15,$F650,0)=1,"O","X")</f>
        <v/>
      </c>
      <c r="M650" s="188">
        <f>IFERROR(OFFSET(환산공식!DJ$15,$F650,0),"")</f>
        <v/>
      </c>
      <c r="N650" s="697">
        <f>IFERROR(CONCATENATE(ROUND(OFFSET(환산공식!DK$15,$F650,0),1),"%"),"")</f>
        <v/>
      </c>
      <c r="O650" s="697">
        <f>IFERROR(OFFSET(환산공식!DL$15,$F650,0),"")</f>
        <v/>
      </c>
      <c r="P650" s="188">
        <f>IF(E650="","",IF(Q650&gt;R650,"90% 이상",IF(Q650&gt;S650,CONCATENATE(ROUND(((Q650-S650)/(R650-S650))*20+70,0),"%"),IF(Q650&gt;T650,CONCATENATE(ROUND(((Q650-T650)/(S650-T650))*30+40,0),"%"),IF(Q650&gt;U650,CONCATENATE(ROUND(((Q650-U650)/(T650-U650))*30+10,0),"%"),IF(Q650&gt;V650,CONCATENATE(ROUND(((Q650-V650)/(U650-V650))*7+3,0),"%"),"3% 이하"))))))</f>
        <v/>
      </c>
      <c r="Q650" s="194">
        <f>IFERROR(ROUND(OFFSET(환산공식!$FG$15,$F650,0),3),"")</f>
        <v/>
      </c>
      <c r="R650" s="194">
        <f>OFFSET('배치점수 계산기'!H$10,$D650,0)</f>
        <v/>
      </c>
      <c r="S650" s="194">
        <f>OFFSET('배치점수 계산기'!I$10,$D650,0)</f>
        <v/>
      </c>
      <c r="T650" s="194">
        <f>OFFSET('배치점수 계산기'!J$10,$D650,0)</f>
        <v/>
      </c>
      <c r="U650" s="194">
        <f>OFFSET('배치점수 계산기'!K$10,$D650,0)</f>
        <v/>
      </c>
      <c r="V650" s="194">
        <f>OFFSET('배치점수 계산기'!L$10,$D650,0)</f>
        <v/>
      </c>
      <c r="W650" s="186">
        <f>OFFSET('배치점수 계산기'!M$10,$D650,0)</f>
        <v/>
      </c>
      <c r="X650" s="184">
        <f>OFFSET('배치점수 계산기'!N$10,$D650,0)</f>
        <v/>
      </c>
      <c r="Y650" s="188">
        <f>OFFSET(환산공식!FW$15,$F650,0)</f>
        <v/>
      </c>
      <c r="Z650" s="697">
        <f>OFFSET(환산공식!FX$15,$F650,0)</f>
        <v/>
      </c>
      <c r="AA650" s="179">
        <f>OFFSET(환산공식!FY$15,$F650,0)</f>
        <v/>
      </c>
      <c r="AB650" s="3" t="n"/>
      <c r="AD650" s="0">
        <f>IF(L650="X",6,IF(Q650&gt;R650,1,IF(Q650&gt;S650,2,IF(Q650&gt;T650,3,IF(Q650&gt;U650,4,IF(Q650&gt;=V650,5,IF(Q650&lt;V650,6,"")))))))</f>
        <v/>
      </c>
      <c r="AF650" s="3" t="n"/>
      <c r="AG650" s="3" t="n"/>
      <c r="AH650" s="3" t="n"/>
    </row>
    <row r="651">
      <c r="A651" s="198" t="n"/>
      <c r="B651" s="198" t="n"/>
      <c r="C651" s="198" t="inlineStr">
        <is>
          <t>가644</t>
        </is>
      </c>
      <c r="D651" s="195" t="n">
        <v>705</v>
      </c>
      <c r="E651" s="195" t="n">
        <v>197</v>
      </c>
      <c r="F651" s="195" t="n">
        <v>197</v>
      </c>
      <c r="G651" s="239" t="n">
        <v>644</v>
      </c>
      <c r="H651" s="197" t="inlineStr">
        <is>
          <t>가</t>
        </is>
      </c>
      <c r="I651" s="242" t="inlineStr">
        <is>
          <t>경북대</t>
        </is>
      </c>
      <c r="J651" s="242" t="inlineStr">
        <is>
          <t>섬유패션디자인학부(섬유공학전공)</t>
        </is>
      </c>
      <c r="K651" s="195" t="inlineStr">
        <is>
          <t>통합</t>
        </is>
      </c>
      <c r="L651" s="697">
        <f>IF(OFFSET(환산공식!$ED$15,$F651,0)=1,"O","X")</f>
        <v/>
      </c>
      <c r="M651" s="188">
        <f>IFERROR(OFFSET(환산공식!DJ$15,$F651,0),"")</f>
        <v/>
      </c>
      <c r="N651" s="697">
        <f>IFERROR(CONCATENATE(ROUND(OFFSET(환산공식!DK$15,$F651,0),1),"%"),"")</f>
        <v/>
      </c>
      <c r="O651" s="697">
        <f>IFERROR(OFFSET(환산공식!DL$15,$F651,0),"")</f>
        <v/>
      </c>
      <c r="P651" s="188">
        <f>IF(E651="","",IF(Q651&gt;R651,"90% 이상",IF(Q651&gt;S651,CONCATENATE(ROUND(((Q651-S651)/(R651-S651))*20+70,0),"%"),IF(Q651&gt;T651,CONCATENATE(ROUND(((Q651-T651)/(S651-T651))*30+40,0),"%"),IF(Q651&gt;U651,CONCATENATE(ROUND(((Q651-U651)/(T651-U651))*30+10,0),"%"),IF(Q651&gt;V651,CONCATENATE(ROUND(((Q651-V651)/(U651-V651))*7+3,0),"%"),"3% 이하"))))))</f>
        <v/>
      </c>
      <c r="Q651" s="194">
        <f>IFERROR(ROUND(OFFSET(환산공식!$FG$15,$F651,0),3),"")</f>
        <v/>
      </c>
      <c r="R651" s="194">
        <f>OFFSET('배치점수 계산기'!H$10,$D651,0)</f>
        <v/>
      </c>
      <c r="S651" s="194">
        <f>OFFSET('배치점수 계산기'!I$10,$D651,0)</f>
        <v/>
      </c>
      <c r="T651" s="194">
        <f>OFFSET('배치점수 계산기'!J$10,$D651,0)</f>
        <v/>
      </c>
      <c r="U651" s="194">
        <f>OFFSET('배치점수 계산기'!K$10,$D651,0)</f>
        <v/>
      </c>
      <c r="V651" s="194">
        <f>OFFSET('배치점수 계산기'!L$10,$D651,0)</f>
        <v/>
      </c>
      <c r="W651" s="186">
        <f>OFFSET('배치점수 계산기'!M$10,$D651,0)</f>
        <v/>
      </c>
      <c r="X651" s="184">
        <f>OFFSET('배치점수 계산기'!N$10,$D651,0)</f>
        <v/>
      </c>
      <c r="Y651" s="188">
        <f>OFFSET(환산공식!FW$15,$F651,0)</f>
        <v/>
      </c>
      <c r="Z651" s="697">
        <f>OFFSET(환산공식!FX$15,$F651,0)</f>
        <v/>
      </c>
      <c r="AA651" s="179">
        <f>OFFSET(환산공식!FY$15,$F651,0)</f>
        <v/>
      </c>
      <c r="AB651" s="3" t="n"/>
      <c r="AD651" s="0">
        <f>IF(L651="X",6,IF(Q651&gt;R651,1,IF(Q651&gt;S651,2,IF(Q651&gt;T651,3,IF(Q651&gt;U651,4,IF(Q651&gt;=V651,5,IF(Q651&lt;V651,6,"")))))))</f>
        <v/>
      </c>
      <c r="AF651" s="3" t="n"/>
      <c r="AG651" s="3" t="n"/>
      <c r="AH651" s="3" t="n"/>
    </row>
    <row r="652">
      <c r="A652" s="198" t="n"/>
      <c r="B652" s="198" t="n"/>
      <c r="C652" s="198" t="inlineStr">
        <is>
          <t>가645</t>
        </is>
      </c>
      <c r="D652" s="195" t="n">
        <v>706</v>
      </c>
      <c r="E652" s="195" t="n">
        <v>197</v>
      </c>
      <c r="F652" s="195" t="n">
        <v>197</v>
      </c>
      <c r="G652" s="239" t="n">
        <v>645</v>
      </c>
      <c r="H652" s="197" t="inlineStr">
        <is>
          <t>가</t>
        </is>
      </c>
      <c r="I652" s="242" t="inlineStr">
        <is>
          <t>경북대</t>
        </is>
      </c>
      <c r="J652" s="242" t="inlineStr">
        <is>
          <t>식품외식산업학과</t>
        </is>
      </c>
      <c r="K652" s="195" t="inlineStr">
        <is>
          <t>통합</t>
        </is>
      </c>
      <c r="L652" s="697">
        <f>IF(OFFSET(환산공식!$ED$15,$F652,0)=1,"O","X")</f>
        <v/>
      </c>
      <c r="M652" s="188">
        <f>IFERROR(OFFSET(환산공식!DJ$15,$F652,0),"")</f>
        <v/>
      </c>
      <c r="N652" s="697">
        <f>IFERROR(CONCATENATE(ROUND(OFFSET(환산공식!DK$15,$F652,0),1),"%"),"")</f>
        <v/>
      </c>
      <c r="O652" s="697">
        <f>IFERROR(OFFSET(환산공식!DL$15,$F652,0),"")</f>
        <v/>
      </c>
      <c r="P652" s="188">
        <f>IF(E652="","",IF(Q652&gt;R652,"90% 이상",IF(Q652&gt;S652,CONCATENATE(ROUND(((Q652-S652)/(R652-S652))*20+70,0),"%"),IF(Q652&gt;T652,CONCATENATE(ROUND(((Q652-T652)/(S652-T652))*30+40,0),"%"),IF(Q652&gt;U652,CONCATENATE(ROUND(((Q652-U652)/(T652-U652))*30+10,0),"%"),IF(Q652&gt;V652,CONCATENATE(ROUND(((Q652-V652)/(U652-V652))*7+3,0),"%"),"3% 이하"))))))</f>
        <v/>
      </c>
      <c r="Q652" s="194">
        <f>IFERROR(ROUND(OFFSET(환산공식!$FG$15,$F652,0),3),"")</f>
        <v/>
      </c>
      <c r="R652" s="194">
        <f>OFFSET('배치점수 계산기'!H$10,$D652,0)</f>
        <v/>
      </c>
      <c r="S652" s="194">
        <f>OFFSET('배치점수 계산기'!I$10,$D652,0)</f>
        <v/>
      </c>
      <c r="T652" s="194">
        <f>OFFSET('배치점수 계산기'!J$10,$D652,0)</f>
        <v/>
      </c>
      <c r="U652" s="194">
        <f>OFFSET('배치점수 계산기'!K$10,$D652,0)</f>
        <v/>
      </c>
      <c r="V652" s="194">
        <f>OFFSET('배치점수 계산기'!L$10,$D652,0)</f>
        <v/>
      </c>
      <c r="W652" s="186">
        <f>OFFSET('배치점수 계산기'!M$10,$D652,0)</f>
        <v/>
      </c>
      <c r="X652" s="184">
        <f>OFFSET('배치점수 계산기'!N$10,$D652,0)</f>
        <v/>
      </c>
      <c r="Y652" s="188">
        <f>OFFSET(환산공식!FW$15,$F652,0)</f>
        <v/>
      </c>
      <c r="Z652" s="697">
        <f>OFFSET(환산공식!FX$15,$F652,0)</f>
        <v/>
      </c>
      <c r="AA652" s="179">
        <f>OFFSET(환산공식!FY$15,$F652,0)</f>
        <v/>
      </c>
      <c r="AB652" s="3" t="n"/>
      <c r="AD652" s="0">
        <f>IF(L652="X",6,IF(Q652&gt;R652,1,IF(Q652&gt;S652,2,IF(Q652&gt;T652,3,IF(Q652&gt;U652,4,IF(Q652&gt;=V652,5,IF(Q652&lt;V652,6,"")))))))</f>
        <v/>
      </c>
      <c r="AF652" s="3" t="n"/>
      <c r="AG652" s="3" t="n"/>
      <c r="AH652" s="3" t="n"/>
    </row>
    <row r="653">
      <c r="A653" s="198" t="n"/>
      <c r="B653" s="198" t="n"/>
      <c r="C653" s="198" t="inlineStr">
        <is>
          <t>가646</t>
        </is>
      </c>
      <c r="D653" s="195" t="n">
        <v>707</v>
      </c>
      <c r="E653" s="195" t="n">
        <v>197</v>
      </c>
      <c r="F653" s="195" t="n">
        <v>197</v>
      </c>
      <c r="G653" s="239" t="n">
        <v>646</v>
      </c>
      <c r="H653" s="197" t="inlineStr">
        <is>
          <t>가</t>
        </is>
      </c>
      <c r="I653" s="242" t="inlineStr">
        <is>
          <t>경북대</t>
        </is>
      </c>
      <c r="J653" s="242" t="inlineStr">
        <is>
          <t>소프트웨어학과</t>
        </is>
      </c>
      <c r="K653" s="195" t="inlineStr">
        <is>
          <t>통합</t>
        </is>
      </c>
      <c r="L653" s="697">
        <f>IF(OFFSET(환산공식!$ED$15,$F653,0)=1,"O","X")</f>
        <v/>
      </c>
      <c r="M653" s="188">
        <f>IFERROR(OFFSET(환산공식!DJ$15,$F653,0),"")</f>
        <v/>
      </c>
      <c r="N653" s="697">
        <f>IFERROR(CONCATENATE(ROUND(OFFSET(환산공식!DK$15,$F653,0),1),"%"),"")</f>
        <v/>
      </c>
      <c r="O653" s="697">
        <f>IFERROR(OFFSET(환산공식!DL$15,$F653,0),"")</f>
        <v/>
      </c>
      <c r="P653" s="188">
        <f>IF(E653="","",IF(Q653&gt;R653,"90% 이상",IF(Q653&gt;S653,CONCATENATE(ROUND(((Q653-S653)/(R653-S653))*20+70,0),"%"),IF(Q653&gt;T653,CONCATENATE(ROUND(((Q653-T653)/(S653-T653))*30+40,0),"%"),IF(Q653&gt;U653,CONCATENATE(ROUND(((Q653-U653)/(T653-U653))*30+10,0),"%"),IF(Q653&gt;V653,CONCATENATE(ROUND(((Q653-V653)/(U653-V653))*7+3,0),"%"),"3% 이하"))))))</f>
        <v/>
      </c>
      <c r="Q653" s="194">
        <f>IFERROR(ROUND(OFFSET(환산공식!$FG$15,$F653,0),3),"")</f>
        <v/>
      </c>
      <c r="R653" s="194">
        <f>OFFSET('배치점수 계산기'!H$10,$D653,0)</f>
        <v/>
      </c>
      <c r="S653" s="194">
        <f>OFFSET('배치점수 계산기'!I$10,$D653,0)</f>
        <v/>
      </c>
      <c r="T653" s="194">
        <f>OFFSET('배치점수 계산기'!J$10,$D653,0)</f>
        <v/>
      </c>
      <c r="U653" s="194">
        <f>OFFSET('배치점수 계산기'!K$10,$D653,0)</f>
        <v/>
      </c>
      <c r="V653" s="194">
        <f>OFFSET('배치점수 계산기'!L$10,$D653,0)</f>
        <v/>
      </c>
      <c r="W653" s="186">
        <f>OFFSET('배치점수 계산기'!M$10,$D653,0)</f>
        <v/>
      </c>
      <c r="X653" s="184">
        <f>OFFSET('배치점수 계산기'!N$10,$D653,0)</f>
        <v/>
      </c>
      <c r="Y653" s="188">
        <f>OFFSET(환산공식!FW$15,$F653,0)</f>
        <v/>
      </c>
      <c r="Z653" s="697">
        <f>OFFSET(환산공식!FX$15,$F653,0)</f>
        <v/>
      </c>
      <c r="AA653" s="179">
        <f>OFFSET(환산공식!FY$15,$F653,0)</f>
        <v/>
      </c>
      <c r="AB653" s="3" t="n"/>
      <c r="AD653" s="0">
        <f>IF(L653="X",6,IF(Q653&gt;R653,1,IF(Q653&gt;S653,2,IF(Q653&gt;T653,3,IF(Q653&gt;U653,4,IF(Q653&gt;=V653,5,IF(Q653&lt;V653,6,"")))))))</f>
        <v/>
      </c>
      <c r="AF653" s="3" t="n"/>
      <c r="AG653" s="3" t="n"/>
      <c r="AH653" s="3" t="n"/>
    </row>
    <row r="654">
      <c r="A654" s="198" t="n"/>
      <c r="B654" s="198" t="n"/>
      <c r="C654" s="198" t="inlineStr">
        <is>
          <t>가647</t>
        </is>
      </c>
      <c r="D654" s="195" t="n">
        <v>708</v>
      </c>
      <c r="E654" s="195" t="n">
        <v>193</v>
      </c>
      <c r="F654" s="195" t="n">
        <v>193</v>
      </c>
      <c r="G654" s="239" t="n">
        <v>647</v>
      </c>
      <c r="H654" s="197" t="inlineStr">
        <is>
          <t>가</t>
        </is>
      </c>
      <c r="I654" s="242" t="inlineStr">
        <is>
          <t>경북대</t>
        </is>
      </c>
      <c r="J654" s="242" t="inlineStr">
        <is>
          <t>관광학과</t>
        </is>
      </c>
      <c r="K654" s="195" t="inlineStr">
        <is>
          <t>통합</t>
        </is>
      </c>
      <c r="L654" s="697">
        <f>IF(OFFSET(환산공식!$ED$15,$F654,0)=1,"O","X")</f>
        <v/>
      </c>
      <c r="M654" s="188">
        <f>IFERROR(OFFSET(환산공식!DJ$15,$F654,0),"")</f>
        <v/>
      </c>
      <c r="N654" s="697">
        <f>IFERROR(CONCATENATE(ROUND(OFFSET(환산공식!DK$15,$F654,0),1),"%"),"")</f>
        <v/>
      </c>
      <c r="O654" s="697">
        <f>IFERROR(OFFSET(환산공식!DL$15,$F654,0),"")</f>
        <v/>
      </c>
      <c r="P654" s="188">
        <f>IF(E654="","",IF(Q654&gt;R654,"90% 이상",IF(Q654&gt;S654,CONCATENATE(ROUND(((Q654-S654)/(R654-S654))*20+70,0),"%"),IF(Q654&gt;T654,CONCATENATE(ROUND(((Q654-T654)/(S654-T654))*30+40,0),"%"),IF(Q654&gt;U654,CONCATENATE(ROUND(((Q654-U654)/(T654-U654))*30+10,0),"%"),IF(Q654&gt;V654,CONCATENATE(ROUND(((Q654-V654)/(U654-V654))*7+3,0),"%"),"3% 이하"))))))</f>
        <v/>
      </c>
      <c r="Q654" s="194">
        <f>IFERROR(ROUND(OFFSET(환산공식!$FG$15,$F654,0),3),"")</f>
        <v/>
      </c>
      <c r="R654" s="194">
        <f>OFFSET('배치점수 계산기'!H$10,$D654,0)</f>
        <v/>
      </c>
      <c r="S654" s="194">
        <f>OFFSET('배치점수 계산기'!I$10,$D654,0)</f>
        <v/>
      </c>
      <c r="T654" s="194">
        <f>OFFSET('배치점수 계산기'!J$10,$D654,0)</f>
        <v/>
      </c>
      <c r="U654" s="194">
        <f>OFFSET('배치점수 계산기'!K$10,$D654,0)</f>
        <v/>
      </c>
      <c r="V654" s="194">
        <f>OFFSET('배치점수 계산기'!L$10,$D654,0)</f>
        <v/>
      </c>
      <c r="W654" s="186">
        <f>OFFSET('배치점수 계산기'!M$10,$D654,0)</f>
        <v/>
      </c>
      <c r="X654" s="184">
        <f>OFFSET('배치점수 계산기'!N$10,$D654,0)</f>
        <v/>
      </c>
      <c r="Y654" s="188">
        <f>OFFSET(환산공식!FW$15,$F654,0)</f>
        <v/>
      </c>
      <c r="Z654" s="697">
        <f>OFFSET(환산공식!FX$15,$F654,0)</f>
        <v/>
      </c>
      <c r="AA654" s="179">
        <f>OFFSET(환산공식!FY$15,$F654,0)</f>
        <v/>
      </c>
      <c r="AB654" s="3" t="n"/>
      <c r="AD654" s="0">
        <f>IF(L654="X",6,IF(Q654&gt;R654,1,IF(Q654&gt;S654,2,IF(Q654&gt;T654,3,IF(Q654&gt;U654,4,IF(Q654&gt;=V654,5,IF(Q654&lt;V654,6,"")))))))</f>
        <v/>
      </c>
      <c r="AF654" s="3" t="n"/>
      <c r="AG654" s="3" t="n"/>
      <c r="AH654" s="3" t="n"/>
    </row>
    <row r="655">
      <c r="A655" s="198" t="n"/>
      <c r="B655" s="198" t="n"/>
      <c r="C655" s="198" t="inlineStr">
        <is>
          <t>가648</t>
        </is>
      </c>
      <c r="D655" s="195" t="n">
        <v>709</v>
      </c>
      <c r="E655" s="195" t="n">
        <v>190</v>
      </c>
      <c r="F655" s="195" t="n">
        <v>190</v>
      </c>
      <c r="G655" s="239" t="n">
        <v>648</v>
      </c>
      <c r="H655" s="197" t="inlineStr">
        <is>
          <t>가</t>
        </is>
      </c>
      <c r="I655" s="242" t="inlineStr">
        <is>
          <t>경상국립대</t>
        </is>
      </c>
      <c r="J655" s="242" t="inlineStr">
        <is>
          <t>간호학과(지역)</t>
        </is>
      </c>
      <c r="K655" s="195" t="inlineStr">
        <is>
          <t>자연</t>
        </is>
      </c>
      <c r="L655" s="697">
        <f>IF(OFFSET(환산공식!$ED$15,$F655,0)=1,"O","X")</f>
        <v/>
      </c>
      <c r="M655" s="188">
        <f>IFERROR(OFFSET(환산공식!DJ$15,$F655,0),"")</f>
        <v/>
      </c>
      <c r="N655" s="697">
        <f>IFERROR(CONCATENATE(ROUND(OFFSET(환산공식!DK$15,$F655,0),1),"%"),"")</f>
        <v/>
      </c>
      <c r="O655" s="697">
        <f>IFERROR(OFFSET(환산공식!DL$15,$F655,0),"")</f>
        <v/>
      </c>
      <c r="P655" s="188">
        <f>IF(E655="","",IF(Q655&gt;R655,"90% 이상",IF(Q655&gt;S655,CONCATENATE(ROUND(((Q655-S655)/(R655-S655))*20+70,0),"%"),IF(Q655&gt;T655,CONCATENATE(ROUND(((Q655-T655)/(S655-T655))*30+40,0),"%"),IF(Q655&gt;U655,CONCATENATE(ROUND(((Q655-U655)/(T655-U655))*30+10,0),"%"),IF(Q655&gt;V655,CONCATENATE(ROUND(((Q655-V655)/(U655-V655))*7+3,0),"%"),"3% 이하"))))))</f>
        <v/>
      </c>
      <c r="Q655" s="194">
        <f>IFERROR(ROUND(OFFSET(환산공식!$FG$15,$F655,0),3),"")</f>
        <v/>
      </c>
      <c r="R655" s="194">
        <f>OFFSET('배치점수 계산기'!H$10,$D655,0)</f>
        <v/>
      </c>
      <c r="S655" s="194">
        <f>OFFSET('배치점수 계산기'!I$10,$D655,0)</f>
        <v/>
      </c>
      <c r="T655" s="194">
        <f>OFFSET('배치점수 계산기'!J$10,$D655,0)</f>
        <v/>
      </c>
      <c r="U655" s="194">
        <f>OFFSET('배치점수 계산기'!K$10,$D655,0)</f>
        <v/>
      </c>
      <c r="V655" s="194">
        <f>OFFSET('배치점수 계산기'!L$10,$D655,0)</f>
        <v/>
      </c>
      <c r="W655" s="186">
        <f>OFFSET('배치점수 계산기'!M$10,$D655,0)</f>
        <v/>
      </c>
      <c r="X655" s="184">
        <f>OFFSET('배치점수 계산기'!N$10,$D655,0)</f>
        <v/>
      </c>
      <c r="Y655" s="188">
        <f>OFFSET(환산공식!FW$15,$F655,0)</f>
        <v/>
      </c>
      <c r="Z655" s="697">
        <f>OFFSET(환산공식!FX$15,$F655,0)</f>
        <v/>
      </c>
      <c r="AA655" s="179">
        <f>OFFSET(환산공식!FY$15,$F655,0)</f>
        <v/>
      </c>
      <c r="AB655" s="3" t="n"/>
      <c r="AD655" s="0">
        <f>IF(L655="X",6,IF(Q655&gt;R655,1,IF(Q655&gt;S655,2,IF(Q655&gt;T655,3,IF(Q655&gt;U655,4,IF(Q655&gt;=V655,5,IF(Q655&lt;V655,6,"")))))))</f>
        <v/>
      </c>
      <c r="AF655" s="3" t="n"/>
      <c r="AG655" s="3" t="n"/>
      <c r="AH655" s="3" t="n"/>
    </row>
    <row r="656">
      <c r="A656" s="198" t="n"/>
      <c r="B656" s="198" t="n"/>
      <c r="C656" s="198" t="inlineStr">
        <is>
          <t>가649</t>
        </is>
      </c>
      <c r="D656" s="195" t="n">
        <v>710</v>
      </c>
      <c r="E656" s="195" t="n">
        <v>190</v>
      </c>
      <c r="F656" s="195" t="n">
        <v>190</v>
      </c>
      <c r="G656" s="239" t="n">
        <v>649</v>
      </c>
      <c r="H656" s="197" t="inlineStr">
        <is>
          <t>가</t>
        </is>
      </c>
      <c r="I656" s="242" t="inlineStr">
        <is>
          <t>경상국립대</t>
        </is>
      </c>
      <c r="J656" s="242" t="inlineStr">
        <is>
          <t>간호학과</t>
        </is>
      </c>
      <c r="K656" s="195" t="inlineStr">
        <is>
          <t>자연</t>
        </is>
      </c>
      <c r="L656" s="697">
        <f>IF(OFFSET(환산공식!$ED$15,$F656,0)=1,"O","X")</f>
        <v/>
      </c>
      <c r="M656" s="188">
        <f>IFERROR(OFFSET(환산공식!DJ$15,$F656,0),"")</f>
        <v/>
      </c>
      <c r="N656" s="697">
        <f>IFERROR(CONCATENATE(ROUND(OFFSET(환산공식!DK$15,$F656,0),1),"%"),"")</f>
        <v/>
      </c>
      <c r="O656" s="697">
        <f>IFERROR(OFFSET(환산공식!DL$15,$F656,0),"")</f>
        <v/>
      </c>
      <c r="P656" s="188">
        <f>IF(E656="","",IF(Q656&gt;R656,"90% 이상",IF(Q656&gt;S656,CONCATENATE(ROUND(((Q656-S656)/(R656-S656))*20+70,0),"%"),IF(Q656&gt;T656,CONCATENATE(ROUND(((Q656-T656)/(S656-T656))*30+40,0),"%"),IF(Q656&gt;U656,CONCATENATE(ROUND(((Q656-U656)/(T656-U656))*30+10,0),"%"),IF(Q656&gt;V656,CONCATENATE(ROUND(((Q656-V656)/(U656-V656))*7+3,0),"%"),"3% 이하"))))))</f>
        <v/>
      </c>
      <c r="Q656" s="194">
        <f>IFERROR(ROUND(OFFSET(환산공식!$FG$15,$F656,0),3),"")</f>
        <v/>
      </c>
      <c r="R656" s="194">
        <f>OFFSET('배치점수 계산기'!H$10,$D656,0)</f>
        <v/>
      </c>
      <c r="S656" s="194">
        <f>OFFSET('배치점수 계산기'!I$10,$D656,0)</f>
        <v/>
      </c>
      <c r="T656" s="194">
        <f>OFFSET('배치점수 계산기'!J$10,$D656,0)</f>
        <v/>
      </c>
      <c r="U656" s="194">
        <f>OFFSET('배치점수 계산기'!K$10,$D656,0)</f>
        <v/>
      </c>
      <c r="V656" s="194">
        <f>OFFSET('배치점수 계산기'!L$10,$D656,0)</f>
        <v/>
      </c>
      <c r="W656" s="186">
        <f>OFFSET('배치점수 계산기'!M$10,$D656,0)</f>
        <v/>
      </c>
      <c r="X656" s="184">
        <f>OFFSET('배치점수 계산기'!N$10,$D656,0)</f>
        <v/>
      </c>
      <c r="Y656" s="188">
        <f>OFFSET(환산공식!FW$15,$F656,0)</f>
        <v/>
      </c>
      <c r="Z656" s="697">
        <f>OFFSET(환산공식!FX$15,$F656,0)</f>
        <v/>
      </c>
      <c r="AA656" s="179">
        <f>OFFSET(환산공식!FY$15,$F656,0)</f>
        <v/>
      </c>
      <c r="AB656" s="3" t="n"/>
      <c r="AD656" s="0">
        <f>IF(L656="X",6,IF(Q656&gt;R656,1,IF(Q656&gt;S656,2,IF(Q656&gt;T656,3,IF(Q656&gt;U656,4,IF(Q656&gt;=V656,5,IF(Q656&lt;V656,6,"")))))))</f>
        <v/>
      </c>
      <c r="AF656" s="3" t="n"/>
      <c r="AG656" s="3" t="n"/>
      <c r="AH656" s="3" t="n"/>
    </row>
    <row r="657">
      <c r="A657" s="198" t="n"/>
      <c r="B657" s="198" t="n"/>
      <c r="C657" s="198" t="inlineStr">
        <is>
          <t>가650</t>
        </is>
      </c>
      <c r="D657" s="195" t="n">
        <v>711</v>
      </c>
      <c r="E657" s="195" t="n">
        <v>190</v>
      </c>
      <c r="F657" s="195" t="n">
        <v>190</v>
      </c>
      <c r="G657" s="239" t="n">
        <v>650</v>
      </c>
      <c r="H657" s="197" t="inlineStr">
        <is>
          <t>가</t>
        </is>
      </c>
      <c r="I657" s="242" t="inlineStr">
        <is>
          <t>경상국립대</t>
        </is>
      </c>
      <c r="J657" s="242" t="inlineStr">
        <is>
          <t>수학교육과</t>
        </is>
      </c>
      <c r="K657" s="195" t="inlineStr">
        <is>
          <t>자연</t>
        </is>
      </c>
      <c r="L657" s="697">
        <f>IF(OFFSET(환산공식!$ED$15,$F657,0)=1,"O","X")</f>
        <v/>
      </c>
      <c r="M657" s="188">
        <f>IFERROR(OFFSET(환산공식!DJ$15,$F657,0),"")</f>
        <v/>
      </c>
      <c r="N657" s="697">
        <f>IFERROR(CONCATENATE(ROUND(OFFSET(환산공식!DK$15,$F657,0),1),"%"),"")</f>
        <v/>
      </c>
      <c r="O657" s="697">
        <f>IFERROR(OFFSET(환산공식!DL$15,$F657,0),"")</f>
        <v/>
      </c>
      <c r="P657" s="188">
        <f>IF(E657="","",IF(Q657&gt;R657,"90% 이상",IF(Q657&gt;S657,CONCATENATE(ROUND(((Q657-S657)/(R657-S657))*20+70,0),"%"),IF(Q657&gt;T657,CONCATENATE(ROUND(((Q657-T657)/(S657-T657))*30+40,0),"%"),IF(Q657&gt;U657,CONCATENATE(ROUND(((Q657-U657)/(T657-U657))*30+10,0),"%"),IF(Q657&gt;V657,CONCATENATE(ROUND(((Q657-V657)/(U657-V657))*7+3,0),"%"),"3% 이하"))))))</f>
        <v/>
      </c>
      <c r="Q657" s="194">
        <f>IFERROR(ROUND(OFFSET(환산공식!$FG$15,$F657,0),3),"")</f>
        <v/>
      </c>
      <c r="R657" s="194">
        <f>OFFSET('배치점수 계산기'!H$10,$D657,0)</f>
        <v/>
      </c>
      <c r="S657" s="194">
        <f>OFFSET('배치점수 계산기'!I$10,$D657,0)</f>
        <v/>
      </c>
      <c r="T657" s="194">
        <f>OFFSET('배치점수 계산기'!J$10,$D657,0)</f>
        <v/>
      </c>
      <c r="U657" s="194">
        <f>OFFSET('배치점수 계산기'!K$10,$D657,0)</f>
        <v/>
      </c>
      <c r="V657" s="194">
        <f>OFFSET('배치점수 계산기'!L$10,$D657,0)</f>
        <v/>
      </c>
      <c r="W657" s="186">
        <f>OFFSET('배치점수 계산기'!M$10,$D657,0)</f>
        <v/>
      </c>
      <c r="X657" s="184">
        <f>OFFSET('배치점수 계산기'!N$10,$D657,0)</f>
        <v/>
      </c>
      <c r="Y657" s="188">
        <f>OFFSET(환산공식!FW$15,$F657,0)</f>
        <v/>
      </c>
      <c r="Z657" s="697">
        <f>OFFSET(환산공식!FX$15,$F657,0)</f>
        <v/>
      </c>
      <c r="AA657" s="179">
        <f>OFFSET(환산공식!FY$15,$F657,0)</f>
        <v/>
      </c>
      <c r="AB657" s="3" t="n"/>
      <c r="AD657" s="0">
        <f>IF(L657="X",6,IF(Q657&gt;R657,1,IF(Q657&gt;S657,2,IF(Q657&gt;T657,3,IF(Q657&gt;U657,4,IF(Q657&gt;=V657,5,IF(Q657&lt;V657,6,"")))))))</f>
        <v/>
      </c>
      <c r="AF657" s="3" t="n"/>
      <c r="AG657" s="3" t="n"/>
      <c r="AH657" s="3" t="n"/>
    </row>
    <row r="658">
      <c r="A658" s="198" t="n"/>
      <c r="B658" s="198" t="n"/>
      <c r="C658" s="198" t="inlineStr">
        <is>
          <t>가651</t>
        </is>
      </c>
      <c r="D658" s="195" t="n">
        <v>712</v>
      </c>
      <c r="E658" s="195" t="n">
        <v>190</v>
      </c>
      <c r="F658" s="195" t="n">
        <v>190</v>
      </c>
      <c r="G658" s="239" t="n">
        <v>651</v>
      </c>
      <c r="H658" s="197" t="inlineStr">
        <is>
          <t>가</t>
        </is>
      </c>
      <c r="I658" s="242" t="inlineStr">
        <is>
          <t>경상국립대</t>
        </is>
      </c>
      <c r="J658" s="242" t="inlineStr">
        <is>
          <t>물리교육과</t>
        </is>
      </c>
      <c r="K658" s="195" t="inlineStr">
        <is>
          <t>자연</t>
        </is>
      </c>
      <c r="L658" s="697">
        <f>IF(OFFSET(환산공식!$ED$15,$F658,0)=1,"O","X")</f>
        <v/>
      </c>
      <c r="M658" s="188">
        <f>IFERROR(OFFSET(환산공식!DJ$15,$F658,0),"")</f>
        <v/>
      </c>
      <c r="N658" s="697">
        <f>IFERROR(CONCATENATE(ROUND(OFFSET(환산공식!DK$15,$F658,0),1),"%"),"")</f>
        <v/>
      </c>
      <c r="O658" s="697">
        <f>IFERROR(OFFSET(환산공식!DL$15,$F658,0),"")</f>
        <v/>
      </c>
      <c r="P658" s="188">
        <f>IF(E658="","",IF(Q658&gt;R658,"90% 이상",IF(Q658&gt;S658,CONCATENATE(ROUND(((Q658-S658)/(R658-S658))*20+70,0),"%"),IF(Q658&gt;T658,CONCATENATE(ROUND(((Q658-T658)/(S658-T658))*30+40,0),"%"),IF(Q658&gt;U658,CONCATENATE(ROUND(((Q658-U658)/(T658-U658))*30+10,0),"%"),IF(Q658&gt;V658,CONCATENATE(ROUND(((Q658-V658)/(U658-V658))*7+3,0),"%"),"3% 이하"))))))</f>
        <v/>
      </c>
      <c r="Q658" s="194">
        <f>IFERROR(ROUND(OFFSET(환산공식!$FG$15,$F658,0),3),"")</f>
        <v/>
      </c>
      <c r="R658" s="194">
        <f>OFFSET('배치점수 계산기'!H$10,$D658,0)</f>
        <v/>
      </c>
      <c r="S658" s="194">
        <f>OFFSET('배치점수 계산기'!I$10,$D658,0)</f>
        <v/>
      </c>
      <c r="T658" s="194">
        <f>OFFSET('배치점수 계산기'!J$10,$D658,0)</f>
        <v/>
      </c>
      <c r="U658" s="194">
        <f>OFFSET('배치점수 계산기'!K$10,$D658,0)</f>
        <v/>
      </c>
      <c r="V658" s="194">
        <f>OFFSET('배치점수 계산기'!L$10,$D658,0)</f>
        <v/>
      </c>
      <c r="W658" s="186">
        <f>OFFSET('배치점수 계산기'!M$10,$D658,0)</f>
        <v/>
      </c>
      <c r="X658" s="184">
        <f>OFFSET('배치점수 계산기'!N$10,$D658,0)</f>
        <v/>
      </c>
      <c r="Y658" s="188">
        <f>OFFSET(환산공식!FW$15,$F658,0)</f>
        <v/>
      </c>
      <c r="Z658" s="697">
        <f>OFFSET(환산공식!FX$15,$F658,0)</f>
        <v/>
      </c>
      <c r="AA658" s="179">
        <f>OFFSET(환산공식!FY$15,$F658,0)</f>
        <v/>
      </c>
      <c r="AB658" s="3" t="n"/>
      <c r="AD658" s="0">
        <f>IF(L658="X",6,IF(Q658&gt;R658,1,IF(Q658&gt;S658,2,IF(Q658&gt;T658,3,IF(Q658&gt;U658,4,IF(Q658&gt;=V658,5,IF(Q658&lt;V658,6,"")))))))</f>
        <v/>
      </c>
      <c r="AF658" s="3" t="n"/>
      <c r="AG658" s="3" t="n"/>
      <c r="AH658" s="3" t="n"/>
    </row>
    <row r="659">
      <c r="A659" s="198" t="n"/>
      <c r="B659" s="198" t="n"/>
      <c r="C659" s="198" t="inlineStr">
        <is>
          <t>가652</t>
        </is>
      </c>
      <c r="D659" s="195" t="n">
        <v>713</v>
      </c>
      <c r="E659" s="195" t="n">
        <v>190</v>
      </c>
      <c r="F659" s="195" t="n">
        <v>190</v>
      </c>
      <c r="G659" s="239" t="n">
        <v>652</v>
      </c>
      <c r="H659" s="197" t="inlineStr">
        <is>
          <t>가</t>
        </is>
      </c>
      <c r="I659" s="242" t="inlineStr">
        <is>
          <t>경상국립대</t>
        </is>
      </c>
      <c r="J659" s="242" t="inlineStr">
        <is>
          <t>화학교육과</t>
        </is>
      </c>
      <c r="K659" s="195" t="inlineStr">
        <is>
          <t>자연</t>
        </is>
      </c>
      <c r="L659" s="697">
        <f>IF(OFFSET(환산공식!$ED$15,$F659,0)=1,"O","X")</f>
        <v/>
      </c>
      <c r="M659" s="188">
        <f>IFERROR(OFFSET(환산공식!DJ$15,$F659,0),"")</f>
        <v/>
      </c>
      <c r="N659" s="697">
        <f>IFERROR(CONCATENATE(ROUND(OFFSET(환산공식!DK$15,$F659,0),1),"%"),"")</f>
        <v/>
      </c>
      <c r="O659" s="697">
        <f>IFERROR(OFFSET(환산공식!DL$15,$F659,0),"")</f>
        <v/>
      </c>
      <c r="P659" s="188">
        <f>IF(E659="","",IF(Q659&gt;R659,"90% 이상",IF(Q659&gt;S659,CONCATENATE(ROUND(((Q659-S659)/(R659-S659))*20+70,0),"%"),IF(Q659&gt;T659,CONCATENATE(ROUND(((Q659-T659)/(S659-T659))*30+40,0),"%"),IF(Q659&gt;U659,CONCATENATE(ROUND(((Q659-U659)/(T659-U659))*30+10,0),"%"),IF(Q659&gt;V659,CONCATENATE(ROUND(((Q659-V659)/(U659-V659))*7+3,0),"%"),"3% 이하"))))))</f>
        <v/>
      </c>
      <c r="Q659" s="194">
        <f>IFERROR(ROUND(OFFSET(환산공식!$FG$15,$F659,0),3),"")</f>
        <v/>
      </c>
      <c r="R659" s="194">
        <f>OFFSET('배치점수 계산기'!H$10,$D659,0)</f>
        <v/>
      </c>
      <c r="S659" s="194">
        <f>OFFSET('배치점수 계산기'!I$10,$D659,0)</f>
        <v/>
      </c>
      <c r="T659" s="194">
        <f>OFFSET('배치점수 계산기'!J$10,$D659,0)</f>
        <v/>
      </c>
      <c r="U659" s="194">
        <f>OFFSET('배치점수 계산기'!K$10,$D659,0)</f>
        <v/>
      </c>
      <c r="V659" s="194">
        <f>OFFSET('배치점수 계산기'!L$10,$D659,0)</f>
        <v/>
      </c>
      <c r="W659" s="186">
        <f>OFFSET('배치점수 계산기'!M$10,$D659,0)</f>
        <v/>
      </c>
      <c r="X659" s="184">
        <f>OFFSET('배치점수 계산기'!N$10,$D659,0)</f>
        <v/>
      </c>
      <c r="Y659" s="188">
        <f>OFFSET(환산공식!FW$15,$F659,0)</f>
        <v/>
      </c>
      <c r="Z659" s="697">
        <f>OFFSET(환산공식!FX$15,$F659,0)</f>
        <v/>
      </c>
      <c r="AA659" s="179">
        <f>OFFSET(환산공식!FY$15,$F659,0)</f>
        <v/>
      </c>
      <c r="AB659" s="3" t="n"/>
      <c r="AD659" s="0">
        <f>IF(L659="X",6,IF(Q659&gt;R659,1,IF(Q659&gt;S659,2,IF(Q659&gt;T659,3,IF(Q659&gt;U659,4,IF(Q659&gt;=V659,5,IF(Q659&lt;V659,6,"")))))))</f>
        <v/>
      </c>
      <c r="AF659" s="3" t="n"/>
      <c r="AG659" s="3" t="n"/>
      <c r="AH659" s="3" t="n"/>
    </row>
    <row r="660">
      <c r="A660" s="198" t="n"/>
      <c r="B660" s="198" t="n"/>
      <c r="C660" s="198" t="inlineStr">
        <is>
          <t>가653</t>
        </is>
      </c>
      <c r="D660" s="195" t="n">
        <v>715</v>
      </c>
      <c r="E660" s="195" t="n">
        <v>189</v>
      </c>
      <c r="F660" s="195" t="n">
        <v>189</v>
      </c>
      <c r="G660" s="239" t="n">
        <v>653</v>
      </c>
      <c r="H660" s="197" t="inlineStr">
        <is>
          <t>가</t>
        </is>
      </c>
      <c r="I660" s="242" t="inlineStr">
        <is>
          <t>경상국립대</t>
        </is>
      </c>
      <c r="J660" s="242" t="inlineStr">
        <is>
          <t>일반사회교육과</t>
        </is>
      </c>
      <c r="K660" s="195" t="inlineStr">
        <is>
          <t>통합</t>
        </is>
      </c>
      <c r="L660" s="697">
        <f>IF(OFFSET(환산공식!$ED$15,$F660,0)=1,"O","X")</f>
        <v/>
      </c>
      <c r="M660" s="188">
        <f>IFERROR(OFFSET(환산공식!DJ$15,$F660,0),"")</f>
        <v/>
      </c>
      <c r="N660" s="697">
        <f>IFERROR(CONCATENATE(ROUND(OFFSET(환산공식!DK$15,$F660,0),1),"%"),"")</f>
        <v/>
      </c>
      <c r="O660" s="697">
        <f>IFERROR(OFFSET(환산공식!DL$15,$F660,0),"")</f>
        <v/>
      </c>
      <c r="P660" s="188">
        <f>IF(E660="","",IF(Q660&gt;R660,"90% 이상",IF(Q660&gt;S660,CONCATENATE(ROUND(((Q660-S660)/(R660-S660))*20+70,0),"%"),IF(Q660&gt;T660,CONCATENATE(ROUND(((Q660-T660)/(S660-T660))*30+40,0),"%"),IF(Q660&gt;U660,CONCATENATE(ROUND(((Q660-U660)/(T660-U660))*30+10,0),"%"),IF(Q660&gt;V660,CONCATENATE(ROUND(((Q660-V660)/(U660-V660))*7+3,0),"%"),"3% 이하"))))))</f>
        <v/>
      </c>
      <c r="Q660" s="194">
        <f>IFERROR(ROUND(OFFSET(환산공식!$FG$15,$F660,0),3),"")</f>
        <v/>
      </c>
      <c r="R660" s="194">
        <f>OFFSET('배치점수 계산기'!H$10,$D660,0)</f>
        <v/>
      </c>
      <c r="S660" s="194">
        <f>OFFSET('배치점수 계산기'!I$10,$D660,0)</f>
        <v/>
      </c>
      <c r="T660" s="194">
        <f>OFFSET('배치점수 계산기'!J$10,$D660,0)</f>
        <v/>
      </c>
      <c r="U660" s="194">
        <f>OFFSET('배치점수 계산기'!K$10,$D660,0)</f>
        <v/>
      </c>
      <c r="V660" s="194">
        <f>OFFSET('배치점수 계산기'!L$10,$D660,0)</f>
        <v/>
      </c>
      <c r="W660" s="186">
        <f>OFFSET('배치점수 계산기'!M$10,$D660,0)</f>
        <v/>
      </c>
      <c r="X660" s="184">
        <f>OFFSET('배치점수 계산기'!N$10,$D660,0)</f>
        <v/>
      </c>
      <c r="Y660" s="188">
        <f>OFFSET(환산공식!FW$15,$F660,0)</f>
        <v/>
      </c>
      <c r="Z660" s="697">
        <f>OFFSET(환산공식!FX$15,$F660,0)</f>
        <v/>
      </c>
      <c r="AA660" s="179">
        <f>OFFSET(환산공식!FY$15,$F660,0)</f>
        <v/>
      </c>
      <c r="AB660" s="3" t="n"/>
      <c r="AD660" s="0">
        <f>IF(L660="X",6,IF(Q660&gt;R660,1,IF(Q660&gt;S660,2,IF(Q660&gt;T660,3,IF(Q660&gt;U660,4,IF(Q660&gt;=V660,5,IF(Q660&lt;V660,6,"")))))))</f>
        <v/>
      </c>
      <c r="AF660" s="3" t="n"/>
      <c r="AG660" s="3" t="n"/>
      <c r="AH660" s="3" t="n"/>
    </row>
    <row r="661">
      <c r="A661" s="198" t="n"/>
      <c r="B661" s="198" t="n"/>
      <c r="C661" s="198" t="inlineStr">
        <is>
          <t>가654</t>
        </is>
      </c>
      <c r="D661" s="195" t="n">
        <v>716</v>
      </c>
      <c r="E661" s="195" t="n">
        <v>189</v>
      </c>
      <c r="F661" s="195" t="n">
        <v>189</v>
      </c>
      <c r="G661" s="239" t="n">
        <v>654</v>
      </c>
      <c r="H661" s="197" t="inlineStr">
        <is>
          <t>가</t>
        </is>
      </c>
      <c r="I661" s="242" t="inlineStr">
        <is>
          <t>경상국립대</t>
        </is>
      </c>
      <c r="J661" s="242" t="inlineStr">
        <is>
          <t>국어교육과</t>
        </is>
      </c>
      <c r="K661" s="195" t="inlineStr">
        <is>
          <t>통합</t>
        </is>
      </c>
      <c r="L661" s="697">
        <f>IF(OFFSET(환산공식!$ED$15,$F661,0)=1,"O","X")</f>
        <v/>
      </c>
      <c r="M661" s="188">
        <f>IFERROR(OFFSET(환산공식!DJ$15,$F661,0),"")</f>
        <v/>
      </c>
      <c r="N661" s="697">
        <f>IFERROR(CONCATENATE(ROUND(OFFSET(환산공식!DK$15,$F661,0),1),"%"),"")</f>
        <v/>
      </c>
      <c r="O661" s="697">
        <f>IFERROR(OFFSET(환산공식!DL$15,$F661,0),"")</f>
        <v/>
      </c>
      <c r="P661" s="188">
        <f>IF(E661="","",IF(Q661&gt;R661,"90% 이상",IF(Q661&gt;S661,CONCATENATE(ROUND(((Q661-S661)/(R661-S661))*20+70,0),"%"),IF(Q661&gt;T661,CONCATENATE(ROUND(((Q661-T661)/(S661-T661))*30+40,0),"%"),IF(Q661&gt;U661,CONCATENATE(ROUND(((Q661-U661)/(T661-U661))*30+10,0),"%"),IF(Q661&gt;V661,CONCATENATE(ROUND(((Q661-V661)/(U661-V661))*7+3,0),"%"),"3% 이하"))))))</f>
        <v/>
      </c>
      <c r="Q661" s="194">
        <f>IFERROR(ROUND(OFFSET(환산공식!$FG$15,$F661,0),3),"")</f>
        <v/>
      </c>
      <c r="R661" s="194">
        <f>OFFSET('배치점수 계산기'!H$10,$D661,0)</f>
        <v/>
      </c>
      <c r="S661" s="194">
        <f>OFFSET('배치점수 계산기'!I$10,$D661,0)</f>
        <v/>
      </c>
      <c r="T661" s="194">
        <f>OFFSET('배치점수 계산기'!J$10,$D661,0)</f>
        <v/>
      </c>
      <c r="U661" s="194">
        <f>OFFSET('배치점수 계산기'!K$10,$D661,0)</f>
        <v/>
      </c>
      <c r="V661" s="194">
        <f>OFFSET('배치점수 계산기'!L$10,$D661,0)</f>
        <v/>
      </c>
      <c r="W661" s="186">
        <f>OFFSET('배치점수 계산기'!M$10,$D661,0)</f>
        <v/>
      </c>
      <c r="X661" s="184">
        <f>OFFSET('배치점수 계산기'!N$10,$D661,0)</f>
        <v/>
      </c>
      <c r="Y661" s="188">
        <f>OFFSET(환산공식!FW$15,$F661,0)</f>
        <v/>
      </c>
      <c r="Z661" s="697">
        <f>OFFSET(환산공식!FX$15,$F661,0)</f>
        <v/>
      </c>
      <c r="AA661" s="179">
        <f>OFFSET(환산공식!FY$15,$F661,0)</f>
        <v/>
      </c>
      <c r="AB661" s="3" t="n"/>
      <c r="AD661" s="0">
        <f>IF(L661="X",6,IF(Q661&gt;R661,1,IF(Q661&gt;S661,2,IF(Q661&gt;T661,3,IF(Q661&gt;U661,4,IF(Q661&gt;=V661,5,IF(Q661&lt;V661,6,"")))))))</f>
        <v/>
      </c>
      <c r="AF661" s="3" t="n"/>
      <c r="AG661" s="3" t="n"/>
      <c r="AH661" s="3" t="n"/>
    </row>
    <row r="662">
      <c r="A662" s="198" t="n"/>
      <c r="B662" s="198" t="n"/>
      <c r="C662" s="198" t="inlineStr">
        <is>
          <t>가655</t>
        </is>
      </c>
      <c r="D662" s="195" t="n">
        <v>717</v>
      </c>
      <c r="E662" s="195" t="n">
        <v>189</v>
      </c>
      <c r="F662" s="195" t="n">
        <v>189</v>
      </c>
      <c r="G662" s="239" t="n">
        <v>655</v>
      </c>
      <c r="H662" s="197" t="inlineStr">
        <is>
          <t>가</t>
        </is>
      </c>
      <c r="I662" s="242" t="inlineStr">
        <is>
          <t>경상국립대</t>
        </is>
      </c>
      <c r="J662" s="242" t="inlineStr">
        <is>
          <t>윤리교육과</t>
        </is>
      </c>
      <c r="K662" s="195" t="inlineStr">
        <is>
          <t>통합</t>
        </is>
      </c>
      <c r="L662" s="697">
        <f>IF(OFFSET(환산공식!$ED$15,$F662,0)=1,"O","X")</f>
        <v/>
      </c>
      <c r="M662" s="188">
        <f>IFERROR(OFFSET(환산공식!DJ$15,$F662,0),"")</f>
        <v/>
      </c>
      <c r="N662" s="697">
        <f>IFERROR(CONCATENATE(ROUND(OFFSET(환산공식!DK$15,$F662,0),1),"%"),"")</f>
        <v/>
      </c>
      <c r="O662" s="697">
        <f>IFERROR(OFFSET(환산공식!DL$15,$F662,0),"")</f>
        <v/>
      </c>
      <c r="P662" s="188">
        <f>IF(E662="","",IF(Q662&gt;R662,"90% 이상",IF(Q662&gt;S662,CONCATENATE(ROUND(((Q662-S662)/(R662-S662))*20+70,0),"%"),IF(Q662&gt;T662,CONCATENATE(ROUND(((Q662-T662)/(S662-T662))*30+40,0),"%"),IF(Q662&gt;U662,CONCATENATE(ROUND(((Q662-U662)/(T662-U662))*30+10,0),"%"),IF(Q662&gt;V662,CONCATENATE(ROUND(((Q662-V662)/(U662-V662))*7+3,0),"%"),"3% 이하"))))))</f>
        <v/>
      </c>
      <c r="Q662" s="194">
        <f>IFERROR(ROUND(OFFSET(환산공식!$FG$15,$F662,0),3),"")</f>
        <v/>
      </c>
      <c r="R662" s="194">
        <f>OFFSET('배치점수 계산기'!H$10,$D662,0)</f>
        <v/>
      </c>
      <c r="S662" s="194">
        <f>OFFSET('배치점수 계산기'!I$10,$D662,0)</f>
        <v/>
      </c>
      <c r="T662" s="194">
        <f>OFFSET('배치점수 계산기'!J$10,$D662,0)</f>
        <v/>
      </c>
      <c r="U662" s="194">
        <f>OFFSET('배치점수 계산기'!K$10,$D662,0)</f>
        <v/>
      </c>
      <c r="V662" s="194">
        <f>OFFSET('배치점수 계산기'!L$10,$D662,0)</f>
        <v/>
      </c>
      <c r="W662" s="186">
        <f>OFFSET('배치점수 계산기'!M$10,$D662,0)</f>
        <v/>
      </c>
      <c r="X662" s="184">
        <f>OFFSET('배치점수 계산기'!N$10,$D662,0)</f>
        <v/>
      </c>
      <c r="Y662" s="188">
        <f>OFFSET(환산공식!FW$15,$F662,0)</f>
        <v/>
      </c>
      <c r="Z662" s="697">
        <f>OFFSET(환산공식!FX$15,$F662,0)</f>
        <v/>
      </c>
      <c r="AA662" s="179">
        <f>OFFSET(환산공식!FY$15,$F662,0)</f>
        <v/>
      </c>
      <c r="AB662" s="3" t="n"/>
      <c r="AD662" s="0">
        <f>IF(L662="X",6,IF(Q662&gt;R662,1,IF(Q662&gt;S662,2,IF(Q662&gt;T662,3,IF(Q662&gt;U662,4,IF(Q662&gt;=V662,5,IF(Q662&lt;V662,6,"")))))))</f>
        <v/>
      </c>
      <c r="AF662" s="3" t="n"/>
      <c r="AG662" s="3" t="n"/>
      <c r="AH662" s="3" t="n"/>
    </row>
    <row r="663">
      <c r="A663" s="198" t="n"/>
      <c r="B663" s="198" t="n"/>
      <c r="C663" s="198" t="inlineStr">
        <is>
          <t>가656</t>
        </is>
      </c>
      <c r="D663" s="195" t="n">
        <v>718</v>
      </c>
      <c r="E663" s="195" t="n">
        <v>189</v>
      </c>
      <c r="F663" s="195" t="n">
        <v>189</v>
      </c>
      <c r="G663" s="239" t="n">
        <v>656</v>
      </c>
      <c r="H663" s="197" t="inlineStr">
        <is>
          <t>가</t>
        </is>
      </c>
      <c r="I663" s="242" t="inlineStr">
        <is>
          <t>경상국립대</t>
        </is>
      </c>
      <c r="J663" s="242" t="inlineStr">
        <is>
          <t>역사교육과</t>
        </is>
      </c>
      <c r="K663" s="195" t="inlineStr">
        <is>
          <t>통합</t>
        </is>
      </c>
      <c r="L663" s="697">
        <f>IF(OFFSET(환산공식!$ED$15,$F663,0)=1,"O","X")</f>
        <v/>
      </c>
      <c r="M663" s="188">
        <f>IFERROR(OFFSET(환산공식!DJ$15,$F663,0),"")</f>
        <v/>
      </c>
      <c r="N663" s="697">
        <f>IFERROR(CONCATENATE(ROUND(OFFSET(환산공식!DK$15,$F663,0),1),"%"),"")</f>
        <v/>
      </c>
      <c r="O663" s="697">
        <f>IFERROR(OFFSET(환산공식!DL$15,$F663,0),"")</f>
        <v/>
      </c>
      <c r="P663" s="188">
        <f>IF(E663="","",IF(Q663&gt;R663,"90% 이상",IF(Q663&gt;S663,CONCATENATE(ROUND(((Q663-S663)/(R663-S663))*20+70,0),"%"),IF(Q663&gt;T663,CONCATENATE(ROUND(((Q663-T663)/(S663-T663))*30+40,0),"%"),IF(Q663&gt;U663,CONCATENATE(ROUND(((Q663-U663)/(T663-U663))*30+10,0),"%"),IF(Q663&gt;V663,CONCATENATE(ROUND(((Q663-V663)/(U663-V663))*7+3,0),"%"),"3% 이하"))))))</f>
        <v/>
      </c>
      <c r="Q663" s="194">
        <f>IFERROR(ROUND(OFFSET(환산공식!$FG$15,$F663,0),3),"")</f>
        <v/>
      </c>
      <c r="R663" s="194">
        <f>OFFSET('배치점수 계산기'!H$10,$D663,0)</f>
        <v/>
      </c>
      <c r="S663" s="194">
        <f>OFFSET('배치점수 계산기'!I$10,$D663,0)</f>
        <v/>
      </c>
      <c r="T663" s="194">
        <f>OFFSET('배치점수 계산기'!J$10,$D663,0)</f>
        <v/>
      </c>
      <c r="U663" s="194">
        <f>OFFSET('배치점수 계산기'!K$10,$D663,0)</f>
        <v/>
      </c>
      <c r="V663" s="194">
        <f>OFFSET('배치점수 계산기'!L$10,$D663,0)</f>
        <v/>
      </c>
      <c r="W663" s="186">
        <f>OFFSET('배치점수 계산기'!M$10,$D663,0)</f>
        <v/>
      </c>
      <c r="X663" s="184">
        <f>OFFSET('배치점수 계산기'!N$10,$D663,0)</f>
        <v/>
      </c>
      <c r="Y663" s="188">
        <f>OFFSET(환산공식!FW$15,$F663,0)</f>
        <v/>
      </c>
      <c r="Z663" s="697">
        <f>OFFSET(환산공식!FX$15,$F663,0)</f>
        <v/>
      </c>
      <c r="AA663" s="179">
        <f>OFFSET(환산공식!FY$15,$F663,0)</f>
        <v/>
      </c>
      <c r="AB663" s="3" t="n"/>
      <c r="AD663" s="0">
        <f>IF(L663="X",6,IF(Q663&gt;R663,1,IF(Q663&gt;S663,2,IF(Q663&gt;T663,3,IF(Q663&gt;U663,4,IF(Q663&gt;=V663,5,IF(Q663&lt;V663,6,"")))))))</f>
        <v/>
      </c>
      <c r="AF663" s="3" t="n"/>
      <c r="AG663" s="3" t="n"/>
      <c r="AH663" s="3" t="n"/>
    </row>
    <row r="664">
      <c r="A664" s="198" t="n"/>
      <c r="B664" s="198" t="n"/>
      <c r="C664" s="198" t="inlineStr">
        <is>
          <t>가657</t>
        </is>
      </c>
      <c r="D664" s="195" t="n">
        <v>719</v>
      </c>
      <c r="E664" s="195" t="n">
        <v>189</v>
      </c>
      <c r="F664" s="195" t="n">
        <v>189</v>
      </c>
      <c r="G664" s="239" t="n">
        <v>657</v>
      </c>
      <c r="H664" s="197" t="inlineStr">
        <is>
          <t>가</t>
        </is>
      </c>
      <c r="I664" s="242" t="inlineStr">
        <is>
          <t>경상국립대</t>
        </is>
      </c>
      <c r="J664" s="242" t="inlineStr">
        <is>
          <t>지리교육과</t>
        </is>
      </c>
      <c r="K664" s="195" t="inlineStr">
        <is>
          <t>통합</t>
        </is>
      </c>
      <c r="L664" s="697">
        <f>IF(OFFSET(환산공식!$ED$15,$F664,0)=1,"O","X")</f>
        <v/>
      </c>
      <c r="M664" s="188">
        <f>IFERROR(OFFSET(환산공식!DJ$15,$F664,0),"")</f>
        <v/>
      </c>
      <c r="N664" s="697">
        <f>IFERROR(CONCATENATE(ROUND(OFFSET(환산공식!DK$15,$F664,0),1),"%"),"")</f>
        <v/>
      </c>
      <c r="O664" s="697">
        <f>IFERROR(OFFSET(환산공식!DL$15,$F664,0),"")</f>
        <v/>
      </c>
      <c r="P664" s="188">
        <f>IF(E664="","",IF(Q664&gt;R664,"90% 이상",IF(Q664&gt;S664,CONCATENATE(ROUND(((Q664-S664)/(R664-S664))*20+70,0),"%"),IF(Q664&gt;T664,CONCATENATE(ROUND(((Q664-T664)/(S664-T664))*30+40,0),"%"),IF(Q664&gt;U664,CONCATENATE(ROUND(((Q664-U664)/(T664-U664))*30+10,0),"%"),IF(Q664&gt;V664,CONCATENATE(ROUND(((Q664-V664)/(U664-V664))*7+3,0),"%"),"3% 이하"))))))</f>
        <v/>
      </c>
      <c r="Q664" s="194">
        <f>IFERROR(ROUND(OFFSET(환산공식!$FG$15,$F664,0),3),"")</f>
        <v/>
      </c>
      <c r="R664" s="194">
        <f>OFFSET('배치점수 계산기'!H$10,$D664,0)</f>
        <v/>
      </c>
      <c r="S664" s="194">
        <f>OFFSET('배치점수 계산기'!I$10,$D664,0)</f>
        <v/>
      </c>
      <c r="T664" s="194">
        <f>OFFSET('배치점수 계산기'!J$10,$D664,0)</f>
        <v/>
      </c>
      <c r="U664" s="194">
        <f>OFFSET('배치점수 계산기'!K$10,$D664,0)</f>
        <v/>
      </c>
      <c r="V664" s="194">
        <f>OFFSET('배치점수 계산기'!L$10,$D664,0)</f>
        <v/>
      </c>
      <c r="W664" s="186">
        <f>OFFSET('배치점수 계산기'!M$10,$D664,0)</f>
        <v/>
      </c>
      <c r="X664" s="184">
        <f>OFFSET('배치점수 계산기'!N$10,$D664,0)</f>
        <v/>
      </c>
      <c r="Y664" s="188">
        <f>OFFSET(환산공식!FW$15,$F664,0)</f>
        <v/>
      </c>
      <c r="Z664" s="697">
        <f>OFFSET(환산공식!FX$15,$F664,0)</f>
        <v/>
      </c>
      <c r="AA664" s="179">
        <f>OFFSET(환산공식!FY$15,$F664,0)</f>
        <v/>
      </c>
      <c r="AB664" s="3" t="n"/>
      <c r="AD664" s="0">
        <f>IF(L664="X",6,IF(Q664&gt;R664,1,IF(Q664&gt;S664,2,IF(Q664&gt;T664,3,IF(Q664&gt;U664,4,IF(Q664&gt;=V664,5,IF(Q664&lt;V664,6,"")))))))</f>
        <v/>
      </c>
      <c r="AF664" s="3" t="n"/>
      <c r="AG664" s="3" t="n"/>
      <c r="AH664" s="3" t="n"/>
    </row>
    <row r="665">
      <c r="A665" s="198" t="n"/>
      <c r="B665" s="198" t="n"/>
      <c r="C665" s="198" t="inlineStr">
        <is>
          <t>가658</t>
        </is>
      </c>
      <c r="D665" s="195" t="n">
        <v>720</v>
      </c>
      <c r="E665" s="195" t="n">
        <v>189</v>
      </c>
      <c r="F665" s="195" t="n">
        <v>189</v>
      </c>
      <c r="G665" s="239" t="n">
        <v>658</v>
      </c>
      <c r="H665" s="197" t="inlineStr">
        <is>
          <t>가</t>
        </is>
      </c>
      <c r="I665" s="242" t="inlineStr">
        <is>
          <t>경상국립대</t>
        </is>
      </c>
      <c r="J665" s="242" t="inlineStr">
        <is>
          <t>영어교육과</t>
        </is>
      </c>
      <c r="K665" s="195" t="inlineStr">
        <is>
          <t>통합</t>
        </is>
      </c>
      <c r="L665" s="697">
        <f>IF(OFFSET(환산공식!$ED$15,$F665,0)=1,"O","X")</f>
        <v/>
      </c>
      <c r="M665" s="188">
        <f>IFERROR(OFFSET(환산공식!DJ$15,$F665,0),"")</f>
        <v/>
      </c>
      <c r="N665" s="697">
        <f>IFERROR(CONCATENATE(ROUND(OFFSET(환산공식!DK$15,$F665,0),1),"%"),"")</f>
        <v/>
      </c>
      <c r="O665" s="697">
        <f>IFERROR(OFFSET(환산공식!DL$15,$F665,0),"")</f>
        <v/>
      </c>
      <c r="P665" s="188">
        <f>IF(E665="","",IF(Q665&gt;R665,"90% 이상",IF(Q665&gt;S665,CONCATENATE(ROUND(((Q665-S665)/(R665-S665))*20+70,0),"%"),IF(Q665&gt;T665,CONCATENATE(ROUND(((Q665-T665)/(S665-T665))*30+40,0),"%"),IF(Q665&gt;U665,CONCATENATE(ROUND(((Q665-U665)/(T665-U665))*30+10,0),"%"),IF(Q665&gt;V665,CONCATENATE(ROUND(((Q665-V665)/(U665-V665))*7+3,0),"%"),"3% 이하"))))))</f>
        <v/>
      </c>
      <c r="Q665" s="194">
        <f>IFERROR(ROUND(OFFSET(환산공식!$FG$15,$F665,0),3),"")</f>
        <v/>
      </c>
      <c r="R665" s="194">
        <f>OFFSET('배치점수 계산기'!H$10,$D665,0)</f>
        <v/>
      </c>
      <c r="S665" s="194">
        <f>OFFSET('배치점수 계산기'!I$10,$D665,0)</f>
        <v/>
      </c>
      <c r="T665" s="194">
        <f>OFFSET('배치점수 계산기'!J$10,$D665,0)</f>
        <v/>
      </c>
      <c r="U665" s="194">
        <f>OFFSET('배치점수 계산기'!K$10,$D665,0)</f>
        <v/>
      </c>
      <c r="V665" s="194">
        <f>OFFSET('배치점수 계산기'!L$10,$D665,0)</f>
        <v/>
      </c>
      <c r="W665" s="186">
        <f>OFFSET('배치점수 계산기'!M$10,$D665,0)</f>
        <v/>
      </c>
      <c r="X665" s="184">
        <f>OFFSET('배치점수 계산기'!N$10,$D665,0)</f>
        <v/>
      </c>
      <c r="Y665" s="188">
        <f>OFFSET(환산공식!FW$15,$F665,0)</f>
        <v/>
      </c>
      <c r="Z665" s="697">
        <f>OFFSET(환산공식!FX$15,$F665,0)</f>
        <v/>
      </c>
      <c r="AA665" s="179">
        <f>OFFSET(환산공식!FY$15,$F665,0)</f>
        <v/>
      </c>
      <c r="AB665" s="3" t="n"/>
      <c r="AD665" s="0">
        <f>IF(L665="X",6,IF(Q665&gt;R665,1,IF(Q665&gt;S665,2,IF(Q665&gt;T665,3,IF(Q665&gt;U665,4,IF(Q665&gt;=V665,5,IF(Q665&lt;V665,6,"")))))))</f>
        <v/>
      </c>
      <c r="AF665" s="3" t="n"/>
      <c r="AG665" s="3" t="n"/>
      <c r="AH665" s="3" t="n"/>
    </row>
    <row r="666">
      <c r="A666" s="198" t="n"/>
      <c r="B666" s="198" t="n"/>
      <c r="C666" s="198" t="inlineStr">
        <is>
          <t>가659</t>
        </is>
      </c>
      <c r="D666" s="195" t="n">
        <v>721</v>
      </c>
      <c r="E666" s="195" t="n">
        <v>189</v>
      </c>
      <c r="F666" s="195" t="n">
        <v>189</v>
      </c>
      <c r="G666" s="239" t="n">
        <v>659</v>
      </c>
      <c r="H666" s="197" t="inlineStr">
        <is>
          <t>가</t>
        </is>
      </c>
      <c r="I666" s="242" t="inlineStr">
        <is>
          <t>경상국립대</t>
        </is>
      </c>
      <c r="J666" s="242" t="inlineStr">
        <is>
          <t>경제학부</t>
        </is>
      </c>
      <c r="K666" s="195" t="inlineStr">
        <is>
          <t>통합</t>
        </is>
      </c>
      <c r="L666" s="697">
        <f>IF(OFFSET(환산공식!$ED$15,$F666,0)=1,"O","X")</f>
        <v/>
      </c>
      <c r="M666" s="188">
        <f>IFERROR(OFFSET(환산공식!DJ$15,$F666,0),"")</f>
        <v/>
      </c>
      <c r="N666" s="697">
        <f>IFERROR(CONCATENATE(ROUND(OFFSET(환산공식!DK$15,$F666,0),1),"%"),"")</f>
        <v/>
      </c>
      <c r="O666" s="697">
        <f>IFERROR(OFFSET(환산공식!DL$15,$F666,0),"")</f>
        <v/>
      </c>
      <c r="P666" s="188">
        <f>IF(E666="","",IF(Q666&gt;R666,"90% 이상",IF(Q666&gt;S666,CONCATENATE(ROUND(((Q666-S666)/(R666-S666))*20+70,0),"%"),IF(Q666&gt;T666,CONCATENATE(ROUND(((Q666-T666)/(S666-T666))*30+40,0),"%"),IF(Q666&gt;U666,CONCATENATE(ROUND(((Q666-U666)/(T666-U666))*30+10,0),"%"),IF(Q666&gt;V666,CONCATENATE(ROUND(((Q666-V666)/(U666-V666))*7+3,0),"%"),"3% 이하"))))))</f>
        <v/>
      </c>
      <c r="Q666" s="194">
        <f>IFERROR(ROUND(OFFSET(환산공식!$FG$15,$F666,0),3),"")</f>
        <v/>
      </c>
      <c r="R666" s="194">
        <f>OFFSET('배치점수 계산기'!H$10,$D666,0)</f>
        <v/>
      </c>
      <c r="S666" s="194">
        <f>OFFSET('배치점수 계산기'!I$10,$D666,0)</f>
        <v/>
      </c>
      <c r="T666" s="194">
        <f>OFFSET('배치점수 계산기'!J$10,$D666,0)</f>
        <v/>
      </c>
      <c r="U666" s="194">
        <f>OFFSET('배치점수 계산기'!K$10,$D666,0)</f>
        <v/>
      </c>
      <c r="V666" s="194">
        <f>OFFSET('배치점수 계산기'!L$10,$D666,0)</f>
        <v/>
      </c>
      <c r="W666" s="186">
        <f>OFFSET('배치점수 계산기'!M$10,$D666,0)</f>
        <v/>
      </c>
      <c r="X666" s="184">
        <f>OFFSET('배치점수 계산기'!N$10,$D666,0)</f>
        <v/>
      </c>
      <c r="Y666" s="188">
        <f>OFFSET(환산공식!FW$15,$F666,0)</f>
        <v/>
      </c>
      <c r="Z666" s="697">
        <f>OFFSET(환산공식!FX$15,$F666,0)</f>
        <v/>
      </c>
      <c r="AA666" s="179">
        <f>OFFSET(환산공식!FY$15,$F666,0)</f>
        <v/>
      </c>
      <c r="AB666" s="3" t="n"/>
      <c r="AD666" s="0">
        <f>IF(L666="X",6,IF(Q666&gt;R666,1,IF(Q666&gt;S666,2,IF(Q666&gt;T666,3,IF(Q666&gt;U666,4,IF(Q666&gt;=V666,5,IF(Q666&lt;V666,6,"")))))))</f>
        <v/>
      </c>
      <c r="AF666" s="3" t="n"/>
      <c r="AG666" s="3" t="n"/>
      <c r="AH666" s="3" t="n"/>
    </row>
    <row r="667">
      <c r="A667" s="198" t="n"/>
      <c r="B667" s="198" t="n"/>
      <c r="C667" s="198" t="inlineStr">
        <is>
          <t>가660</t>
        </is>
      </c>
      <c r="D667" s="195" t="n">
        <v>722</v>
      </c>
      <c r="E667" s="195" t="n">
        <v>189</v>
      </c>
      <c r="F667" s="195" t="n">
        <v>189</v>
      </c>
      <c r="G667" s="239" t="n">
        <v>660</v>
      </c>
      <c r="H667" s="197" t="inlineStr">
        <is>
          <t>가</t>
        </is>
      </c>
      <c r="I667" s="242" t="inlineStr">
        <is>
          <t>경상국립대</t>
        </is>
      </c>
      <c r="J667" s="242" t="inlineStr">
        <is>
          <t>미디어커뮤니케이션학과</t>
        </is>
      </c>
      <c r="K667" s="195" t="inlineStr">
        <is>
          <t>통합</t>
        </is>
      </c>
      <c r="L667" s="697">
        <f>IF(OFFSET(환산공식!$ED$15,$F667,0)=1,"O","X")</f>
        <v/>
      </c>
      <c r="M667" s="188">
        <f>IFERROR(OFFSET(환산공식!DJ$15,$F667,0),"")</f>
        <v/>
      </c>
      <c r="N667" s="697">
        <f>IFERROR(CONCATENATE(ROUND(OFFSET(환산공식!DK$15,$F667,0),1),"%"),"")</f>
        <v/>
      </c>
      <c r="O667" s="697">
        <f>IFERROR(OFFSET(환산공식!DL$15,$F667,0),"")</f>
        <v/>
      </c>
      <c r="P667" s="188">
        <f>IF(E667="","",IF(Q667&gt;R667,"90% 이상",IF(Q667&gt;S667,CONCATENATE(ROUND(((Q667-S667)/(R667-S667))*20+70,0),"%"),IF(Q667&gt;T667,CONCATENATE(ROUND(((Q667-T667)/(S667-T667))*30+40,0),"%"),IF(Q667&gt;U667,CONCATENATE(ROUND(((Q667-U667)/(T667-U667))*30+10,0),"%"),IF(Q667&gt;V667,CONCATENATE(ROUND(((Q667-V667)/(U667-V667))*7+3,0),"%"),"3% 이하"))))))</f>
        <v/>
      </c>
      <c r="Q667" s="194">
        <f>IFERROR(ROUND(OFFSET(환산공식!$FG$15,$F667,0),3),"")</f>
        <v/>
      </c>
      <c r="R667" s="194">
        <f>OFFSET('배치점수 계산기'!H$10,$D667,0)</f>
        <v/>
      </c>
      <c r="S667" s="194">
        <f>OFFSET('배치점수 계산기'!I$10,$D667,0)</f>
        <v/>
      </c>
      <c r="T667" s="194">
        <f>OFFSET('배치점수 계산기'!J$10,$D667,0)</f>
        <v/>
      </c>
      <c r="U667" s="194">
        <f>OFFSET('배치점수 계산기'!K$10,$D667,0)</f>
        <v/>
      </c>
      <c r="V667" s="194">
        <f>OFFSET('배치점수 계산기'!L$10,$D667,0)</f>
        <v/>
      </c>
      <c r="W667" s="186">
        <f>OFFSET('배치점수 계산기'!M$10,$D667,0)</f>
        <v/>
      </c>
      <c r="X667" s="184">
        <f>OFFSET('배치점수 계산기'!N$10,$D667,0)</f>
        <v/>
      </c>
      <c r="Y667" s="188">
        <f>OFFSET(환산공식!FW$15,$F667,0)</f>
        <v/>
      </c>
      <c r="Z667" s="697">
        <f>OFFSET(환산공식!FX$15,$F667,0)</f>
        <v/>
      </c>
      <c r="AA667" s="179">
        <f>OFFSET(환산공식!FY$15,$F667,0)</f>
        <v/>
      </c>
      <c r="AB667" s="3" t="n"/>
      <c r="AD667" s="0">
        <f>IF(L667="X",6,IF(Q667&gt;R667,1,IF(Q667&gt;S667,2,IF(Q667&gt;T667,3,IF(Q667&gt;U667,4,IF(Q667&gt;=V667,5,IF(Q667&lt;V667,6,"")))))))</f>
        <v/>
      </c>
      <c r="AF667" s="3" t="n"/>
      <c r="AG667" s="3" t="n"/>
      <c r="AH667" s="3" t="n"/>
    </row>
    <row r="668">
      <c r="A668" s="198" t="n"/>
      <c r="B668" s="198" t="n"/>
      <c r="C668" s="198" t="inlineStr">
        <is>
          <t>가661</t>
        </is>
      </c>
      <c r="D668" s="195" t="n">
        <v>723</v>
      </c>
      <c r="E668" s="195" t="n">
        <v>189</v>
      </c>
      <c r="F668" s="195" t="n">
        <v>189</v>
      </c>
      <c r="G668" s="239" t="n">
        <v>661</v>
      </c>
      <c r="H668" s="197" t="inlineStr">
        <is>
          <t>가</t>
        </is>
      </c>
      <c r="I668" s="242" t="inlineStr">
        <is>
          <t>경상국립대</t>
        </is>
      </c>
      <c r="J668" s="242" t="inlineStr">
        <is>
          <t>교육학과</t>
        </is>
      </c>
      <c r="K668" s="195" t="inlineStr">
        <is>
          <t>통합</t>
        </is>
      </c>
      <c r="L668" s="697">
        <f>IF(OFFSET(환산공식!$ED$15,$F668,0)=1,"O","X")</f>
        <v/>
      </c>
      <c r="M668" s="188">
        <f>IFERROR(OFFSET(환산공식!DJ$15,$F668,0),"")</f>
        <v/>
      </c>
      <c r="N668" s="697">
        <f>IFERROR(CONCATENATE(ROUND(OFFSET(환산공식!DK$15,$F668,0),1),"%"),"")</f>
        <v/>
      </c>
      <c r="O668" s="697">
        <f>IFERROR(OFFSET(환산공식!DL$15,$F668,0),"")</f>
        <v/>
      </c>
      <c r="P668" s="188">
        <f>IF(E668="","",IF(Q668&gt;R668,"90% 이상",IF(Q668&gt;S668,CONCATENATE(ROUND(((Q668-S668)/(R668-S668))*20+70,0),"%"),IF(Q668&gt;T668,CONCATENATE(ROUND(((Q668-T668)/(S668-T668))*30+40,0),"%"),IF(Q668&gt;U668,CONCATENATE(ROUND(((Q668-U668)/(T668-U668))*30+10,0),"%"),IF(Q668&gt;V668,CONCATENATE(ROUND(((Q668-V668)/(U668-V668))*7+3,0),"%"),"3% 이하"))))))</f>
        <v/>
      </c>
      <c r="Q668" s="194">
        <f>IFERROR(ROUND(OFFSET(환산공식!$FG$15,$F668,0),3),"")</f>
        <v/>
      </c>
      <c r="R668" s="194">
        <f>OFFSET('배치점수 계산기'!H$10,$D668,0)</f>
        <v/>
      </c>
      <c r="S668" s="194">
        <f>OFFSET('배치점수 계산기'!I$10,$D668,0)</f>
        <v/>
      </c>
      <c r="T668" s="194">
        <f>OFFSET('배치점수 계산기'!J$10,$D668,0)</f>
        <v/>
      </c>
      <c r="U668" s="194">
        <f>OFFSET('배치점수 계산기'!K$10,$D668,0)</f>
        <v/>
      </c>
      <c r="V668" s="194">
        <f>OFFSET('배치점수 계산기'!L$10,$D668,0)</f>
        <v/>
      </c>
      <c r="W668" s="186">
        <f>OFFSET('배치점수 계산기'!M$10,$D668,0)</f>
        <v/>
      </c>
      <c r="X668" s="184">
        <f>OFFSET('배치점수 계산기'!N$10,$D668,0)</f>
        <v/>
      </c>
      <c r="Y668" s="188">
        <f>OFFSET(환산공식!FW$15,$F668,0)</f>
        <v/>
      </c>
      <c r="Z668" s="697">
        <f>OFFSET(환산공식!FX$15,$F668,0)</f>
        <v/>
      </c>
      <c r="AA668" s="179">
        <f>OFFSET(환산공식!FY$15,$F668,0)</f>
        <v/>
      </c>
      <c r="AB668" s="3" t="n"/>
      <c r="AD668" s="0">
        <f>IF(L668="X",6,IF(Q668&gt;R668,1,IF(Q668&gt;S668,2,IF(Q668&gt;T668,3,IF(Q668&gt;U668,4,IF(Q668&gt;=V668,5,IF(Q668&lt;V668,6,"")))))))</f>
        <v/>
      </c>
      <c r="AF668" s="3" t="n"/>
      <c r="AG668" s="3" t="n"/>
      <c r="AH668" s="3" t="n"/>
    </row>
    <row r="669">
      <c r="A669" s="198" t="n"/>
      <c r="B669" s="198" t="n"/>
      <c r="C669" s="198" t="inlineStr">
        <is>
          <t>가662</t>
        </is>
      </c>
      <c r="D669" s="195" t="n">
        <v>724</v>
      </c>
      <c r="E669" s="195" t="n">
        <v>189</v>
      </c>
      <c r="F669" s="195" t="n">
        <v>189</v>
      </c>
      <c r="G669" s="239" t="n">
        <v>662</v>
      </c>
      <c r="H669" s="197" t="inlineStr">
        <is>
          <t>가</t>
        </is>
      </c>
      <c r="I669" s="242" t="inlineStr">
        <is>
          <t>경상국립대</t>
        </is>
      </c>
      <c r="J669" s="242" t="inlineStr">
        <is>
          <t>법학부</t>
        </is>
      </c>
      <c r="K669" s="195" t="inlineStr">
        <is>
          <t>통합</t>
        </is>
      </c>
      <c r="L669" s="697">
        <f>IF(OFFSET(환산공식!$ED$15,$F669,0)=1,"O","X")</f>
        <v/>
      </c>
      <c r="M669" s="188">
        <f>IFERROR(OFFSET(환산공식!DJ$15,$F669,0),"")</f>
        <v/>
      </c>
      <c r="N669" s="697">
        <f>IFERROR(CONCATENATE(ROUND(OFFSET(환산공식!DK$15,$F669,0),1),"%"),"")</f>
        <v/>
      </c>
      <c r="O669" s="697">
        <f>IFERROR(OFFSET(환산공식!DL$15,$F669,0),"")</f>
        <v/>
      </c>
      <c r="P669" s="188">
        <f>IF(E669="","",IF(Q669&gt;R669,"90% 이상",IF(Q669&gt;S669,CONCATENATE(ROUND(((Q669-S669)/(R669-S669))*20+70,0),"%"),IF(Q669&gt;T669,CONCATENATE(ROUND(((Q669-T669)/(S669-T669))*30+40,0),"%"),IF(Q669&gt;U669,CONCATENATE(ROUND(((Q669-U669)/(T669-U669))*30+10,0),"%"),IF(Q669&gt;V669,CONCATENATE(ROUND(((Q669-V669)/(U669-V669))*7+3,0),"%"),"3% 이하"))))))</f>
        <v/>
      </c>
      <c r="Q669" s="194">
        <f>IFERROR(ROUND(OFFSET(환산공식!$FG$15,$F669,0),3),"")</f>
        <v/>
      </c>
      <c r="R669" s="194">
        <f>OFFSET('배치점수 계산기'!H$10,$D669,0)</f>
        <v/>
      </c>
      <c r="S669" s="194">
        <f>OFFSET('배치점수 계산기'!I$10,$D669,0)</f>
        <v/>
      </c>
      <c r="T669" s="194">
        <f>OFFSET('배치점수 계산기'!J$10,$D669,0)</f>
        <v/>
      </c>
      <c r="U669" s="194">
        <f>OFFSET('배치점수 계산기'!K$10,$D669,0)</f>
        <v/>
      </c>
      <c r="V669" s="194">
        <f>OFFSET('배치점수 계산기'!L$10,$D669,0)</f>
        <v/>
      </c>
      <c r="W669" s="186">
        <f>OFFSET('배치점수 계산기'!M$10,$D669,0)</f>
        <v/>
      </c>
      <c r="X669" s="184">
        <f>OFFSET('배치점수 계산기'!N$10,$D669,0)</f>
        <v/>
      </c>
      <c r="Y669" s="188">
        <f>OFFSET(환산공식!FW$15,$F669,0)</f>
        <v/>
      </c>
      <c r="Z669" s="697">
        <f>OFFSET(환산공식!FX$15,$F669,0)</f>
        <v/>
      </c>
      <c r="AA669" s="179">
        <f>OFFSET(환산공식!FY$15,$F669,0)</f>
        <v/>
      </c>
      <c r="AB669" s="3" t="n"/>
      <c r="AD669" s="0">
        <f>IF(L669="X",6,IF(Q669&gt;R669,1,IF(Q669&gt;S669,2,IF(Q669&gt;T669,3,IF(Q669&gt;U669,4,IF(Q669&gt;=V669,5,IF(Q669&lt;V669,6,"")))))))</f>
        <v/>
      </c>
      <c r="AF669" s="3" t="n"/>
      <c r="AG669" s="3" t="n"/>
      <c r="AH669" s="3" t="n"/>
    </row>
    <row r="670">
      <c r="A670" s="198" t="n"/>
      <c r="B670" s="198" t="n"/>
      <c r="C670" s="198" t="inlineStr">
        <is>
          <t>가663</t>
        </is>
      </c>
      <c r="D670" s="195" t="n">
        <v>725</v>
      </c>
      <c r="E670" s="195" t="n">
        <v>189</v>
      </c>
      <c r="F670" s="195" t="n">
        <v>189</v>
      </c>
      <c r="G670" s="239" t="n">
        <v>663</v>
      </c>
      <c r="H670" s="197" t="inlineStr">
        <is>
          <t>가</t>
        </is>
      </c>
      <c r="I670" s="242" t="inlineStr">
        <is>
          <t>경상국립대</t>
        </is>
      </c>
      <c r="J670" s="242" t="inlineStr">
        <is>
          <t>심리학과</t>
        </is>
      </c>
      <c r="K670" s="195" t="inlineStr">
        <is>
          <t>통합</t>
        </is>
      </c>
      <c r="L670" s="697">
        <f>IF(OFFSET(환산공식!$ED$15,$F670,0)=1,"O","X")</f>
        <v/>
      </c>
      <c r="M670" s="188">
        <f>IFERROR(OFFSET(환산공식!DJ$15,$F670,0),"")</f>
        <v/>
      </c>
      <c r="N670" s="697">
        <f>IFERROR(CONCATENATE(ROUND(OFFSET(환산공식!DK$15,$F670,0),1),"%"),"")</f>
        <v/>
      </c>
      <c r="O670" s="697">
        <f>IFERROR(OFFSET(환산공식!DL$15,$F670,0),"")</f>
        <v/>
      </c>
      <c r="P670" s="188">
        <f>IF(E670="","",IF(Q670&gt;R670,"90% 이상",IF(Q670&gt;S670,CONCATENATE(ROUND(((Q670-S670)/(R670-S670))*20+70,0),"%"),IF(Q670&gt;T670,CONCATENATE(ROUND(((Q670-T670)/(S670-T670))*30+40,0),"%"),IF(Q670&gt;U670,CONCATENATE(ROUND(((Q670-U670)/(T670-U670))*30+10,0),"%"),IF(Q670&gt;V670,CONCATENATE(ROUND(((Q670-V670)/(U670-V670))*7+3,0),"%"),"3% 이하"))))))</f>
        <v/>
      </c>
      <c r="Q670" s="194">
        <f>IFERROR(ROUND(OFFSET(환산공식!$FG$15,$F670,0),3),"")</f>
        <v/>
      </c>
      <c r="R670" s="194">
        <f>OFFSET('배치점수 계산기'!H$10,$D670,0)</f>
        <v/>
      </c>
      <c r="S670" s="194">
        <f>OFFSET('배치점수 계산기'!I$10,$D670,0)</f>
        <v/>
      </c>
      <c r="T670" s="194">
        <f>OFFSET('배치점수 계산기'!J$10,$D670,0)</f>
        <v/>
      </c>
      <c r="U670" s="194">
        <f>OFFSET('배치점수 계산기'!K$10,$D670,0)</f>
        <v/>
      </c>
      <c r="V670" s="194">
        <f>OFFSET('배치점수 계산기'!L$10,$D670,0)</f>
        <v/>
      </c>
      <c r="W670" s="186">
        <f>OFFSET('배치점수 계산기'!M$10,$D670,0)</f>
        <v/>
      </c>
      <c r="X670" s="184">
        <f>OFFSET('배치점수 계산기'!N$10,$D670,0)</f>
        <v/>
      </c>
      <c r="Y670" s="188">
        <f>OFFSET(환산공식!FW$15,$F670,0)</f>
        <v/>
      </c>
      <c r="Z670" s="697">
        <f>OFFSET(환산공식!FX$15,$F670,0)</f>
        <v/>
      </c>
      <c r="AA670" s="179">
        <f>OFFSET(환산공식!FY$15,$F670,0)</f>
        <v/>
      </c>
      <c r="AB670" s="3" t="n"/>
      <c r="AD670" s="0">
        <f>IF(L670="X",6,IF(Q670&gt;R670,1,IF(Q670&gt;S670,2,IF(Q670&gt;T670,3,IF(Q670&gt;U670,4,IF(Q670&gt;=V670,5,IF(Q670&lt;V670,6,"")))))))</f>
        <v/>
      </c>
      <c r="AF670" s="3" t="n"/>
      <c r="AG670" s="3" t="n"/>
      <c r="AH670" s="3" t="n"/>
    </row>
    <row r="671">
      <c r="A671" s="198" t="n"/>
      <c r="B671" s="198" t="n"/>
      <c r="C671" s="198" t="inlineStr">
        <is>
          <t>가664</t>
        </is>
      </c>
      <c r="D671" s="195" t="n">
        <v>726</v>
      </c>
      <c r="E671" s="195" t="n">
        <v>189</v>
      </c>
      <c r="F671" s="195" t="n">
        <v>189</v>
      </c>
      <c r="G671" s="239" t="n">
        <v>664</v>
      </c>
      <c r="H671" s="197" t="inlineStr">
        <is>
          <t>가</t>
        </is>
      </c>
      <c r="I671" s="242" t="inlineStr">
        <is>
          <t>경상국립대</t>
        </is>
      </c>
      <c r="J671" s="242" t="inlineStr">
        <is>
          <t>유아교육과</t>
        </is>
      </c>
      <c r="K671" s="195" t="inlineStr">
        <is>
          <t>통합</t>
        </is>
      </c>
      <c r="L671" s="697">
        <f>IF(OFFSET(환산공식!$ED$15,$F671,0)=1,"O","X")</f>
        <v/>
      </c>
      <c r="M671" s="188">
        <f>IFERROR(OFFSET(환산공식!DJ$15,$F671,0),"")</f>
        <v/>
      </c>
      <c r="N671" s="697">
        <f>IFERROR(CONCATENATE(ROUND(OFFSET(환산공식!DK$15,$F671,0),1),"%"),"")</f>
        <v/>
      </c>
      <c r="O671" s="697">
        <f>IFERROR(OFFSET(환산공식!DL$15,$F671,0),"")</f>
        <v/>
      </c>
      <c r="P671" s="188">
        <f>IF(E671="","",IF(Q671&gt;R671,"90% 이상",IF(Q671&gt;S671,CONCATENATE(ROUND(((Q671-S671)/(R671-S671))*20+70,0),"%"),IF(Q671&gt;T671,CONCATENATE(ROUND(((Q671-T671)/(S671-T671))*30+40,0),"%"),IF(Q671&gt;U671,CONCATENATE(ROUND(((Q671-U671)/(T671-U671))*30+10,0),"%"),IF(Q671&gt;V671,CONCATENATE(ROUND(((Q671-V671)/(U671-V671))*7+3,0),"%"),"3% 이하"))))))</f>
        <v/>
      </c>
      <c r="Q671" s="194">
        <f>IFERROR(ROUND(OFFSET(환산공식!$FG$15,$F671,0),3),"")</f>
        <v/>
      </c>
      <c r="R671" s="194">
        <f>OFFSET('배치점수 계산기'!H$10,$D671,0)</f>
        <v/>
      </c>
      <c r="S671" s="194">
        <f>OFFSET('배치점수 계산기'!I$10,$D671,0)</f>
        <v/>
      </c>
      <c r="T671" s="194">
        <f>OFFSET('배치점수 계산기'!J$10,$D671,0)</f>
        <v/>
      </c>
      <c r="U671" s="194">
        <f>OFFSET('배치점수 계산기'!K$10,$D671,0)</f>
        <v/>
      </c>
      <c r="V671" s="194">
        <f>OFFSET('배치점수 계산기'!L$10,$D671,0)</f>
        <v/>
      </c>
      <c r="W671" s="186">
        <f>OFFSET('배치점수 계산기'!M$10,$D671,0)</f>
        <v/>
      </c>
      <c r="X671" s="184">
        <f>OFFSET('배치점수 계산기'!N$10,$D671,0)</f>
        <v/>
      </c>
      <c r="Y671" s="188">
        <f>OFFSET(환산공식!FW$15,$F671,0)</f>
        <v/>
      </c>
      <c r="Z671" s="697">
        <f>OFFSET(환산공식!FX$15,$F671,0)</f>
        <v/>
      </c>
      <c r="AA671" s="179">
        <f>OFFSET(환산공식!FY$15,$F671,0)</f>
        <v/>
      </c>
      <c r="AB671" s="3" t="n"/>
      <c r="AD671" s="0">
        <f>IF(L671="X",6,IF(Q671&gt;R671,1,IF(Q671&gt;S671,2,IF(Q671&gt;T671,3,IF(Q671&gt;U671,4,IF(Q671&gt;=V671,5,IF(Q671&lt;V671,6,"")))))))</f>
        <v/>
      </c>
      <c r="AF671" s="3" t="n"/>
      <c r="AG671" s="3" t="n"/>
      <c r="AH671" s="3" t="n"/>
    </row>
    <row r="672">
      <c r="A672" s="198" t="n"/>
      <c r="B672" s="198" t="n"/>
      <c r="C672" s="198" t="inlineStr">
        <is>
          <t>가665</t>
        </is>
      </c>
      <c r="D672" s="195" t="n">
        <v>727</v>
      </c>
      <c r="E672" s="195" t="n">
        <v>189</v>
      </c>
      <c r="F672" s="195" t="n">
        <v>189</v>
      </c>
      <c r="G672" s="239" t="n">
        <v>665</v>
      </c>
      <c r="H672" s="197" t="inlineStr">
        <is>
          <t>가</t>
        </is>
      </c>
      <c r="I672" s="242" t="inlineStr">
        <is>
          <t>경상국립대</t>
        </is>
      </c>
      <c r="J672" s="242" t="inlineStr">
        <is>
          <t>행정학과</t>
        </is>
      </c>
      <c r="K672" s="195" t="inlineStr">
        <is>
          <t>통합</t>
        </is>
      </c>
      <c r="L672" s="697">
        <f>IF(OFFSET(환산공식!$ED$15,$F672,0)=1,"O","X")</f>
        <v/>
      </c>
      <c r="M672" s="188">
        <f>IFERROR(OFFSET(환산공식!DJ$15,$F672,0),"")</f>
        <v/>
      </c>
      <c r="N672" s="697">
        <f>IFERROR(CONCATENATE(ROUND(OFFSET(환산공식!DK$15,$F672,0),1),"%"),"")</f>
        <v/>
      </c>
      <c r="O672" s="697">
        <f>IFERROR(OFFSET(환산공식!DL$15,$F672,0),"")</f>
        <v/>
      </c>
      <c r="P672" s="188">
        <f>IF(E672="","",IF(Q672&gt;R672,"90% 이상",IF(Q672&gt;S672,CONCATENATE(ROUND(((Q672-S672)/(R672-S672))*20+70,0),"%"),IF(Q672&gt;T672,CONCATENATE(ROUND(((Q672-T672)/(S672-T672))*30+40,0),"%"),IF(Q672&gt;U672,CONCATENATE(ROUND(((Q672-U672)/(T672-U672))*30+10,0),"%"),IF(Q672&gt;V672,CONCATENATE(ROUND(((Q672-V672)/(U672-V672))*7+3,0),"%"),"3% 이하"))))))</f>
        <v/>
      </c>
      <c r="Q672" s="194">
        <f>IFERROR(ROUND(OFFSET(환산공식!$FG$15,$F672,0),3),"")</f>
        <v/>
      </c>
      <c r="R672" s="194">
        <f>OFFSET('배치점수 계산기'!H$10,$D672,0)</f>
        <v/>
      </c>
      <c r="S672" s="194">
        <f>OFFSET('배치점수 계산기'!I$10,$D672,0)</f>
        <v/>
      </c>
      <c r="T672" s="194">
        <f>OFFSET('배치점수 계산기'!J$10,$D672,0)</f>
        <v/>
      </c>
      <c r="U672" s="194">
        <f>OFFSET('배치점수 계산기'!K$10,$D672,0)</f>
        <v/>
      </c>
      <c r="V672" s="194">
        <f>OFFSET('배치점수 계산기'!L$10,$D672,0)</f>
        <v/>
      </c>
      <c r="W672" s="186">
        <f>OFFSET('배치점수 계산기'!M$10,$D672,0)</f>
        <v/>
      </c>
      <c r="X672" s="184">
        <f>OFFSET('배치점수 계산기'!N$10,$D672,0)</f>
        <v/>
      </c>
      <c r="Y672" s="188">
        <f>OFFSET(환산공식!FW$15,$F672,0)</f>
        <v/>
      </c>
      <c r="Z672" s="697">
        <f>OFFSET(환산공식!FX$15,$F672,0)</f>
        <v/>
      </c>
      <c r="AA672" s="179">
        <f>OFFSET(환산공식!FY$15,$F672,0)</f>
        <v/>
      </c>
      <c r="AB672" s="3" t="n"/>
      <c r="AD672" s="0">
        <f>IF(L672="X",6,IF(Q672&gt;R672,1,IF(Q672&gt;S672,2,IF(Q672&gt;T672,3,IF(Q672&gt;U672,4,IF(Q672&gt;=V672,5,IF(Q672&lt;V672,6,"")))))))</f>
        <v/>
      </c>
      <c r="AF672" s="3" t="n"/>
      <c r="AG672" s="3" t="n"/>
      <c r="AH672" s="3" t="n"/>
    </row>
    <row r="673">
      <c r="A673" s="198" t="n"/>
      <c r="B673" s="198" t="n"/>
      <c r="C673" s="198" t="inlineStr">
        <is>
          <t>가666</t>
        </is>
      </c>
      <c r="D673" s="195" t="n">
        <v>728</v>
      </c>
      <c r="E673" s="195" t="n">
        <v>189</v>
      </c>
      <c r="F673" s="195" t="n">
        <v>189</v>
      </c>
      <c r="G673" s="239" t="n">
        <v>666</v>
      </c>
      <c r="H673" s="197" t="inlineStr">
        <is>
          <t>가</t>
        </is>
      </c>
      <c r="I673" s="242" t="inlineStr">
        <is>
          <t>경상국립대</t>
        </is>
      </c>
      <c r="J673" s="242" t="inlineStr">
        <is>
          <t>사회학과</t>
        </is>
      </c>
      <c r="K673" s="195" t="inlineStr">
        <is>
          <t>통합</t>
        </is>
      </c>
      <c r="L673" s="697">
        <f>IF(OFFSET(환산공식!$ED$15,$F673,0)=1,"O","X")</f>
        <v/>
      </c>
      <c r="M673" s="188">
        <f>IFERROR(OFFSET(환산공식!DJ$15,$F673,0),"")</f>
        <v/>
      </c>
      <c r="N673" s="697">
        <f>IFERROR(CONCATENATE(ROUND(OFFSET(환산공식!DK$15,$F673,0),1),"%"),"")</f>
        <v/>
      </c>
      <c r="O673" s="697">
        <f>IFERROR(OFFSET(환산공식!DL$15,$F673,0),"")</f>
        <v/>
      </c>
      <c r="P673" s="188">
        <f>IF(E673="","",IF(Q673&gt;R673,"90% 이상",IF(Q673&gt;S673,CONCATENATE(ROUND(((Q673-S673)/(R673-S673))*20+70,0),"%"),IF(Q673&gt;T673,CONCATENATE(ROUND(((Q673-T673)/(S673-T673))*30+40,0),"%"),IF(Q673&gt;U673,CONCATENATE(ROUND(((Q673-U673)/(T673-U673))*30+10,0),"%"),IF(Q673&gt;V673,CONCATENATE(ROUND(((Q673-V673)/(U673-V673))*7+3,0),"%"),"3% 이하"))))))</f>
        <v/>
      </c>
      <c r="Q673" s="194">
        <f>IFERROR(ROUND(OFFSET(환산공식!$FG$15,$F673,0),3),"")</f>
        <v/>
      </c>
      <c r="R673" s="194">
        <f>OFFSET('배치점수 계산기'!H$10,$D673,0)</f>
        <v/>
      </c>
      <c r="S673" s="194">
        <f>OFFSET('배치점수 계산기'!I$10,$D673,0)</f>
        <v/>
      </c>
      <c r="T673" s="194">
        <f>OFFSET('배치점수 계산기'!J$10,$D673,0)</f>
        <v/>
      </c>
      <c r="U673" s="194">
        <f>OFFSET('배치점수 계산기'!K$10,$D673,0)</f>
        <v/>
      </c>
      <c r="V673" s="194">
        <f>OFFSET('배치점수 계산기'!L$10,$D673,0)</f>
        <v/>
      </c>
      <c r="W673" s="186">
        <f>OFFSET('배치점수 계산기'!M$10,$D673,0)</f>
        <v/>
      </c>
      <c r="X673" s="184">
        <f>OFFSET('배치점수 계산기'!N$10,$D673,0)</f>
        <v/>
      </c>
      <c r="Y673" s="188">
        <f>OFFSET(환산공식!FW$15,$F673,0)</f>
        <v/>
      </c>
      <c r="Z673" s="697">
        <f>OFFSET(환산공식!FX$15,$F673,0)</f>
        <v/>
      </c>
      <c r="AA673" s="179">
        <f>OFFSET(환산공식!FY$15,$F673,0)</f>
        <v/>
      </c>
      <c r="AB673" s="3" t="n"/>
      <c r="AD673" s="0">
        <f>IF(L673="X",6,IF(Q673&gt;R673,1,IF(Q673&gt;S673,2,IF(Q673&gt;T673,3,IF(Q673&gt;U673,4,IF(Q673&gt;=V673,5,IF(Q673&lt;V673,6,"")))))))</f>
        <v/>
      </c>
      <c r="AF673" s="3" t="n"/>
      <c r="AG673" s="3" t="n"/>
      <c r="AH673" s="3" t="n"/>
    </row>
    <row r="674">
      <c r="A674" s="198" t="n"/>
      <c r="B674" s="198" t="n"/>
      <c r="C674" s="198" t="inlineStr">
        <is>
          <t>가667</t>
        </is>
      </c>
      <c r="D674" s="195" t="n">
        <v>729</v>
      </c>
      <c r="E674" s="195" t="n">
        <v>189</v>
      </c>
      <c r="F674" s="195" t="n">
        <v>189</v>
      </c>
      <c r="G674" s="239" t="n">
        <v>667</v>
      </c>
      <c r="H674" s="197" t="inlineStr">
        <is>
          <t>가</t>
        </is>
      </c>
      <c r="I674" s="242" t="inlineStr">
        <is>
          <t>경상국립대</t>
        </is>
      </c>
      <c r="J674" s="242" t="inlineStr">
        <is>
          <t>사회복지학부</t>
        </is>
      </c>
      <c r="K674" s="195" t="inlineStr">
        <is>
          <t>통합</t>
        </is>
      </c>
      <c r="L674" s="697">
        <f>IF(OFFSET(환산공식!$ED$15,$F674,0)=1,"O","X")</f>
        <v/>
      </c>
      <c r="M674" s="188">
        <f>IFERROR(OFFSET(환산공식!DJ$15,$F674,0),"")</f>
        <v/>
      </c>
      <c r="N674" s="697">
        <f>IFERROR(CONCATENATE(ROUND(OFFSET(환산공식!DK$15,$F674,0),1),"%"),"")</f>
        <v/>
      </c>
      <c r="O674" s="697">
        <f>IFERROR(OFFSET(환산공식!DL$15,$F674,0),"")</f>
        <v/>
      </c>
      <c r="P674" s="188">
        <f>IF(E674="","",IF(Q674&gt;R674,"90% 이상",IF(Q674&gt;S674,CONCATENATE(ROUND(((Q674-S674)/(R674-S674))*20+70,0),"%"),IF(Q674&gt;T674,CONCATENATE(ROUND(((Q674-T674)/(S674-T674))*30+40,0),"%"),IF(Q674&gt;U674,CONCATENATE(ROUND(((Q674-U674)/(T674-U674))*30+10,0),"%"),IF(Q674&gt;V674,CONCATENATE(ROUND(((Q674-V674)/(U674-V674))*7+3,0),"%"),"3% 이하"))))))</f>
        <v/>
      </c>
      <c r="Q674" s="194">
        <f>IFERROR(ROUND(OFFSET(환산공식!$FG$15,$F674,0),3),"")</f>
        <v/>
      </c>
      <c r="R674" s="194">
        <f>OFFSET('배치점수 계산기'!H$10,$D674,0)</f>
        <v/>
      </c>
      <c r="S674" s="194">
        <f>OFFSET('배치점수 계산기'!I$10,$D674,0)</f>
        <v/>
      </c>
      <c r="T674" s="194">
        <f>OFFSET('배치점수 계산기'!J$10,$D674,0)</f>
        <v/>
      </c>
      <c r="U674" s="194">
        <f>OFFSET('배치점수 계산기'!K$10,$D674,0)</f>
        <v/>
      </c>
      <c r="V674" s="194">
        <f>OFFSET('배치점수 계산기'!L$10,$D674,0)</f>
        <v/>
      </c>
      <c r="W674" s="186">
        <f>OFFSET('배치점수 계산기'!M$10,$D674,0)</f>
        <v/>
      </c>
      <c r="X674" s="184">
        <f>OFFSET('배치점수 계산기'!N$10,$D674,0)</f>
        <v/>
      </c>
      <c r="Y674" s="188">
        <f>OFFSET(환산공식!FW$15,$F674,0)</f>
        <v/>
      </c>
      <c r="Z674" s="697">
        <f>OFFSET(환산공식!FX$15,$F674,0)</f>
        <v/>
      </c>
      <c r="AA674" s="179">
        <f>OFFSET(환산공식!FY$15,$F674,0)</f>
        <v/>
      </c>
      <c r="AB674" s="3" t="n"/>
      <c r="AD674" s="0">
        <f>IF(L674="X",6,IF(Q674&gt;R674,1,IF(Q674&gt;S674,2,IF(Q674&gt;T674,3,IF(Q674&gt;U674,4,IF(Q674&gt;=V674,5,IF(Q674&lt;V674,6,"")))))))</f>
        <v/>
      </c>
      <c r="AF674" s="3" t="n"/>
      <c r="AG674" s="3" t="n"/>
      <c r="AH674" s="3" t="n"/>
    </row>
    <row r="675">
      <c r="A675" s="198" t="n"/>
      <c r="B675" s="198" t="n"/>
      <c r="C675" s="198" t="inlineStr">
        <is>
          <t>가668</t>
        </is>
      </c>
      <c r="D675" s="195" t="n">
        <v>730</v>
      </c>
      <c r="E675" s="195" t="n">
        <v>189</v>
      </c>
      <c r="F675" s="195" t="n">
        <v>189</v>
      </c>
      <c r="G675" s="239" t="n">
        <v>668</v>
      </c>
      <c r="H675" s="197" t="inlineStr">
        <is>
          <t>가</t>
        </is>
      </c>
      <c r="I675" s="242" t="inlineStr">
        <is>
          <t>경상국립대</t>
        </is>
      </c>
      <c r="J675" s="242" t="inlineStr">
        <is>
          <t>일어교육과</t>
        </is>
      </c>
      <c r="K675" s="195" t="inlineStr">
        <is>
          <t>통합</t>
        </is>
      </c>
      <c r="L675" s="697">
        <f>IF(OFFSET(환산공식!$ED$15,$F675,0)=1,"O","X")</f>
        <v/>
      </c>
      <c r="M675" s="188">
        <f>IFERROR(OFFSET(환산공식!DJ$15,$F675,0),"")</f>
        <v/>
      </c>
      <c r="N675" s="697">
        <f>IFERROR(CONCATENATE(ROUND(OFFSET(환산공식!DK$15,$F675,0),1),"%"),"")</f>
        <v/>
      </c>
      <c r="O675" s="697">
        <f>IFERROR(OFFSET(환산공식!DL$15,$F675,0),"")</f>
        <v/>
      </c>
      <c r="P675" s="188">
        <f>IF(E675="","",IF(Q675&gt;R675,"90% 이상",IF(Q675&gt;S675,CONCATENATE(ROUND(((Q675-S675)/(R675-S675))*20+70,0),"%"),IF(Q675&gt;T675,CONCATENATE(ROUND(((Q675-T675)/(S675-T675))*30+40,0),"%"),IF(Q675&gt;U675,CONCATENATE(ROUND(((Q675-U675)/(T675-U675))*30+10,0),"%"),IF(Q675&gt;V675,CONCATENATE(ROUND(((Q675-V675)/(U675-V675))*7+3,0),"%"),"3% 이하"))))))</f>
        <v/>
      </c>
      <c r="Q675" s="194">
        <f>IFERROR(ROUND(OFFSET(환산공식!$FG$15,$F675,0),3),"")</f>
        <v/>
      </c>
      <c r="R675" s="194">
        <f>OFFSET('배치점수 계산기'!H$10,$D675,0)</f>
        <v/>
      </c>
      <c r="S675" s="194">
        <f>OFFSET('배치점수 계산기'!I$10,$D675,0)</f>
        <v/>
      </c>
      <c r="T675" s="194">
        <f>OFFSET('배치점수 계산기'!J$10,$D675,0)</f>
        <v/>
      </c>
      <c r="U675" s="194">
        <f>OFFSET('배치점수 계산기'!K$10,$D675,0)</f>
        <v/>
      </c>
      <c r="V675" s="194">
        <f>OFFSET('배치점수 계산기'!L$10,$D675,0)</f>
        <v/>
      </c>
      <c r="W675" s="186">
        <f>OFFSET('배치점수 계산기'!M$10,$D675,0)</f>
        <v/>
      </c>
      <c r="X675" s="184">
        <f>OFFSET('배치점수 계산기'!N$10,$D675,0)</f>
        <v/>
      </c>
      <c r="Y675" s="188">
        <f>OFFSET(환산공식!FW$15,$F675,0)</f>
        <v/>
      </c>
      <c r="Z675" s="697">
        <f>OFFSET(환산공식!FX$15,$F675,0)</f>
        <v/>
      </c>
      <c r="AA675" s="179">
        <f>OFFSET(환산공식!FY$15,$F675,0)</f>
        <v/>
      </c>
      <c r="AB675" s="3" t="n"/>
      <c r="AD675" s="0">
        <f>IF(L675="X",6,IF(Q675&gt;R675,1,IF(Q675&gt;S675,2,IF(Q675&gt;T675,3,IF(Q675&gt;U675,4,IF(Q675&gt;=V675,5,IF(Q675&lt;V675,6,"")))))))</f>
        <v/>
      </c>
      <c r="AF675" s="3" t="n"/>
      <c r="AG675" s="3" t="n"/>
      <c r="AH675" s="3" t="n"/>
    </row>
    <row r="676">
      <c r="A676" s="198" t="n"/>
      <c r="B676" s="198" t="n"/>
      <c r="C676" s="198" t="inlineStr">
        <is>
          <t>가669</t>
        </is>
      </c>
      <c r="D676" s="195" t="n">
        <v>731</v>
      </c>
      <c r="E676" s="195" t="n">
        <v>189</v>
      </c>
      <c r="F676" s="195" t="n">
        <v>189</v>
      </c>
      <c r="G676" s="239" t="n">
        <v>669</v>
      </c>
      <c r="H676" s="197" t="inlineStr">
        <is>
          <t>가</t>
        </is>
      </c>
      <c r="I676" s="242" t="inlineStr">
        <is>
          <t>경상국립대</t>
        </is>
      </c>
      <c r="J676" s="242" t="inlineStr">
        <is>
          <t>정치외교학과</t>
        </is>
      </c>
      <c r="K676" s="195" t="inlineStr">
        <is>
          <t>통합</t>
        </is>
      </c>
      <c r="L676" s="697">
        <f>IF(OFFSET(환산공식!$ED$15,$F676,0)=1,"O","X")</f>
        <v/>
      </c>
      <c r="M676" s="188">
        <f>IFERROR(OFFSET(환산공식!DJ$15,$F676,0),"")</f>
        <v/>
      </c>
      <c r="N676" s="697">
        <f>IFERROR(CONCATENATE(ROUND(OFFSET(환산공식!DK$15,$F676,0),1),"%"),"")</f>
        <v/>
      </c>
      <c r="O676" s="697">
        <f>IFERROR(OFFSET(환산공식!DL$15,$F676,0),"")</f>
        <v/>
      </c>
      <c r="P676" s="188">
        <f>IF(E676="","",IF(Q676&gt;R676,"90% 이상",IF(Q676&gt;S676,CONCATENATE(ROUND(((Q676-S676)/(R676-S676))*20+70,0),"%"),IF(Q676&gt;T676,CONCATENATE(ROUND(((Q676-T676)/(S676-T676))*30+40,0),"%"),IF(Q676&gt;U676,CONCATENATE(ROUND(((Q676-U676)/(T676-U676))*30+10,0),"%"),IF(Q676&gt;V676,CONCATENATE(ROUND(((Q676-V676)/(U676-V676))*7+3,0),"%"),"3% 이하"))))))</f>
        <v/>
      </c>
      <c r="Q676" s="194">
        <f>IFERROR(ROUND(OFFSET(환산공식!$FG$15,$F676,0),3),"")</f>
        <v/>
      </c>
      <c r="R676" s="194">
        <f>OFFSET('배치점수 계산기'!H$10,$D676,0)</f>
        <v/>
      </c>
      <c r="S676" s="194">
        <f>OFFSET('배치점수 계산기'!I$10,$D676,0)</f>
        <v/>
      </c>
      <c r="T676" s="194">
        <f>OFFSET('배치점수 계산기'!J$10,$D676,0)</f>
        <v/>
      </c>
      <c r="U676" s="194">
        <f>OFFSET('배치점수 계산기'!K$10,$D676,0)</f>
        <v/>
      </c>
      <c r="V676" s="194">
        <f>OFFSET('배치점수 계산기'!L$10,$D676,0)</f>
        <v/>
      </c>
      <c r="W676" s="186">
        <f>OFFSET('배치점수 계산기'!M$10,$D676,0)</f>
        <v/>
      </c>
      <c r="X676" s="184">
        <f>OFFSET('배치점수 계산기'!N$10,$D676,0)</f>
        <v/>
      </c>
      <c r="Y676" s="188">
        <f>OFFSET(환산공식!FW$15,$F676,0)</f>
        <v/>
      </c>
      <c r="Z676" s="697">
        <f>OFFSET(환산공식!FX$15,$F676,0)</f>
        <v/>
      </c>
      <c r="AA676" s="179">
        <f>OFFSET(환산공식!FY$15,$F676,0)</f>
        <v/>
      </c>
      <c r="AB676" s="3" t="n"/>
      <c r="AD676" s="0">
        <f>IF(L676="X",6,IF(Q676&gt;R676,1,IF(Q676&gt;S676,2,IF(Q676&gt;T676,3,IF(Q676&gt;U676,4,IF(Q676&gt;=V676,5,IF(Q676&lt;V676,6,"")))))))</f>
        <v/>
      </c>
      <c r="AF676" s="3" t="n"/>
      <c r="AG676" s="3" t="n"/>
      <c r="AH676" s="3" t="n"/>
    </row>
    <row r="677">
      <c r="A677" s="198" t="n"/>
      <c r="B677" s="198" t="n"/>
      <c r="C677" s="198" t="inlineStr">
        <is>
          <t>가670</t>
        </is>
      </c>
      <c r="D677" s="195" t="n">
        <v>732</v>
      </c>
      <c r="E677" s="195" t="n">
        <v>189</v>
      </c>
      <c r="F677" s="195" t="n">
        <v>189</v>
      </c>
      <c r="G677" s="239" t="n">
        <v>670</v>
      </c>
      <c r="H677" s="197" t="inlineStr">
        <is>
          <t>가</t>
        </is>
      </c>
      <c r="I677" s="242" t="inlineStr">
        <is>
          <t>경상국립대</t>
        </is>
      </c>
      <c r="J677" s="242" t="inlineStr">
        <is>
          <t>아동가족학과</t>
        </is>
      </c>
      <c r="K677" s="195" t="inlineStr">
        <is>
          <t>통합</t>
        </is>
      </c>
      <c r="L677" s="697">
        <f>IF(OFFSET(환산공식!$ED$15,$F677,0)=1,"O","X")</f>
        <v/>
      </c>
      <c r="M677" s="188">
        <f>IFERROR(OFFSET(환산공식!DJ$15,$F677,0),"")</f>
        <v/>
      </c>
      <c r="N677" s="697">
        <f>IFERROR(CONCATENATE(ROUND(OFFSET(환산공식!DK$15,$F677,0),1),"%"),"")</f>
        <v/>
      </c>
      <c r="O677" s="697">
        <f>IFERROR(OFFSET(환산공식!DL$15,$F677,0),"")</f>
        <v/>
      </c>
      <c r="P677" s="188">
        <f>IF(E677="","",IF(Q677&gt;R677,"90% 이상",IF(Q677&gt;S677,CONCATENATE(ROUND(((Q677-S677)/(R677-S677))*20+70,0),"%"),IF(Q677&gt;T677,CONCATENATE(ROUND(((Q677-T677)/(S677-T677))*30+40,0),"%"),IF(Q677&gt;U677,CONCATENATE(ROUND(((Q677-U677)/(T677-U677))*30+10,0),"%"),IF(Q677&gt;V677,CONCATENATE(ROUND(((Q677-V677)/(U677-V677))*7+3,0),"%"),"3% 이하"))))))</f>
        <v/>
      </c>
      <c r="Q677" s="194">
        <f>IFERROR(ROUND(OFFSET(환산공식!$FG$15,$F677,0),3),"")</f>
        <v/>
      </c>
      <c r="R677" s="194">
        <f>OFFSET('배치점수 계산기'!H$10,$D677,0)</f>
        <v/>
      </c>
      <c r="S677" s="194">
        <f>OFFSET('배치점수 계산기'!I$10,$D677,0)</f>
        <v/>
      </c>
      <c r="T677" s="194">
        <f>OFFSET('배치점수 계산기'!J$10,$D677,0)</f>
        <v/>
      </c>
      <c r="U677" s="194">
        <f>OFFSET('배치점수 계산기'!K$10,$D677,0)</f>
        <v/>
      </c>
      <c r="V677" s="194">
        <f>OFFSET('배치점수 계산기'!L$10,$D677,0)</f>
        <v/>
      </c>
      <c r="W677" s="186">
        <f>OFFSET('배치점수 계산기'!M$10,$D677,0)</f>
        <v/>
      </c>
      <c r="X677" s="184">
        <f>OFFSET('배치점수 계산기'!N$10,$D677,0)</f>
        <v/>
      </c>
      <c r="Y677" s="188">
        <f>OFFSET(환산공식!FW$15,$F677,0)</f>
        <v/>
      </c>
      <c r="Z677" s="697">
        <f>OFFSET(환산공식!FX$15,$F677,0)</f>
        <v/>
      </c>
      <c r="AA677" s="179">
        <f>OFFSET(환산공식!FY$15,$F677,0)</f>
        <v/>
      </c>
      <c r="AB677" s="3" t="n"/>
      <c r="AD677" s="0">
        <f>IF(L677="X",6,IF(Q677&gt;R677,1,IF(Q677&gt;S677,2,IF(Q677&gt;T677,3,IF(Q677&gt;U677,4,IF(Q677&gt;=V677,5,IF(Q677&lt;V677,6,"")))))))</f>
        <v/>
      </c>
      <c r="AF677" s="3" t="n"/>
      <c r="AG677" s="3" t="n"/>
      <c r="AH677" s="3" t="n"/>
    </row>
    <row r="678">
      <c r="A678" s="198" t="n"/>
      <c r="B678" s="198" t="n"/>
      <c r="C678" s="198" t="inlineStr">
        <is>
          <t>가671</t>
        </is>
      </c>
      <c r="D678" s="195" t="n">
        <v>733</v>
      </c>
      <c r="E678" s="195" t="n">
        <v>287</v>
      </c>
      <c r="F678" s="195" t="n">
        <v>287</v>
      </c>
      <c r="G678" s="239" t="n">
        <v>671</v>
      </c>
      <c r="H678" s="197" t="inlineStr">
        <is>
          <t>가</t>
        </is>
      </c>
      <c r="I678" s="242" t="inlineStr">
        <is>
          <t>부산대</t>
        </is>
      </c>
      <c r="J678" s="242" t="inlineStr">
        <is>
          <t>화공생명공학과</t>
        </is>
      </c>
      <c r="K678" s="195" t="inlineStr">
        <is>
          <t>자연</t>
        </is>
      </c>
      <c r="L678" s="697">
        <f>IF(OFFSET(환산공식!$ED$15,$F678,0)=1,"O","X")</f>
        <v/>
      </c>
      <c r="M678" s="188">
        <f>IFERROR(OFFSET(환산공식!DJ$15,$F678,0),"")</f>
        <v/>
      </c>
      <c r="N678" s="697">
        <f>IFERROR(CONCATENATE(ROUND(OFFSET(환산공식!DK$15,$F678,0),1),"%"),"")</f>
        <v/>
      </c>
      <c r="O678" s="697">
        <f>IFERROR(OFFSET(환산공식!DL$15,$F678,0),"")</f>
        <v/>
      </c>
      <c r="P678" s="188">
        <f>IF(E678="","",IF(Q678&gt;R678,"90% 이상",IF(Q678&gt;S678,CONCATENATE(ROUND(((Q678-S678)/(R678-S678))*20+70,0),"%"),IF(Q678&gt;T678,CONCATENATE(ROUND(((Q678-T678)/(S678-T678))*30+40,0),"%"),IF(Q678&gt;U678,CONCATENATE(ROUND(((Q678-U678)/(T678-U678))*30+10,0),"%"),IF(Q678&gt;V678,CONCATENATE(ROUND(((Q678-V678)/(U678-V678))*7+3,0),"%"),"3% 이하"))))))</f>
        <v/>
      </c>
      <c r="Q678" s="194">
        <f>IFERROR(ROUND(OFFSET(환산공식!$FG$15,$F678,0),3),"")</f>
        <v/>
      </c>
      <c r="R678" s="194">
        <f>OFFSET('배치점수 계산기'!H$10,$D678,0)</f>
        <v/>
      </c>
      <c r="S678" s="194">
        <f>OFFSET('배치점수 계산기'!I$10,$D678,0)</f>
        <v/>
      </c>
      <c r="T678" s="194">
        <f>OFFSET('배치점수 계산기'!J$10,$D678,0)</f>
        <v/>
      </c>
      <c r="U678" s="194">
        <f>OFFSET('배치점수 계산기'!K$10,$D678,0)</f>
        <v/>
      </c>
      <c r="V678" s="194">
        <f>OFFSET('배치점수 계산기'!L$10,$D678,0)</f>
        <v/>
      </c>
      <c r="W678" s="186">
        <f>OFFSET('배치점수 계산기'!M$10,$D678,0)</f>
        <v/>
      </c>
      <c r="X678" s="184">
        <f>OFFSET('배치점수 계산기'!N$10,$D678,0)</f>
        <v/>
      </c>
      <c r="Y678" s="188">
        <f>OFFSET(환산공식!FW$15,$F678,0)</f>
        <v/>
      </c>
      <c r="Z678" s="697">
        <f>OFFSET(환산공식!FX$15,$F678,0)</f>
        <v/>
      </c>
      <c r="AA678" s="179">
        <f>OFFSET(환산공식!FY$15,$F678,0)</f>
        <v/>
      </c>
      <c r="AB678" s="3" t="n"/>
      <c r="AD678" s="0">
        <f>IF(L678="X",6,IF(Q678&gt;R678,1,IF(Q678&gt;S678,2,IF(Q678&gt;T678,3,IF(Q678&gt;U678,4,IF(Q678&gt;=V678,5,IF(Q678&lt;V678,6,"")))))))</f>
        <v/>
      </c>
      <c r="AF678" s="3" t="n"/>
      <c r="AG678" s="3" t="n"/>
      <c r="AH678" s="3" t="n"/>
    </row>
    <row r="679">
      <c r="A679" s="198" t="n"/>
      <c r="B679" s="198" t="n"/>
      <c r="C679" s="198" t="inlineStr">
        <is>
          <t>가672</t>
        </is>
      </c>
      <c r="D679" s="195" t="n">
        <v>734</v>
      </c>
      <c r="E679" s="195" t="n">
        <v>287</v>
      </c>
      <c r="F679" s="195" t="n">
        <v>287</v>
      </c>
      <c r="G679" s="239" t="n">
        <v>672</v>
      </c>
      <c r="H679" s="197" t="inlineStr">
        <is>
          <t>가</t>
        </is>
      </c>
      <c r="I679" s="242" t="inlineStr">
        <is>
          <t>부산대</t>
        </is>
      </c>
      <c r="J679" s="242" t="inlineStr">
        <is>
          <t>정보컴퓨터공학부(컴퓨터공학전공)</t>
        </is>
      </c>
      <c r="K679" s="195" t="inlineStr">
        <is>
          <t>자연</t>
        </is>
      </c>
      <c r="L679" s="697">
        <f>IF(OFFSET(환산공식!$ED$15,$F679,0)=1,"O","X")</f>
        <v/>
      </c>
      <c r="M679" s="188">
        <f>IFERROR(OFFSET(환산공식!DJ$15,$F679,0),"")</f>
        <v/>
      </c>
      <c r="N679" s="697">
        <f>IFERROR(CONCATENATE(ROUND(OFFSET(환산공식!DK$15,$F679,0),1),"%"),"")</f>
        <v/>
      </c>
      <c r="O679" s="697">
        <f>IFERROR(OFFSET(환산공식!DL$15,$F679,0),"")</f>
        <v/>
      </c>
      <c r="P679" s="188">
        <f>IF(E679="","",IF(Q679&gt;R679,"90% 이상",IF(Q679&gt;S679,CONCATENATE(ROUND(((Q679-S679)/(R679-S679))*20+70,0),"%"),IF(Q679&gt;T679,CONCATENATE(ROUND(((Q679-T679)/(S679-T679))*30+40,0),"%"),IF(Q679&gt;U679,CONCATENATE(ROUND(((Q679-U679)/(T679-U679))*30+10,0),"%"),IF(Q679&gt;V679,CONCATENATE(ROUND(((Q679-V679)/(U679-V679))*7+3,0),"%"),"3% 이하"))))))</f>
        <v/>
      </c>
      <c r="Q679" s="194">
        <f>IFERROR(ROUND(OFFSET(환산공식!$FG$15,$F679,0),3),"")</f>
        <v/>
      </c>
      <c r="R679" s="194">
        <f>OFFSET('배치점수 계산기'!H$10,$D679,0)</f>
        <v/>
      </c>
      <c r="S679" s="194">
        <f>OFFSET('배치점수 계산기'!I$10,$D679,0)</f>
        <v/>
      </c>
      <c r="T679" s="194">
        <f>OFFSET('배치점수 계산기'!J$10,$D679,0)</f>
        <v/>
      </c>
      <c r="U679" s="194">
        <f>OFFSET('배치점수 계산기'!K$10,$D679,0)</f>
        <v/>
      </c>
      <c r="V679" s="194">
        <f>OFFSET('배치점수 계산기'!L$10,$D679,0)</f>
        <v/>
      </c>
      <c r="W679" s="186">
        <f>OFFSET('배치점수 계산기'!M$10,$D679,0)</f>
        <v/>
      </c>
      <c r="X679" s="184">
        <f>OFFSET('배치점수 계산기'!N$10,$D679,0)</f>
        <v/>
      </c>
      <c r="Y679" s="188">
        <f>OFFSET(환산공식!FW$15,$F679,0)</f>
        <v/>
      </c>
      <c r="Z679" s="697">
        <f>OFFSET(환산공식!FX$15,$F679,0)</f>
        <v/>
      </c>
      <c r="AA679" s="179">
        <f>OFFSET(환산공식!FY$15,$F679,0)</f>
        <v/>
      </c>
      <c r="AB679" s="3" t="n"/>
      <c r="AD679" s="0">
        <f>IF(L679="X",6,IF(Q679&gt;R679,1,IF(Q679&gt;S679,2,IF(Q679&gt;T679,3,IF(Q679&gt;U679,4,IF(Q679&gt;=V679,5,IF(Q679&lt;V679,6,"")))))))</f>
        <v/>
      </c>
      <c r="AF679" s="3" t="n"/>
      <c r="AG679" s="3" t="n"/>
      <c r="AH679" s="3" t="n"/>
    </row>
    <row r="680">
      <c r="A680" s="198" t="n"/>
      <c r="B680" s="198" t="n"/>
      <c r="C680" s="198" t="inlineStr">
        <is>
          <t>가673</t>
        </is>
      </c>
      <c r="D680" s="195" t="n">
        <v>735</v>
      </c>
      <c r="E680" s="195" t="n">
        <v>287</v>
      </c>
      <c r="F680" s="195" t="n">
        <v>287</v>
      </c>
      <c r="G680" s="239" t="n">
        <v>673</v>
      </c>
      <c r="H680" s="197" t="inlineStr">
        <is>
          <t>가</t>
        </is>
      </c>
      <c r="I680" s="242" t="inlineStr">
        <is>
          <t>부산대</t>
        </is>
      </c>
      <c r="J680" s="242" t="inlineStr">
        <is>
          <t>전기전자공학부(전기공학전공)</t>
        </is>
      </c>
      <c r="K680" s="195" t="inlineStr">
        <is>
          <t>자연</t>
        </is>
      </c>
      <c r="L680" s="697">
        <f>IF(OFFSET(환산공식!$ED$15,$F680,0)=1,"O","X")</f>
        <v/>
      </c>
      <c r="M680" s="188">
        <f>IFERROR(OFFSET(환산공식!DJ$15,$F680,0),"")</f>
        <v/>
      </c>
      <c r="N680" s="697">
        <f>IFERROR(CONCATENATE(ROUND(OFFSET(환산공식!DK$15,$F680,0),1),"%"),"")</f>
        <v/>
      </c>
      <c r="O680" s="697">
        <f>IFERROR(OFFSET(환산공식!DL$15,$F680,0),"")</f>
        <v/>
      </c>
      <c r="P680" s="188">
        <f>IF(E680="","",IF(Q680&gt;R680,"90% 이상",IF(Q680&gt;S680,CONCATENATE(ROUND(((Q680-S680)/(R680-S680))*20+70,0),"%"),IF(Q680&gt;T680,CONCATENATE(ROUND(((Q680-T680)/(S680-T680))*30+40,0),"%"),IF(Q680&gt;U680,CONCATENATE(ROUND(((Q680-U680)/(T680-U680))*30+10,0),"%"),IF(Q680&gt;V680,CONCATENATE(ROUND(((Q680-V680)/(U680-V680))*7+3,0),"%"),"3% 이하"))))))</f>
        <v/>
      </c>
      <c r="Q680" s="194">
        <f>IFERROR(ROUND(OFFSET(환산공식!$FG$15,$F680,0),3),"")</f>
        <v/>
      </c>
      <c r="R680" s="194">
        <f>OFFSET('배치점수 계산기'!H$10,$D680,0)</f>
        <v/>
      </c>
      <c r="S680" s="194">
        <f>OFFSET('배치점수 계산기'!I$10,$D680,0)</f>
        <v/>
      </c>
      <c r="T680" s="194">
        <f>OFFSET('배치점수 계산기'!J$10,$D680,0)</f>
        <v/>
      </c>
      <c r="U680" s="194">
        <f>OFFSET('배치점수 계산기'!K$10,$D680,0)</f>
        <v/>
      </c>
      <c r="V680" s="194">
        <f>OFFSET('배치점수 계산기'!L$10,$D680,0)</f>
        <v/>
      </c>
      <c r="W680" s="186">
        <f>OFFSET('배치점수 계산기'!M$10,$D680,0)</f>
        <v/>
      </c>
      <c r="X680" s="184">
        <f>OFFSET('배치점수 계산기'!N$10,$D680,0)</f>
        <v/>
      </c>
      <c r="Y680" s="188">
        <f>OFFSET(환산공식!FW$15,$F680,0)</f>
        <v/>
      </c>
      <c r="Z680" s="697">
        <f>OFFSET(환산공식!FX$15,$F680,0)</f>
        <v/>
      </c>
      <c r="AA680" s="179">
        <f>OFFSET(환산공식!FY$15,$F680,0)</f>
        <v/>
      </c>
      <c r="AB680" s="3" t="n"/>
      <c r="AD680" s="0">
        <f>IF(L680="X",6,IF(Q680&gt;R680,1,IF(Q680&gt;S680,2,IF(Q680&gt;T680,3,IF(Q680&gt;U680,4,IF(Q680&gt;=V680,5,IF(Q680&lt;V680,6,"")))))))</f>
        <v/>
      </c>
      <c r="AF680" s="3" t="n"/>
      <c r="AG680" s="3" t="n"/>
      <c r="AH680" s="3" t="n"/>
    </row>
    <row r="681">
      <c r="A681" s="198" t="n"/>
      <c r="B681" s="198" t="n"/>
      <c r="C681" s="198" t="inlineStr">
        <is>
          <t>가674</t>
        </is>
      </c>
      <c r="D681" s="195" t="n">
        <v>736</v>
      </c>
      <c r="E681" s="195" t="n">
        <v>289</v>
      </c>
      <c r="F681" s="195" t="n">
        <v>289</v>
      </c>
      <c r="G681" s="239" t="n">
        <v>674</v>
      </c>
      <c r="H681" s="197" t="inlineStr">
        <is>
          <t>가</t>
        </is>
      </c>
      <c r="I681" s="242" t="inlineStr">
        <is>
          <t>부산대</t>
        </is>
      </c>
      <c r="J681" s="242" t="inlineStr">
        <is>
          <t>건축학과</t>
        </is>
      </c>
      <c r="K681" s="195" t="inlineStr">
        <is>
          <t>자연</t>
        </is>
      </c>
      <c r="L681" s="697">
        <f>IF(OFFSET(환산공식!$ED$15,$F681,0)=1,"O","X")</f>
        <v/>
      </c>
      <c r="M681" s="188">
        <f>IFERROR(OFFSET(환산공식!DJ$15,$F681,0),"")</f>
        <v/>
      </c>
      <c r="N681" s="697">
        <f>IFERROR(CONCATENATE(ROUND(OFFSET(환산공식!DK$15,$F681,0),1),"%"),"")</f>
        <v/>
      </c>
      <c r="O681" s="697">
        <f>IFERROR(OFFSET(환산공식!DL$15,$F681,0),"")</f>
        <v/>
      </c>
      <c r="P681" s="188">
        <f>IF(E681="","",IF(Q681&gt;R681,"90% 이상",IF(Q681&gt;S681,CONCATENATE(ROUND(((Q681-S681)/(R681-S681))*20+70,0),"%"),IF(Q681&gt;T681,CONCATENATE(ROUND(((Q681-T681)/(S681-T681))*30+40,0),"%"),IF(Q681&gt;U681,CONCATENATE(ROUND(((Q681-U681)/(T681-U681))*30+10,0),"%"),IF(Q681&gt;V681,CONCATENATE(ROUND(((Q681-V681)/(U681-V681))*7+3,0),"%"),"3% 이하"))))))</f>
        <v/>
      </c>
      <c r="Q681" s="194">
        <f>IFERROR(ROUND(OFFSET(환산공식!$FG$15,$F681,0),3),"")</f>
        <v/>
      </c>
      <c r="R681" s="194">
        <f>OFFSET('배치점수 계산기'!H$10,$D681,0)</f>
        <v/>
      </c>
      <c r="S681" s="194">
        <f>OFFSET('배치점수 계산기'!I$10,$D681,0)</f>
        <v/>
      </c>
      <c r="T681" s="194">
        <f>OFFSET('배치점수 계산기'!J$10,$D681,0)</f>
        <v/>
      </c>
      <c r="U681" s="194">
        <f>OFFSET('배치점수 계산기'!K$10,$D681,0)</f>
        <v/>
      </c>
      <c r="V681" s="194">
        <f>OFFSET('배치점수 계산기'!L$10,$D681,0)</f>
        <v/>
      </c>
      <c r="W681" s="186">
        <f>OFFSET('배치점수 계산기'!M$10,$D681,0)</f>
        <v/>
      </c>
      <c r="X681" s="184">
        <f>OFFSET('배치점수 계산기'!N$10,$D681,0)</f>
        <v/>
      </c>
      <c r="Y681" s="188">
        <f>OFFSET(환산공식!FW$15,$F681,0)</f>
        <v/>
      </c>
      <c r="Z681" s="697">
        <f>OFFSET(환산공식!FX$15,$F681,0)</f>
        <v/>
      </c>
      <c r="AA681" s="179">
        <f>OFFSET(환산공식!FY$15,$F681,0)</f>
        <v/>
      </c>
      <c r="AB681" s="3" t="n"/>
      <c r="AD681" s="0">
        <f>IF(L681="X",6,IF(Q681&gt;R681,1,IF(Q681&gt;S681,2,IF(Q681&gt;T681,3,IF(Q681&gt;U681,4,IF(Q681&gt;=V681,5,IF(Q681&lt;V681,6,"")))))))</f>
        <v/>
      </c>
      <c r="AF681" s="3" t="n"/>
      <c r="AG681" s="3" t="n"/>
      <c r="AH681" s="3" t="n"/>
    </row>
    <row r="682">
      <c r="A682" s="198" t="n"/>
      <c r="B682" s="198" t="n"/>
      <c r="C682" s="198" t="inlineStr">
        <is>
          <t>가675</t>
        </is>
      </c>
      <c r="D682" s="195" t="n">
        <v>737</v>
      </c>
      <c r="E682" s="195" t="n">
        <v>286</v>
      </c>
      <c r="F682" s="195" t="n">
        <v>286</v>
      </c>
      <c r="G682" s="239" t="n">
        <v>675</v>
      </c>
      <c r="H682" s="197" t="inlineStr">
        <is>
          <t>가</t>
        </is>
      </c>
      <c r="I682" s="242" t="inlineStr">
        <is>
          <t>부산대</t>
        </is>
      </c>
      <c r="J682" s="242" t="inlineStr">
        <is>
          <t>수학교육과</t>
        </is>
      </c>
      <c r="K682" s="195" t="inlineStr">
        <is>
          <t>자연</t>
        </is>
      </c>
      <c r="L682" s="697">
        <f>IF(OFFSET(환산공식!$ED$15,$F682,0)=1,"O","X")</f>
        <v/>
      </c>
      <c r="M682" s="188">
        <f>IFERROR(OFFSET(환산공식!DJ$15,$F682,0),"")</f>
        <v/>
      </c>
      <c r="N682" s="697">
        <f>IFERROR(CONCATENATE(ROUND(OFFSET(환산공식!DK$15,$F682,0),1),"%"),"")</f>
        <v/>
      </c>
      <c r="O682" s="697">
        <f>IFERROR(OFFSET(환산공식!DL$15,$F682,0),"")</f>
        <v/>
      </c>
      <c r="P682" s="188">
        <f>IF(E682="","",IF(Q682&gt;R682,"90% 이상",IF(Q682&gt;S682,CONCATENATE(ROUND(((Q682-S682)/(R682-S682))*20+70,0),"%"),IF(Q682&gt;T682,CONCATENATE(ROUND(((Q682-T682)/(S682-T682))*30+40,0),"%"),IF(Q682&gt;U682,CONCATENATE(ROUND(((Q682-U682)/(T682-U682))*30+10,0),"%"),IF(Q682&gt;V682,CONCATENATE(ROUND(((Q682-V682)/(U682-V682))*7+3,0),"%"),"3% 이하"))))))</f>
        <v/>
      </c>
      <c r="Q682" s="194">
        <f>IFERROR(ROUND(OFFSET(환산공식!$FG$15,$F682,0),3),"")</f>
        <v/>
      </c>
      <c r="R682" s="194">
        <f>OFFSET('배치점수 계산기'!H$10,$D682,0)</f>
        <v/>
      </c>
      <c r="S682" s="194">
        <f>OFFSET('배치점수 계산기'!I$10,$D682,0)</f>
        <v/>
      </c>
      <c r="T682" s="194">
        <f>OFFSET('배치점수 계산기'!J$10,$D682,0)</f>
        <v/>
      </c>
      <c r="U682" s="194">
        <f>OFFSET('배치점수 계산기'!K$10,$D682,0)</f>
        <v/>
      </c>
      <c r="V682" s="194">
        <f>OFFSET('배치점수 계산기'!L$10,$D682,0)</f>
        <v/>
      </c>
      <c r="W682" s="186">
        <f>OFFSET('배치점수 계산기'!M$10,$D682,0)</f>
        <v/>
      </c>
      <c r="X682" s="184">
        <f>OFFSET('배치점수 계산기'!N$10,$D682,0)</f>
        <v/>
      </c>
      <c r="Y682" s="188">
        <f>OFFSET(환산공식!FW$15,$F682,0)</f>
        <v/>
      </c>
      <c r="Z682" s="697">
        <f>OFFSET(환산공식!FX$15,$F682,0)</f>
        <v/>
      </c>
      <c r="AA682" s="179">
        <f>OFFSET(환산공식!FY$15,$F682,0)</f>
        <v/>
      </c>
      <c r="AB682" s="3" t="n"/>
      <c r="AD682" s="0">
        <f>IF(L682="X",6,IF(Q682&gt;R682,1,IF(Q682&gt;S682,2,IF(Q682&gt;T682,3,IF(Q682&gt;U682,4,IF(Q682&gt;=V682,5,IF(Q682&lt;V682,6,"")))))))</f>
        <v/>
      </c>
      <c r="AF682" s="3" t="n"/>
      <c r="AG682" s="3" t="n"/>
      <c r="AH682" s="3" t="n"/>
    </row>
    <row r="683">
      <c r="A683" s="198" t="n"/>
      <c r="B683" s="198" t="n"/>
      <c r="C683" s="198" t="inlineStr">
        <is>
          <t>가676</t>
        </is>
      </c>
      <c r="D683" s="195" t="n">
        <v>738</v>
      </c>
      <c r="E683" s="195" t="n">
        <v>287</v>
      </c>
      <c r="F683" s="195" t="n">
        <v>287</v>
      </c>
      <c r="G683" s="239" t="n">
        <v>676</v>
      </c>
      <c r="H683" s="197" t="inlineStr">
        <is>
          <t>가</t>
        </is>
      </c>
      <c r="I683" s="242" t="inlineStr">
        <is>
          <t>부산대</t>
        </is>
      </c>
      <c r="J683" s="242" t="inlineStr">
        <is>
          <t>전기전자공학부(반도체공학전공)</t>
        </is>
      </c>
      <c r="K683" s="195" t="inlineStr">
        <is>
          <t>자연</t>
        </is>
      </c>
      <c r="L683" s="697">
        <f>IF(OFFSET(환산공식!$ED$15,$F683,0)=1,"O","X")</f>
        <v/>
      </c>
      <c r="M683" s="188">
        <f>IFERROR(OFFSET(환산공식!DJ$15,$F683,0),"")</f>
        <v/>
      </c>
      <c r="N683" s="697">
        <f>IFERROR(CONCATENATE(ROUND(OFFSET(환산공식!DK$15,$F683,0),1),"%"),"")</f>
        <v/>
      </c>
      <c r="O683" s="697">
        <f>IFERROR(OFFSET(환산공식!DL$15,$F683,0),"")</f>
        <v/>
      </c>
      <c r="P683" s="188">
        <f>IF(E683="","",IF(Q683&gt;R683,"90% 이상",IF(Q683&gt;S683,CONCATENATE(ROUND(((Q683-S683)/(R683-S683))*20+70,0),"%"),IF(Q683&gt;T683,CONCATENATE(ROUND(((Q683-T683)/(S683-T683))*30+40,0),"%"),IF(Q683&gt;U683,CONCATENATE(ROUND(((Q683-U683)/(T683-U683))*30+10,0),"%"),IF(Q683&gt;V683,CONCATENATE(ROUND(((Q683-V683)/(U683-V683))*7+3,0),"%"),"3% 이하"))))))</f>
        <v/>
      </c>
      <c r="Q683" s="194">
        <f>IFERROR(ROUND(OFFSET(환산공식!$FG$15,$F683,0),3),"")</f>
        <v/>
      </c>
      <c r="R683" s="194">
        <f>OFFSET('배치점수 계산기'!H$10,$D683,0)</f>
        <v/>
      </c>
      <c r="S683" s="194">
        <f>OFFSET('배치점수 계산기'!I$10,$D683,0)</f>
        <v/>
      </c>
      <c r="T683" s="194">
        <f>OFFSET('배치점수 계산기'!J$10,$D683,0)</f>
        <v/>
      </c>
      <c r="U683" s="194">
        <f>OFFSET('배치점수 계산기'!K$10,$D683,0)</f>
        <v/>
      </c>
      <c r="V683" s="194">
        <f>OFFSET('배치점수 계산기'!L$10,$D683,0)</f>
        <v/>
      </c>
      <c r="W683" s="186">
        <f>OFFSET('배치점수 계산기'!M$10,$D683,0)</f>
        <v/>
      </c>
      <c r="X683" s="184">
        <f>OFFSET('배치점수 계산기'!N$10,$D683,0)</f>
        <v/>
      </c>
      <c r="Y683" s="188">
        <f>OFFSET(환산공식!FW$15,$F683,0)</f>
        <v/>
      </c>
      <c r="Z683" s="697">
        <f>OFFSET(환산공식!FX$15,$F683,0)</f>
        <v/>
      </c>
      <c r="AA683" s="179">
        <f>OFFSET(환산공식!FY$15,$F683,0)</f>
        <v/>
      </c>
      <c r="AB683" s="3" t="n"/>
      <c r="AD683" s="0">
        <f>IF(L683="X",6,IF(Q683&gt;R683,1,IF(Q683&gt;S683,2,IF(Q683&gt;T683,3,IF(Q683&gt;U683,4,IF(Q683&gt;=V683,5,IF(Q683&lt;V683,6,"")))))))</f>
        <v/>
      </c>
      <c r="AF683" s="3" t="n"/>
      <c r="AG683" s="3" t="n"/>
      <c r="AH683" s="3" t="n"/>
    </row>
    <row r="684">
      <c r="A684" s="198" t="n"/>
      <c r="B684" s="198" t="n"/>
      <c r="C684" s="198" t="inlineStr">
        <is>
          <t>가677</t>
        </is>
      </c>
      <c r="D684" s="195" t="n">
        <v>739</v>
      </c>
      <c r="E684" s="195" t="n">
        <v>287</v>
      </c>
      <c r="F684" s="195" t="n">
        <v>287</v>
      </c>
      <c r="G684" s="239" t="n">
        <v>677</v>
      </c>
      <c r="H684" s="197" t="inlineStr">
        <is>
          <t>가</t>
        </is>
      </c>
      <c r="I684" s="242" t="inlineStr">
        <is>
          <t>부산대</t>
        </is>
      </c>
      <c r="J684" s="242" t="inlineStr">
        <is>
          <t>정보컴퓨터공학부(인공지능전공)</t>
        </is>
      </c>
      <c r="K684" s="195" t="inlineStr">
        <is>
          <t>자연</t>
        </is>
      </c>
      <c r="L684" s="697">
        <f>IF(OFFSET(환산공식!$ED$15,$F684,0)=1,"O","X")</f>
        <v/>
      </c>
      <c r="M684" s="188">
        <f>IFERROR(OFFSET(환산공식!DJ$15,$F684,0),"")</f>
        <v/>
      </c>
      <c r="N684" s="697">
        <f>IFERROR(CONCATENATE(ROUND(OFFSET(환산공식!DK$15,$F684,0),1),"%"),"")</f>
        <v/>
      </c>
      <c r="O684" s="697">
        <f>IFERROR(OFFSET(환산공식!DL$15,$F684,0),"")</f>
        <v/>
      </c>
      <c r="P684" s="188">
        <f>IF(E684="","",IF(Q684&gt;R684,"90% 이상",IF(Q684&gt;S684,CONCATENATE(ROUND(((Q684-S684)/(R684-S684))*20+70,0),"%"),IF(Q684&gt;T684,CONCATENATE(ROUND(((Q684-T684)/(S684-T684))*30+40,0),"%"),IF(Q684&gt;U684,CONCATENATE(ROUND(((Q684-U684)/(T684-U684))*30+10,0),"%"),IF(Q684&gt;V684,CONCATENATE(ROUND(((Q684-V684)/(U684-V684))*7+3,0),"%"),"3% 이하"))))))</f>
        <v/>
      </c>
      <c r="Q684" s="194">
        <f>IFERROR(ROUND(OFFSET(환산공식!$FG$15,$F684,0),3),"")</f>
        <v/>
      </c>
      <c r="R684" s="194">
        <f>OFFSET('배치점수 계산기'!H$10,$D684,0)</f>
        <v/>
      </c>
      <c r="S684" s="194">
        <f>OFFSET('배치점수 계산기'!I$10,$D684,0)</f>
        <v/>
      </c>
      <c r="T684" s="194">
        <f>OFFSET('배치점수 계산기'!J$10,$D684,0)</f>
        <v/>
      </c>
      <c r="U684" s="194">
        <f>OFFSET('배치점수 계산기'!K$10,$D684,0)</f>
        <v/>
      </c>
      <c r="V684" s="194">
        <f>OFFSET('배치점수 계산기'!L$10,$D684,0)</f>
        <v/>
      </c>
      <c r="W684" s="186">
        <f>OFFSET('배치점수 계산기'!M$10,$D684,0)</f>
        <v/>
      </c>
      <c r="X684" s="184">
        <f>OFFSET('배치점수 계산기'!N$10,$D684,0)</f>
        <v/>
      </c>
      <c r="Y684" s="188">
        <f>OFFSET(환산공식!FW$15,$F684,0)</f>
        <v/>
      </c>
      <c r="Z684" s="697">
        <f>OFFSET(환산공식!FX$15,$F684,0)</f>
        <v/>
      </c>
      <c r="AA684" s="179">
        <f>OFFSET(환산공식!FY$15,$F684,0)</f>
        <v/>
      </c>
      <c r="AB684" s="3" t="n"/>
      <c r="AD684" s="0">
        <f>IF(L684="X",6,IF(Q684&gt;R684,1,IF(Q684&gt;S684,2,IF(Q684&gt;T684,3,IF(Q684&gt;U684,4,IF(Q684&gt;=V684,5,IF(Q684&lt;V684,6,"")))))))</f>
        <v/>
      </c>
      <c r="AF684" s="3" t="n"/>
      <c r="AG684" s="3" t="n"/>
      <c r="AH684" s="3" t="n"/>
    </row>
    <row r="685">
      <c r="A685" s="198" t="n"/>
      <c r="B685" s="198" t="n"/>
      <c r="C685" s="198" t="inlineStr">
        <is>
          <t>가678</t>
        </is>
      </c>
      <c r="D685" s="195" t="n">
        <v>740</v>
      </c>
      <c r="E685" s="195" t="n">
        <v>289</v>
      </c>
      <c r="F685" s="195" t="n">
        <v>289</v>
      </c>
      <c r="G685" s="239" t="n">
        <v>678</v>
      </c>
      <c r="H685" s="197" t="inlineStr">
        <is>
          <t>가</t>
        </is>
      </c>
      <c r="I685" s="242" t="inlineStr">
        <is>
          <t>부산대</t>
        </is>
      </c>
      <c r="J685" s="242" t="inlineStr">
        <is>
          <t>도시공학과</t>
        </is>
      </c>
      <c r="K685" s="195" t="inlineStr">
        <is>
          <t>자연</t>
        </is>
      </c>
      <c r="L685" s="697">
        <f>IF(OFFSET(환산공식!$ED$15,$F685,0)=1,"O","X")</f>
        <v/>
      </c>
      <c r="M685" s="188">
        <f>IFERROR(OFFSET(환산공식!DJ$15,$F685,0),"")</f>
        <v/>
      </c>
      <c r="N685" s="697">
        <f>IFERROR(CONCATENATE(ROUND(OFFSET(환산공식!DK$15,$F685,0),1),"%"),"")</f>
        <v/>
      </c>
      <c r="O685" s="697">
        <f>IFERROR(OFFSET(환산공식!DL$15,$F685,0),"")</f>
        <v/>
      </c>
      <c r="P685" s="188">
        <f>IF(E685="","",IF(Q685&gt;R685,"90% 이상",IF(Q685&gt;S685,CONCATENATE(ROUND(((Q685-S685)/(R685-S685))*20+70,0),"%"),IF(Q685&gt;T685,CONCATENATE(ROUND(((Q685-T685)/(S685-T685))*30+40,0),"%"),IF(Q685&gt;U685,CONCATENATE(ROUND(((Q685-U685)/(T685-U685))*30+10,0),"%"),IF(Q685&gt;V685,CONCATENATE(ROUND(((Q685-V685)/(U685-V685))*7+3,0),"%"),"3% 이하"))))))</f>
        <v/>
      </c>
      <c r="Q685" s="194">
        <f>IFERROR(ROUND(OFFSET(환산공식!$FG$15,$F685,0),3),"")</f>
        <v/>
      </c>
      <c r="R685" s="194">
        <f>OFFSET('배치점수 계산기'!H$10,$D685,0)</f>
        <v/>
      </c>
      <c r="S685" s="194">
        <f>OFFSET('배치점수 계산기'!I$10,$D685,0)</f>
        <v/>
      </c>
      <c r="T685" s="194">
        <f>OFFSET('배치점수 계산기'!J$10,$D685,0)</f>
        <v/>
      </c>
      <c r="U685" s="194">
        <f>OFFSET('배치점수 계산기'!K$10,$D685,0)</f>
        <v/>
      </c>
      <c r="V685" s="194">
        <f>OFFSET('배치점수 계산기'!L$10,$D685,0)</f>
        <v/>
      </c>
      <c r="W685" s="186">
        <f>OFFSET('배치점수 계산기'!M$10,$D685,0)</f>
        <v/>
      </c>
      <c r="X685" s="184">
        <f>OFFSET('배치점수 계산기'!N$10,$D685,0)</f>
        <v/>
      </c>
      <c r="Y685" s="188">
        <f>OFFSET(환산공식!FW$15,$F685,0)</f>
        <v/>
      </c>
      <c r="Z685" s="697">
        <f>OFFSET(환산공식!FX$15,$F685,0)</f>
        <v/>
      </c>
      <c r="AA685" s="179">
        <f>OFFSET(환산공식!FY$15,$F685,0)</f>
        <v/>
      </c>
      <c r="AB685" s="3" t="n"/>
      <c r="AD685" s="0">
        <f>IF(L685="X",6,IF(Q685&gt;R685,1,IF(Q685&gt;S685,2,IF(Q685&gt;T685,3,IF(Q685&gt;U685,4,IF(Q685&gt;=V685,5,IF(Q685&lt;V685,6,"")))))))</f>
        <v/>
      </c>
      <c r="AF685" s="3" t="n"/>
      <c r="AG685" s="3" t="n"/>
      <c r="AH685" s="3" t="n"/>
    </row>
    <row r="686">
      <c r="A686" s="198" t="n"/>
      <c r="B686" s="198" t="n"/>
      <c r="C686" s="198" t="inlineStr">
        <is>
          <t>가679</t>
        </is>
      </c>
      <c r="D686" s="195" t="n">
        <v>741</v>
      </c>
      <c r="E686" s="195" t="n">
        <v>287</v>
      </c>
      <c r="F686" s="195" t="n">
        <v>287</v>
      </c>
      <c r="G686" s="239" t="n">
        <v>679</v>
      </c>
      <c r="H686" s="197" t="inlineStr">
        <is>
          <t>가</t>
        </is>
      </c>
      <c r="I686" s="242" t="inlineStr">
        <is>
          <t>부산대</t>
        </is>
      </c>
      <c r="J686" s="242" t="inlineStr">
        <is>
          <t>간호학과</t>
        </is>
      </c>
      <c r="K686" s="195" t="inlineStr">
        <is>
          <t>자연</t>
        </is>
      </c>
      <c r="L686" s="697">
        <f>IF(OFFSET(환산공식!$ED$15,$F686,0)=1,"O","X")</f>
        <v/>
      </c>
      <c r="M686" s="188">
        <f>IFERROR(OFFSET(환산공식!DJ$15,$F686,0),"")</f>
        <v/>
      </c>
      <c r="N686" s="697">
        <f>IFERROR(CONCATENATE(ROUND(OFFSET(환산공식!DK$15,$F686,0),1),"%"),"")</f>
        <v/>
      </c>
      <c r="O686" s="697">
        <f>IFERROR(OFFSET(환산공식!DL$15,$F686,0),"")</f>
        <v/>
      </c>
      <c r="P686" s="188">
        <f>IF(E686="","",IF(Q686&gt;R686,"90% 이상",IF(Q686&gt;S686,CONCATENATE(ROUND(((Q686-S686)/(R686-S686))*20+70,0),"%"),IF(Q686&gt;T686,CONCATENATE(ROUND(((Q686-T686)/(S686-T686))*30+40,0),"%"),IF(Q686&gt;U686,CONCATENATE(ROUND(((Q686-U686)/(T686-U686))*30+10,0),"%"),IF(Q686&gt;V686,CONCATENATE(ROUND(((Q686-V686)/(U686-V686))*7+3,0),"%"),"3% 이하"))))))</f>
        <v/>
      </c>
      <c r="Q686" s="194">
        <f>IFERROR(ROUND(OFFSET(환산공식!$FG$15,$F686,0),3),"")</f>
        <v/>
      </c>
      <c r="R686" s="194">
        <f>OFFSET('배치점수 계산기'!H$10,$D686,0)</f>
        <v/>
      </c>
      <c r="S686" s="194">
        <f>OFFSET('배치점수 계산기'!I$10,$D686,0)</f>
        <v/>
      </c>
      <c r="T686" s="194">
        <f>OFFSET('배치점수 계산기'!J$10,$D686,0)</f>
        <v/>
      </c>
      <c r="U686" s="194">
        <f>OFFSET('배치점수 계산기'!K$10,$D686,0)</f>
        <v/>
      </c>
      <c r="V686" s="194">
        <f>OFFSET('배치점수 계산기'!L$10,$D686,0)</f>
        <v/>
      </c>
      <c r="W686" s="186">
        <f>OFFSET('배치점수 계산기'!M$10,$D686,0)</f>
        <v/>
      </c>
      <c r="X686" s="184">
        <f>OFFSET('배치점수 계산기'!N$10,$D686,0)</f>
        <v/>
      </c>
      <c r="Y686" s="188">
        <f>OFFSET(환산공식!FW$15,$F686,0)</f>
        <v/>
      </c>
      <c r="Z686" s="697">
        <f>OFFSET(환산공식!FX$15,$F686,0)</f>
        <v/>
      </c>
      <c r="AA686" s="179">
        <f>OFFSET(환산공식!FY$15,$F686,0)</f>
        <v/>
      </c>
      <c r="AB686" s="3" t="n"/>
      <c r="AD686" s="0">
        <f>IF(L686="X",6,IF(Q686&gt;R686,1,IF(Q686&gt;S686,2,IF(Q686&gt;T686,3,IF(Q686&gt;U686,4,IF(Q686&gt;=V686,5,IF(Q686&lt;V686,6,"")))))))</f>
        <v/>
      </c>
      <c r="AF686" s="3" t="n"/>
      <c r="AG686" s="3" t="n"/>
      <c r="AH686" s="3" t="n"/>
    </row>
    <row r="687">
      <c r="A687" s="198" t="n"/>
      <c r="B687" s="198" t="n"/>
      <c r="C687" s="198" t="inlineStr">
        <is>
          <t>가680</t>
        </is>
      </c>
      <c r="D687" s="195" t="n">
        <v>742</v>
      </c>
      <c r="E687" s="195" t="n">
        <v>287</v>
      </c>
      <c r="F687" s="195" t="n">
        <v>287</v>
      </c>
      <c r="G687" s="239" t="n">
        <v>680</v>
      </c>
      <c r="H687" s="197" t="inlineStr">
        <is>
          <t>가</t>
        </is>
      </c>
      <c r="I687" s="242" t="inlineStr">
        <is>
          <t>부산대</t>
        </is>
      </c>
      <c r="J687" s="242" t="inlineStr">
        <is>
          <t>간호학과(지역)</t>
        </is>
      </c>
      <c r="K687" s="195" t="inlineStr">
        <is>
          <t>자연</t>
        </is>
      </c>
      <c r="L687" s="697">
        <f>IF(OFFSET(환산공식!$ED$15,$F687,0)=1,"O","X")</f>
        <v/>
      </c>
      <c r="M687" s="188">
        <f>IFERROR(OFFSET(환산공식!DJ$15,$F687,0),"")</f>
        <v/>
      </c>
      <c r="N687" s="697">
        <f>IFERROR(CONCATENATE(ROUND(OFFSET(환산공식!DK$15,$F687,0),1),"%"),"")</f>
        <v/>
      </c>
      <c r="O687" s="697">
        <f>IFERROR(OFFSET(환산공식!DL$15,$F687,0),"")</f>
        <v/>
      </c>
      <c r="P687" s="188">
        <f>IF(E687="","",IF(Q687&gt;R687,"90% 이상",IF(Q687&gt;S687,CONCATENATE(ROUND(((Q687-S687)/(R687-S687))*20+70,0),"%"),IF(Q687&gt;T687,CONCATENATE(ROUND(((Q687-T687)/(S687-T687))*30+40,0),"%"),IF(Q687&gt;U687,CONCATENATE(ROUND(((Q687-U687)/(T687-U687))*30+10,0),"%"),IF(Q687&gt;V687,CONCATENATE(ROUND(((Q687-V687)/(U687-V687))*7+3,0),"%"),"3% 이하"))))))</f>
        <v/>
      </c>
      <c r="Q687" s="194">
        <f>IFERROR(ROUND(OFFSET(환산공식!$FG$15,$F687,0),3),"")</f>
        <v/>
      </c>
      <c r="R687" s="194">
        <f>OFFSET('배치점수 계산기'!H$10,$D687,0)</f>
        <v/>
      </c>
      <c r="S687" s="194">
        <f>OFFSET('배치점수 계산기'!I$10,$D687,0)</f>
        <v/>
      </c>
      <c r="T687" s="194">
        <f>OFFSET('배치점수 계산기'!J$10,$D687,0)</f>
        <v/>
      </c>
      <c r="U687" s="194">
        <f>OFFSET('배치점수 계산기'!K$10,$D687,0)</f>
        <v/>
      </c>
      <c r="V687" s="194">
        <f>OFFSET('배치점수 계산기'!L$10,$D687,0)</f>
        <v/>
      </c>
      <c r="W687" s="186">
        <f>OFFSET('배치점수 계산기'!M$10,$D687,0)</f>
        <v/>
      </c>
      <c r="X687" s="184">
        <f>OFFSET('배치점수 계산기'!N$10,$D687,0)</f>
        <v/>
      </c>
      <c r="Y687" s="188">
        <f>OFFSET(환산공식!FW$15,$F687,0)</f>
        <v/>
      </c>
      <c r="Z687" s="697">
        <f>OFFSET(환산공식!FX$15,$F687,0)</f>
        <v/>
      </c>
      <c r="AA687" s="179">
        <f>OFFSET(환산공식!FY$15,$F687,0)</f>
        <v/>
      </c>
      <c r="AB687" s="3" t="n"/>
      <c r="AD687" s="0">
        <f>IF(L687="X",6,IF(Q687&gt;R687,1,IF(Q687&gt;S687,2,IF(Q687&gt;T687,3,IF(Q687&gt;U687,4,IF(Q687&gt;=V687,5,IF(Q687&lt;V687,6,"")))))))</f>
        <v/>
      </c>
      <c r="AF687" s="3" t="n"/>
      <c r="AG687" s="3" t="n"/>
      <c r="AH687" s="3" t="n"/>
    </row>
    <row r="688">
      <c r="A688" s="198" t="n"/>
      <c r="B688" s="198" t="n"/>
      <c r="C688" s="198" t="inlineStr">
        <is>
          <t>가681</t>
        </is>
      </c>
      <c r="D688" s="195" t="n">
        <v>743</v>
      </c>
      <c r="E688" s="195" t="n">
        <v>288</v>
      </c>
      <c r="F688" s="195" t="n">
        <v>288</v>
      </c>
      <c r="G688" s="239" t="n">
        <v>681</v>
      </c>
      <c r="H688" s="197" t="inlineStr">
        <is>
          <t>가</t>
        </is>
      </c>
      <c r="I688" s="242" t="inlineStr">
        <is>
          <t>부산대</t>
        </is>
      </c>
      <c r="J688" s="242" t="inlineStr">
        <is>
          <t>산업공학과</t>
        </is>
      </c>
      <c r="K688" s="195" t="inlineStr">
        <is>
          <t>자연</t>
        </is>
      </c>
      <c r="L688" s="697">
        <f>IF(OFFSET(환산공식!$ED$15,$F688,0)=1,"O","X")</f>
        <v/>
      </c>
      <c r="M688" s="188">
        <f>IFERROR(OFFSET(환산공식!DJ$15,$F688,0),"")</f>
        <v/>
      </c>
      <c r="N688" s="697">
        <f>IFERROR(CONCATENATE(ROUND(OFFSET(환산공식!DK$15,$F688,0),1),"%"),"")</f>
        <v/>
      </c>
      <c r="O688" s="697">
        <f>IFERROR(OFFSET(환산공식!DL$15,$F688,0),"")</f>
        <v/>
      </c>
      <c r="P688" s="188">
        <f>IF(E688="","",IF(Q688&gt;R688,"90% 이상",IF(Q688&gt;S688,CONCATENATE(ROUND(((Q688-S688)/(R688-S688))*20+70,0),"%"),IF(Q688&gt;T688,CONCATENATE(ROUND(((Q688-T688)/(S688-T688))*30+40,0),"%"),IF(Q688&gt;U688,CONCATENATE(ROUND(((Q688-U688)/(T688-U688))*30+10,0),"%"),IF(Q688&gt;V688,CONCATENATE(ROUND(((Q688-V688)/(U688-V688))*7+3,0),"%"),"3% 이하"))))))</f>
        <v/>
      </c>
      <c r="Q688" s="194">
        <f>IFERROR(ROUND(OFFSET(환산공식!$FG$15,$F688,0),3),"")</f>
        <v/>
      </c>
      <c r="R688" s="194">
        <f>OFFSET('배치점수 계산기'!H$10,$D688,0)</f>
        <v/>
      </c>
      <c r="S688" s="194">
        <f>OFFSET('배치점수 계산기'!I$10,$D688,0)</f>
        <v/>
      </c>
      <c r="T688" s="194">
        <f>OFFSET('배치점수 계산기'!J$10,$D688,0)</f>
        <v/>
      </c>
      <c r="U688" s="194">
        <f>OFFSET('배치점수 계산기'!K$10,$D688,0)</f>
        <v/>
      </c>
      <c r="V688" s="194">
        <f>OFFSET('배치점수 계산기'!L$10,$D688,0)</f>
        <v/>
      </c>
      <c r="W688" s="186">
        <f>OFFSET('배치점수 계산기'!M$10,$D688,0)</f>
        <v/>
      </c>
      <c r="X688" s="184">
        <f>OFFSET('배치점수 계산기'!N$10,$D688,0)</f>
        <v/>
      </c>
      <c r="Y688" s="188">
        <f>OFFSET(환산공식!FW$15,$F688,0)</f>
        <v/>
      </c>
      <c r="Z688" s="697">
        <f>OFFSET(환산공식!FX$15,$F688,0)</f>
        <v/>
      </c>
      <c r="AA688" s="179">
        <f>OFFSET(환산공식!FY$15,$F688,0)</f>
        <v/>
      </c>
      <c r="AB688" s="3" t="n"/>
      <c r="AD688" s="0">
        <f>IF(L688="X",6,IF(Q688&gt;R688,1,IF(Q688&gt;S688,2,IF(Q688&gt;T688,3,IF(Q688&gt;U688,4,IF(Q688&gt;=V688,5,IF(Q688&lt;V688,6,"")))))))</f>
        <v/>
      </c>
      <c r="AF688" s="3" t="n"/>
      <c r="AG688" s="3" t="n"/>
      <c r="AH688" s="3" t="n"/>
    </row>
    <row r="689">
      <c r="A689" s="198" t="n"/>
      <c r="B689" s="198" t="n"/>
      <c r="C689" s="198" t="inlineStr">
        <is>
          <t>가682</t>
        </is>
      </c>
      <c r="D689" s="195" t="n">
        <v>744</v>
      </c>
      <c r="E689" s="195" t="n">
        <v>287</v>
      </c>
      <c r="F689" s="195" t="n">
        <v>287</v>
      </c>
      <c r="G689" s="239" t="n">
        <v>682</v>
      </c>
      <c r="H689" s="197" t="inlineStr">
        <is>
          <t>가</t>
        </is>
      </c>
      <c r="I689" s="242" t="inlineStr">
        <is>
          <t>부산대</t>
        </is>
      </c>
      <c r="J689" s="242" t="inlineStr">
        <is>
          <t>건축공학과</t>
        </is>
      </c>
      <c r="K689" s="195" t="inlineStr">
        <is>
          <t>자연</t>
        </is>
      </c>
      <c r="L689" s="697">
        <f>IF(OFFSET(환산공식!$ED$15,$F689,0)=1,"O","X")</f>
        <v/>
      </c>
      <c r="M689" s="188">
        <f>IFERROR(OFFSET(환산공식!DJ$15,$F689,0),"")</f>
        <v/>
      </c>
      <c r="N689" s="697">
        <f>IFERROR(CONCATENATE(ROUND(OFFSET(환산공식!DK$15,$F689,0),1),"%"),"")</f>
        <v/>
      </c>
      <c r="O689" s="697">
        <f>IFERROR(OFFSET(환산공식!DL$15,$F689,0),"")</f>
        <v/>
      </c>
      <c r="P689" s="188">
        <f>IF(E689="","",IF(Q689&gt;R689,"90% 이상",IF(Q689&gt;S689,CONCATENATE(ROUND(((Q689-S689)/(R689-S689))*20+70,0),"%"),IF(Q689&gt;T689,CONCATENATE(ROUND(((Q689-T689)/(S689-T689))*30+40,0),"%"),IF(Q689&gt;U689,CONCATENATE(ROUND(((Q689-U689)/(T689-U689))*30+10,0),"%"),IF(Q689&gt;V689,CONCATENATE(ROUND(((Q689-V689)/(U689-V689))*7+3,0),"%"),"3% 이하"))))))</f>
        <v/>
      </c>
      <c r="Q689" s="194">
        <f>IFERROR(ROUND(OFFSET(환산공식!$FG$15,$F689,0),3),"")</f>
        <v/>
      </c>
      <c r="R689" s="194">
        <f>OFFSET('배치점수 계산기'!H$10,$D689,0)</f>
        <v/>
      </c>
      <c r="S689" s="194">
        <f>OFFSET('배치점수 계산기'!I$10,$D689,0)</f>
        <v/>
      </c>
      <c r="T689" s="194">
        <f>OFFSET('배치점수 계산기'!J$10,$D689,0)</f>
        <v/>
      </c>
      <c r="U689" s="194">
        <f>OFFSET('배치점수 계산기'!K$10,$D689,0)</f>
        <v/>
      </c>
      <c r="V689" s="194">
        <f>OFFSET('배치점수 계산기'!L$10,$D689,0)</f>
        <v/>
      </c>
      <c r="W689" s="186">
        <f>OFFSET('배치점수 계산기'!M$10,$D689,0)</f>
        <v/>
      </c>
      <c r="X689" s="184">
        <f>OFFSET('배치점수 계산기'!N$10,$D689,0)</f>
        <v/>
      </c>
      <c r="Y689" s="188">
        <f>OFFSET(환산공식!FW$15,$F689,0)</f>
        <v/>
      </c>
      <c r="Z689" s="697">
        <f>OFFSET(환산공식!FX$15,$F689,0)</f>
        <v/>
      </c>
      <c r="AA689" s="179">
        <f>OFFSET(환산공식!FY$15,$F689,0)</f>
        <v/>
      </c>
      <c r="AB689" s="3" t="n"/>
      <c r="AD689" s="0">
        <f>IF(L689="X",6,IF(Q689&gt;R689,1,IF(Q689&gt;S689,2,IF(Q689&gt;T689,3,IF(Q689&gt;U689,4,IF(Q689&gt;=V689,5,IF(Q689&lt;V689,6,"")))))))</f>
        <v/>
      </c>
      <c r="AF689" s="3" t="n"/>
      <c r="AG689" s="3" t="n"/>
      <c r="AH689" s="3" t="n"/>
    </row>
    <row r="690">
      <c r="A690" s="198" t="n"/>
      <c r="B690" s="198" t="n"/>
      <c r="C690" s="198" t="inlineStr">
        <is>
          <t>가683</t>
        </is>
      </c>
      <c r="D690" s="195" t="n">
        <v>745</v>
      </c>
      <c r="E690" s="195" t="n">
        <v>287</v>
      </c>
      <c r="F690" s="195" t="n">
        <v>287</v>
      </c>
      <c r="G690" s="239" t="n">
        <v>683</v>
      </c>
      <c r="H690" s="197" t="inlineStr">
        <is>
          <t>가</t>
        </is>
      </c>
      <c r="I690" s="242" t="inlineStr">
        <is>
          <t>부산대</t>
        </is>
      </c>
      <c r="J690" s="242" t="inlineStr">
        <is>
          <t>대기환경과학과</t>
        </is>
      </c>
      <c r="K690" s="195" t="inlineStr">
        <is>
          <t>자연</t>
        </is>
      </c>
      <c r="L690" s="697">
        <f>IF(OFFSET(환산공식!$ED$15,$F690,0)=1,"O","X")</f>
        <v/>
      </c>
      <c r="M690" s="188">
        <f>IFERROR(OFFSET(환산공식!DJ$15,$F690,0),"")</f>
        <v/>
      </c>
      <c r="N690" s="697">
        <f>IFERROR(CONCATENATE(ROUND(OFFSET(환산공식!DK$15,$F690,0),1),"%"),"")</f>
        <v/>
      </c>
      <c r="O690" s="697">
        <f>IFERROR(OFFSET(환산공식!DL$15,$F690,0),"")</f>
        <v/>
      </c>
      <c r="P690" s="188">
        <f>IF(E690="","",IF(Q690&gt;R690,"90% 이상",IF(Q690&gt;S690,CONCATENATE(ROUND(((Q690-S690)/(R690-S690))*20+70,0),"%"),IF(Q690&gt;T690,CONCATENATE(ROUND(((Q690-T690)/(S690-T690))*30+40,0),"%"),IF(Q690&gt;U690,CONCATENATE(ROUND(((Q690-U690)/(T690-U690))*30+10,0),"%"),IF(Q690&gt;V690,CONCATENATE(ROUND(((Q690-V690)/(U690-V690))*7+3,0),"%"),"3% 이하"))))))</f>
        <v/>
      </c>
      <c r="Q690" s="194">
        <f>IFERROR(ROUND(OFFSET(환산공식!$FG$15,$F690,0),3),"")</f>
        <v/>
      </c>
      <c r="R690" s="194">
        <f>OFFSET('배치점수 계산기'!H$10,$D690,0)</f>
        <v/>
      </c>
      <c r="S690" s="194">
        <f>OFFSET('배치점수 계산기'!I$10,$D690,0)</f>
        <v/>
      </c>
      <c r="T690" s="194">
        <f>OFFSET('배치점수 계산기'!J$10,$D690,0)</f>
        <v/>
      </c>
      <c r="U690" s="194">
        <f>OFFSET('배치점수 계산기'!K$10,$D690,0)</f>
        <v/>
      </c>
      <c r="V690" s="194">
        <f>OFFSET('배치점수 계산기'!L$10,$D690,0)</f>
        <v/>
      </c>
      <c r="W690" s="186">
        <f>OFFSET('배치점수 계산기'!M$10,$D690,0)</f>
        <v/>
      </c>
      <c r="X690" s="184">
        <f>OFFSET('배치점수 계산기'!N$10,$D690,0)</f>
        <v/>
      </c>
      <c r="Y690" s="188">
        <f>OFFSET(환산공식!FW$15,$F690,0)</f>
        <v/>
      </c>
      <c r="Z690" s="697">
        <f>OFFSET(환산공식!FX$15,$F690,0)</f>
        <v/>
      </c>
      <c r="AA690" s="179">
        <f>OFFSET(환산공식!FY$15,$F690,0)</f>
        <v/>
      </c>
      <c r="AB690" s="3" t="n"/>
      <c r="AD690" s="0">
        <f>IF(L690="X",6,IF(Q690&gt;R690,1,IF(Q690&gt;S690,2,IF(Q690&gt;T690,3,IF(Q690&gt;U690,4,IF(Q690&gt;=V690,5,IF(Q690&lt;V690,6,"")))))))</f>
        <v/>
      </c>
      <c r="AF690" s="3" t="n"/>
      <c r="AG690" s="3" t="n"/>
      <c r="AH690" s="3" t="n"/>
    </row>
    <row r="691">
      <c r="A691" s="198" t="n"/>
      <c r="B691" s="198" t="n"/>
      <c r="C691" s="198" t="inlineStr">
        <is>
          <t>가684</t>
        </is>
      </c>
      <c r="D691" s="195" t="n">
        <v>746</v>
      </c>
      <c r="E691" s="195" t="n">
        <v>287</v>
      </c>
      <c r="F691" s="195" t="n">
        <v>287</v>
      </c>
      <c r="G691" s="239" t="n">
        <v>684</v>
      </c>
      <c r="H691" s="197" t="inlineStr">
        <is>
          <t>가</t>
        </is>
      </c>
      <c r="I691" s="242" t="inlineStr">
        <is>
          <t>부산대</t>
        </is>
      </c>
      <c r="J691" s="242" t="inlineStr">
        <is>
          <t>미생물학과</t>
        </is>
      </c>
      <c r="K691" s="195" t="inlineStr">
        <is>
          <t>자연</t>
        </is>
      </c>
      <c r="L691" s="697">
        <f>IF(OFFSET(환산공식!$ED$15,$F691,0)=1,"O","X")</f>
        <v/>
      </c>
      <c r="M691" s="188">
        <f>IFERROR(OFFSET(환산공식!DJ$15,$F691,0),"")</f>
        <v/>
      </c>
      <c r="N691" s="697">
        <f>IFERROR(CONCATENATE(ROUND(OFFSET(환산공식!DK$15,$F691,0),1),"%"),"")</f>
        <v/>
      </c>
      <c r="O691" s="697">
        <f>IFERROR(OFFSET(환산공식!DL$15,$F691,0),"")</f>
        <v/>
      </c>
      <c r="P691" s="188">
        <f>IF(E691="","",IF(Q691&gt;R691,"90% 이상",IF(Q691&gt;S691,CONCATENATE(ROUND(((Q691-S691)/(R691-S691))*20+70,0),"%"),IF(Q691&gt;T691,CONCATENATE(ROUND(((Q691-T691)/(S691-T691))*30+40,0),"%"),IF(Q691&gt;U691,CONCATENATE(ROUND(((Q691-U691)/(T691-U691))*30+10,0),"%"),IF(Q691&gt;V691,CONCATENATE(ROUND(((Q691-V691)/(U691-V691))*7+3,0),"%"),"3% 이하"))))))</f>
        <v/>
      </c>
      <c r="Q691" s="194">
        <f>IFERROR(ROUND(OFFSET(환산공식!$FG$15,$F691,0),3),"")</f>
        <v/>
      </c>
      <c r="R691" s="194">
        <f>OFFSET('배치점수 계산기'!H$10,$D691,0)</f>
        <v/>
      </c>
      <c r="S691" s="194">
        <f>OFFSET('배치점수 계산기'!I$10,$D691,0)</f>
        <v/>
      </c>
      <c r="T691" s="194">
        <f>OFFSET('배치점수 계산기'!J$10,$D691,0)</f>
        <v/>
      </c>
      <c r="U691" s="194">
        <f>OFFSET('배치점수 계산기'!K$10,$D691,0)</f>
        <v/>
      </c>
      <c r="V691" s="194">
        <f>OFFSET('배치점수 계산기'!L$10,$D691,0)</f>
        <v/>
      </c>
      <c r="W691" s="186">
        <f>OFFSET('배치점수 계산기'!M$10,$D691,0)</f>
        <v/>
      </c>
      <c r="X691" s="184">
        <f>OFFSET('배치점수 계산기'!N$10,$D691,0)</f>
        <v/>
      </c>
      <c r="Y691" s="188">
        <f>OFFSET(환산공식!FW$15,$F691,0)</f>
        <v/>
      </c>
      <c r="Z691" s="697">
        <f>OFFSET(환산공식!FX$15,$F691,0)</f>
        <v/>
      </c>
      <c r="AA691" s="179">
        <f>OFFSET(환산공식!FY$15,$F691,0)</f>
        <v/>
      </c>
      <c r="AB691" s="3" t="n"/>
      <c r="AD691" s="0">
        <f>IF(L691="X",6,IF(Q691&gt;R691,1,IF(Q691&gt;S691,2,IF(Q691&gt;T691,3,IF(Q691&gt;U691,4,IF(Q691&gt;=V691,5,IF(Q691&lt;V691,6,"")))))))</f>
        <v/>
      </c>
      <c r="AF691" s="3" t="n"/>
      <c r="AG691" s="3" t="n"/>
      <c r="AH691" s="3" t="n"/>
    </row>
    <row r="692">
      <c r="A692" s="198" t="n"/>
      <c r="B692" s="198" t="n"/>
      <c r="C692" s="198" t="inlineStr">
        <is>
          <t>가685</t>
        </is>
      </c>
      <c r="D692" s="195" t="n">
        <v>747</v>
      </c>
      <c r="E692" s="195" t="n">
        <v>288</v>
      </c>
      <c r="F692" s="195" t="n">
        <v>288</v>
      </c>
      <c r="G692" s="239" t="n">
        <v>685</v>
      </c>
      <c r="H692" s="197" t="inlineStr">
        <is>
          <t>가</t>
        </is>
      </c>
      <c r="I692" s="242" t="inlineStr">
        <is>
          <t>부산대</t>
        </is>
      </c>
      <c r="J692" s="242" t="inlineStr">
        <is>
          <t>통계학과</t>
        </is>
      </c>
      <c r="K692" s="195" t="inlineStr">
        <is>
          <t>자연</t>
        </is>
      </c>
      <c r="L692" s="697">
        <f>IF(OFFSET(환산공식!$ED$15,$F692,0)=1,"O","X")</f>
        <v/>
      </c>
      <c r="M692" s="188">
        <f>IFERROR(OFFSET(환산공식!DJ$15,$F692,0),"")</f>
        <v/>
      </c>
      <c r="N692" s="697">
        <f>IFERROR(CONCATENATE(ROUND(OFFSET(환산공식!DK$15,$F692,0),1),"%"),"")</f>
        <v/>
      </c>
      <c r="O692" s="697">
        <f>IFERROR(OFFSET(환산공식!DL$15,$F692,0),"")</f>
        <v/>
      </c>
      <c r="P692" s="188">
        <f>IF(E692="","",IF(Q692&gt;R692,"90% 이상",IF(Q692&gt;S692,CONCATENATE(ROUND(((Q692-S692)/(R692-S692))*20+70,0),"%"),IF(Q692&gt;T692,CONCATENATE(ROUND(((Q692-T692)/(S692-T692))*30+40,0),"%"),IF(Q692&gt;U692,CONCATENATE(ROUND(((Q692-U692)/(T692-U692))*30+10,0),"%"),IF(Q692&gt;V692,CONCATENATE(ROUND(((Q692-V692)/(U692-V692))*7+3,0),"%"),"3% 이하"))))))</f>
        <v/>
      </c>
      <c r="Q692" s="194">
        <f>IFERROR(ROUND(OFFSET(환산공식!$FG$15,$F692,0),3),"")</f>
        <v/>
      </c>
      <c r="R692" s="194">
        <f>OFFSET('배치점수 계산기'!H$10,$D692,0)</f>
        <v/>
      </c>
      <c r="S692" s="194">
        <f>OFFSET('배치점수 계산기'!I$10,$D692,0)</f>
        <v/>
      </c>
      <c r="T692" s="194">
        <f>OFFSET('배치점수 계산기'!J$10,$D692,0)</f>
        <v/>
      </c>
      <c r="U692" s="194">
        <f>OFFSET('배치점수 계산기'!K$10,$D692,0)</f>
        <v/>
      </c>
      <c r="V692" s="194">
        <f>OFFSET('배치점수 계산기'!L$10,$D692,0)</f>
        <v/>
      </c>
      <c r="W692" s="186">
        <f>OFFSET('배치점수 계산기'!M$10,$D692,0)</f>
        <v/>
      </c>
      <c r="X692" s="184">
        <f>OFFSET('배치점수 계산기'!N$10,$D692,0)</f>
        <v/>
      </c>
      <c r="Y692" s="188">
        <f>OFFSET(환산공식!FW$15,$F692,0)</f>
        <v/>
      </c>
      <c r="Z692" s="697">
        <f>OFFSET(환산공식!FX$15,$F692,0)</f>
        <v/>
      </c>
      <c r="AA692" s="179">
        <f>OFFSET(환산공식!FY$15,$F692,0)</f>
        <v/>
      </c>
      <c r="AB692" s="3" t="n"/>
      <c r="AD692" s="0">
        <f>IF(L692="X",6,IF(Q692&gt;R692,1,IF(Q692&gt;S692,2,IF(Q692&gt;T692,3,IF(Q692&gt;U692,4,IF(Q692&gt;=V692,5,IF(Q692&lt;V692,6,"")))))))</f>
        <v/>
      </c>
      <c r="AF692" s="3" t="n"/>
      <c r="AG692" s="3" t="n"/>
      <c r="AH692" s="3" t="n"/>
    </row>
    <row r="693">
      <c r="A693" s="198" t="n"/>
      <c r="B693" s="198" t="n"/>
      <c r="C693" s="198" t="inlineStr">
        <is>
          <t>가686</t>
        </is>
      </c>
      <c r="D693" s="195" t="n">
        <v>748</v>
      </c>
      <c r="E693" s="195" t="n">
        <v>287</v>
      </c>
      <c r="F693" s="195" t="n">
        <v>287</v>
      </c>
      <c r="G693" s="239" t="n">
        <v>686</v>
      </c>
      <c r="H693" s="197" t="inlineStr">
        <is>
          <t>가</t>
        </is>
      </c>
      <c r="I693" s="242" t="inlineStr">
        <is>
          <t>부산대</t>
        </is>
      </c>
      <c r="J693" s="242" t="inlineStr">
        <is>
          <t>분자생물학과</t>
        </is>
      </c>
      <c r="K693" s="195" t="inlineStr">
        <is>
          <t>자연</t>
        </is>
      </c>
      <c r="L693" s="697">
        <f>IF(OFFSET(환산공식!$ED$15,$F693,0)=1,"O","X")</f>
        <v/>
      </c>
      <c r="M693" s="188">
        <f>IFERROR(OFFSET(환산공식!DJ$15,$F693,0),"")</f>
        <v/>
      </c>
      <c r="N693" s="697">
        <f>IFERROR(CONCATENATE(ROUND(OFFSET(환산공식!DK$15,$F693,0),1),"%"),"")</f>
        <v/>
      </c>
      <c r="O693" s="697">
        <f>IFERROR(OFFSET(환산공식!DL$15,$F693,0),"")</f>
        <v/>
      </c>
      <c r="P693" s="188">
        <f>IF(E693="","",IF(Q693&gt;R693,"90% 이상",IF(Q693&gt;S693,CONCATENATE(ROUND(((Q693-S693)/(R693-S693))*20+70,0),"%"),IF(Q693&gt;T693,CONCATENATE(ROUND(((Q693-T693)/(S693-T693))*30+40,0),"%"),IF(Q693&gt;U693,CONCATENATE(ROUND(((Q693-U693)/(T693-U693))*30+10,0),"%"),IF(Q693&gt;V693,CONCATENATE(ROUND(((Q693-V693)/(U693-V693))*7+3,0),"%"),"3% 이하"))))))</f>
        <v/>
      </c>
      <c r="Q693" s="194">
        <f>IFERROR(ROUND(OFFSET(환산공식!$FG$15,$F693,0),3),"")</f>
        <v/>
      </c>
      <c r="R693" s="194">
        <f>OFFSET('배치점수 계산기'!H$10,$D693,0)</f>
        <v/>
      </c>
      <c r="S693" s="194">
        <f>OFFSET('배치점수 계산기'!I$10,$D693,0)</f>
        <v/>
      </c>
      <c r="T693" s="194">
        <f>OFFSET('배치점수 계산기'!J$10,$D693,0)</f>
        <v/>
      </c>
      <c r="U693" s="194">
        <f>OFFSET('배치점수 계산기'!K$10,$D693,0)</f>
        <v/>
      </c>
      <c r="V693" s="194">
        <f>OFFSET('배치점수 계산기'!L$10,$D693,0)</f>
        <v/>
      </c>
      <c r="W693" s="186">
        <f>OFFSET('배치점수 계산기'!M$10,$D693,0)</f>
        <v/>
      </c>
      <c r="X693" s="184">
        <f>OFFSET('배치점수 계산기'!N$10,$D693,0)</f>
        <v/>
      </c>
      <c r="Y693" s="188">
        <f>OFFSET(환산공식!FW$15,$F693,0)</f>
        <v/>
      </c>
      <c r="Z693" s="697">
        <f>OFFSET(환산공식!FX$15,$F693,0)</f>
        <v/>
      </c>
      <c r="AA693" s="179">
        <f>OFFSET(환산공식!FY$15,$F693,0)</f>
        <v/>
      </c>
      <c r="AB693" s="3" t="n"/>
      <c r="AD693" s="0">
        <f>IF(L693="X",6,IF(Q693&gt;R693,1,IF(Q693&gt;S693,2,IF(Q693&gt;T693,3,IF(Q693&gt;U693,4,IF(Q693&gt;=V693,5,IF(Q693&lt;V693,6,"")))))))</f>
        <v/>
      </c>
      <c r="AF693" s="3" t="n"/>
      <c r="AG693" s="3" t="n"/>
      <c r="AH693" s="3" t="n"/>
    </row>
    <row r="694">
      <c r="A694" s="198" t="n"/>
      <c r="B694" s="198" t="n"/>
      <c r="C694" s="198" t="inlineStr">
        <is>
          <t>가687</t>
        </is>
      </c>
      <c r="D694" s="195" t="n">
        <v>749</v>
      </c>
      <c r="E694" s="195" t="n">
        <v>287</v>
      </c>
      <c r="F694" s="195" t="n">
        <v>287</v>
      </c>
      <c r="G694" s="239" t="n">
        <v>687</v>
      </c>
      <c r="H694" s="197" t="inlineStr">
        <is>
          <t>가</t>
        </is>
      </c>
      <c r="I694" s="242" t="inlineStr">
        <is>
          <t>부산대</t>
        </is>
      </c>
      <c r="J694" s="242" t="inlineStr">
        <is>
          <t>첨단융합학부</t>
        </is>
      </c>
      <c r="K694" s="195" t="inlineStr">
        <is>
          <t>자연</t>
        </is>
      </c>
      <c r="L694" s="697">
        <f>IF(OFFSET(환산공식!$ED$15,$F694,0)=1,"O","X")</f>
        <v/>
      </c>
      <c r="M694" s="188">
        <f>IFERROR(OFFSET(환산공식!DJ$15,$F694,0),"")</f>
        <v/>
      </c>
      <c r="N694" s="697">
        <f>IFERROR(CONCATENATE(ROUND(OFFSET(환산공식!DK$15,$F694,0),1),"%"),"")</f>
        <v/>
      </c>
      <c r="O694" s="697">
        <f>IFERROR(OFFSET(환산공식!DL$15,$F694,0),"")</f>
        <v/>
      </c>
      <c r="P694" s="188">
        <f>IF(E694="","",IF(Q694&gt;R694,"90% 이상",IF(Q694&gt;S694,CONCATENATE(ROUND(((Q694-S694)/(R694-S694))*20+70,0),"%"),IF(Q694&gt;T694,CONCATENATE(ROUND(((Q694-T694)/(S694-T694))*30+40,0),"%"),IF(Q694&gt;U694,CONCATENATE(ROUND(((Q694-U694)/(T694-U694))*30+10,0),"%"),IF(Q694&gt;V694,CONCATENATE(ROUND(((Q694-V694)/(U694-V694))*7+3,0),"%"),"3% 이하"))))))</f>
        <v/>
      </c>
      <c r="Q694" s="194">
        <f>IFERROR(ROUND(OFFSET(환산공식!$FG$15,$F694,0),3),"")</f>
        <v/>
      </c>
      <c r="R694" s="194">
        <f>OFFSET('배치점수 계산기'!H$10,$D694,0)</f>
        <v/>
      </c>
      <c r="S694" s="194">
        <f>OFFSET('배치점수 계산기'!I$10,$D694,0)</f>
        <v/>
      </c>
      <c r="T694" s="194">
        <f>OFFSET('배치점수 계산기'!J$10,$D694,0)</f>
        <v/>
      </c>
      <c r="U694" s="194">
        <f>OFFSET('배치점수 계산기'!K$10,$D694,0)</f>
        <v/>
      </c>
      <c r="V694" s="194">
        <f>OFFSET('배치점수 계산기'!L$10,$D694,0)</f>
        <v/>
      </c>
      <c r="W694" s="186">
        <f>OFFSET('배치점수 계산기'!M$10,$D694,0)</f>
        <v/>
      </c>
      <c r="X694" s="184">
        <f>OFFSET('배치점수 계산기'!N$10,$D694,0)</f>
        <v/>
      </c>
      <c r="Y694" s="188">
        <f>OFFSET(환산공식!FW$15,$F694,0)</f>
        <v/>
      </c>
      <c r="Z694" s="697">
        <f>OFFSET(환산공식!FX$15,$F694,0)</f>
        <v/>
      </c>
      <c r="AA694" s="179">
        <f>OFFSET(환산공식!FY$15,$F694,0)</f>
        <v/>
      </c>
      <c r="AB694" s="3" t="n"/>
      <c r="AD694" s="0">
        <f>IF(L694="X",6,IF(Q694&gt;R694,1,IF(Q694&gt;S694,2,IF(Q694&gt;T694,3,IF(Q694&gt;U694,4,IF(Q694&gt;=V694,5,IF(Q694&lt;V694,6,"")))))))</f>
        <v/>
      </c>
      <c r="AF694" s="3" t="n"/>
      <c r="AG694" s="3" t="n"/>
      <c r="AH694" s="3" t="n"/>
    </row>
    <row r="695">
      <c r="A695" s="198" t="n"/>
      <c r="B695" s="198" t="n"/>
      <c r="C695" s="198" t="inlineStr">
        <is>
          <t>가688</t>
        </is>
      </c>
      <c r="D695" s="195" t="n">
        <v>750</v>
      </c>
      <c r="E695" s="195" t="n">
        <v>287</v>
      </c>
      <c r="F695" s="195" t="n">
        <v>287</v>
      </c>
      <c r="G695" s="239" t="n">
        <v>688</v>
      </c>
      <c r="H695" s="197" t="inlineStr">
        <is>
          <t>가</t>
        </is>
      </c>
      <c r="I695" s="242" t="inlineStr">
        <is>
          <t>부산대</t>
        </is>
      </c>
      <c r="J695" s="242" t="inlineStr">
        <is>
          <t>화학교육과</t>
        </is>
      </c>
      <c r="K695" s="195" t="inlineStr">
        <is>
          <t>자연</t>
        </is>
      </c>
      <c r="L695" s="697">
        <f>IF(OFFSET(환산공식!$ED$15,$F695,0)=1,"O","X")</f>
        <v/>
      </c>
      <c r="M695" s="188">
        <f>IFERROR(OFFSET(환산공식!DJ$15,$F695,0),"")</f>
        <v/>
      </c>
      <c r="N695" s="697">
        <f>IFERROR(CONCATENATE(ROUND(OFFSET(환산공식!DK$15,$F695,0),1),"%"),"")</f>
        <v/>
      </c>
      <c r="O695" s="697">
        <f>IFERROR(OFFSET(환산공식!DL$15,$F695,0),"")</f>
        <v/>
      </c>
      <c r="P695" s="188">
        <f>IF(E695="","",IF(Q695&gt;R695,"90% 이상",IF(Q695&gt;S695,CONCATENATE(ROUND(((Q695-S695)/(R695-S695))*20+70,0),"%"),IF(Q695&gt;T695,CONCATENATE(ROUND(((Q695-T695)/(S695-T695))*30+40,0),"%"),IF(Q695&gt;U695,CONCATENATE(ROUND(((Q695-U695)/(T695-U695))*30+10,0),"%"),IF(Q695&gt;V695,CONCATENATE(ROUND(((Q695-V695)/(U695-V695))*7+3,0),"%"),"3% 이하"))))))</f>
        <v/>
      </c>
      <c r="Q695" s="194">
        <f>IFERROR(ROUND(OFFSET(환산공식!$FG$15,$F695,0),3),"")</f>
        <v/>
      </c>
      <c r="R695" s="194">
        <f>OFFSET('배치점수 계산기'!H$10,$D695,0)</f>
        <v/>
      </c>
      <c r="S695" s="194">
        <f>OFFSET('배치점수 계산기'!I$10,$D695,0)</f>
        <v/>
      </c>
      <c r="T695" s="194">
        <f>OFFSET('배치점수 계산기'!J$10,$D695,0)</f>
        <v/>
      </c>
      <c r="U695" s="194">
        <f>OFFSET('배치점수 계산기'!K$10,$D695,0)</f>
        <v/>
      </c>
      <c r="V695" s="194">
        <f>OFFSET('배치점수 계산기'!L$10,$D695,0)</f>
        <v/>
      </c>
      <c r="W695" s="186">
        <f>OFFSET('배치점수 계산기'!M$10,$D695,0)</f>
        <v/>
      </c>
      <c r="X695" s="184">
        <f>OFFSET('배치점수 계산기'!N$10,$D695,0)</f>
        <v/>
      </c>
      <c r="Y695" s="188">
        <f>OFFSET(환산공식!FW$15,$F695,0)</f>
        <v/>
      </c>
      <c r="Z695" s="697">
        <f>OFFSET(환산공식!FX$15,$F695,0)</f>
        <v/>
      </c>
      <c r="AA695" s="179">
        <f>OFFSET(환산공식!FY$15,$F695,0)</f>
        <v/>
      </c>
      <c r="AB695" s="3" t="n"/>
      <c r="AD695" s="0">
        <f>IF(L695="X",6,IF(Q695&gt;R695,1,IF(Q695&gt;S695,2,IF(Q695&gt;T695,3,IF(Q695&gt;U695,4,IF(Q695&gt;=V695,5,IF(Q695&lt;V695,6,"")))))))</f>
        <v/>
      </c>
      <c r="AF695" s="3" t="n"/>
      <c r="AG695" s="3" t="n"/>
      <c r="AH695" s="3" t="n"/>
    </row>
    <row r="696">
      <c r="A696" s="198" t="n"/>
      <c r="B696" s="198" t="n"/>
      <c r="C696" s="198" t="inlineStr">
        <is>
          <t>가689</t>
        </is>
      </c>
      <c r="D696" s="195" t="n">
        <v>751</v>
      </c>
      <c r="E696" s="195" t="n">
        <v>287</v>
      </c>
      <c r="F696" s="195" t="n">
        <v>287</v>
      </c>
      <c r="G696" s="239" t="n">
        <v>689</v>
      </c>
      <c r="H696" s="197" t="inlineStr">
        <is>
          <t>가</t>
        </is>
      </c>
      <c r="I696" s="242" t="inlineStr">
        <is>
          <t>부산대</t>
        </is>
      </c>
      <c r="J696" s="242" t="inlineStr">
        <is>
          <t>사회기반시스템공학과</t>
        </is>
      </c>
      <c r="K696" s="195" t="inlineStr">
        <is>
          <t>자연</t>
        </is>
      </c>
      <c r="L696" s="697">
        <f>IF(OFFSET(환산공식!$ED$15,$F696,0)=1,"O","X")</f>
        <v/>
      </c>
      <c r="M696" s="188">
        <f>IFERROR(OFFSET(환산공식!DJ$15,$F696,0),"")</f>
        <v/>
      </c>
      <c r="N696" s="697">
        <f>IFERROR(CONCATENATE(ROUND(OFFSET(환산공식!DK$15,$F696,0),1),"%"),"")</f>
        <v/>
      </c>
      <c r="O696" s="697">
        <f>IFERROR(OFFSET(환산공식!DL$15,$F696,0),"")</f>
        <v/>
      </c>
      <c r="P696" s="188">
        <f>IF(E696="","",IF(Q696&gt;R696,"90% 이상",IF(Q696&gt;S696,CONCATENATE(ROUND(((Q696-S696)/(R696-S696))*20+70,0),"%"),IF(Q696&gt;T696,CONCATENATE(ROUND(((Q696-T696)/(S696-T696))*30+40,0),"%"),IF(Q696&gt;U696,CONCATENATE(ROUND(((Q696-U696)/(T696-U696))*30+10,0),"%"),IF(Q696&gt;V696,CONCATENATE(ROUND(((Q696-V696)/(U696-V696))*7+3,0),"%"),"3% 이하"))))))</f>
        <v/>
      </c>
      <c r="Q696" s="194">
        <f>IFERROR(ROUND(OFFSET(환산공식!$FG$15,$F696,0),3),"")</f>
        <v/>
      </c>
      <c r="R696" s="194">
        <f>OFFSET('배치점수 계산기'!H$10,$D696,0)</f>
        <v/>
      </c>
      <c r="S696" s="194">
        <f>OFFSET('배치점수 계산기'!I$10,$D696,0)</f>
        <v/>
      </c>
      <c r="T696" s="194">
        <f>OFFSET('배치점수 계산기'!J$10,$D696,0)</f>
        <v/>
      </c>
      <c r="U696" s="194">
        <f>OFFSET('배치점수 계산기'!K$10,$D696,0)</f>
        <v/>
      </c>
      <c r="V696" s="194">
        <f>OFFSET('배치점수 계산기'!L$10,$D696,0)</f>
        <v/>
      </c>
      <c r="W696" s="186">
        <f>OFFSET('배치점수 계산기'!M$10,$D696,0)</f>
        <v/>
      </c>
      <c r="X696" s="184">
        <f>OFFSET('배치점수 계산기'!N$10,$D696,0)</f>
        <v/>
      </c>
      <c r="Y696" s="188">
        <f>OFFSET(환산공식!FW$15,$F696,0)</f>
        <v/>
      </c>
      <c r="Z696" s="697">
        <f>OFFSET(환산공식!FX$15,$F696,0)</f>
        <v/>
      </c>
      <c r="AA696" s="179">
        <f>OFFSET(환산공식!FY$15,$F696,0)</f>
        <v/>
      </c>
      <c r="AB696" s="3" t="n"/>
      <c r="AD696" s="0">
        <f>IF(L696="X",6,IF(Q696&gt;R696,1,IF(Q696&gt;S696,2,IF(Q696&gt;T696,3,IF(Q696&gt;U696,4,IF(Q696&gt;=V696,5,IF(Q696&lt;V696,6,"")))))))</f>
        <v/>
      </c>
      <c r="AF696" s="3" t="n"/>
      <c r="AG696" s="3" t="n"/>
      <c r="AH696" s="3" t="n"/>
    </row>
    <row r="697">
      <c r="A697" s="198" t="n"/>
      <c r="B697" s="198" t="n"/>
      <c r="C697" s="198" t="inlineStr">
        <is>
          <t>가690</t>
        </is>
      </c>
      <c r="D697" s="195" t="n">
        <v>752</v>
      </c>
      <c r="E697" s="195" t="n">
        <v>287</v>
      </c>
      <c r="F697" s="195" t="n">
        <v>287</v>
      </c>
      <c r="G697" s="239" t="n">
        <v>690</v>
      </c>
      <c r="H697" s="197" t="inlineStr">
        <is>
          <t>가</t>
        </is>
      </c>
      <c r="I697" s="242" t="inlineStr">
        <is>
          <t>부산대</t>
        </is>
      </c>
      <c r="J697" s="242" t="inlineStr">
        <is>
          <t>생물교육과</t>
        </is>
      </c>
      <c r="K697" s="195" t="inlineStr">
        <is>
          <t>자연</t>
        </is>
      </c>
      <c r="L697" s="697">
        <f>IF(OFFSET(환산공식!$ED$15,$F697,0)=1,"O","X")</f>
        <v/>
      </c>
      <c r="M697" s="188">
        <f>IFERROR(OFFSET(환산공식!DJ$15,$F697,0),"")</f>
        <v/>
      </c>
      <c r="N697" s="697">
        <f>IFERROR(CONCATENATE(ROUND(OFFSET(환산공식!DK$15,$F697,0),1),"%"),"")</f>
        <v/>
      </c>
      <c r="O697" s="697">
        <f>IFERROR(OFFSET(환산공식!DL$15,$F697,0),"")</f>
        <v/>
      </c>
      <c r="P697" s="188">
        <f>IF(E697="","",IF(Q697&gt;R697,"90% 이상",IF(Q697&gt;S697,CONCATENATE(ROUND(((Q697-S697)/(R697-S697))*20+70,0),"%"),IF(Q697&gt;T697,CONCATENATE(ROUND(((Q697-T697)/(S697-T697))*30+40,0),"%"),IF(Q697&gt;U697,CONCATENATE(ROUND(((Q697-U697)/(T697-U697))*30+10,0),"%"),IF(Q697&gt;V697,CONCATENATE(ROUND(((Q697-V697)/(U697-V697))*7+3,0),"%"),"3% 이하"))))))</f>
        <v/>
      </c>
      <c r="Q697" s="194">
        <f>IFERROR(ROUND(OFFSET(환산공식!$FG$15,$F697,0),3),"")</f>
        <v/>
      </c>
      <c r="R697" s="194">
        <f>OFFSET('배치점수 계산기'!H$10,$D697,0)</f>
        <v/>
      </c>
      <c r="S697" s="194">
        <f>OFFSET('배치점수 계산기'!I$10,$D697,0)</f>
        <v/>
      </c>
      <c r="T697" s="194">
        <f>OFFSET('배치점수 계산기'!J$10,$D697,0)</f>
        <v/>
      </c>
      <c r="U697" s="194">
        <f>OFFSET('배치점수 계산기'!K$10,$D697,0)</f>
        <v/>
      </c>
      <c r="V697" s="194">
        <f>OFFSET('배치점수 계산기'!L$10,$D697,0)</f>
        <v/>
      </c>
      <c r="W697" s="186">
        <f>OFFSET('배치점수 계산기'!M$10,$D697,0)</f>
        <v/>
      </c>
      <c r="X697" s="184">
        <f>OFFSET('배치점수 계산기'!N$10,$D697,0)</f>
        <v/>
      </c>
      <c r="Y697" s="188">
        <f>OFFSET(환산공식!FW$15,$F697,0)</f>
        <v/>
      </c>
      <c r="Z697" s="697">
        <f>OFFSET(환산공식!FX$15,$F697,0)</f>
        <v/>
      </c>
      <c r="AA697" s="179">
        <f>OFFSET(환산공식!FY$15,$F697,0)</f>
        <v/>
      </c>
      <c r="AB697" s="3" t="n"/>
      <c r="AD697" s="0">
        <f>IF(L697="X",6,IF(Q697&gt;R697,1,IF(Q697&gt;S697,2,IF(Q697&gt;T697,3,IF(Q697&gt;U697,4,IF(Q697&gt;=V697,5,IF(Q697&lt;V697,6,"")))))))</f>
        <v/>
      </c>
      <c r="AF697" s="3" t="n"/>
      <c r="AG697" s="3" t="n"/>
      <c r="AH697" s="3" t="n"/>
    </row>
    <row r="698">
      <c r="A698" s="198" t="n"/>
      <c r="B698" s="198" t="n"/>
      <c r="C698" s="198" t="inlineStr">
        <is>
          <t>가691</t>
        </is>
      </c>
      <c r="D698" s="195" t="n">
        <v>753</v>
      </c>
      <c r="E698" s="195" t="n">
        <v>287</v>
      </c>
      <c r="F698" s="195" t="n">
        <v>287</v>
      </c>
      <c r="G698" s="239" t="n">
        <v>691</v>
      </c>
      <c r="H698" s="197" t="inlineStr">
        <is>
          <t>가</t>
        </is>
      </c>
      <c r="I698" s="242" t="inlineStr">
        <is>
          <t>부산대</t>
        </is>
      </c>
      <c r="J698" s="242" t="inlineStr">
        <is>
          <t>식품영양학과</t>
        </is>
      </c>
      <c r="K698" s="195" t="inlineStr">
        <is>
          <t>자연</t>
        </is>
      </c>
      <c r="L698" s="697">
        <f>IF(OFFSET(환산공식!$ED$15,$F698,0)=1,"O","X")</f>
        <v/>
      </c>
      <c r="M698" s="188">
        <f>IFERROR(OFFSET(환산공식!DJ$15,$F698,0),"")</f>
        <v/>
      </c>
      <c r="N698" s="697">
        <f>IFERROR(CONCATENATE(ROUND(OFFSET(환산공식!DK$15,$F698,0),1),"%"),"")</f>
        <v/>
      </c>
      <c r="O698" s="697">
        <f>IFERROR(OFFSET(환산공식!DL$15,$F698,0),"")</f>
        <v/>
      </c>
      <c r="P698" s="188">
        <f>IF(E698="","",IF(Q698&gt;R698,"90% 이상",IF(Q698&gt;S698,CONCATENATE(ROUND(((Q698-S698)/(R698-S698))*20+70,0),"%"),IF(Q698&gt;T698,CONCATENATE(ROUND(((Q698-T698)/(S698-T698))*30+40,0),"%"),IF(Q698&gt;U698,CONCATENATE(ROUND(((Q698-U698)/(T698-U698))*30+10,0),"%"),IF(Q698&gt;V698,CONCATENATE(ROUND(((Q698-V698)/(U698-V698))*7+3,0),"%"),"3% 이하"))))))</f>
        <v/>
      </c>
      <c r="Q698" s="194">
        <f>IFERROR(ROUND(OFFSET(환산공식!$FG$15,$F698,0),3),"")</f>
        <v/>
      </c>
      <c r="R698" s="194">
        <f>OFFSET('배치점수 계산기'!H$10,$D698,0)</f>
        <v/>
      </c>
      <c r="S698" s="194">
        <f>OFFSET('배치점수 계산기'!I$10,$D698,0)</f>
        <v/>
      </c>
      <c r="T698" s="194">
        <f>OFFSET('배치점수 계산기'!J$10,$D698,0)</f>
        <v/>
      </c>
      <c r="U698" s="194">
        <f>OFFSET('배치점수 계산기'!K$10,$D698,0)</f>
        <v/>
      </c>
      <c r="V698" s="194">
        <f>OFFSET('배치점수 계산기'!L$10,$D698,0)</f>
        <v/>
      </c>
      <c r="W698" s="186">
        <f>OFFSET('배치점수 계산기'!M$10,$D698,0)</f>
        <v/>
      </c>
      <c r="X698" s="184">
        <f>OFFSET('배치점수 계산기'!N$10,$D698,0)</f>
        <v/>
      </c>
      <c r="Y698" s="188">
        <f>OFFSET(환산공식!FW$15,$F698,0)</f>
        <v/>
      </c>
      <c r="Z698" s="697">
        <f>OFFSET(환산공식!FX$15,$F698,0)</f>
        <v/>
      </c>
      <c r="AA698" s="179">
        <f>OFFSET(환산공식!FY$15,$F698,0)</f>
        <v/>
      </c>
      <c r="AB698" s="3" t="n"/>
      <c r="AD698" s="0">
        <f>IF(L698="X",6,IF(Q698&gt;R698,1,IF(Q698&gt;S698,2,IF(Q698&gt;T698,3,IF(Q698&gt;U698,4,IF(Q698&gt;=V698,5,IF(Q698&lt;V698,6,"")))))))</f>
        <v/>
      </c>
      <c r="AF698" s="3" t="n"/>
      <c r="AG698" s="3" t="n"/>
      <c r="AH698" s="3" t="n"/>
    </row>
    <row r="699">
      <c r="A699" s="198" t="n"/>
      <c r="B699" s="198" t="n"/>
      <c r="C699" s="198" t="inlineStr">
        <is>
          <t>가692</t>
        </is>
      </c>
      <c r="D699" s="195" t="n">
        <v>754</v>
      </c>
      <c r="E699" s="195" t="n">
        <v>286</v>
      </c>
      <c r="F699" s="195" t="n">
        <v>286</v>
      </c>
      <c r="G699" s="239" t="n">
        <v>692</v>
      </c>
      <c r="H699" s="197" t="inlineStr">
        <is>
          <t>가</t>
        </is>
      </c>
      <c r="I699" s="242" t="inlineStr">
        <is>
          <t>부산대</t>
        </is>
      </c>
      <c r="J699" s="242" t="inlineStr">
        <is>
          <t>물리교육과</t>
        </is>
      </c>
      <c r="K699" s="195" t="inlineStr">
        <is>
          <t>자연</t>
        </is>
      </c>
      <c r="L699" s="697">
        <f>IF(OFFSET(환산공식!$ED$15,$F699,0)=1,"O","X")</f>
        <v/>
      </c>
      <c r="M699" s="188">
        <f>IFERROR(OFFSET(환산공식!DJ$15,$F699,0),"")</f>
        <v/>
      </c>
      <c r="N699" s="697">
        <f>IFERROR(CONCATENATE(ROUND(OFFSET(환산공식!DK$15,$F699,0),1),"%"),"")</f>
        <v/>
      </c>
      <c r="O699" s="697">
        <f>IFERROR(OFFSET(환산공식!DL$15,$F699,0),"")</f>
        <v/>
      </c>
      <c r="P699" s="188">
        <f>IF(E699="","",IF(Q699&gt;R699,"90% 이상",IF(Q699&gt;S699,CONCATENATE(ROUND(((Q699-S699)/(R699-S699))*20+70,0),"%"),IF(Q699&gt;T699,CONCATENATE(ROUND(((Q699-T699)/(S699-T699))*30+40,0),"%"),IF(Q699&gt;U699,CONCATENATE(ROUND(((Q699-U699)/(T699-U699))*30+10,0),"%"),IF(Q699&gt;V699,CONCATENATE(ROUND(((Q699-V699)/(U699-V699))*7+3,0),"%"),"3% 이하"))))))</f>
        <v/>
      </c>
      <c r="Q699" s="194">
        <f>IFERROR(ROUND(OFFSET(환산공식!$FG$15,$F699,0),3),"")</f>
        <v/>
      </c>
      <c r="R699" s="194">
        <f>OFFSET('배치점수 계산기'!H$10,$D699,0)</f>
        <v/>
      </c>
      <c r="S699" s="194">
        <f>OFFSET('배치점수 계산기'!I$10,$D699,0)</f>
        <v/>
      </c>
      <c r="T699" s="194">
        <f>OFFSET('배치점수 계산기'!J$10,$D699,0)</f>
        <v/>
      </c>
      <c r="U699" s="194">
        <f>OFFSET('배치점수 계산기'!K$10,$D699,0)</f>
        <v/>
      </c>
      <c r="V699" s="194">
        <f>OFFSET('배치점수 계산기'!L$10,$D699,0)</f>
        <v/>
      </c>
      <c r="W699" s="186">
        <f>OFFSET('배치점수 계산기'!M$10,$D699,0)</f>
        <v/>
      </c>
      <c r="X699" s="184">
        <f>OFFSET('배치점수 계산기'!N$10,$D699,0)</f>
        <v/>
      </c>
      <c r="Y699" s="188">
        <f>OFFSET(환산공식!FW$15,$F699,0)</f>
        <v/>
      </c>
      <c r="Z699" s="697">
        <f>OFFSET(환산공식!FX$15,$F699,0)</f>
        <v/>
      </c>
      <c r="AA699" s="179">
        <f>OFFSET(환산공식!FY$15,$F699,0)</f>
        <v/>
      </c>
      <c r="AB699" s="3" t="n"/>
      <c r="AD699" s="0">
        <f>IF(L699="X",6,IF(Q699&gt;R699,1,IF(Q699&gt;S699,2,IF(Q699&gt;T699,3,IF(Q699&gt;U699,4,IF(Q699&gt;=V699,5,IF(Q699&lt;V699,6,"")))))))</f>
        <v/>
      </c>
      <c r="AF699" s="3" t="n"/>
      <c r="AG699" s="3" t="n"/>
      <c r="AH699" s="3" t="n"/>
    </row>
    <row r="700">
      <c r="A700" s="198" t="n"/>
      <c r="B700" s="198" t="n"/>
      <c r="C700" s="198" t="inlineStr">
        <is>
          <t>가693</t>
        </is>
      </c>
      <c r="D700" s="195" t="n">
        <v>755</v>
      </c>
      <c r="E700" s="195" t="n">
        <v>287</v>
      </c>
      <c r="F700" s="195" t="n">
        <v>287</v>
      </c>
      <c r="G700" s="239" t="n">
        <v>693</v>
      </c>
      <c r="H700" s="197" t="inlineStr">
        <is>
          <t>가</t>
        </is>
      </c>
      <c r="I700" s="242" t="inlineStr">
        <is>
          <t>부산대</t>
        </is>
      </c>
      <c r="J700" s="242" t="inlineStr">
        <is>
          <t>물리학과</t>
        </is>
      </c>
      <c r="K700" s="195" t="inlineStr">
        <is>
          <t>자연</t>
        </is>
      </c>
      <c r="L700" s="697">
        <f>IF(OFFSET(환산공식!$ED$15,$F700,0)=1,"O","X")</f>
        <v/>
      </c>
      <c r="M700" s="188">
        <f>IFERROR(OFFSET(환산공식!DJ$15,$F700,0),"")</f>
        <v/>
      </c>
      <c r="N700" s="697">
        <f>IFERROR(CONCATENATE(ROUND(OFFSET(환산공식!DK$15,$F700,0),1),"%"),"")</f>
        <v/>
      </c>
      <c r="O700" s="697">
        <f>IFERROR(OFFSET(환산공식!DL$15,$F700,0),"")</f>
        <v/>
      </c>
      <c r="P700" s="188">
        <f>IF(E700="","",IF(Q700&gt;R700,"90% 이상",IF(Q700&gt;S700,CONCATENATE(ROUND(((Q700-S700)/(R700-S700))*20+70,0),"%"),IF(Q700&gt;T700,CONCATENATE(ROUND(((Q700-T700)/(S700-T700))*30+40,0),"%"),IF(Q700&gt;U700,CONCATENATE(ROUND(((Q700-U700)/(T700-U700))*30+10,0),"%"),IF(Q700&gt;V700,CONCATENATE(ROUND(((Q700-V700)/(U700-V700))*7+3,0),"%"),"3% 이하"))))))</f>
        <v/>
      </c>
      <c r="Q700" s="194">
        <f>IFERROR(ROUND(OFFSET(환산공식!$FG$15,$F700,0),3),"")</f>
        <v/>
      </c>
      <c r="R700" s="194">
        <f>OFFSET('배치점수 계산기'!H$10,$D700,0)</f>
        <v/>
      </c>
      <c r="S700" s="194">
        <f>OFFSET('배치점수 계산기'!I$10,$D700,0)</f>
        <v/>
      </c>
      <c r="T700" s="194">
        <f>OFFSET('배치점수 계산기'!J$10,$D700,0)</f>
        <v/>
      </c>
      <c r="U700" s="194">
        <f>OFFSET('배치점수 계산기'!K$10,$D700,0)</f>
        <v/>
      </c>
      <c r="V700" s="194">
        <f>OFFSET('배치점수 계산기'!L$10,$D700,0)</f>
        <v/>
      </c>
      <c r="W700" s="186">
        <f>OFFSET('배치점수 계산기'!M$10,$D700,0)</f>
        <v/>
      </c>
      <c r="X700" s="184">
        <f>OFFSET('배치점수 계산기'!N$10,$D700,0)</f>
        <v/>
      </c>
      <c r="Y700" s="188">
        <f>OFFSET(환산공식!FW$15,$F700,0)</f>
        <v/>
      </c>
      <c r="Z700" s="697">
        <f>OFFSET(환산공식!FX$15,$F700,0)</f>
        <v/>
      </c>
      <c r="AA700" s="179">
        <f>OFFSET(환산공식!FY$15,$F700,0)</f>
        <v/>
      </c>
      <c r="AB700" s="3" t="n"/>
      <c r="AD700" s="0">
        <f>IF(L700="X",6,IF(Q700&gt;R700,1,IF(Q700&gt;S700,2,IF(Q700&gt;T700,3,IF(Q700&gt;U700,4,IF(Q700&gt;=V700,5,IF(Q700&lt;V700,6,"")))))))</f>
        <v/>
      </c>
      <c r="AF700" s="3" t="n"/>
      <c r="AG700" s="3" t="n"/>
      <c r="AH700" s="3" t="n"/>
    </row>
    <row r="701">
      <c r="A701" s="198" t="n"/>
      <c r="B701" s="198" t="n"/>
      <c r="C701" s="198" t="inlineStr">
        <is>
          <t>가694</t>
        </is>
      </c>
      <c r="D701" s="195" t="n">
        <v>756</v>
      </c>
      <c r="E701" s="195" t="n">
        <v>287</v>
      </c>
      <c r="F701" s="195" t="n">
        <v>287</v>
      </c>
      <c r="G701" s="239" t="n">
        <v>694</v>
      </c>
      <c r="H701" s="197" t="inlineStr">
        <is>
          <t>가</t>
        </is>
      </c>
      <c r="I701" s="242" t="inlineStr">
        <is>
          <t>부산대</t>
        </is>
      </c>
      <c r="J701" s="242" t="inlineStr">
        <is>
          <t>지구과학교육과</t>
        </is>
      </c>
      <c r="K701" s="195" t="inlineStr">
        <is>
          <t>자연</t>
        </is>
      </c>
      <c r="L701" s="697">
        <f>IF(OFFSET(환산공식!$ED$15,$F701,0)=1,"O","X")</f>
        <v/>
      </c>
      <c r="M701" s="188">
        <f>IFERROR(OFFSET(환산공식!DJ$15,$F701,0),"")</f>
        <v/>
      </c>
      <c r="N701" s="697">
        <f>IFERROR(CONCATENATE(ROUND(OFFSET(환산공식!DK$15,$F701,0),1),"%"),"")</f>
        <v/>
      </c>
      <c r="O701" s="697">
        <f>IFERROR(OFFSET(환산공식!DL$15,$F701,0),"")</f>
        <v/>
      </c>
      <c r="P701" s="188">
        <f>IF(E701="","",IF(Q701&gt;R701,"90% 이상",IF(Q701&gt;S701,CONCATENATE(ROUND(((Q701-S701)/(R701-S701))*20+70,0),"%"),IF(Q701&gt;T701,CONCATENATE(ROUND(((Q701-T701)/(S701-T701))*30+40,0),"%"),IF(Q701&gt;U701,CONCATENATE(ROUND(((Q701-U701)/(T701-U701))*30+10,0),"%"),IF(Q701&gt;V701,CONCATENATE(ROUND(((Q701-V701)/(U701-V701))*7+3,0),"%"),"3% 이하"))))))</f>
        <v/>
      </c>
      <c r="Q701" s="194">
        <f>IFERROR(ROUND(OFFSET(환산공식!$FG$15,$F701,0),3),"")</f>
        <v/>
      </c>
      <c r="R701" s="194">
        <f>OFFSET('배치점수 계산기'!H$10,$D701,0)</f>
        <v/>
      </c>
      <c r="S701" s="194">
        <f>OFFSET('배치점수 계산기'!I$10,$D701,0)</f>
        <v/>
      </c>
      <c r="T701" s="194">
        <f>OFFSET('배치점수 계산기'!J$10,$D701,0)</f>
        <v/>
      </c>
      <c r="U701" s="194">
        <f>OFFSET('배치점수 계산기'!K$10,$D701,0)</f>
        <v/>
      </c>
      <c r="V701" s="194">
        <f>OFFSET('배치점수 계산기'!L$10,$D701,0)</f>
        <v/>
      </c>
      <c r="W701" s="186">
        <f>OFFSET('배치점수 계산기'!M$10,$D701,0)</f>
        <v/>
      </c>
      <c r="X701" s="184">
        <f>OFFSET('배치점수 계산기'!N$10,$D701,0)</f>
        <v/>
      </c>
      <c r="Y701" s="188">
        <f>OFFSET(환산공식!FW$15,$F701,0)</f>
        <v/>
      </c>
      <c r="Z701" s="697">
        <f>OFFSET(환산공식!FX$15,$F701,0)</f>
        <v/>
      </c>
      <c r="AA701" s="179">
        <f>OFFSET(환산공식!FY$15,$F701,0)</f>
        <v/>
      </c>
      <c r="AB701" s="3" t="n"/>
      <c r="AD701" s="0">
        <f>IF(L701="X",6,IF(Q701&gt;R701,1,IF(Q701&gt;S701,2,IF(Q701&gt;T701,3,IF(Q701&gt;U701,4,IF(Q701&gt;=V701,5,IF(Q701&lt;V701,6,"")))))))</f>
        <v/>
      </c>
      <c r="AF701" s="3" t="n"/>
      <c r="AG701" s="3" t="n"/>
      <c r="AH701" s="3" t="n"/>
    </row>
    <row r="702">
      <c r="A702" s="198" t="n"/>
      <c r="B702" s="198" t="n"/>
      <c r="C702" s="198" t="inlineStr">
        <is>
          <t>가695</t>
        </is>
      </c>
      <c r="D702" s="195" t="n">
        <v>757</v>
      </c>
      <c r="E702" s="195" t="n">
        <v>287</v>
      </c>
      <c r="F702" s="195" t="n">
        <v>287</v>
      </c>
      <c r="G702" s="239" t="n">
        <v>695</v>
      </c>
      <c r="H702" s="197" t="inlineStr">
        <is>
          <t>가</t>
        </is>
      </c>
      <c r="I702" s="242" t="inlineStr">
        <is>
          <t>부산대</t>
        </is>
      </c>
      <c r="J702" s="242" t="inlineStr">
        <is>
          <t>환경공학과</t>
        </is>
      </c>
      <c r="K702" s="195" t="inlineStr">
        <is>
          <t>자연</t>
        </is>
      </c>
      <c r="L702" s="697">
        <f>IF(OFFSET(환산공식!$ED$15,$F702,0)=1,"O","X")</f>
        <v/>
      </c>
      <c r="M702" s="188">
        <f>IFERROR(OFFSET(환산공식!DJ$15,$F702,0),"")</f>
        <v/>
      </c>
      <c r="N702" s="697">
        <f>IFERROR(CONCATENATE(ROUND(OFFSET(환산공식!DK$15,$F702,0),1),"%"),"")</f>
        <v/>
      </c>
      <c r="O702" s="697">
        <f>IFERROR(OFFSET(환산공식!DL$15,$F702,0),"")</f>
        <v/>
      </c>
      <c r="P702" s="188">
        <f>IF(E702="","",IF(Q702&gt;R702,"90% 이상",IF(Q702&gt;S702,CONCATENATE(ROUND(((Q702-S702)/(R702-S702))*20+70,0),"%"),IF(Q702&gt;T702,CONCATENATE(ROUND(((Q702-T702)/(S702-T702))*30+40,0),"%"),IF(Q702&gt;U702,CONCATENATE(ROUND(((Q702-U702)/(T702-U702))*30+10,0),"%"),IF(Q702&gt;V702,CONCATENATE(ROUND(((Q702-V702)/(U702-V702))*7+3,0),"%"),"3% 이하"))))))</f>
        <v/>
      </c>
      <c r="Q702" s="194">
        <f>IFERROR(ROUND(OFFSET(환산공식!$FG$15,$F702,0),3),"")</f>
        <v/>
      </c>
      <c r="R702" s="194">
        <f>OFFSET('배치점수 계산기'!H$10,$D702,0)</f>
        <v/>
      </c>
      <c r="S702" s="194">
        <f>OFFSET('배치점수 계산기'!I$10,$D702,0)</f>
        <v/>
      </c>
      <c r="T702" s="194">
        <f>OFFSET('배치점수 계산기'!J$10,$D702,0)</f>
        <v/>
      </c>
      <c r="U702" s="194">
        <f>OFFSET('배치점수 계산기'!K$10,$D702,0)</f>
        <v/>
      </c>
      <c r="V702" s="194">
        <f>OFFSET('배치점수 계산기'!L$10,$D702,0)</f>
        <v/>
      </c>
      <c r="W702" s="186">
        <f>OFFSET('배치점수 계산기'!M$10,$D702,0)</f>
        <v/>
      </c>
      <c r="X702" s="184">
        <f>OFFSET('배치점수 계산기'!N$10,$D702,0)</f>
        <v/>
      </c>
      <c r="Y702" s="188">
        <f>OFFSET(환산공식!FW$15,$F702,0)</f>
        <v/>
      </c>
      <c r="Z702" s="697">
        <f>OFFSET(환산공식!FX$15,$F702,0)</f>
        <v/>
      </c>
      <c r="AA702" s="179">
        <f>OFFSET(환산공식!FY$15,$F702,0)</f>
        <v/>
      </c>
      <c r="AB702" s="3" t="n"/>
      <c r="AD702" s="0">
        <f>IF(L702="X",6,IF(Q702&gt;R702,1,IF(Q702&gt;S702,2,IF(Q702&gt;T702,3,IF(Q702&gt;U702,4,IF(Q702&gt;=V702,5,IF(Q702&lt;V702,6,"")))))))</f>
        <v/>
      </c>
      <c r="AF702" s="3" t="n"/>
      <c r="AG702" s="3" t="n"/>
      <c r="AH702" s="3" t="n"/>
    </row>
    <row r="703">
      <c r="A703" s="198" t="n"/>
      <c r="B703" s="198" t="n"/>
      <c r="C703" s="198" t="inlineStr">
        <is>
          <t>가696</t>
        </is>
      </c>
      <c r="D703" s="195" t="n">
        <v>758</v>
      </c>
      <c r="E703" s="195" t="n">
        <v>289</v>
      </c>
      <c r="F703" s="195" t="n">
        <v>289</v>
      </c>
      <c r="G703" s="239" t="n">
        <v>696</v>
      </c>
      <c r="H703" s="197" t="inlineStr">
        <is>
          <t>가</t>
        </is>
      </c>
      <c r="I703" s="242" t="inlineStr">
        <is>
          <t>부산대</t>
        </is>
      </c>
      <c r="J703" s="242" t="inlineStr">
        <is>
          <t>조경학과</t>
        </is>
      </c>
      <c r="K703" s="195" t="inlineStr">
        <is>
          <t>자연</t>
        </is>
      </c>
      <c r="L703" s="697">
        <f>IF(OFFSET(환산공식!$ED$15,$F703,0)=1,"O","X")</f>
        <v/>
      </c>
      <c r="M703" s="188">
        <f>IFERROR(OFFSET(환산공식!DJ$15,$F703,0),"")</f>
        <v/>
      </c>
      <c r="N703" s="697">
        <f>IFERROR(CONCATENATE(ROUND(OFFSET(환산공식!DK$15,$F703,0),1),"%"),"")</f>
        <v/>
      </c>
      <c r="O703" s="697">
        <f>IFERROR(OFFSET(환산공식!DL$15,$F703,0),"")</f>
        <v/>
      </c>
      <c r="P703" s="188">
        <f>IF(E703="","",IF(Q703&gt;R703,"90% 이상",IF(Q703&gt;S703,CONCATENATE(ROUND(((Q703-S703)/(R703-S703))*20+70,0),"%"),IF(Q703&gt;T703,CONCATENATE(ROUND(((Q703-T703)/(S703-T703))*30+40,0),"%"),IF(Q703&gt;U703,CONCATENATE(ROUND(((Q703-U703)/(T703-U703))*30+10,0),"%"),IF(Q703&gt;V703,CONCATENATE(ROUND(((Q703-V703)/(U703-V703))*7+3,0),"%"),"3% 이하"))))))</f>
        <v/>
      </c>
      <c r="Q703" s="194">
        <f>IFERROR(ROUND(OFFSET(환산공식!$FG$15,$F703,0),3),"")</f>
        <v/>
      </c>
      <c r="R703" s="194">
        <f>OFFSET('배치점수 계산기'!H$10,$D703,0)</f>
        <v/>
      </c>
      <c r="S703" s="194">
        <f>OFFSET('배치점수 계산기'!I$10,$D703,0)</f>
        <v/>
      </c>
      <c r="T703" s="194">
        <f>OFFSET('배치점수 계산기'!J$10,$D703,0)</f>
        <v/>
      </c>
      <c r="U703" s="194">
        <f>OFFSET('배치점수 계산기'!K$10,$D703,0)</f>
        <v/>
      </c>
      <c r="V703" s="194">
        <f>OFFSET('배치점수 계산기'!L$10,$D703,0)</f>
        <v/>
      </c>
      <c r="W703" s="186">
        <f>OFFSET('배치점수 계산기'!M$10,$D703,0)</f>
        <v/>
      </c>
      <c r="X703" s="184">
        <f>OFFSET('배치점수 계산기'!N$10,$D703,0)</f>
        <v/>
      </c>
      <c r="Y703" s="188">
        <f>OFFSET(환산공식!FW$15,$F703,0)</f>
        <v/>
      </c>
      <c r="Z703" s="697">
        <f>OFFSET(환산공식!FX$15,$F703,0)</f>
        <v/>
      </c>
      <c r="AA703" s="179">
        <f>OFFSET(환산공식!FY$15,$F703,0)</f>
        <v/>
      </c>
      <c r="AB703" s="3" t="n"/>
      <c r="AD703" s="0">
        <f>IF(L703="X",6,IF(Q703&gt;R703,1,IF(Q703&gt;S703,2,IF(Q703&gt;T703,3,IF(Q703&gt;U703,4,IF(Q703&gt;=V703,5,IF(Q703&lt;V703,6,"")))))))</f>
        <v/>
      </c>
      <c r="AF703" s="3" t="n"/>
      <c r="AG703" s="3" t="n"/>
      <c r="AH703" s="3" t="n"/>
    </row>
    <row r="704">
      <c r="A704" s="198" t="n"/>
      <c r="B704" s="198" t="n"/>
      <c r="C704" s="198" t="inlineStr">
        <is>
          <t>가697</t>
        </is>
      </c>
      <c r="D704" s="195" t="n">
        <v>759</v>
      </c>
      <c r="E704" s="195" t="n">
        <v>287</v>
      </c>
      <c r="F704" s="195" t="n">
        <v>287</v>
      </c>
      <c r="G704" s="239" t="n">
        <v>697</v>
      </c>
      <c r="H704" s="197" t="inlineStr">
        <is>
          <t>가</t>
        </is>
      </c>
      <c r="I704" s="242" t="inlineStr">
        <is>
          <t>부산대</t>
        </is>
      </c>
      <c r="J704" s="242" t="inlineStr">
        <is>
          <t>바이오산업기계공학과</t>
        </is>
      </c>
      <c r="K704" s="195" t="inlineStr">
        <is>
          <t>자연</t>
        </is>
      </c>
      <c r="L704" s="697">
        <f>IF(OFFSET(환산공식!$ED$15,$F704,0)=1,"O","X")</f>
        <v/>
      </c>
      <c r="M704" s="188">
        <f>IFERROR(OFFSET(환산공식!DJ$15,$F704,0),"")</f>
        <v/>
      </c>
      <c r="N704" s="697">
        <f>IFERROR(CONCATENATE(ROUND(OFFSET(환산공식!DK$15,$F704,0),1),"%"),"")</f>
        <v/>
      </c>
      <c r="O704" s="697">
        <f>IFERROR(OFFSET(환산공식!DL$15,$F704,0),"")</f>
        <v/>
      </c>
      <c r="P704" s="188">
        <f>IF(E704="","",IF(Q704&gt;R704,"90% 이상",IF(Q704&gt;S704,CONCATENATE(ROUND(((Q704-S704)/(R704-S704))*20+70,0),"%"),IF(Q704&gt;T704,CONCATENATE(ROUND(((Q704-T704)/(S704-T704))*30+40,0),"%"),IF(Q704&gt;U704,CONCATENATE(ROUND(((Q704-U704)/(T704-U704))*30+10,0),"%"),IF(Q704&gt;V704,CONCATENATE(ROUND(((Q704-V704)/(U704-V704))*7+3,0),"%"),"3% 이하"))))))</f>
        <v/>
      </c>
      <c r="Q704" s="194">
        <f>IFERROR(ROUND(OFFSET(환산공식!$FG$15,$F704,0),3),"")</f>
        <v/>
      </c>
      <c r="R704" s="194">
        <f>OFFSET('배치점수 계산기'!H$10,$D704,0)</f>
        <v/>
      </c>
      <c r="S704" s="194">
        <f>OFFSET('배치점수 계산기'!I$10,$D704,0)</f>
        <v/>
      </c>
      <c r="T704" s="194">
        <f>OFFSET('배치점수 계산기'!J$10,$D704,0)</f>
        <v/>
      </c>
      <c r="U704" s="194">
        <f>OFFSET('배치점수 계산기'!K$10,$D704,0)</f>
        <v/>
      </c>
      <c r="V704" s="194">
        <f>OFFSET('배치점수 계산기'!L$10,$D704,0)</f>
        <v/>
      </c>
      <c r="W704" s="186">
        <f>OFFSET('배치점수 계산기'!M$10,$D704,0)</f>
        <v/>
      </c>
      <c r="X704" s="184">
        <f>OFFSET('배치점수 계산기'!N$10,$D704,0)</f>
        <v/>
      </c>
      <c r="Y704" s="188">
        <f>OFFSET(환산공식!FW$15,$F704,0)</f>
        <v/>
      </c>
      <c r="Z704" s="697">
        <f>OFFSET(환산공식!FX$15,$F704,0)</f>
        <v/>
      </c>
      <c r="AA704" s="179">
        <f>OFFSET(환산공식!FY$15,$F704,0)</f>
        <v/>
      </c>
      <c r="AB704" s="3" t="n"/>
      <c r="AD704" s="0">
        <f>IF(L704="X",6,IF(Q704&gt;R704,1,IF(Q704&gt;S704,2,IF(Q704&gt;T704,3,IF(Q704&gt;U704,4,IF(Q704&gt;=V704,5,IF(Q704&lt;V704,6,"")))))))</f>
        <v/>
      </c>
      <c r="AF704" s="3" t="n"/>
      <c r="AG704" s="3" t="n"/>
      <c r="AH704" s="3" t="n"/>
    </row>
    <row r="705">
      <c r="A705" s="198" t="n"/>
      <c r="B705" s="198" t="n"/>
      <c r="C705" s="198" t="inlineStr">
        <is>
          <t>가698</t>
        </is>
      </c>
      <c r="D705" s="195" t="n">
        <v>760</v>
      </c>
      <c r="E705" s="195" t="n">
        <v>288</v>
      </c>
      <c r="F705" s="195" t="n">
        <v>288</v>
      </c>
      <c r="G705" s="239" t="n">
        <v>698</v>
      </c>
      <c r="H705" s="197" t="inlineStr">
        <is>
          <t>가</t>
        </is>
      </c>
      <c r="I705" s="242" t="inlineStr">
        <is>
          <t>부산대</t>
        </is>
      </c>
      <c r="J705" s="242" t="inlineStr">
        <is>
          <t>바이오환경에너지학과</t>
        </is>
      </c>
      <c r="K705" s="195" t="inlineStr">
        <is>
          <t>자연</t>
        </is>
      </c>
      <c r="L705" s="697">
        <f>IF(OFFSET(환산공식!$ED$15,$F705,0)=1,"O","X")</f>
        <v/>
      </c>
      <c r="M705" s="188">
        <f>IFERROR(OFFSET(환산공식!DJ$15,$F705,0),"")</f>
        <v/>
      </c>
      <c r="N705" s="697">
        <f>IFERROR(CONCATENATE(ROUND(OFFSET(환산공식!DK$15,$F705,0),1),"%"),"")</f>
        <v/>
      </c>
      <c r="O705" s="697">
        <f>IFERROR(OFFSET(환산공식!DL$15,$F705,0),"")</f>
        <v/>
      </c>
      <c r="P705" s="188">
        <f>IF(E705="","",IF(Q705&gt;R705,"90% 이상",IF(Q705&gt;S705,CONCATENATE(ROUND(((Q705-S705)/(R705-S705))*20+70,0),"%"),IF(Q705&gt;T705,CONCATENATE(ROUND(((Q705-T705)/(S705-T705))*30+40,0),"%"),IF(Q705&gt;U705,CONCATENATE(ROUND(((Q705-U705)/(T705-U705))*30+10,0),"%"),IF(Q705&gt;V705,CONCATENATE(ROUND(((Q705-V705)/(U705-V705))*7+3,0),"%"),"3% 이하"))))))</f>
        <v/>
      </c>
      <c r="Q705" s="194">
        <f>IFERROR(ROUND(OFFSET(환산공식!$FG$15,$F705,0),3),"")</f>
        <v/>
      </c>
      <c r="R705" s="194">
        <f>OFFSET('배치점수 계산기'!H$10,$D705,0)</f>
        <v/>
      </c>
      <c r="S705" s="194">
        <f>OFFSET('배치점수 계산기'!I$10,$D705,0)</f>
        <v/>
      </c>
      <c r="T705" s="194">
        <f>OFFSET('배치점수 계산기'!J$10,$D705,0)</f>
        <v/>
      </c>
      <c r="U705" s="194">
        <f>OFFSET('배치점수 계산기'!K$10,$D705,0)</f>
        <v/>
      </c>
      <c r="V705" s="194">
        <f>OFFSET('배치점수 계산기'!L$10,$D705,0)</f>
        <v/>
      </c>
      <c r="W705" s="186">
        <f>OFFSET('배치점수 계산기'!M$10,$D705,0)</f>
        <v/>
      </c>
      <c r="X705" s="184">
        <f>OFFSET('배치점수 계산기'!N$10,$D705,0)</f>
        <v/>
      </c>
      <c r="Y705" s="188">
        <f>OFFSET(환산공식!FW$15,$F705,0)</f>
        <v/>
      </c>
      <c r="Z705" s="697">
        <f>OFFSET(환산공식!FX$15,$F705,0)</f>
        <v/>
      </c>
      <c r="AA705" s="179">
        <f>OFFSET(환산공식!FY$15,$F705,0)</f>
        <v/>
      </c>
      <c r="AB705" s="3" t="n"/>
      <c r="AD705" s="0">
        <f>IF(L705="X",6,IF(Q705&gt;R705,1,IF(Q705&gt;S705,2,IF(Q705&gt;T705,3,IF(Q705&gt;U705,4,IF(Q705&gt;=V705,5,IF(Q705&lt;V705,6,"")))))))</f>
        <v/>
      </c>
      <c r="AF705" s="3" t="n"/>
      <c r="AG705" s="3" t="n"/>
      <c r="AH705" s="3" t="n"/>
    </row>
    <row r="706">
      <c r="A706" s="198" t="n"/>
      <c r="B706" s="198" t="n"/>
      <c r="C706" s="198" t="inlineStr">
        <is>
          <t>가699</t>
        </is>
      </c>
      <c r="D706" s="195" t="n">
        <v>761</v>
      </c>
      <c r="E706" s="195" t="n">
        <v>287</v>
      </c>
      <c r="F706" s="195" t="n">
        <v>287</v>
      </c>
      <c r="G706" s="239" t="n">
        <v>699</v>
      </c>
      <c r="H706" s="197" t="inlineStr">
        <is>
          <t>가</t>
        </is>
      </c>
      <c r="I706" s="242" t="inlineStr">
        <is>
          <t>부산대</t>
        </is>
      </c>
      <c r="J706" s="242" t="inlineStr">
        <is>
          <t>유기소재시스템공학과</t>
        </is>
      </c>
      <c r="K706" s="195" t="inlineStr">
        <is>
          <t>자연</t>
        </is>
      </c>
      <c r="L706" s="697">
        <f>IF(OFFSET(환산공식!$ED$15,$F706,0)=1,"O","X")</f>
        <v/>
      </c>
      <c r="M706" s="188">
        <f>IFERROR(OFFSET(환산공식!DJ$15,$F706,0),"")</f>
        <v/>
      </c>
      <c r="N706" s="697">
        <f>IFERROR(CONCATENATE(ROUND(OFFSET(환산공식!DK$15,$F706,0),1),"%"),"")</f>
        <v/>
      </c>
      <c r="O706" s="697">
        <f>IFERROR(OFFSET(환산공식!DL$15,$F706,0),"")</f>
        <v/>
      </c>
      <c r="P706" s="188">
        <f>IF(E706="","",IF(Q706&gt;R706,"90% 이상",IF(Q706&gt;S706,CONCATENATE(ROUND(((Q706-S706)/(R706-S706))*20+70,0),"%"),IF(Q706&gt;T706,CONCATENATE(ROUND(((Q706-T706)/(S706-T706))*30+40,0),"%"),IF(Q706&gt;U706,CONCATENATE(ROUND(((Q706-U706)/(T706-U706))*30+10,0),"%"),IF(Q706&gt;V706,CONCATENATE(ROUND(((Q706-V706)/(U706-V706))*7+3,0),"%"),"3% 이하"))))))</f>
        <v/>
      </c>
      <c r="Q706" s="194">
        <f>IFERROR(ROUND(OFFSET(환산공식!$FG$15,$F706,0),3),"")</f>
        <v/>
      </c>
      <c r="R706" s="194">
        <f>OFFSET('배치점수 계산기'!H$10,$D706,0)</f>
        <v/>
      </c>
      <c r="S706" s="194">
        <f>OFFSET('배치점수 계산기'!I$10,$D706,0)</f>
        <v/>
      </c>
      <c r="T706" s="194">
        <f>OFFSET('배치점수 계산기'!J$10,$D706,0)</f>
        <v/>
      </c>
      <c r="U706" s="194">
        <f>OFFSET('배치점수 계산기'!K$10,$D706,0)</f>
        <v/>
      </c>
      <c r="V706" s="194">
        <f>OFFSET('배치점수 계산기'!L$10,$D706,0)</f>
        <v/>
      </c>
      <c r="W706" s="186">
        <f>OFFSET('배치점수 계산기'!M$10,$D706,0)</f>
        <v/>
      </c>
      <c r="X706" s="184">
        <f>OFFSET('배치점수 계산기'!N$10,$D706,0)</f>
        <v/>
      </c>
      <c r="Y706" s="188">
        <f>OFFSET(환산공식!FW$15,$F706,0)</f>
        <v/>
      </c>
      <c r="Z706" s="697">
        <f>OFFSET(환산공식!FX$15,$F706,0)</f>
        <v/>
      </c>
      <c r="AA706" s="179">
        <f>OFFSET(환산공식!FY$15,$F706,0)</f>
        <v/>
      </c>
      <c r="AB706" s="3" t="n"/>
      <c r="AD706" s="0">
        <f>IF(L706="X",6,IF(Q706&gt;R706,1,IF(Q706&gt;S706,2,IF(Q706&gt;T706,3,IF(Q706&gt;U706,4,IF(Q706&gt;=V706,5,IF(Q706&lt;V706,6,"")))))))</f>
        <v/>
      </c>
      <c r="AF706" s="3" t="n"/>
      <c r="AG706" s="3" t="n"/>
      <c r="AH706" s="3" t="n"/>
    </row>
    <row r="707">
      <c r="A707" s="198" t="n"/>
      <c r="B707" s="198" t="n"/>
      <c r="C707" s="198" t="inlineStr">
        <is>
          <t>가700</t>
        </is>
      </c>
      <c r="D707" s="195" t="n">
        <v>762</v>
      </c>
      <c r="E707" s="195" t="n">
        <v>287</v>
      </c>
      <c r="F707" s="195" t="n">
        <v>287</v>
      </c>
      <c r="G707" s="239" t="n">
        <v>700</v>
      </c>
      <c r="H707" s="197" t="inlineStr">
        <is>
          <t>가</t>
        </is>
      </c>
      <c r="I707" s="242" t="inlineStr">
        <is>
          <t>부산대</t>
        </is>
      </c>
      <c r="J707" s="242" t="inlineStr">
        <is>
          <t>바이오소재과학과</t>
        </is>
      </c>
      <c r="K707" s="195" t="inlineStr">
        <is>
          <t>자연</t>
        </is>
      </c>
      <c r="L707" s="697">
        <f>IF(OFFSET(환산공식!$ED$15,$F707,0)=1,"O","X")</f>
        <v/>
      </c>
      <c r="M707" s="188">
        <f>IFERROR(OFFSET(환산공식!DJ$15,$F707,0),"")</f>
        <v/>
      </c>
      <c r="N707" s="697">
        <f>IFERROR(CONCATENATE(ROUND(OFFSET(환산공식!DK$15,$F707,0),1),"%"),"")</f>
        <v/>
      </c>
      <c r="O707" s="697">
        <f>IFERROR(OFFSET(환산공식!DL$15,$F707,0),"")</f>
        <v/>
      </c>
      <c r="P707" s="188">
        <f>IF(E707="","",IF(Q707&gt;R707,"90% 이상",IF(Q707&gt;S707,CONCATENATE(ROUND(((Q707-S707)/(R707-S707))*20+70,0),"%"),IF(Q707&gt;T707,CONCATENATE(ROUND(((Q707-T707)/(S707-T707))*30+40,0),"%"),IF(Q707&gt;U707,CONCATENATE(ROUND(((Q707-U707)/(T707-U707))*30+10,0),"%"),IF(Q707&gt;V707,CONCATENATE(ROUND(((Q707-V707)/(U707-V707))*7+3,0),"%"),"3% 이하"))))))</f>
        <v/>
      </c>
      <c r="Q707" s="194">
        <f>IFERROR(ROUND(OFFSET(환산공식!$FG$15,$F707,0),3),"")</f>
        <v/>
      </c>
      <c r="R707" s="194">
        <f>OFFSET('배치점수 계산기'!H$10,$D707,0)</f>
        <v/>
      </c>
      <c r="S707" s="194">
        <f>OFFSET('배치점수 계산기'!I$10,$D707,0)</f>
        <v/>
      </c>
      <c r="T707" s="194">
        <f>OFFSET('배치점수 계산기'!J$10,$D707,0)</f>
        <v/>
      </c>
      <c r="U707" s="194">
        <f>OFFSET('배치점수 계산기'!K$10,$D707,0)</f>
        <v/>
      </c>
      <c r="V707" s="194">
        <f>OFFSET('배치점수 계산기'!L$10,$D707,0)</f>
        <v/>
      </c>
      <c r="W707" s="186">
        <f>OFFSET('배치점수 계산기'!M$10,$D707,0)</f>
        <v/>
      </c>
      <c r="X707" s="184">
        <f>OFFSET('배치점수 계산기'!N$10,$D707,0)</f>
        <v/>
      </c>
      <c r="Y707" s="188">
        <f>OFFSET(환산공식!FW$15,$F707,0)</f>
        <v/>
      </c>
      <c r="Z707" s="697">
        <f>OFFSET(환산공식!FX$15,$F707,0)</f>
        <v/>
      </c>
      <c r="AA707" s="179">
        <f>OFFSET(환산공식!FY$15,$F707,0)</f>
        <v/>
      </c>
      <c r="AB707" s="3" t="n"/>
      <c r="AD707" s="0">
        <f>IF(L707="X",6,IF(Q707&gt;R707,1,IF(Q707&gt;S707,2,IF(Q707&gt;T707,3,IF(Q707&gt;U707,4,IF(Q707&gt;=V707,5,IF(Q707&lt;V707,6,"")))))))</f>
        <v/>
      </c>
      <c r="AF707" s="3" t="n"/>
      <c r="AG707" s="3" t="n"/>
      <c r="AH707" s="3" t="n"/>
    </row>
    <row r="708">
      <c r="A708" s="198" t="n"/>
      <c r="B708" s="198" t="n"/>
      <c r="C708" s="198" t="inlineStr">
        <is>
          <t>가701</t>
        </is>
      </c>
      <c r="D708" s="195" t="n">
        <v>763</v>
      </c>
      <c r="E708" s="195" t="n">
        <v>287</v>
      </c>
      <c r="F708" s="195" t="n">
        <v>287</v>
      </c>
      <c r="G708" s="239" t="n">
        <v>701</v>
      </c>
      <c r="H708" s="197" t="inlineStr">
        <is>
          <t>가</t>
        </is>
      </c>
      <c r="I708" s="242" t="inlineStr">
        <is>
          <t>부산대</t>
        </is>
      </c>
      <c r="J708" s="242" t="inlineStr">
        <is>
          <t>응용생명융합학부</t>
        </is>
      </c>
      <c r="K708" s="195" t="inlineStr">
        <is>
          <t>자연</t>
        </is>
      </c>
      <c r="L708" s="697">
        <f>IF(OFFSET(환산공식!$ED$15,$F708,0)=1,"O","X")</f>
        <v/>
      </c>
      <c r="M708" s="188">
        <f>IFERROR(OFFSET(환산공식!DJ$15,$F708,0),"")</f>
        <v/>
      </c>
      <c r="N708" s="697">
        <f>IFERROR(CONCATENATE(ROUND(OFFSET(환산공식!DK$15,$F708,0),1),"%"),"")</f>
        <v/>
      </c>
      <c r="O708" s="697">
        <f>IFERROR(OFFSET(환산공식!DL$15,$F708,0),"")</f>
        <v/>
      </c>
      <c r="P708" s="188">
        <f>IF(E708="","",IF(Q708&gt;R708,"90% 이상",IF(Q708&gt;S708,CONCATENATE(ROUND(((Q708-S708)/(R708-S708))*20+70,0),"%"),IF(Q708&gt;T708,CONCATENATE(ROUND(((Q708-T708)/(S708-T708))*30+40,0),"%"),IF(Q708&gt;U708,CONCATENATE(ROUND(((Q708-U708)/(T708-U708))*30+10,0),"%"),IF(Q708&gt;V708,CONCATENATE(ROUND(((Q708-V708)/(U708-V708))*7+3,0),"%"),"3% 이하"))))))</f>
        <v/>
      </c>
      <c r="Q708" s="194">
        <f>IFERROR(ROUND(OFFSET(환산공식!$FG$15,$F708,0),3),"")</f>
        <v/>
      </c>
      <c r="R708" s="194">
        <f>OFFSET('배치점수 계산기'!H$10,$D708,0)</f>
        <v/>
      </c>
      <c r="S708" s="194">
        <f>OFFSET('배치점수 계산기'!I$10,$D708,0)</f>
        <v/>
      </c>
      <c r="T708" s="194">
        <f>OFFSET('배치점수 계산기'!J$10,$D708,0)</f>
        <v/>
      </c>
      <c r="U708" s="194">
        <f>OFFSET('배치점수 계산기'!K$10,$D708,0)</f>
        <v/>
      </c>
      <c r="V708" s="194">
        <f>OFFSET('배치점수 계산기'!L$10,$D708,0)</f>
        <v/>
      </c>
      <c r="W708" s="186">
        <f>OFFSET('배치점수 계산기'!M$10,$D708,0)</f>
        <v/>
      </c>
      <c r="X708" s="184">
        <f>OFFSET('배치점수 계산기'!N$10,$D708,0)</f>
        <v/>
      </c>
      <c r="Y708" s="188">
        <f>OFFSET(환산공식!FW$15,$F708,0)</f>
        <v/>
      </c>
      <c r="Z708" s="697">
        <f>OFFSET(환산공식!FX$15,$F708,0)</f>
        <v/>
      </c>
      <c r="AA708" s="179">
        <f>OFFSET(환산공식!FY$15,$F708,0)</f>
        <v/>
      </c>
      <c r="AB708" s="3" t="n"/>
      <c r="AD708" s="0">
        <f>IF(L708="X",6,IF(Q708&gt;R708,1,IF(Q708&gt;S708,2,IF(Q708&gt;T708,3,IF(Q708&gt;U708,4,IF(Q708&gt;=V708,5,IF(Q708&lt;V708,6,"")))))))</f>
        <v/>
      </c>
      <c r="AF708" s="3" t="n"/>
      <c r="AG708" s="3" t="n"/>
      <c r="AH708" s="3" t="n"/>
    </row>
    <row r="709">
      <c r="A709" s="198" t="n"/>
      <c r="B709" s="198" t="n"/>
      <c r="C709" s="198" t="inlineStr">
        <is>
          <t>가702</t>
        </is>
      </c>
      <c r="D709" s="195" t="n">
        <v>764</v>
      </c>
      <c r="E709" s="195" t="n">
        <v>287</v>
      </c>
      <c r="F709" s="195" t="n">
        <v>287</v>
      </c>
      <c r="G709" s="239" t="n">
        <v>702</v>
      </c>
      <c r="H709" s="197" t="inlineStr">
        <is>
          <t>가</t>
        </is>
      </c>
      <c r="I709" s="242" t="inlineStr">
        <is>
          <t>부산대</t>
        </is>
      </c>
      <c r="J709" s="242" t="inlineStr">
        <is>
          <t>원예생명과학과</t>
        </is>
      </c>
      <c r="K709" s="195" t="inlineStr">
        <is>
          <t>자연</t>
        </is>
      </c>
      <c r="L709" s="697">
        <f>IF(OFFSET(환산공식!$ED$15,$F709,0)=1,"O","X")</f>
        <v/>
      </c>
      <c r="M709" s="188">
        <f>IFERROR(OFFSET(환산공식!DJ$15,$F709,0),"")</f>
        <v/>
      </c>
      <c r="N709" s="697">
        <f>IFERROR(CONCATENATE(ROUND(OFFSET(환산공식!DK$15,$F709,0),1),"%"),"")</f>
        <v/>
      </c>
      <c r="O709" s="697">
        <f>IFERROR(OFFSET(환산공식!DL$15,$F709,0),"")</f>
        <v/>
      </c>
      <c r="P709" s="188">
        <f>IF(E709="","",IF(Q709&gt;R709,"90% 이상",IF(Q709&gt;S709,CONCATENATE(ROUND(((Q709-S709)/(R709-S709))*20+70,0),"%"),IF(Q709&gt;T709,CONCATENATE(ROUND(((Q709-T709)/(S709-T709))*30+40,0),"%"),IF(Q709&gt;U709,CONCATENATE(ROUND(((Q709-U709)/(T709-U709))*30+10,0),"%"),IF(Q709&gt;V709,CONCATENATE(ROUND(((Q709-V709)/(U709-V709))*7+3,0),"%"),"3% 이하"))))))</f>
        <v/>
      </c>
      <c r="Q709" s="194">
        <f>IFERROR(ROUND(OFFSET(환산공식!$FG$15,$F709,0),3),"")</f>
        <v/>
      </c>
      <c r="R709" s="194">
        <f>OFFSET('배치점수 계산기'!H$10,$D709,0)</f>
        <v/>
      </c>
      <c r="S709" s="194">
        <f>OFFSET('배치점수 계산기'!I$10,$D709,0)</f>
        <v/>
      </c>
      <c r="T709" s="194">
        <f>OFFSET('배치점수 계산기'!J$10,$D709,0)</f>
        <v/>
      </c>
      <c r="U709" s="194">
        <f>OFFSET('배치점수 계산기'!K$10,$D709,0)</f>
        <v/>
      </c>
      <c r="V709" s="194">
        <f>OFFSET('배치점수 계산기'!L$10,$D709,0)</f>
        <v/>
      </c>
      <c r="W709" s="186">
        <f>OFFSET('배치점수 계산기'!M$10,$D709,0)</f>
        <v/>
      </c>
      <c r="X709" s="184">
        <f>OFFSET('배치점수 계산기'!N$10,$D709,0)</f>
        <v/>
      </c>
      <c r="Y709" s="188">
        <f>OFFSET(환산공식!FW$15,$F709,0)</f>
        <v/>
      </c>
      <c r="Z709" s="697">
        <f>OFFSET(환산공식!FX$15,$F709,0)</f>
        <v/>
      </c>
      <c r="AA709" s="179">
        <f>OFFSET(환산공식!FY$15,$F709,0)</f>
        <v/>
      </c>
      <c r="AB709" s="3" t="n"/>
      <c r="AD709" s="0">
        <f>IF(L709="X",6,IF(Q709&gt;R709,1,IF(Q709&gt;S709,2,IF(Q709&gt;T709,3,IF(Q709&gt;U709,4,IF(Q709&gt;=V709,5,IF(Q709&lt;V709,6,"")))))))</f>
        <v/>
      </c>
      <c r="AF709" s="3" t="n"/>
      <c r="AG709" s="3" t="n"/>
      <c r="AH709" s="3" t="n"/>
    </row>
    <row r="710">
      <c r="A710" s="198" t="n"/>
      <c r="B710" s="198" t="n"/>
      <c r="C710" s="198" t="inlineStr">
        <is>
          <t>가703</t>
        </is>
      </c>
      <c r="D710" s="195" t="n">
        <v>766</v>
      </c>
      <c r="E710" s="195" t="n">
        <v>284</v>
      </c>
      <c r="F710" s="195" t="n">
        <v>284</v>
      </c>
      <c r="G710" s="239" t="n">
        <v>703</v>
      </c>
      <c r="H710" s="197" t="inlineStr">
        <is>
          <t>가</t>
        </is>
      </c>
      <c r="I710" s="242" t="inlineStr">
        <is>
          <t>부산대</t>
        </is>
      </c>
      <c r="J710" s="242" t="inlineStr">
        <is>
          <t>경영학과</t>
        </is>
      </c>
      <c r="K710" s="195" t="inlineStr">
        <is>
          <t>통합</t>
        </is>
      </c>
      <c r="L710" s="697">
        <f>IF(OFFSET(환산공식!$ED$15,$F710,0)=1,"O","X")</f>
        <v/>
      </c>
      <c r="M710" s="188">
        <f>IFERROR(OFFSET(환산공식!DJ$15,$F710,0),"")</f>
        <v/>
      </c>
      <c r="N710" s="697">
        <f>IFERROR(CONCATENATE(ROUND(OFFSET(환산공식!DK$15,$F710,0),1),"%"),"")</f>
        <v/>
      </c>
      <c r="O710" s="697">
        <f>IFERROR(OFFSET(환산공식!DL$15,$F710,0),"")</f>
        <v/>
      </c>
      <c r="P710" s="188">
        <f>IF(E710="","",IF(Q710&gt;R710,"90% 이상",IF(Q710&gt;S710,CONCATENATE(ROUND(((Q710-S710)/(R710-S710))*20+70,0),"%"),IF(Q710&gt;T710,CONCATENATE(ROUND(((Q710-T710)/(S710-T710))*30+40,0),"%"),IF(Q710&gt;U710,CONCATENATE(ROUND(((Q710-U710)/(T710-U710))*30+10,0),"%"),IF(Q710&gt;V710,CONCATENATE(ROUND(((Q710-V710)/(U710-V710))*7+3,0),"%"),"3% 이하"))))))</f>
        <v/>
      </c>
      <c r="Q710" s="194">
        <f>IFERROR(ROUND(OFFSET(환산공식!$FG$15,$F710,0),3),"")</f>
        <v/>
      </c>
      <c r="R710" s="194">
        <f>OFFSET('배치점수 계산기'!H$10,$D710,0)</f>
        <v/>
      </c>
      <c r="S710" s="194">
        <f>OFFSET('배치점수 계산기'!I$10,$D710,0)</f>
        <v/>
      </c>
      <c r="T710" s="194">
        <f>OFFSET('배치점수 계산기'!J$10,$D710,0)</f>
        <v/>
      </c>
      <c r="U710" s="194">
        <f>OFFSET('배치점수 계산기'!K$10,$D710,0)</f>
        <v/>
      </c>
      <c r="V710" s="194">
        <f>OFFSET('배치점수 계산기'!L$10,$D710,0)</f>
        <v/>
      </c>
      <c r="W710" s="186">
        <f>OFFSET('배치점수 계산기'!M$10,$D710,0)</f>
        <v/>
      </c>
      <c r="X710" s="184">
        <f>OFFSET('배치점수 계산기'!N$10,$D710,0)</f>
        <v/>
      </c>
      <c r="Y710" s="188">
        <f>OFFSET(환산공식!FW$15,$F710,0)</f>
        <v/>
      </c>
      <c r="Z710" s="697">
        <f>OFFSET(환산공식!FX$15,$F710,0)</f>
        <v/>
      </c>
      <c r="AA710" s="179">
        <f>OFFSET(환산공식!FY$15,$F710,0)</f>
        <v/>
      </c>
      <c r="AB710" s="3" t="n"/>
      <c r="AD710" s="0">
        <f>IF(L710="X",6,IF(Q710&gt;R710,1,IF(Q710&gt;S710,2,IF(Q710&gt;T710,3,IF(Q710&gt;U710,4,IF(Q710&gt;=V710,5,IF(Q710&lt;V710,6,"")))))))</f>
        <v/>
      </c>
      <c r="AF710" s="3" t="n"/>
      <c r="AG710" s="3" t="n"/>
      <c r="AH710" s="3" t="n"/>
    </row>
    <row r="711">
      <c r="A711" s="198" t="n"/>
      <c r="B711" s="198" t="n"/>
      <c r="C711" s="198" t="inlineStr">
        <is>
          <t>가704</t>
        </is>
      </c>
      <c r="D711" s="195" t="n">
        <v>767</v>
      </c>
      <c r="E711" s="195" t="n">
        <v>284</v>
      </c>
      <c r="F711" s="195" t="n">
        <v>284</v>
      </c>
      <c r="G711" s="239" t="n">
        <v>704</v>
      </c>
      <c r="H711" s="197" t="inlineStr">
        <is>
          <t>가</t>
        </is>
      </c>
      <c r="I711" s="242" t="inlineStr">
        <is>
          <t>부산대</t>
        </is>
      </c>
      <c r="J711" s="242" t="inlineStr">
        <is>
          <t>공공정책학부</t>
        </is>
      </c>
      <c r="K711" s="195" t="inlineStr">
        <is>
          <t>통합</t>
        </is>
      </c>
      <c r="L711" s="697">
        <f>IF(OFFSET(환산공식!$ED$15,$F711,0)=1,"O","X")</f>
        <v/>
      </c>
      <c r="M711" s="188">
        <f>IFERROR(OFFSET(환산공식!DJ$15,$F711,0),"")</f>
        <v/>
      </c>
      <c r="N711" s="697">
        <f>IFERROR(CONCATENATE(ROUND(OFFSET(환산공식!DK$15,$F711,0),1),"%"),"")</f>
        <v/>
      </c>
      <c r="O711" s="697">
        <f>IFERROR(OFFSET(환산공식!DL$15,$F711,0),"")</f>
        <v/>
      </c>
      <c r="P711" s="188">
        <f>IF(E711="","",IF(Q711&gt;R711,"90% 이상",IF(Q711&gt;S711,CONCATENATE(ROUND(((Q711-S711)/(R711-S711))*20+70,0),"%"),IF(Q711&gt;T711,CONCATENATE(ROUND(((Q711-T711)/(S711-T711))*30+40,0),"%"),IF(Q711&gt;U711,CONCATENATE(ROUND(((Q711-U711)/(T711-U711))*30+10,0),"%"),IF(Q711&gt;V711,CONCATENATE(ROUND(((Q711-V711)/(U711-V711))*7+3,0),"%"),"3% 이하"))))))</f>
        <v/>
      </c>
      <c r="Q711" s="194">
        <f>IFERROR(ROUND(OFFSET(환산공식!$FG$15,$F711,0),3),"")</f>
        <v/>
      </c>
      <c r="R711" s="194">
        <f>OFFSET('배치점수 계산기'!H$10,$D711,0)</f>
        <v/>
      </c>
      <c r="S711" s="194">
        <f>OFFSET('배치점수 계산기'!I$10,$D711,0)</f>
        <v/>
      </c>
      <c r="T711" s="194">
        <f>OFFSET('배치점수 계산기'!J$10,$D711,0)</f>
        <v/>
      </c>
      <c r="U711" s="194">
        <f>OFFSET('배치점수 계산기'!K$10,$D711,0)</f>
        <v/>
      </c>
      <c r="V711" s="194">
        <f>OFFSET('배치점수 계산기'!L$10,$D711,0)</f>
        <v/>
      </c>
      <c r="W711" s="186">
        <f>OFFSET('배치점수 계산기'!M$10,$D711,0)</f>
        <v/>
      </c>
      <c r="X711" s="184">
        <f>OFFSET('배치점수 계산기'!N$10,$D711,0)</f>
        <v/>
      </c>
      <c r="Y711" s="188">
        <f>OFFSET(환산공식!FW$15,$F711,0)</f>
        <v/>
      </c>
      <c r="Z711" s="697">
        <f>OFFSET(환산공식!FX$15,$F711,0)</f>
        <v/>
      </c>
      <c r="AA711" s="179">
        <f>OFFSET(환산공식!FY$15,$F711,0)</f>
        <v/>
      </c>
      <c r="AB711" s="3" t="n"/>
      <c r="AD711" s="0">
        <f>IF(L711="X",6,IF(Q711&gt;R711,1,IF(Q711&gt;S711,2,IF(Q711&gt;T711,3,IF(Q711&gt;U711,4,IF(Q711&gt;=V711,5,IF(Q711&lt;V711,6,"")))))))</f>
        <v/>
      </c>
      <c r="AF711" s="3" t="n"/>
      <c r="AG711" s="3" t="n"/>
      <c r="AH711" s="3" t="n"/>
    </row>
    <row r="712">
      <c r="A712" s="198" t="n"/>
      <c r="B712" s="198" t="n"/>
      <c r="C712" s="198" t="inlineStr">
        <is>
          <t>가705</t>
        </is>
      </c>
      <c r="D712" s="195" t="n">
        <v>768</v>
      </c>
      <c r="E712" s="195" t="n">
        <v>284</v>
      </c>
      <c r="F712" s="195" t="n">
        <v>284</v>
      </c>
      <c r="G712" s="239" t="n">
        <v>705</v>
      </c>
      <c r="H712" s="197" t="inlineStr">
        <is>
          <t>가</t>
        </is>
      </c>
      <c r="I712" s="242" t="inlineStr">
        <is>
          <t>부산대</t>
        </is>
      </c>
      <c r="J712" s="242" t="inlineStr">
        <is>
          <t>국어교육과</t>
        </is>
      </c>
      <c r="K712" s="195" t="inlineStr">
        <is>
          <t>통합</t>
        </is>
      </c>
      <c r="L712" s="697">
        <f>IF(OFFSET(환산공식!$ED$15,$F712,0)=1,"O","X")</f>
        <v/>
      </c>
      <c r="M712" s="188">
        <f>IFERROR(OFFSET(환산공식!DJ$15,$F712,0),"")</f>
        <v/>
      </c>
      <c r="N712" s="697">
        <f>IFERROR(CONCATENATE(ROUND(OFFSET(환산공식!DK$15,$F712,0),1),"%"),"")</f>
        <v/>
      </c>
      <c r="O712" s="697">
        <f>IFERROR(OFFSET(환산공식!DL$15,$F712,0),"")</f>
        <v/>
      </c>
      <c r="P712" s="188">
        <f>IF(E712="","",IF(Q712&gt;R712,"90% 이상",IF(Q712&gt;S712,CONCATENATE(ROUND(((Q712-S712)/(R712-S712))*20+70,0),"%"),IF(Q712&gt;T712,CONCATENATE(ROUND(((Q712-T712)/(S712-T712))*30+40,0),"%"),IF(Q712&gt;U712,CONCATENATE(ROUND(((Q712-U712)/(T712-U712))*30+10,0),"%"),IF(Q712&gt;V712,CONCATENATE(ROUND(((Q712-V712)/(U712-V712))*7+3,0),"%"),"3% 이하"))))))</f>
        <v/>
      </c>
      <c r="Q712" s="194">
        <f>IFERROR(ROUND(OFFSET(환산공식!$FG$15,$F712,0),3),"")</f>
        <v/>
      </c>
      <c r="R712" s="194">
        <f>OFFSET('배치점수 계산기'!H$10,$D712,0)</f>
        <v/>
      </c>
      <c r="S712" s="194">
        <f>OFFSET('배치점수 계산기'!I$10,$D712,0)</f>
        <v/>
      </c>
      <c r="T712" s="194">
        <f>OFFSET('배치점수 계산기'!J$10,$D712,0)</f>
        <v/>
      </c>
      <c r="U712" s="194">
        <f>OFFSET('배치점수 계산기'!K$10,$D712,0)</f>
        <v/>
      </c>
      <c r="V712" s="194">
        <f>OFFSET('배치점수 계산기'!L$10,$D712,0)</f>
        <v/>
      </c>
      <c r="W712" s="186">
        <f>OFFSET('배치점수 계산기'!M$10,$D712,0)</f>
        <v/>
      </c>
      <c r="X712" s="184">
        <f>OFFSET('배치점수 계산기'!N$10,$D712,0)</f>
        <v/>
      </c>
      <c r="Y712" s="188">
        <f>OFFSET(환산공식!FW$15,$F712,0)</f>
        <v/>
      </c>
      <c r="Z712" s="697">
        <f>OFFSET(환산공식!FX$15,$F712,0)</f>
        <v/>
      </c>
      <c r="AA712" s="179">
        <f>OFFSET(환산공식!FY$15,$F712,0)</f>
        <v/>
      </c>
      <c r="AB712" s="3" t="n"/>
      <c r="AD712" s="0">
        <f>IF(L712="X",6,IF(Q712&gt;R712,1,IF(Q712&gt;S712,2,IF(Q712&gt;T712,3,IF(Q712&gt;U712,4,IF(Q712&gt;=V712,5,IF(Q712&lt;V712,6,"")))))))</f>
        <v/>
      </c>
      <c r="AF712" s="3" t="n"/>
      <c r="AG712" s="3" t="n"/>
      <c r="AH712" s="3" t="n"/>
    </row>
    <row r="713">
      <c r="A713" s="198" t="n"/>
      <c r="B713" s="198" t="n"/>
      <c r="C713" s="198" t="inlineStr">
        <is>
          <t>가706</t>
        </is>
      </c>
      <c r="D713" s="195" t="n">
        <v>769</v>
      </c>
      <c r="E713" s="195" t="n">
        <v>284</v>
      </c>
      <c r="F713" s="195" t="n">
        <v>284</v>
      </c>
      <c r="G713" s="239" t="n">
        <v>706</v>
      </c>
      <c r="H713" s="197" t="inlineStr">
        <is>
          <t>가</t>
        </is>
      </c>
      <c r="I713" s="242" t="inlineStr">
        <is>
          <t>부산대</t>
        </is>
      </c>
      <c r="J713" s="242" t="inlineStr">
        <is>
          <t>미디어커뮤니케이션학과</t>
        </is>
      </c>
      <c r="K713" s="195" t="inlineStr">
        <is>
          <t>통합</t>
        </is>
      </c>
      <c r="L713" s="697">
        <f>IF(OFFSET(환산공식!$ED$15,$F713,0)=1,"O","X")</f>
        <v/>
      </c>
      <c r="M713" s="188">
        <f>IFERROR(OFFSET(환산공식!DJ$15,$F713,0),"")</f>
        <v/>
      </c>
      <c r="N713" s="697">
        <f>IFERROR(CONCATENATE(ROUND(OFFSET(환산공식!DK$15,$F713,0),1),"%"),"")</f>
        <v/>
      </c>
      <c r="O713" s="697">
        <f>IFERROR(OFFSET(환산공식!DL$15,$F713,0),"")</f>
        <v/>
      </c>
      <c r="P713" s="188">
        <f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/>
      </c>
      <c r="Q713" s="194">
        <f>IFERROR(ROUND(OFFSET(환산공식!$FG$15,$F713,0),3),"")</f>
        <v/>
      </c>
      <c r="R713" s="194">
        <f>OFFSET('배치점수 계산기'!H$10,$D713,0)</f>
        <v/>
      </c>
      <c r="S713" s="194">
        <f>OFFSET('배치점수 계산기'!I$10,$D713,0)</f>
        <v/>
      </c>
      <c r="T713" s="194">
        <f>OFFSET('배치점수 계산기'!J$10,$D713,0)</f>
        <v/>
      </c>
      <c r="U713" s="194">
        <f>OFFSET('배치점수 계산기'!K$10,$D713,0)</f>
        <v/>
      </c>
      <c r="V713" s="194">
        <f>OFFSET('배치점수 계산기'!L$10,$D713,0)</f>
        <v/>
      </c>
      <c r="W713" s="186">
        <f>OFFSET('배치점수 계산기'!M$10,$D713,0)</f>
        <v/>
      </c>
      <c r="X713" s="184">
        <f>OFFSET('배치점수 계산기'!N$10,$D713,0)</f>
        <v/>
      </c>
      <c r="Y713" s="188">
        <f>OFFSET(환산공식!FW$15,$F713,0)</f>
        <v/>
      </c>
      <c r="Z713" s="697">
        <f>OFFSET(환산공식!FX$15,$F713,0)</f>
        <v/>
      </c>
      <c r="AA713" s="179">
        <f>OFFSET(환산공식!FY$15,$F713,0)</f>
        <v/>
      </c>
      <c r="AB713" s="3" t="n"/>
      <c r="AD713" s="0">
        <f>IF(L713="X",6,IF(Q713&gt;R713,1,IF(Q713&gt;S713,2,IF(Q713&gt;T713,3,IF(Q713&gt;U713,4,IF(Q713&gt;=V713,5,IF(Q713&lt;V713,6,"")))))))</f>
        <v/>
      </c>
      <c r="AF713" s="3" t="n"/>
      <c r="AG713" s="3" t="n"/>
      <c r="AH713" s="3" t="n"/>
    </row>
    <row r="714">
      <c r="A714" s="198" t="n"/>
      <c r="B714" s="198" t="n"/>
      <c r="C714" s="198" t="inlineStr">
        <is>
          <t>가707</t>
        </is>
      </c>
      <c r="D714" s="195" t="n">
        <v>770</v>
      </c>
      <c r="E714" s="195" t="n">
        <v>284</v>
      </c>
      <c r="F714" s="195" t="n">
        <v>284</v>
      </c>
      <c r="G714" s="239" t="n">
        <v>707</v>
      </c>
      <c r="H714" s="197" t="inlineStr">
        <is>
          <t>가</t>
        </is>
      </c>
      <c r="I714" s="242" t="inlineStr">
        <is>
          <t>부산대</t>
        </is>
      </c>
      <c r="J714" s="242" t="inlineStr">
        <is>
          <t>영어교육과</t>
        </is>
      </c>
      <c r="K714" s="195" t="inlineStr">
        <is>
          <t>통합</t>
        </is>
      </c>
      <c r="L714" s="697">
        <f>IF(OFFSET(환산공식!$ED$15,$F714,0)=1,"O","X")</f>
        <v/>
      </c>
      <c r="M714" s="188">
        <f>IFERROR(OFFSET(환산공식!DJ$15,$F714,0),"")</f>
        <v/>
      </c>
      <c r="N714" s="697">
        <f>IFERROR(CONCATENATE(ROUND(OFFSET(환산공식!DK$15,$F714,0),1),"%"),"")</f>
        <v/>
      </c>
      <c r="O714" s="697">
        <f>IFERROR(OFFSET(환산공식!DL$15,$F714,0),"")</f>
        <v/>
      </c>
      <c r="P714" s="188">
        <f>IF(E714="","",IF(Q714&gt;R714,"90% 이상",IF(Q714&gt;S714,CONCATENATE(ROUND(((Q714-S714)/(R714-S714))*20+70,0),"%"),IF(Q714&gt;T714,CONCATENATE(ROUND(((Q714-T714)/(S714-T714))*30+40,0),"%"),IF(Q714&gt;U714,CONCATENATE(ROUND(((Q714-U714)/(T714-U714))*30+10,0),"%"),IF(Q714&gt;V714,CONCATENATE(ROUND(((Q714-V714)/(U714-V714))*7+3,0),"%"),"3% 이하"))))))</f>
        <v/>
      </c>
      <c r="Q714" s="194">
        <f>IFERROR(ROUND(OFFSET(환산공식!$FG$15,$F714,0),3),"")</f>
        <v/>
      </c>
      <c r="R714" s="194">
        <f>OFFSET('배치점수 계산기'!H$10,$D714,0)</f>
        <v/>
      </c>
      <c r="S714" s="194">
        <f>OFFSET('배치점수 계산기'!I$10,$D714,0)</f>
        <v/>
      </c>
      <c r="T714" s="194">
        <f>OFFSET('배치점수 계산기'!J$10,$D714,0)</f>
        <v/>
      </c>
      <c r="U714" s="194">
        <f>OFFSET('배치점수 계산기'!K$10,$D714,0)</f>
        <v/>
      </c>
      <c r="V714" s="194">
        <f>OFFSET('배치점수 계산기'!L$10,$D714,0)</f>
        <v/>
      </c>
      <c r="W714" s="186">
        <f>OFFSET('배치점수 계산기'!M$10,$D714,0)</f>
        <v/>
      </c>
      <c r="X714" s="184">
        <f>OFFSET('배치점수 계산기'!N$10,$D714,0)</f>
        <v/>
      </c>
      <c r="Y714" s="188">
        <f>OFFSET(환산공식!FW$15,$F714,0)</f>
        <v/>
      </c>
      <c r="Z714" s="697">
        <f>OFFSET(환산공식!FX$15,$F714,0)</f>
        <v/>
      </c>
      <c r="AA714" s="179">
        <f>OFFSET(환산공식!FY$15,$F714,0)</f>
        <v/>
      </c>
      <c r="AB714" s="3" t="n"/>
      <c r="AD714" s="0">
        <f>IF(L714="X",6,IF(Q714&gt;R714,1,IF(Q714&gt;S714,2,IF(Q714&gt;T714,3,IF(Q714&gt;U714,4,IF(Q714&gt;=V714,5,IF(Q714&lt;V714,6,"")))))))</f>
        <v/>
      </c>
      <c r="AF714" s="3" t="n"/>
      <c r="AG714" s="3" t="n"/>
      <c r="AH714" s="3" t="n"/>
    </row>
    <row r="715">
      <c r="A715" s="198" t="n"/>
      <c r="B715" s="198" t="n"/>
      <c r="C715" s="198" t="inlineStr">
        <is>
          <t>가708</t>
        </is>
      </c>
      <c r="D715" s="195" t="n">
        <v>771</v>
      </c>
      <c r="E715" s="195" t="n">
        <v>284</v>
      </c>
      <c r="F715" s="195" t="n">
        <v>284</v>
      </c>
      <c r="G715" s="239" t="n">
        <v>708</v>
      </c>
      <c r="H715" s="197" t="inlineStr">
        <is>
          <t>가</t>
        </is>
      </c>
      <c r="I715" s="242" t="inlineStr">
        <is>
          <t>부산대</t>
        </is>
      </c>
      <c r="J715" s="242" t="inlineStr">
        <is>
          <t>국제학부</t>
        </is>
      </c>
      <c r="K715" s="195" t="inlineStr">
        <is>
          <t>통합</t>
        </is>
      </c>
      <c r="L715" s="697">
        <f>IF(OFFSET(환산공식!$ED$15,$F715,0)=1,"O","X")</f>
        <v/>
      </c>
      <c r="M715" s="188">
        <f>IFERROR(OFFSET(환산공식!DJ$15,$F715,0),"")</f>
        <v/>
      </c>
      <c r="N715" s="697">
        <f>IFERROR(CONCATENATE(ROUND(OFFSET(환산공식!DK$15,$F715,0),1),"%"),"")</f>
        <v/>
      </c>
      <c r="O715" s="697">
        <f>IFERROR(OFFSET(환산공식!DL$15,$F715,0),"")</f>
        <v/>
      </c>
      <c r="P715" s="188">
        <f>IF(E715="","",IF(Q715&gt;R715,"90% 이상",IF(Q715&gt;S715,CONCATENATE(ROUND(((Q715-S715)/(R715-S715))*20+70,0),"%"),IF(Q715&gt;T715,CONCATENATE(ROUND(((Q715-T715)/(S715-T715))*30+40,0),"%"),IF(Q715&gt;U715,CONCATENATE(ROUND(((Q715-U715)/(T715-U715))*30+10,0),"%"),IF(Q715&gt;V715,CONCATENATE(ROUND(((Q715-V715)/(U715-V715))*7+3,0),"%"),"3% 이하"))))))</f>
        <v/>
      </c>
      <c r="Q715" s="194">
        <f>IFERROR(ROUND(OFFSET(환산공식!$FG$15,$F715,0),3),"")</f>
        <v/>
      </c>
      <c r="R715" s="194">
        <f>OFFSET('배치점수 계산기'!H$10,$D715,0)</f>
        <v/>
      </c>
      <c r="S715" s="194">
        <f>OFFSET('배치점수 계산기'!I$10,$D715,0)</f>
        <v/>
      </c>
      <c r="T715" s="194">
        <f>OFFSET('배치점수 계산기'!J$10,$D715,0)</f>
        <v/>
      </c>
      <c r="U715" s="194">
        <f>OFFSET('배치점수 계산기'!K$10,$D715,0)</f>
        <v/>
      </c>
      <c r="V715" s="194">
        <f>OFFSET('배치점수 계산기'!L$10,$D715,0)</f>
        <v/>
      </c>
      <c r="W715" s="186">
        <f>OFFSET('배치점수 계산기'!M$10,$D715,0)</f>
        <v/>
      </c>
      <c r="X715" s="184">
        <f>OFFSET('배치점수 계산기'!N$10,$D715,0)</f>
        <v/>
      </c>
      <c r="Y715" s="188">
        <f>OFFSET(환산공식!FW$15,$F715,0)</f>
        <v/>
      </c>
      <c r="Z715" s="697">
        <f>OFFSET(환산공식!FX$15,$F715,0)</f>
        <v/>
      </c>
      <c r="AA715" s="179">
        <f>OFFSET(환산공식!FY$15,$F715,0)</f>
        <v/>
      </c>
      <c r="AB715" s="3" t="n"/>
      <c r="AD715" s="0">
        <f>IF(L715="X",6,IF(Q715&gt;R715,1,IF(Q715&gt;S715,2,IF(Q715&gt;T715,3,IF(Q715&gt;U715,4,IF(Q715&gt;=V715,5,IF(Q715&lt;V715,6,"")))))))</f>
        <v/>
      </c>
      <c r="AF715" s="3" t="n"/>
      <c r="AG715" s="3" t="n"/>
      <c r="AH715" s="3" t="n"/>
    </row>
    <row r="716">
      <c r="A716" s="198" t="n"/>
      <c r="B716" s="198" t="n"/>
      <c r="C716" s="198" t="inlineStr">
        <is>
          <t>가709</t>
        </is>
      </c>
      <c r="D716" s="195" t="n">
        <v>772</v>
      </c>
      <c r="E716" s="195" t="n">
        <v>284</v>
      </c>
      <c r="F716" s="195" t="n">
        <v>284</v>
      </c>
      <c r="G716" s="239" t="n">
        <v>709</v>
      </c>
      <c r="H716" s="197" t="inlineStr">
        <is>
          <t>가</t>
        </is>
      </c>
      <c r="I716" s="242" t="inlineStr">
        <is>
          <t>부산대</t>
        </is>
      </c>
      <c r="J716" s="242" t="inlineStr">
        <is>
          <t>윤리교육과</t>
        </is>
      </c>
      <c r="K716" s="195" t="inlineStr">
        <is>
          <t>통합</t>
        </is>
      </c>
      <c r="L716" s="697">
        <f>IF(OFFSET(환산공식!$ED$15,$F716,0)=1,"O","X")</f>
        <v/>
      </c>
      <c r="M716" s="188">
        <f>IFERROR(OFFSET(환산공식!DJ$15,$F716,0),"")</f>
        <v/>
      </c>
      <c r="N716" s="697">
        <f>IFERROR(CONCATENATE(ROUND(OFFSET(환산공식!DK$15,$F716,0),1),"%"),"")</f>
        <v/>
      </c>
      <c r="O716" s="697">
        <f>IFERROR(OFFSET(환산공식!DL$15,$F716,0),"")</f>
        <v/>
      </c>
      <c r="P716" s="188">
        <f>IF(E716="","",IF(Q716&gt;R716,"90% 이상",IF(Q716&gt;S716,CONCATENATE(ROUND(((Q716-S716)/(R716-S716))*20+70,0),"%"),IF(Q716&gt;T716,CONCATENATE(ROUND(((Q716-T716)/(S716-T716))*30+40,0),"%"),IF(Q716&gt;U716,CONCATENATE(ROUND(((Q716-U716)/(T716-U716))*30+10,0),"%"),IF(Q716&gt;V716,CONCATENATE(ROUND(((Q716-V716)/(U716-V716))*7+3,0),"%"),"3% 이하"))))))</f>
        <v/>
      </c>
      <c r="Q716" s="194">
        <f>IFERROR(ROUND(OFFSET(환산공식!$FG$15,$F716,0),3),"")</f>
        <v/>
      </c>
      <c r="R716" s="194">
        <f>OFFSET('배치점수 계산기'!H$10,$D716,0)</f>
        <v/>
      </c>
      <c r="S716" s="194">
        <f>OFFSET('배치점수 계산기'!I$10,$D716,0)</f>
        <v/>
      </c>
      <c r="T716" s="194">
        <f>OFFSET('배치점수 계산기'!J$10,$D716,0)</f>
        <v/>
      </c>
      <c r="U716" s="194">
        <f>OFFSET('배치점수 계산기'!K$10,$D716,0)</f>
        <v/>
      </c>
      <c r="V716" s="194">
        <f>OFFSET('배치점수 계산기'!L$10,$D716,0)</f>
        <v/>
      </c>
      <c r="W716" s="186">
        <f>OFFSET('배치점수 계산기'!M$10,$D716,0)</f>
        <v/>
      </c>
      <c r="X716" s="184">
        <f>OFFSET('배치점수 계산기'!N$10,$D716,0)</f>
        <v/>
      </c>
      <c r="Y716" s="188">
        <f>OFFSET(환산공식!FW$15,$F716,0)</f>
        <v/>
      </c>
      <c r="Z716" s="697">
        <f>OFFSET(환산공식!FX$15,$F716,0)</f>
        <v/>
      </c>
      <c r="AA716" s="179">
        <f>OFFSET(환산공식!FY$15,$F716,0)</f>
        <v/>
      </c>
      <c r="AB716" s="3" t="n"/>
      <c r="AD716" s="0">
        <f>IF(L716="X",6,IF(Q716&gt;R716,1,IF(Q716&gt;S716,2,IF(Q716&gt;T716,3,IF(Q716&gt;U716,4,IF(Q716&gt;=V716,5,IF(Q716&lt;V716,6,"")))))))</f>
        <v/>
      </c>
      <c r="AF716" s="3" t="n"/>
      <c r="AG716" s="3" t="n"/>
      <c r="AH716" s="3" t="n"/>
    </row>
    <row r="717">
      <c r="A717" s="198" t="n"/>
      <c r="B717" s="198" t="n"/>
      <c r="C717" s="198" t="inlineStr">
        <is>
          <t>가710</t>
        </is>
      </c>
      <c r="D717" s="195" t="n">
        <v>773</v>
      </c>
      <c r="E717" s="195" t="n">
        <v>284</v>
      </c>
      <c r="F717" s="195" t="n">
        <v>284</v>
      </c>
      <c r="G717" s="239" t="n">
        <v>710</v>
      </c>
      <c r="H717" s="197" t="inlineStr">
        <is>
          <t>가</t>
        </is>
      </c>
      <c r="I717" s="242" t="inlineStr">
        <is>
          <t>부산대</t>
        </is>
      </c>
      <c r="J717" s="242" t="inlineStr">
        <is>
          <t>관광컨벤션학과</t>
        </is>
      </c>
      <c r="K717" s="195" t="inlineStr">
        <is>
          <t>통합</t>
        </is>
      </c>
      <c r="L717" s="697">
        <f>IF(OFFSET(환산공식!$ED$15,$F717,0)=1,"O","X")</f>
        <v/>
      </c>
      <c r="M717" s="188">
        <f>IFERROR(OFFSET(환산공식!DJ$15,$F717,0),"")</f>
        <v/>
      </c>
      <c r="N717" s="697">
        <f>IFERROR(CONCATENATE(ROUND(OFFSET(환산공식!DK$15,$F717,0),1),"%"),"")</f>
        <v/>
      </c>
      <c r="O717" s="697">
        <f>IFERROR(OFFSET(환산공식!DL$15,$F717,0),"")</f>
        <v/>
      </c>
      <c r="P717" s="188">
        <f>IF(E717="","",IF(Q717&gt;R717,"90% 이상",IF(Q717&gt;S717,CONCATENATE(ROUND(((Q717-S717)/(R717-S717))*20+70,0),"%"),IF(Q717&gt;T717,CONCATENATE(ROUND(((Q717-T717)/(S717-T717))*30+40,0),"%"),IF(Q717&gt;U717,CONCATENATE(ROUND(((Q717-U717)/(T717-U717))*30+10,0),"%"),IF(Q717&gt;V717,CONCATENATE(ROUND(((Q717-V717)/(U717-V717))*7+3,0),"%"),"3% 이하"))))))</f>
        <v/>
      </c>
      <c r="Q717" s="194">
        <f>IFERROR(ROUND(OFFSET(환산공식!$FG$15,$F717,0),3),"")</f>
        <v/>
      </c>
      <c r="R717" s="194">
        <f>OFFSET('배치점수 계산기'!H$10,$D717,0)</f>
        <v/>
      </c>
      <c r="S717" s="194">
        <f>OFFSET('배치점수 계산기'!I$10,$D717,0)</f>
        <v/>
      </c>
      <c r="T717" s="194">
        <f>OFFSET('배치점수 계산기'!J$10,$D717,0)</f>
        <v/>
      </c>
      <c r="U717" s="194">
        <f>OFFSET('배치점수 계산기'!K$10,$D717,0)</f>
        <v/>
      </c>
      <c r="V717" s="194">
        <f>OFFSET('배치점수 계산기'!L$10,$D717,0)</f>
        <v/>
      </c>
      <c r="W717" s="186">
        <f>OFFSET('배치점수 계산기'!M$10,$D717,0)</f>
        <v/>
      </c>
      <c r="X717" s="184">
        <f>OFFSET('배치점수 계산기'!N$10,$D717,0)</f>
        <v/>
      </c>
      <c r="Y717" s="188">
        <f>OFFSET(환산공식!FW$15,$F717,0)</f>
        <v/>
      </c>
      <c r="Z717" s="697">
        <f>OFFSET(환산공식!FX$15,$F717,0)</f>
        <v/>
      </c>
      <c r="AA717" s="179">
        <f>OFFSET(환산공식!FY$15,$F717,0)</f>
        <v/>
      </c>
      <c r="AB717" s="3" t="n"/>
      <c r="AD717" s="0">
        <f>IF(L717="X",6,IF(Q717&gt;R717,1,IF(Q717&gt;S717,2,IF(Q717&gt;T717,3,IF(Q717&gt;U717,4,IF(Q717&gt;=V717,5,IF(Q717&lt;V717,6,"")))))))</f>
        <v/>
      </c>
      <c r="AF717" s="3" t="n"/>
      <c r="AG717" s="3" t="n"/>
      <c r="AH717" s="3" t="n"/>
    </row>
    <row r="718">
      <c r="A718" s="198" t="n"/>
      <c r="B718" s="198" t="n"/>
      <c r="C718" s="198" t="inlineStr">
        <is>
          <t>가711</t>
        </is>
      </c>
      <c r="D718" s="195" t="n">
        <v>774</v>
      </c>
      <c r="E718" s="195" t="n">
        <v>284</v>
      </c>
      <c r="F718" s="195" t="n">
        <v>284</v>
      </c>
      <c r="G718" s="239" t="n">
        <v>711</v>
      </c>
      <c r="H718" s="197" t="inlineStr">
        <is>
          <t>가</t>
        </is>
      </c>
      <c r="I718" s="242" t="inlineStr">
        <is>
          <t>부산대</t>
        </is>
      </c>
      <c r="J718" s="242" t="inlineStr">
        <is>
          <t>교육학과</t>
        </is>
      </c>
      <c r="K718" s="195" t="inlineStr">
        <is>
          <t>통합</t>
        </is>
      </c>
      <c r="L718" s="697">
        <f>IF(OFFSET(환산공식!$ED$15,$F718,0)=1,"O","X")</f>
        <v/>
      </c>
      <c r="M718" s="188">
        <f>IFERROR(OFFSET(환산공식!DJ$15,$F718,0),"")</f>
        <v/>
      </c>
      <c r="N718" s="697">
        <f>IFERROR(CONCATENATE(ROUND(OFFSET(환산공식!DK$15,$F718,0),1),"%"),"")</f>
        <v/>
      </c>
      <c r="O718" s="697">
        <f>IFERROR(OFFSET(환산공식!DL$15,$F718,0),"")</f>
        <v/>
      </c>
      <c r="P718" s="188">
        <f>IF(E718="","",IF(Q718&gt;R718,"90% 이상",IF(Q718&gt;S718,CONCATENATE(ROUND(((Q718-S718)/(R718-S718))*20+70,0),"%"),IF(Q718&gt;T718,CONCATENATE(ROUND(((Q718-T718)/(S718-T718))*30+40,0),"%"),IF(Q718&gt;U718,CONCATENATE(ROUND(((Q718-U718)/(T718-U718))*30+10,0),"%"),IF(Q718&gt;V718,CONCATENATE(ROUND(((Q718-V718)/(U718-V718))*7+3,0),"%"),"3% 이하"))))))</f>
        <v/>
      </c>
      <c r="Q718" s="194">
        <f>IFERROR(ROUND(OFFSET(환산공식!$FG$15,$F718,0),3),"")</f>
        <v/>
      </c>
      <c r="R718" s="194">
        <f>OFFSET('배치점수 계산기'!H$10,$D718,0)</f>
        <v/>
      </c>
      <c r="S718" s="194">
        <f>OFFSET('배치점수 계산기'!I$10,$D718,0)</f>
        <v/>
      </c>
      <c r="T718" s="194">
        <f>OFFSET('배치점수 계산기'!J$10,$D718,0)</f>
        <v/>
      </c>
      <c r="U718" s="194">
        <f>OFFSET('배치점수 계산기'!K$10,$D718,0)</f>
        <v/>
      </c>
      <c r="V718" s="194">
        <f>OFFSET('배치점수 계산기'!L$10,$D718,0)</f>
        <v/>
      </c>
      <c r="W718" s="186">
        <f>OFFSET('배치점수 계산기'!M$10,$D718,0)</f>
        <v/>
      </c>
      <c r="X718" s="184">
        <f>OFFSET('배치점수 계산기'!N$10,$D718,0)</f>
        <v/>
      </c>
      <c r="Y718" s="188">
        <f>OFFSET(환산공식!FW$15,$F718,0)</f>
        <v/>
      </c>
      <c r="Z718" s="697">
        <f>OFFSET(환산공식!FX$15,$F718,0)</f>
        <v/>
      </c>
      <c r="AA718" s="179">
        <f>OFFSET(환산공식!FY$15,$F718,0)</f>
        <v/>
      </c>
      <c r="AB718" s="3" t="n"/>
      <c r="AD718" s="0">
        <f>IF(L718="X",6,IF(Q718&gt;R718,1,IF(Q718&gt;S718,2,IF(Q718&gt;T718,3,IF(Q718&gt;U718,4,IF(Q718&gt;=V718,5,IF(Q718&lt;V718,6,"")))))))</f>
        <v/>
      </c>
      <c r="AF718" s="3" t="n"/>
      <c r="AG718" s="3" t="n"/>
      <c r="AH718" s="3" t="n"/>
    </row>
    <row r="719">
      <c r="A719" s="198" t="n"/>
      <c r="B719" s="198" t="n"/>
      <c r="C719" s="198" t="inlineStr">
        <is>
          <t>가712</t>
        </is>
      </c>
      <c r="D719" s="195" t="n">
        <v>775</v>
      </c>
      <c r="E719" s="195" t="n">
        <v>284</v>
      </c>
      <c r="F719" s="195" t="n">
        <v>284</v>
      </c>
      <c r="G719" s="239" t="n">
        <v>712</v>
      </c>
      <c r="H719" s="197" t="inlineStr">
        <is>
          <t>가</t>
        </is>
      </c>
      <c r="I719" s="242" t="inlineStr">
        <is>
          <t>부산대</t>
        </is>
      </c>
      <c r="J719" s="242" t="inlineStr">
        <is>
          <t>문헌정보학과</t>
        </is>
      </c>
      <c r="K719" s="195" t="inlineStr">
        <is>
          <t>통합</t>
        </is>
      </c>
      <c r="L719" s="697">
        <f>IF(OFFSET(환산공식!$ED$15,$F719,0)=1,"O","X")</f>
        <v/>
      </c>
      <c r="M719" s="188">
        <f>IFERROR(OFFSET(환산공식!DJ$15,$F719,0),"")</f>
        <v/>
      </c>
      <c r="N719" s="697">
        <f>IFERROR(CONCATENATE(ROUND(OFFSET(환산공식!DK$15,$F719,0),1),"%"),"")</f>
        <v/>
      </c>
      <c r="O719" s="697">
        <f>IFERROR(OFFSET(환산공식!DL$15,$F719,0),"")</f>
        <v/>
      </c>
      <c r="P719" s="188">
        <f>IF(E719="","",IF(Q719&gt;R719,"90% 이상",IF(Q719&gt;S719,CONCATENATE(ROUND(((Q719-S719)/(R719-S719))*20+70,0),"%"),IF(Q719&gt;T719,CONCATENATE(ROUND(((Q719-T719)/(S719-T719))*30+40,0),"%"),IF(Q719&gt;U719,CONCATENATE(ROUND(((Q719-U719)/(T719-U719))*30+10,0),"%"),IF(Q719&gt;V719,CONCATENATE(ROUND(((Q719-V719)/(U719-V719))*7+3,0),"%"),"3% 이하"))))))</f>
        <v/>
      </c>
      <c r="Q719" s="194">
        <f>IFERROR(ROUND(OFFSET(환산공식!$FG$15,$F719,0),3),"")</f>
        <v/>
      </c>
      <c r="R719" s="194">
        <f>OFFSET('배치점수 계산기'!H$10,$D719,0)</f>
        <v/>
      </c>
      <c r="S719" s="194">
        <f>OFFSET('배치점수 계산기'!I$10,$D719,0)</f>
        <v/>
      </c>
      <c r="T719" s="194">
        <f>OFFSET('배치점수 계산기'!J$10,$D719,0)</f>
        <v/>
      </c>
      <c r="U719" s="194">
        <f>OFFSET('배치점수 계산기'!K$10,$D719,0)</f>
        <v/>
      </c>
      <c r="V719" s="194">
        <f>OFFSET('배치점수 계산기'!L$10,$D719,0)</f>
        <v/>
      </c>
      <c r="W719" s="186">
        <f>OFFSET('배치점수 계산기'!M$10,$D719,0)</f>
        <v/>
      </c>
      <c r="X719" s="184">
        <f>OFFSET('배치점수 계산기'!N$10,$D719,0)</f>
        <v/>
      </c>
      <c r="Y719" s="188">
        <f>OFFSET(환산공식!FW$15,$F719,0)</f>
        <v/>
      </c>
      <c r="Z719" s="697">
        <f>OFFSET(환산공식!FX$15,$F719,0)</f>
        <v/>
      </c>
      <c r="AA719" s="179">
        <f>OFFSET(환산공식!FY$15,$F719,0)</f>
        <v/>
      </c>
      <c r="AB719" s="3" t="n"/>
      <c r="AD719" s="0">
        <f>IF(L719="X",6,IF(Q719&gt;R719,1,IF(Q719&gt;S719,2,IF(Q719&gt;T719,3,IF(Q719&gt;U719,4,IF(Q719&gt;=V719,5,IF(Q719&lt;V719,6,"")))))))</f>
        <v/>
      </c>
      <c r="AF719" s="3" t="n"/>
      <c r="AG719" s="3" t="n"/>
      <c r="AH719" s="3" t="n"/>
    </row>
    <row r="720">
      <c r="A720" s="198" t="n"/>
      <c r="B720" s="198" t="n"/>
      <c r="C720" s="198" t="inlineStr">
        <is>
          <t>가713</t>
        </is>
      </c>
      <c r="D720" s="195" t="n">
        <v>776</v>
      </c>
      <c r="E720" s="195" t="n">
        <v>284</v>
      </c>
      <c r="F720" s="195" t="n">
        <v>284</v>
      </c>
      <c r="G720" s="239" t="n">
        <v>713</v>
      </c>
      <c r="H720" s="197" t="inlineStr">
        <is>
          <t>가</t>
        </is>
      </c>
      <c r="I720" s="242" t="inlineStr">
        <is>
          <t>부산대</t>
        </is>
      </c>
      <c r="J720" s="242" t="inlineStr">
        <is>
          <t>지리교육과</t>
        </is>
      </c>
      <c r="K720" s="195" t="inlineStr">
        <is>
          <t>통합</t>
        </is>
      </c>
      <c r="L720" s="697">
        <f>IF(OFFSET(환산공식!$ED$15,$F720,0)=1,"O","X")</f>
        <v/>
      </c>
      <c r="M720" s="188">
        <f>IFERROR(OFFSET(환산공식!DJ$15,$F720,0),"")</f>
        <v/>
      </c>
      <c r="N720" s="697">
        <f>IFERROR(CONCATENATE(ROUND(OFFSET(환산공식!DK$15,$F720,0),1),"%"),"")</f>
        <v/>
      </c>
      <c r="O720" s="697">
        <f>IFERROR(OFFSET(환산공식!DL$15,$F720,0),"")</f>
        <v/>
      </c>
      <c r="P720" s="188">
        <f>IF(E720="","",IF(Q720&gt;R720,"90% 이상",IF(Q720&gt;S720,CONCATENATE(ROUND(((Q720-S720)/(R720-S720))*20+70,0),"%"),IF(Q720&gt;T720,CONCATENATE(ROUND(((Q720-T720)/(S720-T720))*30+40,0),"%"),IF(Q720&gt;U720,CONCATENATE(ROUND(((Q720-U720)/(T720-U720))*30+10,0),"%"),IF(Q720&gt;V720,CONCATENATE(ROUND(((Q720-V720)/(U720-V720))*7+3,0),"%"),"3% 이하"))))))</f>
        <v/>
      </c>
      <c r="Q720" s="194">
        <f>IFERROR(ROUND(OFFSET(환산공식!$FG$15,$F720,0),3),"")</f>
        <v/>
      </c>
      <c r="R720" s="194">
        <f>OFFSET('배치점수 계산기'!H$10,$D720,0)</f>
        <v/>
      </c>
      <c r="S720" s="194">
        <f>OFFSET('배치점수 계산기'!I$10,$D720,0)</f>
        <v/>
      </c>
      <c r="T720" s="194">
        <f>OFFSET('배치점수 계산기'!J$10,$D720,0)</f>
        <v/>
      </c>
      <c r="U720" s="194">
        <f>OFFSET('배치점수 계산기'!K$10,$D720,0)</f>
        <v/>
      </c>
      <c r="V720" s="194">
        <f>OFFSET('배치점수 계산기'!L$10,$D720,0)</f>
        <v/>
      </c>
      <c r="W720" s="186">
        <f>OFFSET('배치점수 계산기'!M$10,$D720,0)</f>
        <v/>
      </c>
      <c r="X720" s="184">
        <f>OFFSET('배치점수 계산기'!N$10,$D720,0)</f>
        <v/>
      </c>
      <c r="Y720" s="188">
        <f>OFFSET(환산공식!FW$15,$F720,0)</f>
        <v/>
      </c>
      <c r="Z720" s="697">
        <f>OFFSET(환산공식!FX$15,$F720,0)</f>
        <v/>
      </c>
      <c r="AA720" s="179">
        <f>OFFSET(환산공식!FY$15,$F720,0)</f>
        <v/>
      </c>
      <c r="AB720" s="3" t="n"/>
      <c r="AD720" s="0">
        <f>IF(L720="X",6,IF(Q720&gt;R720,1,IF(Q720&gt;S720,2,IF(Q720&gt;T720,3,IF(Q720&gt;U720,4,IF(Q720&gt;=V720,5,IF(Q720&lt;V720,6,"")))))))</f>
        <v/>
      </c>
      <c r="AF720" s="3" t="n"/>
      <c r="AG720" s="3" t="n"/>
      <c r="AH720" s="3" t="n"/>
    </row>
    <row r="721">
      <c r="A721" s="198" t="n"/>
      <c r="B721" s="198" t="n"/>
      <c r="C721" s="198" t="inlineStr">
        <is>
          <t>가714</t>
        </is>
      </c>
      <c r="D721" s="195" t="n">
        <v>777</v>
      </c>
      <c r="E721" s="195" t="n">
        <v>284</v>
      </c>
      <c r="F721" s="195" t="n">
        <v>284</v>
      </c>
      <c r="G721" s="239" t="n">
        <v>714</v>
      </c>
      <c r="H721" s="197" t="inlineStr">
        <is>
          <t>가</t>
        </is>
      </c>
      <c r="I721" s="242" t="inlineStr">
        <is>
          <t>부산대</t>
        </is>
      </c>
      <c r="J721" s="242" t="inlineStr">
        <is>
          <t>역사교육과</t>
        </is>
      </c>
      <c r="K721" s="195" t="inlineStr">
        <is>
          <t>통합</t>
        </is>
      </c>
      <c r="L721" s="697">
        <f>IF(OFFSET(환산공식!$ED$15,$F721,0)=1,"O","X")</f>
        <v/>
      </c>
      <c r="M721" s="188">
        <f>IFERROR(OFFSET(환산공식!DJ$15,$F721,0),"")</f>
        <v/>
      </c>
      <c r="N721" s="697">
        <f>IFERROR(CONCATENATE(ROUND(OFFSET(환산공식!DK$15,$F721,0),1),"%"),"")</f>
        <v/>
      </c>
      <c r="O721" s="697">
        <f>IFERROR(OFFSET(환산공식!DL$15,$F721,0),"")</f>
        <v/>
      </c>
      <c r="P721" s="188">
        <f>IF(E721="","",IF(Q721&gt;R721,"90% 이상",IF(Q721&gt;S721,CONCATENATE(ROUND(((Q721-S721)/(R721-S721))*20+70,0),"%"),IF(Q721&gt;T721,CONCATENATE(ROUND(((Q721-T721)/(S721-T721))*30+40,0),"%"),IF(Q721&gt;U721,CONCATENATE(ROUND(((Q721-U721)/(T721-U721))*30+10,0),"%"),IF(Q721&gt;V721,CONCATENATE(ROUND(((Q721-V721)/(U721-V721))*7+3,0),"%"),"3% 이하"))))))</f>
        <v/>
      </c>
      <c r="Q721" s="194">
        <f>IFERROR(ROUND(OFFSET(환산공식!$FG$15,$F721,0),3),"")</f>
        <v/>
      </c>
      <c r="R721" s="194">
        <f>OFFSET('배치점수 계산기'!H$10,$D721,0)</f>
        <v/>
      </c>
      <c r="S721" s="194">
        <f>OFFSET('배치점수 계산기'!I$10,$D721,0)</f>
        <v/>
      </c>
      <c r="T721" s="194">
        <f>OFFSET('배치점수 계산기'!J$10,$D721,0)</f>
        <v/>
      </c>
      <c r="U721" s="194">
        <f>OFFSET('배치점수 계산기'!K$10,$D721,0)</f>
        <v/>
      </c>
      <c r="V721" s="194">
        <f>OFFSET('배치점수 계산기'!L$10,$D721,0)</f>
        <v/>
      </c>
      <c r="W721" s="186">
        <f>OFFSET('배치점수 계산기'!M$10,$D721,0)</f>
        <v/>
      </c>
      <c r="X721" s="184">
        <f>OFFSET('배치점수 계산기'!N$10,$D721,0)</f>
        <v/>
      </c>
      <c r="Y721" s="188">
        <f>OFFSET(환산공식!FW$15,$F721,0)</f>
        <v/>
      </c>
      <c r="Z721" s="697">
        <f>OFFSET(환산공식!FX$15,$F721,0)</f>
        <v/>
      </c>
      <c r="AA721" s="179">
        <f>OFFSET(환산공식!FY$15,$F721,0)</f>
        <v/>
      </c>
      <c r="AB721" s="3" t="n"/>
      <c r="AD721" s="0">
        <f>IF(L721="X",6,IF(Q721&gt;R721,1,IF(Q721&gt;S721,2,IF(Q721&gt;T721,3,IF(Q721&gt;U721,4,IF(Q721&gt;=V721,5,IF(Q721&lt;V721,6,"")))))))</f>
        <v/>
      </c>
      <c r="AF721" s="3" t="n"/>
      <c r="AG721" s="3" t="n"/>
      <c r="AH721" s="3" t="n"/>
    </row>
    <row r="722">
      <c r="A722" s="198" t="n"/>
      <c r="B722" s="198" t="n"/>
      <c r="C722" s="198" t="inlineStr">
        <is>
          <t>가715</t>
        </is>
      </c>
      <c r="D722" s="195" t="n">
        <v>778</v>
      </c>
      <c r="E722" s="195" t="n">
        <v>284</v>
      </c>
      <c r="F722" s="195" t="n">
        <v>284</v>
      </c>
      <c r="G722" s="239" t="n">
        <v>715</v>
      </c>
      <c r="H722" s="197" t="inlineStr">
        <is>
          <t>가</t>
        </is>
      </c>
      <c r="I722" s="242" t="inlineStr">
        <is>
          <t>부산대</t>
        </is>
      </c>
      <c r="J722" s="242" t="inlineStr">
        <is>
          <t>언어정보학과</t>
        </is>
      </c>
      <c r="K722" s="195" t="inlineStr">
        <is>
          <t>통합</t>
        </is>
      </c>
      <c r="L722" s="697">
        <f>IF(OFFSET(환산공식!$ED$15,$F722,0)=1,"O","X")</f>
        <v/>
      </c>
      <c r="M722" s="188">
        <f>IFERROR(OFFSET(환산공식!DJ$15,$F722,0),"")</f>
        <v/>
      </c>
      <c r="N722" s="697">
        <f>IFERROR(CONCATENATE(ROUND(OFFSET(환산공식!DK$15,$F722,0),1),"%"),"")</f>
        <v/>
      </c>
      <c r="O722" s="697">
        <f>IFERROR(OFFSET(환산공식!DL$15,$F722,0),"")</f>
        <v/>
      </c>
      <c r="P722" s="188">
        <f>IF(E722="","",IF(Q722&gt;R722,"90% 이상",IF(Q722&gt;S722,CONCATENATE(ROUND(((Q722-S722)/(R722-S722))*20+70,0),"%"),IF(Q722&gt;T722,CONCATENATE(ROUND(((Q722-T722)/(S722-T722))*30+40,0),"%"),IF(Q722&gt;U722,CONCATENATE(ROUND(((Q722-U722)/(T722-U722))*30+10,0),"%"),IF(Q722&gt;V722,CONCATENATE(ROUND(((Q722-V722)/(U722-V722))*7+3,0),"%"),"3% 이하"))))))</f>
        <v/>
      </c>
      <c r="Q722" s="194">
        <f>IFERROR(ROUND(OFFSET(환산공식!$FG$15,$F722,0),3),"")</f>
        <v/>
      </c>
      <c r="R722" s="194">
        <f>OFFSET('배치점수 계산기'!H$10,$D722,0)</f>
        <v/>
      </c>
      <c r="S722" s="194">
        <f>OFFSET('배치점수 계산기'!I$10,$D722,0)</f>
        <v/>
      </c>
      <c r="T722" s="194">
        <f>OFFSET('배치점수 계산기'!J$10,$D722,0)</f>
        <v/>
      </c>
      <c r="U722" s="194">
        <f>OFFSET('배치점수 계산기'!K$10,$D722,0)</f>
        <v/>
      </c>
      <c r="V722" s="194">
        <f>OFFSET('배치점수 계산기'!L$10,$D722,0)</f>
        <v/>
      </c>
      <c r="W722" s="186">
        <f>OFFSET('배치점수 계산기'!M$10,$D722,0)</f>
        <v/>
      </c>
      <c r="X722" s="184">
        <f>OFFSET('배치점수 계산기'!N$10,$D722,0)</f>
        <v/>
      </c>
      <c r="Y722" s="188">
        <f>OFFSET(환산공식!FW$15,$F722,0)</f>
        <v/>
      </c>
      <c r="Z722" s="697">
        <f>OFFSET(환산공식!FX$15,$F722,0)</f>
        <v/>
      </c>
      <c r="AA722" s="179">
        <f>OFFSET(환산공식!FY$15,$F722,0)</f>
        <v/>
      </c>
      <c r="AB722" s="3" t="n"/>
      <c r="AD722" s="0">
        <f>IF(L722="X",6,IF(Q722&gt;R722,1,IF(Q722&gt;S722,2,IF(Q722&gt;T722,3,IF(Q722&gt;U722,4,IF(Q722&gt;=V722,5,IF(Q722&lt;V722,6,"")))))))</f>
        <v/>
      </c>
      <c r="AF722" s="3" t="n"/>
      <c r="AG722" s="3" t="n"/>
      <c r="AH722" s="3" t="n"/>
    </row>
    <row r="723">
      <c r="A723" s="198" t="n"/>
      <c r="B723" s="198" t="n"/>
      <c r="C723" s="198" t="inlineStr">
        <is>
          <t>가716</t>
        </is>
      </c>
      <c r="D723" s="195" t="n">
        <v>779</v>
      </c>
      <c r="E723" s="195" t="n">
        <v>284</v>
      </c>
      <c r="F723" s="195" t="n">
        <v>284</v>
      </c>
      <c r="G723" s="239" t="n">
        <v>716</v>
      </c>
      <c r="H723" s="197" t="inlineStr">
        <is>
          <t>가</t>
        </is>
      </c>
      <c r="I723" s="242" t="inlineStr">
        <is>
          <t>부산대</t>
        </is>
      </c>
      <c r="J723" s="242" t="inlineStr">
        <is>
          <t>일어일문학과</t>
        </is>
      </c>
      <c r="K723" s="195" t="inlineStr">
        <is>
          <t>통합</t>
        </is>
      </c>
      <c r="L723" s="697">
        <f>IF(OFFSET(환산공식!$ED$15,$F723,0)=1,"O","X")</f>
        <v/>
      </c>
      <c r="M723" s="188">
        <f>IFERROR(OFFSET(환산공식!DJ$15,$F723,0),"")</f>
        <v/>
      </c>
      <c r="N723" s="697">
        <f>IFERROR(CONCATENATE(ROUND(OFFSET(환산공식!DK$15,$F723,0),1),"%"),"")</f>
        <v/>
      </c>
      <c r="O723" s="697">
        <f>IFERROR(OFFSET(환산공식!DL$15,$F723,0),"")</f>
        <v/>
      </c>
      <c r="P723" s="188">
        <f>IF(E723="","",IF(Q723&gt;R723,"90% 이상",IF(Q723&gt;S723,CONCATENATE(ROUND(((Q723-S723)/(R723-S723))*20+70,0),"%"),IF(Q723&gt;T723,CONCATENATE(ROUND(((Q723-T723)/(S723-T723))*30+40,0),"%"),IF(Q723&gt;U723,CONCATENATE(ROUND(((Q723-U723)/(T723-U723))*30+10,0),"%"),IF(Q723&gt;V723,CONCATENATE(ROUND(((Q723-V723)/(U723-V723))*7+3,0),"%"),"3% 이하"))))))</f>
        <v/>
      </c>
      <c r="Q723" s="194">
        <f>IFERROR(ROUND(OFFSET(환산공식!$FG$15,$F723,0),3),"")</f>
        <v/>
      </c>
      <c r="R723" s="194">
        <f>OFFSET('배치점수 계산기'!H$10,$D723,0)</f>
        <v/>
      </c>
      <c r="S723" s="194">
        <f>OFFSET('배치점수 계산기'!I$10,$D723,0)</f>
        <v/>
      </c>
      <c r="T723" s="194">
        <f>OFFSET('배치점수 계산기'!J$10,$D723,0)</f>
        <v/>
      </c>
      <c r="U723" s="194">
        <f>OFFSET('배치점수 계산기'!K$10,$D723,0)</f>
        <v/>
      </c>
      <c r="V723" s="194">
        <f>OFFSET('배치점수 계산기'!L$10,$D723,0)</f>
        <v/>
      </c>
      <c r="W723" s="186">
        <f>OFFSET('배치점수 계산기'!M$10,$D723,0)</f>
        <v/>
      </c>
      <c r="X723" s="184">
        <f>OFFSET('배치점수 계산기'!N$10,$D723,0)</f>
        <v/>
      </c>
      <c r="Y723" s="188">
        <f>OFFSET(환산공식!FW$15,$F723,0)</f>
        <v/>
      </c>
      <c r="Z723" s="697">
        <f>OFFSET(환산공식!FX$15,$F723,0)</f>
        <v/>
      </c>
      <c r="AA723" s="179">
        <f>OFFSET(환산공식!FY$15,$F723,0)</f>
        <v/>
      </c>
      <c r="AB723" s="3" t="n"/>
      <c r="AD723" s="0">
        <f>IF(L723="X",6,IF(Q723&gt;R723,1,IF(Q723&gt;S723,2,IF(Q723&gt;T723,3,IF(Q723&gt;U723,4,IF(Q723&gt;=V723,5,IF(Q723&lt;V723,6,"")))))))</f>
        <v/>
      </c>
      <c r="AF723" s="3" t="n"/>
      <c r="AG723" s="3" t="n"/>
      <c r="AH723" s="3" t="n"/>
    </row>
    <row r="724">
      <c r="A724" s="198" t="n"/>
      <c r="B724" s="198" t="n"/>
      <c r="C724" s="198" t="inlineStr">
        <is>
          <t>가717</t>
        </is>
      </c>
      <c r="D724" s="195" t="n">
        <v>780</v>
      </c>
      <c r="E724" s="195" t="n">
        <v>284</v>
      </c>
      <c r="F724" s="195" t="n">
        <v>284</v>
      </c>
      <c r="G724" s="239" t="n">
        <v>717</v>
      </c>
      <c r="H724" s="197" t="inlineStr">
        <is>
          <t>가</t>
        </is>
      </c>
      <c r="I724" s="242" t="inlineStr">
        <is>
          <t>부산대</t>
        </is>
      </c>
      <c r="J724" s="242" t="inlineStr">
        <is>
          <t>일반사회교육과</t>
        </is>
      </c>
      <c r="K724" s="195" t="inlineStr">
        <is>
          <t>통합</t>
        </is>
      </c>
      <c r="L724" s="697">
        <f>IF(OFFSET(환산공식!$ED$15,$F724,0)=1,"O","X")</f>
        <v/>
      </c>
      <c r="M724" s="188">
        <f>IFERROR(OFFSET(환산공식!DJ$15,$F724,0),"")</f>
        <v/>
      </c>
      <c r="N724" s="697">
        <f>IFERROR(CONCATENATE(ROUND(OFFSET(환산공식!DK$15,$F724,0),1),"%"),"")</f>
        <v/>
      </c>
      <c r="O724" s="697">
        <f>IFERROR(OFFSET(환산공식!DL$15,$F724,0),"")</f>
        <v/>
      </c>
      <c r="P724" s="188">
        <f>IF(E724="","",IF(Q724&gt;R724,"90% 이상",IF(Q724&gt;S724,CONCATENATE(ROUND(((Q724-S724)/(R724-S724))*20+70,0),"%"),IF(Q724&gt;T724,CONCATENATE(ROUND(((Q724-T724)/(S724-T724))*30+40,0),"%"),IF(Q724&gt;U724,CONCATENATE(ROUND(((Q724-U724)/(T724-U724))*30+10,0),"%"),IF(Q724&gt;V724,CONCATENATE(ROUND(((Q724-V724)/(U724-V724))*7+3,0),"%"),"3% 이하"))))))</f>
        <v/>
      </c>
      <c r="Q724" s="194">
        <f>IFERROR(ROUND(OFFSET(환산공식!$FG$15,$F724,0),3),"")</f>
        <v/>
      </c>
      <c r="R724" s="194">
        <f>OFFSET('배치점수 계산기'!H$10,$D724,0)</f>
        <v/>
      </c>
      <c r="S724" s="194">
        <f>OFFSET('배치점수 계산기'!I$10,$D724,0)</f>
        <v/>
      </c>
      <c r="T724" s="194">
        <f>OFFSET('배치점수 계산기'!J$10,$D724,0)</f>
        <v/>
      </c>
      <c r="U724" s="194">
        <f>OFFSET('배치점수 계산기'!K$10,$D724,0)</f>
        <v/>
      </c>
      <c r="V724" s="194">
        <f>OFFSET('배치점수 계산기'!L$10,$D724,0)</f>
        <v/>
      </c>
      <c r="W724" s="186">
        <f>OFFSET('배치점수 계산기'!M$10,$D724,0)</f>
        <v/>
      </c>
      <c r="X724" s="184">
        <f>OFFSET('배치점수 계산기'!N$10,$D724,0)</f>
        <v/>
      </c>
      <c r="Y724" s="188">
        <f>OFFSET(환산공식!FW$15,$F724,0)</f>
        <v/>
      </c>
      <c r="Z724" s="697">
        <f>OFFSET(환산공식!FX$15,$F724,0)</f>
        <v/>
      </c>
      <c r="AA724" s="179">
        <f>OFFSET(환산공식!FY$15,$F724,0)</f>
        <v/>
      </c>
      <c r="AB724" s="3" t="n"/>
      <c r="AD724" s="0">
        <f>IF(L724="X",6,IF(Q724&gt;R724,1,IF(Q724&gt;S724,2,IF(Q724&gt;T724,3,IF(Q724&gt;U724,4,IF(Q724&gt;=V724,5,IF(Q724&lt;V724,6,"")))))))</f>
        <v/>
      </c>
      <c r="AF724" s="3" t="n"/>
      <c r="AG724" s="3" t="n"/>
      <c r="AH724" s="3" t="n"/>
    </row>
    <row r="725">
      <c r="A725" s="198" t="n"/>
      <c r="B725" s="198" t="n"/>
      <c r="C725" s="198" t="inlineStr">
        <is>
          <t>가718</t>
        </is>
      </c>
      <c r="D725" s="195" t="n">
        <v>781</v>
      </c>
      <c r="E725" s="195" t="n">
        <v>284</v>
      </c>
      <c r="F725" s="195" t="n">
        <v>284</v>
      </c>
      <c r="G725" s="239" t="n">
        <v>718</v>
      </c>
      <c r="H725" s="197" t="inlineStr">
        <is>
          <t>가</t>
        </is>
      </c>
      <c r="I725" s="242" t="inlineStr">
        <is>
          <t>부산대</t>
        </is>
      </c>
      <c r="J725" s="242" t="inlineStr">
        <is>
          <t>불어불문학과</t>
        </is>
      </c>
      <c r="K725" s="195" t="inlineStr">
        <is>
          <t>통합</t>
        </is>
      </c>
      <c r="L725" s="697">
        <f>IF(OFFSET(환산공식!$ED$15,$F725,0)=1,"O","X")</f>
        <v/>
      </c>
      <c r="M725" s="188">
        <f>IFERROR(OFFSET(환산공식!DJ$15,$F725,0),"")</f>
        <v/>
      </c>
      <c r="N725" s="697">
        <f>IFERROR(CONCATENATE(ROUND(OFFSET(환산공식!DK$15,$F725,0),1),"%"),"")</f>
        <v/>
      </c>
      <c r="O725" s="697">
        <f>IFERROR(OFFSET(환산공식!DL$15,$F725,0),"")</f>
        <v/>
      </c>
      <c r="P725" s="188">
        <f>IF(E725="","",IF(Q725&gt;R725,"90% 이상",IF(Q725&gt;S725,CONCATENATE(ROUND(((Q725-S725)/(R725-S725))*20+70,0),"%"),IF(Q725&gt;T725,CONCATENATE(ROUND(((Q725-T725)/(S725-T725))*30+40,0),"%"),IF(Q725&gt;U725,CONCATENATE(ROUND(((Q725-U725)/(T725-U725))*30+10,0),"%"),IF(Q725&gt;V725,CONCATENATE(ROUND(((Q725-V725)/(U725-V725))*7+3,0),"%"),"3% 이하"))))))</f>
        <v/>
      </c>
      <c r="Q725" s="194">
        <f>IFERROR(ROUND(OFFSET(환산공식!$FG$15,$F725,0),3),"")</f>
        <v/>
      </c>
      <c r="R725" s="194">
        <f>OFFSET('배치점수 계산기'!H$10,$D725,0)</f>
        <v/>
      </c>
      <c r="S725" s="194">
        <f>OFFSET('배치점수 계산기'!I$10,$D725,0)</f>
        <v/>
      </c>
      <c r="T725" s="194">
        <f>OFFSET('배치점수 계산기'!J$10,$D725,0)</f>
        <v/>
      </c>
      <c r="U725" s="194">
        <f>OFFSET('배치점수 계산기'!K$10,$D725,0)</f>
        <v/>
      </c>
      <c r="V725" s="194">
        <f>OFFSET('배치점수 계산기'!L$10,$D725,0)</f>
        <v/>
      </c>
      <c r="W725" s="186">
        <f>OFFSET('배치점수 계산기'!M$10,$D725,0)</f>
        <v/>
      </c>
      <c r="X725" s="184">
        <f>OFFSET('배치점수 계산기'!N$10,$D725,0)</f>
        <v/>
      </c>
      <c r="Y725" s="188">
        <f>OFFSET(환산공식!FW$15,$F725,0)</f>
        <v/>
      </c>
      <c r="Z725" s="697">
        <f>OFFSET(환산공식!FX$15,$F725,0)</f>
        <v/>
      </c>
      <c r="AA725" s="179">
        <f>OFFSET(환산공식!FY$15,$F725,0)</f>
        <v/>
      </c>
      <c r="AB725" s="3" t="n"/>
      <c r="AD725" s="0">
        <f>IF(L725="X",6,IF(Q725&gt;R725,1,IF(Q725&gt;S725,2,IF(Q725&gt;T725,3,IF(Q725&gt;U725,4,IF(Q725&gt;=V725,5,IF(Q725&lt;V725,6,"")))))))</f>
        <v/>
      </c>
      <c r="AF725" s="3" t="n"/>
      <c r="AG725" s="3" t="n"/>
      <c r="AH725" s="3" t="n"/>
    </row>
    <row r="726">
      <c r="A726" s="198" t="n"/>
      <c r="B726" s="198" t="n"/>
      <c r="C726" s="198" t="inlineStr">
        <is>
          <t>가719</t>
        </is>
      </c>
      <c r="D726" s="195" t="n">
        <v>782</v>
      </c>
      <c r="E726" s="195" t="n">
        <v>284</v>
      </c>
      <c r="F726" s="195" t="n">
        <v>284</v>
      </c>
      <c r="G726" s="239" t="n">
        <v>719</v>
      </c>
      <c r="H726" s="197" t="inlineStr">
        <is>
          <t>가</t>
        </is>
      </c>
      <c r="I726" s="242" t="inlineStr">
        <is>
          <t>부산대</t>
        </is>
      </c>
      <c r="J726" s="242" t="inlineStr">
        <is>
          <t>중어중문학과</t>
        </is>
      </c>
      <c r="K726" s="195" t="inlineStr">
        <is>
          <t>통합</t>
        </is>
      </c>
      <c r="L726" s="697">
        <f>IF(OFFSET(환산공식!$ED$15,$F726,0)=1,"O","X")</f>
        <v/>
      </c>
      <c r="M726" s="188">
        <f>IFERROR(OFFSET(환산공식!DJ$15,$F726,0),"")</f>
        <v/>
      </c>
      <c r="N726" s="697">
        <f>IFERROR(CONCATENATE(ROUND(OFFSET(환산공식!DK$15,$F726,0),1),"%"),"")</f>
        <v/>
      </c>
      <c r="O726" s="697">
        <f>IFERROR(OFFSET(환산공식!DL$15,$F726,0),"")</f>
        <v/>
      </c>
      <c r="P726" s="188">
        <f>IF(E726="","",IF(Q726&gt;R726,"90% 이상",IF(Q726&gt;S726,CONCATENATE(ROUND(((Q726-S726)/(R726-S726))*20+70,0),"%"),IF(Q726&gt;T726,CONCATENATE(ROUND(((Q726-T726)/(S726-T726))*30+40,0),"%"),IF(Q726&gt;U726,CONCATENATE(ROUND(((Q726-U726)/(T726-U726))*30+10,0),"%"),IF(Q726&gt;V726,CONCATENATE(ROUND(((Q726-V726)/(U726-V726))*7+3,0),"%"),"3% 이하"))))))</f>
        <v/>
      </c>
      <c r="Q726" s="194">
        <f>IFERROR(ROUND(OFFSET(환산공식!$FG$15,$F726,0),3),"")</f>
        <v/>
      </c>
      <c r="R726" s="194">
        <f>OFFSET('배치점수 계산기'!H$10,$D726,0)</f>
        <v/>
      </c>
      <c r="S726" s="194">
        <f>OFFSET('배치점수 계산기'!I$10,$D726,0)</f>
        <v/>
      </c>
      <c r="T726" s="194">
        <f>OFFSET('배치점수 계산기'!J$10,$D726,0)</f>
        <v/>
      </c>
      <c r="U726" s="194">
        <f>OFFSET('배치점수 계산기'!K$10,$D726,0)</f>
        <v/>
      </c>
      <c r="V726" s="194">
        <f>OFFSET('배치점수 계산기'!L$10,$D726,0)</f>
        <v/>
      </c>
      <c r="W726" s="186">
        <f>OFFSET('배치점수 계산기'!M$10,$D726,0)</f>
        <v/>
      </c>
      <c r="X726" s="184">
        <f>OFFSET('배치점수 계산기'!N$10,$D726,0)</f>
        <v/>
      </c>
      <c r="Y726" s="188">
        <f>OFFSET(환산공식!FW$15,$F726,0)</f>
        <v/>
      </c>
      <c r="Z726" s="697">
        <f>OFFSET(환산공식!FX$15,$F726,0)</f>
        <v/>
      </c>
      <c r="AA726" s="179">
        <f>OFFSET(환산공식!FY$15,$F726,0)</f>
        <v/>
      </c>
      <c r="AB726" s="3" t="n"/>
      <c r="AD726" s="0">
        <f>IF(L726="X",6,IF(Q726&gt;R726,1,IF(Q726&gt;S726,2,IF(Q726&gt;T726,3,IF(Q726&gt;U726,4,IF(Q726&gt;=V726,5,IF(Q726&lt;V726,6,"")))))))</f>
        <v/>
      </c>
      <c r="AF726" s="3" t="n"/>
      <c r="AG726" s="3" t="n"/>
      <c r="AH726" s="3" t="n"/>
    </row>
    <row r="727">
      <c r="A727" s="198" t="n"/>
      <c r="B727" s="198" t="n"/>
      <c r="C727" s="198" t="inlineStr">
        <is>
          <t>가720</t>
        </is>
      </c>
      <c r="D727" s="195" t="n">
        <v>783</v>
      </c>
      <c r="E727" s="195" t="n">
        <v>284</v>
      </c>
      <c r="F727" s="195" t="n">
        <v>284</v>
      </c>
      <c r="G727" s="239" t="n">
        <v>720</v>
      </c>
      <c r="H727" s="197" t="inlineStr">
        <is>
          <t>가</t>
        </is>
      </c>
      <c r="I727" s="242" t="inlineStr">
        <is>
          <t>부산대</t>
        </is>
      </c>
      <c r="J727" s="242" t="inlineStr">
        <is>
          <t>의류학과</t>
        </is>
      </c>
      <c r="K727" s="195" t="inlineStr">
        <is>
          <t>통합</t>
        </is>
      </c>
      <c r="L727" s="697">
        <f>IF(OFFSET(환산공식!$ED$15,$F727,0)=1,"O","X")</f>
        <v/>
      </c>
      <c r="M727" s="188">
        <f>IFERROR(OFFSET(환산공식!DJ$15,$F727,0),"")</f>
        <v/>
      </c>
      <c r="N727" s="697">
        <f>IFERROR(CONCATENATE(ROUND(OFFSET(환산공식!DK$15,$F727,0),1),"%"),"")</f>
        <v/>
      </c>
      <c r="O727" s="697">
        <f>IFERROR(OFFSET(환산공식!DL$15,$F727,0),"")</f>
        <v/>
      </c>
      <c r="P727" s="188">
        <f>IF(E727="","",IF(Q727&gt;R727,"90% 이상",IF(Q727&gt;S727,CONCATENATE(ROUND(((Q727-S727)/(R727-S727))*20+70,0),"%"),IF(Q727&gt;T727,CONCATENATE(ROUND(((Q727-T727)/(S727-T727))*30+40,0),"%"),IF(Q727&gt;U727,CONCATENATE(ROUND(((Q727-U727)/(T727-U727))*30+10,0),"%"),IF(Q727&gt;V727,CONCATENATE(ROUND(((Q727-V727)/(U727-V727))*7+3,0),"%"),"3% 이하"))))))</f>
        <v/>
      </c>
      <c r="Q727" s="194">
        <f>IFERROR(ROUND(OFFSET(환산공식!$FG$15,$F727,0),3),"")</f>
        <v/>
      </c>
      <c r="R727" s="194">
        <f>OFFSET('배치점수 계산기'!H$10,$D727,0)</f>
        <v/>
      </c>
      <c r="S727" s="194">
        <f>OFFSET('배치점수 계산기'!I$10,$D727,0)</f>
        <v/>
      </c>
      <c r="T727" s="194">
        <f>OFFSET('배치점수 계산기'!J$10,$D727,0)</f>
        <v/>
      </c>
      <c r="U727" s="194">
        <f>OFFSET('배치점수 계산기'!K$10,$D727,0)</f>
        <v/>
      </c>
      <c r="V727" s="194">
        <f>OFFSET('배치점수 계산기'!L$10,$D727,0)</f>
        <v/>
      </c>
      <c r="W727" s="186">
        <f>OFFSET('배치점수 계산기'!M$10,$D727,0)</f>
        <v/>
      </c>
      <c r="X727" s="184">
        <f>OFFSET('배치점수 계산기'!N$10,$D727,0)</f>
        <v/>
      </c>
      <c r="Y727" s="188">
        <f>OFFSET(환산공식!FW$15,$F727,0)</f>
        <v/>
      </c>
      <c r="Z727" s="697">
        <f>OFFSET(환산공식!FX$15,$F727,0)</f>
        <v/>
      </c>
      <c r="AA727" s="179">
        <f>OFFSET(환산공식!FY$15,$F727,0)</f>
        <v/>
      </c>
      <c r="AB727" s="3" t="n"/>
      <c r="AD727" s="0">
        <f>IF(L727="X",6,IF(Q727&gt;R727,1,IF(Q727&gt;S727,2,IF(Q727&gt;T727,3,IF(Q727&gt;U727,4,IF(Q727&gt;=V727,5,IF(Q727&lt;V727,6,"")))))))</f>
        <v/>
      </c>
      <c r="AF727" s="3" t="n"/>
      <c r="AG727" s="3" t="n"/>
      <c r="AH727" s="3" t="n"/>
    </row>
    <row r="728">
      <c r="A728" s="198" t="n"/>
      <c r="B728" s="198" t="n"/>
      <c r="C728" s="198" t="inlineStr">
        <is>
          <t>가721</t>
        </is>
      </c>
      <c r="D728" s="195" t="n">
        <v>784</v>
      </c>
      <c r="E728" s="195" t="n">
        <v>284</v>
      </c>
      <c r="F728" s="195" t="n">
        <v>284</v>
      </c>
      <c r="G728" s="239" t="n">
        <v>721</v>
      </c>
      <c r="H728" s="197" t="inlineStr">
        <is>
          <t>가</t>
        </is>
      </c>
      <c r="I728" s="242" t="inlineStr">
        <is>
          <t>부산대</t>
        </is>
      </c>
      <c r="J728" s="242" t="inlineStr">
        <is>
          <t>고고학과</t>
        </is>
      </c>
      <c r="K728" s="195" t="inlineStr">
        <is>
          <t>통합</t>
        </is>
      </c>
      <c r="L728" s="697">
        <f>IF(OFFSET(환산공식!$ED$15,$F728,0)=1,"O","X")</f>
        <v/>
      </c>
      <c r="M728" s="188">
        <f>IFERROR(OFFSET(환산공식!DJ$15,$F728,0),"")</f>
        <v/>
      </c>
      <c r="N728" s="697">
        <f>IFERROR(CONCATENATE(ROUND(OFFSET(환산공식!DK$15,$F728,0),1),"%"),"")</f>
        <v/>
      </c>
      <c r="O728" s="697">
        <f>IFERROR(OFFSET(환산공식!DL$15,$F728,0),"")</f>
        <v/>
      </c>
      <c r="P728" s="188">
        <f>IF(E728="","",IF(Q728&gt;R728,"90% 이상",IF(Q728&gt;S728,CONCATENATE(ROUND(((Q728-S728)/(R728-S728))*20+70,0),"%"),IF(Q728&gt;T728,CONCATENATE(ROUND(((Q728-T728)/(S728-T728))*30+40,0),"%"),IF(Q728&gt;U728,CONCATENATE(ROUND(((Q728-U728)/(T728-U728))*30+10,0),"%"),IF(Q728&gt;V728,CONCATENATE(ROUND(((Q728-V728)/(U728-V728))*7+3,0),"%"),"3% 이하"))))))</f>
        <v/>
      </c>
      <c r="Q728" s="194">
        <f>IFERROR(ROUND(OFFSET(환산공식!$FG$15,$F728,0),3),"")</f>
        <v/>
      </c>
      <c r="R728" s="194">
        <f>OFFSET('배치점수 계산기'!H$10,$D728,0)</f>
        <v/>
      </c>
      <c r="S728" s="194">
        <f>OFFSET('배치점수 계산기'!I$10,$D728,0)</f>
        <v/>
      </c>
      <c r="T728" s="194">
        <f>OFFSET('배치점수 계산기'!J$10,$D728,0)</f>
        <v/>
      </c>
      <c r="U728" s="194">
        <f>OFFSET('배치점수 계산기'!K$10,$D728,0)</f>
        <v/>
      </c>
      <c r="V728" s="194">
        <f>OFFSET('배치점수 계산기'!L$10,$D728,0)</f>
        <v/>
      </c>
      <c r="W728" s="186">
        <f>OFFSET('배치점수 계산기'!M$10,$D728,0)</f>
        <v/>
      </c>
      <c r="X728" s="184">
        <f>OFFSET('배치점수 계산기'!N$10,$D728,0)</f>
        <v/>
      </c>
      <c r="Y728" s="188">
        <f>OFFSET(환산공식!FW$15,$F728,0)</f>
        <v/>
      </c>
      <c r="Z728" s="697">
        <f>OFFSET(환산공식!FX$15,$F728,0)</f>
        <v/>
      </c>
      <c r="AA728" s="179">
        <f>OFFSET(환산공식!FY$15,$F728,0)</f>
        <v/>
      </c>
      <c r="AB728" s="3" t="n"/>
      <c r="AD728" s="0">
        <f>IF(L728="X",6,IF(Q728&gt;R728,1,IF(Q728&gt;S728,2,IF(Q728&gt;T728,3,IF(Q728&gt;U728,4,IF(Q728&gt;=V728,5,IF(Q728&lt;V728,6,"")))))))</f>
        <v/>
      </c>
      <c r="AF728" s="3" t="n"/>
      <c r="AG728" s="3" t="n"/>
      <c r="AH728" s="3" t="n"/>
    </row>
    <row r="729">
      <c r="A729" s="198" t="n"/>
      <c r="B729" s="198" t="n"/>
      <c r="C729" s="198" t="inlineStr">
        <is>
          <t>가722</t>
        </is>
      </c>
      <c r="D729" s="195" t="n">
        <v>785</v>
      </c>
      <c r="E729" s="195" t="n">
        <v>284</v>
      </c>
      <c r="F729" s="195" t="n">
        <v>284</v>
      </c>
      <c r="G729" s="239" t="n">
        <v>722</v>
      </c>
      <c r="H729" s="197" t="inlineStr">
        <is>
          <t>가</t>
        </is>
      </c>
      <c r="I729" s="242" t="inlineStr">
        <is>
          <t>부산대</t>
        </is>
      </c>
      <c r="J729" s="242" t="inlineStr">
        <is>
          <t>사회복지학과</t>
        </is>
      </c>
      <c r="K729" s="195" t="inlineStr">
        <is>
          <t>통합</t>
        </is>
      </c>
      <c r="L729" s="697">
        <f>IF(OFFSET(환산공식!$ED$15,$F729,0)=1,"O","X")</f>
        <v/>
      </c>
      <c r="M729" s="188">
        <f>IFERROR(OFFSET(환산공식!DJ$15,$F729,0),"")</f>
        <v/>
      </c>
      <c r="N729" s="697">
        <f>IFERROR(CONCATENATE(ROUND(OFFSET(환산공식!DK$15,$F729,0),1),"%"),"")</f>
        <v/>
      </c>
      <c r="O729" s="697">
        <f>IFERROR(OFFSET(환산공식!DL$15,$F729,0),"")</f>
        <v/>
      </c>
      <c r="P729" s="188">
        <f>IF(E729="","",IF(Q729&gt;R729,"90% 이상",IF(Q729&gt;S729,CONCATENATE(ROUND(((Q729-S729)/(R729-S729))*20+70,0),"%"),IF(Q729&gt;T729,CONCATENATE(ROUND(((Q729-T729)/(S729-T729))*30+40,0),"%"),IF(Q729&gt;U729,CONCATENATE(ROUND(((Q729-U729)/(T729-U729))*30+10,0),"%"),IF(Q729&gt;V729,CONCATENATE(ROUND(((Q729-V729)/(U729-V729))*7+3,0),"%"),"3% 이하"))))))</f>
        <v/>
      </c>
      <c r="Q729" s="194">
        <f>IFERROR(ROUND(OFFSET(환산공식!$FG$15,$F729,0),3),"")</f>
        <v/>
      </c>
      <c r="R729" s="194">
        <f>OFFSET('배치점수 계산기'!H$10,$D729,0)</f>
        <v/>
      </c>
      <c r="S729" s="194">
        <f>OFFSET('배치점수 계산기'!I$10,$D729,0)</f>
        <v/>
      </c>
      <c r="T729" s="194">
        <f>OFFSET('배치점수 계산기'!J$10,$D729,0)</f>
        <v/>
      </c>
      <c r="U729" s="194">
        <f>OFFSET('배치점수 계산기'!K$10,$D729,0)</f>
        <v/>
      </c>
      <c r="V729" s="194">
        <f>OFFSET('배치점수 계산기'!L$10,$D729,0)</f>
        <v/>
      </c>
      <c r="W729" s="186">
        <f>OFFSET('배치점수 계산기'!M$10,$D729,0)</f>
        <v/>
      </c>
      <c r="X729" s="184">
        <f>OFFSET('배치점수 계산기'!N$10,$D729,0)</f>
        <v/>
      </c>
      <c r="Y729" s="188">
        <f>OFFSET(환산공식!FW$15,$F729,0)</f>
        <v/>
      </c>
      <c r="Z729" s="697">
        <f>OFFSET(환산공식!FX$15,$F729,0)</f>
        <v/>
      </c>
      <c r="AA729" s="179">
        <f>OFFSET(환산공식!FY$15,$F729,0)</f>
        <v/>
      </c>
      <c r="AB729" s="3" t="n"/>
      <c r="AD729" s="0">
        <f>IF(L729="X",6,IF(Q729&gt;R729,1,IF(Q729&gt;S729,2,IF(Q729&gt;T729,3,IF(Q729&gt;U729,4,IF(Q729&gt;=V729,5,IF(Q729&lt;V729,6,"")))))))</f>
        <v/>
      </c>
      <c r="AF729" s="3" t="n"/>
      <c r="AG729" s="3" t="n"/>
      <c r="AH729" s="3" t="n"/>
    </row>
    <row r="730">
      <c r="A730" s="198" t="n"/>
      <c r="B730" s="198" t="n"/>
      <c r="C730" s="198" t="inlineStr">
        <is>
          <t>가723</t>
        </is>
      </c>
      <c r="D730" s="195" t="n">
        <v>786</v>
      </c>
      <c r="E730" s="195" t="n">
        <v>284</v>
      </c>
      <c r="F730" s="195" t="n">
        <v>284</v>
      </c>
      <c r="G730" s="239" t="n">
        <v>723</v>
      </c>
      <c r="H730" s="197" t="inlineStr">
        <is>
          <t>가</t>
        </is>
      </c>
      <c r="I730" s="242" t="inlineStr">
        <is>
          <t>부산대</t>
        </is>
      </c>
      <c r="J730" s="242" t="inlineStr">
        <is>
          <t>유아교육과</t>
        </is>
      </c>
      <c r="K730" s="195" t="inlineStr">
        <is>
          <t>통합</t>
        </is>
      </c>
      <c r="L730" s="697">
        <f>IF(OFFSET(환산공식!$ED$15,$F730,0)=1,"O","X")</f>
        <v/>
      </c>
      <c r="M730" s="188">
        <f>IFERROR(OFFSET(환산공식!DJ$15,$F730,0),"")</f>
        <v/>
      </c>
      <c r="N730" s="697">
        <f>IFERROR(CONCATENATE(ROUND(OFFSET(환산공식!DK$15,$F730,0),1),"%"),"")</f>
        <v/>
      </c>
      <c r="O730" s="697">
        <f>IFERROR(OFFSET(환산공식!DL$15,$F730,0),"")</f>
        <v/>
      </c>
      <c r="P730" s="188">
        <f>IF(E730="","",IF(Q730&gt;R730,"90% 이상",IF(Q730&gt;S730,CONCATENATE(ROUND(((Q730-S730)/(R730-S730))*20+70,0),"%"),IF(Q730&gt;T730,CONCATENATE(ROUND(((Q730-T730)/(S730-T730))*30+40,0),"%"),IF(Q730&gt;U730,CONCATENATE(ROUND(((Q730-U730)/(T730-U730))*30+10,0),"%"),IF(Q730&gt;V730,CONCATENATE(ROUND(((Q730-V730)/(U730-V730))*7+3,0),"%"),"3% 이하"))))))</f>
        <v/>
      </c>
      <c r="Q730" s="194">
        <f>IFERROR(ROUND(OFFSET(환산공식!$FG$15,$F730,0),3),"")</f>
        <v/>
      </c>
      <c r="R730" s="194">
        <f>OFFSET('배치점수 계산기'!H$10,$D730,0)</f>
        <v/>
      </c>
      <c r="S730" s="194">
        <f>OFFSET('배치점수 계산기'!I$10,$D730,0)</f>
        <v/>
      </c>
      <c r="T730" s="194">
        <f>OFFSET('배치점수 계산기'!J$10,$D730,0)</f>
        <v/>
      </c>
      <c r="U730" s="194">
        <f>OFFSET('배치점수 계산기'!K$10,$D730,0)</f>
        <v/>
      </c>
      <c r="V730" s="194">
        <f>OFFSET('배치점수 계산기'!L$10,$D730,0)</f>
        <v/>
      </c>
      <c r="W730" s="186">
        <f>OFFSET('배치점수 계산기'!M$10,$D730,0)</f>
        <v/>
      </c>
      <c r="X730" s="184">
        <f>OFFSET('배치점수 계산기'!N$10,$D730,0)</f>
        <v/>
      </c>
      <c r="Y730" s="188">
        <f>OFFSET(환산공식!FW$15,$F730,0)</f>
        <v/>
      </c>
      <c r="Z730" s="697">
        <f>OFFSET(환산공식!FX$15,$F730,0)</f>
        <v/>
      </c>
      <c r="AA730" s="179">
        <f>OFFSET(환산공식!FY$15,$F730,0)</f>
        <v/>
      </c>
      <c r="AB730" s="3" t="n"/>
      <c r="AD730" s="0">
        <f>IF(L730="X",6,IF(Q730&gt;R730,1,IF(Q730&gt;S730,2,IF(Q730&gt;T730,3,IF(Q730&gt;U730,4,IF(Q730&gt;=V730,5,IF(Q730&lt;V730,6,"")))))))</f>
        <v/>
      </c>
      <c r="AF730" s="3" t="n"/>
      <c r="AG730" s="3" t="n"/>
      <c r="AH730" s="3" t="n"/>
    </row>
    <row r="731">
      <c r="A731" s="198" t="n"/>
      <c r="B731" s="198" t="n"/>
      <c r="C731" s="198" t="inlineStr">
        <is>
          <t>가724</t>
        </is>
      </c>
      <c r="D731" s="195" t="n">
        <v>787</v>
      </c>
      <c r="E731" s="195" t="n">
        <v>284</v>
      </c>
      <c r="F731" s="195" t="n">
        <v>284</v>
      </c>
      <c r="G731" s="239" t="n">
        <v>724</v>
      </c>
      <c r="H731" s="197" t="inlineStr">
        <is>
          <t>가</t>
        </is>
      </c>
      <c r="I731" s="242" t="inlineStr">
        <is>
          <t>부산대</t>
        </is>
      </c>
      <c r="J731" s="242" t="inlineStr">
        <is>
          <t>노어노문학과</t>
        </is>
      </c>
      <c r="K731" s="195" t="inlineStr">
        <is>
          <t>통합</t>
        </is>
      </c>
      <c r="L731" s="697">
        <f>IF(OFFSET(환산공식!$ED$15,$F731,0)=1,"O","X")</f>
        <v/>
      </c>
      <c r="M731" s="188">
        <f>IFERROR(OFFSET(환산공식!DJ$15,$F731,0),"")</f>
        <v/>
      </c>
      <c r="N731" s="697">
        <f>IFERROR(CONCATENATE(ROUND(OFFSET(환산공식!DK$15,$F731,0),1),"%"),"")</f>
        <v/>
      </c>
      <c r="O731" s="697">
        <f>IFERROR(OFFSET(환산공식!DL$15,$F731,0),"")</f>
        <v/>
      </c>
      <c r="P731" s="188">
        <f>IF(E731="","",IF(Q731&gt;R731,"90% 이상",IF(Q731&gt;S731,CONCATENATE(ROUND(((Q731-S731)/(R731-S731))*20+70,0),"%"),IF(Q731&gt;T731,CONCATENATE(ROUND(((Q731-T731)/(S731-T731))*30+40,0),"%"),IF(Q731&gt;U731,CONCATENATE(ROUND(((Q731-U731)/(T731-U731))*30+10,0),"%"),IF(Q731&gt;V731,CONCATENATE(ROUND(((Q731-V731)/(U731-V731))*7+3,0),"%"),"3% 이하"))))))</f>
        <v/>
      </c>
      <c r="Q731" s="194">
        <f>IFERROR(ROUND(OFFSET(환산공식!$FG$15,$F731,0),3),"")</f>
        <v/>
      </c>
      <c r="R731" s="194">
        <f>OFFSET('배치점수 계산기'!H$10,$D731,0)</f>
        <v/>
      </c>
      <c r="S731" s="194">
        <f>OFFSET('배치점수 계산기'!I$10,$D731,0)</f>
        <v/>
      </c>
      <c r="T731" s="194">
        <f>OFFSET('배치점수 계산기'!J$10,$D731,0)</f>
        <v/>
      </c>
      <c r="U731" s="194">
        <f>OFFSET('배치점수 계산기'!K$10,$D731,0)</f>
        <v/>
      </c>
      <c r="V731" s="194">
        <f>OFFSET('배치점수 계산기'!L$10,$D731,0)</f>
        <v/>
      </c>
      <c r="W731" s="186">
        <f>OFFSET('배치점수 계산기'!M$10,$D731,0)</f>
        <v/>
      </c>
      <c r="X731" s="184">
        <f>OFFSET('배치점수 계산기'!N$10,$D731,0)</f>
        <v/>
      </c>
      <c r="Y731" s="188">
        <f>OFFSET(환산공식!FW$15,$F731,0)</f>
        <v/>
      </c>
      <c r="Z731" s="697">
        <f>OFFSET(환산공식!FX$15,$F731,0)</f>
        <v/>
      </c>
      <c r="AA731" s="179">
        <f>OFFSET(환산공식!FY$15,$F731,0)</f>
        <v/>
      </c>
      <c r="AB731" s="3" t="n"/>
      <c r="AD731" s="0">
        <f>IF(L731="X",6,IF(Q731&gt;R731,1,IF(Q731&gt;S731,2,IF(Q731&gt;T731,3,IF(Q731&gt;U731,4,IF(Q731&gt;=V731,5,IF(Q731&lt;V731,6,"")))))))</f>
        <v/>
      </c>
      <c r="AF731" s="3" t="n"/>
      <c r="AG731" s="3" t="n"/>
      <c r="AH731" s="3" t="n"/>
    </row>
    <row r="732">
      <c r="A732" s="198" t="n"/>
      <c r="B732" s="198" t="n"/>
      <c r="C732" s="198" t="inlineStr">
        <is>
          <t>가725</t>
        </is>
      </c>
      <c r="D732" s="195" t="n">
        <v>788</v>
      </c>
      <c r="E732" s="195" t="n">
        <v>284</v>
      </c>
      <c r="F732" s="195" t="n">
        <v>284</v>
      </c>
      <c r="G732" s="239" t="n">
        <v>725</v>
      </c>
      <c r="H732" s="197" t="inlineStr">
        <is>
          <t>가</t>
        </is>
      </c>
      <c r="I732" s="242" t="inlineStr">
        <is>
          <t>부산대</t>
        </is>
      </c>
      <c r="J732" s="242" t="inlineStr">
        <is>
          <t>특수교육과</t>
        </is>
      </c>
      <c r="K732" s="195" t="inlineStr">
        <is>
          <t>통합</t>
        </is>
      </c>
      <c r="L732" s="697">
        <f>IF(OFFSET(환산공식!$ED$15,$F732,0)=1,"O","X")</f>
        <v/>
      </c>
      <c r="M732" s="188">
        <f>IFERROR(OFFSET(환산공식!DJ$15,$F732,0),"")</f>
        <v/>
      </c>
      <c r="N732" s="697">
        <f>IFERROR(CONCATENATE(ROUND(OFFSET(환산공식!DK$15,$F732,0),1),"%"),"")</f>
        <v/>
      </c>
      <c r="O732" s="697">
        <f>IFERROR(OFFSET(환산공식!DL$15,$F732,0),"")</f>
        <v/>
      </c>
      <c r="P732" s="188">
        <f>IF(E732="","",IF(Q732&gt;R732,"90% 이상",IF(Q732&gt;S732,CONCATENATE(ROUND(((Q732-S732)/(R732-S732))*20+70,0),"%"),IF(Q732&gt;T732,CONCATENATE(ROUND(((Q732-T732)/(S732-T732))*30+40,0),"%"),IF(Q732&gt;U732,CONCATENATE(ROUND(((Q732-U732)/(T732-U732))*30+10,0),"%"),IF(Q732&gt;V732,CONCATENATE(ROUND(((Q732-V732)/(U732-V732))*7+3,0),"%"),"3% 이하"))))))</f>
        <v/>
      </c>
      <c r="Q732" s="194">
        <f>IFERROR(ROUND(OFFSET(환산공식!$FG$15,$F732,0),3),"")</f>
        <v/>
      </c>
      <c r="R732" s="194">
        <f>OFFSET('배치점수 계산기'!H$10,$D732,0)</f>
        <v/>
      </c>
      <c r="S732" s="194">
        <f>OFFSET('배치점수 계산기'!I$10,$D732,0)</f>
        <v/>
      </c>
      <c r="T732" s="194">
        <f>OFFSET('배치점수 계산기'!J$10,$D732,0)</f>
        <v/>
      </c>
      <c r="U732" s="194">
        <f>OFFSET('배치점수 계산기'!K$10,$D732,0)</f>
        <v/>
      </c>
      <c r="V732" s="194">
        <f>OFFSET('배치점수 계산기'!L$10,$D732,0)</f>
        <v/>
      </c>
      <c r="W732" s="186">
        <f>OFFSET('배치점수 계산기'!M$10,$D732,0)</f>
        <v/>
      </c>
      <c r="X732" s="184">
        <f>OFFSET('배치점수 계산기'!N$10,$D732,0)</f>
        <v/>
      </c>
      <c r="Y732" s="188">
        <f>OFFSET(환산공식!FW$15,$F732,0)</f>
        <v/>
      </c>
      <c r="Z732" s="697">
        <f>OFFSET(환산공식!FX$15,$F732,0)</f>
        <v/>
      </c>
      <c r="AA732" s="179">
        <f>OFFSET(환산공식!FY$15,$F732,0)</f>
        <v/>
      </c>
      <c r="AB732" s="3" t="n"/>
      <c r="AD732" s="0">
        <f>IF(L732="X",6,IF(Q732&gt;R732,1,IF(Q732&gt;S732,2,IF(Q732&gt;T732,3,IF(Q732&gt;U732,4,IF(Q732&gt;=V732,5,IF(Q732&lt;V732,6,"")))))))</f>
        <v/>
      </c>
      <c r="AF732" s="3" t="n"/>
      <c r="AG732" s="3" t="n"/>
      <c r="AH732" s="3" t="n"/>
    </row>
    <row r="733">
      <c r="A733" s="198" t="n"/>
      <c r="B733" s="198" t="n"/>
      <c r="C733" s="198" t="inlineStr">
        <is>
          <t>가726</t>
        </is>
      </c>
      <c r="D733" s="195" t="n">
        <v>789</v>
      </c>
      <c r="E733" s="195" t="n">
        <v>284</v>
      </c>
      <c r="F733" s="195" t="n">
        <v>284</v>
      </c>
      <c r="G733" s="239" t="n">
        <v>726</v>
      </c>
      <c r="H733" s="197" t="inlineStr">
        <is>
          <t>가</t>
        </is>
      </c>
      <c r="I733" s="242" t="inlineStr">
        <is>
          <t>부산대</t>
        </is>
      </c>
      <c r="J733" s="242" t="inlineStr">
        <is>
          <t>독어독문학과</t>
        </is>
      </c>
      <c r="K733" s="195" t="inlineStr">
        <is>
          <t>통합</t>
        </is>
      </c>
      <c r="L733" s="697">
        <f>IF(OFFSET(환산공식!$ED$15,$F733,0)=1,"O","X")</f>
        <v/>
      </c>
      <c r="M733" s="188">
        <f>IFERROR(OFFSET(환산공식!DJ$15,$F733,0),"")</f>
        <v/>
      </c>
      <c r="N733" s="697">
        <f>IFERROR(CONCATENATE(ROUND(OFFSET(환산공식!DK$15,$F733,0),1),"%"),"")</f>
        <v/>
      </c>
      <c r="O733" s="697">
        <f>IFERROR(OFFSET(환산공식!DL$15,$F733,0),"")</f>
        <v/>
      </c>
      <c r="P733" s="188">
        <f>IF(E733="","",IF(Q733&gt;R733,"90% 이상",IF(Q733&gt;S733,CONCATENATE(ROUND(((Q733-S733)/(R733-S733))*20+70,0),"%"),IF(Q733&gt;T733,CONCATENATE(ROUND(((Q733-T733)/(S733-T733))*30+40,0),"%"),IF(Q733&gt;U733,CONCATENATE(ROUND(((Q733-U733)/(T733-U733))*30+10,0),"%"),IF(Q733&gt;V733,CONCATENATE(ROUND(((Q733-V733)/(U733-V733))*7+3,0),"%"),"3% 이하"))))))</f>
        <v/>
      </c>
      <c r="Q733" s="194">
        <f>IFERROR(ROUND(OFFSET(환산공식!$FG$15,$F733,0),3),"")</f>
        <v/>
      </c>
      <c r="R733" s="194">
        <f>OFFSET('배치점수 계산기'!H$10,$D733,0)</f>
        <v/>
      </c>
      <c r="S733" s="194">
        <f>OFFSET('배치점수 계산기'!I$10,$D733,0)</f>
        <v/>
      </c>
      <c r="T733" s="194">
        <f>OFFSET('배치점수 계산기'!J$10,$D733,0)</f>
        <v/>
      </c>
      <c r="U733" s="194">
        <f>OFFSET('배치점수 계산기'!K$10,$D733,0)</f>
        <v/>
      </c>
      <c r="V733" s="194">
        <f>OFFSET('배치점수 계산기'!L$10,$D733,0)</f>
        <v/>
      </c>
      <c r="W733" s="186">
        <f>OFFSET('배치점수 계산기'!M$10,$D733,0)</f>
        <v/>
      </c>
      <c r="X733" s="184">
        <f>OFFSET('배치점수 계산기'!N$10,$D733,0)</f>
        <v/>
      </c>
      <c r="Y733" s="188">
        <f>OFFSET(환산공식!FW$15,$F733,0)</f>
        <v/>
      </c>
      <c r="Z733" s="697">
        <f>OFFSET(환산공식!FX$15,$F733,0)</f>
        <v/>
      </c>
      <c r="AA733" s="179">
        <f>OFFSET(환산공식!FY$15,$F733,0)</f>
        <v/>
      </c>
      <c r="AB733" s="3" t="n"/>
      <c r="AD733" s="0">
        <f>IF(L733="X",6,IF(Q733&gt;R733,1,IF(Q733&gt;S733,2,IF(Q733&gt;T733,3,IF(Q733&gt;U733,4,IF(Q733&gt;=V733,5,IF(Q733&lt;V733,6,"")))))))</f>
        <v/>
      </c>
      <c r="AF733" s="3" t="n"/>
      <c r="AG733" s="3" t="n"/>
      <c r="AH733" s="3" t="n"/>
    </row>
    <row r="734">
      <c r="A734" s="198" t="n"/>
      <c r="B734" s="198" t="n"/>
      <c r="C734" s="198" t="inlineStr">
        <is>
          <t>가727</t>
        </is>
      </c>
      <c r="D734" s="195" t="n">
        <v>790</v>
      </c>
      <c r="E734" s="195" t="n">
        <v>206</v>
      </c>
      <c r="F734" s="195" t="n">
        <v>206</v>
      </c>
      <c r="G734" s="239" t="n">
        <v>727</v>
      </c>
      <c r="H734" s="197" t="inlineStr">
        <is>
          <t>가</t>
        </is>
      </c>
      <c r="I734" s="242" t="inlineStr">
        <is>
          <t>전남대</t>
        </is>
      </c>
      <c r="J734" s="242" t="inlineStr">
        <is>
          <t>전기공학과</t>
        </is>
      </c>
      <c r="K734" s="195" t="inlineStr">
        <is>
          <t>자연</t>
        </is>
      </c>
      <c r="L734" s="697">
        <f>IF(OFFSET(환산공식!$ED$15,$F734,0)=1,"O","X")</f>
        <v/>
      </c>
      <c r="M734" s="188">
        <f>IFERROR(OFFSET(환산공식!DJ$15,$F734,0),"")</f>
        <v/>
      </c>
      <c r="N734" s="697">
        <f>IFERROR(CONCATENATE(ROUND(OFFSET(환산공식!DK$15,$F734,0),1),"%"),"")</f>
        <v/>
      </c>
      <c r="O734" s="697">
        <f>IFERROR(OFFSET(환산공식!DL$15,$F734,0),"")</f>
        <v/>
      </c>
      <c r="P734" s="188">
        <f>IF(E734="","",IF(Q734&gt;R734,"90% 이상",IF(Q734&gt;S734,CONCATENATE(ROUND(((Q734-S734)/(R734-S734))*20+70,0),"%"),IF(Q734&gt;T734,CONCATENATE(ROUND(((Q734-T734)/(S734-T734))*30+40,0),"%"),IF(Q734&gt;U734,CONCATENATE(ROUND(((Q734-U734)/(T734-U734))*30+10,0),"%"),IF(Q734&gt;V734,CONCATENATE(ROUND(((Q734-V734)/(U734-V734))*7+3,0),"%"),"3% 이하"))))))</f>
        <v/>
      </c>
      <c r="Q734" s="194">
        <f>IFERROR(ROUND(OFFSET(환산공식!$FG$15,$F734,0),3),"")</f>
        <v/>
      </c>
      <c r="R734" s="194">
        <f>OFFSET('배치점수 계산기'!H$10,$D734,0)</f>
        <v/>
      </c>
      <c r="S734" s="194">
        <f>OFFSET('배치점수 계산기'!I$10,$D734,0)</f>
        <v/>
      </c>
      <c r="T734" s="194">
        <f>OFFSET('배치점수 계산기'!J$10,$D734,0)</f>
        <v/>
      </c>
      <c r="U734" s="194">
        <f>OFFSET('배치점수 계산기'!K$10,$D734,0)</f>
        <v/>
      </c>
      <c r="V734" s="194">
        <f>OFFSET('배치점수 계산기'!L$10,$D734,0)</f>
        <v/>
      </c>
      <c r="W734" s="186">
        <f>OFFSET('배치점수 계산기'!M$10,$D734,0)</f>
        <v/>
      </c>
      <c r="X734" s="184">
        <f>OFFSET('배치점수 계산기'!N$10,$D734,0)</f>
        <v/>
      </c>
      <c r="Y734" s="188">
        <f>OFFSET(환산공식!FW$15,$F734,0)</f>
        <v/>
      </c>
      <c r="Z734" s="697">
        <f>OFFSET(환산공식!FX$15,$F734,0)</f>
        <v/>
      </c>
      <c r="AA734" s="179">
        <f>OFFSET(환산공식!FY$15,$F734,0)</f>
        <v/>
      </c>
      <c r="AB734" s="3" t="n"/>
      <c r="AD734" s="0">
        <f>IF(L734="X",6,IF(Q734&gt;R734,1,IF(Q734&gt;S734,2,IF(Q734&gt;T734,3,IF(Q734&gt;U734,4,IF(Q734&gt;=V734,5,IF(Q734&lt;V734,6,"")))))))</f>
        <v/>
      </c>
      <c r="AF734" s="3" t="n"/>
      <c r="AG734" s="3" t="n"/>
      <c r="AH734" s="3" t="n"/>
    </row>
    <row r="735">
      <c r="A735" s="198" t="n"/>
      <c r="B735" s="198" t="n"/>
      <c r="C735" s="198" t="inlineStr">
        <is>
          <t>가728</t>
        </is>
      </c>
      <c r="D735" s="195" t="n">
        <v>791</v>
      </c>
      <c r="E735" s="195" t="n">
        <v>206</v>
      </c>
      <c r="F735" s="195" t="n">
        <v>206</v>
      </c>
      <c r="G735" s="239" t="n">
        <v>728</v>
      </c>
      <c r="H735" s="197" t="inlineStr">
        <is>
          <t>가</t>
        </is>
      </c>
      <c r="I735" s="242" t="inlineStr">
        <is>
          <t>전남대</t>
        </is>
      </c>
      <c r="J735" s="242" t="inlineStr">
        <is>
          <t>수학교육과</t>
        </is>
      </c>
      <c r="K735" s="195" t="inlineStr">
        <is>
          <t>자연</t>
        </is>
      </c>
      <c r="L735" s="697">
        <f>IF(OFFSET(환산공식!$ED$15,$F735,0)=1,"O","X")</f>
        <v/>
      </c>
      <c r="M735" s="188">
        <f>IFERROR(OFFSET(환산공식!DJ$15,$F735,0),"")</f>
        <v/>
      </c>
      <c r="N735" s="697">
        <f>IFERROR(CONCATENATE(ROUND(OFFSET(환산공식!DK$15,$F735,0),1),"%"),"")</f>
        <v/>
      </c>
      <c r="O735" s="697">
        <f>IFERROR(OFFSET(환산공식!DL$15,$F735,0),"")</f>
        <v/>
      </c>
      <c r="P735" s="188">
        <f>IF(E735="","",IF(Q735&gt;R735,"90% 이상",IF(Q735&gt;S735,CONCATENATE(ROUND(((Q735-S735)/(R735-S735))*20+70,0),"%"),IF(Q735&gt;T735,CONCATENATE(ROUND(((Q735-T735)/(S735-T735))*30+40,0),"%"),IF(Q735&gt;U735,CONCATENATE(ROUND(((Q735-U735)/(T735-U735))*30+10,0),"%"),IF(Q735&gt;V735,CONCATENATE(ROUND(((Q735-V735)/(U735-V735))*7+3,0),"%"),"3% 이하"))))))</f>
        <v/>
      </c>
      <c r="Q735" s="194">
        <f>IFERROR(ROUND(OFFSET(환산공식!$FG$15,$F735,0),3),"")</f>
        <v/>
      </c>
      <c r="R735" s="194">
        <f>OFFSET('배치점수 계산기'!H$10,$D735,0)</f>
        <v/>
      </c>
      <c r="S735" s="194">
        <f>OFFSET('배치점수 계산기'!I$10,$D735,0)</f>
        <v/>
      </c>
      <c r="T735" s="194">
        <f>OFFSET('배치점수 계산기'!J$10,$D735,0)</f>
        <v/>
      </c>
      <c r="U735" s="194">
        <f>OFFSET('배치점수 계산기'!K$10,$D735,0)</f>
        <v/>
      </c>
      <c r="V735" s="194">
        <f>OFFSET('배치점수 계산기'!L$10,$D735,0)</f>
        <v/>
      </c>
      <c r="W735" s="186">
        <f>OFFSET('배치점수 계산기'!M$10,$D735,0)</f>
        <v/>
      </c>
      <c r="X735" s="184">
        <f>OFFSET('배치점수 계산기'!N$10,$D735,0)</f>
        <v/>
      </c>
      <c r="Y735" s="188">
        <f>OFFSET(환산공식!FW$15,$F735,0)</f>
        <v/>
      </c>
      <c r="Z735" s="697">
        <f>OFFSET(환산공식!FX$15,$F735,0)</f>
        <v/>
      </c>
      <c r="AA735" s="179">
        <f>OFFSET(환산공식!FY$15,$F735,0)</f>
        <v/>
      </c>
      <c r="AB735" s="3" t="n"/>
      <c r="AD735" s="0">
        <f>IF(L735="X",6,IF(Q735&gt;R735,1,IF(Q735&gt;S735,2,IF(Q735&gt;T735,3,IF(Q735&gt;U735,4,IF(Q735&gt;=V735,5,IF(Q735&lt;V735,6,"")))))))</f>
        <v/>
      </c>
      <c r="AF735" s="3" t="n"/>
      <c r="AG735" s="3" t="n"/>
      <c r="AH735" s="3" t="n"/>
    </row>
    <row r="736">
      <c r="A736" s="198" t="n"/>
      <c r="B736" s="198" t="n"/>
      <c r="C736" s="198" t="inlineStr">
        <is>
          <t>가729</t>
        </is>
      </c>
      <c r="D736" s="195" t="n">
        <v>792</v>
      </c>
      <c r="E736" s="195" t="n">
        <v>204</v>
      </c>
      <c r="F736" s="195" t="n">
        <v>204</v>
      </c>
      <c r="G736" s="239" t="n">
        <v>729</v>
      </c>
      <c r="H736" s="197" t="inlineStr">
        <is>
          <t>가</t>
        </is>
      </c>
      <c r="I736" s="242" t="inlineStr">
        <is>
          <t>전남대</t>
        </is>
      </c>
      <c r="J736" s="242" t="inlineStr">
        <is>
          <t>간호학과</t>
        </is>
      </c>
      <c r="K736" s="195" t="inlineStr">
        <is>
          <t>자연</t>
        </is>
      </c>
      <c r="L736" s="697">
        <f>IF(OFFSET(환산공식!$ED$15,$F736,0)=1,"O","X")</f>
        <v/>
      </c>
      <c r="M736" s="188">
        <f>IFERROR(OFFSET(환산공식!DJ$15,$F736,0),"")</f>
        <v/>
      </c>
      <c r="N736" s="697">
        <f>IFERROR(CONCATENATE(ROUND(OFFSET(환산공식!DK$15,$F736,0),1),"%"),"")</f>
        <v/>
      </c>
      <c r="O736" s="697">
        <f>IFERROR(OFFSET(환산공식!DL$15,$F736,0),"")</f>
        <v/>
      </c>
      <c r="P736" s="188">
        <f>IF(E736="","",IF(Q736&gt;R736,"90% 이상",IF(Q736&gt;S736,CONCATENATE(ROUND(((Q736-S736)/(R736-S736))*20+70,0),"%"),IF(Q736&gt;T736,CONCATENATE(ROUND(((Q736-T736)/(S736-T736))*30+40,0),"%"),IF(Q736&gt;U736,CONCATENATE(ROUND(((Q736-U736)/(T736-U736))*30+10,0),"%"),IF(Q736&gt;V736,CONCATENATE(ROUND(((Q736-V736)/(U736-V736))*7+3,0),"%"),"3% 이하"))))))</f>
        <v/>
      </c>
      <c r="Q736" s="194">
        <f>IFERROR(ROUND(OFFSET(환산공식!$FG$15,$F736,0),3),"")</f>
        <v/>
      </c>
      <c r="R736" s="194">
        <f>OFFSET('배치점수 계산기'!H$10,$D736,0)</f>
        <v/>
      </c>
      <c r="S736" s="194">
        <f>OFFSET('배치점수 계산기'!I$10,$D736,0)</f>
        <v/>
      </c>
      <c r="T736" s="194">
        <f>OFFSET('배치점수 계산기'!J$10,$D736,0)</f>
        <v/>
      </c>
      <c r="U736" s="194">
        <f>OFFSET('배치점수 계산기'!K$10,$D736,0)</f>
        <v/>
      </c>
      <c r="V736" s="194">
        <f>OFFSET('배치점수 계산기'!L$10,$D736,0)</f>
        <v/>
      </c>
      <c r="W736" s="186">
        <f>OFFSET('배치점수 계산기'!M$10,$D736,0)</f>
        <v/>
      </c>
      <c r="X736" s="184">
        <f>OFFSET('배치점수 계산기'!N$10,$D736,0)</f>
        <v/>
      </c>
      <c r="Y736" s="188">
        <f>OFFSET(환산공식!FW$15,$F736,0)</f>
        <v/>
      </c>
      <c r="Z736" s="697">
        <f>OFFSET(환산공식!FX$15,$F736,0)</f>
        <v/>
      </c>
      <c r="AA736" s="179">
        <f>OFFSET(환산공식!FY$15,$F736,0)</f>
        <v/>
      </c>
      <c r="AB736" s="3" t="n"/>
      <c r="AD736" s="0">
        <f>IF(L736="X",6,IF(Q736&gt;R736,1,IF(Q736&gt;S736,2,IF(Q736&gt;T736,3,IF(Q736&gt;U736,4,IF(Q736&gt;=V736,5,IF(Q736&lt;V736,6,"")))))))</f>
        <v/>
      </c>
      <c r="AF736" s="3" t="n"/>
      <c r="AG736" s="3" t="n"/>
      <c r="AH736" s="3" t="n"/>
    </row>
    <row r="737">
      <c r="A737" s="198" t="n"/>
      <c r="B737" s="198" t="n"/>
      <c r="C737" s="198" t="inlineStr">
        <is>
          <t>가730</t>
        </is>
      </c>
      <c r="D737" s="195" t="n">
        <v>793</v>
      </c>
      <c r="E737" s="195" t="n">
        <v>204</v>
      </c>
      <c r="F737" s="195" t="n">
        <v>204</v>
      </c>
      <c r="G737" s="239" t="n">
        <v>730</v>
      </c>
      <c r="H737" s="197" t="inlineStr">
        <is>
          <t>가</t>
        </is>
      </c>
      <c r="I737" s="242" t="inlineStr">
        <is>
          <t>전남대</t>
        </is>
      </c>
      <c r="J737" s="242" t="inlineStr">
        <is>
          <t>간호학과(지역)</t>
        </is>
      </c>
      <c r="K737" s="195" t="inlineStr">
        <is>
          <t>자연</t>
        </is>
      </c>
      <c r="L737" s="697">
        <f>IF(OFFSET(환산공식!$ED$15,$F737,0)=1,"O","X")</f>
        <v/>
      </c>
      <c r="M737" s="188">
        <f>IFERROR(OFFSET(환산공식!DJ$15,$F737,0),"")</f>
        <v/>
      </c>
      <c r="N737" s="697">
        <f>IFERROR(CONCATENATE(ROUND(OFFSET(환산공식!DK$15,$F737,0),1),"%"),"")</f>
        <v/>
      </c>
      <c r="O737" s="697">
        <f>IFERROR(OFFSET(환산공식!DL$15,$F737,0),"")</f>
        <v/>
      </c>
      <c r="P737" s="188">
        <f>IF(E737="","",IF(Q737&gt;R737,"90% 이상",IF(Q737&gt;S737,CONCATENATE(ROUND(((Q737-S737)/(R737-S737))*20+70,0),"%"),IF(Q737&gt;T737,CONCATENATE(ROUND(((Q737-T737)/(S737-T737))*30+40,0),"%"),IF(Q737&gt;U737,CONCATENATE(ROUND(((Q737-U737)/(T737-U737))*30+10,0),"%"),IF(Q737&gt;V737,CONCATENATE(ROUND(((Q737-V737)/(U737-V737))*7+3,0),"%"),"3% 이하"))))))</f>
        <v/>
      </c>
      <c r="Q737" s="194">
        <f>IFERROR(ROUND(OFFSET(환산공식!$FG$15,$F737,0),3),"")</f>
        <v/>
      </c>
      <c r="R737" s="194">
        <f>OFFSET('배치점수 계산기'!H$10,$D737,0)</f>
        <v/>
      </c>
      <c r="S737" s="194">
        <f>OFFSET('배치점수 계산기'!I$10,$D737,0)</f>
        <v/>
      </c>
      <c r="T737" s="194">
        <f>OFFSET('배치점수 계산기'!J$10,$D737,0)</f>
        <v/>
      </c>
      <c r="U737" s="194">
        <f>OFFSET('배치점수 계산기'!K$10,$D737,0)</f>
        <v/>
      </c>
      <c r="V737" s="194">
        <f>OFFSET('배치점수 계산기'!L$10,$D737,0)</f>
        <v/>
      </c>
      <c r="W737" s="186">
        <f>OFFSET('배치점수 계산기'!M$10,$D737,0)</f>
        <v/>
      </c>
      <c r="X737" s="184">
        <f>OFFSET('배치점수 계산기'!N$10,$D737,0)</f>
        <v/>
      </c>
      <c r="Y737" s="188">
        <f>OFFSET(환산공식!FW$15,$F737,0)</f>
        <v/>
      </c>
      <c r="Z737" s="697">
        <f>OFFSET(환산공식!FX$15,$F737,0)</f>
        <v/>
      </c>
      <c r="AA737" s="179">
        <f>OFFSET(환산공식!FY$15,$F737,0)</f>
        <v/>
      </c>
      <c r="AB737" s="3" t="n"/>
      <c r="AD737" s="0">
        <f>IF(L737="X",6,IF(Q737&gt;R737,1,IF(Q737&gt;S737,2,IF(Q737&gt;T737,3,IF(Q737&gt;U737,4,IF(Q737&gt;=V737,5,IF(Q737&lt;V737,6,"")))))))</f>
        <v/>
      </c>
      <c r="AF737" s="3" t="n"/>
      <c r="AG737" s="3" t="n"/>
      <c r="AH737" s="3" t="n"/>
    </row>
    <row r="738">
      <c r="A738" s="198" t="n"/>
      <c r="B738" s="198" t="n"/>
      <c r="C738" s="198" t="inlineStr">
        <is>
          <t>가731</t>
        </is>
      </c>
      <c r="D738" s="195" t="n">
        <v>794</v>
      </c>
      <c r="E738" s="195" t="n">
        <v>206</v>
      </c>
      <c r="F738" s="195" t="n">
        <v>206</v>
      </c>
      <c r="G738" s="239" t="n">
        <v>731</v>
      </c>
      <c r="H738" s="197" t="inlineStr">
        <is>
          <t>가</t>
        </is>
      </c>
      <c r="I738" s="242" t="inlineStr">
        <is>
          <t>전남대</t>
        </is>
      </c>
      <c r="J738" s="242" t="inlineStr">
        <is>
          <t>전자컴퓨터공학부</t>
        </is>
      </c>
      <c r="K738" s="195" t="inlineStr">
        <is>
          <t>자연</t>
        </is>
      </c>
      <c r="L738" s="697">
        <f>IF(OFFSET(환산공식!$ED$15,$F738,0)=1,"O","X")</f>
        <v/>
      </c>
      <c r="M738" s="188">
        <f>IFERROR(OFFSET(환산공식!DJ$15,$F738,0),"")</f>
        <v/>
      </c>
      <c r="N738" s="697">
        <f>IFERROR(CONCATENATE(ROUND(OFFSET(환산공식!DK$15,$F738,0),1),"%"),"")</f>
        <v/>
      </c>
      <c r="O738" s="697">
        <f>IFERROR(OFFSET(환산공식!DL$15,$F738,0),"")</f>
        <v/>
      </c>
      <c r="P738" s="188">
        <f>IF(E738="","",IF(Q738&gt;R738,"90% 이상",IF(Q738&gt;S738,CONCATENATE(ROUND(((Q738-S738)/(R738-S738))*20+70,0),"%"),IF(Q738&gt;T738,CONCATENATE(ROUND(((Q738-T738)/(S738-T738))*30+40,0),"%"),IF(Q738&gt;U738,CONCATENATE(ROUND(((Q738-U738)/(T738-U738))*30+10,0),"%"),IF(Q738&gt;V738,CONCATENATE(ROUND(((Q738-V738)/(U738-V738))*7+3,0),"%"),"3% 이하"))))))</f>
        <v/>
      </c>
      <c r="Q738" s="194">
        <f>IFERROR(ROUND(OFFSET(환산공식!$FG$15,$F738,0),3),"")</f>
        <v/>
      </c>
      <c r="R738" s="194">
        <f>OFFSET('배치점수 계산기'!H$10,$D738,0)</f>
        <v/>
      </c>
      <c r="S738" s="194">
        <f>OFFSET('배치점수 계산기'!I$10,$D738,0)</f>
        <v/>
      </c>
      <c r="T738" s="194">
        <f>OFFSET('배치점수 계산기'!J$10,$D738,0)</f>
        <v/>
      </c>
      <c r="U738" s="194">
        <f>OFFSET('배치점수 계산기'!K$10,$D738,0)</f>
        <v/>
      </c>
      <c r="V738" s="194">
        <f>OFFSET('배치점수 계산기'!L$10,$D738,0)</f>
        <v/>
      </c>
      <c r="W738" s="186">
        <f>OFFSET('배치점수 계산기'!M$10,$D738,0)</f>
        <v/>
      </c>
      <c r="X738" s="184">
        <f>OFFSET('배치점수 계산기'!N$10,$D738,0)</f>
        <v/>
      </c>
      <c r="Y738" s="188">
        <f>OFFSET(환산공식!FW$15,$F738,0)</f>
        <v/>
      </c>
      <c r="Z738" s="697">
        <f>OFFSET(환산공식!FX$15,$F738,0)</f>
        <v/>
      </c>
      <c r="AA738" s="179">
        <f>OFFSET(환산공식!FY$15,$F738,0)</f>
        <v/>
      </c>
      <c r="AB738" s="3" t="n"/>
      <c r="AD738" s="0">
        <f>IF(L738="X",6,IF(Q738&gt;R738,1,IF(Q738&gt;S738,2,IF(Q738&gt;T738,3,IF(Q738&gt;U738,4,IF(Q738&gt;=V738,5,IF(Q738&lt;V738,6,"")))))))</f>
        <v/>
      </c>
      <c r="AF738" s="3" t="n"/>
      <c r="AG738" s="3" t="n"/>
      <c r="AH738" s="3" t="n"/>
    </row>
    <row r="739">
      <c r="A739" s="198" t="n"/>
      <c r="B739" s="198" t="n"/>
      <c r="C739" s="198" t="inlineStr">
        <is>
          <t>가732</t>
        </is>
      </c>
      <c r="D739" s="195" t="n">
        <v>795</v>
      </c>
      <c r="E739" s="195" t="n">
        <v>206</v>
      </c>
      <c r="F739" s="195" t="n">
        <v>206</v>
      </c>
      <c r="G739" s="239" t="n">
        <v>732</v>
      </c>
      <c r="H739" s="197" t="inlineStr">
        <is>
          <t>가</t>
        </is>
      </c>
      <c r="I739" s="242" t="inlineStr">
        <is>
          <t>전남대</t>
        </is>
      </c>
      <c r="J739" s="242" t="inlineStr">
        <is>
          <t>신소재공학부</t>
        </is>
      </c>
      <c r="K739" s="195" t="inlineStr">
        <is>
          <t>자연</t>
        </is>
      </c>
      <c r="L739" s="697">
        <f>IF(OFFSET(환산공식!$ED$15,$F739,0)=1,"O","X")</f>
        <v/>
      </c>
      <c r="M739" s="188">
        <f>IFERROR(OFFSET(환산공식!DJ$15,$F739,0),"")</f>
        <v/>
      </c>
      <c r="N739" s="697">
        <f>IFERROR(CONCATENATE(ROUND(OFFSET(환산공식!DK$15,$F739,0),1),"%"),"")</f>
        <v/>
      </c>
      <c r="O739" s="697">
        <f>IFERROR(OFFSET(환산공식!DL$15,$F739,0),"")</f>
        <v/>
      </c>
      <c r="P739" s="188">
        <f>IF(E739="","",IF(Q739&gt;R739,"90% 이상",IF(Q739&gt;S739,CONCATENATE(ROUND(((Q739-S739)/(R739-S739))*20+70,0),"%"),IF(Q739&gt;T739,CONCATENATE(ROUND(((Q739-T739)/(S739-T739))*30+40,0),"%"),IF(Q739&gt;U739,CONCATENATE(ROUND(((Q739-U739)/(T739-U739))*30+10,0),"%"),IF(Q739&gt;V739,CONCATENATE(ROUND(((Q739-V739)/(U739-V739))*7+3,0),"%"),"3% 이하"))))))</f>
        <v/>
      </c>
      <c r="Q739" s="194">
        <f>IFERROR(ROUND(OFFSET(환산공식!$FG$15,$F739,0),3),"")</f>
        <v/>
      </c>
      <c r="R739" s="194">
        <f>OFFSET('배치점수 계산기'!H$10,$D739,0)</f>
        <v/>
      </c>
      <c r="S739" s="194">
        <f>OFFSET('배치점수 계산기'!I$10,$D739,0)</f>
        <v/>
      </c>
      <c r="T739" s="194">
        <f>OFFSET('배치점수 계산기'!J$10,$D739,0)</f>
        <v/>
      </c>
      <c r="U739" s="194">
        <f>OFFSET('배치점수 계산기'!K$10,$D739,0)</f>
        <v/>
      </c>
      <c r="V739" s="194">
        <f>OFFSET('배치점수 계산기'!L$10,$D739,0)</f>
        <v/>
      </c>
      <c r="W739" s="186">
        <f>OFFSET('배치점수 계산기'!M$10,$D739,0)</f>
        <v/>
      </c>
      <c r="X739" s="184">
        <f>OFFSET('배치점수 계산기'!N$10,$D739,0)</f>
        <v/>
      </c>
      <c r="Y739" s="188">
        <f>OFFSET(환산공식!FW$15,$F739,0)</f>
        <v/>
      </c>
      <c r="Z739" s="697">
        <f>OFFSET(환산공식!FX$15,$F739,0)</f>
        <v/>
      </c>
      <c r="AA739" s="179">
        <f>OFFSET(환산공식!FY$15,$F739,0)</f>
        <v/>
      </c>
      <c r="AB739" s="3" t="n"/>
      <c r="AD739" s="0">
        <f>IF(L739="X",6,IF(Q739&gt;R739,1,IF(Q739&gt;S739,2,IF(Q739&gt;T739,3,IF(Q739&gt;U739,4,IF(Q739&gt;=V739,5,IF(Q739&lt;V739,6,"")))))))</f>
        <v/>
      </c>
      <c r="AF739" s="3" t="n"/>
      <c r="AG739" s="3" t="n"/>
      <c r="AH739" s="3" t="n"/>
    </row>
    <row r="740">
      <c r="A740" s="198" t="n"/>
      <c r="B740" s="198" t="n"/>
      <c r="C740" s="198" t="inlineStr">
        <is>
          <t>가733</t>
        </is>
      </c>
      <c r="D740" s="195" t="n">
        <v>796</v>
      </c>
      <c r="E740" s="195" t="n">
        <v>206</v>
      </c>
      <c r="F740" s="195" t="n">
        <v>206</v>
      </c>
      <c r="G740" s="239" t="n">
        <v>733</v>
      </c>
      <c r="H740" s="197" t="inlineStr">
        <is>
          <t>가</t>
        </is>
      </c>
      <c r="I740" s="242" t="inlineStr">
        <is>
          <t>전남대</t>
        </is>
      </c>
      <c r="J740" s="242" t="inlineStr">
        <is>
          <t>생물공학과</t>
        </is>
      </c>
      <c r="K740" s="195" t="inlineStr">
        <is>
          <t>자연</t>
        </is>
      </c>
      <c r="L740" s="697">
        <f>IF(OFFSET(환산공식!$ED$15,$F740,0)=1,"O","X")</f>
        <v/>
      </c>
      <c r="M740" s="188">
        <f>IFERROR(OFFSET(환산공식!DJ$15,$F740,0),"")</f>
        <v/>
      </c>
      <c r="N740" s="697">
        <f>IFERROR(CONCATENATE(ROUND(OFFSET(환산공식!DK$15,$F740,0),1),"%"),"")</f>
        <v/>
      </c>
      <c r="O740" s="697">
        <f>IFERROR(OFFSET(환산공식!DL$15,$F740,0),"")</f>
        <v/>
      </c>
      <c r="P740" s="188">
        <f>IF(E740="","",IF(Q740&gt;R740,"90% 이상",IF(Q740&gt;S740,CONCATENATE(ROUND(((Q740-S740)/(R740-S740))*20+70,0),"%"),IF(Q740&gt;T740,CONCATENATE(ROUND(((Q740-T740)/(S740-T740))*30+40,0),"%"),IF(Q740&gt;U740,CONCATENATE(ROUND(((Q740-U740)/(T740-U740))*30+10,0),"%"),IF(Q740&gt;V740,CONCATENATE(ROUND(((Q740-V740)/(U740-V740))*7+3,0),"%"),"3% 이하"))))))</f>
        <v/>
      </c>
      <c r="Q740" s="194">
        <f>IFERROR(ROUND(OFFSET(환산공식!$FG$15,$F740,0),3),"")</f>
        <v/>
      </c>
      <c r="R740" s="194">
        <f>OFFSET('배치점수 계산기'!H$10,$D740,0)</f>
        <v/>
      </c>
      <c r="S740" s="194">
        <f>OFFSET('배치점수 계산기'!I$10,$D740,0)</f>
        <v/>
      </c>
      <c r="T740" s="194">
        <f>OFFSET('배치점수 계산기'!J$10,$D740,0)</f>
        <v/>
      </c>
      <c r="U740" s="194">
        <f>OFFSET('배치점수 계산기'!K$10,$D740,0)</f>
        <v/>
      </c>
      <c r="V740" s="194">
        <f>OFFSET('배치점수 계산기'!L$10,$D740,0)</f>
        <v/>
      </c>
      <c r="W740" s="186">
        <f>OFFSET('배치점수 계산기'!M$10,$D740,0)</f>
        <v/>
      </c>
      <c r="X740" s="184">
        <f>OFFSET('배치점수 계산기'!N$10,$D740,0)</f>
        <v/>
      </c>
      <c r="Y740" s="188">
        <f>OFFSET(환산공식!FW$15,$F740,0)</f>
        <v/>
      </c>
      <c r="Z740" s="697">
        <f>OFFSET(환산공식!FX$15,$F740,0)</f>
        <v/>
      </c>
      <c r="AA740" s="179">
        <f>OFFSET(환산공식!FY$15,$F740,0)</f>
        <v/>
      </c>
      <c r="AB740" s="3" t="n"/>
      <c r="AD740" s="0">
        <f>IF(L740="X",6,IF(Q740&gt;R740,1,IF(Q740&gt;S740,2,IF(Q740&gt;T740,3,IF(Q740&gt;U740,4,IF(Q740&gt;=V740,5,IF(Q740&lt;V740,6,"")))))))</f>
        <v/>
      </c>
      <c r="AF740" s="3" t="n"/>
      <c r="AG740" s="3" t="n"/>
      <c r="AH740" s="3" t="n"/>
    </row>
    <row r="741">
      <c r="A741" s="198" t="n"/>
      <c r="B741" s="198" t="n"/>
      <c r="C741" s="198" t="inlineStr">
        <is>
          <t>가734</t>
        </is>
      </c>
      <c r="D741" s="195" t="n">
        <v>797</v>
      </c>
      <c r="E741" s="195" t="n">
        <v>206</v>
      </c>
      <c r="F741" s="195" t="n">
        <v>206</v>
      </c>
      <c r="G741" s="239" t="n">
        <v>734</v>
      </c>
      <c r="H741" s="197" t="inlineStr">
        <is>
          <t>가</t>
        </is>
      </c>
      <c r="I741" s="242" t="inlineStr">
        <is>
          <t>전남대</t>
        </is>
      </c>
      <c r="J741" s="242" t="inlineStr">
        <is>
          <t>기계공학부</t>
        </is>
      </c>
      <c r="K741" s="195" t="inlineStr">
        <is>
          <t>자연</t>
        </is>
      </c>
      <c r="L741" s="697">
        <f>IF(OFFSET(환산공식!$ED$15,$F741,0)=1,"O","X")</f>
        <v/>
      </c>
      <c r="M741" s="188">
        <f>IFERROR(OFFSET(환산공식!DJ$15,$F741,0),"")</f>
        <v/>
      </c>
      <c r="N741" s="697">
        <f>IFERROR(CONCATENATE(ROUND(OFFSET(환산공식!DK$15,$F741,0),1),"%"),"")</f>
        <v/>
      </c>
      <c r="O741" s="697">
        <f>IFERROR(OFFSET(환산공식!DL$15,$F741,0),"")</f>
        <v/>
      </c>
      <c r="P741" s="188">
        <f>IF(E741="","",IF(Q741&gt;R741,"90% 이상",IF(Q741&gt;S741,CONCATENATE(ROUND(((Q741-S741)/(R741-S741))*20+70,0),"%"),IF(Q741&gt;T741,CONCATENATE(ROUND(((Q741-T741)/(S741-T741))*30+40,0),"%"),IF(Q741&gt;U741,CONCATENATE(ROUND(((Q741-U741)/(T741-U741))*30+10,0),"%"),IF(Q741&gt;V741,CONCATENATE(ROUND(((Q741-V741)/(U741-V741))*7+3,0),"%"),"3% 이하"))))))</f>
        <v/>
      </c>
      <c r="Q741" s="194">
        <f>IFERROR(ROUND(OFFSET(환산공식!$FG$15,$F741,0),3),"")</f>
        <v/>
      </c>
      <c r="R741" s="194">
        <f>OFFSET('배치점수 계산기'!H$10,$D741,0)</f>
        <v/>
      </c>
      <c r="S741" s="194">
        <f>OFFSET('배치점수 계산기'!I$10,$D741,0)</f>
        <v/>
      </c>
      <c r="T741" s="194">
        <f>OFFSET('배치점수 계산기'!J$10,$D741,0)</f>
        <v/>
      </c>
      <c r="U741" s="194">
        <f>OFFSET('배치점수 계산기'!K$10,$D741,0)</f>
        <v/>
      </c>
      <c r="V741" s="194">
        <f>OFFSET('배치점수 계산기'!L$10,$D741,0)</f>
        <v/>
      </c>
      <c r="W741" s="186">
        <f>OFFSET('배치점수 계산기'!M$10,$D741,0)</f>
        <v/>
      </c>
      <c r="X741" s="184">
        <f>OFFSET('배치점수 계산기'!N$10,$D741,0)</f>
        <v/>
      </c>
      <c r="Y741" s="188">
        <f>OFFSET(환산공식!FW$15,$F741,0)</f>
        <v/>
      </c>
      <c r="Z741" s="697">
        <f>OFFSET(환산공식!FX$15,$F741,0)</f>
        <v/>
      </c>
      <c r="AA741" s="179">
        <f>OFFSET(환산공식!FY$15,$F741,0)</f>
        <v/>
      </c>
      <c r="AB741" s="3" t="n"/>
      <c r="AD741" s="0">
        <f>IF(L741="X",6,IF(Q741&gt;R741,1,IF(Q741&gt;S741,2,IF(Q741&gt;T741,3,IF(Q741&gt;U741,4,IF(Q741&gt;=V741,5,IF(Q741&lt;V741,6,"")))))))</f>
        <v/>
      </c>
      <c r="AF741" s="3" t="n"/>
      <c r="AG741" s="3" t="n"/>
      <c r="AH741" s="3" t="n"/>
    </row>
    <row r="742">
      <c r="A742" s="198" t="n"/>
      <c r="B742" s="198" t="n"/>
      <c r="C742" s="198" t="inlineStr">
        <is>
          <t>가735</t>
        </is>
      </c>
      <c r="D742" s="195" t="n">
        <v>798</v>
      </c>
      <c r="E742" s="195" t="n">
        <v>205</v>
      </c>
      <c r="F742" s="195" t="n">
        <v>205</v>
      </c>
      <c r="G742" s="239" t="n">
        <v>735</v>
      </c>
      <c r="H742" s="197" t="inlineStr">
        <is>
          <t>가</t>
        </is>
      </c>
      <c r="I742" s="242" t="inlineStr">
        <is>
          <t>전남대</t>
        </is>
      </c>
      <c r="J742" s="242" t="inlineStr">
        <is>
          <t>통계학과</t>
        </is>
      </c>
      <c r="K742" s="195" t="inlineStr">
        <is>
          <t>자연</t>
        </is>
      </c>
      <c r="L742" s="697">
        <f>IF(OFFSET(환산공식!$ED$15,$F742,0)=1,"O","X")</f>
        <v/>
      </c>
      <c r="M742" s="188">
        <f>IFERROR(OFFSET(환산공식!DJ$15,$F742,0),"")</f>
        <v/>
      </c>
      <c r="N742" s="697">
        <f>IFERROR(CONCATENATE(ROUND(OFFSET(환산공식!DK$15,$F742,0),1),"%"),"")</f>
        <v/>
      </c>
      <c r="O742" s="697">
        <f>IFERROR(OFFSET(환산공식!DL$15,$F742,0),"")</f>
        <v/>
      </c>
      <c r="P742" s="188">
        <f>IF(E742="","",IF(Q742&gt;R742,"90% 이상",IF(Q742&gt;S742,CONCATENATE(ROUND(((Q742-S742)/(R742-S742))*20+70,0),"%"),IF(Q742&gt;T742,CONCATENATE(ROUND(((Q742-T742)/(S742-T742))*30+40,0),"%"),IF(Q742&gt;U742,CONCATENATE(ROUND(((Q742-U742)/(T742-U742))*30+10,0),"%"),IF(Q742&gt;V742,CONCATENATE(ROUND(((Q742-V742)/(U742-V742))*7+3,0),"%"),"3% 이하"))))))</f>
        <v/>
      </c>
      <c r="Q742" s="194">
        <f>IFERROR(ROUND(OFFSET(환산공식!$FG$15,$F742,0),3),"")</f>
        <v/>
      </c>
      <c r="R742" s="194">
        <f>OFFSET('배치점수 계산기'!H$10,$D742,0)</f>
        <v/>
      </c>
      <c r="S742" s="194">
        <f>OFFSET('배치점수 계산기'!I$10,$D742,0)</f>
        <v/>
      </c>
      <c r="T742" s="194">
        <f>OFFSET('배치점수 계산기'!J$10,$D742,0)</f>
        <v/>
      </c>
      <c r="U742" s="194">
        <f>OFFSET('배치점수 계산기'!K$10,$D742,0)</f>
        <v/>
      </c>
      <c r="V742" s="194">
        <f>OFFSET('배치점수 계산기'!L$10,$D742,0)</f>
        <v/>
      </c>
      <c r="W742" s="186">
        <f>OFFSET('배치점수 계산기'!M$10,$D742,0)</f>
        <v/>
      </c>
      <c r="X742" s="184">
        <f>OFFSET('배치점수 계산기'!N$10,$D742,0)</f>
        <v/>
      </c>
      <c r="Y742" s="188">
        <f>OFFSET(환산공식!FW$15,$F742,0)</f>
        <v/>
      </c>
      <c r="Z742" s="697">
        <f>OFFSET(환산공식!FX$15,$F742,0)</f>
        <v/>
      </c>
      <c r="AA742" s="179">
        <f>OFFSET(환산공식!FY$15,$F742,0)</f>
        <v/>
      </c>
      <c r="AB742" s="3" t="n"/>
      <c r="AD742" s="0">
        <f>IF(L742="X",6,IF(Q742&gt;R742,1,IF(Q742&gt;S742,2,IF(Q742&gt;T742,3,IF(Q742&gt;U742,4,IF(Q742&gt;=V742,5,IF(Q742&lt;V742,6,"")))))))</f>
        <v/>
      </c>
      <c r="AF742" s="3" t="n"/>
      <c r="AG742" s="3" t="n"/>
      <c r="AH742" s="3" t="n"/>
    </row>
    <row r="743">
      <c r="A743" s="198" t="n"/>
      <c r="B743" s="198" t="n"/>
      <c r="C743" s="198" t="inlineStr">
        <is>
          <t>가736</t>
        </is>
      </c>
      <c r="D743" s="195" t="n">
        <v>799</v>
      </c>
      <c r="E743" s="195" t="n">
        <v>206</v>
      </c>
      <c r="F743" s="195" t="n">
        <v>206</v>
      </c>
      <c r="G743" s="239" t="n">
        <v>736</v>
      </c>
      <c r="H743" s="197" t="inlineStr">
        <is>
          <t>가</t>
        </is>
      </c>
      <c r="I743" s="242" t="inlineStr">
        <is>
          <t>전남대</t>
        </is>
      </c>
      <c r="J743" s="242" t="inlineStr">
        <is>
          <t>건축학부</t>
        </is>
      </c>
      <c r="K743" s="195" t="inlineStr">
        <is>
          <t>자연</t>
        </is>
      </c>
      <c r="L743" s="697">
        <f>IF(OFFSET(환산공식!$ED$15,$F743,0)=1,"O","X")</f>
        <v/>
      </c>
      <c r="M743" s="188">
        <f>IFERROR(OFFSET(환산공식!DJ$15,$F743,0),"")</f>
        <v/>
      </c>
      <c r="N743" s="697">
        <f>IFERROR(CONCATENATE(ROUND(OFFSET(환산공식!DK$15,$F743,0),1),"%"),"")</f>
        <v/>
      </c>
      <c r="O743" s="697">
        <f>IFERROR(OFFSET(환산공식!DL$15,$F743,0),"")</f>
        <v/>
      </c>
      <c r="P743" s="188">
        <f>IF(E743="","",IF(Q743&gt;R743,"90% 이상",IF(Q743&gt;S743,CONCATENATE(ROUND(((Q743-S743)/(R743-S743))*20+70,0),"%"),IF(Q743&gt;T743,CONCATENATE(ROUND(((Q743-T743)/(S743-T743))*30+40,0),"%"),IF(Q743&gt;U743,CONCATENATE(ROUND(((Q743-U743)/(T743-U743))*30+10,0),"%"),IF(Q743&gt;V743,CONCATENATE(ROUND(((Q743-V743)/(U743-V743))*7+3,0),"%"),"3% 이하"))))))</f>
        <v/>
      </c>
      <c r="Q743" s="194">
        <f>IFERROR(ROUND(OFFSET(환산공식!$FG$15,$F743,0),3),"")</f>
        <v/>
      </c>
      <c r="R743" s="194">
        <f>OFFSET('배치점수 계산기'!H$10,$D743,0)</f>
        <v/>
      </c>
      <c r="S743" s="194">
        <f>OFFSET('배치점수 계산기'!I$10,$D743,0)</f>
        <v/>
      </c>
      <c r="T743" s="194">
        <f>OFFSET('배치점수 계산기'!J$10,$D743,0)</f>
        <v/>
      </c>
      <c r="U743" s="194">
        <f>OFFSET('배치점수 계산기'!K$10,$D743,0)</f>
        <v/>
      </c>
      <c r="V743" s="194">
        <f>OFFSET('배치점수 계산기'!L$10,$D743,0)</f>
        <v/>
      </c>
      <c r="W743" s="186">
        <f>OFFSET('배치점수 계산기'!M$10,$D743,0)</f>
        <v/>
      </c>
      <c r="X743" s="184">
        <f>OFFSET('배치점수 계산기'!N$10,$D743,0)</f>
        <v/>
      </c>
      <c r="Y743" s="188">
        <f>OFFSET(환산공식!FW$15,$F743,0)</f>
        <v/>
      </c>
      <c r="Z743" s="697">
        <f>OFFSET(환산공식!FX$15,$F743,0)</f>
        <v/>
      </c>
      <c r="AA743" s="179">
        <f>OFFSET(환산공식!FY$15,$F743,0)</f>
        <v/>
      </c>
      <c r="AB743" s="3" t="n"/>
      <c r="AD743" s="0">
        <f>IF(L743="X",6,IF(Q743&gt;R743,1,IF(Q743&gt;S743,2,IF(Q743&gt;T743,3,IF(Q743&gt;U743,4,IF(Q743&gt;=V743,5,IF(Q743&lt;V743,6,"")))))))</f>
        <v/>
      </c>
      <c r="AF743" s="3" t="n"/>
      <c r="AG743" s="3" t="n"/>
      <c r="AH743" s="3" t="n"/>
    </row>
    <row r="744">
      <c r="A744" s="198" t="n"/>
      <c r="B744" s="198" t="n"/>
      <c r="C744" s="198" t="inlineStr">
        <is>
          <t>가737</t>
        </is>
      </c>
      <c r="D744" s="195" t="n">
        <v>800</v>
      </c>
      <c r="E744" s="195" t="n">
        <v>206</v>
      </c>
      <c r="F744" s="195" t="n">
        <v>206</v>
      </c>
      <c r="G744" s="239" t="n">
        <v>737</v>
      </c>
      <c r="H744" s="197" t="inlineStr">
        <is>
          <t>가</t>
        </is>
      </c>
      <c r="I744" s="242" t="inlineStr">
        <is>
          <t>전남대</t>
        </is>
      </c>
      <c r="J744" s="242" t="inlineStr">
        <is>
          <t>지구과학교육과</t>
        </is>
      </c>
      <c r="K744" s="195" t="inlineStr">
        <is>
          <t>자연</t>
        </is>
      </c>
      <c r="L744" s="697">
        <f>IF(OFFSET(환산공식!$ED$15,$F744,0)=1,"O","X")</f>
        <v/>
      </c>
      <c r="M744" s="188">
        <f>IFERROR(OFFSET(환산공식!DJ$15,$F744,0),"")</f>
        <v/>
      </c>
      <c r="N744" s="697">
        <f>IFERROR(CONCATENATE(ROUND(OFFSET(환산공식!DK$15,$F744,0),1),"%"),"")</f>
        <v/>
      </c>
      <c r="O744" s="697">
        <f>IFERROR(OFFSET(환산공식!DL$15,$F744,0),"")</f>
        <v/>
      </c>
      <c r="P744" s="188">
        <f>IF(E744="","",IF(Q744&gt;R744,"90% 이상",IF(Q744&gt;S744,CONCATENATE(ROUND(((Q744-S744)/(R744-S744))*20+70,0),"%"),IF(Q744&gt;T744,CONCATENATE(ROUND(((Q744-T744)/(S744-T744))*30+40,0),"%"),IF(Q744&gt;U744,CONCATENATE(ROUND(((Q744-U744)/(T744-U744))*30+10,0),"%"),IF(Q744&gt;V744,CONCATENATE(ROUND(((Q744-V744)/(U744-V744))*7+3,0),"%"),"3% 이하"))))))</f>
        <v/>
      </c>
      <c r="Q744" s="194">
        <f>IFERROR(ROUND(OFFSET(환산공식!$FG$15,$F744,0),3),"")</f>
        <v/>
      </c>
      <c r="R744" s="194">
        <f>OFFSET('배치점수 계산기'!H$10,$D744,0)</f>
        <v/>
      </c>
      <c r="S744" s="194">
        <f>OFFSET('배치점수 계산기'!I$10,$D744,0)</f>
        <v/>
      </c>
      <c r="T744" s="194">
        <f>OFFSET('배치점수 계산기'!J$10,$D744,0)</f>
        <v/>
      </c>
      <c r="U744" s="194">
        <f>OFFSET('배치점수 계산기'!K$10,$D744,0)</f>
        <v/>
      </c>
      <c r="V744" s="194">
        <f>OFFSET('배치점수 계산기'!L$10,$D744,0)</f>
        <v/>
      </c>
      <c r="W744" s="186">
        <f>OFFSET('배치점수 계산기'!M$10,$D744,0)</f>
        <v/>
      </c>
      <c r="X744" s="184">
        <f>OFFSET('배치점수 계산기'!N$10,$D744,0)</f>
        <v/>
      </c>
      <c r="Y744" s="188">
        <f>OFFSET(환산공식!FW$15,$F744,0)</f>
        <v/>
      </c>
      <c r="Z744" s="697">
        <f>OFFSET(환산공식!FX$15,$F744,0)</f>
        <v/>
      </c>
      <c r="AA744" s="179">
        <f>OFFSET(환산공식!FY$15,$F744,0)</f>
        <v/>
      </c>
      <c r="AB744" s="3" t="n"/>
      <c r="AD744" s="0">
        <f>IF(L744="X",6,IF(Q744&gt;R744,1,IF(Q744&gt;S744,2,IF(Q744&gt;T744,3,IF(Q744&gt;U744,4,IF(Q744&gt;=V744,5,IF(Q744&lt;V744,6,"")))))))</f>
        <v/>
      </c>
      <c r="AF744" s="3" t="n"/>
      <c r="AG744" s="3" t="n"/>
      <c r="AH744" s="3" t="n"/>
    </row>
    <row r="745">
      <c r="A745" s="198" t="n"/>
      <c r="B745" s="198" t="n"/>
      <c r="C745" s="198" t="inlineStr">
        <is>
          <t>가738</t>
        </is>
      </c>
      <c r="D745" s="195" t="n">
        <v>801</v>
      </c>
      <c r="E745" s="195" t="n">
        <v>204</v>
      </c>
      <c r="F745" s="195" t="n">
        <v>204</v>
      </c>
      <c r="G745" s="239" t="n">
        <v>738</v>
      </c>
      <c r="H745" s="197" t="inlineStr">
        <is>
          <t>가</t>
        </is>
      </c>
      <c r="I745" s="242" t="inlineStr">
        <is>
          <t>전남대</t>
        </is>
      </c>
      <c r="J745" s="242" t="inlineStr">
        <is>
          <t>생명과학기술학부</t>
        </is>
      </c>
      <c r="K745" s="195" t="inlineStr">
        <is>
          <t>자연</t>
        </is>
      </c>
      <c r="L745" s="697">
        <f>IF(OFFSET(환산공식!$ED$15,$F745,0)=1,"O","X")</f>
        <v/>
      </c>
      <c r="M745" s="188">
        <f>IFERROR(OFFSET(환산공식!DJ$15,$F745,0),"")</f>
        <v/>
      </c>
      <c r="N745" s="697">
        <f>IFERROR(CONCATENATE(ROUND(OFFSET(환산공식!DK$15,$F745,0),1),"%"),"")</f>
        <v/>
      </c>
      <c r="O745" s="697">
        <f>IFERROR(OFFSET(환산공식!DL$15,$F745,0),"")</f>
        <v/>
      </c>
      <c r="P745" s="188">
        <f>IF(E745="","",IF(Q745&gt;R745,"90% 이상",IF(Q745&gt;S745,CONCATENATE(ROUND(((Q745-S745)/(R745-S745))*20+70,0),"%"),IF(Q745&gt;T745,CONCATENATE(ROUND(((Q745-T745)/(S745-T745))*30+40,0),"%"),IF(Q745&gt;U745,CONCATENATE(ROUND(((Q745-U745)/(T745-U745))*30+10,0),"%"),IF(Q745&gt;V745,CONCATENATE(ROUND(((Q745-V745)/(U745-V745))*7+3,0),"%"),"3% 이하"))))))</f>
        <v/>
      </c>
      <c r="Q745" s="194">
        <f>IFERROR(ROUND(OFFSET(환산공식!$FG$15,$F745,0),3),"")</f>
        <v/>
      </c>
      <c r="R745" s="194">
        <f>OFFSET('배치점수 계산기'!H$10,$D745,0)</f>
        <v/>
      </c>
      <c r="S745" s="194">
        <f>OFFSET('배치점수 계산기'!I$10,$D745,0)</f>
        <v/>
      </c>
      <c r="T745" s="194">
        <f>OFFSET('배치점수 계산기'!J$10,$D745,0)</f>
        <v/>
      </c>
      <c r="U745" s="194">
        <f>OFFSET('배치점수 계산기'!K$10,$D745,0)</f>
        <v/>
      </c>
      <c r="V745" s="194">
        <f>OFFSET('배치점수 계산기'!L$10,$D745,0)</f>
        <v/>
      </c>
      <c r="W745" s="186">
        <f>OFFSET('배치점수 계산기'!M$10,$D745,0)</f>
        <v/>
      </c>
      <c r="X745" s="184">
        <f>OFFSET('배치점수 계산기'!N$10,$D745,0)</f>
        <v/>
      </c>
      <c r="Y745" s="188">
        <f>OFFSET(환산공식!FW$15,$F745,0)</f>
        <v/>
      </c>
      <c r="Z745" s="697">
        <f>OFFSET(환산공식!FX$15,$F745,0)</f>
        <v/>
      </c>
      <c r="AA745" s="179">
        <f>OFFSET(환산공식!FY$15,$F745,0)</f>
        <v/>
      </c>
      <c r="AB745" s="3" t="n"/>
      <c r="AD745" s="0">
        <f>IF(L745="X",6,IF(Q745&gt;R745,1,IF(Q745&gt;S745,2,IF(Q745&gt;T745,3,IF(Q745&gt;U745,4,IF(Q745&gt;=V745,5,IF(Q745&lt;V745,6,"")))))))</f>
        <v/>
      </c>
      <c r="AF745" s="3" t="n"/>
      <c r="AG745" s="3" t="n"/>
      <c r="AH745" s="3" t="n"/>
    </row>
    <row r="746">
      <c r="A746" s="198" t="n"/>
      <c r="B746" s="198" t="n"/>
      <c r="C746" s="198" t="inlineStr">
        <is>
          <t>가739</t>
        </is>
      </c>
      <c r="D746" s="195" t="n">
        <v>802</v>
      </c>
      <c r="E746" s="195" t="n">
        <v>204</v>
      </c>
      <c r="F746" s="195" t="n">
        <v>204</v>
      </c>
      <c r="G746" s="239" t="n">
        <v>739</v>
      </c>
      <c r="H746" s="197" t="inlineStr">
        <is>
          <t>가</t>
        </is>
      </c>
      <c r="I746" s="242" t="inlineStr">
        <is>
          <t>전남대</t>
        </is>
      </c>
      <c r="J746" s="242" t="inlineStr">
        <is>
          <t>식품공학과</t>
        </is>
      </c>
      <c r="K746" s="195" t="inlineStr">
        <is>
          <t>자연</t>
        </is>
      </c>
      <c r="L746" s="697">
        <f>IF(OFFSET(환산공식!$ED$15,$F746,0)=1,"O","X")</f>
        <v/>
      </c>
      <c r="M746" s="188">
        <f>IFERROR(OFFSET(환산공식!DJ$15,$F746,0),"")</f>
        <v/>
      </c>
      <c r="N746" s="697">
        <f>IFERROR(CONCATENATE(ROUND(OFFSET(환산공식!DK$15,$F746,0),1),"%"),"")</f>
        <v/>
      </c>
      <c r="O746" s="697">
        <f>IFERROR(OFFSET(환산공식!DL$15,$F746,0),"")</f>
        <v/>
      </c>
      <c r="P746" s="188">
        <f>IF(E746="","",IF(Q746&gt;R746,"90% 이상",IF(Q746&gt;S746,CONCATENATE(ROUND(((Q746-S746)/(R746-S746))*20+70,0),"%"),IF(Q746&gt;T746,CONCATENATE(ROUND(((Q746-T746)/(S746-T746))*30+40,0),"%"),IF(Q746&gt;U746,CONCATENATE(ROUND(((Q746-U746)/(T746-U746))*30+10,0),"%"),IF(Q746&gt;V746,CONCATENATE(ROUND(((Q746-V746)/(U746-V746))*7+3,0),"%"),"3% 이하"))))))</f>
        <v/>
      </c>
      <c r="Q746" s="194">
        <f>IFERROR(ROUND(OFFSET(환산공식!$FG$15,$F746,0),3),"")</f>
        <v/>
      </c>
      <c r="R746" s="194">
        <f>OFFSET('배치점수 계산기'!H$10,$D746,0)</f>
        <v/>
      </c>
      <c r="S746" s="194">
        <f>OFFSET('배치점수 계산기'!I$10,$D746,0)</f>
        <v/>
      </c>
      <c r="T746" s="194">
        <f>OFFSET('배치점수 계산기'!J$10,$D746,0)</f>
        <v/>
      </c>
      <c r="U746" s="194">
        <f>OFFSET('배치점수 계산기'!K$10,$D746,0)</f>
        <v/>
      </c>
      <c r="V746" s="194">
        <f>OFFSET('배치점수 계산기'!L$10,$D746,0)</f>
        <v/>
      </c>
      <c r="W746" s="186">
        <f>OFFSET('배치점수 계산기'!M$10,$D746,0)</f>
        <v/>
      </c>
      <c r="X746" s="184">
        <f>OFFSET('배치점수 계산기'!N$10,$D746,0)</f>
        <v/>
      </c>
      <c r="Y746" s="188">
        <f>OFFSET(환산공식!FW$15,$F746,0)</f>
        <v/>
      </c>
      <c r="Z746" s="697">
        <f>OFFSET(환산공식!FX$15,$F746,0)</f>
        <v/>
      </c>
      <c r="AA746" s="179">
        <f>OFFSET(환산공식!FY$15,$F746,0)</f>
        <v/>
      </c>
      <c r="AB746" s="3" t="n"/>
      <c r="AD746" s="0">
        <f>IF(L746="X",6,IF(Q746&gt;R746,1,IF(Q746&gt;S746,2,IF(Q746&gt;T746,3,IF(Q746&gt;U746,4,IF(Q746&gt;=V746,5,IF(Q746&lt;V746,6,"")))))))</f>
        <v/>
      </c>
      <c r="AF746" s="3" t="n"/>
      <c r="AG746" s="3" t="n"/>
      <c r="AH746" s="3" t="n"/>
    </row>
    <row r="747">
      <c r="A747" s="198" t="n"/>
      <c r="B747" s="198" t="n"/>
      <c r="C747" s="198" t="inlineStr">
        <is>
          <t>가740</t>
        </is>
      </c>
      <c r="D747" s="195" t="n">
        <v>803</v>
      </c>
      <c r="E747" s="195" t="n">
        <v>204</v>
      </c>
      <c r="F747" s="195" t="n">
        <v>204</v>
      </c>
      <c r="G747" s="239" t="n">
        <v>740</v>
      </c>
      <c r="H747" s="197" t="inlineStr">
        <is>
          <t>가</t>
        </is>
      </c>
      <c r="I747" s="242" t="inlineStr">
        <is>
          <t>전남대</t>
        </is>
      </c>
      <c r="J747" s="242" t="inlineStr">
        <is>
          <t>화학과</t>
        </is>
      </c>
      <c r="K747" s="195" t="inlineStr">
        <is>
          <t>자연</t>
        </is>
      </c>
      <c r="L747" s="697">
        <f>IF(OFFSET(환산공식!$ED$15,$F747,0)=1,"O","X")</f>
        <v/>
      </c>
      <c r="M747" s="188">
        <f>IFERROR(OFFSET(환산공식!DJ$15,$F747,0),"")</f>
        <v/>
      </c>
      <c r="N747" s="697">
        <f>IFERROR(CONCATENATE(ROUND(OFFSET(환산공식!DK$15,$F747,0),1),"%"),"")</f>
        <v/>
      </c>
      <c r="O747" s="697">
        <f>IFERROR(OFFSET(환산공식!DL$15,$F747,0),"")</f>
        <v/>
      </c>
      <c r="P747" s="188">
        <f>IF(E747="","",IF(Q747&gt;R747,"90% 이상",IF(Q747&gt;S747,CONCATENATE(ROUND(((Q747-S747)/(R747-S747))*20+70,0),"%"),IF(Q747&gt;T747,CONCATENATE(ROUND(((Q747-T747)/(S747-T747))*30+40,0),"%"),IF(Q747&gt;U747,CONCATENATE(ROUND(((Q747-U747)/(T747-U747))*30+10,0),"%"),IF(Q747&gt;V747,CONCATENATE(ROUND(((Q747-V747)/(U747-V747))*7+3,0),"%"),"3% 이하"))))))</f>
        <v/>
      </c>
      <c r="Q747" s="194">
        <f>IFERROR(ROUND(OFFSET(환산공식!$FG$15,$F747,0),3),"")</f>
        <v/>
      </c>
      <c r="R747" s="194">
        <f>OFFSET('배치점수 계산기'!H$10,$D747,0)</f>
        <v/>
      </c>
      <c r="S747" s="194">
        <f>OFFSET('배치점수 계산기'!I$10,$D747,0)</f>
        <v/>
      </c>
      <c r="T747" s="194">
        <f>OFFSET('배치점수 계산기'!J$10,$D747,0)</f>
        <v/>
      </c>
      <c r="U747" s="194">
        <f>OFFSET('배치점수 계산기'!K$10,$D747,0)</f>
        <v/>
      </c>
      <c r="V747" s="194">
        <f>OFFSET('배치점수 계산기'!L$10,$D747,0)</f>
        <v/>
      </c>
      <c r="W747" s="186">
        <f>OFFSET('배치점수 계산기'!M$10,$D747,0)</f>
        <v/>
      </c>
      <c r="X747" s="184">
        <f>OFFSET('배치점수 계산기'!N$10,$D747,0)</f>
        <v/>
      </c>
      <c r="Y747" s="188">
        <f>OFFSET(환산공식!FW$15,$F747,0)</f>
        <v/>
      </c>
      <c r="Z747" s="697">
        <f>OFFSET(환산공식!FX$15,$F747,0)</f>
        <v/>
      </c>
      <c r="AA747" s="179">
        <f>OFFSET(환산공식!FY$15,$F747,0)</f>
        <v/>
      </c>
      <c r="AB747" s="3" t="n"/>
      <c r="AD747" s="0">
        <f>IF(L747="X",6,IF(Q747&gt;R747,1,IF(Q747&gt;S747,2,IF(Q747&gt;T747,3,IF(Q747&gt;U747,4,IF(Q747&gt;=V747,5,IF(Q747&lt;V747,6,"")))))))</f>
        <v/>
      </c>
      <c r="AF747" s="3" t="n"/>
      <c r="AG747" s="3" t="n"/>
      <c r="AH747" s="3" t="n"/>
    </row>
    <row r="748">
      <c r="A748" s="198" t="n"/>
      <c r="B748" s="198" t="n"/>
      <c r="C748" s="198" t="inlineStr">
        <is>
          <t>가741</t>
        </is>
      </c>
      <c r="D748" s="195" t="n">
        <v>804</v>
      </c>
      <c r="E748" s="195" t="n">
        <v>206</v>
      </c>
      <c r="F748" s="195" t="n">
        <v>206</v>
      </c>
      <c r="G748" s="239" t="n">
        <v>741</v>
      </c>
      <c r="H748" s="197" t="inlineStr">
        <is>
          <t>가</t>
        </is>
      </c>
      <c r="I748" s="242" t="inlineStr">
        <is>
          <t>전남대</t>
        </is>
      </c>
      <c r="J748" s="242" t="inlineStr">
        <is>
          <t>인공지능학부</t>
        </is>
      </c>
      <c r="K748" s="195" t="inlineStr">
        <is>
          <t>자연</t>
        </is>
      </c>
      <c r="L748" s="697">
        <f>IF(OFFSET(환산공식!$ED$15,$F748,0)=1,"O","X")</f>
        <v/>
      </c>
      <c r="M748" s="188">
        <f>IFERROR(OFFSET(환산공식!DJ$15,$F748,0),"")</f>
        <v/>
      </c>
      <c r="N748" s="697">
        <f>IFERROR(CONCATENATE(ROUND(OFFSET(환산공식!DK$15,$F748,0),1),"%"),"")</f>
        <v/>
      </c>
      <c r="O748" s="697">
        <f>IFERROR(OFFSET(환산공식!DL$15,$F748,0),"")</f>
        <v/>
      </c>
      <c r="P748" s="188">
        <f>IF(E748="","",IF(Q748&gt;R748,"90% 이상",IF(Q748&gt;S748,CONCATENATE(ROUND(((Q748-S748)/(R748-S748))*20+70,0),"%"),IF(Q748&gt;T748,CONCATENATE(ROUND(((Q748-T748)/(S748-T748))*30+40,0),"%"),IF(Q748&gt;U748,CONCATENATE(ROUND(((Q748-U748)/(T748-U748))*30+10,0),"%"),IF(Q748&gt;V748,CONCATENATE(ROUND(((Q748-V748)/(U748-V748))*7+3,0),"%"),"3% 이하"))))))</f>
        <v/>
      </c>
      <c r="Q748" s="194">
        <f>IFERROR(ROUND(OFFSET(환산공식!$FG$15,$F748,0),3),"")</f>
        <v/>
      </c>
      <c r="R748" s="194">
        <f>OFFSET('배치점수 계산기'!H$10,$D748,0)</f>
        <v/>
      </c>
      <c r="S748" s="194">
        <f>OFFSET('배치점수 계산기'!I$10,$D748,0)</f>
        <v/>
      </c>
      <c r="T748" s="194">
        <f>OFFSET('배치점수 계산기'!J$10,$D748,0)</f>
        <v/>
      </c>
      <c r="U748" s="194">
        <f>OFFSET('배치점수 계산기'!K$10,$D748,0)</f>
        <v/>
      </c>
      <c r="V748" s="194">
        <f>OFFSET('배치점수 계산기'!L$10,$D748,0)</f>
        <v/>
      </c>
      <c r="W748" s="186">
        <f>OFFSET('배치점수 계산기'!M$10,$D748,0)</f>
        <v/>
      </c>
      <c r="X748" s="184">
        <f>OFFSET('배치점수 계산기'!N$10,$D748,0)</f>
        <v/>
      </c>
      <c r="Y748" s="188">
        <f>OFFSET(환산공식!FW$15,$F748,0)</f>
        <v/>
      </c>
      <c r="Z748" s="697">
        <f>OFFSET(환산공식!FX$15,$F748,0)</f>
        <v/>
      </c>
      <c r="AA748" s="179">
        <f>OFFSET(환산공식!FY$15,$F748,0)</f>
        <v/>
      </c>
      <c r="AB748" s="3" t="n"/>
      <c r="AD748" s="0">
        <f>IF(L748="X",6,IF(Q748&gt;R748,1,IF(Q748&gt;S748,2,IF(Q748&gt;T748,3,IF(Q748&gt;U748,4,IF(Q748&gt;=V748,5,IF(Q748&lt;V748,6,"")))))))</f>
        <v/>
      </c>
      <c r="AF748" s="3" t="n"/>
      <c r="AG748" s="3" t="n"/>
      <c r="AH748" s="3" t="n"/>
    </row>
    <row r="749">
      <c r="A749" s="198" t="n"/>
      <c r="B749" s="198" t="n"/>
      <c r="C749" s="198" t="inlineStr">
        <is>
          <t>가742</t>
        </is>
      </c>
      <c r="D749" s="195" t="n">
        <v>805</v>
      </c>
      <c r="E749" s="195" t="n">
        <v>204</v>
      </c>
      <c r="F749" s="195" t="n">
        <v>204</v>
      </c>
      <c r="G749" s="239" t="n">
        <v>742</v>
      </c>
      <c r="H749" s="197" t="inlineStr">
        <is>
          <t>가</t>
        </is>
      </c>
      <c r="I749" s="242" t="inlineStr">
        <is>
          <t>전남대</t>
        </is>
      </c>
      <c r="J749" s="242" t="inlineStr">
        <is>
          <t>바이오에너지공학과</t>
        </is>
      </c>
      <c r="K749" s="195" t="inlineStr">
        <is>
          <t>자연</t>
        </is>
      </c>
      <c r="L749" s="697">
        <f>IF(OFFSET(환산공식!$ED$15,$F749,0)=1,"O","X")</f>
        <v/>
      </c>
      <c r="M749" s="188">
        <f>IFERROR(OFFSET(환산공식!DJ$15,$F749,0),"")</f>
        <v/>
      </c>
      <c r="N749" s="697">
        <f>IFERROR(CONCATENATE(ROUND(OFFSET(환산공식!DK$15,$F749,0),1),"%"),"")</f>
        <v/>
      </c>
      <c r="O749" s="697">
        <f>IFERROR(OFFSET(환산공식!DL$15,$F749,0),"")</f>
        <v/>
      </c>
      <c r="P749" s="188">
        <f>IF(E749="","",IF(Q749&gt;R749,"90% 이상",IF(Q749&gt;S749,CONCATENATE(ROUND(((Q749-S749)/(R749-S749))*20+70,0),"%"),IF(Q749&gt;T749,CONCATENATE(ROUND(((Q749-T749)/(S749-T749))*30+40,0),"%"),IF(Q749&gt;U749,CONCATENATE(ROUND(((Q749-U749)/(T749-U749))*30+10,0),"%"),IF(Q749&gt;V749,CONCATENATE(ROUND(((Q749-V749)/(U749-V749))*7+3,0),"%"),"3% 이하"))))))</f>
        <v/>
      </c>
      <c r="Q749" s="194">
        <f>IFERROR(ROUND(OFFSET(환산공식!$FG$15,$F749,0),3),"")</f>
        <v/>
      </c>
      <c r="R749" s="194">
        <f>OFFSET('배치점수 계산기'!H$10,$D749,0)</f>
        <v/>
      </c>
      <c r="S749" s="194">
        <f>OFFSET('배치점수 계산기'!I$10,$D749,0)</f>
        <v/>
      </c>
      <c r="T749" s="194">
        <f>OFFSET('배치점수 계산기'!J$10,$D749,0)</f>
        <v/>
      </c>
      <c r="U749" s="194">
        <f>OFFSET('배치점수 계산기'!K$10,$D749,0)</f>
        <v/>
      </c>
      <c r="V749" s="194">
        <f>OFFSET('배치점수 계산기'!L$10,$D749,0)</f>
        <v/>
      </c>
      <c r="W749" s="186">
        <f>OFFSET('배치점수 계산기'!M$10,$D749,0)</f>
        <v/>
      </c>
      <c r="X749" s="184">
        <f>OFFSET('배치점수 계산기'!N$10,$D749,0)</f>
        <v/>
      </c>
      <c r="Y749" s="188">
        <f>OFFSET(환산공식!FW$15,$F749,0)</f>
        <v/>
      </c>
      <c r="Z749" s="697">
        <f>OFFSET(환산공식!FX$15,$F749,0)</f>
        <v/>
      </c>
      <c r="AA749" s="179">
        <f>OFFSET(환산공식!FY$15,$F749,0)</f>
        <v/>
      </c>
      <c r="AB749" s="3" t="n"/>
      <c r="AD749" s="0">
        <f>IF(L749="X",6,IF(Q749&gt;R749,1,IF(Q749&gt;S749,2,IF(Q749&gt;T749,3,IF(Q749&gt;U749,4,IF(Q749&gt;=V749,5,IF(Q749&lt;V749,6,"")))))))</f>
        <v/>
      </c>
      <c r="AF749" s="3" t="n"/>
      <c r="AG749" s="3" t="n"/>
      <c r="AH749" s="3" t="n"/>
    </row>
    <row r="750">
      <c r="A750" s="198" t="n"/>
      <c r="B750" s="198" t="n"/>
      <c r="C750" s="198" t="inlineStr">
        <is>
          <t>가743</t>
        </is>
      </c>
      <c r="D750" s="195" t="n">
        <v>806</v>
      </c>
      <c r="E750" s="195" t="n">
        <v>204</v>
      </c>
      <c r="F750" s="195" t="n">
        <v>204</v>
      </c>
      <c r="G750" s="239" t="n">
        <v>743</v>
      </c>
      <c r="H750" s="197" t="inlineStr">
        <is>
          <t>가</t>
        </is>
      </c>
      <c r="I750" s="242" t="inlineStr">
        <is>
          <t>전남대</t>
        </is>
      </c>
      <c r="J750" s="242" t="inlineStr">
        <is>
          <t>융합바이오시스템기계공학과</t>
        </is>
      </c>
      <c r="K750" s="195" t="inlineStr">
        <is>
          <t>자연</t>
        </is>
      </c>
      <c r="L750" s="697">
        <f>IF(OFFSET(환산공식!$ED$15,$F750,0)=1,"O","X")</f>
        <v/>
      </c>
      <c r="M750" s="188">
        <f>IFERROR(OFFSET(환산공식!DJ$15,$F750,0),"")</f>
        <v/>
      </c>
      <c r="N750" s="697">
        <f>IFERROR(CONCATENATE(ROUND(OFFSET(환산공식!DK$15,$F750,0),1),"%"),"")</f>
        <v/>
      </c>
      <c r="O750" s="697">
        <f>IFERROR(OFFSET(환산공식!DL$15,$F750,0),"")</f>
        <v/>
      </c>
      <c r="P750" s="188">
        <f>IF(E750="","",IF(Q750&gt;R750,"90% 이상",IF(Q750&gt;S750,CONCATENATE(ROUND(((Q750-S750)/(R750-S750))*20+70,0),"%"),IF(Q750&gt;T750,CONCATENATE(ROUND(((Q750-T750)/(S750-T750))*30+40,0),"%"),IF(Q750&gt;U750,CONCATENATE(ROUND(((Q750-U750)/(T750-U750))*30+10,0),"%"),IF(Q750&gt;V750,CONCATENATE(ROUND(((Q750-V750)/(U750-V750))*7+3,0),"%"),"3% 이하"))))))</f>
        <v/>
      </c>
      <c r="Q750" s="194">
        <f>IFERROR(ROUND(OFFSET(환산공식!$FG$15,$F750,0),3),"")</f>
        <v/>
      </c>
      <c r="R750" s="194">
        <f>OFFSET('배치점수 계산기'!H$10,$D750,0)</f>
        <v/>
      </c>
      <c r="S750" s="194">
        <f>OFFSET('배치점수 계산기'!I$10,$D750,0)</f>
        <v/>
      </c>
      <c r="T750" s="194">
        <f>OFFSET('배치점수 계산기'!J$10,$D750,0)</f>
        <v/>
      </c>
      <c r="U750" s="194">
        <f>OFFSET('배치점수 계산기'!K$10,$D750,0)</f>
        <v/>
      </c>
      <c r="V750" s="194">
        <f>OFFSET('배치점수 계산기'!L$10,$D750,0)</f>
        <v/>
      </c>
      <c r="W750" s="186">
        <f>OFFSET('배치점수 계산기'!M$10,$D750,0)</f>
        <v/>
      </c>
      <c r="X750" s="184">
        <f>OFFSET('배치점수 계산기'!N$10,$D750,0)</f>
        <v/>
      </c>
      <c r="Y750" s="188">
        <f>OFFSET(환산공식!FW$15,$F750,0)</f>
        <v/>
      </c>
      <c r="Z750" s="697">
        <f>OFFSET(환산공식!FX$15,$F750,0)</f>
        <v/>
      </c>
      <c r="AA750" s="179">
        <f>OFFSET(환산공식!FY$15,$F750,0)</f>
        <v/>
      </c>
      <c r="AB750" s="3" t="n"/>
      <c r="AD750" s="0">
        <f>IF(L750="X",6,IF(Q750&gt;R750,1,IF(Q750&gt;S750,2,IF(Q750&gt;T750,3,IF(Q750&gt;U750,4,IF(Q750&gt;=V750,5,IF(Q750&lt;V750,6,"")))))))</f>
        <v/>
      </c>
      <c r="AF750" s="3" t="n"/>
      <c r="AG750" s="3" t="n"/>
      <c r="AH750" s="3" t="n"/>
    </row>
    <row r="751">
      <c r="A751" s="198" t="n"/>
      <c r="B751" s="198" t="n"/>
      <c r="C751" s="198" t="inlineStr">
        <is>
          <t>가744</t>
        </is>
      </c>
      <c r="D751" s="195" t="n">
        <v>807</v>
      </c>
      <c r="E751" s="195" t="n">
        <v>206</v>
      </c>
      <c r="F751" s="195" t="n">
        <v>206</v>
      </c>
      <c r="G751" s="239" t="n">
        <v>744</v>
      </c>
      <c r="H751" s="197" t="inlineStr">
        <is>
          <t>가</t>
        </is>
      </c>
      <c r="I751" s="242" t="inlineStr">
        <is>
          <t>전남대</t>
        </is>
      </c>
      <c r="J751" s="242" t="inlineStr">
        <is>
          <t>물리교육과</t>
        </is>
      </c>
      <c r="K751" s="195" t="inlineStr">
        <is>
          <t>자연</t>
        </is>
      </c>
      <c r="L751" s="697">
        <f>IF(OFFSET(환산공식!$ED$15,$F751,0)=1,"O","X")</f>
        <v/>
      </c>
      <c r="M751" s="188">
        <f>IFERROR(OFFSET(환산공식!DJ$15,$F751,0),"")</f>
        <v/>
      </c>
      <c r="N751" s="697">
        <f>IFERROR(CONCATENATE(ROUND(OFFSET(환산공식!DK$15,$F751,0),1),"%"),"")</f>
        <v/>
      </c>
      <c r="O751" s="697">
        <f>IFERROR(OFFSET(환산공식!DL$15,$F751,0),"")</f>
        <v/>
      </c>
      <c r="P751" s="188">
        <f>IF(E751="","",IF(Q751&gt;R751,"90% 이상",IF(Q751&gt;S751,CONCATENATE(ROUND(((Q751-S751)/(R751-S751))*20+70,0),"%"),IF(Q751&gt;T751,CONCATENATE(ROUND(((Q751-T751)/(S751-T751))*30+40,0),"%"),IF(Q751&gt;U751,CONCATENATE(ROUND(((Q751-U751)/(T751-U751))*30+10,0),"%"),IF(Q751&gt;V751,CONCATENATE(ROUND(((Q751-V751)/(U751-V751))*7+3,0),"%"),"3% 이하"))))))</f>
        <v/>
      </c>
      <c r="Q751" s="194">
        <f>IFERROR(ROUND(OFFSET(환산공식!$FG$15,$F751,0),3),"")</f>
        <v/>
      </c>
      <c r="R751" s="194">
        <f>OFFSET('배치점수 계산기'!H$10,$D751,0)</f>
        <v/>
      </c>
      <c r="S751" s="194">
        <f>OFFSET('배치점수 계산기'!I$10,$D751,0)</f>
        <v/>
      </c>
      <c r="T751" s="194">
        <f>OFFSET('배치점수 계산기'!J$10,$D751,0)</f>
        <v/>
      </c>
      <c r="U751" s="194">
        <f>OFFSET('배치점수 계산기'!K$10,$D751,0)</f>
        <v/>
      </c>
      <c r="V751" s="194">
        <f>OFFSET('배치점수 계산기'!L$10,$D751,0)</f>
        <v/>
      </c>
      <c r="W751" s="186">
        <f>OFFSET('배치점수 계산기'!M$10,$D751,0)</f>
        <v/>
      </c>
      <c r="X751" s="184">
        <f>OFFSET('배치점수 계산기'!N$10,$D751,0)</f>
        <v/>
      </c>
      <c r="Y751" s="188">
        <f>OFFSET(환산공식!FW$15,$F751,0)</f>
        <v/>
      </c>
      <c r="Z751" s="697">
        <f>OFFSET(환산공식!FX$15,$F751,0)</f>
        <v/>
      </c>
      <c r="AA751" s="179">
        <f>OFFSET(환산공식!FY$15,$F751,0)</f>
        <v/>
      </c>
      <c r="AB751" s="3" t="n"/>
      <c r="AD751" s="0">
        <f>IF(L751="X",6,IF(Q751&gt;R751,1,IF(Q751&gt;S751,2,IF(Q751&gt;T751,3,IF(Q751&gt;U751,4,IF(Q751&gt;=V751,5,IF(Q751&lt;V751,6,"")))))))</f>
        <v/>
      </c>
      <c r="AF751" s="3" t="n"/>
      <c r="AG751" s="3" t="n"/>
      <c r="AH751" s="3" t="n"/>
    </row>
    <row r="752">
      <c r="A752" s="198" t="n"/>
      <c r="B752" s="198" t="n"/>
      <c r="C752" s="198" t="inlineStr">
        <is>
          <t>가745</t>
        </is>
      </c>
      <c r="D752" s="195" t="n">
        <v>808</v>
      </c>
      <c r="E752" s="195" t="n">
        <v>206</v>
      </c>
      <c r="F752" s="195" t="n">
        <v>206</v>
      </c>
      <c r="G752" s="239" t="n">
        <v>745</v>
      </c>
      <c r="H752" s="197" t="inlineStr">
        <is>
          <t>가</t>
        </is>
      </c>
      <c r="I752" s="242" t="inlineStr">
        <is>
          <t>전남대</t>
        </is>
      </c>
      <c r="J752" s="242" t="inlineStr">
        <is>
          <t>에너지자원공학과</t>
        </is>
      </c>
      <c r="K752" s="195" t="inlineStr">
        <is>
          <t>자연</t>
        </is>
      </c>
      <c r="L752" s="697">
        <f>IF(OFFSET(환산공식!$ED$15,$F752,0)=1,"O","X")</f>
        <v/>
      </c>
      <c r="M752" s="188">
        <f>IFERROR(OFFSET(환산공식!DJ$15,$F752,0),"")</f>
        <v/>
      </c>
      <c r="N752" s="697">
        <f>IFERROR(CONCATENATE(ROUND(OFFSET(환산공식!DK$15,$F752,0),1),"%"),"")</f>
        <v/>
      </c>
      <c r="O752" s="697">
        <f>IFERROR(OFFSET(환산공식!DL$15,$F752,0),"")</f>
        <v/>
      </c>
      <c r="P752" s="188">
        <f>IF(E752="","",IF(Q752&gt;R752,"90% 이상",IF(Q752&gt;S752,CONCATENATE(ROUND(((Q752-S752)/(R752-S752))*20+70,0),"%"),IF(Q752&gt;T752,CONCATENATE(ROUND(((Q752-T752)/(S752-T752))*30+40,0),"%"),IF(Q752&gt;U752,CONCATENATE(ROUND(((Q752-U752)/(T752-U752))*30+10,0),"%"),IF(Q752&gt;V752,CONCATENATE(ROUND(((Q752-V752)/(U752-V752))*7+3,0),"%"),"3% 이하"))))))</f>
        <v/>
      </c>
      <c r="Q752" s="194">
        <f>IFERROR(ROUND(OFFSET(환산공식!$FG$15,$F752,0),3),"")</f>
        <v/>
      </c>
      <c r="R752" s="194">
        <f>OFFSET('배치점수 계산기'!H$10,$D752,0)</f>
        <v/>
      </c>
      <c r="S752" s="194">
        <f>OFFSET('배치점수 계산기'!I$10,$D752,0)</f>
        <v/>
      </c>
      <c r="T752" s="194">
        <f>OFFSET('배치점수 계산기'!J$10,$D752,0)</f>
        <v/>
      </c>
      <c r="U752" s="194">
        <f>OFFSET('배치점수 계산기'!K$10,$D752,0)</f>
        <v/>
      </c>
      <c r="V752" s="194">
        <f>OFFSET('배치점수 계산기'!L$10,$D752,0)</f>
        <v/>
      </c>
      <c r="W752" s="186">
        <f>OFFSET('배치점수 계산기'!M$10,$D752,0)</f>
        <v/>
      </c>
      <c r="X752" s="184">
        <f>OFFSET('배치점수 계산기'!N$10,$D752,0)</f>
        <v/>
      </c>
      <c r="Y752" s="188">
        <f>OFFSET(환산공식!FW$15,$F752,0)</f>
        <v/>
      </c>
      <c r="Z752" s="697">
        <f>OFFSET(환산공식!FX$15,$F752,0)</f>
        <v/>
      </c>
      <c r="AA752" s="179">
        <f>OFFSET(환산공식!FY$15,$F752,0)</f>
        <v/>
      </c>
      <c r="AB752" s="3" t="n"/>
      <c r="AD752" s="0">
        <f>IF(L752="X",6,IF(Q752&gt;R752,1,IF(Q752&gt;S752,2,IF(Q752&gt;T752,3,IF(Q752&gt;U752,4,IF(Q752&gt;=V752,5,IF(Q752&lt;V752,6,"")))))))</f>
        <v/>
      </c>
      <c r="AF752" s="3" t="n"/>
      <c r="AG752" s="3" t="n"/>
      <c r="AH752" s="3" t="n"/>
    </row>
    <row r="753">
      <c r="A753" s="198" t="n"/>
      <c r="B753" s="198" t="n"/>
      <c r="C753" s="198" t="inlineStr">
        <is>
          <t>가746</t>
        </is>
      </c>
      <c r="D753" s="195" t="n">
        <v>809</v>
      </c>
      <c r="E753" s="195" t="n">
        <v>206</v>
      </c>
      <c r="F753" s="195" t="n">
        <v>206</v>
      </c>
      <c r="G753" s="239" t="n">
        <v>746</v>
      </c>
      <c r="H753" s="197" t="inlineStr">
        <is>
          <t>가</t>
        </is>
      </c>
      <c r="I753" s="242" t="inlineStr">
        <is>
          <t>전남대</t>
        </is>
      </c>
      <c r="J753" s="242" t="inlineStr">
        <is>
          <t>고분자융합소재공학부</t>
        </is>
      </c>
      <c r="K753" s="195" t="inlineStr">
        <is>
          <t>자연</t>
        </is>
      </c>
      <c r="L753" s="697">
        <f>IF(OFFSET(환산공식!$ED$15,$F753,0)=1,"O","X")</f>
        <v/>
      </c>
      <c r="M753" s="188">
        <f>IFERROR(OFFSET(환산공식!DJ$15,$F753,0),"")</f>
        <v/>
      </c>
      <c r="N753" s="697">
        <f>IFERROR(CONCATENATE(ROUND(OFFSET(환산공식!DK$15,$F753,0),1),"%"),"")</f>
        <v/>
      </c>
      <c r="O753" s="697">
        <f>IFERROR(OFFSET(환산공식!DL$15,$F753,0),"")</f>
        <v/>
      </c>
      <c r="P753" s="188">
        <f>IF(E753="","",IF(Q753&gt;R753,"90% 이상",IF(Q753&gt;S753,CONCATENATE(ROUND(((Q753-S753)/(R753-S753))*20+70,0),"%"),IF(Q753&gt;T753,CONCATENATE(ROUND(((Q753-T753)/(S753-T753))*30+40,0),"%"),IF(Q753&gt;U753,CONCATENATE(ROUND(((Q753-U753)/(T753-U753))*30+10,0),"%"),IF(Q753&gt;V753,CONCATENATE(ROUND(((Q753-V753)/(U753-V753))*7+3,0),"%"),"3% 이하"))))))</f>
        <v/>
      </c>
      <c r="Q753" s="194">
        <f>IFERROR(ROUND(OFFSET(환산공식!$FG$15,$F753,0),3),"")</f>
        <v/>
      </c>
      <c r="R753" s="194">
        <f>OFFSET('배치점수 계산기'!H$10,$D753,0)</f>
        <v/>
      </c>
      <c r="S753" s="194">
        <f>OFFSET('배치점수 계산기'!I$10,$D753,0)</f>
        <v/>
      </c>
      <c r="T753" s="194">
        <f>OFFSET('배치점수 계산기'!J$10,$D753,0)</f>
        <v/>
      </c>
      <c r="U753" s="194">
        <f>OFFSET('배치점수 계산기'!K$10,$D753,0)</f>
        <v/>
      </c>
      <c r="V753" s="194">
        <f>OFFSET('배치점수 계산기'!L$10,$D753,0)</f>
        <v/>
      </c>
      <c r="W753" s="186">
        <f>OFFSET('배치점수 계산기'!M$10,$D753,0)</f>
        <v/>
      </c>
      <c r="X753" s="184">
        <f>OFFSET('배치점수 계산기'!N$10,$D753,0)</f>
        <v/>
      </c>
      <c r="Y753" s="188">
        <f>OFFSET(환산공식!FW$15,$F753,0)</f>
        <v/>
      </c>
      <c r="Z753" s="697">
        <f>OFFSET(환산공식!FX$15,$F753,0)</f>
        <v/>
      </c>
      <c r="AA753" s="179">
        <f>OFFSET(환산공식!FY$15,$F753,0)</f>
        <v/>
      </c>
      <c r="AB753" s="3" t="n"/>
      <c r="AD753" s="0">
        <f>IF(L753="X",6,IF(Q753&gt;R753,1,IF(Q753&gt;S753,2,IF(Q753&gt;T753,3,IF(Q753&gt;U753,4,IF(Q753&gt;=V753,5,IF(Q753&lt;V753,6,"")))))))</f>
        <v/>
      </c>
      <c r="AF753" s="3" t="n"/>
      <c r="AG753" s="3" t="n"/>
      <c r="AH753" s="3" t="n"/>
    </row>
    <row r="754">
      <c r="A754" s="198" t="n"/>
      <c r="B754" s="198" t="n"/>
      <c r="C754" s="198" t="inlineStr">
        <is>
          <t>가747</t>
        </is>
      </c>
      <c r="D754" s="195" t="n">
        <v>810</v>
      </c>
      <c r="E754" s="195" t="n">
        <v>204</v>
      </c>
      <c r="F754" s="195" t="n">
        <v>204</v>
      </c>
      <c r="G754" s="239" t="n">
        <v>747</v>
      </c>
      <c r="H754" s="197" t="inlineStr">
        <is>
          <t>가</t>
        </is>
      </c>
      <c r="I754" s="242" t="inlineStr">
        <is>
          <t>전남대</t>
        </is>
      </c>
      <c r="J754" s="242" t="inlineStr">
        <is>
          <t>농생명화학과</t>
        </is>
      </c>
      <c r="K754" s="195" t="inlineStr">
        <is>
          <t>자연</t>
        </is>
      </c>
      <c r="L754" s="697">
        <f>IF(OFFSET(환산공식!$ED$15,$F754,0)=1,"O","X")</f>
        <v/>
      </c>
      <c r="M754" s="188">
        <f>IFERROR(OFFSET(환산공식!DJ$15,$F754,0),"")</f>
        <v/>
      </c>
      <c r="N754" s="697">
        <f>IFERROR(CONCATENATE(ROUND(OFFSET(환산공식!DK$15,$F754,0),1),"%"),"")</f>
        <v/>
      </c>
      <c r="O754" s="697">
        <f>IFERROR(OFFSET(환산공식!DL$15,$F754,0),"")</f>
        <v/>
      </c>
      <c r="P754" s="188">
        <f>IF(E754="","",IF(Q754&gt;R754,"90% 이상",IF(Q754&gt;S754,CONCATENATE(ROUND(((Q754-S754)/(R754-S754))*20+70,0),"%"),IF(Q754&gt;T754,CONCATENATE(ROUND(((Q754-T754)/(S754-T754))*30+40,0),"%"),IF(Q754&gt;U754,CONCATENATE(ROUND(((Q754-U754)/(T754-U754))*30+10,0),"%"),IF(Q754&gt;V754,CONCATENATE(ROUND(((Q754-V754)/(U754-V754))*7+3,0),"%"),"3% 이하"))))))</f>
        <v/>
      </c>
      <c r="Q754" s="194">
        <f>IFERROR(ROUND(OFFSET(환산공식!$FG$15,$F754,0),3),"")</f>
        <v/>
      </c>
      <c r="R754" s="194">
        <f>OFFSET('배치점수 계산기'!H$10,$D754,0)</f>
        <v/>
      </c>
      <c r="S754" s="194">
        <f>OFFSET('배치점수 계산기'!I$10,$D754,0)</f>
        <v/>
      </c>
      <c r="T754" s="194">
        <f>OFFSET('배치점수 계산기'!J$10,$D754,0)</f>
        <v/>
      </c>
      <c r="U754" s="194">
        <f>OFFSET('배치점수 계산기'!K$10,$D754,0)</f>
        <v/>
      </c>
      <c r="V754" s="194">
        <f>OFFSET('배치점수 계산기'!L$10,$D754,0)</f>
        <v/>
      </c>
      <c r="W754" s="186">
        <f>OFFSET('배치점수 계산기'!M$10,$D754,0)</f>
        <v/>
      </c>
      <c r="X754" s="184">
        <f>OFFSET('배치점수 계산기'!N$10,$D754,0)</f>
        <v/>
      </c>
      <c r="Y754" s="188">
        <f>OFFSET(환산공식!FW$15,$F754,0)</f>
        <v/>
      </c>
      <c r="Z754" s="697">
        <f>OFFSET(환산공식!FX$15,$F754,0)</f>
        <v/>
      </c>
      <c r="AA754" s="179">
        <f>OFFSET(환산공식!FY$15,$F754,0)</f>
        <v/>
      </c>
      <c r="AB754" s="3" t="n"/>
      <c r="AD754" s="0">
        <f>IF(L754="X",6,IF(Q754&gt;R754,1,IF(Q754&gt;S754,2,IF(Q754&gt;T754,3,IF(Q754&gt;U754,4,IF(Q754&gt;=V754,5,IF(Q754&lt;V754,6,"")))))))</f>
        <v/>
      </c>
      <c r="AF754" s="3" t="n"/>
      <c r="AG754" s="3" t="n"/>
      <c r="AH754" s="3" t="n"/>
    </row>
    <row r="755">
      <c r="A755" s="198" t="n"/>
      <c r="B755" s="198" t="n"/>
      <c r="C755" s="198" t="inlineStr">
        <is>
          <t>가748</t>
        </is>
      </c>
      <c r="D755" s="195" t="n">
        <v>811</v>
      </c>
      <c r="E755" s="195" t="n">
        <v>204</v>
      </c>
      <c r="F755" s="195" t="n">
        <v>204</v>
      </c>
      <c r="G755" s="239" t="n">
        <v>748</v>
      </c>
      <c r="H755" s="197" t="inlineStr">
        <is>
          <t>가</t>
        </is>
      </c>
      <c r="I755" s="242" t="inlineStr">
        <is>
          <t>전남대</t>
        </is>
      </c>
      <c r="J755" s="242" t="inlineStr">
        <is>
          <t>산림자원학과</t>
        </is>
      </c>
      <c r="K755" s="195" t="inlineStr">
        <is>
          <t>자연</t>
        </is>
      </c>
      <c r="L755" s="697">
        <f>IF(OFFSET(환산공식!$ED$15,$F755,0)=1,"O","X")</f>
        <v/>
      </c>
      <c r="M755" s="188">
        <f>IFERROR(OFFSET(환산공식!DJ$15,$F755,0),"")</f>
        <v/>
      </c>
      <c r="N755" s="697">
        <f>IFERROR(CONCATENATE(ROUND(OFFSET(환산공식!DK$15,$F755,0),1),"%"),"")</f>
        <v/>
      </c>
      <c r="O755" s="697">
        <f>IFERROR(OFFSET(환산공식!DL$15,$F755,0),"")</f>
        <v/>
      </c>
      <c r="P755" s="188">
        <f>IF(E755="","",IF(Q755&gt;R755,"90% 이상",IF(Q755&gt;S755,CONCATENATE(ROUND(((Q755-S755)/(R755-S755))*20+70,0),"%"),IF(Q755&gt;T755,CONCATENATE(ROUND(((Q755-T755)/(S755-T755))*30+40,0),"%"),IF(Q755&gt;U755,CONCATENATE(ROUND(((Q755-U755)/(T755-U755))*30+10,0),"%"),IF(Q755&gt;V755,CONCATENATE(ROUND(((Q755-V755)/(U755-V755))*7+3,0),"%"),"3% 이하"))))))</f>
        <v/>
      </c>
      <c r="Q755" s="194">
        <f>IFERROR(ROUND(OFFSET(환산공식!$FG$15,$F755,0),3),"")</f>
        <v/>
      </c>
      <c r="R755" s="194">
        <f>OFFSET('배치점수 계산기'!H$10,$D755,0)</f>
        <v/>
      </c>
      <c r="S755" s="194">
        <f>OFFSET('배치점수 계산기'!I$10,$D755,0)</f>
        <v/>
      </c>
      <c r="T755" s="194">
        <f>OFFSET('배치점수 계산기'!J$10,$D755,0)</f>
        <v/>
      </c>
      <c r="U755" s="194">
        <f>OFFSET('배치점수 계산기'!K$10,$D755,0)</f>
        <v/>
      </c>
      <c r="V755" s="194">
        <f>OFFSET('배치점수 계산기'!L$10,$D755,0)</f>
        <v/>
      </c>
      <c r="W755" s="186">
        <f>OFFSET('배치점수 계산기'!M$10,$D755,0)</f>
        <v/>
      </c>
      <c r="X755" s="184">
        <f>OFFSET('배치점수 계산기'!N$10,$D755,0)</f>
        <v/>
      </c>
      <c r="Y755" s="188">
        <f>OFFSET(환산공식!FW$15,$F755,0)</f>
        <v/>
      </c>
      <c r="Z755" s="697">
        <f>OFFSET(환산공식!FX$15,$F755,0)</f>
        <v/>
      </c>
      <c r="AA755" s="179">
        <f>OFFSET(환산공식!FY$15,$F755,0)</f>
        <v/>
      </c>
      <c r="AB755" s="3" t="n"/>
      <c r="AD755" s="0">
        <f>IF(L755="X",6,IF(Q755&gt;R755,1,IF(Q755&gt;S755,2,IF(Q755&gt;T755,3,IF(Q755&gt;U755,4,IF(Q755&gt;=V755,5,IF(Q755&lt;V755,6,"")))))))</f>
        <v/>
      </c>
      <c r="AF755" s="3" t="n"/>
      <c r="AG755" s="3" t="n"/>
      <c r="AH755" s="3" t="n"/>
    </row>
    <row r="756">
      <c r="A756" s="198" t="n"/>
      <c r="B756" s="198" t="n"/>
      <c r="C756" s="198" t="inlineStr">
        <is>
          <t>가749</t>
        </is>
      </c>
      <c r="D756" s="195" t="n">
        <v>812</v>
      </c>
      <c r="E756" s="195" t="n">
        <v>204</v>
      </c>
      <c r="F756" s="195" t="n">
        <v>204</v>
      </c>
      <c r="G756" s="239" t="n">
        <v>749</v>
      </c>
      <c r="H756" s="197" t="inlineStr">
        <is>
          <t>가</t>
        </is>
      </c>
      <c r="I756" s="242" t="inlineStr">
        <is>
          <t>전남대</t>
        </is>
      </c>
      <c r="J756" s="242" t="inlineStr">
        <is>
          <t>의류학과</t>
        </is>
      </c>
      <c r="K756" s="195" t="inlineStr">
        <is>
          <t>자연</t>
        </is>
      </c>
      <c r="L756" s="697">
        <f>IF(OFFSET(환산공식!$ED$15,$F756,0)=1,"O","X")</f>
        <v/>
      </c>
      <c r="M756" s="188">
        <f>IFERROR(OFFSET(환산공식!DJ$15,$F756,0),"")</f>
        <v/>
      </c>
      <c r="N756" s="697">
        <f>IFERROR(CONCATENATE(ROUND(OFFSET(환산공식!DK$15,$F756,0),1),"%"),"")</f>
        <v/>
      </c>
      <c r="O756" s="697">
        <f>IFERROR(OFFSET(환산공식!DL$15,$F756,0),"")</f>
        <v/>
      </c>
      <c r="P756" s="188">
        <f>IF(E756="","",IF(Q756&gt;R756,"90% 이상",IF(Q756&gt;S756,CONCATENATE(ROUND(((Q756-S756)/(R756-S756))*20+70,0),"%"),IF(Q756&gt;T756,CONCATENATE(ROUND(((Q756-T756)/(S756-T756))*30+40,0),"%"),IF(Q756&gt;U756,CONCATENATE(ROUND(((Q756-U756)/(T756-U756))*30+10,0),"%"),IF(Q756&gt;V756,CONCATENATE(ROUND(((Q756-V756)/(U756-V756))*7+3,0),"%"),"3% 이하"))))))</f>
        <v/>
      </c>
      <c r="Q756" s="194">
        <f>IFERROR(ROUND(OFFSET(환산공식!$FG$15,$F756,0),3),"")</f>
        <v/>
      </c>
      <c r="R756" s="194">
        <f>OFFSET('배치점수 계산기'!H$10,$D756,0)</f>
        <v/>
      </c>
      <c r="S756" s="194">
        <f>OFFSET('배치점수 계산기'!I$10,$D756,0)</f>
        <v/>
      </c>
      <c r="T756" s="194">
        <f>OFFSET('배치점수 계산기'!J$10,$D756,0)</f>
        <v/>
      </c>
      <c r="U756" s="194">
        <f>OFFSET('배치점수 계산기'!K$10,$D756,0)</f>
        <v/>
      </c>
      <c r="V756" s="194">
        <f>OFFSET('배치점수 계산기'!L$10,$D756,0)</f>
        <v/>
      </c>
      <c r="W756" s="186">
        <f>OFFSET('배치점수 계산기'!M$10,$D756,0)</f>
        <v/>
      </c>
      <c r="X756" s="184">
        <f>OFFSET('배치점수 계산기'!N$10,$D756,0)</f>
        <v/>
      </c>
      <c r="Y756" s="188">
        <f>OFFSET(환산공식!FW$15,$F756,0)</f>
        <v/>
      </c>
      <c r="Z756" s="697">
        <f>OFFSET(환산공식!FX$15,$F756,0)</f>
        <v/>
      </c>
      <c r="AA756" s="179">
        <f>OFFSET(환산공식!FY$15,$F756,0)</f>
        <v/>
      </c>
      <c r="AB756" s="3" t="n"/>
      <c r="AD756" s="0">
        <f>IF(L756="X",6,IF(Q756&gt;R756,1,IF(Q756&gt;S756,2,IF(Q756&gt;T756,3,IF(Q756&gt;U756,4,IF(Q756&gt;=V756,5,IF(Q756&lt;V756,6,"")))))))</f>
        <v/>
      </c>
      <c r="AF756" s="3" t="n"/>
      <c r="AG756" s="3" t="n"/>
      <c r="AH756" s="3" t="n"/>
    </row>
    <row r="757">
      <c r="A757" s="198" t="n"/>
      <c r="B757" s="198" t="n"/>
      <c r="C757" s="198" t="inlineStr">
        <is>
          <t>가750</t>
        </is>
      </c>
      <c r="D757" s="195" t="n">
        <v>813</v>
      </c>
      <c r="E757" s="195" t="n">
        <v>204</v>
      </c>
      <c r="F757" s="195" t="n">
        <v>204</v>
      </c>
      <c r="G757" s="239" t="n">
        <v>750</v>
      </c>
      <c r="H757" s="197" t="inlineStr">
        <is>
          <t>가</t>
        </is>
      </c>
      <c r="I757" s="242" t="inlineStr">
        <is>
          <t>전남대</t>
        </is>
      </c>
      <c r="J757" s="242" t="inlineStr">
        <is>
          <t>분자생명공학과</t>
        </is>
      </c>
      <c r="K757" s="195" t="inlineStr">
        <is>
          <t>자연</t>
        </is>
      </c>
      <c r="L757" s="697">
        <f>IF(OFFSET(환산공식!$ED$15,$F757,0)=1,"O","X")</f>
        <v/>
      </c>
      <c r="M757" s="188">
        <f>IFERROR(OFFSET(환산공식!DJ$15,$F757,0),"")</f>
        <v/>
      </c>
      <c r="N757" s="697">
        <f>IFERROR(CONCATENATE(ROUND(OFFSET(환산공식!DK$15,$F757,0),1),"%"),"")</f>
        <v/>
      </c>
      <c r="O757" s="697">
        <f>IFERROR(OFFSET(환산공식!DL$15,$F757,0),"")</f>
        <v/>
      </c>
      <c r="P757" s="188">
        <f>IF(E757="","",IF(Q757&gt;R757,"90% 이상",IF(Q757&gt;S757,CONCATENATE(ROUND(((Q757-S757)/(R757-S757))*20+70,0),"%"),IF(Q757&gt;T757,CONCATENATE(ROUND(((Q757-T757)/(S757-T757))*30+40,0),"%"),IF(Q757&gt;U757,CONCATENATE(ROUND(((Q757-U757)/(T757-U757))*30+10,0),"%"),IF(Q757&gt;V757,CONCATENATE(ROUND(((Q757-V757)/(U757-V757))*7+3,0),"%"),"3% 이하"))))))</f>
        <v/>
      </c>
      <c r="Q757" s="194">
        <f>IFERROR(ROUND(OFFSET(환산공식!$FG$15,$F757,0),3),"")</f>
        <v/>
      </c>
      <c r="R757" s="194">
        <f>OFFSET('배치점수 계산기'!H$10,$D757,0)</f>
        <v/>
      </c>
      <c r="S757" s="194">
        <f>OFFSET('배치점수 계산기'!I$10,$D757,0)</f>
        <v/>
      </c>
      <c r="T757" s="194">
        <f>OFFSET('배치점수 계산기'!J$10,$D757,0)</f>
        <v/>
      </c>
      <c r="U757" s="194">
        <f>OFFSET('배치점수 계산기'!K$10,$D757,0)</f>
        <v/>
      </c>
      <c r="V757" s="194">
        <f>OFFSET('배치점수 계산기'!L$10,$D757,0)</f>
        <v/>
      </c>
      <c r="W757" s="186">
        <f>OFFSET('배치점수 계산기'!M$10,$D757,0)</f>
        <v/>
      </c>
      <c r="X757" s="184">
        <f>OFFSET('배치점수 계산기'!N$10,$D757,0)</f>
        <v/>
      </c>
      <c r="Y757" s="188">
        <f>OFFSET(환산공식!FW$15,$F757,0)</f>
        <v/>
      </c>
      <c r="Z757" s="697">
        <f>OFFSET(환산공식!FX$15,$F757,0)</f>
        <v/>
      </c>
      <c r="AA757" s="179">
        <f>OFFSET(환산공식!FY$15,$F757,0)</f>
        <v/>
      </c>
      <c r="AB757" s="3" t="n"/>
      <c r="AD757" s="0">
        <f>IF(L757="X",6,IF(Q757&gt;R757,1,IF(Q757&gt;S757,2,IF(Q757&gt;T757,3,IF(Q757&gt;U757,4,IF(Q757&gt;=V757,5,IF(Q757&lt;V757,6,"")))))))</f>
        <v/>
      </c>
      <c r="AF757" s="3" t="n"/>
      <c r="AG757" s="3" t="n"/>
      <c r="AH757" s="3" t="n"/>
    </row>
    <row r="758">
      <c r="A758" s="198" t="n"/>
      <c r="B758" s="198" t="n"/>
      <c r="C758" s="198" t="inlineStr">
        <is>
          <t>가751</t>
        </is>
      </c>
      <c r="D758" s="195" t="n">
        <v>814</v>
      </c>
      <c r="E758" s="195" t="n">
        <v>204</v>
      </c>
      <c r="F758" s="195" t="n">
        <v>204</v>
      </c>
      <c r="G758" s="239" t="n">
        <v>751</v>
      </c>
      <c r="H758" s="197" t="inlineStr">
        <is>
          <t>가</t>
        </is>
      </c>
      <c r="I758" s="242" t="inlineStr">
        <is>
          <t>전남대</t>
        </is>
      </c>
      <c r="J758" s="242" t="inlineStr">
        <is>
          <t>생활복지학과</t>
        </is>
      </c>
      <c r="K758" s="195" t="inlineStr">
        <is>
          <t>자연</t>
        </is>
      </c>
      <c r="L758" s="697">
        <f>IF(OFFSET(환산공식!$ED$15,$F758,0)=1,"O","X")</f>
        <v/>
      </c>
      <c r="M758" s="188">
        <f>IFERROR(OFFSET(환산공식!DJ$15,$F758,0),"")</f>
        <v/>
      </c>
      <c r="N758" s="697">
        <f>IFERROR(CONCATENATE(ROUND(OFFSET(환산공식!DK$15,$F758,0),1),"%"),"")</f>
        <v/>
      </c>
      <c r="O758" s="697">
        <f>IFERROR(OFFSET(환산공식!DL$15,$F758,0),"")</f>
        <v/>
      </c>
      <c r="P758" s="188">
        <f>IF(E758="","",IF(Q758&gt;R758,"90% 이상",IF(Q758&gt;S758,CONCATENATE(ROUND(((Q758-S758)/(R758-S758))*20+70,0),"%"),IF(Q758&gt;T758,CONCATENATE(ROUND(((Q758-T758)/(S758-T758))*30+40,0),"%"),IF(Q758&gt;U758,CONCATENATE(ROUND(((Q758-U758)/(T758-U758))*30+10,0),"%"),IF(Q758&gt;V758,CONCATENATE(ROUND(((Q758-V758)/(U758-V758))*7+3,0),"%"),"3% 이하"))))))</f>
        <v/>
      </c>
      <c r="Q758" s="194">
        <f>IFERROR(ROUND(OFFSET(환산공식!$FG$15,$F758,0),3),"")</f>
        <v/>
      </c>
      <c r="R758" s="194">
        <f>OFFSET('배치점수 계산기'!H$10,$D758,0)</f>
        <v/>
      </c>
      <c r="S758" s="194">
        <f>OFFSET('배치점수 계산기'!I$10,$D758,0)</f>
        <v/>
      </c>
      <c r="T758" s="194">
        <f>OFFSET('배치점수 계산기'!J$10,$D758,0)</f>
        <v/>
      </c>
      <c r="U758" s="194">
        <f>OFFSET('배치점수 계산기'!K$10,$D758,0)</f>
        <v/>
      </c>
      <c r="V758" s="194">
        <f>OFFSET('배치점수 계산기'!L$10,$D758,0)</f>
        <v/>
      </c>
      <c r="W758" s="186">
        <f>OFFSET('배치점수 계산기'!M$10,$D758,0)</f>
        <v/>
      </c>
      <c r="X758" s="184">
        <f>OFFSET('배치점수 계산기'!N$10,$D758,0)</f>
        <v/>
      </c>
      <c r="Y758" s="188">
        <f>OFFSET(환산공식!FW$15,$F758,0)</f>
        <v/>
      </c>
      <c r="Z758" s="697">
        <f>OFFSET(환산공식!FX$15,$F758,0)</f>
        <v/>
      </c>
      <c r="AA758" s="179">
        <f>OFFSET(환산공식!FY$15,$F758,0)</f>
        <v/>
      </c>
      <c r="AB758" s="3" t="n"/>
      <c r="AD758" s="0">
        <f>IF(L758="X",6,IF(Q758&gt;R758,1,IF(Q758&gt;S758,2,IF(Q758&gt;T758,3,IF(Q758&gt;U758,4,IF(Q758&gt;=V758,5,IF(Q758&lt;V758,6,"")))))))</f>
        <v/>
      </c>
      <c r="AF758" s="3" t="n"/>
      <c r="AG758" s="3" t="n"/>
      <c r="AH758" s="3" t="n"/>
    </row>
    <row r="759">
      <c r="A759" s="198" t="n"/>
      <c r="B759" s="198" t="n"/>
      <c r="C759" s="198" t="inlineStr">
        <is>
          <t>가752</t>
        </is>
      </c>
      <c r="D759" s="195" t="n">
        <v>815</v>
      </c>
      <c r="E759" s="195" t="n">
        <v>204</v>
      </c>
      <c r="F759" s="195" t="n">
        <v>204</v>
      </c>
      <c r="G759" s="239" t="n">
        <v>752</v>
      </c>
      <c r="H759" s="197" t="inlineStr">
        <is>
          <t>가</t>
        </is>
      </c>
      <c r="I759" s="242" t="inlineStr">
        <is>
          <t>전남대</t>
        </is>
      </c>
      <c r="J759" s="242" t="inlineStr">
        <is>
          <t>임산공학과</t>
        </is>
      </c>
      <c r="K759" s="195" t="inlineStr">
        <is>
          <t>자연</t>
        </is>
      </c>
      <c r="L759" s="697">
        <f>IF(OFFSET(환산공식!$ED$15,$F759,0)=1,"O","X")</f>
        <v/>
      </c>
      <c r="M759" s="188">
        <f>IFERROR(OFFSET(환산공식!DJ$15,$F759,0),"")</f>
        <v/>
      </c>
      <c r="N759" s="697">
        <f>IFERROR(CONCATENATE(ROUND(OFFSET(환산공식!DK$15,$F759,0),1),"%"),"")</f>
        <v/>
      </c>
      <c r="O759" s="697">
        <f>IFERROR(OFFSET(환산공식!DL$15,$F759,0),"")</f>
        <v/>
      </c>
      <c r="P759" s="188">
        <f>IF(E759="","",IF(Q759&gt;R759,"90% 이상",IF(Q759&gt;S759,CONCATENATE(ROUND(((Q759-S759)/(R759-S759))*20+70,0),"%"),IF(Q759&gt;T759,CONCATENATE(ROUND(((Q759-T759)/(S759-T759))*30+40,0),"%"),IF(Q759&gt;U759,CONCATENATE(ROUND(((Q759-U759)/(T759-U759))*30+10,0),"%"),IF(Q759&gt;V759,CONCATENATE(ROUND(((Q759-V759)/(U759-V759))*7+3,0),"%"),"3% 이하"))))))</f>
        <v/>
      </c>
      <c r="Q759" s="194">
        <f>IFERROR(ROUND(OFFSET(환산공식!$FG$15,$F759,0),3),"")</f>
        <v/>
      </c>
      <c r="R759" s="194">
        <f>OFFSET('배치점수 계산기'!H$10,$D759,0)</f>
        <v/>
      </c>
      <c r="S759" s="194">
        <f>OFFSET('배치점수 계산기'!I$10,$D759,0)</f>
        <v/>
      </c>
      <c r="T759" s="194">
        <f>OFFSET('배치점수 계산기'!J$10,$D759,0)</f>
        <v/>
      </c>
      <c r="U759" s="194">
        <f>OFFSET('배치점수 계산기'!K$10,$D759,0)</f>
        <v/>
      </c>
      <c r="V759" s="194">
        <f>OFFSET('배치점수 계산기'!L$10,$D759,0)</f>
        <v/>
      </c>
      <c r="W759" s="186">
        <f>OFFSET('배치점수 계산기'!M$10,$D759,0)</f>
        <v/>
      </c>
      <c r="X759" s="184">
        <f>OFFSET('배치점수 계산기'!N$10,$D759,0)</f>
        <v/>
      </c>
      <c r="Y759" s="188">
        <f>OFFSET(환산공식!FW$15,$F759,0)</f>
        <v/>
      </c>
      <c r="Z759" s="697">
        <f>OFFSET(환산공식!FX$15,$F759,0)</f>
        <v/>
      </c>
      <c r="AA759" s="179">
        <f>OFFSET(환산공식!FY$15,$F759,0)</f>
        <v/>
      </c>
      <c r="AB759" s="3" t="n"/>
      <c r="AD759" s="0">
        <f>IF(L759="X",6,IF(Q759&gt;R759,1,IF(Q759&gt;S759,2,IF(Q759&gt;T759,3,IF(Q759&gt;U759,4,IF(Q759&gt;=V759,5,IF(Q759&lt;V759,6,"")))))))</f>
        <v/>
      </c>
      <c r="AF759" s="3" t="n"/>
      <c r="AG759" s="3" t="n"/>
      <c r="AH759" s="3" t="n"/>
    </row>
    <row r="760">
      <c r="A760" s="198" t="n"/>
      <c r="B760" s="198" t="n"/>
      <c r="C760" s="198" t="inlineStr">
        <is>
          <t>가753</t>
        </is>
      </c>
      <c r="D760" s="195" t="n">
        <v>816</v>
      </c>
      <c r="E760" s="195" t="n">
        <v>204</v>
      </c>
      <c r="F760" s="195" t="n">
        <v>204</v>
      </c>
      <c r="G760" s="239" t="n">
        <v>753</v>
      </c>
      <c r="H760" s="197" t="inlineStr">
        <is>
          <t>가</t>
        </is>
      </c>
      <c r="I760" s="242" t="inlineStr">
        <is>
          <t>전남대</t>
        </is>
      </c>
      <c r="J760" s="242" t="inlineStr">
        <is>
          <t>가정교육과</t>
        </is>
      </c>
      <c r="K760" s="195" t="inlineStr">
        <is>
          <t>자연</t>
        </is>
      </c>
      <c r="L760" s="697">
        <f>IF(OFFSET(환산공식!$ED$15,$F760,0)=1,"O","X")</f>
        <v/>
      </c>
      <c r="M760" s="188">
        <f>IFERROR(OFFSET(환산공식!DJ$15,$F760,0),"")</f>
        <v/>
      </c>
      <c r="N760" s="697">
        <f>IFERROR(CONCATENATE(ROUND(OFFSET(환산공식!DK$15,$F760,0),1),"%"),"")</f>
        <v/>
      </c>
      <c r="O760" s="697">
        <f>IFERROR(OFFSET(환산공식!DL$15,$F760,0),"")</f>
        <v/>
      </c>
      <c r="P760" s="188">
        <f>IF(E760="","",IF(Q760&gt;R760,"90% 이상",IF(Q760&gt;S760,CONCATENATE(ROUND(((Q760-S760)/(R760-S760))*20+70,0),"%"),IF(Q760&gt;T760,CONCATENATE(ROUND(((Q760-T760)/(S760-T760))*30+40,0),"%"),IF(Q760&gt;U760,CONCATENATE(ROUND(((Q760-U760)/(T760-U760))*30+10,0),"%"),IF(Q760&gt;V760,CONCATENATE(ROUND(((Q760-V760)/(U760-V760))*7+3,0),"%"),"3% 이하"))))))</f>
        <v/>
      </c>
      <c r="Q760" s="194">
        <f>IFERROR(ROUND(OFFSET(환산공식!$FG$15,$F760,0),3),"")</f>
        <v/>
      </c>
      <c r="R760" s="194">
        <f>OFFSET('배치점수 계산기'!H$10,$D760,0)</f>
        <v/>
      </c>
      <c r="S760" s="194">
        <f>OFFSET('배치점수 계산기'!I$10,$D760,0)</f>
        <v/>
      </c>
      <c r="T760" s="194">
        <f>OFFSET('배치점수 계산기'!J$10,$D760,0)</f>
        <v/>
      </c>
      <c r="U760" s="194">
        <f>OFFSET('배치점수 계산기'!K$10,$D760,0)</f>
        <v/>
      </c>
      <c r="V760" s="194">
        <f>OFFSET('배치점수 계산기'!L$10,$D760,0)</f>
        <v/>
      </c>
      <c r="W760" s="186">
        <f>OFFSET('배치점수 계산기'!M$10,$D760,0)</f>
        <v/>
      </c>
      <c r="X760" s="184">
        <f>OFFSET('배치점수 계산기'!N$10,$D760,0)</f>
        <v/>
      </c>
      <c r="Y760" s="188">
        <f>OFFSET(환산공식!FW$15,$F760,0)</f>
        <v/>
      </c>
      <c r="Z760" s="697">
        <f>OFFSET(환산공식!FX$15,$F760,0)</f>
        <v/>
      </c>
      <c r="AA760" s="179">
        <f>OFFSET(환산공식!FY$15,$F760,0)</f>
        <v/>
      </c>
      <c r="AB760" s="3" t="n"/>
      <c r="AD760" s="0">
        <f>IF(L760="X",6,IF(Q760&gt;R760,1,IF(Q760&gt;S760,2,IF(Q760&gt;T760,3,IF(Q760&gt;U760,4,IF(Q760&gt;=V760,5,IF(Q760&lt;V760,6,"")))))))</f>
        <v/>
      </c>
      <c r="AF760" s="3" t="n"/>
      <c r="AG760" s="3" t="n"/>
      <c r="AH760" s="3" t="n"/>
    </row>
    <row r="761">
      <c r="A761" s="198" t="n"/>
      <c r="B761" s="198" t="n"/>
      <c r="C761" s="198" t="inlineStr">
        <is>
          <t>가754</t>
        </is>
      </c>
      <c r="D761" s="195" t="n">
        <v>817</v>
      </c>
      <c r="E761" s="195" t="n">
        <v>203</v>
      </c>
      <c r="F761" s="195" t="n">
        <v>203</v>
      </c>
      <c r="G761" s="239" t="n">
        <v>754</v>
      </c>
      <c r="H761" s="197" t="inlineStr">
        <is>
          <t>가</t>
        </is>
      </c>
      <c r="I761" s="242" t="inlineStr">
        <is>
          <t>전남대</t>
        </is>
      </c>
      <c r="J761" s="242" t="inlineStr">
        <is>
          <t>자율전공학부(1년)</t>
        </is>
      </c>
      <c r="K761" s="195" t="inlineStr">
        <is>
          <t>통합</t>
        </is>
      </c>
      <c r="L761" s="697">
        <f>IF(OFFSET(환산공식!$ED$15,$F761,0)=1,"O","X")</f>
        <v/>
      </c>
      <c r="M761" s="188">
        <f>IFERROR(OFFSET(환산공식!DJ$15,$F761,0),"")</f>
        <v/>
      </c>
      <c r="N761" s="697">
        <f>IFERROR(CONCATENATE(ROUND(OFFSET(환산공식!DK$15,$F761,0),1),"%"),"")</f>
        <v/>
      </c>
      <c r="O761" s="697">
        <f>IFERROR(OFFSET(환산공식!DL$15,$F761,0),"")</f>
        <v/>
      </c>
      <c r="P761" s="188">
        <f>IF(E761="","",IF(Q761&gt;R761,"90% 이상",IF(Q761&gt;S761,CONCATENATE(ROUND(((Q761-S761)/(R761-S761))*20+70,0),"%"),IF(Q761&gt;T761,CONCATENATE(ROUND(((Q761-T761)/(S761-T761))*30+40,0),"%"),IF(Q761&gt;U761,CONCATENATE(ROUND(((Q761-U761)/(T761-U761))*30+10,0),"%"),IF(Q761&gt;V761,CONCATENATE(ROUND(((Q761-V761)/(U761-V761))*7+3,0),"%"),"3% 이하"))))))</f>
        <v/>
      </c>
      <c r="Q761" s="194">
        <f>IFERROR(ROUND(OFFSET(환산공식!$FG$15,$F761,0),3),"")</f>
        <v/>
      </c>
      <c r="R761" s="194">
        <f>OFFSET('배치점수 계산기'!H$10,$D761,0)</f>
        <v/>
      </c>
      <c r="S761" s="194">
        <f>OFFSET('배치점수 계산기'!I$10,$D761,0)</f>
        <v/>
      </c>
      <c r="T761" s="194">
        <f>OFFSET('배치점수 계산기'!J$10,$D761,0)</f>
        <v/>
      </c>
      <c r="U761" s="194">
        <f>OFFSET('배치점수 계산기'!K$10,$D761,0)</f>
        <v/>
      </c>
      <c r="V761" s="194">
        <f>OFFSET('배치점수 계산기'!L$10,$D761,0)</f>
        <v/>
      </c>
      <c r="W761" s="186">
        <f>OFFSET('배치점수 계산기'!M$10,$D761,0)</f>
        <v/>
      </c>
      <c r="X761" s="184">
        <f>OFFSET('배치점수 계산기'!N$10,$D761,0)</f>
        <v/>
      </c>
      <c r="Y761" s="188">
        <f>OFFSET(환산공식!FW$15,$F761,0)</f>
        <v/>
      </c>
      <c r="Z761" s="697">
        <f>OFFSET(환산공식!FX$15,$F761,0)</f>
        <v/>
      </c>
      <c r="AA761" s="179">
        <f>OFFSET(환산공식!FY$15,$F761,0)</f>
        <v/>
      </c>
      <c r="AB761" s="3" t="n"/>
      <c r="AD761" s="0">
        <f>IF(L761="X",6,IF(Q761&gt;R761,1,IF(Q761&gt;S761,2,IF(Q761&gt;T761,3,IF(Q761&gt;U761,4,IF(Q761&gt;=V761,5,IF(Q761&lt;V761,6,"")))))))</f>
        <v/>
      </c>
      <c r="AF761" s="3" t="n"/>
      <c r="AG761" s="3" t="n"/>
      <c r="AH761" s="3" t="n"/>
    </row>
    <row r="762">
      <c r="A762" s="198" t="n"/>
      <c r="B762" s="198" t="n"/>
      <c r="C762" s="198" t="inlineStr">
        <is>
          <t>가755</t>
        </is>
      </c>
      <c r="D762" s="195" t="n">
        <v>818</v>
      </c>
      <c r="E762" s="195" t="n">
        <v>203</v>
      </c>
      <c r="F762" s="195" t="n">
        <v>203</v>
      </c>
      <c r="G762" s="239" t="n">
        <v>755</v>
      </c>
      <c r="H762" s="197" t="inlineStr">
        <is>
          <t>가</t>
        </is>
      </c>
      <c r="I762" s="242" t="inlineStr">
        <is>
          <t>전남대</t>
        </is>
      </c>
      <c r="J762" s="242" t="inlineStr">
        <is>
          <t>국어교육과</t>
        </is>
      </c>
      <c r="K762" s="195" t="inlineStr">
        <is>
          <t>통합</t>
        </is>
      </c>
      <c r="L762" s="697">
        <f>IF(OFFSET(환산공식!$ED$15,$F762,0)=1,"O","X")</f>
        <v/>
      </c>
      <c r="M762" s="188">
        <f>IFERROR(OFFSET(환산공식!DJ$15,$F762,0),"")</f>
        <v/>
      </c>
      <c r="N762" s="697">
        <f>IFERROR(CONCATENATE(ROUND(OFFSET(환산공식!DK$15,$F762,0),1),"%"),"")</f>
        <v/>
      </c>
      <c r="O762" s="697">
        <f>IFERROR(OFFSET(환산공식!DL$15,$F762,0),"")</f>
        <v/>
      </c>
      <c r="P762" s="188">
        <f>IF(E762="","",IF(Q762&gt;R762,"90% 이상",IF(Q762&gt;S762,CONCATENATE(ROUND(((Q762-S762)/(R762-S762))*20+70,0),"%"),IF(Q762&gt;T762,CONCATENATE(ROUND(((Q762-T762)/(S762-T762))*30+40,0),"%"),IF(Q762&gt;U762,CONCATENATE(ROUND(((Q762-U762)/(T762-U762))*30+10,0),"%"),IF(Q762&gt;V762,CONCATENATE(ROUND(((Q762-V762)/(U762-V762))*7+3,0),"%"),"3% 이하"))))))</f>
        <v/>
      </c>
      <c r="Q762" s="194">
        <f>IFERROR(ROUND(OFFSET(환산공식!$FG$15,$F762,0),3),"")</f>
        <v/>
      </c>
      <c r="R762" s="194">
        <f>OFFSET('배치점수 계산기'!H$10,$D762,0)</f>
        <v/>
      </c>
      <c r="S762" s="194">
        <f>OFFSET('배치점수 계산기'!I$10,$D762,0)</f>
        <v/>
      </c>
      <c r="T762" s="194">
        <f>OFFSET('배치점수 계산기'!J$10,$D762,0)</f>
        <v/>
      </c>
      <c r="U762" s="194">
        <f>OFFSET('배치점수 계산기'!K$10,$D762,0)</f>
        <v/>
      </c>
      <c r="V762" s="194">
        <f>OFFSET('배치점수 계산기'!L$10,$D762,0)</f>
        <v/>
      </c>
      <c r="W762" s="186">
        <f>OFFSET('배치점수 계산기'!M$10,$D762,0)</f>
        <v/>
      </c>
      <c r="X762" s="184">
        <f>OFFSET('배치점수 계산기'!N$10,$D762,0)</f>
        <v/>
      </c>
      <c r="Y762" s="188">
        <f>OFFSET(환산공식!FW$15,$F762,0)</f>
        <v/>
      </c>
      <c r="Z762" s="697">
        <f>OFFSET(환산공식!FX$15,$F762,0)</f>
        <v/>
      </c>
      <c r="AA762" s="179">
        <f>OFFSET(환산공식!FY$15,$F762,0)</f>
        <v/>
      </c>
      <c r="AB762" s="3" t="n"/>
      <c r="AD762" s="0">
        <f>IF(L762="X",6,IF(Q762&gt;R762,1,IF(Q762&gt;S762,2,IF(Q762&gt;T762,3,IF(Q762&gt;U762,4,IF(Q762&gt;=V762,5,IF(Q762&lt;V762,6,"")))))))</f>
        <v/>
      </c>
      <c r="AF762" s="3" t="n"/>
      <c r="AG762" s="3" t="n"/>
      <c r="AH762" s="3" t="n"/>
    </row>
    <row r="763">
      <c r="A763" s="198" t="n"/>
      <c r="B763" s="198" t="n"/>
      <c r="C763" s="198" t="inlineStr">
        <is>
          <t>가756</t>
        </is>
      </c>
      <c r="D763" s="195" t="n">
        <v>819</v>
      </c>
      <c r="E763" s="195" t="n">
        <v>203</v>
      </c>
      <c r="F763" s="195" t="n">
        <v>203</v>
      </c>
      <c r="G763" s="239" t="n">
        <v>756</v>
      </c>
      <c r="H763" s="197" t="inlineStr">
        <is>
          <t>가</t>
        </is>
      </c>
      <c r="I763" s="242" t="inlineStr">
        <is>
          <t>전남대</t>
        </is>
      </c>
      <c r="J763" s="242" t="inlineStr">
        <is>
          <t>경영학부</t>
        </is>
      </c>
      <c r="K763" s="195" t="inlineStr">
        <is>
          <t>통합</t>
        </is>
      </c>
      <c r="L763" s="697">
        <f>IF(OFFSET(환산공식!$ED$15,$F763,0)=1,"O","X")</f>
        <v/>
      </c>
      <c r="M763" s="188">
        <f>IFERROR(OFFSET(환산공식!DJ$15,$F763,0),"")</f>
        <v/>
      </c>
      <c r="N763" s="697">
        <f>IFERROR(CONCATENATE(ROUND(OFFSET(환산공식!DK$15,$F763,0),1),"%"),"")</f>
        <v/>
      </c>
      <c r="O763" s="697">
        <f>IFERROR(OFFSET(환산공식!DL$15,$F763,0),"")</f>
        <v/>
      </c>
      <c r="P763" s="188">
        <f>IF(E763="","",IF(Q763&gt;R763,"90% 이상",IF(Q763&gt;S763,CONCATENATE(ROUND(((Q763-S763)/(R763-S763))*20+70,0),"%"),IF(Q763&gt;T763,CONCATENATE(ROUND(((Q763-T763)/(S763-T763))*30+40,0),"%"),IF(Q763&gt;U763,CONCATENATE(ROUND(((Q763-U763)/(T763-U763))*30+10,0),"%"),IF(Q763&gt;V763,CONCATENATE(ROUND(((Q763-V763)/(U763-V763))*7+3,0),"%"),"3% 이하"))))))</f>
        <v/>
      </c>
      <c r="Q763" s="194">
        <f>IFERROR(ROUND(OFFSET(환산공식!$FG$15,$F763,0),3),"")</f>
        <v/>
      </c>
      <c r="R763" s="194">
        <f>OFFSET('배치점수 계산기'!H$10,$D763,0)</f>
        <v/>
      </c>
      <c r="S763" s="194">
        <f>OFFSET('배치점수 계산기'!I$10,$D763,0)</f>
        <v/>
      </c>
      <c r="T763" s="194">
        <f>OFFSET('배치점수 계산기'!J$10,$D763,0)</f>
        <v/>
      </c>
      <c r="U763" s="194">
        <f>OFFSET('배치점수 계산기'!K$10,$D763,0)</f>
        <v/>
      </c>
      <c r="V763" s="194">
        <f>OFFSET('배치점수 계산기'!L$10,$D763,0)</f>
        <v/>
      </c>
      <c r="W763" s="186">
        <f>OFFSET('배치점수 계산기'!M$10,$D763,0)</f>
        <v/>
      </c>
      <c r="X763" s="184">
        <f>OFFSET('배치점수 계산기'!N$10,$D763,0)</f>
        <v/>
      </c>
      <c r="Y763" s="188">
        <f>OFFSET(환산공식!FW$15,$F763,0)</f>
        <v/>
      </c>
      <c r="Z763" s="697">
        <f>OFFSET(환산공식!FX$15,$F763,0)</f>
        <v/>
      </c>
      <c r="AA763" s="179">
        <f>OFFSET(환산공식!FY$15,$F763,0)</f>
        <v/>
      </c>
      <c r="AB763" s="3" t="n"/>
      <c r="AD763" s="0">
        <f>IF(L763="X",6,IF(Q763&gt;R763,1,IF(Q763&gt;S763,2,IF(Q763&gt;T763,3,IF(Q763&gt;U763,4,IF(Q763&gt;=V763,5,IF(Q763&lt;V763,6,"")))))))</f>
        <v/>
      </c>
      <c r="AF763" s="3" t="n"/>
      <c r="AG763" s="3" t="n"/>
      <c r="AH763" s="3" t="n"/>
    </row>
    <row r="764">
      <c r="A764" s="198" t="n"/>
      <c r="B764" s="198" t="n"/>
      <c r="C764" s="198" t="inlineStr">
        <is>
          <t>가757</t>
        </is>
      </c>
      <c r="D764" s="195" t="n">
        <v>820</v>
      </c>
      <c r="E764" s="195" t="n">
        <v>203</v>
      </c>
      <c r="F764" s="195" t="n">
        <v>203</v>
      </c>
      <c r="G764" s="239" t="n">
        <v>757</v>
      </c>
      <c r="H764" s="197" t="inlineStr">
        <is>
          <t>가</t>
        </is>
      </c>
      <c r="I764" s="242" t="inlineStr">
        <is>
          <t>전남대</t>
        </is>
      </c>
      <c r="J764" s="242" t="inlineStr">
        <is>
          <t>미디어커뮤니케이션학과</t>
        </is>
      </c>
      <c r="K764" s="195" t="inlineStr">
        <is>
          <t>통합</t>
        </is>
      </c>
      <c r="L764" s="697">
        <f>IF(OFFSET(환산공식!$ED$15,$F764,0)=1,"O","X")</f>
        <v/>
      </c>
      <c r="M764" s="188">
        <f>IFERROR(OFFSET(환산공식!DJ$15,$F764,0),"")</f>
        <v/>
      </c>
      <c r="N764" s="697">
        <f>IFERROR(CONCATENATE(ROUND(OFFSET(환산공식!DK$15,$F764,0),1),"%"),"")</f>
        <v/>
      </c>
      <c r="O764" s="697">
        <f>IFERROR(OFFSET(환산공식!DL$15,$F764,0),"")</f>
        <v/>
      </c>
      <c r="P764" s="188">
        <f>IF(E764="","",IF(Q764&gt;R764,"90% 이상",IF(Q764&gt;S764,CONCATENATE(ROUND(((Q764-S764)/(R764-S764))*20+70,0),"%"),IF(Q764&gt;T764,CONCATENATE(ROUND(((Q764-T764)/(S764-T764))*30+40,0),"%"),IF(Q764&gt;U764,CONCATENATE(ROUND(((Q764-U764)/(T764-U764))*30+10,0),"%"),IF(Q764&gt;V764,CONCATENATE(ROUND(((Q764-V764)/(U764-V764))*7+3,0),"%"),"3% 이하"))))))</f>
        <v/>
      </c>
      <c r="Q764" s="194">
        <f>IFERROR(ROUND(OFFSET(환산공식!$FG$15,$F764,0),3),"")</f>
        <v/>
      </c>
      <c r="R764" s="194">
        <f>OFFSET('배치점수 계산기'!H$10,$D764,0)</f>
        <v/>
      </c>
      <c r="S764" s="194">
        <f>OFFSET('배치점수 계산기'!I$10,$D764,0)</f>
        <v/>
      </c>
      <c r="T764" s="194">
        <f>OFFSET('배치점수 계산기'!J$10,$D764,0)</f>
        <v/>
      </c>
      <c r="U764" s="194">
        <f>OFFSET('배치점수 계산기'!K$10,$D764,0)</f>
        <v/>
      </c>
      <c r="V764" s="194">
        <f>OFFSET('배치점수 계산기'!L$10,$D764,0)</f>
        <v/>
      </c>
      <c r="W764" s="186">
        <f>OFFSET('배치점수 계산기'!M$10,$D764,0)</f>
        <v/>
      </c>
      <c r="X764" s="184">
        <f>OFFSET('배치점수 계산기'!N$10,$D764,0)</f>
        <v/>
      </c>
      <c r="Y764" s="188">
        <f>OFFSET(환산공식!FW$15,$F764,0)</f>
        <v/>
      </c>
      <c r="Z764" s="697">
        <f>OFFSET(환산공식!FX$15,$F764,0)</f>
        <v/>
      </c>
      <c r="AA764" s="179">
        <f>OFFSET(환산공식!FY$15,$F764,0)</f>
        <v/>
      </c>
      <c r="AB764" s="3" t="n"/>
      <c r="AD764" s="0">
        <f>IF(L764="X",6,IF(Q764&gt;R764,1,IF(Q764&gt;S764,2,IF(Q764&gt;T764,3,IF(Q764&gt;U764,4,IF(Q764&gt;=V764,5,IF(Q764&lt;V764,6,"")))))))</f>
        <v/>
      </c>
      <c r="AF764" s="3" t="n"/>
      <c r="AG764" s="3" t="n"/>
      <c r="AH764" s="3" t="n"/>
    </row>
    <row r="765">
      <c r="A765" s="198" t="n"/>
      <c r="B765" s="198" t="n"/>
      <c r="C765" s="198" t="inlineStr">
        <is>
          <t>가758</t>
        </is>
      </c>
      <c r="D765" s="195" t="n">
        <v>821</v>
      </c>
      <c r="E765" s="195" t="n">
        <v>203</v>
      </c>
      <c r="F765" s="195" t="n">
        <v>203</v>
      </c>
      <c r="G765" s="239" t="n">
        <v>758</v>
      </c>
      <c r="H765" s="197" t="inlineStr">
        <is>
          <t>가</t>
        </is>
      </c>
      <c r="I765" s="242" t="inlineStr">
        <is>
          <t>전남대</t>
        </is>
      </c>
      <c r="J765" s="242" t="inlineStr">
        <is>
          <t>지리교육과</t>
        </is>
      </c>
      <c r="K765" s="195" t="inlineStr">
        <is>
          <t>통합</t>
        </is>
      </c>
      <c r="L765" s="697">
        <f>IF(OFFSET(환산공식!$ED$15,$F765,0)=1,"O","X")</f>
        <v/>
      </c>
      <c r="M765" s="188">
        <f>IFERROR(OFFSET(환산공식!DJ$15,$F765,0),"")</f>
        <v/>
      </c>
      <c r="N765" s="697">
        <f>IFERROR(CONCATENATE(ROUND(OFFSET(환산공식!DK$15,$F765,0),1),"%"),"")</f>
        <v/>
      </c>
      <c r="O765" s="697">
        <f>IFERROR(OFFSET(환산공식!DL$15,$F765,0),"")</f>
        <v/>
      </c>
      <c r="P765" s="188">
        <f>IF(E765="","",IF(Q765&gt;R765,"90% 이상",IF(Q765&gt;S765,CONCATENATE(ROUND(((Q765-S765)/(R765-S765))*20+70,0),"%"),IF(Q765&gt;T765,CONCATENATE(ROUND(((Q765-T765)/(S765-T765))*30+40,0),"%"),IF(Q765&gt;U765,CONCATENATE(ROUND(((Q765-U765)/(T765-U765))*30+10,0),"%"),IF(Q765&gt;V765,CONCATENATE(ROUND(((Q765-V765)/(U765-V765))*7+3,0),"%"),"3% 이하"))))))</f>
        <v/>
      </c>
      <c r="Q765" s="194">
        <f>IFERROR(ROUND(OFFSET(환산공식!$FG$15,$F765,0),3),"")</f>
        <v/>
      </c>
      <c r="R765" s="194">
        <f>OFFSET('배치점수 계산기'!H$10,$D765,0)</f>
        <v/>
      </c>
      <c r="S765" s="194">
        <f>OFFSET('배치점수 계산기'!I$10,$D765,0)</f>
        <v/>
      </c>
      <c r="T765" s="194">
        <f>OFFSET('배치점수 계산기'!J$10,$D765,0)</f>
        <v/>
      </c>
      <c r="U765" s="194">
        <f>OFFSET('배치점수 계산기'!K$10,$D765,0)</f>
        <v/>
      </c>
      <c r="V765" s="194">
        <f>OFFSET('배치점수 계산기'!L$10,$D765,0)</f>
        <v/>
      </c>
      <c r="W765" s="186">
        <f>OFFSET('배치점수 계산기'!M$10,$D765,0)</f>
        <v/>
      </c>
      <c r="X765" s="184">
        <f>OFFSET('배치점수 계산기'!N$10,$D765,0)</f>
        <v/>
      </c>
      <c r="Y765" s="188">
        <f>OFFSET(환산공식!FW$15,$F765,0)</f>
        <v/>
      </c>
      <c r="Z765" s="697">
        <f>OFFSET(환산공식!FX$15,$F765,0)</f>
        <v/>
      </c>
      <c r="AA765" s="179">
        <f>OFFSET(환산공식!FY$15,$F765,0)</f>
        <v/>
      </c>
      <c r="AB765" s="3" t="n"/>
      <c r="AD765" s="0">
        <f>IF(L765="X",6,IF(Q765&gt;R765,1,IF(Q765&gt;S765,2,IF(Q765&gt;T765,3,IF(Q765&gt;U765,4,IF(Q765&gt;=V765,5,IF(Q765&lt;V765,6,"")))))))</f>
        <v/>
      </c>
      <c r="AF765" s="3" t="n"/>
      <c r="AG765" s="3" t="n"/>
      <c r="AH765" s="3" t="n"/>
    </row>
    <row r="766">
      <c r="A766" s="198" t="n"/>
      <c r="B766" s="198" t="n"/>
      <c r="C766" s="198" t="inlineStr">
        <is>
          <t>가759</t>
        </is>
      </c>
      <c r="D766" s="195" t="n">
        <v>822</v>
      </c>
      <c r="E766" s="195" t="n">
        <v>203</v>
      </c>
      <c r="F766" s="195" t="n">
        <v>203</v>
      </c>
      <c r="G766" s="239" t="n">
        <v>759</v>
      </c>
      <c r="H766" s="197" t="inlineStr">
        <is>
          <t>가</t>
        </is>
      </c>
      <c r="I766" s="242" t="inlineStr">
        <is>
          <t>전남대</t>
        </is>
      </c>
      <c r="J766" s="242" t="inlineStr">
        <is>
          <t>행정학과</t>
        </is>
      </c>
      <c r="K766" s="195" t="inlineStr">
        <is>
          <t>통합</t>
        </is>
      </c>
      <c r="L766" s="697">
        <f>IF(OFFSET(환산공식!$ED$15,$F766,0)=1,"O","X")</f>
        <v/>
      </c>
      <c r="M766" s="188">
        <f>IFERROR(OFFSET(환산공식!DJ$15,$F766,0),"")</f>
        <v/>
      </c>
      <c r="N766" s="697">
        <f>IFERROR(CONCATENATE(ROUND(OFFSET(환산공식!DK$15,$F766,0),1),"%"),"")</f>
        <v/>
      </c>
      <c r="O766" s="697">
        <f>IFERROR(OFFSET(환산공식!DL$15,$F766,0),"")</f>
        <v/>
      </c>
      <c r="P766" s="188">
        <f>IF(E766="","",IF(Q766&gt;R766,"90% 이상",IF(Q766&gt;S766,CONCATENATE(ROUND(((Q766-S766)/(R766-S766))*20+70,0),"%"),IF(Q766&gt;T766,CONCATENATE(ROUND(((Q766-T766)/(S766-T766))*30+40,0),"%"),IF(Q766&gt;U766,CONCATENATE(ROUND(((Q766-U766)/(T766-U766))*30+10,0),"%"),IF(Q766&gt;V766,CONCATENATE(ROUND(((Q766-V766)/(U766-V766))*7+3,0),"%"),"3% 이하"))))))</f>
        <v/>
      </c>
      <c r="Q766" s="194">
        <f>IFERROR(ROUND(OFFSET(환산공식!$FG$15,$F766,0),3),"")</f>
        <v/>
      </c>
      <c r="R766" s="194">
        <f>OFFSET('배치점수 계산기'!H$10,$D766,0)</f>
        <v/>
      </c>
      <c r="S766" s="194">
        <f>OFFSET('배치점수 계산기'!I$10,$D766,0)</f>
        <v/>
      </c>
      <c r="T766" s="194">
        <f>OFFSET('배치점수 계산기'!J$10,$D766,0)</f>
        <v/>
      </c>
      <c r="U766" s="194">
        <f>OFFSET('배치점수 계산기'!K$10,$D766,0)</f>
        <v/>
      </c>
      <c r="V766" s="194">
        <f>OFFSET('배치점수 계산기'!L$10,$D766,0)</f>
        <v/>
      </c>
      <c r="W766" s="186">
        <f>OFFSET('배치점수 계산기'!M$10,$D766,0)</f>
        <v/>
      </c>
      <c r="X766" s="184">
        <f>OFFSET('배치점수 계산기'!N$10,$D766,0)</f>
        <v/>
      </c>
      <c r="Y766" s="188">
        <f>OFFSET(환산공식!FW$15,$F766,0)</f>
        <v/>
      </c>
      <c r="Z766" s="697">
        <f>OFFSET(환산공식!FX$15,$F766,0)</f>
        <v/>
      </c>
      <c r="AA766" s="179">
        <f>OFFSET(환산공식!FY$15,$F766,0)</f>
        <v/>
      </c>
      <c r="AB766" s="3" t="n"/>
      <c r="AD766" s="0">
        <f>IF(L766="X",6,IF(Q766&gt;R766,1,IF(Q766&gt;S766,2,IF(Q766&gt;T766,3,IF(Q766&gt;U766,4,IF(Q766&gt;=V766,5,IF(Q766&lt;V766,6,"")))))))</f>
        <v/>
      </c>
      <c r="AF766" s="3" t="n"/>
      <c r="AG766" s="3" t="n"/>
      <c r="AH766" s="3" t="n"/>
    </row>
    <row r="767">
      <c r="A767" s="198" t="n"/>
      <c r="B767" s="198" t="n"/>
      <c r="C767" s="198" t="inlineStr">
        <is>
          <t>가760</t>
        </is>
      </c>
      <c r="D767" s="195" t="n">
        <v>823</v>
      </c>
      <c r="E767" s="195" t="n">
        <v>203</v>
      </c>
      <c r="F767" s="195" t="n">
        <v>203</v>
      </c>
      <c r="G767" s="239" t="n">
        <v>760</v>
      </c>
      <c r="H767" s="197" t="inlineStr">
        <is>
          <t>가</t>
        </is>
      </c>
      <c r="I767" s="242" t="inlineStr">
        <is>
          <t>전남대</t>
        </is>
      </c>
      <c r="J767" s="242" t="inlineStr">
        <is>
          <t>자율전공학부(4년)</t>
        </is>
      </c>
      <c r="K767" s="195" t="inlineStr">
        <is>
          <t>통합</t>
        </is>
      </c>
      <c r="L767" s="697">
        <f>IF(OFFSET(환산공식!$ED$15,$F767,0)=1,"O","X")</f>
        <v/>
      </c>
      <c r="M767" s="188">
        <f>IFERROR(OFFSET(환산공식!DJ$15,$F767,0),"")</f>
        <v/>
      </c>
      <c r="N767" s="697">
        <f>IFERROR(CONCATENATE(ROUND(OFFSET(환산공식!DK$15,$F767,0),1),"%"),"")</f>
        <v/>
      </c>
      <c r="O767" s="697">
        <f>IFERROR(OFFSET(환산공식!DL$15,$F767,0),"")</f>
        <v/>
      </c>
      <c r="P767" s="188">
        <f>IF(E767="","",IF(Q767&gt;R767,"90% 이상",IF(Q767&gt;S767,CONCATENATE(ROUND(((Q767-S767)/(R767-S767))*20+70,0),"%"),IF(Q767&gt;T767,CONCATENATE(ROUND(((Q767-T767)/(S767-T767))*30+40,0),"%"),IF(Q767&gt;U767,CONCATENATE(ROUND(((Q767-U767)/(T767-U767))*30+10,0),"%"),IF(Q767&gt;V767,CONCATENATE(ROUND(((Q767-V767)/(U767-V767))*7+3,0),"%"),"3% 이하"))))))</f>
        <v/>
      </c>
      <c r="Q767" s="194">
        <f>IFERROR(ROUND(OFFSET(환산공식!$FG$15,$F767,0),3),"")</f>
        <v/>
      </c>
      <c r="R767" s="194">
        <f>OFFSET('배치점수 계산기'!H$10,$D767,0)</f>
        <v/>
      </c>
      <c r="S767" s="194">
        <f>OFFSET('배치점수 계산기'!I$10,$D767,0)</f>
        <v/>
      </c>
      <c r="T767" s="194">
        <f>OFFSET('배치점수 계산기'!J$10,$D767,0)</f>
        <v/>
      </c>
      <c r="U767" s="194">
        <f>OFFSET('배치점수 계산기'!K$10,$D767,0)</f>
        <v/>
      </c>
      <c r="V767" s="194">
        <f>OFFSET('배치점수 계산기'!L$10,$D767,0)</f>
        <v/>
      </c>
      <c r="W767" s="186">
        <f>OFFSET('배치점수 계산기'!M$10,$D767,0)</f>
        <v/>
      </c>
      <c r="X767" s="184">
        <f>OFFSET('배치점수 계산기'!N$10,$D767,0)</f>
        <v/>
      </c>
      <c r="Y767" s="188">
        <f>OFFSET(환산공식!FW$15,$F767,0)</f>
        <v/>
      </c>
      <c r="Z767" s="697">
        <f>OFFSET(환산공식!FX$15,$F767,0)</f>
        <v/>
      </c>
      <c r="AA767" s="179">
        <f>OFFSET(환산공식!FY$15,$F767,0)</f>
        <v/>
      </c>
      <c r="AB767" s="3" t="n"/>
      <c r="AD767" s="0">
        <f>IF(L767="X",6,IF(Q767&gt;R767,1,IF(Q767&gt;S767,2,IF(Q767&gt;T767,3,IF(Q767&gt;U767,4,IF(Q767&gt;=V767,5,IF(Q767&lt;V767,6,"")))))))</f>
        <v/>
      </c>
      <c r="AF767" s="3" t="n"/>
      <c r="AG767" s="3" t="n"/>
      <c r="AH767" s="3" t="n"/>
    </row>
    <row r="768">
      <c r="A768" s="198" t="n"/>
      <c r="B768" s="198" t="n"/>
      <c r="C768" s="198" t="inlineStr">
        <is>
          <t>가761</t>
        </is>
      </c>
      <c r="D768" s="195" t="n">
        <v>824</v>
      </c>
      <c r="E768" s="195" t="n">
        <v>203</v>
      </c>
      <c r="F768" s="195" t="n">
        <v>203</v>
      </c>
      <c r="G768" s="239" t="n">
        <v>761</v>
      </c>
      <c r="H768" s="197" t="inlineStr">
        <is>
          <t>가</t>
        </is>
      </c>
      <c r="I768" s="242" t="inlineStr">
        <is>
          <t>전남대</t>
        </is>
      </c>
      <c r="J768" s="242" t="inlineStr">
        <is>
          <t>사회학과</t>
        </is>
      </c>
      <c r="K768" s="195" t="inlineStr">
        <is>
          <t>통합</t>
        </is>
      </c>
      <c r="L768" s="697">
        <f>IF(OFFSET(환산공식!$ED$15,$F768,0)=1,"O","X")</f>
        <v/>
      </c>
      <c r="M768" s="188">
        <f>IFERROR(OFFSET(환산공식!DJ$15,$F768,0),"")</f>
        <v/>
      </c>
      <c r="N768" s="697">
        <f>IFERROR(CONCATENATE(ROUND(OFFSET(환산공식!DK$15,$F768,0),1),"%"),"")</f>
        <v/>
      </c>
      <c r="O768" s="697">
        <f>IFERROR(OFFSET(환산공식!DL$15,$F768,0),"")</f>
        <v/>
      </c>
      <c r="P768" s="188">
        <f>IF(E768="","",IF(Q768&gt;R768,"90% 이상",IF(Q768&gt;S768,CONCATENATE(ROUND(((Q768-S768)/(R768-S768))*20+70,0),"%"),IF(Q768&gt;T768,CONCATENATE(ROUND(((Q768-T768)/(S768-T768))*30+40,0),"%"),IF(Q768&gt;U768,CONCATENATE(ROUND(((Q768-U768)/(T768-U768))*30+10,0),"%"),IF(Q768&gt;V768,CONCATENATE(ROUND(((Q768-V768)/(U768-V768))*7+3,0),"%"),"3% 이하"))))))</f>
        <v/>
      </c>
      <c r="Q768" s="194">
        <f>IFERROR(ROUND(OFFSET(환산공식!$FG$15,$F768,0),3),"")</f>
        <v/>
      </c>
      <c r="R768" s="194">
        <f>OFFSET('배치점수 계산기'!H$10,$D768,0)</f>
        <v/>
      </c>
      <c r="S768" s="194">
        <f>OFFSET('배치점수 계산기'!I$10,$D768,0)</f>
        <v/>
      </c>
      <c r="T768" s="194">
        <f>OFFSET('배치점수 계산기'!J$10,$D768,0)</f>
        <v/>
      </c>
      <c r="U768" s="194">
        <f>OFFSET('배치점수 계산기'!K$10,$D768,0)</f>
        <v/>
      </c>
      <c r="V768" s="194">
        <f>OFFSET('배치점수 계산기'!L$10,$D768,0)</f>
        <v/>
      </c>
      <c r="W768" s="186">
        <f>OFFSET('배치점수 계산기'!M$10,$D768,0)</f>
        <v/>
      </c>
      <c r="X768" s="184">
        <f>OFFSET('배치점수 계산기'!N$10,$D768,0)</f>
        <v/>
      </c>
      <c r="Y768" s="188">
        <f>OFFSET(환산공식!FW$15,$F768,0)</f>
        <v/>
      </c>
      <c r="Z768" s="697">
        <f>OFFSET(환산공식!FX$15,$F768,0)</f>
        <v/>
      </c>
      <c r="AA768" s="179">
        <f>OFFSET(환산공식!FY$15,$F768,0)</f>
        <v/>
      </c>
      <c r="AB768" s="3" t="n"/>
      <c r="AD768" s="0">
        <f>IF(L768="X",6,IF(Q768&gt;R768,1,IF(Q768&gt;S768,2,IF(Q768&gt;T768,3,IF(Q768&gt;U768,4,IF(Q768&gt;=V768,5,IF(Q768&lt;V768,6,"")))))))</f>
        <v/>
      </c>
      <c r="AF768" s="3" t="n"/>
      <c r="AG768" s="3" t="n"/>
      <c r="AH768" s="3" t="n"/>
    </row>
    <row r="769">
      <c r="A769" s="198" t="n"/>
      <c r="B769" s="198" t="n"/>
      <c r="C769" s="198" t="inlineStr">
        <is>
          <t>가762</t>
        </is>
      </c>
      <c r="D769" s="195" t="n">
        <v>825</v>
      </c>
      <c r="E769" s="195" t="n">
        <v>203</v>
      </c>
      <c r="F769" s="195" t="n">
        <v>203</v>
      </c>
      <c r="G769" s="239" t="n">
        <v>762</v>
      </c>
      <c r="H769" s="197" t="inlineStr">
        <is>
          <t>가</t>
        </is>
      </c>
      <c r="I769" s="242" t="inlineStr">
        <is>
          <t>전남대</t>
        </is>
      </c>
      <c r="J769" s="242" t="inlineStr">
        <is>
          <t>영어영문학과</t>
        </is>
      </c>
      <c r="K769" s="195" t="inlineStr">
        <is>
          <t>통합</t>
        </is>
      </c>
      <c r="L769" s="697">
        <f>IF(OFFSET(환산공식!$ED$15,$F769,0)=1,"O","X")</f>
        <v/>
      </c>
      <c r="M769" s="188">
        <f>IFERROR(OFFSET(환산공식!DJ$15,$F769,0),"")</f>
        <v/>
      </c>
      <c r="N769" s="697">
        <f>IFERROR(CONCATENATE(ROUND(OFFSET(환산공식!DK$15,$F769,0),1),"%"),"")</f>
        <v/>
      </c>
      <c r="O769" s="697">
        <f>IFERROR(OFFSET(환산공식!DL$15,$F769,0),"")</f>
        <v/>
      </c>
      <c r="P769" s="188">
        <f>IF(E769="","",IF(Q769&gt;R769,"90% 이상",IF(Q769&gt;S769,CONCATENATE(ROUND(((Q769-S769)/(R769-S769))*20+70,0),"%"),IF(Q769&gt;T769,CONCATENATE(ROUND(((Q769-T769)/(S769-T769))*30+40,0),"%"),IF(Q769&gt;U769,CONCATENATE(ROUND(((Q769-U769)/(T769-U769))*30+10,0),"%"),IF(Q769&gt;V769,CONCATENATE(ROUND(((Q769-V769)/(U769-V769))*7+3,0),"%"),"3% 이하"))))))</f>
        <v/>
      </c>
      <c r="Q769" s="194">
        <f>IFERROR(ROUND(OFFSET(환산공식!$FG$15,$F769,0),3),"")</f>
        <v/>
      </c>
      <c r="R769" s="194">
        <f>OFFSET('배치점수 계산기'!H$10,$D769,0)</f>
        <v/>
      </c>
      <c r="S769" s="194">
        <f>OFFSET('배치점수 계산기'!I$10,$D769,0)</f>
        <v/>
      </c>
      <c r="T769" s="194">
        <f>OFFSET('배치점수 계산기'!J$10,$D769,0)</f>
        <v/>
      </c>
      <c r="U769" s="194">
        <f>OFFSET('배치점수 계산기'!K$10,$D769,0)</f>
        <v/>
      </c>
      <c r="V769" s="194">
        <f>OFFSET('배치점수 계산기'!L$10,$D769,0)</f>
        <v/>
      </c>
      <c r="W769" s="186">
        <f>OFFSET('배치점수 계산기'!M$10,$D769,0)</f>
        <v/>
      </c>
      <c r="X769" s="184">
        <f>OFFSET('배치점수 계산기'!N$10,$D769,0)</f>
        <v/>
      </c>
      <c r="Y769" s="188">
        <f>OFFSET(환산공식!FW$15,$F769,0)</f>
        <v/>
      </c>
      <c r="Z769" s="697">
        <f>OFFSET(환산공식!FX$15,$F769,0)</f>
        <v/>
      </c>
      <c r="AA769" s="179">
        <f>OFFSET(환산공식!FY$15,$F769,0)</f>
        <v/>
      </c>
      <c r="AB769" s="3" t="n"/>
      <c r="AD769" s="0">
        <f>IF(L769="X",6,IF(Q769&gt;R769,1,IF(Q769&gt;S769,2,IF(Q769&gt;T769,3,IF(Q769&gt;U769,4,IF(Q769&gt;=V769,5,IF(Q769&lt;V769,6,"")))))))</f>
        <v/>
      </c>
      <c r="AF769" s="3" t="n"/>
      <c r="AG769" s="3" t="n"/>
      <c r="AH769" s="3" t="n"/>
    </row>
    <row r="770">
      <c r="A770" s="198" t="n"/>
      <c r="B770" s="198" t="n"/>
      <c r="C770" s="198" t="inlineStr">
        <is>
          <t>가763</t>
        </is>
      </c>
      <c r="D770" s="195" t="n">
        <v>826</v>
      </c>
      <c r="E770" s="195" t="n">
        <v>203</v>
      </c>
      <c r="F770" s="195" t="n">
        <v>203</v>
      </c>
      <c r="G770" s="239" t="n">
        <v>763</v>
      </c>
      <c r="H770" s="197" t="inlineStr">
        <is>
          <t>가</t>
        </is>
      </c>
      <c r="I770" s="242" t="inlineStr">
        <is>
          <t>전남대</t>
        </is>
      </c>
      <c r="J770" s="242" t="inlineStr">
        <is>
          <t>철학과</t>
        </is>
      </c>
      <c r="K770" s="195" t="inlineStr">
        <is>
          <t>통합</t>
        </is>
      </c>
      <c r="L770" s="697">
        <f>IF(OFFSET(환산공식!$ED$15,$F770,0)=1,"O","X")</f>
        <v/>
      </c>
      <c r="M770" s="188">
        <f>IFERROR(OFFSET(환산공식!DJ$15,$F770,0),"")</f>
        <v/>
      </c>
      <c r="N770" s="697">
        <f>IFERROR(CONCATENATE(ROUND(OFFSET(환산공식!DK$15,$F770,0),1),"%"),"")</f>
        <v/>
      </c>
      <c r="O770" s="697">
        <f>IFERROR(OFFSET(환산공식!DL$15,$F770,0),"")</f>
        <v/>
      </c>
      <c r="P770" s="188">
        <f>IF(E770="","",IF(Q770&gt;R770,"90% 이상",IF(Q770&gt;S770,CONCATENATE(ROUND(((Q770-S770)/(R770-S770))*20+70,0),"%"),IF(Q770&gt;T770,CONCATENATE(ROUND(((Q770-T770)/(S770-T770))*30+40,0),"%"),IF(Q770&gt;U770,CONCATENATE(ROUND(((Q770-U770)/(T770-U770))*30+10,0),"%"),IF(Q770&gt;V770,CONCATENATE(ROUND(((Q770-V770)/(U770-V770))*7+3,0),"%"),"3% 이하"))))))</f>
        <v/>
      </c>
      <c r="Q770" s="194">
        <f>IFERROR(ROUND(OFFSET(환산공식!$FG$15,$F770,0),3),"")</f>
        <v/>
      </c>
      <c r="R770" s="194">
        <f>OFFSET('배치점수 계산기'!H$10,$D770,0)</f>
        <v/>
      </c>
      <c r="S770" s="194">
        <f>OFFSET('배치점수 계산기'!I$10,$D770,0)</f>
        <v/>
      </c>
      <c r="T770" s="194">
        <f>OFFSET('배치점수 계산기'!J$10,$D770,0)</f>
        <v/>
      </c>
      <c r="U770" s="194">
        <f>OFFSET('배치점수 계산기'!K$10,$D770,0)</f>
        <v/>
      </c>
      <c r="V770" s="194">
        <f>OFFSET('배치점수 계산기'!L$10,$D770,0)</f>
        <v/>
      </c>
      <c r="W770" s="186">
        <f>OFFSET('배치점수 계산기'!M$10,$D770,0)</f>
        <v/>
      </c>
      <c r="X770" s="184">
        <f>OFFSET('배치점수 계산기'!N$10,$D770,0)</f>
        <v/>
      </c>
      <c r="Y770" s="188">
        <f>OFFSET(환산공식!FW$15,$F770,0)</f>
        <v/>
      </c>
      <c r="Z770" s="697">
        <f>OFFSET(환산공식!FX$15,$F770,0)</f>
        <v/>
      </c>
      <c r="AA770" s="179">
        <f>OFFSET(환산공식!FY$15,$F770,0)</f>
        <v/>
      </c>
      <c r="AB770" s="3" t="n"/>
      <c r="AD770" s="0">
        <f>IF(L770="X",6,IF(Q770&gt;R770,1,IF(Q770&gt;S770,2,IF(Q770&gt;T770,3,IF(Q770&gt;U770,4,IF(Q770&gt;=V770,5,IF(Q770&lt;V770,6,"")))))))</f>
        <v/>
      </c>
      <c r="AF770" s="3" t="n"/>
      <c r="AG770" s="3" t="n"/>
      <c r="AH770" s="3" t="n"/>
    </row>
    <row r="771">
      <c r="A771" s="198" t="n"/>
      <c r="B771" s="198" t="n"/>
      <c r="C771" s="198" t="inlineStr">
        <is>
          <t>가764</t>
        </is>
      </c>
      <c r="D771" s="195" t="n">
        <v>827</v>
      </c>
      <c r="E771" s="195" t="n">
        <v>203</v>
      </c>
      <c r="F771" s="195" t="n">
        <v>203</v>
      </c>
      <c r="G771" s="239" t="n">
        <v>764</v>
      </c>
      <c r="H771" s="197" t="inlineStr">
        <is>
          <t>가</t>
        </is>
      </c>
      <c r="I771" s="242" t="inlineStr">
        <is>
          <t>전남대</t>
        </is>
      </c>
      <c r="J771" s="242" t="inlineStr">
        <is>
          <t>문화인류고고학과</t>
        </is>
      </c>
      <c r="K771" s="195" t="inlineStr">
        <is>
          <t>통합</t>
        </is>
      </c>
      <c r="L771" s="697">
        <f>IF(OFFSET(환산공식!$ED$15,$F771,0)=1,"O","X")</f>
        <v/>
      </c>
      <c r="M771" s="188">
        <f>IFERROR(OFFSET(환산공식!DJ$15,$F771,0),"")</f>
        <v/>
      </c>
      <c r="N771" s="697">
        <f>IFERROR(CONCATENATE(ROUND(OFFSET(환산공식!DK$15,$F771,0),1),"%"),"")</f>
        <v/>
      </c>
      <c r="O771" s="697">
        <f>IFERROR(OFFSET(환산공식!DL$15,$F771,0),"")</f>
        <v/>
      </c>
      <c r="P771" s="188">
        <f>IF(E771="","",IF(Q771&gt;R771,"90% 이상",IF(Q771&gt;S771,CONCATENATE(ROUND(((Q771-S771)/(R771-S771))*20+70,0),"%"),IF(Q771&gt;T771,CONCATENATE(ROUND(((Q771-T771)/(S771-T771))*30+40,0),"%"),IF(Q771&gt;U771,CONCATENATE(ROUND(((Q771-U771)/(T771-U771))*30+10,0),"%"),IF(Q771&gt;V771,CONCATENATE(ROUND(((Q771-V771)/(U771-V771))*7+3,0),"%"),"3% 이하"))))))</f>
        <v/>
      </c>
      <c r="Q771" s="194">
        <f>IFERROR(ROUND(OFFSET(환산공식!$FG$15,$F771,0),3),"")</f>
        <v/>
      </c>
      <c r="R771" s="194">
        <f>OFFSET('배치점수 계산기'!H$10,$D771,0)</f>
        <v/>
      </c>
      <c r="S771" s="194">
        <f>OFFSET('배치점수 계산기'!I$10,$D771,0)</f>
        <v/>
      </c>
      <c r="T771" s="194">
        <f>OFFSET('배치점수 계산기'!J$10,$D771,0)</f>
        <v/>
      </c>
      <c r="U771" s="194">
        <f>OFFSET('배치점수 계산기'!K$10,$D771,0)</f>
        <v/>
      </c>
      <c r="V771" s="194">
        <f>OFFSET('배치점수 계산기'!L$10,$D771,0)</f>
        <v/>
      </c>
      <c r="W771" s="186">
        <f>OFFSET('배치점수 계산기'!M$10,$D771,0)</f>
        <v/>
      </c>
      <c r="X771" s="184">
        <f>OFFSET('배치점수 계산기'!N$10,$D771,0)</f>
        <v/>
      </c>
      <c r="Y771" s="188">
        <f>OFFSET(환산공식!FW$15,$F771,0)</f>
        <v/>
      </c>
      <c r="Z771" s="697">
        <f>OFFSET(환산공식!FX$15,$F771,0)</f>
        <v/>
      </c>
      <c r="AA771" s="179">
        <f>OFFSET(환산공식!FY$15,$F771,0)</f>
        <v/>
      </c>
      <c r="AB771" s="3" t="n"/>
      <c r="AD771" s="0">
        <f>IF(L771="X",6,IF(Q771&gt;R771,1,IF(Q771&gt;S771,2,IF(Q771&gt;T771,3,IF(Q771&gt;U771,4,IF(Q771&gt;=V771,5,IF(Q771&lt;V771,6,"")))))))</f>
        <v/>
      </c>
      <c r="AF771" s="3" t="n"/>
      <c r="AG771" s="3" t="n"/>
      <c r="AH771" s="3" t="n"/>
    </row>
    <row r="772">
      <c r="A772" s="198" t="n"/>
      <c r="B772" s="198" t="n"/>
      <c r="C772" s="198" t="inlineStr">
        <is>
          <t>가765</t>
        </is>
      </c>
      <c r="D772" s="195" t="n">
        <v>828</v>
      </c>
      <c r="E772" s="195" t="n">
        <v>203</v>
      </c>
      <c r="F772" s="195" t="n">
        <v>203</v>
      </c>
      <c r="G772" s="239" t="n">
        <v>765</v>
      </c>
      <c r="H772" s="197" t="inlineStr">
        <is>
          <t>가</t>
        </is>
      </c>
      <c r="I772" s="242" t="inlineStr">
        <is>
          <t>전남대</t>
        </is>
      </c>
      <c r="J772" s="242" t="inlineStr">
        <is>
          <t>독일언어문학과</t>
        </is>
      </c>
      <c r="K772" s="195" t="inlineStr">
        <is>
          <t>통합</t>
        </is>
      </c>
      <c r="L772" s="697">
        <f>IF(OFFSET(환산공식!$ED$15,$F772,0)=1,"O","X")</f>
        <v/>
      </c>
      <c r="M772" s="188">
        <f>IFERROR(OFFSET(환산공식!DJ$15,$F772,0),"")</f>
        <v/>
      </c>
      <c r="N772" s="697">
        <f>IFERROR(CONCATENATE(ROUND(OFFSET(환산공식!DK$15,$F772,0),1),"%"),"")</f>
        <v/>
      </c>
      <c r="O772" s="697">
        <f>IFERROR(OFFSET(환산공식!DL$15,$F772,0),"")</f>
        <v/>
      </c>
      <c r="P772" s="188">
        <f>IF(E772="","",IF(Q772&gt;R772,"90% 이상",IF(Q772&gt;S772,CONCATENATE(ROUND(((Q772-S772)/(R772-S772))*20+70,0),"%"),IF(Q772&gt;T772,CONCATENATE(ROUND(((Q772-T772)/(S772-T772))*30+40,0),"%"),IF(Q772&gt;U772,CONCATENATE(ROUND(((Q772-U772)/(T772-U772))*30+10,0),"%"),IF(Q772&gt;V772,CONCATENATE(ROUND(((Q772-V772)/(U772-V772))*7+3,0),"%"),"3% 이하"))))))</f>
        <v/>
      </c>
      <c r="Q772" s="194">
        <f>IFERROR(ROUND(OFFSET(환산공식!$FG$15,$F772,0),3),"")</f>
        <v/>
      </c>
      <c r="R772" s="194">
        <f>OFFSET('배치점수 계산기'!H$10,$D772,0)</f>
        <v/>
      </c>
      <c r="S772" s="194">
        <f>OFFSET('배치점수 계산기'!I$10,$D772,0)</f>
        <v/>
      </c>
      <c r="T772" s="194">
        <f>OFFSET('배치점수 계산기'!J$10,$D772,0)</f>
        <v/>
      </c>
      <c r="U772" s="194">
        <f>OFFSET('배치점수 계산기'!K$10,$D772,0)</f>
        <v/>
      </c>
      <c r="V772" s="194">
        <f>OFFSET('배치점수 계산기'!L$10,$D772,0)</f>
        <v/>
      </c>
      <c r="W772" s="186">
        <f>OFFSET('배치점수 계산기'!M$10,$D772,0)</f>
        <v/>
      </c>
      <c r="X772" s="184">
        <f>OFFSET('배치점수 계산기'!N$10,$D772,0)</f>
        <v/>
      </c>
      <c r="Y772" s="188">
        <f>OFFSET(환산공식!FW$15,$F772,0)</f>
        <v/>
      </c>
      <c r="Z772" s="697">
        <f>OFFSET(환산공식!FX$15,$F772,0)</f>
        <v/>
      </c>
      <c r="AA772" s="179">
        <f>OFFSET(환산공식!FY$15,$F772,0)</f>
        <v/>
      </c>
      <c r="AB772" s="3" t="n"/>
      <c r="AD772" s="0">
        <f>IF(L772="X",6,IF(Q772&gt;R772,1,IF(Q772&gt;S772,2,IF(Q772&gt;T772,3,IF(Q772&gt;U772,4,IF(Q772&gt;=V772,5,IF(Q772&lt;V772,6,"")))))))</f>
        <v/>
      </c>
      <c r="AF772" s="3" t="n"/>
      <c r="AG772" s="3" t="n"/>
      <c r="AH772" s="3" t="n"/>
    </row>
    <row r="773">
      <c r="A773" s="198" t="n"/>
      <c r="B773" s="198" t="n"/>
      <c r="C773" s="198" t="inlineStr">
        <is>
          <t>가766</t>
        </is>
      </c>
      <c r="D773" s="195" t="n">
        <v>829</v>
      </c>
      <c r="E773" s="195" t="n">
        <v>203</v>
      </c>
      <c r="F773" s="195" t="n">
        <v>203</v>
      </c>
      <c r="G773" s="239" t="n">
        <v>766</v>
      </c>
      <c r="H773" s="197" t="inlineStr">
        <is>
          <t>가</t>
        </is>
      </c>
      <c r="I773" s="242" t="inlineStr">
        <is>
          <t>전남대</t>
        </is>
      </c>
      <c r="J773" s="242" t="inlineStr">
        <is>
          <t>농업경제학과</t>
        </is>
      </c>
      <c r="K773" s="195" t="inlineStr">
        <is>
          <t>통합</t>
        </is>
      </c>
      <c r="L773" s="697">
        <f>IF(OFFSET(환산공식!$ED$15,$F773,0)=1,"O","X")</f>
        <v/>
      </c>
      <c r="M773" s="188">
        <f>IFERROR(OFFSET(환산공식!DJ$15,$F773,0),"")</f>
        <v/>
      </c>
      <c r="N773" s="697">
        <f>IFERROR(CONCATENATE(ROUND(OFFSET(환산공식!DK$15,$F773,0),1),"%"),"")</f>
        <v/>
      </c>
      <c r="O773" s="697">
        <f>IFERROR(OFFSET(환산공식!DL$15,$F773,0),"")</f>
        <v/>
      </c>
      <c r="P773" s="188">
        <f>IF(E773="","",IF(Q773&gt;R773,"90% 이상",IF(Q773&gt;S773,CONCATENATE(ROUND(((Q773-S773)/(R773-S773))*20+70,0),"%"),IF(Q773&gt;T773,CONCATENATE(ROUND(((Q773-T773)/(S773-T773))*30+40,0),"%"),IF(Q773&gt;U773,CONCATENATE(ROUND(((Q773-U773)/(T773-U773))*30+10,0),"%"),IF(Q773&gt;V773,CONCATENATE(ROUND(((Q773-V773)/(U773-V773))*7+3,0),"%"),"3% 이하"))))))</f>
        <v/>
      </c>
      <c r="Q773" s="194">
        <f>IFERROR(ROUND(OFFSET(환산공식!$FG$15,$F773,0),3),"")</f>
        <v/>
      </c>
      <c r="R773" s="194">
        <f>OFFSET('배치점수 계산기'!H$10,$D773,0)</f>
        <v/>
      </c>
      <c r="S773" s="194">
        <f>OFFSET('배치점수 계산기'!I$10,$D773,0)</f>
        <v/>
      </c>
      <c r="T773" s="194">
        <f>OFFSET('배치점수 계산기'!J$10,$D773,0)</f>
        <v/>
      </c>
      <c r="U773" s="194">
        <f>OFFSET('배치점수 계산기'!K$10,$D773,0)</f>
        <v/>
      </c>
      <c r="V773" s="194">
        <f>OFFSET('배치점수 계산기'!L$10,$D773,0)</f>
        <v/>
      </c>
      <c r="W773" s="186">
        <f>OFFSET('배치점수 계산기'!M$10,$D773,0)</f>
        <v/>
      </c>
      <c r="X773" s="184">
        <f>OFFSET('배치점수 계산기'!N$10,$D773,0)</f>
        <v/>
      </c>
      <c r="Y773" s="188">
        <f>OFFSET(환산공식!FW$15,$F773,0)</f>
        <v/>
      </c>
      <c r="Z773" s="697">
        <f>OFFSET(환산공식!FX$15,$F773,0)</f>
        <v/>
      </c>
      <c r="AA773" s="179">
        <f>OFFSET(환산공식!FY$15,$F773,0)</f>
        <v/>
      </c>
      <c r="AB773" s="3" t="n"/>
      <c r="AD773" s="0">
        <f>IF(L773="X",6,IF(Q773&gt;R773,1,IF(Q773&gt;S773,2,IF(Q773&gt;T773,3,IF(Q773&gt;U773,4,IF(Q773&gt;=V773,5,IF(Q773&lt;V773,6,"")))))))</f>
        <v/>
      </c>
      <c r="AF773" s="3" t="n"/>
      <c r="AG773" s="3" t="n"/>
      <c r="AH773" s="3" t="n"/>
    </row>
    <row r="774">
      <c r="A774" s="198" t="n"/>
      <c r="B774" s="198" t="n"/>
      <c r="C774" s="198" t="inlineStr">
        <is>
          <t>가767</t>
        </is>
      </c>
      <c r="D774" s="195" t="n">
        <v>830</v>
      </c>
      <c r="E774" s="195" t="n">
        <v>203</v>
      </c>
      <c r="F774" s="195" t="n">
        <v>203</v>
      </c>
      <c r="G774" s="239" t="n">
        <v>767</v>
      </c>
      <c r="H774" s="197" t="inlineStr">
        <is>
          <t>가</t>
        </is>
      </c>
      <c r="I774" s="242" t="inlineStr">
        <is>
          <t>전남대</t>
        </is>
      </c>
      <c r="J774" s="242" t="inlineStr">
        <is>
          <t>중어중문학과</t>
        </is>
      </c>
      <c r="K774" s="195" t="inlineStr">
        <is>
          <t>통합</t>
        </is>
      </c>
      <c r="L774" s="697">
        <f>IF(OFFSET(환산공식!$ED$15,$F774,0)=1,"O","X")</f>
        <v/>
      </c>
      <c r="M774" s="188">
        <f>IFERROR(OFFSET(환산공식!DJ$15,$F774,0),"")</f>
        <v/>
      </c>
      <c r="N774" s="697">
        <f>IFERROR(CONCATENATE(ROUND(OFFSET(환산공식!DK$15,$F774,0),1),"%"),"")</f>
        <v/>
      </c>
      <c r="O774" s="697">
        <f>IFERROR(OFFSET(환산공식!DL$15,$F774,0),"")</f>
        <v/>
      </c>
      <c r="P774" s="188">
        <f>IF(E774="","",IF(Q774&gt;R774,"90% 이상",IF(Q774&gt;S774,CONCATENATE(ROUND(((Q774-S774)/(R774-S774))*20+70,0),"%"),IF(Q774&gt;T774,CONCATENATE(ROUND(((Q774-T774)/(S774-T774))*30+40,0),"%"),IF(Q774&gt;U774,CONCATENATE(ROUND(((Q774-U774)/(T774-U774))*30+10,0),"%"),IF(Q774&gt;V774,CONCATENATE(ROUND(((Q774-V774)/(U774-V774))*7+3,0),"%"),"3% 이하"))))))</f>
        <v/>
      </c>
      <c r="Q774" s="194">
        <f>IFERROR(ROUND(OFFSET(환산공식!$FG$15,$F774,0),3),"")</f>
        <v/>
      </c>
      <c r="R774" s="194">
        <f>OFFSET('배치점수 계산기'!H$10,$D774,0)</f>
        <v/>
      </c>
      <c r="S774" s="194">
        <f>OFFSET('배치점수 계산기'!I$10,$D774,0)</f>
        <v/>
      </c>
      <c r="T774" s="194">
        <f>OFFSET('배치점수 계산기'!J$10,$D774,0)</f>
        <v/>
      </c>
      <c r="U774" s="194">
        <f>OFFSET('배치점수 계산기'!K$10,$D774,0)</f>
        <v/>
      </c>
      <c r="V774" s="194">
        <f>OFFSET('배치점수 계산기'!L$10,$D774,0)</f>
        <v/>
      </c>
      <c r="W774" s="186">
        <f>OFFSET('배치점수 계산기'!M$10,$D774,0)</f>
        <v/>
      </c>
      <c r="X774" s="184">
        <f>OFFSET('배치점수 계산기'!N$10,$D774,0)</f>
        <v/>
      </c>
      <c r="Y774" s="188">
        <f>OFFSET(환산공식!FW$15,$F774,0)</f>
        <v/>
      </c>
      <c r="Z774" s="697">
        <f>OFFSET(환산공식!FX$15,$F774,0)</f>
        <v/>
      </c>
      <c r="AA774" s="179">
        <f>OFFSET(환산공식!FY$15,$F774,0)</f>
        <v/>
      </c>
      <c r="AB774" s="3" t="n"/>
      <c r="AD774" s="0">
        <f>IF(L774="X",6,IF(Q774&gt;R774,1,IF(Q774&gt;S774,2,IF(Q774&gt;T774,3,IF(Q774&gt;U774,4,IF(Q774&gt;=V774,5,IF(Q774&lt;V774,6,"")))))))</f>
        <v/>
      </c>
      <c r="AF774" s="3" t="n"/>
      <c r="AG774" s="3" t="n"/>
      <c r="AH774" s="3" t="n"/>
    </row>
    <row r="775">
      <c r="A775" s="198" t="n"/>
      <c r="B775" s="198" t="n"/>
      <c r="C775" s="198" t="inlineStr">
        <is>
          <t>가768</t>
        </is>
      </c>
      <c r="D775" s="195" t="n">
        <v>831</v>
      </c>
      <c r="E775" s="195" t="n">
        <v>203</v>
      </c>
      <c r="F775" s="195" t="n">
        <v>203</v>
      </c>
      <c r="G775" s="239" t="n">
        <v>768</v>
      </c>
      <c r="H775" s="197" t="inlineStr">
        <is>
          <t>가</t>
        </is>
      </c>
      <c r="I775" s="242" t="inlineStr">
        <is>
          <t>전남대</t>
        </is>
      </c>
      <c r="J775" s="242" t="inlineStr">
        <is>
          <t>특수교육학부</t>
        </is>
      </c>
      <c r="K775" s="195" t="inlineStr">
        <is>
          <t>통합</t>
        </is>
      </c>
      <c r="L775" s="697">
        <f>IF(OFFSET(환산공식!$ED$15,$F775,0)=1,"O","X")</f>
        <v/>
      </c>
      <c r="M775" s="188">
        <f>IFERROR(OFFSET(환산공식!DJ$15,$F775,0),"")</f>
        <v/>
      </c>
      <c r="N775" s="697">
        <f>IFERROR(CONCATENATE(ROUND(OFFSET(환산공식!DK$15,$F775,0),1),"%"),"")</f>
        <v/>
      </c>
      <c r="O775" s="697">
        <f>IFERROR(OFFSET(환산공식!DL$15,$F775,0),"")</f>
        <v/>
      </c>
      <c r="P775" s="188">
        <f>IF(E775="","",IF(Q775&gt;R775,"90% 이상",IF(Q775&gt;S775,CONCATENATE(ROUND(((Q775-S775)/(R775-S775))*20+70,0),"%"),IF(Q775&gt;T775,CONCATENATE(ROUND(((Q775-T775)/(S775-T775))*30+40,0),"%"),IF(Q775&gt;U775,CONCATENATE(ROUND(((Q775-U775)/(T775-U775))*30+10,0),"%"),IF(Q775&gt;V775,CONCATENATE(ROUND(((Q775-V775)/(U775-V775))*7+3,0),"%"),"3% 이하"))))))</f>
        <v/>
      </c>
      <c r="Q775" s="194">
        <f>IFERROR(ROUND(OFFSET(환산공식!$FG$15,$F775,0),3),"")</f>
        <v/>
      </c>
      <c r="R775" s="194">
        <f>OFFSET('배치점수 계산기'!H$10,$D775,0)</f>
        <v/>
      </c>
      <c r="S775" s="194">
        <f>OFFSET('배치점수 계산기'!I$10,$D775,0)</f>
        <v/>
      </c>
      <c r="T775" s="194">
        <f>OFFSET('배치점수 계산기'!J$10,$D775,0)</f>
        <v/>
      </c>
      <c r="U775" s="194">
        <f>OFFSET('배치점수 계산기'!K$10,$D775,0)</f>
        <v/>
      </c>
      <c r="V775" s="194">
        <f>OFFSET('배치점수 계산기'!L$10,$D775,0)</f>
        <v/>
      </c>
      <c r="W775" s="186">
        <f>OFFSET('배치점수 계산기'!M$10,$D775,0)</f>
        <v/>
      </c>
      <c r="X775" s="184">
        <f>OFFSET('배치점수 계산기'!N$10,$D775,0)</f>
        <v/>
      </c>
      <c r="Y775" s="188">
        <f>OFFSET(환산공식!FW$15,$F775,0)</f>
        <v/>
      </c>
      <c r="Z775" s="697">
        <f>OFFSET(환산공식!FX$15,$F775,0)</f>
        <v/>
      </c>
      <c r="AA775" s="179">
        <f>OFFSET(환산공식!FY$15,$F775,0)</f>
        <v/>
      </c>
      <c r="AB775" s="3" t="n"/>
      <c r="AD775" s="0">
        <f>IF(L775="X",6,IF(Q775&gt;R775,1,IF(Q775&gt;S775,2,IF(Q775&gt;T775,3,IF(Q775&gt;U775,4,IF(Q775&gt;=V775,5,IF(Q775&lt;V775,6,"")))))))</f>
        <v/>
      </c>
      <c r="AF775" s="3" t="n"/>
      <c r="AG775" s="3" t="n"/>
      <c r="AH775" s="3" t="n"/>
    </row>
    <row r="776">
      <c r="A776" s="198" t="n"/>
      <c r="B776" s="198" t="n"/>
      <c r="C776" s="198" t="inlineStr">
        <is>
          <t>가769</t>
        </is>
      </c>
      <c r="D776" s="195" t="n">
        <v>832</v>
      </c>
      <c r="E776" s="195" t="n">
        <v>203</v>
      </c>
      <c r="F776" s="195" t="n">
        <v>203</v>
      </c>
      <c r="G776" s="239" t="n">
        <v>769</v>
      </c>
      <c r="H776" s="197" t="inlineStr">
        <is>
          <t>가</t>
        </is>
      </c>
      <c r="I776" s="242" t="inlineStr">
        <is>
          <t>전남대</t>
        </is>
      </c>
      <c r="J776" s="242" t="inlineStr">
        <is>
          <t>교육학과</t>
        </is>
      </c>
      <c r="K776" s="195" t="inlineStr">
        <is>
          <t>통합</t>
        </is>
      </c>
      <c r="L776" s="697">
        <f>IF(OFFSET(환산공식!$ED$15,$F776,0)=1,"O","X")</f>
        <v/>
      </c>
      <c r="M776" s="188">
        <f>IFERROR(OFFSET(환산공식!DJ$15,$F776,0),"")</f>
        <v/>
      </c>
      <c r="N776" s="697">
        <f>IFERROR(CONCATENATE(ROUND(OFFSET(환산공식!DK$15,$F776,0),1),"%"),"")</f>
        <v/>
      </c>
      <c r="O776" s="697">
        <f>IFERROR(OFFSET(환산공식!DL$15,$F776,0),"")</f>
        <v/>
      </c>
      <c r="P776" s="188">
        <f>IF(E776="","",IF(Q776&gt;R776,"90% 이상",IF(Q776&gt;S776,CONCATENATE(ROUND(((Q776-S776)/(R776-S776))*20+70,0),"%"),IF(Q776&gt;T776,CONCATENATE(ROUND(((Q776-T776)/(S776-T776))*30+40,0),"%"),IF(Q776&gt;U776,CONCATENATE(ROUND(((Q776-U776)/(T776-U776))*30+10,0),"%"),IF(Q776&gt;V776,CONCATENATE(ROUND(((Q776-V776)/(U776-V776))*7+3,0),"%"),"3% 이하"))))))</f>
        <v/>
      </c>
      <c r="Q776" s="194">
        <f>IFERROR(ROUND(OFFSET(환산공식!$FG$15,$F776,0),3),"")</f>
        <v/>
      </c>
      <c r="R776" s="194">
        <f>OFFSET('배치점수 계산기'!H$10,$D776,0)</f>
        <v/>
      </c>
      <c r="S776" s="194">
        <f>OFFSET('배치점수 계산기'!I$10,$D776,0)</f>
        <v/>
      </c>
      <c r="T776" s="194">
        <f>OFFSET('배치점수 계산기'!J$10,$D776,0)</f>
        <v/>
      </c>
      <c r="U776" s="194">
        <f>OFFSET('배치점수 계산기'!K$10,$D776,0)</f>
        <v/>
      </c>
      <c r="V776" s="194">
        <f>OFFSET('배치점수 계산기'!L$10,$D776,0)</f>
        <v/>
      </c>
      <c r="W776" s="186">
        <f>OFFSET('배치점수 계산기'!M$10,$D776,0)</f>
        <v/>
      </c>
      <c r="X776" s="184">
        <f>OFFSET('배치점수 계산기'!N$10,$D776,0)</f>
        <v/>
      </c>
      <c r="Y776" s="188">
        <f>OFFSET(환산공식!FW$15,$F776,0)</f>
        <v/>
      </c>
      <c r="Z776" s="697">
        <f>OFFSET(환산공식!FX$15,$F776,0)</f>
        <v/>
      </c>
      <c r="AA776" s="179">
        <f>OFFSET(환산공식!FY$15,$F776,0)</f>
        <v/>
      </c>
      <c r="AB776" s="3" t="n"/>
      <c r="AD776" s="0">
        <f>IF(L776="X",6,IF(Q776&gt;R776,1,IF(Q776&gt;S776,2,IF(Q776&gt;T776,3,IF(Q776&gt;U776,4,IF(Q776&gt;=V776,5,IF(Q776&lt;V776,6,"")))))))</f>
        <v/>
      </c>
      <c r="AF776" s="3" t="n"/>
      <c r="AG776" s="3" t="n"/>
      <c r="AH776" s="3" t="n"/>
    </row>
    <row r="777">
      <c r="A777" s="198" t="n"/>
      <c r="B777" s="198" t="n"/>
      <c r="C777" s="198" t="inlineStr">
        <is>
          <t>가770</t>
        </is>
      </c>
      <c r="D777" s="195" t="n">
        <v>833</v>
      </c>
      <c r="E777" s="195" t="n">
        <v>211</v>
      </c>
      <c r="F777" s="195" t="n">
        <v>211</v>
      </c>
      <c r="G777" s="239" t="n">
        <v>770</v>
      </c>
      <c r="H777" s="197" t="inlineStr">
        <is>
          <t>가</t>
        </is>
      </c>
      <c r="I777" s="242" t="inlineStr">
        <is>
          <t>전북대</t>
        </is>
      </c>
      <c r="J777" s="242" t="inlineStr">
        <is>
          <t>수학교육과</t>
        </is>
      </c>
      <c r="K777" s="195" t="inlineStr">
        <is>
          <t>자연</t>
        </is>
      </c>
      <c r="L777" s="697">
        <f>IF(OFFSET(환산공식!$ED$15,$F777,0)=1,"O","X")</f>
        <v/>
      </c>
      <c r="M777" s="188">
        <f>IFERROR(OFFSET(환산공식!DJ$15,$F777,0),"")</f>
        <v/>
      </c>
      <c r="N777" s="697">
        <f>IFERROR(CONCATENATE(ROUND(OFFSET(환산공식!DK$15,$F777,0),1),"%"),"")</f>
        <v/>
      </c>
      <c r="O777" s="697">
        <f>IFERROR(OFFSET(환산공식!DL$15,$F777,0),"")</f>
        <v/>
      </c>
      <c r="P777" s="188">
        <f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/>
      </c>
      <c r="Q777" s="194">
        <f>IFERROR(ROUND(OFFSET(환산공식!$FG$15,$F777,0),3),"")</f>
        <v/>
      </c>
      <c r="R777" s="194">
        <f>OFFSET('배치점수 계산기'!H$10,$D777,0)</f>
        <v/>
      </c>
      <c r="S777" s="194">
        <f>OFFSET('배치점수 계산기'!I$10,$D777,0)</f>
        <v/>
      </c>
      <c r="T777" s="194">
        <f>OFFSET('배치점수 계산기'!J$10,$D777,0)</f>
        <v/>
      </c>
      <c r="U777" s="194">
        <f>OFFSET('배치점수 계산기'!K$10,$D777,0)</f>
        <v/>
      </c>
      <c r="V777" s="194">
        <f>OFFSET('배치점수 계산기'!L$10,$D777,0)</f>
        <v/>
      </c>
      <c r="W777" s="186">
        <f>OFFSET('배치점수 계산기'!M$10,$D777,0)</f>
        <v/>
      </c>
      <c r="X777" s="184">
        <f>OFFSET('배치점수 계산기'!N$10,$D777,0)</f>
        <v/>
      </c>
      <c r="Y777" s="188">
        <f>OFFSET(환산공식!FW$15,$F777,0)</f>
        <v/>
      </c>
      <c r="Z777" s="697">
        <f>OFFSET(환산공식!FX$15,$F777,0)</f>
        <v/>
      </c>
      <c r="AA777" s="179">
        <f>OFFSET(환산공식!FY$15,$F777,0)</f>
        <v/>
      </c>
      <c r="AB777" s="3" t="n"/>
      <c r="AD777" s="0">
        <f>IF(L777="X",6,IF(Q777&gt;R777,1,IF(Q777&gt;S777,2,IF(Q777&gt;T777,3,IF(Q777&gt;U777,4,IF(Q777&gt;=V777,5,IF(Q777&lt;V777,6,"")))))))</f>
        <v/>
      </c>
      <c r="AF777" s="3" t="n"/>
      <c r="AG777" s="3" t="n"/>
      <c r="AH777" s="3" t="n"/>
    </row>
    <row r="778">
      <c r="A778" s="198" t="n"/>
      <c r="B778" s="198" t="n"/>
      <c r="C778" s="198" t="inlineStr">
        <is>
          <t>가771</t>
        </is>
      </c>
      <c r="D778" s="195" t="n">
        <v>834</v>
      </c>
      <c r="E778" s="195" t="n">
        <v>208</v>
      </c>
      <c r="F778" s="195" t="n">
        <v>208</v>
      </c>
      <c r="G778" s="239" t="n">
        <v>771</v>
      </c>
      <c r="H778" s="197" t="inlineStr">
        <is>
          <t>가</t>
        </is>
      </c>
      <c r="I778" s="242" t="inlineStr">
        <is>
          <t>전북대</t>
        </is>
      </c>
      <c r="J778" s="242" t="inlineStr">
        <is>
          <t>스마트팜학과</t>
        </is>
      </c>
      <c r="K778" s="195" t="inlineStr">
        <is>
          <t>자연</t>
        </is>
      </c>
      <c r="L778" s="697">
        <f>IF(OFFSET(환산공식!$ED$15,$F778,0)=1,"O","X")</f>
        <v/>
      </c>
      <c r="M778" s="188">
        <f>IFERROR(OFFSET(환산공식!DJ$15,$F778,0),"")</f>
        <v/>
      </c>
      <c r="N778" s="697">
        <f>IFERROR(CONCATENATE(ROUND(OFFSET(환산공식!DK$15,$F778,0),1),"%"),"")</f>
        <v/>
      </c>
      <c r="O778" s="697">
        <f>IFERROR(OFFSET(환산공식!DL$15,$F778,0),"")</f>
        <v/>
      </c>
      <c r="P778" s="188">
        <f>IF(E778="","",IF(Q778&gt;R778,"90% 이상",IF(Q778&gt;S778,CONCATENATE(ROUND(((Q778-S778)/(R778-S778))*20+70,0),"%"),IF(Q778&gt;T778,CONCATENATE(ROUND(((Q778-T778)/(S778-T778))*30+40,0),"%"),IF(Q778&gt;U778,CONCATENATE(ROUND(((Q778-U778)/(T778-U778))*30+10,0),"%"),IF(Q778&gt;V778,CONCATENATE(ROUND(((Q778-V778)/(U778-V778))*7+3,0),"%"),"3% 이하"))))))</f>
        <v/>
      </c>
      <c r="Q778" s="194">
        <f>IFERROR(ROUND(OFFSET(환산공식!$FG$15,$F778,0),3),"")</f>
        <v/>
      </c>
      <c r="R778" s="194">
        <f>OFFSET('배치점수 계산기'!H$10,$D778,0)</f>
        <v/>
      </c>
      <c r="S778" s="194">
        <f>OFFSET('배치점수 계산기'!I$10,$D778,0)</f>
        <v/>
      </c>
      <c r="T778" s="194">
        <f>OFFSET('배치점수 계산기'!J$10,$D778,0)</f>
        <v/>
      </c>
      <c r="U778" s="194">
        <f>OFFSET('배치점수 계산기'!K$10,$D778,0)</f>
        <v/>
      </c>
      <c r="V778" s="194">
        <f>OFFSET('배치점수 계산기'!L$10,$D778,0)</f>
        <v/>
      </c>
      <c r="W778" s="186">
        <f>OFFSET('배치점수 계산기'!M$10,$D778,0)</f>
        <v/>
      </c>
      <c r="X778" s="184">
        <f>OFFSET('배치점수 계산기'!N$10,$D778,0)</f>
        <v/>
      </c>
      <c r="Y778" s="188">
        <f>OFFSET(환산공식!FW$15,$F778,0)</f>
        <v/>
      </c>
      <c r="Z778" s="697">
        <f>OFFSET(환산공식!FX$15,$F778,0)</f>
        <v/>
      </c>
      <c r="AA778" s="179">
        <f>OFFSET(환산공식!FY$15,$F778,0)</f>
        <v/>
      </c>
      <c r="AB778" s="3" t="n"/>
      <c r="AD778" s="0">
        <f>IF(L778="X",6,IF(Q778&gt;R778,1,IF(Q778&gt;S778,2,IF(Q778&gt;T778,3,IF(Q778&gt;U778,4,IF(Q778&gt;=V778,5,IF(Q778&lt;V778,6,"")))))))</f>
        <v/>
      </c>
      <c r="AF778" s="3" t="n"/>
      <c r="AG778" s="3" t="n"/>
      <c r="AH778" s="3" t="n"/>
    </row>
    <row r="779">
      <c r="A779" s="198" t="n"/>
      <c r="B779" s="198" t="n"/>
      <c r="C779" s="198" t="inlineStr">
        <is>
          <t>가772</t>
        </is>
      </c>
      <c r="D779" s="195" t="n">
        <v>835</v>
      </c>
      <c r="E779" s="195" t="n">
        <v>209</v>
      </c>
      <c r="F779" s="195" t="n">
        <v>209</v>
      </c>
      <c r="G779" s="239" t="n">
        <v>772</v>
      </c>
      <c r="H779" s="197" t="inlineStr">
        <is>
          <t>가</t>
        </is>
      </c>
      <c r="I779" s="242" t="inlineStr">
        <is>
          <t>전북대</t>
        </is>
      </c>
      <c r="J779" s="242" t="inlineStr">
        <is>
          <t>과학교육학부</t>
        </is>
      </c>
      <c r="K779" s="195" t="inlineStr">
        <is>
          <t>자연</t>
        </is>
      </c>
      <c r="L779" s="697">
        <f>IF(OFFSET(환산공식!$ED$15,$F779,0)=1,"O","X")</f>
        <v/>
      </c>
      <c r="M779" s="188">
        <f>IFERROR(OFFSET(환산공식!DJ$15,$F779,0),"")</f>
        <v/>
      </c>
      <c r="N779" s="697">
        <f>IFERROR(CONCATENATE(ROUND(OFFSET(환산공식!DK$15,$F779,0),1),"%"),"")</f>
        <v/>
      </c>
      <c r="O779" s="697">
        <f>IFERROR(OFFSET(환산공식!DL$15,$F779,0),"")</f>
        <v/>
      </c>
      <c r="P779" s="188">
        <f>IF(E779="","",IF(Q779&gt;R779,"90% 이상",IF(Q779&gt;S779,CONCATENATE(ROUND(((Q779-S779)/(R779-S779))*20+70,0),"%"),IF(Q779&gt;T779,CONCATENATE(ROUND(((Q779-T779)/(S779-T779))*30+40,0),"%"),IF(Q779&gt;U779,CONCATENATE(ROUND(((Q779-U779)/(T779-U779))*30+10,0),"%"),IF(Q779&gt;V779,CONCATENATE(ROUND(((Q779-V779)/(U779-V779))*7+3,0),"%"),"3% 이하"))))))</f>
        <v/>
      </c>
      <c r="Q779" s="194">
        <f>IFERROR(ROUND(OFFSET(환산공식!$FG$15,$F779,0),3),"")</f>
        <v/>
      </c>
      <c r="R779" s="194">
        <f>OFFSET('배치점수 계산기'!H$10,$D779,0)</f>
        <v/>
      </c>
      <c r="S779" s="194">
        <f>OFFSET('배치점수 계산기'!I$10,$D779,0)</f>
        <v/>
      </c>
      <c r="T779" s="194">
        <f>OFFSET('배치점수 계산기'!J$10,$D779,0)</f>
        <v/>
      </c>
      <c r="U779" s="194">
        <f>OFFSET('배치점수 계산기'!K$10,$D779,0)</f>
        <v/>
      </c>
      <c r="V779" s="194">
        <f>OFFSET('배치점수 계산기'!L$10,$D779,0)</f>
        <v/>
      </c>
      <c r="W779" s="186">
        <f>OFFSET('배치점수 계산기'!M$10,$D779,0)</f>
        <v/>
      </c>
      <c r="X779" s="184">
        <f>OFFSET('배치점수 계산기'!N$10,$D779,0)</f>
        <v/>
      </c>
      <c r="Y779" s="188">
        <f>OFFSET(환산공식!FW$15,$F779,0)</f>
        <v/>
      </c>
      <c r="Z779" s="697">
        <f>OFFSET(환산공식!FX$15,$F779,0)</f>
        <v/>
      </c>
      <c r="AA779" s="179">
        <f>OFFSET(환산공식!FY$15,$F779,0)</f>
        <v/>
      </c>
      <c r="AB779" s="3" t="n"/>
      <c r="AD779" s="0">
        <f>IF(L779="X",6,IF(Q779&gt;R779,1,IF(Q779&gt;S779,2,IF(Q779&gt;T779,3,IF(Q779&gt;U779,4,IF(Q779&gt;=V779,5,IF(Q779&lt;V779,6,"")))))))</f>
        <v/>
      </c>
      <c r="AF779" s="3" t="n"/>
      <c r="AG779" s="3" t="n"/>
      <c r="AH779" s="3" t="n"/>
    </row>
    <row r="780">
      <c r="A780" s="198" t="n"/>
      <c r="B780" s="198" t="n"/>
      <c r="C780" s="198" t="inlineStr">
        <is>
          <t>가773</t>
        </is>
      </c>
      <c r="D780" s="195" t="n">
        <v>836</v>
      </c>
      <c r="E780" s="195" t="n">
        <v>208</v>
      </c>
      <c r="F780" s="195" t="n">
        <v>208</v>
      </c>
      <c r="G780" s="239" t="n">
        <v>773</v>
      </c>
      <c r="H780" s="197" t="inlineStr">
        <is>
          <t>가</t>
        </is>
      </c>
      <c r="I780" s="242" t="inlineStr">
        <is>
          <t>전북대</t>
        </is>
      </c>
      <c r="J780" s="242" t="inlineStr">
        <is>
          <t>자연과학계열1</t>
        </is>
      </c>
      <c r="K780" s="195" t="inlineStr">
        <is>
          <t>자연</t>
        </is>
      </c>
      <c r="L780" s="697">
        <f>IF(OFFSET(환산공식!$ED$15,$F780,0)=1,"O","X")</f>
        <v/>
      </c>
      <c r="M780" s="188">
        <f>IFERROR(OFFSET(환산공식!DJ$15,$F780,0),"")</f>
        <v/>
      </c>
      <c r="N780" s="697">
        <f>IFERROR(CONCATENATE(ROUND(OFFSET(환산공식!DK$15,$F780,0),1),"%"),"")</f>
        <v/>
      </c>
      <c r="O780" s="697">
        <f>IFERROR(OFFSET(환산공식!DL$15,$F780,0),"")</f>
        <v/>
      </c>
      <c r="P780" s="188">
        <f>IF(E780="","",IF(Q780&gt;R780,"90% 이상",IF(Q780&gt;S780,CONCATENATE(ROUND(((Q780-S780)/(R780-S780))*20+70,0),"%"),IF(Q780&gt;T780,CONCATENATE(ROUND(((Q780-T780)/(S780-T780))*30+40,0),"%"),IF(Q780&gt;U780,CONCATENATE(ROUND(((Q780-U780)/(T780-U780))*30+10,0),"%"),IF(Q780&gt;V780,CONCATENATE(ROUND(((Q780-V780)/(U780-V780))*7+3,0),"%"),"3% 이하"))))))</f>
        <v/>
      </c>
      <c r="Q780" s="194">
        <f>IFERROR(ROUND(OFFSET(환산공식!$FG$15,$F780,0),3),"")</f>
        <v/>
      </c>
      <c r="R780" s="194">
        <f>OFFSET('배치점수 계산기'!H$10,$D780,0)</f>
        <v/>
      </c>
      <c r="S780" s="194">
        <f>OFFSET('배치점수 계산기'!I$10,$D780,0)</f>
        <v/>
      </c>
      <c r="T780" s="194">
        <f>OFFSET('배치점수 계산기'!J$10,$D780,0)</f>
        <v/>
      </c>
      <c r="U780" s="194">
        <f>OFFSET('배치점수 계산기'!K$10,$D780,0)</f>
        <v/>
      </c>
      <c r="V780" s="194">
        <f>OFFSET('배치점수 계산기'!L$10,$D780,0)</f>
        <v/>
      </c>
      <c r="W780" s="186">
        <f>OFFSET('배치점수 계산기'!M$10,$D780,0)</f>
        <v/>
      </c>
      <c r="X780" s="184">
        <f>OFFSET('배치점수 계산기'!N$10,$D780,0)</f>
        <v/>
      </c>
      <c r="Y780" s="188">
        <f>OFFSET(환산공식!FW$15,$F780,0)</f>
        <v/>
      </c>
      <c r="Z780" s="697">
        <f>OFFSET(환산공식!FX$15,$F780,0)</f>
        <v/>
      </c>
      <c r="AA780" s="179">
        <f>OFFSET(환산공식!FY$15,$F780,0)</f>
        <v/>
      </c>
      <c r="AB780" s="3" t="n"/>
      <c r="AD780" s="0">
        <f>IF(L780="X",6,IF(Q780&gt;R780,1,IF(Q780&gt;S780,2,IF(Q780&gt;T780,3,IF(Q780&gt;U780,4,IF(Q780&gt;=V780,5,IF(Q780&lt;V780,6,"")))))))</f>
        <v/>
      </c>
      <c r="AF780" s="3" t="n"/>
      <c r="AG780" s="3" t="n"/>
      <c r="AH780" s="3" t="n"/>
    </row>
    <row r="781">
      <c r="A781" s="198" t="n"/>
      <c r="B781" s="198" t="n"/>
      <c r="C781" s="198" t="inlineStr">
        <is>
          <t>가774</t>
        </is>
      </c>
      <c r="D781" s="195" t="n">
        <v>837</v>
      </c>
      <c r="E781" s="195" t="n">
        <v>208</v>
      </c>
      <c r="F781" s="195" t="n">
        <v>208</v>
      </c>
      <c r="G781" s="239" t="n">
        <v>774</v>
      </c>
      <c r="H781" s="197" t="inlineStr">
        <is>
          <t>가</t>
        </is>
      </c>
      <c r="I781" s="242" t="inlineStr">
        <is>
          <t>전북대</t>
        </is>
      </c>
      <c r="J781" s="242" t="inlineStr">
        <is>
          <t>농업생명과학계열</t>
        </is>
      </c>
      <c r="K781" s="195" t="inlineStr">
        <is>
          <t>자연</t>
        </is>
      </c>
      <c r="L781" s="697">
        <f>IF(OFFSET(환산공식!$ED$15,$F781,0)=1,"O","X")</f>
        <v/>
      </c>
      <c r="M781" s="188">
        <f>IFERROR(OFFSET(환산공식!DJ$15,$F781,0),"")</f>
        <v/>
      </c>
      <c r="N781" s="697">
        <f>IFERROR(CONCATENATE(ROUND(OFFSET(환산공식!DK$15,$F781,0),1),"%"),"")</f>
        <v/>
      </c>
      <c r="O781" s="697">
        <f>IFERROR(OFFSET(환산공식!DL$15,$F781,0),"")</f>
        <v/>
      </c>
      <c r="P781" s="188">
        <f>IF(E781="","",IF(Q781&gt;R781,"90% 이상",IF(Q781&gt;S781,CONCATENATE(ROUND(((Q781-S781)/(R781-S781))*20+70,0),"%"),IF(Q781&gt;T781,CONCATENATE(ROUND(((Q781-T781)/(S781-T781))*30+40,0),"%"),IF(Q781&gt;U781,CONCATENATE(ROUND(((Q781-U781)/(T781-U781))*30+10,0),"%"),IF(Q781&gt;V781,CONCATENATE(ROUND(((Q781-V781)/(U781-V781))*7+3,0),"%"),"3% 이하"))))))</f>
        <v/>
      </c>
      <c r="Q781" s="194">
        <f>IFERROR(ROUND(OFFSET(환산공식!$FG$15,$F781,0),3),"")</f>
        <v/>
      </c>
      <c r="R781" s="194">
        <f>OFFSET('배치점수 계산기'!H$10,$D781,0)</f>
        <v/>
      </c>
      <c r="S781" s="194">
        <f>OFFSET('배치점수 계산기'!I$10,$D781,0)</f>
        <v/>
      </c>
      <c r="T781" s="194">
        <f>OFFSET('배치점수 계산기'!J$10,$D781,0)</f>
        <v/>
      </c>
      <c r="U781" s="194">
        <f>OFFSET('배치점수 계산기'!K$10,$D781,0)</f>
        <v/>
      </c>
      <c r="V781" s="194">
        <f>OFFSET('배치점수 계산기'!L$10,$D781,0)</f>
        <v/>
      </c>
      <c r="W781" s="186">
        <f>OFFSET('배치점수 계산기'!M$10,$D781,0)</f>
        <v/>
      </c>
      <c r="X781" s="184">
        <f>OFFSET('배치점수 계산기'!N$10,$D781,0)</f>
        <v/>
      </c>
      <c r="Y781" s="188">
        <f>OFFSET(환산공식!FW$15,$F781,0)</f>
        <v/>
      </c>
      <c r="Z781" s="697">
        <f>OFFSET(환산공식!FX$15,$F781,0)</f>
        <v/>
      </c>
      <c r="AA781" s="179">
        <f>OFFSET(환산공식!FY$15,$F781,0)</f>
        <v/>
      </c>
      <c r="AB781" s="3" t="n"/>
      <c r="AD781" s="0">
        <f>IF(L781="X",6,IF(Q781&gt;R781,1,IF(Q781&gt;S781,2,IF(Q781&gt;T781,3,IF(Q781&gt;U781,4,IF(Q781&gt;=V781,5,IF(Q781&lt;V781,6,"")))))))</f>
        <v/>
      </c>
      <c r="AF781" s="3" t="n"/>
      <c r="AG781" s="3" t="n"/>
      <c r="AH781" s="3" t="n"/>
    </row>
    <row r="782">
      <c r="A782" s="198" t="n"/>
      <c r="B782" s="198" t="n"/>
      <c r="C782" s="198" t="inlineStr">
        <is>
          <t>가775</t>
        </is>
      </c>
      <c r="D782" s="195" t="n">
        <v>838</v>
      </c>
      <c r="E782" s="195" t="n">
        <v>208</v>
      </c>
      <c r="F782" s="195" t="n">
        <v>208</v>
      </c>
      <c r="G782" s="239" t="n">
        <v>775</v>
      </c>
      <c r="H782" s="197" t="inlineStr">
        <is>
          <t>가</t>
        </is>
      </c>
      <c r="I782" s="242" t="inlineStr">
        <is>
          <t>전북대</t>
        </is>
      </c>
      <c r="J782" s="242" t="inlineStr">
        <is>
          <t>자연과학계열2</t>
        </is>
      </c>
      <c r="K782" s="195" t="inlineStr">
        <is>
          <t>자연</t>
        </is>
      </c>
      <c r="L782" s="697">
        <f>IF(OFFSET(환산공식!$ED$15,$F782,0)=1,"O","X")</f>
        <v/>
      </c>
      <c r="M782" s="188">
        <f>IFERROR(OFFSET(환산공식!DJ$15,$F782,0),"")</f>
        <v/>
      </c>
      <c r="N782" s="697">
        <f>IFERROR(CONCATENATE(ROUND(OFFSET(환산공식!DK$15,$F782,0),1),"%"),"")</f>
        <v/>
      </c>
      <c r="O782" s="697">
        <f>IFERROR(OFFSET(환산공식!DL$15,$F782,0),"")</f>
        <v/>
      </c>
      <c r="P782" s="188">
        <f>IF(E782="","",IF(Q782&gt;R782,"90% 이상",IF(Q782&gt;S782,CONCATENATE(ROUND(((Q782-S782)/(R782-S782))*20+70,0),"%"),IF(Q782&gt;T782,CONCATENATE(ROUND(((Q782-T782)/(S782-T782))*30+40,0),"%"),IF(Q782&gt;U782,CONCATENATE(ROUND(((Q782-U782)/(T782-U782))*30+10,0),"%"),IF(Q782&gt;V782,CONCATENATE(ROUND(((Q782-V782)/(U782-V782))*7+3,0),"%"),"3% 이하"))))))</f>
        <v/>
      </c>
      <c r="Q782" s="194">
        <f>IFERROR(ROUND(OFFSET(환산공식!$FG$15,$F782,0),3),"")</f>
        <v/>
      </c>
      <c r="R782" s="194">
        <f>OFFSET('배치점수 계산기'!H$10,$D782,0)</f>
        <v/>
      </c>
      <c r="S782" s="194">
        <f>OFFSET('배치점수 계산기'!I$10,$D782,0)</f>
        <v/>
      </c>
      <c r="T782" s="194">
        <f>OFFSET('배치점수 계산기'!J$10,$D782,0)</f>
        <v/>
      </c>
      <c r="U782" s="194">
        <f>OFFSET('배치점수 계산기'!K$10,$D782,0)</f>
        <v/>
      </c>
      <c r="V782" s="194">
        <f>OFFSET('배치점수 계산기'!L$10,$D782,0)</f>
        <v/>
      </c>
      <c r="W782" s="186">
        <f>OFFSET('배치점수 계산기'!M$10,$D782,0)</f>
        <v/>
      </c>
      <c r="X782" s="184">
        <f>OFFSET('배치점수 계산기'!N$10,$D782,0)</f>
        <v/>
      </c>
      <c r="Y782" s="188">
        <f>OFFSET(환산공식!FW$15,$F782,0)</f>
        <v/>
      </c>
      <c r="Z782" s="697">
        <f>OFFSET(환산공식!FX$15,$F782,0)</f>
        <v/>
      </c>
      <c r="AA782" s="179">
        <f>OFFSET(환산공식!FY$15,$F782,0)</f>
        <v/>
      </c>
      <c r="AB782" s="3" t="n"/>
      <c r="AD782" s="0">
        <f>IF(L782="X",6,IF(Q782&gt;R782,1,IF(Q782&gt;S782,2,IF(Q782&gt;T782,3,IF(Q782&gt;U782,4,IF(Q782&gt;=V782,5,IF(Q782&lt;V782,6,"")))))))</f>
        <v/>
      </c>
      <c r="AF782" s="3" t="n"/>
      <c r="AG782" s="3" t="n"/>
      <c r="AH782" s="3" t="n"/>
    </row>
    <row r="783">
      <c r="A783" s="198" t="n"/>
      <c r="B783" s="198" t="n"/>
      <c r="C783" s="198" t="inlineStr">
        <is>
          <t>가776</t>
        </is>
      </c>
      <c r="D783" s="195" t="n">
        <v>839</v>
      </c>
      <c r="E783" s="195" t="n">
        <v>207</v>
      </c>
      <c r="F783" s="195" t="n">
        <v>207</v>
      </c>
      <c r="G783" s="239" t="n">
        <v>776</v>
      </c>
      <c r="H783" s="197" t="inlineStr">
        <is>
          <t>가</t>
        </is>
      </c>
      <c r="I783" s="242" t="inlineStr">
        <is>
          <t>전북대</t>
        </is>
      </c>
      <c r="J783" s="242" t="inlineStr">
        <is>
          <t>국어교육과</t>
        </is>
      </c>
      <c r="K783" s="195" t="inlineStr">
        <is>
          <t>통합</t>
        </is>
      </c>
      <c r="L783" s="697">
        <f>IF(OFFSET(환산공식!$ED$15,$F783,0)=1,"O","X")</f>
        <v/>
      </c>
      <c r="M783" s="188">
        <f>IFERROR(OFFSET(환산공식!DJ$15,$F783,0),"")</f>
        <v/>
      </c>
      <c r="N783" s="697">
        <f>IFERROR(CONCATENATE(ROUND(OFFSET(환산공식!DK$15,$F783,0),1),"%"),"")</f>
        <v/>
      </c>
      <c r="O783" s="697">
        <f>IFERROR(OFFSET(환산공식!DL$15,$F783,0),"")</f>
        <v/>
      </c>
      <c r="P783" s="188">
        <f>IF(E783="","",IF(Q783&gt;R783,"90% 이상",IF(Q783&gt;S783,CONCATENATE(ROUND(((Q783-S783)/(R783-S783))*20+70,0),"%"),IF(Q783&gt;T783,CONCATENATE(ROUND(((Q783-T783)/(S783-T783))*30+40,0),"%"),IF(Q783&gt;U783,CONCATENATE(ROUND(((Q783-U783)/(T783-U783))*30+10,0),"%"),IF(Q783&gt;V783,CONCATENATE(ROUND(((Q783-V783)/(U783-V783))*7+3,0),"%"),"3% 이하"))))))</f>
        <v/>
      </c>
      <c r="Q783" s="194">
        <f>IFERROR(ROUND(OFFSET(환산공식!$FG$15,$F783,0),3),"")</f>
        <v/>
      </c>
      <c r="R783" s="194">
        <f>OFFSET('배치점수 계산기'!H$10,$D783,0)</f>
        <v/>
      </c>
      <c r="S783" s="194">
        <f>OFFSET('배치점수 계산기'!I$10,$D783,0)</f>
        <v/>
      </c>
      <c r="T783" s="194">
        <f>OFFSET('배치점수 계산기'!J$10,$D783,0)</f>
        <v/>
      </c>
      <c r="U783" s="194">
        <f>OFFSET('배치점수 계산기'!K$10,$D783,0)</f>
        <v/>
      </c>
      <c r="V783" s="194">
        <f>OFFSET('배치점수 계산기'!L$10,$D783,0)</f>
        <v/>
      </c>
      <c r="W783" s="186">
        <f>OFFSET('배치점수 계산기'!M$10,$D783,0)</f>
        <v/>
      </c>
      <c r="X783" s="184">
        <f>OFFSET('배치점수 계산기'!N$10,$D783,0)</f>
        <v/>
      </c>
      <c r="Y783" s="188">
        <f>OFFSET(환산공식!FW$15,$F783,0)</f>
        <v/>
      </c>
      <c r="Z783" s="697">
        <f>OFFSET(환산공식!FX$15,$F783,0)</f>
        <v/>
      </c>
      <c r="AA783" s="179">
        <f>OFFSET(환산공식!FY$15,$F783,0)</f>
        <v/>
      </c>
      <c r="AB783" s="3" t="n"/>
      <c r="AD783" s="0">
        <f>IF(L783="X",6,IF(Q783&gt;R783,1,IF(Q783&gt;S783,2,IF(Q783&gt;T783,3,IF(Q783&gt;U783,4,IF(Q783&gt;=V783,5,IF(Q783&lt;V783,6,"")))))))</f>
        <v/>
      </c>
      <c r="AF783" s="3" t="n"/>
      <c r="AG783" s="3" t="n"/>
      <c r="AH783" s="3" t="n"/>
    </row>
    <row r="784">
      <c r="A784" s="198" t="n"/>
      <c r="B784" s="198" t="n"/>
      <c r="C784" s="198" t="inlineStr">
        <is>
          <t>가777</t>
        </is>
      </c>
      <c r="D784" s="195" t="n">
        <v>840</v>
      </c>
      <c r="E784" s="195" t="n">
        <v>207</v>
      </c>
      <c r="F784" s="195" t="n">
        <v>207</v>
      </c>
      <c r="G784" s="239" t="n">
        <v>777</v>
      </c>
      <c r="H784" s="197" t="inlineStr">
        <is>
          <t>가</t>
        </is>
      </c>
      <c r="I784" s="242" t="inlineStr">
        <is>
          <t>전북대</t>
        </is>
      </c>
      <c r="J784" s="242" t="inlineStr">
        <is>
          <t>사회과교육학부</t>
        </is>
      </c>
      <c r="K784" s="195" t="inlineStr">
        <is>
          <t>통합</t>
        </is>
      </c>
      <c r="L784" s="697">
        <f>IF(OFFSET(환산공식!$ED$15,$F784,0)=1,"O","X")</f>
        <v/>
      </c>
      <c r="M784" s="188">
        <f>IFERROR(OFFSET(환산공식!DJ$15,$F784,0),"")</f>
        <v/>
      </c>
      <c r="N784" s="697">
        <f>IFERROR(CONCATENATE(ROUND(OFFSET(환산공식!DK$15,$F784,0),1),"%"),"")</f>
        <v/>
      </c>
      <c r="O784" s="697">
        <f>IFERROR(OFFSET(환산공식!DL$15,$F784,0),"")</f>
        <v/>
      </c>
      <c r="P784" s="188">
        <f>IF(E784="","",IF(Q784&gt;R784,"90% 이상",IF(Q784&gt;S784,CONCATENATE(ROUND(((Q784-S784)/(R784-S784))*20+70,0),"%"),IF(Q784&gt;T784,CONCATENATE(ROUND(((Q784-T784)/(S784-T784))*30+40,0),"%"),IF(Q784&gt;U784,CONCATENATE(ROUND(((Q784-U784)/(T784-U784))*30+10,0),"%"),IF(Q784&gt;V784,CONCATENATE(ROUND(((Q784-V784)/(U784-V784))*7+3,0),"%"),"3% 이하"))))))</f>
        <v/>
      </c>
      <c r="Q784" s="194">
        <f>IFERROR(ROUND(OFFSET(환산공식!$FG$15,$F784,0),3),"")</f>
        <v/>
      </c>
      <c r="R784" s="194">
        <f>OFFSET('배치점수 계산기'!H$10,$D784,0)</f>
        <v/>
      </c>
      <c r="S784" s="194">
        <f>OFFSET('배치점수 계산기'!I$10,$D784,0)</f>
        <v/>
      </c>
      <c r="T784" s="194">
        <f>OFFSET('배치점수 계산기'!J$10,$D784,0)</f>
        <v/>
      </c>
      <c r="U784" s="194">
        <f>OFFSET('배치점수 계산기'!K$10,$D784,0)</f>
        <v/>
      </c>
      <c r="V784" s="194">
        <f>OFFSET('배치점수 계산기'!L$10,$D784,0)</f>
        <v/>
      </c>
      <c r="W784" s="186">
        <f>OFFSET('배치점수 계산기'!M$10,$D784,0)</f>
        <v/>
      </c>
      <c r="X784" s="184">
        <f>OFFSET('배치점수 계산기'!N$10,$D784,0)</f>
        <v/>
      </c>
      <c r="Y784" s="188">
        <f>OFFSET(환산공식!FW$15,$F784,0)</f>
        <v/>
      </c>
      <c r="Z784" s="697">
        <f>OFFSET(환산공식!FX$15,$F784,0)</f>
        <v/>
      </c>
      <c r="AA784" s="179">
        <f>OFFSET(환산공식!FY$15,$F784,0)</f>
        <v/>
      </c>
      <c r="AB784" s="3" t="n"/>
      <c r="AD784" s="0">
        <f>IF(L784="X",6,IF(Q784&gt;R784,1,IF(Q784&gt;S784,2,IF(Q784&gt;T784,3,IF(Q784&gt;U784,4,IF(Q784&gt;=V784,5,IF(Q784&lt;V784,6,"")))))))</f>
        <v/>
      </c>
      <c r="AF784" s="3" t="n"/>
      <c r="AG784" s="3" t="n"/>
      <c r="AH784" s="3" t="n"/>
    </row>
    <row r="785">
      <c r="A785" s="198" t="n"/>
      <c r="B785" s="198" t="n"/>
      <c r="C785" s="198" t="inlineStr">
        <is>
          <t>가778</t>
        </is>
      </c>
      <c r="D785" s="195" t="n">
        <v>841</v>
      </c>
      <c r="E785" s="195" t="n">
        <v>207</v>
      </c>
      <c r="F785" s="195" t="n">
        <v>207</v>
      </c>
      <c r="G785" s="239" t="n">
        <v>778</v>
      </c>
      <c r="H785" s="197" t="inlineStr">
        <is>
          <t>가</t>
        </is>
      </c>
      <c r="I785" s="242" t="inlineStr">
        <is>
          <t>전북대</t>
        </is>
      </c>
      <c r="J785" s="242" t="inlineStr">
        <is>
          <t>교육학과</t>
        </is>
      </c>
      <c r="K785" s="195" t="inlineStr">
        <is>
          <t>통합</t>
        </is>
      </c>
      <c r="L785" s="697">
        <f>IF(OFFSET(환산공식!$ED$15,$F785,0)=1,"O","X")</f>
        <v/>
      </c>
      <c r="M785" s="188">
        <f>IFERROR(OFFSET(환산공식!DJ$15,$F785,0),"")</f>
        <v/>
      </c>
      <c r="N785" s="697">
        <f>IFERROR(CONCATENATE(ROUND(OFFSET(환산공식!DK$15,$F785,0),1),"%"),"")</f>
        <v/>
      </c>
      <c r="O785" s="697">
        <f>IFERROR(OFFSET(환산공식!DL$15,$F785,0),"")</f>
        <v/>
      </c>
      <c r="P785" s="188">
        <f>IF(E785="","",IF(Q785&gt;R785,"90% 이상",IF(Q785&gt;S785,CONCATENATE(ROUND(((Q785-S785)/(R785-S785))*20+70,0),"%"),IF(Q785&gt;T785,CONCATENATE(ROUND(((Q785-T785)/(S785-T785))*30+40,0),"%"),IF(Q785&gt;U785,CONCATENATE(ROUND(((Q785-U785)/(T785-U785))*30+10,0),"%"),IF(Q785&gt;V785,CONCATENATE(ROUND(((Q785-V785)/(U785-V785))*7+3,0),"%"),"3% 이하"))))))</f>
        <v/>
      </c>
      <c r="Q785" s="194">
        <f>IFERROR(ROUND(OFFSET(환산공식!$FG$15,$F785,0),3),"")</f>
        <v/>
      </c>
      <c r="R785" s="194">
        <f>OFFSET('배치점수 계산기'!H$10,$D785,0)</f>
        <v/>
      </c>
      <c r="S785" s="194">
        <f>OFFSET('배치점수 계산기'!I$10,$D785,0)</f>
        <v/>
      </c>
      <c r="T785" s="194">
        <f>OFFSET('배치점수 계산기'!J$10,$D785,0)</f>
        <v/>
      </c>
      <c r="U785" s="194">
        <f>OFFSET('배치점수 계산기'!K$10,$D785,0)</f>
        <v/>
      </c>
      <c r="V785" s="194">
        <f>OFFSET('배치점수 계산기'!L$10,$D785,0)</f>
        <v/>
      </c>
      <c r="W785" s="186">
        <f>OFFSET('배치점수 계산기'!M$10,$D785,0)</f>
        <v/>
      </c>
      <c r="X785" s="184">
        <f>OFFSET('배치점수 계산기'!N$10,$D785,0)</f>
        <v/>
      </c>
      <c r="Y785" s="188">
        <f>OFFSET(환산공식!FW$15,$F785,0)</f>
        <v/>
      </c>
      <c r="Z785" s="697">
        <f>OFFSET(환산공식!FX$15,$F785,0)</f>
        <v/>
      </c>
      <c r="AA785" s="179">
        <f>OFFSET(환산공식!FY$15,$F785,0)</f>
        <v/>
      </c>
      <c r="AB785" s="3" t="n"/>
      <c r="AD785" s="0">
        <f>IF(L785="X",6,IF(Q785&gt;R785,1,IF(Q785&gt;S785,2,IF(Q785&gt;T785,3,IF(Q785&gt;U785,4,IF(Q785&gt;=V785,5,IF(Q785&lt;V785,6,"")))))))</f>
        <v/>
      </c>
      <c r="AF785" s="3" t="n"/>
      <c r="AG785" s="3" t="n"/>
      <c r="AH785" s="3" t="n"/>
    </row>
    <row r="786">
      <c r="A786" s="198" t="n"/>
      <c r="B786" s="198" t="n"/>
      <c r="C786" s="198" t="inlineStr">
        <is>
          <t>가779</t>
        </is>
      </c>
      <c r="D786" s="195" t="n">
        <v>842</v>
      </c>
      <c r="E786" s="195" t="n">
        <v>207</v>
      </c>
      <c r="F786" s="195" t="n">
        <v>207</v>
      </c>
      <c r="G786" s="239" t="n">
        <v>779</v>
      </c>
      <c r="H786" s="197" t="inlineStr">
        <is>
          <t>가</t>
        </is>
      </c>
      <c r="I786" s="242" t="inlineStr">
        <is>
          <t>전북대</t>
        </is>
      </c>
      <c r="J786" s="242" t="inlineStr">
        <is>
          <t>영어교육과</t>
        </is>
      </c>
      <c r="K786" s="195" t="inlineStr">
        <is>
          <t>통합</t>
        </is>
      </c>
      <c r="L786" s="697">
        <f>IF(OFFSET(환산공식!$ED$15,$F786,0)=1,"O","X")</f>
        <v/>
      </c>
      <c r="M786" s="188">
        <f>IFERROR(OFFSET(환산공식!DJ$15,$F786,0),"")</f>
        <v/>
      </c>
      <c r="N786" s="697">
        <f>IFERROR(CONCATENATE(ROUND(OFFSET(환산공식!DK$15,$F786,0),1),"%"),"")</f>
        <v/>
      </c>
      <c r="O786" s="697">
        <f>IFERROR(OFFSET(환산공식!DL$15,$F786,0),"")</f>
        <v/>
      </c>
      <c r="P786" s="188">
        <f>IF(E786="","",IF(Q786&gt;R786,"90% 이상",IF(Q786&gt;S786,CONCATENATE(ROUND(((Q786-S786)/(R786-S786))*20+70,0),"%"),IF(Q786&gt;T786,CONCATENATE(ROUND(((Q786-T786)/(S786-T786))*30+40,0),"%"),IF(Q786&gt;U786,CONCATENATE(ROUND(((Q786-U786)/(T786-U786))*30+10,0),"%"),IF(Q786&gt;V786,CONCATENATE(ROUND(((Q786-V786)/(U786-V786))*7+3,0),"%"),"3% 이하"))))))</f>
        <v/>
      </c>
      <c r="Q786" s="194">
        <f>IFERROR(ROUND(OFFSET(환산공식!$FG$15,$F786,0),3),"")</f>
        <v/>
      </c>
      <c r="R786" s="194">
        <f>OFFSET('배치점수 계산기'!H$10,$D786,0)</f>
        <v/>
      </c>
      <c r="S786" s="194">
        <f>OFFSET('배치점수 계산기'!I$10,$D786,0)</f>
        <v/>
      </c>
      <c r="T786" s="194">
        <f>OFFSET('배치점수 계산기'!J$10,$D786,0)</f>
        <v/>
      </c>
      <c r="U786" s="194">
        <f>OFFSET('배치점수 계산기'!K$10,$D786,0)</f>
        <v/>
      </c>
      <c r="V786" s="194">
        <f>OFFSET('배치점수 계산기'!L$10,$D786,0)</f>
        <v/>
      </c>
      <c r="W786" s="186">
        <f>OFFSET('배치점수 계산기'!M$10,$D786,0)</f>
        <v/>
      </c>
      <c r="X786" s="184">
        <f>OFFSET('배치점수 계산기'!N$10,$D786,0)</f>
        <v/>
      </c>
      <c r="Y786" s="188">
        <f>OFFSET(환산공식!FW$15,$F786,0)</f>
        <v/>
      </c>
      <c r="Z786" s="697">
        <f>OFFSET(환산공식!FX$15,$F786,0)</f>
        <v/>
      </c>
      <c r="AA786" s="179">
        <f>OFFSET(환산공식!FY$15,$F786,0)</f>
        <v/>
      </c>
      <c r="AB786" s="3" t="n"/>
      <c r="AD786" s="0">
        <f>IF(L786="X",6,IF(Q786&gt;R786,1,IF(Q786&gt;S786,2,IF(Q786&gt;T786,3,IF(Q786&gt;U786,4,IF(Q786&gt;=V786,5,IF(Q786&lt;V786,6,"")))))))</f>
        <v/>
      </c>
      <c r="AF786" s="3" t="n"/>
      <c r="AG786" s="3" t="n"/>
      <c r="AH786" s="3" t="n"/>
    </row>
    <row r="787">
      <c r="A787" s="198" t="n"/>
      <c r="B787" s="198" t="n"/>
      <c r="C787" s="198" t="inlineStr">
        <is>
          <t>가780</t>
        </is>
      </c>
      <c r="D787" s="195" t="n">
        <v>843</v>
      </c>
      <c r="E787" s="195" t="n">
        <v>207</v>
      </c>
      <c r="F787" s="195" t="n">
        <v>207</v>
      </c>
      <c r="G787" s="239" t="n">
        <v>780</v>
      </c>
      <c r="H787" s="197" t="inlineStr">
        <is>
          <t>가</t>
        </is>
      </c>
      <c r="I787" s="242" t="inlineStr">
        <is>
          <t>전북대</t>
        </is>
      </c>
      <c r="J787" s="242" t="inlineStr">
        <is>
          <t>경상계열</t>
        </is>
      </c>
      <c r="K787" s="195" t="inlineStr">
        <is>
          <t>통합</t>
        </is>
      </c>
      <c r="L787" s="697">
        <f>IF(OFFSET(환산공식!$ED$15,$F787,0)=1,"O","X")</f>
        <v/>
      </c>
      <c r="M787" s="188">
        <f>IFERROR(OFFSET(환산공식!DJ$15,$F787,0),"")</f>
        <v/>
      </c>
      <c r="N787" s="697">
        <f>IFERROR(CONCATENATE(ROUND(OFFSET(환산공식!DK$15,$F787,0),1),"%"),"")</f>
        <v/>
      </c>
      <c r="O787" s="697">
        <f>IFERROR(OFFSET(환산공식!DL$15,$F787,0),"")</f>
        <v/>
      </c>
      <c r="P787" s="188">
        <f>IF(E787="","",IF(Q787&gt;R787,"90% 이상",IF(Q787&gt;S787,CONCATENATE(ROUND(((Q787-S787)/(R787-S787))*20+70,0),"%"),IF(Q787&gt;T787,CONCATENATE(ROUND(((Q787-T787)/(S787-T787))*30+40,0),"%"),IF(Q787&gt;U787,CONCATENATE(ROUND(((Q787-U787)/(T787-U787))*30+10,0),"%"),IF(Q787&gt;V787,CONCATENATE(ROUND(((Q787-V787)/(U787-V787))*7+3,0),"%"),"3% 이하"))))))</f>
        <v/>
      </c>
      <c r="Q787" s="194">
        <f>IFERROR(ROUND(OFFSET(환산공식!$FG$15,$F787,0),3),"")</f>
        <v/>
      </c>
      <c r="R787" s="194">
        <f>OFFSET('배치점수 계산기'!H$10,$D787,0)</f>
        <v/>
      </c>
      <c r="S787" s="194">
        <f>OFFSET('배치점수 계산기'!I$10,$D787,0)</f>
        <v/>
      </c>
      <c r="T787" s="194">
        <f>OFFSET('배치점수 계산기'!J$10,$D787,0)</f>
        <v/>
      </c>
      <c r="U787" s="194">
        <f>OFFSET('배치점수 계산기'!K$10,$D787,0)</f>
        <v/>
      </c>
      <c r="V787" s="194">
        <f>OFFSET('배치점수 계산기'!L$10,$D787,0)</f>
        <v/>
      </c>
      <c r="W787" s="186">
        <f>OFFSET('배치점수 계산기'!M$10,$D787,0)</f>
        <v/>
      </c>
      <c r="X787" s="184">
        <f>OFFSET('배치점수 계산기'!N$10,$D787,0)</f>
        <v/>
      </c>
      <c r="Y787" s="188">
        <f>OFFSET(환산공식!FW$15,$F787,0)</f>
        <v/>
      </c>
      <c r="Z787" s="697">
        <f>OFFSET(환산공식!FX$15,$F787,0)</f>
        <v/>
      </c>
      <c r="AA787" s="179">
        <f>OFFSET(환산공식!FY$15,$F787,0)</f>
        <v/>
      </c>
      <c r="AB787" s="3" t="n"/>
      <c r="AD787" s="0">
        <f>IF(L787="X",6,IF(Q787&gt;R787,1,IF(Q787&gt;S787,2,IF(Q787&gt;T787,3,IF(Q787&gt;U787,4,IF(Q787&gt;=V787,5,IF(Q787&lt;V787,6,"")))))))</f>
        <v/>
      </c>
      <c r="AF787" s="3" t="n"/>
      <c r="AG787" s="3" t="n"/>
      <c r="AH787" s="3" t="n"/>
    </row>
    <row r="788">
      <c r="A788" s="198" t="n"/>
      <c r="B788" s="198" t="n"/>
      <c r="C788" s="198" t="inlineStr">
        <is>
          <t>가781</t>
        </is>
      </c>
      <c r="D788" s="195" t="n">
        <v>844</v>
      </c>
      <c r="E788" s="195" t="n">
        <v>207</v>
      </c>
      <c r="F788" s="195" t="n">
        <v>207</v>
      </c>
      <c r="G788" s="239" t="n">
        <v>781</v>
      </c>
      <c r="H788" s="197" t="inlineStr">
        <is>
          <t>가</t>
        </is>
      </c>
      <c r="I788" s="242" t="inlineStr">
        <is>
          <t>전북대</t>
        </is>
      </c>
      <c r="J788" s="242" t="inlineStr">
        <is>
          <t>인문계열</t>
        </is>
      </c>
      <c r="K788" s="195" t="inlineStr">
        <is>
          <t>통합</t>
        </is>
      </c>
      <c r="L788" s="697">
        <f>IF(OFFSET(환산공식!$ED$15,$F788,0)=1,"O","X")</f>
        <v/>
      </c>
      <c r="M788" s="188">
        <f>IFERROR(OFFSET(환산공식!DJ$15,$F788,0),"")</f>
        <v/>
      </c>
      <c r="N788" s="697">
        <f>IFERROR(CONCATENATE(ROUND(OFFSET(환산공식!DK$15,$F788,0),1),"%"),"")</f>
        <v/>
      </c>
      <c r="O788" s="697">
        <f>IFERROR(OFFSET(환산공식!DL$15,$F788,0),"")</f>
        <v/>
      </c>
      <c r="P788" s="188">
        <f>IF(E788="","",IF(Q788&gt;R788,"90% 이상",IF(Q788&gt;S788,CONCATENATE(ROUND(((Q788-S788)/(R788-S788))*20+70,0),"%"),IF(Q788&gt;T788,CONCATENATE(ROUND(((Q788-T788)/(S788-T788))*30+40,0),"%"),IF(Q788&gt;U788,CONCATENATE(ROUND(((Q788-U788)/(T788-U788))*30+10,0),"%"),IF(Q788&gt;V788,CONCATENATE(ROUND(((Q788-V788)/(U788-V788))*7+3,0),"%"),"3% 이하"))))))</f>
        <v/>
      </c>
      <c r="Q788" s="194">
        <f>IFERROR(ROUND(OFFSET(환산공식!$FG$15,$F788,0),3),"")</f>
        <v/>
      </c>
      <c r="R788" s="194">
        <f>OFFSET('배치점수 계산기'!H$10,$D788,0)</f>
        <v/>
      </c>
      <c r="S788" s="194">
        <f>OFFSET('배치점수 계산기'!I$10,$D788,0)</f>
        <v/>
      </c>
      <c r="T788" s="194">
        <f>OFFSET('배치점수 계산기'!J$10,$D788,0)</f>
        <v/>
      </c>
      <c r="U788" s="194">
        <f>OFFSET('배치점수 계산기'!K$10,$D788,0)</f>
        <v/>
      </c>
      <c r="V788" s="194">
        <f>OFFSET('배치점수 계산기'!L$10,$D788,0)</f>
        <v/>
      </c>
      <c r="W788" s="186">
        <f>OFFSET('배치점수 계산기'!M$10,$D788,0)</f>
        <v/>
      </c>
      <c r="X788" s="184">
        <f>OFFSET('배치점수 계산기'!N$10,$D788,0)</f>
        <v/>
      </c>
      <c r="Y788" s="188">
        <f>OFFSET(환산공식!FW$15,$F788,0)</f>
        <v/>
      </c>
      <c r="Z788" s="697">
        <f>OFFSET(환산공식!FX$15,$F788,0)</f>
        <v/>
      </c>
      <c r="AA788" s="179">
        <f>OFFSET(환산공식!FY$15,$F788,0)</f>
        <v/>
      </c>
      <c r="AB788" s="3" t="n"/>
      <c r="AD788" s="0">
        <f>IF(L788="X",6,IF(Q788&gt;R788,1,IF(Q788&gt;S788,2,IF(Q788&gt;T788,3,IF(Q788&gt;U788,4,IF(Q788&gt;=V788,5,IF(Q788&lt;V788,6,"")))))))</f>
        <v/>
      </c>
      <c r="AF788" s="3" t="n"/>
      <c r="AG788" s="3" t="n"/>
      <c r="AH788" s="3" t="n"/>
    </row>
    <row r="789">
      <c r="A789" s="198" t="n"/>
      <c r="B789" s="198" t="n"/>
      <c r="C789" s="198" t="inlineStr">
        <is>
          <t>가782</t>
        </is>
      </c>
      <c r="D789" s="195" t="n">
        <v>845</v>
      </c>
      <c r="E789" s="195" t="n">
        <v>207</v>
      </c>
      <c r="F789" s="195" t="n">
        <v>207</v>
      </c>
      <c r="G789" s="239" t="n">
        <v>782</v>
      </c>
      <c r="H789" s="197" t="inlineStr">
        <is>
          <t>가</t>
        </is>
      </c>
      <c r="I789" s="242" t="inlineStr">
        <is>
          <t>전북대</t>
        </is>
      </c>
      <c r="J789" s="242" t="inlineStr">
        <is>
          <t>생활과학계열</t>
        </is>
      </c>
      <c r="K789" s="195" t="inlineStr">
        <is>
          <t>통합</t>
        </is>
      </c>
      <c r="L789" s="697">
        <f>IF(OFFSET(환산공식!$ED$15,$F789,0)=1,"O","X")</f>
        <v/>
      </c>
      <c r="M789" s="188">
        <f>IFERROR(OFFSET(환산공식!DJ$15,$F789,0),"")</f>
        <v/>
      </c>
      <c r="N789" s="697">
        <f>IFERROR(CONCATENATE(ROUND(OFFSET(환산공식!DK$15,$F789,0),1),"%"),"")</f>
        <v/>
      </c>
      <c r="O789" s="697">
        <f>IFERROR(OFFSET(환산공식!DL$15,$F789,0),"")</f>
        <v/>
      </c>
      <c r="P789" s="188">
        <f>IF(E789="","",IF(Q789&gt;R789,"90% 이상",IF(Q789&gt;S789,CONCATENATE(ROUND(((Q789-S789)/(R789-S789))*20+70,0),"%"),IF(Q789&gt;T789,CONCATENATE(ROUND(((Q789-T789)/(S789-T789))*30+40,0),"%"),IF(Q789&gt;U789,CONCATENATE(ROUND(((Q789-U789)/(T789-U789))*30+10,0),"%"),IF(Q789&gt;V789,CONCATENATE(ROUND(((Q789-V789)/(U789-V789))*7+3,0),"%"),"3% 이하"))))))</f>
        <v/>
      </c>
      <c r="Q789" s="194">
        <f>IFERROR(ROUND(OFFSET(환산공식!$FG$15,$F789,0),3),"")</f>
        <v/>
      </c>
      <c r="R789" s="194">
        <f>OFFSET('배치점수 계산기'!H$10,$D789,0)</f>
        <v/>
      </c>
      <c r="S789" s="194">
        <f>OFFSET('배치점수 계산기'!I$10,$D789,0)</f>
        <v/>
      </c>
      <c r="T789" s="194">
        <f>OFFSET('배치점수 계산기'!J$10,$D789,0)</f>
        <v/>
      </c>
      <c r="U789" s="194">
        <f>OFFSET('배치점수 계산기'!K$10,$D789,0)</f>
        <v/>
      </c>
      <c r="V789" s="194">
        <f>OFFSET('배치점수 계산기'!L$10,$D789,0)</f>
        <v/>
      </c>
      <c r="W789" s="186">
        <f>OFFSET('배치점수 계산기'!M$10,$D789,0)</f>
        <v/>
      </c>
      <c r="X789" s="184">
        <f>OFFSET('배치점수 계산기'!N$10,$D789,0)</f>
        <v/>
      </c>
      <c r="Y789" s="188">
        <f>OFFSET(환산공식!FW$15,$F789,0)</f>
        <v/>
      </c>
      <c r="Z789" s="697">
        <f>OFFSET(환산공식!FX$15,$F789,0)</f>
        <v/>
      </c>
      <c r="AA789" s="179">
        <f>OFFSET(환산공식!FY$15,$F789,0)</f>
        <v/>
      </c>
      <c r="AB789" s="3" t="n"/>
      <c r="AD789" s="0">
        <f>IF(L789="X",6,IF(Q789&gt;R789,1,IF(Q789&gt;S789,2,IF(Q789&gt;T789,3,IF(Q789&gt;U789,4,IF(Q789&gt;=V789,5,IF(Q789&lt;V789,6,"")))))))</f>
        <v/>
      </c>
      <c r="AF789" s="3" t="n"/>
      <c r="AG789" s="3" t="n"/>
      <c r="AH789" s="3" t="n"/>
    </row>
    <row r="790">
      <c r="A790" s="198" t="n"/>
      <c r="B790" s="198" t="n"/>
      <c r="C790" s="198" t="inlineStr">
        <is>
          <t>가783</t>
        </is>
      </c>
      <c r="D790" s="195" t="n">
        <v>847</v>
      </c>
      <c r="E790" s="195" t="n">
        <v>223</v>
      </c>
      <c r="F790" s="195" t="n">
        <v>223</v>
      </c>
      <c r="G790" s="239" t="n">
        <v>783</v>
      </c>
      <c r="H790" s="197" t="inlineStr">
        <is>
          <t>가</t>
        </is>
      </c>
      <c r="I790" s="242" t="inlineStr">
        <is>
          <t>충남대</t>
        </is>
      </c>
      <c r="J790" s="242" t="inlineStr">
        <is>
          <t>전자공학과</t>
        </is>
      </c>
      <c r="K790" s="195" t="inlineStr">
        <is>
          <t>자연</t>
        </is>
      </c>
      <c r="L790" s="697">
        <f>IF(OFFSET(환산공식!$ED$15,$F790,0)=1,"O","X")</f>
        <v/>
      </c>
      <c r="M790" s="188">
        <f>IFERROR(OFFSET(환산공식!DJ$15,$F790,0),"")</f>
        <v/>
      </c>
      <c r="N790" s="697">
        <f>IFERROR(CONCATENATE(ROUND(OFFSET(환산공식!DK$15,$F790,0),1),"%"),"")</f>
        <v/>
      </c>
      <c r="O790" s="697">
        <f>IFERROR(OFFSET(환산공식!DL$15,$F790,0),"")</f>
        <v/>
      </c>
      <c r="P790" s="188">
        <f>IF(E790="","",IF(Q790&gt;R790,"90% 이상",IF(Q790&gt;S790,CONCATENATE(ROUND(((Q790-S790)/(R790-S790))*20+70,0),"%"),IF(Q790&gt;T790,CONCATENATE(ROUND(((Q790-T790)/(S790-T790))*30+40,0),"%"),IF(Q790&gt;U790,CONCATENATE(ROUND(((Q790-U790)/(T790-U790))*30+10,0),"%"),IF(Q790&gt;V790,CONCATENATE(ROUND(((Q790-V790)/(U790-V790))*7+3,0),"%"),"3% 이하"))))))</f>
        <v/>
      </c>
      <c r="Q790" s="194">
        <f>IFERROR(ROUND(OFFSET(환산공식!$FG$15,$F790,0),3),"")</f>
        <v/>
      </c>
      <c r="R790" s="194">
        <f>OFFSET('배치점수 계산기'!H$10,$D790,0)</f>
        <v/>
      </c>
      <c r="S790" s="194">
        <f>OFFSET('배치점수 계산기'!I$10,$D790,0)</f>
        <v/>
      </c>
      <c r="T790" s="194">
        <f>OFFSET('배치점수 계산기'!J$10,$D790,0)</f>
        <v/>
      </c>
      <c r="U790" s="194">
        <f>OFFSET('배치점수 계산기'!K$10,$D790,0)</f>
        <v/>
      </c>
      <c r="V790" s="194">
        <f>OFFSET('배치점수 계산기'!L$10,$D790,0)</f>
        <v/>
      </c>
      <c r="W790" s="186">
        <f>OFFSET('배치점수 계산기'!M$10,$D790,0)</f>
        <v/>
      </c>
      <c r="X790" s="184">
        <f>OFFSET('배치점수 계산기'!N$10,$D790,0)</f>
        <v/>
      </c>
      <c r="Y790" s="188">
        <f>OFFSET(환산공식!FW$15,$F790,0)</f>
        <v/>
      </c>
      <c r="Z790" s="697">
        <f>OFFSET(환산공식!FX$15,$F790,0)</f>
        <v/>
      </c>
      <c r="AA790" s="179">
        <f>OFFSET(환산공식!FY$15,$F790,0)</f>
        <v/>
      </c>
      <c r="AB790" s="3" t="n"/>
      <c r="AD790" s="0">
        <f>IF(L790="X",6,IF(Q790&gt;R790,1,IF(Q790&gt;S790,2,IF(Q790&gt;T790,3,IF(Q790&gt;U790,4,IF(Q790&gt;=V790,5,IF(Q790&lt;V790,6,"")))))))</f>
        <v/>
      </c>
      <c r="AF790" s="3" t="n"/>
      <c r="AG790" s="3" t="n"/>
      <c r="AH790" s="3" t="n"/>
    </row>
    <row r="791">
      <c r="A791" s="198" t="n"/>
      <c r="B791" s="198" t="n"/>
      <c r="C791" s="198" t="inlineStr">
        <is>
          <t>가784</t>
        </is>
      </c>
      <c r="D791" s="195" t="n">
        <v>848</v>
      </c>
      <c r="E791" s="195" t="n">
        <v>226</v>
      </c>
      <c r="F791" s="195" t="n">
        <v>226</v>
      </c>
      <c r="G791" s="239" t="n">
        <v>784</v>
      </c>
      <c r="H791" s="197" t="inlineStr">
        <is>
          <t>가</t>
        </is>
      </c>
      <c r="I791" s="242" t="inlineStr">
        <is>
          <t>충남대</t>
        </is>
      </c>
      <c r="J791" s="242" t="inlineStr">
        <is>
          <t>자율전공융합학부</t>
        </is>
      </c>
      <c r="K791" s="195" t="inlineStr">
        <is>
          <t>자연</t>
        </is>
      </c>
      <c r="L791" s="697">
        <f>IF(OFFSET(환산공식!$ED$15,$F791,0)=1,"O","X")</f>
        <v/>
      </c>
      <c r="M791" s="188">
        <f>IFERROR(OFFSET(환산공식!DJ$15,$F791,0),"")</f>
        <v/>
      </c>
      <c r="N791" s="697">
        <f>IFERROR(CONCATENATE(ROUND(OFFSET(환산공식!DK$15,$F791,0),1),"%"),"")</f>
        <v/>
      </c>
      <c r="O791" s="697">
        <f>IFERROR(OFFSET(환산공식!DL$15,$F791,0),"")</f>
        <v/>
      </c>
      <c r="P791" s="188">
        <f>IF(E791="","",IF(Q791&gt;R791,"90% 이상",IF(Q791&gt;S791,CONCATENATE(ROUND(((Q791-S791)/(R791-S791))*20+70,0),"%"),IF(Q791&gt;T791,CONCATENATE(ROUND(((Q791-T791)/(S791-T791))*30+40,0),"%"),IF(Q791&gt;U791,CONCATENATE(ROUND(((Q791-U791)/(T791-U791))*30+10,0),"%"),IF(Q791&gt;V791,CONCATENATE(ROUND(((Q791-V791)/(U791-V791))*7+3,0),"%"),"3% 이하"))))))</f>
        <v/>
      </c>
      <c r="Q791" s="194">
        <f>IFERROR(ROUND(OFFSET(환산공식!$FG$15,$F791,0),3),"")</f>
        <v/>
      </c>
      <c r="R791" s="194">
        <f>OFFSET('배치점수 계산기'!H$10,$D791,0)</f>
        <v/>
      </c>
      <c r="S791" s="194">
        <f>OFFSET('배치점수 계산기'!I$10,$D791,0)</f>
        <v/>
      </c>
      <c r="T791" s="194">
        <f>OFFSET('배치점수 계산기'!J$10,$D791,0)</f>
        <v/>
      </c>
      <c r="U791" s="194">
        <f>OFFSET('배치점수 계산기'!K$10,$D791,0)</f>
        <v/>
      </c>
      <c r="V791" s="194">
        <f>OFFSET('배치점수 계산기'!L$10,$D791,0)</f>
        <v/>
      </c>
      <c r="W791" s="186">
        <f>OFFSET('배치점수 계산기'!M$10,$D791,0)</f>
        <v/>
      </c>
      <c r="X791" s="184">
        <f>OFFSET('배치점수 계산기'!N$10,$D791,0)</f>
        <v/>
      </c>
      <c r="Y791" s="188">
        <f>OFFSET(환산공식!FW$15,$F791,0)</f>
        <v/>
      </c>
      <c r="Z791" s="697">
        <f>OFFSET(환산공식!FX$15,$F791,0)</f>
        <v/>
      </c>
      <c r="AA791" s="179">
        <f>OFFSET(환산공식!FY$15,$F791,0)</f>
        <v/>
      </c>
      <c r="AB791" s="3" t="n"/>
      <c r="AD791" s="0">
        <f>IF(L791="X",6,IF(Q791&gt;R791,1,IF(Q791&gt;S791,2,IF(Q791&gt;T791,3,IF(Q791&gt;U791,4,IF(Q791&gt;=V791,5,IF(Q791&lt;V791,6,"")))))))</f>
        <v/>
      </c>
      <c r="AF791" s="3" t="n"/>
      <c r="AG791" s="3" t="n"/>
      <c r="AH791" s="3" t="n"/>
    </row>
    <row r="792">
      <c r="A792" s="198" t="n"/>
      <c r="B792" s="198" t="n"/>
      <c r="C792" s="198" t="inlineStr">
        <is>
          <t>가785</t>
        </is>
      </c>
      <c r="D792" s="195" t="n">
        <v>849</v>
      </c>
      <c r="E792" s="195" t="n">
        <v>223</v>
      </c>
      <c r="F792" s="195" t="n">
        <v>223</v>
      </c>
      <c r="G792" s="239" t="n">
        <v>785</v>
      </c>
      <c r="H792" s="197" t="inlineStr">
        <is>
          <t>가</t>
        </is>
      </c>
      <c r="I792" s="242" t="inlineStr">
        <is>
          <t>충남대</t>
        </is>
      </c>
      <c r="J792" s="242" t="inlineStr">
        <is>
          <t>전기공학과</t>
        </is>
      </c>
      <c r="K792" s="195" t="inlineStr">
        <is>
          <t>자연</t>
        </is>
      </c>
      <c r="L792" s="697">
        <f>IF(OFFSET(환산공식!$ED$15,$F792,0)=1,"O","X")</f>
        <v/>
      </c>
      <c r="M792" s="188">
        <f>IFERROR(OFFSET(환산공식!DJ$15,$F792,0),"")</f>
        <v/>
      </c>
      <c r="N792" s="697">
        <f>IFERROR(CONCATENATE(ROUND(OFFSET(환산공식!DK$15,$F792,0),1),"%"),"")</f>
        <v/>
      </c>
      <c r="O792" s="697">
        <f>IFERROR(OFFSET(환산공식!DL$15,$F792,0),"")</f>
        <v/>
      </c>
      <c r="P792" s="188">
        <f>IF(E792="","",IF(Q792&gt;R792,"90% 이상",IF(Q792&gt;S792,CONCATENATE(ROUND(((Q792-S792)/(R792-S792))*20+70,0),"%"),IF(Q792&gt;T792,CONCATENATE(ROUND(((Q792-T792)/(S792-T792))*30+40,0),"%"),IF(Q792&gt;U792,CONCATENATE(ROUND(((Q792-U792)/(T792-U792))*30+10,0),"%"),IF(Q792&gt;V792,CONCATENATE(ROUND(((Q792-V792)/(U792-V792))*7+3,0),"%"),"3% 이하"))))))</f>
        <v/>
      </c>
      <c r="Q792" s="194">
        <f>IFERROR(ROUND(OFFSET(환산공식!$FG$15,$F792,0),3),"")</f>
        <v/>
      </c>
      <c r="R792" s="194">
        <f>OFFSET('배치점수 계산기'!H$10,$D792,0)</f>
        <v/>
      </c>
      <c r="S792" s="194">
        <f>OFFSET('배치점수 계산기'!I$10,$D792,0)</f>
        <v/>
      </c>
      <c r="T792" s="194">
        <f>OFFSET('배치점수 계산기'!J$10,$D792,0)</f>
        <v/>
      </c>
      <c r="U792" s="194">
        <f>OFFSET('배치점수 계산기'!K$10,$D792,0)</f>
        <v/>
      </c>
      <c r="V792" s="194">
        <f>OFFSET('배치점수 계산기'!L$10,$D792,0)</f>
        <v/>
      </c>
      <c r="W792" s="186">
        <f>OFFSET('배치점수 계산기'!M$10,$D792,0)</f>
        <v/>
      </c>
      <c r="X792" s="184">
        <f>OFFSET('배치점수 계산기'!N$10,$D792,0)</f>
        <v/>
      </c>
      <c r="Y792" s="188">
        <f>OFFSET(환산공식!FW$15,$F792,0)</f>
        <v/>
      </c>
      <c r="Z792" s="697">
        <f>OFFSET(환산공식!FX$15,$F792,0)</f>
        <v/>
      </c>
      <c r="AA792" s="179">
        <f>OFFSET(환산공식!FY$15,$F792,0)</f>
        <v/>
      </c>
      <c r="AB792" s="3" t="n"/>
      <c r="AD792" s="0">
        <f>IF(L792="X",6,IF(Q792&gt;R792,1,IF(Q792&gt;S792,2,IF(Q792&gt;T792,3,IF(Q792&gt;U792,4,IF(Q792&gt;=V792,5,IF(Q792&lt;V792,6,"")))))))</f>
        <v/>
      </c>
      <c r="AF792" s="3" t="n"/>
      <c r="AG792" s="3" t="n"/>
      <c r="AH792" s="3" t="n"/>
    </row>
    <row r="793">
      <c r="A793" s="198" t="n"/>
      <c r="B793" s="198" t="n"/>
      <c r="C793" s="198" t="inlineStr">
        <is>
          <t>가786</t>
        </is>
      </c>
      <c r="D793" s="195" t="n">
        <v>850</v>
      </c>
      <c r="E793" s="195" t="n">
        <v>223</v>
      </c>
      <c r="F793" s="195" t="n">
        <v>223</v>
      </c>
      <c r="G793" s="239" t="n">
        <v>786</v>
      </c>
      <c r="H793" s="197" t="inlineStr">
        <is>
          <t>가</t>
        </is>
      </c>
      <c r="I793" s="242" t="inlineStr">
        <is>
          <t>충남대</t>
        </is>
      </c>
      <c r="J793" s="242" t="inlineStr">
        <is>
          <t>기계공학부</t>
        </is>
      </c>
      <c r="K793" s="195" t="inlineStr">
        <is>
          <t>자연</t>
        </is>
      </c>
      <c r="L793" s="697">
        <f>IF(OFFSET(환산공식!$ED$15,$F793,0)=1,"O","X")</f>
        <v/>
      </c>
      <c r="M793" s="188">
        <f>IFERROR(OFFSET(환산공식!DJ$15,$F793,0),"")</f>
        <v/>
      </c>
      <c r="N793" s="697">
        <f>IFERROR(CONCATENATE(ROUND(OFFSET(환산공식!DK$15,$F793,0),1),"%"),"")</f>
        <v/>
      </c>
      <c r="O793" s="697">
        <f>IFERROR(OFFSET(환산공식!DL$15,$F793,0),"")</f>
        <v/>
      </c>
      <c r="P793" s="188">
        <f>IF(E793="","",IF(Q793&gt;R793,"90% 이상",IF(Q793&gt;S793,CONCATENATE(ROUND(((Q793-S793)/(R793-S793))*20+70,0),"%"),IF(Q793&gt;T793,CONCATENATE(ROUND(((Q793-T793)/(S793-T793))*30+40,0),"%"),IF(Q793&gt;U793,CONCATENATE(ROUND(((Q793-U793)/(T793-U793))*30+10,0),"%"),IF(Q793&gt;V793,CONCATENATE(ROUND(((Q793-V793)/(U793-V793))*7+3,0),"%"),"3% 이하"))))))</f>
        <v/>
      </c>
      <c r="Q793" s="194">
        <f>IFERROR(ROUND(OFFSET(환산공식!$FG$15,$F793,0),3),"")</f>
        <v/>
      </c>
      <c r="R793" s="194">
        <f>OFFSET('배치점수 계산기'!H$10,$D793,0)</f>
        <v/>
      </c>
      <c r="S793" s="194">
        <f>OFFSET('배치점수 계산기'!I$10,$D793,0)</f>
        <v/>
      </c>
      <c r="T793" s="194">
        <f>OFFSET('배치점수 계산기'!J$10,$D793,0)</f>
        <v/>
      </c>
      <c r="U793" s="194">
        <f>OFFSET('배치점수 계산기'!K$10,$D793,0)</f>
        <v/>
      </c>
      <c r="V793" s="194">
        <f>OFFSET('배치점수 계산기'!L$10,$D793,0)</f>
        <v/>
      </c>
      <c r="W793" s="186">
        <f>OFFSET('배치점수 계산기'!M$10,$D793,0)</f>
        <v/>
      </c>
      <c r="X793" s="184">
        <f>OFFSET('배치점수 계산기'!N$10,$D793,0)</f>
        <v/>
      </c>
      <c r="Y793" s="188">
        <f>OFFSET(환산공식!FW$15,$F793,0)</f>
        <v/>
      </c>
      <c r="Z793" s="697">
        <f>OFFSET(환산공식!FX$15,$F793,0)</f>
        <v/>
      </c>
      <c r="AA793" s="179">
        <f>OFFSET(환산공식!FY$15,$F793,0)</f>
        <v/>
      </c>
      <c r="AB793" s="3" t="n"/>
      <c r="AD793" s="0">
        <f>IF(L793="X",6,IF(Q793&gt;R793,1,IF(Q793&gt;S793,2,IF(Q793&gt;T793,3,IF(Q793&gt;U793,4,IF(Q793&gt;=V793,5,IF(Q793&lt;V793,6,"")))))))</f>
        <v/>
      </c>
      <c r="AF793" s="3" t="n"/>
      <c r="AG793" s="3" t="n"/>
      <c r="AH793" s="3" t="n"/>
    </row>
    <row r="794">
      <c r="A794" s="198" t="n"/>
      <c r="B794" s="198" t="n"/>
      <c r="C794" s="198" t="inlineStr">
        <is>
          <t>가787</t>
        </is>
      </c>
      <c r="D794" s="195" t="n">
        <v>851</v>
      </c>
      <c r="E794" s="195" t="n">
        <v>223</v>
      </c>
      <c r="F794" s="195" t="n">
        <v>223</v>
      </c>
      <c r="G794" s="239" t="n">
        <v>787</v>
      </c>
      <c r="H794" s="197" t="inlineStr">
        <is>
          <t>가</t>
        </is>
      </c>
      <c r="I794" s="242" t="inlineStr">
        <is>
          <t>충남대</t>
        </is>
      </c>
      <c r="J794" s="242" t="inlineStr">
        <is>
          <t>응용화학공학과</t>
        </is>
      </c>
      <c r="K794" s="195" t="inlineStr">
        <is>
          <t>자연</t>
        </is>
      </c>
      <c r="L794" s="697">
        <f>IF(OFFSET(환산공식!$ED$15,$F794,0)=1,"O","X")</f>
        <v/>
      </c>
      <c r="M794" s="188">
        <f>IFERROR(OFFSET(환산공식!DJ$15,$F794,0),"")</f>
        <v/>
      </c>
      <c r="N794" s="697">
        <f>IFERROR(CONCATENATE(ROUND(OFFSET(환산공식!DK$15,$F794,0),1),"%"),"")</f>
        <v/>
      </c>
      <c r="O794" s="697">
        <f>IFERROR(OFFSET(환산공식!DL$15,$F794,0),"")</f>
        <v/>
      </c>
      <c r="P794" s="188">
        <f>IF(E794="","",IF(Q794&gt;R794,"90% 이상",IF(Q794&gt;S794,CONCATENATE(ROUND(((Q794-S794)/(R794-S794))*20+70,0),"%"),IF(Q794&gt;T794,CONCATENATE(ROUND(((Q794-T794)/(S794-T794))*30+40,0),"%"),IF(Q794&gt;U794,CONCATENATE(ROUND(((Q794-U794)/(T794-U794))*30+10,0),"%"),IF(Q794&gt;V794,CONCATENATE(ROUND(((Q794-V794)/(U794-V794))*7+3,0),"%"),"3% 이하"))))))</f>
        <v/>
      </c>
      <c r="Q794" s="194">
        <f>IFERROR(ROUND(OFFSET(환산공식!$FG$15,$F794,0),3),"")</f>
        <v/>
      </c>
      <c r="R794" s="194">
        <f>OFFSET('배치점수 계산기'!H$10,$D794,0)</f>
        <v/>
      </c>
      <c r="S794" s="194">
        <f>OFFSET('배치점수 계산기'!I$10,$D794,0)</f>
        <v/>
      </c>
      <c r="T794" s="194">
        <f>OFFSET('배치점수 계산기'!J$10,$D794,0)</f>
        <v/>
      </c>
      <c r="U794" s="194">
        <f>OFFSET('배치점수 계산기'!K$10,$D794,0)</f>
        <v/>
      </c>
      <c r="V794" s="194">
        <f>OFFSET('배치점수 계산기'!L$10,$D794,0)</f>
        <v/>
      </c>
      <c r="W794" s="186">
        <f>OFFSET('배치점수 계산기'!M$10,$D794,0)</f>
        <v/>
      </c>
      <c r="X794" s="184">
        <f>OFFSET('배치점수 계산기'!N$10,$D794,0)</f>
        <v/>
      </c>
      <c r="Y794" s="188">
        <f>OFFSET(환산공식!FW$15,$F794,0)</f>
        <v/>
      </c>
      <c r="Z794" s="697">
        <f>OFFSET(환산공식!FX$15,$F794,0)</f>
        <v/>
      </c>
      <c r="AA794" s="179">
        <f>OFFSET(환산공식!FY$15,$F794,0)</f>
        <v/>
      </c>
      <c r="AB794" s="3" t="n"/>
      <c r="AD794" s="0">
        <f>IF(L794="X",6,IF(Q794&gt;R794,1,IF(Q794&gt;S794,2,IF(Q794&gt;T794,3,IF(Q794&gt;U794,4,IF(Q794&gt;=V794,5,IF(Q794&lt;V794,6,"")))))))</f>
        <v/>
      </c>
      <c r="AF794" s="3" t="n"/>
      <c r="AG794" s="3" t="n"/>
      <c r="AH794" s="3" t="n"/>
    </row>
    <row r="795">
      <c r="A795" s="198" t="n"/>
      <c r="B795" s="198" t="n"/>
      <c r="C795" s="198" t="inlineStr">
        <is>
          <t>가788</t>
        </is>
      </c>
      <c r="D795" s="195" t="n">
        <v>852</v>
      </c>
      <c r="E795" s="195" t="n">
        <v>224</v>
      </c>
      <c r="F795" s="195" t="n">
        <v>224</v>
      </c>
      <c r="G795" s="239" t="n">
        <v>788</v>
      </c>
      <c r="H795" s="197" t="inlineStr">
        <is>
          <t>가</t>
        </is>
      </c>
      <c r="I795" s="242" t="inlineStr">
        <is>
          <t>충남대</t>
        </is>
      </c>
      <c r="J795" s="242" t="inlineStr">
        <is>
          <t>소비자학과</t>
        </is>
      </c>
      <c r="K795" s="195" t="inlineStr">
        <is>
          <t>자연</t>
        </is>
      </c>
      <c r="L795" s="697">
        <f>IF(OFFSET(환산공식!$ED$15,$F795,0)=1,"O","X")</f>
        <v/>
      </c>
      <c r="M795" s="188">
        <f>IFERROR(OFFSET(환산공식!DJ$15,$F795,0),"")</f>
        <v/>
      </c>
      <c r="N795" s="697">
        <f>IFERROR(CONCATENATE(ROUND(OFFSET(환산공식!DK$15,$F795,0),1),"%"),"")</f>
        <v/>
      </c>
      <c r="O795" s="697">
        <f>IFERROR(OFFSET(환산공식!DL$15,$F795,0),"")</f>
        <v/>
      </c>
      <c r="P795" s="188">
        <f>IF(E795="","",IF(Q795&gt;R795,"90% 이상",IF(Q795&gt;S795,CONCATENATE(ROUND(((Q795-S795)/(R795-S795))*20+70,0),"%"),IF(Q795&gt;T795,CONCATENATE(ROUND(((Q795-T795)/(S795-T795))*30+40,0),"%"),IF(Q795&gt;U795,CONCATENATE(ROUND(((Q795-U795)/(T795-U795))*30+10,0),"%"),IF(Q795&gt;V795,CONCATENATE(ROUND(((Q795-V795)/(U795-V795))*7+3,0),"%"),"3% 이하"))))))</f>
        <v/>
      </c>
      <c r="Q795" s="194">
        <f>IFERROR(ROUND(OFFSET(환산공식!$FG$15,$F795,0),3),"")</f>
        <v/>
      </c>
      <c r="R795" s="194">
        <f>OFFSET('배치점수 계산기'!H$10,$D795,0)</f>
        <v/>
      </c>
      <c r="S795" s="194">
        <f>OFFSET('배치점수 계산기'!I$10,$D795,0)</f>
        <v/>
      </c>
      <c r="T795" s="194">
        <f>OFFSET('배치점수 계산기'!J$10,$D795,0)</f>
        <v/>
      </c>
      <c r="U795" s="194">
        <f>OFFSET('배치점수 계산기'!K$10,$D795,0)</f>
        <v/>
      </c>
      <c r="V795" s="194">
        <f>OFFSET('배치점수 계산기'!L$10,$D795,0)</f>
        <v/>
      </c>
      <c r="W795" s="186">
        <f>OFFSET('배치점수 계산기'!M$10,$D795,0)</f>
        <v/>
      </c>
      <c r="X795" s="184">
        <f>OFFSET('배치점수 계산기'!N$10,$D795,0)</f>
        <v/>
      </c>
      <c r="Y795" s="188">
        <f>OFFSET(환산공식!FW$15,$F795,0)</f>
        <v/>
      </c>
      <c r="Z795" s="697">
        <f>OFFSET(환산공식!FX$15,$F795,0)</f>
        <v/>
      </c>
      <c r="AA795" s="179">
        <f>OFFSET(환산공식!FY$15,$F795,0)</f>
        <v/>
      </c>
      <c r="AB795" s="3" t="n"/>
      <c r="AD795" s="0">
        <f>IF(L795="X",6,IF(Q795&gt;R795,1,IF(Q795&gt;S795,2,IF(Q795&gt;T795,3,IF(Q795&gt;U795,4,IF(Q795&gt;=V795,5,IF(Q795&lt;V795,6,"")))))))</f>
        <v/>
      </c>
      <c r="AF795" s="3" t="n"/>
      <c r="AG795" s="3" t="n"/>
      <c r="AH795" s="3" t="n"/>
    </row>
    <row r="796">
      <c r="A796" s="198" t="n"/>
      <c r="B796" s="198" t="n"/>
      <c r="C796" s="198" t="inlineStr">
        <is>
          <t>가789</t>
        </is>
      </c>
      <c r="D796" s="195" t="n">
        <v>853</v>
      </c>
      <c r="E796" s="195" t="n">
        <v>223</v>
      </c>
      <c r="F796" s="195" t="n">
        <v>223</v>
      </c>
      <c r="G796" s="239" t="n">
        <v>789</v>
      </c>
      <c r="H796" s="197" t="inlineStr">
        <is>
          <t>가</t>
        </is>
      </c>
      <c r="I796" s="242" t="inlineStr">
        <is>
          <t>충남대</t>
        </is>
      </c>
      <c r="J796" s="242" t="inlineStr">
        <is>
          <t>미생물·분자생명과학과</t>
        </is>
      </c>
      <c r="K796" s="195" t="inlineStr">
        <is>
          <t>자연</t>
        </is>
      </c>
      <c r="L796" s="697">
        <f>IF(OFFSET(환산공식!$ED$15,$F796,0)=1,"O","X")</f>
        <v/>
      </c>
      <c r="M796" s="188">
        <f>IFERROR(OFFSET(환산공식!DJ$15,$F796,0),"")</f>
        <v/>
      </c>
      <c r="N796" s="697">
        <f>IFERROR(CONCATENATE(ROUND(OFFSET(환산공식!DK$15,$F796,0),1),"%"),"")</f>
        <v/>
      </c>
      <c r="O796" s="697">
        <f>IFERROR(OFFSET(환산공식!DL$15,$F796,0),"")</f>
        <v/>
      </c>
      <c r="P796" s="188">
        <f>IF(E796="","",IF(Q796&gt;R796,"90% 이상",IF(Q796&gt;S796,CONCATENATE(ROUND(((Q796-S796)/(R796-S796))*20+70,0),"%"),IF(Q796&gt;T796,CONCATENATE(ROUND(((Q796-T796)/(S796-T796))*30+40,0),"%"),IF(Q796&gt;U796,CONCATENATE(ROUND(((Q796-U796)/(T796-U796))*30+10,0),"%"),IF(Q796&gt;V796,CONCATENATE(ROUND(((Q796-V796)/(U796-V796))*7+3,0),"%"),"3% 이하"))))))</f>
        <v/>
      </c>
      <c r="Q796" s="194">
        <f>IFERROR(ROUND(OFFSET(환산공식!$FG$15,$F796,0),3),"")</f>
        <v/>
      </c>
      <c r="R796" s="194">
        <f>OFFSET('배치점수 계산기'!H$10,$D796,0)</f>
        <v/>
      </c>
      <c r="S796" s="194">
        <f>OFFSET('배치점수 계산기'!I$10,$D796,0)</f>
        <v/>
      </c>
      <c r="T796" s="194">
        <f>OFFSET('배치점수 계산기'!J$10,$D796,0)</f>
        <v/>
      </c>
      <c r="U796" s="194">
        <f>OFFSET('배치점수 계산기'!K$10,$D796,0)</f>
        <v/>
      </c>
      <c r="V796" s="194">
        <f>OFFSET('배치점수 계산기'!L$10,$D796,0)</f>
        <v/>
      </c>
      <c r="W796" s="186">
        <f>OFFSET('배치점수 계산기'!M$10,$D796,0)</f>
        <v/>
      </c>
      <c r="X796" s="184">
        <f>OFFSET('배치점수 계산기'!N$10,$D796,0)</f>
        <v/>
      </c>
      <c r="Y796" s="188">
        <f>OFFSET(환산공식!FW$15,$F796,0)</f>
        <v/>
      </c>
      <c r="Z796" s="697">
        <f>OFFSET(환산공식!FX$15,$F796,0)</f>
        <v/>
      </c>
      <c r="AA796" s="179">
        <f>OFFSET(환산공식!FY$15,$F796,0)</f>
        <v/>
      </c>
      <c r="AB796" s="3" t="n"/>
      <c r="AD796" s="0">
        <f>IF(L796="X",6,IF(Q796&gt;R796,1,IF(Q796&gt;S796,2,IF(Q796&gt;T796,3,IF(Q796&gt;U796,4,IF(Q796&gt;=V796,5,IF(Q796&lt;V796,6,"")))))))</f>
        <v/>
      </c>
      <c r="AF796" s="3" t="n"/>
      <c r="AG796" s="3" t="n"/>
      <c r="AH796" s="3" t="n"/>
    </row>
    <row r="797">
      <c r="A797" s="198" t="n"/>
      <c r="B797" s="198" t="n"/>
      <c r="C797" s="198" t="inlineStr">
        <is>
          <t>가790</t>
        </is>
      </c>
      <c r="D797" s="195" t="n">
        <v>854</v>
      </c>
      <c r="E797" s="195" t="n">
        <v>223</v>
      </c>
      <c r="F797" s="195" t="n">
        <v>223</v>
      </c>
      <c r="G797" s="239" t="n">
        <v>790</v>
      </c>
      <c r="H797" s="197" t="inlineStr">
        <is>
          <t>가</t>
        </is>
      </c>
      <c r="I797" s="242" t="inlineStr">
        <is>
          <t>충남대</t>
        </is>
      </c>
      <c r="J797" s="242" t="inlineStr">
        <is>
          <t>항공우주공학과</t>
        </is>
      </c>
      <c r="K797" s="195" t="inlineStr">
        <is>
          <t>자연</t>
        </is>
      </c>
      <c r="L797" s="697">
        <f>IF(OFFSET(환산공식!$ED$15,$F797,0)=1,"O","X")</f>
        <v/>
      </c>
      <c r="M797" s="188">
        <f>IFERROR(OFFSET(환산공식!DJ$15,$F797,0),"")</f>
        <v/>
      </c>
      <c r="N797" s="697">
        <f>IFERROR(CONCATENATE(ROUND(OFFSET(환산공식!DK$15,$F797,0),1),"%"),"")</f>
        <v/>
      </c>
      <c r="O797" s="697">
        <f>IFERROR(OFFSET(환산공식!DL$15,$F797,0),"")</f>
        <v/>
      </c>
      <c r="P797" s="188">
        <f>IF(E797="","",IF(Q797&gt;R797,"90% 이상",IF(Q797&gt;S797,CONCATENATE(ROUND(((Q797-S797)/(R797-S797))*20+70,0),"%"),IF(Q797&gt;T797,CONCATENATE(ROUND(((Q797-T797)/(S797-T797))*30+40,0),"%"),IF(Q797&gt;U797,CONCATENATE(ROUND(((Q797-U797)/(T797-U797))*30+10,0),"%"),IF(Q797&gt;V797,CONCATENATE(ROUND(((Q797-V797)/(U797-V797))*7+3,0),"%"),"3% 이하"))))))</f>
        <v/>
      </c>
      <c r="Q797" s="194">
        <f>IFERROR(ROUND(OFFSET(환산공식!$FG$15,$F797,0),3),"")</f>
        <v/>
      </c>
      <c r="R797" s="194">
        <f>OFFSET('배치점수 계산기'!H$10,$D797,0)</f>
        <v/>
      </c>
      <c r="S797" s="194">
        <f>OFFSET('배치점수 계산기'!I$10,$D797,0)</f>
        <v/>
      </c>
      <c r="T797" s="194">
        <f>OFFSET('배치점수 계산기'!J$10,$D797,0)</f>
        <v/>
      </c>
      <c r="U797" s="194">
        <f>OFFSET('배치점수 계산기'!K$10,$D797,0)</f>
        <v/>
      </c>
      <c r="V797" s="194">
        <f>OFFSET('배치점수 계산기'!L$10,$D797,0)</f>
        <v/>
      </c>
      <c r="W797" s="186">
        <f>OFFSET('배치점수 계산기'!M$10,$D797,0)</f>
        <v/>
      </c>
      <c r="X797" s="184">
        <f>OFFSET('배치점수 계산기'!N$10,$D797,0)</f>
        <v/>
      </c>
      <c r="Y797" s="188">
        <f>OFFSET(환산공식!FW$15,$F797,0)</f>
        <v/>
      </c>
      <c r="Z797" s="697">
        <f>OFFSET(환산공식!FX$15,$F797,0)</f>
        <v/>
      </c>
      <c r="AA797" s="179">
        <f>OFFSET(환산공식!FY$15,$F797,0)</f>
        <v/>
      </c>
      <c r="AB797" s="3" t="n"/>
      <c r="AD797" s="0">
        <f>IF(L797="X",6,IF(Q797&gt;R797,1,IF(Q797&gt;S797,2,IF(Q797&gt;T797,3,IF(Q797&gt;U797,4,IF(Q797&gt;=V797,5,IF(Q797&lt;V797,6,"")))))))</f>
        <v/>
      </c>
      <c r="AF797" s="3" t="n"/>
      <c r="AG797" s="3" t="n"/>
      <c r="AH797" s="3" t="n"/>
    </row>
    <row r="798">
      <c r="A798" s="198" t="n"/>
      <c r="B798" s="198" t="n"/>
      <c r="C798" s="198" t="inlineStr">
        <is>
          <t>가791</t>
        </is>
      </c>
      <c r="D798" s="195" t="n">
        <v>855</v>
      </c>
      <c r="E798" s="195" t="n">
        <v>223</v>
      </c>
      <c r="F798" s="195" t="n">
        <v>223</v>
      </c>
      <c r="G798" s="239" t="n">
        <v>791</v>
      </c>
      <c r="H798" s="197" t="inlineStr">
        <is>
          <t>가</t>
        </is>
      </c>
      <c r="I798" s="242" t="inlineStr">
        <is>
          <t>충남대</t>
        </is>
      </c>
      <c r="J798" s="242" t="inlineStr">
        <is>
          <t>메카트로닉스공학과</t>
        </is>
      </c>
      <c r="K798" s="195" t="inlineStr">
        <is>
          <t>자연</t>
        </is>
      </c>
      <c r="L798" s="697">
        <f>IF(OFFSET(환산공식!$ED$15,$F798,0)=1,"O","X")</f>
        <v/>
      </c>
      <c r="M798" s="188">
        <f>IFERROR(OFFSET(환산공식!DJ$15,$F798,0),"")</f>
        <v/>
      </c>
      <c r="N798" s="697">
        <f>IFERROR(CONCATENATE(ROUND(OFFSET(환산공식!DK$15,$F798,0),1),"%"),"")</f>
        <v/>
      </c>
      <c r="O798" s="697">
        <f>IFERROR(OFFSET(환산공식!DL$15,$F798,0),"")</f>
        <v/>
      </c>
      <c r="P798" s="188">
        <f>IF(E798="","",IF(Q798&gt;R798,"90% 이상",IF(Q798&gt;S798,CONCATENATE(ROUND(((Q798-S798)/(R798-S798))*20+70,0),"%"),IF(Q798&gt;T798,CONCATENATE(ROUND(((Q798-T798)/(S798-T798))*30+40,0),"%"),IF(Q798&gt;U798,CONCATENATE(ROUND(((Q798-U798)/(T798-U798))*30+10,0),"%"),IF(Q798&gt;V798,CONCATENATE(ROUND(((Q798-V798)/(U798-V798))*7+3,0),"%"),"3% 이하"))))))</f>
        <v/>
      </c>
      <c r="Q798" s="194">
        <f>IFERROR(ROUND(OFFSET(환산공식!$FG$15,$F798,0),3),"")</f>
        <v/>
      </c>
      <c r="R798" s="194">
        <f>OFFSET('배치점수 계산기'!H$10,$D798,0)</f>
        <v/>
      </c>
      <c r="S798" s="194">
        <f>OFFSET('배치점수 계산기'!I$10,$D798,0)</f>
        <v/>
      </c>
      <c r="T798" s="194">
        <f>OFFSET('배치점수 계산기'!J$10,$D798,0)</f>
        <v/>
      </c>
      <c r="U798" s="194">
        <f>OFFSET('배치점수 계산기'!K$10,$D798,0)</f>
        <v/>
      </c>
      <c r="V798" s="194">
        <f>OFFSET('배치점수 계산기'!L$10,$D798,0)</f>
        <v/>
      </c>
      <c r="W798" s="186">
        <f>OFFSET('배치점수 계산기'!M$10,$D798,0)</f>
        <v/>
      </c>
      <c r="X798" s="184">
        <f>OFFSET('배치점수 계산기'!N$10,$D798,0)</f>
        <v/>
      </c>
      <c r="Y798" s="188">
        <f>OFFSET(환산공식!FW$15,$F798,0)</f>
        <v/>
      </c>
      <c r="Z798" s="697">
        <f>OFFSET(환산공식!FX$15,$F798,0)</f>
        <v/>
      </c>
      <c r="AA798" s="179">
        <f>OFFSET(환산공식!FY$15,$F798,0)</f>
        <v/>
      </c>
      <c r="AB798" s="3" t="n"/>
      <c r="AD798" s="0">
        <f>IF(L798="X",6,IF(Q798&gt;R798,1,IF(Q798&gt;S798,2,IF(Q798&gt;T798,3,IF(Q798&gt;U798,4,IF(Q798&gt;=V798,5,IF(Q798&lt;V798,6,"")))))))</f>
        <v/>
      </c>
      <c r="AF798" s="3" t="n"/>
      <c r="AG798" s="3" t="n"/>
      <c r="AH798" s="3" t="n"/>
    </row>
    <row r="799">
      <c r="A799" s="198" t="n"/>
      <c r="B799" s="198" t="n"/>
      <c r="C799" s="198" t="inlineStr">
        <is>
          <t>가792</t>
        </is>
      </c>
      <c r="D799" s="195" t="n">
        <v>856</v>
      </c>
      <c r="E799" s="195" t="n">
        <v>223</v>
      </c>
      <c r="F799" s="195" t="n">
        <v>223</v>
      </c>
      <c r="G799" s="239" t="n">
        <v>792</v>
      </c>
      <c r="H799" s="197" t="inlineStr">
        <is>
          <t>가</t>
        </is>
      </c>
      <c r="I799" s="242" t="inlineStr">
        <is>
          <t>충남대</t>
        </is>
      </c>
      <c r="J799" s="242" t="inlineStr">
        <is>
          <t>기술교육과</t>
        </is>
      </c>
      <c r="K799" s="195" t="inlineStr">
        <is>
          <t>자연</t>
        </is>
      </c>
      <c r="L799" s="697">
        <f>IF(OFFSET(환산공식!$ED$15,$F799,0)=1,"O","X")</f>
        <v/>
      </c>
      <c r="M799" s="188">
        <f>IFERROR(OFFSET(환산공식!DJ$15,$F799,0),"")</f>
        <v/>
      </c>
      <c r="N799" s="697">
        <f>IFERROR(CONCATENATE(ROUND(OFFSET(환산공식!DK$15,$F799,0),1),"%"),"")</f>
        <v/>
      </c>
      <c r="O799" s="697">
        <f>IFERROR(OFFSET(환산공식!DL$15,$F799,0),"")</f>
        <v/>
      </c>
      <c r="P799" s="188">
        <f>IF(E799="","",IF(Q799&gt;R799,"90% 이상",IF(Q799&gt;S799,CONCATENATE(ROUND(((Q799-S799)/(R799-S799))*20+70,0),"%"),IF(Q799&gt;T799,CONCATENATE(ROUND(((Q799-T799)/(S799-T799))*30+40,0),"%"),IF(Q799&gt;U799,CONCATENATE(ROUND(((Q799-U799)/(T799-U799))*30+10,0),"%"),IF(Q799&gt;V799,CONCATENATE(ROUND(((Q799-V799)/(U799-V799))*7+3,0),"%"),"3% 이하"))))))</f>
        <v/>
      </c>
      <c r="Q799" s="194">
        <f>IFERROR(ROUND(OFFSET(환산공식!$FG$15,$F799,0),3),"")</f>
        <v/>
      </c>
      <c r="R799" s="194">
        <f>OFFSET('배치점수 계산기'!H$10,$D799,0)</f>
        <v/>
      </c>
      <c r="S799" s="194">
        <f>OFFSET('배치점수 계산기'!I$10,$D799,0)</f>
        <v/>
      </c>
      <c r="T799" s="194">
        <f>OFFSET('배치점수 계산기'!J$10,$D799,0)</f>
        <v/>
      </c>
      <c r="U799" s="194">
        <f>OFFSET('배치점수 계산기'!K$10,$D799,0)</f>
        <v/>
      </c>
      <c r="V799" s="194">
        <f>OFFSET('배치점수 계산기'!L$10,$D799,0)</f>
        <v/>
      </c>
      <c r="W799" s="186">
        <f>OFFSET('배치점수 계산기'!M$10,$D799,0)</f>
        <v/>
      </c>
      <c r="X799" s="184">
        <f>OFFSET('배치점수 계산기'!N$10,$D799,0)</f>
        <v/>
      </c>
      <c r="Y799" s="188">
        <f>OFFSET(환산공식!FW$15,$F799,0)</f>
        <v/>
      </c>
      <c r="Z799" s="697">
        <f>OFFSET(환산공식!FX$15,$F799,0)</f>
        <v/>
      </c>
      <c r="AA799" s="179">
        <f>OFFSET(환산공식!FY$15,$F799,0)</f>
        <v/>
      </c>
      <c r="AB799" s="3" t="n"/>
      <c r="AD799" s="0">
        <f>IF(L799="X",6,IF(Q799&gt;R799,1,IF(Q799&gt;S799,2,IF(Q799&gt;T799,3,IF(Q799&gt;U799,4,IF(Q799&gt;=V799,5,IF(Q799&lt;V799,6,"")))))))</f>
        <v/>
      </c>
      <c r="AF799" s="3" t="n"/>
      <c r="AG799" s="3" t="n"/>
      <c r="AH799" s="3" t="n"/>
    </row>
    <row r="800">
      <c r="A800" s="198" t="n"/>
      <c r="B800" s="198" t="n"/>
      <c r="C800" s="198" t="inlineStr">
        <is>
          <t>가793</t>
        </is>
      </c>
      <c r="D800" s="195" t="n">
        <v>857</v>
      </c>
      <c r="E800" s="195" t="n">
        <v>223</v>
      </c>
      <c r="F800" s="195" t="n">
        <v>223</v>
      </c>
      <c r="G800" s="239" t="n">
        <v>793</v>
      </c>
      <c r="H800" s="197" t="inlineStr">
        <is>
          <t>가</t>
        </is>
      </c>
      <c r="I800" s="242" t="inlineStr">
        <is>
          <t>충남대</t>
        </is>
      </c>
      <c r="J800" s="242" t="inlineStr">
        <is>
          <t>건축학과 ( 5년제)</t>
        </is>
      </c>
      <c r="K800" s="195" t="inlineStr">
        <is>
          <t>자연</t>
        </is>
      </c>
      <c r="L800" s="697">
        <f>IF(OFFSET(환산공식!$ED$15,$F800,0)=1,"O","X")</f>
        <v/>
      </c>
      <c r="M800" s="188">
        <f>IFERROR(OFFSET(환산공식!DJ$15,$F800,0),"")</f>
        <v/>
      </c>
      <c r="N800" s="697">
        <f>IFERROR(CONCATENATE(ROUND(OFFSET(환산공식!DK$15,$F800,0),1),"%"),"")</f>
        <v/>
      </c>
      <c r="O800" s="697">
        <f>IFERROR(OFFSET(환산공식!DL$15,$F800,0),"")</f>
        <v/>
      </c>
      <c r="P800" s="188">
        <f>IF(E800="","",IF(Q800&gt;R800,"90% 이상",IF(Q800&gt;S800,CONCATENATE(ROUND(((Q800-S800)/(R800-S800))*20+70,0),"%"),IF(Q800&gt;T800,CONCATENATE(ROUND(((Q800-T800)/(S800-T800))*30+40,0),"%"),IF(Q800&gt;U800,CONCATENATE(ROUND(((Q800-U800)/(T800-U800))*30+10,0),"%"),IF(Q800&gt;V800,CONCATENATE(ROUND(((Q800-V800)/(U800-V800))*7+3,0),"%"),"3% 이하"))))))</f>
        <v/>
      </c>
      <c r="Q800" s="194">
        <f>IFERROR(ROUND(OFFSET(환산공식!$FG$15,$F800,0),3),"")</f>
        <v/>
      </c>
      <c r="R800" s="194">
        <f>OFFSET('배치점수 계산기'!H$10,$D800,0)</f>
        <v/>
      </c>
      <c r="S800" s="194">
        <f>OFFSET('배치점수 계산기'!I$10,$D800,0)</f>
        <v/>
      </c>
      <c r="T800" s="194">
        <f>OFFSET('배치점수 계산기'!J$10,$D800,0)</f>
        <v/>
      </c>
      <c r="U800" s="194">
        <f>OFFSET('배치점수 계산기'!K$10,$D800,0)</f>
        <v/>
      </c>
      <c r="V800" s="194">
        <f>OFFSET('배치점수 계산기'!L$10,$D800,0)</f>
        <v/>
      </c>
      <c r="W800" s="186">
        <f>OFFSET('배치점수 계산기'!M$10,$D800,0)</f>
        <v/>
      </c>
      <c r="X800" s="184">
        <f>OFFSET('배치점수 계산기'!N$10,$D800,0)</f>
        <v/>
      </c>
      <c r="Y800" s="188">
        <f>OFFSET(환산공식!FW$15,$F800,0)</f>
        <v/>
      </c>
      <c r="Z800" s="697">
        <f>OFFSET(환산공식!FX$15,$F800,0)</f>
        <v/>
      </c>
      <c r="AA800" s="179">
        <f>OFFSET(환산공식!FY$15,$F800,0)</f>
        <v/>
      </c>
      <c r="AB800" s="3" t="n"/>
      <c r="AD800" s="0">
        <f>IF(L800="X",6,IF(Q800&gt;R800,1,IF(Q800&gt;S800,2,IF(Q800&gt;T800,3,IF(Q800&gt;U800,4,IF(Q800&gt;=V800,5,IF(Q800&lt;V800,6,"")))))))</f>
        <v/>
      </c>
      <c r="AF800" s="3" t="n"/>
      <c r="AG800" s="3" t="n"/>
      <c r="AH800" s="3" t="n"/>
    </row>
    <row r="801">
      <c r="A801" s="198" t="n"/>
      <c r="B801" s="198" t="n"/>
      <c r="C801" s="198" t="inlineStr">
        <is>
          <t>가794</t>
        </is>
      </c>
      <c r="D801" s="195" t="n">
        <v>858</v>
      </c>
      <c r="E801" s="195" t="n">
        <v>223</v>
      </c>
      <c r="F801" s="195" t="n">
        <v>223</v>
      </c>
      <c r="G801" s="239" t="n">
        <v>794</v>
      </c>
      <c r="H801" s="197" t="inlineStr">
        <is>
          <t>가</t>
        </is>
      </c>
      <c r="I801" s="242" t="inlineStr">
        <is>
          <t>충남대</t>
        </is>
      </c>
      <c r="J801" s="242" t="inlineStr">
        <is>
          <t>공학융합학부</t>
        </is>
      </c>
      <c r="K801" s="195" t="inlineStr">
        <is>
          <t>자연</t>
        </is>
      </c>
      <c r="L801" s="697">
        <f>IF(OFFSET(환산공식!$ED$15,$F801,0)=1,"O","X")</f>
        <v/>
      </c>
      <c r="M801" s="188">
        <f>IFERROR(OFFSET(환산공식!DJ$15,$F801,0),"")</f>
        <v/>
      </c>
      <c r="N801" s="697">
        <f>IFERROR(CONCATENATE(ROUND(OFFSET(환산공식!DK$15,$F801,0),1),"%"),"")</f>
        <v/>
      </c>
      <c r="O801" s="697">
        <f>IFERROR(OFFSET(환산공식!DL$15,$F801,0),"")</f>
        <v/>
      </c>
      <c r="P801" s="188">
        <f>IF(E801="","",IF(Q801&gt;R801,"90% 이상",IF(Q801&gt;S801,CONCATENATE(ROUND(((Q801-S801)/(R801-S801))*20+70,0),"%"),IF(Q801&gt;T801,CONCATENATE(ROUND(((Q801-T801)/(S801-T801))*30+40,0),"%"),IF(Q801&gt;U801,CONCATENATE(ROUND(((Q801-U801)/(T801-U801))*30+10,0),"%"),IF(Q801&gt;V801,CONCATENATE(ROUND(((Q801-V801)/(U801-V801))*7+3,0),"%"),"3% 이하"))))))</f>
        <v/>
      </c>
      <c r="Q801" s="194">
        <f>IFERROR(ROUND(OFFSET(환산공식!$FG$15,$F801,0),3),"")</f>
        <v/>
      </c>
      <c r="R801" s="194">
        <f>OFFSET('배치점수 계산기'!H$10,$D801,0)</f>
        <v/>
      </c>
      <c r="S801" s="194">
        <f>OFFSET('배치점수 계산기'!I$10,$D801,0)</f>
        <v/>
      </c>
      <c r="T801" s="194">
        <f>OFFSET('배치점수 계산기'!J$10,$D801,0)</f>
        <v/>
      </c>
      <c r="U801" s="194">
        <f>OFFSET('배치점수 계산기'!K$10,$D801,0)</f>
        <v/>
      </c>
      <c r="V801" s="194">
        <f>OFFSET('배치점수 계산기'!L$10,$D801,0)</f>
        <v/>
      </c>
      <c r="W801" s="186">
        <f>OFFSET('배치점수 계산기'!M$10,$D801,0)</f>
        <v/>
      </c>
      <c r="X801" s="184">
        <f>OFFSET('배치점수 계산기'!N$10,$D801,0)</f>
        <v/>
      </c>
      <c r="Y801" s="188">
        <f>OFFSET(환산공식!FW$15,$F801,0)</f>
        <v/>
      </c>
      <c r="Z801" s="697">
        <f>OFFSET(환산공식!FX$15,$F801,0)</f>
        <v/>
      </c>
      <c r="AA801" s="179">
        <f>OFFSET(환산공식!FY$15,$F801,0)</f>
        <v/>
      </c>
      <c r="AB801" s="3" t="n"/>
      <c r="AD801" s="0">
        <f>IF(L801="X",6,IF(Q801&gt;R801,1,IF(Q801&gt;S801,2,IF(Q801&gt;T801,3,IF(Q801&gt;U801,4,IF(Q801&gt;=V801,5,IF(Q801&lt;V801,6,"")))))))</f>
        <v/>
      </c>
      <c r="AF801" s="3" t="n"/>
      <c r="AG801" s="3" t="n"/>
      <c r="AH801" s="3" t="n"/>
    </row>
    <row r="802">
      <c r="A802" s="198" t="n"/>
      <c r="B802" s="198" t="n"/>
      <c r="C802" s="198" t="inlineStr">
        <is>
          <t>가795</t>
        </is>
      </c>
      <c r="D802" s="195" t="n">
        <v>859</v>
      </c>
      <c r="E802" s="195" t="n">
        <v>223</v>
      </c>
      <c r="F802" s="195" t="n">
        <v>223</v>
      </c>
      <c r="G802" s="239" t="n">
        <v>795</v>
      </c>
      <c r="H802" s="197" t="inlineStr">
        <is>
          <t>가</t>
        </is>
      </c>
      <c r="I802" s="242" t="inlineStr">
        <is>
          <t>충남대</t>
        </is>
      </c>
      <c r="J802" s="242" t="inlineStr">
        <is>
          <t>에너지공학과</t>
        </is>
      </c>
      <c r="K802" s="195" t="inlineStr">
        <is>
          <t>자연</t>
        </is>
      </c>
      <c r="L802" s="697">
        <f>IF(OFFSET(환산공식!$ED$15,$F802,0)=1,"O","X")</f>
        <v/>
      </c>
      <c r="M802" s="188">
        <f>IFERROR(OFFSET(환산공식!DJ$15,$F802,0),"")</f>
        <v/>
      </c>
      <c r="N802" s="697">
        <f>IFERROR(CONCATENATE(ROUND(OFFSET(환산공식!DK$15,$F802,0),1),"%"),"")</f>
        <v/>
      </c>
      <c r="O802" s="697">
        <f>IFERROR(OFFSET(환산공식!DL$15,$F802,0),"")</f>
        <v/>
      </c>
      <c r="P802" s="188">
        <f>IF(E802="","",IF(Q802&gt;R802,"90% 이상",IF(Q802&gt;S802,CONCATENATE(ROUND(((Q802-S802)/(R802-S802))*20+70,0),"%"),IF(Q802&gt;T802,CONCATENATE(ROUND(((Q802-T802)/(S802-T802))*30+40,0),"%"),IF(Q802&gt;U802,CONCATENATE(ROUND(((Q802-U802)/(T802-U802))*30+10,0),"%"),IF(Q802&gt;V802,CONCATENATE(ROUND(((Q802-V802)/(U802-V802))*7+3,0),"%"),"3% 이하"))))))</f>
        <v/>
      </c>
      <c r="Q802" s="194">
        <f>IFERROR(ROUND(OFFSET(환산공식!$FG$15,$F802,0),3),"")</f>
        <v/>
      </c>
      <c r="R802" s="194">
        <f>OFFSET('배치점수 계산기'!H$10,$D802,0)</f>
        <v/>
      </c>
      <c r="S802" s="194">
        <f>OFFSET('배치점수 계산기'!I$10,$D802,0)</f>
        <v/>
      </c>
      <c r="T802" s="194">
        <f>OFFSET('배치점수 계산기'!J$10,$D802,0)</f>
        <v/>
      </c>
      <c r="U802" s="194">
        <f>OFFSET('배치점수 계산기'!K$10,$D802,0)</f>
        <v/>
      </c>
      <c r="V802" s="194">
        <f>OFFSET('배치점수 계산기'!L$10,$D802,0)</f>
        <v/>
      </c>
      <c r="W802" s="186">
        <f>OFFSET('배치점수 계산기'!M$10,$D802,0)</f>
        <v/>
      </c>
      <c r="X802" s="184">
        <f>OFFSET('배치점수 계산기'!N$10,$D802,0)</f>
        <v/>
      </c>
      <c r="Y802" s="188">
        <f>OFFSET(환산공식!FW$15,$F802,0)</f>
        <v/>
      </c>
      <c r="Z802" s="697">
        <f>OFFSET(환산공식!FX$15,$F802,0)</f>
        <v/>
      </c>
      <c r="AA802" s="179">
        <f>OFFSET(환산공식!FY$15,$F802,0)</f>
        <v/>
      </c>
      <c r="AB802" s="3" t="n"/>
      <c r="AD802" s="0">
        <f>IF(L802="X",6,IF(Q802&gt;R802,1,IF(Q802&gt;S802,2,IF(Q802&gt;T802,3,IF(Q802&gt;U802,4,IF(Q802&gt;=V802,5,IF(Q802&lt;V802,6,"")))))))</f>
        <v/>
      </c>
      <c r="AF802" s="3" t="n"/>
      <c r="AG802" s="3" t="n"/>
      <c r="AH802" s="3" t="n"/>
    </row>
    <row r="803">
      <c r="A803" s="198" t="n"/>
      <c r="B803" s="198" t="n"/>
      <c r="C803" s="198" t="inlineStr">
        <is>
          <t>가796</t>
        </is>
      </c>
      <c r="D803" s="195" t="n">
        <v>860</v>
      </c>
      <c r="E803" s="195" t="n">
        <v>223</v>
      </c>
      <c r="F803" s="195" t="n">
        <v>223</v>
      </c>
      <c r="G803" s="239" t="n">
        <v>796</v>
      </c>
      <c r="H803" s="197" t="inlineStr">
        <is>
          <t>가</t>
        </is>
      </c>
      <c r="I803" s="242" t="inlineStr">
        <is>
          <t>충남대</t>
        </is>
      </c>
      <c r="J803" s="242" t="inlineStr">
        <is>
          <t>유기재료공학과</t>
        </is>
      </c>
      <c r="K803" s="195" t="inlineStr">
        <is>
          <t>자연</t>
        </is>
      </c>
      <c r="L803" s="697">
        <f>IF(OFFSET(환산공식!$ED$15,$F803,0)=1,"O","X")</f>
        <v/>
      </c>
      <c r="M803" s="188">
        <f>IFERROR(OFFSET(환산공식!DJ$15,$F803,0),"")</f>
        <v/>
      </c>
      <c r="N803" s="697">
        <f>IFERROR(CONCATENATE(ROUND(OFFSET(환산공식!DK$15,$F803,0),1),"%"),"")</f>
        <v/>
      </c>
      <c r="O803" s="697">
        <f>IFERROR(OFFSET(환산공식!DL$15,$F803,0),"")</f>
        <v/>
      </c>
      <c r="P803" s="188">
        <f>IF(E803="","",IF(Q803&gt;R803,"90% 이상",IF(Q803&gt;S803,CONCATENATE(ROUND(((Q803-S803)/(R803-S803))*20+70,0),"%"),IF(Q803&gt;T803,CONCATENATE(ROUND(((Q803-T803)/(S803-T803))*30+40,0),"%"),IF(Q803&gt;U803,CONCATENATE(ROUND(((Q803-U803)/(T803-U803))*30+10,0),"%"),IF(Q803&gt;V803,CONCATENATE(ROUND(((Q803-V803)/(U803-V803))*7+3,0),"%"),"3% 이하"))))))</f>
        <v/>
      </c>
      <c r="Q803" s="194">
        <f>IFERROR(ROUND(OFFSET(환산공식!$FG$15,$F803,0),3),"")</f>
        <v/>
      </c>
      <c r="R803" s="194">
        <f>OFFSET('배치점수 계산기'!H$10,$D803,0)</f>
        <v/>
      </c>
      <c r="S803" s="194">
        <f>OFFSET('배치점수 계산기'!I$10,$D803,0)</f>
        <v/>
      </c>
      <c r="T803" s="194">
        <f>OFFSET('배치점수 계산기'!J$10,$D803,0)</f>
        <v/>
      </c>
      <c r="U803" s="194">
        <f>OFFSET('배치점수 계산기'!K$10,$D803,0)</f>
        <v/>
      </c>
      <c r="V803" s="194">
        <f>OFFSET('배치점수 계산기'!L$10,$D803,0)</f>
        <v/>
      </c>
      <c r="W803" s="186">
        <f>OFFSET('배치점수 계산기'!M$10,$D803,0)</f>
        <v/>
      </c>
      <c r="X803" s="184">
        <f>OFFSET('배치점수 계산기'!N$10,$D803,0)</f>
        <v/>
      </c>
      <c r="Y803" s="188">
        <f>OFFSET(환산공식!FW$15,$F803,0)</f>
        <v/>
      </c>
      <c r="Z803" s="697">
        <f>OFFSET(환산공식!FX$15,$F803,0)</f>
        <v/>
      </c>
      <c r="AA803" s="179">
        <f>OFFSET(환산공식!FY$15,$F803,0)</f>
        <v/>
      </c>
      <c r="AB803" s="3" t="n"/>
      <c r="AD803" s="0">
        <f>IF(L803="X",6,IF(Q803&gt;R803,1,IF(Q803&gt;S803,2,IF(Q803&gt;T803,3,IF(Q803&gt;U803,4,IF(Q803&gt;=V803,5,IF(Q803&lt;V803,6,"")))))))</f>
        <v/>
      </c>
      <c r="AF803" s="3" t="n"/>
      <c r="AG803" s="3" t="n"/>
      <c r="AH803" s="3" t="n"/>
    </row>
    <row r="804">
      <c r="A804" s="198" t="n"/>
      <c r="B804" s="198" t="n"/>
      <c r="C804" s="198" t="inlineStr">
        <is>
          <t>가797</t>
        </is>
      </c>
      <c r="D804" s="195" t="n">
        <v>861</v>
      </c>
      <c r="E804" s="195" t="n">
        <v>225</v>
      </c>
      <c r="F804" s="195" t="n">
        <v>225</v>
      </c>
      <c r="G804" s="239" t="n">
        <v>797</v>
      </c>
      <c r="H804" s="197" t="inlineStr">
        <is>
          <t>가</t>
        </is>
      </c>
      <c r="I804" s="242" t="inlineStr">
        <is>
          <t>충남대</t>
        </is>
      </c>
      <c r="J804" s="242" t="inlineStr">
        <is>
          <t>수학교육과</t>
        </is>
      </c>
      <c r="K804" s="195" t="inlineStr">
        <is>
          <t>자연</t>
        </is>
      </c>
      <c r="L804" s="697">
        <f>IF(OFFSET(환산공식!$ED$15,$F804,0)=1,"O","X")</f>
        <v/>
      </c>
      <c r="M804" s="188">
        <f>IFERROR(OFFSET(환산공식!DJ$15,$F804,0),"")</f>
        <v/>
      </c>
      <c r="N804" s="697">
        <f>IFERROR(CONCATENATE(ROUND(OFFSET(환산공식!DK$15,$F804,0),1),"%"),"")</f>
        <v/>
      </c>
      <c r="O804" s="697">
        <f>IFERROR(OFFSET(환산공식!DL$15,$F804,0),"")</f>
        <v/>
      </c>
      <c r="P804" s="188">
        <f>IF(E804="","",IF(Q804&gt;R804,"90% 이상",IF(Q804&gt;S804,CONCATENATE(ROUND(((Q804-S804)/(R804-S804))*20+70,0),"%"),IF(Q804&gt;T804,CONCATENATE(ROUND(((Q804-T804)/(S804-T804))*30+40,0),"%"),IF(Q804&gt;U804,CONCATENATE(ROUND(((Q804-U804)/(T804-U804))*30+10,0),"%"),IF(Q804&gt;V804,CONCATENATE(ROUND(((Q804-V804)/(U804-V804))*7+3,0),"%"),"3% 이하"))))))</f>
        <v/>
      </c>
      <c r="Q804" s="194">
        <f>IFERROR(ROUND(OFFSET(환산공식!$FG$15,$F804,0),3),"")</f>
        <v/>
      </c>
      <c r="R804" s="194">
        <f>OFFSET('배치점수 계산기'!H$10,$D804,0)</f>
        <v/>
      </c>
      <c r="S804" s="194">
        <f>OFFSET('배치점수 계산기'!I$10,$D804,0)</f>
        <v/>
      </c>
      <c r="T804" s="194">
        <f>OFFSET('배치점수 계산기'!J$10,$D804,0)</f>
        <v/>
      </c>
      <c r="U804" s="194">
        <f>OFFSET('배치점수 계산기'!K$10,$D804,0)</f>
        <v/>
      </c>
      <c r="V804" s="194">
        <f>OFFSET('배치점수 계산기'!L$10,$D804,0)</f>
        <v/>
      </c>
      <c r="W804" s="186">
        <f>OFFSET('배치점수 계산기'!M$10,$D804,0)</f>
        <v/>
      </c>
      <c r="X804" s="184">
        <f>OFFSET('배치점수 계산기'!N$10,$D804,0)</f>
        <v/>
      </c>
      <c r="Y804" s="188">
        <f>OFFSET(환산공식!FW$15,$F804,0)</f>
        <v/>
      </c>
      <c r="Z804" s="697">
        <f>OFFSET(환산공식!FX$15,$F804,0)</f>
        <v/>
      </c>
      <c r="AA804" s="179">
        <f>OFFSET(환산공식!FY$15,$F804,0)</f>
        <v/>
      </c>
      <c r="AB804" s="3" t="n"/>
      <c r="AD804" s="0">
        <f>IF(L804="X",6,IF(Q804&gt;R804,1,IF(Q804&gt;S804,2,IF(Q804&gt;T804,3,IF(Q804&gt;U804,4,IF(Q804&gt;=V804,5,IF(Q804&lt;V804,6,"")))))))</f>
        <v/>
      </c>
      <c r="AF804" s="3" t="n"/>
      <c r="AG804" s="3" t="n"/>
      <c r="AH804" s="3" t="n"/>
    </row>
    <row r="805">
      <c r="A805" s="198" t="n"/>
      <c r="B805" s="198" t="n"/>
      <c r="C805" s="198" t="inlineStr">
        <is>
          <t>가798</t>
        </is>
      </c>
      <c r="D805" s="195" t="n">
        <v>862</v>
      </c>
      <c r="E805" s="195" t="n">
        <v>223</v>
      </c>
      <c r="F805" s="195" t="n">
        <v>223</v>
      </c>
      <c r="G805" s="239" t="n">
        <v>798</v>
      </c>
      <c r="H805" s="197" t="inlineStr">
        <is>
          <t>가</t>
        </is>
      </c>
      <c r="I805" s="242" t="inlineStr">
        <is>
          <t>충남대</t>
        </is>
      </c>
      <c r="J805" s="242" t="inlineStr">
        <is>
          <t>토목공학과</t>
        </is>
      </c>
      <c r="K805" s="195" t="inlineStr">
        <is>
          <t>자연</t>
        </is>
      </c>
      <c r="L805" s="697">
        <f>IF(OFFSET(환산공식!$ED$15,$F805,0)=1,"O","X")</f>
        <v/>
      </c>
      <c r="M805" s="188">
        <f>IFERROR(OFFSET(환산공식!DJ$15,$F805,0),"")</f>
        <v/>
      </c>
      <c r="N805" s="697">
        <f>IFERROR(CONCATENATE(ROUND(OFFSET(환산공식!DK$15,$F805,0),1),"%"),"")</f>
        <v/>
      </c>
      <c r="O805" s="697">
        <f>IFERROR(OFFSET(환산공식!DL$15,$F805,0),"")</f>
        <v/>
      </c>
      <c r="P805" s="188">
        <f>IF(E805="","",IF(Q805&gt;R805,"90% 이상",IF(Q805&gt;S805,CONCATENATE(ROUND(((Q805-S805)/(R805-S805))*20+70,0),"%"),IF(Q805&gt;T805,CONCATENATE(ROUND(((Q805-T805)/(S805-T805))*30+40,0),"%"),IF(Q805&gt;U805,CONCATENATE(ROUND(((Q805-U805)/(T805-U805))*30+10,0),"%"),IF(Q805&gt;V805,CONCATENATE(ROUND(((Q805-V805)/(U805-V805))*7+3,0),"%"),"3% 이하"))))))</f>
        <v/>
      </c>
      <c r="Q805" s="194">
        <f>IFERROR(ROUND(OFFSET(환산공식!$FG$15,$F805,0),3),"")</f>
        <v/>
      </c>
      <c r="R805" s="194">
        <f>OFFSET('배치점수 계산기'!H$10,$D805,0)</f>
        <v/>
      </c>
      <c r="S805" s="194">
        <f>OFFSET('배치점수 계산기'!I$10,$D805,0)</f>
        <v/>
      </c>
      <c r="T805" s="194">
        <f>OFFSET('배치점수 계산기'!J$10,$D805,0)</f>
        <v/>
      </c>
      <c r="U805" s="194">
        <f>OFFSET('배치점수 계산기'!K$10,$D805,0)</f>
        <v/>
      </c>
      <c r="V805" s="194">
        <f>OFFSET('배치점수 계산기'!L$10,$D805,0)</f>
        <v/>
      </c>
      <c r="W805" s="186">
        <f>OFFSET('배치점수 계산기'!M$10,$D805,0)</f>
        <v/>
      </c>
      <c r="X805" s="184">
        <f>OFFSET('배치점수 계산기'!N$10,$D805,0)</f>
        <v/>
      </c>
      <c r="Y805" s="188">
        <f>OFFSET(환산공식!FW$15,$F805,0)</f>
        <v/>
      </c>
      <c r="Z805" s="697">
        <f>OFFSET(환산공식!FX$15,$F805,0)</f>
        <v/>
      </c>
      <c r="AA805" s="179">
        <f>OFFSET(환산공식!FY$15,$F805,0)</f>
        <v/>
      </c>
      <c r="AB805" s="3" t="n"/>
      <c r="AD805" s="0">
        <f>IF(L805="X",6,IF(Q805&gt;R805,1,IF(Q805&gt;S805,2,IF(Q805&gt;T805,3,IF(Q805&gt;U805,4,IF(Q805&gt;=V805,5,IF(Q805&lt;V805,6,"")))))))</f>
        <v/>
      </c>
      <c r="AF805" s="3" t="n"/>
      <c r="AG805" s="3" t="n"/>
      <c r="AH805" s="3" t="n"/>
    </row>
    <row r="806">
      <c r="A806" s="198" t="n"/>
      <c r="B806" s="198" t="n"/>
      <c r="C806" s="198" t="inlineStr">
        <is>
          <t>가799</t>
        </is>
      </c>
      <c r="D806" s="195" t="n">
        <v>863</v>
      </c>
      <c r="E806" s="195" t="n">
        <v>223</v>
      </c>
      <c r="F806" s="195" t="n">
        <v>223</v>
      </c>
      <c r="G806" s="239" t="n">
        <v>799</v>
      </c>
      <c r="H806" s="197" t="inlineStr">
        <is>
          <t>가</t>
        </is>
      </c>
      <c r="I806" s="242" t="inlineStr">
        <is>
          <t>충남대</t>
        </is>
      </c>
      <c r="J806" s="242" t="inlineStr">
        <is>
          <t>자율운항시스템공학과</t>
        </is>
      </c>
      <c r="K806" s="195" t="inlineStr">
        <is>
          <t>자연</t>
        </is>
      </c>
      <c r="L806" s="697">
        <f>IF(OFFSET(환산공식!$ED$15,$F806,0)=1,"O","X")</f>
        <v/>
      </c>
      <c r="M806" s="188">
        <f>IFERROR(OFFSET(환산공식!DJ$15,$F806,0),"")</f>
        <v/>
      </c>
      <c r="N806" s="697">
        <f>IFERROR(CONCATENATE(ROUND(OFFSET(환산공식!DK$15,$F806,0),1),"%"),"")</f>
        <v/>
      </c>
      <c r="O806" s="697">
        <f>IFERROR(OFFSET(환산공식!DL$15,$F806,0),"")</f>
        <v/>
      </c>
      <c r="P806" s="188">
        <f>IF(E806="","",IF(Q806&gt;R806,"90% 이상",IF(Q806&gt;S806,CONCATENATE(ROUND(((Q806-S806)/(R806-S806))*20+70,0),"%"),IF(Q806&gt;T806,CONCATENATE(ROUND(((Q806-T806)/(S806-T806))*30+40,0),"%"),IF(Q806&gt;U806,CONCATENATE(ROUND(((Q806-U806)/(T806-U806))*30+10,0),"%"),IF(Q806&gt;V806,CONCATENATE(ROUND(((Q806-V806)/(U806-V806))*7+3,0),"%"),"3% 이하"))))))</f>
        <v/>
      </c>
      <c r="Q806" s="194">
        <f>IFERROR(ROUND(OFFSET(환산공식!$FG$15,$F806,0),3),"")</f>
        <v/>
      </c>
      <c r="R806" s="194">
        <f>OFFSET('배치점수 계산기'!H$10,$D806,0)</f>
        <v/>
      </c>
      <c r="S806" s="194">
        <f>OFFSET('배치점수 계산기'!I$10,$D806,0)</f>
        <v/>
      </c>
      <c r="T806" s="194">
        <f>OFFSET('배치점수 계산기'!J$10,$D806,0)</f>
        <v/>
      </c>
      <c r="U806" s="194">
        <f>OFFSET('배치점수 계산기'!K$10,$D806,0)</f>
        <v/>
      </c>
      <c r="V806" s="194">
        <f>OFFSET('배치점수 계산기'!L$10,$D806,0)</f>
        <v/>
      </c>
      <c r="W806" s="186">
        <f>OFFSET('배치점수 계산기'!M$10,$D806,0)</f>
        <v/>
      </c>
      <c r="X806" s="184">
        <f>OFFSET('배치점수 계산기'!N$10,$D806,0)</f>
        <v/>
      </c>
      <c r="Y806" s="188">
        <f>OFFSET(환산공식!FW$15,$F806,0)</f>
        <v/>
      </c>
      <c r="Z806" s="697">
        <f>OFFSET(환산공식!FX$15,$F806,0)</f>
        <v/>
      </c>
      <c r="AA806" s="179">
        <f>OFFSET(환산공식!FY$15,$F806,0)</f>
        <v/>
      </c>
      <c r="AB806" s="3" t="n"/>
      <c r="AD806" s="0">
        <f>IF(L806="X",6,IF(Q806&gt;R806,1,IF(Q806&gt;S806,2,IF(Q806&gt;T806,3,IF(Q806&gt;U806,4,IF(Q806&gt;=V806,5,IF(Q806&lt;V806,6,"")))))))</f>
        <v/>
      </c>
      <c r="AF806" s="3" t="n"/>
      <c r="AG806" s="3" t="n"/>
      <c r="AH806" s="3" t="n"/>
    </row>
    <row r="807">
      <c r="A807" s="198" t="n"/>
      <c r="B807" s="198" t="n"/>
      <c r="C807" s="198" t="inlineStr">
        <is>
          <t>가800</t>
        </is>
      </c>
      <c r="D807" s="195" t="n">
        <v>864</v>
      </c>
      <c r="E807" s="195" t="n">
        <v>222</v>
      </c>
      <c r="F807" s="195" t="n">
        <v>222</v>
      </c>
      <c r="G807" s="239" t="n">
        <v>800</v>
      </c>
      <c r="H807" s="197" t="inlineStr">
        <is>
          <t>가</t>
        </is>
      </c>
      <c r="I807" s="242" t="inlineStr">
        <is>
          <t>충남대</t>
        </is>
      </c>
      <c r="J807" s="242" t="inlineStr">
        <is>
          <t>식품영양학과</t>
        </is>
      </c>
      <c r="K807" s="195" t="inlineStr">
        <is>
          <t>자연</t>
        </is>
      </c>
      <c r="L807" s="697">
        <f>IF(OFFSET(환산공식!$ED$15,$F807,0)=1,"O","X")</f>
        <v/>
      </c>
      <c r="M807" s="188">
        <f>IFERROR(OFFSET(환산공식!DJ$15,$F807,0),"")</f>
        <v/>
      </c>
      <c r="N807" s="697">
        <f>IFERROR(CONCATENATE(ROUND(OFFSET(환산공식!DK$15,$F807,0),1),"%"),"")</f>
        <v/>
      </c>
      <c r="O807" s="697">
        <f>IFERROR(OFFSET(환산공식!DL$15,$F807,0),"")</f>
        <v/>
      </c>
      <c r="P807" s="188">
        <f>IF(E807="","",IF(Q807&gt;R807,"90% 이상",IF(Q807&gt;S807,CONCATENATE(ROUND(((Q807-S807)/(R807-S807))*20+70,0),"%"),IF(Q807&gt;T807,CONCATENATE(ROUND(((Q807-T807)/(S807-T807))*30+40,0),"%"),IF(Q807&gt;U807,CONCATENATE(ROUND(((Q807-U807)/(T807-U807))*30+10,0),"%"),IF(Q807&gt;V807,CONCATENATE(ROUND(((Q807-V807)/(U807-V807))*7+3,0),"%"),"3% 이하"))))))</f>
        <v/>
      </c>
      <c r="Q807" s="194">
        <f>IFERROR(ROUND(OFFSET(환산공식!$FG$15,$F807,0),3),"")</f>
        <v/>
      </c>
      <c r="R807" s="194">
        <f>OFFSET('배치점수 계산기'!H$10,$D807,0)</f>
        <v/>
      </c>
      <c r="S807" s="194">
        <f>OFFSET('배치점수 계산기'!I$10,$D807,0)</f>
        <v/>
      </c>
      <c r="T807" s="194">
        <f>OFFSET('배치점수 계산기'!J$10,$D807,0)</f>
        <v/>
      </c>
      <c r="U807" s="194">
        <f>OFFSET('배치점수 계산기'!K$10,$D807,0)</f>
        <v/>
      </c>
      <c r="V807" s="194">
        <f>OFFSET('배치점수 계산기'!L$10,$D807,0)</f>
        <v/>
      </c>
      <c r="W807" s="186">
        <f>OFFSET('배치점수 계산기'!M$10,$D807,0)</f>
        <v/>
      </c>
      <c r="X807" s="184">
        <f>OFFSET('배치점수 계산기'!N$10,$D807,0)</f>
        <v/>
      </c>
      <c r="Y807" s="188">
        <f>OFFSET(환산공식!FW$15,$F807,0)</f>
        <v/>
      </c>
      <c r="Z807" s="697">
        <f>OFFSET(환산공식!FX$15,$F807,0)</f>
        <v/>
      </c>
      <c r="AA807" s="179">
        <f>OFFSET(환산공식!FY$15,$F807,0)</f>
        <v/>
      </c>
      <c r="AB807" s="3" t="n"/>
      <c r="AD807" s="0">
        <f>IF(L807="X",6,IF(Q807&gt;R807,1,IF(Q807&gt;S807,2,IF(Q807&gt;T807,3,IF(Q807&gt;U807,4,IF(Q807&gt;=V807,5,IF(Q807&lt;V807,6,"")))))))</f>
        <v/>
      </c>
      <c r="AF807" s="3" t="n"/>
      <c r="AG807" s="3" t="n"/>
      <c r="AH807" s="3" t="n"/>
    </row>
    <row r="808">
      <c r="A808" s="198" t="n"/>
      <c r="B808" s="198" t="n"/>
      <c r="C808" s="198" t="inlineStr">
        <is>
          <t>가801</t>
        </is>
      </c>
      <c r="D808" s="195" t="n">
        <v>865</v>
      </c>
      <c r="E808" s="195" t="n">
        <v>223</v>
      </c>
      <c r="F808" s="195" t="n">
        <v>223</v>
      </c>
      <c r="G808" s="239" t="n">
        <v>801</v>
      </c>
      <c r="H808" s="197" t="inlineStr">
        <is>
          <t>가</t>
        </is>
      </c>
      <c r="I808" s="242" t="inlineStr">
        <is>
          <t>충남대</t>
        </is>
      </c>
      <c r="J808" s="242" t="inlineStr">
        <is>
          <t>정보통신융합학부</t>
        </is>
      </c>
      <c r="K808" s="195" t="inlineStr">
        <is>
          <t>자연</t>
        </is>
      </c>
      <c r="L808" s="697">
        <f>IF(OFFSET(환산공식!$ED$15,$F808,0)=1,"O","X")</f>
        <v/>
      </c>
      <c r="M808" s="188">
        <f>IFERROR(OFFSET(환산공식!DJ$15,$F808,0),"")</f>
        <v/>
      </c>
      <c r="N808" s="697">
        <f>IFERROR(CONCATENATE(ROUND(OFFSET(환산공식!DK$15,$F808,0),1),"%"),"")</f>
        <v/>
      </c>
      <c r="O808" s="697">
        <f>IFERROR(OFFSET(환산공식!DL$15,$F808,0),"")</f>
        <v/>
      </c>
      <c r="P808" s="188">
        <f>IF(E808="","",IF(Q808&gt;R808,"90% 이상",IF(Q808&gt;S808,CONCATENATE(ROUND(((Q808-S808)/(R808-S808))*20+70,0),"%"),IF(Q808&gt;T808,CONCATENATE(ROUND(((Q808-T808)/(S808-T808))*30+40,0),"%"),IF(Q808&gt;U808,CONCATENATE(ROUND(((Q808-U808)/(T808-U808))*30+10,0),"%"),IF(Q808&gt;V808,CONCATENATE(ROUND(((Q808-V808)/(U808-V808))*7+3,0),"%"),"3% 이하"))))))</f>
        <v/>
      </c>
      <c r="Q808" s="194">
        <f>IFERROR(ROUND(OFFSET(환산공식!$FG$15,$F808,0),3),"")</f>
        <v/>
      </c>
      <c r="R808" s="194">
        <f>OFFSET('배치점수 계산기'!H$10,$D808,0)</f>
        <v/>
      </c>
      <c r="S808" s="194">
        <f>OFFSET('배치점수 계산기'!I$10,$D808,0)</f>
        <v/>
      </c>
      <c r="T808" s="194">
        <f>OFFSET('배치점수 계산기'!J$10,$D808,0)</f>
        <v/>
      </c>
      <c r="U808" s="194">
        <f>OFFSET('배치점수 계산기'!K$10,$D808,0)</f>
        <v/>
      </c>
      <c r="V808" s="194">
        <f>OFFSET('배치점수 계산기'!L$10,$D808,0)</f>
        <v/>
      </c>
      <c r="W808" s="186">
        <f>OFFSET('배치점수 계산기'!M$10,$D808,0)</f>
        <v/>
      </c>
      <c r="X808" s="184">
        <f>OFFSET('배치점수 계산기'!N$10,$D808,0)</f>
        <v/>
      </c>
      <c r="Y808" s="188">
        <f>OFFSET(환산공식!FW$15,$F808,0)</f>
        <v/>
      </c>
      <c r="Z808" s="697">
        <f>OFFSET(환산공식!FX$15,$F808,0)</f>
        <v/>
      </c>
      <c r="AA808" s="179">
        <f>OFFSET(환산공식!FY$15,$F808,0)</f>
        <v/>
      </c>
      <c r="AB808" s="3" t="n"/>
      <c r="AD808" s="0">
        <f>IF(L808="X",6,IF(Q808&gt;R808,1,IF(Q808&gt;S808,2,IF(Q808&gt;T808,3,IF(Q808&gt;U808,4,IF(Q808&gt;=V808,5,IF(Q808&lt;V808,6,"")))))))</f>
        <v/>
      </c>
      <c r="AF808" s="3" t="n"/>
      <c r="AG808" s="3" t="n"/>
      <c r="AH808" s="3" t="n"/>
    </row>
    <row r="809">
      <c r="A809" s="198" t="n"/>
      <c r="B809" s="198" t="n"/>
      <c r="C809" s="198" t="inlineStr">
        <is>
          <t>가802</t>
        </is>
      </c>
      <c r="D809" s="195" t="n">
        <v>866</v>
      </c>
      <c r="E809" s="195" t="n">
        <v>223</v>
      </c>
      <c r="F809" s="195" t="n">
        <v>223</v>
      </c>
      <c r="G809" s="239" t="n">
        <v>802</v>
      </c>
      <c r="H809" s="197" t="inlineStr">
        <is>
          <t>가</t>
        </is>
      </c>
      <c r="I809" s="242" t="inlineStr">
        <is>
          <t>충남대</t>
        </is>
      </c>
      <c r="J809" s="242" t="inlineStr">
        <is>
          <t>환경공학과</t>
        </is>
      </c>
      <c r="K809" s="195" t="inlineStr">
        <is>
          <t>자연</t>
        </is>
      </c>
      <c r="L809" s="697">
        <f>IF(OFFSET(환산공식!$ED$15,$F809,0)=1,"O","X")</f>
        <v/>
      </c>
      <c r="M809" s="188">
        <f>IFERROR(OFFSET(환산공식!DJ$15,$F809,0),"")</f>
        <v/>
      </c>
      <c r="N809" s="697">
        <f>IFERROR(CONCATENATE(ROUND(OFFSET(환산공식!DK$15,$F809,0),1),"%"),"")</f>
        <v/>
      </c>
      <c r="O809" s="697">
        <f>IFERROR(OFFSET(환산공식!DL$15,$F809,0),"")</f>
        <v/>
      </c>
      <c r="P809" s="188">
        <f>IF(E809="","",IF(Q809&gt;R809,"90% 이상",IF(Q809&gt;S809,CONCATENATE(ROUND(((Q809-S809)/(R809-S809))*20+70,0),"%"),IF(Q809&gt;T809,CONCATENATE(ROUND(((Q809-T809)/(S809-T809))*30+40,0),"%"),IF(Q809&gt;U809,CONCATENATE(ROUND(((Q809-U809)/(T809-U809))*30+10,0),"%"),IF(Q809&gt;V809,CONCATENATE(ROUND(((Q809-V809)/(U809-V809))*7+3,0),"%"),"3% 이하"))))))</f>
        <v/>
      </c>
      <c r="Q809" s="194">
        <f>IFERROR(ROUND(OFFSET(환산공식!$FG$15,$F809,0),3),"")</f>
        <v/>
      </c>
      <c r="R809" s="194">
        <f>OFFSET('배치점수 계산기'!H$10,$D809,0)</f>
        <v/>
      </c>
      <c r="S809" s="194">
        <f>OFFSET('배치점수 계산기'!I$10,$D809,0)</f>
        <v/>
      </c>
      <c r="T809" s="194">
        <f>OFFSET('배치점수 계산기'!J$10,$D809,0)</f>
        <v/>
      </c>
      <c r="U809" s="194">
        <f>OFFSET('배치점수 계산기'!K$10,$D809,0)</f>
        <v/>
      </c>
      <c r="V809" s="194">
        <f>OFFSET('배치점수 계산기'!L$10,$D809,0)</f>
        <v/>
      </c>
      <c r="W809" s="186">
        <f>OFFSET('배치점수 계산기'!M$10,$D809,0)</f>
        <v/>
      </c>
      <c r="X809" s="184">
        <f>OFFSET('배치점수 계산기'!N$10,$D809,0)</f>
        <v/>
      </c>
      <c r="Y809" s="188">
        <f>OFFSET(환산공식!FW$15,$F809,0)</f>
        <v/>
      </c>
      <c r="Z809" s="697">
        <f>OFFSET(환산공식!FX$15,$F809,0)</f>
        <v/>
      </c>
      <c r="AA809" s="179">
        <f>OFFSET(환산공식!FY$15,$F809,0)</f>
        <v/>
      </c>
      <c r="AB809" s="3" t="n"/>
      <c r="AD809" s="0">
        <f>IF(L809="X",6,IF(Q809&gt;R809,1,IF(Q809&gt;S809,2,IF(Q809&gt;T809,3,IF(Q809&gt;U809,4,IF(Q809&gt;=V809,5,IF(Q809&lt;V809,6,"")))))))</f>
        <v/>
      </c>
      <c r="AF809" s="3" t="n"/>
      <c r="AG809" s="3" t="n"/>
      <c r="AH809" s="3" t="n"/>
    </row>
    <row r="810">
      <c r="A810" s="198" t="n"/>
      <c r="B810" s="198" t="n"/>
      <c r="C810" s="198" t="inlineStr">
        <is>
          <t>가803</t>
        </is>
      </c>
      <c r="D810" s="195" t="n">
        <v>867</v>
      </c>
      <c r="E810" s="195" t="n">
        <v>223</v>
      </c>
      <c r="F810" s="195" t="n">
        <v>223</v>
      </c>
      <c r="G810" s="239" t="n">
        <v>803</v>
      </c>
      <c r="H810" s="197" t="inlineStr">
        <is>
          <t>가</t>
        </is>
      </c>
      <c r="I810" s="242" t="inlineStr">
        <is>
          <t>충남대</t>
        </is>
      </c>
      <c r="J810" s="242" t="inlineStr">
        <is>
          <t>스마트시티 건축공학과</t>
        </is>
      </c>
      <c r="K810" s="195" t="inlineStr">
        <is>
          <t>자연</t>
        </is>
      </c>
      <c r="L810" s="697">
        <f>IF(OFFSET(환산공식!$ED$15,$F810,0)=1,"O","X")</f>
        <v/>
      </c>
      <c r="M810" s="188">
        <f>IFERROR(OFFSET(환산공식!DJ$15,$F810,0),"")</f>
        <v/>
      </c>
      <c r="N810" s="697">
        <f>IFERROR(CONCATENATE(ROUND(OFFSET(환산공식!DK$15,$F810,0),1),"%"),"")</f>
        <v/>
      </c>
      <c r="O810" s="697">
        <f>IFERROR(OFFSET(환산공식!DL$15,$F810,0),"")</f>
        <v/>
      </c>
      <c r="P810" s="188">
        <f>IF(E810="","",IF(Q810&gt;R810,"90% 이상",IF(Q810&gt;S810,CONCATENATE(ROUND(((Q810-S810)/(R810-S810))*20+70,0),"%"),IF(Q810&gt;T810,CONCATENATE(ROUND(((Q810-T810)/(S810-T810))*30+40,0),"%"),IF(Q810&gt;U810,CONCATENATE(ROUND(((Q810-U810)/(T810-U810))*30+10,0),"%"),IF(Q810&gt;V810,CONCATENATE(ROUND(((Q810-V810)/(U810-V810))*7+3,0),"%"),"3% 이하"))))))</f>
        <v/>
      </c>
      <c r="Q810" s="194">
        <f>IFERROR(ROUND(OFFSET(환산공식!$FG$15,$F810,0),3),"")</f>
        <v/>
      </c>
      <c r="R810" s="194">
        <f>OFFSET('배치점수 계산기'!H$10,$D810,0)</f>
        <v/>
      </c>
      <c r="S810" s="194">
        <f>OFFSET('배치점수 계산기'!I$10,$D810,0)</f>
        <v/>
      </c>
      <c r="T810" s="194">
        <f>OFFSET('배치점수 계산기'!J$10,$D810,0)</f>
        <v/>
      </c>
      <c r="U810" s="194">
        <f>OFFSET('배치점수 계산기'!K$10,$D810,0)</f>
        <v/>
      </c>
      <c r="V810" s="194">
        <f>OFFSET('배치점수 계산기'!L$10,$D810,0)</f>
        <v/>
      </c>
      <c r="W810" s="186">
        <f>OFFSET('배치점수 계산기'!M$10,$D810,0)</f>
        <v/>
      </c>
      <c r="X810" s="184">
        <f>OFFSET('배치점수 계산기'!N$10,$D810,0)</f>
        <v/>
      </c>
      <c r="Y810" s="188">
        <f>OFFSET(환산공식!FW$15,$F810,0)</f>
        <v/>
      </c>
      <c r="Z810" s="697">
        <f>OFFSET(환산공식!FX$15,$F810,0)</f>
        <v/>
      </c>
      <c r="AA810" s="179">
        <f>OFFSET(환산공식!FY$15,$F810,0)</f>
        <v/>
      </c>
      <c r="AB810" s="3" t="n"/>
      <c r="AD810" s="0">
        <f>IF(L810="X",6,IF(Q810&gt;R810,1,IF(Q810&gt;S810,2,IF(Q810&gt;T810,3,IF(Q810&gt;U810,4,IF(Q810&gt;=V810,5,IF(Q810&lt;V810,6,"")))))))</f>
        <v/>
      </c>
      <c r="AF810" s="3" t="n"/>
      <c r="AG810" s="3" t="n"/>
      <c r="AH810" s="3" t="n"/>
    </row>
    <row r="811">
      <c r="A811" s="198" t="n"/>
      <c r="B811" s="198" t="n"/>
      <c r="C811" s="198" t="inlineStr">
        <is>
          <t>가804</t>
        </is>
      </c>
      <c r="D811" s="195" t="n">
        <v>868</v>
      </c>
      <c r="E811" s="195" t="n">
        <v>223</v>
      </c>
      <c r="F811" s="195" t="n">
        <v>223</v>
      </c>
      <c r="G811" s="239" t="n">
        <v>804</v>
      </c>
      <c r="H811" s="197" t="inlineStr">
        <is>
          <t>가</t>
        </is>
      </c>
      <c r="I811" s="242" t="inlineStr">
        <is>
          <t>충남대</t>
        </is>
      </c>
      <c r="J811" s="242" t="inlineStr">
        <is>
          <t>의류학과</t>
        </is>
      </c>
      <c r="K811" s="195" t="inlineStr">
        <is>
          <t>자연</t>
        </is>
      </c>
      <c r="L811" s="697">
        <f>IF(OFFSET(환산공식!$ED$15,$F811,0)=1,"O","X")</f>
        <v/>
      </c>
      <c r="M811" s="188">
        <f>IFERROR(OFFSET(환산공식!DJ$15,$F811,0),"")</f>
        <v/>
      </c>
      <c r="N811" s="697">
        <f>IFERROR(CONCATENATE(ROUND(OFFSET(환산공식!DK$15,$F811,0),1),"%"),"")</f>
        <v/>
      </c>
      <c r="O811" s="697">
        <f>IFERROR(OFFSET(환산공식!DL$15,$F811,0),"")</f>
        <v/>
      </c>
      <c r="P811" s="188">
        <f>IF(E811="","",IF(Q811&gt;R811,"90% 이상",IF(Q811&gt;S811,CONCATENATE(ROUND(((Q811-S811)/(R811-S811))*20+70,0),"%"),IF(Q811&gt;T811,CONCATENATE(ROUND(((Q811-T811)/(S811-T811))*30+40,0),"%"),IF(Q811&gt;U811,CONCATENATE(ROUND(((Q811-U811)/(T811-U811))*30+10,0),"%"),IF(Q811&gt;V811,CONCATENATE(ROUND(((Q811-V811)/(U811-V811))*7+3,0),"%"),"3% 이하"))))))</f>
        <v/>
      </c>
      <c r="Q811" s="194">
        <f>IFERROR(ROUND(OFFSET(환산공식!$FG$15,$F811,0),3),"")</f>
        <v/>
      </c>
      <c r="R811" s="194">
        <f>OFFSET('배치점수 계산기'!H$10,$D811,0)</f>
        <v/>
      </c>
      <c r="S811" s="194">
        <f>OFFSET('배치점수 계산기'!I$10,$D811,0)</f>
        <v/>
      </c>
      <c r="T811" s="194">
        <f>OFFSET('배치점수 계산기'!J$10,$D811,0)</f>
        <v/>
      </c>
      <c r="U811" s="194">
        <f>OFFSET('배치점수 계산기'!K$10,$D811,0)</f>
        <v/>
      </c>
      <c r="V811" s="194">
        <f>OFFSET('배치점수 계산기'!L$10,$D811,0)</f>
        <v/>
      </c>
      <c r="W811" s="186">
        <f>OFFSET('배치점수 계산기'!M$10,$D811,0)</f>
        <v/>
      </c>
      <c r="X811" s="184">
        <f>OFFSET('배치점수 계산기'!N$10,$D811,0)</f>
        <v/>
      </c>
      <c r="Y811" s="188">
        <f>OFFSET(환산공식!FW$15,$F811,0)</f>
        <v/>
      </c>
      <c r="Z811" s="697">
        <f>OFFSET(환산공식!FX$15,$F811,0)</f>
        <v/>
      </c>
      <c r="AA811" s="179">
        <f>OFFSET(환산공식!FY$15,$F811,0)</f>
        <v/>
      </c>
      <c r="AB811" s="3" t="n"/>
      <c r="AD811" s="0">
        <f>IF(L811="X",6,IF(Q811&gt;R811,1,IF(Q811&gt;S811,2,IF(Q811&gt;T811,3,IF(Q811&gt;U811,4,IF(Q811&gt;=V811,5,IF(Q811&lt;V811,6,"")))))))</f>
        <v/>
      </c>
      <c r="AF811" s="3" t="n"/>
      <c r="AG811" s="3" t="n"/>
      <c r="AH811" s="3" t="n"/>
    </row>
    <row r="812">
      <c r="A812" s="198" t="n"/>
      <c r="B812" s="198" t="n"/>
      <c r="C812" s="198" t="inlineStr">
        <is>
          <t>가805</t>
        </is>
      </c>
      <c r="D812" s="195" t="n">
        <v>869</v>
      </c>
      <c r="E812" s="195" t="n">
        <v>223</v>
      </c>
      <c r="F812" s="195" t="n">
        <v>223</v>
      </c>
      <c r="G812" s="239" t="n">
        <v>805</v>
      </c>
      <c r="H812" s="197" t="inlineStr">
        <is>
          <t>가</t>
        </is>
      </c>
      <c r="I812" s="242" t="inlineStr">
        <is>
          <t>충남대</t>
        </is>
      </c>
      <c r="J812" s="242" t="inlineStr">
        <is>
          <t>생명정보융합학과</t>
        </is>
      </c>
      <c r="K812" s="195" t="inlineStr">
        <is>
          <t>자연</t>
        </is>
      </c>
      <c r="L812" s="697">
        <f>IF(OFFSET(환산공식!$ED$15,$F812,0)=1,"O","X")</f>
        <v/>
      </c>
      <c r="M812" s="188">
        <f>IFERROR(OFFSET(환산공식!DJ$15,$F812,0),"")</f>
        <v/>
      </c>
      <c r="N812" s="697">
        <f>IFERROR(CONCATENATE(ROUND(OFFSET(환산공식!DK$15,$F812,0),1),"%"),"")</f>
        <v/>
      </c>
      <c r="O812" s="697">
        <f>IFERROR(OFFSET(환산공식!DL$15,$F812,0),"")</f>
        <v/>
      </c>
      <c r="P812" s="188">
        <f>IF(E812="","",IF(Q812&gt;R812,"90% 이상",IF(Q812&gt;S812,CONCATENATE(ROUND(((Q812-S812)/(R812-S812))*20+70,0),"%"),IF(Q812&gt;T812,CONCATENATE(ROUND(((Q812-T812)/(S812-T812))*30+40,0),"%"),IF(Q812&gt;U812,CONCATENATE(ROUND(((Q812-U812)/(T812-U812))*30+10,0),"%"),IF(Q812&gt;V812,CONCATENATE(ROUND(((Q812-V812)/(U812-V812))*7+3,0),"%"),"3% 이하"))))))</f>
        <v/>
      </c>
      <c r="Q812" s="194">
        <f>IFERROR(ROUND(OFFSET(환산공식!$FG$15,$F812,0),3),"")</f>
        <v/>
      </c>
      <c r="R812" s="194">
        <f>OFFSET('배치점수 계산기'!H$10,$D812,0)</f>
        <v/>
      </c>
      <c r="S812" s="194">
        <f>OFFSET('배치점수 계산기'!I$10,$D812,0)</f>
        <v/>
      </c>
      <c r="T812" s="194">
        <f>OFFSET('배치점수 계산기'!J$10,$D812,0)</f>
        <v/>
      </c>
      <c r="U812" s="194">
        <f>OFFSET('배치점수 계산기'!K$10,$D812,0)</f>
        <v/>
      </c>
      <c r="V812" s="194">
        <f>OFFSET('배치점수 계산기'!L$10,$D812,0)</f>
        <v/>
      </c>
      <c r="W812" s="186">
        <f>OFFSET('배치점수 계산기'!M$10,$D812,0)</f>
        <v/>
      </c>
      <c r="X812" s="184">
        <f>OFFSET('배치점수 계산기'!N$10,$D812,0)</f>
        <v/>
      </c>
      <c r="Y812" s="188">
        <f>OFFSET(환산공식!FW$15,$F812,0)</f>
        <v/>
      </c>
      <c r="Z812" s="697">
        <f>OFFSET(환산공식!FX$15,$F812,0)</f>
        <v/>
      </c>
      <c r="AA812" s="179">
        <f>OFFSET(환산공식!FY$15,$F812,0)</f>
        <v/>
      </c>
      <c r="AB812" s="3" t="n"/>
      <c r="AD812" s="0">
        <f>IF(L812="X",6,IF(Q812&gt;R812,1,IF(Q812&gt;S812,2,IF(Q812&gt;T812,3,IF(Q812&gt;U812,4,IF(Q812&gt;=V812,5,IF(Q812&lt;V812,6,"")))))))</f>
        <v/>
      </c>
      <c r="AF812" s="3" t="n"/>
      <c r="AG812" s="3" t="n"/>
      <c r="AH812" s="3" t="n"/>
    </row>
    <row r="813">
      <c r="A813" s="198" t="n"/>
      <c r="B813" s="198" t="n"/>
      <c r="C813" s="198" t="inlineStr">
        <is>
          <t>가806</t>
        </is>
      </c>
      <c r="D813" s="195" t="n">
        <v>870</v>
      </c>
      <c r="E813" s="195" t="n">
        <v>223</v>
      </c>
      <c r="F813" s="195" t="n">
        <v>223</v>
      </c>
      <c r="G813" s="239" t="n">
        <v>806</v>
      </c>
      <c r="H813" s="197" t="inlineStr">
        <is>
          <t>가</t>
        </is>
      </c>
      <c r="I813" s="242" t="inlineStr">
        <is>
          <t>충남대</t>
        </is>
      </c>
      <c r="J813" s="242" t="inlineStr">
        <is>
          <t>건설공학교육과</t>
        </is>
      </c>
      <c r="K813" s="195" t="inlineStr">
        <is>
          <t>자연</t>
        </is>
      </c>
      <c r="L813" s="697">
        <f>IF(OFFSET(환산공식!$ED$15,$F813,0)=1,"O","X")</f>
        <v/>
      </c>
      <c r="M813" s="188">
        <f>IFERROR(OFFSET(환산공식!DJ$15,$F813,0),"")</f>
        <v/>
      </c>
      <c r="N813" s="697">
        <f>IFERROR(CONCATENATE(ROUND(OFFSET(환산공식!DK$15,$F813,0),1),"%"),"")</f>
        <v/>
      </c>
      <c r="O813" s="697">
        <f>IFERROR(OFFSET(환산공식!DL$15,$F813,0),"")</f>
        <v/>
      </c>
      <c r="P813" s="188">
        <f>IF(E813="","",IF(Q813&gt;R813,"90% 이상",IF(Q813&gt;S813,CONCATENATE(ROUND(((Q813-S813)/(R813-S813))*20+70,0),"%"),IF(Q813&gt;T813,CONCATENATE(ROUND(((Q813-T813)/(S813-T813))*30+40,0),"%"),IF(Q813&gt;U813,CONCATENATE(ROUND(((Q813-U813)/(T813-U813))*30+10,0),"%"),IF(Q813&gt;V813,CONCATENATE(ROUND(((Q813-V813)/(U813-V813))*7+3,0),"%"),"3% 이하"))))))</f>
        <v/>
      </c>
      <c r="Q813" s="194">
        <f>IFERROR(ROUND(OFFSET(환산공식!$FG$15,$F813,0),3),"")</f>
        <v/>
      </c>
      <c r="R813" s="194">
        <f>OFFSET('배치점수 계산기'!H$10,$D813,0)</f>
        <v/>
      </c>
      <c r="S813" s="194">
        <f>OFFSET('배치점수 계산기'!I$10,$D813,0)</f>
        <v/>
      </c>
      <c r="T813" s="194">
        <f>OFFSET('배치점수 계산기'!J$10,$D813,0)</f>
        <v/>
      </c>
      <c r="U813" s="194">
        <f>OFFSET('배치점수 계산기'!K$10,$D813,0)</f>
        <v/>
      </c>
      <c r="V813" s="194">
        <f>OFFSET('배치점수 계산기'!L$10,$D813,0)</f>
        <v/>
      </c>
      <c r="W813" s="186">
        <f>OFFSET('배치점수 계산기'!M$10,$D813,0)</f>
        <v/>
      </c>
      <c r="X813" s="184">
        <f>OFFSET('배치점수 계산기'!N$10,$D813,0)</f>
        <v/>
      </c>
      <c r="Y813" s="188">
        <f>OFFSET(환산공식!FW$15,$F813,0)</f>
        <v/>
      </c>
      <c r="Z813" s="697">
        <f>OFFSET(환산공식!FX$15,$F813,0)</f>
        <v/>
      </c>
      <c r="AA813" s="179">
        <f>OFFSET(환산공식!FY$15,$F813,0)</f>
        <v/>
      </c>
      <c r="AB813" s="3" t="n"/>
      <c r="AD813" s="0">
        <f>IF(L813="X",6,IF(Q813&gt;R813,1,IF(Q813&gt;S813,2,IF(Q813&gt;T813,3,IF(Q813&gt;U813,4,IF(Q813&gt;=V813,5,IF(Q813&lt;V813,6,"")))))))</f>
        <v/>
      </c>
      <c r="AF813" s="3" t="n"/>
      <c r="AG813" s="3" t="n"/>
      <c r="AH813" s="3" t="n"/>
    </row>
    <row r="814">
      <c r="A814" s="198" t="n"/>
      <c r="B814" s="198" t="n"/>
      <c r="C814" s="198" t="inlineStr">
        <is>
          <t>가807</t>
        </is>
      </c>
      <c r="D814" s="195" t="n">
        <v>871</v>
      </c>
      <c r="E814" s="195" t="n">
        <v>223</v>
      </c>
      <c r="F814" s="195" t="n">
        <v>223</v>
      </c>
      <c r="G814" s="239" t="n">
        <v>807</v>
      </c>
      <c r="H814" s="197" t="inlineStr">
        <is>
          <t>가</t>
        </is>
      </c>
      <c r="I814" s="242" t="inlineStr">
        <is>
          <t>충남대</t>
        </is>
      </c>
      <c r="J814" s="242" t="inlineStr">
        <is>
          <t>기계공학교육과</t>
        </is>
      </c>
      <c r="K814" s="195" t="inlineStr">
        <is>
          <t>자연</t>
        </is>
      </c>
      <c r="L814" s="697">
        <f>IF(OFFSET(환산공식!$ED$15,$F814,0)=1,"O","X")</f>
        <v/>
      </c>
      <c r="M814" s="188">
        <f>IFERROR(OFFSET(환산공식!DJ$15,$F814,0),"")</f>
        <v/>
      </c>
      <c r="N814" s="697">
        <f>IFERROR(CONCATENATE(ROUND(OFFSET(환산공식!DK$15,$F814,0),1),"%"),"")</f>
        <v/>
      </c>
      <c r="O814" s="697">
        <f>IFERROR(OFFSET(환산공식!DL$15,$F814,0),"")</f>
        <v/>
      </c>
      <c r="P814" s="188">
        <f>IF(E814="","",IF(Q814&gt;R814,"90% 이상",IF(Q814&gt;S814,CONCATENATE(ROUND(((Q814-S814)/(R814-S814))*20+70,0),"%"),IF(Q814&gt;T814,CONCATENATE(ROUND(((Q814-T814)/(S814-T814))*30+40,0),"%"),IF(Q814&gt;U814,CONCATENATE(ROUND(((Q814-U814)/(T814-U814))*30+10,0),"%"),IF(Q814&gt;V814,CONCATENATE(ROUND(((Q814-V814)/(U814-V814))*7+3,0),"%"),"3% 이하"))))))</f>
        <v/>
      </c>
      <c r="Q814" s="194">
        <f>IFERROR(ROUND(OFFSET(환산공식!$FG$15,$F814,0),3),"")</f>
        <v/>
      </c>
      <c r="R814" s="194">
        <f>OFFSET('배치점수 계산기'!H$10,$D814,0)</f>
        <v/>
      </c>
      <c r="S814" s="194">
        <f>OFFSET('배치점수 계산기'!I$10,$D814,0)</f>
        <v/>
      </c>
      <c r="T814" s="194">
        <f>OFFSET('배치점수 계산기'!J$10,$D814,0)</f>
        <v/>
      </c>
      <c r="U814" s="194">
        <f>OFFSET('배치점수 계산기'!K$10,$D814,0)</f>
        <v/>
      </c>
      <c r="V814" s="194">
        <f>OFFSET('배치점수 계산기'!L$10,$D814,0)</f>
        <v/>
      </c>
      <c r="W814" s="186">
        <f>OFFSET('배치점수 계산기'!M$10,$D814,0)</f>
        <v/>
      </c>
      <c r="X814" s="184">
        <f>OFFSET('배치점수 계산기'!N$10,$D814,0)</f>
        <v/>
      </c>
      <c r="Y814" s="188">
        <f>OFFSET(환산공식!FW$15,$F814,0)</f>
        <v/>
      </c>
      <c r="Z814" s="697">
        <f>OFFSET(환산공식!FX$15,$F814,0)</f>
        <v/>
      </c>
      <c r="AA814" s="179">
        <f>OFFSET(환산공식!FY$15,$F814,0)</f>
        <v/>
      </c>
      <c r="AB814" s="3" t="n"/>
      <c r="AD814" s="0">
        <f>IF(L814="X",6,IF(Q814&gt;R814,1,IF(Q814&gt;S814,2,IF(Q814&gt;T814,3,IF(Q814&gt;U814,4,IF(Q814&gt;=V814,5,IF(Q814&lt;V814,6,"")))))))</f>
        <v/>
      </c>
      <c r="AF814" s="3" t="n"/>
      <c r="AG814" s="3" t="n"/>
      <c r="AH814" s="3" t="n"/>
    </row>
    <row r="815">
      <c r="A815" s="198" t="n"/>
      <c r="B815" s="198" t="n"/>
      <c r="C815" s="198" t="inlineStr">
        <is>
          <t>가808</t>
        </is>
      </c>
      <c r="D815" s="195" t="n">
        <v>872</v>
      </c>
      <c r="E815" s="195" t="n">
        <v>223</v>
      </c>
      <c r="F815" s="195" t="n">
        <v>223</v>
      </c>
      <c r="G815" s="239" t="n">
        <v>808</v>
      </c>
      <c r="H815" s="197" t="inlineStr">
        <is>
          <t>가</t>
        </is>
      </c>
      <c r="I815" s="242" t="inlineStr">
        <is>
          <t>충남대</t>
        </is>
      </c>
      <c r="J815" s="242" t="inlineStr">
        <is>
          <t>생물과학과</t>
        </is>
      </c>
      <c r="K815" s="195" t="inlineStr">
        <is>
          <t>자연</t>
        </is>
      </c>
      <c r="L815" s="697">
        <f>IF(OFFSET(환산공식!$ED$15,$F815,0)=1,"O","X")</f>
        <v/>
      </c>
      <c r="M815" s="188">
        <f>IFERROR(OFFSET(환산공식!DJ$15,$F815,0),"")</f>
        <v/>
      </c>
      <c r="N815" s="697">
        <f>IFERROR(CONCATENATE(ROUND(OFFSET(환산공식!DK$15,$F815,0),1),"%"),"")</f>
        <v/>
      </c>
      <c r="O815" s="697">
        <f>IFERROR(OFFSET(환산공식!DL$15,$F815,0),"")</f>
        <v/>
      </c>
      <c r="P815" s="188">
        <f>IF(E815="","",IF(Q815&gt;R815,"90% 이상",IF(Q815&gt;S815,CONCATENATE(ROUND(((Q815-S815)/(R815-S815))*20+70,0),"%"),IF(Q815&gt;T815,CONCATENATE(ROUND(((Q815-T815)/(S815-T815))*30+40,0),"%"),IF(Q815&gt;U815,CONCATENATE(ROUND(((Q815-U815)/(T815-U815))*30+10,0),"%"),IF(Q815&gt;V815,CONCATENATE(ROUND(((Q815-V815)/(U815-V815))*7+3,0),"%"),"3% 이하"))))))</f>
        <v/>
      </c>
      <c r="Q815" s="194">
        <f>IFERROR(ROUND(OFFSET(환산공식!$FG$15,$F815,0),3),"")</f>
        <v/>
      </c>
      <c r="R815" s="194">
        <f>OFFSET('배치점수 계산기'!H$10,$D815,0)</f>
        <v/>
      </c>
      <c r="S815" s="194">
        <f>OFFSET('배치점수 계산기'!I$10,$D815,0)</f>
        <v/>
      </c>
      <c r="T815" s="194">
        <f>OFFSET('배치점수 계산기'!J$10,$D815,0)</f>
        <v/>
      </c>
      <c r="U815" s="194">
        <f>OFFSET('배치점수 계산기'!K$10,$D815,0)</f>
        <v/>
      </c>
      <c r="V815" s="194">
        <f>OFFSET('배치점수 계산기'!L$10,$D815,0)</f>
        <v/>
      </c>
      <c r="W815" s="186">
        <f>OFFSET('배치점수 계산기'!M$10,$D815,0)</f>
        <v/>
      </c>
      <c r="X815" s="184">
        <f>OFFSET('배치점수 계산기'!N$10,$D815,0)</f>
        <v/>
      </c>
      <c r="Y815" s="188">
        <f>OFFSET(환산공식!FW$15,$F815,0)</f>
        <v/>
      </c>
      <c r="Z815" s="697">
        <f>OFFSET(환산공식!FX$15,$F815,0)</f>
        <v/>
      </c>
      <c r="AA815" s="179">
        <f>OFFSET(환산공식!FY$15,$F815,0)</f>
        <v/>
      </c>
      <c r="AB815" s="3" t="n"/>
      <c r="AD815" s="0">
        <f>IF(L815="X",6,IF(Q815&gt;R815,1,IF(Q815&gt;S815,2,IF(Q815&gt;T815,3,IF(Q815&gt;U815,4,IF(Q815&gt;=V815,5,IF(Q815&lt;V815,6,"")))))))</f>
        <v/>
      </c>
      <c r="AF815" s="3" t="n"/>
      <c r="AG815" s="3" t="n"/>
      <c r="AH815" s="3" t="n"/>
    </row>
    <row r="816">
      <c r="A816" s="198" t="n"/>
      <c r="B816" s="198" t="n"/>
      <c r="C816" s="198" t="inlineStr">
        <is>
          <t>가809</t>
        </is>
      </c>
      <c r="D816" s="195" t="n">
        <v>873</v>
      </c>
      <c r="E816" s="195" t="n">
        <v>223</v>
      </c>
      <c r="F816" s="195" t="n">
        <v>223</v>
      </c>
      <c r="G816" s="239" t="n">
        <v>809</v>
      </c>
      <c r="H816" s="197" t="inlineStr">
        <is>
          <t>가</t>
        </is>
      </c>
      <c r="I816" s="242" t="inlineStr">
        <is>
          <t>충남대</t>
        </is>
      </c>
      <c r="J816" s="242" t="inlineStr">
        <is>
          <t>전기·전자·통신공학교육과</t>
        </is>
      </c>
      <c r="K816" s="195" t="inlineStr">
        <is>
          <t>자연</t>
        </is>
      </c>
      <c r="L816" s="697">
        <f>IF(OFFSET(환산공식!$ED$15,$F816,0)=1,"O","X")</f>
        <v/>
      </c>
      <c r="M816" s="188">
        <f>IFERROR(OFFSET(환산공식!DJ$15,$F816,0),"")</f>
        <v/>
      </c>
      <c r="N816" s="697">
        <f>IFERROR(CONCATENATE(ROUND(OFFSET(환산공식!DK$15,$F816,0),1),"%"),"")</f>
        <v/>
      </c>
      <c r="O816" s="697">
        <f>IFERROR(OFFSET(환산공식!DL$15,$F816,0),"")</f>
        <v/>
      </c>
      <c r="P816" s="188">
        <f>IF(E816="","",IF(Q816&gt;R816,"90% 이상",IF(Q816&gt;S816,CONCATENATE(ROUND(((Q816-S816)/(R816-S816))*20+70,0),"%"),IF(Q816&gt;T816,CONCATENATE(ROUND(((Q816-T816)/(S816-T816))*30+40,0),"%"),IF(Q816&gt;U816,CONCATENATE(ROUND(((Q816-U816)/(T816-U816))*30+10,0),"%"),IF(Q816&gt;V816,CONCATENATE(ROUND(((Q816-V816)/(U816-V816))*7+3,0),"%"),"3% 이하"))))))</f>
        <v/>
      </c>
      <c r="Q816" s="194">
        <f>IFERROR(ROUND(OFFSET(환산공식!$FG$15,$F816,0),3),"")</f>
        <v/>
      </c>
      <c r="R816" s="194">
        <f>OFFSET('배치점수 계산기'!H$10,$D816,0)</f>
        <v/>
      </c>
      <c r="S816" s="194">
        <f>OFFSET('배치점수 계산기'!I$10,$D816,0)</f>
        <v/>
      </c>
      <c r="T816" s="194">
        <f>OFFSET('배치점수 계산기'!J$10,$D816,0)</f>
        <v/>
      </c>
      <c r="U816" s="194">
        <f>OFFSET('배치점수 계산기'!K$10,$D816,0)</f>
        <v/>
      </c>
      <c r="V816" s="194">
        <f>OFFSET('배치점수 계산기'!L$10,$D816,0)</f>
        <v/>
      </c>
      <c r="W816" s="186">
        <f>OFFSET('배치점수 계산기'!M$10,$D816,0)</f>
        <v/>
      </c>
      <c r="X816" s="184">
        <f>OFFSET('배치점수 계산기'!N$10,$D816,0)</f>
        <v/>
      </c>
      <c r="Y816" s="188">
        <f>OFFSET(환산공식!FW$15,$F816,0)</f>
        <v/>
      </c>
      <c r="Z816" s="697">
        <f>OFFSET(환산공식!FX$15,$F816,0)</f>
        <v/>
      </c>
      <c r="AA816" s="179">
        <f>OFFSET(환산공식!FY$15,$F816,0)</f>
        <v/>
      </c>
      <c r="AB816" s="3" t="n"/>
      <c r="AD816" s="0">
        <f>IF(L816="X",6,IF(Q816&gt;R816,1,IF(Q816&gt;S816,2,IF(Q816&gt;T816,3,IF(Q816&gt;U816,4,IF(Q816&gt;=V816,5,IF(Q816&lt;V816,6,"")))))))</f>
        <v/>
      </c>
      <c r="AF816" s="3" t="n"/>
      <c r="AG816" s="3" t="n"/>
      <c r="AH816" s="3" t="n"/>
    </row>
    <row r="817">
      <c r="A817" s="198" t="n"/>
      <c r="B817" s="198" t="n"/>
      <c r="C817" s="198" t="inlineStr">
        <is>
          <t>가810</t>
        </is>
      </c>
      <c r="D817" s="195" t="n">
        <v>874</v>
      </c>
      <c r="E817" s="195" t="n">
        <v>223</v>
      </c>
      <c r="F817" s="195" t="n">
        <v>223</v>
      </c>
      <c r="G817" s="239" t="n">
        <v>810</v>
      </c>
      <c r="H817" s="197" t="inlineStr">
        <is>
          <t>가</t>
        </is>
      </c>
      <c r="I817" s="242" t="inlineStr">
        <is>
          <t>충남대</t>
        </is>
      </c>
      <c r="J817" s="242" t="inlineStr">
        <is>
          <t>화학공학교육과</t>
        </is>
      </c>
      <c r="K817" s="195" t="inlineStr">
        <is>
          <t>자연</t>
        </is>
      </c>
      <c r="L817" s="697">
        <f>IF(OFFSET(환산공식!$ED$15,$F817,0)=1,"O","X")</f>
        <v/>
      </c>
      <c r="M817" s="188">
        <f>IFERROR(OFFSET(환산공식!DJ$15,$F817,0),"")</f>
        <v/>
      </c>
      <c r="N817" s="697">
        <f>IFERROR(CONCATENATE(ROUND(OFFSET(환산공식!DK$15,$F817,0),1),"%"),"")</f>
        <v/>
      </c>
      <c r="O817" s="697">
        <f>IFERROR(OFFSET(환산공식!DL$15,$F817,0),"")</f>
        <v/>
      </c>
      <c r="P817" s="188">
        <f>IF(E817="","",IF(Q817&gt;R817,"90% 이상",IF(Q817&gt;S817,CONCATENATE(ROUND(((Q817-S817)/(R817-S817))*20+70,0),"%"),IF(Q817&gt;T817,CONCATENATE(ROUND(((Q817-T817)/(S817-T817))*30+40,0),"%"),IF(Q817&gt;U817,CONCATENATE(ROUND(((Q817-U817)/(T817-U817))*30+10,0),"%"),IF(Q817&gt;V817,CONCATENATE(ROUND(((Q817-V817)/(U817-V817))*7+3,0),"%"),"3% 이하"))))))</f>
        <v/>
      </c>
      <c r="Q817" s="194">
        <f>IFERROR(ROUND(OFFSET(환산공식!$FG$15,$F817,0),3),"")</f>
        <v/>
      </c>
      <c r="R817" s="194">
        <f>OFFSET('배치점수 계산기'!H$10,$D817,0)</f>
        <v/>
      </c>
      <c r="S817" s="194">
        <f>OFFSET('배치점수 계산기'!I$10,$D817,0)</f>
        <v/>
      </c>
      <c r="T817" s="194">
        <f>OFFSET('배치점수 계산기'!J$10,$D817,0)</f>
        <v/>
      </c>
      <c r="U817" s="194">
        <f>OFFSET('배치점수 계산기'!K$10,$D817,0)</f>
        <v/>
      </c>
      <c r="V817" s="194">
        <f>OFFSET('배치점수 계산기'!L$10,$D817,0)</f>
        <v/>
      </c>
      <c r="W817" s="186">
        <f>OFFSET('배치점수 계산기'!M$10,$D817,0)</f>
        <v/>
      </c>
      <c r="X817" s="184">
        <f>OFFSET('배치점수 계산기'!N$10,$D817,0)</f>
        <v/>
      </c>
      <c r="Y817" s="188">
        <f>OFFSET(환산공식!FW$15,$F817,0)</f>
        <v/>
      </c>
      <c r="Z817" s="697">
        <f>OFFSET(환산공식!FX$15,$F817,0)</f>
        <v/>
      </c>
      <c r="AA817" s="179">
        <f>OFFSET(환산공식!FY$15,$F817,0)</f>
        <v/>
      </c>
      <c r="AB817" s="3" t="n"/>
      <c r="AD817" s="0">
        <f>IF(L817="X",6,IF(Q817&gt;R817,1,IF(Q817&gt;S817,2,IF(Q817&gt;T817,3,IF(Q817&gt;U817,4,IF(Q817&gt;=V817,5,IF(Q817&lt;V817,6,"")))))))</f>
        <v/>
      </c>
      <c r="AF817" s="3" t="n"/>
      <c r="AG817" s="3" t="n"/>
      <c r="AH817" s="3" t="n"/>
    </row>
    <row r="818">
      <c r="A818" s="198" t="n"/>
      <c r="B818" s="198" t="n"/>
      <c r="C818" s="198" t="inlineStr">
        <is>
          <t>가811</t>
        </is>
      </c>
      <c r="D818" s="195" t="n">
        <v>875</v>
      </c>
      <c r="E818" s="195" t="n">
        <v>223</v>
      </c>
      <c r="F818" s="195" t="n">
        <v>223</v>
      </c>
      <c r="G818" s="239" t="n">
        <v>811</v>
      </c>
      <c r="H818" s="197" t="inlineStr">
        <is>
          <t>가</t>
        </is>
      </c>
      <c r="I818" s="242" t="inlineStr">
        <is>
          <t>충남대</t>
        </is>
      </c>
      <c r="J818" s="242" t="inlineStr">
        <is>
          <t>신소재공학과</t>
        </is>
      </c>
      <c r="K818" s="195" t="inlineStr">
        <is>
          <t>자연</t>
        </is>
      </c>
      <c r="L818" s="697">
        <f>IF(OFFSET(환산공식!$ED$15,$F818,0)=1,"O","X")</f>
        <v/>
      </c>
      <c r="M818" s="188">
        <f>IFERROR(OFFSET(환산공식!DJ$15,$F818,0),"")</f>
        <v/>
      </c>
      <c r="N818" s="697">
        <f>IFERROR(CONCATENATE(ROUND(OFFSET(환산공식!DK$15,$F818,0),1),"%"),"")</f>
        <v/>
      </c>
      <c r="O818" s="697">
        <f>IFERROR(OFFSET(환산공식!DL$15,$F818,0),"")</f>
        <v/>
      </c>
      <c r="P818" s="188">
        <f>IF(E818="","",IF(Q818&gt;R818,"90% 이상",IF(Q818&gt;S818,CONCATENATE(ROUND(((Q818-S818)/(R818-S818))*20+70,0),"%"),IF(Q818&gt;T818,CONCATENATE(ROUND(((Q818-T818)/(S818-T818))*30+40,0),"%"),IF(Q818&gt;U818,CONCATENATE(ROUND(((Q818-U818)/(T818-U818))*30+10,0),"%"),IF(Q818&gt;V818,CONCATENATE(ROUND(((Q818-V818)/(U818-V818))*7+3,0),"%"),"3% 이하"))))))</f>
        <v/>
      </c>
      <c r="Q818" s="194">
        <f>IFERROR(ROUND(OFFSET(환산공식!$FG$15,$F818,0),3),"")</f>
        <v/>
      </c>
      <c r="R818" s="194">
        <f>OFFSET('배치점수 계산기'!H$10,$D818,0)</f>
        <v/>
      </c>
      <c r="S818" s="194">
        <f>OFFSET('배치점수 계산기'!I$10,$D818,0)</f>
        <v/>
      </c>
      <c r="T818" s="194">
        <f>OFFSET('배치점수 계산기'!J$10,$D818,0)</f>
        <v/>
      </c>
      <c r="U818" s="194">
        <f>OFFSET('배치점수 계산기'!K$10,$D818,0)</f>
        <v/>
      </c>
      <c r="V818" s="194">
        <f>OFFSET('배치점수 계산기'!L$10,$D818,0)</f>
        <v/>
      </c>
      <c r="W818" s="186">
        <f>OFFSET('배치점수 계산기'!M$10,$D818,0)</f>
        <v/>
      </c>
      <c r="X818" s="184">
        <f>OFFSET('배치점수 계산기'!N$10,$D818,0)</f>
        <v/>
      </c>
      <c r="Y818" s="188">
        <f>OFFSET(환산공식!FW$15,$F818,0)</f>
        <v/>
      </c>
      <c r="Z818" s="697">
        <f>OFFSET(환산공식!FX$15,$F818,0)</f>
        <v/>
      </c>
      <c r="AA818" s="179">
        <f>OFFSET(환산공식!FY$15,$F818,0)</f>
        <v/>
      </c>
      <c r="AB818" s="3" t="n"/>
      <c r="AD818" s="0">
        <f>IF(L818="X",6,IF(Q818&gt;R818,1,IF(Q818&gt;S818,2,IF(Q818&gt;T818,3,IF(Q818&gt;U818,4,IF(Q818&gt;=V818,5,IF(Q818&lt;V818,6,"")))))))</f>
        <v/>
      </c>
      <c r="AF818" s="3" t="n"/>
      <c r="AG818" s="3" t="n"/>
      <c r="AH818" s="3" t="n"/>
    </row>
    <row r="819">
      <c r="A819" s="198" t="n"/>
      <c r="B819" s="198" t="n"/>
      <c r="C819" s="198" t="inlineStr">
        <is>
          <t>가812</t>
        </is>
      </c>
      <c r="D819" s="195" t="n">
        <v>879</v>
      </c>
      <c r="E819" s="195" t="n">
        <v>221</v>
      </c>
      <c r="F819" s="195" t="n">
        <v>221</v>
      </c>
      <c r="G819" s="239" t="n">
        <v>812</v>
      </c>
      <c r="H819" s="197" t="inlineStr">
        <is>
          <t>가</t>
        </is>
      </c>
      <c r="I819" s="242" t="inlineStr">
        <is>
          <t>충남대</t>
        </is>
      </c>
      <c r="J819" s="242" t="inlineStr">
        <is>
          <t>심리학과</t>
        </is>
      </c>
      <c r="K819" s="195" t="inlineStr">
        <is>
          <t>통합</t>
        </is>
      </c>
      <c r="L819" s="697">
        <f>IF(OFFSET(환산공식!$ED$15,$F819,0)=1,"O","X")</f>
        <v/>
      </c>
      <c r="M819" s="188">
        <f>IFERROR(OFFSET(환산공식!DJ$15,$F819,0),"")</f>
        <v/>
      </c>
      <c r="N819" s="697">
        <f>IFERROR(CONCATENATE(ROUND(OFFSET(환산공식!DK$15,$F819,0),1),"%"),"")</f>
        <v/>
      </c>
      <c r="O819" s="697">
        <f>IFERROR(OFFSET(환산공식!DL$15,$F819,0),"")</f>
        <v/>
      </c>
      <c r="P819" s="188">
        <f>IF(E819="","",IF(Q819&gt;R819,"90% 이상",IF(Q819&gt;S819,CONCATENATE(ROUND(((Q819-S819)/(R819-S819))*20+70,0),"%"),IF(Q819&gt;T819,CONCATENATE(ROUND(((Q819-T819)/(S819-T819))*30+40,0),"%"),IF(Q819&gt;U819,CONCATENATE(ROUND(((Q819-U819)/(T819-U819))*30+10,0),"%"),IF(Q819&gt;V819,CONCATENATE(ROUND(((Q819-V819)/(U819-V819))*7+3,0),"%"),"3% 이하"))))))</f>
        <v/>
      </c>
      <c r="Q819" s="194">
        <f>IFERROR(ROUND(OFFSET(환산공식!$FG$15,$F819,0),3),"")</f>
        <v/>
      </c>
      <c r="R819" s="194">
        <f>OFFSET('배치점수 계산기'!H$10,$D819,0)</f>
        <v/>
      </c>
      <c r="S819" s="194">
        <f>OFFSET('배치점수 계산기'!I$10,$D819,0)</f>
        <v/>
      </c>
      <c r="T819" s="194">
        <f>OFFSET('배치점수 계산기'!J$10,$D819,0)</f>
        <v/>
      </c>
      <c r="U819" s="194">
        <f>OFFSET('배치점수 계산기'!K$10,$D819,0)</f>
        <v/>
      </c>
      <c r="V819" s="194">
        <f>OFFSET('배치점수 계산기'!L$10,$D819,0)</f>
        <v/>
      </c>
      <c r="W819" s="186">
        <f>OFFSET('배치점수 계산기'!M$10,$D819,0)</f>
        <v/>
      </c>
      <c r="X819" s="184">
        <f>OFFSET('배치점수 계산기'!N$10,$D819,0)</f>
        <v/>
      </c>
      <c r="Y819" s="188">
        <f>OFFSET(환산공식!FW$15,$F819,0)</f>
        <v/>
      </c>
      <c r="Z819" s="697">
        <f>OFFSET(환산공식!FX$15,$F819,0)</f>
        <v/>
      </c>
      <c r="AA819" s="179">
        <f>OFFSET(환산공식!FY$15,$F819,0)</f>
        <v/>
      </c>
      <c r="AB819" s="3" t="n"/>
      <c r="AD819" s="0">
        <f>IF(L819="X",6,IF(Q819&gt;R819,1,IF(Q819&gt;S819,2,IF(Q819&gt;T819,3,IF(Q819&gt;U819,4,IF(Q819&gt;=V819,5,IF(Q819&lt;V819,6,"")))))))</f>
        <v/>
      </c>
      <c r="AF819" s="3" t="n"/>
      <c r="AG819" s="3" t="n"/>
      <c r="AH819" s="3" t="n"/>
    </row>
    <row r="820">
      <c r="A820" s="198" t="n"/>
      <c r="B820" s="198" t="n"/>
      <c r="C820" s="198" t="inlineStr">
        <is>
          <t>가813</t>
        </is>
      </c>
      <c r="D820" s="195" t="n">
        <v>880</v>
      </c>
      <c r="E820" s="195" t="n">
        <v>221</v>
      </c>
      <c r="F820" s="195" t="n">
        <v>221</v>
      </c>
      <c r="G820" s="239" t="n">
        <v>813</v>
      </c>
      <c r="H820" s="197" t="inlineStr">
        <is>
          <t>가</t>
        </is>
      </c>
      <c r="I820" s="242" t="inlineStr">
        <is>
          <t>충남대</t>
        </is>
      </c>
      <c r="J820" s="242" t="inlineStr">
        <is>
          <t>행정학부</t>
        </is>
      </c>
      <c r="K820" s="195" t="inlineStr">
        <is>
          <t>통합</t>
        </is>
      </c>
      <c r="L820" s="697">
        <f>IF(OFFSET(환산공식!$ED$15,$F820,0)=1,"O","X")</f>
        <v/>
      </c>
      <c r="M820" s="188">
        <f>IFERROR(OFFSET(환산공식!DJ$15,$F820,0),"")</f>
        <v/>
      </c>
      <c r="N820" s="697">
        <f>IFERROR(CONCATENATE(ROUND(OFFSET(환산공식!DK$15,$F820,0),1),"%"),"")</f>
        <v/>
      </c>
      <c r="O820" s="697">
        <f>IFERROR(OFFSET(환산공식!DL$15,$F820,0),"")</f>
        <v/>
      </c>
      <c r="P820" s="188">
        <f>IF(E820="","",IF(Q820&gt;R820,"90% 이상",IF(Q820&gt;S820,CONCATENATE(ROUND(((Q820-S820)/(R820-S820))*20+70,0),"%"),IF(Q820&gt;T820,CONCATENATE(ROUND(((Q820-T820)/(S820-T820))*30+40,0),"%"),IF(Q820&gt;U820,CONCATENATE(ROUND(((Q820-U820)/(T820-U820))*30+10,0),"%"),IF(Q820&gt;V820,CONCATENATE(ROUND(((Q820-V820)/(U820-V820))*7+3,0),"%"),"3% 이하"))))))</f>
        <v/>
      </c>
      <c r="Q820" s="194">
        <f>IFERROR(ROUND(OFFSET(환산공식!$FG$15,$F820,0),3),"")</f>
        <v/>
      </c>
      <c r="R820" s="194">
        <f>OFFSET('배치점수 계산기'!H$10,$D820,0)</f>
        <v/>
      </c>
      <c r="S820" s="194">
        <f>OFFSET('배치점수 계산기'!I$10,$D820,0)</f>
        <v/>
      </c>
      <c r="T820" s="194">
        <f>OFFSET('배치점수 계산기'!J$10,$D820,0)</f>
        <v/>
      </c>
      <c r="U820" s="194">
        <f>OFFSET('배치점수 계산기'!K$10,$D820,0)</f>
        <v/>
      </c>
      <c r="V820" s="194">
        <f>OFFSET('배치점수 계산기'!L$10,$D820,0)</f>
        <v/>
      </c>
      <c r="W820" s="186">
        <f>OFFSET('배치점수 계산기'!M$10,$D820,0)</f>
        <v/>
      </c>
      <c r="X820" s="184">
        <f>OFFSET('배치점수 계산기'!N$10,$D820,0)</f>
        <v/>
      </c>
      <c r="Y820" s="188">
        <f>OFFSET(환산공식!FW$15,$F820,0)</f>
        <v/>
      </c>
      <c r="Z820" s="697">
        <f>OFFSET(환산공식!FX$15,$F820,0)</f>
        <v/>
      </c>
      <c r="AA820" s="179">
        <f>OFFSET(환산공식!FY$15,$F820,0)</f>
        <v/>
      </c>
      <c r="AB820" s="3" t="n"/>
      <c r="AD820" s="0">
        <f>IF(L820="X",6,IF(Q820&gt;R820,1,IF(Q820&gt;S820,2,IF(Q820&gt;T820,3,IF(Q820&gt;U820,4,IF(Q820&gt;=V820,5,IF(Q820&lt;V820,6,"")))))))</f>
        <v/>
      </c>
      <c r="AF820" s="3" t="n"/>
      <c r="AG820" s="3" t="n"/>
      <c r="AH820" s="3" t="n"/>
    </row>
    <row r="821">
      <c r="A821" s="198" t="n"/>
      <c r="B821" s="198" t="n"/>
      <c r="C821" s="198" t="inlineStr">
        <is>
          <t>가814</t>
        </is>
      </c>
      <c r="D821" s="195" t="n">
        <v>881</v>
      </c>
      <c r="E821" s="195" t="n">
        <v>221</v>
      </c>
      <c r="F821" s="195" t="n">
        <v>221</v>
      </c>
      <c r="G821" s="239" t="n">
        <v>814</v>
      </c>
      <c r="H821" s="197" t="inlineStr">
        <is>
          <t>가</t>
        </is>
      </c>
      <c r="I821" s="242" t="inlineStr">
        <is>
          <t>충남대</t>
        </is>
      </c>
      <c r="J821" s="242" t="inlineStr">
        <is>
          <t>공공안전 융합전공</t>
        </is>
      </c>
      <c r="K821" s="195" t="inlineStr">
        <is>
          <t>통합</t>
        </is>
      </c>
      <c r="L821" s="697">
        <f>IF(OFFSET(환산공식!$ED$15,$F821,0)=1,"O","X")</f>
        <v/>
      </c>
      <c r="M821" s="188">
        <f>IFERROR(OFFSET(환산공식!DJ$15,$F821,0),"")</f>
        <v/>
      </c>
      <c r="N821" s="697">
        <f>IFERROR(CONCATENATE(ROUND(OFFSET(환산공식!DK$15,$F821,0),1),"%"),"")</f>
        <v/>
      </c>
      <c r="O821" s="697">
        <f>IFERROR(OFFSET(환산공식!DL$15,$F821,0),"")</f>
        <v/>
      </c>
      <c r="P821" s="188">
        <f>IF(E821="","",IF(Q821&gt;R821,"90% 이상",IF(Q821&gt;S821,CONCATENATE(ROUND(((Q821-S821)/(R821-S821))*20+70,0),"%"),IF(Q821&gt;T821,CONCATENATE(ROUND(((Q821-T821)/(S821-T821))*30+40,0),"%"),IF(Q821&gt;U821,CONCATENATE(ROUND(((Q821-U821)/(T821-U821))*30+10,0),"%"),IF(Q821&gt;V821,CONCATENATE(ROUND(((Q821-V821)/(U821-V821))*7+3,0),"%"),"3% 이하"))))))</f>
        <v/>
      </c>
      <c r="Q821" s="194">
        <f>IFERROR(ROUND(OFFSET(환산공식!$FG$15,$F821,0),3),"")</f>
        <v/>
      </c>
      <c r="R821" s="194">
        <f>OFFSET('배치점수 계산기'!H$10,$D821,0)</f>
        <v/>
      </c>
      <c r="S821" s="194">
        <f>OFFSET('배치점수 계산기'!I$10,$D821,0)</f>
        <v/>
      </c>
      <c r="T821" s="194">
        <f>OFFSET('배치점수 계산기'!J$10,$D821,0)</f>
        <v/>
      </c>
      <c r="U821" s="194">
        <f>OFFSET('배치점수 계산기'!K$10,$D821,0)</f>
        <v/>
      </c>
      <c r="V821" s="194">
        <f>OFFSET('배치점수 계산기'!L$10,$D821,0)</f>
        <v/>
      </c>
      <c r="W821" s="186">
        <f>OFFSET('배치점수 계산기'!M$10,$D821,0)</f>
        <v/>
      </c>
      <c r="X821" s="184">
        <f>OFFSET('배치점수 계산기'!N$10,$D821,0)</f>
        <v/>
      </c>
      <c r="Y821" s="188">
        <f>OFFSET(환산공식!FW$15,$F821,0)</f>
        <v/>
      </c>
      <c r="Z821" s="697">
        <f>OFFSET(환산공식!FX$15,$F821,0)</f>
        <v/>
      </c>
      <c r="AA821" s="179">
        <f>OFFSET(환산공식!FY$15,$F821,0)</f>
        <v/>
      </c>
      <c r="AB821" s="3" t="n"/>
      <c r="AD821" s="0">
        <f>IF(L821="X",6,IF(Q821&gt;R821,1,IF(Q821&gt;S821,2,IF(Q821&gt;T821,3,IF(Q821&gt;U821,4,IF(Q821&gt;=V821,5,IF(Q821&lt;V821,6,"")))))))</f>
        <v/>
      </c>
      <c r="AF821" s="3" t="n"/>
      <c r="AG821" s="3" t="n"/>
      <c r="AH821" s="3" t="n"/>
    </row>
    <row r="822">
      <c r="A822" s="198" t="n"/>
      <c r="B822" s="198" t="n"/>
      <c r="C822" s="198" t="inlineStr">
        <is>
          <t>가815</t>
        </is>
      </c>
      <c r="D822" s="195" t="n">
        <v>882</v>
      </c>
      <c r="E822" s="195" t="n">
        <v>221</v>
      </c>
      <c r="F822" s="195" t="n">
        <v>221</v>
      </c>
      <c r="G822" s="239" t="n">
        <v>815</v>
      </c>
      <c r="H822" s="197" t="inlineStr">
        <is>
          <t>가</t>
        </is>
      </c>
      <c r="I822" s="242" t="inlineStr">
        <is>
          <t>충남대</t>
        </is>
      </c>
      <c r="J822" s="242" t="inlineStr">
        <is>
          <t>정치외교학과</t>
        </is>
      </c>
      <c r="K822" s="195" t="inlineStr">
        <is>
          <t>통합</t>
        </is>
      </c>
      <c r="L822" s="697">
        <f>IF(OFFSET(환산공식!$ED$15,$F822,0)=1,"O","X")</f>
        <v/>
      </c>
      <c r="M822" s="188">
        <f>IFERROR(OFFSET(환산공식!DJ$15,$F822,0),"")</f>
        <v/>
      </c>
      <c r="N822" s="697">
        <f>IFERROR(CONCATENATE(ROUND(OFFSET(환산공식!DK$15,$F822,0),1),"%"),"")</f>
        <v/>
      </c>
      <c r="O822" s="697">
        <f>IFERROR(OFFSET(환산공식!DL$15,$F822,0),"")</f>
        <v/>
      </c>
      <c r="P822" s="188">
        <f>IF(E822="","",IF(Q822&gt;R822,"90% 이상",IF(Q822&gt;S822,CONCATENATE(ROUND(((Q822-S822)/(R822-S822))*20+70,0),"%"),IF(Q822&gt;T822,CONCATENATE(ROUND(((Q822-T822)/(S822-T822))*30+40,0),"%"),IF(Q822&gt;U822,CONCATENATE(ROUND(((Q822-U822)/(T822-U822))*30+10,0),"%"),IF(Q822&gt;V822,CONCATENATE(ROUND(((Q822-V822)/(U822-V822))*7+3,0),"%"),"3% 이하"))))))</f>
        <v/>
      </c>
      <c r="Q822" s="194">
        <f>IFERROR(ROUND(OFFSET(환산공식!$FG$15,$F822,0),3),"")</f>
        <v/>
      </c>
      <c r="R822" s="194">
        <f>OFFSET('배치점수 계산기'!H$10,$D822,0)</f>
        <v/>
      </c>
      <c r="S822" s="194">
        <f>OFFSET('배치점수 계산기'!I$10,$D822,0)</f>
        <v/>
      </c>
      <c r="T822" s="194">
        <f>OFFSET('배치점수 계산기'!J$10,$D822,0)</f>
        <v/>
      </c>
      <c r="U822" s="194">
        <f>OFFSET('배치점수 계산기'!K$10,$D822,0)</f>
        <v/>
      </c>
      <c r="V822" s="194">
        <f>OFFSET('배치점수 계산기'!L$10,$D822,0)</f>
        <v/>
      </c>
      <c r="W822" s="186">
        <f>OFFSET('배치점수 계산기'!M$10,$D822,0)</f>
        <v/>
      </c>
      <c r="X822" s="184">
        <f>OFFSET('배치점수 계산기'!N$10,$D822,0)</f>
        <v/>
      </c>
      <c r="Y822" s="188">
        <f>OFFSET(환산공식!FW$15,$F822,0)</f>
        <v/>
      </c>
      <c r="Z822" s="697">
        <f>OFFSET(환산공식!FX$15,$F822,0)</f>
        <v/>
      </c>
      <c r="AA822" s="179">
        <f>OFFSET(환산공식!FY$15,$F822,0)</f>
        <v/>
      </c>
      <c r="AB822" s="3" t="n"/>
      <c r="AD822" s="0">
        <f>IF(L822="X",6,IF(Q822&gt;R822,1,IF(Q822&gt;S822,2,IF(Q822&gt;T822,3,IF(Q822&gt;U822,4,IF(Q822&gt;=V822,5,IF(Q822&lt;V822,6,"")))))))</f>
        <v/>
      </c>
      <c r="AF822" s="3" t="n"/>
      <c r="AG822" s="3" t="n"/>
      <c r="AH822" s="3" t="n"/>
    </row>
    <row r="823">
      <c r="A823" s="198" t="n"/>
      <c r="B823" s="198" t="n"/>
      <c r="C823" s="198" t="inlineStr">
        <is>
          <t>가816</t>
        </is>
      </c>
      <c r="D823" s="195" t="n">
        <v>883</v>
      </c>
      <c r="E823" s="195" t="n">
        <v>221</v>
      </c>
      <c r="F823" s="195" t="n">
        <v>221</v>
      </c>
      <c r="G823" s="239" t="n">
        <v>816</v>
      </c>
      <c r="H823" s="197" t="inlineStr">
        <is>
          <t>가</t>
        </is>
      </c>
      <c r="I823" s="242" t="inlineStr">
        <is>
          <t>충남대</t>
        </is>
      </c>
      <c r="J823" s="242" t="inlineStr">
        <is>
          <t>언론정보학과</t>
        </is>
      </c>
      <c r="K823" s="195" t="inlineStr">
        <is>
          <t>통합</t>
        </is>
      </c>
      <c r="L823" s="697">
        <f>IF(OFFSET(환산공식!$ED$15,$F823,0)=1,"O","X")</f>
        <v/>
      </c>
      <c r="M823" s="188">
        <f>IFERROR(OFFSET(환산공식!DJ$15,$F823,0),"")</f>
        <v/>
      </c>
      <c r="N823" s="697">
        <f>IFERROR(CONCATENATE(ROUND(OFFSET(환산공식!DK$15,$F823,0),1),"%"),"")</f>
        <v/>
      </c>
      <c r="O823" s="697">
        <f>IFERROR(OFFSET(환산공식!DL$15,$F823,0),"")</f>
        <v/>
      </c>
      <c r="P823" s="188">
        <f>IF(E823="","",IF(Q823&gt;R823,"90% 이상",IF(Q823&gt;S823,CONCATENATE(ROUND(((Q823-S823)/(R823-S823))*20+70,0),"%"),IF(Q823&gt;T823,CONCATENATE(ROUND(((Q823-T823)/(S823-T823))*30+40,0),"%"),IF(Q823&gt;U823,CONCATENATE(ROUND(((Q823-U823)/(T823-U823))*30+10,0),"%"),IF(Q823&gt;V823,CONCATENATE(ROUND(((Q823-V823)/(U823-V823))*7+3,0),"%"),"3% 이하"))))))</f>
        <v/>
      </c>
      <c r="Q823" s="194">
        <f>IFERROR(ROUND(OFFSET(환산공식!$FG$15,$F823,0),3),"")</f>
        <v/>
      </c>
      <c r="R823" s="194">
        <f>OFFSET('배치점수 계산기'!H$10,$D823,0)</f>
        <v/>
      </c>
      <c r="S823" s="194">
        <f>OFFSET('배치점수 계산기'!I$10,$D823,0)</f>
        <v/>
      </c>
      <c r="T823" s="194">
        <f>OFFSET('배치점수 계산기'!J$10,$D823,0)</f>
        <v/>
      </c>
      <c r="U823" s="194">
        <f>OFFSET('배치점수 계산기'!K$10,$D823,0)</f>
        <v/>
      </c>
      <c r="V823" s="194">
        <f>OFFSET('배치점수 계산기'!L$10,$D823,0)</f>
        <v/>
      </c>
      <c r="W823" s="186">
        <f>OFFSET('배치점수 계산기'!M$10,$D823,0)</f>
        <v/>
      </c>
      <c r="X823" s="184">
        <f>OFFSET('배치점수 계산기'!N$10,$D823,0)</f>
        <v/>
      </c>
      <c r="Y823" s="188">
        <f>OFFSET(환산공식!FW$15,$F823,0)</f>
        <v/>
      </c>
      <c r="Z823" s="697">
        <f>OFFSET(환산공식!FX$15,$F823,0)</f>
        <v/>
      </c>
      <c r="AA823" s="179">
        <f>OFFSET(환산공식!FY$15,$F823,0)</f>
        <v/>
      </c>
      <c r="AB823" s="3" t="n"/>
      <c r="AD823" s="0">
        <f>IF(L823="X",6,IF(Q823&gt;R823,1,IF(Q823&gt;S823,2,IF(Q823&gt;T823,3,IF(Q823&gt;U823,4,IF(Q823&gt;=V823,5,IF(Q823&lt;V823,6,"")))))))</f>
        <v/>
      </c>
      <c r="AF823" s="3" t="n"/>
      <c r="AG823" s="3" t="n"/>
      <c r="AH823" s="3" t="n"/>
    </row>
    <row r="824">
      <c r="A824" s="198" t="n"/>
      <c r="B824" s="198" t="n"/>
      <c r="C824" s="198" t="inlineStr">
        <is>
          <t>가817</t>
        </is>
      </c>
      <c r="D824" s="195" t="n">
        <v>884</v>
      </c>
      <c r="E824" s="195" t="n">
        <v>221</v>
      </c>
      <c r="F824" s="195" t="n">
        <v>221</v>
      </c>
      <c r="G824" s="239" t="n">
        <v>817</v>
      </c>
      <c r="H824" s="197" t="inlineStr">
        <is>
          <t>가</t>
        </is>
      </c>
      <c r="I824" s="242" t="inlineStr">
        <is>
          <t>충남대</t>
        </is>
      </c>
      <c r="J824" s="242" t="inlineStr">
        <is>
          <t>문헌정보학과</t>
        </is>
      </c>
      <c r="K824" s="195" t="inlineStr">
        <is>
          <t>통합</t>
        </is>
      </c>
      <c r="L824" s="697">
        <f>IF(OFFSET(환산공식!$ED$15,$F824,0)=1,"O","X")</f>
        <v/>
      </c>
      <c r="M824" s="188">
        <f>IFERROR(OFFSET(환산공식!DJ$15,$F824,0),"")</f>
        <v/>
      </c>
      <c r="N824" s="697">
        <f>IFERROR(CONCATENATE(ROUND(OFFSET(환산공식!DK$15,$F824,0),1),"%"),"")</f>
        <v/>
      </c>
      <c r="O824" s="697">
        <f>IFERROR(OFFSET(환산공식!DL$15,$F824,0),"")</f>
        <v/>
      </c>
      <c r="P824" s="188">
        <f>IF(E824="","",IF(Q824&gt;R824,"90% 이상",IF(Q824&gt;S824,CONCATENATE(ROUND(((Q824-S824)/(R824-S824))*20+70,0),"%"),IF(Q824&gt;T824,CONCATENATE(ROUND(((Q824-T824)/(S824-T824))*30+40,0),"%"),IF(Q824&gt;U824,CONCATENATE(ROUND(((Q824-U824)/(T824-U824))*30+10,0),"%"),IF(Q824&gt;V824,CONCATENATE(ROUND(((Q824-V824)/(U824-V824))*7+3,0),"%"),"3% 이하"))))))</f>
        <v/>
      </c>
      <c r="Q824" s="194">
        <f>IFERROR(ROUND(OFFSET(환산공식!$FG$15,$F824,0),3),"")</f>
        <v/>
      </c>
      <c r="R824" s="194">
        <f>OFFSET('배치점수 계산기'!H$10,$D824,0)</f>
        <v/>
      </c>
      <c r="S824" s="194">
        <f>OFFSET('배치점수 계산기'!I$10,$D824,0)</f>
        <v/>
      </c>
      <c r="T824" s="194">
        <f>OFFSET('배치점수 계산기'!J$10,$D824,0)</f>
        <v/>
      </c>
      <c r="U824" s="194">
        <f>OFFSET('배치점수 계산기'!K$10,$D824,0)</f>
        <v/>
      </c>
      <c r="V824" s="194">
        <f>OFFSET('배치점수 계산기'!L$10,$D824,0)</f>
        <v/>
      </c>
      <c r="W824" s="186">
        <f>OFFSET('배치점수 계산기'!M$10,$D824,0)</f>
        <v/>
      </c>
      <c r="X824" s="184">
        <f>OFFSET('배치점수 계산기'!N$10,$D824,0)</f>
        <v/>
      </c>
      <c r="Y824" s="188">
        <f>OFFSET(환산공식!FW$15,$F824,0)</f>
        <v/>
      </c>
      <c r="Z824" s="697">
        <f>OFFSET(환산공식!FX$15,$F824,0)</f>
        <v/>
      </c>
      <c r="AA824" s="179">
        <f>OFFSET(환산공식!FY$15,$F824,0)</f>
        <v/>
      </c>
      <c r="AB824" s="3" t="n"/>
      <c r="AD824" s="0">
        <f>IF(L824="X",6,IF(Q824&gt;R824,1,IF(Q824&gt;S824,2,IF(Q824&gt;T824,3,IF(Q824&gt;U824,4,IF(Q824&gt;=V824,5,IF(Q824&lt;V824,6,"")))))))</f>
        <v/>
      </c>
      <c r="AF824" s="3" t="n"/>
      <c r="AG824" s="3" t="n"/>
      <c r="AH824" s="3" t="n"/>
    </row>
    <row r="825">
      <c r="A825" s="198" t="n"/>
      <c r="B825" s="198" t="n"/>
      <c r="C825" s="198" t="inlineStr">
        <is>
          <t>가818</t>
        </is>
      </c>
      <c r="D825" s="195" t="n">
        <v>885</v>
      </c>
      <c r="E825" s="195" t="n">
        <v>221</v>
      </c>
      <c r="F825" s="195" t="n">
        <v>221</v>
      </c>
      <c r="G825" s="239" t="n">
        <v>818</v>
      </c>
      <c r="H825" s="197" t="inlineStr">
        <is>
          <t>가</t>
        </is>
      </c>
      <c r="I825" s="242" t="inlineStr">
        <is>
          <t>충남대</t>
        </is>
      </c>
      <c r="J825" s="242" t="inlineStr">
        <is>
          <t>도시·자치융합학과</t>
        </is>
      </c>
      <c r="K825" s="195" t="inlineStr">
        <is>
          <t>통합</t>
        </is>
      </c>
      <c r="L825" s="697">
        <f>IF(OFFSET(환산공식!$ED$15,$F825,0)=1,"O","X")</f>
        <v/>
      </c>
      <c r="M825" s="188">
        <f>IFERROR(OFFSET(환산공식!DJ$15,$F825,0),"")</f>
        <v/>
      </c>
      <c r="N825" s="697">
        <f>IFERROR(CONCATENATE(ROUND(OFFSET(환산공식!DK$15,$F825,0),1),"%"),"")</f>
        <v/>
      </c>
      <c r="O825" s="697">
        <f>IFERROR(OFFSET(환산공식!DL$15,$F825,0),"")</f>
        <v/>
      </c>
      <c r="P825" s="188">
        <f>IF(E825="","",IF(Q825&gt;R825,"90% 이상",IF(Q825&gt;S825,CONCATENATE(ROUND(((Q825-S825)/(R825-S825))*20+70,0),"%"),IF(Q825&gt;T825,CONCATENATE(ROUND(((Q825-T825)/(S825-T825))*30+40,0),"%"),IF(Q825&gt;U825,CONCATENATE(ROUND(((Q825-U825)/(T825-U825))*30+10,0),"%"),IF(Q825&gt;V825,CONCATENATE(ROUND(((Q825-V825)/(U825-V825))*7+3,0),"%"),"3% 이하"))))))</f>
        <v/>
      </c>
      <c r="Q825" s="194">
        <f>IFERROR(ROUND(OFFSET(환산공식!$FG$15,$F825,0),3),"")</f>
        <v/>
      </c>
      <c r="R825" s="194">
        <f>OFFSET('배치점수 계산기'!H$10,$D825,0)</f>
        <v/>
      </c>
      <c r="S825" s="194">
        <f>OFFSET('배치점수 계산기'!I$10,$D825,0)</f>
        <v/>
      </c>
      <c r="T825" s="194">
        <f>OFFSET('배치점수 계산기'!J$10,$D825,0)</f>
        <v/>
      </c>
      <c r="U825" s="194">
        <f>OFFSET('배치점수 계산기'!K$10,$D825,0)</f>
        <v/>
      </c>
      <c r="V825" s="194">
        <f>OFFSET('배치점수 계산기'!L$10,$D825,0)</f>
        <v/>
      </c>
      <c r="W825" s="186">
        <f>OFFSET('배치점수 계산기'!M$10,$D825,0)</f>
        <v/>
      </c>
      <c r="X825" s="184">
        <f>OFFSET('배치점수 계산기'!N$10,$D825,0)</f>
        <v/>
      </c>
      <c r="Y825" s="188">
        <f>OFFSET(환산공식!FW$15,$F825,0)</f>
        <v/>
      </c>
      <c r="Z825" s="697">
        <f>OFFSET(환산공식!FX$15,$F825,0)</f>
        <v/>
      </c>
      <c r="AA825" s="179">
        <f>OFFSET(환산공식!FY$15,$F825,0)</f>
        <v/>
      </c>
      <c r="AB825" s="3" t="n"/>
      <c r="AD825" s="0">
        <f>IF(L825="X",6,IF(Q825&gt;R825,1,IF(Q825&gt;S825,2,IF(Q825&gt;T825,3,IF(Q825&gt;U825,4,IF(Q825&gt;=V825,5,IF(Q825&lt;V825,6,"")))))))</f>
        <v/>
      </c>
      <c r="AF825" s="3" t="n"/>
      <c r="AG825" s="3" t="n"/>
      <c r="AH825" s="3" t="n"/>
    </row>
    <row r="826">
      <c r="A826" s="198" t="n"/>
      <c r="B826" s="198" t="n"/>
      <c r="C826" s="198" t="inlineStr">
        <is>
          <t>가819</t>
        </is>
      </c>
      <c r="D826" s="195" t="n">
        <v>886</v>
      </c>
      <c r="E826" s="195" t="n">
        <v>221</v>
      </c>
      <c r="F826" s="195" t="n">
        <v>221</v>
      </c>
      <c r="G826" s="239" t="n">
        <v>819</v>
      </c>
      <c r="H826" s="197" t="inlineStr">
        <is>
          <t>가</t>
        </is>
      </c>
      <c r="I826" s="242" t="inlineStr">
        <is>
          <t>충남대</t>
        </is>
      </c>
      <c r="J826" s="242" t="inlineStr">
        <is>
          <t>교육학과</t>
        </is>
      </c>
      <c r="K826" s="195" t="inlineStr">
        <is>
          <t>통합</t>
        </is>
      </c>
      <c r="L826" s="697">
        <f>IF(OFFSET(환산공식!$ED$15,$F826,0)=1,"O","X")</f>
        <v/>
      </c>
      <c r="M826" s="188">
        <f>IFERROR(OFFSET(환산공식!DJ$15,$F826,0),"")</f>
        <v/>
      </c>
      <c r="N826" s="697">
        <f>IFERROR(CONCATENATE(ROUND(OFFSET(환산공식!DK$15,$F826,0),1),"%"),"")</f>
        <v/>
      </c>
      <c r="O826" s="697">
        <f>IFERROR(OFFSET(환산공식!DL$15,$F826,0),"")</f>
        <v/>
      </c>
      <c r="P826" s="188">
        <f>IF(E826="","",IF(Q826&gt;R826,"90% 이상",IF(Q826&gt;S826,CONCATENATE(ROUND(((Q826-S826)/(R826-S826))*20+70,0),"%"),IF(Q826&gt;T826,CONCATENATE(ROUND(((Q826-T826)/(S826-T826))*30+40,0),"%"),IF(Q826&gt;U826,CONCATENATE(ROUND(((Q826-U826)/(T826-U826))*30+10,0),"%"),IF(Q826&gt;V826,CONCATENATE(ROUND(((Q826-V826)/(U826-V826))*7+3,0),"%"),"3% 이하"))))))</f>
        <v/>
      </c>
      <c r="Q826" s="194">
        <f>IFERROR(ROUND(OFFSET(환산공식!$FG$15,$F826,0),3),"")</f>
        <v/>
      </c>
      <c r="R826" s="194">
        <f>OFFSET('배치점수 계산기'!H$10,$D826,0)</f>
        <v/>
      </c>
      <c r="S826" s="194">
        <f>OFFSET('배치점수 계산기'!I$10,$D826,0)</f>
        <v/>
      </c>
      <c r="T826" s="194">
        <f>OFFSET('배치점수 계산기'!J$10,$D826,0)</f>
        <v/>
      </c>
      <c r="U826" s="194">
        <f>OFFSET('배치점수 계산기'!K$10,$D826,0)</f>
        <v/>
      </c>
      <c r="V826" s="194">
        <f>OFFSET('배치점수 계산기'!L$10,$D826,0)</f>
        <v/>
      </c>
      <c r="W826" s="186">
        <f>OFFSET('배치점수 계산기'!M$10,$D826,0)</f>
        <v/>
      </c>
      <c r="X826" s="184">
        <f>OFFSET('배치점수 계산기'!N$10,$D826,0)</f>
        <v/>
      </c>
      <c r="Y826" s="188">
        <f>OFFSET(환산공식!FW$15,$F826,0)</f>
        <v/>
      </c>
      <c r="Z826" s="697">
        <f>OFFSET(환산공식!FX$15,$F826,0)</f>
        <v/>
      </c>
      <c r="AA826" s="179">
        <f>OFFSET(환산공식!FY$15,$F826,0)</f>
        <v/>
      </c>
      <c r="AB826" s="3" t="n"/>
      <c r="AD826" s="0">
        <f>IF(L826="X",6,IF(Q826&gt;R826,1,IF(Q826&gt;S826,2,IF(Q826&gt;T826,3,IF(Q826&gt;U826,4,IF(Q826&gt;=V826,5,IF(Q826&lt;V826,6,"")))))))</f>
        <v/>
      </c>
      <c r="AF826" s="3" t="n"/>
      <c r="AG826" s="3" t="n"/>
      <c r="AH826" s="3" t="n"/>
    </row>
    <row r="827">
      <c r="A827" s="198" t="n"/>
      <c r="B827" s="198" t="n"/>
      <c r="C827" s="198" t="inlineStr">
        <is>
          <t>가820</t>
        </is>
      </c>
      <c r="D827" s="195" t="n">
        <v>887</v>
      </c>
      <c r="E827" s="195" t="n">
        <v>221</v>
      </c>
      <c r="F827" s="195" t="n">
        <v>221</v>
      </c>
      <c r="G827" s="239" t="n">
        <v>820</v>
      </c>
      <c r="H827" s="197" t="inlineStr">
        <is>
          <t>가</t>
        </is>
      </c>
      <c r="I827" s="242" t="inlineStr">
        <is>
          <t>충남대</t>
        </is>
      </c>
      <c r="J827" s="242" t="inlineStr">
        <is>
          <t>리더십과조직과학전공</t>
        </is>
      </c>
      <c r="K827" s="195" t="inlineStr">
        <is>
          <t>통합</t>
        </is>
      </c>
      <c r="L827" s="697">
        <f>IF(OFFSET(환산공식!$ED$15,$F827,0)=1,"O","X")</f>
        <v/>
      </c>
      <c r="M827" s="188">
        <f>IFERROR(OFFSET(환산공식!DJ$15,$F827,0),"")</f>
        <v/>
      </c>
      <c r="N827" s="697">
        <f>IFERROR(CONCATENATE(ROUND(OFFSET(환산공식!DK$15,$F827,0),1),"%"),"")</f>
        <v/>
      </c>
      <c r="O827" s="697">
        <f>IFERROR(OFFSET(환산공식!DL$15,$F827,0),"")</f>
        <v/>
      </c>
      <c r="P827" s="188">
        <f>IF(E827="","",IF(Q827&gt;R827,"90% 이상",IF(Q827&gt;S827,CONCATENATE(ROUND(((Q827-S827)/(R827-S827))*20+70,0),"%"),IF(Q827&gt;T827,CONCATENATE(ROUND(((Q827-T827)/(S827-T827))*30+40,0),"%"),IF(Q827&gt;U827,CONCATENATE(ROUND(((Q827-U827)/(T827-U827))*30+10,0),"%"),IF(Q827&gt;V827,CONCATENATE(ROUND(((Q827-V827)/(U827-V827))*7+3,0),"%"),"3% 이하"))))))</f>
        <v/>
      </c>
      <c r="Q827" s="194">
        <f>IFERROR(ROUND(OFFSET(환산공식!$FG$15,$F827,0),3),"")</f>
        <v/>
      </c>
      <c r="R827" s="194">
        <f>OFFSET('배치점수 계산기'!H$10,$D827,0)</f>
        <v/>
      </c>
      <c r="S827" s="194">
        <f>OFFSET('배치점수 계산기'!I$10,$D827,0)</f>
        <v/>
      </c>
      <c r="T827" s="194">
        <f>OFFSET('배치점수 계산기'!J$10,$D827,0)</f>
        <v/>
      </c>
      <c r="U827" s="194">
        <f>OFFSET('배치점수 계산기'!K$10,$D827,0)</f>
        <v/>
      </c>
      <c r="V827" s="194">
        <f>OFFSET('배치점수 계산기'!L$10,$D827,0)</f>
        <v/>
      </c>
      <c r="W827" s="186">
        <f>OFFSET('배치점수 계산기'!M$10,$D827,0)</f>
        <v/>
      </c>
      <c r="X827" s="184">
        <f>OFFSET('배치점수 계산기'!N$10,$D827,0)</f>
        <v/>
      </c>
      <c r="Y827" s="188">
        <f>OFFSET(환산공식!FW$15,$F827,0)</f>
        <v/>
      </c>
      <c r="Z827" s="697">
        <f>OFFSET(환산공식!FX$15,$F827,0)</f>
        <v/>
      </c>
      <c r="AA827" s="179">
        <f>OFFSET(환산공식!FY$15,$F827,0)</f>
        <v/>
      </c>
      <c r="AB827" s="3" t="n"/>
      <c r="AD827" s="0">
        <f>IF(L827="X",6,IF(Q827&gt;R827,1,IF(Q827&gt;S827,2,IF(Q827&gt;T827,3,IF(Q827&gt;U827,4,IF(Q827&gt;=V827,5,IF(Q827&lt;V827,6,"")))))))</f>
        <v/>
      </c>
      <c r="AF827" s="3" t="n"/>
      <c r="AG827" s="3" t="n"/>
      <c r="AH827" s="3" t="n"/>
    </row>
    <row r="828">
      <c r="A828" s="198" t="n"/>
      <c r="B828" s="198" t="n"/>
      <c r="C828" s="198" t="inlineStr">
        <is>
          <t>가821</t>
        </is>
      </c>
      <c r="D828" s="195" t="n">
        <v>888</v>
      </c>
      <c r="E828" s="195" t="n">
        <v>221</v>
      </c>
      <c r="F828" s="195" t="n">
        <v>221</v>
      </c>
      <c r="G828" s="239" t="n">
        <v>821</v>
      </c>
      <c r="H828" s="197" t="inlineStr">
        <is>
          <t>가</t>
        </is>
      </c>
      <c r="I828" s="242" t="inlineStr">
        <is>
          <t>충남대</t>
        </is>
      </c>
      <c r="J828" s="242" t="inlineStr">
        <is>
          <t>문화와사회 융합전공</t>
        </is>
      </c>
      <c r="K828" s="195" t="inlineStr">
        <is>
          <t>통합</t>
        </is>
      </c>
      <c r="L828" s="697">
        <f>IF(OFFSET(환산공식!$ED$15,$F828,0)=1,"O","X")</f>
        <v/>
      </c>
      <c r="M828" s="188">
        <f>IFERROR(OFFSET(환산공식!DJ$15,$F828,0),"")</f>
        <v/>
      </c>
      <c r="N828" s="697">
        <f>IFERROR(CONCATENATE(ROUND(OFFSET(환산공식!DK$15,$F828,0),1),"%"),"")</f>
        <v/>
      </c>
      <c r="O828" s="697">
        <f>IFERROR(OFFSET(환산공식!DL$15,$F828,0),"")</f>
        <v/>
      </c>
      <c r="P828" s="188">
        <f>IF(E828="","",IF(Q828&gt;R828,"90% 이상",IF(Q828&gt;S828,CONCATENATE(ROUND(((Q828-S828)/(R828-S828))*20+70,0),"%"),IF(Q828&gt;T828,CONCATENATE(ROUND(((Q828-T828)/(S828-T828))*30+40,0),"%"),IF(Q828&gt;U828,CONCATENATE(ROUND(((Q828-U828)/(T828-U828))*30+10,0),"%"),IF(Q828&gt;V828,CONCATENATE(ROUND(((Q828-V828)/(U828-V828))*7+3,0),"%"),"3% 이하"))))))</f>
        <v/>
      </c>
      <c r="Q828" s="194">
        <f>IFERROR(ROUND(OFFSET(환산공식!$FG$15,$F828,0),3),"")</f>
        <v/>
      </c>
      <c r="R828" s="194">
        <f>OFFSET('배치점수 계산기'!H$10,$D828,0)</f>
        <v/>
      </c>
      <c r="S828" s="194">
        <f>OFFSET('배치점수 계산기'!I$10,$D828,0)</f>
        <v/>
      </c>
      <c r="T828" s="194">
        <f>OFFSET('배치점수 계산기'!J$10,$D828,0)</f>
        <v/>
      </c>
      <c r="U828" s="194">
        <f>OFFSET('배치점수 계산기'!K$10,$D828,0)</f>
        <v/>
      </c>
      <c r="V828" s="194">
        <f>OFFSET('배치점수 계산기'!L$10,$D828,0)</f>
        <v/>
      </c>
      <c r="W828" s="186">
        <f>OFFSET('배치점수 계산기'!M$10,$D828,0)</f>
        <v/>
      </c>
      <c r="X828" s="184">
        <f>OFFSET('배치점수 계산기'!N$10,$D828,0)</f>
        <v/>
      </c>
      <c r="Y828" s="188">
        <f>OFFSET(환산공식!FW$15,$F828,0)</f>
        <v/>
      </c>
      <c r="Z828" s="697">
        <f>OFFSET(환산공식!FX$15,$F828,0)</f>
        <v/>
      </c>
      <c r="AA828" s="179">
        <f>OFFSET(환산공식!FY$15,$F828,0)</f>
        <v/>
      </c>
      <c r="AB828" s="3" t="n"/>
      <c r="AD828" s="0">
        <f>IF(L828="X",6,IF(Q828&gt;R828,1,IF(Q828&gt;S828,2,IF(Q828&gt;T828,3,IF(Q828&gt;U828,4,IF(Q828&gt;=V828,5,IF(Q828&lt;V828,6,"")))))))</f>
        <v/>
      </c>
      <c r="AF828" s="3" t="n"/>
      <c r="AG828" s="3" t="n"/>
      <c r="AH828" s="3" t="n"/>
    </row>
    <row r="829">
      <c r="A829" s="198" t="n"/>
      <c r="B829" s="198" t="n"/>
      <c r="C829" s="198" t="inlineStr">
        <is>
          <t>가822</t>
        </is>
      </c>
      <c r="D829" s="195" t="n">
        <v>889</v>
      </c>
      <c r="E829" s="195" t="n">
        <v>221</v>
      </c>
      <c r="F829" s="195" t="n">
        <v>221</v>
      </c>
      <c r="G829" s="239" t="n">
        <v>822</v>
      </c>
      <c r="H829" s="197" t="inlineStr">
        <is>
          <t>가</t>
        </is>
      </c>
      <c r="I829" s="242" t="inlineStr">
        <is>
          <t>충남대</t>
        </is>
      </c>
      <c r="J829" s="242" t="inlineStr">
        <is>
          <t>사회복지학과</t>
        </is>
      </c>
      <c r="K829" s="195" t="inlineStr">
        <is>
          <t>통합</t>
        </is>
      </c>
      <c r="L829" s="697">
        <f>IF(OFFSET(환산공식!$ED$15,$F829,0)=1,"O","X")</f>
        <v/>
      </c>
      <c r="M829" s="188">
        <f>IFERROR(OFFSET(환산공식!DJ$15,$F829,0),"")</f>
        <v/>
      </c>
      <c r="N829" s="697">
        <f>IFERROR(CONCATENATE(ROUND(OFFSET(환산공식!DK$15,$F829,0),1),"%"),"")</f>
        <v/>
      </c>
      <c r="O829" s="697">
        <f>IFERROR(OFFSET(환산공식!DL$15,$F829,0),"")</f>
        <v/>
      </c>
      <c r="P829" s="188">
        <f>IF(E829="","",IF(Q829&gt;R829,"90% 이상",IF(Q829&gt;S829,CONCATENATE(ROUND(((Q829-S829)/(R829-S829))*20+70,0),"%"),IF(Q829&gt;T829,CONCATENATE(ROUND(((Q829-T829)/(S829-T829))*30+40,0),"%"),IF(Q829&gt;U829,CONCATENATE(ROUND(((Q829-U829)/(T829-U829))*30+10,0),"%"),IF(Q829&gt;V829,CONCATENATE(ROUND(((Q829-V829)/(U829-V829))*7+3,0),"%"),"3% 이하"))))))</f>
        <v/>
      </c>
      <c r="Q829" s="194">
        <f>IFERROR(ROUND(OFFSET(환산공식!$FG$15,$F829,0),3),"")</f>
        <v/>
      </c>
      <c r="R829" s="194">
        <f>OFFSET('배치점수 계산기'!H$10,$D829,0)</f>
        <v/>
      </c>
      <c r="S829" s="194">
        <f>OFFSET('배치점수 계산기'!I$10,$D829,0)</f>
        <v/>
      </c>
      <c r="T829" s="194">
        <f>OFFSET('배치점수 계산기'!J$10,$D829,0)</f>
        <v/>
      </c>
      <c r="U829" s="194">
        <f>OFFSET('배치점수 계산기'!K$10,$D829,0)</f>
        <v/>
      </c>
      <c r="V829" s="194">
        <f>OFFSET('배치점수 계산기'!L$10,$D829,0)</f>
        <v/>
      </c>
      <c r="W829" s="186">
        <f>OFFSET('배치점수 계산기'!M$10,$D829,0)</f>
        <v/>
      </c>
      <c r="X829" s="184">
        <f>OFFSET('배치점수 계산기'!N$10,$D829,0)</f>
        <v/>
      </c>
      <c r="Y829" s="188">
        <f>OFFSET(환산공식!FW$15,$F829,0)</f>
        <v/>
      </c>
      <c r="Z829" s="697">
        <f>OFFSET(환산공식!FX$15,$F829,0)</f>
        <v/>
      </c>
      <c r="AA829" s="179">
        <f>OFFSET(환산공식!FY$15,$F829,0)</f>
        <v/>
      </c>
      <c r="AB829" s="3" t="n"/>
      <c r="AD829" s="0">
        <f>IF(L829="X",6,IF(Q829&gt;R829,1,IF(Q829&gt;S829,2,IF(Q829&gt;T829,3,IF(Q829&gt;U829,4,IF(Q829&gt;=V829,5,IF(Q829&lt;V829,6,"")))))))</f>
        <v/>
      </c>
      <c r="AF829" s="3" t="n"/>
      <c r="AG829" s="3" t="n"/>
      <c r="AH829" s="3" t="n"/>
    </row>
    <row r="830">
      <c r="A830" s="198" t="n"/>
      <c r="B830" s="198" t="n"/>
      <c r="C830" s="198" t="inlineStr">
        <is>
          <t>가823</t>
        </is>
      </c>
      <c r="D830" s="195" t="n">
        <v>890</v>
      </c>
      <c r="E830" s="195" t="n">
        <v>221</v>
      </c>
      <c r="F830" s="195" t="n">
        <v>221</v>
      </c>
      <c r="G830" s="239" t="n">
        <v>823</v>
      </c>
      <c r="H830" s="197" t="inlineStr">
        <is>
          <t>가</t>
        </is>
      </c>
      <c r="I830" s="242" t="inlineStr">
        <is>
          <t>충남대</t>
        </is>
      </c>
      <c r="J830" s="242" t="inlineStr">
        <is>
          <t>사회학과</t>
        </is>
      </c>
      <c r="K830" s="195" t="inlineStr">
        <is>
          <t>통합</t>
        </is>
      </c>
      <c r="L830" s="697">
        <f>IF(OFFSET(환산공식!$ED$15,$F830,0)=1,"O","X")</f>
        <v/>
      </c>
      <c r="M830" s="188">
        <f>IFERROR(OFFSET(환산공식!DJ$15,$F830,0),"")</f>
        <v/>
      </c>
      <c r="N830" s="697">
        <f>IFERROR(CONCATENATE(ROUND(OFFSET(환산공식!DK$15,$F830,0),1),"%"),"")</f>
        <v/>
      </c>
      <c r="O830" s="697">
        <f>IFERROR(OFFSET(환산공식!DL$15,$F830,0),"")</f>
        <v/>
      </c>
      <c r="P830" s="188">
        <f>IF(E830="","",IF(Q830&gt;R830,"90% 이상",IF(Q830&gt;S830,CONCATENATE(ROUND(((Q830-S830)/(R830-S830))*20+70,0),"%"),IF(Q830&gt;T830,CONCATENATE(ROUND(((Q830-T830)/(S830-T830))*30+40,0),"%"),IF(Q830&gt;U830,CONCATENATE(ROUND(((Q830-U830)/(T830-U830))*30+10,0),"%"),IF(Q830&gt;V830,CONCATENATE(ROUND(((Q830-V830)/(U830-V830))*7+3,0),"%"),"3% 이하"))))))</f>
        <v/>
      </c>
      <c r="Q830" s="194">
        <f>IFERROR(ROUND(OFFSET(환산공식!$FG$15,$F830,0),3),"")</f>
        <v/>
      </c>
      <c r="R830" s="194">
        <f>OFFSET('배치점수 계산기'!H$10,$D830,0)</f>
        <v/>
      </c>
      <c r="S830" s="194">
        <f>OFFSET('배치점수 계산기'!I$10,$D830,0)</f>
        <v/>
      </c>
      <c r="T830" s="194">
        <f>OFFSET('배치점수 계산기'!J$10,$D830,0)</f>
        <v/>
      </c>
      <c r="U830" s="194">
        <f>OFFSET('배치점수 계산기'!K$10,$D830,0)</f>
        <v/>
      </c>
      <c r="V830" s="194">
        <f>OFFSET('배치점수 계산기'!L$10,$D830,0)</f>
        <v/>
      </c>
      <c r="W830" s="186">
        <f>OFFSET('배치점수 계산기'!M$10,$D830,0)</f>
        <v/>
      </c>
      <c r="X830" s="184">
        <f>OFFSET('배치점수 계산기'!N$10,$D830,0)</f>
        <v/>
      </c>
      <c r="Y830" s="188">
        <f>OFFSET(환산공식!FW$15,$F830,0)</f>
        <v/>
      </c>
      <c r="Z830" s="697">
        <f>OFFSET(환산공식!FX$15,$F830,0)</f>
        <v/>
      </c>
      <c r="AA830" s="179">
        <f>OFFSET(환산공식!FY$15,$F830,0)</f>
        <v/>
      </c>
      <c r="AB830" s="3" t="n"/>
      <c r="AD830" s="0">
        <f>IF(L830="X",6,IF(Q830&gt;R830,1,IF(Q830&gt;S830,2,IF(Q830&gt;T830,3,IF(Q830&gt;U830,4,IF(Q830&gt;=V830,5,IF(Q830&lt;V830,6,"")))))))</f>
        <v/>
      </c>
      <c r="AF830" s="3" t="n"/>
      <c r="AG830" s="3" t="n"/>
      <c r="AH830" s="3" t="n"/>
    </row>
    <row r="831">
      <c r="A831" s="198" t="n"/>
      <c r="B831" s="198" t="n"/>
      <c r="C831" s="198" t="inlineStr">
        <is>
          <t>가824</t>
        </is>
      </c>
      <c r="D831" s="195" t="n">
        <v>891</v>
      </c>
      <c r="E831" s="195" t="n">
        <v>221</v>
      </c>
      <c r="F831" s="195" t="n">
        <v>221</v>
      </c>
      <c r="G831" s="239" t="n">
        <v>824</v>
      </c>
      <c r="H831" s="197" t="inlineStr">
        <is>
          <t>가</t>
        </is>
      </c>
      <c r="I831" s="242" t="inlineStr">
        <is>
          <t>충남대</t>
        </is>
      </c>
      <c r="J831" s="242" t="inlineStr">
        <is>
          <t>영어교육과</t>
        </is>
      </c>
      <c r="K831" s="195" t="inlineStr">
        <is>
          <t>통합</t>
        </is>
      </c>
      <c r="L831" s="697">
        <f>IF(OFFSET(환산공식!$ED$15,$F831,0)=1,"O","X")</f>
        <v/>
      </c>
      <c r="M831" s="188">
        <f>IFERROR(OFFSET(환산공식!DJ$15,$F831,0),"")</f>
        <v/>
      </c>
      <c r="N831" s="697">
        <f>IFERROR(CONCATENATE(ROUND(OFFSET(환산공식!DK$15,$F831,0),1),"%"),"")</f>
        <v/>
      </c>
      <c r="O831" s="697">
        <f>IFERROR(OFFSET(환산공식!DL$15,$F831,0),"")</f>
        <v/>
      </c>
      <c r="P831" s="188">
        <f>IF(E831="","",IF(Q831&gt;R831,"90% 이상",IF(Q831&gt;S831,CONCATENATE(ROUND(((Q831-S831)/(R831-S831))*20+70,0),"%"),IF(Q831&gt;T831,CONCATENATE(ROUND(((Q831-T831)/(S831-T831))*30+40,0),"%"),IF(Q831&gt;U831,CONCATENATE(ROUND(((Q831-U831)/(T831-U831))*30+10,0),"%"),IF(Q831&gt;V831,CONCATENATE(ROUND(((Q831-V831)/(U831-V831))*7+3,0),"%"),"3% 이하"))))))</f>
        <v/>
      </c>
      <c r="Q831" s="194">
        <f>IFERROR(ROUND(OFFSET(환산공식!$FG$15,$F831,0),3),"")</f>
        <v/>
      </c>
      <c r="R831" s="194">
        <f>OFFSET('배치점수 계산기'!H$10,$D831,0)</f>
        <v/>
      </c>
      <c r="S831" s="194">
        <f>OFFSET('배치점수 계산기'!I$10,$D831,0)</f>
        <v/>
      </c>
      <c r="T831" s="194">
        <f>OFFSET('배치점수 계산기'!J$10,$D831,0)</f>
        <v/>
      </c>
      <c r="U831" s="194">
        <f>OFFSET('배치점수 계산기'!K$10,$D831,0)</f>
        <v/>
      </c>
      <c r="V831" s="194">
        <f>OFFSET('배치점수 계산기'!L$10,$D831,0)</f>
        <v/>
      </c>
      <c r="W831" s="186">
        <f>OFFSET('배치점수 계산기'!M$10,$D831,0)</f>
        <v/>
      </c>
      <c r="X831" s="184">
        <f>OFFSET('배치점수 계산기'!N$10,$D831,0)</f>
        <v/>
      </c>
      <c r="Y831" s="188">
        <f>OFFSET(환산공식!FW$15,$F831,0)</f>
        <v/>
      </c>
      <c r="Z831" s="697">
        <f>OFFSET(환산공식!FX$15,$F831,0)</f>
        <v/>
      </c>
      <c r="AA831" s="179">
        <f>OFFSET(환산공식!FY$15,$F831,0)</f>
        <v/>
      </c>
      <c r="AB831" s="3" t="n"/>
      <c r="AD831" s="0">
        <f>IF(L831="X",6,IF(Q831&gt;R831,1,IF(Q831&gt;S831,2,IF(Q831&gt;T831,3,IF(Q831&gt;U831,4,IF(Q831&gt;=V831,5,IF(Q831&lt;V831,6,"")))))))</f>
        <v/>
      </c>
      <c r="AF831" s="3" t="n"/>
      <c r="AG831" s="3" t="n"/>
      <c r="AH831" s="3" t="n"/>
    </row>
    <row r="832">
      <c r="A832" s="198" t="n"/>
      <c r="B832" s="198" t="n"/>
      <c r="C832" s="198" t="inlineStr">
        <is>
          <t>가825</t>
        </is>
      </c>
      <c r="D832" s="195" t="n">
        <v>892</v>
      </c>
      <c r="E832" s="195" t="n">
        <v>221</v>
      </c>
      <c r="F832" s="195" t="n">
        <v>221</v>
      </c>
      <c r="G832" s="239" t="n">
        <v>825</v>
      </c>
      <c r="H832" s="197" t="inlineStr">
        <is>
          <t>가</t>
        </is>
      </c>
      <c r="I832" s="242" t="inlineStr">
        <is>
          <t>충남대</t>
        </is>
      </c>
      <c r="J832" s="242" t="inlineStr">
        <is>
          <t>국어교육과</t>
        </is>
      </c>
      <c r="K832" s="195" t="inlineStr">
        <is>
          <t>통합</t>
        </is>
      </c>
      <c r="L832" s="697">
        <f>IF(OFFSET(환산공식!$ED$15,$F832,0)=1,"O","X")</f>
        <v/>
      </c>
      <c r="M832" s="188">
        <f>IFERROR(OFFSET(환산공식!DJ$15,$F832,0),"")</f>
        <v/>
      </c>
      <c r="N832" s="697">
        <f>IFERROR(CONCATENATE(ROUND(OFFSET(환산공식!DK$15,$F832,0),1),"%"),"")</f>
        <v/>
      </c>
      <c r="O832" s="697">
        <f>IFERROR(OFFSET(환산공식!DL$15,$F832,0),"")</f>
        <v/>
      </c>
      <c r="P832" s="188">
        <f>IF(E832="","",IF(Q832&gt;R832,"90% 이상",IF(Q832&gt;S832,CONCATENATE(ROUND(((Q832-S832)/(R832-S832))*20+70,0),"%"),IF(Q832&gt;T832,CONCATENATE(ROUND(((Q832-T832)/(S832-T832))*30+40,0),"%"),IF(Q832&gt;U832,CONCATENATE(ROUND(((Q832-U832)/(T832-U832))*30+10,0),"%"),IF(Q832&gt;V832,CONCATENATE(ROUND(((Q832-V832)/(U832-V832))*7+3,0),"%"),"3% 이하"))))))</f>
        <v/>
      </c>
      <c r="Q832" s="194">
        <f>IFERROR(ROUND(OFFSET(환산공식!$FG$15,$F832,0),3),"")</f>
        <v/>
      </c>
      <c r="R832" s="194">
        <f>OFFSET('배치점수 계산기'!H$10,$D832,0)</f>
        <v/>
      </c>
      <c r="S832" s="194">
        <f>OFFSET('배치점수 계산기'!I$10,$D832,0)</f>
        <v/>
      </c>
      <c r="T832" s="194">
        <f>OFFSET('배치점수 계산기'!J$10,$D832,0)</f>
        <v/>
      </c>
      <c r="U832" s="194">
        <f>OFFSET('배치점수 계산기'!K$10,$D832,0)</f>
        <v/>
      </c>
      <c r="V832" s="194">
        <f>OFFSET('배치점수 계산기'!L$10,$D832,0)</f>
        <v/>
      </c>
      <c r="W832" s="186">
        <f>OFFSET('배치점수 계산기'!M$10,$D832,0)</f>
        <v/>
      </c>
      <c r="X832" s="184">
        <f>OFFSET('배치점수 계산기'!N$10,$D832,0)</f>
        <v/>
      </c>
      <c r="Y832" s="188">
        <f>OFFSET(환산공식!FW$15,$F832,0)</f>
        <v/>
      </c>
      <c r="Z832" s="697">
        <f>OFFSET(환산공식!FX$15,$F832,0)</f>
        <v/>
      </c>
      <c r="AA832" s="179">
        <f>OFFSET(환산공식!FY$15,$F832,0)</f>
        <v/>
      </c>
      <c r="AB832" s="3" t="n"/>
      <c r="AD832" s="0">
        <f>IF(L832="X",6,IF(Q832&gt;R832,1,IF(Q832&gt;S832,2,IF(Q832&gt;T832,3,IF(Q832&gt;U832,4,IF(Q832&gt;=V832,5,IF(Q832&lt;V832,6,"")))))))</f>
        <v/>
      </c>
      <c r="AF832" s="3" t="n"/>
      <c r="AG832" s="3" t="n"/>
      <c r="AH832" s="3" t="n"/>
    </row>
    <row r="833">
      <c r="A833" s="198" t="n"/>
      <c r="B833" s="198" t="n"/>
      <c r="C833" s="198" t="inlineStr">
        <is>
          <t>가826</t>
        </is>
      </c>
      <c r="D833" s="195" t="n">
        <v>893</v>
      </c>
      <c r="E833" s="195" t="n">
        <v>230</v>
      </c>
      <c r="F833" s="195" t="n">
        <v>230</v>
      </c>
      <c r="G833" s="239" t="n">
        <v>826</v>
      </c>
      <c r="H833" s="197" t="inlineStr">
        <is>
          <t>가</t>
        </is>
      </c>
      <c r="I833" s="242" t="inlineStr">
        <is>
          <t>충북대</t>
        </is>
      </c>
      <c r="J833" s="242" t="inlineStr">
        <is>
          <t>전자공학과</t>
        </is>
      </c>
      <c r="K833" s="195" t="inlineStr">
        <is>
          <t>자연</t>
        </is>
      </c>
      <c r="L833" s="697">
        <f>IF(OFFSET(환산공식!$ED$15,$F833,0)=1,"O","X")</f>
        <v/>
      </c>
      <c r="M833" s="188">
        <f>IFERROR(OFFSET(환산공식!DJ$15,$F833,0),"")</f>
        <v/>
      </c>
      <c r="N833" s="697">
        <f>IFERROR(CONCATENATE(ROUND(OFFSET(환산공식!DK$15,$F833,0),1),"%"),"")</f>
        <v/>
      </c>
      <c r="O833" s="697">
        <f>IFERROR(OFFSET(환산공식!DL$15,$F833,0),"")</f>
        <v/>
      </c>
      <c r="P833" s="188">
        <f>IF(E833="","",IF(Q833&gt;R833,"90% 이상",IF(Q833&gt;S833,CONCATENATE(ROUND(((Q833-S833)/(R833-S833))*20+70,0),"%"),IF(Q833&gt;T833,CONCATENATE(ROUND(((Q833-T833)/(S833-T833))*30+40,0),"%"),IF(Q833&gt;U833,CONCATENATE(ROUND(((Q833-U833)/(T833-U833))*30+10,0),"%"),IF(Q833&gt;V833,CONCATENATE(ROUND(((Q833-V833)/(U833-V833))*7+3,0),"%"),"3% 이하"))))))</f>
        <v/>
      </c>
      <c r="Q833" s="194">
        <f>IFERROR(ROUND(OFFSET(환산공식!$FG$15,$F833,0),3),"")</f>
        <v/>
      </c>
      <c r="R833" s="194">
        <f>OFFSET('배치점수 계산기'!H$10,$D833,0)</f>
        <v/>
      </c>
      <c r="S833" s="194">
        <f>OFFSET('배치점수 계산기'!I$10,$D833,0)</f>
        <v/>
      </c>
      <c r="T833" s="194">
        <f>OFFSET('배치점수 계산기'!J$10,$D833,0)</f>
        <v/>
      </c>
      <c r="U833" s="194">
        <f>OFFSET('배치점수 계산기'!K$10,$D833,0)</f>
        <v/>
      </c>
      <c r="V833" s="194">
        <f>OFFSET('배치점수 계산기'!L$10,$D833,0)</f>
        <v/>
      </c>
      <c r="W833" s="186">
        <f>OFFSET('배치점수 계산기'!M$10,$D833,0)</f>
        <v/>
      </c>
      <c r="X833" s="184">
        <f>OFFSET('배치점수 계산기'!N$10,$D833,0)</f>
        <v/>
      </c>
      <c r="Y833" s="188">
        <f>OFFSET(환산공식!FW$15,$F833,0)</f>
        <v/>
      </c>
      <c r="Z833" s="697">
        <f>OFFSET(환산공식!FX$15,$F833,0)</f>
        <v/>
      </c>
      <c r="AA833" s="179">
        <f>OFFSET(환산공식!FY$15,$F833,0)</f>
        <v/>
      </c>
      <c r="AB833" s="3" t="n"/>
      <c r="AD833" s="0">
        <f>IF(L833="X",6,IF(Q833&gt;R833,1,IF(Q833&gt;S833,2,IF(Q833&gt;T833,3,IF(Q833&gt;U833,4,IF(Q833&gt;=V833,5,IF(Q833&lt;V833,6,"")))))))</f>
        <v/>
      </c>
      <c r="AF833" s="3" t="n"/>
      <c r="AG833" s="3" t="n"/>
      <c r="AH833" s="3" t="n"/>
    </row>
    <row r="834">
      <c r="A834" s="198" t="n"/>
      <c r="B834" s="198" t="n"/>
      <c r="C834" s="198" t="inlineStr">
        <is>
          <t>가827</t>
        </is>
      </c>
      <c r="D834" s="195" t="n">
        <v>894</v>
      </c>
      <c r="E834" s="195" t="n">
        <v>230</v>
      </c>
      <c r="F834" s="195" t="n">
        <v>230</v>
      </c>
      <c r="G834" s="239" t="n">
        <v>827</v>
      </c>
      <c r="H834" s="197" t="inlineStr">
        <is>
          <t>가</t>
        </is>
      </c>
      <c r="I834" s="242" t="inlineStr">
        <is>
          <t>충북대</t>
        </is>
      </c>
      <c r="J834" s="242" t="inlineStr">
        <is>
          <t>전기공학부</t>
        </is>
      </c>
      <c r="K834" s="195" t="inlineStr">
        <is>
          <t>자연</t>
        </is>
      </c>
      <c r="L834" s="697">
        <f>IF(OFFSET(환산공식!$ED$15,$F834,0)=1,"O","X")</f>
        <v/>
      </c>
      <c r="M834" s="188">
        <f>IFERROR(OFFSET(환산공식!DJ$15,$F834,0),"")</f>
        <v/>
      </c>
      <c r="N834" s="697">
        <f>IFERROR(CONCATENATE(ROUND(OFFSET(환산공식!DK$15,$F834,0),1),"%"),"")</f>
        <v/>
      </c>
      <c r="O834" s="697">
        <f>IFERROR(OFFSET(환산공식!DL$15,$F834,0),"")</f>
        <v/>
      </c>
      <c r="P834" s="188">
        <f>IF(E834="","",IF(Q834&gt;R834,"90% 이상",IF(Q834&gt;S834,CONCATENATE(ROUND(((Q834-S834)/(R834-S834))*20+70,0),"%"),IF(Q834&gt;T834,CONCATENATE(ROUND(((Q834-T834)/(S834-T834))*30+40,0),"%"),IF(Q834&gt;U834,CONCATENATE(ROUND(((Q834-U834)/(T834-U834))*30+10,0),"%"),IF(Q834&gt;V834,CONCATENATE(ROUND(((Q834-V834)/(U834-V834))*7+3,0),"%"),"3% 이하"))))))</f>
        <v/>
      </c>
      <c r="Q834" s="194">
        <f>IFERROR(ROUND(OFFSET(환산공식!$FG$15,$F834,0),3),"")</f>
        <v/>
      </c>
      <c r="R834" s="194">
        <f>OFFSET('배치점수 계산기'!H$10,$D834,0)</f>
        <v/>
      </c>
      <c r="S834" s="194">
        <f>OFFSET('배치점수 계산기'!I$10,$D834,0)</f>
        <v/>
      </c>
      <c r="T834" s="194">
        <f>OFFSET('배치점수 계산기'!J$10,$D834,0)</f>
        <v/>
      </c>
      <c r="U834" s="194">
        <f>OFFSET('배치점수 계산기'!K$10,$D834,0)</f>
        <v/>
      </c>
      <c r="V834" s="194">
        <f>OFFSET('배치점수 계산기'!L$10,$D834,0)</f>
        <v/>
      </c>
      <c r="W834" s="186">
        <f>OFFSET('배치점수 계산기'!M$10,$D834,0)</f>
        <v/>
      </c>
      <c r="X834" s="184">
        <f>OFFSET('배치점수 계산기'!N$10,$D834,0)</f>
        <v/>
      </c>
      <c r="Y834" s="188">
        <f>OFFSET(환산공식!FW$15,$F834,0)</f>
        <v/>
      </c>
      <c r="Z834" s="697">
        <f>OFFSET(환산공식!FX$15,$F834,0)</f>
        <v/>
      </c>
      <c r="AA834" s="179">
        <f>OFFSET(환산공식!FY$15,$F834,0)</f>
        <v/>
      </c>
      <c r="AB834" s="3" t="n"/>
      <c r="AD834" s="0">
        <f>IF(L834="X",6,IF(Q834&gt;R834,1,IF(Q834&gt;S834,2,IF(Q834&gt;T834,3,IF(Q834&gt;U834,4,IF(Q834&gt;=V834,5,IF(Q834&lt;V834,6,"")))))))</f>
        <v/>
      </c>
      <c r="AF834" s="3" t="n"/>
      <c r="AG834" s="3" t="n"/>
      <c r="AH834" s="3" t="n"/>
    </row>
    <row r="835">
      <c r="A835" s="198" t="n"/>
      <c r="B835" s="198" t="n"/>
      <c r="C835" s="198" t="inlineStr">
        <is>
          <t>가828</t>
        </is>
      </c>
      <c r="D835" s="195" t="n">
        <v>895</v>
      </c>
      <c r="E835" s="195" t="n">
        <v>228</v>
      </c>
      <c r="F835" s="195" t="n">
        <v>228</v>
      </c>
      <c r="G835" s="239" t="n">
        <v>828</v>
      </c>
      <c r="H835" s="197" t="inlineStr">
        <is>
          <t>가</t>
        </is>
      </c>
      <c r="I835" s="242" t="inlineStr">
        <is>
          <t>충북대</t>
        </is>
      </c>
      <c r="J835" s="242" t="inlineStr">
        <is>
          <t>식품생명공학과</t>
        </is>
      </c>
      <c r="K835" s="195" t="inlineStr">
        <is>
          <t>자연</t>
        </is>
      </c>
      <c r="L835" s="697">
        <f>IF(OFFSET(환산공식!$ED$15,$F835,0)=1,"O","X")</f>
        <v/>
      </c>
      <c r="M835" s="188">
        <f>IFERROR(OFFSET(환산공식!DJ$15,$F835,0),"")</f>
        <v/>
      </c>
      <c r="N835" s="697">
        <f>IFERROR(CONCATENATE(ROUND(OFFSET(환산공식!DK$15,$F835,0),1),"%"),"")</f>
        <v/>
      </c>
      <c r="O835" s="697">
        <f>IFERROR(OFFSET(환산공식!DL$15,$F835,0),"")</f>
        <v/>
      </c>
      <c r="P835" s="188">
        <f>IF(E835="","",IF(Q835&gt;R835,"90% 이상",IF(Q835&gt;S835,CONCATENATE(ROUND(((Q835-S835)/(R835-S835))*20+70,0),"%"),IF(Q835&gt;T835,CONCATENATE(ROUND(((Q835-T835)/(S835-T835))*30+40,0),"%"),IF(Q835&gt;U835,CONCATENATE(ROUND(((Q835-U835)/(T835-U835))*30+10,0),"%"),IF(Q835&gt;V835,CONCATENATE(ROUND(((Q835-V835)/(U835-V835))*7+3,0),"%"),"3% 이하"))))))</f>
        <v/>
      </c>
      <c r="Q835" s="194">
        <f>IFERROR(ROUND(OFFSET(환산공식!$FG$15,$F835,0),3),"")</f>
        <v/>
      </c>
      <c r="R835" s="194">
        <f>OFFSET('배치점수 계산기'!H$10,$D835,0)</f>
        <v/>
      </c>
      <c r="S835" s="194">
        <f>OFFSET('배치점수 계산기'!I$10,$D835,0)</f>
        <v/>
      </c>
      <c r="T835" s="194">
        <f>OFFSET('배치점수 계산기'!J$10,$D835,0)</f>
        <v/>
      </c>
      <c r="U835" s="194">
        <f>OFFSET('배치점수 계산기'!K$10,$D835,0)</f>
        <v/>
      </c>
      <c r="V835" s="194">
        <f>OFFSET('배치점수 계산기'!L$10,$D835,0)</f>
        <v/>
      </c>
      <c r="W835" s="186">
        <f>OFFSET('배치점수 계산기'!M$10,$D835,0)</f>
        <v/>
      </c>
      <c r="X835" s="184">
        <f>OFFSET('배치점수 계산기'!N$10,$D835,0)</f>
        <v/>
      </c>
      <c r="Y835" s="188">
        <f>OFFSET(환산공식!FW$15,$F835,0)</f>
        <v/>
      </c>
      <c r="Z835" s="697">
        <f>OFFSET(환산공식!FX$15,$F835,0)</f>
        <v/>
      </c>
      <c r="AA835" s="179">
        <f>OFFSET(환산공식!FY$15,$F835,0)</f>
        <v/>
      </c>
      <c r="AB835" s="3" t="n"/>
      <c r="AD835" s="0">
        <f>IF(L835="X",6,IF(Q835&gt;R835,1,IF(Q835&gt;S835,2,IF(Q835&gt;T835,3,IF(Q835&gt;U835,4,IF(Q835&gt;=V835,5,IF(Q835&lt;V835,6,"")))))))</f>
        <v/>
      </c>
      <c r="AF835" s="3" t="n"/>
      <c r="AG835" s="3" t="n"/>
      <c r="AH835" s="3" t="n"/>
    </row>
    <row r="836">
      <c r="A836" s="198" t="n"/>
      <c r="B836" s="198" t="n"/>
      <c r="C836" s="198" t="inlineStr">
        <is>
          <t>가829</t>
        </is>
      </c>
      <c r="D836" s="195" t="n">
        <v>896</v>
      </c>
      <c r="E836" s="195" t="n">
        <v>230</v>
      </c>
      <c r="F836" s="195" t="n">
        <v>230</v>
      </c>
      <c r="G836" s="239" t="n">
        <v>829</v>
      </c>
      <c r="H836" s="197" t="inlineStr">
        <is>
          <t>가</t>
        </is>
      </c>
      <c r="I836" s="242" t="inlineStr">
        <is>
          <t>충북대</t>
        </is>
      </c>
      <c r="J836" s="242" t="inlineStr">
        <is>
          <t>컴퓨터공학과</t>
        </is>
      </c>
      <c r="K836" s="195" t="inlineStr">
        <is>
          <t>자연</t>
        </is>
      </c>
      <c r="L836" s="697">
        <f>IF(OFFSET(환산공식!$ED$15,$F836,0)=1,"O","X")</f>
        <v/>
      </c>
      <c r="M836" s="188">
        <f>IFERROR(OFFSET(환산공식!DJ$15,$F836,0),"")</f>
        <v/>
      </c>
      <c r="N836" s="697">
        <f>IFERROR(CONCATENATE(ROUND(OFFSET(환산공식!DK$15,$F836,0),1),"%"),"")</f>
        <v/>
      </c>
      <c r="O836" s="697">
        <f>IFERROR(OFFSET(환산공식!DL$15,$F836,0),"")</f>
        <v/>
      </c>
      <c r="P836" s="188">
        <f>IF(E836="","",IF(Q836&gt;R836,"90% 이상",IF(Q836&gt;S836,CONCATENATE(ROUND(((Q836-S836)/(R836-S836))*20+70,0),"%"),IF(Q836&gt;T836,CONCATENATE(ROUND(((Q836-T836)/(S836-T836))*30+40,0),"%"),IF(Q836&gt;U836,CONCATENATE(ROUND(((Q836-U836)/(T836-U836))*30+10,0),"%"),IF(Q836&gt;V836,CONCATENATE(ROUND(((Q836-V836)/(U836-V836))*7+3,0),"%"),"3% 이하"))))))</f>
        <v/>
      </c>
      <c r="Q836" s="194">
        <f>IFERROR(ROUND(OFFSET(환산공식!$FG$15,$F836,0),3),"")</f>
        <v/>
      </c>
      <c r="R836" s="194">
        <f>OFFSET('배치점수 계산기'!H$10,$D836,0)</f>
        <v/>
      </c>
      <c r="S836" s="194">
        <f>OFFSET('배치점수 계산기'!I$10,$D836,0)</f>
        <v/>
      </c>
      <c r="T836" s="194">
        <f>OFFSET('배치점수 계산기'!J$10,$D836,0)</f>
        <v/>
      </c>
      <c r="U836" s="194">
        <f>OFFSET('배치점수 계산기'!K$10,$D836,0)</f>
        <v/>
      </c>
      <c r="V836" s="194">
        <f>OFFSET('배치점수 계산기'!L$10,$D836,0)</f>
        <v/>
      </c>
      <c r="W836" s="186">
        <f>OFFSET('배치점수 계산기'!M$10,$D836,0)</f>
        <v/>
      </c>
      <c r="X836" s="184">
        <f>OFFSET('배치점수 계산기'!N$10,$D836,0)</f>
        <v/>
      </c>
      <c r="Y836" s="188">
        <f>OFFSET(환산공식!FW$15,$F836,0)</f>
        <v/>
      </c>
      <c r="Z836" s="697">
        <f>OFFSET(환산공식!FX$15,$F836,0)</f>
        <v/>
      </c>
      <c r="AA836" s="179">
        <f>OFFSET(환산공식!FY$15,$F836,0)</f>
        <v/>
      </c>
      <c r="AB836" s="3" t="n"/>
      <c r="AD836" s="0">
        <f>IF(L836="X",6,IF(Q836&gt;R836,1,IF(Q836&gt;S836,2,IF(Q836&gt;T836,3,IF(Q836&gt;U836,4,IF(Q836&gt;=V836,5,IF(Q836&lt;V836,6,"")))))))</f>
        <v/>
      </c>
      <c r="AF836" s="3" t="n"/>
      <c r="AG836" s="3" t="n"/>
      <c r="AH836" s="3" t="n"/>
    </row>
    <row r="837">
      <c r="A837" s="198" t="n"/>
      <c r="B837" s="198" t="n"/>
      <c r="C837" s="198" t="inlineStr">
        <is>
          <t>가830</t>
        </is>
      </c>
      <c r="D837" s="195" t="n">
        <v>897</v>
      </c>
      <c r="E837" s="195" t="n">
        <v>228</v>
      </c>
      <c r="F837" s="195" t="n">
        <v>228</v>
      </c>
      <c r="G837" s="239" t="n">
        <v>830</v>
      </c>
      <c r="H837" s="197" t="inlineStr">
        <is>
          <t>가</t>
        </is>
      </c>
      <c r="I837" s="242" t="inlineStr">
        <is>
          <t>충북대</t>
        </is>
      </c>
      <c r="J837" s="242" t="inlineStr">
        <is>
          <t>지역건설공학과</t>
        </is>
      </c>
      <c r="K837" s="195" t="inlineStr">
        <is>
          <t>자연</t>
        </is>
      </c>
      <c r="L837" s="697">
        <f>IF(OFFSET(환산공식!$ED$15,$F837,0)=1,"O","X")</f>
        <v/>
      </c>
      <c r="M837" s="188">
        <f>IFERROR(OFFSET(환산공식!DJ$15,$F837,0),"")</f>
        <v/>
      </c>
      <c r="N837" s="697">
        <f>IFERROR(CONCATENATE(ROUND(OFFSET(환산공식!DK$15,$F837,0),1),"%"),"")</f>
        <v/>
      </c>
      <c r="O837" s="697">
        <f>IFERROR(OFFSET(환산공식!DL$15,$F837,0),"")</f>
        <v/>
      </c>
      <c r="P837" s="188">
        <f>IF(E837="","",IF(Q837&gt;R837,"90% 이상",IF(Q837&gt;S837,CONCATENATE(ROUND(((Q837-S837)/(R837-S837))*20+70,0),"%"),IF(Q837&gt;T837,CONCATENATE(ROUND(((Q837-T837)/(S837-T837))*30+40,0),"%"),IF(Q837&gt;U837,CONCATENATE(ROUND(((Q837-U837)/(T837-U837))*30+10,0),"%"),IF(Q837&gt;V837,CONCATENATE(ROUND(((Q837-V837)/(U837-V837))*7+3,0),"%"),"3% 이하"))))))</f>
        <v/>
      </c>
      <c r="Q837" s="194">
        <f>IFERROR(ROUND(OFFSET(환산공식!$FG$15,$F837,0),3),"")</f>
        <v/>
      </c>
      <c r="R837" s="194">
        <f>OFFSET('배치점수 계산기'!H$10,$D837,0)</f>
        <v/>
      </c>
      <c r="S837" s="194">
        <f>OFFSET('배치점수 계산기'!I$10,$D837,0)</f>
        <v/>
      </c>
      <c r="T837" s="194">
        <f>OFFSET('배치점수 계산기'!J$10,$D837,0)</f>
        <v/>
      </c>
      <c r="U837" s="194">
        <f>OFFSET('배치점수 계산기'!K$10,$D837,0)</f>
        <v/>
      </c>
      <c r="V837" s="194">
        <f>OFFSET('배치점수 계산기'!L$10,$D837,0)</f>
        <v/>
      </c>
      <c r="W837" s="186">
        <f>OFFSET('배치점수 계산기'!M$10,$D837,0)</f>
        <v/>
      </c>
      <c r="X837" s="184">
        <f>OFFSET('배치점수 계산기'!N$10,$D837,0)</f>
        <v/>
      </c>
      <c r="Y837" s="188">
        <f>OFFSET(환산공식!FW$15,$F837,0)</f>
        <v/>
      </c>
      <c r="Z837" s="697">
        <f>OFFSET(환산공식!FX$15,$F837,0)</f>
        <v/>
      </c>
      <c r="AA837" s="179">
        <f>OFFSET(환산공식!FY$15,$F837,0)</f>
        <v/>
      </c>
      <c r="AB837" s="3" t="n"/>
      <c r="AD837" s="0">
        <f>IF(L837="X",6,IF(Q837&gt;R837,1,IF(Q837&gt;S837,2,IF(Q837&gt;T837,3,IF(Q837&gt;U837,4,IF(Q837&gt;=V837,5,IF(Q837&lt;V837,6,"")))))))</f>
        <v/>
      </c>
      <c r="AF837" s="3" t="n"/>
      <c r="AG837" s="3" t="n"/>
      <c r="AH837" s="3" t="n"/>
    </row>
    <row r="838">
      <c r="A838" s="198" t="n"/>
      <c r="B838" s="198" t="n"/>
      <c r="C838" s="198" t="inlineStr">
        <is>
          <t>가831</t>
        </is>
      </c>
      <c r="D838" s="195" t="n">
        <v>898</v>
      </c>
      <c r="E838" s="195" t="n">
        <v>230</v>
      </c>
      <c r="F838" s="195" t="n">
        <v>230</v>
      </c>
      <c r="G838" s="239" t="n">
        <v>831</v>
      </c>
      <c r="H838" s="197" t="inlineStr">
        <is>
          <t>가</t>
        </is>
      </c>
      <c r="I838" s="242" t="inlineStr">
        <is>
          <t>충북대</t>
        </is>
      </c>
      <c r="J838" s="242" t="inlineStr">
        <is>
          <t>전자정보자율전공학부</t>
        </is>
      </c>
      <c r="K838" s="195" t="inlineStr">
        <is>
          <t>자연</t>
        </is>
      </c>
      <c r="L838" s="697">
        <f>IF(OFFSET(환산공식!$ED$15,$F838,0)=1,"O","X")</f>
        <v/>
      </c>
      <c r="M838" s="188">
        <f>IFERROR(OFFSET(환산공식!DJ$15,$F838,0),"")</f>
        <v/>
      </c>
      <c r="N838" s="697">
        <f>IFERROR(CONCATENATE(ROUND(OFFSET(환산공식!DK$15,$F838,0),1),"%"),"")</f>
        <v/>
      </c>
      <c r="O838" s="697">
        <f>IFERROR(OFFSET(환산공식!DL$15,$F838,0),"")</f>
        <v/>
      </c>
      <c r="P838" s="188">
        <f>IF(E838="","",IF(Q838&gt;R838,"90% 이상",IF(Q838&gt;S838,CONCATENATE(ROUND(((Q838-S838)/(R838-S838))*20+70,0),"%"),IF(Q838&gt;T838,CONCATENATE(ROUND(((Q838-T838)/(S838-T838))*30+40,0),"%"),IF(Q838&gt;U838,CONCATENATE(ROUND(((Q838-U838)/(T838-U838))*30+10,0),"%"),IF(Q838&gt;V838,CONCATENATE(ROUND(((Q838-V838)/(U838-V838))*7+3,0),"%"),"3% 이하"))))))</f>
        <v/>
      </c>
      <c r="Q838" s="194">
        <f>IFERROR(ROUND(OFFSET(환산공식!$FG$15,$F838,0),3),"")</f>
        <v/>
      </c>
      <c r="R838" s="194">
        <f>OFFSET('배치점수 계산기'!H$10,$D838,0)</f>
        <v/>
      </c>
      <c r="S838" s="194">
        <f>OFFSET('배치점수 계산기'!I$10,$D838,0)</f>
        <v/>
      </c>
      <c r="T838" s="194">
        <f>OFFSET('배치점수 계산기'!J$10,$D838,0)</f>
        <v/>
      </c>
      <c r="U838" s="194">
        <f>OFFSET('배치점수 계산기'!K$10,$D838,0)</f>
        <v/>
      </c>
      <c r="V838" s="194">
        <f>OFFSET('배치점수 계산기'!L$10,$D838,0)</f>
        <v/>
      </c>
      <c r="W838" s="186">
        <f>OFFSET('배치점수 계산기'!M$10,$D838,0)</f>
        <v/>
      </c>
      <c r="X838" s="184">
        <f>OFFSET('배치점수 계산기'!N$10,$D838,0)</f>
        <v/>
      </c>
      <c r="Y838" s="188">
        <f>OFFSET(환산공식!FW$15,$F838,0)</f>
        <v/>
      </c>
      <c r="Z838" s="697">
        <f>OFFSET(환산공식!FX$15,$F838,0)</f>
        <v/>
      </c>
      <c r="AA838" s="179">
        <f>OFFSET(환산공식!FY$15,$F838,0)</f>
        <v/>
      </c>
      <c r="AB838" s="3" t="n"/>
      <c r="AD838" s="0">
        <f>IF(L838="X",6,IF(Q838&gt;R838,1,IF(Q838&gt;S838,2,IF(Q838&gt;T838,3,IF(Q838&gt;U838,4,IF(Q838&gt;=V838,5,IF(Q838&lt;V838,6,"")))))))</f>
        <v/>
      </c>
      <c r="AF838" s="3" t="n"/>
      <c r="AG838" s="3" t="n"/>
      <c r="AH838" s="3" t="n"/>
    </row>
    <row r="839">
      <c r="A839" s="198" t="n"/>
      <c r="B839" s="198" t="n"/>
      <c r="C839" s="198" t="inlineStr">
        <is>
          <t>가832</t>
        </is>
      </c>
      <c r="D839" s="195" t="n">
        <v>899</v>
      </c>
      <c r="E839" s="195" t="n">
        <v>228</v>
      </c>
      <c r="F839" s="195" t="n">
        <v>228</v>
      </c>
      <c r="G839" s="239" t="n">
        <v>832</v>
      </c>
      <c r="H839" s="197" t="inlineStr">
        <is>
          <t>가</t>
        </is>
      </c>
      <c r="I839" s="242" t="inlineStr">
        <is>
          <t>충북대</t>
        </is>
      </c>
      <c r="J839" s="242" t="inlineStr">
        <is>
          <t>환경생명화학과</t>
        </is>
      </c>
      <c r="K839" s="195" t="inlineStr">
        <is>
          <t>자연</t>
        </is>
      </c>
      <c r="L839" s="697">
        <f>IF(OFFSET(환산공식!$ED$15,$F839,0)=1,"O","X")</f>
        <v/>
      </c>
      <c r="M839" s="188">
        <f>IFERROR(OFFSET(환산공식!DJ$15,$F839,0),"")</f>
        <v/>
      </c>
      <c r="N839" s="697">
        <f>IFERROR(CONCATENATE(ROUND(OFFSET(환산공식!DK$15,$F839,0),1),"%"),"")</f>
        <v/>
      </c>
      <c r="O839" s="697">
        <f>IFERROR(OFFSET(환산공식!DL$15,$F839,0),"")</f>
        <v/>
      </c>
      <c r="P839" s="188">
        <f>IF(E839="","",IF(Q839&gt;R839,"90% 이상",IF(Q839&gt;S839,CONCATENATE(ROUND(((Q839-S839)/(R839-S839))*20+70,0),"%"),IF(Q839&gt;T839,CONCATENATE(ROUND(((Q839-T839)/(S839-T839))*30+40,0),"%"),IF(Q839&gt;U839,CONCATENATE(ROUND(((Q839-U839)/(T839-U839))*30+10,0),"%"),IF(Q839&gt;V839,CONCATENATE(ROUND(((Q839-V839)/(U839-V839))*7+3,0),"%"),"3% 이하"))))))</f>
        <v/>
      </c>
      <c r="Q839" s="194">
        <f>IFERROR(ROUND(OFFSET(환산공식!$FG$15,$F839,0),3),"")</f>
        <v/>
      </c>
      <c r="R839" s="194">
        <f>OFFSET('배치점수 계산기'!H$10,$D839,0)</f>
        <v/>
      </c>
      <c r="S839" s="194">
        <f>OFFSET('배치점수 계산기'!I$10,$D839,0)</f>
        <v/>
      </c>
      <c r="T839" s="194">
        <f>OFFSET('배치점수 계산기'!J$10,$D839,0)</f>
        <v/>
      </c>
      <c r="U839" s="194">
        <f>OFFSET('배치점수 계산기'!K$10,$D839,0)</f>
        <v/>
      </c>
      <c r="V839" s="194">
        <f>OFFSET('배치점수 계산기'!L$10,$D839,0)</f>
        <v/>
      </c>
      <c r="W839" s="186">
        <f>OFFSET('배치점수 계산기'!M$10,$D839,0)</f>
        <v/>
      </c>
      <c r="X839" s="184">
        <f>OFFSET('배치점수 계산기'!N$10,$D839,0)</f>
        <v/>
      </c>
      <c r="Y839" s="188">
        <f>OFFSET(환산공식!FW$15,$F839,0)</f>
        <v/>
      </c>
      <c r="Z839" s="697">
        <f>OFFSET(환산공식!FX$15,$F839,0)</f>
        <v/>
      </c>
      <c r="AA839" s="179">
        <f>OFFSET(환산공식!FY$15,$F839,0)</f>
        <v/>
      </c>
      <c r="AB839" s="3" t="n"/>
      <c r="AD839" s="0">
        <f>IF(L839="X",6,IF(Q839&gt;R839,1,IF(Q839&gt;S839,2,IF(Q839&gt;T839,3,IF(Q839&gt;U839,4,IF(Q839&gt;=V839,5,IF(Q839&lt;V839,6,"")))))))</f>
        <v/>
      </c>
      <c r="AF839" s="3" t="n"/>
      <c r="AG839" s="3" t="n"/>
      <c r="AH839" s="3" t="n"/>
    </row>
    <row r="840">
      <c r="A840" s="198" t="n"/>
      <c r="B840" s="198" t="n"/>
      <c r="C840" s="198" t="inlineStr">
        <is>
          <t>가833</t>
        </is>
      </c>
      <c r="D840" s="195" t="n">
        <v>900</v>
      </c>
      <c r="E840" s="195" t="n">
        <v>230</v>
      </c>
      <c r="F840" s="195" t="n">
        <v>230</v>
      </c>
      <c r="G840" s="239" t="n">
        <v>833</v>
      </c>
      <c r="H840" s="197" t="inlineStr">
        <is>
          <t>가</t>
        </is>
      </c>
      <c r="I840" s="242" t="inlineStr">
        <is>
          <t>충북대</t>
        </is>
      </c>
      <c r="J840" s="242" t="inlineStr">
        <is>
          <t>반도체공학부</t>
        </is>
      </c>
      <c r="K840" s="195" t="inlineStr">
        <is>
          <t>자연</t>
        </is>
      </c>
      <c r="L840" s="697">
        <f>IF(OFFSET(환산공식!$ED$15,$F840,0)=1,"O","X")</f>
        <v/>
      </c>
      <c r="M840" s="188">
        <f>IFERROR(OFFSET(환산공식!DJ$15,$F840,0),"")</f>
        <v/>
      </c>
      <c r="N840" s="697">
        <f>IFERROR(CONCATENATE(ROUND(OFFSET(환산공식!DK$15,$F840,0),1),"%"),"")</f>
        <v/>
      </c>
      <c r="O840" s="697">
        <f>IFERROR(OFFSET(환산공식!DL$15,$F840,0),"")</f>
        <v/>
      </c>
      <c r="P840" s="188">
        <f>IF(E840="","",IF(Q840&gt;R840,"90% 이상",IF(Q840&gt;S840,CONCATENATE(ROUND(((Q840-S840)/(R840-S840))*20+70,0),"%"),IF(Q840&gt;T840,CONCATENATE(ROUND(((Q840-T840)/(S840-T840))*30+40,0),"%"),IF(Q840&gt;U840,CONCATENATE(ROUND(((Q840-U840)/(T840-U840))*30+10,0),"%"),IF(Q840&gt;V840,CONCATENATE(ROUND(((Q840-V840)/(U840-V840))*7+3,0),"%"),"3% 이하"))))))</f>
        <v/>
      </c>
      <c r="Q840" s="194">
        <f>IFERROR(ROUND(OFFSET(환산공식!$FG$15,$F840,0),3),"")</f>
        <v/>
      </c>
      <c r="R840" s="194">
        <f>OFFSET('배치점수 계산기'!H$10,$D840,0)</f>
        <v/>
      </c>
      <c r="S840" s="194">
        <f>OFFSET('배치점수 계산기'!I$10,$D840,0)</f>
        <v/>
      </c>
      <c r="T840" s="194">
        <f>OFFSET('배치점수 계산기'!J$10,$D840,0)</f>
        <v/>
      </c>
      <c r="U840" s="194">
        <f>OFFSET('배치점수 계산기'!K$10,$D840,0)</f>
        <v/>
      </c>
      <c r="V840" s="194">
        <f>OFFSET('배치점수 계산기'!L$10,$D840,0)</f>
        <v/>
      </c>
      <c r="W840" s="186">
        <f>OFFSET('배치점수 계산기'!M$10,$D840,0)</f>
        <v/>
      </c>
      <c r="X840" s="184">
        <f>OFFSET('배치점수 계산기'!N$10,$D840,0)</f>
        <v/>
      </c>
      <c r="Y840" s="188">
        <f>OFFSET(환산공식!FW$15,$F840,0)</f>
        <v/>
      </c>
      <c r="Z840" s="697">
        <f>OFFSET(환산공식!FX$15,$F840,0)</f>
        <v/>
      </c>
      <c r="AA840" s="179">
        <f>OFFSET(환산공식!FY$15,$F840,0)</f>
        <v/>
      </c>
      <c r="AB840" s="3" t="n"/>
      <c r="AD840" s="0">
        <f>IF(L840="X",6,IF(Q840&gt;R840,1,IF(Q840&gt;S840,2,IF(Q840&gt;T840,3,IF(Q840&gt;U840,4,IF(Q840&gt;=V840,5,IF(Q840&lt;V840,6,"")))))))</f>
        <v/>
      </c>
      <c r="AF840" s="3" t="n"/>
      <c r="AG840" s="3" t="n"/>
      <c r="AH840" s="3" t="n"/>
    </row>
    <row r="841">
      <c r="A841" s="198" t="n"/>
      <c r="B841" s="198" t="n"/>
      <c r="C841" s="198" t="inlineStr">
        <is>
          <t>가834</t>
        </is>
      </c>
      <c r="D841" s="195" t="n">
        <v>901</v>
      </c>
      <c r="E841" s="195" t="n">
        <v>230</v>
      </c>
      <c r="F841" s="195" t="n">
        <v>230</v>
      </c>
      <c r="G841" s="239" t="n">
        <v>834</v>
      </c>
      <c r="H841" s="197" t="inlineStr">
        <is>
          <t>가</t>
        </is>
      </c>
      <c r="I841" s="242" t="inlineStr">
        <is>
          <t>충북대</t>
        </is>
      </c>
      <c r="J841" s="242" t="inlineStr">
        <is>
          <t>정보통신공학부</t>
        </is>
      </c>
      <c r="K841" s="195" t="inlineStr">
        <is>
          <t>자연</t>
        </is>
      </c>
      <c r="L841" s="697">
        <f>IF(OFFSET(환산공식!$ED$15,$F841,0)=1,"O","X")</f>
        <v/>
      </c>
      <c r="M841" s="188">
        <f>IFERROR(OFFSET(환산공식!DJ$15,$F841,0),"")</f>
        <v/>
      </c>
      <c r="N841" s="697">
        <f>IFERROR(CONCATENATE(ROUND(OFFSET(환산공식!DK$15,$F841,0),1),"%"),"")</f>
        <v/>
      </c>
      <c r="O841" s="697">
        <f>IFERROR(OFFSET(환산공식!DL$15,$F841,0),"")</f>
        <v/>
      </c>
      <c r="P841" s="188">
        <f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/>
      </c>
      <c r="Q841" s="194">
        <f>IFERROR(ROUND(OFFSET(환산공식!$FG$15,$F841,0),3),"")</f>
        <v/>
      </c>
      <c r="R841" s="194">
        <f>OFFSET('배치점수 계산기'!H$10,$D841,0)</f>
        <v/>
      </c>
      <c r="S841" s="194">
        <f>OFFSET('배치점수 계산기'!I$10,$D841,0)</f>
        <v/>
      </c>
      <c r="T841" s="194">
        <f>OFFSET('배치점수 계산기'!J$10,$D841,0)</f>
        <v/>
      </c>
      <c r="U841" s="194">
        <f>OFFSET('배치점수 계산기'!K$10,$D841,0)</f>
        <v/>
      </c>
      <c r="V841" s="194">
        <f>OFFSET('배치점수 계산기'!L$10,$D841,0)</f>
        <v/>
      </c>
      <c r="W841" s="186">
        <f>OFFSET('배치점수 계산기'!M$10,$D841,0)</f>
        <v/>
      </c>
      <c r="X841" s="184">
        <f>OFFSET('배치점수 계산기'!N$10,$D841,0)</f>
        <v/>
      </c>
      <c r="Y841" s="188">
        <f>OFFSET(환산공식!FW$15,$F841,0)</f>
        <v/>
      </c>
      <c r="Z841" s="697">
        <f>OFFSET(환산공식!FX$15,$F841,0)</f>
        <v/>
      </c>
      <c r="AA841" s="179">
        <f>OFFSET(환산공식!FY$15,$F841,0)</f>
        <v/>
      </c>
      <c r="AB841" s="3" t="n"/>
      <c r="AD841" s="0">
        <f>IF(L841="X",6,IF(Q841&gt;R841,1,IF(Q841&gt;S841,2,IF(Q841&gt;T841,3,IF(Q841&gt;U841,4,IF(Q841&gt;=V841,5,IF(Q841&lt;V841,6,"")))))))</f>
        <v/>
      </c>
      <c r="AF841" s="3" t="n"/>
      <c r="AG841" s="3" t="n"/>
      <c r="AH841" s="3" t="n"/>
    </row>
    <row r="842">
      <c r="A842" s="198" t="n"/>
      <c r="B842" s="198" t="n"/>
      <c r="C842" s="198" t="inlineStr">
        <is>
          <t>가835</t>
        </is>
      </c>
      <c r="D842" s="195" t="n">
        <v>902</v>
      </c>
      <c r="E842" s="195" t="n">
        <v>230</v>
      </c>
      <c r="F842" s="195" t="n">
        <v>230</v>
      </c>
      <c r="G842" s="239" t="n">
        <v>835</v>
      </c>
      <c r="H842" s="197" t="inlineStr">
        <is>
          <t>가</t>
        </is>
      </c>
      <c r="I842" s="242" t="inlineStr">
        <is>
          <t>충북대</t>
        </is>
      </c>
      <c r="J842" s="242" t="inlineStr">
        <is>
          <t>화학과</t>
        </is>
      </c>
      <c r="K842" s="195" t="inlineStr">
        <is>
          <t>자연</t>
        </is>
      </c>
      <c r="L842" s="697">
        <f>IF(OFFSET(환산공식!$ED$15,$F842,0)=1,"O","X")</f>
        <v/>
      </c>
      <c r="M842" s="188">
        <f>IFERROR(OFFSET(환산공식!DJ$15,$F842,0),"")</f>
        <v/>
      </c>
      <c r="N842" s="697">
        <f>IFERROR(CONCATENATE(ROUND(OFFSET(환산공식!DK$15,$F842,0),1),"%"),"")</f>
        <v/>
      </c>
      <c r="O842" s="697">
        <f>IFERROR(OFFSET(환산공식!DL$15,$F842,0),"")</f>
        <v/>
      </c>
      <c r="P842" s="188">
        <f>IF(E842="","",IF(Q842&gt;R842,"90% 이상",IF(Q842&gt;S842,CONCATENATE(ROUND(((Q842-S842)/(R842-S842))*20+70,0),"%"),IF(Q842&gt;T842,CONCATENATE(ROUND(((Q842-T842)/(S842-T842))*30+40,0),"%"),IF(Q842&gt;U842,CONCATENATE(ROUND(((Q842-U842)/(T842-U842))*30+10,0),"%"),IF(Q842&gt;V842,CONCATENATE(ROUND(((Q842-V842)/(U842-V842))*7+3,0),"%"),"3% 이하"))))))</f>
        <v/>
      </c>
      <c r="Q842" s="194">
        <f>IFERROR(ROUND(OFFSET(환산공식!$FG$15,$F842,0),3),"")</f>
        <v/>
      </c>
      <c r="R842" s="194">
        <f>OFFSET('배치점수 계산기'!H$10,$D842,0)</f>
        <v/>
      </c>
      <c r="S842" s="194">
        <f>OFFSET('배치점수 계산기'!I$10,$D842,0)</f>
        <v/>
      </c>
      <c r="T842" s="194">
        <f>OFFSET('배치점수 계산기'!J$10,$D842,0)</f>
        <v/>
      </c>
      <c r="U842" s="194">
        <f>OFFSET('배치점수 계산기'!K$10,$D842,0)</f>
        <v/>
      </c>
      <c r="V842" s="194">
        <f>OFFSET('배치점수 계산기'!L$10,$D842,0)</f>
        <v/>
      </c>
      <c r="W842" s="186">
        <f>OFFSET('배치점수 계산기'!M$10,$D842,0)</f>
        <v/>
      </c>
      <c r="X842" s="184">
        <f>OFFSET('배치점수 계산기'!N$10,$D842,0)</f>
        <v/>
      </c>
      <c r="Y842" s="188">
        <f>OFFSET(환산공식!FW$15,$F842,0)</f>
        <v/>
      </c>
      <c r="Z842" s="697">
        <f>OFFSET(환산공식!FX$15,$F842,0)</f>
        <v/>
      </c>
      <c r="AA842" s="179">
        <f>OFFSET(환산공식!FY$15,$F842,0)</f>
        <v/>
      </c>
      <c r="AB842" s="3" t="n"/>
      <c r="AD842" s="0">
        <f>IF(L842="X",6,IF(Q842&gt;R842,1,IF(Q842&gt;S842,2,IF(Q842&gt;T842,3,IF(Q842&gt;U842,4,IF(Q842&gt;=V842,5,IF(Q842&lt;V842,6,"")))))))</f>
        <v/>
      </c>
      <c r="AF842" s="3" t="n"/>
      <c r="AG842" s="3" t="n"/>
      <c r="AH842" s="3" t="n"/>
    </row>
    <row r="843">
      <c r="A843" s="198" t="n"/>
      <c r="B843" s="198" t="n"/>
      <c r="C843" s="198" t="inlineStr">
        <is>
          <t>가836</t>
        </is>
      </c>
      <c r="D843" s="195" t="n">
        <v>903</v>
      </c>
      <c r="E843" s="195" t="n">
        <v>228</v>
      </c>
      <c r="F843" s="195" t="n">
        <v>228</v>
      </c>
      <c r="G843" s="239" t="n">
        <v>836</v>
      </c>
      <c r="H843" s="197" t="inlineStr">
        <is>
          <t>가</t>
        </is>
      </c>
      <c r="I843" s="242" t="inlineStr">
        <is>
          <t>충북대</t>
        </is>
      </c>
      <c r="J843" s="242" t="inlineStr">
        <is>
          <t>식물의학과</t>
        </is>
      </c>
      <c r="K843" s="195" t="inlineStr">
        <is>
          <t>자연</t>
        </is>
      </c>
      <c r="L843" s="697">
        <f>IF(OFFSET(환산공식!$ED$15,$F843,0)=1,"O","X")</f>
        <v/>
      </c>
      <c r="M843" s="188">
        <f>IFERROR(OFFSET(환산공식!DJ$15,$F843,0),"")</f>
        <v/>
      </c>
      <c r="N843" s="697">
        <f>IFERROR(CONCATENATE(ROUND(OFFSET(환산공식!DK$15,$F843,0),1),"%"),"")</f>
        <v/>
      </c>
      <c r="O843" s="697">
        <f>IFERROR(OFFSET(환산공식!DL$15,$F843,0),"")</f>
        <v/>
      </c>
      <c r="P843" s="188">
        <f>IF(E843="","",IF(Q843&gt;R843,"90% 이상",IF(Q843&gt;S843,CONCATENATE(ROUND(((Q843-S843)/(R843-S843))*20+70,0),"%"),IF(Q843&gt;T843,CONCATENATE(ROUND(((Q843-T843)/(S843-T843))*30+40,0),"%"),IF(Q843&gt;U843,CONCATENATE(ROUND(((Q843-U843)/(T843-U843))*30+10,0),"%"),IF(Q843&gt;V843,CONCATENATE(ROUND(((Q843-V843)/(U843-V843))*7+3,0),"%"),"3% 이하"))))))</f>
        <v/>
      </c>
      <c r="Q843" s="194">
        <f>IFERROR(ROUND(OFFSET(환산공식!$FG$15,$F843,0),3),"")</f>
        <v/>
      </c>
      <c r="R843" s="194">
        <f>OFFSET('배치점수 계산기'!H$10,$D843,0)</f>
        <v/>
      </c>
      <c r="S843" s="194">
        <f>OFFSET('배치점수 계산기'!I$10,$D843,0)</f>
        <v/>
      </c>
      <c r="T843" s="194">
        <f>OFFSET('배치점수 계산기'!J$10,$D843,0)</f>
        <v/>
      </c>
      <c r="U843" s="194">
        <f>OFFSET('배치점수 계산기'!K$10,$D843,0)</f>
        <v/>
      </c>
      <c r="V843" s="194">
        <f>OFFSET('배치점수 계산기'!L$10,$D843,0)</f>
        <v/>
      </c>
      <c r="W843" s="186">
        <f>OFFSET('배치점수 계산기'!M$10,$D843,0)</f>
        <v/>
      </c>
      <c r="X843" s="184">
        <f>OFFSET('배치점수 계산기'!N$10,$D843,0)</f>
        <v/>
      </c>
      <c r="Y843" s="188">
        <f>OFFSET(환산공식!FW$15,$F843,0)</f>
        <v/>
      </c>
      <c r="Z843" s="697">
        <f>OFFSET(환산공식!FX$15,$F843,0)</f>
        <v/>
      </c>
      <c r="AA843" s="179">
        <f>OFFSET(환산공식!FY$15,$F843,0)</f>
        <v/>
      </c>
      <c r="AB843" s="3" t="n"/>
      <c r="AD843" s="0">
        <f>IF(L843="X",6,IF(Q843&gt;R843,1,IF(Q843&gt;S843,2,IF(Q843&gt;T843,3,IF(Q843&gt;U843,4,IF(Q843&gt;=V843,5,IF(Q843&lt;V843,6,"")))))))</f>
        <v/>
      </c>
      <c r="AF843" s="3" t="n"/>
      <c r="AG843" s="3" t="n"/>
      <c r="AH843" s="3" t="n"/>
    </row>
    <row r="844">
      <c r="A844" s="198" t="n"/>
      <c r="B844" s="198" t="n"/>
      <c r="C844" s="198" t="inlineStr">
        <is>
          <t>가837</t>
        </is>
      </c>
      <c r="D844" s="195" t="n">
        <v>904</v>
      </c>
      <c r="E844" s="195" t="n">
        <v>228</v>
      </c>
      <c r="F844" s="195" t="n">
        <v>228</v>
      </c>
      <c r="G844" s="239" t="n">
        <v>837</v>
      </c>
      <c r="H844" s="197" t="inlineStr">
        <is>
          <t>가</t>
        </is>
      </c>
      <c r="I844" s="242" t="inlineStr">
        <is>
          <t>충북대</t>
        </is>
      </c>
      <c r="J844" s="242" t="inlineStr">
        <is>
          <t>식물자원학과</t>
        </is>
      </c>
      <c r="K844" s="195" t="inlineStr">
        <is>
          <t>자연</t>
        </is>
      </c>
      <c r="L844" s="697">
        <f>IF(OFFSET(환산공식!$ED$15,$F844,0)=1,"O","X")</f>
        <v/>
      </c>
      <c r="M844" s="188">
        <f>IFERROR(OFFSET(환산공식!DJ$15,$F844,0),"")</f>
        <v/>
      </c>
      <c r="N844" s="697">
        <f>IFERROR(CONCATENATE(ROUND(OFFSET(환산공식!DK$15,$F844,0),1),"%"),"")</f>
        <v/>
      </c>
      <c r="O844" s="697">
        <f>IFERROR(OFFSET(환산공식!DL$15,$F844,0),"")</f>
        <v/>
      </c>
      <c r="P844" s="188">
        <f>IF(E844="","",IF(Q844&gt;R844,"90% 이상",IF(Q844&gt;S844,CONCATENATE(ROUND(((Q844-S844)/(R844-S844))*20+70,0),"%"),IF(Q844&gt;T844,CONCATENATE(ROUND(((Q844-T844)/(S844-T844))*30+40,0),"%"),IF(Q844&gt;U844,CONCATENATE(ROUND(((Q844-U844)/(T844-U844))*30+10,0),"%"),IF(Q844&gt;V844,CONCATENATE(ROUND(((Q844-V844)/(U844-V844))*7+3,0),"%"),"3% 이하"))))))</f>
        <v/>
      </c>
      <c r="Q844" s="194">
        <f>IFERROR(ROUND(OFFSET(환산공식!$FG$15,$F844,0),3),"")</f>
        <v/>
      </c>
      <c r="R844" s="194">
        <f>OFFSET('배치점수 계산기'!H$10,$D844,0)</f>
        <v/>
      </c>
      <c r="S844" s="194">
        <f>OFFSET('배치점수 계산기'!I$10,$D844,0)</f>
        <v/>
      </c>
      <c r="T844" s="194">
        <f>OFFSET('배치점수 계산기'!J$10,$D844,0)</f>
        <v/>
      </c>
      <c r="U844" s="194">
        <f>OFFSET('배치점수 계산기'!K$10,$D844,0)</f>
        <v/>
      </c>
      <c r="V844" s="194">
        <f>OFFSET('배치점수 계산기'!L$10,$D844,0)</f>
        <v/>
      </c>
      <c r="W844" s="186">
        <f>OFFSET('배치점수 계산기'!M$10,$D844,0)</f>
        <v/>
      </c>
      <c r="X844" s="184">
        <f>OFFSET('배치점수 계산기'!N$10,$D844,0)</f>
        <v/>
      </c>
      <c r="Y844" s="188">
        <f>OFFSET(환산공식!FW$15,$F844,0)</f>
        <v/>
      </c>
      <c r="Z844" s="697">
        <f>OFFSET(환산공식!FX$15,$F844,0)</f>
        <v/>
      </c>
      <c r="AA844" s="179">
        <f>OFFSET(환산공식!FY$15,$F844,0)</f>
        <v/>
      </c>
      <c r="AB844" s="3" t="n"/>
      <c r="AD844" s="0">
        <f>IF(L844="X",6,IF(Q844&gt;R844,1,IF(Q844&gt;S844,2,IF(Q844&gt;T844,3,IF(Q844&gt;U844,4,IF(Q844&gt;=V844,5,IF(Q844&lt;V844,6,"")))))))</f>
        <v/>
      </c>
      <c r="AF844" s="3" t="n"/>
      <c r="AG844" s="3" t="n"/>
      <c r="AH844" s="3" t="n"/>
    </row>
    <row r="845">
      <c r="A845" s="198" t="n"/>
      <c r="B845" s="198" t="n"/>
      <c r="C845" s="198" t="inlineStr">
        <is>
          <t>가838</t>
        </is>
      </c>
      <c r="D845" s="195" t="n">
        <v>905</v>
      </c>
      <c r="E845" s="195" t="n">
        <v>230</v>
      </c>
      <c r="F845" s="195" t="n">
        <v>230</v>
      </c>
      <c r="G845" s="239" t="n">
        <v>838</v>
      </c>
      <c r="H845" s="197" t="inlineStr">
        <is>
          <t>가</t>
        </is>
      </c>
      <c r="I845" s="242" t="inlineStr">
        <is>
          <t>충북대</t>
        </is>
      </c>
      <c r="J845" s="242" t="inlineStr">
        <is>
          <t>소프트웨어학부</t>
        </is>
      </c>
      <c r="K845" s="195" t="inlineStr">
        <is>
          <t>자연</t>
        </is>
      </c>
      <c r="L845" s="697">
        <f>IF(OFFSET(환산공식!$ED$15,$F845,0)=1,"O","X")</f>
        <v/>
      </c>
      <c r="M845" s="188">
        <f>IFERROR(OFFSET(환산공식!DJ$15,$F845,0),"")</f>
        <v/>
      </c>
      <c r="N845" s="697">
        <f>IFERROR(CONCATENATE(ROUND(OFFSET(환산공식!DK$15,$F845,0),1),"%"),"")</f>
        <v/>
      </c>
      <c r="O845" s="697">
        <f>IFERROR(OFFSET(환산공식!DL$15,$F845,0),"")</f>
        <v/>
      </c>
      <c r="P845" s="188">
        <f>IF(E845="","",IF(Q845&gt;R845,"90% 이상",IF(Q845&gt;S845,CONCATENATE(ROUND(((Q845-S845)/(R845-S845))*20+70,0),"%"),IF(Q845&gt;T845,CONCATENATE(ROUND(((Q845-T845)/(S845-T845))*30+40,0),"%"),IF(Q845&gt;U845,CONCATENATE(ROUND(((Q845-U845)/(T845-U845))*30+10,0),"%"),IF(Q845&gt;V845,CONCATENATE(ROUND(((Q845-V845)/(U845-V845))*7+3,0),"%"),"3% 이하"))))))</f>
        <v/>
      </c>
      <c r="Q845" s="194">
        <f>IFERROR(ROUND(OFFSET(환산공식!$FG$15,$F845,0),3),"")</f>
        <v/>
      </c>
      <c r="R845" s="194">
        <f>OFFSET('배치점수 계산기'!H$10,$D845,0)</f>
        <v/>
      </c>
      <c r="S845" s="194">
        <f>OFFSET('배치점수 계산기'!I$10,$D845,0)</f>
        <v/>
      </c>
      <c r="T845" s="194">
        <f>OFFSET('배치점수 계산기'!J$10,$D845,0)</f>
        <v/>
      </c>
      <c r="U845" s="194">
        <f>OFFSET('배치점수 계산기'!K$10,$D845,0)</f>
        <v/>
      </c>
      <c r="V845" s="194">
        <f>OFFSET('배치점수 계산기'!L$10,$D845,0)</f>
        <v/>
      </c>
      <c r="W845" s="186">
        <f>OFFSET('배치점수 계산기'!M$10,$D845,0)</f>
        <v/>
      </c>
      <c r="X845" s="184">
        <f>OFFSET('배치점수 계산기'!N$10,$D845,0)</f>
        <v/>
      </c>
      <c r="Y845" s="188">
        <f>OFFSET(환산공식!FW$15,$F845,0)</f>
        <v/>
      </c>
      <c r="Z845" s="697">
        <f>OFFSET(환산공식!FX$15,$F845,0)</f>
        <v/>
      </c>
      <c r="AA845" s="179">
        <f>OFFSET(환산공식!FY$15,$F845,0)</f>
        <v/>
      </c>
      <c r="AB845" s="3" t="n"/>
      <c r="AD845" s="0">
        <f>IF(L845="X",6,IF(Q845&gt;R845,1,IF(Q845&gt;S845,2,IF(Q845&gt;T845,3,IF(Q845&gt;U845,4,IF(Q845&gt;=V845,5,IF(Q845&lt;V845,6,"")))))))</f>
        <v/>
      </c>
      <c r="AF845" s="3" t="n"/>
      <c r="AG845" s="3" t="n"/>
      <c r="AH845" s="3" t="n"/>
    </row>
    <row r="846">
      <c r="A846" s="198" t="n"/>
      <c r="B846" s="198" t="n"/>
      <c r="C846" s="198" t="inlineStr">
        <is>
          <t>가839</t>
        </is>
      </c>
      <c r="D846" s="195" t="n">
        <v>906</v>
      </c>
      <c r="E846" s="195" t="n">
        <v>228</v>
      </c>
      <c r="F846" s="195" t="n">
        <v>228</v>
      </c>
      <c r="G846" s="239" t="n">
        <v>839</v>
      </c>
      <c r="H846" s="197" t="inlineStr">
        <is>
          <t>가</t>
        </is>
      </c>
      <c r="I846" s="242" t="inlineStr">
        <is>
          <t>충북대</t>
        </is>
      </c>
      <c r="J846" s="242" t="inlineStr">
        <is>
          <t>산림학과</t>
        </is>
      </c>
      <c r="K846" s="195" t="inlineStr">
        <is>
          <t>자연</t>
        </is>
      </c>
      <c r="L846" s="697">
        <f>IF(OFFSET(환산공식!$ED$15,$F846,0)=1,"O","X")</f>
        <v/>
      </c>
      <c r="M846" s="188">
        <f>IFERROR(OFFSET(환산공식!DJ$15,$F846,0),"")</f>
        <v/>
      </c>
      <c r="N846" s="697">
        <f>IFERROR(CONCATENATE(ROUND(OFFSET(환산공식!DK$15,$F846,0),1),"%"),"")</f>
        <v/>
      </c>
      <c r="O846" s="697">
        <f>IFERROR(OFFSET(환산공식!DL$15,$F846,0),"")</f>
        <v/>
      </c>
      <c r="P846" s="188">
        <f>IF(E846="","",IF(Q846&gt;R846,"90% 이상",IF(Q846&gt;S846,CONCATENATE(ROUND(((Q846-S846)/(R846-S846))*20+70,0),"%"),IF(Q846&gt;T846,CONCATENATE(ROUND(((Q846-T846)/(S846-T846))*30+40,0),"%"),IF(Q846&gt;U846,CONCATENATE(ROUND(((Q846-U846)/(T846-U846))*30+10,0),"%"),IF(Q846&gt;V846,CONCATENATE(ROUND(((Q846-V846)/(U846-V846))*7+3,0),"%"),"3% 이하"))))))</f>
        <v/>
      </c>
      <c r="Q846" s="194">
        <f>IFERROR(ROUND(OFFSET(환산공식!$FG$15,$F846,0),3),"")</f>
        <v/>
      </c>
      <c r="R846" s="194">
        <f>OFFSET('배치점수 계산기'!H$10,$D846,0)</f>
        <v/>
      </c>
      <c r="S846" s="194">
        <f>OFFSET('배치점수 계산기'!I$10,$D846,0)</f>
        <v/>
      </c>
      <c r="T846" s="194">
        <f>OFFSET('배치점수 계산기'!J$10,$D846,0)</f>
        <v/>
      </c>
      <c r="U846" s="194">
        <f>OFFSET('배치점수 계산기'!K$10,$D846,0)</f>
        <v/>
      </c>
      <c r="V846" s="194">
        <f>OFFSET('배치점수 계산기'!L$10,$D846,0)</f>
        <v/>
      </c>
      <c r="W846" s="186">
        <f>OFFSET('배치점수 계산기'!M$10,$D846,0)</f>
        <v/>
      </c>
      <c r="X846" s="184">
        <f>OFFSET('배치점수 계산기'!N$10,$D846,0)</f>
        <v/>
      </c>
      <c r="Y846" s="188">
        <f>OFFSET(환산공식!FW$15,$F846,0)</f>
        <v/>
      </c>
      <c r="Z846" s="697">
        <f>OFFSET(환산공식!FX$15,$F846,0)</f>
        <v/>
      </c>
      <c r="AA846" s="179">
        <f>OFFSET(환산공식!FY$15,$F846,0)</f>
        <v/>
      </c>
      <c r="AB846" s="3" t="n"/>
      <c r="AD846" s="0">
        <f>IF(L846="X",6,IF(Q846&gt;R846,1,IF(Q846&gt;S846,2,IF(Q846&gt;T846,3,IF(Q846&gt;U846,4,IF(Q846&gt;=V846,5,IF(Q846&lt;V846,6,"")))))))</f>
        <v/>
      </c>
      <c r="AF846" s="3" t="n"/>
      <c r="AG846" s="3" t="n"/>
      <c r="AH846" s="3" t="n"/>
    </row>
    <row r="847">
      <c r="A847" s="198" t="n"/>
      <c r="B847" s="198" t="n"/>
      <c r="C847" s="198" t="inlineStr">
        <is>
          <t>가840</t>
        </is>
      </c>
      <c r="D847" s="195" t="n">
        <v>907</v>
      </c>
      <c r="E847" s="195" t="n">
        <v>228</v>
      </c>
      <c r="F847" s="195" t="n">
        <v>228</v>
      </c>
      <c r="G847" s="239" t="n">
        <v>840</v>
      </c>
      <c r="H847" s="197" t="inlineStr">
        <is>
          <t>가</t>
        </is>
      </c>
      <c r="I847" s="242" t="inlineStr">
        <is>
          <t>충북대</t>
        </is>
      </c>
      <c r="J847" s="242" t="inlineStr">
        <is>
          <t>특용식물학과</t>
        </is>
      </c>
      <c r="K847" s="195" t="inlineStr">
        <is>
          <t>자연</t>
        </is>
      </c>
      <c r="L847" s="697">
        <f>IF(OFFSET(환산공식!$ED$15,$F847,0)=1,"O","X")</f>
        <v/>
      </c>
      <c r="M847" s="188">
        <f>IFERROR(OFFSET(환산공식!DJ$15,$F847,0),"")</f>
        <v/>
      </c>
      <c r="N847" s="697">
        <f>IFERROR(CONCATENATE(ROUND(OFFSET(환산공식!DK$15,$F847,0),1),"%"),"")</f>
        <v/>
      </c>
      <c r="O847" s="697">
        <f>IFERROR(OFFSET(환산공식!DL$15,$F847,0),"")</f>
        <v/>
      </c>
      <c r="P847" s="188">
        <f>IF(E847="","",IF(Q847&gt;R847,"90% 이상",IF(Q847&gt;S847,CONCATENATE(ROUND(((Q847-S847)/(R847-S847))*20+70,0),"%"),IF(Q847&gt;T847,CONCATENATE(ROUND(((Q847-T847)/(S847-T847))*30+40,0),"%"),IF(Q847&gt;U847,CONCATENATE(ROUND(((Q847-U847)/(T847-U847))*30+10,0),"%"),IF(Q847&gt;V847,CONCATENATE(ROUND(((Q847-V847)/(U847-V847))*7+3,0),"%"),"3% 이하"))))))</f>
        <v/>
      </c>
      <c r="Q847" s="194">
        <f>IFERROR(ROUND(OFFSET(환산공식!$FG$15,$F847,0),3),"")</f>
        <v/>
      </c>
      <c r="R847" s="194">
        <f>OFFSET('배치점수 계산기'!H$10,$D847,0)</f>
        <v/>
      </c>
      <c r="S847" s="194">
        <f>OFFSET('배치점수 계산기'!I$10,$D847,0)</f>
        <v/>
      </c>
      <c r="T847" s="194">
        <f>OFFSET('배치점수 계산기'!J$10,$D847,0)</f>
        <v/>
      </c>
      <c r="U847" s="194">
        <f>OFFSET('배치점수 계산기'!K$10,$D847,0)</f>
        <v/>
      </c>
      <c r="V847" s="194">
        <f>OFFSET('배치점수 계산기'!L$10,$D847,0)</f>
        <v/>
      </c>
      <c r="W847" s="186">
        <f>OFFSET('배치점수 계산기'!M$10,$D847,0)</f>
        <v/>
      </c>
      <c r="X847" s="184">
        <f>OFFSET('배치점수 계산기'!N$10,$D847,0)</f>
        <v/>
      </c>
      <c r="Y847" s="188">
        <f>OFFSET(환산공식!FW$15,$F847,0)</f>
        <v/>
      </c>
      <c r="Z847" s="697">
        <f>OFFSET(환산공식!FX$15,$F847,0)</f>
        <v/>
      </c>
      <c r="AA847" s="179">
        <f>OFFSET(환산공식!FY$15,$F847,0)</f>
        <v/>
      </c>
      <c r="AB847" s="3" t="n"/>
      <c r="AD847" s="0">
        <f>IF(L847="X",6,IF(Q847&gt;R847,1,IF(Q847&gt;S847,2,IF(Q847&gt;T847,3,IF(Q847&gt;U847,4,IF(Q847&gt;=V847,5,IF(Q847&lt;V847,6,"")))))))</f>
        <v/>
      </c>
      <c r="AF847" s="3" t="n"/>
      <c r="AG847" s="3" t="n"/>
      <c r="AH847" s="3" t="n"/>
    </row>
    <row r="848">
      <c r="A848" s="198" t="n"/>
      <c r="B848" s="198" t="n"/>
      <c r="C848" s="198" t="inlineStr">
        <is>
          <t>가841</t>
        </is>
      </c>
      <c r="D848" s="195" t="n">
        <v>908</v>
      </c>
      <c r="E848" s="195" t="n">
        <v>230</v>
      </c>
      <c r="F848" s="195" t="n">
        <v>230</v>
      </c>
      <c r="G848" s="239" t="n">
        <v>841</v>
      </c>
      <c r="H848" s="197" t="inlineStr">
        <is>
          <t>가</t>
        </is>
      </c>
      <c r="I848" s="242" t="inlineStr">
        <is>
          <t>충북대</t>
        </is>
      </c>
      <c r="J848" s="242" t="inlineStr">
        <is>
          <t>지능로봇공학과</t>
        </is>
      </c>
      <c r="K848" s="195" t="inlineStr">
        <is>
          <t>자연</t>
        </is>
      </c>
      <c r="L848" s="697">
        <f>IF(OFFSET(환산공식!$ED$15,$F848,0)=1,"O","X")</f>
        <v/>
      </c>
      <c r="M848" s="188">
        <f>IFERROR(OFFSET(환산공식!DJ$15,$F848,0),"")</f>
        <v/>
      </c>
      <c r="N848" s="697">
        <f>IFERROR(CONCATENATE(ROUND(OFFSET(환산공식!DK$15,$F848,0),1),"%"),"")</f>
        <v/>
      </c>
      <c r="O848" s="697">
        <f>IFERROR(OFFSET(환산공식!DL$15,$F848,0),"")</f>
        <v/>
      </c>
      <c r="P848" s="188">
        <f>IF(E848="","",IF(Q848&gt;R848,"90% 이상",IF(Q848&gt;S848,CONCATENATE(ROUND(((Q848-S848)/(R848-S848))*20+70,0),"%"),IF(Q848&gt;T848,CONCATENATE(ROUND(((Q848-T848)/(S848-T848))*30+40,0),"%"),IF(Q848&gt;U848,CONCATENATE(ROUND(((Q848-U848)/(T848-U848))*30+10,0),"%"),IF(Q848&gt;V848,CONCATENATE(ROUND(((Q848-V848)/(U848-V848))*7+3,0),"%"),"3% 이하"))))))</f>
        <v/>
      </c>
      <c r="Q848" s="194">
        <f>IFERROR(ROUND(OFFSET(환산공식!$FG$15,$F848,0),3),"")</f>
        <v/>
      </c>
      <c r="R848" s="194">
        <f>OFFSET('배치점수 계산기'!H$10,$D848,0)</f>
        <v/>
      </c>
      <c r="S848" s="194">
        <f>OFFSET('배치점수 계산기'!I$10,$D848,0)</f>
        <v/>
      </c>
      <c r="T848" s="194">
        <f>OFFSET('배치점수 계산기'!J$10,$D848,0)</f>
        <v/>
      </c>
      <c r="U848" s="194">
        <f>OFFSET('배치점수 계산기'!K$10,$D848,0)</f>
        <v/>
      </c>
      <c r="V848" s="194">
        <f>OFFSET('배치점수 계산기'!L$10,$D848,0)</f>
        <v/>
      </c>
      <c r="W848" s="186">
        <f>OFFSET('배치점수 계산기'!M$10,$D848,0)</f>
        <v/>
      </c>
      <c r="X848" s="184">
        <f>OFFSET('배치점수 계산기'!N$10,$D848,0)</f>
        <v/>
      </c>
      <c r="Y848" s="188">
        <f>OFFSET(환산공식!FW$15,$F848,0)</f>
        <v/>
      </c>
      <c r="Z848" s="697">
        <f>OFFSET(환산공식!FX$15,$F848,0)</f>
        <v/>
      </c>
      <c r="AA848" s="179">
        <f>OFFSET(환산공식!FY$15,$F848,0)</f>
        <v/>
      </c>
      <c r="AB848" s="3" t="n"/>
      <c r="AD848" s="0">
        <f>IF(L848="X",6,IF(Q848&gt;R848,1,IF(Q848&gt;S848,2,IF(Q848&gt;T848,3,IF(Q848&gt;U848,4,IF(Q848&gt;=V848,5,IF(Q848&lt;V848,6,"")))))))</f>
        <v/>
      </c>
      <c r="AF848" s="3" t="n"/>
      <c r="AG848" s="3" t="n"/>
      <c r="AH848" s="3" t="n"/>
    </row>
    <row r="849">
      <c r="A849" s="198" t="n"/>
      <c r="B849" s="198" t="n"/>
      <c r="C849" s="198" t="inlineStr">
        <is>
          <t>가842</t>
        </is>
      </c>
      <c r="D849" s="195" t="n">
        <v>909</v>
      </c>
      <c r="E849" s="195" t="n">
        <v>230</v>
      </c>
      <c r="F849" s="195" t="n">
        <v>230</v>
      </c>
      <c r="G849" s="239" t="n">
        <v>842</v>
      </c>
      <c r="H849" s="197" t="inlineStr">
        <is>
          <t>가</t>
        </is>
      </c>
      <c r="I849" s="242" t="inlineStr">
        <is>
          <t>충북대</t>
        </is>
      </c>
      <c r="J849" s="242" t="inlineStr">
        <is>
          <t>물리학과</t>
        </is>
      </c>
      <c r="K849" s="195" t="inlineStr">
        <is>
          <t>자연</t>
        </is>
      </c>
      <c r="L849" s="697">
        <f>IF(OFFSET(환산공식!$ED$15,$F849,0)=1,"O","X")</f>
        <v/>
      </c>
      <c r="M849" s="188">
        <f>IFERROR(OFFSET(환산공식!DJ$15,$F849,0),"")</f>
        <v/>
      </c>
      <c r="N849" s="697">
        <f>IFERROR(CONCATENATE(ROUND(OFFSET(환산공식!DK$15,$F849,0),1),"%"),"")</f>
        <v/>
      </c>
      <c r="O849" s="697">
        <f>IFERROR(OFFSET(환산공식!DL$15,$F849,0),"")</f>
        <v/>
      </c>
      <c r="P849" s="188">
        <f>IF(E849="","",IF(Q849&gt;R849,"90% 이상",IF(Q849&gt;S849,CONCATENATE(ROUND(((Q849-S849)/(R849-S849))*20+70,0),"%"),IF(Q849&gt;T849,CONCATENATE(ROUND(((Q849-T849)/(S849-T849))*30+40,0),"%"),IF(Q849&gt;U849,CONCATENATE(ROUND(((Q849-U849)/(T849-U849))*30+10,0),"%"),IF(Q849&gt;V849,CONCATENATE(ROUND(((Q849-V849)/(U849-V849))*7+3,0),"%"),"3% 이하"))))))</f>
        <v/>
      </c>
      <c r="Q849" s="194">
        <f>IFERROR(ROUND(OFFSET(환산공식!$FG$15,$F849,0),3),"")</f>
        <v/>
      </c>
      <c r="R849" s="194">
        <f>OFFSET('배치점수 계산기'!H$10,$D849,0)</f>
        <v/>
      </c>
      <c r="S849" s="194">
        <f>OFFSET('배치점수 계산기'!I$10,$D849,0)</f>
        <v/>
      </c>
      <c r="T849" s="194">
        <f>OFFSET('배치점수 계산기'!J$10,$D849,0)</f>
        <v/>
      </c>
      <c r="U849" s="194">
        <f>OFFSET('배치점수 계산기'!K$10,$D849,0)</f>
        <v/>
      </c>
      <c r="V849" s="194">
        <f>OFFSET('배치점수 계산기'!L$10,$D849,0)</f>
        <v/>
      </c>
      <c r="W849" s="186">
        <f>OFFSET('배치점수 계산기'!M$10,$D849,0)</f>
        <v/>
      </c>
      <c r="X849" s="184">
        <f>OFFSET('배치점수 계산기'!N$10,$D849,0)</f>
        <v/>
      </c>
      <c r="Y849" s="188">
        <f>OFFSET(환산공식!FW$15,$F849,0)</f>
        <v/>
      </c>
      <c r="Z849" s="697">
        <f>OFFSET(환산공식!FX$15,$F849,0)</f>
        <v/>
      </c>
      <c r="AA849" s="179">
        <f>OFFSET(환산공식!FY$15,$F849,0)</f>
        <v/>
      </c>
      <c r="AB849" s="3" t="n"/>
      <c r="AD849" s="0">
        <f>IF(L849="X",6,IF(Q849&gt;R849,1,IF(Q849&gt;S849,2,IF(Q849&gt;T849,3,IF(Q849&gt;U849,4,IF(Q849&gt;=V849,5,IF(Q849&lt;V849,6,"")))))))</f>
        <v/>
      </c>
      <c r="AF849" s="3" t="n"/>
      <c r="AG849" s="3" t="n"/>
      <c r="AH849" s="3" t="n"/>
    </row>
    <row r="850">
      <c r="A850" s="198" t="n"/>
      <c r="B850" s="198" t="n"/>
      <c r="C850" s="198" t="inlineStr">
        <is>
          <t>가843</t>
        </is>
      </c>
      <c r="D850" s="195" t="n">
        <v>910</v>
      </c>
      <c r="E850" s="195" t="n">
        <v>230</v>
      </c>
      <c r="F850" s="195" t="n">
        <v>230</v>
      </c>
      <c r="G850" s="239" t="n">
        <v>843</v>
      </c>
      <c r="H850" s="197" t="inlineStr">
        <is>
          <t>가</t>
        </is>
      </c>
      <c r="I850" s="242" t="inlineStr">
        <is>
          <t>충북대</t>
        </is>
      </c>
      <c r="J850" s="242" t="inlineStr">
        <is>
          <t>지구환경과학과</t>
        </is>
      </c>
      <c r="K850" s="195" t="inlineStr">
        <is>
          <t>자연</t>
        </is>
      </c>
      <c r="L850" s="697">
        <f>IF(OFFSET(환산공식!$ED$15,$F850,0)=1,"O","X")</f>
        <v/>
      </c>
      <c r="M850" s="188">
        <f>IFERROR(OFFSET(환산공식!DJ$15,$F850,0),"")</f>
        <v/>
      </c>
      <c r="N850" s="697">
        <f>IFERROR(CONCATENATE(ROUND(OFFSET(환산공식!DK$15,$F850,0),1),"%"),"")</f>
        <v/>
      </c>
      <c r="O850" s="697">
        <f>IFERROR(OFFSET(환산공식!DL$15,$F850,0),"")</f>
        <v/>
      </c>
      <c r="P850" s="188">
        <f>IF(E850="","",IF(Q850&gt;R850,"90% 이상",IF(Q850&gt;S850,CONCATENATE(ROUND(((Q850-S850)/(R850-S850))*20+70,0),"%"),IF(Q850&gt;T850,CONCATENATE(ROUND(((Q850-T850)/(S850-T850))*30+40,0),"%"),IF(Q850&gt;U850,CONCATENATE(ROUND(((Q850-U850)/(T850-U850))*30+10,0),"%"),IF(Q850&gt;V850,CONCATENATE(ROUND(((Q850-V850)/(U850-V850))*7+3,0),"%"),"3% 이하"))))))</f>
        <v/>
      </c>
      <c r="Q850" s="194">
        <f>IFERROR(ROUND(OFFSET(환산공식!$FG$15,$F850,0),3),"")</f>
        <v/>
      </c>
      <c r="R850" s="194">
        <f>OFFSET('배치점수 계산기'!H$10,$D850,0)</f>
        <v/>
      </c>
      <c r="S850" s="194">
        <f>OFFSET('배치점수 계산기'!I$10,$D850,0)</f>
        <v/>
      </c>
      <c r="T850" s="194">
        <f>OFFSET('배치점수 계산기'!J$10,$D850,0)</f>
        <v/>
      </c>
      <c r="U850" s="194">
        <f>OFFSET('배치점수 계산기'!K$10,$D850,0)</f>
        <v/>
      </c>
      <c r="V850" s="194">
        <f>OFFSET('배치점수 계산기'!L$10,$D850,0)</f>
        <v/>
      </c>
      <c r="W850" s="186">
        <f>OFFSET('배치점수 계산기'!M$10,$D850,0)</f>
        <v/>
      </c>
      <c r="X850" s="184">
        <f>OFFSET('배치점수 계산기'!N$10,$D850,0)</f>
        <v/>
      </c>
      <c r="Y850" s="188">
        <f>OFFSET(환산공식!FW$15,$F850,0)</f>
        <v/>
      </c>
      <c r="Z850" s="697">
        <f>OFFSET(환산공식!FX$15,$F850,0)</f>
        <v/>
      </c>
      <c r="AA850" s="179">
        <f>OFFSET(환산공식!FY$15,$F850,0)</f>
        <v/>
      </c>
      <c r="AB850" s="3" t="n"/>
      <c r="AD850" s="0">
        <f>IF(L850="X",6,IF(Q850&gt;R850,1,IF(Q850&gt;S850,2,IF(Q850&gt;T850,3,IF(Q850&gt;U850,4,IF(Q850&gt;=V850,5,IF(Q850&lt;V850,6,"")))))))</f>
        <v/>
      </c>
      <c r="AF850" s="3" t="n"/>
      <c r="AG850" s="3" t="n"/>
      <c r="AH850" s="3" t="n"/>
    </row>
    <row r="851">
      <c r="A851" s="198" t="n"/>
      <c r="B851" s="198" t="n"/>
      <c r="C851" s="198" t="inlineStr">
        <is>
          <t>가844</t>
        </is>
      </c>
      <c r="D851" s="195" t="n">
        <v>911</v>
      </c>
      <c r="E851" s="195" t="n">
        <v>230</v>
      </c>
      <c r="F851" s="195" t="n">
        <v>230</v>
      </c>
      <c r="G851" s="239" t="n">
        <v>844</v>
      </c>
      <c r="H851" s="197" t="inlineStr">
        <is>
          <t>가</t>
        </is>
      </c>
      <c r="I851" s="242" t="inlineStr">
        <is>
          <t>충북대</t>
        </is>
      </c>
      <c r="J851" s="242" t="inlineStr">
        <is>
          <t>미생물학과</t>
        </is>
      </c>
      <c r="K851" s="195" t="inlineStr">
        <is>
          <t>자연</t>
        </is>
      </c>
      <c r="L851" s="697">
        <f>IF(OFFSET(환산공식!$ED$15,$F851,0)=1,"O","X")</f>
        <v/>
      </c>
      <c r="M851" s="188">
        <f>IFERROR(OFFSET(환산공식!DJ$15,$F851,0),"")</f>
        <v/>
      </c>
      <c r="N851" s="697">
        <f>IFERROR(CONCATENATE(ROUND(OFFSET(환산공식!DK$15,$F851,0),1),"%"),"")</f>
        <v/>
      </c>
      <c r="O851" s="697">
        <f>IFERROR(OFFSET(환산공식!DL$15,$F851,0),"")</f>
        <v/>
      </c>
      <c r="P851" s="188">
        <f>IF(E851="","",IF(Q851&gt;R851,"90% 이상",IF(Q851&gt;S851,CONCATENATE(ROUND(((Q851-S851)/(R851-S851))*20+70,0),"%"),IF(Q851&gt;T851,CONCATENATE(ROUND(((Q851-T851)/(S851-T851))*30+40,0),"%"),IF(Q851&gt;U851,CONCATENATE(ROUND(((Q851-U851)/(T851-U851))*30+10,0),"%"),IF(Q851&gt;V851,CONCATENATE(ROUND(((Q851-V851)/(U851-V851))*7+3,0),"%"),"3% 이하"))))))</f>
        <v/>
      </c>
      <c r="Q851" s="194">
        <f>IFERROR(ROUND(OFFSET(환산공식!$FG$15,$F851,0),3),"")</f>
        <v/>
      </c>
      <c r="R851" s="194">
        <f>OFFSET('배치점수 계산기'!H$10,$D851,0)</f>
        <v/>
      </c>
      <c r="S851" s="194">
        <f>OFFSET('배치점수 계산기'!I$10,$D851,0)</f>
        <v/>
      </c>
      <c r="T851" s="194">
        <f>OFFSET('배치점수 계산기'!J$10,$D851,0)</f>
        <v/>
      </c>
      <c r="U851" s="194">
        <f>OFFSET('배치점수 계산기'!K$10,$D851,0)</f>
        <v/>
      </c>
      <c r="V851" s="194">
        <f>OFFSET('배치점수 계산기'!L$10,$D851,0)</f>
        <v/>
      </c>
      <c r="W851" s="186">
        <f>OFFSET('배치점수 계산기'!M$10,$D851,0)</f>
        <v/>
      </c>
      <c r="X851" s="184">
        <f>OFFSET('배치점수 계산기'!N$10,$D851,0)</f>
        <v/>
      </c>
      <c r="Y851" s="188">
        <f>OFFSET(환산공식!FW$15,$F851,0)</f>
        <v/>
      </c>
      <c r="Z851" s="697">
        <f>OFFSET(환산공식!FX$15,$F851,0)</f>
        <v/>
      </c>
      <c r="AA851" s="179">
        <f>OFFSET(환산공식!FY$15,$F851,0)</f>
        <v/>
      </c>
      <c r="AB851" s="3" t="n"/>
      <c r="AD851" s="0">
        <f>IF(L851="X",6,IF(Q851&gt;R851,1,IF(Q851&gt;S851,2,IF(Q851&gt;T851,3,IF(Q851&gt;U851,4,IF(Q851&gt;=V851,5,IF(Q851&lt;V851,6,"")))))))</f>
        <v/>
      </c>
      <c r="AF851" s="3" t="n"/>
      <c r="AG851" s="3" t="n"/>
      <c r="AH851" s="3" t="n"/>
    </row>
    <row r="852">
      <c r="A852" s="198" t="n"/>
      <c r="B852" s="198" t="n"/>
      <c r="C852" s="198" t="inlineStr">
        <is>
          <t>가845</t>
        </is>
      </c>
      <c r="D852" s="195" t="n">
        <v>912</v>
      </c>
      <c r="E852" s="195" t="n">
        <v>228</v>
      </c>
      <c r="F852" s="195" t="n">
        <v>228</v>
      </c>
      <c r="G852" s="239" t="n">
        <v>845</v>
      </c>
      <c r="H852" s="197" t="inlineStr">
        <is>
          <t>가</t>
        </is>
      </c>
      <c r="I852" s="242" t="inlineStr">
        <is>
          <t>충북대</t>
        </is>
      </c>
      <c r="J852" s="242" t="inlineStr">
        <is>
          <t>축산학과</t>
        </is>
      </c>
      <c r="K852" s="195" t="inlineStr">
        <is>
          <t>자연</t>
        </is>
      </c>
      <c r="L852" s="697">
        <f>IF(OFFSET(환산공식!$ED$15,$F852,0)=1,"O","X")</f>
        <v/>
      </c>
      <c r="M852" s="188">
        <f>IFERROR(OFFSET(환산공식!DJ$15,$F852,0),"")</f>
        <v/>
      </c>
      <c r="N852" s="697">
        <f>IFERROR(CONCATENATE(ROUND(OFFSET(환산공식!DK$15,$F852,0),1),"%"),"")</f>
        <v/>
      </c>
      <c r="O852" s="697">
        <f>IFERROR(OFFSET(환산공식!DL$15,$F852,0),"")</f>
        <v/>
      </c>
      <c r="P852" s="188">
        <f>IF(E852="","",IF(Q852&gt;R852,"90% 이상",IF(Q852&gt;S852,CONCATENATE(ROUND(((Q852-S852)/(R852-S852))*20+70,0),"%"),IF(Q852&gt;T852,CONCATENATE(ROUND(((Q852-T852)/(S852-T852))*30+40,0),"%"),IF(Q852&gt;U852,CONCATENATE(ROUND(((Q852-U852)/(T852-U852))*30+10,0),"%"),IF(Q852&gt;V852,CONCATENATE(ROUND(((Q852-V852)/(U852-V852))*7+3,0),"%"),"3% 이하"))))))</f>
        <v/>
      </c>
      <c r="Q852" s="194">
        <f>IFERROR(ROUND(OFFSET(환산공식!$FG$15,$F852,0),3),"")</f>
        <v/>
      </c>
      <c r="R852" s="194">
        <f>OFFSET('배치점수 계산기'!H$10,$D852,0)</f>
        <v/>
      </c>
      <c r="S852" s="194">
        <f>OFFSET('배치점수 계산기'!I$10,$D852,0)</f>
        <v/>
      </c>
      <c r="T852" s="194">
        <f>OFFSET('배치점수 계산기'!J$10,$D852,0)</f>
        <v/>
      </c>
      <c r="U852" s="194">
        <f>OFFSET('배치점수 계산기'!K$10,$D852,0)</f>
        <v/>
      </c>
      <c r="V852" s="194">
        <f>OFFSET('배치점수 계산기'!L$10,$D852,0)</f>
        <v/>
      </c>
      <c r="W852" s="186">
        <f>OFFSET('배치점수 계산기'!M$10,$D852,0)</f>
        <v/>
      </c>
      <c r="X852" s="184">
        <f>OFFSET('배치점수 계산기'!N$10,$D852,0)</f>
        <v/>
      </c>
      <c r="Y852" s="188">
        <f>OFFSET(환산공식!FW$15,$F852,0)</f>
        <v/>
      </c>
      <c r="Z852" s="697">
        <f>OFFSET(환산공식!FX$15,$F852,0)</f>
        <v/>
      </c>
      <c r="AA852" s="179">
        <f>OFFSET(환산공식!FY$15,$F852,0)</f>
        <v/>
      </c>
      <c r="AB852" s="3" t="n"/>
      <c r="AD852" s="0">
        <f>IF(L852="X",6,IF(Q852&gt;R852,1,IF(Q852&gt;S852,2,IF(Q852&gt;T852,3,IF(Q852&gt;U852,4,IF(Q852&gt;=V852,5,IF(Q852&lt;V852,6,"")))))))</f>
        <v/>
      </c>
      <c r="AF852" s="3" t="n"/>
      <c r="AG852" s="3" t="n"/>
      <c r="AH852" s="3" t="n"/>
    </row>
    <row r="853">
      <c r="A853" s="198" t="n"/>
      <c r="B853" s="198" t="n"/>
      <c r="C853" s="198" t="inlineStr">
        <is>
          <t>가846</t>
        </is>
      </c>
      <c r="D853" s="195" t="n">
        <v>913</v>
      </c>
      <c r="E853" s="195" t="n">
        <v>228</v>
      </c>
      <c r="F853" s="195" t="n">
        <v>228</v>
      </c>
      <c r="G853" s="239" t="n">
        <v>846</v>
      </c>
      <c r="H853" s="197" t="inlineStr">
        <is>
          <t>가</t>
        </is>
      </c>
      <c r="I853" s="242" t="inlineStr">
        <is>
          <t>충북대</t>
        </is>
      </c>
      <c r="J853" s="242" t="inlineStr">
        <is>
          <t>목재·종이과학과</t>
        </is>
      </c>
      <c r="K853" s="195" t="inlineStr">
        <is>
          <t>자연</t>
        </is>
      </c>
      <c r="L853" s="697">
        <f>IF(OFFSET(환산공식!$ED$15,$F853,0)=1,"O","X")</f>
        <v/>
      </c>
      <c r="M853" s="188">
        <f>IFERROR(OFFSET(환산공식!DJ$15,$F853,0),"")</f>
        <v/>
      </c>
      <c r="N853" s="697">
        <f>IFERROR(CONCATENATE(ROUND(OFFSET(환산공식!DK$15,$F853,0),1),"%"),"")</f>
        <v/>
      </c>
      <c r="O853" s="697">
        <f>IFERROR(OFFSET(환산공식!DL$15,$F853,0),"")</f>
        <v/>
      </c>
      <c r="P853" s="188">
        <f>IF(E853="","",IF(Q853&gt;R853,"90% 이상",IF(Q853&gt;S853,CONCATENATE(ROUND(((Q853-S853)/(R853-S853))*20+70,0),"%"),IF(Q853&gt;T853,CONCATENATE(ROUND(((Q853-T853)/(S853-T853))*30+40,0),"%"),IF(Q853&gt;U853,CONCATENATE(ROUND(((Q853-U853)/(T853-U853))*30+10,0),"%"),IF(Q853&gt;V853,CONCATENATE(ROUND(((Q853-V853)/(U853-V853))*7+3,0),"%"),"3% 이하"))))))</f>
        <v/>
      </c>
      <c r="Q853" s="194">
        <f>IFERROR(ROUND(OFFSET(환산공식!$FG$15,$F853,0),3),"")</f>
        <v/>
      </c>
      <c r="R853" s="194">
        <f>OFFSET('배치점수 계산기'!H$10,$D853,0)</f>
        <v/>
      </c>
      <c r="S853" s="194">
        <f>OFFSET('배치점수 계산기'!I$10,$D853,0)</f>
        <v/>
      </c>
      <c r="T853" s="194">
        <f>OFFSET('배치점수 계산기'!J$10,$D853,0)</f>
        <v/>
      </c>
      <c r="U853" s="194">
        <f>OFFSET('배치점수 계산기'!K$10,$D853,0)</f>
        <v/>
      </c>
      <c r="V853" s="194">
        <f>OFFSET('배치점수 계산기'!L$10,$D853,0)</f>
        <v/>
      </c>
      <c r="W853" s="186">
        <f>OFFSET('배치점수 계산기'!M$10,$D853,0)</f>
        <v/>
      </c>
      <c r="X853" s="184">
        <f>OFFSET('배치점수 계산기'!N$10,$D853,0)</f>
        <v/>
      </c>
      <c r="Y853" s="188">
        <f>OFFSET(환산공식!FW$15,$F853,0)</f>
        <v/>
      </c>
      <c r="Z853" s="697">
        <f>OFFSET(환산공식!FX$15,$F853,0)</f>
        <v/>
      </c>
      <c r="AA853" s="179">
        <f>OFFSET(환산공식!FY$15,$F853,0)</f>
        <v/>
      </c>
      <c r="AB853" s="3" t="n"/>
      <c r="AD853" s="0">
        <f>IF(L853="X",6,IF(Q853&gt;R853,1,IF(Q853&gt;S853,2,IF(Q853&gt;T853,3,IF(Q853&gt;U853,4,IF(Q853&gt;=V853,5,IF(Q853&lt;V853,6,"")))))))</f>
        <v/>
      </c>
      <c r="AF853" s="3" t="n"/>
      <c r="AG853" s="3" t="n"/>
      <c r="AH853" s="3" t="n"/>
    </row>
    <row r="854">
      <c r="A854" s="198" t="n"/>
      <c r="B854" s="198" t="n"/>
      <c r="C854" s="198" t="inlineStr">
        <is>
          <t>가847</t>
        </is>
      </c>
      <c r="D854" s="195" t="n">
        <v>914</v>
      </c>
      <c r="E854" s="195" t="n">
        <v>231</v>
      </c>
      <c r="F854" s="195" t="n">
        <v>231</v>
      </c>
      <c r="G854" s="239" t="n">
        <v>847</v>
      </c>
      <c r="H854" s="197" t="inlineStr">
        <is>
          <t>가</t>
        </is>
      </c>
      <c r="I854" s="242" t="inlineStr">
        <is>
          <t>충북대</t>
        </is>
      </c>
      <c r="J854" s="242" t="inlineStr">
        <is>
          <t>수학과</t>
        </is>
      </c>
      <c r="K854" s="195" t="inlineStr">
        <is>
          <t>자연</t>
        </is>
      </c>
      <c r="L854" s="697">
        <f>IF(OFFSET(환산공식!$ED$15,$F854,0)=1,"O","X")</f>
        <v/>
      </c>
      <c r="M854" s="188">
        <f>IFERROR(OFFSET(환산공식!DJ$15,$F854,0),"")</f>
        <v/>
      </c>
      <c r="N854" s="697">
        <f>IFERROR(CONCATENATE(ROUND(OFFSET(환산공식!DK$15,$F854,0),1),"%"),"")</f>
        <v/>
      </c>
      <c r="O854" s="697">
        <f>IFERROR(OFFSET(환산공식!DL$15,$F854,0),"")</f>
        <v/>
      </c>
      <c r="P854" s="188">
        <f>IF(E854="","",IF(Q854&gt;R854,"90% 이상",IF(Q854&gt;S854,CONCATENATE(ROUND(((Q854-S854)/(R854-S854))*20+70,0),"%"),IF(Q854&gt;T854,CONCATENATE(ROUND(((Q854-T854)/(S854-T854))*30+40,0),"%"),IF(Q854&gt;U854,CONCATENATE(ROUND(((Q854-U854)/(T854-U854))*30+10,0),"%"),IF(Q854&gt;V854,CONCATENATE(ROUND(((Q854-V854)/(U854-V854))*7+3,0),"%"),"3% 이하"))))))</f>
        <v/>
      </c>
      <c r="Q854" s="194">
        <f>IFERROR(ROUND(OFFSET(환산공식!$FG$15,$F854,0),3),"")</f>
        <v/>
      </c>
      <c r="R854" s="194">
        <f>OFFSET('배치점수 계산기'!H$10,$D854,0)</f>
        <v/>
      </c>
      <c r="S854" s="194">
        <f>OFFSET('배치점수 계산기'!I$10,$D854,0)</f>
        <v/>
      </c>
      <c r="T854" s="194">
        <f>OFFSET('배치점수 계산기'!J$10,$D854,0)</f>
        <v/>
      </c>
      <c r="U854" s="194">
        <f>OFFSET('배치점수 계산기'!K$10,$D854,0)</f>
        <v/>
      </c>
      <c r="V854" s="194">
        <f>OFFSET('배치점수 계산기'!L$10,$D854,0)</f>
        <v/>
      </c>
      <c r="W854" s="186">
        <f>OFFSET('배치점수 계산기'!M$10,$D854,0)</f>
        <v/>
      </c>
      <c r="X854" s="184">
        <f>OFFSET('배치점수 계산기'!N$10,$D854,0)</f>
        <v/>
      </c>
      <c r="Y854" s="188">
        <f>OFFSET(환산공식!FW$15,$F854,0)</f>
        <v/>
      </c>
      <c r="Z854" s="697">
        <f>OFFSET(환산공식!FX$15,$F854,0)</f>
        <v/>
      </c>
      <c r="AA854" s="179">
        <f>OFFSET(환산공식!FY$15,$F854,0)</f>
        <v/>
      </c>
      <c r="AB854" s="3" t="n"/>
      <c r="AD854" s="0">
        <f>IF(L854="X",6,IF(Q854&gt;R854,1,IF(Q854&gt;S854,2,IF(Q854&gt;T854,3,IF(Q854&gt;U854,4,IF(Q854&gt;=V854,5,IF(Q854&lt;V854,6,"")))))))</f>
        <v/>
      </c>
      <c r="AF854" s="3" t="n"/>
      <c r="AG854" s="3" t="n"/>
      <c r="AH854" s="3" t="n"/>
    </row>
    <row r="855">
      <c r="A855" s="198" t="n"/>
      <c r="B855" s="198" t="n"/>
      <c r="C855" s="198" t="inlineStr">
        <is>
          <t>가848</t>
        </is>
      </c>
      <c r="D855" s="195" t="n">
        <v>915</v>
      </c>
      <c r="E855" s="195" t="n">
        <v>228</v>
      </c>
      <c r="F855" s="195" t="n">
        <v>228</v>
      </c>
      <c r="G855" s="239" t="n">
        <v>848</v>
      </c>
      <c r="H855" s="197" t="inlineStr">
        <is>
          <t>가</t>
        </is>
      </c>
      <c r="I855" s="242" t="inlineStr">
        <is>
          <t>충북대</t>
        </is>
      </c>
      <c r="J855" s="242" t="inlineStr">
        <is>
          <t>원예과학과</t>
        </is>
      </c>
      <c r="K855" s="195" t="inlineStr">
        <is>
          <t>자연</t>
        </is>
      </c>
      <c r="L855" s="697">
        <f>IF(OFFSET(환산공식!$ED$15,$F855,0)=1,"O","X")</f>
        <v/>
      </c>
      <c r="M855" s="188">
        <f>IFERROR(OFFSET(환산공식!DJ$15,$F855,0),"")</f>
        <v/>
      </c>
      <c r="N855" s="697">
        <f>IFERROR(CONCATENATE(ROUND(OFFSET(환산공식!DK$15,$F855,0),1),"%"),"")</f>
        <v/>
      </c>
      <c r="O855" s="697">
        <f>IFERROR(OFFSET(환산공식!DL$15,$F855,0),"")</f>
        <v/>
      </c>
      <c r="P855" s="188">
        <f>IF(E855="","",IF(Q855&gt;R855,"90% 이상",IF(Q855&gt;S855,CONCATENATE(ROUND(((Q855-S855)/(R855-S855))*20+70,0),"%"),IF(Q855&gt;T855,CONCATENATE(ROUND(((Q855-T855)/(S855-T855))*30+40,0),"%"),IF(Q855&gt;U855,CONCATENATE(ROUND(((Q855-U855)/(T855-U855))*30+10,0),"%"),IF(Q855&gt;V855,CONCATENATE(ROUND(((Q855-V855)/(U855-V855))*7+3,0),"%"),"3% 이하"))))))</f>
        <v/>
      </c>
      <c r="Q855" s="194">
        <f>IFERROR(ROUND(OFFSET(환산공식!$FG$15,$F855,0),3),"")</f>
        <v/>
      </c>
      <c r="R855" s="194">
        <f>OFFSET('배치점수 계산기'!H$10,$D855,0)</f>
        <v/>
      </c>
      <c r="S855" s="194">
        <f>OFFSET('배치점수 계산기'!I$10,$D855,0)</f>
        <v/>
      </c>
      <c r="T855" s="194">
        <f>OFFSET('배치점수 계산기'!J$10,$D855,0)</f>
        <v/>
      </c>
      <c r="U855" s="194">
        <f>OFFSET('배치점수 계산기'!K$10,$D855,0)</f>
        <v/>
      </c>
      <c r="V855" s="194">
        <f>OFFSET('배치점수 계산기'!L$10,$D855,0)</f>
        <v/>
      </c>
      <c r="W855" s="186">
        <f>OFFSET('배치점수 계산기'!M$10,$D855,0)</f>
        <v/>
      </c>
      <c r="X855" s="184">
        <f>OFFSET('배치점수 계산기'!N$10,$D855,0)</f>
        <v/>
      </c>
      <c r="Y855" s="188">
        <f>OFFSET(환산공식!FW$15,$F855,0)</f>
        <v/>
      </c>
      <c r="Z855" s="697">
        <f>OFFSET(환산공식!FX$15,$F855,0)</f>
        <v/>
      </c>
      <c r="AA855" s="179">
        <f>OFFSET(환산공식!FY$15,$F855,0)</f>
        <v/>
      </c>
      <c r="AB855" s="3" t="n"/>
      <c r="AD855" s="0">
        <f>IF(L855="X",6,IF(Q855&gt;R855,1,IF(Q855&gt;S855,2,IF(Q855&gt;T855,3,IF(Q855&gt;U855,4,IF(Q855&gt;=V855,5,IF(Q855&lt;V855,6,"")))))))</f>
        <v/>
      </c>
      <c r="AF855" s="3" t="n"/>
      <c r="AG855" s="3" t="n"/>
      <c r="AH855" s="3" t="n"/>
    </row>
    <row r="856">
      <c r="A856" s="198" t="n"/>
      <c r="B856" s="198" t="n"/>
      <c r="C856" s="198" t="inlineStr">
        <is>
          <t>가849</t>
        </is>
      </c>
      <c r="D856" s="195" t="n">
        <v>916</v>
      </c>
      <c r="E856" s="195" t="n">
        <v>230</v>
      </c>
      <c r="F856" s="195" t="n">
        <v>230</v>
      </c>
      <c r="G856" s="239" t="n">
        <v>849</v>
      </c>
      <c r="H856" s="197" t="inlineStr">
        <is>
          <t>가</t>
        </is>
      </c>
      <c r="I856" s="242" t="inlineStr">
        <is>
          <t>충북대</t>
        </is>
      </c>
      <c r="J856" s="242" t="inlineStr">
        <is>
          <t>천문우주학과</t>
        </is>
      </c>
      <c r="K856" s="195" t="inlineStr">
        <is>
          <t>자연</t>
        </is>
      </c>
      <c r="L856" s="697">
        <f>IF(OFFSET(환산공식!$ED$15,$F856,0)=1,"O","X")</f>
        <v/>
      </c>
      <c r="M856" s="188">
        <f>IFERROR(OFFSET(환산공식!DJ$15,$F856,0),"")</f>
        <v/>
      </c>
      <c r="N856" s="697">
        <f>IFERROR(CONCATENATE(ROUND(OFFSET(환산공식!DK$15,$F856,0),1),"%"),"")</f>
        <v/>
      </c>
      <c r="O856" s="697">
        <f>IFERROR(OFFSET(환산공식!DL$15,$F856,0),"")</f>
        <v/>
      </c>
      <c r="P856" s="188">
        <f>IF(E856="","",IF(Q856&gt;R856,"90% 이상",IF(Q856&gt;S856,CONCATENATE(ROUND(((Q856-S856)/(R856-S856))*20+70,0),"%"),IF(Q856&gt;T856,CONCATENATE(ROUND(((Q856-T856)/(S856-T856))*30+40,0),"%"),IF(Q856&gt;U856,CONCATENATE(ROUND(((Q856-U856)/(T856-U856))*30+10,0),"%"),IF(Q856&gt;V856,CONCATENATE(ROUND(((Q856-V856)/(U856-V856))*7+3,0),"%"),"3% 이하"))))))</f>
        <v/>
      </c>
      <c r="Q856" s="194">
        <f>IFERROR(ROUND(OFFSET(환산공식!$FG$15,$F856,0),3),"")</f>
        <v/>
      </c>
      <c r="R856" s="194">
        <f>OFFSET('배치점수 계산기'!H$10,$D856,0)</f>
        <v/>
      </c>
      <c r="S856" s="194">
        <f>OFFSET('배치점수 계산기'!I$10,$D856,0)</f>
        <v/>
      </c>
      <c r="T856" s="194">
        <f>OFFSET('배치점수 계산기'!J$10,$D856,0)</f>
        <v/>
      </c>
      <c r="U856" s="194">
        <f>OFFSET('배치점수 계산기'!K$10,$D856,0)</f>
        <v/>
      </c>
      <c r="V856" s="194">
        <f>OFFSET('배치점수 계산기'!L$10,$D856,0)</f>
        <v/>
      </c>
      <c r="W856" s="186">
        <f>OFFSET('배치점수 계산기'!M$10,$D856,0)</f>
        <v/>
      </c>
      <c r="X856" s="184">
        <f>OFFSET('배치점수 계산기'!N$10,$D856,0)</f>
        <v/>
      </c>
      <c r="Y856" s="188">
        <f>OFFSET(환산공식!FW$15,$F856,0)</f>
        <v/>
      </c>
      <c r="Z856" s="697">
        <f>OFFSET(환산공식!FX$15,$F856,0)</f>
        <v/>
      </c>
      <c r="AA856" s="179">
        <f>OFFSET(환산공식!FY$15,$F856,0)</f>
        <v/>
      </c>
      <c r="AB856" s="3" t="n"/>
      <c r="AD856" s="0">
        <f>IF(L856="X",6,IF(Q856&gt;R856,1,IF(Q856&gt;S856,2,IF(Q856&gt;T856,3,IF(Q856&gt;U856,4,IF(Q856&gt;=V856,5,IF(Q856&lt;V856,6,"")))))))</f>
        <v/>
      </c>
      <c r="AF856" s="3" t="n"/>
      <c r="AG856" s="3" t="n"/>
      <c r="AH856" s="3" t="n"/>
    </row>
    <row r="857">
      <c r="A857" s="198" t="n"/>
      <c r="B857" s="198" t="n"/>
      <c r="C857" s="198" t="inlineStr">
        <is>
          <t>가850</t>
        </is>
      </c>
      <c r="D857" s="195" t="n">
        <v>917</v>
      </c>
      <c r="E857" s="195" t="n">
        <v>228</v>
      </c>
      <c r="F857" s="195" t="n">
        <v>228</v>
      </c>
      <c r="G857" s="239" t="n">
        <v>850</v>
      </c>
      <c r="H857" s="197" t="inlineStr">
        <is>
          <t>가</t>
        </is>
      </c>
      <c r="I857" s="242" t="inlineStr">
        <is>
          <t>충북대</t>
        </is>
      </c>
      <c r="J857" s="242" t="inlineStr">
        <is>
          <t>바이오시스템공학과</t>
        </is>
      </c>
      <c r="K857" s="195" t="inlineStr">
        <is>
          <t>자연</t>
        </is>
      </c>
      <c r="L857" s="697">
        <f>IF(OFFSET(환산공식!$ED$15,$F857,0)=1,"O","X")</f>
        <v/>
      </c>
      <c r="M857" s="188">
        <f>IFERROR(OFFSET(환산공식!DJ$15,$F857,0),"")</f>
        <v/>
      </c>
      <c r="N857" s="697">
        <f>IFERROR(CONCATENATE(ROUND(OFFSET(환산공식!DK$15,$F857,0),1),"%"),"")</f>
        <v/>
      </c>
      <c r="O857" s="697">
        <f>IFERROR(OFFSET(환산공식!DL$15,$F857,0),"")</f>
        <v/>
      </c>
      <c r="P857" s="188">
        <f>IF(E857="","",IF(Q857&gt;R857,"90% 이상",IF(Q857&gt;S857,CONCATENATE(ROUND(((Q857-S857)/(R857-S857))*20+70,0),"%"),IF(Q857&gt;T857,CONCATENATE(ROUND(((Q857-T857)/(S857-T857))*30+40,0),"%"),IF(Q857&gt;U857,CONCATENATE(ROUND(((Q857-U857)/(T857-U857))*30+10,0),"%"),IF(Q857&gt;V857,CONCATENATE(ROUND(((Q857-V857)/(U857-V857))*7+3,0),"%"),"3% 이하"))))))</f>
        <v/>
      </c>
      <c r="Q857" s="194">
        <f>IFERROR(ROUND(OFFSET(환산공식!$FG$15,$F857,0),3),"")</f>
        <v/>
      </c>
      <c r="R857" s="194">
        <f>OFFSET('배치점수 계산기'!H$10,$D857,0)</f>
        <v/>
      </c>
      <c r="S857" s="194">
        <f>OFFSET('배치점수 계산기'!I$10,$D857,0)</f>
        <v/>
      </c>
      <c r="T857" s="194">
        <f>OFFSET('배치점수 계산기'!J$10,$D857,0)</f>
        <v/>
      </c>
      <c r="U857" s="194">
        <f>OFFSET('배치점수 계산기'!K$10,$D857,0)</f>
        <v/>
      </c>
      <c r="V857" s="194">
        <f>OFFSET('배치점수 계산기'!L$10,$D857,0)</f>
        <v/>
      </c>
      <c r="W857" s="186">
        <f>OFFSET('배치점수 계산기'!M$10,$D857,0)</f>
        <v/>
      </c>
      <c r="X857" s="184">
        <f>OFFSET('배치점수 계산기'!N$10,$D857,0)</f>
        <v/>
      </c>
      <c r="Y857" s="188">
        <f>OFFSET(환산공식!FW$15,$F857,0)</f>
        <v/>
      </c>
      <c r="Z857" s="697">
        <f>OFFSET(환산공식!FX$15,$F857,0)</f>
        <v/>
      </c>
      <c r="AA857" s="179">
        <f>OFFSET(환산공식!FY$15,$F857,0)</f>
        <v/>
      </c>
      <c r="AB857" s="3" t="n"/>
      <c r="AD857" s="0">
        <f>IF(L857="X",6,IF(Q857&gt;R857,1,IF(Q857&gt;S857,2,IF(Q857&gt;T857,3,IF(Q857&gt;U857,4,IF(Q857&gt;=V857,5,IF(Q857&lt;V857,6,"")))))))</f>
        <v/>
      </c>
      <c r="AF857" s="3" t="n"/>
      <c r="AG857" s="3" t="n"/>
      <c r="AH857" s="3" t="n"/>
    </row>
    <row r="858">
      <c r="A858" s="198" t="n"/>
      <c r="B858" s="198" t="n"/>
      <c r="C858" s="198" t="inlineStr">
        <is>
          <t>가851</t>
        </is>
      </c>
      <c r="D858" s="195" t="n">
        <v>918</v>
      </c>
      <c r="E858" s="195" t="n">
        <v>230</v>
      </c>
      <c r="F858" s="195" t="n">
        <v>230</v>
      </c>
      <c r="G858" s="239" t="n">
        <v>851</v>
      </c>
      <c r="H858" s="197" t="inlineStr">
        <is>
          <t>가</t>
        </is>
      </c>
      <c r="I858" s="242" t="inlineStr">
        <is>
          <t>충북대</t>
        </is>
      </c>
      <c r="J858" s="242" t="inlineStr">
        <is>
          <t>생화학과</t>
        </is>
      </c>
      <c r="K858" s="195" t="inlineStr">
        <is>
          <t>자연</t>
        </is>
      </c>
      <c r="L858" s="697">
        <f>IF(OFFSET(환산공식!$ED$15,$F858,0)=1,"O","X")</f>
        <v/>
      </c>
      <c r="M858" s="188">
        <f>IFERROR(OFFSET(환산공식!DJ$15,$F858,0),"")</f>
        <v/>
      </c>
      <c r="N858" s="697">
        <f>IFERROR(CONCATENATE(ROUND(OFFSET(환산공식!DK$15,$F858,0),1),"%"),"")</f>
        <v/>
      </c>
      <c r="O858" s="697">
        <f>IFERROR(OFFSET(환산공식!DL$15,$F858,0),"")</f>
        <v/>
      </c>
      <c r="P858" s="188">
        <f>IF(E858="","",IF(Q858&gt;R858,"90% 이상",IF(Q858&gt;S858,CONCATENATE(ROUND(((Q858-S858)/(R858-S858))*20+70,0),"%"),IF(Q858&gt;T858,CONCATENATE(ROUND(((Q858-T858)/(S858-T858))*30+40,0),"%"),IF(Q858&gt;U858,CONCATENATE(ROUND(((Q858-U858)/(T858-U858))*30+10,0),"%"),IF(Q858&gt;V858,CONCATENATE(ROUND(((Q858-V858)/(U858-V858))*7+3,0),"%"),"3% 이하"))))))</f>
        <v/>
      </c>
      <c r="Q858" s="194">
        <f>IFERROR(ROUND(OFFSET(환산공식!$FG$15,$F858,0),3),"")</f>
        <v/>
      </c>
      <c r="R858" s="194">
        <f>OFFSET('배치점수 계산기'!H$10,$D858,0)</f>
        <v/>
      </c>
      <c r="S858" s="194">
        <f>OFFSET('배치점수 계산기'!I$10,$D858,0)</f>
        <v/>
      </c>
      <c r="T858" s="194">
        <f>OFFSET('배치점수 계산기'!J$10,$D858,0)</f>
        <v/>
      </c>
      <c r="U858" s="194">
        <f>OFFSET('배치점수 계산기'!K$10,$D858,0)</f>
        <v/>
      </c>
      <c r="V858" s="194">
        <f>OFFSET('배치점수 계산기'!L$10,$D858,0)</f>
        <v/>
      </c>
      <c r="W858" s="186">
        <f>OFFSET('배치점수 계산기'!M$10,$D858,0)</f>
        <v/>
      </c>
      <c r="X858" s="184">
        <f>OFFSET('배치점수 계산기'!N$10,$D858,0)</f>
        <v/>
      </c>
      <c r="Y858" s="188">
        <f>OFFSET(환산공식!FW$15,$F858,0)</f>
        <v/>
      </c>
      <c r="Z858" s="697">
        <f>OFFSET(환산공식!FX$15,$F858,0)</f>
        <v/>
      </c>
      <c r="AA858" s="179">
        <f>OFFSET(환산공식!FY$15,$F858,0)</f>
        <v/>
      </c>
      <c r="AB858" s="3" t="n"/>
      <c r="AD858" s="0">
        <f>IF(L858="X",6,IF(Q858&gt;R858,1,IF(Q858&gt;S858,2,IF(Q858&gt;T858,3,IF(Q858&gt;U858,4,IF(Q858&gt;=V858,5,IF(Q858&lt;V858,6,"")))))))</f>
        <v/>
      </c>
      <c r="AF858" s="3" t="n"/>
      <c r="AG858" s="3" t="n"/>
      <c r="AH858" s="3" t="n"/>
    </row>
    <row r="859">
      <c r="A859" s="198" t="n"/>
      <c r="B859" s="198" t="n"/>
      <c r="C859" s="198" t="inlineStr">
        <is>
          <t>가852</t>
        </is>
      </c>
      <c r="D859" s="195" t="n">
        <v>919</v>
      </c>
      <c r="E859" s="195" t="n">
        <v>230</v>
      </c>
      <c r="F859" s="195" t="n">
        <v>230</v>
      </c>
      <c r="G859" s="239" t="n">
        <v>852</v>
      </c>
      <c r="H859" s="197" t="inlineStr">
        <is>
          <t>가</t>
        </is>
      </c>
      <c r="I859" s="242" t="inlineStr">
        <is>
          <t>충북대</t>
        </is>
      </c>
      <c r="J859" s="242" t="inlineStr">
        <is>
          <t>생물학과</t>
        </is>
      </c>
      <c r="K859" s="195" t="inlineStr">
        <is>
          <t>자연</t>
        </is>
      </c>
      <c r="L859" s="697">
        <f>IF(OFFSET(환산공식!$ED$15,$F859,0)=1,"O","X")</f>
        <v/>
      </c>
      <c r="M859" s="188">
        <f>IFERROR(OFFSET(환산공식!DJ$15,$F859,0),"")</f>
        <v/>
      </c>
      <c r="N859" s="697">
        <f>IFERROR(CONCATENATE(ROUND(OFFSET(환산공식!DK$15,$F859,0),1),"%"),"")</f>
        <v/>
      </c>
      <c r="O859" s="697">
        <f>IFERROR(OFFSET(환산공식!DL$15,$F859,0),"")</f>
        <v/>
      </c>
      <c r="P859" s="188">
        <f>IF(E859="","",IF(Q859&gt;R859,"90% 이상",IF(Q859&gt;S859,CONCATENATE(ROUND(((Q859-S859)/(R859-S859))*20+70,0),"%"),IF(Q859&gt;T859,CONCATENATE(ROUND(((Q859-T859)/(S859-T859))*30+40,0),"%"),IF(Q859&gt;U859,CONCATENATE(ROUND(((Q859-U859)/(T859-U859))*30+10,0),"%"),IF(Q859&gt;V859,CONCATENATE(ROUND(((Q859-V859)/(U859-V859))*7+3,0),"%"),"3% 이하"))))))</f>
        <v/>
      </c>
      <c r="Q859" s="194">
        <f>IFERROR(ROUND(OFFSET(환산공식!$FG$15,$F859,0),3),"")</f>
        <v/>
      </c>
      <c r="R859" s="194">
        <f>OFFSET('배치점수 계산기'!H$10,$D859,0)</f>
        <v/>
      </c>
      <c r="S859" s="194">
        <f>OFFSET('배치점수 계산기'!I$10,$D859,0)</f>
        <v/>
      </c>
      <c r="T859" s="194">
        <f>OFFSET('배치점수 계산기'!J$10,$D859,0)</f>
        <v/>
      </c>
      <c r="U859" s="194">
        <f>OFFSET('배치점수 계산기'!K$10,$D859,0)</f>
        <v/>
      </c>
      <c r="V859" s="194">
        <f>OFFSET('배치점수 계산기'!L$10,$D859,0)</f>
        <v/>
      </c>
      <c r="W859" s="186">
        <f>OFFSET('배치점수 계산기'!M$10,$D859,0)</f>
        <v/>
      </c>
      <c r="X859" s="184">
        <f>OFFSET('배치점수 계산기'!N$10,$D859,0)</f>
        <v/>
      </c>
      <c r="Y859" s="188">
        <f>OFFSET(환산공식!FW$15,$F859,0)</f>
        <v/>
      </c>
      <c r="Z859" s="697">
        <f>OFFSET(환산공식!FX$15,$F859,0)</f>
        <v/>
      </c>
      <c r="AA859" s="179">
        <f>OFFSET(환산공식!FY$15,$F859,0)</f>
        <v/>
      </c>
      <c r="AB859" s="3" t="n"/>
      <c r="AD859" s="0">
        <f>IF(L859="X",6,IF(Q859&gt;R859,1,IF(Q859&gt;S859,2,IF(Q859&gt;T859,3,IF(Q859&gt;U859,4,IF(Q859&gt;=V859,5,IF(Q859&lt;V859,6,"")))))))</f>
        <v/>
      </c>
      <c r="AF859" s="3" t="n"/>
      <c r="AG859" s="3" t="n"/>
      <c r="AH859" s="3" t="n"/>
    </row>
    <row r="860">
      <c r="A860" s="198" t="n"/>
      <c r="B860" s="198" t="n"/>
      <c r="C860" s="198" t="inlineStr">
        <is>
          <t>가853</t>
        </is>
      </c>
      <c r="D860" s="195" t="n">
        <v>920</v>
      </c>
      <c r="E860" s="195" t="n">
        <v>231</v>
      </c>
      <c r="F860" s="195" t="n">
        <v>231</v>
      </c>
      <c r="G860" s="239" t="n">
        <v>853</v>
      </c>
      <c r="H860" s="197" t="inlineStr">
        <is>
          <t>가</t>
        </is>
      </c>
      <c r="I860" s="242" t="inlineStr">
        <is>
          <t>충북대</t>
        </is>
      </c>
      <c r="J860" s="242" t="inlineStr">
        <is>
          <t>정보통계학과</t>
        </is>
      </c>
      <c r="K860" s="195" t="inlineStr">
        <is>
          <t>자연</t>
        </is>
      </c>
      <c r="L860" s="697">
        <f>IF(OFFSET(환산공식!$ED$15,$F860,0)=1,"O","X")</f>
        <v/>
      </c>
      <c r="M860" s="188">
        <f>IFERROR(OFFSET(환산공식!DJ$15,$F860,0),"")</f>
        <v/>
      </c>
      <c r="N860" s="697">
        <f>IFERROR(CONCATENATE(ROUND(OFFSET(환산공식!DK$15,$F860,0),1),"%"),"")</f>
        <v/>
      </c>
      <c r="O860" s="697">
        <f>IFERROR(OFFSET(환산공식!DL$15,$F860,0),"")</f>
        <v/>
      </c>
      <c r="P860" s="188">
        <f>IF(E860="","",IF(Q860&gt;R860,"90% 이상",IF(Q860&gt;S860,CONCATENATE(ROUND(((Q860-S860)/(R860-S860))*20+70,0),"%"),IF(Q860&gt;T860,CONCATENATE(ROUND(((Q860-T860)/(S860-T860))*30+40,0),"%"),IF(Q860&gt;U860,CONCATENATE(ROUND(((Q860-U860)/(T860-U860))*30+10,0),"%"),IF(Q860&gt;V860,CONCATENATE(ROUND(((Q860-V860)/(U860-V860))*7+3,0),"%"),"3% 이하"))))))</f>
        <v/>
      </c>
      <c r="Q860" s="194">
        <f>IFERROR(ROUND(OFFSET(환산공식!$FG$15,$F860,0),3),"")</f>
        <v/>
      </c>
      <c r="R860" s="194">
        <f>OFFSET('배치점수 계산기'!H$10,$D860,0)</f>
        <v/>
      </c>
      <c r="S860" s="194">
        <f>OFFSET('배치점수 계산기'!I$10,$D860,0)</f>
        <v/>
      </c>
      <c r="T860" s="194">
        <f>OFFSET('배치점수 계산기'!J$10,$D860,0)</f>
        <v/>
      </c>
      <c r="U860" s="194">
        <f>OFFSET('배치점수 계산기'!K$10,$D860,0)</f>
        <v/>
      </c>
      <c r="V860" s="194">
        <f>OFFSET('배치점수 계산기'!L$10,$D860,0)</f>
        <v/>
      </c>
      <c r="W860" s="186">
        <f>OFFSET('배치점수 계산기'!M$10,$D860,0)</f>
        <v/>
      </c>
      <c r="X860" s="184">
        <f>OFFSET('배치점수 계산기'!N$10,$D860,0)</f>
        <v/>
      </c>
      <c r="Y860" s="188">
        <f>OFFSET(환산공식!FW$15,$F860,0)</f>
        <v/>
      </c>
      <c r="Z860" s="697">
        <f>OFFSET(환산공식!FX$15,$F860,0)</f>
        <v/>
      </c>
      <c r="AA860" s="179">
        <f>OFFSET(환산공식!FY$15,$F860,0)</f>
        <v/>
      </c>
      <c r="AB860" s="3" t="n"/>
      <c r="AD860" s="0">
        <f>IF(L860="X",6,IF(Q860&gt;R860,1,IF(Q860&gt;S860,2,IF(Q860&gt;T860,3,IF(Q860&gt;U860,4,IF(Q860&gt;=V860,5,IF(Q860&lt;V860,6,"")))))))</f>
        <v/>
      </c>
      <c r="AF860" s="3" t="n"/>
      <c r="AG860" s="3" t="n"/>
      <c r="AH860" s="3" t="n"/>
    </row>
    <row r="861">
      <c r="A861" s="198" t="n"/>
      <c r="B861" s="198" t="n"/>
      <c r="C861" s="198" t="inlineStr">
        <is>
          <t>가854</t>
        </is>
      </c>
      <c r="D861" s="195" t="n">
        <v>921</v>
      </c>
      <c r="E861" s="195" t="n">
        <v>227</v>
      </c>
      <c r="F861" s="195" t="n">
        <v>227</v>
      </c>
      <c r="G861" s="239" t="n">
        <v>854</v>
      </c>
      <c r="H861" s="197" t="inlineStr">
        <is>
          <t>가</t>
        </is>
      </c>
      <c r="I861" s="242" t="inlineStr">
        <is>
          <t>충북대</t>
        </is>
      </c>
      <c r="J861" s="242" t="inlineStr">
        <is>
          <t>경영학부</t>
        </is>
      </c>
      <c r="K861" s="195" t="inlineStr">
        <is>
          <t>통합</t>
        </is>
      </c>
      <c r="L861" s="697">
        <f>IF(OFFSET(환산공식!$ED$15,$F861,0)=1,"O","X")</f>
        <v/>
      </c>
      <c r="M861" s="188">
        <f>IFERROR(OFFSET(환산공식!DJ$15,$F861,0),"")</f>
        <v/>
      </c>
      <c r="N861" s="697">
        <f>IFERROR(CONCATENATE(ROUND(OFFSET(환산공식!DK$15,$F861,0),1),"%"),"")</f>
        <v/>
      </c>
      <c r="O861" s="697">
        <f>IFERROR(OFFSET(환산공식!DL$15,$F861,0),"")</f>
        <v/>
      </c>
      <c r="P861" s="188">
        <f>IF(E861="","",IF(Q861&gt;R861,"90% 이상",IF(Q861&gt;S861,CONCATENATE(ROUND(((Q861-S861)/(R861-S861))*20+70,0),"%"),IF(Q861&gt;T861,CONCATENATE(ROUND(((Q861-T861)/(S861-T861))*30+40,0),"%"),IF(Q861&gt;U861,CONCATENATE(ROUND(((Q861-U861)/(T861-U861))*30+10,0),"%"),IF(Q861&gt;V861,CONCATENATE(ROUND(((Q861-V861)/(U861-V861))*7+3,0),"%"),"3% 이하"))))))</f>
        <v/>
      </c>
      <c r="Q861" s="194">
        <f>IFERROR(ROUND(OFFSET(환산공식!$FG$15,$F861,0),3),"")</f>
        <v/>
      </c>
      <c r="R861" s="194">
        <f>OFFSET('배치점수 계산기'!H$10,$D861,0)</f>
        <v/>
      </c>
      <c r="S861" s="194">
        <f>OFFSET('배치점수 계산기'!I$10,$D861,0)</f>
        <v/>
      </c>
      <c r="T861" s="194">
        <f>OFFSET('배치점수 계산기'!J$10,$D861,0)</f>
        <v/>
      </c>
      <c r="U861" s="194">
        <f>OFFSET('배치점수 계산기'!K$10,$D861,0)</f>
        <v/>
      </c>
      <c r="V861" s="194">
        <f>OFFSET('배치점수 계산기'!L$10,$D861,0)</f>
        <v/>
      </c>
      <c r="W861" s="186">
        <f>OFFSET('배치점수 계산기'!M$10,$D861,0)</f>
        <v/>
      </c>
      <c r="X861" s="184">
        <f>OFFSET('배치점수 계산기'!N$10,$D861,0)</f>
        <v/>
      </c>
      <c r="Y861" s="188">
        <f>OFFSET(환산공식!FW$15,$F861,0)</f>
        <v/>
      </c>
      <c r="Z861" s="697">
        <f>OFFSET(환산공식!FX$15,$F861,0)</f>
        <v/>
      </c>
      <c r="AA861" s="179">
        <f>OFFSET(환산공식!FY$15,$F861,0)</f>
        <v/>
      </c>
      <c r="AB861" s="3" t="n"/>
      <c r="AD861" s="0">
        <f>IF(L861="X",6,IF(Q861&gt;R861,1,IF(Q861&gt;S861,2,IF(Q861&gt;T861,3,IF(Q861&gt;U861,4,IF(Q861&gt;=V861,5,IF(Q861&lt;V861,6,"")))))))</f>
        <v/>
      </c>
      <c r="AF861" s="3" t="n"/>
      <c r="AG861" s="3" t="n"/>
      <c r="AH861" s="3" t="n"/>
    </row>
    <row r="862">
      <c r="A862" s="198" t="n"/>
      <c r="B862" s="198" t="n"/>
      <c r="C862" s="198" t="inlineStr">
        <is>
          <t>가855</t>
        </is>
      </c>
      <c r="D862" s="195" t="n">
        <v>922</v>
      </c>
      <c r="E862" s="195" t="n">
        <v>227</v>
      </c>
      <c r="F862" s="195" t="n">
        <v>227</v>
      </c>
      <c r="G862" s="239" t="n">
        <v>855</v>
      </c>
      <c r="H862" s="197" t="inlineStr">
        <is>
          <t>가</t>
        </is>
      </c>
      <c r="I862" s="242" t="inlineStr">
        <is>
          <t>충북대</t>
        </is>
      </c>
      <c r="J862" s="242" t="inlineStr">
        <is>
          <t>경영정보학과</t>
        </is>
      </c>
      <c r="K862" s="195" t="inlineStr">
        <is>
          <t>통합</t>
        </is>
      </c>
      <c r="L862" s="697">
        <f>IF(OFFSET(환산공식!$ED$15,$F862,0)=1,"O","X")</f>
        <v/>
      </c>
      <c r="M862" s="188">
        <f>IFERROR(OFFSET(환산공식!DJ$15,$F862,0),"")</f>
        <v/>
      </c>
      <c r="N862" s="697">
        <f>IFERROR(CONCATENATE(ROUND(OFFSET(환산공식!DK$15,$F862,0),1),"%"),"")</f>
        <v/>
      </c>
      <c r="O862" s="697">
        <f>IFERROR(OFFSET(환산공식!DL$15,$F862,0),"")</f>
        <v/>
      </c>
      <c r="P862" s="188">
        <f>IF(E862="","",IF(Q862&gt;R862,"90% 이상",IF(Q862&gt;S862,CONCATENATE(ROUND(((Q862-S862)/(R862-S862))*20+70,0),"%"),IF(Q862&gt;T862,CONCATENATE(ROUND(((Q862-T862)/(S862-T862))*30+40,0),"%"),IF(Q862&gt;U862,CONCATENATE(ROUND(((Q862-U862)/(T862-U862))*30+10,0),"%"),IF(Q862&gt;V862,CONCATENATE(ROUND(((Q862-V862)/(U862-V862))*7+3,0),"%"),"3% 이하"))))))</f>
        <v/>
      </c>
      <c r="Q862" s="194">
        <f>IFERROR(ROUND(OFFSET(환산공식!$FG$15,$F862,0),3),"")</f>
        <v/>
      </c>
      <c r="R862" s="194">
        <f>OFFSET('배치점수 계산기'!H$10,$D862,0)</f>
        <v/>
      </c>
      <c r="S862" s="194">
        <f>OFFSET('배치점수 계산기'!I$10,$D862,0)</f>
        <v/>
      </c>
      <c r="T862" s="194">
        <f>OFFSET('배치점수 계산기'!J$10,$D862,0)</f>
        <v/>
      </c>
      <c r="U862" s="194">
        <f>OFFSET('배치점수 계산기'!K$10,$D862,0)</f>
        <v/>
      </c>
      <c r="V862" s="194">
        <f>OFFSET('배치점수 계산기'!L$10,$D862,0)</f>
        <v/>
      </c>
      <c r="W862" s="186">
        <f>OFFSET('배치점수 계산기'!M$10,$D862,0)</f>
        <v/>
      </c>
      <c r="X862" s="184">
        <f>OFFSET('배치점수 계산기'!N$10,$D862,0)</f>
        <v/>
      </c>
      <c r="Y862" s="188">
        <f>OFFSET(환산공식!FW$15,$F862,0)</f>
        <v/>
      </c>
      <c r="Z862" s="697">
        <f>OFFSET(환산공식!FX$15,$F862,0)</f>
        <v/>
      </c>
      <c r="AA862" s="179">
        <f>OFFSET(환산공식!FY$15,$F862,0)</f>
        <v/>
      </c>
      <c r="AB862" s="3" t="n"/>
      <c r="AD862" s="0">
        <f>IF(L862="X",6,IF(Q862&gt;R862,1,IF(Q862&gt;S862,2,IF(Q862&gt;T862,3,IF(Q862&gt;U862,4,IF(Q862&gt;=V862,5,IF(Q862&lt;V862,6,"")))))))</f>
        <v/>
      </c>
      <c r="AF862" s="3" t="n"/>
      <c r="AG862" s="3" t="n"/>
      <c r="AH862" s="3" t="n"/>
    </row>
    <row r="863">
      <c r="A863" s="198" t="n"/>
      <c r="B863" s="198" t="n"/>
      <c r="C863" s="198" t="inlineStr">
        <is>
          <t>가856</t>
        </is>
      </c>
      <c r="D863" s="195" t="n">
        <v>923</v>
      </c>
      <c r="E863" s="195" t="n">
        <v>227</v>
      </c>
      <c r="F863" s="195" t="n">
        <v>227</v>
      </c>
      <c r="G863" s="239" t="n">
        <v>856</v>
      </c>
      <c r="H863" s="197" t="inlineStr">
        <is>
          <t>가</t>
        </is>
      </c>
      <c r="I863" s="242" t="inlineStr">
        <is>
          <t>충북대</t>
        </is>
      </c>
      <c r="J863" s="242" t="inlineStr">
        <is>
          <t>사학과</t>
        </is>
      </c>
      <c r="K863" s="195" t="inlineStr">
        <is>
          <t>통합</t>
        </is>
      </c>
      <c r="L863" s="697">
        <f>IF(OFFSET(환산공식!$ED$15,$F863,0)=1,"O","X")</f>
        <v/>
      </c>
      <c r="M863" s="188">
        <f>IFERROR(OFFSET(환산공식!DJ$15,$F863,0),"")</f>
        <v/>
      </c>
      <c r="N863" s="697">
        <f>IFERROR(CONCATENATE(ROUND(OFFSET(환산공식!DK$15,$F863,0),1),"%"),"")</f>
        <v/>
      </c>
      <c r="O863" s="697">
        <f>IFERROR(OFFSET(환산공식!DL$15,$F863,0),"")</f>
        <v/>
      </c>
      <c r="P863" s="188">
        <f>IF(E863="","",IF(Q863&gt;R863,"90% 이상",IF(Q863&gt;S863,CONCATENATE(ROUND(((Q863-S863)/(R863-S863))*20+70,0),"%"),IF(Q863&gt;T863,CONCATENATE(ROUND(((Q863-T863)/(S863-T863))*30+40,0),"%"),IF(Q863&gt;U863,CONCATENATE(ROUND(((Q863-U863)/(T863-U863))*30+10,0),"%"),IF(Q863&gt;V863,CONCATENATE(ROUND(((Q863-V863)/(U863-V863))*7+3,0),"%"),"3% 이하"))))))</f>
        <v/>
      </c>
      <c r="Q863" s="194">
        <f>IFERROR(ROUND(OFFSET(환산공식!$FG$15,$F863,0),3),"")</f>
        <v/>
      </c>
      <c r="R863" s="194">
        <f>OFFSET('배치점수 계산기'!H$10,$D863,0)</f>
        <v/>
      </c>
      <c r="S863" s="194">
        <f>OFFSET('배치점수 계산기'!I$10,$D863,0)</f>
        <v/>
      </c>
      <c r="T863" s="194">
        <f>OFFSET('배치점수 계산기'!J$10,$D863,0)</f>
        <v/>
      </c>
      <c r="U863" s="194">
        <f>OFFSET('배치점수 계산기'!K$10,$D863,0)</f>
        <v/>
      </c>
      <c r="V863" s="194">
        <f>OFFSET('배치점수 계산기'!L$10,$D863,0)</f>
        <v/>
      </c>
      <c r="W863" s="186">
        <f>OFFSET('배치점수 계산기'!M$10,$D863,0)</f>
        <v/>
      </c>
      <c r="X863" s="184">
        <f>OFFSET('배치점수 계산기'!N$10,$D863,0)</f>
        <v/>
      </c>
      <c r="Y863" s="188">
        <f>OFFSET(환산공식!FW$15,$F863,0)</f>
        <v/>
      </c>
      <c r="Z863" s="697">
        <f>OFFSET(환산공식!FX$15,$F863,0)</f>
        <v/>
      </c>
      <c r="AA863" s="179">
        <f>OFFSET(환산공식!FY$15,$F863,0)</f>
        <v/>
      </c>
      <c r="AB863" s="3" t="n"/>
      <c r="AD863" s="0">
        <f>IF(L863="X",6,IF(Q863&gt;R863,1,IF(Q863&gt;S863,2,IF(Q863&gt;T863,3,IF(Q863&gt;U863,4,IF(Q863&gt;=V863,5,IF(Q863&lt;V863,6,"")))))))</f>
        <v/>
      </c>
      <c r="AF863" s="3" t="n"/>
      <c r="AG863" s="3" t="n"/>
      <c r="AH863" s="3" t="n"/>
    </row>
    <row r="864">
      <c r="A864" s="198" t="n"/>
      <c r="B864" s="198" t="n"/>
      <c r="C864" s="198" t="inlineStr">
        <is>
          <t>가857</t>
        </is>
      </c>
      <c r="D864" s="195" t="n">
        <v>924</v>
      </c>
      <c r="E864" s="195" t="n">
        <v>227</v>
      </c>
      <c r="F864" s="195" t="n">
        <v>227</v>
      </c>
      <c r="G864" s="239" t="n">
        <v>857</v>
      </c>
      <c r="H864" s="197" t="inlineStr">
        <is>
          <t>가</t>
        </is>
      </c>
      <c r="I864" s="242" t="inlineStr">
        <is>
          <t>충북대</t>
        </is>
      </c>
      <c r="J864" s="242" t="inlineStr">
        <is>
          <t>국제경영학과</t>
        </is>
      </c>
      <c r="K864" s="195" t="inlineStr">
        <is>
          <t>통합</t>
        </is>
      </c>
      <c r="L864" s="697">
        <f>IF(OFFSET(환산공식!$ED$15,$F864,0)=1,"O","X")</f>
        <v/>
      </c>
      <c r="M864" s="188">
        <f>IFERROR(OFFSET(환산공식!DJ$15,$F864,0),"")</f>
        <v/>
      </c>
      <c r="N864" s="697">
        <f>IFERROR(CONCATENATE(ROUND(OFFSET(환산공식!DK$15,$F864,0),1),"%"),"")</f>
        <v/>
      </c>
      <c r="O864" s="697">
        <f>IFERROR(OFFSET(환산공식!DL$15,$F864,0),"")</f>
        <v/>
      </c>
      <c r="P864" s="188">
        <f>IF(E864="","",IF(Q864&gt;R864,"90% 이상",IF(Q864&gt;S864,CONCATENATE(ROUND(((Q864-S864)/(R864-S864))*20+70,0),"%"),IF(Q864&gt;T864,CONCATENATE(ROUND(((Q864-T864)/(S864-T864))*30+40,0),"%"),IF(Q864&gt;U864,CONCATENATE(ROUND(((Q864-U864)/(T864-U864))*30+10,0),"%"),IF(Q864&gt;V864,CONCATENATE(ROUND(((Q864-V864)/(U864-V864))*7+3,0),"%"),"3% 이하"))))))</f>
        <v/>
      </c>
      <c r="Q864" s="194">
        <f>IFERROR(ROUND(OFFSET(환산공식!$FG$15,$F864,0),3),"")</f>
        <v/>
      </c>
      <c r="R864" s="194">
        <f>OFFSET('배치점수 계산기'!H$10,$D864,0)</f>
        <v/>
      </c>
      <c r="S864" s="194">
        <f>OFFSET('배치점수 계산기'!I$10,$D864,0)</f>
        <v/>
      </c>
      <c r="T864" s="194">
        <f>OFFSET('배치점수 계산기'!J$10,$D864,0)</f>
        <v/>
      </c>
      <c r="U864" s="194">
        <f>OFFSET('배치점수 계산기'!K$10,$D864,0)</f>
        <v/>
      </c>
      <c r="V864" s="194">
        <f>OFFSET('배치점수 계산기'!L$10,$D864,0)</f>
        <v/>
      </c>
      <c r="W864" s="186">
        <f>OFFSET('배치점수 계산기'!M$10,$D864,0)</f>
        <v/>
      </c>
      <c r="X864" s="184">
        <f>OFFSET('배치점수 계산기'!N$10,$D864,0)</f>
        <v/>
      </c>
      <c r="Y864" s="188">
        <f>OFFSET(환산공식!FW$15,$F864,0)</f>
        <v/>
      </c>
      <c r="Z864" s="697">
        <f>OFFSET(환산공식!FX$15,$F864,0)</f>
        <v/>
      </c>
      <c r="AA864" s="179">
        <f>OFFSET(환산공식!FY$15,$F864,0)</f>
        <v/>
      </c>
      <c r="AB864" s="3" t="n"/>
      <c r="AD864" s="0">
        <f>IF(L864="X",6,IF(Q864&gt;R864,1,IF(Q864&gt;S864,2,IF(Q864&gt;T864,3,IF(Q864&gt;U864,4,IF(Q864&gt;=V864,5,IF(Q864&lt;V864,6,"")))))))</f>
        <v/>
      </c>
      <c r="AF864" s="3" t="n"/>
      <c r="AG864" s="3" t="n"/>
      <c r="AH864" s="3" t="n"/>
    </row>
    <row r="865">
      <c r="A865" s="198" t="n"/>
      <c r="B865" s="198" t="n"/>
      <c r="C865" s="198" t="inlineStr">
        <is>
          <t>가858</t>
        </is>
      </c>
      <c r="D865" s="195" t="n">
        <v>925</v>
      </c>
      <c r="E865" s="195" t="n">
        <v>227</v>
      </c>
      <c r="F865" s="195" t="n">
        <v>227</v>
      </c>
      <c r="G865" s="239" t="n">
        <v>858</v>
      </c>
      <c r="H865" s="197" t="inlineStr">
        <is>
          <t>가</t>
        </is>
      </c>
      <c r="I865" s="242" t="inlineStr">
        <is>
          <t>충북대</t>
        </is>
      </c>
      <c r="J865" s="242" t="inlineStr">
        <is>
          <t>영어영문학과</t>
        </is>
      </c>
      <c r="K865" s="195" t="inlineStr">
        <is>
          <t>통합</t>
        </is>
      </c>
      <c r="L865" s="697">
        <f>IF(OFFSET(환산공식!$ED$15,$F865,0)=1,"O","X")</f>
        <v/>
      </c>
      <c r="M865" s="188">
        <f>IFERROR(OFFSET(환산공식!DJ$15,$F865,0),"")</f>
        <v/>
      </c>
      <c r="N865" s="697">
        <f>IFERROR(CONCATENATE(ROUND(OFFSET(환산공식!DK$15,$F865,0),1),"%"),"")</f>
        <v/>
      </c>
      <c r="O865" s="697">
        <f>IFERROR(OFFSET(환산공식!DL$15,$F865,0),"")</f>
        <v/>
      </c>
      <c r="P865" s="188">
        <f>IF(E865="","",IF(Q865&gt;R865,"90% 이상",IF(Q865&gt;S865,CONCATENATE(ROUND(((Q865-S865)/(R865-S865))*20+70,0),"%"),IF(Q865&gt;T865,CONCATENATE(ROUND(((Q865-T865)/(S865-T865))*30+40,0),"%"),IF(Q865&gt;U865,CONCATENATE(ROUND(((Q865-U865)/(T865-U865))*30+10,0),"%"),IF(Q865&gt;V865,CONCATENATE(ROUND(((Q865-V865)/(U865-V865))*7+3,0),"%"),"3% 이하"))))))</f>
        <v/>
      </c>
      <c r="Q865" s="194">
        <f>IFERROR(ROUND(OFFSET(환산공식!$FG$15,$F865,0),3),"")</f>
        <v/>
      </c>
      <c r="R865" s="194">
        <f>OFFSET('배치점수 계산기'!H$10,$D865,0)</f>
        <v/>
      </c>
      <c r="S865" s="194">
        <f>OFFSET('배치점수 계산기'!I$10,$D865,0)</f>
        <v/>
      </c>
      <c r="T865" s="194">
        <f>OFFSET('배치점수 계산기'!J$10,$D865,0)</f>
        <v/>
      </c>
      <c r="U865" s="194">
        <f>OFFSET('배치점수 계산기'!K$10,$D865,0)</f>
        <v/>
      </c>
      <c r="V865" s="194">
        <f>OFFSET('배치점수 계산기'!L$10,$D865,0)</f>
        <v/>
      </c>
      <c r="W865" s="186">
        <f>OFFSET('배치점수 계산기'!M$10,$D865,0)</f>
        <v/>
      </c>
      <c r="X865" s="184">
        <f>OFFSET('배치점수 계산기'!N$10,$D865,0)</f>
        <v/>
      </c>
      <c r="Y865" s="188">
        <f>OFFSET(환산공식!FW$15,$F865,0)</f>
        <v/>
      </c>
      <c r="Z865" s="697">
        <f>OFFSET(환산공식!FX$15,$F865,0)</f>
        <v/>
      </c>
      <c r="AA865" s="179">
        <f>OFFSET(환산공식!FY$15,$F865,0)</f>
        <v/>
      </c>
      <c r="AB865" s="3" t="n"/>
      <c r="AD865" s="0">
        <f>IF(L865="X",6,IF(Q865&gt;R865,1,IF(Q865&gt;S865,2,IF(Q865&gt;T865,3,IF(Q865&gt;U865,4,IF(Q865&gt;=V865,5,IF(Q865&lt;V865,6,"")))))))</f>
        <v/>
      </c>
      <c r="AF865" s="3" t="n"/>
      <c r="AG865" s="3" t="n"/>
      <c r="AH865" s="3" t="n"/>
    </row>
    <row r="866">
      <c r="A866" s="198" t="n"/>
      <c r="B866" s="198" t="n"/>
      <c r="C866" s="198" t="inlineStr">
        <is>
          <t>가859</t>
        </is>
      </c>
      <c r="D866" s="195" t="n">
        <v>926</v>
      </c>
      <c r="E866" s="195" t="n">
        <v>227</v>
      </c>
      <c r="F866" s="195" t="n">
        <v>227</v>
      </c>
      <c r="G866" s="239" t="n">
        <v>859</v>
      </c>
      <c r="H866" s="197" t="inlineStr">
        <is>
          <t>가</t>
        </is>
      </c>
      <c r="I866" s="242" t="inlineStr">
        <is>
          <t>충북대</t>
        </is>
      </c>
      <c r="J866" s="242" t="inlineStr">
        <is>
          <t>중어중문학과</t>
        </is>
      </c>
      <c r="K866" s="195" t="inlineStr">
        <is>
          <t>통합</t>
        </is>
      </c>
      <c r="L866" s="697">
        <f>IF(OFFSET(환산공식!$ED$15,$F866,0)=1,"O","X")</f>
        <v/>
      </c>
      <c r="M866" s="188">
        <f>IFERROR(OFFSET(환산공식!DJ$15,$F866,0),"")</f>
        <v/>
      </c>
      <c r="N866" s="697">
        <f>IFERROR(CONCATENATE(ROUND(OFFSET(환산공식!DK$15,$F866,0),1),"%"),"")</f>
        <v/>
      </c>
      <c r="O866" s="697">
        <f>IFERROR(OFFSET(환산공식!DL$15,$F866,0),"")</f>
        <v/>
      </c>
      <c r="P866" s="188">
        <f>IF(E866="","",IF(Q866&gt;R866,"90% 이상",IF(Q866&gt;S866,CONCATENATE(ROUND(((Q866-S866)/(R866-S866))*20+70,0),"%"),IF(Q866&gt;T866,CONCATENATE(ROUND(((Q866-T866)/(S866-T866))*30+40,0),"%"),IF(Q866&gt;U866,CONCATENATE(ROUND(((Q866-U866)/(T866-U866))*30+10,0),"%"),IF(Q866&gt;V866,CONCATENATE(ROUND(((Q866-V866)/(U866-V866))*7+3,0),"%"),"3% 이하"))))))</f>
        <v/>
      </c>
      <c r="Q866" s="194">
        <f>IFERROR(ROUND(OFFSET(환산공식!$FG$15,$F866,0),3),"")</f>
        <v/>
      </c>
      <c r="R866" s="194">
        <f>OFFSET('배치점수 계산기'!H$10,$D866,0)</f>
        <v/>
      </c>
      <c r="S866" s="194">
        <f>OFFSET('배치점수 계산기'!I$10,$D866,0)</f>
        <v/>
      </c>
      <c r="T866" s="194">
        <f>OFFSET('배치점수 계산기'!J$10,$D866,0)</f>
        <v/>
      </c>
      <c r="U866" s="194">
        <f>OFFSET('배치점수 계산기'!K$10,$D866,0)</f>
        <v/>
      </c>
      <c r="V866" s="194">
        <f>OFFSET('배치점수 계산기'!L$10,$D866,0)</f>
        <v/>
      </c>
      <c r="W866" s="186">
        <f>OFFSET('배치점수 계산기'!M$10,$D866,0)</f>
        <v/>
      </c>
      <c r="X866" s="184">
        <f>OFFSET('배치점수 계산기'!N$10,$D866,0)</f>
        <v/>
      </c>
      <c r="Y866" s="188">
        <f>OFFSET(환산공식!FW$15,$F866,0)</f>
        <v/>
      </c>
      <c r="Z866" s="697">
        <f>OFFSET(환산공식!FX$15,$F866,0)</f>
        <v/>
      </c>
      <c r="AA866" s="179">
        <f>OFFSET(환산공식!FY$15,$F866,0)</f>
        <v/>
      </c>
      <c r="AB866" s="3" t="n"/>
      <c r="AD866" s="0">
        <f>IF(L866="X",6,IF(Q866&gt;R866,1,IF(Q866&gt;S866,2,IF(Q866&gt;T866,3,IF(Q866&gt;U866,4,IF(Q866&gt;=V866,5,IF(Q866&lt;V866,6,"")))))))</f>
        <v/>
      </c>
      <c r="AF866" s="3" t="n"/>
      <c r="AG866" s="3" t="n"/>
      <c r="AH866" s="3" t="n"/>
    </row>
    <row r="867">
      <c r="A867" s="198" t="n"/>
      <c r="B867" s="198" t="n"/>
      <c r="C867" s="198" t="inlineStr">
        <is>
          <t>가860</t>
        </is>
      </c>
      <c r="D867" s="195" t="n">
        <v>927</v>
      </c>
      <c r="E867" s="195" t="n">
        <v>227</v>
      </c>
      <c r="F867" s="195" t="n">
        <v>227</v>
      </c>
      <c r="G867" s="239" t="n">
        <v>860</v>
      </c>
      <c r="H867" s="197" t="inlineStr">
        <is>
          <t>가</t>
        </is>
      </c>
      <c r="I867" s="242" t="inlineStr">
        <is>
          <t>충북대</t>
        </is>
      </c>
      <c r="J867" s="242" t="inlineStr">
        <is>
          <t>농업경제학과</t>
        </is>
      </c>
      <c r="K867" s="195" t="inlineStr">
        <is>
          <t>통합</t>
        </is>
      </c>
      <c r="L867" s="697">
        <f>IF(OFFSET(환산공식!$ED$15,$F867,0)=1,"O","X")</f>
        <v/>
      </c>
      <c r="M867" s="188">
        <f>IFERROR(OFFSET(환산공식!DJ$15,$F867,0),"")</f>
        <v/>
      </c>
      <c r="N867" s="697">
        <f>IFERROR(CONCATENATE(ROUND(OFFSET(환산공식!DK$15,$F867,0),1),"%"),"")</f>
        <v/>
      </c>
      <c r="O867" s="697">
        <f>IFERROR(OFFSET(환산공식!DL$15,$F867,0),"")</f>
        <v/>
      </c>
      <c r="P867" s="188">
        <f>IF(E867="","",IF(Q867&gt;R867,"90% 이상",IF(Q867&gt;S867,CONCATENATE(ROUND(((Q867-S867)/(R867-S867))*20+70,0),"%"),IF(Q867&gt;T867,CONCATENATE(ROUND(((Q867-T867)/(S867-T867))*30+40,0),"%"),IF(Q867&gt;U867,CONCATENATE(ROUND(((Q867-U867)/(T867-U867))*30+10,0),"%"),IF(Q867&gt;V867,CONCATENATE(ROUND(((Q867-V867)/(U867-V867))*7+3,0),"%"),"3% 이하"))))))</f>
        <v/>
      </c>
      <c r="Q867" s="194">
        <f>IFERROR(ROUND(OFFSET(환산공식!$FG$15,$F867,0),3),"")</f>
        <v/>
      </c>
      <c r="R867" s="194">
        <f>OFFSET('배치점수 계산기'!H$10,$D867,0)</f>
        <v/>
      </c>
      <c r="S867" s="194">
        <f>OFFSET('배치점수 계산기'!I$10,$D867,0)</f>
        <v/>
      </c>
      <c r="T867" s="194">
        <f>OFFSET('배치점수 계산기'!J$10,$D867,0)</f>
        <v/>
      </c>
      <c r="U867" s="194">
        <f>OFFSET('배치점수 계산기'!K$10,$D867,0)</f>
        <v/>
      </c>
      <c r="V867" s="194">
        <f>OFFSET('배치점수 계산기'!L$10,$D867,0)</f>
        <v/>
      </c>
      <c r="W867" s="186">
        <f>OFFSET('배치점수 계산기'!M$10,$D867,0)</f>
        <v/>
      </c>
      <c r="X867" s="184">
        <f>OFFSET('배치점수 계산기'!N$10,$D867,0)</f>
        <v/>
      </c>
      <c r="Y867" s="188">
        <f>OFFSET(환산공식!FW$15,$F867,0)</f>
        <v/>
      </c>
      <c r="Z867" s="697">
        <f>OFFSET(환산공식!FX$15,$F867,0)</f>
        <v/>
      </c>
      <c r="AA867" s="179">
        <f>OFFSET(환산공식!FY$15,$F867,0)</f>
        <v/>
      </c>
      <c r="AB867" s="3" t="n"/>
      <c r="AD867" s="0">
        <f>IF(L867="X",6,IF(Q867&gt;R867,1,IF(Q867&gt;S867,2,IF(Q867&gt;T867,3,IF(Q867&gt;U867,4,IF(Q867&gt;=V867,5,IF(Q867&lt;V867,6,"")))))))</f>
        <v/>
      </c>
      <c r="AF867" s="3" t="n"/>
      <c r="AG867" s="3" t="n"/>
      <c r="AH867" s="3" t="n"/>
    </row>
    <row r="868">
      <c r="A868" s="198" t="n"/>
      <c r="B868" s="198" t="n"/>
      <c r="C868" s="198" t="inlineStr">
        <is>
          <t>가861</t>
        </is>
      </c>
      <c r="D868" s="195" t="n">
        <v>928</v>
      </c>
      <c r="E868" s="195" t="n">
        <v>227</v>
      </c>
      <c r="F868" s="195" t="n">
        <v>227</v>
      </c>
      <c r="G868" s="239" t="n">
        <v>861</v>
      </c>
      <c r="H868" s="197" t="inlineStr">
        <is>
          <t>가</t>
        </is>
      </c>
      <c r="I868" s="242" t="inlineStr">
        <is>
          <t>충북대</t>
        </is>
      </c>
      <c r="J868" s="242" t="inlineStr">
        <is>
          <t>국어국문학과</t>
        </is>
      </c>
      <c r="K868" s="195" t="inlineStr">
        <is>
          <t>통합</t>
        </is>
      </c>
      <c r="L868" s="697">
        <f>IF(OFFSET(환산공식!$ED$15,$F868,0)=1,"O","X")</f>
        <v/>
      </c>
      <c r="M868" s="188">
        <f>IFERROR(OFFSET(환산공식!DJ$15,$F868,0),"")</f>
        <v/>
      </c>
      <c r="N868" s="697">
        <f>IFERROR(CONCATENATE(ROUND(OFFSET(환산공식!DK$15,$F868,0),1),"%"),"")</f>
        <v/>
      </c>
      <c r="O868" s="697">
        <f>IFERROR(OFFSET(환산공식!DL$15,$F868,0),"")</f>
        <v/>
      </c>
      <c r="P868" s="188">
        <f>IF(E868="","",IF(Q868&gt;R868,"90% 이상",IF(Q868&gt;S868,CONCATENATE(ROUND(((Q868-S868)/(R868-S868))*20+70,0),"%"),IF(Q868&gt;T868,CONCATENATE(ROUND(((Q868-T868)/(S868-T868))*30+40,0),"%"),IF(Q868&gt;U868,CONCATENATE(ROUND(((Q868-U868)/(T868-U868))*30+10,0),"%"),IF(Q868&gt;V868,CONCATENATE(ROUND(((Q868-V868)/(U868-V868))*7+3,0),"%"),"3% 이하"))))))</f>
        <v/>
      </c>
      <c r="Q868" s="194">
        <f>IFERROR(ROUND(OFFSET(환산공식!$FG$15,$F868,0),3),"")</f>
        <v/>
      </c>
      <c r="R868" s="194">
        <f>OFFSET('배치점수 계산기'!H$10,$D868,0)</f>
        <v/>
      </c>
      <c r="S868" s="194">
        <f>OFFSET('배치점수 계산기'!I$10,$D868,0)</f>
        <v/>
      </c>
      <c r="T868" s="194">
        <f>OFFSET('배치점수 계산기'!J$10,$D868,0)</f>
        <v/>
      </c>
      <c r="U868" s="194">
        <f>OFFSET('배치점수 계산기'!K$10,$D868,0)</f>
        <v/>
      </c>
      <c r="V868" s="194">
        <f>OFFSET('배치점수 계산기'!L$10,$D868,0)</f>
        <v/>
      </c>
      <c r="W868" s="186">
        <f>OFFSET('배치점수 계산기'!M$10,$D868,0)</f>
        <v/>
      </c>
      <c r="X868" s="184">
        <f>OFFSET('배치점수 계산기'!N$10,$D868,0)</f>
        <v/>
      </c>
      <c r="Y868" s="188">
        <f>OFFSET(환산공식!FW$15,$F868,0)</f>
        <v/>
      </c>
      <c r="Z868" s="697">
        <f>OFFSET(환산공식!FX$15,$F868,0)</f>
        <v/>
      </c>
      <c r="AA868" s="179">
        <f>OFFSET(환산공식!FY$15,$F868,0)</f>
        <v/>
      </c>
      <c r="AB868" s="3" t="n"/>
      <c r="AD868" s="0">
        <f>IF(L868="X",6,IF(Q868&gt;R868,1,IF(Q868&gt;S868,2,IF(Q868&gt;T868,3,IF(Q868&gt;U868,4,IF(Q868&gt;=V868,5,IF(Q868&lt;V868,6,"")))))))</f>
        <v/>
      </c>
      <c r="AF868" s="3" t="n"/>
      <c r="AG868" s="3" t="n"/>
      <c r="AH868" s="3" t="n"/>
    </row>
    <row r="869">
      <c r="A869" s="198" t="n"/>
      <c r="B869" s="198" t="n"/>
      <c r="C869" s="198" t="inlineStr">
        <is>
          <t>가862</t>
        </is>
      </c>
      <c r="D869" s="195" t="n">
        <v>929</v>
      </c>
      <c r="E869" s="195" t="n">
        <v>227</v>
      </c>
      <c r="F869" s="195" t="n">
        <v>227</v>
      </c>
      <c r="G869" s="239" t="n">
        <v>862</v>
      </c>
      <c r="H869" s="197" t="inlineStr">
        <is>
          <t>가</t>
        </is>
      </c>
      <c r="I869" s="242" t="inlineStr">
        <is>
          <t>충북대</t>
        </is>
      </c>
      <c r="J869" s="242" t="inlineStr">
        <is>
          <t>독일언어문화학과</t>
        </is>
      </c>
      <c r="K869" s="195" t="inlineStr">
        <is>
          <t>통합</t>
        </is>
      </c>
      <c r="L869" s="697">
        <f>IF(OFFSET(환산공식!$ED$15,$F869,0)=1,"O","X")</f>
        <v/>
      </c>
      <c r="M869" s="188">
        <f>IFERROR(OFFSET(환산공식!DJ$15,$F869,0),"")</f>
        <v/>
      </c>
      <c r="N869" s="697">
        <f>IFERROR(CONCATENATE(ROUND(OFFSET(환산공식!DK$15,$F869,0),1),"%"),"")</f>
        <v/>
      </c>
      <c r="O869" s="697">
        <f>IFERROR(OFFSET(환산공식!DL$15,$F869,0),"")</f>
        <v/>
      </c>
      <c r="P869" s="188">
        <f>IF(E869="","",IF(Q869&gt;R869,"90% 이상",IF(Q869&gt;S869,CONCATENATE(ROUND(((Q869-S869)/(R869-S869))*20+70,0),"%"),IF(Q869&gt;T869,CONCATENATE(ROUND(((Q869-T869)/(S869-T869))*30+40,0),"%"),IF(Q869&gt;U869,CONCATENATE(ROUND(((Q869-U869)/(T869-U869))*30+10,0),"%"),IF(Q869&gt;V869,CONCATENATE(ROUND(((Q869-V869)/(U869-V869))*7+3,0),"%"),"3% 이하"))))))</f>
        <v/>
      </c>
      <c r="Q869" s="194">
        <f>IFERROR(ROUND(OFFSET(환산공식!$FG$15,$F869,0),3),"")</f>
        <v/>
      </c>
      <c r="R869" s="194">
        <f>OFFSET('배치점수 계산기'!H$10,$D869,0)</f>
        <v/>
      </c>
      <c r="S869" s="194">
        <f>OFFSET('배치점수 계산기'!I$10,$D869,0)</f>
        <v/>
      </c>
      <c r="T869" s="194">
        <f>OFFSET('배치점수 계산기'!J$10,$D869,0)</f>
        <v/>
      </c>
      <c r="U869" s="194">
        <f>OFFSET('배치점수 계산기'!K$10,$D869,0)</f>
        <v/>
      </c>
      <c r="V869" s="194">
        <f>OFFSET('배치점수 계산기'!L$10,$D869,0)</f>
        <v/>
      </c>
      <c r="W869" s="186">
        <f>OFFSET('배치점수 계산기'!M$10,$D869,0)</f>
        <v/>
      </c>
      <c r="X869" s="184">
        <f>OFFSET('배치점수 계산기'!N$10,$D869,0)</f>
        <v/>
      </c>
      <c r="Y869" s="188">
        <f>OFFSET(환산공식!FW$15,$F869,0)</f>
        <v/>
      </c>
      <c r="Z869" s="697">
        <f>OFFSET(환산공식!FX$15,$F869,0)</f>
        <v/>
      </c>
      <c r="AA869" s="179">
        <f>OFFSET(환산공식!FY$15,$F869,0)</f>
        <v/>
      </c>
      <c r="AB869" s="3" t="n"/>
      <c r="AD869" s="0">
        <f>IF(L869="X",6,IF(Q869&gt;R869,1,IF(Q869&gt;S869,2,IF(Q869&gt;T869,3,IF(Q869&gt;U869,4,IF(Q869&gt;=V869,5,IF(Q869&lt;V869,6,"")))))))</f>
        <v/>
      </c>
      <c r="AF869" s="3" t="n"/>
      <c r="AG869" s="3" t="n"/>
      <c r="AH869" s="3" t="n"/>
    </row>
    <row r="870">
      <c r="A870" s="198" t="n"/>
      <c r="B870" s="198" t="n"/>
      <c r="C870" s="198" t="inlineStr">
        <is>
          <t>가863</t>
        </is>
      </c>
      <c r="D870" s="195" t="n">
        <v>930</v>
      </c>
      <c r="E870" s="195" t="n">
        <v>227</v>
      </c>
      <c r="F870" s="195" t="n">
        <v>227</v>
      </c>
      <c r="G870" s="239" t="n">
        <v>863</v>
      </c>
      <c r="H870" s="197" t="inlineStr">
        <is>
          <t>가</t>
        </is>
      </c>
      <c r="I870" s="242" t="inlineStr">
        <is>
          <t>충북대</t>
        </is>
      </c>
      <c r="J870" s="242" t="inlineStr">
        <is>
          <t>프랑스언어문화학과</t>
        </is>
      </c>
      <c r="K870" s="195" t="inlineStr">
        <is>
          <t>통합</t>
        </is>
      </c>
      <c r="L870" s="697">
        <f>IF(OFFSET(환산공식!$ED$15,$F870,0)=1,"O","X")</f>
        <v/>
      </c>
      <c r="M870" s="188">
        <f>IFERROR(OFFSET(환산공식!DJ$15,$F870,0),"")</f>
        <v/>
      </c>
      <c r="N870" s="697">
        <f>IFERROR(CONCATENATE(ROUND(OFFSET(환산공식!DK$15,$F870,0),1),"%"),"")</f>
        <v/>
      </c>
      <c r="O870" s="697">
        <f>IFERROR(OFFSET(환산공식!DL$15,$F870,0),"")</f>
        <v/>
      </c>
      <c r="P870" s="188">
        <f>IF(E870="","",IF(Q870&gt;R870,"90% 이상",IF(Q870&gt;S870,CONCATENATE(ROUND(((Q870-S870)/(R870-S870))*20+70,0),"%"),IF(Q870&gt;T870,CONCATENATE(ROUND(((Q870-T870)/(S870-T870))*30+40,0),"%"),IF(Q870&gt;U870,CONCATENATE(ROUND(((Q870-U870)/(T870-U870))*30+10,0),"%"),IF(Q870&gt;V870,CONCATENATE(ROUND(((Q870-V870)/(U870-V870))*7+3,0),"%"),"3% 이하"))))))</f>
        <v/>
      </c>
      <c r="Q870" s="194">
        <f>IFERROR(ROUND(OFFSET(환산공식!$FG$15,$F870,0),3),"")</f>
        <v/>
      </c>
      <c r="R870" s="194">
        <f>OFFSET('배치점수 계산기'!H$10,$D870,0)</f>
        <v/>
      </c>
      <c r="S870" s="194">
        <f>OFFSET('배치점수 계산기'!I$10,$D870,0)</f>
        <v/>
      </c>
      <c r="T870" s="194">
        <f>OFFSET('배치점수 계산기'!J$10,$D870,0)</f>
        <v/>
      </c>
      <c r="U870" s="194">
        <f>OFFSET('배치점수 계산기'!K$10,$D870,0)</f>
        <v/>
      </c>
      <c r="V870" s="194">
        <f>OFFSET('배치점수 계산기'!L$10,$D870,0)</f>
        <v/>
      </c>
      <c r="W870" s="186">
        <f>OFFSET('배치점수 계산기'!M$10,$D870,0)</f>
        <v/>
      </c>
      <c r="X870" s="184">
        <f>OFFSET('배치점수 계산기'!N$10,$D870,0)</f>
        <v/>
      </c>
      <c r="Y870" s="188">
        <f>OFFSET(환산공식!FW$15,$F870,0)</f>
        <v/>
      </c>
      <c r="Z870" s="697">
        <f>OFFSET(환산공식!FX$15,$F870,0)</f>
        <v/>
      </c>
      <c r="AA870" s="179">
        <f>OFFSET(환산공식!FY$15,$F870,0)</f>
        <v/>
      </c>
      <c r="AB870" s="3" t="n"/>
      <c r="AD870" s="0">
        <f>IF(L870="X",6,IF(Q870&gt;R870,1,IF(Q870&gt;S870,2,IF(Q870&gt;T870,3,IF(Q870&gt;U870,4,IF(Q870&gt;=V870,5,IF(Q870&lt;V870,6,"")))))))</f>
        <v/>
      </c>
      <c r="AF870" s="3" t="n"/>
      <c r="AG870" s="3" t="n"/>
      <c r="AH870" s="3" t="n"/>
    </row>
    <row r="871">
      <c r="A871" s="198" t="n"/>
      <c r="B871" s="198" t="n"/>
      <c r="C871" s="198" t="inlineStr">
        <is>
          <t>가864</t>
        </is>
      </c>
      <c r="D871" s="195" t="n">
        <v>931</v>
      </c>
      <c r="E871" s="195" t="n">
        <v>227</v>
      </c>
      <c r="F871" s="195" t="n">
        <v>227</v>
      </c>
      <c r="G871" s="239" t="n">
        <v>864</v>
      </c>
      <c r="H871" s="197" t="inlineStr">
        <is>
          <t>가</t>
        </is>
      </c>
      <c r="I871" s="242" t="inlineStr">
        <is>
          <t>충북대</t>
        </is>
      </c>
      <c r="J871" s="242" t="inlineStr">
        <is>
          <t>철학과</t>
        </is>
      </c>
      <c r="K871" s="195" t="inlineStr">
        <is>
          <t>통합</t>
        </is>
      </c>
      <c r="L871" s="697">
        <f>IF(OFFSET(환산공식!$ED$15,$F871,0)=1,"O","X")</f>
        <v/>
      </c>
      <c r="M871" s="188">
        <f>IFERROR(OFFSET(환산공식!DJ$15,$F871,0),"")</f>
        <v/>
      </c>
      <c r="N871" s="697">
        <f>IFERROR(CONCATENATE(ROUND(OFFSET(환산공식!DK$15,$F871,0),1),"%"),"")</f>
        <v/>
      </c>
      <c r="O871" s="697">
        <f>IFERROR(OFFSET(환산공식!DL$15,$F871,0),"")</f>
        <v/>
      </c>
      <c r="P871" s="188">
        <f>IF(E871="","",IF(Q871&gt;R871,"90% 이상",IF(Q871&gt;S871,CONCATENATE(ROUND(((Q871-S871)/(R871-S871))*20+70,0),"%"),IF(Q871&gt;T871,CONCATENATE(ROUND(((Q871-T871)/(S871-T871))*30+40,0),"%"),IF(Q871&gt;U871,CONCATENATE(ROUND(((Q871-U871)/(T871-U871))*30+10,0),"%"),IF(Q871&gt;V871,CONCATENATE(ROUND(((Q871-V871)/(U871-V871))*7+3,0),"%"),"3% 이하"))))))</f>
        <v/>
      </c>
      <c r="Q871" s="194">
        <f>IFERROR(ROUND(OFFSET(환산공식!$FG$15,$F871,0),3),"")</f>
        <v/>
      </c>
      <c r="R871" s="194">
        <f>OFFSET('배치점수 계산기'!H$10,$D871,0)</f>
        <v/>
      </c>
      <c r="S871" s="194">
        <f>OFFSET('배치점수 계산기'!I$10,$D871,0)</f>
        <v/>
      </c>
      <c r="T871" s="194">
        <f>OFFSET('배치점수 계산기'!J$10,$D871,0)</f>
        <v/>
      </c>
      <c r="U871" s="194">
        <f>OFFSET('배치점수 계산기'!K$10,$D871,0)</f>
        <v/>
      </c>
      <c r="V871" s="194">
        <f>OFFSET('배치점수 계산기'!L$10,$D871,0)</f>
        <v/>
      </c>
      <c r="W871" s="186">
        <f>OFFSET('배치점수 계산기'!M$10,$D871,0)</f>
        <v/>
      </c>
      <c r="X871" s="184">
        <f>OFFSET('배치점수 계산기'!N$10,$D871,0)</f>
        <v/>
      </c>
      <c r="Y871" s="188">
        <f>OFFSET(환산공식!FW$15,$F871,0)</f>
        <v/>
      </c>
      <c r="Z871" s="697">
        <f>OFFSET(환산공식!FX$15,$F871,0)</f>
        <v/>
      </c>
      <c r="AA871" s="179">
        <f>OFFSET(환산공식!FY$15,$F871,0)</f>
        <v/>
      </c>
      <c r="AB871" s="3" t="n"/>
      <c r="AD871" s="0">
        <f>IF(L871="X",6,IF(Q871&gt;R871,1,IF(Q871&gt;S871,2,IF(Q871&gt;T871,3,IF(Q871&gt;U871,4,IF(Q871&gt;=V871,5,IF(Q871&lt;V871,6,"")))))))</f>
        <v/>
      </c>
      <c r="AF871" s="3" t="n"/>
      <c r="AG871" s="3" t="n"/>
      <c r="AH871" s="3" t="n"/>
    </row>
    <row r="872">
      <c r="A872" s="198" t="n"/>
      <c r="B872" s="198" t="n"/>
      <c r="C872" s="198" t="inlineStr">
        <is>
          <t>가865</t>
        </is>
      </c>
      <c r="D872" s="195" t="n">
        <v>932</v>
      </c>
      <c r="E872" s="195" t="n">
        <v>227</v>
      </c>
      <c r="F872" s="195" t="n">
        <v>227</v>
      </c>
      <c r="G872" s="239" t="n">
        <v>865</v>
      </c>
      <c r="H872" s="197" t="inlineStr">
        <is>
          <t>가</t>
        </is>
      </c>
      <c r="I872" s="242" t="inlineStr">
        <is>
          <t>충북대</t>
        </is>
      </c>
      <c r="J872" s="242" t="inlineStr">
        <is>
          <t>러시아언어문화학과</t>
        </is>
      </c>
      <c r="K872" s="195" t="inlineStr">
        <is>
          <t>통합</t>
        </is>
      </c>
      <c r="L872" s="697">
        <f>IF(OFFSET(환산공식!$ED$15,$F872,0)=1,"O","X")</f>
        <v/>
      </c>
      <c r="M872" s="188">
        <f>IFERROR(OFFSET(환산공식!DJ$15,$F872,0),"")</f>
        <v/>
      </c>
      <c r="N872" s="697">
        <f>IFERROR(CONCATENATE(ROUND(OFFSET(환산공식!DK$15,$F872,0),1),"%"),"")</f>
        <v/>
      </c>
      <c r="O872" s="697">
        <f>IFERROR(OFFSET(환산공식!DL$15,$F872,0),"")</f>
        <v/>
      </c>
      <c r="P872" s="188">
        <f>IF(E872="","",IF(Q872&gt;R872,"90% 이상",IF(Q872&gt;S872,CONCATENATE(ROUND(((Q872-S872)/(R872-S872))*20+70,0),"%"),IF(Q872&gt;T872,CONCATENATE(ROUND(((Q872-T872)/(S872-T872))*30+40,0),"%"),IF(Q872&gt;U872,CONCATENATE(ROUND(((Q872-U872)/(T872-U872))*30+10,0),"%"),IF(Q872&gt;V872,CONCATENATE(ROUND(((Q872-V872)/(U872-V872))*7+3,0),"%"),"3% 이하"))))))</f>
        <v/>
      </c>
      <c r="Q872" s="194">
        <f>IFERROR(ROUND(OFFSET(환산공식!$FG$15,$F872,0),3),"")</f>
        <v/>
      </c>
      <c r="R872" s="194">
        <f>OFFSET('배치점수 계산기'!H$10,$D872,0)</f>
        <v/>
      </c>
      <c r="S872" s="194">
        <f>OFFSET('배치점수 계산기'!I$10,$D872,0)</f>
        <v/>
      </c>
      <c r="T872" s="194">
        <f>OFFSET('배치점수 계산기'!J$10,$D872,0)</f>
        <v/>
      </c>
      <c r="U872" s="194">
        <f>OFFSET('배치점수 계산기'!K$10,$D872,0)</f>
        <v/>
      </c>
      <c r="V872" s="194">
        <f>OFFSET('배치점수 계산기'!L$10,$D872,0)</f>
        <v/>
      </c>
      <c r="W872" s="186">
        <f>OFFSET('배치점수 계산기'!M$10,$D872,0)</f>
        <v/>
      </c>
      <c r="X872" s="184">
        <f>OFFSET('배치점수 계산기'!N$10,$D872,0)</f>
        <v/>
      </c>
      <c r="Y872" s="188">
        <f>OFFSET(환산공식!FW$15,$F872,0)</f>
        <v/>
      </c>
      <c r="Z872" s="697">
        <f>OFFSET(환산공식!FX$15,$F872,0)</f>
        <v/>
      </c>
      <c r="AA872" s="179">
        <f>OFFSET(환산공식!FY$15,$F872,0)</f>
        <v/>
      </c>
      <c r="AB872" s="3" t="n"/>
      <c r="AD872" s="0">
        <f>IF(L872="X",6,IF(Q872&gt;R872,1,IF(Q872&gt;S872,2,IF(Q872&gt;T872,3,IF(Q872&gt;U872,4,IF(Q872&gt;=V872,5,IF(Q872&lt;V872,6,"")))))))</f>
        <v/>
      </c>
      <c r="AF872" s="3" t="n"/>
      <c r="AG872" s="3" t="n"/>
      <c r="AH872" s="3" t="n"/>
    </row>
    <row r="873">
      <c r="A873" s="198" t="n"/>
      <c r="B873" s="198" t="n"/>
      <c r="C873" s="198" t="inlineStr">
        <is>
          <t>가866</t>
        </is>
      </c>
      <c r="D873" s="195" t="n">
        <v>933</v>
      </c>
      <c r="E873" s="195" t="n">
        <v>227</v>
      </c>
      <c r="F873" s="195" t="n">
        <v>227</v>
      </c>
      <c r="G873" s="239" t="n">
        <v>866</v>
      </c>
      <c r="H873" s="197" t="inlineStr">
        <is>
          <t>가</t>
        </is>
      </c>
      <c r="I873" s="242" t="inlineStr">
        <is>
          <t>충북대</t>
        </is>
      </c>
      <c r="J873" s="242" t="inlineStr">
        <is>
          <t>고고미술사학과</t>
        </is>
      </c>
      <c r="K873" s="195" t="inlineStr">
        <is>
          <t>통합</t>
        </is>
      </c>
      <c r="L873" s="697">
        <f>IF(OFFSET(환산공식!$ED$15,$F873,0)=1,"O","X")</f>
        <v/>
      </c>
      <c r="M873" s="188">
        <f>IFERROR(OFFSET(환산공식!DJ$15,$F873,0),"")</f>
        <v/>
      </c>
      <c r="N873" s="697">
        <f>IFERROR(CONCATENATE(ROUND(OFFSET(환산공식!DK$15,$F873,0),1),"%"),"")</f>
        <v/>
      </c>
      <c r="O873" s="697">
        <f>IFERROR(OFFSET(환산공식!DL$15,$F873,0),"")</f>
        <v/>
      </c>
      <c r="P873" s="188">
        <f>IF(E873="","",IF(Q873&gt;R873,"90% 이상",IF(Q873&gt;S873,CONCATENATE(ROUND(((Q873-S873)/(R873-S873))*20+70,0),"%"),IF(Q873&gt;T873,CONCATENATE(ROUND(((Q873-T873)/(S873-T873))*30+40,0),"%"),IF(Q873&gt;U873,CONCATENATE(ROUND(((Q873-U873)/(T873-U873))*30+10,0),"%"),IF(Q873&gt;V873,CONCATENATE(ROUND(((Q873-V873)/(U873-V873))*7+3,0),"%"),"3% 이하"))))))</f>
        <v/>
      </c>
      <c r="Q873" s="194">
        <f>IFERROR(ROUND(OFFSET(환산공식!$FG$15,$F873,0),3),"")</f>
        <v/>
      </c>
      <c r="R873" s="194">
        <f>OFFSET('배치점수 계산기'!H$10,$D873,0)</f>
        <v/>
      </c>
      <c r="S873" s="194">
        <f>OFFSET('배치점수 계산기'!I$10,$D873,0)</f>
        <v/>
      </c>
      <c r="T873" s="194">
        <f>OFFSET('배치점수 계산기'!J$10,$D873,0)</f>
        <v/>
      </c>
      <c r="U873" s="194">
        <f>OFFSET('배치점수 계산기'!K$10,$D873,0)</f>
        <v/>
      </c>
      <c r="V873" s="194">
        <f>OFFSET('배치점수 계산기'!L$10,$D873,0)</f>
        <v/>
      </c>
      <c r="W873" s="186">
        <f>OFFSET('배치점수 계산기'!M$10,$D873,0)</f>
        <v/>
      </c>
      <c r="X873" s="184">
        <f>OFFSET('배치점수 계산기'!N$10,$D873,0)</f>
        <v/>
      </c>
      <c r="Y873" s="188">
        <f>OFFSET(환산공식!FW$15,$F873,0)</f>
        <v/>
      </c>
      <c r="Z873" s="697">
        <f>OFFSET(환산공식!FX$15,$F873,0)</f>
        <v/>
      </c>
      <c r="AA873" s="179">
        <f>OFFSET(환산공식!FY$15,$F873,0)</f>
        <v/>
      </c>
      <c r="AB873" s="3" t="n"/>
      <c r="AD873" s="0">
        <f>IF(L873="X",6,IF(Q873&gt;R873,1,IF(Q873&gt;S873,2,IF(Q873&gt;T873,3,IF(Q873&gt;U873,4,IF(Q873&gt;=V873,5,IF(Q873&lt;V873,6,"")))))))</f>
        <v/>
      </c>
      <c r="AF873" s="3" t="n"/>
      <c r="AG873" s="3" t="n"/>
      <c r="AH873" s="3" t="n"/>
    </row>
    <row r="874">
      <c r="A874" s="198" t="n"/>
      <c r="B874" s="198" t="n"/>
      <c r="C874" s="198" t="inlineStr">
        <is>
          <t>가867</t>
        </is>
      </c>
      <c r="D874" s="195" t="n">
        <v>934</v>
      </c>
      <c r="E874" s="195" t="n">
        <v>7</v>
      </c>
      <c r="F874" s="195" t="n">
        <v>7</v>
      </c>
      <c r="G874" s="239" t="n">
        <v>867</v>
      </c>
      <c r="H874" s="197" t="inlineStr">
        <is>
          <t>가</t>
        </is>
      </c>
      <c r="I874" s="242" t="inlineStr">
        <is>
          <t>연세대</t>
        </is>
      </c>
      <c r="J874" s="242" t="inlineStr">
        <is>
          <t>의예</t>
        </is>
      </c>
      <c r="K874" s="195" t="inlineStr">
        <is>
          <t>자연</t>
        </is>
      </c>
      <c r="L874" s="697">
        <f>IF(OFFSET(환산공식!$ED$15,$F874,0)=1,"O","X")</f>
        <v/>
      </c>
      <c r="M874" s="188">
        <f>IFERROR(OFFSET(환산공식!DJ$15,$F874,0),"")</f>
        <v/>
      </c>
      <c r="N874" s="697">
        <f>IFERROR(CONCATENATE(ROUND(OFFSET(환산공식!DK$15,$F874,0),1),"%"),"")</f>
        <v/>
      </c>
      <c r="O874" s="697">
        <f>IFERROR(OFFSET(환산공식!DL$15,$F874,0),"")</f>
        <v/>
      </c>
      <c r="P874" s="188">
        <f>IF(E874="","",IF(Q874&gt;R874,"90% 이상",IF(Q874&gt;S874,CONCATENATE(ROUND(((Q874-S874)/(R874-S874))*20+70,0),"%"),IF(Q874&gt;T874,CONCATENATE(ROUND(((Q874-T874)/(S874-T874))*30+40,0),"%"),IF(Q874&gt;U874,CONCATENATE(ROUND(((Q874-U874)/(T874-U874))*30+10,0),"%"),IF(Q874&gt;V874,CONCATENATE(ROUND(((Q874-V874)/(U874-V874))*7+3,0),"%"),"3% 이하"))))))</f>
        <v/>
      </c>
      <c r="Q874" s="194">
        <f>IFERROR(ROUND(OFFSET(환산공식!$FG$15,$F874,0),3),"")</f>
        <v/>
      </c>
      <c r="R874" s="194">
        <f>OFFSET('배치점수 계산기'!H$10,$D874,0)</f>
        <v/>
      </c>
      <c r="S874" s="194">
        <f>OFFSET('배치점수 계산기'!I$10,$D874,0)</f>
        <v/>
      </c>
      <c r="T874" s="194">
        <f>OFFSET('배치점수 계산기'!J$10,$D874,0)</f>
        <v/>
      </c>
      <c r="U874" s="194">
        <f>OFFSET('배치점수 계산기'!K$10,$D874,0)</f>
        <v/>
      </c>
      <c r="V874" s="194">
        <f>OFFSET('배치점수 계산기'!L$10,$D874,0)</f>
        <v/>
      </c>
      <c r="W874" s="186">
        <f>OFFSET('배치점수 계산기'!M$10,$D874,0)</f>
        <v/>
      </c>
      <c r="X874" s="184">
        <f>OFFSET('배치점수 계산기'!N$10,$D874,0)</f>
        <v/>
      </c>
      <c r="Y874" s="188">
        <f>OFFSET(환산공식!FW$15,$F874,0)</f>
        <v/>
      </c>
      <c r="Z874" s="697">
        <f>OFFSET(환산공식!FX$15,$F874,0)</f>
        <v/>
      </c>
      <c r="AA874" s="179">
        <f>OFFSET(환산공식!FY$15,$F874,0)</f>
        <v/>
      </c>
      <c r="AB874" s="3" t="n"/>
      <c r="AD874" s="0">
        <f>IF(L874="X",6,IF(Q874&gt;R874,1,IF(Q874&gt;S874,2,IF(Q874&gt;T874,3,IF(Q874&gt;U874,4,IF(Q874&gt;=V874,5,IF(Q874&lt;V874,6,"")))))))</f>
        <v/>
      </c>
      <c r="AF874" s="3" t="n"/>
      <c r="AG874" s="3" t="n"/>
      <c r="AH874" s="3" t="n"/>
    </row>
    <row r="875">
      <c r="A875" s="198" t="n"/>
      <c r="B875" s="198" t="n"/>
      <c r="C875" s="198" t="inlineStr">
        <is>
          <t>가868</t>
        </is>
      </c>
      <c r="D875" s="195" t="n">
        <v>935</v>
      </c>
      <c r="E875" s="195" t="n">
        <v>273</v>
      </c>
      <c r="F875" s="195" t="n">
        <v>273</v>
      </c>
      <c r="G875" s="239" t="n">
        <v>868</v>
      </c>
      <c r="H875" s="197" t="inlineStr">
        <is>
          <t>가</t>
        </is>
      </c>
      <c r="I875" s="242" t="inlineStr">
        <is>
          <t>성균관대</t>
        </is>
      </c>
      <c r="J875" s="242" t="inlineStr">
        <is>
          <t>의예</t>
        </is>
      </c>
      <c r="K875" s="195" t="inlineStr">
        <is>
          <t>자연</t>
        </is>
      </c>
      <c r="L875" s="697">
        <f>IF(OFFSET(환산공식!$ED$15,$F875,0)=1,"O","X")</f>
        <v/>
      </c>
      <c r="M875" s="188">
        <f>IFERROR(OFFSET(환산공식!DJ$15,$F875,0),"")</f>
        <v/>
      </c>
      <c r="N875" s="697">
        <f>IFERROR(CONCATENATE(ROUND(OFFSET(환산공식!DK$15,$F875,0),1),"%"),"")</f>
        <v/>
      </c>
      <c r="O875" s="697">
        <f>IFERROR(OFFSET(환산공식!DL$15,$F875,0),"")</f>
        <v/>
      </c>
      <c r="P875" s="188">
        <f>IF(E875="","",IF(Q875&gt;R875,"90% 이상",IF(Q875&gt;S875,CONCATENATE(ROUND(((Q875-S875)/(R875-S875))*20+70,0),"%"),IF(Q875&gt;T875,CONCATENATE(ROUND(((Q875-T875)/(S875-T875))*30+40,0),"%"),IF(Q875&gt;U875,CONCATENATE(ROUND(((Q875-U875)/(T875-U875))*30+10,0),"%"),IF(Q875&gt;V875,CONCATENATE(ROUND(((Q875-V875)/(U875-V875))*7+3,0),"%"),"3% 이하"))))))</f>
        <v/>
      </c>
      <c r="Q875" s="194">
        <f>IFERROR(ROUND(OFFSET(환산공식!$FG$15,$F875,0),3),"")</f>
        <v/>
      </c>
      <c r="R875" s="194">
        <f>OFFSET('배치점수 계산기'!H$10,$D875,0)</f>
        <v/>
      </c>
      <c r="S875" s="194">
        <f>OFFSET('배치점수 계산기'!I$10,$D875,0)</f>
        <v/>
      </c>
      <c r="T875" s="194">
        <f>OFFSET('배치점수 계산기'!J$10,$D875,0)</f>
        <v/>
      </c>
      <c r="U875" s="194">
        <f>OFFSET('배치점수 계산기'!K$10,$D875,0)</f>
        <v/>
      </c>
      <c r="V875" s="194">
        <f>OFFSET('배치점수 계산기'!L$10,$D875,0)</f>
        <v/>
      </c>
      <c r="W875" s="186">
        <f>OFFSET('배치점수 계산기'!M$10,$D875,0)</f>
        <v/>
      </c>
      <c r="X875" s="184">
        <f>OFFSET('배치점수 계산기'!N$10,$D875,0)</f>
        <v/>
      </c>
      <c r="Y875" s="188">
        <f>OFFSET(환산공식!FW$15,$F875,0)</f>
        <v/>
      </c>
      <c r="Z875" s="697">
        <f>OFFSET(환산공식!FX$15,$F875,0)</f>
        <v/>
      </c>
      <c r="AA875" s="179">
        <f>OFFSET(환산공식!FY$15,$F875,0)</f>
        <v/>
      </c>
      <c r="AB875" s="3" t="n"/>
      <c r="AD875" s="0">
        <f>IF(L875="X",6,IF(Q875&gt;R875,1,IF(Q875&gt;S875,2,IF(Q875&gt;T875,3,IF(Q875&gt;U875,4,IF(Q875&gt;=V875,5,IF(Q875&lt;V875,6,"")))))))</f>
        <v/>
      </c>
      <c r="AF875" s="3" t="n"/>
      <c r="AG875" s="3" t="n"/>
      <c r="AH875" s="3" t="n"/>
    </row>
    <row r="876">
      <c r="A876" s="198" t="n"/>
      <c r="B876" s="198" t="n"/>
      <c r="C876" s="198" t="inlineStr">
        <is>
          <t>가869</t>
        </is>
      </c>
      <c r="D876" s="195" t="n">
        <v>936</v>
      </c>
      <c r="E876" s="195" t="n">
        <v>108</v>
      </c>
      <c r="F876" s="195" t="n">
        <v>108</v>
      </c>
      <c r="G876" s="239" t="n">
        <v>869</v>
      </c>
      <c r="H876" s="197" t="inlineStr">
        <is>
          <t>가</t>
        </is>
      </c>
      <c r="I876" s="242" t="inlineStr">
        <is>
          <t>가톨릭대</t>
        </is>
      </c>
      <c r="J876" s="242" t="inlineStr">
        <is>
          <t>의예</t>
        </is>
      </c>
      <c r="K876" s="195" t="inlineStr">
        <is>
          <t>자연</t>
        </is>
      </c>
      <c r="L876" s="697">
        <f>IF(OFFSET(환산공식!$ED$15,$F876,0)=1,"O","X")</f>
        <v/>
      </c>
      <c r="M876" s="188">
        <f>IFERROR(OFFSET(환산공식!DJ$15,$F876,0),"")</f>
        <v/>
      </c>
      <c r="N876" s="697">
        <f>IFERROR(CONCATENATE(ROUND(OFFSET(환산공식!DK$15,$F876,0),1),"%"),"")</f>
        <v/>
      </c>
      <c r="O876" s="697">
        <f>IFERROR(OFFSET(환산공식!DL$15,$F876,0),"")</f>
        <v/>
      </c>
      <c r="P876" s="188">
        <f>IF(E876="","",IF(Q876&gt;R876,"90% 이상",IF(Q876&gt;S876,CONCATENATE(ROUND(((Q876-S876)/(R876-S876))*20+70,0),"%"),IF(Q876&gt;T876,CONCATENATE(ROUND(((Q876-T876)/(S876-T876))*30+40,0),"%"),IF(Q876&gt;U876,CONCATENATE(ROUND(((Q876-U876)/(T876-U876))*30+10,0),"%"),IF(Q876&gt;V876,CONCATENATE(ROUND(((Q876-V876)/(U876-V876))*7+3,0),"%"),"3% 이하"))))))</f>
        <v/>
      </c>
      <c r="Q876" s="194">
        <f>IFERROR(ROUND(OFFSET(환산공식!$FG$15,$F876,0),3),"")</f>
        <v/>
      </c>
      <c r="R876" s="194">
        <f>OFFSET('배치점수 계산기'!H$10,$D876,0)</f>
        <v/>
      </c>
      <c r="S876" s="194">
        <f>OFFSET('배치점수 계산기'!I$10,$D876,0)</f>
        <v/>
      </c>
      <c r="T876" s="194">
        <f>OFFSET('배치점수 계산기'!J$10,$D876,0)</f>
        <v/>
      </c>
      <c r="U876" s="194">
        <f>OFFSET('배치점수 계산기'!K$10,$D876,0)</f>
        <v/>
      </c>
      <c r="V876" s="194">
        <f>OFFSET('배치점수 계산기'!L$10,$D876,0)</f>
        <v/>
      </c>
      <c r="W876" s="186">
        <f>OFFSET('배치점수 계산기'!M$10,$D876,0)</f>
        <v/>
      </c>
      <c r="X876" s="184">
        <f>OFFSET('배치점수 계산기'!N$10,$D876,0)</f>
        <v/>
      </c>
      <c r="Y876" s="188">
        <f>OFFSET(환산공식!FW$15,$F876,0)</f>
        <v/>
      </c>
      <c r="Z876" s="697">
        <f>OFFSET(환산공식!FX$15,$F876,0)</f>
        <v/>
      </c>
      <c r="AA876" s="179">
        <f>OFFSET(환산공식!FY$15,$F876,0)</f>
        <v/>
      </c>
      <c r="AB876" s="3" t="n"/>
      <c r="AD876" s="0">
        <f>IF(L876="X",6,IF(Q876&gt;R876,1,IF(Q876&gt;S876,2,IF(Q876&gt;T876,3,IF(Q876&gt;U876,4,IF(Q876&gt;=V876,5,IF(Q876&lt;V876,6,"")))))))</f>
        <v/>
      </c>
      <c r="AF876" s="3" t="n"/>
      <c r="AG876" s="3" t="n"/>
      <c r="AH876" s="3" t="n"/>
    </row>
    <row r="877">
      <c r="A877" s="198" t="n"/>
      <c r="B877" s="198" t="n"/>
      <c r="C877" s="198" t="inlineStr">
        <is>
          <t>가870</t>
        </is>
      </c>
      <c r="D877" s="195" t="n">
        <v>937</v>
      </c>
      <c r="E877" s="195" t="n">
        <v>9</v>
      </c>
      <c r="F877" s="195" t="n">
        <v>9</v>
      </c>
      <c r="G877" s="239" t="n">
        <v>870</v>
      </c>
      <c r="H877" s="197" t="inlineStr">
        <is>
          <t>가</t>
        </is>
      </c>
      <c r="I877" s="242" t="inlineStr">
        <is>
          <t>고려대</t>
        </is>
      </c>
      <c r="J877" s="242" t="inlineStr">
        <is>
          <t>의과대학</t>
        </is>
      </c>
      <c r="K877" s="195" t="inlineStr">
        <is>
          <t>자연</t>
        </is>
      </c>
      <c r="L877" s="697">
        <f>IF(OFFSET(환산공식!$ED$15,$F877,0)=1,"O","X")</f>
        <v/>
      </c>
      <c r="M877" s="188">
        <f>IFERROR(OFFSET(환산공식!DJ$15,$F877,0),"")</f>
        <v/>
      </c>
      <c r="N877" s="697">
        <f>IFERROR(CONCATENATE(ROUND(OFFSET(환산공식!DK$15,$F877,0),1),"%"),"")</f>
        <v/>
      </c>
      <c r="O877" s="697">
        <f>IFERROR(OFFSET(환산공식!DL$15,$F877,0),"")</f>
        <v/>
      </c>
      <c r="P877" s="188">
        <f>IF(E877="","",IF(Q877&gt;R877,"90% 이상",IF(Q877&gt;S877,CONCATENATE(ROUND(((Q877-S877)/(R877-S877))*20+70,0),"%"),IF(Q877&gt;T877,CONCATENATE(ROUND(((Q877-T877)/(S877-T877))*30+40,0),"%"),IF(Q877&gt;U877,CONCATENATE(ROUND(((Q877-U877)/(T877-U877))*30+10,0),"%"),IF(Q877&gt;V877,CONCATENATE(ROUND(((Q877-V877)/(U877-V877))*7+3,0),"%"),"3% 이하"))))))</f>
        <v/>
      </c>
      <c r="Q877" s="194">
        <f>IFERROR(ROUND(OFFSET(환산공식!$FG$15,$F877,0),3),"")</f>
        <v/>
      </c>
      <c r="R877" s="194">
        <f>OFFSET('배치점수 계산기'!H$10,$D877,0)</f>
        <v/>
      </c>
      <c r="S877" s="194">
        <f>OFFSET('배치점수 계산기'!I$10,$D877,0)</f>
        <v/>
      </c>
      <c r="T877" s="194">
        <f>OFFSET('배치점수 계산기'!J$10,$D877,0)</f>
        <v/>
      </c>
      <c r="U877" s="194">
        <f>OFFSET('배치점수 계산기'!K$10,$D877,0)</f>
        <v/>
      </c>
      <c r="V877" s="194">
        <f>OFFSET('배치점수 계산기'!L$10,$D877,0)</f>
        <v/>
      </c>
      <c r="W877" s="186">
        <f>OFFSET('배치점수 계산기'!M$10,$D877,0)</f>
        <v/>
      </c>
      <c r="X877" s="184">
        <f>OFFSET('배치점수 계산기'!N$10,$D877,0)</f>
        <v/>
      </c>
      <c r="Y877" s="188">
        <f>OFFSET(환산공식!FW$15,$F877,0)</f>
        <v/>
      </c>
      <c r="Z877" s="697">
        <f>OFFSET(환산공식!FX$15,$F877,0)</f>
        <v/>
      </c>
      <c r="AA877" s="179">
        <f>OFFSET(환산공식!FY$15,$F877,0)</f>
        <v/>
      </c>
      <c r="AB877" s="3" t="n"/>
      <c r="AD877" s="0">
        <f>IF(L877="X",6,IF(Q877&gt;R877,1,IF(Q877&gt;S877,2,IF(Q877&gt;T877,3,IF(Q877&gt;U877,4,IF(Q877&gt;=V877,5,IF(Q877&lt;V877,6,"")))))))</f>
        <v/>
      </c>
      <c r="AF877" s="3" t="n"/>
      <c r="AG877" s="3" t="n"/>
      <c r="AH877" s="3" t="n"/>
    </row>
    <row r="878">
      <c r="A878" s="198" t="n"/>
      <c r="B878" s="198" t="n"/>
      <c r="C878" s="198" t="inlineStr">
        <is>
          <t>가871</t>
        </is>
      </c>
      <c r="D878" s="195" t="n">
        <v>939</v>
      </c>
      <c r="E878" s="195" t="n">
        <v>174</v>
      </c>
      <c r="F878" s="195" t="n">
        <v>174</v>
      </c>
      <c r="G878" s="239" t="n">
        <v>871</v>
      </c>
      <c r="H878" s="197" t="inlineStr">
        <is>
          <t>가</t>
        </is>
      </c>
      <c r="I878" s="242" t="inlineStr">
        <is>
          <t>울산대</t>
        </is>
      </c>
      <c r="J878" s="242" t="inlineStr">
        <is>
          <t>의예</t>
        </is>
      </c>
      <c r="K878" s="195" t="inlineStr">
        <is>
          <t>자연</t>
        </is>
      </c>
      <c r="L878" s="697">
        <f>IF(OFFSET(환산공식!$ED$15,$F878,0)=1,"O","X")</f>
        <v/>
      </c>
      <c r="M878" s="188">
        <f>IFERROR(OFFSET(환산공식!DJ$15,$F878,0),"")</f>
        <v/>
      </c>
      <c r="N878" s="697">
        <f>IFERROR(CONCATENATE(ROUND(OFFSET(환산공식!DK$15,$F878,0),1),"%"),"")</f>
        <v/>
      </c>
      <c r="O878" s="697">
        <f>IFERROR(OFFSET(환산공식!DL$15,$F878,0),"")</f>
        <v/>
      </c>
      <c r="P878" s="188">
        <f>IF(E878="","",IF(Q878&gt;R878,"90% 이상",IF(Q878&gt;S878,CONCATENATE(ROUND(((Q878-S878)/(R878-S878))*20+70,0),"%"),IF(Q878&gt;T878,CONCATENATE(ROUND(((Q878-T878)/(S878-T878))*30+40,0),"%"),IF(Q878&gt;U878,CONCATENATE(ROUND(((Q878-U878)/(T878-U878))*30+10,0),"%"),IF(Q878&gt;V878,CONCATENATE(ROUND(((Q878-V878)/(U878-V878))*7+3,0),"%"),"3% 이하"))))))</f>
        <v/>
      </c>
      <c r="Q878" s="194">
        <f>IFERROR(ROUND(OFFSET(환산공식!$FG$15,$F878,0),3),"")</f>
        <v/>
      </c>
      <c r="R878" s="194">
        <f>OFFSET('배치점수 계산기'!H$10,$D878,0)</f>
        <v/>
      </c>
      <c r="S878" s="194">
        <f>OFFSET('배치점수 계산기'!I$10,$D878,0)</f>
        <v/>
      </c>
      <c r="T878" s="194">
        <f>OFFSET('배치점수 계산기'!J$10,$D878,0)</f>
        <v/>
      </c>
      <c r="U878" s="194">
        <f>OFFSET('배치점수 계산기'!K$10,$D878,0)</f>
        <v/>
      </c>
      <c r="V878" s="194">
        <f>OFFSET('배치점수 계산기'!L$10,$D878,0)</f>
        <v/>
      </c>
      <c r="W878" s="186">
        <f>OFFSET('배치점수 계산기'!M$10,$D878,0)</f>
        <v/>
      </c>
      <c r="X878" s="184">
        <f>OFFSET('배치점수 계산기'!N$10,$D878,0)</f>
        <v/>
      </c>
      <c r="Y878" s="188">
        <f>OFFSET(환산공식!FW$15,$F878,0)</f>
        <v/>
      </c>
      <c r="Z878" s="697">
        <f>OFFSET(환산공식!FX$15,$F878,0)</f>
        <v/>
      </c>
      <c r="AA878" s="179">
        <f>OFFSET(환산공식!FY$15,$F878,0)</f>
        <v/>
      </c>
      <c r="AB878" s="3" t="n"/>
      <c r="AD878" s="0">
        <f>IF(L878="X",6,IF(Q878&gt;R878,1,IF(Q878&gt;S878,2,IF(Q878&gt;T878,3,IF(Q878&gt;U878,4,IF(Q878&gt;=V878,5,IF(Q878&lt;V878,6,"")))))))</f>
        <v/>
      </c>
      <c r="AF878" s="3" t="n"/>
      <c r="AG878" s="3" t="n"/>
      <c r="AH878" s="3" t="n"/>
    </row>
    <row r="879">
      <c r="A879" s="198" t="n"/>
      <c r="B879" s="198" t="n"/>
      <c r="C879" s="198" t="inlineStr">
        <is>
          <t>가872</t>
        </is>
      </c>
      <c r="D879" s="195" t="n">
        <v>940</v>
      </c>
      <c r="E879" s="195" t="n">
        <v>196</v>
      </c>
      <c r="F879" s="195" t="n">
        <v>196</v>
      </c>
      <c r="G879" s="239" t="n">
        <v>872</v>
      </c>
      <c r="H879" s="197" t="inlineStr">
        <is>
          <t>가</t>
        </is>
      </c>
      <c r="I879" s="242" t="inlineStr">
        <is>
          <t>경북대</t>
        </is>
      </c>
      <c r="J879" s="242" t="inlineStr">
        <is>
          <t>의예</t>
        </is>
      </c>
      <c r="K879" s="195" t="inlineStr">
        <is>
          <t>자연</t>
        </is>
      </c>
      <c r="L879" s="697">
        <f>IF(OFFSET(환산공식!$ED$15,$F879,0)=1,"O","X")</f>
        <v/>
      </c>
      <c r="M879" s="188">
        <f>IFERROR(OFFSET(환산공식!DJ$15,$F879,0),"")</f>
        <v/>
      </c>
      <c r="N879" s="697">
        <f>IFERROR(CONCATENATE(ROUND(OFFSET(환산공식!DK$15,$F879,0),1),"%"),"")</f>
        <v/>
      </c>
      <c r="O879" s="697">
        <f>IFERROR(OFFSET(환산공식!DL$15,$F879,0),"")</f>
        <v/>
      </c>
      <c r="P879" s="188">
        <f>IF(E879="","",IF(Q879&gt;R879,"90% 이상",IF(Q879&gt;S879,CONCATENATE(ROUND(((Q879-S879)/(R879-S879))*20+70,0),"%"),IF(Q879&gt;T879,CONCATENATE(ROUND(((Q879-T879)/(S879-T879))*30+40,0),"%"),IF(Q879&gt;U879,CONCATENATE(ROUND(((Q879-U879)/(T879-U879))*30+10,0),"%"),IF(Q879&gt;V879,CONCATENATE(ROUND(((Q879-V879)/(U879-V879))*7+3,0),"%"),"3% 이하"))))))</f>
        <v/>
      </c>
      <c r="Q879" s="194">
        <f>IFERROR(ROUND(OFFSET(환산공식!$FG$15,$F879,0),3),"")</f>
        <v/>
      </c>
      <c r="R879" s="194">
        <f>OFFSET('배치점수 계산기'!H$10,$D879,0)</f>
        <v/>
      </c>
      <c r="S879" s="194">
        <f>OFFSET('배치점수 계산기'!I$10,$D879,0)</f>
        <v/>
      </c>
      <c r="T879" s="194">
        <f>OFFSET('배치점수 계산기'!J$10,$D879,0)</f>
        <v/>
      </c>
      <c r="U879" s="194">
        <f>OFFSET('배치점수 계산기'!K$10,$D879,0)</f>
        <v/>
      </c>
      <c r="V879" s="194">
        <f>OFFSET('배치점수 계산기'!L$10,$D879,0)</f>
        <v/>
      </c>
      <c r="W879" s="186">
        <f>OFFSET('배치점수 계산기'!M$10,$D879,0)</f>
        <v/>
      </c>
      <c r="X879" s="184">
        <f>OFFSET('배치점수 계산기'!N$10,$D879,0)</f>
        <v/>
      </c>
      <c r="Y879" s="188">
        <f>OFFSET(환산공식!FW$15,$F879,0)</f>
        <v/>
      </c>
      <c r="Z879" s="697">
        <f>OFFSET(환산공식!FX$15,$F879,0)</f>
        <v/>
      </c>
      <c r="AA879" s="179">
        <f>OFFSET(환산공식!FY$15,$F879,0)</f>
        <v/>
      </c>
      <c r="AB879" s="3" t="n"/>
      <c r="AD879" s="0">
        <f>IF(L879="X",6,IF(Q879&gt;R879,1,IF(Q879&gt;S879,2,IF(Q879&gt;T879,3,IF(Q879&gt;U879,4,IF(Q879&gt;=V879,5,IF(Q879&lt;V879,6,"")))))))</f>
        <v/>
      </c>
      <c r="AF879" s="3" t="n"/>
      <c r="AG879" s="3" t="n"/>
      <c r="AH879" s="3" t="n"/>
    </row>
    <row r="880">
      <c r="A880" s="198" t="n"/>
      <c r="B880" s="198" t="n"/>
      <c r="C880" s="198" t="inlineStr">
        <is>
          <t>가873</t>
        </is>
      </c>
      <c r="D880" s="195" t="n">
        <v>941</v>
      </c>
      <c r="E880" s="195" t="n">
        <v>196</v>
      </c>
      <c r="F880" s="195" t="n">
        <v>196</v>
      </c>
      <c r="G880" s="239" t="n">
        <v>873</v>
      </c>
      <c r="H880" s="197" t="inlineStr">
        <is>
          <t>가</t>
        </is>
      </c>
      <c r="I880" s="242" t="inlineStr">
        <is>
          <t>경북대</t>
        </is>
      </c>
      <c r="J880" s="242" t="inlineStr">
        <is>
          <t>의예(정시지역)</t>
        </is>
      </c>
      <c r="K880" s="195" t="inlineStr">
        <is>
          <t>자연</t>
        </is>
      </c>
      <c r="L880" s="697">
        <f>IF(OFFSET(환산공식!$ED$15,$F880,0)=1,"O","X")</f>
        <v/>
      </c>
      <c r="M880" s="188">
        <f>IFERROR(OFFSET(환산공식!DJ$15,$F880,0),"")</f>
        <v/>
      </c>
      <c r="N880" s="697">
        <f>IFERROR(CONCATENATE(ROUND(OFFSET(환산공식!DK$15,$F880,0),1),"%"),"")</f>
        <v/>
      </c>
      <c r="O880" s="697">
        <f>IFERROR(OFFSET(환산공식!DL$15,$F880,0),"")</f>
        <v/>
      </c>
      <c r="P880" s="188">
        <f>IF(E880="","",IF(Q880&gt;R880,"90% 이상",IF(Q880&gt;S880,CONCATENATE(ROUND(((Q880-S880)/(R880-S880))*20+70,0),"%"),IF(Q880&gt;T880,CONCATENATE(ROUND(((Q880-T880)/(S880-T880))*30+40,0),"%"),IF(Q880&gt;U880,CONCATENATE(ROUND(((Q880-U880)/(T880-U880))*30+10,0),"%"),IF(Q880&gt;V880,CONCATENATE(ROUND(((Q880-V880)/(U880-V880))*7+3,0),"%"),"3% 이하"))))))</f>
        <v/>
      </c>
      <c r="Q880" s="194">
        <f>IFERROR(ROUND(OFFSET(환산공식!$FG$15,$F880,0),3),"")</f>
        <v/>
      </c>
      <c r="R880" s="194">
        <f>OFFSET('배치점수 계산기'!H$10,$D880,0)</f>
        <v/>
      </c>
      <c r="S880" s="194">
        <f>OFFSET('배치점수 계산기'!I$10,$D880,0)</f>
        <v/>
      </c>
      <c r="T880" s="194">
        <f>OFFSET('배치점수 계산기'!J$10,$D880,0)</f>
        <v/>
      </c>
      <c r="U880" s="194">
        <f>OFFSET('배치점수 계산기'!K$10,$D880,0)</f>
        <v/>
      </c>
      <c r="V880" s="194">
        <f>OFFSET('배치점수 계산기'!L$10,$D880,0)</f>
        <v/>
      </c>
      <c r="W880" s="186">
        <f>OFFSET('배치점수 계산기'!M$10,$D880,0)</f>
        <v/>
      </c>
      <c r="X880" s="184">
        <f>OFFSET('배치점수 계산기'!N$10,$D880,0)</f>
        <v/>
      </c>
      <c r="Y880" s="188">
        <f>OFFSET(환산공식!FW$15,$F880,0)</f>
        <v/>
      </c>
      <c r="Z880" s="697">
        <f>OFFSET(환산공식!FX$15,$F880,0)</f>
        <v/>
      </c>
      <c r="AA880" s="179">
        <f>OFFSET(환산공식!FY$15,$F880,0)</f>
        <v/>
      </c>
      <c r="AB880" s="3" t="n"/>
      <c r="AD880" s="0">
        <f>IF(L880="X",6,IF(Q880&gt;R880,1,IF(Q880&gt;S880,2,IF(Q880&gt;T880,3,IF(Q880&gt;U880,4,IF(Q880&gt;=V880,5,IF(Q880&lt;V880,6,"")))))))</f>
        <v/>
      </c>
      <c r="AF880" s="3" t="n"/>
      <c r="AG880" s="3" t="n"/>
      <c r="AH880" s="3" t="n"/>
    </row>
    <row r="881">
      <c r="A881" s="198" t="n"/>
      <c r="B881" s="198" t="n"/>
      <c r="C881" s="198" t="inlineStr">
        <is>
          <t>가874</t>
        </is>
      </c>
      <c r="D881" s="195" t="n">
        <v>942</v>
      </c>
      <c r="E881" s="195" t="n">
        <v>178</v>
      </c>
      <c r="F881" s="195" t="n">
        <v>178</v>
      </c>
      <c r="G881" s="239" t="n">
        <v>874</v>
      </c>
      <c r="H881" s="197" t="inlineStr">
        <is>
          <t>가</t>
        </is>
      </c>
      <c r="I881" s="242" t="inlineStr">
        <is>
          <t>인제대</t>
        </is>
      </c>
      <c r="J881" s="242" t="inlineStr">
        <is>
          <t>의예</t>
        </is>
      </c>
      <c r="K881" s="195" t="inlineStr">
        <is>
          <t>자연</t>
        </is>
      </c>
      <c r="L881" s="697">
        <f>IF(OFFSET(환산공식!$ED$15,$F881,0)=1,"O","X")</f>
        <v/>
      </c>
      <c r="M881" s="188">
        <f>IFERROR(OFFSET(환산공식!DJ$15,$F881,0),"")</f>
        <v/>
      </c>
      <c r="N881" s="697">
        <f>IFERROR(CONCATENATE(ROUND(OFFSET(환산공식!DK$15,$F881,0),1),"%"),"")</f>
        <v/>
      </c>
      <c r="O881" s="697">
        <f>IFERROR(OFFSET(환산공식!DL$15,$F881,0),"")</f>
        <v/>
      </c>
      <c r="P881" s="188">
        <f>IF(E881="","",IF(Q881&gt;R881,"90% 이상",IF(Q881&gt;S881,CONCATENATE(ROUND(((Q881-S881)/(R881-S881))*20+70,0),"%"),IF(Q881&gt;T881,CONCATENATE(ROUND(((Q881-T881)/(S881-T881))*30+40,0),"%"),IF(Q881&gt;U881,CONCATENATE(ROUND(((Q881-U881)/(T881-U881))*30+10,0),"%"),IF(Q881&gt;V881,CONCATENATE(ROUND(((Q881-V881)/(U881-V881))*7+3,0),"%"),"3% 이하"))))))</f>
        <v/>
      </c>
      <c r="Q881" s="194">
        <f>IFERROR(ROUND(OFFSET(환산공식!$FG$15,$F881,0),3),"")</f>
        <v/>
      </c>
      <c r="R881" s="194">
        <f>OFFSET('배치점수 계산기'!H$10,$D881,0)</f>
        <v/>
      </c>
      <c r="S881" s="194">
        <f>OFFSET('배치점수 계산기'!I$10,$D881,0)</f>
        <v/>
      </c>
      <c r="T881" s="194">
        <f>OFFSET('배치점수 계산기'!J$10,$D881,0)</f>
        <v/>
      </c>
      <c r="U881" s="194">
        <f>OFFSET('배치점수 계산기'!K$10,$D881,0)</f>
        <v/>
      </c>
      <c r="V881" s="194">
        <f>OFFSET('배치점수 계산기'!L$10,$D881,0)</f>
        <v/>
      </c>
      <c r="W881" s="186">
        <f>OFFSET('배치점수 계산기'!M$10,$D881,0)</f>
        <v/>
      </c>
      <c r="X881" s="184">
        <f>OFFSET('배치점수 계산기'!N$10,$D881,0)</f>
        <v/>
      </c>
      <c r="Y881" s="188">
        <f>OFFSET(환산공식!FW$15,$F881,0)</f>
        <v/>
      </c>
      <c r="Z881" s="697">
        <f>OFFSET(환산공식!FX$15,$F881,0)</f>
        <v/>
      </c>
      <c r="AA881" s="179">
        <f>OFFSET(환산공식!FY$15,$F881,0)</f>
        <v/>
      </c>
      <c r="AB881" s="3" t="n"/>
      <c r="AD881" s="0">
        <f>IF(L881="X",6,IF(Q881&gt;R881,1,IF(Q881&gt;S881,2,IF(Q881&gt;T881,3,IF(Q881&gt;U881,4,IF(Q881&gt;=V881,5,IF(Q881&lt;V881,6,"")))))))</f>
        <v/>
      </c>
      <c r="AF881" s="3" t="n"/>
      <c r="AG881" s="3" t="n"/>
      <c r="AH881" s="3" t="n"/>
    </row>
    <row r="882">
      <c r="A882" s="198" t="n"/>
      <c r="B882" s="198" t="n"/>
      <c r="C882" s="198" t="inlineStr">
        <is>
          <t>가875</t>
        </is>
      </c>
      <c r="D882" s="195" t="n">
        <v>943</v>
      </c>
      <c r="E882" s="195" t="n">
        <v>178</v>
      </c>
      <c r="F882" s="195" t="n">
        <v>178</v>
      </c>
      <c r="G882" s="239" t="n">
        <v>875</v>
      </c>
      <c r="H882" s="197" t="inlineStr">
        <is>
          <t>가</t>
        </is>
      </c>
      <c r="I882" s="242" t="inlineStr">
        <is>
          <t>인제대</t>
        </is>
      </c>
      <c r="J882" s="242" t="inlineStr">
        <is>
          <t>의예(지역)</t>
        </is>
      </c>
      <c r="K882" s="195" t="inlineStr">
        <is>
          <t>자연</t>
        </is>
      </c>
      <c r="L882" s="697">
        <f>IF(OFFSET(환산공식!$ED$15,$F882,0)=1,"O","X")</f>
        <v/>
      </c>
      <c r="M882" s="188">
        <f>IFERROR(OFFSET(환산공식!DJ$15,$F882,0),"")</f>
        <v/>
      </c>
      <c r="N882" s="697">
        <f>IFERROR(CONCATENATE(ROUND(OFFSET(환산공식!DK$15,$F882,0),1),"%"),"")</f>
        <v/>
      </c>
      <c r="O882" s="697">
        <f>IFERROR(OFFSET(환산공식!DL$15,$F882,0),"")</f>
        <v/>
      </c>
      <c r="P882" s="188">
        <f>IF(E882="","",IF(Q882&gt;R882,"90% 이상",IF(Q882&gt;S882,CONCATENATE(ROUND(((Q882-S882)/(R882-S882))*20+70,0),"%"),IF(Q882&gt;T882,CONCATENATE(ROUND(((Q882-T882)/(S882-T882))*30+40,0),"%"),IF(Q882&gt;U882,CONCATENATE(ROUND(((Q882-U882)/(T882-U882))*30+10,0),"%"),IF(Q882&gt;V882,CONCATENATE(ROUND(((Q882-V882)/(U882-V882))*7+3,0),"%"),"3% 이하"))))))</f>
        <v/>
      </c>
      <c r="Q882" s="194">
        <f>IFERROR(ROUND(OFFSET(환산공식!$FG$15,$F882,0),3),"")</f>
        <v/>
      </c>
      <c r="R882" s="194">
        <f>OFFSET('배치점수 계산기'!H$10,$D882,0)</f>
        <v/>
      </c>
      <c r="S882" s="194">
        <f>OFFSET('배치점수 계산기'!I$10,$D882,0)</f>
        <v/>
      </c>
      <c r="T882" s="194">
        <f>OFFSET('배치점수 계산기'!J$10,$D882,0)</f>
        <v/>
      </c>
      <c r="U882" s="194">
        <f>OFFSET('배치점수 계산기'!K$10,$D882,0)</f>
        <v/>
      </c>
      <c r="V882" s="194">
        <f>OFFSET('배치점수 계산기'!L$10,$D882,0)</f>
        <v/>
      </c>
      <c r="W882" s="186">
        <f>OFFSET('배치점수 계산기'!M$10,$D882,0)</f>
        <v/>
      </c>
      <c r="X882" s="184">
        <f>OFFSET('배치점수 계산기'!N$10,$D882,0)</f>
        <v/>
      </c>
      <c r="Y882" s="188">
        <f>OFFSET(환산공식!FW$15,$F882,0)</f>
        <v/>
      </c>
      <c r="Z882" s="697">
        <f>OFFSET(환산공식!FX$15,$F882,0)</f>
        <v/>
      </c>
      <c r="AA882" s="179">
        <f>OFFSET(환산공식!FY$15,$F882,0)</f>
        <v/>
      </c>
      <c r="AB882" s="3" t="n"/>
      <c r="AD882" s="0">
        <f>IF(L882="X",6,IF(Q882&gt;R882,1,IF(Q882&gt;S882,2,IF(Q882&gt;T882,3,IF(Q882&gt;U882,4,IF(Q882&gt;=V882,5,IF(Q882&lt;V882,6,"")))))))</f>
        <v/>
      </c>
      <c r="AF882" s="3" t="n"/>
      <c r="AG882" s="3" t="n"/>
      <c r="AH882" s="3" t="n"/>
    </row>
    <row r="883">
      <c r="A883" s="198" t="n"/>
      <c r="B883" s="198" t="n"/>
      <c r="C883" s="198" t="inlineStr">
        <is>
          <t>가876</t>
        </is>
      </c>
      <c r="D883" s="195" t="n">
        <v>944</v>
      </c>
      <c r="E883" s="195" t="n">
        <v>139</v>
      </c>
      <c r="F883" s="195" t="n">
        <v>139</v>
      </c>
      <c r="G883" s="239" t="n">
        <v>876</v>
      </c>
      <c r="H883" s="197" t="inlineStr">
        <is>
          <t>가</t>
        </is>
      </c>
      <c r="I883" s="242" t="inlineStr">
        <is>
          <t>가천대</t>
        </is>
      </c>
      <c r="J883" s="242" t="inlineStr">
        <is>
          <t>의예</t>
        </is>
      </c>
      <c r="K883" s="195" t="inlineStr">
        <is>
          <t>자연</t>
        </is>
      </c>
      <c r="L883" s="697">
        <f>IF(OFFSET(환산공식!$ED$15,$F883,0)=1,"O","X")</f>
        <v/>
      </c>
      <c r="M883" s="188">
        <f>IFERROR(OFFSET(환산공식!DJ$15,$F883,0),"")</f>
        <v/>
      </c>
      <c r="N883" s="697">
        <f>IFERROR(CONCATENATE(ROUND(OFFSET(환산공식!DK$15,$F883,0),1),"%"),"")</f>
        <v/>
      </c>
      <c r="O883" s="697">
        <f>IFERROR(OFFSET(환산공식!DL$15,$F883,0),"")</f>
        <v/>
      </c>
      <c r="P883" s="188">
        <f>IF(E883="","",IF(Q883&gt;R883,"90% 이상",IF(Q883&gt;S883,CONCATENATE(ROUND(((Q883-S883)/(R883-S883))*20+70,0),"%"),IF(Q883&gt;T883,CONCATENATE(ROUND(((Q883-T883)/(S883-T883))*30+40,0),"%"),IF(Q883&gt;U883,CONCATENATE(ROUND(((Q883-U883)/(T883-U883))*30+10,0),"%"),IF(Q883&gt;V883,CONCATENATE(ROUND(((Q883-V883)/(U883-V883))*7+3,0),"%"),"3% 이하"))))))</f>
        <v/>
      </c>
      <c r="Q883" s="194">
        <f>IFERROR(ROUND(OFFSET(환산공식!$FG$15,$F883,0),3),"")</f>
        <v/>
      </c>
      <c r="R883" s="194">
        <f>OFFSET('배치점수 계산기'!H$10,$D883,0)</f>
        <v/>
      </c>
      <c r="S883" s="194">
        <f>OFFSET('배치점수 계산기'!I$10,$D883,0)</f>
        <v/>
      </c>
      <c r="T883" s="194">
        <f>OFFSET('배치점수 계산기'!J$10,$D883,0)</f>
        <v/>
      </c>
      <c r="U883" s="194">
        <f>OFFSET('배치점수 계산기'!K$10,$D883,0)</f>
        <v/>
      </c>
      <c r="V883" s="194">
        <f>OFFSET('배치점수 계산기'!L$10,$D883,0)</f>
        <v/>
      </c>
      <c r="W883" s="186">
        <f>OFFSET('배치점수 계산기'!M$10,$D883,0)</f>
        <v/>
      </c>
      <c r="X883" s="184">
        <f>OFFSET('배치점수 계산기'!N$10,$D883,0)</f>
        <v/>
      </c>
      <c r="Y883" s="188">
        <f>OFFSET(환산공식!FW$15,$F883,0)</f>
        <v/>
      </c>
      <c r="Z883" s="697">
        <f>OFFSET(환산공식!FX$15,$F883,0)</f>
        <v/>
      </c>
      <c r="AA883" s="179">
        <f>OFFSET(환산공식!FY$15,$F883,0)</f>
        <v/>
      </c>
      <c r="AB883" s="3" t="n"/>
      <c r="AD883" s="0">
        <f>IF(L883="X",6,IF(Q883&gt;R883,1,IF(Q883&gt;S883,2,IF(Q883&gt;T883,3,IF(Q883&gt;U883,4,IF(Q883&gt;=V883,5,IF(Q883&lt;V883,6,"")))))))</f>
        <v/>
      </c>
      <c r="AF883" s="3" t="n"/>
      <c r="AG883" s="3" t="n"/>
      <c r="AH883" s="3" t="n"/>
    </row>
    <row r="884">
      <c r="A884" s="198" t="n"/>
      <c r="B884" s="198" t="n"/>
      <c r="C884" s="198" t="inlineStr">
        <is>
          <t>가877</t>
        </is>
      </c>
      <c r="D884" s="195" t="n">
        <v>945</v>
      </c>
      <c r="E884" s="195" t="n">
        <v>184</v>
      </c>
      <c r="F884" s="195" t="n">
        <v>184</v>
      </c>
      <c r="G884" s="239" t="n">
        <v>877</v>
      </c>
      <c r="H884" s="197" t="inlineStr">
        <is>
          <t>가</t>
        </is>
      </c>
      <c r="I884" s="242" t="inlineStr">
        <is>
          <t>전남대</t>
        </is>
      </c>
      <c r="J884" s="242" t="inlineStr">
        <is>
          <t>의학</t>
        </is>
      </c>
      <c r="K884" s="195" t="inlineStr">
        <is>
          <t>자연</t>
        </is>
      </c>
      <c r="L884" s="697">
        <f>IF(OFFSET(환산공식!$ED$15,$F884,0)=1,"O","X")</f>
        <v/>
      </c>
      <c r="M884" s="188">
        <f>IFERROR(OFFSET(환산공식!DJ$15,$F884,0),"")</f>
        <v/>
      </c>
      <c r="N884" s="697">
        <f>IFERROR(CONCATENATE(ROUND(OFFSET(환산공식!DK$15,$F884,0),1),"%"),"")</f>
        <v/>
      </c>
      <c r="O884" s="697">
        <f>IFERROR(OFFSET(환산공식!DL$15,$F884,0),"")</f>
        <v/>
      </c>
      <c r="P884" s="188">
        <f>IF(E884="","",IF(Q884&gt;R884,"90% 이상",IF(Q884&gt;S884,CONCATENATE(ROUND(((Q884-S884)/(R884-S884))*20+70,0),"%"),IF(Q884&gt;T884,CONCATENATE(ROUND(((Q884-T884)/(S884-T884))*30+40,0),"%"),IF(Q884&gt;U884,CONCATENATE(ROUND(((Q884-U884)/(T884-U884))*30+10,0),"%"),IF(Q884&gt;V884,CONCATENATE(ROUND(((Q884-V884)/(U884-V884))*7+3,0),"%"),"3% 이하"))))))</f>
        <v/>
      </c>
      <c r="Q884" s="194">
        <f>IFERROR(ROUND(OFFSET(환산공식!$FG$15,$F884,0),3),"")</f>
        <v/>
      </c>
      <c r="R884" s="194">
        <f>OFFSET('배치점수 계산기'!H$10,$D884,0)</f>
        <v/>
      </c>
      <c r="S884" s="194">
        <f>OFFSET('배치점수 계산기'!I$10,$D884,0)</f>
        <v/>
      </c>
      <c r="T884" s="194">
        <f>OFFSET('배치점수 계산기'!J$10,$D884,0)</f>
        <v/>
      </c>
      <c r="U884" s="194">
        <f>OFFSET('배치점수 계산기'!K$10,$D884,0)</f>
        <v/>
      </c>
      <c r="V884" s="194">
        <f>OFFSET('배치점수 계산기'!L$10,$D884,0)</f>
        <v/>
      </c>
      <c r="W884" s="186">
        <f>OFFSET('배치점수 계산기'!M$10,$D884,0)</f>
        <v/>
      </c>
      <c r="X884" s="184">
        <f>OFFSET('배치점수 계산기'!N$10,$D884,0)</f>
        <v/>
      </c>
      <c r="Y884" s="188">
        <f>OFFSET(환산공식!FW$15,$F884,0)</f>
        <v/>
      </c>
      <c r="Z884" s="697">
        <f>OFFSET(환산공식!FX$15,$F884,0)</f>
        <v/>
      </c>
      <c r="AA884" s="179">
        <f>OFFSET(환산공식!FY$15,$F884,0)</f>
        <v/>
      </c>
      <c r="AB884" s="3" t="n"/>
      <c r="AD884" s="0">
        <f>IF(L884="X",6,IF(Q884&gt;R884,1,IF(Q884&gt;S884,2,IF(Q884&gt;T884,3,IF(Q884&gt;U884,4,IF(Q884&gt;=V884,5,IF(Q884&lt;V884,6,"")))))))</f>
        <v/>
      </c>
      <c r="AF884" s="3" t="n"/>
      <c r="AG884" s="3" t="n"/>
      <c r="AH884" s="3" t="n"/>
    </row>
    <row r="885">
      <c r="A885" s="198" t="n"/>
      <c r="B885" s="198" t="n"/>
      <c r="C885" s="198" t="inlineStr">
        <is>
          <t>가878</t>
        </is>
      </c>
      <c r="D885" s="195" t="n">
        <v>946</v>
      </c>
      <c r="E885" s="195" t="n">
        <v>184</v>
      </c>
      <c r="F885" s="195" t="n">
        <v>184</v>
      </c>
      <c r="G885" s="239" t="n">
        <v>878</v>
      </c>
      <c r="H885" s="197" t="inlineStr">
        <is>
          <t>가</t>
        </is>
      </c>
      <c r="I885" s="242" t="inlineStr">
        <is>
          <t>전남대</t>
        </is>
      </c>
      <c r="J885" s="242" t="inlineStr">
        <is>
          <t>의학(지역)</t>
        </is>
      </c>
      <c r="K885" s="195" t="inlineStr">
        <is>
          <t>자연</t>
        </is>
      </c>
      <c r="L885" s="697">
        <f>IF(OFFSET(환산공식!$ED$15,$F885,0)=1,"O","X")</f>
        <v/>
      </c>
      <c r="M885" s="188">
        <f>IFERROR(OFFSET(환산공식!DJ$15,$F885,0),"")</f>
        <v/>
      </c>
      <c r="N885" s="697">
        <f>IFERROR(CONCATENATE(ROUND(OFFSET(환산공식!DK$15,$F885,0),1),"%"),"")</f>
        <v/>
      </c>
      <c r="O885" s="697">
        <f>IFERROR(OFFSET(환산공식!DL$15,$F885,0),"")</f>
        <v/>
      </c>
      <c r="P885" s="188">
        <f>IF(E885="","",IF(Q885&gt;R885,"90% 이상",IF(Q885&gt;S885,CONCATENATE(ROUND(((Q885-S885)/(R885-S885))*20+70,0),"%"),IF(Q885&gt;T885,CONCATENATE(ROUND(((Q885-T885)/(S885-T885))*30+40,0),"%"),IF(Q885&gt;U885,CONCATENATE(ROUND(((Q885-U885)/(T885-U885))*30+10,0),"%"),IF(Q885&gt;V885,CONCATENATE(ROUND(((Q885-V885)/(U885-V885))*7+3,0),"%"),"3% 이하"))))))</f>
        <v/>
      </c>
      <c r="Q885" s="194">
        <f>IFERROR(ROUND(OFFSET(환산공식!$FG$15,$F885,0),3),"")</f>
        <v/>
      </c>
      <c r="R885" s="194">
        <f>OFFSET('배치점수 계산기'!H$10,$D885,0)</f>
        <v/>
      </c>
      <c r="S885" s="194">
        <f>OFFSET('배치점수 계산기'!I$10,$D885,0)</f>
        <v/>
      </c>
      <c r="T885" s="194">
        <f>OFFSET('배치점수 계산기'!J$10,$D885,0)</f>
        <v/>
      </c>
      <c r="U885" s="194">
        <f>OFFSET('배치점수 계산기'!K$10,$D885,0)</f>
        <v/>
      </c>
      <c r="V885" s="194">
        <f>OFFSET('배치점수 계산기'!L$10,$D885,0)</f>
        <v/>
      </c>
      <c r="W885" s="186">
        <f>OFFSET('배치점수 계산기'!M$10,$D885,0)</f>
        <v/>
      </c>
      <c r="X885" s="184">
        <f>OFFSET('배치점수 계산기'!N$10,$D885,0)</f>
        <v/>
      </c>
      <c r="Y885" s="188">
        <f>OFFSET(환산공식!FW$15,$F885,0)</f>
        <v/>
      </c>
      <c r="Z885" s="697">
        <f>OFFSET(환산공식!FX$15,$F885,0)</f>
        <v/>
      </c>
      <c r="AA885" s="179">
        <f>OFFSET(환산공식!FY$15,$F885,0)</f>
        <v/>
      </c>
      <c r="AB885" s="3" t="n"/>
      <c r="AD885" s="0">
        <f>IF(L885="X",6,IF(Q885&gt;R885,1,IF(Q885&gt;S885,2,IF(Q885&gt;T885,3,IF(Q885&gt;U885,4,IF(Q885&gt;=V885,5,IF(Q885&lt;V885,6,"")))))))</f>
        <v/>
      </c>
      <c r="AF885" s="3" t="n"/>
      <c r="AG885" s="3" t="n"/>
      <c r="AH885" s="3" t="n"/>
    </row>
    <row r="886">
      <c r="A886" s="198" t="n"/>
      <c r="B886" s="198" t="n"/>
      <c r="C886" s="198" t="inlineStr">
        <is>
          <t>가879</t>
        </is>
      </c>
      <c r="D886" s="195" t="n">
        <v>947</v>
      </c>
      <c r="E886" s="195" t="n">
        <v>160</v>
      </c>
      <c r="F886" s="195" t="n">
        <v>160</v>
      </c>
      <c r="G886" s="239" t="n">
        <v>879</v>
      </c>
      <c r="H886" s="197" t="inlineStr">
        <is>
          <t>가</t>
        </is>
      </c>
      <c r="I886" s="242" t="inlineStr">
        <is>
          <t>동아대</t>
        </is>
      </c>
      <c r="J886" s="242" t="inlineStr">
        <is>
          <t>의예</t>
        </is>
      </c>
      <c r="K886" s="195" t="inlineStr">
        <is>
          <t>자연</t>
        </is>
      </c>
      <c r="L886" s="697">
        <f>IF(OFFSET(환산공식!$ED$15,$F886,0)=1,"O","X")</f>
        <v/>
      </c>
      <c r="M886" s="188">
        <f>IFERROR(OFFSET(환산공식!DJ$15,$F886,0),"")</f>
        <v/>
      </c>
      <c r="N886" s="697">
        <f>IFERROR(CONCATENATE(ROUND(OFFSET(환산공식!DK$15,$F886,0),1),"%"),"")</f>
        <v/>
      </c>
      <c r="O886" s="697">
        <f>IFERROR(OFFSET(환산공식!DL$15,$F886,0),"")</f>
        <v/>
      </c>
      <c r="P886" s="188">
        <f>IF(E886="","",IF(Q886&gt;R886,"90% 이상",IF(Q886&gt;S886,CONCATENATE(ROUND(((Q886-S886)/(R886-S886))*20+70,0),"%"),IF(Q886&gt;T886,CONCATENATE(ROUND(((Q886-T886)/(S886-T886))*30+40,0),"%"),IF(Q886&gt;U886,CONCATENATE(ROUND(((Q886-U886)/(T886-U886))*30+10,0),"%"),IF(Q886&gt;V886,CONCATENATE(ROUND(((Q886-V886)/(U886-V886))*7+3,0),"%"),"3% 이하"))))))</f>
        <v/>
      </c>
      <c r="Q886" s="194">
        <f>IFERROR(ROUND(OFFSET(환산공식!$FG$15,$F886,0),3),"")</f>
        <v/>
      </c>
      <c r="R886" s="194">
        <f>OFFSET('배치점수 계산기'!H$10,$D886,0)</f>
        <v/>
      </c>
      <c r="S886" s="194">
        <f>OFFSET('배치점수 계산기'!I$10,$D886,0)</f>
        <v/>
      </c>
      <c r="T886" s="194">
        <f>OFFSET('배치점수 계산기'!J$10,$D886,0)</f>
        <v/>
      </c>
      <c r="U886" s="194">
        <f>OFFSET('배치점수 계산기'!K$10,$D886,0)</f>
        <v/>
      </c>
      <c r="V886" s="194">
        <f>OFFSET('배치점수 계산기'!L$10,$D886,0)</f>
        <v/>
      </c>
      <c r="W886" s="186">
        <f>OFFSET('배치점수 계산기'!M$10,$D886,0)</f>
        <v/>
      </c>
      <c r="X886" s="184">
        <f>OFFSET('배치점수 계산기'!N$10,$D886,0)</f>
        <v/>
      </c>
      <c r="Y886" s="188">
        <f>OFFSET(환산공식!FW$15,$F886,0)</f>
        <v/>
      </c>
      <c r="Z886" s="697">
        <f>OFFSET(환산공식!FX$15,$F886,0)</f>
        <v/>
      </c>
      <c r="AA886" s="179">
        <f>OFFSET(환산공식!FY$15,$F886,0)</f>
        <v/>
      </c>
      <c r="AB886" s="3" t="n"/>
      <c r="AD886" s="0">
        <f>IF(L886="X",6,IF(Q886&gt;R886,1,IF(Q886&gt;S886,2,IF(Q886&gt;T886,3,IF(Q886&gt;U886,4,IF(Q886&gt;=V886,5,IF(Q886&lt;V886,6,"")))))))</f>
        <v/>
      </c>
      <c r="AF886" s="3" t="n"/>
      <c r="AG886" s="3" t="n"/>
      <c r="AH886" s="3" t="n"/>
    </row>
    <row r="887">
      <c r="A887" s="198" t="n"/>
      <c r="B887" s="198" t="n"/>
      <c r="C887" s="198" t="inlineStr">
        <is>
          <t>가880</t>
        </is>
      </c>
      <c r="D887" s="195" t="n">
        <v>948</v>
      </c>
      <c r="E887" s="195" t="n">
        <v>160</v>
      </c>
      <c r="F887" s="195" t="n">
        <v>160</v>
      </c>
      <c r="G887" s="239" t="n">
        <v>880</v>
      </c>
      <c r="H887" s="197" t="inlineStr">
        <is>
          <t>가</t>
        </is>
      </c>
      <c r="I887" s="242" t="inlineStr">
        <is>
          <t>동아대</t>
        </is>
      </c>
      <c r="J887" s="242" t="inlineStr">
        <is>
          <t>의예(지역)</t>
        </is>
      </c>
      <c r="K887" s="195" t="inlineStr">
        <is>
          <t>자연</t>
        </is>
      </c>
      <c r="L887" s="697">
        <f>IF(OFFSET(환산공식!$ED$15,$F887,0)=1,"O","X")</f>
        <v/>
      </c>
      <c r="M887" s="188">
        <f>IFERROR(OFFSET(환산공식!DJ$15,$F887,0),"")</f>
        <v/>
      </c>
      <c r="N887" s="697">
        <f>IFERROR(CONCATENATE(ROUND(OFFSET(환산공식!DK$15,$F887,0),1),"%"),"")</f>
        <v/>
      </c>
      <c r="O887" s="697">
        <f>IFERROR(OFFSET(환산공식!DL$15,$F887,0),"")</f>
        <v/>
      </c>
      <c r="P887" s="188">
        <f>IF(E887="","",IF(Q887&gt;R887,"90% 이상",IF(Q887&gt;S887,CONCATENATE(ROUND(((Q887-S887)/(R887-S887))*20+70,0),"%"),IF(Q887&gt;T887,CONCATENATE(ROUND(((Q887-T887)/(S887-T887))*30+40,0),"%"),IF(Q887&gt;U887,CONCATENATE(ROUND(((Q887-U887)/(T887-U887))*30+10,0),"%"),IF(Q887&gt;V887,CONCATENATE(ROUND(((Q887-V887)/(U887-V887))*7+3,0),"%"),"3% 이하"))))))</f>
        <v/>
      </c>
      <c r="Q887" s="194">
        <f>IFERROR(ROUND(OFFSET(환산공식!$FG$15,$F887,0),3),"")</f>
        <v/>
      </c>
      <c r="R887" s="194">
        <f>OFFSET('배치점수 계산기'!H$10,$D887,0)</f>
        <v/>
      </c>
      <c r="S887" s="194">
        <f>OFFSET('배치점수 계산기'!I$10,$D887,0)</f>
        <v/>
      </c>
      <c r="T887" s="194">
        <f>OFFSET('배치점수 계산기'!J$10,$D887,0)</f>
        <v/>
      </c>
      <c r="U887" s="194">
        <f>OFFSET('배치점수 계산기'!K$10,$D887,0)</f>
        <v/>
      </c>
      <c r="V887" s="194">
        <f>OFFSET('배치점수 계산기'!L$10,$D887,0)</f>
        <v/>
      </c>
      <c r="W887" s="186">
        <f>OFFSET('배치점수 계산기'!M$10,$D887,0)</f>
        <v/>
      </c>
      <c r="X887" s="184">
        <f>OFFSET('배치점수 계산기'!N$10,$D887,0)</f>
        <v/>
      </c>
      <c r="Y887" s="188">
        <f>OFFSET(환산공식!FW$15,$F887,0)</f>
        <v/>
      </c>
      <c r="Z887" s="697">
        <f>OFFSET(환산공식!FX$15,$F887,0)</f>
        <v/>
      </c>
      <c r="AA887" s="179">
        <f>OFFSET(환산공식!FY$15,$F887,0)</f>
        <v/>
      </c>
      <c r="AB887" s="3" t="n"/>
      <c r="AD887" s="0">
        <f>IF(L887="X",6,IF(Q887&gt;R887,1,IF(Q887&gt;S887,2,IF(Q887&gt;T887,3,IF(Q887&gt;U887,4,IF(Q887&gt;=V887,5,IF(Q887&lt;V887,6,"")))))))</f>
        <v/>
      </c>
      <c r="AF887" s="3" t="n"/>
      <c r="AG887" s="3" t="n"/>
      <c r="AH887" s="3" t="n"/>
    </row>
    <row r="888">
      <c r="A888" s="198" t="n"/>
      <c r="B888" s="198" t="n"/>
      <c r="C888" s="198" t="inlineStr">
        <is>
          <t>가881</t>
        </is>
      </c>
      <c r="D888" s="195" t="n">
        <v>949</v>
      </c>
      <c r="E888" s="195" t="n">
        <v>187</v>
      </c>
      <c r="F888" s="195" t="n">
        <v>187</v>
      </c>
      <c r="G888" s="239" t="n">
        <v>881</v>
      </c>
      <c r="H888" s="197" t="inlineStr">
        <is>
          <t>가</t>
        </is>
      </c>
      <c r="I888" s="242" t="inlineStr">
        <is>
          <t>강원대</t>
        </is>
      </c>
      <c r="J888" s="242" t="inlineStr">
        <is>
          <t>의예</t>
        </is>
      </c>
      <c r="K888" s="195" t="inlineStr">
        <is>
          <t>자연</t>
        </is>
      </c>
      <c r="L888" s="697">
        <f>IF(OFFSET(환산공식!$ED$15,$F888,0)=1,"O","X")</f>
        <v/>
      </c>
      <c r="M888" s="188">
        <f>IFERROR(OFFSET(환산공식!DJ$15,$F888,0),"")</f>
        <v/>
      </c>
      <c r="N888" s="697">
        <f>IFERROR(CONCATENATE(ROUND(OFFSET(환산공식!DK$15,$F888,0),1),"%"),"")</f>
        <v/>
      </c>
      <c r="O888" s="697">
        <f>IFERROR(OFFSET(환산공식!DL$15,$F888,0),"")</f>
        <v/>
      </c>
      <c r="P888" s="188">
        <f>IF(E888="","",IF(Q888&gt;R888,"90% 이상",IF(Q888&gt;S888,CONCATENATE(ROUND(((Q888-S888)/(R888-S888))*20+70,0),"%"),IF(Q888&gt;T888,CONCATENATE(ROUND(((Q888-T888)/(S888-T888))*30+40,0),"%"),IF(Q888&gt;U888,CONCATENATE(ROUND(((Q888-U888)/(T888-U888))*30+10,0),"%"),IF(Q888&gt;V888,CONCATENATE(ROUND(((Q888-V888)/(U888-V888))*7+3,0),"%"),"3% 이하"))))))</f>
        <v/>
      </c>
      <c r="Q888" s="194">
        <f>IFERROR(ROUND(OFFSET(환산공식!$FG$15,$F888,0),3),"")</f>
        <v/>
      </c>
      <c r="R888" s="194">
        <f>OFFSET('배치점수 계산기'!H$10,$D888,0)</f>
        <v/>
      </c>
      <c r="S888" s="194">
        <f>OFFSET('배치점수 계산기'!I$10,$D888,0)</f>
        <v/>
      </c>
      <c r="T888" s="194">
        <f>OFFSET('배치점수 계산기'!J$10,$D888,0)</f>
        <v/>
      </c>
      <c r="U888" s="194">
        <f>OFFSET('배치점수 계산기'!K$10,$D888,0)</f>
        <v/>
      </c>
      <c r="V888" s="194">
        <f>OFFSET('배치점수 계산기'!L$10,$D888,0)</f>
        <v/>
      </c>
      <c r="W888" s="186">
        <f>OFFSET('배치점수 계산기'!M$10,$D888,0)</f>
        <v/>
      </c>
      <c r="X888" s="184">
        <f>OFFSET('배치점수 계산기'!N$10,$D888,0)</f>
        <v/>
      </c>
      <c r="Y888" s="188">
        <f>OFFSET(환산공식!FW$15,$F888,0)</f>
        <v/>
      </c>
      <c r="Z888" s="697">
        <f>OFFSET(환산공식!FX$15,$F888,0)</f>
        <v/>
      </c>
      <c r="AA888" s="179">
        <f>OFFSET(환산공식!FY$15,$F888,0)</f>
        <v/>
      </c>
      <c r="AB888" s="3" t="n"/>
      <c r="AD888" s="0">
        <f>IF(L888="X",6,IF(Q888&gt;R888,1,IF(Q888&gt;S888,2,IF(Q888&gt;T888,3,IF(Q888&gt;U888,4,IF(Q888&gt;=V888,5,IF(Q888&lt;V888,6,"")))))))</f>
        <v/>
      </c>
      <c r="AF888" s="3" t="n"/>
      <c r="AG888" s="3" t="n"/>
      <c r="AH888" s="3" t="n"/>
    </row>
    <row r="889">
      <c r="A889" s="198" t="n"/>
      <c r="B889" s="198" t="n"/>
      <c r="C889" s="198" t="inlineStr">
        <is>
          <t>가882</t>
        </is>
      </c>
      <c r="D889" s="195" t="n">
        <v>950</v>
      </c>
      <c r="E889" s="195" t="n">
        <v>187</v>
      </c>
      <c r="F889" s="195" t="n">
        <v>187</v>
      </c>
      <c r="G889" s="239" t="n">
        <v>882</v>
      </c>
      <c r="H889" s="197" t="inlineStr">
        <is>
          <t>가</t>
        </is>
      </c>
      <c r="I889" s="242" t="inlineStr">
        <is>
          <t>강원대</t>
        </is>
      </c>
      <c r="J889" s="242" t="inlineStr">
        <is>
          <t>의예(지역인재)</t>
        </is>
      </c>
      <c r="K889" s="195" t="inlineStr">
        <is>
          <t>자연</t>
        </is>
      </c>
      <c r="L889" s="697">
        <f>IF(OFFSET(환산공식!$ED$15,$F889,0)=1,"O","X")</f>
        <v/>
      </c>
      <c r="M889" s="188">
        <f>IFERROR(OFFSET(환산공식!DJ$15,$F889,0),"")</f>
        <v/>
      </c>
      <c r="N889" s="697">
        <f>IFERROR(CONCATENATE(ROUND(OFFSET(환산공식!DK$15,$F889,0),1),"%"),"")</f>
        <v/>
      </c>
      <c r="O889" s="697">
        <f>IFERROR(OFFSET(환산공식!DL$15,$F889,0),"")</f>
        <v/>
      </c>
      <c r="P889" s="188">
        <f>IF(E889="","",IF(Q889&gt;R889,"90% 이상",IF(Q889&gt;S889,CONCATENATE(ROUND(((Q889-S889)/(R889-S889))*20+70,0),"%"),IF(Q889&gt;T889,CONCATENATE(ROUND(((Q889-T889)/(S889-T889))*30+40,0),"%"),IF(Q889&gt;U889,CONCATENATE(ROUND(((Q889-U889)/(T889-U889))*30+10,0),"%"),IF(Q889&gt;V889,CONCATENATE(ROUND(((Q889-V889)/(U889-V889))*7+3,0),"%"),"3% 이하"))))))</f>
        <v/>
      </c>
      <c r="Q889" s="194">
        <f>IFERROR(ROUND(OFFSET(환산공식!$FG$15,$F889,0),3),"")</f>
        <v/>
      </c>
      <c r="R889" s="194">
        <f>OFFSET('배치점수 계산기'!H$10,$D889,0)</f>
        <v/>
      </c>
      <c r="S889" s="194">
        <f>OFFSET('배치점수 계산기'!I$10,$D889,0)</f>
        <v/>
      </c>
      <c r="T889" s="194">
        <f>OFFSET('배치점수 계산기'!J$10,$D889,0)</f>
        <v/>
      </c>
      <c r="U889" s="194">
        <f>OFFSET('배치점수 계산기'!K$10,$D889,0)</f>
        <v/>
      </c>
      <c r="V889" s="194">
        <f>OFFSET('배치점수 계산기'!L$10,$D889,0)</f>
        <v/>
      </c>
      <c r="W889" s="186">
        <f>OFFSET('배치점수 계산기'!M$10,$D889,0)</f>
        <v/>
      </c>
      <c r="X889" s="184">
        <f>OFFSET('배치점수 계산기'!N$10,$D889,0)</f>
        <v/>
      </c>
      <c r="Y889" s="188">
        <f>OFFSET(환산공식!FW$15,$F889,0)</f>
        <v/>
      </c>
      <c r="Z889" s="697">
        <f>OFFSET(환산공식!FX$15,$F889,0)</f>
        <v/>
      </c>
      <c r="AA889" s="179">
        <f>OFFSET(환산공식!FY$15,$F889,0)</f>
        <v/>
      </c>
      <c r="AB889" s="3" t="n"/>
      <c r="AD889" s="0">
        <f>IF(L889="X",6,IF(Q889&gt;R889,1,IF(Q889&gt;S889,2,IF(Q889&gt;T889,3,IF(Q889&gt;U889,4,IF(Q889&gt;=V889,5,IF(Q889&lt;V889,6,"")))))))</f>
        <v/>
      </c>
      <c r="AF889" s="3" t="n"/>
      <c r="AG889" s="3" t="n"/>
      <c r="AH889" s="3" t="n"/>
    </row>
    <row r="890">
      <c r="A890" s="198" t="n"/>
      <c r="B890" s="198" t="n"/>
      <c r="C890" s="198" t="inlineStr">
        <is>
          <t>가883</t>
        </is>
      </c>
      <c r="D890" s="195" t="n">
        <v>951</v>
      </c>
      <c r="E890" s="195" t="n">
        <v>191</v>
      </c>
      <c r="F890" s="195" t="n">
        <v>191</v>
      </c>
      <c r="G890" s="239" t="n">
        <v>883</v>
      </c>
      <c r="H890" s="197" t="inlineStr">
        <is>
          <t>가</t>
        </is>
      </c>
      <c r="I890" s="242" t="inlineStr">
        <is>
          <t>경상국립대</t>
        </is>
      </c>
      <c r="J890" s="242" t="inlineStr">
        <is>
          <t>의예</t>
        </is>
      </c>
      <c r="K890" s="195" t="inlineStr">
        <is>
          <t>자연</t>
        </is>
      </c>
      <c r="L890" s="697">
        <f>IF(OFFSET(환산공식!$ED$15,$F890,0)=1,"O","X")</f>
        <v/>
      </c>
      <c r="M890" s="188">
        <f>IFERROR(OFFSET(환산공식!DJ$15,$F890,0),"")</f>
        <v/>
      </c>
      <c r="N890" s="697">
        <f>IFERROR(CONCATENATE(ROUND(OFFSET(환산공식!DK$15,$F890,0),1),"%"),"")</f>
        <v/>
      </c>
      <c r="O890" s="697">
        <f>IFERROR(OFFSET(환산공식!DL$15,$F890,0),"")</f>
        <v/>
      </c>
      <c r="P890" s="188">
        <f>IF(E890="","",IF(Q890&gt;R890,"90% 이상",IF(Q890&gt;S890,CONCATENATE(ROUND(((Q890-S890)/(R890-S890))*20+70,0),"%"),IF(Q890&gt;T890,CONCATENATE(ROUND(((Q890-T890)/(S890-T890))*30+40,0),"%"),IF(Q890&gt;U890,CONCATENATE(ROUND(((Q890-U890)/(T890-U890))*30+10,0),"%"),IF(Q890&gt;V890,CONCATENATE(ROUND(((Q890-V890)/(U890-V890))*7+3,0),"%"),"3% 이하"))))))</f>
        <v/>
      </c>
      <c r="Q890" s="194">
        <f>IFERROR(ROUND(OFFSET(환산공식!$FG$15,$F890,0),3),"")</f>
        <v/>
      </c>
      <c r="R890" s="194">
        <f>OFFSET('배치점수 계산기'!H$10,$D890,0)</f>
        <v/>
      </c>
      <c r="S890" s="194">
        <f>OFFSET('배치점수 계산기'!I$10,$D890,0)</f>
        <v/>
      </c>
      <c r="T890" s="194">
        <f>OFFSET('배치점수 계산기'!J$10,$D890,0)</f>
        <v/>
      </c>
      <c r="U890" s="194">
        <f>OFFSET('배치점수 계산기'!K$10,$D890,0)</f>
        <v/>
      </c>
      <c r="V890" s="194">
        <f>OFFSET('배치점수 계산기'!L$10,$D890,0)</f>
        <v/>
      </c>
      <c r="W890" s="186">
        <f>OFFSET('배치점수 계산기'!M$10,$D890,0)</f>
        <v/>
      </c>
      <c r="X890" s="184">
        <f>OFFSET('배치점수 계산기'!N$10,$D890,0)</f>
        <v/>
      </c>
      <c r="Y890" s="188">
        <f>OFFSET(환산공식!FW$15,$F890,0)</f>
        <v/>
      </c>
      <c r="Z890" s="697">
        <f>OFFSET(환산공식!FX$15,$F890,0)</f>
        <v/>
      </c>
      <c r="AA890" s="179">
        <f>OFFSET(환산공식!FY$15,$F890,0)</f>
        <v/>
      </c>
      <c r="AB890" s="3" t="n"/>
      <c r="AD890" s="0">
        <f>IF(L890="X",6,IF(Q890&gt;R890,1,IF(Q890&gt;S890,2,IF(Q890&gt;T890,3,IF(Q890&gt;U890,4,IF(Q890&gt;=V890,5,IF(Q890&lt;V890,6,"")))))))</f>
        <v/>
      </c>
      <c r="AF890" s="3" t="n"/>
      <c r="AG890" s="3" t="n"/>
      <c r="AH890" s="3" t="n"/>
    </row>
    <row r="891">
      <c r="A891" s="198" t="n"/>
      <c r="B891" s="198" t="n"/>
      <c r="C891" s="198" t="inlineStr">
        <is>
          <t>가884</t>
        </is>
      </c>
      <c r="D891" s="195" t="n">
        <v>952</v>
      </c>
      <c r="E891" s="195" t="n">
        <v>191</v>
      </c>
      <c r="F891" s="195" t="n">
        <v>191</v>
      </c>
      <c r="G891" s="239" t="n">
        <v>884</v>
      </c>
      <c r="H891" s="197" t="inlineStr">
        <is>
          <t>가</t>
        </is>
      </c>
      <c r="I891" s="242" t="inlineStr">
        <is>
          <t>경상국립대</t>
        </is>
      </c>
      <c r="J891" s="242" t="inlineStr">
        <is>
          <t>의예(지역)</t>
        </is>
      </c>
      <c r="K891" s="195" t="inlineStr">
        <is>
          <t>자연</t>
        </is>
      </c>
      <c r="L891" s="697">
        <f>IF(OFFSET(환산공식!$ED$15,$F891,0)=1,"O","X")</f>
        <v/>
      </c>
      <c r="M891" s="188">
        <f>IFERROR(OFFSET(환산공식!DJ$15,$F891,0),"")</f>
        <v/>
      </c>
      <c r="N891" s="697">
        <f>IFERROR(CONCATENATE(ROUND(OFFSET(환산공식!DK$15,$F891,0),1),"%"),"")</f>
        <v/>
      </c>
      <c r="O891" s="697">
        <f>IFERROR(OFFSET(환산공식!DL$15,$F891,0),"")</f>
        <v/>
      </c>
      <c r="P891" s="188">
        <f>IF(E891="","",IF(Q891&gt;R891,"90% 이상",IF(Q891&gt;S891,CONCATENATE(ROUND(((Q891-S891)/(R891-S891))*20+70,0),"%"),IF(Q891&gt;T891,CONCATENATE(ROUND(((Q891-T891)/(S891-T891))*30+40,0),"%"),IF(Q891&gt;U891,CONCATENATE(ROUND(((Q891-U891)/(T891-U891))*30+10,0),"%"),IF(Q891&gt;V891,CONCATENATE(ROUND(((Q891-V891)/(U891-V891))*7+3,0),"%"),"3% 이하"))))))</f>
        <v/>
      </c>
      <c r="Q891" s="194">
        <f>IFERROR(ROUND(OFFSET(환산공식!$FG$15,$F891,0),3),"")</f>
        <v/>
      </c>
      <c r="R891" s="194">
        <f>OFFSET('배치점수 계산기'!H$10,$D891,0)</f>
        <v/>
      </c>
      <c r="S891" s="194">
        <f>OFFSET('배치점수 계산기'!I$10,$D891,0)</f>
        <v/>
      </c>
      <c r="T891" s="194">
        <f>OFFSET('배치점수 계산기'!J$10,$D891,0)</f>
        <v/>
      </c>
      <c r="U891" s="194">
        <f>OFFSET('배치점수 계산기'!K$10,$D891,0)</f>
        <v/>
      </c>
      <c r="V891" s="194">
        <f>OFFSET('배치점수 계산기'!L$10,$D891,0)</f>
        <v/>
      </c>
      <c r="W891" s="186">
        <f>OFFSET('배치점수 계산기'!M$10,$D891,0)</f>
        <v/>
      </c>
      <c r="X891" s="184">
        <f>OFFSET('배치점수 계산기'!N$10,$D891,0)</f>
        <v/>
      </c>
      <c r="Y891" s="188">
        <f>OFFSET(환산공식!FW$15,$F891,0)</f>
        <v/>
      </c>
      <c r="Z891" s="697">
        <f>OFFSET(환산공식!FX$15,$F891,0)</f>
        <v/>
      </c>
      <c r="AA891" s="179">
        <f>OFFSET(환산공식!FY$15,$F891,0)</f>
        <v/>
      </c>
      <c r="AB891" s="3" t="n"/>
      <c r="AD891" s="0">
        <f>IF(L891="X",6,IF(Q891&gt;R891,1,IF(Q891&gt;S891,2,IF(Q891&gt;T891,3,IF(Q891&gt;U891,4,IF(Q891&gt;=V891,5,IF(Q891&lt;V891,6,"")))))))</f>
        <v/>
      </c>
      <c r="AF891" s="3" t="n"/>
      <c r="AG891" s="3" t="n"/>
      <c r="AH891" s="3" t="n"/>
    </row>
    <row r="892">
      <c r="A892" s="198" t="n"/>
      <c r="B892" s="198" t="n"/>
      <c r="C892" s="198" t="inlineStr">
        <is>
          <t>가885</t>
        </is>
      </c>
      <c r="D892" s="195" t="n">
        <v>953</v>
      </c>
      <c r="E892" s="195" t="n">
        <v>143</v>
      </c>
      <c r="F892" s="195" t="n">
        <v>143</v>
      </c>
      <c r="G892" s="239" t="n">
        <v>885</v>
      </c>
      <c r="H892" s="197" t="inlineStr">
        <is>
          <t>가</t>
        </is>
      </c>
      <c r="I892" s="242" t="inlineStr">
        <is>
          <t>건양대</t>
        </is>
      </c>
      <c r="J892" s="242" t="inlineStr">
        <is>
          <t>의학</t>
        </is>
      </c>
      <c r="K892" s="195" t="inlineStr">
        <is>
          <t>자연</t>
        </is>
      </c>
      <c r="L892" s="697">
        <f>IF(OFFSET(환산공식!$ED$15,$F892,0)=1,"O","X")</f>
        <v/>
      </c>
      <c r="M892" s="188">
        <f>IFERROR(OFFSET(환산공식!DJ$15,$F892,0),"")</f>
        <v/>
      </c>
      <c r="N892" s="697">
        <f>IFERROR(CONCATENATE(ROUND(OFFSET(환산공식!DK$15,$F892,0),1),"%"),"")</f>
        <v/>
      </c>
      <c r="O892" s="697">
        <f>IFERROR(OFFSET(환산공식!DL$15,$F892,0),"")</f>
        <v/>
      </c>
      <c r="P892" s="188">
        <f>IF(E892="","",IF(Q892&gt;R892,"90% 이상",IF(Q892&gt;S892,CONCATENATE(ROUND(((Q892-S892)/(R892-S892))*20+70,0),"%"),IF(Q892&gt;T892,CONCATENATE(ROUND(((Q892-T892)/(S892-T892))*30+40,0),"%"),IF(Q892&gt;U892,CONCATENATE(ROUND(((Q892-U892)/(T892-U892))*30+10,0),"%"),IF(Q892&gt;V892,CONCATENATE(ROUND(((Q892-V892)/(U892-V892))*7+3,0),"%"),"3% 이하"))))))</f>
        <v/>
      </c>
      <c r="Q892" s="194">
        <f>IFERROR(ROUND(OFFSET(환산공식!$FG$15,$F892,0),3),"")</f>
        <v/>
      </c>
      <c r="R892" s="194">
        <f>OFFSET('배치점수 계산기'!H$10,$D892,0)</f>
        <v/>
      </c>
      <c r="S892" s="194">
        <f>OFFSET('배치점수 계산기'!I$10,$D892,0)</f>
        <v/>
      </c>
      <c r="T892" s="194">
        <f>OFFSET('배치점수 계산기'!J$10,$D892,0)</f>
        <v/>
      </c>
      <c r="U892" s="194">
        <f>OFFSET('배치점수 계산기'!K$10,$D892,0)</f>
        <v/>
      </c>
      <c r="V892" s="194">
        <f>OFFSET('배치점수 계산기'!L$10,$D892,0)</f>
        <v/>
      </c>
      <c r="W892" s="186">
        <f>OFFSET('배치점수 계산기'!M$10,$D892,0)</f>
        <v/>
      </c>
      <c r="X892" s="184">
        <f>OFFSET('배치점수 계산기'!N$10,$D892,0)</f>
        <v/>
      </c>
      <c r="Y892" s="188">
        <f>OFFSET(환산공식!FW$15,$F892,0)</f>
        <v/>
      </c>
      <c r="Z892" s="697">
        <f>OFFSET(환산공식!FX$15,$F892,0)</f>
        <v/>
      </c>
      <c r="AA892" s="179">
        <f>OFFSET(환산공식!FY$15,$F892,0)</f>
        <v/>
      </c>
      <c r="AB892" s="3" t="n"/>
      <c r="AD892" s="0">
        <f>IF(L892="X",6,IF(Q892&gt;R892,1,IF(Q892&gt;S892,2,IF(Q892&gt;T892,3,IF(Q892&gt;U892,4,IF(Q892&gt;=V892,5,IF(Q892&lt;V892,6,"")))))))</f>
        <v/>
      </c>
      <c r="AF892" s="3" t="n"/>
      <c r="AG892" s="3" t="n"/>
      <c r="AH892" s="3" t="n"/>
    </row>
    <row r="893">
      <c r="A893" s="198" t="n"/>
      <c r="B893" s="198" t="n"/>
      <c r="C893" s="198" t="inlineStr">
        <is>
          <t>가886</t>
        </is>
      </c>
      <c r="D893" s="195" t="n">
        <v>954</v>
      </c>
      <c r="E893" s="195" t="n">
        <v>5</v>
      </c>
      <c r="F893" s="195" t="n">
        <v>5</v>
      </c>
      <c r="G893" s="239" t="n">
        <v>886</v>
      </c>
      <c r="H893" s="197" t="inlineStr">
        <is>
          <t>가</t>
        </is>
      </c>
      <c r="I893" s="242" t="inlineStr">
        <is>
          <t>연세대</t>
        </is>
      </c>
      <c r="J893" s="242" t="inlineStr">
        <is>
          <t>치의예</t>
        </is>
      </c>
      <c r="K893" s="195" t="inlineStr">
        <is>
          <t>자연</t>
        </is>
      </c>
      <c r="L893" s="697">
        <f>IF(OFFSET(환산공식!$ED$15,$F893,0)=1,"O","X")</f>
        <v/>
      </c>
      <c r="M893" s="188">
        <f>IFERROR(OFFSET(환산공식!DJ$15,$F893,0),"")</f>
        <v/>
      </c>
      <c r="N893" s="697">
        <f>IFERROR(CONCATENATE(ROUND(OFFSET(환산공식!DK$15,$F893,0),1),"%"),"")</f>
        <v/>
      </c>
      <c r="O893" s="697">
        <f>IFERROR(OFFSET(환산공식!DL$15,$F893,0),"")</f>
        <v/>
      </c>
      <c r="P893" s="188">
        <f>IF(E893="","",IF(Q893&gt;R893,"90% 이상",IF(Q893&gt;S893,CONCATENATE(ROUND(((Q893-S893)/(R893-S893))*20+70,0),"%"),IF(Q893&gt;T893,CONCATENATE(ROUND(((Q893-T893)/(S893-T893))*30+40,0),"%"),IF(Q893&gt;U893,CONCATENATE(ROUND(((Q893-U893)/(T893-U893))*30+10,0),"%"),IF(Q893&gt;V893,CONCATENATE(ROUND(((Q893-V893)/(U893-V893))*7+3,0),"%"),"3% 이하"))))))</f>
        <v/>
      </c>
      <c r="Q893" s="194">
        <f>IFERROR(ROUND(OFFSET(환산공식!$FG$15,$F893,0),3),"")</f>
        <v/>
      </c>
      <c r="R893" s="194">
        <f>OFFSET('배치점수 계산기'!H$10,$D893,0)</f>
        <v/>
      </c>
      <c r="S893" s="194">
        <f>OFFSET('배치점수 계산기'!I$10,$D893,0)</f>
        <v/>
      </c>
      <c r="T893" s="194">
        <f>OFFSET('배치점수 계산기'!J$10,$D893,0)</f>
        <v/>
      </c>
      <c r="U893" s="194">
        <f>OFFSET('배치점수 계산기'!K$10,$D893,0)</f>
        <v/>
      </c>
      <c r="V893" s="194">
        <f>OFFSET('배치점수 계산기'!L$10,$D893,0)</f>
        <v/>
      </c>
      <c r="W893" s="186">
        <f>OFFSET('배치점수 계산기'!M$10,$D893,0)</f>
        <v/>
      </c>
      <c r="X893" s="184">
        <f>OFFSET('배치점수 계산기'!N$10,$D893,0)</f>
        <v/>
      </c>
      <c r="Y893" s="188">
        <f>OFFSET(환산공식!FW$15,$F893,0)</f>
        <v/>
      </c>
      <c r="Z893" s="697">
        <f>OFFSET(환산공식!FX$15,$F893,0)</f>
        <v/>
      </c>
      <c r="AA893" s="179">
        <f>OFFSET(환산공식!FY$15,$F893,0)</f>
        <v/>
      </c>
      <c r="AB893" s="3" t="n"/>
      <c r="AD893" s="0">
        <f>IF(L893="X",6,IF(Q893&gt;R893,1,IF(Q893&gt;S893,2,IF(Q893&gt;T893,3,IF(Q893&gt;U893,4,IF(Q893&gt;=V893,5,IF(Q893&lt;V893,6,"")))))))</f>
        <v/>
      </c>
      <c r="AF893" s="3" t="n"/>
      <c r="AG893" s="3" t="n"/>
      <c r="AH893" s="3" t="n"/>
    </row>
    <row r="894">
      <c r="A894" s="198" t="n"/>
      <c r="B894" s="198" t="n"/>
      <c r="C894" s="198" t="inlineStr">
        <is>
          <t>가887</t>
        </is>
      </c>
      <c r="D894" s="195" t="n">
        <v>955</v>
      </c>
      <c r="E894" s="195" t="n">
        <v>184</v>
      </c>
      <c r="F894" s="195" t="n">
        <v>184</v>
      </c>
      <c r="G894" s="239" t="n">
        <v>887</v>
      </c>
      <c r="H894" s="197" t="inlineStr">
        <is>
          <t>가</t>
        </is>
      </c>
      <c r="I894" s="242" t="inlineStr">
        <is>
          <t>전남대</t>
        </is>
      </c>
      <c r="J894" s="242" t="inlineStr">
        <is>
          <t>치의학(학·석사통합과정)</t>
        </is>
      </c>
      <c r="K894" s="195" t="inlineStr">
        <is>
          <t>자연</t>
        </is>
      </c>
      <c r="L894" s="697">
        <f>IF(OFFSET(환산공식!$ED$15,$F894,0)=1,"O","X")</f>
        <v/>
      </c>
      <c r="M894" s="188">
        <f>IFERROR(OFFSET(환산공식!DJ$15,$F894,0),"")</f>
        <v/>
      </c>
      <c r="N894" s="697">
        <f>IFERROR(CONCATENATE(ROUND(OFFSET(환산공식!DK$15,$F894,0),1),"%"),"")</f>
        <v/>
      </c>
      <c r="O894" s="697">
        <f>IFERROR(OFFSET(환산공식!DL$15,$F894,0),"")</f>
        <v/>
      </c>
      <c r="P894" s="188">
        <f>IF(E894="","",IF(Q894&gt;R894,"90% 이상",IF(Q894&gt;S894,CONCATENATE(ROUND(((Q894-S894)/(R894-S894))*20+70,0),"%"),IF(Q894&gt;T894,CONCATENATE(ROUND(((Q894-T894)/(S894-T894))*30+40,0),"%"),IF(Q894&gt;U894,CONCATENATE(ROUND(((Q894-U894)/(T894-U894))*30+10,0),"%"),IF(Q894&gt;V894,CONCATENATE(ROUND(((Q894-V894)/(U894-V894))*7+3,0),"%"),"3% 이하"))))))</f>
        <v/>
      </c>
      <c r="Q894" s="194">
        <f>IFERROR(ROUND(OFFSET(환산공식!$FG$15,$F894,0),3),"")</f>
        <v/>
      </c>
      <c r="R894" s="194">
        <f>OFFSET('배치점수 계산기'!H$10,$D894,0)</f>
        <v/>
      </c>
      <c r="S894" s="194">
        <f>OFFSET('배치점수 계산기'!I$10,$D894,0)</f>
        <v/>
      </c>
      <c r="T894" s="194">
        <f>OFFSET('배치점수 계산기'!J$10,$D894,0)</f>
        <v/>
      </c>
      <c r="U894" s="194">
        <f>OFFSET('배치점수 계산기'!K$10,$D894,0)</f>
        <v/>
      </c>
      <c r="V894" s="194">
        <f>OFFSET('배치점수 계산기'!L$10,$D894,0)</f>
        <v/>
      </c>
      <c r="W894" s="186">
        <f>OFFSET('배치점수 계산기'!M$10,$D894,0)</f>
        <v/>
      </c>
      <c r="X894" s="184">
        <f>OFFSET('배치점수 계산기'!N$10,$D894,0)</f>
        <v/>
      </c>
      <c r="Y894" s="188">
        <f>OFFSET(환산공식!FW$15,$F894,0)</f>
        <v/>
      </c>
      <c r="Z894" s="697">
        <f>OFFSET(환산공식!FX$15,$F894,0)</f>
        <v/>
      </c>
      <c r="AA894" s="179">
        <f>OFFSET(환산공식!FY$15,$F894,0)</f>
        <v/>
      </c>
      <c r="AB894" s="3" t="n"/>
      <c r="AD894" s="0">
        <f>IF(L894="X",6,IF(Q894&gt;R894,1,IF(Q894&gt;S894,2,IF(Q894&gt;T894,3,IF(Q894&gt;U894,4,IF(Q894&gt;=V894,5,IF(Q894&lt;V894,6,"")))))))</f>
        <v/>
      </c>
      <c r="AF894" s="3" t="n"/>
      <c r="AG894" s="3" t="n"/>
      <c r="AH894" s="3" t="n"/>
    </row>
    <row r="895">
      <c r="A895" s="198" t="n"/>
      <c r="B895" s="198" t="n"/>
      <c r="C895" s="198" t="inlineStr">
        <is>
          <t>가888</t>
        </is>
      </c>
      <c r="D895" s="195" t="n">
        <v>956</v>
      </c>
      <c r="E895" s="195" t="n">
        <v>184</v>
      </c>
      <c r="F895" s="195" t="n">
        <v>184</v>
      </c>
      <c r="G895" s="239" t="n">
        <v>888</v>
      </c>
      <c r="H895" s="197" t="inlineStr">
        <is>
          <t>가</t>
        </is>
      </c>
      <c r="I895" s="242" t="inlineStr">
        <is>
          <t>전남대</t>
        </is>
      </c>
      <c r="J895" s="242" t="inlineStr">
        <is>
          <t>치의학(학·석사통합과정)(지역)</t>
        </is>
      </c>
      <c r="K895" s="195" t="inlineStr">
        <is>
          <t>자연</t>
        </is>
      </c>
      <c r="L895" s="697">
        <f>IF(OFFSET(환산공식!$ED$15,$F895,0)=1,"O","X")</f>
        <v/>
      </c>
      <c r="M895" s="188">
        <f>IFERROR(OFFSET(환산공식!DJ$15,$F895,0),"")</f>
        <v/>
      </c>
      <c r="N895" s="697">
        <f>IFERROR(CONCATENATE(ROUND(OFFSET(환산공식!DK$15,$F895,0),1),"%"),"")</f>
        <v/>
      </c>
      <c r="O895" s="697">
        <f>IFERROR(OFFSET(환산공식!DL$15,$F895,0),"")</f>
        <v/>
      </c>
      <c r="P895" s="188">
        <f>IF(E895="","",IF(Q895&gt;R895,"90% 이상",IF(Q895&gt;S895,CONCATENATE(ROUND(((Q895-S895)/(R895-S895))*20+70,0),"%"),IF(Q895&gt;T895,CONCATENATE(ROUND(((Q895-T895)/(S895-T895))*30+40,0),"%"),IF(Q895&gt;U895,CONCATENATE(ROUND(((Q895-U895)/(T895-U895))*30+10,0),"%"),IF(Q895&gt;V895,CONCATENATE(ROUND(((Q895-V895)/(U895-V895))*7+3,0),"%"),"3% 이하"))))))</f>
        <v/>
      </c>
      <c r="Q895" s="194">
        <f>IFERROR(ROUND(OFFSET(환산공식!$FG$15,$F895,0),3),"")</f>
        <v/>
      </c>
      <c r="R895" s="194">
        <f>OFFSET('배치점수 계산기'!H$10,$D895,0)</f>
        <v/>
      </c>
      <c r="S895" s="194">
        <f>OFFSET('배치점수 계산기'!I$10,$D895,0)</f>
        <v/>
      </c>
      <c r="T895" s="194">
        <f>OFFSET('배치점수 계산기'!J$10,$D895,0)</f>
        <v/>
      </c>
      <c r="U895" s="194">
        <f>OFFSET('배치점수 계산기'!K$10,$D895,0)</f>
        <v/>
      </c>
      <c r="V895" s="194">
        <f>OFFSET('배치점수 계산기'!L$10,$D895,0)</f>
        <v/>
      </c>
      <c r="W895" s="186">
        <f>OFFSET('배치점수 계산기'!M$10,$D895,0)</f>
        <v/>
      </c>
      <c r="X895" s="184">
        <f>OFFSET('배치점수 계산기'!N$10,$D895,0)</f>
        <v/>
      </c>
      <c r="Y895" s="188">
        <f>OFFSET(환산공식!FW$15,$F895,0)</f>
        <v/>
      </c>
      <c r="Z895" s="697">
        <f>OFFSET(환산공식!FX$15,$F895,0)</f>
        <v/>
      </c>
      <c r="AA895" s="179">
        <f>OFFSET(환산공식!FY$15,$F895,0)</f>
        <v/>
      </c>
      <c r="AB895" s="3" t="n"/>
      <c r="AD895" s="0">
        <f>IF(L895="X",6,IF(Q895&gt;R895,1,IF(Q895&gt;S895,2,IF(Q895&gt;T895,3,IF(Q895&gt;U895,4,IF(Q895&gt;=V895,5,IF(Q895&lt;V895,6,"")))))))</f>
        <v/>
      </c>
      <c r="AF895" s="3" t="n"/>
      <c r="AG895" s="3" t="n"/>
      <c r="AH895" s="3" t="n"/>
    </row>
    <row r="896">
      <c r="A896" s="198" t="n"/>
      <c r="B896" s="198" t="n"/>
      <c r="C896" s="198" t="inlineStr">
        <is>
          <t>가889</t>
        </is>
      </c>
      <c r="D896" s="195" t="n">
        <v>957</v>
      </c>
      <c r="E896" s="195" t="n">
        <v>210</v>
      </c>
      <c r="F896" s="195" t="n">
        <v>210</v>
      </c>
      <c r="G896" s="239" t="n">
        <v>889</v>
      </c>
      <c r="H896" s="197" t="inlineStr">
        <is>
          <t>가</t>
        </is>
      </c>
      <c r="I896" s="242" t="inlineStr">
        <is>
          <t>전북대</t>
        </is>
      </c>
      <c r="J896" s="242" t="inlineStr">
        <is>
          <t>치의예</t>
        </is>
      </c>
      <c r="K896" s="195" t="inlineStr">
        <is>
          <t>자연</t>
        </is>
      </c>
      <c r="L896" s="697">
        <f>IF(OFFSET(환산공식!$ED$15,$F896,0)=1,"O","X")</f>
        <v/>
      </c>
      <c r="M896" s="188">
        <f>IFERROR(OFFSET(환산공식!DJ$15,$F896,0),"")</f>
        <v/>
      </c>
      <c r="N896" s="697">
        <f>IFERROR(CONCATENATE(ROUND(OFFSET(환산공식!DK$15,$F896,0),1),"%"),"")</f>
        <v/>
      </c>
      <c r="O896" s="697">
        <f>IFERROR(OFFSET(환산공식!DL$15,$F896,0),"")</f>
        <v/>
      </c>
      <c r="P896" s="188">
        <f>IF(E896="","",IF(Q896&gt;R896,"90% 이상",IF(Q896&gt;S896,CONCATENATE(ROUND(((Q896-S896)/(R896-S896))*20+70,0),"%"),IF(Q896&gt;T896,CONCATENATE(ROUND(((Q896-T896)/(S896-T896))*30+40,0),"%"),IF(Q896&gt;U896,CONCATENATE(ROUND(((Q896-U896)/(T896-U896))*30+10,0),"%"),IF(Q896&gt;V896,CONCATENATE(ROUND(((Q896-V896)/(U896-V896))*7+3,0),"%"),"3% 이하"))))))</f>
        <v/>
      </c>
      <c r="Q896" s="194">
        <f>IFERROR(ROUND(OFFSET(환산공식!$FG$15,$F896,0),3),"")</f>
        <v/>
      </c>
      <c r="R896" s="194">
        <f>OFFSET('배치점수 계산기'!H$10,$D896,0)</f>
        <v/>
      </c>
      <c r="S896" s="194">
        <f>OFFSET('배치점수 계산기'!I$10,$D896,0)</f>
        <v/>
      </c>
      <c r="T896" s="194">
        <f>OFFSET('배치점수 계산기'!J$10,$D896,0)</f>
        <v/>
      </c>
      <c r="U896" s="194">
        <f>OFFSET('배치점수 계산기'!K$10,$D896,0)</f>
        <v/>
      </c>
      <c r="V896" s="194">
        <f>OFFSET('배치점수 계산기'!L$10,$D896,0)</f>
        <v/>
      </c>
      <c r="W896" s="186">
        <f>OFFSET('배치점수 계산기'!M$10,$D896,0)</f>
        <v/>
      </c>
      <c r="X896" s="184">
        <f>OFFSET('배치점수 계산기'!N$10,$D896,0)</f>
        <v/>
      </c>
      <c r="Y896" s="188">
        <f>OFFSET(환산공식!FW$15,$F896,0)</f>
        <v/>
      </c>
      <c r="Z896" s="697">
        <f>OFFSET(환산공식!FX$15,$F896,0)</f>
        <v/>
      </c>
      <c r="AA896" s="179">
        <f>OFFSET(환산공식!FY$15,$F896,0)</f>
        <v/>
      </c>
      <c r="AB896" s="3" t="n"/>
      <c r="AD896" s="0">
        <f>IF(L896="X",6,IF(Q896&gt;R896,1,IF(Q896&gt;S896,2,IF(Q896&gt;T896,3,IF(Q896&gt;U896,4,IF(Q896&gt;=V896,5,IF(Q896&lt;V896,6,"")))))))</f>
        <v/>
      </c>
      <c r="AF896" s="3" t="n"/>
      <c r="AG896" s="3" t="n"/>
      <c r="AH896" s="3" t="n"/>
    </row>
    <row r="897">
      <c r="A897" s="198" t="n"/>
      <c r="B897" s="198" t="n"/>
      <c r="C897" s="198" t="inlineStr">
        <is>
          <t>가890</t>
        </is>
      </c>
      <c r="D897" s="195" t="n">
        <v>958</v>
      </c>
      <c r="E897" s="195" t="n">
        <v>210</v>
      </c>
      <c r="F897" s="195" t="n">
        <v>210</v>
      </c>
      <c r="G897" s="239" t="n">
        <v>890</v>
      </c>
      <c r="H897" s="197" t="inlineStr">
        <is>
          <t>가</t>
        </is>
      </c>
      <c r="I897" s="242" t="inlineStr">
        <is>
          <t>전북대</t>
        </is>
      </c>
      <c r="J897" s="242" t="inlineStr">
        <is>
          <t>치의예(지역)</t>
        </is>
      </c>
      <c r="K897" s="195" t="inlineStr">
        <is>
          <t>자연</t>
        </is>
      </c>
      <c r="L897" s="697">
        <f>IF(OFFSET(환산공식!$ED$15,$F897,0)=1,"O","X")</f>
        <v/>
      </c>
      <c r="M897" s="188">
        <f>IFERROR(OFFSET(환산공식!DJ$15,$F897,0),"")</f>
        <v/>
      </c>
      <c r="N897" s="697">
        <f>IFERROR(CONCATENATE(ROUND(OFFSET(환산공식!DK$15,$F897,0),1),"%"),"")</f>
        <v/>
      </c>
      <c r="O897" s="697">
        <f>IFERROR(OFFSET(환산공식!DL$15,$F897,0),"")</f>
        <v/>
      </c>
      <c r="P897" s="188">
        <f>IF(E897="","",IF(Q897&gt;R897,"90% 이상",IF(Q897&gt;S897,CONCATENATE(ROUND(((Q897-S897)/(R897-S897))*20+70,0),"%"),IF(Q897&gt;T897,CONCATENATE(ROUND(((Q897-T897)/(S897-T897))*30+40,0),"%"),IF(Q897&gt;U897,CONCATENATE(ROUND(((Q897-U897)/(T897-U897))*30+10,0),"%"),IF(Q897&gt;V897,CONCATENATE(ROUND(((Q897-V897)/(U897-V897))*7+3,0),"%"),"3% 이하"))))))</f>
        <v/>
      </c>
      <c r="Q897" s="194">
        <f>IFERROR(ROUND(OFFSET(환산공식!$FG$15,$F897,0),3),"")</f>
        <v/>
      </c>
      <c r="R897" s="194">
        <f>OFFSET('배치점수 계산기'!H$10,$D897,0)</f>
        <v/>
      </c>
      <c r="S897" s="194">
        <f>OFFSET('배치점수 계산기'!I$10,$D897,0)</f>
        <v/>
      </c>
      <c r="T897" s="194">
        <f>OFFSET('배치점수 계산기'!J$10,$D897,0)</f>
        <v/>
      </c>
      <c r="U897" s="194">
        <f>OFFSET('배치점수 계산기'!K$10,$D897,0)</f>
        <v/>
      </c>
      <c r="V897" s="194">
        <f>OFFSET('배치점수 계산기'!L$10,$D897,0)</f>
        <v/>
      </c>
      <c r="W897" s="186">
        <f>OFFSET('배치점수 계산기'!M$10,$D897,0)</f>
        <v/>
      </c>
      <c r="X897" s="184">
        <f>OFFSET('배치점수 계산기'!N$10,$D897,0)</f>
        <v/>
      </c>
      <c r="Y897" s="188">
        <f>OFFSET(환산공식!FW$15,$F897,0)</f>
        <v/>
      </c>
      <c r="Z897" s="697">
        <f>OFFSET(환산공식!FX$15,$F897,0)</f>
        <v/>
      </c>
      <c r="AA897" s="179">
        <f>OFFSET(환산공식!FY$15,$F897,0)</f>
        <v/>
      </c>
      <c r="AB897" s="3" t="n"/>
      <c r="AD897" s="0">
        <f>IF(L897="X",6,IF(Q897&gt;R897,1,IF(Q897&gt;S897,2,IF(Q897&gt;T897,3,IF(Q897&gt;U897,4,IF(Q897&gt;=V897,5,IF(Q897&lt;V897,6,"")))))))</f>
        <v/>
      </c>
      <c r="AF897" s="3" t="n"/>
      <c r="AG897" s="3" t="n"/>
      <c r="AH897" s="3" t="n"/>
    </row>
    <row r="898">
      <c r="A898" s="198" t="n"/>
      <c r="B898" s="198" t="n"/>
      <c r="C898" s="198" t="inlineStr">
        <is>
          <t>가891</t>
        </is>
      </c>
      <c r="D898" s="195" t="n">
        <v>959</v>
      </c>
      <c r="E898" s="195" t="n">
        <v>181</v>
      </c>
      <c r="F898" s="195" t="n">
        <v>181</v>
      </c>
      <c r="G898" s="239" t="n">
        <v>891</v>
      </c>
      <c r="H898" s="197" t="inlineStr">
        <is>
          <t>가</t>
        </is>
      </c>
      <c r="I898" s="242" t="inlineStr">
        <is>
          <t>조선대</t>
        </is>
      </c>
      <c r="J898" s="242" t="inlineStr">
        <is>
          <t>치의예</t>
        </is>
      </c>
      <c r="K898" s="195" t="inlineStr">
        <is>
          <t>자연</t>
        </is>
      </c>
      <c r="L898" s="697">
        <f>IF(OFFSET(환산공식!$ED$15,$F898,0)=1,"O","X")</f>
        <v/>
      </c>
      <c r="M898" s="188">
        <f>IFERROR(OFFSET(환산공식!DJ$15,$F898,0),"")</f>
        <v/>
      </c>
      <c r="N898" s="697">
        <f>IFERROR(CONCATENATE(ROUND(OFFSET(환산공식!DK$15,$F898,0),1),"%"),"")</f>
        <v/>
      </c>
      <c r="O898" s="697">
        <f>IFERROR(OFFSET(환산공식!DL$15,$F898,0),"")</f>
        <v/>
      </c>
      <c r="P898" s="188">
        <f>IF(E898="","",IF(Q898&gt;R898,"90% 이상",IF(Q898&gt;S898,CONCATENATE(ROUND(((Q898-S898)/(R898-S898))*20+70,0),"%"),IF(Q898&gt;T898,CONCATENATE(ROUND(((Q898-T898)/(S898-T898))*30+40,0),"%"),IF(Q898&gt;U898,CONCATENATE(ROUND(((Q898-U898)/(T898-U898))*30+10,0),"%"),IF(Q898&gt;V898,CONCATENATE(ROUND(((Q898-V898)/(U898-V898))*7+3,0),"%"),"3% 이하"))))))</f>
        <v/>
      </c>
      <c r="Q898" s="194">
        <f>IFERROR(ROUND(OFFSET(환산공식!$FG$15,$F898,0),3),"")</f>
        <v/>
      </c>
      <c r="R898" s="194">
        <f>OFFSET('배치점수 계산기'!H$10,$D898,0)</f>
        <v/>
      </c>
      <c r="S898" s="194">
        <f>OFFSET('배치점수 계산기'!I$10,$D898,0)</f>
        <v/>
      </c>
      <c r="T898" s="194">
        <f>OFFSET('배치점수 계산기'!J$10,$D898,0)</f>
        <v/>
      </c>
      <c r="U898" s="194">
        <f>OFFSET('배치점수 계산기'!K$10,$D898,0)</f>
        <v/>
      </c>
      <c r="V898" s="194">
        <f>OFFSET('배치점수 계산기'!L$10,$D898,0)</f>
        <v/>
      </c>
      <c r="W898" s="186">
        <f>OFFSET('배치점수 계산기'!M$10,$D898,0)</f>
        <v/>
      </c>
      <c r="X898" s="184">
        <f>OFFSET('배치점수 계산기'!N$10,$D898,0)</f>
        <v/>
      </c>
      <c r="Y898" s="188">
        <f>OFFSET(환산공식!FW$15,$F898,0)</f>
        <v/>
      </c>
      <c r="Z898" s="697">
        <f>OFFSET(환산공식!FX$15,$F898,0)</f>
        <v/>
      </c>
      <c r="AA898" s="179">
        <f>OFFSET(환산공식!FY$15,$F898,0)</f>
        <v/>
      </c>
      <c r="AB898" s="3" t="n"/>
      <c r="AD898" s="0">
        <f>IF(L898="X",6,IF(Q898&gt;R898,1,IF(Q898&gt;S898,2,IF(Q898&gt;T898,3,IF(Q898&gt;U898,4,IF(Q898&gt;=V898,5,IF(Q898&lt;V898,6,"")))))))</f>
        <v/>
      </c>
      <c r="AF898" s="3" t="n"/>
      <c r="AG898" s="3" t="n"/>
      <c r="AH898" s="3" t="n"/>
    </row>
    <row r="899">
      <c r="A899" s="198" t="n"/>
      <c r="B899" s="198" t="n"/>
      <c r="C899" s="198" t="inlineStr">
        <is>
          <t>가892</t>
        </is>
      </c>
      <c r="D899" s="195" t="n">
        <v>960</v>
      </c>
      <c r="E899" s="195" t="n">
        <v>181</v>
      </c>
      <c r="F899" s="195" t="n">
        <v>181</v>
      </c>
      <c r="G899" s="239" t="n">
        <v>892</v>
      </c>
      <c r="H899" s="197" t="inlineStr">
        <is>
          <t>가</t>
        </is>
      </c>
      <c r="I899" s="242" t="inlineStr">
        <is>
          <t>조선대</t>
        </is>
      </c>
      <c r="J899" s="242" t="inlineStr">
        <is>
          <t>치의예(지역)</t>
        </is>
      </c>
      <c r="K899" s="195" t="inlineStr">
        <is>
          <t>자연</t>
        </is>
      </c>
      <c r="L899" s="697">
        <f>IF(OFFSET(환산공식!$ED$15,$F899,0)=1,"O","X")</f>
        <v/>
      </c>
      <c r="M899" s="188">
        <f>IFERROR(OFFSET(환산공식!DJ$15,$F899,0),"")</f>
        <v/>
      </c>
      <c r="N899" s="697">
        <f>IFERROR(CONCATENATE(ROUND(OFFSET(환산공식!DK$15,$F899,0),1),"%"),"")</f>
        <v/>
      </c>
      <c r="O899" s="697">
        <f>IFERROR(OFFSET(환산공식!DL$15,$F899,0),"")</f>
        <v/>
      </c>
      <c r="P899" s="188">
        <f>IF(E899="","",IF(Q899&gt;R899,"90% 이상",IF(Q899&gt;S899,CONCATENATE(ROUND(((Q899-S899)/(R899-S899))*20+70,0),"%"),IF(Q899&gt;T899,CONCATENATE(ROUND(((Q899-T899)/(S899-T899))*30+40,0),"%"),IF(Q899&gt;U899,CONCATENATE(ROUND(((Q899-U899)/(T899-U899))*30+10,0),"%"),IF(Q899&gt;V899,CONCATENATE(ROUND(((Q899-V899)/(U899-V899))*7+3,0),"%"),"3% 이하"))))))</f>
        <v/>
      </c>
      <c r="Q899" s="194">
        <f>IFERROR(ROUND(OFFSET(환산공식!$FG$15,$F899,0),3),"")</f>
        <v/>
      </c>
      <c r="R899" s="194">
        <f>OFFSET('배치점수 계산기'!H$10,$D899,0)</f>
        <v/>
      </c>
      <c r="S899" s="194">
        <f>OFFSET('배치점수 계산기'!I$10,$D899,0)</f>
        <v/>
      </c>
      <c r="T899" s="194">
        <f>OFFSET('배치점수 계산기'!J$10,$D899,0)</f>
        <v/>
      </c>
      <c r="U899" s="194">
        <f>OFFSET('배치점수 계산기'!K$10,$D899,0)</f>
        <v/>
      </c>
      <c r="V899" s="194">
        <f>OFFSET('배치점수 계산기'!L$10,$D899,0)</f>
        <v/>
      </c>
      <c r="W899" s="186">
        <f>OFFSET('배치점수 계산기'!M$10,$D899,0)</f>
        <v/>
      </c>
      <c r="X899" s="184">
        <f>OFFSET('배치점수 계산기'!N$10,$D899,0)</f>
        <v/>
      </c>
      <c r="Y899" s="188">
        <f>OFFSET(환산공식!FW$15,$F899,0)</f>
        <v/>
      </c>
      <c r="Z899" s="697">
        <f>OFFSET(환산공식!FX$15,$F899,0)</f>
        <v/>
      </c>
      <c r="AA899" s="179">
        <f>OFFSET(환산공식!FY$15,$F899,0)</f>
        <v/>
      </c>
      <c r="AB899" s="3" t="n"/>
      <c r="AD899" s="0">
        <f>IF(L899="X",6,IF(Q899&gt;R899,1,IF(Q899&gt;S899,2,IF(Q899&gt;T899,3,IF(Q899&gt;U899,4,IF(Q899&gt;=V899,5,IF(Q899&lt;V899,6,"")))))))</f>
        <v/>
      </c>
      <c r="AF899" s="3" t="n"/>
      <c r="AG899" s="3" t="n"/>
      <c r="AH899" s="3" t="n"/>
    </row>
    <row r="900">
      <c r="A900" s="198" t="n"/>
      <c r="B900" s="198" t="n"/>
      <c r="C900" s="198" t="inlineStr">
        <is>
          <t>가893</t>
        </is>
      </c>
      <c r="D900" s="195" t="n">
        <v>961</v>
      </c>
      <c r="E900" s="195" t="n">
        <v>273</v>
      </c>
      <c r="F900" s="195" t="n">
        <v>273</v>
      </c>
      <c r="G900" s="239" t="n">
        <v>893</v>
      </c>
      <c r="H900" s="197" t="inlineStr">
        <is>
          <t>가</t>
        </is>
      </c>
      <c r="I900" s="242" t="inlineStr">
        <is>
          <t>성균관대</t>
        </is>
      </c>
      <c r="J900" s="242" t="inlineStr">
        <is>
          <t>약학</t>
        </is>
      </c>
      <c r="K900" s="195" t="inlineStr">
        <is>
          <t>자연</t>
        </is>
      </c>
      <c r="L900" s="697">
        <f>IF(OFFSET(환산공식!$ED$15,$F900,0)=1,"O","X")</f>
        <v/>
      </c>
      <c r="M900" s="188">
        <f>IFERROR(OFFSET(환산공식!DJ$15,$F900,0),"")</f>
        <v/>
      </c>
      <c r="N900" s="697">
        <f>IFERROR(CONCATENATE(ROUND(OFFSET(환산공식!DK$15,$F900,0),1),"%"),"")</f>
        <v/>
      </c>
      <c r="O900" s="697">
        <f>IFERROR(OFFSET(환산공식!DL$15,$F900,0),"")</f>
        <v/>
      </c>
      <c r="P900" s="188">
        <f>IF(E900="","",IF(Q900&gt;R900,"90% 이상",IF(Q900&gt;S900,CONCATENATE(ROUND(((Q900-S900)/(R900-S900))*20+70,0),"%"),IF(Q900&gt;T900,CONCATENATE(ROUND(((Q900-T900)/(S900-T900))*30+40,0),"%"),IF(Q900&gt;U900,CONCATENATE(ROUND(((Q900-U900)/(T900-U900))*30+10,0),"%"),IF(Q900&gt;V900,CONCATENATE(ROUND(((Q900-V900)/(U900-V900))*7+3,0),"%"),"3% 이하"))))))</f>
        <v/>
      </c>
      <c r="Q900" s="194">
        <f>IFERROR(ROUND(OFFSET(환산공식!$FG$15,$F900,0),3),"")</f>
        <v/>
      </c>
      <c r="R900" s="194">
        <f>OFFSET('배치점수 계산기'!H$10,$D900,0)</f>
        <v/>
      </c>
      <c r="S900" s="194">
        <f>OFFSET('배치점수 계산기'!I$10,$D900,0)</f>
        <v/>
      </c>
      <c r="T900" s="194">
        <f>OFFSET('배치점수 계산기'!J$10,$D900,0)</f>
        <v/>
      </c>
      <c r="U900" s="194">
        <f>OFFSET('배치점수 계산기'!K$10,$D900,0)</f>
        <v/>
      </c>
      <c r="V900" s="194">
        <f>OFFSET('배치점수 계산기'!L$10,$D900,0)</f>
        <v/>
      </c>
      <c r="W900" s="186">
        <f>OFFSET('배치점수 계산기'!M$10,$D900,0)</f>
        <v/>
      </c>
      <c r="X900" s="184">
        <f>OFFSET('배치점수 계산기'!N$10,$D900,0)</f>
        <v/>
      </c>
      <c r="Y900" s="188">
        <f>OFFSET(환산공식!FW$15,$F900,0)</f>
        <v/>
      </c>
      <c r="Z900" s="697">
        <f>OFFSET(환산공식!FX$15,$F900,0)</f>
        <v/>
      </c>
      <c r="AA900" s="179">
        <f>OFFSET(환산공식!FY$15,$F900,0)</f>
        <v/>
      </c>
      <c r="AB900" s="3" t="n"/>
      <c r="AD900" s="0">
        <f>IF(L900="X",6,IF(Q900&gt;R900,1,IF(Q900&gt;S900,2,IF(Q900&gt;T900,3,IF(Q900&gt;U900,4,IF(Q900&gt;=V900,5,IF(Q900&lt;V900,6,"")))))))</f>
        <v/>
      </c>
      <c r="AF900" s="3" t="n"/>
      <c r="AG900" s="3" t="n"/>
      <c r="AH900" s="3" t="n"/>
    </row>
    <row r="901">
      <c r="A901" s="198" t="n"/>
      <c r="B901" s="198" t="n"/>
      <c r="C901" s="198" t="inlineStr">
        <is>
          <t>가894</t>
        </is>
      </c>
      <c r="D901" s="195" t="n">
        <v>962</v>
      </c>
      <c r="E901" s="195" t="n">
        <v>30</v>
      </c>
      <c r="F901" s="195" t="n">
        <v>30</v>
      </c>
      <c r="G901" s="239" t="n">
        <v>894</v>
      </c>
      <c r="H901" s="197" t="inlineStr">
        <is>
          <t>가</t>
        </is>
      </c>
      <c r="I901" s="242" t="inlineStr">
        <is>
          <t>중앙대</t>
        </is>
      </c>
      <c r="J901" s="242" t="inlineStr">
        <is>
          <t>약학부</t>
        </is>
      </c>
      <c r="K901" s="195" t="inlineStr">
        <is>
          <t>자연</t>
        </is>
      </c>
      <c r="L901" s="697">
        <f>IF(OFFSET(환산공식!$ED$15,$F901,0)=1,"O","X")</f>
        <v/>
      </c>
      <c r="M901" s="188">
        <f>IFERROR(OFFSET(환산공식!DJ$15,$F901,0),"")</f>
        <v/>
      </c>
      <c r="N901" s="697">
        <f>IFERROR(CONCATENATE(ROUND(OFFSET(환산공식!DK$15,$F901,0),1),"%"),"")</f>
        <v/>
      </c>
      <c r="O901" s="697">
        <f>IFERROR(OFFSET(환산공식!DL$15,$F901,0),"")</f>
        <v/>
      </c>
      <c r="P901" s="188">
        <f>IF(E901="","",IF(Q901&gt;R901,"90% 이상",IF(Q901&gt;S901,CONCATENATE(ROUND(((Q901-S901)/(R901-S901))*20+70,0),"%"),IF(Q901&gt;T901,CONCATENATE(ROUND(((Q901-T901)/(S901-T901))*30+40,0),"%"),IF(Q901&gt;U901,CONCATENATE(ROUND(((Q901-U901)/(T901-U901))*30+10,0),"%"),IF(Q901&gt;V901,CONCATENATE(ROUND(((Q901-V901)/(U901-V901))*7+3,0),"%"),"3% 이하"))))))</f>
        <v/>
      </c>
      <c r="Q901" s="194">
        <f>IFERROR(ROUND(OFFSET(환산공식!$FG$15,$F901,0),3),"")</f>
        <v/>
      </c>
      <c r="R901" s="194">
        <f>OFFSET('배치점수 계산기'!H$10,$D901,0)</f>
        <v/>
      </c>
      <c r="S901" s="194">
        <f>OFFSET('배치점수 계산기'!I$10,$D901,0)</f>
        <v/>
      </c>
      <c r="T901" s="194">
        <f>OFFSET('배치점수 계산기'!J$10,$D901,0)</f>
        <v/>
      </c>
      <c r="U901" s="194">
        <f>OFFSET('배치점수 계산기'!K$10,$D901,0)</f>
        <v/>
      </c>
      <c r="V901" s="194">
        <f>OFFSET('배치점수 계산기'!L$10,$D901,0)</f>
        <v/>
      </c>
      <c r="W901" s="186">
        <f>OFFSET('배치점수 계산기'!M$10,$D901,0)</f>
        <v/>
      </c>
      <c r="X901" s="184">
        <f>OFFSET('배치점수 계산기'!N$10,$D901,0)</f>
        <v/>
      </c>
      <c r="Y901" s="188">
        <f>OFFSET(환산공식!FW$15,$F901,0)</f>
        <v/>
      </c>
      <c r="Z901" s="697">
        <f>OFFSET(환산공식!FX$15,$F901,0)</f>
        <v/>
      </c>
      <c r="AA901" s="179">
        <f>OFFSET(환산공식!FY$15,$F901,0)</f>
        <v/>
      </c>
      <c r="AB901" s="3" t="n"/>
      <c r="AD901" s="0">
        <f>IF(L901="X",6,IF(Q901&gt;R901,1,IF(Q901&gt;S901,2,IF(Q901&gt;T901,3,IF(Q901&gt;U901,4,IF(Q901&gt;=V901,5,IF(Q901&lt;V901,6,"")))))))</f>
        <v/>
      </c>
      <c r="AF901" s="3" t="n"/>
      <c r="AG901" s="3" t="n"/>
      <c r="AH901" s="3" t="n"/>
    </row>
    <row r="902">
      <c r="A902" s="198" t="n"/>
      <c r="B902" s="198" t="n"/>
      <c r="C902" s="198" t="inlineStr">
        <is>
          <t>가895</t>
        </is>
      </c>
      <c r="D902" s="195" t="n">
        <v>963</v>
      </c>
      <c r="E902" s="195" t="n">
        <v>5</v>
      </c>
      <c r="F902" s="195" t="n">
        <v>5</v>
      </c>
      <c r="G902" s="239" t="n">
        <v>895</v>
      </c>
      <c r="H902" s="197" t="inlineStr">
        <is>
          <t>가</t>
        </is>
      </c>
      <c r="I902" s="242" t="inlineStr">
        <is>
          <t>연세대</t>
        </is>
      </c>
      <c r="J902" s="242" t="inlineStr">
        <is>
          <t>약학</t>
        </is>
      </c>
      <c r="K902" s="195" t="inlineStr">
        <is>
          <t>자연</t>
        </is>
      </c>
      <c r="L902" s="697">
        <f>IF(OFFSET(환산공식!$ED$15,$F902,0)=1,"O","X")</f>
        <v/>
      </c>
      <c r="M902" s="188">
        <f>IFERROR(OFFSET(환산공식!DJ$15,$F902,0),"")</f>
        <v/>
      </c>
      <c r="N902" s="697">
        <f>IFERROR(CONCATENATE(ROUND(OFFSET(환산공식!DK$15,$F902,0),1),"%"),"")</f>
        <v/>
      </c>
      <c r="O902" s="697">
        <f>IFERROR(OFFSET(환산공식!DL$15,$F902,0),"")</f>
        <v/>
      </c>
      <c r="P902" s="188">
        <f>IF(E902="","",IF(Q902&gt;R902,"90% 이상",IF(Q902&gt;S902,CONCATENATE(ROUND(((Q902-S902)/(R902-S902))*20+70,0),"%"),IF(Q902&gt;T902,CONCATENATE(ROUND(((Q902-T902)/(S902-T902))*30+40,0),"%"),IF(Q902&gt;U902,CONCATENATE(ROUND(((Q902-U902)/(T902-U902))*30+10,0),"%"),IF(Q902&gt;V902,CONCATENATE(ROUND(((Q902-V902)/(U902-V902))*7+3,0),"%"),"3% 이하"))))))</f>
        <v/>
      </c>
      <c r="Q902" s="194">
        <f>IFERROR(ROUND(OFFSET(환산공식!$FG$15,$F902,0),3),"")</f>
        <v/>
      </c>
      <c r="R902" s="194">
        <f>OFFSET('배치점수 계산기'!H$10,$D902,0)</f>
        <v/>
      </c>
      <c r="S902" s="194">
        <f>OFFSET('배치점수 계산기'!I$10,$D902,0)</f>
        <v/>
      </c>
      <c r="T902" s="194">
        <f>OFFSET('배치점수 계산기'!J$10,$D902,0)</f>
        <v/>
      </c>
      <c r="U902" s="194">
        <f>OFFSET('배치점수 계산기'!K$10,$D902,0)</f>
        <v/>
      </c>
      <c r="V902" s="194">
        <f>OFFSET('배치점수 계산기'!L$10,$D902,0)</f>
        <v/>
      </c>
      <c r="W902" s="186">
        <f>OFFSET('배치점수 계산기'!M$10,$D902,0)</f>
        <v/>
      </c>
      <c r="X902" s="184">
        <f>OFFSET('배치점수 계산기'!N$10,$D902,0)</f>
        <v/>
      </c>
      <c r="Y902" s="188">
        <f>OFFSET(환산공식!FW$15,$F902,0)</f>
        <v/>
      </c>
      <c r="Z902" s="697">
        <f>OFFSET(환산공식!FX$15,$F902,0)</f>
        <v/>
      </c>
      <c r="AA902" s="179">
        <f>OFFSET(환산공식!FY$15,$F902,0)</f>
        <v/>
      </c>
      <c r="AB902" s="3" t="n"/>
      <c r="AD902" s="0">
        <f>IF(L902="X",6,IF(Q902&gt;R902,1,IF(Q902&gt;S902,2,IF(Q902&gt;T902,3,IF(Q902&gt;U902,4,IF(Q902&gt;=V902,5,IF(Q902&lt;V902,6,"")))))))</f>
        <v/>
      </c>
      <c r="AF902" s="3" t="n"/>
      <c r="AG902" s="3" t="n"/>
      <c r="AH902" s="3" t="n"/>
    </row>
    <row r="903">
      <c r="A903" s="198" t="n"/>
      <c r="B903" s="198" t="n"/>
      <c r="C903" s="198" t="inlineStr">
        <is>
          <t>가896</t>
        </is>
      </c>
      <c r="D903" s="195" t="n">
        <v>964</v>
      </c>
      <c r="E903" s="195" t="n">
        <v>109</v>
      </c>
      <c r="F903" s="195" t="n">
        <v>109</v>
      </c>
      <c r="G903" s="239" t="n">
        <v>896</v>
      </c>
      <c r="H903" s="197" t="inlineStr">
        <is>
          <t>가</t>
        </is>
      </c>
      <c r="I903" s="242" t="inlineStr">
        <is>
          <t>가톨릭대</t>
        </is>
      </c>
      <c r="J903" s="242" t="inlineStr">
        <is>
          <t>약학</t>
        </is>
      </c>
      <c r="K903" s="195" t="inlineStr">
        <is>
          <t>자연</t>
        </is>
      </c>
      <c r="L903" s="697">
        <f>IF(OFFSET(환산공식!$ED$15,$F903,0)=1,"O","X")</f>
        <v/>
      </c>
      <c r="M903" s="188">
        <f>IFERROR(OFFSET(환산공식!DJ$15,$F903,0),"")</f>
        <v/>
      </c>
      <c r="N903" s="697">
        <f>IFERROR(CONCATENATE(ROUND(OFFSET(환산공식!DK$15,$F903,0),1),"%"),"")</f>
        <v/>
      </c>
      <c r="O903" s="697">
        <f>IFERROR(OFFSET(환산공식!DL$15,$F903,0),"")</f>
        <v/>
      </c>
      <c r="P903" s="188">
        <f>IF(E903="","",IF(Q903&gt;R903,"90% 이상",IF(Q903&gt;S903,CONCATENATE(ROUND(((Q903-S903)/(R903-S903))*20+70,0),"%"),IF(Q903&gt;T903,CONCATENATE(ROUND(((Q903-T903)/(S903-T903))*30+40,0),"%"),IF(Q903&gt;U903,CONCATENATE(ROUND(((Q903-U903)/(T903-U903))*30+10,0),"%"),IF(Q903&gt;V903,CONCATENATE(ROUND(((Q903-V903)/(U903-V903))*7+3,0),"%"),"3% 이하"))))))</f>
        <v/>
      </c>
      <c r="Q903" s="194">
        <f>IFERROR(ROUND(OFFSET(환산공식!$FG$15,$F903,0),3),"")</f>
        <v/>
      </c>
      <c r="R903" s="194">
        <f>OFFSET('배치점수 계산기'!H$10,$D903,0)</f>
        <v/>
      </c>
      <c r="S903" s="194">
        <f>OFFSET('배치점수 계산기'!I$10,$D903,0)</f>
        <v/>
      </c>
      <c r="T903" s="194">
        <f>OFFSET('배치점수 계산기'!J$10,$D903,0)</f>
        <v/>
      </c>
      <c r="U903" s="194">
        <f>OFFSET('배치점수 계산기'!K$10,$D903,0)</f>
        <v/>
      </c>
      <c r="V903" s="194">
        <f>OFFSET('배치점수 계산기'!L$10,$D903,0)</f>
        <v/>
      </c>
      <c r="W903" s="186">
        <f>OFFSET('배치점수 계산기'!M$10,$D903,0)</f>
        <v/>
      </c>
      <c r="X903" s="184">
        <f>OFFSET('배치점수 계산기'!N$10,$D903,0)</f>
        <v/>
      </c>
      <c r="Y903" s="188">
        <f>OFFSET(환산공식!FW$15,$F903,0)</f>
        <v/>
      </c>
      <c r="Z903" s="697">
        <f>OFFSET(환산공식!FX$15,$F903,0)</f>
        <v/>
      </c>
      <c r="AA903" s="179">
        <f>OFFSET(환산공식!FY$15,$F903,0)</f>
        <v/>
      </c>
      <c r="AB903" s="3" t="n"/>
      <c r="AD903" s="0">
        <f>IF(L903="X",6,IF(Q903&gt;R903,1,IF(Q903&gt;S903,2,IF(Q903&gt;T903,3,IF(Q903&gt;U903,4,IF(Q903&gt;=V903,5,IF(Q903&lt;V903,6,"")))))))</f>
        <v/>
      </c>
      <c r="AF903" s="3" t="n"/>
      <c r="AG903" s="3" t="n"/>
      <c r="AH903" s="3" t="n"/>
    </row>
    <row r="904">
      <c r="A904" s="198" t="n"/>
      <c r="B904" s="198" t="n"/>
      <c r="C904" s="198" t="inlineStr">
        <is>
          <t>가897</t>
        </is>
      </c>
      <c r="D904" s="195" t="n">
        <v>965</v>
      </c>
      <c r="E904" s="195" t="n">
        <v>126</v>
      </c>
      <c r="F904" s="195" t="n">
        <v>126</v>
      </c>
      <c r="G904" s="239" t="n">
        <v>897</v>
      </c>
      <c r="H904" s="197" t="inlineStr">
        <is>
          <t>가</t>
        </is>
      </c>
      <c r="I904" s="242" t="inlineStr">
        <is>
          <t>한양대(ERICA)</t>
        </is>
      </c>
      <c r="J904" s="242" t="inlineStr">
        <is>
          <t>약학</t>
        </is>
      </c>
      <c r="K904" s="195" t="inlineStr">
        <is>
          <t>자연</t>
        </is>
      </c>
      <c r="L904" s="697">
        <f>IF(OFFSET(환산공식!$ED$15,$F904,0)=1,"O","X")</f>
        <v/>
      </c>
      <c r="M904" s="188">
        <f>IFERROR(OFFSET(환산공식!DJ$15,$F904,0),"")</f>
        <v/>
      </c>
      <c r="N904" s="697">
        <f>IFERROR(CONCATENATE(ROUND(OFFSET(환산공식!DK$15,$F904,0),1),"%"),"")</f>
        <v/>
      </c>
      <c r="O904" s="697">
        <f>IFERROR(OFFSET(환산공식!DL$15,$F904,0),"")</f>
        <v/>
      </c>
      <c r="P904" s="188">
        <f>IF(E904="","",IF(Q904&gt;R904,"90% 이상",IF(Q904&gt;S904,CONCATENATE(ROUND(((Q904-S904)/(R904-S904))*20+70,0),"%"),IF(Q904&gt;T904,CONCATENATE(ROUND(((Q904-T904)/(S904-T904))*30+40,0),"%"),IF(Q904&gt;U904,CONCATENATE(ROUND(((Q904-U904)/(T904-U904))*30+10,0),"%"),IF(Q904&gt;V904,CONCATENATE(ROUND(((Q904-V904)/(U904-V904))*7+3,0),"%"),"3% 이하"))))))</f>
        <v/>
      </c>
      <c r="Q904" s="194">
        <f>IFERROR(ROUND(OFFSET(환산공식!$FG$15,$F904,0),3),"")</f>
        <v/>
      </c>
      <c r="R904" s="194">
        <f>OFFSET('배치점수 계산기'!H$10,$D904,0)</f>
        <v/>
      </c>
      <c r="S904" s="194">
        <f>OFFSET('배치점수 계산기'!I$10,$D904,0)</f>
        <v/>
      </c>
      <c r="T904" s="194">
        <f>OFFSET('배치점수 계산기'!J$10,$D904,0)</f>
        <v/>
      </c>
      <c r="U904" s="194">
        <f>OFFSET('배치점수 계산기'!K$10,$D904,0)</f>
        <v/>
      </c>
      <c r="V904" s="194">
        <f>OFFSET('배치점수 계산기'!L$10,$D904,0)</f>
        <v/>
      </c>
      <c r="W904" s="186">
        <f>OFFSET('배치점수 계산기'!M$10,$D904,0)</f>
        <v/>
      </c>
      <c r="X904" s="184">
        <f>OFFSET('배치점수 계산기'!N$10,$D904,0)</f>
        <v/>
      </c>
      <c r="Y904" s="188">
        <f>OFFSET(환산공식!FW$15,$F904,0)</f>
        <v/>
      </c>
      <c r="Z904" s="697">
        <f>OFFSET(환산공식!FX$15,$F904,0)</f>
        <v/>
      </c>
      <c r="AA904" s="179">
        <f>OFFSET(환산공식!FY$15,$F904,0)</f>
        <v/>
      </c>
      <c r="AB904" s="3" t="n"/>
      <c r="AD904" s="0">
        <f>IF(L904="X",6,IF(Q904&gt;R904,1,IF(Q904&gt;S904,2,IF(Q904&gt;T904,3,IF(Q904&gt;U904,4,IF(Q904&gt;=V904,5,IF(Q904&lt;V904,6,"")))))))</f>
        <v/>
      </c>
      <c r="AF904" s="3" t="n"/>
      <c r="AG904" s="3" t="n"/>
      <c r="AH904" s="3" t="n"/>
    </row>
    <row r="905">
      <c r="A905" s="198" t="n"/>
      <c r="B905" s="198" t="n"/>
      <c r="C905" s="198" t="inlineStr">
        <is>
          <t>가898</t>
        </is>
      </c>
      <c r="D905" s="195" t="n">
        <v>966</v>
      </c>
      <c r="E905" s="195" t="n">
        <v>288</v>
      </c>
      <c r="F905" s="195" t="n">
        <v>288</v>
      </c>
      <c r="G905" s="239" t="n">
        <v>898</v>
      </c>
      <c r="H905" s="197" t="inlineStr">
        <is>
          <t>가</t>
        </is>
      </c>
      <c r="I905" s="242" t="inlineStr">
        <is>
          <t>부산대</t>
        </is>
      </c>
      <c r="J905" s="242" t="inlineStr">
        <is>
          <t>약학부</t>
        </is>
      </c>
      <c r="K905" s="195" t="inlineStr">
        <is>
          <t>자연</t>
        </is>
      </c>
      <c r="L905" s="697">
        <f>IF(OFFSET(환산공식!$ED$15,$F905,0)=1,"O","X")</f>
        <v/>
      </c>
      <c r="M905" s="188">
        <f>IFERROR(OFFSET(환산공식!DJ$15,$F905,0),"")</f>
        <v/>
      </c>
      <c r="N905" s="697">
        <f>IFERROR(CONCATENATE(ROUND(OFFSET(환산공식!DK$15,$F905,0),1),"%"),"")</f>
        <v/>
      </c>
      <c r="O905" s="697">
        <f>IFERROR(OFFSET(환산공식!DL$15,$F905,0),"")</f>
        <v/>
      </c>
      <c r="P905" s="188">
        <f>IF(E905="","",IF(Q905&gt;R905,"90% 이상",IF(Q905&gt;S905,CONCATENATE(ROUND(((Q905-S905)/(R905-S905))*20+70,0),"%"),IF(Q905&gt;T905,CONCATENATE(ROUND(((Q905-T905)/(S905-T905))*30+40,0),"%"),IF(Q905&gt;U905,CONCATENATE(ROUND(((Q905-U905)/(T905-U905))*30+10,0),"%"),IF(Q905&gt;V905,CONCATENATE(ROUND(((Q905-V905)/(U905-V905))*7+3,0),"%"),"3% 이하"))))))</f>
        <v/>
      </c>
      <c r="Q905" s="194">
        <f>IFERROR(ROUND(OFFSET(환산공식!$FG$15,$F905,0),3),"")</f>
        <v/>
      </c>
      <c r="R905" s="194">
        <f>OFFSET('배치점수 계산기'!H$10,$D905,0)</f>
        <v/>
      </c>
      <c r="S905" s="194">
        <f>OFFSET('배치점수 계산기'!I$10,$D905,0)</f>
        <v/>
      </c>
      <c r="T905" s="194">
        <f>OFFSET('배치점수 계산기'!J$10,$D905,0)</f>
        <v/>
      </c>
      <c r="U905" s="194">
        <f>OFFSET('배치점수 계산기'!K$10,$D905,0)</f>
        <v/>
      </c>
      <c r="V905" s="194">
        <f>OFFSET('배치점수 계산기'!L$10,$D905,0)</f>
        <v/>
      </c>
      <c r="W905" s="186">
        <f>OFFSET('배치점수 계산기'!M$10,$D905,0)</f>
        <v/>
      </c>
      <c r="X905" s="184">
        <f>OFFSET('배치점수 계산기'!N$10,$D905,0)</f>
        <v/>
      </c>
      <c r="Y905" s="188">
        <f>OFFSET(환산공식!FW$15,$F905,0)</f>
        <v/>
      </c>
      <c r="Z905" s="697">
        <f>OFFSET(환산공식!FX$15,$F905,0)</f>
        <v/>
      </c>
      <c r="AA905" s="179">
        <f>OFFSET(환산공식!FY$15,$F905,0)</f>
        <v/>
      </c>
      <c r="AB905" s="3" t="n"/>
      <c r="AD905" s="0">
        <f>IF(L905="X",6,IF(Q905&gt;R905,1,IF(Q905&gt;S905,2,IF(Q905&gt;T905,3,IF(Q905&gt;U905,4,IF(Q905&gt;=V905,5,IF(Q905&lt;V905,6,"")))))))</f>
        <v/>
      </c>
      <c r="AF905" s="3" t="n"/>
      <c r="AG905" s="3" t="n"/>
      <c r="AH905" s="3" t="n"/>
    </row>
    <row r="906">
      <c r="A906" s="198" t="n"/>
      <c r="B906" s="198" t="n"/>
      <c r="C906" s="198" t="inlineStr">
        <is>
          <t>가899</t>
        </is>
      </c>
      <c r="D906" s="195" t="n">
        <v>967</v>
      </c>
      <c r="E906" s="195" t="n">
        <v>288</v>
      </c>
      <c r="F906" s="195" t="n">
        <v>288</v>
      </c>
      <c r="G906" s="239" t="n">
        <v>899</v>
      </c>
      <c r="H906" s="197" t="inlineStr">
        <is>
          <t>가</t>
        </is>
      </c>
      <c r="I906" s="242" t="inlineStr">
        <is>
          <t>부산대</t>
        </is>
      </c>
      <c r="J906" s="242" t="inlineStr">
        <is>
          <t>약학(지역)</t>
        </is>
      </c>
      <c r="K906" s="195" t="inlineStr">
        <is>
          <t>자연</t>
        </is>
      </c>
      <c r="L906" s="697">
        <f>IF(OFFSET(환산공식!$ED$15,$F906,0)=1,"O","X")</f>
        <v/>
      </c>
      <c r="M906" s="188">
        <f>IFERROR(OFFSET(환산공식!DJ$15,$F906,0),"")</f>
        <v/>
      </c>
      <c r="N906" s="697">
        <f>IFERROR(CONCATENATE(ROUND(OFFSET(환산공식!DK$15,$F906,0),1),"%"),"")</f>
        <v/>
      </c>
      <c r="O906" s="697">
        <f>IFERROR(OFFSET(환산공식!DL$15,$F906,0),"")</f>
        <v/>
      </c>
      <c r="P906" s="188">
        <f>IF(E906="","",IF(Q906&gt;R906,"90% 이상",IF(Q906&gt;S906,CONCATENATE(ROUND(((Q906-S906)/(R906-S906))*20+70,0),"%"),IF(Q906&gt;T906,CONCATENATE(ROUND(((Q906-T906)/(S906-T906))*30+40,0),"%"),IF(Q906&gt;U906,CONCATENATE(ROUND(((Q906-U906)/(T906-U906))*30+10,0),"%"),IF(Q906&gt;V906,CONCATENATE(ROUND(((Q906-V906)/(U906-V906))*7+3,0),"%"),"3% 이하"))))))</f>
        <v/>
      </c>
      <c r="Q906" s="194">
        <f>IFERROR(ROUND(OFFSET(환산공식!$FG$15,$F906,0),3),"")</f>
        <v/>
      </c>
      <c r="R906" s="194">
        <f>OFFSET('배치점수 계산기'!H$10,$D906,0)</f>
        <v/>
      </c>
      <c r="S906" s="194">
        <f>OFFSET('배치점수 계산기'!I$10,$D906,0)</f>
        <v/>
      </c>
      <c r="T906" s="194">
        <f>OFFSET('배치점수 계산기'!J$10,$D906,0)</f>
        <v/>
      </c>
      <c r="U906" s="194">
        <f>OFFSET('배치점수 계산기'!K$10,$D906,0)</f>
        <v/>
      </c>
      <c r="V906" s="194">
        <f>OFFSET('배치점수 계산기'!L$10,$D906,0)</f>
        <v/>
      </c>
      <c r="W906" s="186">
        <f>OFFSET('배치점수 계산기'!M$10,$D906,0)</f>
        <v/>
      </c>
      <c r="X906" s="184">
        <f>OFFSET('배치점수 계산기'!N$10,$D906,0)</f>
        <v/>
      </c>
      <c r="Y906" s="188">
        <f>OFFSET(환산공식!FW$15,$F906,0)</f>
        <v/>
      </c>
      <c r="Z906" s="697">
        <f>OFFSET(환산공식!FX$15,$F906,0)</f>
        <v/>
      </c>
      <c r="AA906" s="179">
        <f>OFFSET(환산공식!FY$15,$F906,0)</f>
        <v/>
      </c>
      <c r="AB906" s="3" t="n"/>
      <c r="AD906" s="0">
        <f>IF(L906="X",6,IF(Q906&gt;R906,1,IF(Q906&gt;S906,2,IF(Q906&gt;T906,3,IF(Q906&gt;U906,4,IF(Q906&gt;=V906,5,IF(Q906&lt;V906,6,"")))))))</f>
        <v/>
      </c>
      <c r="AF906" s="3" t="n"/>
      <c r="AG906" s="3" t="n"/>
      <c r="AH906" s="3" t="n"/>
    </row>
    <row r="907">
      <c r="A907" s="198" t="n"/>
      <c r="B907" s="198" t="n"/>
      <c r="C907" s="198" t="inlineStr">
        <is>
          <t>가900</t>
        </is>
      </c>
      <c r="D907" s="195" t="n">
        <v>968</v>
      </c>
      <c r="E907" s="195" t="n">
        <v>225</v>
      </c>
      <c r="F907" s="195" t="n">
        <v>225</v>
      </c>
      <c r="G907" s="239" t="n">
        <v>900</v>
      </c>
      <c r="H907" s="197" t="inlineStr">
        <is>
          <t>가</t>
        </is>
      </c>
      <c r="I907" s="242" t="inlineStr">
        <is>
          <t>충남대</t>
        </is>
      </c>
      <c r="J907" s="242" t="inlineStr">
        <is>
          <t>약학</t>
        </is>
      </c>
      <c r="K907" s="195" t="inlineStr">
        <is>
          <t>자연</t>
        </is>
      </c>
      <c r="L907" s="697">
        <f>IF(OFFSET(환산공식!$ED$15,$F907,0)=1,"O","X")</f>
        <v/>
      </c>
      <c r="M907" s="188">
        <f>IFERROR(OFFSET(환산공식!DJ$15,$F907,0),"")</f>
        <v/>
      </c>
      <c r="N907" s="697">
        <f>IFERROR(CONCATENATE(ROUND(OFFSET(환산공식!DK$15,$F907,0),1),"%"),"")</f>
        <v/>
      </c>
      <c r="O907" s="697">
        <f>IFERROR(OFFSET(환산공식!DL$15,$F907,0),"")</f>
        <v/>
      </c>
      <c r="P907" s="188">
        <f>IF(E907="","",IF(Q907&gt;R907,"90% 이상",IF(Q907&gt;S907,CONCATENATE(ROUND(((Q907-S907)/(R907-S907))*20+70,0),"%"),IF(Q907&gt;T907,CONCATENATE(ROUND(((Q907-T907)/(S907-T907))*30+40,0),"%"),IF(Q907&gt;U907,CONCATENATE(ROUND(((Q907-U907)/(T907-U907))*30+10,0),"%"),IF(Q907&gt;V907,CONCATENATE(ROUND(((Q907-V907)/(U907-V907))*7+3,0),"%"),"3% 이하"))))))</f>
        <v/>
      </c>
      <c r="Q907" s="194">
        <f>IFERROR(ROUND(OFFSET(환산공식!$FG$15,$F907,0),3),"")</f>
        <v/>
      </c>
      <c r="R907" s="194">
        <f>OFFSET('배치점수 계산기'!H$10,$D907,0)</f>
        <v/>
      </c>
      <c r="S907" s="194">
        <f>OFFSET('배치점수 계산기'!I$10,$D907,0)</f>
        <v/>
      </c>
      <c r="T907" s="194">
        <f>OFFSET('배치점수 계산기'!J$10,$D907,0)</f>
        <v/>
      </c>
      <c r="U907" s="194">
        <f>OFFSET('배치점수 계산기'!K$10,$D907,0)</f>
        <v/>
      </c>
      <c r="V907" s="194">
        <f>OFFSET('배치점수 계산기'!L$10,$D907,0)</f>
        <v/>
      </c>
      <c r="W907" s="186">
        <f>OFFSET('배치점수 계산기'!M$10,$D907,0)</f>
        <v/>
      </c>
      <c r="X907" s="184">
        <f>OFFSET('배치점수 계산기'!N$10,$D907,0)</f>
        <v/>
      </c>
      <c r="Y907" s="188">
        <f>OFFSET(환산공식!FW$15,$F907,0)</f>
        <v/>
      </c>
      <c r="Z907" s="697">
        <f>OFFSET(환산공식!FX$15,$F907,0)</f>
        <v/>
      </c>
      <c r="AA907" s="179">
        <f>OFFSET(환산공식!FY$15,$F907,0)</f>
        <v/>
      </c>
      <c r="AB907" s="3" t="n"/>
      <c r="AD907" s="0">
        <f>IF(L907="X",6,IF(Q907&gt;R907,1,IF(Q907&gt;S907,2,IF(Q907&gt;T907,3,IF(Q907&gt;U907,4,IF(Q907&gt;=V907,5,IF(Q907&lt;V907,6,"")))))))</f>
        <v/>
      </c>
      <c r="AF907" s="3" t="n"/>
      <c r="AG907" s="3" t="n"/>
      <c r="AH907" s="3" t="n"/>
    </row>
    <row r="908">
      <c r="A908" s="198" t="n"/>
      <c r="B908" s="198" t="n"/>
      <c r="C908" s="198" t="inlineStr">
        <is>
          <t>가901</t>
        </is>
      </c>
      <c r="D908" s="195" t="n">
        <v>969</v>
      </c>
      <c r="E908" s="195" t="n">
        <v>225</v>
      </c>
      <c r="F908" s="195" t="n">
        <v>225</v>
      </c>
      <c r="G908" s="239" t="n">
        <v>901</v>
      </c>
      <c r="H908" s="197" t="inlineStr">
        <is>
          <t>가</t>
        </is>
      </c>
      <c r="I908" s="242" t="inlineStr">
        <is>
          <t>충남대</t>
        </is>
      </c>
      <c r="J908" s="242" t="inlineStr">
        <is>
          <t>약학(지역)</t>
        </is>
      </c>
      <c r="K908" s="195" t="inlineStr">
        <is>
          <t>자연</t>
        </is>
      </c>
      <c r="L908" s="697">
        <f>IF(OFFSET(환산공식!$ED$15,$F908,0)=1,"O","X")</f>
        <v/>
      </c>
      <c r="M908" s="188">
        <f>IFERROR(OFFSET(환산공식!DJ$15,$F908,0),"")</f>
        <v/>
      </c>
      <c r="N908" s="697">
        <f>IFERROR(CONCATENATE(ROUND(OFFSET(환산공식!DK$15,$F908,0),1),"%"),"")</f>
        <v/>
      </c>
      <c r="O908" s="697">
        <f>IFERROR(OFFSET(환산공식!DL$15,$F908,0),"")</f>
        <v/>
      </c>
      <c r="P908" s="188">
        <f>IF(E908="","",IF(Q908&gt;R908,"90% 이상",IF(Q908&gt;S908,CONCATENATE(ROUND(((Q908-S908)/(R908-S908))*20+70,0),"%"),IF(Q908&gt;T908,CONCATENATE(ROUND(((Q908-T908)/(S908-T908))*30+40,0),"%"),IF(Q908&gt;U908,CONCATENATE(ROUND(((Q908-U908)/(T908-U908))*30+10,0),"%"),IF(Q908&gt;V908,CONCATENATE(ROUND(((Q908-V908)/(U908-V908))*7+3,0),"%"),"3% 이하"))))))</f>
        <v/>
      </c>
      <c r="Q908" s="194">
        <f>IFERROR(ROUND(OFFSET(환산공식!$FG$15,$F908,0),3),"")</f>
        <v/>
      </c>
      <c r="R908" s="194">
        <f>OFFSET('배치점수 계산기'!H$10,$D908,0)</f>
        <v/>
      </c>
      <c r="S908" s="194">
        <f>OFFSET('배치점수 계산기'!I$10,$D908,0)</f>
        <v/>
      </c>
      <c r="T908" s="194">
        <f>OFFSET('배치점수 계산기'!J$10,$D908,0)</f>
        <v/>
      </c>
      <c r="U908" s="194">
        <f>OFFSET('배치점수 계산기'!K$10,$D908,0)</f>
        <v/>
      </c>
      <c r="V908" s="194">
        <f>OFFSET('배치점수 계산기'!L$10,$D908,0)</f>
        <v/>
      </c>
      <c r="W908" s="186">
        <f>OFFSET('배치점수 계산기'!M$10,$D908,0)</f>
        <v/>
      </c>
      <c r="X908" s="184">
        <f>OFFSET('배치점수 계산기'!N$10,$D908,0)</f>
        <v/>
      </c>
      <c r="Y908" s="188">
        <f>OFFSET(환산공식!FW$15,$F908,0)</f>
        <v/>
      </c>
      <c r="Z908" s="697">
        <f>OFFSET(환산공식!FX$15,$F908,0)</f>
        <v/>
      </c>
      <c r="AA908" s="179">
        <f>OFFSET(환산공식!FY$15,$F908,0)</f>
        <v/>
      </c>
      <c r="AB908" s="3" t="n"/>
      <c r="AD908" s="0">
        <f>IF(L908="X",6,IF(Q908&gt;R908,1,IF(Q908&gt;S908,2,IF(Q908&gt;T908,3,IF(Q908&gt;U908,4,IF(Q908&gt;=V908,5,IF(Q908&lt;V908,6,"")))))))</f>
        <v/>
      </c>
      <c r="AF908" s="3" t="n"/>
      <c r="AG908" s="3" t="n"/>
      <c r="AH908" s="3" t="n"/>
    </row>
    <row r="909">
      <c r="A909" s="198" t="n"/>
      <c r="B909" s="198" t="n"/>
      <c r="C909" s="198" t="inlineStr">
        <is>
          <t>가902</t>
        </is>
      </c>
      <c r="D909" s="195" t="n">
        <v>970</v>
      </c>
      <c r="E909" s="195" t="n">
        <v>135</v>
      </c>
      <c r="F909" s="195" t="n">
        <v>135</v>
      </c>
      <c r="G909" s="239" t="n">
        <v>902</v>
      </c>
      <c r="H909" s="197" t="inlineStr">
        <is>
          <t>가</t>
        </is>
      </c>
      <c r="I909" s="242" t="inlineStr">
        <is>
          <t>고려대(세종)</t>
        </is>
      </c>
      <c r="J909" s="242" t="inlineStr">
        <is>
          <t>약학</t>
        </is>
      </c>
      <c r="K909" s="195" t="inlineStr">
        <is>
          <t>자연</t>
        </is>
      </c>
      <c r="L909" s="697">
        <f>IF(OFFSET(환산공식!$ED$15,$F909,0)=1,"O","X")</f>
        <v/>
      </c>
      <c r="M909" s="188">
        <f>IFERROR(OFFSET(환산공식!DJ$15,$F909,0),"")</f>
        <v/>
      </c>
      <c r="N909" s="697">
        <f>IFERROR(CONCATENATE(ROUND(OFFSET(환산공식!DK$15,$F909,0),1),"%"),"")</f>
        <v/>
      </c>
      <c r="O909" s="697">
        <f>IFERROR(OFFSET(환산공식!DL$15,$F909,0),"")</f>
        <v/>
      </c>
      <c r="P909" s="188">
        <f>IF(E909="","",IF(Q909&gt;R909,"90% 이상",IF(Q909&gt;S909,CONCATENATE(ROUND(((Q909-S909)/(R909-S909))*20+70,0),"%"),IF(Q909&gt;T909,CONCATENATE(ROUND(((Q909-T909)/(S909-T909))*30+40,0),"%"),IF(Q909&gt;U909,CONCATENATE(ROUND(((Q909-U909)/(T909-U909))*30+10,0),"%"),IF(Q909&gt;V909,CONCATENATE(ROUND(((Q909-V909)/(U909-V909))*7+3,0),"%"),"3% 이하"))))))</f>
        <v/>
      </c>
      <c r="Q909" s="194">
        <f>IFERROR(ROUND(OFFSET(환산공식!$FG$15,$F909,0),3),"")</f>
        <v/>
      </c>
      <c r="R909" s="194">
        <f>OFFSET('배치점수 계산기'!H$10,$D909,0)</f>
        <v/>
      </c>
      <c r="S909" s="194">
        <f>OFFSET('배치점수 계산기'!I$10,$D909,0)</f>
        <v/>
      </c>
      <c r="T909" s="194">
        <f>OFFSET('배치점수 계산기'!J$10,$D909,0)</f>
        <v/>
      </c>
      <c r="U909" s="194">
        <f>OFFSET('배치점수 계산기'!K$10,$D909,0)</f>
        <v/>
      </c>
      <c r="V909" s="194">
        <f>OFFSET('배치점수 계산기'!L$10,$D909,0)</f>
        <v/>
      </c>
      <c r="W909" s="186">
        <f>OFFSET('배치점수 계산기'!M$10,$D909,0)</f>
        <v/>
      </c>
      <c r="X909" s="184">
        <f>OFFSET('배치점수 계산기'!N$10,$D909,0)</f>
        <v/>
      </c>
      <c r="Y909" s="188">
        <f>OFFSET(환산공식!FW$15,$F909,0)</f>
        <v/>
      </c>
      <c r="Z909" s="697">
        <f>OFFSET(환산공식!FX$15,$F909,0)</f>
        <v/>
      </c>
      <c r="AA909" s="179">
        <f>OFFSET(환산공식!FY$15,$F909,0)</f>
        <v/>
      </c>
      <c r="AB909" s="3" t="n"/>
      <c r="AD909" s="0">
        <f>IF(L909="X",6,IF(Q909&gt;R909,1,IF(Q909&gt;S909,2,IF(Q909&gt;T909,3,IF(Q909&gt;U909,4,IF(Q909&gt;=V909,5,IF(Q909&lt;V909,6,"")))))))</f>
        <v/>
      </c>
      <c r="AF909" s="3" t="n"/>
      <c r="AG909" s="3" t="n"/>
      <c r="AH909" s="3" t="n"/>
    </row>
    <row r="910">
      <c r="A910" s="198" t="n"/>
      <c r="B910" s="198" t="n"/>
      <c r="C910" s="198" t="inlineStr">
        <is>
          <t>가903</t>
        </is>
      </c>
      <c r="D910" s="195" t="n">
        <v>971</v>
      </c>
      <c r="E910" s="195" t="n">
        <v>195</v>
      </c>
      <c r="F910" s="195" t="n">
        <v>195</v>
      </c>
      <c r="G910" s="239" t="n">
        <v>903</v>
      </c>
      <c r="H910" s="197" t="inlineStr">
        <is>
          <t>가</t>
        </is>
      </c>
      <c r="I910" s="242" t="inlineStr">
        <is>
          <t>경북대</t>
        </is>
      </c>
      <c r="J910" s="242" t="inlineStr">
        <is>
          <t>약학</t>
        </is>
      </c>
      <c r="K910" s="195" t="inlineStr">
        <is>
          <t>자연</t>
        </is>
      </c>
      <c r="L910" s="697">
        <f>IF(OFFSET(환산공식!$ED$15,$F910,0)=1,"O","X")</f>
        <v/>
      </c>
      <c r="M910" s="188">
        <f>IFERROR(OFFSET(환산공식!DJ$15,$F910,0),"")</f>
        <v/>
      </c>
      <c r="N910" s="697">
        <f>IFERROR(CONCATENATE(ROUND(OFFSET(환산공식!DK$15,$F910,0),1),"%"),"")</f>
        <v/>
      </c>
      <c r="O910" s="697">
        <f>IFERROR(OFFSET(환산공식!DL$15,$F910,0),"")</f>
        <v/>
      </c>
      <c r="P910" s="188">
        <f>IF(E910="","",IF(Q910&gt;R910,"90% 이상",IF(Q910&gt;S910,CONCATENATE(ROUND(((Q910-S910)/(R910-S910))*20+70,0),"%"),IF(Q910&gt;T910,CONCATENATE(ROUND(((Q910-T910)/(S910-T910))*30+40,0),"%"),IF(Q910&gt;U910,CONCATENATE(ROUND(((Q910-U910)/(T910-U910))*30+10,0),"%"),IF(Q910&gt;V910,CONCATENATE(ROUND(((Q910-V910)/(U910-V910))*7+3,0),"%"),"3% 이하"))))))</f>
        <v/>
      </c>
      <c r="Q910" s="194">
        <f>IFERROR(ROUND(OFFSET(환산공식!$FG$15,$F910,0),3),"")</f>
        <v/>
      </c>
      <c r="R910" s="194">
        <f>OFFSET('배치점수 계산기'!H$10,$D910,0)</f>
        <v/>
      </c>
      <c r="S910" s="194">
        <f>OFFSET('배치점수 계산기'!I$10,$D910,0)</f>
        <v/>
      </c>
      <c r="T910" s="194">
        <f>OFFSET('배치점수 계산기'!J$10,$D910,0)</f>
        <v/>
      </c>
      <c r="U910" s="194">
        <f>OFFSET('배치점수 계산기'!K$10,$D910,0)</f>
        <v/>
      </c>
      <c r="V910" s="194">
        <f>OFFSET('배치점수 계산기'!L$10,$D910,0)</f>
        <v/>
      </c>
      <c r="W910" s="186">
        <f>OFFSET('배치점수 계산기'!M$10,$D910,0)</f>
        <v/>
      </c>
      <c r="X910" s="184">
        <f>OFFSET('배치점수 계산기'!N$10,$D910,0)</f>
        <v/>
      </c>
      <c r="Y910" s="188">
        <f>OFFSET(환산공식!FW$15,$F910,0)</f>
        <v/>
      </c>
      <c r="Z910" s="697">
        <f>OFFSET(환산공식!FX$15,$F910,0)</f>
        <v/>
      </c>
      <c r="AA910" s="179">
        <f>OFFSET(환산공식!FY$15,$F910,0)</f>
        <v/>
      </c>
      <c r="AB910" s="3" t="n"/>
      <c r="AD910" s="0">
        <f>IF(L910="X",6,IF(Q910&gt;R910,1,IF(Q910&gt;S910,2,IF(Q910&gt;T910,3,IF(Q910&gt;U910,4,IF(Q910&gt;=V910,5,IF(Q910&lt;V910,6,"")))))))</f>
        <v/>
      </c>
      <c r="AF910" s="3" t="n"/>
      <c r="AG910" s="3" t="n"/>
      <c r="AH910" s="3" t="n"/>
    </row>
    <row r="911">
      <c r="A911" s="198" t="n"/>
      <c r="B911" s="198" t="n"/>
      <c r="C911" s="198" t="inlineStr">
        <is>
          <t>가904</t>
        </is>
      </c>
      <c r="D911" s="195" t="n">
        <v>972</v>
      </c>
      <c r="E911" s="195" t="n">
        <v>139</v>
      </c>
      <c r="F911" s="195" t="n">
        <v>139</v>
      </c>
      <c r="G911" s="239" t="n">
        <v>904</v>
      </c>
      <c r="H911" s="197" t="inlineStr">
        <is>
          <t>가</t>
        </is>
      </c>
      <c r="I911" s="242" t="inlineStr">
        <is>
          <t>가천대</t>
        </is>
      </c>
      <c r="J911" s="242" t="inlineStr">
        <is>
          <t>약학</t>
        </is>
      </c>
      <c r="K911" s="195" t="inlineStr">
        <is>
          <t>자연</t>
        </is>
      </c>
      <c r="L911" s="697">
        <f>IF(OFFSET(환산공식!$ED$15,$F911,0)=1,"O","X")</f>
        <v/>
      </c>
      <c r="M911" s="188">
        <f>IFERROR(OFFSET(환산공식!DJ$15,$F911,0),"")</f>
        <v/>
      </c>
      <c r="N911" s="697">
        <f>IFERROR(CONCATENATE(ROUND(OFFSET(환산공식!DK$15,$F911,0),1),"%"),"")</f>
        <v/>
      </c>
      <c r="O911" s="697">
        <f>IFERROR(OFFSET(환산공식!DL$15,$F911,0),"")</f>
        <v/>
      </c>
      <c r="P911" s="188">
        <f>IF(E911="","",IF(Q911&gt;R911,"90% 이상",IF(Q911&gt;S911,CONCATENATE(ROUND(((Q911-S911)/(R911-S911))*20+70,0),"%"),IF(Q911&gt;T911,CONCATENATE(ROUND(((Q911-T911)/(S911-T911))*30+40,0),"%"),IF(Q911&gt;U911,CONCATENATE(ROUND(((Q911-U911)/(T911-U911))*30+10,0),"%"),IF(Q911&gt;V911,CONCATENATE(ROUND(((Q911-V911)/(U911-V911))*7+3,0),"%"),"3% 이하"))))))</f>
        <v/>
      </c>
      <c r="Q911" s="194">
        <f>IFERROR(ROUND(OFFSET(환산공식!$FG$15,$F911,0),3),"")</f>
        <v/>
      </c>
      <c r="R911" s="194">
        <f>OFFSET('배치점수 계산기'!H$10,$D911,0)</f>
        <v/>
      </c>
      <c r="S911" s="194">
        <f>OFFSET('배치점수 계산기'!I$10,$D911,0)</f>
        <v/>
      </c>
      <c r="T911" s="194">
        <f>OFFSET('배치점수 계산기'!J$10,$D911,0)</f>
        <v/>
      </c>
      <c r="U911" s="194">
        <f>OFFSET('배치점수 계산기'!K$10,$D911,0)</f>
        <v/>
      </c>
      <c r="V911" s="194">
        <f>OFFSET('배치점수 계산기'!L$10,$D911,0)</f>
        <v/>
      </c>
      <c r="W911" s="186">
        <f>OFFSET('배치점수 계산기'!M$10,$D911,0)</f>
        <v/>
      </c>
      <c r="X911" s="184">
        <f>OFFSET('배치점수 계산기'!N$10,$D911,0)</f>
        <v/>
      </c>
      <c r="Y911" s="188">
        <f>OFFSET(환산공식!FW$15,$F911,0)</f>
        <v/>
      </c>
      <c r="Z911" s="697">
        <f>OFFSET(환산공식!FX$15,$F911,0)</f>
        <v/>
      </c>
      <c r="AA911" s="179">
        <f>OFFSET(환산공식!FY$15,$F911,0)</f>
        <v/>
      </c>
      <c r="AB911" s="3" t="n"/>
      <c r="AD911" s="0">
        <f>IF(L911="X",6,IF(Q911&gt;R911,1,IF(Q911&gt;S911,2,IF(Q911&gt;T911,3,IF(Q911&gt;U911,4,IF(Q911&gt;=V911,5,IF(Q911&lt;V911,6,"")))))))</f>
        <v/>
      </c>
      <c r="AF911" s="3" t="n"/>
      <c r="AG911" s="3" t="n"/>
      <c r="AH911" s="3" t="n"/>
    </row>
    <row r="912">
      <c r="A912" s="198" t="n"/>
      <c r="B912" s="198" t="n"/>
      <c r="C912" s="198" t="inlineStr">
        <is>
          <t>가905</t>
        </is>
      </c>
      <c r="D912" s="195" t="n">
        <v>973</v>
      </c>
      <c r="E912" s="195" t="n">
        <v>187</v>
      </c>
      <c r="F912" s="195" t="n">
        <v>187</v>
      </c>
      <c r="G912" s="239" t="n">
        <v>905</v>
      </c>
      <c r="H912" s="197" t="inlineStr">
        <is>
          <t>가</t>
        </is>
      </c>
      <c r="I912" s="242" t="inlineStr">
        <is>
          <t>강원대</t>
        </is>
      </c>
      <c r="J912" s="242" t="inlineStr">
        <is>
          <t>약학</t>
        </is>
      </c>
      <c r="K912" s="195" t="inlineStr">
        <is>
          <t>자연</t>
        </is>
      </c>
      <c r="L912" s="697">
        <f>IF(OFFSET(환산공식!$ED$15,$F912,0)=1,"O","X")</f>
        <v/>
      </c>
      <c r="M912" s="188">
        <f>IFERROR(OFFSET(환산공식!DJ$15,$F912,0),"")</f>
        <v/>
      </c>
      <c r="N912" s="697">
        <f>IFERROR(CONCATENATE(ROUND(OFFSET(환산공식!DK$15,$F912,0),1),"%"),"")</f>
        <v/>
      </c>
      <c r="O912" s="697">
        <f>IFERROR(OFFSET(환산공식!DL$15,$F912,0),"")</f>
        <v/>
      </c>
      <c r="P912" s="188">
        <f>IF(E912="","",IF(Q912&gt;R912,"90% 이상",IF(Q912&gt;S912,CONCATENATE(ROUND(((Q912-S912)/(R912-S912))*20+70,0),"%"),IF(Q912&gt;T912,CONCATENATE(ROUND(((Q912-T912)/(S912-T912))*30+40,0),"%"),IF(Q912&gt;U912,CONCATENATE(ROUND(((Q912-U912)/(T912-U912))*30+10,0),"%"),IF(Q912&gt;V912,CONCATENATE(ROUND(((Q912-V912)/(U912-V912))*7+3,0),"%"),"3% 이하"))))))</f>
        <v/>
      </c>
      <c r="Q912" s="194">
        <f>IFERROR(ROUND(OFFSET(환산공식!$FG$15,$F912,0),3),"")</f>
        <v/>
      </c>
      <c r="R912" s="194">
        <f>OFFSET('배치점수 계산기'!H$10,$D912,0)</f>
        <v/>
      </c>
      <c r="S912" s="194">
        <f>OFFSET('배치점수 계산기'!I$10,$D912,0)</f>
        <v/>
      </c>
      <c r="T912" s="194">
        <f>OFFSET('배치점수 계산기'!J$10,$D912,0)</f>
        <v/>
      </c>
      <c r="U912" s="194">
        <f>OFFSET('배치점수 계산기'!K$10,$D912,0)</f>
        <v/>
      </c>
      <c r="V912" s="194">
        <f>OFFSET('배치점수 계산기'!L$10,$D912,0)</f>
        <v/>
      </c>
      <c r="W912" s="186">
        <f>OFFSET('배치점수 계산기'!M$10,$D912,0)</f>
        <v/>
      </c>
      <c r="X912" s="184">
        <f>OFFSET('배치점수 계산기'!N$10,$D912,0)</f>
        <v/>
      </c>
      <c r="Y912" s="188">
        <f>OFFSET(환산공식!FW$15,$F912,0)</f>
        <v/>
      </c>
      <c r="Z912" s="697">
        <f>OFFSET(환산공식!FX$15,$F912,0)</f>
        <v/>
      </c>
      <c r="AA912" s="179">
        <f>OFFSET(환산공식!FY$15,$F912,0)</f>
        <v/>
      </c>
      <c r="AB912" s="3" t="n"/>
      <c r="AD912" s="0">
        <f>IF(L912="X",6,IF(Q912&gt;R912,1,IF(Q912&gt;S912,2,IF(Q912&gt;T912,3,IF(Q912&gt;U912,4,IF(Q912&gt;=V912,5,IF(Q912&lt;V912,6,"")))))))</f>
        <v/>
      </c>
      <c r="AF912" s="3" t="n"/>
      <c r="AG912" s="3" t="n"/>
      <c r="AH912" s="3" t="n"/>
    </row>
    <row r="913">
      <c r="A913" s="198" t="n"/>
      <c r="B913" s="198" t="n"/>
      <c r="C913" s="198" t="inlineStr">
        <is>
          <t>가906</t>
        </is>
      </c>
      <c r="D913" s="195" t="n">
        <v>974</v>
      </c>
      <c r="E913" s="195" t="n">
        <v>181</v>
      </c>
      <c r="F913" s="195" t="n">
        <v>181</v>
      </c>
      <c r="G913" s="239" t="n">
        <v>906</v>
      </c>
      <c r="H913" s="197" t="inlineStr">
        <is>
          <t>가</t>
        </is>
      </c>
      <c r="I913" s="242" t="inlineStr">
        <is>
          <t>조선대</t>
        </is>
      </c>
      <c r="J913" s="242" t="inlineStr">
        <is>
          <t>약학</t>
        </is>
      </c>
      <c r="K913" s="195" t="inlineStr">
        <is>
          <t>자연</t>
        </is>
      </c>
      <c r="L913" s="697">
        <f>IF(OFFSET(환산공식!$ED$15,$F913,0)=1,"O","X")</f>
        <v/>
      </c>
      <c r="M913" s="188">
        <f>IFERROR(OFFSET(환산공식!DJ$15,$F913,0),"")</f>
        <v/>
      </c>
      <c r="N913" s="697">
        <f>IFERROR(CONCATENATE(ROUND(OFFSET(환산공식!DK$15,$F913,0),1),"%"),"")</f>
        <v/>
      </c>
      <c r="O913" s="697">
        <f>IFERROR(OFFSET(환산공식!DL$15,$F913,0),"")</f>
        <v/>
      </c>
      <c r="P913" s="188">
        <f>IF(E913="","",IF(Q913&gt;R913,"90% 이상",IF(Q913&gt;S913,CONCATENATE(ROUND(((Q913-S913)/(R913-S913))*20+70,0),"%"),IF(Q913&gt;T913,CONCATENATE(ROUND(((Q913-T913)/(S913-T913))*30+40,0),"%"),IF(Q913&gt;U913,CONCATENATE(ROUND(((Q913-U913)/(T913-U913))*30+10,0),"%"),IF(Q913&gt;V913,CONCATENATE(ROUND(((Q913-V913)/(U913-V913))*7+3,0),"%"),"3% 이하"))))))</f>
        <v/>
      </c>
      <c r="Q913" s="194">
        <f>IFERROR(ROUND(OFFSET(환산공식!$FG$15,$F913,0),3),"")</f>
        <v/>
      </c>
      <c r="R913" s="194">
        <f>OFFSET('배치점수 계산기'!H$10,$D913,0)</f>
        <v/>
      </c>
      <c r="S913" s="194">
        <f>OFFSET('배치점수 계산기'!I$10,$D913,0)</f>
        <v/>
      </c>
      <c r="T913" s="194">
        <f>OFFSET('배치점수 계산기'!J$10,$D913,0)</f>
        <v/>
      </c>
      <c r="U913" s="194">
        <f>OFFSET('배치점수 계산기'!K$10,$D913,0)</f>
        <v/>
      </c>
      <c r="V913" s="194">
        <f>OFFSET('배치점수 계산기'!L$10,$D913,0)</f>
        <v/>
      </c>
      <c r="W913" s="186">
        <f>OFFSET('배치점수 계산기'!M$10,$D913,0)</f>
        <v/>
      </c>
      <c r="X913" s="184">
        <f>OFFSET('배치점수 계산기'!N$10,$D913,0)</f>
        <v/>
      </c>
      <c r="Y913" s="188">
        <f>OFFSET(환산공식!FW$15,$F913,0)</f>
        <v/>
      </c>
      <c r="Z913" s="697">
        <f>OFFSET(환산공식!FX$15,$F913,0)</f>
        <v/>
      </c>
      <c r="AA913" s="179">
        <f>OFFSET(환산공식!FY$15,$F913,0)</f>
        <v/>
      </c>
      <c r="AB913" s="3" t="n"/>
      <c r="AD913" s="0">
        <f>IF(L913="X",6,IF(Q913&gt;R913,1,IF(Q913&gt;S913,2,IF(Q913&gt;T913,3,IF(Q913&gt;U913,4,IF(Q913&gt;=V913,5,IF(Q913&lt;V913,6,"")))))))</f>
        <v/>
      </c>
      <c r="AF913" s="3" t="n"/>
      <c r="AG913" s="3" t="n"/>
      <c r="AH913" s="3" t="n"/>
    </row>
    <row r="914">
      <c r="A914" s="198" t="n"/>
      <c r="B914" s="198" t="n"/>
      <c r="C914" s="198" t="inlineStr">
        <is>
          <t>가907</t>
        </is>
      </c>
      <c r="D914" s="195" t="n">
        <v>975</v>
      </c>
      <c r="E914" s="195" t="n">
        <v>181</v>
      </c>
      <c r="F914" s="195" t="n">
        <v>181</v>
      </c>
      <c r="G914" s="239" t="n">
        <v>907</v>
      </c>
      <c r="H914" s="197" t="inlineStr">
        <is>
          <t>가</t>
        </is>
      </c>
      <c r="I914" s="242" t="inlineStr">
        <is>
          <t>조선대</t>
        </is>
      </c>
      <c r="J914" s="242" t="inlineStr">
        <is>
          <t>약학(지역)</t>
        </is>
      </c>
      <c r="K914" s="195" t="inlineStr">
        <is>
          <t>자연</t>
        </is>
      </c>
      <c r="L914" s="697">
        <f>IF(OFFSET(환산공식!$ED$15,$F914,0)=1,"O","X")</f>
        <v/>
      </c>
      <c r="M914" s="188">
        <f>IFERROR(OFFSET(환산공식!DJ$15,$F914,0),"")</f>
        <v/>
      </c>
      <c r="N914" s="697">
        <f>IFERROR(CONCATENATE(ROUND(OFFSET(환산공식!DK$15,$F914,0),1),"%"),"")</f>
        <v/>
      </c>
      <c r="O914" s="697">
        <f>IFERROR(OFFSET(환산공식!DL$15,$F914,0),"")</f>
        <v/>
      </c>
      <c r="P914" s="188">
        <f>IF(E914="","",IF(Q914&gt;R914,"90% 이상",IF(Q914&gt;S914,CONCATENATE(ROUND(((Q914-S914)/(R914-S914))*20+70,0),"%"),IF(Q914&gt;T914,CONCATENATE(ROUND(((Q914-T914)/(S914-T914))*30+40,0),"%"),IF(Q914&gt;U914,CONCATENATE(ROUND(((Q914-U914)/(T914-U914))*30+10,0),"%"),IF(Q914&gt;V914,CONCATENATE(ROUND(((Q914-V914)/(U914-V914))*7+3,0),"%"),"3% 이하"))))))</f>
        <v/>
      </c>
      <c r="Q914" s="194">
        <f>IFERROR(ROUND(OFFSET(환산공식!$FG$15,$F914,0),3),"")</f>
        <v/>
      </c>
      <c r="R914" s="194">
        <f>OFFSET('배치점수 계산기'!H$10,$D914,0)</f>
        <v/>
      </c>
      <c r="S914" s="194">
        <f>OFFSET('배치점수 계산기'!I$10,$D914,0)</f>
        <v/>
      </c>
      <c r="T914" s="194">
        <f>OFFSET('배치점수 계산기'!J$10,$D914,0)</f>
        <v/>
      </c>
      <c r="U914" s="194">
        <f>OFFSET('배치점수 계산기'!K$10,$D914,0)</f>
        <v/>
      </c>
      <c r="V914" s="194">
        <f>OFFSET('배치점수 계산기'!L$10,$D914,0)</f>
        <v/>
      </c>
      <c r="W914" s="186">
        <f>OFFSET('배치점수 계산기'!M$10,$D914,0)</f>
        <v/>
      </c>
      <c r="X914" s="184">
        <f>OFFSET('배치점수 계산기'!N$10,$D914,0)</f>
        <v/>
      </c>
      <c r="Y914" s="188">
        <f>OFFSET(환산공식!FW$15,$F914,0)</f>
        <v/>
      </c>
      <c r="Z914" s="697">
        <f>OFFSET(환산공식!FX$15,$F914,0)</f>
        <v/>
      </c>
      <c r="AA914" s="179">
        <f>OFFSET(환산공식!FY$15,$F914,0)</f>
        <v/>
      </c>
      <c r="AB914" s="3" t="n"/>
      <c r="AD914" s="0">
        <f>IF(L914="X",6,IF(Q914&gt;R914,1,IF(Q914&gt;S914,2,IF(Q914&gt;T914,3,IF(Q914&gt;U914,4,IF(Q914&gt;=V914,5,IF(Q914&lt;V914,6,"")))))))</f>
        <v/>
      </c>
      <c r="AF914" s="3" t="n"/>
      <c r="AG914" s="3" t="n"/>
      <c r="AH914" s="3" t="n"/>
    </row>
    <row r="915">
      <c r="A915" s="198" t="n"/>
      <c r="B915" s="198" t="n"/>
      <c r="C915" s="198" t="inlineStr">
        <is>
          <t>가908</t>
        </is>
      </c>
      <c r="D915" s="195" t="n">
        <v>976</v>
      </c>
      <c r="E915" s="195" t="n">
        <v>144</v>
      </c>
      <c r="F915" s="195" t="n">
        <v>144</v>
      </c>
      <c r="G915" s="239" t="n">
        <v>908</v>
      </c>
      <c r="H915" s="197" t="inlineStr">
        <is>
          <t>가</t>
        </is>
      </c>
      <c r="I915" s="242" t="inlineStr">
        <is>
          <t>경성대</t>
        </is>
      </c>
      <c r="J915" s="242" t="inlineStr">
        <is>
          <t>약학</t>
        </is>
      </c>
      <c r="K915" s="195" t="inlineStr">
        <is>
          <t>자연</t>
        </is>
      </c>
      <c r="L915" s="697">
        <f>IF(OFFSET(환산공식!$ED$15,$F915,0)=1,"O","X")</f>
        <v/>
      </c>
      <c r="M915" s="188">
        <f>IFERROR(OFFSET(환산공식!DJ$15,$F915,0),"")</f>
        <v/>
      </c>
      <c r="N915" s="697">
        <f>IFERROR(CONCATENATE(ROUND(OFFSET(환산공식!DK$15,$F915,0),1),"%"),"")</f>
        <v/>
      </c>
      <c r="O915" s="697">
        <f>IFERROR(OFFSET(환산공식!DL$15,$F915,0),"")</f>
        <v/>
      </c>
      <c r="P915" s="188">
        <f>IF(E915="","",IF(Q915&gt;R915,"90% 이상",IF(Q915&gt;S915,CONCATENATE(ROUND(((Q915-S915)/(R915-S915))*20+70,0),"%"),IF(Q915&gt;T915,CONCATENATE(ROUND(((Q915-T915)/(S915-T915))*30+40,0),"%"),IF(Q915&gt;U915,CONCATENATE(ROUND(((Q915-U915)/(T915-U915))*30+10,0),"%"),IF(Q915&gt;V915,CONCATENATE(ROUND(((Q915-V915)/(U915-V915))*7+3,0),"%"),"3% 이하"))))))</f>
        <v/>
      </c>
      <c r="Q915" s="194">
        <f>IFERROR(ROUND(OFFSET(환산공식!$FG$15,$F915,0),3),"")</f>
        <v/>
      </c>
      <c r="R915" s="194">
        <f>OFFSET('배치점수 계산기'!H$10,$D915,0)</f>
        <v/>
      </c>
      <c r="S915" s="194">
        <f>OFFSET('배치점수 계산기'!I$10,$D915,0)</f>
        <v/>
      </c>
      <c r="T915" s="194">
        <f>OFFSET('배치점수 계산기'!J$10,$D915,0)</f>
        <v/>
      </c>
      <c r="U915" s="194">
        <f>OFFSET('배치점수 계산기'!K$10,$D915,0)</f>
        <v/>
      </c>
      <c r="V915" s="194">
        <f>OFFSET('배치점수 계산기'!L$10,$D915,0)</f>
        <v/>
      </c>
      <c r="W915" s="186">
        <f>OFFSET('배치점수 계산기'!M$10,$D915,0)</f>
        <v/>
      </c>
      <c r="X915" s="184">
        <f>OFFSET('배치점수 계산기'!N$10,$D915,0)</f>
        <v/>
      </c>
      <c r="Y915" s="188">
        <f>OFFSET(환산공식!FW$15,$F915,0)</f>
        <v/>
      </c>
      <c r="Z915" s="697">
        <f>OFFSET(환산공식!FX$15,$F915,0)</f>
        <v/>
      </c>
      <c r="AA915" s="179">
        <f>OFFSET(환산공식!FY$15,$F915,0)</f>
        <v/>
      </c>
      <c r="AB915" s="3" t="n"/>
      <c r="AD915" s="0">
        <f>IF(L915="X",6,IF(Q915&gt;R915,1,IF(Q915&gt;S915,2,IF(Q915&gt;T915,3,IF(Q915&gt;U915,4,IF(Q915&gt;=V915,5,IF(Q915&lt;V915,6,"")))))))</f>
        <v/>
      </c>
      <c r="AF915" s="3" t="n"/>
      <c r="AG915" s="3" t="n"/>
      <c r="AH915" s="3" t="n"/>
    </row>
    <row r="916">
      <c r="A916" s="198" t="n"/>
      <c r="B916" s="198" t="n"/>
      <c r="C916" s="198" t="inlineStr">
        <is>
          <t>가909</t>
        </is>
      </c>
      <c r="D916" s="195" t="n">
        <v>977</v>
      </c>
      <c r="E916" s="195" t="n">
        <v>191</v>
      </c>
      <c r="F916" s="195" t="n">
        <v>191</v>
      </c>
      <c r="G916" s="239" t="n">
        <v>909</v>
      </c>
      <c r="H916" s="197" t="inlineStr">
        <is>
          <t>가</t>
        </is>
      </c>
      <c r="I916" s="242" t="inlineStr">
        <is>
          <t>경상국립대</t>
        </is>
      </c>
      <c r="J916" s="242" t="inlineStr">
        <is>
          <t>약학</t>
        </is>
      </c>
      <c r="K916" s="195" t="inlineStr">
        <is>
          <t>자연</t>
        </is>
      </c>
      <c r="L916" s="697">
        <f>IF(OFFSET(환산공식!$ED$15,$F916,0)=1,"O","X")</f>
        <v/>
      </c>
      <c r="M916" s="188">
        <f>IFERROR(OFFSET(환산공식!DJ$15,$F916,0),"")</f>
        <v/>
      </c>
      <c r="N916" s="697">
        <f>IFERROR(CONCATENATE(ROUND(OFFSET(환산공식!DK$15,$F916,0),1),"%"),"")</f>
        <v/>
      </c>
      <c r="O916" s="697">
        <f>IFERROR(OFFSET(환산공식!DL$15,$F916,0),"")</f>
        <v/>
      </c>
      <c r="P916" s="188">
        <f>IF(E916="","",IF(Q916&gt;R916,"90% 이상",IF(Q916&gt;S916,CONCATENATE(ROUND(((Q916-S916)/(R916-S916))*20+70,0),"%"),IF(Q916&gt;T916,CONCATENATE(ROUND(((Q916-T916)/(S916-T916))*30+40,0),"%"),IF(Q916&gt;U916,CONCATENATE(ROUND(((Q916-U916)/(T916-U916))*30+10,0),"%"),IF(Q916&gt;V916,CONCATENATE(ROUND(((Q916-V916)/(U916-V916))*7+3,0),"%"),"3% 이하"))))))</f>
        <v/>
      </c>
      <c r="Q916" s="194">
        <f>IFERROR(ROUND(OFFSET(환산공식!$FG$15,$F916,0),3),"")</f>
        <v/>
      </c>
      <c r="R916" s="194">
        <f>OFFSET('배치점수 계산기'!H$10,$D916,0)</f>
        <v/>
      </c>
      <c r="S916" s="194">
        <f>OFFSET('배치점수 계산기'!I$10,$D916,0)</f>
        <v/>
      </c>
      <c r="T916" s="194">
        <f>OFFSET('배치점수 계산기'!J$10,$D916,0)</f>
        <v/>
      </c>
      <c r="U916" s="194">
        <f>OFFSET('배치점수 계산기'!K$10,$D916,0)</f>
        <v/>
      </c>
      <c r="V916" s="194">
        <f>OFFSET('배치점수 계산기'!L$10,$D916,0)</f>
        <v/>
      </c>
      <c r="W916" s="186">
        <f>OFFSET('배치점수 계산기'!M$10,$D916,0)</f>
        <v/>
      </c>
      <c r="X916" s="184">
        <f>OFFSET('배치점수 계산기'!N$10,$D916,0)</f>
        <v/>
      </c>
      <c r="Y916" s="188">
        <f>OFFSET(환산공식!FW$15,$F916,0)</f>
        <v/>
      </c>
      <c r="Z916" s="697">
        <f>OFFSET(환산공식!FX$15,$F916,0)</f>
        <v/>
      </c>
      <c r="AA916" s="179">
        <f>OFFSET(환산공식!FY$15,$F916,0)</f>
        <v/>
      </c>
      <c r="AB916" s="3" t="n"/>
      <c r="AD916" s="0">
        <f>IF(L916="X",6,IF(Q916&gt;R916,1,IF(Q916&gt;S916,2,IF(Q916&gt;T916,3,IF(Q916&gt;U916,4,IF(Q916&gt;=V916,5,IF(Q916&lt;V916,6,"")))))))</f>
        <v/>
      </c>
      <c r="AF916" s="3" t="n"/>
      <c r="AG916" s="3" t="n"/>
      <c r="AH916" s="3" t="n"/>
    </row>
    <row r="917">
      <c r="A917" s="198" t="n"/>
      <c r="B917" s="198" t="n"/>
      <c r="C917" s="198" t="inlineStr">
        <is>
          <t>가910</t>
        </is>
      </c>
      <c r="D917" s="195" t="n">
        <v>978</v>
      </c>
      <c r="E917" s="195" t="n">
        <v>191</v>
      </c>
      <c r="F917" s="195" t="n">
        <v>191</v>
      </c>
      <c r="G917" s="239" t="n">
        <v>910</v>
      </c>
      <c r="H917" s="197" t="inlineStr">
        <is>
          <t>가</t>
        </is>
      </c>
      <c r="I917" s="242" t="inlineStr">
        <is>
          <t>경상국립대</t>
        </is>
      </c>
      <c r="J917" s="242" t="inlineStr">
        <is>
          <t>약학(지역)</t>
        </is>
      </c>
      <c r="K917" s="195" t="inlineStr">
        <is>
          <t>자연</t>
        </is>
      </c>
      <c r="L917" s="697">
        <f>IF(OFFSET(환산공식!$ED$15,$F917,0)=1,"O","X")</f>
        <v/>
      </c>
      <c r="M917" s="188">
        <f>IFERROR(OFFSET(환산공식!DJ$15,$F917,0),"")</f>
        <v/>
      </c>
      <c r="N917" s="697">
        <f>IFERROR(CONCATENATE(ROUND(OFFSET(환산공식!DK$15,$F917,0),1),"%"),"")</f>
        <v/>
      </c>
      <c r="O917" s="697">
        <f>IFERROR(OFFSET(환산공식!DL$15,$F917,0),"")</f>
        <v/>
      </c>
      <c r="P917" s="188">
        <f>IF(E917="","",IF(Q917&gt;R917,"90% 이상",IF(Q917&gt;S917,CONCATENATE(ROUND(((Q917-S917)/(R917-S917))*20+70,0),"%"),IF(Q917&gt;T917,CONCATENATE(ROUND(((Q917-T917)/(S917-T917))*30+40,0),"%"),IF(Q917&gt;U917,CONCATENATE(ROUND(((Q917-U917)/(T917-U917))*30+10,0),"%"),IF(Q917&gt;V917,CONCATENATE(ROUND(((Q917-V917)/(U917-V917))*7+3,0),"%"),"3% 이하"))))))</f>
        <v/>
      </c>
      <c r="Q917" s="194">
        <f>IFERROR(ROUND(OFFSET(환산공식!$FG$15,$F917,0),3),"")</f>
        <v/>
      </c>
      <c r="R917" s="194">
        <f>OFFSET('배치점수 계산기'!H$10,$D917,0)</f>
        <v/>
      </c>
      <c r="S917" s="194">
        <f>OFFSET('배치점수 계산기'!I$10,$D917,0)</f>
        <v/>
      </c>
      <c r="T917" s="194">
        <f>OFFSET('배치점수 계산기'!J$10,$D917,0)</f>
        <v/>
      </c>
      <c r="U917" s="194">
        <f>OFFSET('배치점수 계산기'!K$10,$D917,0)</f>
        <v/>
      </c>
      <c r="V917" s="194">
        <f>OFFSET('배치점수 계산기'!L$10,$D917,0)</f>
        <v/>
      </c>
      <c r="W917" s="186">
        <f>OFFSET('배치점수 계산기'!M$10,$D917,0)</f>
        <v/>
      </c>
      <c r="X917" s="184">
        <f>OFFSET('배치점수 계산기'!N$10,$D917,0)</f>
        <v/>
      </c>
      <c r="Y917" s="188">
        <f>OFFSET(환산공식!FW$15,$F917,0)</f>
        <v/>
      </c>
      <c r="Z917" s="697">
        <f>OFFSET(환산공식!FX$15,$F917,0)</f>
        <v/>
      </c>
      <c r="AA917" s="179">
        <f>OFFSET(환산공식!FY$15,$F917,0)</f>
        <v/>
      </c>
      <c r="AB917" s="3" t="n"/>
      <c r="AD917" s="0">
        <f>IF(L917="X",6,IF(Q917&gt;R917,1,IF(Q917&gt;S917,2,IF(Q917&gt;T917,3,IF(Q917&gt;U917,4,IF(Q917&gt;=V917,5,IF(Q917&lt;V917,6,"")))))))</f>
        <v/>
      </c>
    </row>
    <row r="918">
      <c r="A918" s="198" t="n"/>
      <c r="B918" s="198" t="n"/>
      <c r="C918" s="198" t="inlineStr">
        <is>
          <t>가911</t>
        </is>
      </c>
      <c r="D918" s="195" t="n">
        <v>979</v>
      </c>
      <c r="E918" s="195" t="n">
        <v>179</v>
      </c>
      <c r="F918" s="195" t="n">
        <v>179</v>
      </c>
      <c r="G918" s="239" t="n">
        <v>911</v>
      </c>
      <c r="H918" s="197" t="inlineStr">
        <is>
          <t>가</t>
        </is>
      </c>
      <c r="I918" s="242" t="inlineStr">
        <is>
          <t>인제대</t>
        </is>
      </c>
      <c r="J918" s="242" t="inlineStr">
        <is>
          <t>약학(지역)</t>
        </is>
      </c>
      <c r="K918" s="195" t="inlineStr">
        <is>
          <t>자연</t>
        </is>
      </c>
      <c r="L918" s="697">
        <f>IF(OFFSET(환산공식!$ED$15,$F918,0)=1,"O","X")</f>
        <v/>
      </c>
      <c r="M918" s="188">
        <f>IFERROR(OFFSET(환산공식!DJ$15,$F918,0),"")</f>
        <v/>
      </c>
      <c r="N918" s="697">
        <f>IFERROR(CONCATENATE(ROUND(OFFSET(환산공식!DK$15,$F918,0),1),"%"),"")</f>
        <v/>
      </c>
      <c r="O918" s="697">
        <f>IFERROR(OFFSET(환산공식!DL$15,$F918,0),"")</f>
        <v/>
      </c>
      <c r="P918" s="188">
        <f>IF(E918="","",IF(Q918&gt;R918,"90% 이상",IF(Q918&gt;S918,CONCATENATE(ROUND(((Q918-S918)/(R918-S918))*20+70,0),"%"),IF(Q918&gt;T918,CONCATENATE(ROUND(((Q918-T918)/(S918-T918))*30+40,0),"%"),IF(Q918&gt;U918,CONCATENATE(ROUND(((Q918-U918)/(T918-U918))*30+10,0),"%"),IF(Q918&gt;V918,CONCATENATE(ROUND(((Q918-V918)/(U918-V918))*7+3,0),"%"),"3% 이하"))))))</f>
        <v/>
      </c>
      <c r="Q918" s="194">
        <f>IFERROR(ROUND(OFFSET(환산공식!$FG$15,$F918,0),3),"")</f>
        <v/>
      </c>
      <c r="R918" s="194">
        <f>OFFSET('배치점수 계산기'!H$10,$D918,0)</f>
        <v/>
      </c>
      <c r="S918" s="194">
        <f>OFFSET('배치점수 계산기'!I$10,$D918,0)</f>
        <v/>
      </c>
      <c r="T918" s="194">
        <f>OFFSET('배치점수 계산기'!J$10,$D918,0)</f>
        <v/>
      </c>
      <c r="U918" s="194">
        <f>OFFSET('배치점수 계산기'!K$10,$D918,0)</f>
        <v/>
      </c>
      <c r="V918" s="194">
        <f>OFFSET('배치점수 계산기'!L$10,$D918,0)</f>
        <v/>
      </c>
      <c r="W918" s="186">
        <f>OFFSET('배치점수 계산기'!M$10,$D918,0)</f>
        <v/>
      </c>
      <c r="X918" s="184">
        <f>OFFSET('배치점수 계산기'!N$10,$D918,0)</f>
        <v/>
      </c>
      <c r="Y918" s="188">
        <f>OFFSET(환산공식!FW$15,$F918,0)</f>
        <v/>
      </c>
      <c r="Z918" s="697">
        <f>OFFSET(환산공식!FX$15,$F918,0)</f>
        <v/>
      </c>
      <c r="AA918" s="179">
        <f>OFFSET(환산공식!FY$15,$F918,0)</f>
        <v/>
      </c>
      <c r="AB918" s="3" t="n"/>
      <c r="AD918" s="0">
        <f>IF(L918="X",6,IF(Q918&gt;R918,1,IF(Q918&gt;S918,2,IF(Q918&gt;T918,3,IF(Q918&gt;U918,4,IF(Q918&gt;=V918,5,IF(Q918&lt;V918,6,"")))))))</f>
        <v/>
      </c>
    </row>
    <row r="919">
      <c r="A919" s="198" t="n"/>
      <c r="B919" s="198" t="n"/>
      <c r="C919" s="198" t="inlineStr">
        <is>
          <t>가912</t>
        </is>
      </c>
      <c r="D919" s="195" t="n">
        <v>980</v>
      </c>
      <c r="E919" s="195" t="n">
        <v>179</v>
      </c>
      <c r="F919" s="195" t="n">
        <v>179</v>
      </c>
      <c r="G919" s="239" t="n">
        <v>912</v>
      </c>
      <c r="H919" s="197" t="inlineStr">
        <is>
          <t>가</t>
        </is>
      </c>
      <c r="I919" s="242" t="inlineStr">
        <is>
          <t>인제대</t>
        </is>
      </c>
      <c r="J919" s="242" t="inlineStr">
        <is>
          <t>약학</t>
        </is>
      </c>
      <c r="K919" s="195" t="inlineStr">
        <is>
          <t>자연</t>
        </is>
      </c>
      <c r="L919" s="697">
        <f>IF(OFFSET(환산공식!$ED$15,$F919,0)=1,"O","X")</f>
        <v/>
      </c>
      <c r="M919" s="188">
        <f>IFERROR(OFFSET(환산공식!DJ$15,$F919,0),"")</f>
        <v/>
      </c>
      <c r="N919" s="697">
        <f>IFERROR(CONCATENATE(ROUND(OFFSET(환산공식!DK$15,$F919,0),1),"%"),"")</f>
        <v/>
      </c>
      <c r="O919" s="697">
        <f>IFERROR(OFFSET(환산공식!DL$15,$F919,0),"")</f>
        <v/>
      </c>
      <c r="P919" s="188">
        <f>IF(E919="","",IF(Q919&gt;R919,"90% 이상",IF(Q919&gt;S919,CONCATENATE(ROUND(((Q919-S919)/(R919-S919))*20+70,0),"%"),IF(Q919&gt;T919,CONCATENATE(ROUND(((Q919-T919)/(S919-T919))*30+40,0),"%"),IF(Q919&gt;U919,CONCATENATE(ROUND(((Q919-U919)/(T919-U919))*30+10,0),"%"),IF(Q919&gt;V919,CONCATENATE(ROUND(((Q919-V919)/(U919-V919))*7+3,0),"%"),"3% 이하"))))))</f>
        <v/>
      </c>
      <c r="Q919" s="194">
        <f>IFERROR(ROUND(OFFSET(환산공식!$FG$15,$F919,0),3),"")</f>
        <v/>
      </c>
      <c r="R919" s="194">
        <f>OFFSET('배치점수 계산기'!H$10,$D919,0)</f>
        <v/>
      </c>
      <c r="S919" s="194">
        <f>OFFSET('배치점수 계산기'!I$10,$D919,0)</f>
        <v/>
      </c>
      <c r="T919" s="194">
        <f>OFFSET('배치점수 계산기'!J$10,$D919,0)</f>
        <v/>
      </c>
      <c r="U919" s="194">
        <f>OFFSET('배치점수 계산기'!K$10,$D919,0)</f>
        <v/>
      </c>
      <c r="V919" s="194">
        <f>OFFSET('배치점수 계산기'!L$10,$D919,0)</f>
        <v/>
      </c>
      <c r="W919" s="186">
        <f>OFFSET('배치점수 계산기'!M$10,$D919,0)</f>
        <v/>
      </c>
      <c r="X919" s="184">
        <f>OFFSET('배치점수 계산기'!N$10,$D919,0)</f>
        <v/>
      </c>
      <c r="Y919" s="188">
        <f>OFFSET(환산공식!FW$15,$F919,0)</f>
        <v/>
      </c>
      <c r="Z919" s="697">
        <f>OFFSET(환산공식!FX$15,$F919,0)</f>
        <v/>
      </c>
      <c r="AA919" s="179">
        <f>OFFSET(환산공식!FY$15,$F919,0)</f>
        <v/>
      </c>
      <c r="AB919" s="3" t="n"/>
      <c r="AD919" s="0">
        <f>IF(L919="X",6,IF(Q919&gt;R919,1,IF(Q919&gt;S919,2,IF(Q919&gt;T919,3,IF(Q919&gt;U919,4,IF(Q919&gt;=V919,5,IF(Q919&lt;V919,6,"")))))))</f>
        <v/>
      </c>
    </row>
    <row r="920">
      <c r="A920" s="198" t="n"/>
      <c r="B920" s="198" t="n"/>
      <c r="C920" s="198" t="inlineStr">
        <is>
          <t>가913</t>
        </is>
      </c>
      <c r="D920" s="195" t="n">
        <v>981</v>
      </c>
      <c r="E920" s="195" t="n">
        <v>148</v>
      </c>
      <c r="F920" s="195" t="n">
        <v>148</v>
      </c>
      <c r="G920" s="239" t="n">
        <v>913</v>
      </c>
      <c r="H920" s="197" t="inlineStr">
        <is>
          <t>가</t>
        </is>
      </c>
      <c r="I920" s="242" t="inlineStr">
        <is>
          <t>단국(천안)</t>
        </is>
      </c>
      <c r="J920" s="242" t="inlineStr">
        <is>
          <t>약학</t>
        </is>
      </c>
      <c r="K920" s="195" t="inlineStr">
        <is>
          <t>자연</t>
        </is>
      </c>
      <c r="L920" s="697">
        <f>IF(OFFSET(환산공식!$ED$15,$F920,0)=1,"O","X")</f>
        <v/>
      </c>
      <c r="M920" s="188">
        <f>IFERROR(OFFSET(환산공식!DJ$15,$F920,0),"")</f>
        <v/>
      </c>
      <c r="N920" s="697">
        <f>IFERROR(CONCATENATE(ROUND(OFFSET(환산공식!DK$15,$F920,0),1),"%"),"")</f>
        <v/>
      </c>
      <c r="O920" s="697">
        <f>IFERROR(OFFSET(환산공식!DL$15,$F920,0),"")</f>
        <v/>
      </c>
      <c r="P920" s="188">
        <f>IF(E920="","",IF(Q920&gt;R920,"90% 이상",IF(Q920&gt;S920,CONCATENATE(ROUND(((Q920-S920)/(R920-S920))*20+70,0),"%"),IF(Q920&gt;T920,CONCATENATE(ROUND(((Q920-T920)/(S920-T920))*30+40,0),"%"),IF(Q920&gt;U920,CONCATENATE(ROUND(((Q920-U920)/(T920-U920))*30+10,0),"%"),IF(Q920&gt;V920,CONCATENATE(ROUND(((Q920-V920)/(U920-V920))*7+3,0),"%"),"3% 이하"))))))</f>
        <v/>
      </c>
      <c r="Q920" s="194">
        <f>IFERROR(ROUND(OFFSET(환산공식!$FG$15,$F920,0),3),"")</f>
        <v/>
      </c>
      <c r="R920" s="194">
        <f>OFFSET('배치점수 계산기'!H$10,$D920,0)</f>
        <v/>
      </c>
      <c r="S920" s="194">
        <f>OFFSET('배치점수 계산기'!I$10,$D920,0)</f>
        <v/>
      </c>
      <c r="T920" s="194">
        <f>OFFSET('배치점수 계산기'!J$10,$D920,0)</f>
        <v/>
      </c>
      <c r="U920" s="194">
        <f>OFFSET('배치점수 계산기'!K$10,$D920,0)</f>
        <v/>
      </c>
      <c r="V920" s="194">
        <f>OFFSET('배치점수 계산기'!L$10,$D920,0)</f>
        <v/>
      </c>
      <c r="W920" s="186">
        <f>OFFSET('배치점수 계산기'!M$10,$D920,0)</f>
        <v/>
      </c>
      <c r="X920" s="184">
        <f>OFFSET('배치점수 계산기'!N$10,$D920,0)</f>
        <v/>
      </c>
      <c r="Y920" s="188">
        <f>OFFSET(환산공식!FW$15,$F920,0)</f>
        <v/>
      </c>
      <c r="Z920" s="697">
        <f>OFFSET(환산공식!FX$15,$F920,0)</f>
        <v/>
      </c>
      <c r="AA920" s="179">
        <f>OFFSET(환산공식!FY$15,$F920,0)</f>
        <v/>
      </c>
      <c r="AB920" s="3" t="n"/>
      <c r="AD920" s="0">
        <f>IF(L920="X",6,IF(Q920&gt;R920,1,IF(Q920&gt;S920,2,IF(Q920&gt;T920,3,IF(Q920&gt;U920,4,IF(Q920&gt;=V920,5,IF(Q920&lt;V920,6,"")))))))</f>
        <v/>
      </c>
    </row>
    <row r="921">
      <c r="A921" s="198" t="n"/>
      <c r="B921" s="198" t="n"/>
      <c r="C921" s="198" t="inlineStr">
        <is>
          <t>가914</t>
        </is>
      </c>
      <c r="D921" s="195" t="n">
        <v>982</v>
      </c>
      <c r="E921" s="195" t="n">
        <v>154</v>
      </c>
      <c r="F921" s="195" t="n">
        <v>154</v>
      </c>
      <c r="G921" s="239" t="n">
        <v>914</v>
      </c>
      <c r="H921" s="197" t="inlineStr">
        <is>
          <t>가</t>
        </is>
      </c>
      <c r="I921" s="242" t="inlineStr">
        <is>
          <t>덕성여대</t>
        </is>
      </c>
      <c r="J921" s="242" t="inlineStr">
        <is>
          <t>약학</t>
        </is>
      </c>
      <c r="K921" s="195" t="inlineStr">
        <is>
          <t>자연</t>
        </is>
      </c>
      <c r="L921" s="697">
        <f>IF(OFFSET(환산공식!$ED$15,$F921,0)=1,"O","X")</f>
        <v/>
      </c>
      <c r="M921" s="188">
        <f>IFERROR(OFFSET(환산공식!DJ$15,$F921,0),"")</f>
        <v/>
      </c>
      <c r="N921" s="697">
        <f>IFERROR(CONCATENATE(ROUND(OFFSET(환산공식!DK$15,$F921,0),1),"%"),"")</f>
        <v/>
      </c>
      <c r="O921" s="697">
        <f>IFERROR(OFFSET(환산공식!DL$15,$F921,0),"")</f>
        <v/>
      </c>
      <c r="P921" s="188">
        <f>IF(E921="","",IF(Q921&gt;R921,"90% 이상",IF(Q921&gt;S921,CONCATENATE(ROUND(((Q921-S921)/(R921-S921))*20+70,0),"%"),IF(Q921&gt;T921,CONCATENATE(ROUND(((Q921-T921)/(S921-T921))*30+40,0),"%"),IF(Q921&gt;U921,CONCATENATE(ROUND(((Q921-U921)/(T921-U921))*30+10,0),"%"),IF(Q921&gt;V921,CONCATENATE(ROUND(((Q921-V921)/(U921-V921))*7+3,0),"%"),"3% 이하"))))))</f>
        <v/>
      </c>
      <c r="Q921" s="194">
        <f>IFERROR(ROUND(OFFSET(환산공식!$FG$15,$F921,0),3),"")</f>
        <v/>
      </c>
      <c r="R921" s="194">
        <f>OFFSET('배치점수 계산기'!H$10,$D921,0)</f>
        <v/>
      </c>
      <c r="S921" s="194">
        <f>OFFSET('배치점수 계산기'!I$10,$D921,0)</f>
        <v/>
      </c>
      <c r="T921" s="194">
        <f>OFFSET('배치점수 계산기'!J$10,$D921,0)</f>
        <v/>
      </c>
      <c r="U921" s="194">
        <f>OFFSET('배치점수 계산기'!K$10,$D921,0)</f>
        <v/>
      </c>
      <c r="V921" s="194">
        <f>OFFSET('배치점수 계산기'!L$10,$D921,0)</f>
        <v/>
      </c>
      <c r="W921" s="186">
        <f>OFFSET('배치점수 계산기'!M$10,$D921,0)</f>
        <v/>
      </c>
      <c r="X921" s="184">
        <f>OFFSET('배치점수 계산기'!N$10,$D921,0)</f>
        <v/>
      </c>
      <c r="Y921" s="188">
        <f>OFFSET(환산공식!FW$15,$F921,0)</f>
        <v/>
      </c>
      <c r="Z921" s="697">
        <f>OFFSET(환산공식!FX$15,$F921,0)</f>
        <v/>
      </c>
      <c r="AA921" s="179">
        <f>OFFSET(환산공식!FY$15,$F921,0)</f>
        <v/>
      </c>
      <c r="AB921" s="3" t="n"/>
      <c r="AD921" s="0">
        <f>IF(L921="X",6,IF(Q921&gt;R921,1,IF(Q921&gt;S921,2,IF(Q921&gt;T921,3,IF(Q921&gt;U921,4,IF(Q921&gt;=V921,5,IF(Q921&lt;V921,6,"")))))))</f>
        <v/>
      </c>
    </row>
    <row r="922">
      <c r="A922" s="198" t="n"/>
      <c r="B922" s="198" t="n"/>
      <c r="C922" s="198" t="inlineStr">
        <is>
          <t>가915</t>
        </is>
      </c>
      <c r="D922" s="195" t="n">
        <v>983</v>
      </c>
      <c r="E922" s="195" t="n">
        <v>286</v>
      </c>
      <c r="F922" s="195" t="n">
        <v>286</v>
      </c>
      <c r="G922" s="239" t="n">
        <v>915</v>
      </c>
      <c r="H922" s="197" t="inlineStr">
        <is>
          <t>가</t>
        </is>
      </c>
      <c r="I922" s="242" t="inlineStr">
        <is>
          <t>부산대</t>
        </is>
      </c>
      <c r="J922" s="242" t="inlineStr">
        <is>
          <t>한의학전문대학원(학ㆍ석사통합과정)</t>
        </is>
      </c>
      <c r="K922" s="195" t="inlineStr">
        <is>
          <t>자연</t>
        </is>
      </c>
      <c r="L922" s="697">
        <f>IF(OFFSET(환산공식!$ED$15,$F922,0)=1,"O","X")</f>
        <v/>
      </c>
      <c r="M922" s="188">
        <f>IFERROR(OFFSET(환산공식!DJ$15,$F922,0),"")</f>
        <v/>
      </c>
      <c r="N922" s="697">
        <f>IFERROR(CONCATENATE(ROUND(OFFSET(환산공식!DK$15,$F922,0),1),"%"),"")</f>
        <v/>
      </c>
      <c r="O922" s="697">
        <f>IFERROR(OFFSET(환산공식!DL$15,$F922,0),"")</f>
        <v/>
      </c>
      <c r="P922" s="188">
        <f>IF(E922="","",IF(Q922&gt;R922,"90% 이상",IF(Q922&gt;S922,CONCATENATE(ROUND(((Q922-S922)/(R922-S922))*20+70,0),"%"),IF(Q922&gt;T922,CONCATENATE(ROUND(((Q922-T922)/(S922-T922))*30+40,0),"%"),IF(Q922&gt;U922,CONCATENATE(ROUND(((Q922-U922)/(T922-U922))*30+10,0),"%"),IF(Q922&gt;V922,CONCATENATE(ROUND(((Q922-V922)/(U922-V922))*7+3,0),"%"),"3% 이하"))))))</f>
        <v/>
      </c>
      <c r="Q922" s="194">
        <f>IFERROR(ROUND(OFFSET(환산공식!$FG$15,$F922,0),3),"")</f>
        <v/>
      </c>
      <c r="R922" s="194">
        <f>OFFSET('배치점수 계산기'!H$10,$D922,0)</f>
        <v/>
      </c>
      <c r="S922" s="194">
        <f>OFFSET('배치점수 계산기'!I$10,$D922,0)</f>
        <v/>
      </c>
      <c r="T922" s="194">
        <f>OFFSET('배치점수 계산기'!J$10,$D922,0)</f>
        <v/>
      </c>
      <c r="U922" s="194">
        <f>OFFSET('배치점수 계산기'!K$10,$D922,0)</f>
        <v/>
      </c>
      <c r="V922" s="194">
        <f>OFFSET('배치점수 계산기'!L$10,$D922,0)</f>
        <v/>
      </c>
      <c r="W922" s="186">
        <f>OFFSET('배치점수 계산기'!M$10,$D922,0)</f>
        <v/>
      </c>
      <c r="X922" s="184">
        <f>OFFSET('배치점수 계산기'!N$10,$D922,0)</f>
        <v/>
      </c>
      <c r="Y922" s="188">
        <f>OFFSET(환산공식!FW$15,$F922,0)</f>
        <v/>
      </c>
      <c r="Z922" s="697">
        <f>OFFSET(환산공식!FX$15,$F922,0)</f>
        <v/>
      </c>
      <c r="AA922" s="179">
        <f>OFFSET(환산공식!FY$15,$F922,0)</f>
        <v/>
      </c>
      <c r="AB922" s="3" t="n"/>
      <c r="AD922" s="0">
        <f>IF(L922="X",6,IF(Q922&gt;R922,1,IF(Q922&gt;S922,2,IF(Q922&gt;T922,3,IF(Q922&gt;U922,4,IF(Q922&gt;=V922,5,IF(Q922&lt;V922,6,"")))))))</f>
        <v/>
      </c>
    </row>
    <row r="923">
      <c r="A923" s="198" t="n"/>
      <c r="B923" s="198" t="n"/>
      <c r="C923" s="198" t="inlineStr">
        <is>
          <t>가916</t>
        </is>
      </c>
      <c r="D923" s="195" t="n">
        <v>984</v>
      </c>
      <c r="E923" s="195" t="n">
        <v>140</v>
      </c>
      <c r="F923" s="195" t="n">
        <v>140</v>
      </c>
      <c r="G923" s="239" t="n">
        <v>916</v>
      </c>
      <c r="H923" s="197" t="inlineStr">
        <is>
          <t>가</t>
        </is>
      </c>
      <c r="I923" s="242" t="inlineStr">
        <is>
          <t>가천대</t>
        </is>
      </c>
      <c r="J923" s="242" t="inlineStr">
        <is>
          <t>한의예</t>
        </is>
      </c>
      <c r="K923" s="195" t="inlineStr">
        <is>
          <t>자연</t>
        </is>
      </c>
      <c r="L923" s="697">
        <f>IF(OFFSET(환산공식!$ED$15,$F923,0)=1,"O","X")</f>
        <v/>
      </c>
      <c r="M923" s="188">
        <f>IFERROR(OFFSET(환산공식!DJ$15,$F923,0),"")</f>
        <v/>
      </c>
      <c r="N923" s="697">
        <f>IFERROR(CONCATENATE(ROUND(OFFSET(환산공식!DK$15,$F923,0),1),"%"),"")</f>
        <v/>
      </c>
      <c r="O923" s="697">
        <f>IFERROR(OFFSET(환산공식!DL$15,$F923,0),"")</f>
        <v/>
      </c>
      <c r="P923" s="188">
        <f>IF(E923="","",IF(Q923&gt;R923,"90% 이상",IF(Q923&gt;S923,CONCATENATE(ROUND(((Q923-S923)/(R923-S923))*20+70,0),"%"),IF(Q923&gt;T923,CONCATENATE(ROUND(((Q923-T923)/(S923-T923))*30+40,0),"%"),IF(Q923&gt;U923,CONCATENATE(ROUND(((Q923-U923)/(T923-U923))*30+10,0),"%"),IF(Q923&gt;V923,CONCATENATE(ROUND(((Q923-V923)/(U923-V923))*7+3,0),"%"),"3% 이하"))))))</f>
        <v/>
      </c>
      <c r="Q923" s="194">
        <f>IFERROR(ROUND(OFFSET(환산공식!$FG$15,$F923,0),3),"")</f>
        <v/>
      </c>
      <c r="R923" s="194">
        <f>OFFSET('배치점수 계산기'!H$10,$D923,0)</f>
        <v/>
      </c>
      <c r="S923" s="194">
        <f>OFFSET('배치점수 계산기'!I$10,$D923,0)</f>
        <v/>
      </c>
      <c r="T923" s="194">
        <f>OFFSET('배치점수 계산기'!J$10,$D923,0)</f>
        <v/>
      </c>
      <c r="U923" s="194">
        <f>OFFSET('배치점수 계산기'!K$10,$D923,0)</f>
        <v/>
      </c>
      <c r="V923" s="194">
        <f>OFFSET('배치점수 계산기'!L$10,$D923,0)</f>
        <v/>
      </c>
      <c r="W923" s="186">
        <f>OFFSET('배치점수 계산기'!M$10,$D923,0)</f>
        <v/>
      </c>
      <c r="X923" s="184">
        <f>OFFSET('배치점수 계산기'!N$10,$D923,0)</f>
        <v/>
      </c>
      <c r="Y923" s="188">
        <f>OFFSET(환산공식!FW$15,$F923,0)</f>
        <v/>
      </c>
      <c r="Z923" s="697">
        <f>OFFSET(환산공식!FX$15,$F923,0)</f>
        <v/>
      </c>
      <c r="AA923" s="179">
        <f>OFFSET(환산공식!FY$15,$F923,0)</f>
        <v/>
      </c>
      <c r="AB923" s="3" t="n"/>
      <c r="AD923" s="0">
        <f>IF(L923="X",6,IF(Q923&gt;R923,1,IF(Q923&gt;S923,2,IF(Q923&gt;T923,3,IF(Q923&gt;U923,4,IF(Q923&gt;=V923,5,IF(Q923&lt;V923,6,"")))))))</f>
        <v/>
      </c>
    </row>
    <row r="924">
      <c r="A924" s="198" t="n"/>
      <c r="B924" s="198" t="n"/>
      <c r="C924" s="198" t="inlineStr">
        <is>
          <t>가917</t>
        </is>
      </c>
      <c r="D924" s="195" t="n">
        <v>985</v>
      </c>
      <c r="E924" s="195" t="n">
        <v>149</v>
      </c>
      <c r="F924" s="195" t="n">
        <v>149</v>
      </c>
      <c r="G924" s="239" t="n">
        <v>917</v>
      </c>
      <c r="H924" s="197" t="inlineStr">
        <is>
          <t>가</t>
        </is>
      </c>
      <c r="I924" s="242" t="inlineStr">
        <is>
          <t>대전대</t>
        </is>
      </c>
      <c r="J924" s="242" t="inlineStr">
        <is>
          <t>한의예</t>
        </is>
      </c>
      <c r="K924" s="195" t="inlineStr">
        <is>
          <t>자연</t>
        </is>
      </c>
      <c r="L924" s="697">
        <f>IF(OFFSET(환산공식!$ED$15,$F924,0)=1,"O","X")</f>
        <v/>
      </c>
      <c r="M924" s="188">
        <f>IFERROR(OFFSET(환산공식!DJ$15,$F924,0),"")</f>
        <v/>
      </c>
      <c r="N924" s="697">
        <f>IFERROR(CONCATENATE(ROUND(OFFSET(환산공식!DK$15,$F924,0),1),"%"),"")</f>
        <v/>
      </c>
      <c r="O924" s="697">
        <f>IFERROR(OFFSET(환산공식!DL$15,$F924,0),"")</f>
        <v/>
      </c>
      <c r="P924" s="188">
        <f>IF(E924="","",IF(Q924&gt;R924,"90% 이상",IF(Q924&gt;S924,CONCATENATE(ROUND(((Q924-S924)/(R924-S924))*20+70,0),"%"),IF(Q924&gt;T924,CONCATENATE(ROUND(((Q924-T924)/(S924-T924))*30+40,0),"%"),IF(Q924&gt;U924,CONCATENATE(ROUND(((Q924-U924)/(T924-U924))*30+10,0),"%"),IF(Q924&gt;V924,CONCATENATE(ROUND(((Q924-V924)/(U924-V924))*7+3,0),"%"),"3% 이하"))))))</f>
        <v/>
      </c>
      <c r="Q924" s="194">
        <f>IFERROR(ROUND(OFFSET(환산공식!$FG$15,$F924,0),3),"")</f>
        <v/>
      </c>
      <c r="R924" s="194">
        <f>OFFSET('배치점수 계산기'!H$10,$D924,0)</f>
        <v/>
      </c>
      <c r="S924" s="194">
        <f>OFFSET('배치점수 계산기'!I$10,$D924,0)</f>
        <v/>
      </c>
      <c r="T924" s="194">
        <f>OFFSET('배치점수 계산기'!J$10,$D924,0)</f>
        <v/>
      </c>
      <c r="U924" s="194">
        <f>OFFSET('배치점수 계산기'!K$10,$D924,0)</f>
        <v/>
      </c>
      <c r="V924" s="194">
        <f>OFFSET('배치점수 계산기'!L$10,$D924,0)</f>
        <v/>
      </c>
      <c r="W924" s="186">
        <f>OFFSET('배치점수 계산기'!M$10,$D924,0)</f>
        <v/>
      </c>
      <c r="X924" s="184">
        <f>OFFSET('배치점수 계산기'!N$10,$D924,0)</f>
        <v/>
      </c>
      <c r="Y924" s="188">
        <f>OFFSET(환산공식!FW$15,$F924,0)</f>
        <v/>
      </c>
      <c r="Z924" s="697">
        <f>OFFSET(환산공식!FX$15,$F924,0)</f>
        <v/>
      </c>
      <c r="AA924" s="179">
        <f>OFFSET(환산공식!FY$15,$F924,0)</f>
        <v/>
      </c>
      <c r="AB924" s="3" t="n"/>
      <c r="AD924" s="0">
        <f>IF(L924="X",6,IF(Q924&gt;R924,1,IF(Q924&gt;S924,2,IF(Q924&gt;T924,3,IF(Q924&gt;U924,4,IF(Q924&gt;=V924,5,IF(Q924&lt;V924,6,"")))))))</f>
        <v/>
      </c>
    </row>
    <row r="925">
      <c r="A925" s="198" t="n"/>
      <c r="B925" s="198" t="n"/>
      <c r="C925" s="198" t="inlineStr">
        <is>
          <t>가918</t>
        </is>
      </c>
      <c r="D925" s="195" t="n">
        <v>986</v>
      </c>
      <c r="E925" s="195" t="n">
        <v>149</v>
      </c>
      <c r="F925" s="195" t="n">
        <v>149</v>
      </c>
      <c r="G925" s="239" t="n">
        <v>918</v>
      </c>
      <c r="H925" s="197" t="inlineStr">
        <is>
          <t>가</t>
        </is>
      </c>
      <c r="I925" s="242" t="inlineStr">
        <is>
          <t>대전대</t>
        </is>
      </c>
      <c r="J925" s="242" t="inlineStr">
        <is>
          <t>한의예(지역)</t>
        </is>
      </c>
      <c r="K925" s="195" t="inlineStr">
        <is>
          <t>자연</t>
        </is>
      </c>
      <c r="L925" s="697">
        <f>IF(OFFSET(환산공식!$ED$15,$F925,0)=1,"O","X")</f>
        <v/>
      </c>
      <c r="M925" s="188">
        <f>IFERROR(OFFSET(환산공식!DJ$15,$F925,0),"")</f>
        <v/>
      </c>
      <c r="N925" s="697">
        <f>IFERROR(CONCATENATE(ROUND(OFFSET(환산공식!DK$15,$F925,0),1),"%"),"")</f>
        <v/>
      </c>
      <c r="O925" s="697">
        <f>IFERROR(OFFSET(환산공식!DL$15,$F925,0),"")</f>
        <v/>
      </c>
      <c r="P925" s="188">
        <f>IF(E925="","",IF(Q925&gt;R925,"90% 이상",IF(Q925&gt;S925,CONCATENATE(ROUND(((Q925-S925)/(R925-S925))*20+70,0),"%"),IF(Q925&gt;T925,CONCATENATE(ROUND(((Q925-T925)/(S925-T925))*30+40,0),"%"),IF(Q925&gt;U925,CONCATENATE(ROUND(((Q925-U925)/(T925-U925))*30+10,0),"%"),IF(Q925&gt;V925,CONCATENATE(ROUND(((Q925-V925)/(U925-V925))*7+3,0),"%"),"3% 이하"))))))</f>
        <v/>
      </c>
      <c r="Q925" s="194">
        <f>IFERROR(ROUND(OFFSET(환산공식!$FG$15,$F925,0),3),"")</f>
        <v/>
      </c>
      <c r="R925" s="194">
        <f>OFFSET('배치점수 계산기'!H$10,$D925,0)</f>
        <v/>
      </c>
      <c r="S925" s="194">
        <f>OFFSET('배치점수 계산기'!I$10,$D925,0)</f>
        <v/>
      </c>
      <c r="T925" s="194">
        <f>OFFSET('배치점수 계산기'!J$10,$D925,0)</f>
        <v/>
      </c>
      <c r="U925" s="194">
        <f>OFFSET('배치점수 계산기'!K$10,$D925,0)</f>
        <v/>
      </c>
      <c r="V925" s="194">
        <f>OFFSET('배치점수 계산기'!L$10,$D925,0)</f>
        <v/>
      </c>
      <c r="W925" s="186">
        <f>OFFSET('배치점수 계산기'!M$10,$D925,0)</f>
        <v/>
      </c>
      <c r="X925" s="184">
        <f>OFFSET('배치점수 계산기'!N$10,$D925,0)</f>
        <v/>
      </c>
      <c r="Y925" s="188">
        <f>OFFSET(환산공식!FW$15,$F925,0)</f>
        <v/>
      </c>
      <c r="Z925" s="697">
        <f>OFFSET(환산공식!FX$15,$F925,0)</f>
        <v/>
      </c>
      <c r="AA925" s="179">
        <f>OFFSET(환산공식!FY$15,$F925,0)</f>
        <v/>
      </c>
      <c r="AB925" s="3" t="n"/>
      <c r="AD925" s="0">
        <f>IF(L925="X",6,IF(Q925&gt;R925,1,IF(Q925&gt;S925,2,IF(Q925&gt;T925,3,IF(Q925&gt;U925,4,IF(Q925&gt;=V925,5,IF(Q925&lt;V925,6,"")))))))</f>
        <v/>
      </c>
    </row>
    <row r="926">
      <c r="A926" s="198" t="n"/>
      <c r="B926" s="198" t="n"/>
      <c r="C926" s="198" t="inlineStr">
        <is>
          <t>가919</t>
        </is>
      </c>
      <c r="D926" s="195" t="n">
        <v>987</v>
      </c>
      <c r="E926" s="195" t="n">
        <v>159</v>
      </c>
      <c r="F926" s="195" t="n">
        <v>159</v>
      </c>
      <c r="G926" s="239" t="n">
        <v>919</v>
      </c>
      <c r="H926" s="197" t="inlineStr">
        <is>
          <t>가</t>
        </is>
      </c>
      <c r="I926" s="242" t="inlineStr">
        <is>
          <t>동신대</t>
        </is>
      </c>
      <c r="J926" s="242" t="inlineStr">
        <is>
          <t>한의예</t>
        </is>
      </c>
      <c r="K926" s="195" t="inlineStr">
        <is>
          <t>자연</t>
        </is>
      </c>
      <c r="L926" s="697">
        <f>IF(OFFSET(환산공식!$ED$15,$F926,0)=1,"O","X")</f>
        <v/>
      </c>
      <c r="M926" s="188">
        <f>IFERROR(OFFSET(환산공식!DJ$15,$F926,0),"")</f>
        <v/>
      </c>
      <c r="N926" s="697">
        <f>IFERROR(CONCATENATE(ROUND(OFFSET(환산공식!DK$15,$F926,0),1),"%"),"")</f>
        <v/>
      </c>
      <c r="O926" s="697">
        <f>IFERROR(OFFSET(환산공식!DL$15,$F926,0),"")</f>
        <v/>
      </c>
      <c r="P926" s="188">
        <f>IF(E926="","",IF(Q926&gt;R926,"90% 이상",IF(Q926&gt;S926,CONCATENATE(ROUND(((Q926-S926)/(R926-S926))*20+70,0),"%"),IF(Q926&gt;T926,CONCATENATE(ROUND(((Q926-T926)/(S926-T926))*30+40,0),"%"),IF(Q926&gt;U926,CONCATENATE(ROUND(((Q926-U926)/(T926-U926))*30+10,0),"%"),IF(Q926&gt;V926,CONCATENATE(ROUND(((Q926-V926)/(U926-V926))*7+3,0),"%"),"3% 이하"))))))</f>
        <v/>
      </c>
      <c r="Q926" s="194">
        <f>IFERROR(ROUND(OFFSET(환산공식!$FG$15,$F926,0),3),"")</f>
        <v/>
      </c>
      <c r="R926" s="194">
        <f>OFFSET('배치점수 계산기'!H$10,$D926,0)</f>
        <v/>
      </c>
      <c r="S926" s="194">
        <f>OFFSET('배치점수 계산기'!I$10,$D926,0)</f>
        <v/>
      </c>
      <c r="T926" s="194">
        <f>OFFSET('배치점수 계산기'!J$10,$D926,0)</f>
        <v/>
      </c>
      <c r="U926" s="194">
        <f>OFFSET('배치점수 계산기'!K$10,$D926,0)</f>
        <v/>
      </c>
      <c r="V926" s="194">
        <f>OFFSET('배치점수 계산기'!L$10,$D926,0)</f>
        <v/>
      </c>
      <c r="W926" s="186">
        <f>OFFSET('배치점수 계산기'!M$10,$D926,0)</f>
        <v/>
      </c>
      <c r="X926" s="184">
        <f>OFFSET('배치점수 계산기'!N$10,$D926,0)</f>
        <v/>
      </c>
      <c r="Y926" s="188">
        <f>OFFSET(환산공식!FW$15,$F926,0)</f>
        <v/>
      </c>
      <c r="Z926" s="697">
        <f>OFFSET(환산공식!FX$15,$F926,0)</f>
        <v/>
      </c>
      <c r="AA926" s="179">
        <f>OFFSET(환산공식!FY$15,$F926,0)</f>
        <v/>
      </c>
      <c r="AB926" s="3" t="n"/>
      <c r="AD926" s="0">
        <f>IF(L926="X",6,IF(Q926&gt;R926,1,IF(Q926&gt;S926,2,IF(Q926&gt;T926,3,IF(Q926&gt;U926,4,IF(Q926&gt;=V926,5,IF(Q926&lt;V926,6,"")))))))</f>
        <v/>
      </c>
    </row>
    <row r="927">
      <c r="A927" s="198" t="n"/>
      <c r="B927" s="198" t="n"/>
      <c r="C927" s="198" t="inlineStr">
        <is>
          <t>가920</t>
        </is>
      </c>
      <c r="D927" s="195" t="n">
        <v>988</v>
      </c>
      <c r="E927" s="195" t="n">
        <v>47</v>
      </c>
      <c r="F927" s="195" t="n">
        <v>47</v>
      </c>
      <c r="G927" s="239" t="n">
        <v>920</v>
      </c>
      <c r="H927" s="197" t="inlineStr">
        <is>
          <t>가</t>
        </is>
      </c>
      <c r="I927" s="242" t="inlineStr">
        <is>
          <t>건국대</t>
        </is>
      </c>
      <c r="J927" s="242" t="inlineStr">
        <is>
          <t>수의예</t>
        </is>
      </c>
      <c r="K927" s="195" t="inlineStr">
        <is>
          <t>자연</t>
        </is>
      </c>
      <c r="L927" s="697">
        <f>IF(OFFSET(환산공식!$ED$15,$F927,0)=1,"O","X")</f>
        <v/>
      </c>
      <c r="M927" s="188">
        <f>IFERROR(OFFSET(환산공식!DJ$15,$F927,0),"")</f>
        <v/>
      </c>
      <c r="N927" s="697">
        <f>IFERROR(CONCATENATE(ROUND(OFFSET(환산공식!DK$15,$F927,0),1),"%"),"")</f>
        <v/>
      </c>
      <c r="O927" s="697">
        <f>IFERROR(OFFSET(환산공식!DL$15,$F927,0),"")</f>
        <v/>
      </c>
      <c r="P927" s="188">
        <f>IF(E927="","",IF(Q927&gt;R927,"90% 이상",IF(Q927&gt;S927,CONCATENATE(ROUND(((Q927-S927)/(R927-S927))*20+70,0),"%"),IF(Q927&gt;T927,CONCATENATE(ROUND(((Q927-T927)/(S927-T927))*30+40,0),"%"),IF(Q927&gt;U927,CONCATENATE(ROUND(((Q927-U927)/(T927-U927))*30+10,0),"%"),IF(Q927&gt;V927,CONCATENATE(ROUND(((Q927-V927)/(U927-V927))*7+3,0),"%"),"3% 이하"))))))</f>
        <v/>
      </c>
      <c r="Q927" s="194">
        <f>IFERROR(ROUND(OFFSET(환산공식!$FG$15,$F927,0),3),"")</f>
        <v/>
      </c>
      <c r="R927" s="194">
        <f>OFFSET('배치점수 계산기'!H$10,$D927,0)</f>
        <v/>
      </c>
      <c r="S927" s="194">
        <f>OFFSET('배치점수 계산기'!I$10,$D927,0)</f>
        <v/>
      </c>
      <c r="T927" s="194">
        <f>OFFSET('배치점수 계산기'!J$10,$D927,0)</f>
        <v/>
      </c>
      <c r="U927" s="194">
        <f>OFFSET('배치점수 계산기'!K$10,$D927,0)</f>
        <v/>
      </c>
      <c r="V927" s="194">
        <f>OFFSET('배치점수 계산기'!L$10,$D927,0)</f>
        <v/>
      </c>
      <c r="W927" s="186">
        <f>OFFSET('배치점수 계산기'!M$10,$D927,0)</f>
        <v/>
      </c>
      <c r="X927" s="184">
        <f>OFFSET('배치점수 계산기'!N$10,$D927,0)</f>
        <v/>
      </c>
      <c r="Y927" s="188">
        <f>OFFSET(환산공식!FW$15,$F927,0)</f>
        <v/>
      </c>
      <c r="Z927" s="697">
        <f>OFFSET(환산공식!FX$15,$F927,0)</f>
        <v/>
      </c>
      <c r="AA927" s="179">
        <f>OFFSET(환산공식!FY$15,$F927,0)</f>
        <v/>
      </c>
      <c r="AB927" s="3" t="n"/>
      <c r="AD927" s="0">
        <f>IF(L927="X",6,IF(Q927&gt;R927,1,IF(Q927&gt;S927,2,IF(Q927&gt;T927,3,IF(Q927&gt;U927,4,IF(Q927&gt;=V927,5,IF(Q927&lt;V927,6,"")))))))</f>
        <v/>
      </c>
    </row>
    <row r="928">
      <c r="A928" s="198" t="n"/>
      <c r="B928" s="198" t="n"/>
      <c r="C928" s="198" t="inlineStr">
        <is>
          <t>가921</t>
        </is>
      </c>
      <c r="D928" s="195" t="n">
        <v>989</v>
      </c>
      <c r="E928" s="195" t="n">
        <v>187</v>
      </c>
      <c r="F928" s="195" t="n">
        <v>187</v>
      </c>
      <c r="G928" s="239" t="n">
        <v>921</v>
      </c>
      <c r="H928" s="197" t="inlineStr">
        <is>
          <t>가</t>
        </is>
      </c>
      <c r="I928" s="242" t="inlineStr">
        <is>
          <t>강원대</t>
        </is>
      </c>
      <c r="J928" s="242" t="inlineStr">
        <is>
          <t>수의학</t>
        </is>
      </c>
      <c r="K928" s="195" t="inlineStr">
        <is>
          <t>자연</t>
        </is>
      </c>
      <c r="L928" s="697">
        <f>IF(OFFSET(환산공식!$ED$15,$F928,0)=1,"O","X")</f>
        <v/>
      </c>
      <c r="M928" s="188">
        <f>IFERROR(OFFSET(환산공식!DJ$15,$F928,0),"")</f>
        <v/>
      </c>
      <c r="N928" s="697">
        <f>IFERROR(CONCATENATE(ROUND(OFFSET(환산공식!DK$15,$F928,0),1),"%"),"")</f>
        <v/>
      </c>
      <c r="O928" s="697">
        <f>IFERROR(OFFSET(환산공식!DL$15,$F928,0),"")</f>
        <v/>
      </c>
      <c r="P928" s="188">
        <f>IF(E928="","",IF(Q928&gt;R928,"90% 이상",IF(Q928&gt;S928,CONCATENATE(ROUND(((Q928-S928)/(R928-S928))*20+70,0),"%"),IF(Q928&gt;T928,CONCATENATE(ROUND(((Q928-T928)/(S928-T928))*30+40,0),"%"),IF(Q928&gt;U928,CONCATENATE(ROUND(((Q928-U928)/(T928-U928))*30+10,0),"%"),IF(Q928&gt;V928,CONCATENATE(ROUND(((Q928-V928)/(U928-V928))*7+3,0),"%"),"3% 이하"))))))</f>
        <v/>
      </c>
      <c r="Q928" s="194">
        <f>IFERROR(ROUND(OFFSET(환산공식!$FG$15,$F928,0),3),"")</f>
        <v/>
      </c>
      <c r="R928" s="194">
        <f>OFFSET('배치점수 계산기'!H$10,$D928,0)</f>
        <v/>
      </c>
      <c r="S928" s="194">
        <f>OFFSET('배치점수 계산기'!I$10,$D928,0)</f>
        <v/>
      </c>
      <c r="T928" s="194">
        <f>OFFSET('배치점수 계산기'!J$10,$D928,0)</f>
        <v/>
      </c>
      <c r="U928" s="194">
        <f>OFFSET('배치점수 계산기'!K$10,$D928,0)</f>
        <v/>
      </c>
      <c r="V928" s="194">
        <f>OFFSET('배치점수 계산기'!L$10,$D928,0)</f>
        <v/>
      </c>
      <c r="W928" s="186">
        <f>OFFSET('배치점수 계산기'!M$10,$D928,0)</f>
        <v/>
      </c>
      <c r="X928" s="184">
        <f>OFFSET('배치점수 계산기'!N$10,$D928,0)</f>
        <v/>
      </c>
      <c r="Y928" s="188">
        <f>OFFSET(환산공식!FW$15,$F928,0)</f>
        <v/>
      </c>
      <c r="Z928" s="697">
        <f>OFFSET(환산공식!FX$15,$F928,0)</f>
        <v/>
      </c>
      <c r="AA928" s="179">
        <f>OFFSET(환산공식!FY$15,$F928,0)</f>
        <v/>
      </c>
      <c r="AB928" s="3" t="n"/>
      <c r="AD928" s="0">
        <f>IF(L928="X",6,IF(Q928&gt;R928,1,IF(Q928&gt;S928,2,IF(Q928&gt;T928,3,IF(Q928&gt;U928,4,IF(Q928&gt;=V928,5,IF(Q928&lt;V928,6,"")))))))</f>
        <v/>
      </c>
    </row>
    <row r="929">
      <c r="A929" s="198" t="n"/>
      <c r="B929" s="198" t="n"/>
      <c r="C929" s="198" t="inlineStr">
        <is>
          <t>가922</t>
        </is>
      </c>
      <c r="D929" s="195" t="n">
        <v>990</v>
      </c>
      <c r="E929" s="195" t="n">
        <v>230</v>
      </c>
      <c r="F929" s="195" t="n">
        <v>230</v>
      </c>
      <c r="G929" s="239" t="n">
        <v>922</v>
      </c>
      <c r="H929" s="197" t="inlineStr">
        <is>
          <t>가</t>
        </is>
      </c>
      <c r="I929" s="242" t="inlineStr">
        <is>
          <t>충북대</t>
        </is>
      </c>
      <c r="J929" s="242" t="inlineStr">
        <is>
          <t>수의예</t>
        </is>
      </c>
      <c r="K929" s="195" t="inlineStr">
        <is>
          <t>자연</t>
        </is>
      </c>
      <c r="L929" s="697">
        <f>IF(OFFSET(환산공식!$ED$15,$F929,0)=1,"O","X")</f>
        <v/>
      </c>
      <c r="M929" s="188">
        <f>IFERROR(OFFSET(환산공식!DJ$15,$F929,0),"")</f>
        <v/>
      </c>
      <c r="N929" s="697">
        <f>IFERROR(CONCATENATE(ROUND(OFFSET(환산공식!DK$15,$F929,0),1),"%"),"")</f>
        <v/>
      </c>
      <c r="O929" s="697">
        <f>IFERROR(OFFSET(환산공식!DL$15,$F929,0),"")</f>
        <v/>
      </c>
      <c r="P929" s="188">
        <f>IF(E929="","",IF(Q929&gt;R929,"90% 이상",IF(Q929&gt;S929,CONCATENATE(ROUND(((Q929-S929)/(R929-S929))*20+70,0),"%"),IF(Q929&gt;T929,CONCATENATE(ROUND(((Q929-T929)/(S929-T929))*30+40,0),"%"),IF(Q929&gt;U929,CONCATENATE(ROUND(((Q929-U929)/(T929-U929))*30+10,0),"%"),IF(Q929&gt;V929,CONCATENATE(ROUND(((Q929-V929)/(U929-V929))*7+3,0),"%"),"3% 이하"))))))</f>
        <v/>
      </c>
      <c r="Q929" s="194">
        <f>IFERROR(ROUND(OFFSET(환산공식!$FG$15,$F929,0),3),"")</f>
        <v/>
      </c>
      <c r="R929" s="194">
        <f>OFFSET('배치점수 계산기'!H$10,$D929,0)</f>
        <v/>
      </c>
      <c r="S929" s="194">
        <f>OFFSET('배치점수 계산기'!I$10,$D929,0)</f>
        <v/>
      </c>
      <c r="T929" s="194">
        <f>OFFSET('배치점수 계산기'!J$10,$D929,0)</f>
        <v/>
      </c>
      <c r="U929" s="194">
        <f>OFFSET('배치점수 계산기'!K$10,$D929,0)</f>
        <v/>
      </c>
      <c r="V929" s="194">
        <f>OFFSET('배치점수 계산기'!L$10,$D929,0)</f>
        <v/>
      </c>
      <c r="W929" s="186">
        <f>OFFSET('배치점수 계산기'!M$10,$D929,0)</f>
        <v/>
      </c>
      <c r="X929" s="184">
        <f>OFFSET('배치점수 계산기'!N$10,$D929,0)</f>
        <v/>
      </c>
      <c r="Y929" s="188">
        <f>OFFSET(환산공식!FW$15,$F929,0)</f>
        <v/>
      </c>
      <c r="Z929" s="697">
        <f>OFFSET(환산공식!FX$15,$F929,0)</f>
        <v/>
      </c>
      <c r="AA929" s="179">
        <f>OFFSET(환산공식!FY$15,$F929,0)</f>
        <v/>
      </c>
      <c r="AB929" s="3" t="n"/>
      <c r="AD929" s="0">
        <f>IF(L929="X",6,IF(Q929&gt;R929,1,IF(Q929&gt;S929,2,IF(Q929&gt;T929,3,IF(Q929&gt;U929,4,IF(Q929&gt;=V929,5,IF(Q929&lt;V929,6,"")))))))</f>
        <v/>
      </c>
    </row>
    <row r="930">
      <c r="A930" s="198" t="n"/>
      <c r="B930" s="198" t="n"/>
      <c r="C930" s="198" t="inlineStr">
        <is>
          <t>가923</t>
        </is>
      </c>
      <c r="D930" s="195" t="n">
        <v>991</v>
      </c>
      <c r="E930" s="195" t="n">
        <v>192</v>
      </c>
      <c r="F930" s="195" t="n">
        <v>192</v>
      </c>
      <c r="G930" s="239" t="n">
        <v>923</v>
      </c>
      <c r="H930" s="197" t="inlineStr">
        <is>
          <t>가</t>
        </is>
      </c>
      <c r="I930" s="242" t="inlineStr">
        <is>
          <t>경상국립대</t>
        </is>
      </c>
      <c r="J930" s="242" t="inlineStr">
        <is>
          <t>수의예</t>
        </is>
      </c>
      <c r="K930" s="195" t="inlineStr">
        <is>
          <t>자연</t>
        </is>
      </c>
      <c r="L930" s="697">
        <f>IF(OFFSET(환산공식!$ED$15,$F930,0)=1,"O","X")</f>
        <v/>
      </c>
      <c r="M930" s="188">
        <f>IFERROR(OFFSET(환산공식!DJ$15,$F930,0),"")</f>
        <v/>
      </c>
      <c r="N930" s="697">
        <f>IFERROR(CONCATENATE(ROUND(OFFSET(환산공식!DK$15,$F930,0),1),"%"),"")</f>
        <v/>
      </c>
      <c r="O930" s="697">
        <f>IFERROR(OFFSET(환산공식!DL$15,$F930,0),"")</f>
        <v/>
      </c>
      <c r="P930" s="188">
        <f>IF(E930="","",IF(Q930&gt;R930,"90% 이상",IF(Q930&gt;S930,CONCATENATE(ROUND(((Q930-S930)/(R930-S930))*20+70,0),"%"),IF(Q930&gt;T930,CONCATENATE(ROUND(((Q930-T930)/(S930-T930))*30+40,0),"%"),IF(Q930&gt;U930,CONCATENATE(ROUND(((Q930-U930)/(T930-U930))*30+10,0),"%"),IF(Q930&gt;V930,CONCATENATE(ROUND(((Q930-V930)/(U930-V930))*7+3,0),"%"),"3% 이하"))))))</f>
        <v/>
      </c>
      <c r="Q930" s="194">
        <f>IFERROR(ROUND(OFFSET(환산공식!$FG$15,$F930,0),3),"")</f>
        <v/>
      </c>
      <c r="R930" s="194">
        <f>OFFSET('배치점수 계산기'!H$10,$D930,0)</f>
        <v/>
      </c>
      <c r="S930" s="194">
        <f>OFFSET('배치점수 계산기'!I$10,$D930,0)</f>
        <v/>
      </c>
      <c r="T930" s="194">
        <f>OFFSET('배치점수 계산기'!J$10,$D930,0)</f>
        <v/>
      </c>
      <c r="U930" s="194">
        <f>OFFSET('배치점수 계산기'!K$10,$D930,0)</f>
        <v/>
      </c>
      <c r="V930" s="194">
        <f>OFFSET('배치점수 계산기'!L$10,$D930,0)</f>
        <v/>
      </c>
      <c r="W930" s="186">
        <f>OFFSET('배치점수 계산기'!M$10,$D930,0)</f>
        <v/>
      </c>
      <c r="X930" s="184">
        <f>OFFSET('배치점수 계산기'!N$10,$D930,0)</f>
        <v/>
      </c>
      <c r="Y930" s="188">
        <f>OFFSET(환산공식!FW$15,$F930,0)</f>
        <v/>
      </c>
      <c r="Z930" s="697">
        <f>OFFSET(환산공식!FX$15,$F930,0)</f>
        <v/>
      </c>
      <c r="AA930" s="179">
        <f>OFFSET(환산공식!FY$15,$F930,0)</f>
        <v/>
      </c>
      <c r="AB930" s="3" t="n"/>
      <c r="AD930" s="0">
        <f>IF(L930="X",6,IF(Q930&gt;R930,1,IF(Q930&gt;S930,2,IF(Q930&gt;T930,3,IF(Q930&gt;U930,4,IF(Q930&gt;=V930,5,IF(Q930&lt;V930,6,"")))))))</f>
        <v/>
      </c>
    </row>
    <row r="931">
      <c r="A931" s="198" t="n"/>
      <c r="B931" s="198" t="n"/>
      <c r="C931" s="198" t="inlineStr">
        <is>
          <t>가924</t>
        </is>
      </c>
      <c r="D931" s="195" t="n">
        <v>992</v>
      </c>
      <c r="E931" s="195" t="n">
        <v>89</v>
      </c>
      <c r="F931" s="195" t="n">
        <v>89</v>
      </c>
      <c r="G931" s="239" t="n">
        <v>924</v>
      </c>
      <c r="H931" s="197" t="inlineStr">
        <is>
          <t>가</t>
        </is>
      </c>
      <c r="I931" s="242" t="inlineStr">
        <is>
          <t>이화여대</t>
        </is>
      </c>
      <c r="J931" s="242" t="inlineStr">
        <is>
          <t>초등교육과</t>
        </is>
      </c>
      <c r="K931" s="195" t="inlineStr">
        <is>
          <t>통합</t>
        </is>
      </c>
      <c r="L931" s="697">
        <f>IF(OFFSET(환산공식!$ED$15,$F931,0)=1,"O","X")</f>
        <v/>
      </c>
      <c r="M931" s="188">
        <f>IFERROR(OFFSET(환산공식!DJ$15,$F931,0),"")</f>
        <v/>
      </c>
      <c r="N931" s="697">
        <f>IFERROR(CONCATENATE(ROUND(OFFSET(환산공식!DK$15,$F931,0),1),"%"),"")</f>
        <v/>
      </c>
      <c r="O931" s="697">
        <f>IFERROR(OFFSET(환산공식!DL$15,$F931,0),"")</f>
        <v/>
      </c>
      <c r="P931" s="188">
        <f>IF(E931="","",IF(Q931&gt;R931,"90% 이상",IF(Q931&gt;S931,CONCATENATE(ROUND(((Q931-S931)/(R931-S931))*20+70,0),"%"),IF(Q931&gt;T931,CONCATENATE(ROUND(((Q931-T931)/(S931-T931))*30+40,0),"%"),IF(Q931&gt;U931,CONCATENATE(ROUND(((Q931-U931)/(T931-U931))*30+10,0),"%"),IF(Q931&gt;V931,CONCATENATE(ROUND(((Q931-V931)/(U931-V931))*7+3,0),"%"),"3% 이하"))))))</f>
        <v/>
      </c>
      <c r="Q931" s="194">
        <f>IFERROR(ROUND(OFFSET(환산공식!$FG$15,$F931,0),3),"")</f>
        <v/>
      </c>
      <c r="R931" s="194">
        <f>OFFSET('배치점수 계산기'!H$10,$D931,0)</f>
        <v/>
      </c>
      <c r="S931" s="194">
        <f>OFFSET('배치점수 계산기'!I$10,$D931,0)</f>
        <v/>
      </c>
      <c r="T931" s="194">
        <f>OFFSET('배치점수 계산기'!J$10,$D931,0)</f>
        <v/>
      </c>
      <c r="U931" s="194">
        <f>OFFSET('배치점수 계산기'!K$10,$D931,0)</f>
        <v/>
      </c>
      <c r="V931" s="194">
        <f>OFFSET('배치점수 계산기'!L$10,$D931,0)</f>
        <v/>
      </c>
      <c r="W931" s="186">
        <f>OFFSET('배치점수 계산기'!M$10,$D931,0)</f>
        <v/>
      </c>
      <c r="X931" s="184">
        <f>OFFSET('배치점수 계산기'!N$10,$D931,0)</f>
        <v/>
      </c>
      <c r="Y931" s="188">
        <f>OFFSET(환산공식!FW$15,$F931,0)</f>
        <v/>
      </c>
      <c r="Z931" s="697">
        <f>OFFSET(환산공식!FX$15,$F931,0)</f>
        <v/>
      </c>
      <c r="AA931" s="179">
        <f>OFFSET(환산공식!FY$15,$F931,0)</f>
        <v/>
      </c>
      <c r="AB931" s="3" t="n"/>
      <c r="AD931" s="0">
        <f>IF(L931="X",6,IF(Q931&gt;R931,1,IF(Q931&gt;S931,2,IF(Q931&gt;T931,3,IF(Q931&gt;U931,4,IF(Q931&gt;=V931,5,IF(Q931&lt;V931,6,"")))))))</f>
        <v/>
      </c>
    </row>
    <row r="932">
      <c r="A932" s="198" t="n"/>
      <c r="B932" s="198" t="n"/>
      <c r="C932" s="198" t="inlineStr">
        <is>
          <t>가925</t>
        </is>
      </c>
      <c r="D932" s="195" t="n">
        <v>993</v>
      </c>
      <c r="E932" s="195" t="n">
        <v>243</v>
      </c>
      <c r="F932" s="195" t="n">
        <v>243</v>
      </c>
      <c r="G932" s="239" t="n">
        <v>925</v>
      </c>
      <c r="H932" s="197" t="inlineStr">
        <is>
          <t>가</t>
        </is>
      </c>
      <c r="I932" s="242" t="inlineStr">
        <is>
          <t>한국교원대</t>
        </is>
      </c>
      <c r="J932" s="242" t="inlineStr">
        <is>
          <t>초등교육</t>
        </is>
      </c>
      <c r="K932" s="195" t="inlineStr">
        <is>
          <t>통합</t>
        </is>
      </c>
      <c r="L932" s="697">
        <f>IF(OFFSET(환산공식!$ED$15,$F932,0)=1,"O","X")</f>
        <v/>
      </c>
      <c r="M932" s="188">
        <f>IFERROR(OFFSET(환산공식!DJ$15,$F932,0),"")</f>
        <v/>
      </c>
      <c r="N932" s="697">
        <f>IFERROR(CONCATENATE(ROUND(OFFSET(환산공식!DK$15,$F932,0),1),"%"),"")</f>
        <v/>
      </c>
      <c r="O932" s="697">
        <f>IFERROR(OFFSET(환산공식!DL$15,$F932,0),"")</f>
        <v/>
      </c>
      <c r="P932" s="188">
        <f>IF(E932="","",IF(Q932&gt;R932,"90% 이상",IF(Q932&gt;S932,CONCATENATE(ROUND(((Q932-S932)/(R932-S932))*20+70,0),"%"),IF(Q932&gt;T932,CONCATENATE(ROUND(((Q932-T932)/(S932-T932))*30+40,0),"%"),IF(Q932&gt;U932,CONCATENATE(ROUND(((Q932-U932)/(T932-U932))*30+10,0),"%"),IF(Q932&gt;V932,CONCATENATE(ROUND(((Q932-V932)/(U932-V932))*7+3,0),"%"),"3% 이하"))))))</f>
        <v/>
      </c>
      <c r="Q932" s="194">
        <f>IFERROR(ROUND(OFFSET(환산공식!$FG$15,$F932,0),3),"")</f>
        <v/>
      </c>
      <c r="R932" s="194">
        <f>OFFSET('배치점수 계산기'!H$10,$D932,0)</f>
        <v/>
      </c>
      <c r="S932" s="194">
        <f>OFFSET('배치점수 계산기'!I$10,$D932,0)</f>
        <v/>
      </c>
      <c r="T932" s="194">
        <f>OFFSET('배치점수 계산기'!J$10,$D932,0)</f>
        <v/>
      </c>
      <c r="U932" s="194">
        <f>OFFSET('배치점수 계산기'!K$10,$D932,0)</f>
        <v/>
      </c>
      <c r="V932" s="194">
        <f>OFFSET('배치점수 계산기'!L$10,$D932,0)</f>
        <v/>
      </c>
      <c r="W932" s="186">
        <f>OFFSET('배치점수 계산기'!M$10,$D932,0)</f>
        <v/>
      </c>
      <c r="X932" s="184">
        <f>OFFSET('배치점수 계산기'!N$10,$D932,0)</f>
        <v/>
      </c>
      <c r="Y932" s="188">
        <f>OFFSET(환산공식!FW$15,$F932,0)</f>
        <v/>
      </c>
      <c r="Z932" s="697">
        <f>OFFSET(환산공식!FX$15,$F932,0)</f>
        <v/>
      </c>
      <c r="AA932" s="179">
        <f>OFFSET(환산공식!FY$15,$F932,0)</f>
        <v/>
      </c>
      <c r="AB932" s="3" t="n"/>
      <c r="AD932" s="0">
        <f>IF(L932="X",6,IF(Q932&gt;R932,1,IF(Q932&gt;S932,2,IF(Q932&gt;T932,3,IF(Q932&gt;U932,4,IF(Q932&gt;=V932,5,IF(Q932&lt;V932,6,"")))))))</f>
        <v/>
      </c>
    </row>
    <row r="933">
      <c r="A933" s="198" t="n"/>
      <c r="B933" s="198" t="n"/>
      <c r="C933" s="198" t="n"/>
      <c r="D933" s="195" t="n"/>
      <c r="E933" s="195" t="n"/>
      <c r="F933" s="195" t="n"/>
      <c r="G933" s="239" t="n"/>
      <c r="H933" s="197" t="n"/>
      <c r="I933" s="242" t="n"/>
      <c r="J933" s="242" t="n"/>
      <c r="K933" s="195" t="n"/>
      <c r="L933" s="697" t="n"/>
      <c r="M933" s="188" t="n"/>
      <c r="N933" s="697" t="n"/>
      <c r="O933" s="697" t="n"/>
      <c r="P933" s="188" t="n"/>
      <c r="Q933" s="194" t="n"/>
      <c r="R933" s="194" t="n"/>
      <c r="S933" s="194" t="n"/>
      <c r="T933" s="194" t="n"/>
      <c r="U933" s="194" t="n"/>
      <c r="V933" s="194" t="n"/>
      <c r="W933" s="186" t="n"/>
      <c r="X933" s="184" t="n"/>
      <c r="Y933" s="188" t="n"/>
      <c r="Z933" s="697" t="n"/>
      <c r="AA933" s="179" t="n"/>
      <c r="AB933" s="3" t="n"/>
    </row>
    <row r="934">
      <c r="A934" s="198" t="n"/>
      <c r="B934" s="198" t="n"/>
      <c r="C934" s="198" t="n"/>
      <c r="D934" s="195" t="n"/>
      <c r="E934" s="195" t="n"/>
      <c r="F934" s="195" t="n"/>
      <c r="G934" s="239" t="n"/>
      <c r="H934" s="274" t="n"/>
      <c r="I934" s="702" t="n"/>
      <c r="J934" s="7" t="n"/>
      <c r="K934" s="7" t="n"/>
      <c r="L934" s="7" t="n"/>
      <c r="M934" s="274" t="n"/>
      <c r="N934" s="7" t="n"/>
      <c r="O934" s="7" t="n"/>
      <c r="P934" s="274" t="n"/>
      <c r="Q934" s="7" t="n"/>
      <c r="R934" s="7" t="n"/>
      <c r="S934" s="7" t="n"/>
      <c r="T934" s="7" t="n"/>
      <c r="U934" s="7" t="n"/>
      <c r="V934" s="7" t="n"/>
      <c r="W934" s="274" t="n"/>
      <c r="X934" s="7" t="n"/>
      <c r="Y934" s="274" t="n"/>
      <c r="Z934" s="7" t="n"/>
      <c r="AA934" s="8" t="n"/>
      <c r="AB934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vcijyCL0k+zl0DtDBj4o8A==" formatRows="1" sort="0" spinCount="100000" hashValue="Yvy7xMFfgAPoqOAGsu12ET3qSnk1riP829P+o1cCX9HJYLT1LWmCWxBrkh6zCSvfmV7z/dcryf2wzTX51BY8UQ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933">
    <cfRule type="expression" priority="3" dxfId="5">
      <formula>$AD8=6</formula>
    </cfRule>
    <cfRule type="expression" priority="4" dxfId="4">
      <formula>$AD8=5</formula>
    </cfRule>
    <cfRule type="expression" priority="5" dxfId="3">
      <formula>$AD8=4</formula>
    </cfRule>
    <cfRule type="expression" priority="6" dxfId="2">
      <formula>$AD8=3</formula>
    </cfRule>
    <cfRule type="expression" priority="7" dxfId="1">
      <formula>$AD8=2</formula>
    </cfRule>
    <cfRule type="expression" priority="8" dxfId="0">
      <formula>$AD8=1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80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8" defaultRowHeight="16.5"/>
  <cols>
    <col width="12.375" customWidth="1" style="671" min="1" max="1"/>
    <col hidden="1" width="10.75" customWidth="1" style="671" min="2" max="6"/>
    <col hidden="1" width="9.125" customWidth="1" style="671" min="7" max="7"/>
    <col width="9.25" customWidth="1" style="671" min="8" max="8"/>
    <col width="12.5" customWidth="1" style="671" min="9" max="9"/>
    <col width="25" customWidth="1" style="671" min="10" max="10"/>
    <col width="7" customWidth="1" style="671" min="11" max="11"/>
    <col width="8.625" customWidth="1" style="671" min="12" max="12"/>
    <col width="10.625" customWidth="1" style="671" min="13" max="13"/>
    <col width="12.125" customWidth="1" style="671" min="14" max="14"/>
    <col width="10.625" customWidth="1" style="671" min="15" max="15"/>
    <col width="13.875" customWidth="1" style="671" min="16" max="16"/>
    <col width="9.125" customWidth="1" style="671" min="17" max="24"/>
    <col width="5" customWidth="1" style="671" min="25" max="27"/>
    <col width="9" customWidth="1" style="671" min="28" max="29"/>
    <col hidden="1" width="9" customWidth="1" style="671" min="30" max="30"/>
    <col width="9" customWidth="1" style="671" min="32" max="34"/>
  </cols>
  <sheetData>
    <row r="1" ht="16.5" customFormat="1" customHeight="1" s="3">
      <c r="A1" s="3" t="inlineStr">
        <is>
          <t> </t>
        </is>
      </c>
      <c r="B1" s="3" t="inlineStr">
        <is>
          <t>가</t>
        </is>
      </c>
      <c r="C1" s="697" t="inlineStr">
        <is>
          <t>나</t>
        </is>
      </c>
      <c r="D1" s="697" t="inlineStr">
        <is>
          <t>다</t>
        </is>
      </c>
      <c r="E1" s="697" t="inlineStr">
        <is>
          <t>가나다</t>
        </is>
      </c>
      <c r="F1" s="697" t="n"/>
      <c r="G1" s="697" t="n"/>
      <c r="H1" s="697" t="n"/>
      <c r="I1" s="696" t="inlineStr">
        <is>
          <t xml:space="preserve">           환산점수 배치표 (나 군)        2026학년도 수능 실채점기준</t>
        </is>
      </c>
      <c r="J1" s="751" t="n"/>
      <c r="K1" s="751" t="n"/>
      <c r="L1" s="751" t="n"/>
      <c r="M1" s="751" t="n"/>
      <c r="N1" s="751" t="n"/>
      <c r="O1" s="751" t="n"/>
      <c r="P1" s="751" t="n"/>
      <c r="Q1" s="751" t="n"/>
      <c r="R1" s="697" t="n"/>
      <c r="S1" s="697" t="n"/>
      <c r="T1" s="697" t="n"/>
      <c r="U1" s="697" t="n"/>
      <c r="V1" s="697" t="n"/>
      <c r="W1" s="184" t="n"/>
      <c r="X1" s="184" t="n"/>
      <c r="Y1" s="697" t="n"/>
      <c r="Z1" s="697" t="n"/>
      <c r="AA1" s="697" t="n"/>
      <c r="AC1" s="0" t="n"/>
      <c r="AD1" s="0" t="n"/>
      <c r="AE1" s="0" t="n"/>
    </row>
    <row r="2" customFormat="1" s="3">
      <c r="B2" s="3" t="n">
        <v>1</v>
      </c>
      <c r="C2" s="697" t="n">
        <v>2</v>
      </c>
      <c r="D2" s="697" t="n">
        <v>3</v>
      </c>
      <c r="E2" s="697" t="n">
        <v>4</v>
      </c>
      <c r="F2" s="697" t="n"/>
      <c r="G2" s="697" t="n"/>
      <c r="H2" s="697" t="n"/>
      <c r="I2" s="751" t="n"/>
      <c r="J2" s="751" t="n"/>
      <c r="K2" s="751" t="n"/>
      <c r="L2" s="751" t="n"/>
      <c r="M2" s="751" t="n"/>
      <c r="N2" s="751" t="n"/>
      <c r="O2" s="751" t="n"/>
      <c r="P2" s="751" t="n"/>
      <c r="Q2" s="751" t="n"/>
      <c r="R2" s="701" t="inlineStr">
        <is>
          <t>제작 및 검토 &lt;베텔기우스&gt; Betelgeuse058.tistory.com</t>
        </is>
      </c>
      <c r="W2" s="184" t="n"/>
      <c r="X2" s="184" t="n"/>
      <c r="Y2" s="697" t="n"/>
      <c r="Z2" s="697" t="n"/>
      <c r="AA2" s="697" t="n"/>
      <c r="AC2" s="0" t="n"/>
      <c r="AD2" s="0" t="n"/>
      <c r="AE2" s="0" t="n"/>
    </row>
    <row r="3" customFormat="1" s="3">
      <c r="A3" s="3" t="inlineStr">
        <is>
          <t> </t>
        </is>
      </c>
      <c r="B3" s="244" t="inlineStr">
        <is>
          <t>군 입력</t>
        </is>
      </c>
      <c r="C3" s="107" t="n"/>
      <c r="D3" s="697" t="n"/>
      <c r="E3" s="697" t="n"/>
      <c r="F3" s="697" t="n"/>
      <c r="G3" s="697" t="n"/>
      <c r="H3" s="697" t="n"/>
      <c r="I3" s="751" t="n"/>
      <c r="J3" s="751" t="n"/>
      <c r="K3" s="751" t="n"/>
      <c r="L3" s="751" t="n"/>
      <c r="M3" s="751" t="n"/>
      <c r="N3" s="751" t="n"/>
      <c r="O3" s="751" t="n"/>
      <c r="P3" s="751" t="n"/>
      <c r="Q3" s="751" t="n"/>
      <c r="W3" s="184" t="n"/>
      <c r="X3" s="184" t="n"/>
      <c r="Y3" s="697" t="n"/>
      <c r="Z3" s="697" t="n"/>
      <c r="AA3" s="697" t="n"/>
      <c r="AC3" s="0" t="n"/>
      <c r="AD3" s="0" t="n"/>
      <c r="AE3" s="0" t="n"/>
    </row>
    <row r="4" customFormat="1" s="3">
      <c r="B4" s="245" t="n">
        <v>2</v>
      </c>
      <c r="C4" s="110">
        <f>IF($B$4=1,CONCATENATE($B$1,AE4),IF($B$4=2,CONCATENATE($C$1,AE4),IF($B$4=3,CONCATENATE($D$1,AE4),IF($B$4=4,CONCATENATE($E$1,AE4)))))</f>
        <v/>
      </c>
      <c r="D4" s="697" t="n"/>
      <c r="E4" s="697" t="n"/>
      <c r="F4" s="697" t="n"/>
      <c r="G4" s="697" t="n"/>
      <c r="H4" s="697" t="n"/>
      <c r="I4" s="697" t="n"/>
      <c r="J4" s="697" t="n"/>
      <c r="K4" s="697" t="n"/>
      <c r="L4" s="697" t="n"/>
      <c r="M4" s="697" t="n"/>
      <c r="N4" s="697" t="n"/>
      <c r="O4" s="697" t="n"/>
      <c r="P4" s="697" t="n"/>
      <c r="Q4" s="697" t="n"/>
      <c r="R4" s="697" t="n"/>
      <c r="S4" s="697" t="n"/>
      <c r="T4" s="697" t="n"/>
      <c r="U4" s="697" t="n"/>
      <c r="V4" s="697" t="n"/>
      <c r="W4" s="200" t="n"/>
      <c r="X4" s="184" t="n"/>
      <c r="Y4" s="697" t="n"/>
      <c r="Z4" s="697" t="n"/>
      <c r="AA4" s="697" t="n"/>
      <c r="AC4" s="0" t="n"/>
      <c r="AD4" s="0" t="n"/>
      <c r="AE4" s="0" t="n"/>
    </row>
    <row r="5" ht="17.25" customFormat="1" customHeight="1" s="3" thickBot="1">
      <c r="C5" s="243">
        <f>IFERROR(INDEX('배치점수 계산기'!A9:C9,MATCH(C4,'배치점수 계산기'!A7:C7,0)),)</f>
        <v/>
      </c>
      <c r="D5" s="697" t="n"/>
      <c r="E5" s="697" t="n"/>
      <c r="F5" s="697" t="n"/>
      <c r="G5" s="697" t="n"/>
      <c r="H5" s="697" t="n"/>
      <c r="I5" s="697" t="n"/>
      <c r="J5" s="697" t="n"/>
      <c r="K5" s="697" t="n"/>
      <c r="L5" s="697" t="n"/>
      <c r="M5" s="697" t="n"/>
      <c r="N5" s="697" t="n"/>
      <c r="O5" s="185" t="n"/>
      <c r="P5" s="697" t="n"/>
      <c r="Q5" s="697" t="n"/>
      <c r="R5" s="752" t="inlineStr">
        <is>
          <t>판정 기준점수</t>
        </is>
      </c>
      <c r="S5" s="753" t="n"/>
      <c r="T5" s="753" t="n"/>
      <c r="U5" s="753" t="n"/>
      <c r="V5" s="754" t="n"/>
      <c r="W5" s="199" t="n"/>
      <c r="X5" s="184" t="n"/>
      <c r="Y5" s="697" t="n"/>
      <c r="Z5" s="697" t="n"/>
      <c r="AA5" s="697" t="n"/>
      <c r="AC5" s="0" t="n"/>
      <c r="AD5" s="0" t="n"/>
      <c r="AE5" s="0" t="n"/>
    </row>
    <row r="6" customFormat="1" s="3">
      <c r="D6" s="697" t="n"/>
      <c r="E6" s="697" t="n"/>
      <c r="F6" s="697" t="n"/>
      <c r="G6" s="697" t="n"/>
      <c r="H6" s="698" t="n"/>
      <c r="I6" s="187" t="n"/>
      <c r="J6" s="187" t="n"/>
      <c r="K6" s="187" t="n"/>
      <c r="L6" s="699" t="n"/>
      <c r="M6" s="752" t="inlineStr">
        <is>
          <t>감점 상세</t>
        </is>
      </c>
      <c r="N6" s="753" t="n"/>
      <c r="O6" s="754" t="n"/>
      <c r="P6" s="178" t="inlineStr">
        <is>
          <t>나의 점수</t>
        </is>
      </c>
      <c r="Q6" s="755" t="n"/>
      <c r="R6" s="178" t="inlineStr">
        <is>
          <t>안정</t>
        </is>
      </c>
      <c r="S6" s="699" t="inlineStr">
        <is>
          <t>적정</t>
        </is>
      </c>
      <c r="T6" s="699" t="inlineStr">
        <is>
          <t>예상컷</t>
        </is>
      </c>
      <c r="U6" s="699" t="inlineStr">
        <is>
          <t>도전</t>
        </is>
      </c>
      <c r="V6" s="179" t="n"/>
      <c r="W6" s="752" t="inlineStr">
        <is>
          <t>반영 방법</t>
        </is>
      </c>
      <c r="X6" s="754" t="n"/>
      <c r="Y6" s="752" t="inlineStr">
        <is>
          <t>실질 반영비</t>
        </is>
      </c>
      <c r="Z6" s="753" t="n"/>
      <c r="AA6" s="754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8" t="inlineStr">
        <is>
          <t>국</t>
        </is>
      </c>
      <c r="Z7" s="187" t="inlineStr">
        <is>
          <t>수</t>
        </is>
      </c>
      <c r="AA7" s="699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19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7">
        <f>IF(OFFSET(환산공식!$ED$15,$F8,0)=1,"O","X")</f>
        <v/>
      </c>
      <c r="M8" s="188">
        <f>IFERROR(OFFSET(환산공식!DJ$15,$F8,0),"")</f>
        <v/>
      </c>
      <c r="N8" s="697">
        <f>IFERROR(CONCATENATE(ROUND(OFFSET(환산공식!DK$15,$F8,0),1),"%"),"")</f>
        <v/>
      </c>
      <c r="O8" s="697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7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나2</t>
        </is>
      </c>
      <c r="D9" s="195" t="n">
        <v>995</v>
      </c>
      <c r="E9" s="195" t="n">
        <v>2</v>
      </c>
      <c r="F9" s="195" t="n">
        <v>2</v>
      </c>
      <c r="G9" s="239" t="n">
        <v>2</v>
      </c>
      <c r="H9" s="197" t="inlineStr">
        <is>
          <t>나</t>
        </is>
      </c>
      <c r="I9" s="242" t="inlineStr">
        <is>
          <t>서울대</t>
        </is>
      </c>
      <c r="J9" s="242" t="inlineStr">
        <is>
          <t>수리과학부</t>
        </is>
      </c>
      <c r="K9" s="195" t="inlineStr">
        <is>
          <t>자연</t>
        </is>
      </c>
      <c r="L9" s="697">
        <f>IF(OFFSET(환산공식!$ED$15,$F9,0)=1,"O","X")</f>
        <v/>
      </c>
      <c r="M9" s="188">
        <f>IFERROR(OFFSET(환산공식!DJ$15,$F9,0),"")</f>
        <v/>
      </c>
      <c r="N9" s="697">
        <f>IFERROR(CONCATENATE(ROUND(OFFSET(환산공식!DK$15,$F9,0),1),"%"),"")</f>
        <v/>
      </c>
      <c r="O9" s="697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7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나3</t>
        </is>
      </c>
      <c r="D10" s="195" t="n">
        <v>996</v>
      </c>
      <c r="E10" s="195" t="n">
        <v>2</v>
      </c>
      <c r="F10" s="195" t="n">
        <v>2</v>
      </c>
      <c r="G10" s="239" t="n">
        <v>3</v>
      </c>
      <c r="H10" s="197" t="inlineStr">
        <is>
          <t>나</t>
        </is>
      </c>
      <c r="I10" s="242" t="inlineStr">
        <is>
          <t>서울대</t>
        </is>
      </c>
      <c r="J10" s="242" t="inlineStr">
        <is>
          <t>통계학과</t>
        </is>
      </c>
      <c r="K10" s="195" t="inlineStr">
        <is>
          <t>자연</t>
        </is>
      </c>
      <c r="L10" s="697">
        <f>IF(OFFSET(환산공식!$ED$15,$F10,0)=1,"O","X")</f>
        <v/>
      </c>
      <c r="M10" s="188">
        <f>IFERROR(OFFSET(환산공식!DJ$15,$F10,0),"")</f>
        <v/>
      </c>
      <c r="N10" s="697">
        <f>IFERROR(CONCATENATE(ROUND(OFFSET(환산공식!DK$15,$F10,0),1),"%"),"")</f>
        <v/>
      </c>
      <c r="O10" s="697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7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나4</t>
        </is>
      </c>
      <c r="D11" s="195" t="n">
        <v>997</v>
      </c>
      <c r="E11" s="195" t="n">
        <v>4</v>
      </c>
      <c r="F11" s="195" t="n">
        <v>4</v>
      </c>
      <c r="G11" s="239" t="n">
        <v>4</v>
      </c>
      <c r="H11" s="197" t="inlineStr">
        <is>
          <t>나</t>
        </is>
      </c>
      <c r="I11" s="242" t="inlineStr">
        <is>
          <t>서울대</t>
        </is>
      </c>
      <c r="J11" s="242" t="inlineStr">
        <is>
          <t>광역(학부대학)</t>
        </is>
      </c>
      <c r="K11" s="195" t="inlineStr">
        <is>
          <t>자연</t>
        </is>
      </c>
      <c r="L11" s="697">
        <f>IF(OFFSET(환산공식!$ED$15,$F11,0)=1,"O","X")</f>
        <v/>
      </c>
      <c r="M11" s="188">
        <f>IFERROR(OFFSET(환산공식!DJ$15,$F11,0),"")</f>
        <v/>
      </c>
      <c r="N11" s="697">
        <f>IFERROR(CONCATENATE(ROUND(OFFSET(환산공식!DK$15,$F11,0),1),"%"),"")</f>
        <v/>
      </c>
      <c r="O11" s="697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7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나5</t>
        </is>
      </c>
      <c r="D12" s="195" t="n">
        <v>998</v>
      </c>
      <c r="E12" s="195" t="n">
        <v>1</v>
      </c>
      <c r="F12" s="195" t="n">
        <v>1</v>
      </c>
      <c r="G12" s="239" t="n">
        <v>5</v>
      </c>
      <c r="H12" s="197" t="inlineStr">
        <is>
          <t>나</t>
        </is>
      </c>
      <c r="I12" s="242" t="inlineStr">
        <is>
          <t>서울대</t>
        </is>
      </c>
      <c r="J12" s="242" t="inlineStr">
        <is>
          <t>전기·정보공학부</t>
        </is>
      </c>
      <c r="K12" s="195" t="inlineStr">
        <is>
          <t>자연</t>
        </is>
      </c>
      <c r="L12" s="697">
        <f>IF(OFFSET(환산공식!$ED$15,$F12,0)=1,"O","X")</f>
        <v/>
      </c>
      <c r="M12" s="188">
        <f>IFERROR(OFFSET(환산공식!DJ$15,$F12,0),"")</f>
        <v/>
      </c>
      <c r="N12" s="697">
        <f>IFERROR(CONCATENATE(ROUND(OFFSET(환산공식!DK$15,$F12,0),1),"%"),"")</f>
        <v/>
      </c>
      <c r="O12" s="697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7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나6</t>
        </is>
      </c>
      <c r="D13" s="195" t="n">
        <v>999</v>
      </c>
      <c r="E13" s="195" t="n">
        <v>1</v>
      </c>
      <c r="F13" s="195" t="n">
        <v>1</v>
      </c>
      <c r="G13" s="239" t="n">
        <v>6</v>
      </c>
      <c r="H13" s="197" t="inlineStr">
        <is>
          <t>나</t>
        </is>
      </c>
      <c r="I13" s="242" t="inlineStr">
        <is>
          <t>서울대</t>
        </is>
      </c>
      <c r="J13" s="242" t="inlineStr">
        <is>
          <t>물리·천문학부 물리학전공</t>
        </is>
      </c>
      <c r="K13" s="195" t="inlineStr">
        <is>
          <t>자연</t>
        </is>
      </c>
      <c r="L13" s="697">
        <f>IF(OFFSET(환산공식!$ED$15,$F13,0)=1,"O","X")</f>
        <v/>
      </c>
      <c r="M13" s="188">
        <f>IFERROR(OFFSET(환산공식!DJ$15,$F13,0),"")</f>
        <v/>
      </c>
      <c r="N13" s="697">
        <f>IFERROR(CONCATENATE(ROUND(OFFSET(환산공식!DK$15,$F13,0),1),"%"),"")</f>
        <v/>
      </c>
      <c r="O13" s="697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7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나7</t>
        </is>
      </c>
      <c r="D14" s="195" t="n">
        <v>1000</v>
      </c>
      <c r="E14" s="195" t="n">
        <v>1</v>
      </c>
      <c r="F14" s="195" t="n">
        <v>1</v>
      </c>
      <c r="G14" s="239" t="n">
        <v>7</v>
      </c>
      <c r="H14" s="197" t="inlineStr">
        <is>
          <t>나</t>
        </is>
      </c>
      <c r="I14" s="242" t="inlineStr">
        <is>
          <t>서울대</t>
        </is>
      </c>
      <c r="J14" s="242" t="inlineStr">
        <is>
          <t>기계공학부</t>
        </is>
      </c>
      <c r="K14" s="195" t="inlineStr">
        <is>
          <t>자연</t>
        </is>
      </c>
      <c r="L14" s="697">
        <f>IF(OFFSET(환산공식!$ED$15,$F14,0)=1,"O","X")</f>
        <v/>
      </c>
      <c r="M14" s="188">
        <f>IFERROR(OFFSET(환산공식!DJ$15,$F14,0),"")</f>
        <v/>
      </c>
      <c r="N14" s="697">
        <f>IFERROR(CONCATENATE(ROUND(OFFSET(환산공식!DK$15,$F14,0),1),"%"),"")</f>
        <v/>
      </c>
      <c r="O14" s="697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7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나8</t>
        </is>
      </c>
      <c r="D15" s="195" t="n">
        <v>1001</v>
      </c>
      <c r="E15" s="195" t="n">
        <v>2</v>
      </c>
      <c r="F15" s="195" t="n">
        <v>2</v>
      </c>
      <c r="G15" s="239" t="n">
        <v>8</v>
      </c>
      <c r="H15" s="197" t="inlineStr">
        <is>
          <t>나</t>
        </is>
      </c>
      <c r="I15" s="242" t="inlineStr">
        <is>
          <t>서울대</t>
        </is>
      </c>
      <c r="J15" s="242" t="inlineStr">
        <is>
          <t>수학교육과</t>
        </is>
      </c>
      <c r="K15" s="195" t="inlineStr">
        <is>
          <t>자연</t>
        </is>
      </c>
      <c r="L15" s="697">
        <f>IF(OFFSET(환산공식!$ED$15,$F15,0)=1,"O","X")</f>
        <v/>
      </c>
      <c r="M15" s="188">
        <f>IFERROR(OFFSET(환산공식!DJ$15,$F15,0),"")</f>
        <v/>
      </c>
      <c r="N15" s="697">
        <f>IFERROR(CONCATENATE(ROUND(OFFSET(환산공식!DK$15,$F15,0),1),"%"),"")</f>
        <v/>
      </c>
      <c r="O15" s="697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7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나9</t>
        </is>
      </c>
      <c r="D16" s="195" t="n">
        <v>1002</v>
      </c>
      <c r="E16" s="195" t="n">
        <v>2</v>
      </c>
      <c r="F16" s="195" t="n">
        <v>2</v>
      </c>
      <c r="G16" s="239" t="n">
        <v>9</v>
      </c>
      <c r="H16" s="197" t="inlineStr">
        <is>
          <t>나</t>
        </is>
      </c>
      <c r="I16" s="242" t="inlineStr">
        <is>
          <t>서울대</t>
        </is>
      </c>
      <c r="J16" s="242" t="inlineStr">
        <is>
          <t>화학생물공학부</t>
        </is>
      </c>
      <c r="K16" s="195" t="inlineStr">
        <is>
          <t>자연</t>
        </is>
      </c>
      <c r="L16" s="697">
        <f>IF(OFFSET(환산공식!$ED$15,$F16,0)=1,"O","X")</f>
        <v/>
      </c>
      <c r="M16" s="188">
        <f>IFERROR(OFFSET(환산공식!DJ$15,$F16,0),"")</f>
        <v/>
      </c>
      <c r="N16" s="697">
        <f>IFERROR(CONCATENATE(ROUND(OFFSET(환산공식!DK$15,$F16,0),1),"%"),"")</f>
        <v/>
      </c>
      <c r="O16" s="697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7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나10</t>
        </is>
      </c>
      <c r="D17" s="195" t="n">
        <v>1003</v>
      </c>
      <c r="E17" s="195" t="n">
        <v>1</v>
      </c>
      <c r="F17" s="195" t="n">
        <v>1</v>
      </c>
      <c r="G17" s="239" t="n">
        <v>10</v>
      </c>
      <c r="H17" s="197" t="inlineStr">
        <is>
          <t>나</t>
        </is>
      </c>
      <c r="I17" s="242" t="inlineStr">
        <is>
          <t>서울대</t>
        </is>
      </c>
      <c r="J17" s="242" t="inlineStr">
        <is>
          <t>식물생산과학부</t>
        </is>
      </c>
      <c r="K17" s="195" t="inlineStr">
        <is>
          <t>자연</t>
        </is>
      </c>
      <c r="L17" s="697">
        <f>IF(OFFSET(환산공식!$ED$15,$F17,0)=1,"O","X")</f>
        <v/>
      </c>
      <c r="M17" s="188">
        <f>IFERROR(OFFSET(환산공식!DJ$15,$F17,0),"")</f>
        <v/>
      </c>
      <c r="N17" s="697">
        <f>IFERROR(CONCATENATE(ROUND(OFFSET(환산공식!DK$15,$F17,0),1),"%"),"")</f>
        <v/>
      </c>
      <c r="O17" s="697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7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나11</t>
        </is>
      </c>
      <c r="D18" s="195" t="n">
        <v>1004</v>
      </c>
      <c r="E18" s="195" t="n">
        <v>1</v>
      </c>
      <c r="F18" s="195" t="n">
        <v>1</v>
      </c>
      <c r="G18" s="239" t="n">
        <v>11</v>
      </c>
      <c r="H18" s="197" t="inlineStr">
        <is>
          <t>나</t>
        </is>
      </c>
      <c r="I18" s="242" t="inlineStr">
        <is>
          <t>서울대</t>
        </is>
      </c>
      <c r="J18" s="242" t="inlineStr">
        <is>
          <t>물리·천문학부 천문학전공</t>
        </is>
      </c>
      <c r="K18" s="195" t="inlineStr">
        <is>
          <t>자연</t>
        </is>
      </c>
      <c r="L18" s="697">
        <f>IF(OFFSET(환산공식!$ED$15,$F18,0)=1,"O","X")</f>
        <v/>
      </c>
      <c r="M18" s="188">
        <f>IFERROR(OFFSET(환산공식!DJ$15,$F18,0),"")</f>
        <v/>
      </c>
      <c r="N18" s="697">
        <f>IFERROR(CONCATENATE(ROUND(OFFSET(환산공식!DK$15,$F18,0),1),"%"),"")</f>
        <v/>
      </c>
      <c r="O18" s="697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7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나12</t>
        </is>
      </c>
      <c r="D19" s="195" t="n">
        <v>1005</v>
      </c>
      <c r="E19" s="195" t="n">
        <v>2</v>
      </c>
      <c r="F19" s="195" t="n">
        <v>2</v>
      </c>
      <c r="G19" s="239" t="n">
        <v>12</v>
      </c>
      <c r="H19" s="197" t="inlineStr">
        <is>
          <t>나</t>
        </is>
      </c>
      <c r="I19" s="242" t="inlineStr">
        <is>
          <t>서울대</t>
        </is>
      </c>
      <c r="J19" s="242" t="inlineStr">
        <is>
          <t>생명과학부</t>
        </is>
      </c>
      <c r="K19" s="195" t="inlineStr">
        <is>
          <t>자연</t>
        </is>
      </c>
      <c r="L19" s="697">
        <f>IF(OFFSET(환산공식!$ED$15,$F19,0)=1,"O","X")</f>
        <v/>
      </c>
      <c r="M19" s="188">
        <f>IFERROR(OFFSET(환산공식!DJ$15,$F19,0),"")</f>
        <v/>
      </c>
      <c r="N19" s="697">
        <f>IFERROR(CONCATENATE(ROUND(OFFSET(환산공식!DK$15,$F19,0),1),"%"),"")</f>
        <v/>
      </c>
      <c r="O19" s="697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7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나13</t>
        </is>
      </c>
      <c r="D20" s="195" t="n">
        <v>1006</v>
      </c>
      <c r="E20" s="195" t="n">
        <v>2</v>
      </c>
      <c r="F20" s="195" t="n">
        <v>2</v>
      </c>
      <c r="G20" s="239" t="n">
        <v>13</v>
      </c>
      <c r="H20" s="197" t="inlineStr">
        <is>
          <t>나</t>
        </is>
      </c>
      <c r="I20" s="242" t="inlineStr">
        <is>
          <t>서울대</t>
        </is>
      </c>
      <c r="J20" s="242" t="inlineStr">
        <is>
          <t>첨단융합학부</t>
        </is>
      </c>
      <c r="K20" s="195" t="inlineStr">
        <is>
          <t>자연</t>
        </is>
      </c>
      <c r="L20" s="697">
        <f>IF(OFFSET(환산공식!$ED$15,$F20,0)=1,"O","X")</f>
        <v/>
      </c>
      <c r="M20" s="188">
        <f>IFERROR(OFFSET(환산공식!DJ$15,$F20,0),"")</f>
        <v/>
      </c>
      <c r="N20" s="697">
        <f>IFERROR(CONCATENATE(ROUND(OFFSET(환산공식!DK$15,$F20,0),1),"%"),"")</f>
        <v/>
      </c>
      <c r="O20" s="697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7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나14</t>
        </is>
      </c>
      <c r="D21" s="195" t="n">
        <v>1007</v>
      </c>
      <c r="E21" s="195" t="n">
        <v>1</v>
      </c>
      <c r="F21" s="195" t="n">
        <v>1</v>
      </c>
      <c r="G21" s="239" t="n">
        <v>14</v>
      </c>
      <c r="H21" s="197" t="inlineStr">
        <is>
          <t>나</t>
        </is>
      </c>
      <c r="I21" s="242" t="inlineStr">
        <is>
          <t>서울대</t>
        </is>
      </c>
      <c r="J21" s="242" t="inlineStr">
        <is>
          <t>화학부</t>
        </is>
      </c>
      <c r="K21" s="195" t="inlineStr">
        <is>
          <t>자연</t>
        </is>
      </c>
      <c r="L21" s="697">
        <f>IF(OFFSET(환산공식!$ED$15,$F21,0)=1,"O","X")</f>
        <v/>
      </c>
      <c r="M21" s="188">
        <f>IFERROR(OFFSET(환산공식!DJ$15,$F21,0),"")</f>
        <v/>
      </c>
      <c r="N21" s="697">
        <f>IFERROR(CONCATENATE(ROUND(OFFSET(환산공식!DK$15,$F21,0),1),"%"),"")</f>
        <v/>
      </c>
      <c r="O21" s="697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7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나15</t>
        </is>
      </c>
      <c r="D22" s="195" t="n">
        <v>1008</v>
      </c>
      <c r="E22" s="195" t="n">
        <v>1</v>
      </c>
      <c r="F22" s="195" t="n">
        <v>1</v>
      </c>
      <c r="G22" s="239" t="n">
        <v>15</v>
      </c>
      <c r="H22" s="197" t="inlineStr">
        <is>
          <t>나</t>
        </is>
      </c>
      <c r="I22" s="242" t="inlineStr">
        <is>
          <t>서울대</t>
        </is>
      </c>
      <c r="J22" s="242" t="inlineStr">
        <is>
          <t>항공우주공학과</t>
        </is>
      </c>
      <c r="K22" s="195" t="inlineStr">
        <is>
          <t>자연</t>
        </is>
      </c>
      <c r="L22" s="697">
        <f>IF(OFFSET(환산공식!$ED$15,$F22,0)=1,"O","X")</f>
        <v/>
      </c>
      <c r="M22" s="188">
        <f>IFERROR(OFFSET(환산공식!DJ$15,$F22,0),"")</f>
        <v/>
      </c>
      <c r="N22" s="697">
        <f>IFERROR(CONCATENATE(ROUND(OFFSET(환산공식!DK$15,$F22,0),1),"%"),"")</f>
        <v/>
      </c>
      <c r="O22" s="697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7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나16</t>
        </is>
      </c>
      <c r="D23" s="195" t="n">
        <v>1009</v>
      </c>
      <c r="E23" s="195" t="n">
        <v>2</v>
      </c>
      <c r="F23" s="195" t="n">
        <v>2</v>
      </c>
      <c r="G23" s="239" t="n">
        <v>16</v>
      </c>
      <c r="H23" s="197" t="inlineStr">
        <is>
          <t>나</t>
        </is>
      </c>
      <c r="I23" s="242" t="inlineStr">
        <is>
          <t>서울대</t>
        </is>
      </c>
      <c r="J23" s="242" t="inlineStr">
        <is>
          <t>건설환경공학부</t>
        </is>
      </c>
      <c r="K23" s="195" t="inlineStr">
        <is>
          <t>자연</t>
        </is>
      </c>
      <c r="L23" s="697">
        <f>IF(OFFSET(환산공식!$ED$15,$F23,0)=1,"O","X")</f>
        <v/>
      </c>
      <c r="M23" s="188">
        <f>IFERROR(OFFSET(환산공식!DJ$15,$F23,0),"")</f>
        <v/>
      </c>
      <c r="N23" s="697">
        <f>IFERROR(CONCATENATE(ROUND(OFFSET(환산공식!DK$15,$F23,0),1),"%"),"")</f>
        <v/>
      </c>
      <c r="O23" s="697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7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나17</t>
        </is>
      </c>
      <c r="D24" s="195" t="n">
        <v>1010</v>
      </c>
      <c r="E24" s="195" t="n">
        <v>2</v>
      </c>
      <c r="F24" s="195" t="n">
        <v>2</v>
      </c>
      <c r="G24" s="239" t="n">
        <v>17</v>
      </c>
      <c r="H24" s="197" t="inlineStr">
        <is>
          <t>나</t>
        </is>
      </c>
      <c r="I24" s="242" t="inlineStr">
        <is>
          <t>서울대</t>
        </is>
      </c>
      <c r="J24" s="242" t="inlineStr">
        <is>
          <t>건축학과</t>
        </is>
      </c>
      <c r="K24" s="195" t="inlineStr">
        <is>
          <t>자연</t>
        </is>
      </c>
      <c r="L24" s="697">
        <f>IF(OFFSET(환산공식!$ED$15,$F24,0)=1,"O","X")</f>
        <v/>
      </c>
      <c r="M24" s="188">
        <f>IFERROR(OFFSET(환산공식!DJ$15,$F24,0),"")</f>
        <v/>
      </c>
      <c r="N24" s="697">
        <f>IFERROR(CONCATENATE(ROUND(OFFSET(환산공식!DK$15,$F24,0),1),"%"),"")</f>
        <v/>
      </c>
      <c r="O24" s="697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7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나18</t>
        </is>
      </c>
      <c r="D25" s="195" t="n">
        <v>1011</v>
      </c>
      <c r="E25" s="195" t="n">
        <v>2</v>
      </c>
      <c r="F25" s="195" t="n">
        <v>2</v>
      </c>
      <c r="G25" s="239" t="n">
        <v>18</v>
      </c>
      <c r="H25" s="197" t="inlineStr">
        <is>
          <t>나</t>
        </is>
      </c>
      <c r="I25" s="242" t="inlineStr">
        <is>
          <t>서울대</t>
        </is>
      </c>
      <c r="J25" s="242" t="inlineStr">
        <is>
          <t>지구환경과학부</t>
        </is>
      </c>
      <c r="K25" s="195" t="inlineStr">
        <is>
          <t>자연</t>
        </is>
      </c>
      <c r="L25" s="697">
        <f>IF(OFFSET(환산공식!$ED$15,$F25,0)=1,"O","X")</f>
        <v/>
      </c>
      <c r="M25" s="188">
        <f>IFERROR(OFFSET(환산공식!DJ$15,$F25,0),"")</f>
        <v/>
      </c>
      <c r="N25" s="697">
        <f>IFERROR(CONCATENATE(ROUND(OFFSET(환산공식!DK$15,$F25,0),1),"%"),"")</f>
        <v/>
      </c>
      <c r="O25" s="697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7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나19</t>
        </is>
      </c>
      <c r="D26" s="195" t="n">
        <v>1012</v>
      </c>
      <c r="E26" s="195" t="n">
        <v>2</v>
      </c>
      <c r="F26" s="195" t="n">
        <v>2</v>
      </c>
      <c r="G26" s="239" t="n">
        <v>19</v>
      </c>
      <c r="H26" s="197" t="inlineStr">
        <is>
          <t>나</t>
        </is>
      </c>
      <c r="I26" s="242" t="inlineStr">
        <is>
          <t>서울대</t>
        </is>
      </c>
      <c r="J26" s="242" t="inlineStr">
        <is>
          <t>조선해양공학과</t>
        </is>
      </c>
      <c r="K26" s="195" t="inlineStr">
        <is>
          <t>자연</t>
        </is>
      </c>
      <c r="L26" s="697">
        <f>IF(OFFSET(환산공식!$ED$15,$F26,0)=1,"O","X")</f>
        <v/>
      </c>
      <c r="M26" s="188">
        <f>IFERROR(OFFSET(환산공식!DJ$15,$F26,0),"")</f>
        <v/>
      </c>
      <c r="N26" s="697">
        <f>IFERROR(CONCATENATE(ROUND(OFFSET(환산공식!DK$15,$F26,0),1),"%"),"")</f>
        <v/>
      </c>
      <c r="O26" s="697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7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나20</t>
        </is>
      </c>
      <c r="D27" s="195" t="n">
        <v>1013</v>
      </c>
      <c r="E27" s="195" t="n">
        <v>2</v>
      </c>
      <c r="F27" s="195" t="n">
        <v>2</v>
      </c>
      <c r="G27" s="239" t="n">
        <v>20</v>
      </c>
      <c r="H27" s="197" t="inlineStr">
        <is>
          <t>나</t>
        </is>
      </c>
      <c r="I27" s="242" t="inlineStr">
        <is>
          <t>서울대</t>
        </is>
      </c>
      <c r="J27" s="242" t="inlineStr">
        <is>
          <t>재료공학부</t>
        </is>
      </c>
      <c r="K27" s="195" t="inlineStr">
        <is>
          <t>자연</t>
        </is>
      </c>
      <c r="L27" s="697">
        <f>IF(OFFSET(환산공식!$ED$15,$F27,0)=1,"O","X")</f>
        <v/>
      </c>
      <c r="M27" s="188">
        <f>IFERROR(OFFSET(환산공식!DJ$15,$F27,0),"")</f>
        <v/>
      </c>
      <c r="N27" s="697">
        <f>IFERROR(CONCATENATE(ROUND(OFFSET(환산공식!DK$15,$F27,0),1),"%"),"")</f>
        <v/>
      </c>
      <c r="O27" s="697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7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나21</t>
        </is>
      </c>
      <c r="D28" s="195" t="n">
        <v>1014</v>
      </c>
      <c r="E28" s="195" t="n">
        <v>2</v>
      </c>
      <c r="F28" s="195" t="n">
        <v>2</v>
      </c>
      <c r="G28" s="239" t="n">
        <v>21</v>
      </c>
      <c r="H28" s="197" t="inlineStr">
        <is>
          <t>나</t>
        </is>
      </c>
      <c r="I28" s="242" t="inlineStr">
        <is>
          <t>서울대</t>
        </is>
      </c>
      <c r="J28" s="242" t="inlineStr">
        <is>
          <t>산업공학과</t>
        </is>
      </c>
      <c r="K28" s="195" t="inlineStr">
        <is>
          <t>자연</t>
        </is>
      </c>
      <c r="L28" s="697">
        <f>IF(OFFSET(환산공식!$ED$15,$F28,0)=1,"O","X")</f>
        <v/>
      </c>
      <c r="M28" s="188">
        <f>IFERROR(OFFSET(환산공식!DJ$15,$F28,0),"")</f>
        <v/>
      </c>
      <c r="N28" s="697">
        <f>IFERROR(CONCATENATE(ROUND(OFFSET(환산공식!DK$15,$F28,0),1),"%"),"")</f>
        <v/>
      </c>
      <c r="O28" s="697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7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나22</t>
        </is>
      </c>
      <c r="D29" s="195" t="n">
        <v>1015</v>
      </c>
      <c r="E29" s="195" t="n">
        <v>2</v>
      </c>
      <c r="F29" s="195" t="n">
        <v>2</v>
      </c>
      <c r="G29" s="239" t="n">
        <v>22</v>
      </c>
      <c r="H29" s="197" t="inlineStr">
        <is>
          <t>나</t>
        </is>
      </c>
      <c r="I29" s="242" t="inlineStr">
        <is>
          <t>서울대</t>
        </is>
      </c>
      <c r="J29" s="242" t="inlineStr">
        <is>
          <t>스마트시스템과학과</t>
        </is>
      </c>
      <c r="K29" s="195" t="inlineStr">
        <is>
          <t>자연</t>
        </is>
      </c>
      <c r="L29" s="697">
        <f>IF(OFFSET(환산공식!$ED$15,$F29,0)=1,"O","X")</f>
        <v/>
      </c>
      <c r="M29" s="188">
        <f>IFERROR(OFFSET(환산공식!DJ$15,$F29,0),"")</f>
        <v/>
      </c>
      <c r="N29" s="697">
        <f>IFERROR(CONCATENATE(ROUND(OFFSET(환산공식!DK$15,$F29,0),1),"%"),"")</f>
        <v/>
      </c>
      <c r="O29" s="697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7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나23</t>
        </is>
      </c>
      <c r="D30" s="195" t="n">
        <v>1016</v>
      </c>
      <c r="E30" s="195" t="n">
        <v>1</v>
      </c>
      <c r="F30" s="195" t="n">
        <v>1</v>
      </c>
      <c r="G30" s="239" t="n">
        <v>23</v>
      </c>
      <c r="H30" s="197" t="inlineStr">
        <is>
          <t>나</t>
        </is>
      </c>
      <c r="I30" s="242" t="inlineStr">
        <is>
          <t>서울대</t>
        </is>
      </c>
      <c r="J30" s="242" t="inlineStr">
        <is>
          <t>조경·지역시스템공학부</t>
        </is>
      </c>
      <c r="K30" s="195" t="inlineStr">
        <is>
          <t>자연</t>
        </is>
      </c>
      <c r="L30" s="697">
        <f>IF(OFFSET(환산공식!$ED$15,$F30,0)=1,"O","X")</f>
        <v/>
      </c>
      <c r="M30" s="188">
        <f>IFERROR(OFFSET(환산공식!DJ$15,$F30,0),"")</f>
        <v/>
      </c>
      <c r="N30" s="697">
        <f>IFERROR(CONCATENATE(ROUND(OFFSET(환산공식!DK$15,$F30,0),1),"%"),"")</f>
        <v/>
      </c>
      <c r="O30" s="697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7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나24</t>
        </is>
      </c>
      <c r="D31" s="195" t="n">
        <v>1017</v>
      </c>
      <c r="E31" s="195" t="n">
        <v>2</v>
      </c>
      <c r="F31" s="195" t="n">
        <v>2</v>
      </c>
      <c r="G31" s="239" t="n">
        <v>24</v>
      </c>
      <c r="H31" s="197" t="inlineStr">
        <is>
          <t>나</t>
        </is>
      </c>
      <c r="I31" s="242" t="inlineStr">
        <is>
          <t>서울대</t>
        </is>
      </c>
      <c r="J31" s="242" t="inlineStr">
        <is>
          <t>응용생물화학부</t>
        </is>
      </c>
      <c r="K31" s="195" t="inlineStr">
        <is>
          <t>자연</t>
        </is>
      </c>
      <c r="L31" s="697">
        <f>IF(OFFSET(환산공식!$ED$15,$F31,0)=1,"O","X")</f>
        <v/>
      </c>
      <c r="M31" s="188">
        <f>IFERROR(OFFSET(환산공식!DJ$15,$F31,0),"")</f>
        <v/>
      </c>
      <c r="N31" s="697">
        <f>IFERROR(CONCATENATE(ROUND(OFFSET(환산공식!DK$15,$F31,0),1),"%"),"")</f>
        <v/>
      </c>
      <c r="O31" s="697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7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나25</t>
        </is>
      </c>
      <c r="D32" s="195" t="n">
        <v>1018</v>
      </c>
      <c r="E32" s="195" t="n">
        <v>1</v>
      </c>
      <c r="F32" s="195" t="n">
        <v>1</v>
      </c>
      <c r="G32" s="239" t="n">
        <v>25</v>
      </c>
      <c r="H32" s="197" t="inlineStr">
        <is>
          <t>나</t>
        </is>
      </c>
      <c r="I32" s="242" t="inlineStr">
        <is>
          <t>서울대</t>
        </is>
      </c>
      <c r="J32" s="242" t="inlineStr">
        <is>
          <t>물리교육과</t>
        </is>
      </c>
      <c r="K32" s="195" t="inlineStr">
        <is>
          <t>자연</t>
        </is>
      </c>
      <c r="L32" s="697">
        <f>IF(OFFSET(환산공식!$ED$15,$F32,0)=1,"O","X")</f>
        <v/>
      </c>
      <c r="M32" s="188">
        <f>IFERROR(OFFSET(환산공식!DJ$15,$F32,0),"")</f>
        <v/>
      </c>
      <c r="N32" s="697">
        <f>IFERROR(CONCATENATE(ROUND(OFFSET(환산공식!DK$15,$F32,0),1),"%"),"")</f>
        <v/>
      </c>
      <c r="O32" s="697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7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나26</t>
        </is>
      </c>
      <c r="D33" s="195" t="n">
        <v>1019</v>
      </c>
      <c r="E33" s="195" t="n">
        <v>1</v>
      </c>
      <c r="F33" s="195" t="n">
        <v>1</v>
      </c>
      <c r="G33" s="239" t="n">
        <v>26</v>
      </c>
      <c r="H33" s="197" t="inlineStr">
        <is>
          <t>나</t>
        </is>
      </c>
      <c r="I33" s="242" t="inlineStr">
        <is>
          <t>서울대</t>
        </is>
      </c>
      <c r="J33" s="242" t="inlineStr">
        <is>
          <t>에너지자원공학과</t>
        </is>
      </c>
      <c r="K33" s="195" t="inlineStr">
        <is>
          <t>자연</t>
        </is>
      </c>
      <c r="L33" s="697">
        <f>IF(OFFSET(환산공식!$ED$15,$F33,0)=1,"O","X")</f>
        <v/>
      </c>
      <c r="M33" s="188">
        <f>IFERROR(OFFSET(환산공식!DJ$15,$F33,0),"")</f>
        <v/>
      </c>
      <c r="N33" s="697">
        <f>IFERROR(CONCATENATE(ROUND(OFFSET(환산공식!DK$15,$F33,0),1),"%"),"")</f>
        <v/>
      </c>
      <c r="O33" s="697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7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나27</t>
        </is>
      </c>
      <c r="D34" s="195" t="n">
        <v>1020</v>
      </c>
      <c r="E34" s="195" t="n">
        <v>1</v>
      </c>
      <c r="F34" s="195" t="n">
        <v>1</v>
      </c>
      <c r="G34" s="239" t="n">
        <v>27</v>
      </c>
      <c r="H34" s="197" t="inlineStr">
        <is>
          <t>나</t>
        </is>
      </c>
      <c r="I34" s="242" t="inlineStr">
        <is>
          <t>서울대</t>
        </is>
      </c>
      <c r="J34" s="242" t="inlineStr">
        <is>
          <t>바이오시스템·소재학부</t>
        </is>
      </c>
      <c r="K34" s="195" t="inlineStr">
        <is>
          <t>자연</t>
        </is>
      </c>
      <c r="L34" s="697">
        <f>IF(OFFSET(환산공식!$ED$15,$F34,0)=1,"O","X")</f>
        <v/>
      </c>
      <c r="M34" s="188">
        <f>IFERROR(OFFSET(환산공식!DJ$15,$F34,0),"")</f>
        <v/>
      </c>
      <c r="N34" s="697">
        <f>IFERROR(CONCATENATE(ROUND(OFFSET(환산공식!DK$15,$F34,0),1),"%"),"")</f>
        <v/>
      </c>
      <c r="O34" s="697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7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나28</t>
        </is>
      </c>
      <c r="D35" s="195" t="n">
        <v>1021</v>
      </c>
      <c r="E35" s="195" t="n">
        <v>2</v>
      </c>
      <c r="F35" s="195" t="n">
        <v>2</v>
      </c>
      <c r="G35" s="239" t="n">
        <v>28</v>
      </c>
      <c r="H35" s="197" t="inlineStr">
        <is>
          <t>나</t>
        </is>
      </c>
      <c r="I35" s="242" t="inlineStr">
        <is>
          <t>서울대</t>
        </is>
      </c>
      <c r="J35" s="242" t="inlineStr">
        <is>
          <t>원자핵공학과</t>
        </is>
      </c>
      <c r="K35" s="195" t="inlineStr">
        <is>
          <t>자연</t>
        </is>
      </c>
      <c r="L35" s="697">
        <f>IF(OFFSET(환산공식!$ED$15,$F35,0)=1,"O","X")</f>
        <v/>
      </c>
      <c r="M35" s="188">
        <f>IFERROR(OFFSET(환산공식!DJ$15,$F35,0),"")</f>
        <v/>
      </c>
      <c r="N35" s="697">
        <f>IFERROR(CONCATENATE(ROUND(OFFSET(환산공식!DK$15,$F35,0),1),"%"),"")</f>
        <v/>
      </c>
      <c r="O35" s="697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7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나29</t>
        </is>
      </c>
      <c r="D36" s="195" t="n">
        <v>1022</v>
      </c>
      <c r="E36" s="195" t="n">
        <v>2</v>
      </c>
      <c r="F36" s="195" t="n">
        <v>2</v>
      </c>
      <c r="G36" s="239" t="n">
        <v>29</v>
      </c>
      <c r="H36" s="197" t="inlineStr">
        <is>
          <t>나</t>
        </is>
      </c>
      <c r="I36" s="242" t="inlineStr">
        <is>
          <t>서울대</t>
        </is>
      </c>
      <c r="J36" s="242" t="inlineStr">
        <is>
          <t>산림과학부</t>
        </is>
      </c>
      <c r="K36" s="195" t="inlineStr">
        <is>
          <t>자연</t>
        </is>
      </c>
      <c r="L36" s="697">
        <f>IF(OFFSET(환산공식!$ED$15,$F36,0)=1,"O","X")</f>
        <v/>
      </c>
      <c r="M36" s="188">
        <f>IFERROR(OFFSET(환산공식!DJ$15,$F36,0),"")</f>
        <v/>
      </c>
      <c r="N36" s="697">
        <f>IFERROR(CONCATENATE(ROUND(OFFSET(환산공식!DK$15,$F36,0),1),"%"),"")</f>
        <v/>
      </c>
      <c r="O36" s="697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7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나30</t>
        </is>
      </c>
      <c r="D37" s="195" t="n">
        <v>1023</v>
      </c>
      <c r="E37" s="195" t="n">
        <v>3</v>
      </c>
      <c r="F37" s="195" t="n">
        <v>3</v>
      </c>
      <c r="G37" s="239" t="n">
        <v>30</v>
      </c>
      <c r="H37" s="197" t="inlineStr">
        <is>
          <t>나</t>
        </is>
      </c>
      <c r="I37" s="242" t="inlineStr">
        <is>
          <t>서울대</t>
        </is>
      </c>
      <c r="J37" s="242" t="inlineStr">
        <is>
          <t>식품영양학과</t>
        </is>
      </c>
      <c r="K37" s="195" t="inlineStr">
        <is>
          <t>자연</t>
        </is>
      </c>
      <c r="L37" s="697">
        <f>IF(OFFSET(환산공식!$ED$15,$F37,0)=1,"O","X")</f>
        <v/>
      </c>
      <c r="M37" s="188">
        <f>IFERROR(OFFSET(환산공식!DJ$15,$F37,0),"")</f>
        <v/>
      </c>
      <c r="N37" s="697">
        <f>IFERROR(CONCATENATE(ROUND(OFFSET(환산공식!DK$15,$F37,0),1),"%"),"")</f>
        <v/>
      </c>
      <c r="O37" s="697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7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나31</t>
        </is>
      </c>
      <c r="D38" s="195" t="n">
        <v>1024</v>
      </c>
      <c r="E38" s="195" t="n">
        <v>2</v>
      </c>
      <c r="F38" s="195" t="n">
        <v>2</v>
      </c>
      <c r="G38" s="239" t="n">
        <v>31</v>
      </c>
      <c r="H38" s="197" t="inlineStr">
        <is>
          <t>나</t>
        </is>
      </c>
      <c r="I38" s="242" t="inlineStr">
        <is>
          <t>서울대</t>
        </is>
      </c>
      <c r="J38" s="242" t="inlineStr">
        <is>
          <t>지구과학교육과</t>
        </is>
      </c>
      <c r="K38" s="195" t="inlineStr">
        <is>
          <t>자연</t>
        </is>
      </c>
      <c r="L38" s="697">
        <f>IF(OFFSET(환산공식!$ED$15,$F38,0)=1,"O","X")</f>
        <v/>
      </c>
      <c r="M38" s="188">
        <f>IFERROR(OFFSET(환산공식!DJ$15,$F38,0),"")</f>
        <v/>
      </c>
      <c r="N38" s="697">
        <f>IFERROR(CONCATENATE(ROUND(OFFSET(환산공식!DK$15,$F38,0),1),"%"),"")</f>
        <v/>
      </c>
      <c r="O38" s="697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7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나32</t>
        </is>
      </c>
      <c r="D39" s="195" t="n">
        <v>1025</v>
      </c>
      <c r="E39" s="195" t="n">
        <v>1</v>
      </c>
      <c r="F39" s="195" t="n">
        <v>1</v>
      </c>
      <c r="G39" s="239" t="n">
        <v>32</v>
      </c>
      <c r="H39" s="197" t="inlineStr">
        <is>
          <t>나</t>
        </is>
      </c>
      <c r="I39" s="242" t="inlineStr">
        <is>
          <t>서울대</t>
        </is>
      </c>
      <c r="J39" s="242" t="inlineStr">
        <is>
          <t>식품·동물생명공학부</t>
        </is>
      </c>
      <c r="K39" s="195" t="inlineStr">
        <is>
          <t>자연</t>
        </is>
      </c>
      <c r="L39" s="697">
        <f>IF(OFFSET(환산공식!$ED$15,$F39,0)=1,"O","X")</f>
        <v/>
      </c>
      <c r="M39" s="188">
        <f>IFERROR(OFFSET(환산공식!DJ$15,$F39,0),"")</f>
        <v/>
      </c>
      <c r="N39" s="697">
        <f>IFERROR(CONCATENATE(ROUND(OFFSET(환산공식!DK$15,$F39,0),1),"%"),"")</f>
        <v/>
      </c>
      <c r="O39" s="697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7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나33</t>
        </is>
      </c>
      <c r="D40" s="195" t="n">
        <v>1026</v>
      </c>
      <c r="E40" s="195" t="n">
        <v>1</v>
      </c>
      <c r="F40" s="195" t="n">
        <v>1</v>
      </c>
      <c r="G40" s="239" t="n">
        <v>33</v>
      </c>
      <c r="H40" s="197" t="inlineStr">
        <is>
          <t>나</t>
        </is>
      </c>
      <c r="I40" s="242" t="inlineStr">
        <is>
          <t>서울대</t>
        </is>
      </c>
      <c r="J40" s="242" t="inlineStr">
        <is>
          <t>화학교육과</t>
        </is>
      </c>
      <c r="K40" s="195" t="inlineStr">
        <is>
          <t>자연</t>
        </is>
      </c>
      <c r="L40" s="697">
        <f>IF(OFFSET(환산공식!$ED$15,$F40,0)=1,"O","X")</f>
        <v/>
      </c>
      <c r="M40" s="188">
        <f>IFERROR(OFFSET(환산공식!DJ$15,$F40,0),"")</f>
        <v/>
      </c>
      <c r="N40" s="697">
        <f>IFERROR(CONCATENATE(ROUND(OFFSET(환산공식!DK$15,$F40,0),1),"%"),"")</f>
        <v/>
      </c>
      <c r="O40" s="697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7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나34</t>
        </is>
      </c>
      <c r="D41" s="195" t="n">
        <v>1027</v>
      </c>
      <c r="E41" s="195" t="n">
        <v>1</v>
      </c>
      <c r="F41" s="195" t="n">
        <v>1</v>
      </c>
      <c r="G41" s="239" t="n">
        <v>34</v>
      </c>
      <c r="H41" s="197" t="inlineStr">
        <is>
          <t>나</t>
        </is>
      </c>
      <c r="I41" s="242" t="inlineStr">
        <is>
          <t>서울대</t>
        </is>
      </c>
      <c r="J41" s="242" t="inlineStr">
        <is>
          <t>생물교육과</t>
        </is>
      </c>
      <c r="K41" s="195" t="inlineStr">
        <is>
          <t>자연</t>
        </is>
      </c>
      <c r="L41" s="697">
        <f>IF(OFFSET(환산공식!$ED$15,$F41,0)=1,"O","X")</f>
        <v/>
      </c>
      <c r="M41" s="188">
        <f>IFERROR(OFFSET(환산공식!DJ$15,$F41,0),"")</f>
        <v/>
      </c>
      <c r="N41" s="697">
        <f>IFERROR(CONCATENATE(ROUND(OFFSET(환산공식!DK$15,$F41,0),1),"%"),"")</f>
        <v/>
      </c>
      <c r="O41" s="697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7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나35</t>
        </is>
      </c>
      <c r="D42" s="195" t="n">
        <v>1028</v>
      </c>
      <c r="E42" s="195" t="n">
        <v>4</v>
      </c>
      <c r="F42" s="195" t="n">
        <v>4</v>
      </c>
      <c r="G42" s="239" t="n">
        <v>35</v>
      </c>
      <c r="H42" s="197" t="inlineStr">
        <is>
          <t>나</t>
        </is>
      </c>
      <c r="I42" s="242" t="inlineStr">
        <is>
          <t>서울대</t>
        </is>
      </c>
      <c r="J42" s="242" t="inlineStr">
        <is>
          <t>자유전공학부</t>
        </is>
      </c>
      <c r="K42" s="195" t="inlineStr">
        <is>
          <t>통합</t>
        </is>
      </c>
      <c r="L42" s="697">
        <f>IF(OFFSET(환산공식!$ED$15,$F42,0)=1,"O","X")</f>
        <v/>
      </c>
      <c r="M42" s="188">
        <f>IFERROR(OFFSET(환산공식!DJ$15,$F42,0),"")</f>
        <v/>
      </c>
      <c r="N42" s="697">
        <f>IFERROR(CONCATENATE(ROUND(OFFSET(환산공식!DK$15,$F42,0),1),"%"),"")</f>
        <v/>
      </c>
      <c r="O42" s="697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7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나36</t>
        </is>
      </c>
      <c r="D43" s="195" t="n">
        <v>1029</v>
      </c>
      <c r="E43" s="195" t="n">
        <v>3</v>
      </c>
      <c r="F43" s="195" t="n">
        <v>3</v>
      </c>
      <c r="G43" s="239" t="n">
        <v>36</v>
      </c>
      <c r="H43" s="197" t="inlineStr">
        <is>
          <t>나</t>
        </is>
      </c>
      <c r="I43" s="242" t="inlineStr">
        <is>
          <t>서울대</t>
        </is>
      </c>
      <c r="J43" s="242" t="inlineStr">
        <is>
          <t>경영대학</t>
        </is>
      </c>
      <c r="K43" s="195" t="inlineStr">
        <is>
          <t>통합</t>
        </is>
      </c>
      <c r="L43" s="697">
        <f>IF(OFFSET(환산공식!$ED$15,$F43,0)=1,"O","X")</f>
        <v/>
      </c>
      <c r="M43" s="188">
        <f>IFERROR(OFFSET(환산공식!DJ$15,$F43,0),"")</f>
        <v/>
      </c>
      <c r="N43" s="697">
        <f>IFERROR(CONCATENATE(ROUND(OFFSET(환산공식!DK$15,$F43,0),1),"%"),"")</f>
        <v/>
      </c>
      <c r="O43" s="697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7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나37</t>
        </is>
      </c>
      <c r="D44" s="195" t="n">
        <v>1030</v>
      </c>
      <c r="E44" s="195" t="n">
        <v>3</v>
      </c>
      <c r="F44" s="195" t="n">
        <v>3</v>
      </c>
      <c r="G44" s="239" t="n">
        <v>37</v>
      </c>
      <c r="H44" s="197" t="inlineStr">
        <is>
          <t>나</t>
        </is>
      </c>
      <c r="I44" s="242" t="inlineStr">
        <is>
          <t>서울대</t>
        </is>
      </c>
      <c r="J44" s="242" t="inlineStr">
        <is>
          <t>경제학부</t>
        </is>
      </c>
      <c r="K44" s="195" t="inlineStr">
        <is>
          <t>통합</t>
        </is>
      </c>
      <c r="L44" s="697">
        <f>IF(OFFSET(환산공식!$ED$15,$F44,0)=1,"O","X")</f>
        <v/>
      </c>
      <c r="M44" s="188">
        <f>IFERROR(OFFSET(환산공식!DJ$15,$F44,0),"")</f>
        <v/>
      </c>
      <c r="N44" s="697">
        <f>IFERROR(CONCATENATE(ROUND(OFFSET(환산공식!DK$15,$F44,0),1),"%"),"")</f>
        <v/>
      </c>
      <c r="O44" s="697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7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 customFormat="1" s="3">
      <c r="A45" s="198" t="n"/>
      <c r="B45" s="198" t="n"/>
      <c r="C45" s="198" t="inlineStr">
        <is>
          <t>나38</t>
        </is>
      </c>
      <c r="D45" s="195" t="n">
        <v>1031</v>
      </c>
      <c r="E45" s="195" t="n">
        <v>3</v>
      </c>
      <c r="F45" s="195" t="n">
        <v>3</v>
      </c>
      <c r="G45" s="239" t="n">
        <v>38</v>
      </c>
      <c r="H45" s="197" t="inlineStr">
        <is>
          <t>나</t>
        </is>
      </c>
      <c r="I45" s="242" t="inlineStr">
        <is>
          <t>서울대</t>
        </is>
      </c>
      <c r="J45" s="242" t="inlineStr">
        <is>
          <t>의류학과</t>
        </is>
      </c>
      <c r="K45" s="195" t="inlineStr">
        <is>
          <t>통합</t>
        </is>
      </c>
      <c r="L45" s="697">
        <f>IF(OFFSET(환산공식!$ED$15,$F45,0)=1,"O","X")</f>
        <v/>
      </c>
      <c r="M45" s="188">
        <f>IFERROR(OFFSET(환산공식!DJ$15,$F45,0),"")</f>
        <v/>
      </c>
      <c r="N45" s="697">
        <f>IFERROR(CONCATENATE(ROUND(OFFSET(환산공식!DK$15,$F45,0),1),"%"),"")</f>
        <v/>
      </c>
      <c r="O45" s="697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7">
        <f>OFFSET(환산공식!FX$15,$F45,0)</f>
        <v/>
      </c>
      <c r="AA45" s="179">
        <f>OFFSET(환산공식!FY$15,$F45,0)</f>
        <v/>
      </c>
      <c r="AC45" s="0" t="n"/>
      <c r="AD45" s="0">
        <f>IF(L45="X",6,IF(Q45&gt;R45,1,IF(Q45&gt;S45,2,IF(Q45&gt;T45,3,IF(Q45&gt;U45,4,IF(Q45&gt;=V45,5,IF(Q45&lt;V45,6,"")))))))</f>
        <v/>
      </c>
      <c r="AE45" s="0" t="n"/>
    </row>
    <row r="46" customFormat="1" s="3">
      <c r="A46" s="198" t="n"/>
      <c r="B46" s="198" t="n"/>
      <c r="C46" s="198" t="inlineStr">
        <is>
          <t>나39</t>
        </is>
      </c>
      <c r="D46" s="195" t="n">
        <v>1032</v>
      </c>
      <c r="E46" s="195" t="n">
        <v>3</v>
      </c>
      <c r="F46" s="195" t="n">
        <v>3</v>
      </c>
      <c r="G46" s="239" t="n">
        <v>39</v>
      </c>
      <c r="H46" s="197" t="inlineStr">
        <is>
          <t>나</t>
        </is>
      </c>
      <c r="I46" s="242" t="inlineStr">
        <is>
          <t>서울대</t>
        </is>
      </c>
      <c r="J46" s="242" t="inlineStr">
        <is>
          <t>농경제사회학부</t>
        </is>
      </c>
      <c r="K46" s="195" t="inlineStr">
        <is>
          <t>통합</t>
        </is>
      </c>
      <c r="L46" s="697">
        <f>IF(OFFSET(환산공식!$ED$15,$F46,0)=1,"O","X")</f>
        <v/>
      </c>
      <c r="M46" s="188">
        <f>IFERROR(OFFSET(환산공식!DJ$15,$F46,0),"")</f>
        <v/>
      </c>
      <c r="N46" s="697">
        <f>IFERROR(CONCATENATE(ROUND(OFFSET(환산공식!DK$15,$F46,0),1),"%"),"")</f>
        <v/>
      </c>
      <c r="O46" s="697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7">
        <f>OFFSET(환산공식!FX$15,$F46,0)</f>
        <v/>
      </c>
      <c r="AA46" s="179">
        <f>OFFSET(환산공식!FY$15,$F46,0)</f>
        <v/>
      </c>
      <c r="AC46" s="0" t="n"/>
      <c r="AD46" s="0">
        <f>IF(L46="X",6,IF(Q46&gt;R46,1,IF(Q46&gt;S46,2,IF(Q46&gt;T46,3,IF(Q46&gt;U46,4,IF(Q46&gt;=V46,5,IF(Q46&lt;V46,6,"")))))))</f>
        <v/>
      </c>
      <c r="AE46" s="0" t="n"/>
    </row>
    <row r="47" customFormat="1" s="3">
      <c r="A47" s="198" t="n"/>
      <c r="B47" s="198" t="n"/>
      <c r="C47" s="198" t="inlineStr">
        <is>
          <t>나40</t>
        </is>
      </c>
      <c r="D47" s="195" t="n">
        <v>1033</v>
      </c>
      <c r="E47" s="195" t="n">
        <v>3</v>
      </c>
      <c r="F47" s="195" t="n">
        <v>3</v>
      </c>
      <c r="G47" s="239" t="n">
        <v>40</v>
      </c>
      <c r="H47" s="197" t="inlineStr">
        <is>
          <t>나</t>
        </is>
      </c>
      <c r="I47" s="242" t="inlineStr">
        <is>
          <t>서울대</t>
        </is>
      </c>
      <c r="J47" s="242" t="inlineStr">
        <is>
          <t>정치외교학부</t>
        </is>
      </c>
      <c r="K47" s="195" t="inlineStr">
        <is>
          <t>통합</t>
        </is>
      </c>
      <c r="L47" s="697">
        <f>IF(OFFSET(환산공식!$ED$15,$F47,0)=1,"O","X")</f>
        <v/>
      </c>
      <c r="M47" s="188">
        <f>IFERROR(OFFSET(환산공식!DJ$15,$F47,0),"")</f>
        <v/>
      </c>
      <c r="N47" s="697">
        <f>IFERROR(CONCATENATE(ROUND(OFFSET(환산공식!DK$15,$F47,0),1),"%"),"")</f>
        <v/>
      </c>
      <c r="O47" s="697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7">
        <f>OFFSET(환산공식!FX$15,$F47,0)</f>
        <v/>
      </c>
      <c r="AA47" s="179">
        <f>OFFSET(환산공식!FY$15,$F47,0)</f>
        <v/>
      </c>
      <c r="AC47" s="0" t="n"/>
      <c r="AD47" s="0">
        <f>IF(L47="X",6,IF(Q47&gt;R47,1,IF(Q47&gt;S47,2,IF(Q47&gt;T47,3,IF(Q47&gt;U47,4,IF(Q47&gt;=V47,5,IF(Q47&lt;V47,6,"")))))))</f>
        <v/>
      </c>
      <c r="AE47" s="0" t="n"/>
    </row>
    <row r="48" customFormat="1" s="3">
      <c r="A48" s="198" t="n"/>
      <c r="B48" s="198" t="n"/>
      <c r="C48" s="198" t="inlineStr">
        <is>
          <t>나41</t>
        </is>
      </c>
      <c r="D48" s="195" t="n">
        <v>1034</v>
      </c>
      <c r="E48" s="195" t="n">
        <v>3</v>
      </c>
      <c r="F48" s="195" t="n">
        <v>3</v>
      </c>
      <c r="G48" s="239" t="n">
        <v>41</v>
      </c>
      <c r="H48" s="197" t="inlineStr">
        <is>
          <t>나</t>
        </is>
      </c>
      <c r="I48" s="242" t="inlineStr">
        <is>
          <t>서울대</t>
        </is>
      </c>
      <c r="J48" s="242" t="inlineStr">
        <is>
          <t>인문계열</t>
        </is>
      </c>
      <c r="K48" s="195" t="inlineStr">
        <is>
          <t>통합</t>
        </is>
      </c>
      <c r="L48" s="697">
        <f>IF(OFFSET(환산공식!$ED$15,$F48,0)=1,"O","X")</f>
        <v/>
      </c>
      <c r="M48" s="188">
        <f>IFERROR(OFFSET(환산공식!DJ$15,$F48,0),"")</f>
        <v/>
      </c>
      <c r="N48" s="697">
        <f>IFERROR(CONCATENATE(ROUND(OFFSET(환산공식!DK$15,$F48,0),1),"%"),"")</f>
        <v/>
      </c>
      <c r="O48" s="697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7">
        <f>OFFSET(환산공식!FX$15,$F48,0)</f>
        <v/>
      </c>
      <c r="AA48" s="179">
        <f>OFFSET(환산공식!FY$15,$F48,0)</f>
        <v/>
      </c>
      <c r="AC48" s="0" t="n"/>
      <c r="AD48" s="0">
        <f>IF(L48="X",6,IF(Q48&gt;R48,1,IF(Q48&gt;S48,2,IF(Q48&gt;T48,3,IF(Q48&gt;U48,4,IF(Q48&gt;=V48,5,IF(Q48&lt;V48,6,"")))))))</f>
        <v/>
      </c>
      <c r="AE48" s="0" t="n"/>
    </row>
    <row r="49" customFormat="1" s="3">
      <c r="A49" s="198" t="n"/>
      <c r="B49" s="198" t="n"/>
      <c r="C49" s="198" t="inlineStr">
        <is>
          <t>나42</t>
        </is>
      </c>
      <c r="D49" s="195" t="n">
        <v>1035</v>
      </c>
      <c r="E49" s="195" t="n">
        <v>3</v>
      </c>
      <c r="F49" s="195" t="n">
        <v>3</v>
      </c>
      <c r="G49" s="239" t="n">
        <v>42</v>
      </c>
      <c r="H49" s="197" t="inlineStr">
        <is>
          <t>나</t>
        </is>
      </c>
      <c r="I49" s="242" t="inlineStr">
        <is>
          <t>서울대</t>
        </is>
      </c>
      <c r="J49" s="242" t="inlineStr">
        <is>
          <t>심리학과</t>
        </is>
      </c>
      <c r="K49" s="195" t="inlineStr">
        <is>
          <t>통합</t>
        </is>
      </c>
      <c r="L49" s="697">
        <f>IF(OFFSET(환산공식!$ED$15,$F49,0)=1,"O","X")</f>
        <v/>
      </c>
      <c r="M49" s="188">
        <f>IFERROR(OFFSET(환산공식!DJ$15,$F49,0),"")</f>
        <v/>
      </c>
      <c r="N49" s="697">
        <f>IFERROR(CONCATENATE(ROUND(OFFSET(환산공식!DK$15,$F49,0),1),"%"),"")</f>
        <v/>
      </c>
      <c r="O49" s="697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7">
        <f>OFFSET(환산공식!FX$15,$F49,0)</f>
        <v/>
      </c>
      <c r="AA49" s="179">
        <f>OFFSET(환산공식!FY$15,$F49,0)</f>
        <v/>
      </c>
      <c r="AC49" s="0" t="n"/>
      <c r="AD49" s="0">
        <f>IF(L49="X",6,IF(Q49&gt;R49,1,IF(Q49&gt;S49,2,IF(Q49&gt;T49,3,IF(Q49&gt;U49,4,IF(Q49&gt;=V49,5,IF(Q49&lt;V49,6,"")))))))</f>
        <v/>
      </c>
      <c r="AE49" s="0" t="n"/>
    </row>
    <row r="50" customFormat="1" s="3">
      <c r="A50" s="198" t="n"/>
      <c r="B50" s="198" t="n"/>
      <c r="C50" s="198" t="inlineStr">
        <is>
          <t>나43</t>
        </is>
      </c>
      <c r="D50" s="195" t="n">
        <v>1036</v>
      </c>
      <c r="E50" s="195" t="n">
        <v>3</v>
      </c>
      <c r="F50" s="195" t="n">
        <v>3</v>
      </c>
      <c r="G50" s="239" t="n">
        <v>43</v>
      </c>
      <c r="H50" s="197" t="inlineStr">
        <is>
          <t>나</t>
        </is>
      </c>
      <c r="I50" s="242" t="inlineStr">
        <is>
          <t>서울대</t>
        </is>
      </c>
      <c r="J50" s="242" t="inlineStr">
        <is>
          <t>사회학과</t>
        </is>
      </c>
      <c r="K50" s="195" t="inlineStr">
        <is>
          <t>통합</t>
        </is>
      </c>
      <c r="L50" s="697">
        <f>IF(OFFSET(환산공식!$ED$15,$F50,0)=1,"O","X")</f>
        <v/>
      </c>
      <c r="M50" s="188">
        <f>IFERROR(OFFSET(환산공식!DJ$15,$F50,0),"")</f>
        <v/>
      </c>
      <c r="N50" s="697">
        <f>IFERROR(CONCATENATE(ROUND(OFFSET(환산공식!DK$15,$F50,0),1),"%"),"")</f>
        <v/>
      </c>
      <c r="O50" s="697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7">
        <f>OFFSET(환산공식!FX$15,$F50,0)</f>
        <v/>
      </c>
      <c r="AA50" s="179">
        <f>OFFSET(환산공식!FY$15,$F50,0)</f>
        <v/>
      </c>
      <c r="AC50" s="0" t="n"/>
      <c r="AD50" s="0">
        <f>IF(L50="X",6,IF(Q50&gt;R50,1,IF(Q50&gt;S50,2,IF(Q50&gt;T50,3,IF(Q50&gt;U50,4,IF(Q50&gt;=V50,5,IF(Q50&lt;V50,6,"")))))))</f>
        <v/>
      </c>
      <c r="AE50" s="0" t="n"/>
    </row>
    <row r="51" customFormat="1" s="3">
      <c r="A51" s="198" t="n"/>
      <c r="B51" s="198" t="n"/>
      <c r="C51" s="198" t="inlineStr">
        <is>
          <t>나44</t>
        </is>
      </c>
      <c r="D51" s="195" t="n">
        <v>1037</v>
      </c>
      <c r="E51" s="195" t="n">
        <v>3</v>
      </c>
      <c r="F51" s="195" t="n">
        <v>3</v>
      </c>
      <c r="G51" s="239" t="n">
        <v>44</v>
      </c>
      <c r="H51" s="197" t="inlineStr">
        <is>
          <t>나</t>
        </is>
      </c>
      <c r="I51" s="242" t="inlineStr">
        <is>
          <t>서울대</t>
        </is>
      </c>
      <c r="J51" s="242" t="inlineStr">
        <is>
          <t>사회교육과</t>
        </is>
      </c>
      <c r="K51" s="195" t="inlineStr">
        <is>
          <t>통합</t>
        </is>
      </c>
      <c r="L51" s="697">
        <f>IF(OFFSET(환산공식!$ED$15,$F51,0)=1,"O","X")</f>
        <v/>
      </c>
      <c r="M51" s="188">
        <f>IFERROR(OFFSET(환산공식!DJ$15,$F51,0),"")</f>
        <v/>
      </c>
      <c r="N51" s="697">
        <f>IFERROR(CONCATENATE(ROUND(OFFSET(환산공식!DK$15,$F51,0),1),"%"),"")</f>
        <v/>
      </c>
      <c r="O51" s="697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7">
        <f>OFFSET(환산공식!FX$15,$F51,0)</f>
        <v/>
      </c>
      <c r="AA51" s="179">
        <f>OFFSET(환산공식!FY$15,$F51,0)</f>
        <v/>
      </c>
      <c r="AC51" s="0" t="n"/>
      <c r="AD51" s="0">
        <f>IF(L51="X",6,IF(Q51&gt;R51,1,IF(Q51&gt;S51,2,IF(Q51&gt;T51,3,IF(Q51&gt;U51,4,IF(Q51&gt;=V51,5,IF(Q51&lt;V51,6,"")))))))</f>
        <v/>
      </c>
      <c r="AE51" s="0" t="n"/>
    </row>
    <row r="52" customFormat="1" s="3">
      <c r="A52" s="198" t="n"/>
      <c r="B52" s="198" t="n"/>
      <c r="C52" s="198" t="inlineStr">
        <is>
          <t>나45</t>
        </is>
      </c>
      <c r="D52" s="195" t="n">
        <v>1038</v>
      </c>
      <c r="E52" s="195" t="n">
        <v>3</v>
      </c>
      <c r="F52" s="195" t="n">
        <v>3</v>
      </c>
      <c r="G52" s="239" t="n">
        <v>45</v>
      </c>
      <c r="H52" s="197" t="inlineStr">
        <is>
          <t>나</t>
        </is>
      </c>
      <c r="I52" s="242" t="inlineStr">
        <is>
          <t>서울대</t>
        </is>
      </c>
      <c r="J52" s="242" t="inlineStr">
        <is>
          <t>언론정보학과</t>
        </is>
      </c>
      <c r="K52" s="195" t="inlineStr">
        <is>
          <t>통합</t>
        </is>
      </c>
      <c r="L52" s="697">
        <f>IF(OFFSET(환산공식!$ED$15,$F52,0)=1,"O","X")</f>
        <v/>
      </c>
      <c r="M52" s="188">
        <f>IFERROR(OFFSET(환산공식!DJ$15,$F52,0),"")</f>
        <v/>
      </c>
      <c r="N52" s="697">
        <f>IFERROR(CONCATENATE(ROUND(OFFSET(환산공식!DK$15,$F52,0),1),"%"),"")</f>
        <v/>
      </c>
      <c r="O52" s="697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7">
        <f>OFFSET(환산공식!FX$15,$F52,0)</f>
        <v/>
      </c>
      <c r="AA52" s="179">
        <f>OFFSET(환산공식!FY$15,$F52,0)</f>
        <v/>
      </c>
      <c r="AC52" s="0" t="n"/>
      <c r="AD52" s="0">
        <f>IF(L52="X",6,IF(Q52&gt;R52,1,IF(Q52&gt;S52,2,IF(Q52&gt;T52,3,IF(Q52&gt;U52,4,IF(Q52&gt;=V52,5,IF(Q52&lt;V52,6,"")))))))</f>
        <v/>
      </c>
      <c r="AE52" s="0" t="n"/>
    </row>
    <row r="53" customFormat="1" s="3">
      <c r="A53" s="198" t="n"/>
      <c r="B53" s="198" t="n"/>
      <c r="C53" s="198" t="inlineStr">
        <is>
          <t>나46</t>
        </is>
      </c>
      <c r="D53" s="195" t="n">
        <v>1039</v>
      </c>
      <c r="E53" s="195" t="n">
        <v>3</v>
      </c>
      <c r="F53" s="195" t="n">
        <v>3</v>
      </c>
      <c r="G53" s="239" t="n">
        <v>46</v>
      </c>
      <c r="H53" s="197" t="inlineStr">
        <is>
          <t>나</t>
        </is>
      </c>
      <c r="I53" s="242" t="inlineStr">
        <is>
          <t>서울대</t>
        </is>
      </c>
      <c r="J53" s="242" t="inlineStr">
        <is>
          <t>지리학과</t>
        </is>
      </c>
      <c r="K53" s="195" t="inlineStr">
        <is>
          <t>통합</t>
        </is>
      </c>
      <c r="L53" s="697">
        <f>IF(OFFSET(환산공식!$ED$15,$F53,0)=1,"O","X")</f>
        <v/>
      </c>
      <c r="M53" s="188">
        <f>IFERROR(OFFSET(환산공식!DJ$15,$F53,0),"")</f>
        <v/>
      </c>
      <c r="N53" s="697">
        <f>IFERROR(CONCATENATE(ROUND(OFFSET(환산공식!DK$15,$F53,0),1),"%"),"")</f>
        <v/>
      </c>
      <c r="O53" s="697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7">
        <f>OFFSET(환산공식!FX$15,$F53,0)</f>
        <v/>
      </c>
      <c r="AA53" s="179">
        <f>OFFSET(환산공식!FY$15,$F53,0)</f>
        <v/>
      </c>
      <c r="AC53" s="0" t="n"/>
      <c r="AD53" s="0">
        <f>IF(L53="X",6,IF(Q53&gt;R53,1,IF(Q53&gt;S53,2,IF(Q53&gt;T53,3,IF(Q53&gt;U53,4,IF(Q53&gt;=V53,5,IF(Q53&lt;V53,6,"")))))))</f>
        <v/>
      </c>
      <c r="AE53" s="0" t="n"/>
    </row>
    <row r="54" customFormat="1" s="3">
      <c r="A54" s="198" t="n"/>
      <c r="B54" s="198" t="n"/>
      <c r="C54" s="198" t="inlineStr">
        <is>
          <t>나47</t>
        </is>
      </c>
      <c r="D54" s="195" t="n">
        <v>1040</v>
      </c>
      <c r="E54" s="195" t="n">
        <v>3</v>
      </c>
      <c r="F54" s="195" t="n">
        <v>3</v>
      </c>
      <c r="G54" s="239" t="n">
        <v>47</v>
      </c>
      <c r="H54" s="197" t="inlineStr">
        <is>
          <t>나</t>
        </is>
      </c>
      <c r="I54" s="242" t="inlineStr">
        <is>
          <t>서울대</t>
        </is>
      </c>
      <c r="J54" s="242" t="inlineStr">
        <is>
          <t>간호대학</t>
        </is>
      </c>
      <c r="K54" s="195" t="inlineStr">
        <is>
          <t>통합</t>
        </is>
      </c>
      <c r="L54" s="697">
        <f>IF(OFFSET(환산공식!$ED$15,$F54,0)=1,"O","X")</f>
        <v/>
      </c>
      <c r="M54" s="188">
        <f>IFERROR(OFFSET(환산공식!DJ$15,$F54,0),"")</f>
        <v/>
      </c>
      <c r="N54" s="697">
        <f>IFERROR(CONCATENATE(ROUND(OFFSET(환산공식!DK$15,$F54,0),1),"%"),"")</f>
        <v/>
      </c>
      <c r="O54" s="697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7">
        <f>OFFSET(환산공식!FX$15,$F54,0)</f>
        <v/>
      </c>
      <c r="AA54" s="179">
        <f>OFFSET(환산공식!FY$15,$F54,0)</f>
        <v/>
      </c>
      <c r="AC54" s="0" t="n"/>
      <c r="AD54" s="0">
        <f>IF(L54="X",6,IF(Q54&gt;R54,1,IF(Q54&gt;S54,2,IF(Q54&gt;T54,3,IF(Q54&gt;U54,4,IF(Q54&gt;=V54,5,IF(Q54&lt;V54,6,"")))))))</f>
        <v/>
      </c>
      <c r="AE54" s="0" t="n"/>
    </row>
    <row r="55" customFormat="1" s="3">
      <c r="A55" s="198" t="n"/>
      <c r="B55" s="198" t="n"/>
      <c r="C55" s="198" t="inlineStr">
        <is>
          <t>나48</t>
        </is>
      </c>
      <c r="D55" s="195" t="n">
        <v>1041</v>
      </c>
      <c r="E55" s="195" t="n">
        <v>3</v>
      </c>
      <c r="F55" s="195" t="n">
        <v>3</v>
      </c>
      <c r="G55" s="239" t="n">
        <v>48</v>
      </c>
      <c r="H55" s="197" t="inlineStr">
        <is>
          <t>나</t>
        </is>
      </c>
      <c r="I55" s="242" t="inlineStr">
        <is>
          <t>서울대</t>
        </is>
      </c>
      <c r="J55" s="242" t="inlineStr">
        <is>
          <t>사회복지학과</t>
        </is>
      </c>
      <c r="K55" s="195" t="inlineStr">
        <is>
          <t>통합</t>
        </is>
      </c>
      <c r="L55" s="697">
        <f>IF(OFFSET(환산공식!$ED$15,$F55,0)=1,"O","X")</f>
        <v/>
      </c>
      <c r="M55" s="188">
        <f>IFERROR(OFFSET(환산공식!DJ$15,$F55,0),"")</f>
        <v/>
      </c>
      <c r="N55" s="697">
        <f>IFERROR(CONCATENATE(ROUND(OFFSET(환산공식!DK$15,$F55,0),1),"%"),"")</f>
        <v/>
      </c>
      <c r="O55" s="697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7">
        <f>OFFSET(환산공식!FX$15,$F55,0)</f>
        <v/>
      </c>
      <c r="AA55" s="179">
        <f>OFFSET(환산공식!FY$15,$F55,0)</f>
        <v/>
      </c>
      <c r="AC55" s="0" t="n"/>
      <c r="AD55" s="0">
        <f>IF(L55="X",6,IF(Q55&gt;R55,1,IF(Q55&gt;S55,2,IF(Q55&gt;T55,3,IF(Q55&gt;U55,4,IF(Q55&gt;=V55,5,IF(Q55&lt;V55,6,"")))))))</f>
        <v/>
      </c>
      <c r="AE55" s="0" t="n"/>
    </row>
    <row r="56" customFormat="1" s="3">
      <c r="A56" s="198" t="n"/>
      <c r="B56" s="198" t="n"/>
      <c r="C56" s="198" t="inlineStr">
        <is>
          <t>나49</t>
        </is>
      </c>
      <c r="D56" s="195" t="n">
        <v>1042</v>
      </c>
      <c r="E56" s="195" t="n">
        <v>3</v>
      </c>
      <c r="F56" s="195" t="n">
        <v>3</v>
      </c>
      <c r="G56" s="239" t="n">
        <v>49</v>
      </c>
      <c r="H56" s="197" t="inlineStr">
        <is>
          <t>나</t>
        </is>
      </c>
      <c r="I56" s="242" t="inlineStr">
        <is>
          <t>서울대</t>
        </is>
      </c>
      <c r="J56" s="242" t="inlineStr">
        <is>
          <t>국어교육과</t>
        </is>
      </c>
      <c r="K56" s="195" t="inlineStr">
        <is>
          <t>통합</t>
        </is>
      </c>
      <c r="L56" s="697">
        <f>IF(OFFSET(환산공식!$ED$15,$F56,0)=1,"O","X")</f>
        <v/>
      </c>
      <c r="M56" s="188">
        <f>IFERROR(OFFSET(환산공식!DJ$15,$F56,0),"")</f>
        <v/>
      </c>
      <c r="N56" s="697">
        <f>IFERROR(CONCATENATE(ROUND(OFFSET(환산공식!DK$15,$F56,0),1),"%"),"")</f>
        <v/>
      </c>
      <c r="O56" s="697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7">
        <f>OFFSET(환산공식!FX$15,$F56,0)</f>
        <v/>
      </c>
      <c r="AA56" s="179">
        <f>OFFSET(환산공식!FY$15,$F56,0)</f>
        <v/>
      </c>
      <c r="AC56" s="0" t="n"/>
      <c r="AD56" s="0">
        <f>IF(L56="X",6,IF(Q56&gt;R56,1,IF(Q56&gt;S56,2,IF(Q56&gt;T56,3,IF(Q56&gt;U56,4,IF(Q56&gt;=V56,5,IF(Q56&lt;V56,6,"")))))))</f>
        <v/>
      </c>
      <c r="AE56" s="0" t="n"/>
    </row>
    <row r="57" customFormat="1" s="3">
      <c r="A57" s="198" t="n"/>
      <c r="B57" s="198" t="n"/>
      <c r="C57" s="198" t="inlineStr">
        <is>
          <t>나50</t>
        </is>
      </c>
      <c r="D57" s="195" t="n">
        <v>1043</v>
      </c>
      <c r="E57" s="195" t="n">
        <v>3</v>
      </c>
      <c r="F57" s="195" t="n">
        <v>3</v>
      </c>
      <c r="G57" s="239" t="n">
        <v>50</v>
      </c>
      <c r="H57" s="197" t="inlineStr">
        <is>
          <t>나</t>
        </is>
      </c>
      <c r="I57" s="242" t="inlineStr">
        <is>
          <t>서울대</t>
        </is>
      </c>
      <c r="J57" s="242" t="inlineStr">
        <is>
          <t>영어교육과</t>
        </is>
      </c>
      <c r="K57" s="195" t="inlineStr">
        <is>
          <t>통합</t>
        </is>
      </c>
      <c r="L57" s="697">
        <f>IF(OFFSET(환산공식!$ED$15,$F57,0)=1,"O","X")</f>
        <v/>
      </c>
      <c r="M57" s="188">
        <f>IFERROR(OFFSET(환산공식!DJ$15,$F57,0),"")</f>
        <v/>
      </c>
      <c r="N57" s="697">
        <f>IFERROR(CONCATENATE(ROUND(OFFSET(환산공식!DK$15,$F57,0),1),"%"),"")</f>
        <v/>
      </c>
      <c r="O57" s="697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7">
        <f>OFFSET(환산공식!FX$15,$F57,0)</f>
        <v/>
      </c>
      <c r="AA57" s="179">
        <f>OFFSET(환산공식!FY$15,$F57,0)</f>
        <v/>
      </c>
      <c r="AC57" s="0" t="n"/>
      <c r="AD57" s="0">
        <f>IF(L57="X",6,IF(Q57&gt;R57,1,IF(Q57&gt;S57,2,IF(Q57&gt;T57,3,IF(Q57&gt;U57,4,IF(Q57&gt;=V57,5,IF(Q57&lt;V57,6,"")))))))</f>
        <v/>
      </c>
      <c r="AE57" s="0" t="n"/>
    </row>
    <row r="58" customFormat="1" s="3">
      <c r="A58" s="198" t="n"/>
      <c r="B58" s="198" t="n"/>
      <c r="C58" s="198" t="inlineStr">
        <is>
          <t>나51</t>
        </is>
      </c>
      <c r="D58" s="195" t="n">
        <v>1044</v>
      </c>
      <c r="E58" s="195" t="n">
        <v>3</v>
      </c>
      <c r="F58" s="195" t="n">
        <v>3</v>
      </c>
      <c r="G58" s="239" t="n">
        <v>51</v>
      </c>
      <c r="H58" s="197" t="inlineStr">
        <is>
          <t>나</t>
        </is>
      </c>
      <c r="I58" s="242" t="inlineStr">
        <is>
          <t>서울대</t>
        </is>
      </c>
      <c r="J58" s="242" t="inlineStr">
        <is>
          <t>아동가족학전공</t>
        </is>
      </c>
      <c r="K58" s="195" t="inlineStr">
        <is>
          <t>통합</t>
        </is>
      </c>
      <c r="L58" s="697">
        <f>IF(OFFSET(환산공식!$ED$15,$F58,0)=1,"O","X")</f>
        <v/>
      </c>
      <c r="M58" s="188">
        <f>IFERROR(OFFSET(환산공식!DJ$15,$F58,0),"")</f>
        <v/>
      </c>
      <c r="N58" s="697">
        <f>IFERROR(CONCATENATE(ROUND(OFFSET(환산공식!DK$15,$F58,0),1),"%"),"")</f>
        <v/>
      </c>
      <c r="O58" s="697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7">
        <f>OFFSET(환산공식!FX$15,$F58,0)</f>
        <v/>
      </c>
      <c r="AA58" s="179">
        <f>OFFSET(환산공식!FY$15,$F58,0)</f>
        <v/>
      </c>
      <c r="AC58" s="0" t="n"/>
      <c r="AD58" s="0">
        <f>IF(L58="X",6,IF(Q58&gt;R58,1,IF(Q58&gt;S58,2,IF(Q58&gt;T58,3,IF(Q58&gt;U58,4,IF(Q58&gt;=V58,5,IF(Q58&lt;V58,6,"")))))))</f>
        <v/>
      </c>
      <c r="AE58" s="0" t="n"/>
    </row>
    <row r="59" customFormat="1" s="3">
      <c r="A59" s="198" t="n"/>
      <c r="B59" s="198" t="n"/>
      <c r="C59" s="198" t="inlineStr">
        <is>
          <t>나52</t>
        </is>
      </c>
      <c r="D59" s="195" t="n">
        <v>1045</v>
      </c>
      <c r="E59" s="195" t="n">
        <v>3</v>
      </c>
      <c r="F59" s="195" t="n">
        <v>3</v>
      </c>
      <c r="G59" s="239" t="n">
        <v>52</v>
      </c>
      <c r="H59" s="197" t="inlineStr">
        <is>
          <t>나</t>
        </is>
      </c>
      <c r="I59" s="242" t="inlineStr">
        <is>
          <t>서울대</t>
        </is>
      </c>
      <c r="J59" s="242" t="inlineStr">
        <is>
          <t>소비자학전공</t>
        </is>
      </c>
      <c r="K59" s="195" t="inlineStr">
        <is>
          <t>통합</t>
        </is>
      </c>
      <c r="L59" s="697">
        <f>IF(OFFSET(환산공식!$ED$15,$F59,0)=1,"O","X")</f>
        <v/>
      </c>
      <c r="M59" s="188">
        <f>IFERROR(OFFSET(환산공식!DJ$15,$F59,0),"")</f>
        <v/>
      </c>
      <c r="N59" s="697">
        <f>IFERROR(CONCATENATE(ROUND(OFFSET(환산공식!DK$15,$F59,0),1),"%"),"")</f>
        <v/>
      </c>
      <c r="O59" s="697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7">
        <f>OFFSET(환산공식!FX$15,$F59,0)</f>
        <v/>
      </c>
      <c r="AA59" s="179">
        <f>OFFSET(환산공식!FY$15,$F59,0)</f>
        <v/>
      </c>
      <c r="AC59" s="0" t="n"/>
      <c r="AD59" s="0">
        <f>IF(L59="X",6,IF(Q59&gt;R59,1,IF(Q59&gt;S59,2,IF(Q59&gt;T59,3,IF(Q59&gt;U59,4,IF(Q59&gt;=V59,5,IF(Q59&lt;V59,6,"")))))))</f>
        <v/>
      </c>
      <c r="AE59" s="0" t="n"/>
    </row>
    <row r="60" customFormat="1" s="3">
      <c r="A60" s="198" t="n"/>
      <c r="B60" s="198" t="n"/>
      <c r="C60" s="198" t="inlineStr">
        <is>
          <t>나53</t>
        </is>
      </c>
      <c r="D60" s="195" t="n">
        <v>1046</v>
      </c>
      <c r="E60" s="195" t="n">
        <v>3</v>
      </c>
      <c r="F60" s="195" t="n">
        <v>3</v>
      </c>
      <c r="G60" s="239" t="n">
        <v>53</v>
      </c>
      <c r="H60" s="197" t="inlineStr">
        <is>
          <t>나</t>
        </is>
      </c>
      <c r="I60" s="242" t="inlineStr">
        <is>
          <t>서울대</t>
        </is>
      </c>
      <c r="J60" s="242" t="inlineStr">
        <is>
          <t>역사학부</t>
        </is>
      </c>
      <c r="K60" s="195" t="inlineStr">
        <is>
          <t>통합</t>
        </is>
      </c>
      <c r="L60" s="697">
        <f>IF(OFFSET(환산공식!$ED$15,$F60,0)=1,"O","X")</f>
        <v/>
      </c>
      <c r="M60" s="188">
        <f>IFERROR(OFFSET(환산공식!DJ$15,$F60,0),"")</f>
        <v/>
      </c>
      <c r="N60" s="697">
        <f>IFERROR(CONCATENATE(ROUND(OFFSET(환산공식!DK$15,$F60,0),1),"%"),"")</f>
        <v/>
      </c>
      <c r="O60" s="697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7">
        <f>OFFSET(환산공식!FX$15,$F60,0)</f>
        <v/>
      </c>
      <c r="AA60" s="179">
        <f>OFFSET(환산공식!FY$15,$F60,0)</f>
        <v/>
      </c>
      <c r="AC60" s="0" t="n"/>
      <c r="AD60" s="0">
        <f>IF(L60="X",6,IF(Q60&gt;R60,1,IF(Q60&gt;S60,2,IF(Q60&gt;T60,3,IF(Q60&gt;U60,4,IF(Q60&gt;=V60,5,IF(Q60&lt;V60,6,"")))))))</f>
        <v/>
      </c>
      <c r="AE60" s="0" t="n"/>
    </row>
    <row r="61" customFormat="1" s="3">
      <c r="A61" s="198" t="n"/>
      <c r="B61" s="198" t="n"/>
      <c r="C61" s="198" t="inlineStr">
        <is>
          <t>나54</t>
        </is>
      </c>
      <c r="D61" s="195" t="n">
        <v>1047</v>
      </c>
      <c r="E61" s="195" t="n">
        <v>3</v>
      </c>
      <c r="F61" s="195" t="n">
        <v>3</v>
      </c>
      <c r="G61" s="239" t="n">
        <v>54</v>
      </c>
      <c r="H61" s="197" t="inlineStr">
        <is>
          <t>나</t>
        </is>
      </c>
      <c r="I61" s="242" t="inlineStr">
        <is>
          <t>서울대</t>
        </is>
      </c>
      <c r="J61" s="242" t="inlineStr">
        <is>
          <t>역사교육과</t>
        </is>
      </c>
      <c r="K61" s="195" t="inlineStr">
        <is>
          <t>통합</t>
        </is>
      </c>
      <c r="L61" s="697">
        <f>IF(OFFSET(환산공식!$ED$15,$F61,0)=1,"O","X")</f>
        <v/>
      </c>
      <c r="M61" s="188">
        <f>IFERROR(OFFSET(환산공식!DJ$15,$F61,0),"")</f>
        <v/>
      </c>
      <c r="N61" s="697">
        <f>IFERROR(CONCATENATE(ROUND(OFFSET(환산공식!DK$15,$F61,0),1),"%"),"")</f>
        <v/>
      </c>
      <c r="O61" s="697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7">
        <f>OFFSET(환산공식!FX$15,$F61,0)</f>
        <v/>
      </c>
      <c r="AA61" s="179">
        <f>OFFSET(환산공식!FY$15,$F61,0)</f>
        <v/>
      </c>
      <c r="AC61" s="0" t="n"/>
      <c r="AD61" s="0">
        <f>IF(L61="X",6,IF(Q61&gt;R61,1,IF(Q61&gt;S61,2,IF(Q61&gt;T61,3,IF(Q61&gt;U61,4,IF(Q61&gt;=V61,5,IF(Q61&lt;V61,6,"")))))))</f>
        <v/>
      </c>
      <c r="AE61" s="0" t="n"/>
    </row>
    <row r="62" customFormat="1" s="3">
      <c r="A62" s="198" t="n"/>
      <c r="B62" s="198" t="n"/>
      <c r="C62" s="198" t="inlineStr">
        <is>
          <t>나55</t>
        </is>
      </c>
      <c r="D62" s="195" t="n">
        <v>1048</v>
      </c>
      <c r="E62" s="195" t="n">
        <v>3</v>
      </c>
      <c r="F62" s="195" t="n">
        <v>3</v>
      </c>
      <c r="G62" s="239" t="n">
        <v>55</v>
      </c>
      <c r="H62" s="197" t="inlineStr">
        <is>
          <t>나</t>
        </is>
      </c>
      <c r="I62" s="242" t="inlineStr">
        <is>
          <t>서울대</t>
        </is>
      </c>
      <c r="J62" s="242" t="inlineStr">
        <is>
          <t>윤리교육과</t>
        </is>
      </c>
      <c r="K62" s="195" t="inlineStr">
        <is>
          <t>통합</t>
        </is>
      </c>
      <c r="L62" s="697">
        <f>IF(OFFSET(환산공식!$ED$15,$F62,0)=1,"O","X")</f>
        <v/>
      </c>
      <c r="M62" s="188">
        <f>IFERROR(OFFSET(환산공식!DJ$15,$F62,0),"")</f>
        <v/>
      </c>
      <c r="N62" s="697">
        <f>IFERROR(CONCATENATE(ROUND(OFFSET(환산공식!DK$15,$F62,0),1),"%"),"")</f>
        <v/>
      </c>
      <c r="O62" s="697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7">
        <f>OFFSET(환산공식!FX$15,$F62,0)</f>
        <v/>
      </c>
      <c r="AA62" s="179">
        <f>OFFSET(환산공식!FY$15,$F62,0)</f>
        <v/>
      </c>
      <c r="AC62" s="0" t="n"/>
      <c r="AD62" s="0">
        <f>IF(L62="X",6,IF(Q62&gt;R62,1,IF(Q62&gt;S62,2,IF(Q62&gt;T62,3,IF(Q62&gt;U62,4,IF(Q62&gt;=V62,5,IF(Q62&lt;V62,6,"")))))))</f>
        <v/>
      </c>
      <c r="AE62" s="0" t="n"/>
    </row>
    <row r="63" customFormat="1" s="3">
      <c r="A63" s="198" t="n"/>
      <c r="B63" s="198" t="n"/>
      <c r="C63" s="198" t="inlineStr">
        <is>
          <t>나56</t>
        </is>
      </c>
      <c r="D63" s="195" t="n">
        <v>1049</v>
      </c>
      <c r="E63" s="195" t="n">
        <v>3</v>
      </c>
      <c r="F63" s="195" t="n">
        <v>3</v>
      </c>
      <c r="G63" s="239" t="n">
        <v>56</v>
      </c>
      <c r="H63" s="197" t="inlineStr">
        <is>
          <t>나</t>
        </is>
      </c>
      <c r="I63" s="242" t="inlineStr">
        <is>
          <t>서울대</t>
        </is>
      </c>
      <c r="J63" s="242" t="inlineStr">
        <is>
          <t>불어교육과</t>
        </is>
      </c>
      <c r="K63" s="195" t="inlineStr">
        <is>
          <t>통합</t>
        </is>
      </c>
      <c r="L63" s="697">
        <f>IF(OFFSET(환산공식!$ED$15,$F63,0)=1,"O","X")</f>
        <v/>
      </c>
      <c r="M63" s="188">
        <f>IFERROR(OFFSET(환산공식!DJ$15,$F63,0),"")</f>
        <v/>
      </c>
      <c r="N63" s="697">
        <f>IFERROR(CONCATENATE(ROUND(OFFSET(환산공식!DK$15,$F63,0),1),"%"),"")</f>
        <v/>
      </c>
      <c r="O63" s="697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7">
        <f>OFFSET(환산공식!FX$15,$F63,0)</f>
        <v/>
      </c>
      <c r="AA63" s="179">
        <f>OFFSET(환산공식!FY$15,$F63,0)</f>
        <v/>
      </c>
      <c r="AC63" s="0" t="n"/>
      <c r="AD63" s="0">
        <f>IF(L63="X",6,IF(Q63&gt;R63,1,IF(Q63&gt;S63,2,IF(Q63&gt;T63,3,IF(Q63&gt;U63,4,IF(Q63&gt;=V63,5,IF(Q63&lt;V63,6,"")))))))</f>
        <v/>
      </c>
      <c r="AE63" s="0" t="n"/>
    </row>
    <row r="64" customFormat="1" s="3">
      <c r="A64" s="198" t="n"/>
      <c r="B64" s="198" t="n"/>
      <c r="C64" s="198" t="inlineStr">
        <is>
          <t>나57</t>
        </is>
      </c>
      <c r="D64" s="195" t="n">
        <v>1050</v>
      </c>
      <c r="E64" s="195" t="n">
        <v>3</v>
      </c>
      <c r="F64" s="195" t="n">
        <v>3</v>
      </c>
      <c r="G64" s="239" t="n">
        <v>57</v>
      </c>
      <c r="H64" s="197" t="inlineStr">
        <is>
          <t>나</t>
        </is>
      </c>
      <c r="I64" s="242" t="inlineStr">
        <is>
          <t>서울대</t>
        </is>
      </c>
      <c r="J64" s="242" t="inlineStr">
        <is>
          <t>지리교육과</t>
        </is>
      </c>
      <c r="K64" s="195" t="inlineStr">
        <is>
          <t>통합</t>
        </is>
      </c>
      <c r="L64" s="697">
        <f>IF(OFFSET(환산공식!$ED$15,$F64,0)=1,"O","X")</f>
        <v/>
      </c>
      <c r="M64" s="188">
        <f>IFERROR(OFFSET(환산공식!DJ$15,$F64,0),"")</f>
        <v/>
      </c>
      <c r="N64" s="697">
        <f>IFERROR(CONCATENATE(ROUND(OFFSET(환산공식!DK$15,$F64,0),1),"%"),"")</f>
        <v/>
      </c>
      <c r="O64" s="697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7">
        <f>OFFSET(환산공식!FX$15,$F64,0)</f>
        <v/>
      </c>
      <c r="AA64" s="179">
        <f>OFFSET(환산공식!FY$15,$F64,0)</f>
        <v/>
      </c>
      <c r="AC64" s="0" t="n"/>
      <c r="AD64" s="0">
        <f>IF(L64="X",6,IF(Q64&gt;R64,1,IF(Q64&gt;S64,2,IF(Q64&gt;T64,3,IF(Q64&gt;U64,4,IF(Q64&gt;=V64,5,IF(Q64&lt;V64,6,"")))))))</f>
        <v/>
      </c>
      <c r="AE64" s="0" t="n"/>
    </row>
    <row r="65" customFormat="1" s="3">
      <c r="A65" s="198" t="n"/>
      <c r="B65" s="198" t="n"/>
      <c r="C65" s="198" t="inlineStr">
        <is>
          <t>나58</t>
        </is>
      </c>
      <c r="D65" s="195" t="n">
        <v>1051</v>
      </c>
      <c r="E65" s="195" t="n">
        <v>14</v>
      </c>
      <c r="F65" s="195" t="n">
        <v>14</v>
      </c>
      <c r="G65" s="239" t="n">
        <v>58</v>
      </c>
      <c r="H65" s="197" t="inlineStr">
        <is>
          <t>나</t>
        </is>
      </c>
      <c r="I65" s="242" t="inlineStr">
        <is>
          <t>서강대</t>
        </is>
      </c>
      <c r="J65" s="242" t="inlineStr">
        <is>
          <t>시스템반도체공학과</t>
        </is>
      </c>
      <c r="K65" s="195" t="inlineStr">
        <is>
          <t>자연</t>
        </is>
      </c>
      <c r="L65" s="697">
        <f>IF(OFFSET(환산공식!$ED$15,$F65,0)=1,"O","X")</f>
        <v/>
      </c>
      <c r="M65" s="188">
        <f>IFERROR(OFFSET(환산공식!DJ$15,$F65,0),"")</f>
        <v/>
      </c>
      <c r="N65" s="697">
        <f>IFERROR(CONCATENATE(ROUND(OFFSET(환산공식!DK$15,$F65,0),1),"%"),"")</f>
        <v/>
      </c>
      <c r="O65" s="697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7">
        <f>OFFSET(환산공식!FX$15,$F65,0)</f>
        <v/>
      </c>
      <c r="AA65" s="179">
        <f>OFFSET(환산공식!FY$15,$F65,0)</f>
        <v/>
      </c>
      <c r="AC65" s="0" t="n"/>
      <c r="AD65" s="0">
        <f>IF(L65="X",6,IF(Q65&gt;R65,1,IF(Q65&gt;S65,2,IF(Q65&gt;T65,3,IF(Q65&gt;U65,4,IF(Q65&gt;=V65,5,IF(Q65&lt;V65,6,"")))))))</f>
        <v/>
      </c>
      <c r="AE65" s="0" t="n"/>
    </row>
    <row r="66" customFormat="1" s="3">
      <c r="A66" s="198" t="n"/>
      <c r="B66" s="198" t="n"/>
      <c r="C66" s="198" t="inlineStr">
        <is>
          <t>나59</t>
        </is>
      </c>
      <c r="D66" s="195" t="n">
        <v>1052</v>
      </c>
      <c r="E66" s="195" t="n">
        <v>14</v>
      </c>
      <c r="F66" s="195" t="n">
        <v>14</v>
      </c>
      <c r="G66" s="239" t="n">
        <v>59</v>
      </c>
      <c r="H66" s="197" t="inlineStr">
        <is>
          <t>나</t>
        </is>
      </c>
      <c r="I66" s="242" t="inlineStr">
        <is>
          <t>서강대</t>
        </is>
      </c>
      <c r="J66" s="242" t="inlineStr">
        <is>
          <t>컴퓨터공학과</t>
        </is>
      </c>
      <c r="K66" s="195" t="inlineStr">
        <is>
          <t>자연</t>
        </is>
      </c>
      <c r="L66" s="697">
        <f>IF(OFFSET(환산공식!$ED$15,$F66,0)=1,"O","X")</f>
        <v/>
      </c>
      <c r="M66" s="188">
        <f>IFERROR(OFFSET(환산공식!DJ$15,$F66,0),"")</f>
        <v/>
      </c>
      <c r="N66" s="697">
        <f>IFERROR(CONCATENATE(ROUND(OFFSET(환산공식!DK$15,$F66,0),1),"%"),"")</f>
        <v/>
      </c>
      <c r="O66" s="697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7">
        <f>OFFSET(환산공식!FX$15,$F66,0)</f>
        <v/>
      </c>
      <c r="AA66" s="179">
        <f>OFFSET(환산공식!FY$15,$F66,0)</f>
        <v/>
      </c>
      <c r="AC66" s="0" t="n"/>
      <c r="AD66" s="0">
        <f>IF(L66="X",6,IF(Q66&gt;R66,1,IF(Q66&gt;S66,2,IF(Q66&gt;T66,3,IF(Q66&gt;U66,4,IF(Q66&gt;=V66,5,IF(Q66&lt;V66,6,"")))))))</f>
        <v/>
      </c>
      <c r="AE66" s="0" t="n"/>
    </row>
    <row r="67" customFormat="1" s="3">
      <c r="A67" s="198" t="n"/>
      <c r="B67" s="198" t="n"/>
      <c r="C67" s="198" t="inlineStr">
        <is>
          <t>나60</t>
        </is>
      </c>
      <c r="D67" s="195" t="n">
        <v>1053</v>
      </c>
      <c r="E67" s="195" t="n">
        <v>14</v>
      </c>
      <c r="F67" s="195" t="n">
        <v>14</v>
      </c>
      <c r="G67" s="239" t="n">
        <v>60</v>
      </c>
      <c r="H67" s="197" t="inlineStr">
        <is>
          <t>나</t>
        </is>
      </c>
      <c r="I67" s="242" t="inlineStr">
        <is>
          <t>서강대</t>
        </is>
      </c>
      <c r="J67" s="242" t="inlineStr">
        <is>
          <t>인공지능학과</t>
        </is>
      </c>
      <c r="K67" s="195" t="inlineStr">
        <is>
          <t>자연</t>
        </is>
      </c>
      <c r="L67" s="697">
        <f>IF(OFFSET(환산공식!$ED$15,$F67,0)=1,"O","X")</f>
        <v/>
      </c>
      <c r="M67" s="188">
        <f>IFERROR(OFFSET(환산공식!DJ$15,$F67,0),"")</f>
        <v/>
      </c>
      <c r="N67" s="697">
        <f>IFERROR(CONCATENATE(ROUND(OFFSET(환산공식!DK$15,$F67,0),1),"%"),"")</f>
        <v/>
      </c>
      <c r="O67" s="697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7">
        <f>OFFSET(환산공식!FX$15,$F67,0)</f>
        <v/>
      </c>
      <c r="AA67" s="179">
        <f>OFFSET(환산공식!FY$15,$F67,0)</f>
        <v/>
      </c>
      <c r="AC67" s="0" t="n"/>
      <c r="AD67" s="0">
        <f>IF(L67="X",6,IF(Q67&gt;R67,1,IF(Q67&gt;S67,2,IF(Q67&gt;T67,3,IF(Q67&gt;U67,4,IF(Q67&gt;=V67,5,IF(Q67&lt;V67,6,"")))))))</f>
        <v/>
      </c>
      <c r="AE67" s="0" t="n"/>
    </row>
    <row r="68" customFormat="1" s="3">
      <c r="A68" s="198" t="n"/>
      <c r="B68" s="198" t="n"/>
      <c r="C68" s="198" t="inlineStr">
        <is>
          <t>나61</t>
        </is>
      </c>
      <c r="D68" s="195" t="n">
        <v>1054</v>
      </c>
      <c r="E68" s="195" t="n">
        <v>14</v>
      </c>
      <c r="F68" s="195" t="n">
        <v>14</v>
      </c>
      <c r="G68" s="239" t="n">
        <v>61</v>
      </c>
      <c r="H68" s="197" t="inlineStr">
        <is>
          <t>나</t>
        </is>
      </c>
      <c r="I68" s="242" t="inlineStr">
        <is>
          <t>서강대</t>
        </is>
      </c>
      <c r="J68" s="242" t="inlineStr">
        <is>
          <t>전자공학과</t>
        </is>
      </c>
      <c r="K68" s="195" t="inlineStr">
        <is>
          <t>자연</t>
        </is>
      </c>
      <c r="L68" s="697">
        <f>IF(OFFSET(환산공식!$ED$15,$F68,0)=1,"O","X")</f>
        <v/>
      </c>
      <c r="M68" s="188">
        <f>IFERROR(OFFSET(환산공식!DJ$15,$F68,0),"")</f>
        <v/>
      </c>
      <c r="N68" s="697">
        <f>IFERROR(CONCATENATE(ROUND(OFFSET(환산공식!DK$15,$F68,0),1),"%"),"")</f>
        <v/>
      </c>
      <c r="O68" s="697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7">
        <f>OFFSET(환산공식!FX$15,$F68,0)</f>
        <v/>
      </c>
      <c r="AA68" s="179">
        <f>OFFSET(환산공식!FY$15,$F68,0)</f>
        <v/>
      </c>
      <c r="AC68" s="0" t="n"/>
      <c r="AD68" s="0">
        <f>IF(L68="X",6,IF(Q68&gt;R68,1,IF(Q68&gt;S68,2,IF(Q68&gt;T68,3,IF(Q68&gt;U68,4,IF(Q68&gt;=V68,5,IF(Q68&lt;V68,6,"")))))))</f>
        <v/>
      </c>
      <c r="AE68" s="0" t="n"/>
    </row>
    <row r="69" customFormat="1" s="3">
      <c r="A69" s="198" t="n"/>
      <c r="B69" s="198" t="n"/>
      <c r="C69" s="198" t="inlineStr">
        <is>
          <t>나62</t>
        </is>
      </c>
      <c r="D69" s="195" t="n">
        <v>1055</v>
      </c>
      <c r="E69" s="195" t="n">
        <v>14</v>
      </c>
      <c r="F69" s="195" t="n">
        <v>14</v>
      </c>
      <c r="G69" s="239" t="n">
        <v>62</v>
      </c>
      <c r="H69" s="197" t="inlineStr">
        <is>
          <t>나</t>
        </is>
      </c>
      <c r="I69" s="242" t="inlineStr">
        <is>
          <t>서강대</t>
        </is>
      </c>
      <c r="J69" s="242" t="inlineStr">
        <is>
          <t>기계공학과</t>
        </is>
      </c>
      <c r="K69" s="195" t="inlineStr">
        <is>
          <t>자연</t>
        </is>
      </c>
      <c r="L69" s="697">
        <f>IF(OFFSET(환산공식!$ED$15,$F69,0)=1,"O","X")</f>
        <v/>
      </c>
      <c r="M69" s="188">
        <f>IFERROR(OFFSET(환산공식!DJ$15,$F69,0),"")</f>
        <v/>
      </c>
      <c r="N69" s="697">
        <f>IFERROR(CONCATENATE(ROUND(OFFSET(환산공식!DK$15,$F69,0),1),"%"),"")</f>
        <v/>
      </c>
      <c r="O69" s="697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7">
        <f>OFFSET(환산공식!FX$15,$F69,0)</f>
        <v/>
      </c>
      <c r="AA69" s="179">
        <f>OFFSET(환산공식!FY$15,$F69,0)</f>
        <v/>
      </c>
      <c r="AC69" s="0" t="n"/>
      <c r="AD69" s="0">
        <f>IF(L69="X",6,IF(Q69&gt;R69,1,IF(Q69&gt;S69,2,IF(Q69&gt;T69,3,IF(Q69&gt;U69,4,IF(Q69&gt;=V69,5,IF(Q69&lt;V69,6,"")))))))</f>
        <v/>
      </c>
      <c r="AE69" s="0" t="n"/>
    </row>
    <row r="70" customFormat="1" s="3">
      <c r="A70" s="198" t="n"/>
      <c r="B70" s="198" t="n"/>
      <c r="C70" s="198" t="inlineStr">
        <is>
          <t>나63</t>
        </is>
      </c>
      <c r="D70" s="195" t="n">
        <v>1056</v>
      </c>
      <c r="E70" s="195" t="n">
        <v>14</v>
      </c>
      <c r="F70" s="195" t="n">
        <v>14</v>
      </c>
      <c r="G70" s="239" t="n">
        <v>63</v>
      </c>
      <c r="H70" s="197" t="inlineStr">
        <is>
          <t>나</t>
        </is>
      </c>
      <c r="I70" s="242" t="inlineStr">
        <is>
          <t>서강대</t>
        </is>
      </c>
      <c r="J70" s="242" t="inlineStr">
        <is>
          <t>화공생명공학과</t>
        </is>
      </c>
      <c r="K70" s="195" t="inlineStr">
        <is>
          <t>자연</t>
        </is>
      </c>
      <c r="L70" s="697">
        <f>IF(OFFSET(환산공식!$ED$15,$F70,0)=1,"O","X")</f>
        <v/>
      </c>
      <c r="M70" s="188">
        <f>IFERROR(OFFSET(환산공식!DJ$15,$F70,0),"")</f>
        <v/>
      </c>
      <c r="N70" s="697">
        <f>IFERROR(CONCATENATE(ROUND(OFFSET(환산공식!DK$15,$F70,0),1),"%"),"")</f>
        <v/>
      </c>
      <c r="O70" s="697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7">
        <f>OFFSET(환산공식!FX$15,$F70,0)</f>
        <v/>
      </c>
      <c r="AA70" s="179">
        <f>OFFSET(환산공식!FY$15,$F70,0)</f>
        <v/>
      </c>
      <c r="AC70" s="0" t="n"/>
      <c r="AD70" s="0">
        <f>IF(L70="X",6,IF(Q70&gt;R70,1,IF(Q70&gt;S70,2,IF(Q70&gt;T70,3,IF(Q70&gt;U70,4,IF(Q70&gt;=V70,5,IF(Q70&lt;V70,6,"")))))))</f>
        <v/>
      </c>
      <c r="AE70" s="0" t="n"/>
    </row>
    <row r="71" customFormat="1" s="3">
      <c r="A71" s="198" t="n"/>
      <c r="B71" s="198" t="n"/>
      <c r="C71" s="198" t="inlineStr">
        <is>
          <t>나64</t>
        </is>
      </c>
      <c r="D71" s="195" t="n">
        <v>1057</v>
      </c>
      <c r="E71" s="195" t="n">
        <v>14</v>
      </c>
      <c r="F71" s="195" t="n">
        <v>14</v>
      </c>
      <c r="G71" s="239" t="n">
        <v>64</v>
      </c>
      <c r="H71" s="197" t="inlineStr">
        <is>
          <t>나</t>
        </is>
      </c>
      <c r="I71" s="242" t="inlineStr">
        <is>
          <t>서강대</t>
        </is>
      </c>
      <c r="J71" s="242" t="inlineStr">
        <is>
          <t>물리학과</t>
        </is>
      </c>
      <c r="K71" s="195" t="inlineStr">
        <is>
          <t>자연</t>
        </is>
      </c>
      <c r="L71" s="697">
        <f>IF(OFFSET(환산공식!$ED$15,$F71,0)=1,"O","X")</f>
        <v/>
      </c>
      <c r="M71" s="188">
        <f>IFERROR(OFFSET(환산공식!DJ$15,$F71,0),"")</f>
        <v/>
      </c>
      <c r="N71" s="697">
        <f>IFERROR(CONCATENATE(ROUND(OFFSET(환산공식!DK$15,$F71,0),1),"%"),"")</f>
        <v/>
      </c>
      <c r="O71" s="697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7">
        <f>OFFSET(환산공식!FX$15,$F71,0)</f>
        <v/>
      </c>
      <c r="AA71" s="179">
        <f>OFFSET(환산공식!FY$15,$F71,0)</f>
        <v/>
      </c>
      <c r="AC71" s="0" t="n"/>
      <c r="AD71" s="0">
        <f>IF(L71="X",6,IF(Q71&gt;R71,1,IF(Q71&gt;S71,2,IF(Q71&gt;T71,3,IF(Q71&gt;U71,4,IF(Q71&gt;=V71,5,IF(Q71&lt;V71,6,"")))))))</f>
        <v/>
      </c>
      <c r="AE71" s="0" t="n"/>
    </row>
    <row r="72" customFormat="1" s="3">
      <c r="A72" s="198" t="n"/>
      <c r="B72" s="198" t="n"/>
      <c r="C72" s="198" t="inlineStr">
        <is>
          <t>나65</t>
        </is>
      </c>
      <c r="D72" s="195" t="n">
        <v>1058</v>
      </c>
      <c r="E72" s="195" t="n">
        <v>14</v>
      </c>
      <c r="F72" s="195" t="n">
        <v>14</v>
      </c>
      <c r="G72" s="239" t="n">
        <v>65</v>
      </c>
      <c r="H72" s="197" t="inlineStr">
        <is>
          <t>나</t>
        </is>
      </c>
      <c r="I72" s="242" t="inlineStr">
        <is>
          <t>서강대</t>
        </is>
      </c>
      <c r="J72" s="242" t="inlineStr">
        <is>
          <t>수학과</t>
        </is>
      </c>
      <c r="K72" s="195" t="inlineStr">
        <is>
          <t>자연</t>
        </is>
      </c>
      <c r="L72" s="697">
        <f>IF(OFFSET(환산공식!$ED$15,$F72,0)=1,"O","X")</f>
        <v/>
      </c>
      <c r="M72" s="188">
        <f>IFERROR(OFFSET(환산공식!DJ$15,$F72,0),"")</f>
        <v/>
      </c>
      <c r="N72" s="697">
        <f>IFERROR(CONCATENATE(ROUND(OFFSET(환산공식!DK$15,$F72,0),1),"%"),"")</f>
        <v/>
      </c>
      <c r="O72" s="697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7">
        <f>OFFSET(환산공식!FX$15,$F72,0)</f>
        <v/>
      </c>
      <c r="AA72" s="179">
        <f>OFFSET(환산공식!FY$15,$F72,0)</f>
        <v/>
      </c>
      <c r="AC72" s="0" t="n"/>
      <c r="AD72" s="0">
        <f>IF(L72="X",6,IF(Q72&gt;R72,1,IF(Q72&gt;S72,2,IF(Q72&gt;T72,3,IF(Q72&gt;U72,4,IF(Q72&gt;=V72,5,IF(Q72&lt;V72,6,"")))))))</f>
        <v/>
      </c>
      <c r="AE72" s="0" t="n"/>
    </row>
    <row r="73" customFormat="1" s="3">
      <c r="A73" s="198" t="n"/>
      <c r="B73" s="198" t="n"/>
      <c r="C73" s="198" t="inlineStr">
        <is>
          <t>나66</t>
        </is>
      </c>
      <c r="D73" s="195" t="n">
        <v>1059</v>
      </c>
      <c r="E73" s="195" t="n">
        <v>14</v>
      </c>
      <c r="F73" s="195" t="n">
        <v>14</v>
      </c>
      <c r="G73" s="239" t="n">
        <v>66</v>
      </c>
      <c r="H73" s="197" t="inlineStr">
        <is>
          <t>나</t>
        </is>
      </c>
      <c r="I73" s="242" t="inlineStr">
        <is>
          <t>서강대</t>
        </is>
      </c>
      <c r="J73" s="242" t="inlineStr">
        <is>
          <t>화학과</t>
        </is>
      </c>
      <c r="K73" s="195" t="inlineStr">
        <is>
          <t>자연</t>
        </is>
      </c>
      <c r="L73" s="697">
        <f>IF(OFFSET(환산공식!$ED$15,$F73,0)=1,"O","X")</f>
        <v/>
      </c>
      <c r="M73" s="188">
        <f>IFERROR(OFFSET(환산공식!DJ$15,$F73,0),"")</f>
        <v/>
      </c>
      <c r="N73" s="697">
        <f>IFERROR(CONCATENATE(ROUND(OFFSET(환산공식!DK$15,$F73,0),1),"%"),"")</f>
        <v/>
      </c>
      <c r="O73" s="697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7">
        <f>OFFSET(환산공식!FX$15,$F73,0)</f>
        <v/>
      </c>
      <c r="AA73" s="179">
        <f>OFFSET(환산공식!FY$15,$F73,0)</f>
        <v/>
      </c>
      <c r="AC73" s="0" t="n"/>
      <c r="AD73" s="0">
        <f>IF(L73="X",6,IF(Q73&gt;R73,1,IF(Q73&gt;S73,2,IF(Q73&gt;T73,3,IF(Q73&gt;U73,4,IF(Q73&gt;=V73,5,IF(Q73&lt;V73,6,"")))))))</f>
        <v/>
      </c>
      <c r="AE73" s="0" t="n"/>
    </row>
    <row r="74" customFormat="1" s="3">
      <c r="A74" s="198" t="n"/>
      <c r="B74" s="198" t="n"/>
      <c r="C74" s="198" t="inlineStr">
        <is>
          <t>나67</t>
        </is>
      </c>
      <c r="D74" s="195" t="n">
        <v>1060</v>
      </c>
      <c r="E74" s="195" t="n">
        <v>14</v>
      </c>
      <c r="F74" s="195" t="n">
        <v>14</v>
      </c>
      <c r="G74" s="239" t="n">
        <v>67</v>
      </c>
      <c r="H74" s="197" t="inlineStr">
        <is>
          <t>나</t>
        </is>
      </c>
      <c r="I74" s="242" t="inlineStr">
        <is>
          <t>서강대</t>
        </is>
      </c>
      <c r="J74" s="242" t="inlineStr">
        <is>
          <t>생명과학과</t>
        </is>
      </c>
      <c r="K74" s="195" t="inlineStr">
        <is>
          <t>자연</t>
        </is>
      </c>
      <c r="L74" s="697">
        <f>IF(OFFSET(환산공식!$ED$15,$F74,0)=1,"O","X")</f>
        <v/>
      </c>
      <c r="M74" s="188">
        <f>IFERROR(OFFSET(환산공식!DJ$15,$F74,0),"")</f>
        <v/>
      </c>
      <c r="N74" s="697">
        <f>IFERROR(CONCATENATE(ROUND(OFFSET(환산공식!DK$15,$F74,0),1),"%"),"")</f>
        <v/>
      </c>
      <c r="O74" s="697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7">
        <f>OFFSET(환산공식!FX$15,$F74,0)</f>
        <v/>
      </c>
      <c r="AA74" s="179">
        <f>OFFSET(환산공식!FY$15,$F74,0)</f>
        <v/>
      </c>
      <c r="AC74" s="0" t="n"/>
      <c r="AD74" s="0">
        <f>IF(L74="X",6,IF(Q74&gt;R74,1,IF(Q74&gt;S74,2,IF(Q74&gt;T74,3,IF(Q74&gt;U74,4,IF(Q74&gt;=V74,5,IF(Q74&lt;V74,6,"")))))))</f>
        <v/>
      </c>
      <c r="AE74" s="0" t="n"/>
    </row>
    <row r="75" customFormat="1" s="3">
      <c r="A75" s="198" t="n"/>
      <c r="B75" s="198" t="n"/>
      <c r="C75" s="198" t="inlineStr">
        <is>
          <t>나68</t>
        </is>
      </c>
      <c r="D75" s="195" t="n">
        <v>1061</v>
      </c>
      <c r="E75" s="195" t="n">
        <v>14</v>
      </c>
      <c r="F75" s="195" t="n">
        <v>14</v>
      </c>
      <c r="G75" s="239" t="n">
        <v>68</v>
      </c>
      <c r="H75" s="197" t="inlineStr">
        <is>
          <t>나</t>
        </is>
      </c>
      <c r="I75" s="242" t="inlineStr">
        <is>
          <t>서강대</t>
        </is>
      </c>
      <c r="J75" s="242" t="inlineStr">
        <is>
          <t>SCIENCE기반자유전공학부</t>
        </is>
      </c>
      <c r="K75" s="195" t="inlineStr">
        <is>
          <t>자연</t>
        </is>
      </c>
      <c r="L75" s="697">
        <f>IF(OFFSET(환산공식!$ED$15,$F75,0)=1,"O","X")</f>
        <v/>
      </c>
      <c r="M75" s="188">
        <f>IFERROR(OFFSET(환산공식!DJ$15,$F75,0),"")</f>
        <v/>
      </c>
      <c r="N75" s="697">
        <f>IFERROR(CONCATENATE(ROUND(OFFSET(환산공식!DK$15,$F75,0),1),"%"),"")</f>
        <v/>
      </c>
      <c r="O75" s="697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7">
        <f>OFFSET(환산공식!FX$15,$F75,0)</f>
        <v/>
      </c>
      <c r="AA75" s="179">
        <f>OFFSET(환산공식!FY$15,$F75,0)</f>
        <v/>
      </c>
      <c r="AC75" s="0" t="n"/>
      <c r="AD75" s="0">
        <f>IF(L75="X",6,IF(Q75&gt;R75,1,IF(Q75&gt;S75,2,IF(Q75&gt;T75,3,IF(Q75&gt;U75,4,IF(Q75&gt;=V75,5,IF(Q75&lt;V75,6,"")))))))</f>
        <v/>
      </c>
      <c r="AE75" s="0" t="n"/>
    </row>
    <row r="76" customFormat="1" s="3">
      <c r="A76" s="198" t="n"/>
      <c r="B76" s="198" t="n"/>
      <c r="C76" s="198" t="inlineStr">
        <is>
          <t>나69</t>
        </is>
      </c>
      <c r="D76" s="195" t="n">
        <v>1062</v>
      </c>
      <c r="E76" s="195" t="n">
        <v>15</v>
      </c>
      <c r="F76" s="195" t="n">
        <v>15</v>
      </c>
      <c r="G76" s="239" t="n">
        <v>69</v>
      </c>
      <c r="H76" s="197" t="inlineStr">
        <is>
          <t>나</t>
        </is>
      </c>
      <c r="I76" s="242" t="inlineStr">
        <is>
          <t>서강대</t>
        </is>
      </c>
      <c r="J76" s="242" t="inlineStr">
        <is>
          <t>자연(농어촌)</t>
        </is>
      </c>
      <c r="K76" s="195" t="inlineStr">
        <is>
          <t>자연</t>
        </is>
      </c>
      <c r="L76" s="697">
        <f>IF(OFFSET(환산공식!$ED$15,$F76,0)=1,"O","X")</f>
        <v/>
      </c>
      <c r="M76" s="188">
        <f>IFERROR(OFFSET(환산공식!DJ$15,$F76,0),"")</f>
        <v/>
      </c>
      <c r="N76" s="697">
        <f>IFERROR(CONCATENATE(ROUND(OFFSET(환산공식!DK$15,$F76,0),1),"%"),"")</f>
        <v/>
      </c>
      <c r="O76" s="697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7">
        <f>OFFSET(환산공식!FX$15,$F76,0)</f>
        <v/>
      </c>
      <c r="AA76" s="179">
        <f>OFFSET(환산공식!FY$15,$F76,0)</f>
        <v/>
      </c>
      <c r="AC76" s="0" t="n"/>
      <c r="AD76" s="0">
        <f>IF(L76="X",6,IF(Q76&gt;R76,1,IF(Q76&gt;S76,2,IF(Q76&gt;T76,3,IF(Q76&gt;U76,4,IF(Q76&gt;=V76,5,IF(Q76&lt;V76,6,"")))))))</f>
        <v/>
      </c>
      <c r="AE76" s="0" t="n"/>
    </row>
    <row r="77" customFormat="1" s="3">
      <c r="A77" s="198" t="n"/>
      <c r="B77" s="198" t="n"/>
      <c r="C77" s="198" t="inlineStr">
        <is>
          <t>나70</t>
        </is>
      </c>
      <c r="D77" s="195" t="n">
        <v>1063</v>
      </c>
      <c r="E77" s="195" t="n">
        <v>15</v>
      </c>
      <c r="F77" s="195" t="n">
        <v>15</v>
      </c>
      <c r="G77" s="239" t="n">
        <v>70</v>
      </c>
      <c r="H77" s="197" t="inlineStr">
        <is>
          <t>나</t>
        </is>
      </c>
      <c r="I77" s="242" t="inlineStr">
        <is>
          <t>서강대</t>
        </is>
      </c>
      <c r="J77" s="242" t="inlineStr">
        <is>
          <t>자연(기초생활보장대상자)</t>
        </is>
      </c>
      <c r="K77" s="195" t="inlineStr">
        <is>
          <t>자연</t>
        </is>
      </c>
      <c r="L77" s="697">
        <f>IF(OFFSET(환산공식!$ED$15,$F77,0)=1,"O","X")</f>
        <v/>
      </c>
      <c r="M77" s="188">
        <f>IFERROR(OFFSET(환산공식!DJ$15,$F77,0),"")</f>
        <v/>
      </c>
      <c r="N77" s="697">
        <f>IFERROR(CONCATENATE(ROUND(OFFSET(환산공식!DK$15,$F77,0),1),"%"),"")</f>
        <v/>
      </c>
      <c r="O77" s="697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7">
        <f>OFFSET(환산공식!FX$15,$F77,0)</f>
        <v/>
      </c>
      <c r="AA77" s="179">
        <f>OFFSET(환산공식!FY$15,$F77,0)</f>
        <v/>
      </c>
      <c r="AC77" s="0" t="n"/>
      <c r="AD77" s="0">
        <f>IF(L77="X",6,IF(Q77&gt;R77,1,IF(Q77&gt;S77,2,IF(Q77&gt;T77,3,IF(Q77&gt;U77,4,IF(Q77&gt;=V77,5,IF(Q77&lt;V77,6,"")))))))</f>
        <v/>
      </c>
      <c r="AE77" s="0" t="n"/>
    </row>
    <row r="78" customFormat="1" s="3">
      <c r="A78" s="198" t="n"/>
      <c r="B78" s="198" t="n"/>
      <c r="C78" s="198" t="inlineStr">
        <is>
          <t>나71</t>
        </is>
      </c>
      <c r="D78" s="195" t="n">
        <v>1064</v>
      </c>
      <c r="E78" s="195" t="n">
        <v>14</v>
      </c>
      <c r="F78" s="195" t="n">
        <v>14</v>
      </c>
      <c r="G78" s="239" t="n">
        <v>71</v>
      </c>
      <c r="H78" s="197" t="inlineStr">
        <is>
          <t>나</t>
        </is>
      </c>
      <c r="I78" s="242" t="inlineStr">
        <is>
          <t>서강대</t>
        </is>
      </c>
      <c r="J78" s="242" t="inlineStr">
        <is>
          <t>경제학과</t>
        </is>
      </c>
      <c r="K78" s="195" t="inlineStr">
        <is>
          <t>통합</t>
        </is>
      </c>
      <c r="L78" s="697">
        <f>IF(OFFSET(환산공식!$ED$15,$F78,0)=1,"O","X")</f>
        <v/>
      </c>
      <c r="M78" s="188">
        <f>IFERROR(OFFSET(환산공식!DJ$15,$F78,0),"")</f>
        <v/>
      </c>
      <c r="N78" s="697">
        <f>IFERROR(CONCATENATE(ROUND(OFFSET(환산공식!DK$15,$F78,0),1),"%"),"")</f>
        <v/>
      </c>
      <c r="O78" s="697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7">
        <f>OFFSET(환산공식!FX$15,$F78,0)</f>
        <v/>
      </c>
      <c r="AA78" s="179">
        <f>OFFSET(환산공식!FY$15,$F78,0)</f>
        <v/>
      </c>
      <c r="AC78" s="0" t="n"/>
      <c r="AD78" s="0">
        <f>IF(L78="X",6,IF(Q78&gt;R78,1,IF(Q78&gt;S78,2,IF(Q78&gt;T78,3,IF(Q78&gt;U78,4,IF(Q78&gt;=V78,5,IF(Q78&lt;V78,6,"")))))))</f>
        <v/>
      </c>
      <c r="AE78" s="0" t="n"/>
    </row>
    <row r="79" customFormat="1" s="3">
      <c r="A79" s="198" t="n"/>
      <c r="B79" s="198" t="n"/>
      <c r="C79" s="198" t="inlineStr">
        <is>
          <t>나72</t>
        </is>
      </c>
      <c r="D79" s="195" t="n">
        <v>1065</v>
      </c>
      <c r="E79" s="195" t="n">
        <v>14</v>
      </c>
      <c r="F79" s="195" t="n">
        <v>14</v>
      </c>
      <c r="G79" s="239" t="n">
        <v>72</v>
      </c>
      <c r="H79" s="197" t="inlineStr">
        <is>
          <t>나</t>
        </is>
      </c>
      <c r="I79" s="242" t="inlineStr">
        <is>
          <t>서강대</t>
        </is>
      </c>
      <c r="J79" s="242" t="inlineStr">
        <is>
          <t>경영학부</t>
        </is>
      </c>
      <c r="K79" s="195" t="inlineStr">
        <is>
          <t>통합</t>
        </is>
      </c>
      <c r="L79" s="697">
        <f>IF(OFFSET(환산공식!$ED$15,$F79,0)=1,"O","X")</f>
        <v/>
      </c>
      <c r="M79" s="188">
        <f>IFERROR(OFFSET(환산공식!DJ$15,$F79,0),"")</f>
        <v/>
      </c>
      <c r="N79" s="697">
        <f>IFERROR(CONCATENATE(ROUND(OFFSET(환산공식!DK$15,$F79,0),1),"%"),"")</f>
        <v/>
      </c>
      <c r="O79" s="697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7">
        <f>OFFSET(환산공식!FX$15,$F79,0)</f>
        <v/>
      </c>
      <c r="AA79" s="179">
        <f>OFFSET(환산공식!FY$15,$F79,0)</f>
        <v/>
      </c>
      <c r="AC79" s="0" t="n"/>
      <c r="AD79" s="0">
        <f>IF(L79="X",6,IF(Q79&gt;R79,1,IF(Q79&gt;S79,2,IF(Q79&gt;T79,3,IF(Q79&gt;U79,4,IF(Q79&gt;=V79,5,IF(Q79&lt;V79,6,"")))))))</f>
        <v/>
      </c>
      <c r="AE79" s="0" t="n"/>
    </row>
    <row r="80" customFormat="1" s="3">
      <c r="A80" s="198" t="n"/>
      <c r="B80" s="198" t="n"/>
      <c r="C80" s="198" t="inlineStr">
        <is>
          <t>나73</t>
        </is>
      </c>
      <c r="D80" s="195" t="n">
        <v>1066</v>
      </c>
      <c r="E80" s="195" t="n">
        <v>14</v>
      </c>
      <c r="F80" s="195" t="n">
        <v>14</v>
      </c>
      <c r="G80" s="239" t="n">
        <v>73</v>
      </c>
      <c r="H80" s="197" t="inlineStr">
        <is>
          <t>나</t>
        </is>
      </c>
      <c r="I80" s="242" t="inlineStr">
        <is>
          <t>서강대</t>
        </is>
      </c>
      <c r="J80" s="242" t="inlineStr">
        <is>
          <t>지식융합미디어학부</t>
        </is>
      </c>
      <c r="K80" s="195" t="inlineStr">
        <is>
          <t>통합</t>
        </is>
      </c>
      <c r="L80" s="697">
        <f>IF(OFFSET(환산공식!$ED$15,$F80,0)=1,"O","X")</f>
        <v/>
      </c>
      <c r="M80" s="188">
        <f>IFERROR(OFFSET(환산공식!DJ$15,$F80,0),"")</f>
        <v/>
      </c>
      <c r="N80" s="697">
        <f>IFERROR(CONCATENATE(ROUND(OFFSET(환산공식!DK$15,$F80,0),1),"%"),"")</f>
        <v/>
      </c>
      <c r="O80" s="697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7">
        <f>OFFSET(환산공식!FX$15,$F80,0)</f>
        <v/>
      </c>
      <c r="AA80" s="179">
        <f>OFFSET(환산공식!FY$15,$F80,0)</f>
        <v/>
      </c>
      <c r="AC80" s="0" t="n"/>
      <c r="AD80" s="0">
        <f>IF(L80="X",6,IF(Q80&gt;R80,1,IF(Q80&gt;S80,2,IF(Q80&gt;T80,3,IF(Q80&gt;U80,4,IF(Q80&gt;=V80,5,IF(Q80&lt;V80,6,"")))))))</f>
        <v/>
      </c>
      <c r="AE80" s="0" t="n"/>
    </row>
    <row r="81" customFormat="1" s="3">
      <c r="A81" s="198" t="n"/>
      <c r="B81" s="198" t="n"/>
      <c r="C81" s="198" t="inlineStr">
        <is>
          <t>나74</t>
        </is>
      </c>
      <c r="D81" s="195" t="n">
        <v>1067</v>
      </c>
      <c r="E81" s="195" t="n">
        <v>14</v>
      </c>
      <c r="F81" s="195" t="n">
        <v>14</v>
      </c>
      <c r="G81" s="239" t="n">
        <v>74</v>
      </c>
      <c r="H81" s="197" t="inlineStr">
        <is>
          <t>나</t>
        </is>
      </c>
      <c r="I81" s="242" t="inlineStr">
        <is>
          <t>서강대</t>
        </is>
      </c>
      <c r="J81" s="242" t="inlineStr">
        <is>
          <t>인문학부</t>
        </is>
      </c>
      <c r="K81" s="195" t="inlineStr">
        <is>
          <t>통합</t>
        </is>
      </c>
      <c r="L81" s="697">
        <f>IF(OFFSET(환산공식!$ED$15,$F81,0)=1,"O","X")</f>
        <v/>
      </c>
      <c r="M81" s="188">
        <f>IFERROR(OFFSET(환산공식!DJ$15,$F81,0),"")</f>
        <v/>
      </c>
      <c r="N81" s="697">
        <f>IFERROR(CONCATENATE(ROUND(OFFSET(환산공식!DK$15,$F81,0),1),"%"),"")</f>
        <v/>
      </c>
      <c r="O81" s="697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7">
        <f>OFFSET(환산공식!FX$15,$F81,0)</f>
        <v/>
      </c>
      <c r="AA81" s="179">
        <f>OFFSET(환산공식!FY$15,$F81,0)</f>
        <v/>
      </c>
      <c r="AC81" s="0" t="n"/>
      <c r="AD81" s="0">
        <f>IF(L81="X",6,IF(Q81&gt;R81,1,IF(Q81&gt;S81,2,IF(Q81&gt;T81,3,IF(Q81&gt;U81,4,IF(Q81&gt;=V81,5,IF(Q81&lt;V81,6,"")))))))</f>
        <v/>
      </c>
      <c r="AE81" s="0" t="n"/>
    </row>
    <row r="82" customFormat="1" s="3">
      <c r="A82" s="198" t="n"/>
      <c r="B82" s="198" t="n"/>
      <c r="C82" s="198" t="inlineStr">
        <is>
          <t>나75</t>
        </is>
      </c>
      <c r="D82" s="195" t="n">
        <v>1068</v>
      </c>
      <c r="E82" s="195" t="n">
        <v>14</v>
      </c>
      <c r="F82" s="195" t="n">
        <v>14</v>
      </c>
      <c r="G82" s="239" t="n">
        <v>75</v>
      </c>
      <c r="H82" s="197" t="inlineStr">
        <is>
          <t>나</t>
        </is>
      </c>
      <c r="I82" s="242" t="inlineStr">
        <is>
          <t>서강대</t>
        </is>
      </c>
      <c r="J82" s="242" t="inlineStr">
        <is>
          <t>글로벌한국학부</t>
        </is>
      </c>
      <c r="K82" s="195" t="inlineStr">
        <is>
          <t>통합</t>
        </is>
      </c>
      <c r="L82" s="697">
        <f>IF(OFFSET(환산공식!$ED$15,$F82,0)=1,"O","X")</f>
        <v/>
      </c>
      <c r="M82" s="188">
        <f>IFERROR(OFFSET(환산공식!DJ$15,$F82,0),"")</f>
        <v/>
      </c>
      <c r="N82" s="697">
        <f>IFERROR(CONCATENATE(ROUND(OFFSET(환산공식!DK$15,$F82,0),1),"%"),"")</f>
        <v/>
      </c>
      <c r="O82" s="697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7">
        <f>OFFSET(환산공식!FX$15,$F82,0)</f>
        <v/>
      </c>
      <c r="AA82" s="179">
        <f>OFFSET(환산공식!FY$15,$F82,0)</f>
        <v/>
      </c>
      <c r="AC82" s="0" t="n"/>
      <c r="AD82" s="0">
        <f>IF(L82="X",6,IF(Q82&gt;R82,1,IF(Q82&gt;S82,2,IF(Q82&gt;T82,3,IF(Q82&gt;U82,4,IF(Q82&gt;=V82,5,IF(Q82&lt;V82,6,"")))))))</f>
        <v/>
      </c>
      <c r="AE82" s="0" t="n"/>
    </row>
    <row r="83" customFormat="1" s="3">
      <c r="A83" s="198" t="n"/>
      <c r="B83" s="198" t="n"/>
      <c r="C83" s="198" t="inlineStr">
        <is>
          <t>나76</t>
        </is>
      </c>
      <c r="D83" s="195" t="n">
        <v>1069</v>
      </c>
      <c r="E83" s="195" t="n">
        <v>14</v>
      </c>
      <c r="F83" s="195" t="n">
        <v>14</v>
      </c>
      <c r="G83" s="239" t="n">
        <v>76</v>
      </c>
      <c r="H83" s="197" t="inlineStr">
        <is>
          <t>나</t>
        </is>
      </c>
      <c r="I83" s="242" t="inlineStr">
        <is>
          <t>서강대</t>
        </is>
      </c>
      <c r="J83" s="242" t="inlineStr">
        <is>
          <t>게페르트국제학부</t>
        </is>
      </c>
      <c r="K83" s="195" t="inlineStr">
        <is>
          <t>통합</t>
        </is>
      </c>
      <c r="L83" s="697">
        <f>IF(OFFSET(환산공식!$ED$15,$F83,0)=1,"O","X")</f>
        <v/>
      </c>
      <c r="M83" s="188">
        <f>IFERROR(OFFSET(환산공식!DJ$15,$F83,0),"")</f>
        <v/>
      </c>
      <c r="N83" s="697">
        <f>IFERROR(CONCATENATE(ROUND(OFFSET(환산공식!DK$15,$F83,0),1),"%"),"")</f>
        <v/>
      </c>
      <c r="O83" s="697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7">
        <f>OFFSET(환산공식!FX$15,$F83,0)</f>
        <v/>
      </c>
      <c r="AA83" s="179">
        <f>OFFSET(환산공식!FY$15,$F83,0)</f>
        <v/>
      </c>
      <c r="AC83" s="0" t="n"/>
      <c r="AD83" s="0">
        <f>IF(L83="X",6,IF(Q83&gt;R83,1,IF(Q83&gt;S83,2,IF(Q83&gt;T83,3,IF(Q83&gt;U83,4,IF(Q83&gt;=V83,5,IF(Q83&lt;V83,6,"")))))))</f>
        <v/>
      </c>
      <c r="AE83" s="0" t="n"/>
    </row>
    <row r="84" customFormat="1" s="3">
      <c r="A84" s="198" t="n"/>
      <c r="B84" s="198" t="n"/>
      <c r="C84" s="198" t="inlineStr">
        <is>
          <t>나77</t>
        </is>
      </c>
      <c r="D84" s="195" t="n">
        <v>1070</v>
      </c>
      <c r="E84" s="195" t="n">
        <v>14</v>
      </c>
      <c r="F84" s="195" t="n">
        <v>14</v>
      </c>
      <c r="G84" s="239" t="n">
        <v>77</v>
      </c>
      <c r="H84" s="197" t="inlineStr">
        <is>
          <t>나</t>
        </is>
      </c>
      <c r="I84" s="242" t="inlineStr">
        <is>
          <t>서강대</t>
        </is>
      </c>
      <c r="J84" s="242" t="inlineStr">
        <is>
          <t>유럽문화학과</t>
        </is>
      </c>
      <c r="K84" s="195" t="inlineStr">
        <is>
          <t>통합</t>
        </is>
      </c>
      <c r="L84" s="697">
        <f>IF(OFFSET(환산공식!$ED$15,$F84,0)=1,"O","X")</f>
        <v/>
      </c>
      <c r="M84" s="188">
        <f>IFERROR(OFFSET(환산공식!DJ$15,$F84,0),"")</f>
        <v/>
      </c>
      <c r="N84" s="697">
        <f>IFERROR(CONCATENATE(ROUND(OFFSET(환산공식!DK$15,$F84,0),1),"%"),"")</f>
        <v/>
      </c>
      <c r="O84" s="697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7">
        <f>OFFSET(환산공식!FX$15,$F84,0)</f>
        <v/>
      </c>
      <c r="AA84" s="179">
        <f>OFFSET(환산공식!FY$15,$F84,0)</f>
        <v/>
      </c>
      <c r="AC84" s="0" t="n"/>
      <c r="AD84" s="0">
        <f>IF(L84="X",6,IF(Q84&gt;R84,1,IF(Q84&gt;S84,2,IF(Q84&gt;T84,3,IF(Q84&gt;U84,4,IF(Q84&gt;=V84,5,IF(Q84&lt;V84,6,"")))))))</f>
        <v/>
      </c>
      <c r="AE84" s="0" t="n"/>
    </row>
    <row r="85" customFormat="1" s="3">
      <c r="A85" s="198" t="n"/>
      <c r="B85" s="198" t="n"/>
      <c r="C85" s="198" t="inlineStr">
        <is>
          <t>나78</t>
        </is>
      </c>
      <c r="D85" s="195" t="n">
        <v>1071</v>
      </c>
      <c r="E85" s="195" t="n">
        <v>14</v>
      </c>
      <c r="F85" s="195" t="n">
        <v>14</v>
      </c>
      <c r="G85" s="239" t="n">
        <v>78</v>
      </c>
      <c r="H85" s="197" t="inlineStr">
        <is>
          <t>나</t>
        </is>
      </c>
      <c r="I85" s="242" t="inlineStr">
        <is>
          <t>서강대</t>
        </is>
      </c>
      <c r="J85" s="242" t="inlineStr">
        <is>
          <t>중국문화학과</t>
        </is>
      </c>
      <c r="K85" s="195" t="inlineStr">
        <is>
          <t>통합</t>
        </is>
      </c>
      <c r="L85" s="697">
        <f>IF(OFFSET(환산공식!$ED$15,$F85,0)=1,"O","X")</f>
        <v/>
      </c>
      <c r="M85" s="188">
        <f>IFERROR(OFFSET(환산공식!DJ$15,$F85,0),"")</f>
        <v/>
      </c>
      <c r="N85" s="697">
        <f>IFERROR(CONCATENATE(ROUND(OFFSET(환산공식!DK$15,$F85,0),1),"%"),"")</f>
        <v/>
      </c>
      <c r="O85" s="697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7">
        <f>OFFSET(환산공식!FX$15,$F85,0)</f>
        <v/>
      </c>
      <c r="AA85" s="179">
        <f>OFFSET(환산공식!FY$15,$F85,0)</f>
        <v/>
      </c>
      <c r="AC85" s="0" t="n"/>
      <c r="AD85" s="0">
        <f>IF(L85="X",6,IF(Q85&gt;R85,1,IF(Q85&gt;S85,2,IF(Q85&gt;T85,3,IF(Q85&gt;U85,4,IF(Q85&gt;=V85,5,IF(Q85&lt;V85,6,"")))))))</f>
        <v/>
      </c>
      <c r="AE85" s="0" t="n"/>
    </row>
    <row r="86" customFormat="1" s="3">
      <c r="A86" s="198" t="n"/>
      <c r="B86" s="198" t="n"/>
      <c r="C86" s="198" t="inlineStr">
        <is>
          <t>나79</t>
        </is>
      </c>
      <c r="D86" s="195" t="n">
        <v>1072</v>
      </c>
      <c r="E86" s="195" t="n">
        <v>14</v>
      </c>
      <c r="F86" s="195" t="n">
        <v>14</v>
      </c>
      <c r="G86" s="239" t="n">
        <v>79</v>
      </c>
      <c r="H86" s="197" t="inlineStr">
        <is>
          <t>나</t>
        </is>
      </c>
      <c r="I86" s="242" t="inlineStr">
        <is>
          <t>서강대</t>
        </is>
      </c>
      <c r="J86" s="242" t="inlineStr">
        <is>
          <t>영문학부</t>
        </is>
      </c>
      <c r="K86" s="195" t="inlineStr">
        <is>
          <t>통합</t>
        </is>
      </c>
      <c r="L86" s="697">
        <f>IF(OFFSET(환산공식!$ED$15,$F86,0)=1,"O","X")</f>
        <v/>
      </c>
      <c r="M86" s="188">
        <f>IFERROR(OFFSET(환산공식!DJ$15,$F86,0),"")</f>
        <v/>
      </c>
      <c r="N86" s="697">
        <f>IFERROR(CONCATENATE(ROUND(OFFSET(환산공식!DK$15,$F86,0),1),"%"),"")</f>
        <v/>
      </c>
      <c r="O86" s="697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7">
        <f>OFFSET(환산공식!FX$15,$F86,0)</f>
        <v/>
      </c>
      <c r="AA86" s="179">
        <f>OFFSET(환산공식!FY$15,$F86,0)</f>
        <v/>
      </c>
      <c r="AC86" s="0" t="n"/>
      <c r="AD86" s="0">
        <f>IF(L86="X",6,IF(Q86&gt;R86,1,IF(Q86&gt;S86,2,IF(Q86&gt;T86,3,IF(Q86&gt;U86,4,IF(Q86&gt;=V86,5,IF(Q86&lt;V86,6,"")))))))</f>
        <v/>
      </c>
      <c r="AE86" s="0" t="n"/>
    </row>
    <row r="87" customFormat="1" s="3">
      <c r="A87" s="198" t="n"/>
      <c r="B87" s="198" t="n"/>
      <c r="C87" s="198" t="inlineStr">
        <is>
          <t>나80</t>
        </is>
      </c>
      <c r="D87" s="195" t="n">
        <v>1073</v>
      </c>
      <c r="E87" s="195" t="n">
        <v>14</v>
      </c>
      <c r="F87" s="195" t="n">
        <v>14</v>
      </c>
      <c r="G87" s="239" t="n">
        <v>80</v>
      </c>
      <c r="H87" s="197" t="inlineStr">
        <is>
          <t>나</t>
        </is>
      </c>
      <c r="I87" s="242" t="inlineStr">
        <is>
          <t>서강대</t>
        </is>
      </c>
      <c r="J87" s="242" t="inlineStr">
        <is>
          <t>사회과학부</t>
        </is>
      </c>
      <c r="K87" s="195" t="inlineStr">
        <is>
          <t>통합</t>
        </is>
      </c>
      <c r="L87" s="697">
        <f>IF(OFFSET(환산공식!$ED$15,$F87,0)=1,"O","X")</f>
        <v/>
      </c>
      <c r="M87" s="188">
        <f>IFERROR(OFFSET(환산공식!DJ$15,$F87,0),"")</f>
        <v/>
      </c>
      <c r="N87" s="697">
        <f>IFERROR(CONCATENATE(ROUND(OFFSET(환산공식!DK$15,$F87,0),1),"%"),"")</f>
        <v/>
      </c>
      <c r="O87" s="697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7">
        <f>OFFSET(환산공식!FX$15,$F87,0)</f>
        <v/>
      </c>
      <c r="AA87" s="179">
        <f>OFFSET(환산공식!FY$15,$F87,0)</f>
        <v/>
      </c>
      <c r="AC87" s="0" t="n"/>
      <c r="AD87" s="0">
        <f>IF(L87="X",6,IF(Q87&gt;R87,1,IF(Q87&gt;S87,2,IF(Q87&gt;T87,3,IF(Q87&gt;U87,4,IF(Q87&gt;=V87,5,IF(Q87&lt;V87,6,"")))))))</f>
        <v/>
      </c>
      <c r="AE87" s="0" t="n"/>
    </row>
    <row r="88" customFormat="1" s="3">
      <c r="A88" s="198" t="n"/>
      <c r="B88" s="198" t="n"/>
      <c r="C88" s="198" t="inlineStr">
        <is>
          <t>나81</t>
        </is>
      </c>
      <c r="D88" s="195" t="n">
        <v>1074</v>
      </c>
      <c r="E88" s="195" t="n">
        <v>15</v>
      </c>
      <c r="F88" s="195" t="n">
        <v>15</v>
      </c>
      <c r="G88" s="239" t="n">
        <v>81</v>
      </c>
      <c r="H88" s="197" t="inlineStr">
        <is>
          <t>나</t>
        </is>
      </c>
      <c r="I88" s="242" t="inlineStr">
        <is>
          <t>서강대</t>
        </is>
      </c>
      <c r="J88" s="242" t="inlineStr">
        <is>
          <t>인문/인문‧자연(농어촌)</t>
        </is>
      </c>
      <c r="K88" s="195" t="inlineStr">
        <is>
          <t>통합</t>
        </is>
      </c>
      <c r="L88" s="697">
        <f>IF(OFFSET(환산공식!$ED$15,$F88,0)=1,"O","X")</f>
        <v/>
      </c>
      <c r="M88" s="188">
        <f>IFERROR(OFFSET(환산공식!DJ$15,$F88,0),"")</f>
        <v/>
      </c>
      <c r="N88" s="697">
        <f>IFERROR(CONCATENATE(ROUND(OFFSET(환산공식!DK$15,$F88,0),1),"%"),"")</f>
        <v/>
      </c>
      <c r="O88" s="697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7">
        <f>OFFSET(환산공식!FX$15,$F88,0)</f>
        <v/>
      </c>
      <c r="AA88" s="179">
        <f>OFFSET(환산공식!FY$15,$F88,0)</f>
        <v/>
      </c>
      <c r="AC88" s="0" t="n"/>
      <c r="AD88" s="0">
        <f>IF(L88="X",6,IF(Q88&gt;R88,1,IF(Q88&gt;S88,2,IF(Q88&gt;T88,3,IF(Q88&gt;U88,4,IF(Q88&gt;=V88,5,IF(Q88&lt;V88,6,"")))))))</f>
        <v/>
      </c>
      <c r="AE88" s="0" t="n"/>
    </row>
    <row r="89" customFormat="1" s="3">
      <c r="A89" s="198" t="n"/>
      <c r="B89" s="198" t="n"/>
      <c r="C89" s="198" t="inlineStr">
        <is>
          <t>나82</t>
        </is>
      </c>
      <c r="D89" s="195" t="n">
        <v>1075</v>
      </c>
      <c r="E89" s="195" t="n">
        <v>15</v>
      </c>
      <c r="F89" s="195" t="n">
        <v>15</v>
      </c>
      <c r="G89" s="239" t="n">
        <v>82</v>
      </c>
      <c r="H89" s="197" t="inlineStr">
        <is>
          <t>나</t>
        </is>
      </c>
      <c r="I89" s="242" t="inlineStr">
        <is>
          <t>서강대</t>
        </is>
      </c>
      <c r="J89" s="242" t="inlineStr">
        <is>
          <t>인문/인문‧자연(기초생활보장대상자)</t>
        </is>
      </c>
      <c r="K89" s="195" t="inlineStr">
        <is>
          <t>통합</t>
        </is>
      </c>
      <c r="L89" s="697">
        <f>IF(OFFSET(환산공식!$ED$15,$F89,0)=1,"O","X")</f>
        <v/>
      </c>
      <c r="M89" s="188">
        <f>IFERROR(OFFSET(환산공식!DJ$15,$F89,0),"")</f>
        <v/>
      </c>
      <c r="N89" s="697">
        <f>IFERROR(CONCATENATE(ROUND(OFFSET(환산공식!DK$15,$F89,0),1),"%"),"")</f>
        <v/>
      </c>
      <c r="O89" s="697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7">
        <f>OFFSET(환산공식!FX$15,$F89,0)</f>
        <v/>
      </c>
      <c r="AA89" s="179">
        <f>OFFSET(환산공식!FY$15,$F89,0)</f>
        <v/>
      </c>
      <c r="AC89" s="0" t="n"/>
      <c r="AD89" s="0">
        <f>IF(L89="X",6,IF(Q89&gt;R89,1,IF(Q89&gt;S89,2,IF(Q89&gt;T89,3,IF(Q89&gt;U89,4,IF(Q89&gt;=V89,5,IF(Q89&lt;V89,6,"")))))))</f>
        <v/>
      </c>
      <c r="AE89" s="0" t="n"/>
    </row>
    <row r="90" customFormat="1" s="3">
      <c r="A90" s="198" t="n"/>
      <c r="B90" s="198" t="n"/>
      <c r="C90" s="198" t="inlineStr">
        <is>
          <t>나83</t>
        </is>
      </c>
      <c r="D90" s="195" t="n">
        <v>1076</v>
      </c>
      <c r="E90" s="195" t="n">
        <v>274</v>
      </c>
      <c r="F90" s="195" t="n">
        <v>274</v>
      </c>
      <c r="G90" s="239" t="n">
        <v>83</v>
      </c>
      <c r="H90" s="197" t="inlineStr">
        <is>
          <t>나</t>
        </is>
      </c>
      <c r="I90" s="242" t="inlineStr">
        <is>
          <t>성균관대</t>
        </is>
      </c>
      <c r="J90" s="242" t="inlineStr">
        <is>
          <t>지능형소프트웨어학과</t>
        </is>
      </c>
      <c r="K90" s="195" t="inlineStr">
        <is>
          <t>자연</t>
        </is>
      </c>
      <c r="L90" s="697">
        <f>IF(OFFSET(환산공식!$ED$15,$F90,0)=1,"O","X")</f>
        <v/>
      </c>
      <c r="M90" s="188">
        <f>IFERROR(OFFSET(환산공식!DJ$15,$F90,0),"")</f>
        <v/>
      </c>
      <c r="N90" s="697">
        <f>IFERROR(CONCATENATE(ROUND(OFFSET(환산공식!DK$15,$F90,0),1),"%"),"")</f>
        <v/>
      </c>
      <c r="O90" s="697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7">
        <f>OFFSET(환산공식!FX$15,$F90,0)</f>
        <v/>
      </c>
      <c r="AA90" s="179">
        <f>OFFSET(환산공식!FY$15,$F90,0)</f>
        <v/>
      </c>
      <c r="AC90" s="0" t="n"/>
      <c r="AD90" s="0">
        <f>IF(L90="X",6,IF(Q90&gt;R90,1,IF(Q90&gt;S90,2,IF(Q90&gt;T90,3,IF(Q90&gt;U90,4,IF(Q90&gt;=V90,5,IF(Q90&lt;V90,6,"")))))))</f>
        <v/>
      </c>
      <c r="AE90" s="0" t="n"/>
    </row>
    <row r="91" customFormat="1" s="3">
      <c r="A91" s="198" t="n"/>
      <c r="B91" s="198" t="n"/>
      <c r="C91" s="198" t="inlineStr">
        <is>
          <t>나84</t>
        </is>
      </c>
      <c r="D91" s="195" t="n">
        <v>1077</v>
      </c>
      <c r="E91" s="195" t="n">
        <v>274</v>
      </c>
      <c r="F91" s="195" t="n">
        <v>274</v>
      </c>
      <c r="G91" s="239" t="n">
        <v>84</v>
      </c>
      <c r="H91" s="197" t="inlineStr">
        <is>
          <t>나</t>
        </is>
      </c>
      <c r="I91" s="242" t="inlineStr">
        <is>
          <t>성균관대</t>
        </is>
      </c>
      <c r="J91" s="242" t="inlineStr">
        <is>
          <t>바이오신약·규제과학과</t>
        </is>
      </c>
      <c r="K91" s="195" t="inlineStr">
        <is>
          <t>자연</t>
        </is>
      </c>
      <c r="L91" s="697">
        <f>IF(OFFSET(환산공식!$ED$15,$F91,0)=1,"O","X")</f>
        <v/>
      </c>
      <c r="M91" s="188">
        <f>IFERROR(OFFSET(환산공식!DJ$15,$F91,0),"")</f>
        <v/>
      </c>
      <c r="N91" s="697">
        <f>IFERROR(CONCATENATE(ROUND(OFFSET(환산공식!DK$15,$F91,0),1),"%"),"")</f>
        <v/>
      </c>
      <c r="O91" s="697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7">
        <f>OFFSET(환산공식!FX$15,$F91,0)</f>
        <v/>
      </c>
      <c r="AA91" s="179">
        <f>OFFSET(환산공식!FY$15,$F91,0)</f>
        <v/>
      </c>
      <c r="AC91" s="0" t="n"/>
      <c r="AD91" s="0">
        <f>IF(L91="X",6,IF(Q91&gt;R91,1,IF(Q91&gt;S91,2,IF(Q91&gt;T91,3,IF(Q91&gt;U91,4,IF(Q91&gt;=V91,5,IF(Q91&lt;V91,6,"")))))))</f>
        <v/>
      </c>
      <c r="AE91" s="0" t="n"/>
    </row>
    <row r="92" customFormat="1" s="3">
      <c r="A92" s="198" t="n"/>
      <c r="B92" s="198" t="n"/>
      <c r="C92" s="198" t="inlineStr">
        <is>
          <t>나85</t>
        </is>
      </c>
      <c r="D92" s="195" t="n">
        <v>1078</v>
      </c>
      <c r="E92" s="195" t="n">
        <v>274</v>
      </c>
      <c r="F92" s="195" t="n">
        <v>274</v>
      </c>
      <c r="G92" s="239" t="n">
        <v>85</v>
      </c>
      <c r="H92" s="197" t="inlineStr">
        <is>
          <t>나</t>
        </is>
      </c>
      <c r="I92" s="242" t="inlineStr">
        <is>
          <t>성균관대</t>
        </is>
      </c>
      <c r="J92" s="242" t="inlineStr">
        <is>
          <t>소프트웨어학과</t>
        </is>
      </c>
      <c r="K92" s="195" t="inlineStr">
        <is>
          <t>자연</t>
        </is>
      </c>
      <c r="L92" s="697">
        <f>IF(OFFSET(환산공식!$ED$15,$F92,0)=1,"O","X")</f>
        <v/>
      </c>
      <c r="M92" s="188">
        <f>IFERROR(OFFSET(환산공식!DJ$15,$F92,0),"")</f>
        <v/>
      </c>
      <c r="N92" s="697">
        <f>IFERROR(CONCATENATE(ROUND(OFFSET(환산공식!DK$15,$F92,0),1),"%"),"")</f>
        <v/>
      </c>
      <c r="O92" s="697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7">
        <f>OFFSET(환산공식!FX$15,$F92,0)</f>
        <v/>
      </c>
      <c r="AA92" s="179">
        <f>OFFSET(환산공식!FY$15,$F92,0)</f>
        <v/>
      </c>
      <c r="AC92" s="0" t="n"/>
      <c r="AD92" s="0">
        <f>IF(L92="X",6,IF(Q92&gt;R92,1,IF(Q92&gt;S92,2,IF(Q92&gt;T92,3,IF(Q92&gt;U92,4,IF(Q92&gt;=V92,5,IF(Q92&lt;V92,6,"")))))))</f>
        <v/>
      </c>
      <c r="AE92" s="0" t="n"/>
    </row>
    <row r="93" customFormat="1" s="3">
      <c r="A93" s="198" t="n"/>
      <c r="B93" s="198" t="n"/>
      <c r="C93" s="198" t="inlineStr">
        <is>
          <t>나86</t>
        </is>
      </c>
      <c r="D93" s="195" t="n">
        <v>1079</v>
      </c>
      <c r="E93" s="195" t="n">
        <v>274</v>
      </c>
      <c r="F93" s="195" t="n">
        <v>274</v>
      </c>
      <c r="G93" s="239" t="n">
        <v>86</v>
      </c>
      <c r="H93" s="197" t="inlineStr">
        <is>
          <t>나</t>
        </is>
      </c>
      <c r="I93" s="242" t="inlineStr">
        <is>
          <t>성균관대</t>
        </is>
      </c>
      <c r="J93" s="242" t="inlineStr">
        <is>
          <t>전자전기공학부</t>
        </is>
      </c>
      <c r="K93" s="195" t="inlineStr">
        <is>
          <t>자연</t>
        </is>
      </c>
      <c r="L93" s="697">
        <f>IF(OFFSET(환산공식!$ED$15,$F93,0)=1,"O","X")</f>
        <v/>
      </c>
      <c r="M93" s="188">
        <f>IFERROR(OFFSET(환산공식!DJ$15,$F93,0),"")</f>
        <v/>
      </c>
      <c r="N93" s="697">
        <f>IFERROR(CONCATENATE(ROUND(OFFSET(환산공식!DK$15,$F93,0),1),"%"),"")</f>
        <v/>
      </c>
      <c r="O93" s="697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7">
        <f>OFFSET(환산공식!FX$15,$F93,0)</f>
        <v/>
      </c>
      <c r="AA93" s="179">
        <f>OFFSET(환산공식!FY$15,$F93,0)</f>
        <v/>
      </c>
      <c r="AC93" s="0" t="n"/>
      <c r="AD93" s="0">
        <f>IF(L93="X",6,IF(Q93&gt;R93,1,IF(Q93&gt;S93,2,IF(Q93&gt;T93,3,IF(Q93&gt;U93,4,IF(Q93&gt;=V93,5,IF(Q93&lt;V93,6,"")))))))</f>
        <v/>
      </c>
      <c r="AE93" s="0" t="n"/>
    </row>
    <row r="94" customFormat="1" s="3">
      <c r="A94" s="198" t="n"/>
      <c r="B94" s="198" t="n"/>
      <c r="C94" s="198" t="inlineStr">
        <is>
          <t>나87</t>
        </is>
      </c>
      <c r="D94" s="195" t="n">
        <v>1080</v>
      </c>
      <c r="E94" s="195" t="n">
        <v>274</v>
      </c>
      <c r="F94" s="195" t="n">
        <v>274</v>
      </c>
      <c r="G94" s="239" t="n">
        <v>87</v>
      </c>
      <c r="H94" s="197" t="inlineStr">
        <is>
          <t>나</t>
        </is>
      </c>
      <c r="I94" s="242" t="inlineStr">
        <is>
          <t>성균관대</t>
        </is>
      </c>
      <c r="J94" s="242" t="inlineStr">
        <is>
          <t>공학계열</t>
        </is>
      </c>
      <c r="K94" s="195" t="inlineStr">
        <is>
          <t>자연</t>
        </is>
      </c>
      <c r="L94" s="697">
        <f>IF(OFFSET(환산공식!$ED$15,$F94,0)=1,"O","X")</f>
        <v/>
      </c>
      <c r="M94" s="188">
        <f>IFERROR(OFFSET(환산공식!DJ$15,$F94,0),"")</f>
        <v/>
      </c>
      <c r="N94" s="697">
        <f>IFERROR(CONCATENATE(ROUND(OFFSET(환산공식!DK$15,$F94,0),1),"%"),"")</f>
        <v/>
      </c>
      <c r="O94" s="697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7">
        <f>OFFSET(환산공식!FX$15,$F94,0)</f>
        <v/>
      </c>
      <c r="AA94" s="179">
        <f>OFFSET(환산공식!FY$15,$F94,0)</f>
        <v/>
      </c>
      <c r="AC94" s="0" t="n"/>
      <c r="AD94" s="0">
        <f>IF(L94="X",6,IF(Q94&gt;R94,1,IF(Q94&gt;S94,2,IF(Q94&gt;T94,3,IF(Q94&gt;U94,4,IF(Q94&gt;=V94,5,IF(Q94&lt;V94,6,"")))))))</f>
        <v/>
      </c>
      <c r="AE94" s="0" t="n"/>
    </row>
    <row r="95" customFormat="1" s="3">
      <c r="A95" s="198" t="n"/>
      <c r="B95" s="198" t="n"/>
      <c r="C95" s="198" t="inlineStr">
        <is>
          <t>나88</t>
        </is>
      </c>
      <c r="D95" s="195" t="n">
        <v>1081</v>
      </c>
      <c r="E95" s="195" t="n">
        <v>279</v>
      </c>
      <c r="F95" s="195" t="n">
        <v>279</v>
      </c>
      <c r="G95" s="239" t="n">
        <v>88</v>
      </c>
      <c r="H95" s="197" t="inlineStr">
        <is>
          <t>나</t>
        </is>
      </c>
      <c r="I95" s="242" t="inlineStr">
        <is>
          <t>성균관대</t>
        </is>
      </c>
      <c r="J95" s="242" t="inlineStr">
        <is>
          <t>수학교육과</t>
        </is>
      </c>
      <c r="K95" s="195" t="inlineStr">
        <is>
          <t>자연</t>
        </is>
      </c>
      <c r="L95" s="697">
        <f>IF(OFFSET(환산공식!$ED$15,$F95,0)=1,"O","X")</f>
        <v/>
      </c>
      <c r="M95" s="188">
        <f>IFERROR(OFFSET(환산공식!DJ$15,$F95,0),"")</f>
        <v/>
      </c>
      <c r="N95" s="697">
        <f>IFERROR(CONCATENATE(ROUND(OFFSET(환산공식!DK$15,$F95,0),1),"%"),"")</f>
        <v/>
      </c>
      <c r="O95" s="697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7">
        <f>OFFSET(환산공식!FX$15,$F95,0)</f>
        <v/>
      </c>
      <c r="AA95" s="179">
        <f>OFFSET(환산공식!FY$15,$F95,0)</f>
        <v/>
      </c>
      <c r="AC95" s="0" t="n"/>
      <c r="AD95" s="0">
        <f>IF(L95="X",6,IF(Q95&gt;R95,1,IF(Q95&gt;S95,2,IF(Q95&gt;T95,3,IF(Q95&gt;U95,4,IF(Q95&gt;=V95,5,IF(Q95&lt;V95,6,"")))))))</f>
        <v/>
      </c>
      <c r="AE95" s="0" t="n"/>
    </row>
    <row r="96" customFormat="1" s="3">
      <c r="A96" s="198" t="n"/>
      <c r="B96" s="198" t="n"/>
      <c r="C96" s="198" t="inlineStr">
        <is>
          <t>나89</t>
        </is>
      </c>
      <c r="D96" s="195" t="n">
        <v>1082</v>
      </c>
      <c r="E96" s="195" t="n">
        <v>274</v>
      </c>
      <c r="F96" s="195" t="n">
        <v>274</v>
      </c>
      <c r="G96" s="239" t="n">
        <v>89</v>
      </c>
      <c r="H96" s="197" t="inlineStr">
        <is>
          <t>나</t>
        </is>
      </c>
      <c r="I96" s="242" t="inlineStr">
        <is>
          <t>성균관대</t>
        </is>
      </c>
      <c r="J96" s="242" t="inlineStr">
        <is>
          <t>건설환경공학부</t>
        </is>
      </c>
      <c r="K96" s="195" t="inlineStr">
        <is>
          <t>자연</t>
        </is>
      </c>
      <c r="L96" s="697">
        <f>IF(OFFSET(환산공식!$ED$15,$F96,0)=1,"O","X")</f>
        <v/>
      </c>
      <c r="M96" s="188">
        <f>IFERROR(OFFSET(환산공식!DJ$15,$F96,0),"")</f>
        <v/>
      </c>
      <c r="N96" s="697">
        <f>IFERROR(CONCATENATE(ROUND(OFFSET(환산공식!DK$15,$F96,0),1),"%"),"")</f>
        <v/>
      </c>
      <c r="O96" s="697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7">
        <f>OFFSET(환산공식!FX$15,$F96,0)</f>
        <v/>
      </c>
      <c r="AA96" s="179">
        <f>OFFSET(환산공식!FY$15,$F96,0)</f>
        <v/>
      </c>
      <c r="AC96" s="0" t="n"/>
      <c r="AD96" s="0">
        <f>IF(L96="X",6,IF(Q96&gt;R96,1,IF(Q96&gt;S96,2,IF(Q96&gt;T96,3,IF(Q96&gt;U96,4,IF(Q96&gt;=V96,5,IF(Q96&lt;V96,6,"")))))))</f>
        <v/>
      </c>
      <c r="AE96" s="0" t="n"/>
    </row>
    <row r="97" customFormat="1" s="3">
      <c r="A97" s="198" t="n"/>
      <c r="B97" s="198" t="n"/>
      <c r="C97" s="198" t="inlineStr">
        <is>
          <t>나90</t>
        </is>
      </c>
      <c r="D97" s="195" t="n">
        <v>1083</v>
      </c>
      <c r="E97" s="195" t="n">
        <v>277</v>
      </c>
      <c r="F97" s="195" t="n">
        <v>277</v>
      </c>
      <c r="G97" s="239" t="n">
        <v>90</v>
      </c>
      <c r="H97" s="197" t="inlineStr">
        <is>
          <t>나</t>
        </is>
      </c>
      <c r="I97" s="242" t="inlineStr">
        <is>
          <t>성균관대</t>
        </is>
      </c>
      <c r="J97" s="242" t="inlineStr">
        <is>
          <t>글로벌리더학부</t>
        </is>
      </c>
      <c r="K97" s="195" t="inlineStr">
        <is>
          <t>통합</t>
        </is>
      </c>
      <c r="L97" s="697">
        <f>IF(OFFSET(환산공식!$ED$15,$F97,0)=1,"O","X")</f>
        <v/>
      </c>
      <c r="M97" s="188">
        <f>IFERROR(OFFSET(환산공식!DJ$15,$F97,0),"")</f>
        <v/>
      </c>
      <c r="N97" s="697">
        <f>IFERROR(CONCATENATE(ROUND(OFFSET(환산공식!DK$15,$F97,0),1),"%"),"")</f>
        <v/>
      </c>
      <c r="O97" s="697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7">
        <f>OFFSET(환산공식!FX$15,$F97,0)</f>
        <v/>
      </c>
      <c r="AA97" s="179">
        <f>OFFSET(환산공식!FY$15,$F97,0)</f>
        <v/>
      </c>
      <c r="AC97" s="0" t="n"/>
      <c r="AD97" s="0">
        <f>IF(L97="X",6,IF(Q97&gt;R97,1,IF(Q97&gt;S97,2,IF(Q97&gt;T97,3,IF(Q97&gt;U97,4,IF(Q97&gt;=V97,5,IF(Q97&lt;V97,6,"")))))))</f>
        <v/>
      </c>
      <c r="AE97" s="0" t="n"/>
    </row>
    <row r="98" customFormat="1" s="3">
      <c r="A98" s="198" t="n"/>
      <c r="B98" s="198" t="n"/>
      <c r="C98" s="198" t="inlineStr">
        <is>
          <t>나91</t>
        </is>
      </c>
      <c r="D98" s="195" t="n">
        <v>1084</v>
      </c>
      <c r="E98" s="195" t="n">
        <v>277</v>
      </c>
      <c r="F98" s="195" t="n">
        <v>277</v>
      </c>
      <c r="G98" s="239" t="n">
        <v>91</v>
      </c>
      <c r="H98" s="197" t="inlineStr">
        <is>
          <t>나</t>
        </is>
      </c>
      <c r="I98" s="242" t="inlineStr">
        <is>
          <t>성균관대</t>
        </is>
      </c>
      <c r="J98" s="242" t="inlineStr">
        <is>
          <t>경영학과</t>
        </is>
      </c>
      <c r="K98" s="195" t="inlineStr">
        <is>
          <t>통합</t>
        </is>
      </c>
      <c r="L98" s="697">
        <f>IF(OFFSET(환산공식!$ED$15,$F98,0)=1,"O","X")</f>
        <v/>
      </c>
      <c r="M98" s="188">
        <f>IFERROR(OFFSET(환산공식!DJ$15,$F98,0),"")</f>
        <v/>
      </c>
      <c r="N98" s="697">
        <f>IFERROR(CONCATENATE(ROUND(OFFSET(환산공식!DK$15,$F98,0),1),"%"),"")</f>
        <v/>
      </c>
      <c r="O98" s="697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7">
        <f>OFFSET(환산공식!FX$15,$F98,0)</f>
        <v/>
      </c>
      <c r="AA98" s="179">
        <f>OFFSET(환산공식!FY$15,$F98,0)</f>
        <v/>
      </c>
      <c r="AC98" s="0" t="n"/>
      <c r="AD98" s="0">
        <f>IF(L98="X",6,IF(Q98&gt;R98,1,IF(Q98&gt;S98,2,IF(Q98&gt;T98,3,IF(Q98&gt;U98,4,IF(Q98&gt;=V98,5,IF(Q98&lt;V98,6,"")))))))</f>
        <v/>
      </c>
      <c r="AE98" s="0" t="n"/>
    </row>
    <row r="99" customFormat="1" s="3">
      <c r="A99" s="198" t="n"/>
      <c r="B99" s="198" t="n"/>
      <c r="C99" s="198" t="inlineStr">
        <is>
          <t>나92</t>
        </is>
      </c>
      <c r="D99" s="195" t="n">
        <v>1085</v>
      </c>
      <c r="E99" s="195" t="n">
        <v>280</v>
      </c>
      <c r="F99" s="195" t="n">
        <v>280</v>
      </c>
      <c r="G99" s="239" t="n">
        <v>92</v>
      </c>
      <c r="H99" s="197" t="inlineStr">
        <is>
          <t>나</t>
        </is>
      </c>
      <c r="I99" s="242" t="inlineStr">
        <is>
          <t>성균관대</t>
        </is>
      </c>
      <c r="J99" s="242" t="inlineStr">
        <is>
          <t>교육학과</t>
        </is>
      </c>
      <c r="K99" s="195" t="inlineStr">
        <is>
          <t>통합</t>
        </is>
      </c>
      <c r="L99" s="697">
        <f>IF(OFFSET(환산공식!$ED$15,$F99,0)=1,"O","X")</f>
        <v/>
      </c>
      <c r="M99" s="188">
        <f>IFERROR(OFFSET(환산공식!DJ$15,$F99,0),"")</f>
        <v/>
      </c>
      <c r="N99" s="697">
        <f>IFERROR(CONCATENATE(ROUND(OFFSET(환산공식!DK$15,$F99,0),1),"%"),"")</f>
        <v/>
      </c>
      <c r="O99" s="697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7">
        <f>OFFSET(환산공식!FX$15,$F99,0)</f>
        <v/>
      </c>
      <c r="AA99" s="179">
        <f>OFFSET(환산공식!FY$15,$F99,0)</f>
        <v/>
      </c>
      <c r="AC99" s="0" t="n"/>
      <c r="AD99" s="0">
        <f>IF(L99="X",6,IF(Q99&gt;R99,1,IF(Q99&gt;S99,2,IF(Q99&gt;T99,3,IF(Q99&gt;U99,4,IF(Q99&gt;=V99,5,IF(Q99&lt;V99,6,"")))))))</f>
        <v/>
      </c>
      <c r="AE99" s="0" t="n"/>
    </row>
    <row r="100" customFormat="1" s="3">
      <c r="A100" s="198" t="n"/>
      <c r="B100" s="198" t="n"/>
      <c r="C100" s="198" t="inlineStr">
        <is>
          <t>나93</t>
        </is>
      </c>
      <c r="D100" s="195" t="n">
        <v>1086</v>
      </c>
      <c r="E100" s="195" t="n">
        <v>280</v>
      </c>
      <c r="F100" s="195" t="n">
        <v>280</v>
      </c>
      <c r="G100" s="239" t="n">
        <v>93</v>
      </c>
      <c r="H100" s="197" t="inlineStr">
        <is>
          <t>나</t>
        </is>
      </c>
      <c r="I100" s="242" t="inlineStr">
        <is>
          <t>성균관대</t>
        </is>
      </c>
      <c r="J100" s="242" t="inlineStr">
        <is>
          <t>한문교육과</t>
        </is>
      </c>
      <c r="K100" s="195" t="inlineStr">
        <is>
          <t>통합</t>
        </is>
      </c>
      <c r="L100" s="697">
        <f>IF(OFFSET(환산공식!$ED$15,$F100,0)=1,"O","X")</f>
        <v/>
      </c>
      <c r="M100" s="188">
        <f>IFERROR(OFFSET(환산공식!DJ$15,$F100,0),"")</f>
        <v/>
      </c>
      <c r="N100" s="697">
        <f>IFERROR(CONCATENATE(ROUND(OFFSET(환산공식!DK$15,$F100,0),1),"%"),"")</f>
        <v/>
      </c>
      <c r="O100" s="697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7">
        <f>OFFSET(환산공식!FX$15,$F100,0)</f>
        <v/>
      </c>
      <c r="AA100" s="179">
        <f>OFFSET(환산공식!FY$15,$F100,0)</f>
        <v/>
      </c>
      <c r="AC100" s="0" t="n"/>
      <c r="AD100" s="0">
        <f>IF(L100="X",6,IF(Q100&gt;R100,1,IF(Q100&gt;S100,2,IF(Q100&gt;T100,3,IF(Q100&gt;U100,4,IF(Q100&gt;=V100,5,IF(Q100&lt;V100,6,"")))))))</f>
        <v/>
      </c>
      <c r="AE100" s="0" t="n"/>
    </row>
    <row r="101" customFormat="1" s="3">
      <c r="A101" s="198" t="n"/>
      <c r="B101" s="198" t="n"/>
      <c r="C101" s="198" t="inlineStr">
        <is>
          <t>나94</t>
        </is>
      </c>
      <c r="D101" s="195" t="n">
        <v>1087</v>
      </c>
      <c r="E101" s="195" t="n">
        <v>277</v>
      </c>
      <c r="F101" s="195" t="n">
        <v>277</v>
      </c>
      <c r="G101" s="239" t="n">
        <v>94</v>
      </c>
      <c r="H101" s="197" t="inlineStr">
        <is>
          <t>나</t>
        </is>
      </c>
      <c r="I101" s="242" t="inlineStr">
        <is>
          <t>성균관대</t>
        </is>
      </c>
      <c r="J101" s="242" t="inlineStr">
        <is>
          <t>영상학과</t>
        </is>
      </c>
      <c r="K101" s="195" t="inlineStr">
        <is>
          <t>통합</t>
        </is>
      </c>
      <c r="L101" s="697">
        <f>IF(OFFSET(환산공식!$ED$15,$F101,0)=1,"O","X")</f>
        <v/>
      </c>
      <c r="M101" s="188">
        <f>IFERROR(OFFSET(환산공식!DJ$15,$F101,0),"")</f>
        <v/>
      </c>
      <c r="N101" s="697">
        <f>IFERROR(CONCATENATE(ROUND(OFFSET(환산공식!DK$15,$F101,0),1),"%"),"")</f>
        <v/>
      </c>
      <c r="O101" s="697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7">
        <f>OFFSET(환산공식!FX$15,$F101,0)</f>
        <v/>
      </c>
      <c r="AA101" s="179">
        <f>OFFSET(환산공식!FY$15,$F101,0)</f>
        <v/>
      </c>
      <c r="AC101" s="0" t="n"/>
      <c r="AD101" s="0">
        <f>IF(L101="X",6,IF(Q101&gt;R101,1,IF(Q101&gt;S101,2,IF(Q101&gt;T101,3,IF(Q101&gt;U101,4,IF(Q101&gt;=V101,5,IF(Q101&lt;V101,6,"")))))))</f>
        <v/>
      </c>
      <c r="AE101" s="0" t="n"/>
    </row>
    <row r="102" customFormat="1" s="3">
      <c r="A102" s="198" t="n"/>
      <c r="B102" s="198" t="n"/>
      <c r="C102" s="198" t="inlineStr">
        <is>
          <t>나95</t>
        </is>
      </c>
      <c r="D102" s="195" t="n">
        <v>1088</v>
      </c>
      <c r="E102" s="195" t="n">
        <v>277</v>
      </c>
      <c r="F102" s="195" t="n">
        <v>277</v>
      </c>
      <c r="G102" s="239" t="n">
        <v>95</v>
      </c>
      <c r="H102" s="197" t="inlineStr">
        <is>
          <t>나</t>
        </is>
      </c>
      <c r="I102" s="242" t="inlineStr">
        <is>
          <t>성균관대</t>
        </is>
      </c>
      <c r="J102" s="242" t="inlineStr">
        <is>
          <t>인문과학계열</t>
        </is>
      </c>
      <c r="K102" s="195" t="inlineStr">
        <is>
          <t>통합</t>
        </is>
      </c>
      <c r="L102" s="697">
        <f>IF(OFFSET(환산공식!$ED$15,$F102,0)=1,"O","X")</f>
        <v/>
      </c>
      <c r="M102" s="188">
        <f>IFERROR(OFFSET(환산공식!DJ$15,$F102,0),"")</f>
        <v/>
      </c>
      <c r="N102" s="697">
        <f>IFERROR(CONCATENATE(ROUND(OFFSET(환산공식!DK$15,$F102,0),1),"%"),"")</f>
        <v/>
      </c>
      <c r="O102" s="697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7">
        <f>OFFSET(환산공식!FX$15,$F102,0)</f>
        <v/>
      </c>
      <c r="AA102" s="179">
        <f>OFFSET(환산공식!FY$15,$F102,0)</f>
        <v/>
      </c>
      <c r="AC102" s="0" t="n"/>
      <c r="AD102" s="0">
        <f>IF(L102="X",6,IF(Q102&gt;R102,1,IF(Q102&gt;S102,2,IF(Q102&gt;T102,3,IF(Q102&gt;U102,4,IF(Q102&gt;=V102,5,IF(Q102&lt;V102,6,"")))))))</f>
        <v/>
      </c>
      <c r="AE102" s="0" t="n"/>
    </row>
    <row r="103" customFormat="1" s="3">
      <c r="A103" s="198" t="n"/>
      <c r="B103" s="198" t="n"/>
      <c r="C103" s="198" t="inlineStr">
        <is>
          <t>나96</t>
        </is>
      </c>
      <c r="D103" s="195" t="n">
        <v>1089</v>
      </c>
      <c r="E103" s="195" t="n">
        <v>26</v>
      </c>
      <c r="F103" s="195" t="n">
        <v>26</v>
      </c>
      <c r="G103" s="239" t="n">
        <v>96</v>
      </c>
      <c r="H103" s="197" t="inlineStr">
        <is>
          <t>나</t>
        </is>
      </c>
      <c r="I103" s="242" t="inlineStr">
        <is>
          <t>한양대</t>
        </is>
      </c>
      <c r="J103" s="242" t="inlineStr">
        <is>
          <t>반도체공학과</t>
        </is>
      </c>
      <c r="K103" s="195" t="inlineStr">
        <is>
          <t>자연</t>
        </is>
      </c>
      <c r="L103" s="697">
        <f>IF(OFFSET(환산공식!$ED$15,$F103,0)=1,"O","X")</f>
        <v/>
      </c>
      <c r="M103" s="188">
        <f>IFERROR(OFFSET(환산공식!DJ$15,$F103,0),"")</f>
        <v/>
      </c>
      <c r="N103" s="697">
        <f>IFERROR(CONCATENATE(ROUND(OFFSET(환산공식!DK$15,$F103,0),1),"%"),"")</f>
        <v/>
      </c>
      <c r="O103" s="697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7">
        <f>OFFSET(환산공식!FX$15,$F103,0)</f>
        <v/>
      </c>
      <c r="AA103" s="179">
        <f>OFFSET(환산공식!FY$15,$F103,0)</f>
        <v/>
      </c>
      <c r="AC103" s="0" t="n"/>
      <c r="AD103" s="0">
        <f>IF(L103="X",6,IF(Q103&gt;R103,1,IF(Q103&gt;S103,2,IF(Q103&gt;T103,3,IF(Q103&gt;U103,4,IF(Q103&gt;=V103,5,IF(Q103&lt;V103,6,"")))))))</f>
        <v/>
      </c>
      <c r="AE103" s="0" t="n"/>
    </row>
    <row r="104" customFormat="1" s="3">
      <c r="A104" s="198" t="n"/>
      <c r="B104" s="198" t="n"/>
      <c r="C104" s="198" t="inlineStr">
        <is>
          <t>나97</t>
        </is>
      </c>
      <c r="D104" s="195" t="n">
        <v>1090</v>
      </c>
      <c r="E104" s="195" t="n">
        <v>26</v>
      </c>
      <c r="F104" s="195" t="n">
        <v>26</v>
      </c>
      <c r="G104" s="239" t="n">
        <v>97</v>
      </c>
      <c r="H104" s="197" t="inlineStr">
        <is>
          <t>나</t>
        </is>
      </c>
      <c r="I104" s="242" t="inlineStr">
        <is>
          <t>한양대</t>
        </is>
      </c>
      <c r="J104" s="242" t="inlineStr">
        <is>
          <t>융합전자공학부</t>
        </is>
      </c>
      <c r="K104" s="195" t="inlineStr">
        <is>
          <t>자연</t>
        </is>
      </c>
      <c r="L104" s="697">
        <f>IF(OFFSET(환산공식!$ED$15,$F104,0)=1,"O","X")</f>
        <v/>
      </c>
      <c r="M104" s="188">
        <f>IFERROR(OFFSET(환산공식!DJ$15,$F104,0),"")</f>
        <v/>
      </c>
      <c r="N104" s="697">
        <f>IFERROR(CONCATENATE(ROUND(OFFSET(환산공식!DK$15,$F104,0),1),"%"),"")</f>
        <v/>
      </c>
      <c r="O104" s="697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7">
        <f>OFFSET(환산공식!FX$15,$F104,0)</f>
        <v/>
      </c>
      <c r="AA104" s="179">
        <f>OFFSET(환산공식!FY$15,$F104,0)</f>
        <v/>
      </c>
      <c r="AC104" s="0" t="n"/>
      <c r="AD104" s="0">
        <f>IF(L104="X",6,IF(Q104&gt;R104,1,IF(Q104&gt;S104,2,IF(Q104&gt;T104,3,IF(Q104&gt;U104,4,IF(Q104&gt;=V104,5,IF(Q104&lt;V104,6,"")))))))</f>
        <v/>
      </c>
      <c r="AE104" s="0" t="n"/>
    </row>
    <row r="105" customFormat="1" s="3">
      <c r="A105" s="198" t="n"/>
      <c r="B105" s="198" t="n"/>
      <c r="C105" s="198" t="inlineStr">
        <is>
          <t>나98</t>
        </is>
      </c>
      <c r="D105" s="195" t="n">
        <v>1091</v>
      </c>
      <c r="E105" s="195" t="n">
        <v>26</v>
      </c>
      <c r="F105" s="195" t="n">
        <v>26</v>
      </c>
      <c r="G105" s="239" t="n">
        <v>98</v>
      </c>
      <c r="H105" s="197" t="inlineStr">
        <is>
          <t>나</t>
        </is>
      </c>
      <c r="I105" s="242" t="inlineStr">
        <is>
          <t>한양대</t>
        </is>
      </c>
      <c r="J105" s="242" t="inlineStr">
        <is>
          <t>데이터사이언스학부</t>
        </is>
      </c>
      <c r="K105" s="195" t="inlineStr">
        <is>
          <t>자연</t>
        </is>
      </c>
      <c r="L105" s="697">
        <f>IF(OFFSET(환산공식!$ED$15,$F105,0)=1,"O","X")</f>
        <v/>
      </c>
      <c r="M105" s="188">
        <f>IFERROR(OFFSET(환산공식!DJ$15,$F105,0),"")</f>
        <v/>
      </c>
      <c r="N105" s="697">
        <f>IFERROR(CONCATENATE(ROUND(OFFSET(환산공식!DK$15,$F105,0),1),"%"),"")</f>
        <v/>
      </c>
      <c r="O105" s="697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7">
        <f>OFFSET(환산공식!FX$15,$F105,0)</f>
        <v/>
      </c>
      <c r="AA105" s="179">
        <f>OFFSET(환산공식!FY$15,$F105,0)</f>
        <v/>
      </c>
      <c r="AC105" s="0" t="n"/>
      <c r="AD105" s="0">
        <f>IF(L105="X",6,IF(Q105&gt;R105,1,IF(Q105&gt;S105,2,IF(Q105&gt;T105,3,IF(Q105&gt;U105,4,IF(Q105&gt;=V105,5,IF(Q105&lt;V105,6,"")))))))</f>
        <v/>
      </c>
      <c r="AE105" s="0" t="n"/>
    </row>
    <row r="106" customFormat="1" s="3">
      <c r="A106" s="198" t="n"/>
      <c r="B106" s="198" t="n"/>
      <c r="C106" s="198" t="inlineStr">
        <is>
          <t>나99</t>
        </is>
      </c>
      <c r="D106" s="195" t="n">
        <v>1092</v>
      </c>
      <c r="E106" s="195" t="n">
        <v>26</v>
      </c>
      <c r="F106" s="195" t="n">
        <v>26</v>
      </c>
      <c r="G106" s="239" t="n">
        <v>99</v>
      </c>
      <c r="H106" s="197" t="inlineStr">
        <is>
          <t>나</t>
        </is>
      </c>
      <c r="I106" s="242" t="inlineStr">
        <is>
          <t>한양대</t>
        </is>
      </c>
      <c r="J106" s="242" t="inlineStr">
        <is>
          <t>신소재공학부</t>
        </is>
      </c>
      <c r="K106" s="195" t="inlineStr">
        <is>
          <t>자연</t>
        </is>
      </c>
      <c r="L106" s="697">
        <f>IF(OFFSET(환산공식!$ED$15,$F106,0)=1,"O","X")</f>
        <v/>
      </c>
      <c r="M106" s="188">
        <f>IFERROR(OFFSET(환산공식!DJ$15,$F106,0),"")</f>
        <v/>
      </c>
      <c r="N106" s="697">
        <f>IFERROR(CONCATENATE(ROUND(OFFSET(환산공식!DK$15,$F106,0),1),"%"),"")</f>
        <v/>
      </c>
      <c r="O106" s="697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7">
        <f>OFFSET(환산공식!FX$15,$F106,0)</f>
        <v/>
      </c>
      <c r="AA106" s="179">
        <f>OFFSET(환산공식!FY$15,$F106,0)</f>
        <v/>
      </c>
      <c r="AC106" s="0" t="n"/>
      <c r="AD106" s="0">
        <f>IF(L106="X",6,IF(Q106&gt;R106,1,IF(Q106&gt;S106,2,IF(Q106&gt;T106,3,IF(Q106&gt;U106,4,IF(Q106&gt;=V106,5,IF(Q106&lt;V106,6,"")))))))</f>
        <v/>
      </c>
      <c r="AE106" s="0" t="n"/>
    </row>
    <row r="107" customFormat="1" s="3">
      <c r="A107" s="198" t="n"/>
      <c r="B107" s="198" t="n"/>
      <c r="C107" s="198" t="inlineStr">
        <is>
          <t>나100</t>
        </is>
      </c>
      <c r="D107" s="195" t="n">
        <v>1093</v>
      </c>
      <c r="E107" s="195" t="n">
        <v>26</v>
      </c>
      <c r="F107" s="195" t="n">
        <v>26</v>
      </c>
      <c r="G107" s="239" t="n">
        <v>100</v>
      </c>
      <c r="H107" s="197" t="inlineStr">
        <is>
          <t>나</t>
        </is>
      </c>
      <c r="I107" s="242" t="inlineStr">
        <is>
          <t>한양대</t>
        </is>
      </c>
      <c r="J107" s="242" t="inlineStr">
        <is>
          <t>에너지공학과</t>
        </is>
      </c>
      <c r="K107" s="195" t="inlineStr">
        <is>
          <t>자연</t>
        </is>
      </c>
      <c r="L107" s="697">
        <f>IF(OFFSET(환산공식!$ED$15,$F107,0)=1,"O","X")</f>
        <v/>
      </c>
      <c r="M107" s="188">
        <f>IFERROR(OFFSET(환산공식!DJ$15,$F107,0),"")</f>
        <v/>
      </c>
      <c r="N107" s="697">
        <f>IFERROR(CONCATENATE(ROUND(OFFSET(환산공식!DK$15,$F107,0),1),"%"),"")</f>
        <v/>
      </c>
      <c r="O107" s="697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7">
        <f>OFFSET(환산공식!FX$15,$F107,0)</f>
        <v/>
      </c>
      <c r="AA107" s="179">
        <f>OFFSET(환산공식!FY$15,$F107,0)</f>
        <v/>
      </c>
      <c r="AC107" s="0" t="n"/>
      <c r="AD107" s="0">
        <f>IF(L107="X",6,IF(Q107&gt;R107,1,IF(Q107&gt;S107,2,IF(Q107&gt;T107,3,IF(Q107&gt;U107,4,IF(Q107&gt;=V107,5,IF(Q107&lt;V107,6,"")))))))</f>
        <v/>
      </c>
      <c r="AE107" s="0" t="n"/>
    </row>
    <row r="108" customFormat="1" s="3">
      <c r="A108" s="198" t="n"/>
      <c r="B108" s="198" t="n"/>
      <c r="C108" s="198" t="inlineStr">
        <is>
          <t>나101</t>
        </is>
      </c>
      <c r="D108" s="195" t="n">
        <v>1094</v>
      </c>
      <c r="E108" s="195" t="n">
        <v>26</v>
      </c>
      <c r="F108" s="195" t="n">
        <v>26</v>
      </c>
      <c r="G108" s="239" t="n">
        <v>101</v>
      </c>
      <c r="H108" s="197" t="inlineStr">
        <is>
          <t>나</t>
        </is>
      </c>
      <c r="I108" s="242" t="inlineStr">
        <is>
          <t>한양대</t>
        </is>
      </c>
      <c r="J108" s="242" t="inlineStr">
        <is>
          <t>화학공학과</t>
        </is>
      </c>
      <c r="K108" s="195" t="inlineStr">
        <is>
          <t>자연</t>
        </is>
      </c>
      <c r="L108" s="697">
        <f>IF(OFFSET(환산공식!$ED$15,$F108,0)=1,"O","X")</f>
        <v/>
      </c>
      <c r="M108" s="188">
        <f>IFERROR(OFFSET(환산공식!DJ$15,$F108,0),"")</f>
        <v/>
      </c>
      <c r="N108" s="697">
        <f>IFERROR(CONCATENATE(ROUND(OFFSET(환산공식!DK$15,$F108,0),1),"%"),"")</f>
        <v/>
      </c>
      <c r="O108" s="697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7">
        <f>OFFSET(환산공식!FX$15,$F108,0)</f>
        <v/>
      </c>
      <c r="AA108" s="179">
        <f>OFFSET(환산공식!FY$15,$F108,0)</f>
        <v/>
      </c>
      <c r="AC108" s="0" t="n"/>
      <c r="AD108" s="0">
        <f>IF(L108="X",6,IF(Q108&gt;R108,1,IF(Q108&gt;S108,2,IF(Q108&gt;T108,3,IF(Q108&gt;U108,4,IF(Q108&gt;=V108,5,IF(Q108&lt;V108,6,"")))))))</f>
        <v/>
      </c>
      <c r="AE108" s="0" t="n"/>
    </row>
    <row r="109" customFormat="1" s="3">
      <c r="A109" s="198" t="n"/>
      <c r="B109" s="198" t="n"/>
      <c r="C109" s="198" t="inlineStr">
        <is>
          <t>나102</t>
        </is>
      </c>
      <c r="D109" s="195" t="n">
        <v>1095</v>
      </c>
      <c r="E109" s="195" t="n">
        <v>26</v>
      </c>
      <c r="F109" s="195" t="n">
        <v>26</v>
      </c>
      <c r="G109" s="239" t="n">
        <v>102</v>
      </c>
      <c r="H109" s="197" t="inlineStr">
        <is>
          <t>나</t>
        </is>
      </c>
      <c r="I109" s="242" t="inlineStr">
        <is>
          <t>한양대</t>
        </is>
      </c>
      <c r="J109" s="242" t="inlineStr">
        <is>
          <t>컴퓨터소프트웨어학부</t>
        </is>
      </c>
      <c r="K109" s="195" t="inlineStr">
        <is>
          <t>자연</t>
        </is>
      </c>
      <c r="L109" s="697">
        <f>IF(OFFSET(환산공식!$ED$15,$F109,0)=1,"O","X")</f>
        <v/>
      </c>
      <c r="M109" s="188">
        <f>IFERROR(OFFSET(환산공식!DJ$15,$F109,0),"")</f>
        <v/>
      </c>
      <c r="N109" s="697">
        <f>IFERROR(CONCATENATE(ROUND(OFFSET(환산공식!DK$15,$F109,0),1),"%"),"")</f>
        <v/>
      </c>
      <c r="O109" s="697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7">
        <f>OFFSET(환산공식!FX$15,$F109,0)</f>
        <v/>
      </c>
      <c r="AA109" s="179">
        <f>OFFSET(환산공식!FY$15,$F109,0)</f>
        <v/>
      </c>
      <c r="AC109" s="0" t="n"/>
      <c r="AD109" s="0">
        <f>IF(L109="X",6,IF(Q109&gt;R109,1,IF(Q109&gt;S109,2,IF(Q109&gt;T109,3,IF(Q109&gt;U109,4,IF(Q109&gt;=V109,5,IF(Q109&lt;V109,6,"")))))))</f>
        <v/>
      </c>
      <c r="AE109" s="0" t="n"/>
    </row>
    <row r="110" customFormat="1" s="3">
      <c r="A110" s="198" t="n"/>
      <c r="B110" s="198" t="n"/>
      <c r="C110" s="198" t="inlineStr">
        <is>
          <t>나103</t>
        </is>
      </c>
      <c r="D110" s="195" t="n">
        <v>1096</v>
      </c>
      <c r="E110" s="195" t="n">
        <v>26</v>
      </c>
      <c r="F110" s="195" t="n">
        <v>26</v>
      </c>
      <c r="G110" s="239" t="n">
        <v>103</v>
      </c>
      <c r="H110" s="197" t="inlineStr">
        <is>
          <t>나</t>
        </is>
      </c>
      <c r="I110" s="242" t="inlineStr">
        <is>
          <t>한양대</t>
        </is>
      </c>
      <c r="J110" s="242" t="inlineStr">
        <is>
          <t>생명공학과</t>
        </is>
      </c>
      <c r="K110" s="195" t="inlineStr">
        <is>
          <t>자연</t>
        </is>
      </c>
      <c r="L110" s="697">
        <f>IF(OFFSET(환산공식!$ED$15,$F110,0)=1,"O","X")</f>
        <v/>
      </c>
      <c r="M110" s="188">
        <f>IFERROR(OFFSET(환산공식!DJ$15,$F110,0),"")</f>
        <v/>
      </c>
      <c r="N110" s="697">
        <f>IFERROR(CONCATENATE(ROUND(OFFSET(환산공식!DK$15,$F110,0),1),"%"),"")</f>
        <v/>
      </c>
      <c r="O110" s="697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7">
        <f>OFFSET(환산공식!FX$15,$F110,0)</f>
        <v/>
      </c>
      <c r="AA110" s="179">
        <f>OFFSET(환산공식!FY$15,$F110,0)</f>
        <v/>
      </c>
      <c r="AC110" s="0" t="n"/>
      <c r="AD110" s="0">
        <f>IF(L110="X",6,IF(Q110&gt;R110,1,IF(Q110&gt;S110,2,IF(Q110&gt;T110,3,IF(Q110&gt;U110,4,IF(Q110&gt;=V110,5,IF(Q110&lt;V110,6,"")))))))</f>
        <v/>
      </c>
      <c r="AE110" s="0" t="n"/>
    </row>
    <row r="111" customFormat="1" s="3">
      <c r="A111" s="198" t="n"/>
      <c r="B111" s="198" t="n"/>
      <c r="C111" s="198" t="inlineStr">
        <is>
          <t>나104</t>
        </is>
      </c>
      <c r="D111" s="195" t="n">
        <v>1097</v>
      </c>
      <c r="E111" s="195" t="n">
        <v>26</v>
      </c>
      <c r="F111" s="195" t="n">
        <v>26</v>
      </c>
      <c r="G111" s="239" t="n">
        <v>104</v>
      </c>
      <c r="H111" s="197" t="inlineStr">
        <is>
          <t>나</t>
        </is>
      </c>
      <c r="I111" s="242" t="inlineStr">
        <is>
          <t>한양대</t>
        </is>
      </c>
      <c r="J111" s="242" t="inlineStr">
        <is>
          <t>미래자동차공학과</t>
        </is>
      </c>
      <c r="K111" s="195" t="inlineStr">
        <is>
          <t>자연</t>
        </is>
      </c>
      <c r="L111" s="697">
        <f>IF(OFFSET(환산공식!$ED$15,$F111,0)=1,"O","X")</f>
        <v/>
      </c>
      <c r="M111" s="188">
        <f>IFERROR(OFFSET(환산공식!DJ$15,$F111,0),"")</f>
        <v/>
      </c>
      <c r="N111" s="697">
        <f>IFERROR(CONCATENATE(ROUND(OFFSET(환산공식!DK$15,$F111,0),1),"%"),"")</f>
        <v/>
      </c>
      <c r="O111" s="697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7">
        <f>OFFSET(환산공식!FX$15,$F111,0)</f>
        <v/>
      </c>
      <c r="AA111" s="179">
        <f>OFFSET(환산공식!FY$15,$F111,0)</f>
        <v/>
      </c>
      <c r="AC111" s="0" t="n"/>
      <c r="AD111" s="0">
        <f>IF(L111="X",6,IF(Q111&gt;R111,1,IF(Q111&gt;S111,2,IF(Q111&gt;T111,3,IF(Q111&gt;U111,4,IF(Q111&gt;=V111,5,IF(Q111&lt;V111,6,"")))))))</f>
        <v/>
      </c>
      <c r="AE111" s="0" t="n"/>
    </row>
    <row r="112" customFormat="1" s="3">
      <c r="A112" s="198" t="n"/>
      <c r="B112" s="198" t="n"/>
      <c r="C112" s="198" t="inlineStr">
        <is>
          <t>나105</t>
        </is>
      </c>
      <c r="D112" s="195" t="n">
        <v>1098</v>
      </c>
      <c r="E112" s="195" t="n">
        <v>26</v>
      </c>
      <c r="F112" s="195" t="n">
        <v>26</v>
      </c>
      <c r="G112" s="239" t="n">
        <v>105</v>
      </c>
      <c r="H112" s="197" t="inlineStr">
        <is>
          <t>나</t>
        </is>
      </c>
      <c r="I112" s="242" t="inlineStr">
        <is>
          <t>한양대</t>
        </is>
      </c>
      <c r="J112" s="242" t="inlineStr">
        <is>
          <t>수학과</t>
        </is>
      </c>
      <c r="K112" s="195" t="inlineStr">
        <is>
          <t>자연</t>
        </is>
      </c>
      <c r="L112" s="697">
        <f>IF(OFFSET(환산공식!$ED$15,$F112,0)=1,"O","X")</f>
        <v/>
      </c>
      <c r="M112" s="188">
        <f>IFERROR(OFFSET(환산공식!DJ$15,$F112,0),"")</f>
        <v/>
      </c>
      <c r="N112" s="697">
        <f>IFERROR(CONCATENATE(ROUND(OFFSET(환산공식!DK$15,$F112,0),1),"%"),"")</f>
        <v/>
      </c>
      <c r="O112" s="697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7">
        <f>OFFSET(환산공식!FX$15,$F112,0)</f>
        <v/>
      </c>
      <c r="AA112" s="179">
        <f>OFFSET(환산공식!FY$15,$F112,0)</f>
        <v/>
      </c>
      <c r="AC112" s="0" t="n"/>
      <c r="AD112" s="0">
        <f>IF(L112="X",6,IF(Q112&gt;R112,1,IF(Q112&gt;S112,2,IF(Q112&gt;T112,3,IF(Q112&gt;U112,4,IF(Q112&gt;=V112,5,IF(Q112&lt;V112,6,"")))))))</f>
        <v/>
      </c>
      <c r="AE112" s="0" t="n"/>
    </row>
    <row r="113" customFormat="1" s="3">
      <c r="A113" s="198" t="n"/>
      <c r="B113" s="198" t="n"/>
      <c r="C113" s="198" t="inlineStr">
        <is>
          <t>나106</t>
        </is>
      </c>
      <c r="D113" s="195" t="n">
        <v>1099</v>
      </c>
      <c r="E113" s="195" t="n">
        <v>26</v>
      </c>
      <c r="F113" s="195" t="n">
        <v>26</v>
      </c>
      <c r="G113" s="239" t="n">
        <v>106</v>
      </c>
      <c r="H113" s="197" t="inlineStr">
        <is>
          <t>나</t>
        </is>
      </c>
      <c r="I113" s="242" t="inlineStr">
        <is>
          <t>한양대</t>
        </is>
      </c>
      <c r="J113" s="242" t="inlineStr">
        <is>
          <t>생명과학과</t>
        </is>
      </c>
      <c r="K113" s="195" t="inlineStr">
        <is>
          <t>자연</t>
        </is>
      </c>
      <c r="L113" s="697">
        <f>IF(OFFSET(환산공식!$ED$15,$F113,0)=1,"O","X")</f>
        <v/>
      </c>
      <c r="M113" s="188">
        <f>IFERROR(OFFSET(환산공식!DJ$15,$F113,0),"")</f>
        <v/>
      </c>
      <c r="N113" s="697">
        <f>IFERROR(CONCATENATE(ROUND(OFFSET(환산공식!DK$15,$F113,0),1),"%"),"")</f>
        <v/>
      </c>
      <c r="O113" s="697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7">
        <f>OFFSET(환산공식!FX$15,$F113,0)</f>
        <v/>
      </c>
      <c r="AA113" s="179">
        <f>OFFSET(환산공식!FY$15,$F113,0)</f>
        <v/>
      </c>
      <c r="AC113" s="0" t="n"/>
      <c r="AD113" s="0">
        <f>IF(L113="X",6,IF(Q113&gt;R113,1,IF(Q113&gt;S113,2,IF(Q113&gt;T113,3,IF(Q113&gt;U113,4,IF(Q113&gt;=V113,5,IF(Q113&lt;V113,6,"")))))))</f>
        <v/>
      </c>
      <c r="AE113" s="0" t="n"/>
    </row>
    <row r="114" customFormat="1" s="3">
      <c r="A114" s="198" t="n"/>
      <c r="B114" s="198" t="n"/>
      <c r="C114" s="198" t="inlineStr">
        <is>
          <t>나107</t>
        </is>
      </c>
      <c r="D114" s="195" t="n">
        <v>1100</v>
      </c>
      <c r="E114" s="195" t="n">
        <v>26</v>
      </c>
      <c r="F114" s="195" t="n">
        <v>26</v>
      </c>
      <c r="G114" s="239" t="n">
        <v>107</v>
      </c>
      <c r="H114" s="197" t="inlineStr">
        <is>
          <t>나</t>
        </is>
      </c>
      <c r="I114" s="242" t="inlineStr">
        <is>
          <t>한양대</t>
        </is>
      </c>
      <c r="J114" s="242" t="inlineStr">
        <is>
          <t>전기공학전공</t>
        </is>
      </c>
      <c r="K114" s="195" t="inlineStr">
        <is>
          <t>자연</t>
        </is>
      </c>
      <c r="L114" s="697">
        <f>IF(OFFSET(환산공식!$ED$15,$F114,0)=1,"O","X")</f>
        <v/>
      </c>
      <c r="M114" s="188">
        <f>IFERROR(OFFSET(환산공식!DJ$15,$F114,0),"")</f>
        <v/>
      </c>
      <c r="N114" s="697">
        <f>IFERROR(CONCATENATE(ROUND(OFFSET(환산공식!DK$15,$F114,0),1),"%"),"")</f>
        <v/>
      </c>
      <c r="O114" s="697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7">
        <f>OFFSET(환산공식!FX$15,$F114,0)</f>
        <v/>
      </c>
      <c r="AA114" s="179">
        <f>OFFSET(환산공식!FY$15,$F114,0)</f>
        <v/>
      </c>
      <c r="AC114" s="0" t="n"/>
      <c r="AD114" s="0">
        <f>IF(L114="X",6,IF(Q114&gt;R114,1,IF(Q114&gt;S114,2,IF(Q114&gt;T114,3,IF(Q114&gt;U114,4,IF(Q114&gt;=V114,5,IF(Q114&lt;V114,6,"")))))))</f>
        <v/>
      </c>
      <c r="AE114" s="0" t="n"/>
    </row>
    <row r="115" customFormat="1" s="3">
      <c r="A115" s="198" t="n"/>
      <c r="B115" s="198" t="n"/>
      <c r="C115" s="198" t="inlineStr">
        <is>
          <t>나108</t>
        </is>
      </c>
      <c r="D115" s="195" t="n">
        <v>1101</v>
      </c>
      <c r="E115" s="195" t="n">
        <v>29</v>
      </c>
      <c r="F115" s="195" t="n">
        <v>29</v>
      </c>
      <c r="G115" s="239" t="n">
        <v>108</v>
      </c>
      <c r="H115" s="197" t="inlineStr">
        <is>
          <t>나</t>
        </is>
      </c>
      <c r="I115" s="242" t="inlineStr">
        <is>
          <t>한양대</t>
        </is>
      </c>
      <c r="J115" s="242" t="inlineStr">
        <is>
          <t>정보시스템학과(상경)</t>
        </is>
      </c>
      <c r="K115" s="195" t="inlineStr">
        <is>
          <t>통합</t>
        </is>
      </c>
      <c r="L115" s="697">
        <f>IF(OFFSET(환산공식!$ED$15,$F115,0)=1,"O","X")</f>
        <v/>
      </c>
      <c r="M115" s="188">
        <f>IFERROR(OFFSET(환산공식!DJ$15,$F115,0),"")</f>
        <v/>
      </c>
      <c r="N115" s="697">
        <f>IFERROR(CONCATENATE(ROUND(OFFSET(환산공식!DK$15,$F115,0),1),"%"),"")</f>
        <v/>
      </c>
      <c r="O115" s="697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7">
        <f>OFFSET(환산공식!FX$15,$F115,0)</f>
        <v/>
      </c>
      <c r="AA115" s="179">
        <f>OFFSET(환산공식!FY$15,$F115,0)</f>
        <v/>
      </c>
      <c r="AC115" s="0" t="n"/>
      <c r="AD115" s="0">
        <f>IF(L115="X",6,IF(Q115&gt;R115,1,IF(Q115&gt;S115,2,IF(Q115&gt;T115,3,IF(Q115&gt;U115,4,IF(Q115&gt;=V115,5,IF(Q115&lt;V115,6,"")))))))</f>
        <v/>
      </c>
      <c r="AE115" s="0" t="n"/>
    </row>
    <row r="116" customFormat="1" s="3">
      <c r="A116" s="198" t="n"/>
      <c r="B116" s="198" t="n"/>
      <c r="C116" s="198" t="inlineStr">
        <is>
          <t>나109</t>
        </is>
      </c>
      <c r="D116" s="195" t="n">
        <v>1102</v>
      </c>
      <c r="E116" s="195" t="n">
        <v>29</v>
      </c>
      <c r="F116" s="195" t="n">
        <v>29</v>
      </c>
      <c r="G116" s="239" t="n">
        <v>109</v>
      </c>
      <c r="H116" s="197" t="inlineStr">
        <is>
          <t>나</t>
        </is>
      </c>
      <c r="I116" s="242" t="inlineStr">
        <is>
          <t>한양대</t>
        </is>
      </c>
      <c r="J116" s="242" t="inlineStr">
        <is>
          <t>파이낸스경영학과</t>
        </is>
      </c>
      <c r="K116" s="195" t="inlineStr">
        <is>
          <t>통합</t>
        </is>
      </c>
      <c r="L116" s="697">
        <f>IF(OFFSET(환산공식!$ED$15,$F116,0)=1,"O","X")</f>
        <v/>
      </c>
      <c r="M116" s="188">
        <f>IFERROR(OFFSET(환산공식!DJ$15,$F116,0),"")</f>
        <v/>
      </c>
      <c r="N116" s="697">
        <f>IFERROR(CONCATENATE(ROUND(OFFSET(환산공식!DK$15,$F116,0),1),"%"),"")</f>
        <v/>
      </c>
      <c r="O116" s="697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7">
        <f>OFFSET(환산공식!FX$15,$F116,0)</f>
        <v/>
      </c>
      <c r="AA116" s="179">
        <f>OFFSET(환산공식!FY$15,$F116,0)</f>
        <v/>
      </c>
      <c r="AC116" s="0" t="n"/>
      <c r="AD116" s="0">
        <f>IF(L116="X",6,IF(Q116&gt;R116,1,IF(Q116&gt;S116,2,IF(Q116&gt;T116,3,IF(Q116&gt;U116,4,IF(Q116&gt;=V116,5,IF(Q116&lt;V116,6,"")))))))</f>
        <v/>
      </c>
      <c r="AE116" s="0" t="n"/>
    </row>
    <row r="117" customFormat="1" s="3">
      <c r="A117" s="198" t="n"/>
      <c r="B117" s="198" t="n"/>
      <c r="C117" s="198" t="inlineStr">
        <is>
          <t>나110</t>
        </is>
      </c>
      <c r="D117" s="195" t="n">
        <v>1103</v>
      </c>
      <c r="E117" s="195" t="n">
        <v>28</v>
      </c>
      <c r="F117" s="195" t="n">
        <v>28</v>
      </c>
      <c r="G117" s="239" t="n">
        <v>110</v>
      </c>
      <c r="H117" s="197" t="inlineStr">
        <is>
          <t>나</t>
        </is>
      </c>
      <c r="I117" s="242" t="inlineStr">
        <is>
          <t>한양대</t>
        </is>
      </c>
      <c r="J117" s="242" t="inlineStr">
        <is>
          <t>관광학부</t>
        </is>
      </c>
      <c r="K117" s="195" t="inlineStr">
        <is>
          <t>통합</t>
        </is>
      </c>
      <c r="L117" s="697">
        <f>IF(OFFSET(환산공식!$ED$15,$F117,0)=1,"O","X")</f>
        <v/>
      </c>
      <c r="M117" s="188">
        <f>IFERROR(OFFSET(환산공식!DJ$15,$F117,0),"")</f>
        <v/>
      </c>
      <c r="N117" s="697">
        <f>IFERROR(CONCATENATE(ROUND(OFFSET(환산공식!DK$15,$F117,0),1),"%"),"")</f>
        <v/>
      </c>
      <c r="O117" s="697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7">
        <f>OFFSET(환산공식!FX$15,$F117,0)</f>
        <v/>
      </c>
      <c r="AA117" s="179">
        <f>OFFSET(환산공식!FY$15,$F117,0)</f>
        <v/>
      </c>
      <c r="AC117" s="0" t="n"/>
      <c r="AD117" s="0">
        <f>IF(L117="X",6,IF(Q117&gt;R117,1,IF(Q117&gt;S117,2,IF(Q117&gt;T117,3,IF(Q117&gt;U117,4,IF(Q117&gt;=V117,5,IF(Q117&lt;V117,6,"")))))))</f>
        <v/>
      </c>
      <c r="AE117" s="0" t="n"/>
    </row>
    <row r="118" customFormat="1" s="3">
      <c r="A118" s="198" t="n"/>
      <c r="B118" s="198" t="n"/>
      <c r="C118" s="198" t="inlineStr">
        <is>
          <t>나111</t>
        </is>
      </c>
      <c r="D118" s="195" t="n">
        <v>1104</v>
      </c>
      <c r="E118" s="195" t="n">
        <v>29</v>
      </c>
      <c r="F118" s="195" t="n">
        <v>29</v>
      </c>
      <c r="G118" s="239" t="n">
        <v>111</v>
      </c>
      <c r="H118" s="197" t="inlineStr">
        <is>
          <t>나</t>
        </is>
      </c>
      <c r="I118" s="242" t="inlineStr">
        <is>
          <t>한양대</t>
        </is>
      </c>
      <c r="J118" s="242" t="inlineStr">
        <is>
          <t>경영학부</t>
        </is>
      </c>
      <c r="K118" s="195" t="inlineStr">
        <is>
          <t>통합</t>
        </is>
      </c>
      <c r="L118" s="697">
        <f>IF(OFFSET(환산공식!$ED$15,$F118,0)=1,"O","X")</f>
        <v/>
      </c>
      <c r="M118" s="188">
        <f>IFERROR(OFFSET(환산공식!DJ$15,$F118,0),"")</f>
        <v/>
      </c>
      <c r="N118" s="697">
        <f>IFERROR(CONCATENATE(ROUND(OFFSET(환산공식!DK$15,$F118,0),1),"%"),"")</f>
        <v/>
      </c>
      <c r="O118" s="697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7">
        <f>OFFSET(환산공식!FX$15,$F118,0)</f>
        <v/>
      </c>
      <c r="AA118" s="179">
        <f>OFFSET(환산공식!FY$15,$F118,0)</f>
        <v/>
      </c>
      <c r="AC118" s="0" t="n"/>
      <c r="AD118" s="0">
        <f>IF(L118="X",6,IF(Q118&gt;R118,1,IF(Q118&gt;S118,2,IF(Q118&gt;T118,3,IF(Q118&gt;U118,4,IF(Q118&gt;=V118,5,IF(Q118&lt;V118,6,"")))))))</f>
        <v/>
      </c>
      <c r="AE118" s="0" t="n"/>
    </row>
    <row r="119" customFormat="1" s="3">
      <c r="A119" s="198" t="n"/>
      <c r="B119" s="198" t="n"/>
      <c r="C119" s="198" t="inlineStr">
        <is>
          <t>나112</t>
        </is>
      </c>
      <c r="D119" s="195" t="n">
        <v>1105</v>
      </c>
      <c r="E119" s="195" t="n">
        <v>28</v>
      </c>
      <c r="F119" s="195" t="n">
        <v>28</v>
      </c>
      <c r="G119" s="239" t="n">
        <v>112</v>
      </c>
      <c r="H119" s="197" t="inlineStr">
        <is>
          <t>나</t>
        </is>
      </c>
      <c r="I119" s="242" t="inlineStr">
        <is>
          <t>한양대</t>
        </is>
      </c>
      <c r="J119" s="242" t="inlineStr">
        <is>
          <t>정책학과</t>
        </is>
      </c>
      <c r="K119" s="195" t="inlineStr">
        <is>
          <t>통합</t>
        </is>
      </c>
      <c r="L119" s="697">
        <f>IF(OFFSET(환산공식!$ED$15,$F119,0)=1,"O","X")</f>
        <v/>
      </c>
      <c r="M119" s="188">
        <f>IFERROR(OFFSET(환산공식!DJ$15,$F119,0),"")</f>
        <v/>
      </c>
      <c r="N119" s="697">
        <f>IFERROR(CONCATENATE(ROUND(OFFSET(환산공식!DK$15,$F119,0),1),"%"),"")</f>
        <v/>
      </c>
      <c r="O119" s="697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7">
        <f>OFFSET(환산공식!FX$15,$F119,0)</f>
        <v/>
      </c>
      <c r="AA119" s="179">
        <f>OFFSET(환산공식!FY$15,$F119,0)</f>
        <v/>
      </c>
      <c r="AC119" s="0" t="n"/>
      <c r="AD119" s="0">
        <f>IF(L119="X",6,IF(Q119&gt;R119,1,IF(Q119&gt;S119,2,IF(Q119&gt;T119,3,IF(Q119&gt;U119,4,IF(Q119&gt;=V119,5,IF(Q119&lt;V119,6,"")))))))</f>
        <v/>
      </c>
      <c r="AE119" s="0" t="n"/>
    </row>
    <row r="120" customFormat="1" s="3">
      <c r="A120" s="198" t="n"/>
      <c r="B120" s="198" t="n"/>
      <c r="C120" s="198" t="inlineStr">
        <is>
          <t>나113</t>
        </is>
      </c>
      <c r="D120" s="195" t="n">
        <v>1106</v>
      </c>
      <c r="E120" s="195" t="n">
        <v>28</v>
      </c>
      <c r="F120" s="195" t="n">
        <v>28</v>
      </c>
      <c r="G120" s="239" t="n">
        <v>113</v>
      </c>
      <c r="H120" s="197" t="inlineStr">
        <is>
          <t>나</t>
        </is>
      </c>
      <c r="I120" s="242" t="inlineStr">
        <is>
          <t>한양대</t>
        </is>
      </c>
      <c r="J120" s="242" t="inlineStr">
        <is>
          <t>미디어커뮤니케이션학과</t>
        </is>
      </c>
      <c r="K120" s="195" t="inlineStr">
        <is>
          <t>통합</t>
        </is>
      </c>
      <c r="L120" s="697">
        <f>IF(OFFSET(환산공식!$ED$15,$F120,0)=1,"O","X")</f>
        <v/>
      </c>
      <c r="M120" s="188">
        <f>IFERROR(OFFSET(환산공식!DJ$15,$F120,0),"")</f>
        <v/>
      </c>
      <c r="N120" s="697">
        <f>IFERROR(CONCATENATE(ROUND(OFFSET(환산공식!DK$15,$F120,0),1),"%"),"")</f>
        <v/>
      </c>
      <c r="O120" s="697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7">
        <f>OFFSET(환산공식!FX$15,$F120,0)</f>
        <v/>
      </c>
      <c r="AA120" s="179">
        <f>OFFSET(환산공식!FY$15,$F120,0)</f>
        <v/>
      </c>
      <c r="AC120" s="0" t="n"/>
      <c r="AD120" s="0">
        <f>IF(L120="X",6,IF(Q120&gt;R120,1,IF(Q120&gt;S120,2,IF(Q120&gt;T120,3,IF(Q120&gt;U120,4,IF(Q120&gt;=V120,5,IF(Q120&lt;V120,6,"")))))))</f>
        <v/>
      </c>
      <c r="AE120" s="0" t="n"/>
    </row>
    <row r="121" customFormat="1" s="3">
      <c r="A121" s="198" t="n"/>
      <c r="B121" s="198" t="n"/>
      <c r="C121" s="198" t="inlineStr">
        <is>
          <t>나114</t>
        </is>
      </c>
      <c r="D121" s="195" t="n">
        <v>1107</v>
      </c>
      <c r="E121" s="195" t="n">
        <v>28</v>
      </c>
      <c r="F121" s="195" t="n">
        <v>28</v>
      </c>
      <c r="G121" s="239" t="n">
        <v>114</v>
      </c>
      <c r="H121" s="197" t="inlineStr">
        <is>
          <t>나</t>
        </is>
      </c>
      <c r="I121" s="242" t="inlineStr">
        <is>
          <t>한양대</t>
        </is>
      </c>
      <c r="J121" s="242" t="inlineStr">
        <is>
          <t>행정학과</t>
        </is>
      </c>
      <c r="K121" s="195" t="inlineStr">
        <is>
          <t>통합</t>
        </is>
      </c>
      <c r="L121" s="697">
        <f>IF(OFFSET(환산공식!$ED$15,$F121,0)=1,"O","X")</f>
        <v/>
      </c>
      <c r="M121" s="188">
        <f>IFERROR(OFFSET(환산공식!DJ$15,$F121,0),"")</f>
        <v/>
      </c>
      <c r="N121" s="697">
        <f>IFERROR(CONCATENATE(ROUND(OFFSET(환산공식!DK$15,$F121,0),1),"%"),"")</f>
        <v/>
      </c>
      <c r="O121" s="697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7">
        <f>OFFSET(환산공식!FX$15,$F121,0)</f>
        <v/>
      </c>
      <c r="AA121" s="179">
        <f>OFFSET(환산공식!FY$15,$F121,0)</f>
        <v/>
      </c>
      <c r="AC121" s="0" t="n"/>
      <c r="AD121" s="0">
        <f>IF(L121="X",6,IF(Q121&gt;R121,1,IF(Q121&gt;S121,2,IF(Q121&gt;T121,3,IF(Q121&gt;U121,4,IF(Q121&gt;=V121,5,IF(Q121&lt;V121,6,"")))))))</f>
        <v/>
      </c>
      <c r="AE121" s="0" t="n"/>
    </row>
    <row r="122" customFormat="1" s="3">
      <c r="A122" s="198" t="n"/>
      <c r="B122" s="198" t="n"/>
      <c r="C122" s="198" t="inlineStr">
        <is>
          <t>나115</t>
        </is>
      </c>
      <c r="D122" s="195" t="n">
        <v>1108</v>
      </c>
      <c r="E122" s="195" t="n">
        <v>30</v>
      </c>
      <c r="F122" s="195" t="n">
        <v>30</v>
      </c>
      <c r="G122" s="239" t="n">
        <v>115</v>
      </c>
      <c r="H122" s="197" t="inlineStr">
        <is>
          <t>나</t>
        </is>
      </c>
      <c r="I122" s="242" t="inlineStr">
        <is>
          <t>중앙대</t>
        </is>
      </c>
      <c r="J122" s="242" t="inlineStr">
        <is>
          <t>산업보안학과(자연)</t>
        </is>
      </c>
      <c r="K122" s="195" t="inlineStr">
        <is>
          <t>자연</t>
        </is>
      </c>
      <c r="L122" s="697">
        <f>IF(OFFSET(환산공식!$ED$15,$F122,0)=1,"O","X")</f>
        <v/>
      </c>
      <c r="M122" s="188">
        <f>IFERROR(OFFSET(환산공식!DJ$15,$F122,0),"")</f>
        <v/>
      </c>
      <c r="N122" s="697">
        <f>IFERROR(CONCATENATE(ROUND(OFFSET(환산공식!DK$15,$F122,0),1),"%"),"")</f>
        <v/>
      </c>
      <c r="O122" s="697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7">
        <f>OFFSET(환산공식!FX$15,$F122,0)</f>
        <v/>
      </c>
      <c r="AA122" s="179">
        <f>OFFSET(환산공식!FY$15,$F122,0)</f>
        <v/>
      </c>
      <c r="AC122" s="0" t="n"/>
      <c r="AD122" s="0">
        <f>IF(L122="X",6,IF(Q122&gt;R122,1,IF(Q122&gt;S122,2,IF(Q122&gt;T122,3,IF(Q122&gt;U122,4,IF(Q122&gt;=V122,5,IF(Q122&lt;V122,6,"")))))))</f>
        <v/>
      </c>
      <c r="AE122" s="0" t="n"/>
    </row>
    <row r="123" customFormat="1" s="3">
      <c r="A123" s="198" t="n"/>
      <c r="B123" s="198" t="n"/>
      <c r="C123" s="198" t="inlineStr">
        <is>
          <t>나116</t>
        </is>
      </c>
      <c r="D123" s="195" t="n">
        <v>1109</v>
      </c>
      <c r="E123" s="195" t="n">
        <v>30</v>
      </c>
      <c r="F123" s="195" t="n">
        <v>30</v>
      </c>
      <c r="G123" s="239" t="n">
        <v>116</v>
      </c>
      <c r="H123" s="197" t="inlineStr">
        <is>
          <t>나</t>
        </is>
      </c>
      <c r="I123" s="242" t="inlineStr">
        <is>
          <t>중앙대</t>
        </is>
      </c>
      <c r="J123" s="242" t="inlineStr">
        <is>
          <t>생명과학과</t>
        </is>
      </c>
      <c r="K123" s="195" t="inlineStr">
        <is>
          <t>자연</t>
        </is>
      </c>
      <c r="L123" s="697">
        <f>IF(OFFSET(환산공식!$ED$15,$F123,0)=1,"O","X")</f>
        <v/>
      </c>
      <c r="M123" s="188">
        <f>IFERROR(OFFSET(환산공식!DJ$15,$F123,0),"")</f>
        <v/>
      </c>
      <c r="N123" s="697">
        <f>IFERROR(CONCATENATE(ROUND(OFFSET(환산공식!DK$15,$F123,0),1),"%"),"")</f>
        <v/>
      </c>
      <c r="O123" s="697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7">
        <f>OFFSET(환산공식!FX$15,$F123,0)</f>
        <v/>
      </c>
      <c r="AA123" s="179">
        <f>OFFSET(환산공식!FY$15,$F123,0)</f>
        <v/>
      </c>
      <c r="AC123" s="0" t="n"/>
      <c r="AD123" s="0">
        <f>IF(L123="X",6,IF(Q123&gt;R123,1,IF(Q123&gt;S123,2,IF(Q123&gt;T123,3,IF(Q123&gt;U123,4,IF(Q123&gt;=V123,5,IF(Q123&lt;V123,6,"")))))))</f>
        <v/>
      </c>
      <c r="AE123" s="0" t="n"/>
    </row>
    <row r="124" customFormat="1" s="3">
      <c r="A124" s="198" t="n"/>
      <c r="B124" s="198" t="n"/>
      <c r="C124" s="198" t="inlineStr">
        <is>
          <t>나117</t>
        </is>
      </c>
      <c r="D124" s="195" t="n">
        <v>1110</v>
      </c>
      <c r="E124" s="195" t="n">
        <v>30</v>
      </c>
      <c r="F124" s="195" t="n">
        <v>30</v>
      </c>
      <c r="G124" s="239" t="n">
        <v>117</v>
      </c>
      <c r="H124" s="197" t="inlineStr">
        <is>
          <t>나</t>
        </is>
      </c>
      <c r="I124" s="242" t="inlineStr">
        <is>
          <t>중앙대</t>
        </is>
      </c>
      <c r="J124" s="242" t="inlineStr">
        <is>
          <t>에너지시스템공학부</t>
        </is>
      </c>
      <c r="K124" s="195" t="inlineStr">
        <is>
          <t>자연</t>
        </is>
      </c>
      <c r="L124" s="697">
        <f>IF(OFFSET(환산공식!$ED$15,$F124,0)=1,"O","X")</f>
        <v/>
      </c>
      <c r="M124" s="188">
        <f>IFERROR(OFFSET(환산공식!DJ$15,$F124,0),"")</f>
        <v/>
      </c>
      <c r="N124" s="697">
        <f>IFERROR(CONCATENATE(ROUND(OFFSET(환산공식!DK$15,$F124,0),1),"%"),"")</f>
        <v/>
      </c>
      <c r="O124" s="697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7">
        <f>OFFSET(환산공식!FX$15,$F124,0)</f>
        <v/>
      </c>
      <c r="AA124" s="179">
        <f>OFFSET(환산공식!FY$15,$F124,0)</f>
        <v/>
      </c>
      <c r="AC124" s="0" t="n"/>
      <c r="AD124" s="0">
        <f>IF(L124="X",6,IF(Q124&gt;R124,1,IF(Q124&gt;S124,2,IF(Q124&gt;T124,3,IF(Q124&gt;U124,4,IF(Q124&gt;=V124,5,IF(Q124&lt;V124,6,"")))))))</f>
        <v/>
      </c>
      <c r="AE124" s="0" t="n"/>
    </row>
    <row r="125" customFormat="1" s="3">
      <c r="A125" s="198" t="n"/>
      <c r="B125" s="198" t="n"/>
      <c r="C125" s="198" t="inlineStr">
        <is>
          <t>나118</t>
        </is>
      </c>
      <c r="D125" s="195" t="n">
        <v>1111</v>
      </c>
      <c r="E125" s="195" t="n">
        <v>30</v>
      </c>
      <c r="F125" s="195" t="n">
        <v>30</v>
      </c>
      <c r="G125" s="239" t="n">
        <v>118</v>
      </c>
      <c r="H125" s="197" t="inlineStr">
        <is>
          <t>나</t>
        </is>
      </c>
      <c r="I125" s="242" t="inlineStr">
        <is>
          <t>중앙대</t>
        </is>
      </c>
      <c r="J125" s="242" t="inlineStr">
        <is>
          <t>사회기반시스템공학부(건설환경플랜트공학)</t>
        </is>
      </c>
      <c r="K125" s="195" t="inlineStr">
        <is>
          <t>자연</t>
        </is>
      </c>
      <c r="L125" s="697">
        <f>IF(OFFSET(환산공식!$ED$15,$F125,0)=1,"O","X")</f>
        <v/>
      </c>
      <c r="M125" s="188">
        <f>IFERROR(OFFSET(환산공식!DJ$15,$F125,0),"")</f>
        <v/>
      </c>
      <c r="N125" s="697">
        <f>IFERROR(CONCATENATE(ROUND(OFFSET(환산공식!DK$15,$F125,0),1),"%"),"")</f>
        <v/>
      </c>
      <c r="O125" s="697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7">
        <f>OFFSET(환산공식!FX$15,$F125,0)</f>
        <v/>
      </c>
      <c r="AA125" s="179">
        <f>OFFSET(환산공식!FY$15,$F125,0)</f>
        <v/>
      </c>
      <c r="AC125" s="0" t="n"/>
      <c r="AD125" s="0">
        <f>IF(L125="X",6,IF(Q125&gt;R125,1,IF(Q125&gt;S125,2,IF(Q125&gt;T125,3,IF(Q125&gt;U125,4,IF(Q125&gt;=V125,5,IF(Q125&lt;V125,6,"")))))))</f>
        <v/>
      </c>
      <c r="AE125" s="0" t="n"/>
    </row>
    <row r="126" customFormat="1" s="3">
      <c r="A126" s="198" t="n"/>
      <c r="B126" s="198" t="n"/>
      <c r="C126" s="198" t="inlineStr">
        <is>
          <t>나119</t>
        </is>
      </c>
      <c r="D126" s="195" t="n">
        <v>1112</v>
      </c>
      <c r="E126" s="195" t="n">
        <v>30</v>
      </c>
      <c r="F126" s="195" t="n">
        <v>30</v>
      </c>
      <c r="G126" s="239" t="n">
        <v>119</v>
      </c>
      <c r="H126" s="197" t="inlineStr">
        <is>
          <t>나</t>
        </is>
      </c>
      <c r="I126" s="242" t="inlineStr">
        <is>
          <t>중앙대</t>
        </is>
      </c>
      <c r="J126" s="242" t="inlineStr">
        <is>
          <t>물리학과</t>
        </is>
      </c>
      <c r="K126" s="195" t="inlineStr">
        <is>
          <t>자연</t>
        </is>
      </c>
      <c r="L126" s="697">
        <f>IF(OFFSET(환산공식!$ED$15,$F126,0)=1,"O","X")</f>
        <v/>
      </c>
      <c r="M126" s="188">
        <f>IFERROR(OFFSET(환산공식!DJ$15,$F126,0),"")</f>
        <v/>
      </c>
      <c r="N126" s="697">
        <f>IFERROR(CONCATENATE(ROUND(OFFSET(환산공식!DK$15,$F126,0),1),"%"),"")</f>
        <v/>
      </c>
      <c r="O126" s="697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7">
        <f>OFFSET(환산공식!FX$15,$F126,0)</f>
        <v/>
      </c>
      <c r="AA126" s="179">
        <f>OFFSET(환산공식!FY$15,$F126,0)</f>
        <v/>
      </c>
      <c r="AC126" s="0" t="n"/>
      <c r="AD126" s="0">
        <f>IF(L126="X",6,IF(Q126&gt;R126,1,IF(Q126&gt;S126,2,IF(Q126&gt;T126,3,IF(Q126&gt;U126,4,IF(Q126&gt;=V126,5,IF(Q126&lt;V126,6,"")))))))</f>
        <v/>
      </c>
      <c r="AE126" s="0" t="n"/>
    </row>
    <row r="127" customFormat="1" s="3">
      <c r="A127" s="198" t="n"/>
      <c r="B127" s="198" t="n"/>
      <c r="C127" s="198" t="inlineStr">
        <is>
          <t>나120</t>
        </is>
      </c>
      <c r="D127" s="195" t="n">
        <v>1113</v>
      </c>
      <c r="E127" s="195" t="n">
        <v>30</v>
      </c>
      <c r="F127" s="195" t="n">
        <v>30</v>
      </c>
      <c r="G127" s="239" t="n">
        <v>120</v>
      </c>
      <c r="H127" s="197" t="inlineStr">
        <is>
          <t>나</t>
        </is>
      </c>
      <c r="I127" s="242" t="inlineStr">
        <is>
          <t>중앙대</t>
        </is>
      </c>
      <c r="J127" s="242" t="inlineStr">
        <is>
          <t>건축학부</t>
        </is>
      </c>
      <c r="K127" s="195" t="inlineStr">
        <is>
          <t>자연</t>
        </is>
      </c>
      <c r="L127" s="697">
        <f>IF(OFFSET(환산공식!$ED$15,$F127,0)=1,"O","X")</f>
        <v/>
      </c>
      <c r="M127" s="188">
        <f>IFERROR(OFFSET(환산공식!DJ$15,$F127,0),"")</f>
        <v/>
      </c>
      <c r="N127" s="697">
        <f>IFERROR(CONCATENATE(ROUND(OFFSET(환산공식!DK$15,$F127,0),1),"%"),"")</f>
        <v/>
      </c>
      <c r="O127" s="697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7">
        <f>OFFSET(환산공식!FX$15,$F127,0)</f>
        <v/>
      </c>
      <c r="AA127" s="179">
        <f>OFFSET(환산공식!FY$15,$F127,0)</f>
        <v/>
      </c>
      <c r="AC127" s="0" t="n"/>
      <c r="AD127" s="0">
        <f>IF(L127="X",6,IF(Q127&gt;R127,1,IF(Q127&gt;S127,2,IF(Q127&gt;T127,3,IF(Q127&gt;U127,4,IF(Q127&gt;=V127,5,IF(Q127&lt;V127,6,"")))))))</f>
        <v/>
      </c>
      <c r="AE127" s="0" t="n"/>
    </row>
    <row r="128" customFormat="1" s="3">
      <c r="A128" s="198" t="n"/>
      <c r="B128" s="198" t="n"/>
      <c r="C128" s="198" t="inlineStr">
        <is>
          <t>나121</t>
        </is>
      </c>
      <c r="D128" s="195" t="n">
        <v>1114</v>
      </c>
      <c r="E128" s="195" t="n">
        <v>30</v>
      </c>
      <c r="F128" s="195" t="n">
        <v>30</v>
      </c>
      <c r="G128" s="239" t="n">
        <v>121</v>
      </c>
      <c r="H128" s="197" t="inlineStr">
        <is>
          <t>나</t>
        </is>
      </c>
      <c r="I128" s="242" t="inlineStr">
        <is>
          <t>중앙대</t>
        </is>
      </c>
      <c r="J128" s="242" t="inlineStr">
        <is>
          <t>사회기반시스템공학부(도시시스템공학)</t>
        </is>
      </c>
      <c r="K128" s="195" t="inlineStr">
        <is>
          <t>자연</t>
        </is>
      </c>
      <c r="L128" s="697">
        <f>IF(OFFSET(환산공식!$ED$15,$F128,0)=1,"O","X")</f>
        <v/>
      </c>
      <c r="M128" s="188">
        <f>IFERROR(OFFSET(환산공식!DJ$15,$F128,0),"")</f>
        <v/>
      </c>
      <c r="N128" s="697">
        <f>IFERROR(CONCATENATE(ROUND(OFFSET(환산공식!DK$15,$F128,0),1),"%"),"")</f>
        <v/>
      </c>
      <c r="O128" s="697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7">
        <f>OFFSET(환산공식!FX$15,$F128,0)</f>
        <v/>
      </c>
      <c r="AA128" s="179">
        <f>OFFSET(환산공식!FY$15,$F128,0)</f>
        <v/>
      </c>
      <c r="AC128" s="0" t="n"/>
      <c r="AD128" s="0">
        <f>IF(L128="X",6,IF(Q128&gt;R128,1,IF(Q128&gt;S128,2,IF(Q128&gt;T128,3,IF(Q128&gt;U128,4,IF(Q128&gt;=V128,5,IF(Q128&lt;V128,6,"")))))))</f>
        <v/>
      </c>
      <c r="AE128" s="0" t="n"/>
    </row>
    <row r="129" customFormat="1" s="3">
      <c r="A129" s="198" t="n"/>
      <c r="B129" s="198" t="n"/>
      <c r="C129" s="198" t="inlineStr">
        <is>
          <t>나122</t>
        </is>
      </c>
      <c r="D129" s="195" t="n">
        <v>1115</v>
      </c>
      <c r="E129" s="195" t="n">
        <v>30</v>
      </c>
      <c r="F129" s="195" t="n">
        <v>30</v>
      </c>
      <c r="G129" s="239" t="n">
        <v>122</v>
      </c>
      <c r="H129" s="197" t="inlineStr">
        <is>
          <t>나</t>
        </is>
      </c>
      <c r="I129" s="242" t="inlineStr">
        <is>
          <t>중앙대</t>
        </is>
      </c>
      <c r="J129" s="242" t="inlineStr">
        <is>
          <t>첨단소재공학과</t>
        </is>
      </c>
      <c r="K129" s="195" t="inlineStr">
        <is>
          <t>자연</t>
        </is>
      </c>
      <c r="L129" s="697">
        <f>IF(OFFSET(환산공식!$ED$15,$F129,0)=1,"O","X")</f>
        <v/>
      </c>
      <c r="M129" s="188">
        <f>IFERROR(OFFSET(환산공식!DJ$15,$F129,0),"")</f>
        <v/>
      </c>
      <c r="N129" s="697">
        <f>IFERROR(CONCATENATE(ROUND(OFFSET(환산공식!DK$15,$F129,0),1),"%"),"")</f>
        <v/>
      </c>
      <c r="O129" s="697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7">
        <f>OFFSET(환산공식!FX$15,$F129,0)</f>
        <v/>
      </c>
      <c r="AA129" s="179">
        <f>OFFSET(환산공식!FY$15,$F129,0)</f>
        <v/>
      </c>
      <c r="AC129" s="0" t="n"/>
      <c r="AD129" s="0">
        <f>IF(L129="X",6,IF(Q129&gt;R129,1,IF(Q129&gt;S129,2,IF(Q129&gt;T129,3,IF(Q129&gt;U129,4,IF(Q129&gt;=V129,5,IF(Q129&lt;V129,6,"")))))))</f>
        <v/>
      </c>
      <c r="AE129" s="0" t="n"/>
    </row>
    <row r="130" customFormat="1" s="3">
      <c r="A130" s="198" t="n"/>
      <c r="B130" s="198" t="n"/>
      <c r="C130" s="198" t="inlineStr">
        <is>
          <t>나123</t>
        </is>
      </c>
      <c r="D130" s="195" t="n">
        <v>1116</v>
      </c>
      <c r="E130" s="195" t="n">
        <v>30</v>
      </c>
      <c r="F130" s="195" t="n">
        <v>30</v>
      </c>
      <c r="G130" s="239" t="n">
        <v>123</v>
      </c>
      <c r="H130" s="197" t="inlineStr">
        <is>
          <t>나</t>
        </is>
      </c>
      <c r="I130" s="242" t="inlineStr">
        <is>
          <t>중앙대</t>
        </is>
      </c>
      <c r="J130" s="242" t="inlineStr">
        <is>
          <t>예술공학부</t>
        </is>
      </c>
      <c r="K130" s="195" t="inlineStr">
        <is>
          <t>자연</t>
        </is>
      </c>
      <c r="L130" s="697">
        <f>IF(OFFSET(환산공식!$ED$15,$F130,0)=1,"O","X")</f>
        <v/>
      </c>
      <c r="M130" s="188">
        <f>IFERROR(OFFSET(환산공식!DJ$15,$F130,0),"")</f>
        <v/>
      </c>
      <c r="N130" s="697">
        <f>IFERROR(CONCATENATE(ROUND(OFFSET(환산공식!DK$15,$F130,0),1),"%"),"")</f>
        <v/>
      </c>
      <c r="O130" s="697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7">
        <f>OFFSET(환산공식!FX$15,$F130,0)</f>
        <v/>
      </c>
      <c r="AA130" s="179">
        <f>OFFSET(환산공식!FY$15,$F130,0)</f>
        <v/>
      </c>
      <c r="AC130" s="0" t="n"/>
      <c r="AD130" s="0">
        <f>IF(L130="X",6,IF(Q130&gt;R130,1,IF(Q130&gt;S130,2,IF(Q130&gt;T130,3,IF(Q130&gt;U130,4,IF(Q130&gt;=V130,5,IF(Q130&lt;V130,6,"")))))))</f>
        <v/>
      </c>
      <c r="AE130" s="0" t="n"/>
    </row>
    <row r="131" customFormat="1" s="3">
      <c r="A131" s="198" t="n"/>
      <c r="B131" s="198" t="n"/>
      <c r="C131" s="198" t="inlineStr">
        <is>
          <t>나124</t>
        </is>
      </c>
      <c r="D131" s="195" t="n">
        <v>1117</v>
      </c>
      <c r="E131" s="195" t="n">
        <v>31</v>
      </c>
      <c r="F131" s="195" t="n">
        <v>31</v>
      </c>
      <c r="G131" s="239" t="n">
        <v>124</v>
      </c>
      <c r="H131" s="197" t="inlineStr">
        <is>
          <t>나</t>
        </is>
      </c>
      <c r="I131" s="242" t="inlineStr">
        <is>
          <t>중앙대</t>
        </is>
      </c>
      <c r="J131" s="242" t="inlineStr">
        <is>
          <t>국어국문학전공</t>
        </is>
      </c>
      <c r="K131" s="195" t="inlineStr">
        <is>
          <t>통합</t>
        </is>
      </c>
      <c r="L131" s="697">
        <f>IF(OFFSET(환산공식!$ED$15,$F131,0)=1,"O","X")</f>
        <v/>
      </c>
      <c r="M131" s="188">
        <f>IFERROR(OFFSET(환산공식!DJ$15,$F131,0),"")</f>
        <v/>
      </c>
      <c r="N131" s="697">
        <f>IFERROR(CONCATENATE(ROUND(OFFSET(환산공식!DK$15,$F131,0),1),"%"),"")</f>
        <v/>
      </c>
      <c r="O131" s="697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7">
        <f>OFFSET(환산공식!FX$15,$F131,0)</f>
        <v/>
      </c>
      <c r="AA131" s="179">
        <f>OFFSET(환산공식!FY$15,$F131,0)</f>
        <v/>
      </c>
      <c r="AC131" s="0" t="n"/>
      <c r="AD131" s="0">
        <f>IF(L131="X",6,IF(Q131&gt;R131,1,IF(Q131&gt;S131,2,IF(Q131&gt;T131,3,IF(Q131&gt;U131,4,IF(Q131&gt;=V131,5,IF(Q131&lt;V131,6,"")))))))</f>
        <v/>
      </c>
      <c r="AE131" s="0" t="n"/>
    </row>
    <row r="132" customFormat="1" s="3">
      <c r="A132" s="198" t="n"/>
      <c r="B132" s="198" t="n"/>
      <c r="C132" s="198" t="inlineStr">
        <is>
          <t>나125</t>
        </is>
      </c>
      <c r="D132" s="195" t="n">
        <v>1118</v>
      </c>
      <c r="E132" s="195" t="n">
        <v>32</v>
      </c>
      <c r="F132" s="195" t="n">
        <v>32</v>
      </c>
      <c r="G132" s="239" t="n">
        <v>125</v>
      </c>
      <c r="H132" s="197" t="inlineStr">
        <is>
          <t>나</t>
        </is>
      </c>
      <c r="I132" s="242" t="inlineStr">
        <is>
          <t>중앙대</t>
        </is>
      </c>
      <c r="J132" s="242" t="inlineStr">
        <is>
          <t>응용통계학과</t>
        </is>
      </c>
      <c r="K132" s="195" t="inlineStr">
        <is>
          <t>통합</t>
        </is>
      </c>
      <c r="L132" s="697">
        <f>IF(OFFSET(환산공식!$ED$15,$F132,0)=1,"O","X")</f>
        <v/>
      </c>
      <c r="M132" s="188">
        <f>IFERROR(OFFSET(환산공식!DJ$15,$F132,0),"")</f>
        <v/>
      </c>
      <c r="N132" s="697">
        <f>IFERROR(CONCATENATE(ROUND(OFFSET(환산공식!DK$15,$F132,0),1),"%"),"")</f>
        <v/>
      </c>
      <c r="O132" s="697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7">
        <f>OFFSET(환산공식!FX$15,$F132,0)</f>
        <v/>
      </c>
      <c r="AA132" s="179">
        <f>OFFSET(환산공식!FY$15,$F132,0)</f>
        <v/>
      </c>
      <c r="AC132" s="0" t="n"/>
      <c r="AD132" s="0">
        <f>IF(L132="X",6,IF(Q132&gt;R132,1,IF(Q132&gt;S132,2,IF(Q132&gt;T132,3,IF(Q132&gt;U132,4,IF(Q132&gt;=V132,5,IF(Q132&lt;V132,6,"")))))))</f>
        <v/>
      </c>
      <c r="AE132" s="0" t="n"/>
    </row>
    <row r="133" customFormat="1" s="3">
      <c r="A133" s="198" t="n"/>
      <c r="B133" s="198" t="n"/>
      <c r="C133" s="198" t="inlineStr">
        <is>
          <t>나126</t>
        </is>
      </c>
      <c r="D133" s="195" t="n">
        <v>1119</v>
      </c>
      <c r="E133" s="195" t="n">
        <v>31</v>
      </c>
      <c r="F133" s="195" t="n">
        <v>31</v>
      </c>
      <c r="G133" s="239" t="n">
        <v>126</v>
      </c>
      <c r="H133" s="197" t="inlineStr">
        <is>
          <t>나</t>
        </is>
      </c>
      <c r="I133" s="242" t="inlineStr">
        <is>
          <t>중앙대</t>
        </is>
      </c>
      <c r="J133" s="242" t="inlineStr">
        <is>
          <t>아시아문화학부(중국어문학)</t>
        </is>
      </c>
      <c r="K133" s="195" t="inlineStr">
        <is>
          <t>통합</t>
        </is>
      </c>
      <c r="L133" s="697">
        <f>IF(OFFSET(환산공식!$ED$15,$F133,0)=1,"O","X")</f>
        <v/>
      </c>
      <c r="M133" s="188">
        <f>IFERROR(OFFSET(환산공식!DJ$15,$F133,0),"")</f>
        <v/>
      </c>
      <c r="N133" s="697">
        <f>IFERROR(CONCATENATE(ROUND(OFFSET(환산공식!DK$15,$F133,0),1),"%"),"")</f>
        <v/>
      </c>
      <c r="O133" s="697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7">
        <f>OFFSET(환산공식!FX$15,$F133,0)</f>
        <v/>
      </c>
      <c r="AA133" s="179">
        <f>OFFSET(환산공식!FY$15,$F133,0)</f>
        <v/>
      </c>
      <c r="AC133" s="0" t="n"/>
      <c r="AD133" s="0">
        <f>IF(L133="X",6,IF(Q133&gt;R133,1,IF(Q133&gt;S133,2,IF(Q133&gt;T133,3,IF(Q133&gt;U133,4,IF(Q133&gt;=V133,5,IF(Q133&lt;V133,6,"")))))))</f>
        <v/>
      </c>
      <c r="AE133" s="0" t="n"/>
    </row>
    <row r="134" customFormat="1" s="3">
      <c r="A134" s="198" t="n"/>
      <c r="B134" s="198" t="n"/>
      <c r="C134" s="198" t="inlineStr">
        <is>
          <t>나127</t>
        </is>
      </c>
      <c r="D134" s="195" t="n">
        <v>1120</v>
      </c>
      <c r="E134" s="195" t="n">
        <v>31</v>
      </c>
      <c r="F134" s="195" t="n">
        <v>31</v>
      </c>
      <c r="G134" s="239" t="n">
        <v>127</v>
      </c>
      <c r="H134" s="197" t="inlineStr">
        <is>
          <t>나</t>
        </is>
      </c>
      <c r="I134" s="242" t="inlineStr">
        <is>
          <t>중앙대</t>
        </is>
      </c>
      <c r="J134" s="242" t="inlineStr">
        <is>
          <t>교육학과</t>
        </is>
      </c>
      <c r="K134" s="195" t="inlineStr">
        <is>
          <t>통합</t>
        </is>
      </c>
      <c r="L134" s="697">
        <f>IF(OFFSET(환산공식!$ED$15,$F134,0)=1,"O","X")</f>
        <v/>
      </c>
      <c r="M134" s="188">
        <f>IFERROR(OFFSET(환산공식!DJ$15,$F134,0),"")</f>
        <v/>
      </c>
      <c r="N134" s="697">
        <f>IFERROR(CONCATENATE(ROUND(OFFSET(환산공식!DK$15,$F134,0),1),"%"),"")</f>
        <v/>
      </c>
      <c r="O134" s="697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7">
        <f>OFFSET(환산공식!FX$15,$F134,0)</f>
        <v/>
      </c>
      <c r="AA134" s="179">
        <f>OFFSET(환산공식!FY$15,$F134,0)</f>
        <v/>
      </c>
      <c r="AC134" s="0" t="n"/>
      <c r="AD134" s="0">
        <f>IF(L134="X",6,IF(Q134&gt;R134,1,IF(Q134&gt;S134,2,IF(Q134&gt;T134,3,IF(Q134&gt;U134,4,IF(Q134&gt;=V134,5,IF(Q134&lt;V134,6,"")))))))</f>
        <v/>
      </c>
      <c r="AE134" s="0" t="n"/>
    </row>
    <row r="135" customFormat="1" s="3">
      <c r="A135" s="198" t="n"/>
      <c r="B135" s="198" t="n"/>
      <c r="C135" s="198" t="inlineStr">
        <is>
          <t>나128</t>
        </is>
      </c>
      <c r="D135" s="195" t="n">
        <v>1121</v>
      </c>
      <c r="E135" s="195" t="n">
        <v>32</v>
      </c>
      <c r="F135" s="195" t="n">
        <v>32</v>
      </c>
      <c r="G135" s="239" t="n">
        <v>128</v>
      </c>
      <c r="H135" s="197" t="inlineStr">
        <is>
          <t>나</t>
        </is>
      </c>
      <c r="I135" s="242" t="inlineStr">
        <is>
          <t>중앙대</t>
        </is>
      </c>
      <c r="J135" s="242" t="inlineStr">
        <is>
          <t>경제학부</t>
        </is>
      </c>
      <c r="K135" s="195" t="inlineStr">
        <is>
          <t>통합</t>
        </is>
      </c>
      <c r="L135" s="697">
        <f>IF(OFFSET(환산공식!$ED$15,$F135,0)=1,"O","X")</f>
        <v/>
      </c>
      <c r="M135" s="188">
        <f>IFERROR(OFFSET(환산공식!DJ$15,$F135,0),"")</f>
        <v/>
      </c>
      <c r="N135" s="697">
        <f>IFERROR(CONCATENATE(ROUND(OFFSET(환산공식!DK$15,$F135,0),1),"%"),"")</f>
        <v/>
      </c>
      <c r="O135" s="697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7">
        <f>OFFSET(환산공식!FX$15,$F135,0)</f>
        <v/>
      </c>
      <c r="AA135" s="179">
        <f>OFFSET(환산공식!FY$15,$F135,0)</f>
        <v/>
      </c>
      <c r="AC135" s="0" t="n"/>
      <c r="AD135" s="0">
        <f>IF(L135="X",6,IF(Q135&gt;R135,1,IF(Q135&gt;S135,2,IF(Q135&gt;T135,3,IF(Q135&gt;U135,4,IF(Q135&gt;=V135,5,IF(Q135&lt;V135,6,"")))))))</f>
        <v/>
      </c>
      <c r="AE135" s="0" t="n"/>
    </row>
    <row r="136" customFormat="1" s="3">
      <c r="A136" s="198" t="n"/>
      <c r="B136" s="198" t="n"/>
      <c r="C136" s="198" t="inlineStr">
        <is>
          <t>나129</t>
        </is>
      </c>
      <c r="D136" s="195" t="n">
        <v>1122</v>
      </c>
      <c r="E136" s="195" t="n">
        <v>31</v>
      </c>
      <c r="F136" s="195" t="n">
        <v>31</v>
      </c>
      <c r="G136" s="239" t="n">
        <v>129</v>
      </c>
      <c r="H136" s="197" t="inlineStr">
        <is>
          <t>나</t>
        </is>
      </c>
      <c r="I136" s="242" t="inlineStr">
        <is>
          <t>중앙대</t>
        </is>
      </c>
      <c r="J136" s="242" t="inlineStr">
        <is>
          <t>아시아문화학부(일본어문학)</t>
        </is>
      </c>
      <c r="K136" s="195" t="inlineStr">
        <is>
          <t>통합</t>
        </is>
      </c>
      <c r="L136" s="697">
        <f>IF(OFFSET(환산공식!$ED$15,$F136,0)=1,"O","X")</f>
        <v/>
      </c>
      <c r="M136" s="188">
        <f>IFERROR(OFFSET(환산공식!DJ$15,$F136,0),"")</f>
        <v/>
      </c>
      <c r="N136" s="697">
        <f>IFERROR(CONCATENATE(ROUND(OFFSET(환산공식!DK$15,$F136,0),1),"%"),"")</f>
        <v/>
      </c>
      <c r="O136" s="697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7">
        <f>OFFSET(환산공식!FX$15,$F136,0)</f>
        <v/>
      </c>
      <c r="AA136" s="179">
        <f>OFFSET(환산공식!FY$15,$F136,0)</f>
        <v/>
      </c>
      <c r="AC136" s="0" t="n"/>
      <c r="AD136" s="0">
        <f>IF(L136="X",6,IF(Q136&gt;R136,1,IF(Q136&gt;S136,2,IF(Q136&gt;T136,3,IF(Q136&gt;U136,4,IF(Q136&gt;=V136,5,IF(Q136&lt;V136,6,"")))))))</f>
        <v/>
      </c>
      <c r="AE136" s="0" t="n"/>
    </row>
    <row r="137" customFormat="1" s="3">
      <c r="A137" s="198" t="n"/>
      <c r="B137" s="198" t="n"/>
      <c r="C137" s="198" t="inlineStr">
        <is>
          <t>나130</t>
        </is>
      </c>
      <c r="D137" s="195" t="n">
        <v>1123</v>
      </c>
      <c r="E137" s="195" t="n">
        <v>32</v>
      </c>
      <c r="F137" s="195" t="n">
        <v>32</v>
      </c>
      <c r="G137" s="239" t="n">
        <v>130</v>
      </c>
      <c r="H137" s="197" t="inlineStr">
        <is>
          <t>나</t>
        </is>
      </c>
      <c r="I137" s="242" t="inlineStr">
        <is>
          <t>중앙대</t>
        </is>
      </c>
      <c r="J137" s="242" t="inlineStr">
        <is>
          <t>국제물류학과</t>
        </is>
      </c>
      <c r="K137" s="195" t="inlineStr">
        <is>
          <t>통합</t>
        </is>
      </c>
      <c r="L137" s="697">
        <f>IF(OFFSET(환산공식!$ED$15,$F137,0)=1,"O","X")</f>
        <v/>
      </c>
      <c r="M137" s="188">
        <f>IFERROR(OFFSET(환산공식!DJ$15,$F137,0),"")</f>
        <v/>
      </c>
      <c r="N137" s="697">
        <f>IFERROR(CONCATENATE(ROUND(OFFSET(환산공식!DK$15,$F137,0),1),"%"),"")</f>
        <v/>
      </c>
      <c r="O137" s="697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7">
        <f>OFFSET(환산공식!FX$15,$F137,0)</f>
        <v/>
      </c>
      <c r="AA137" s="179">
        <f>OFFSET(환산공식!FY$15,$F137,0)</f>
        <v/>
      </c>
      <c r="AC137" s="0" t="n"/>
      <c r="AD137" s="0">
        <f>IF(L137="X",6,IF(Q137&gt;R137,1,IF(Q137&gt;S137,2,IF(Q137&gt;T137,3,IF(Q137&gt;U137,4,IF(Q137&gt;=V137,5,IF(Q137&lt;V137,6,"")))))))</f>
        <v/>
      </c>
      <c r="AE137" s="0" t="n"/>
    </row>
    <row r="138" customFormat="1" s="3">
      <c r="A138" s="198" t="n"/>
      <c r="B138" s="198" t="n"/>
      <c r="C138" s="198" t="inlineStr">
        <is>
          <t>나131</t>
        </is>
      </c>
      <c r="D138" s="195" t="n">
        <v>1124</v>
      </c>
      <c r="E138" s="195" t="n">
        <v>31</v>
      </c>
      <c r="F138" s="195" t="n">
        <v>31</v>
      </c>
      <c r="G138" s="239" t="n">
        <v>131</v>
      </c>
      <c r="H138" s="197" t="inlineStr">
        <is>
          <t>나</t>
        </is>
      </c>
      <c r="I138" s="242" t="inlineStr">
        <is>
          <t>중앙대</t>
        </is>
      </c>
      <c r="J138" s="242" t="inlineStr">
        <is>
          <t>영어교육과</t>
        </is>
      </c>
      <c r="K138" s="195" t="inlineStr">
        <is>
          <t>통합</t>
        </is>
      </c>
      <c r="L138" s="697">
        <f>IF(OFFSET(환산공식!$ED$15,$F138,0)=1,"O","X")</f>
        <v/>
      </c>
      <c r="M138" s="188">
        <f>IFERROR(OFFSET(환산공식!DJ$15,$F138,0),"")</f>
        <v/>
      </c>
      <c r="N138" s="697">
        <f>IFERROR(CONCATENATE(ROUND(OFFSET(환산공식!DK$15,$F138,0),1),"%"),"")</f>
        <v/>
      </c>
      <c r="O138" s="697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7">
        <f>OFFSET(환산공식!FX$15,$F138,0)</f>
        <v/>
      </c>
      <c r="AA138" s="179">
        <f>OFFSET(환산공식!FY$15,$F138,0)</f>
        <v/>
      </c>
      <c r="AC138" s="0" t="n"/>
      <c r="AD138" s="0">
        <f>IF(L138="X",6,IF(Q138&gt;R138,1,IF(Q138&gt;S138,2,IF(Q138&gt;T138,3,IF(Q138&gt;U138,4,IF(Q138&gt;=V138,5,IF(Q138&lt;V138,6,"")))))))</f>
        <v/>
      </c>
      <c r="AE138" s="0" t="n"/>
    </row>
    <row r="139" customFormat="1" s="3">
      <c r="A139" s="198" t="n"/>
      <c r="B139" s="198" t="n"/>
      <c r="C139" s="198" t="inlineStr">
        <is>
          <t>나132</t>
        </is>
      </c>
      <c r="D139" s="195" t="n">
        <v>1125</v>
      </c>
      <c r="E139" s="195" t="n">
        <v>32</v>
      </c>
      <c r="F139" s="195" t="n">
        <v>32</v>
      </c>
      <c r="G139" s="239" t="n">
        <v>132</v>
      </c>
      <c r="H139" s="197" t="inlineStr">
        <is>
          <t>나</t>
        </is>
      </c>
      <c r="I139" s="242" t="inlineStr">
        <is>
          <t>중앙대</t>
        </is>
      </c>
      <c r="J139" s="242" t="inlineStr">
        <is>
          <t>사회학과</t>
        </is>
      </c>
      <c r="K139" s="195" t="inlineStr">
        <is>
          <t>통합</t>
        </is>
      </c>
      <c r="L139" s="697">
        <f>IF(OFFSET(환산공식!$ED$15,$F139,0)=1,"O","X")</f>
        <v/>
      </c>
      <c r="M139" s="188">
        <f>IFERROR(OFFSET(환산공식!DJ$15,$F139,0),"")</f>
        <v/>
      </c>
      <c r="N139" s="697">
        <f>IFERROR(CONCATENATE(ROUND(OFFSET(환산공식!DK$15,$F139,0),1),"%"),"")</f>
        <v/>
      </c>
      <c r="O139" s="697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7">
        <f>OFFSET(환산공식!FX$15,$F139,0)</f>
        <v/>
      </c>
      <c r="AA139" s="179">
        <f>OFFSET(환산공식!FY$15,$F139,0)</f>
        <v/>
      </c>
      <c r="AC139" s="0" t="n"/>
      <c r="AD139" s="0">
        <f>IF(L139="X",6,IF(Q139&gt;R139,1,IF(Q139&gt;S139,2,IF(Q139&gt;T139,3,IF(Q139&gt;U139,4,IF(Q139&gt;=V139,5,IF(Q139&lt;V139,6,"")))))))</f>
        <v/>
      </c>
      <c r="AE139" s="0" t="n"/>
    </row>
    <row r="140" customFormat="1" s="3">
      <c r="A140" s="198" t="n"/>
      <c r="B140" s="198" t="n"/>
      <c r="C140" s="198" t="inlineStr">
        <is>
          <t>나133</t>
        </is>
      </c>
      <c r="D140" s="195" t="n">
        <v>1126</v>
      </c>
      <c r="E140" s="195" t="n">
        <v>32</v>
      </c>
      <c r="F140" s="195" t="n">
        <v>32</v>
      </c>
      <c r="G140" s="239" t="n">
        <v>133</v>
      </c>
      <c r="H140" s="197" t="inlineStr">
        <is>
          <t>나</t>
        </is>
      </c>
      <c r="I140" s="242" t="inlineStr">
        <is>
          <t>중앙대</t>
        </is>
      </c>
      <c r="J140" s="242" t="inlineStr">
        <is>
          <t>광고홍보학전공</t>
        </is>
      </c>
      <c r="K140" s="195" t="inlineStr">
        <is>
          <t>통합</t>
        </is>
      </c>
      <c r="L140" s="697">
        <f>IF(OFFSET(환산공식!$ED$15,$F140,0)=1,"O","X")</f>
        <v/>
      </c>
      <c r="M140" s="188">
        <f>IFERROR(OFFSET(환산공식!DJ$15,$F140,0),"")</f>
        <v/>
      </c>
      <c r="N140" s="697">
        <f>IFERROR(CONCATENATE(ROUND(OFFSET(환산공식!DK$15,$F140,0),1),"%"),"")</f>
        <v/>
      </c>
      <c r="O140" s="697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7">
        <f>OFFSET(환산공식!FX$15,$F140,0)</f>
        <v/>
      </c>
      <c r="AA140" s="179">
        <f>OFFSET(환산공식!FY$15,$F140,0)</f>
        <v/>
      </c>
      <c r="AC140" s="0" t="n"/>
      <c r="AD140" s="0">
        <f>IF(L140="X",6,IF(Q140&gt;R140,1,IF(Q140&gt;S140,2,IF(Q140&gt;T140,3,IF(Q140&gt;U140,4,IF(Q140&gt;=V140,5,IF(Q140&lt;V140,6,"")))))))</f>
        <v/>
      </c>
      <c r="AE140" s="0" t="n"/>
    </row>
    <row r="141" customFormat="1" s="3">
      <c r="A141" s="198" t="n"/>
      <c r="B141" s="198" t="n"/>
      <c r="C141" s="198" t="inlineStr">
        <is>
          <t>나134</t>
        </is>
      </c>
      <c r="D141" s="195" t="n">
        <v>1127</v>
      </c>
      <c r="E141" s="195" t="n">
        <v>32</v>
      </c>
      <c r="F141" s="195" t="n">
        <v>32</v>
      </c>
      <c r="G141" s="239" t="n">
        <v>134</v>
      </c>
      <c r="H141" s="197" t="inlineStr">
        <is>
          <t>나</t>
        </is>
      </c>
      <c r="I141" s="242" t="inlineStr">
        <is>
          <t>중앙대</t>
        </is>
      </c>
      <c r="J141" s="242" t="inlineStr">
        <is>
          <t>심리학과</t>
        </is>
      </c>
      <c r="K141" s="195" t="inlineStr">
        <is>
          <t>통합</t>
        </is>
      </c>
      <c r="L141" s="697">
        <f>IF(OFFSET(환산공식!$ED$15,$F141,0)=1,"O","X")</f>
        <v/>
      </c>
      <c r="M141" s="188">
        <f>IFERROR(OFFSET(환산공식!DJ$15,$F141,0),"")</f>
        <v/>
      </c>
      <c r="N141" s="697">
        <f>IFERROR(CONCATENATE(ROUND(OFFSET(환산공식!DK$15,$F141,0),1),"%"),"")</f>
        <v/>
      </c>
      <c r="O141" s="697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7">
        <f>OFFSET(환산공식!FX$15,$F141,0)</f>
        <v/>
      </c>
      <c r="AA141" s="179">
        <f>OFFSET(환산공식!FY$15,$F141,0)</f>
        <v/>
      </c>
      <c r="AC141" s="0" t="n"/>
      <c r="AD141" s="0">
        <f>IF(L141="X",6,IF(Q141&gt;R141,1,IF(Q141&gt;S141,2,IF(Q141&gt;T141,3,IF(Q141&gt;U141,4,IF(Q141&gt;=V141,5,IF(Q141&lt;V141,6,"")))))))</f>
        <v/>
      </c>
      <c r="AE141" s="0" t="n"/>
    </row>
    <row r="142" customFormat="1" s="3">
      <c r="A142" s="198" t="n"/>
      <c r="B142" s="198" t="n"/>
      <c r="C142" s="198" t="inlineStr">
        <is>
          <t>나135</t>
        </is>
      </c>
      <c r="D142" s="195" t="n">
        <v>1128</v>
      </c>
      <c r="E142" s="195" t="n">
        <v>32</v>
      </c>
      <c r="F142" s="195" t="n">
        <v>32</v>
      </c>
      <c r="G142" s="239" t="n">
        <v>135</v>
      </c>
      <c r="H142" s="197" t="inlineStr">
        <is>
          <t>나</t>
        </is>
      </c>
      <c r="I142" s="242" t="inlineStr">
        <is>
          <t>중앙대</t>
        </is>
      </c>
      <c r="J142" s="242" t="inlineStr">
        <is>
          <t>간호학과(인문)</t>
        </is>
      </c>
      <c r="K142" s="195" t="inlineStr">
        <is>
          <t>통합</t>
        </is>
      </c>
      <c r="L142" s="697">
        <f>IF(OFFSET(환산공식!$ED$15,$F142,0)=1,"O","X")</f>
        <v/>
      </c>
      <c r="M142" s="188">
        <f>IFERROR(OFFSET(환산공식!DJ$15,$F142,0),"")</f>
        <v/>
      </c>
      <c r="N142" s="697">
        <f>IFERROR(CONCATENATE(ROUND(OFFSET(환산공식!DK$15,$F142,0),1),"%"),"")</f>
        <v/>
      </c>
      <c r="O142" s="697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7">
        <f>OFFSET(환산공식!FX$15,$F142,0)</f>
        <v/>
      </c>
      <c r="AA142" s="179">
        <f>OFFSET(환산공식!FY$15,$F142,0)</f>
        <v/>
      </c>
      <c r="AC142" s="0" t="n"/>
      <c r="AD142" s="0">
        <f>IF(L142="X",6,IF(Q142&gt;R142,1,IF(Q142&gt;S142,2,IF(Q142&gt;T142,3,IF(Q142&gt;U142,4,IF(Q142&gt;=V142,5,IF(Q142&lt;V142,6,"")))))))</f>
        <v/>
      </c>
      <c r="AE142" s="0" t="n"/>
    </row>
    <row r="143" customFormat="1" s="3">
      <c r="A143" s="198" t="n"/>
      <c r="B143" s="198" t="n"/>
      <c r="C143" s="198" t="inlineStr">
        <is>
          <t>나136</t>
        </is>
      </c>
      <c r="D143" s="195" t="n">
        <v>1129</v>
      </c>
      <c r="E143" s="195" t="n">
        <v>32</v>
      </c>
      <c r="F143" s="195" t="n">
        <v>32</v>
      </c>
      <c r="G143" s="239" t="n">
        <v>136</v>
      </c>
      <c r="H143" s="197" t="inlineStr">
        <is>
          <t>나</t>
        </is>
      </c>
      <c r="I143" s="242" t="inlineStr">
        <is>
          <t>중앙대</t>
        </is>
      </c>
      <c r="J143" s="242" t="inlineStr">
        <is>
          <t>정치국제학과</t>
        </is>
      </c>
      <c r="K143" s="195" t="inlineStr">
        <is>
          <t>통합</t>
        </is>
      </c>
      <c r="L143" s="697">
        <f>IF(OFFSET(환산공식!$ED$15,$F143,0)=1,"O","X")</f>
        <v/>
      </c>
      <c r="M143" s="188">
        <f>IFERROR(OFFSET(환산공식!DJ$15,$F143,0),"")</f>
        <v/>
      </c>
      <c r="N143" s="697">
        <f>IFERROR(CONCATENATE(ROUND(OFFSET(환산공식!DK$15,$F143,0),1),"%"),"")</f>
        <v/>
      </c>
      <c r="O143" s="697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7">
        <f>OFFSET(환산공식!FX$15,$F143,0)</f>
        <v/>
      </c>
      <c r="AA143" s="179">
        <f>OFFSET(환산공식!FY$15,$F143,0)</f>
        <v/>
      </c>
      <c r="AC143" s="0" t="n"/>
      <c r="AD143" s="0">
        <f>IF(L143="X",6,IF(Q143&gt;R143,1,IF(Q143&gt;S143,2,IF(Q143&gt;T143,3,IF(Q143&gt;U143,4,IF(Q143&gt;=V143,5,IF(Q143&lt;V143,6,"")))))))</f>
        <v/>
      </c>
      <c r="AE143" s="0" t="n"/>
    </row>
    <row r="144" customFormat="1" s="3">
      <c r="A144" s="198" t="n"/>
      <c r="B144" s="198" t="n"/>
      <c r="C144" s="198" t="inlineStr">
        <is>
          <t>나137</t>
        </is>
      </c>
      <c r="D144" s="195" t="n">
        <v>1130</v>
      </c>
      <c r="E144" s="195" t="n">
        <v>32</v>
      </c>
      <c r="F144" s="195" t="n">
        <v>32</v>
      </c>
      <c r="G144" s="239" t="n">
        <v>137</v>
      </c>
      <c r="H144" s="197" t="inlineStr">
        <is>
          <t>나</t>
        </is>
      </c>
      <c r="I144" s="242" t="inlineStr">
        <is>
          <t>중앙대</t>
        </is>
      </c>
      <c r="J144" s="242" t="inlineStr">
        <is>
          <t>사회복지학부</t>
        </is>
      </c>
      <c r="K144" s="195" t="inlineStr">
        <is>
          <t>통합</t>
        </is>
      </c>
      <c r="L144" s="697">
        <f>IF(OFFSET(환산공식!$ED$15,$F144,0)=1,"O","X")</f>
        <v/>
      </c>
      <c r="M144" s="188">
        <f>IFERROR(OFFSET(환산공식!DJ$15,$F144,0),"")</f>
        <v/>
      </c>
      <c r="N144" s="697">
        <f>IFERROR(CONCATENATE(ROUND(OFFSET(환산공식!DK$15,$F144,0),1),"%"),"")</f>
        <v/>
      </c>
      <c r="O144" s="697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7">
        <f>OFFSET(환산공식!FX$15,$F144,0)</f>
        <v/>
      </c>
      <c r="AA144" s="179">
        <f>OFFSET(환산공식!FY$15,$F144,0)</f>
        <v/>
      </c>
      <c r="AC144" s="0" t="n"/>
      <c r="AD144" s="0">
        <f>IF(L144="X",6,IF(Q144&gt;R144,1,IF(Q144&gt;S144,2,IF(Q144&gt;T144,3,IF(Q144&gt;U144,4,IF(Q144&gt;=V144,5,IF(Q144&lt;V144,6,"")))))))</f>
        <v/>
      </c>
      <c r="AE144" s="0" t="n"/>
    </row>
    <row r="145" customFormat="1" s="3">
      <c r="A145" s="198" t="n"/>
      <c r="B145" s="198" t="n"/>
      <c r="C145" s="198" t="inlineStr">
        <is>
          <t>나138</t>
        </is>
      </c>
      <c r="D145" s="195" t="n">
        <v>1131</v>
      </c>
      <c r="E145" s="195" t="n">
        <v>283</v>
      </c>
      <c r="F145" s="195" t="n">
        <v>283</v>
      </c>
      <c r="G145" s="239" t="n">
        <v>138</v>
      </c>
      <c r="H145" s="197" t="inlineStr">
        <is>
          <t>나</t>
        </is>
      </c>
      <c r="I145" s="242" t="inlineStr">
        <is>
          <t>중앙대</t>
        </is>
      </c>
      <c r="J145" s="242" t="inlineStr">
        <is>
          <t>공연영상창작학부(영화)</t>
        </is>
      </c>
      <c r="K145" s="195" t="inlineStr">
        <is>
          <t>통합</t>
        </is>
      </c>
      <c r="L145" s="697">
        <f>IF(OFFSET(환산공식!$ED$15,$F145,0)=1,"O","X")</f>
        <v/>
      </c>
      <c r="M145" s="188">
        <f>IFERROR(OFFSET(환산공식!DJ$15,$F145,0),"")</f>
        <v/>
      </c>
      <c r="N145" s="697">
        <f>IFERROR(CONCATENATE(ROUND(OFFSET(환산공식!DK$15,$F145,0),1),"%"),"")</f>
        <v/>
      </c>
      <c r="O145" s="697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7">
        <f>OFFSET(환산공식!FX$15,$F145,0)</f>
        <v/>
      </c>
      <c r="AA145" s="179">
        <f>OFFSET(환산공식!FY$15,$F145,0)</f>
        <v/>
      </c>
      <c r="AC145" s="0" t="n"/>
      <c r="AD145" s="0">
        <f>IF(L145="X",6,IF(Q145&gt;R145,1,IF(Q145&gt;S145,2,IF(Q145&gt;T145,3,IF(Q145&gt;U145,4,IF(Q145&gt;=V145,5,IF(Q145&lt;V145,6,"")))))))</f>
        <v/>
      </c>
      <c r="AE145" s="0" t="n"/>
    </row>
    <row r="146" customFormat="1" s="3">
      <c r="A146" s="198" t="n"/>
      <c r="B146" s="198" t="n"/>
      <c r="C146" s="198" t="inlineStr">
        <is>
          <t>나139</t>
        </is>
      </c>
      <c r="D146" s="195" t="n">
        <v>1132</v>
      </c>
      <c r="E146" s="195" t="n">
        <v>283</v>
      </c>
      <c r="F146" s="195" t="n">
        <v>283</v>
      </c>
      <c r="G146" s="239" t="n">
        <v>139</v>
      </c>
      <c r="H146" s="197" t="inlineStr">
        <is>
          <t>나</t>
        </is>
      </c>
      <c r="I146" s="242" t="inlineStr">
        <is>
          <t>중앙대</t>
        </is>
      </c>
      <c r="J146" s="242" t="inlineStr">
        <is>
          <t>공연영상창작학부(사진)</t>
        </is>
      </c>
      <c r="K146" s="195" t="inlineStr">
        <is>
          <t>통합</t>
        </is>
      </c>
      <c r="L146" s="697">
        <f>IF(OFFSET(환산공식!$ED$15,$F146,0)=1,"O","X")</f>
        <v/>
      </c>
      <c r="M146" s="188">
        <f>IFERROR(OFFSET(환산공식!DJ$15,$F146,0),"")</f>
        <v/>
      </c>
      <c r="N146" s="697">
        <f>IFERROR(CONCATENATE(ROUND(OFFSET(환산공식!DK$15,$F146,0),1),"%"),"")</f>
        <v/>
      </c>
      <c r="O146" s="697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7">
        <f>OFFSET(환산공식!FX$15,$F146,0)</f>
        <v/>
      </c>
      <c r="AA146" s="179">
        <f>OFFSET(환산공식!FY$15,$F146,0)</f>
        <v/>
      </c>
      <c r="AC146" s="0" t="n"/>
      <c r="AD146" s="0">
        <f>IF(L146="X",6,IF(Q146&gt;R146,1,IF(Q146&gt;S146,2,IF(Q146&gt;T146,3,IF(Q146&gt;U146,4,IF(Q146&gt;=V146,5,IF(Q146&lt;V146,6,"")))))))</f>
        <v/>
      </c>
      <c r="AE146" s="0" t="n"/>
    </row>
    <row r="147" customFormat="1" s="3">
      <c r="A147" s="198" t="n"/>
      <c r="B147" s="198" t="n"/>
      <c r="C147" s="198" t="inlineStr">
        <is>
          <t>나140</t>
        </is>
      </c>
      <c r="D147" s="195" t="n">
        <v>1133</v>
      </c>
      <c r="E147" s="195" t="n">
        <v>33</v>
      </c>
      <c r="F147" s="195" t="n">
        <v>33</v>
      </c>
      <c r="G147" s="239" t="n">
        <v>140</v>
      </c>
      <c r="H147" s="197" t="inlineStr">
        <is>
          <t>나</t>
        </is>
      </c>
      <c r="I147" s="242" t="inlineStr">
        <is>
          <t>경희대</t>
        </is>
      </c>
      <c r="J147" s="242" t="inlineStr">
        <is>
          <t>신소재공학과</t>
        </is>
      </c>
      <c r="K147" s="195" t="inlineStr">
        <is>
          <t>자연</t>
        </is>
      </c>
      <c r="L147" s="697">
        <f>IF(OFFSET(환산공식!$ED$15,$F147,0)=1,"O","X")</f>
        <v/>
      </c>
      <c r="M147" s="188">
        <f>IFERROR(OFFSET(환산공식!DJ$15,$F147,0),"")</f>
        <v/>
      </c>
      <c r="N147" s="697">
        <f>IFERROR(CONCATENATE(ROUND(OFFSET(환산공식!DK$15,$F147,0),1),"%"),"")</f>
        <v/>
      </c>
      <c r="O147" s="697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7">
        <f>OFFSET(환산공식!FX$15,$F147,0)</f>
        <v/>
      </c>
      <c r="AA147" s="179">
        <f>OFFSET(환산공식!FY$15,$F147,0)</f>
        <v/>
      </c>
      <c r="AC147" s="0" t="n"/>
      <c r="AD147" s="0">
        <f>IF(L147="X",6,IF(Q147&gt;R147,1,IF(Q147&gt;S147,2,IF(Q147&gt;T147,3,IF(Q147&gt;U147,4,IF(Q147&gt;=V147,5,IF(Q147&lt;V147,6,"")))))))</f>
        <v/>
      </c>
      <c r="AE147" s="0" t="n"/>
    </row>
    <row r="148" customFormat="1" s="3">
      <c r="A148" s="198" t="n"/>
      <c r="B148" s="198" t="n"/>
      <c r="C148" s="198" t="inlineStr">
        <is>
          <t>나141</t>
        </is>
      </c>
      <c r="D148" s="195" t="n">
        <v>1134</v>
      </c>
      <c r="E148" s="195" t="n">
        <v>33</v>
      </c>
      <c r="F148" s="195" t="n">
        <v>33</v>
      </c>
      <c r="G148" s="239" t="n">
        <v>141</v>
      </c>
      <c r="H148" s="197" t="inlineStr">
        <is>
          <t>나</t>
        </is>
      </c>
      <c r="I148" s="242" t="inlineStr">
        <is>
          <t>경희대</t>
        </is>
      </c>
      <c r="J148" s="242" t="inlineStr">
        <is>
          <t>유전생명공학과</t>
        </is>
      </c>
      <c r="K148" s="195" t="inlineStr">
        <is>
          <t>자연</t>
        </is>
      </c>
      <c r="L148" s="697">
        <f>IF(OFFSET(환산공식!$ED$15,$F148,0)=1,"O","X")</f>
        <v/>
      </c>
      <c r="M148" s="188">
        <f>IFERROR(OFFSET(환산공식!DJ$15,$F148,0),"")</f>
        <v/>
      </c>
      <c r="N148" s="697">
        <f>IFERROR(CONCATENATE(ROUND(OFFSET(환산공식!DK$15,$F148,0),1),"%"),"")</f>
        <v/>
      </c>
      <c r="O148" s="697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7">
        <f>OFFSET(환산공식!FX$15,$F148,0)</f>
        <v/>
      </c>
      <c r="AA148" s="179">
        <f>OFFSET(환산공식!FY$15,$F148,0)</f>
        <v/>
      </c>
      <c r="AC148" s="0" t="n"/>
      <c r="AD148" s="0">
        <f>IF(L148="X",6,IF(Q148&gt;R148,1,IF(Q148&gt;S148,2,IF(Q148&gt;T148,3,IF(Q148&gt;U148,4,IF(Q148&gt;=V148,5,IF(Q148&lt;V148,6,"")))))))</f>
        <v/>
      </c>
      <c r="AE148" s="0" t="n"/>
    </row>
    <row r="149" customFormat="1" s="3">
      <c r="A149" s="198" t="n"/>
      <c r="B149" s="198" t="n"/>
      <c r="C149" s="198" t="inlineStr">
        <is>
          <t>나142</t>
        </is>
      </c>
      <c r="D149" s="195" t="n">
        <v>1135</v>
      </c>
      <c r="E149" s="195" t="n">
        <v>33</v>
      </c>
      <c r="F149" s="195" t="n">
        <v>33</v>
      </c>
      <c r="G149" s="239" t="n">
        <v>142</v>
      </c>
      <c r="H149" s="197" t="inlineStr">
        <is>
          <t>나</t>
        </is>
      </c>
      <c r="I149" s="242" t="inlineStr">
        <is>
          <t>경희대</t>
        </is>
      </c>
      <c r="J149" s="242" t="inlineStr">
        <is>
          <t>화학공학과</t>
        </is>
      </c>
      <c r="K149" s="195" t="inlineStr">
        <is>
          <t>자연</t>
        </is>
      </c>
      <c r="L149" s="697">
        <f>IF(OFFSET(환산공식!$ED$15,$F149,0)=1,"O","X")</f>
        <v/>
      </c>
      <c r="M149" s="188">
        <f>IFERROR(OFFSET(환산공식!DJ$15,$F149,0),"")</f>
        <v/>
      </c>
      <c r="N149" s="697">
        <f>IFERROR(CONCATENATE(ROUND(OFFSET(환산공식!DK$15,$F149,0),1),"%"),"")</f>
        <v/>
      </c>
      <c r="O149" s="697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7">
        <f>OFFSET(환산공식!FX$15,$F149,0)</f>
        <v/>
      </c>
      <c r="AA149" s="179">
        <f>OFFSET(환산공식!FY$15,$F149,0)</f>
        <v/>
      </c>
      <c r="AC149" s="0" t="n"/>
      <c r="AD149" s="0">
        <f>IF(L149="X",6,IF(Q149&gt;R149,1,IF(Q149&gt;S149,2,IF(Q149&gt;T149,3,IF(Q149&gt;U149,4,IF(Q149&gt;=V149,5,IF(Q149&lt;V149,6,"")))))))</f>
        <v/>
      </c>
      <c r="AE149" s="0" t="n"/>
    </row>
    <row r="150" customFormat="1" s="3">
      <c r="A150" s="198" t="n"/>
      <c r="B150" s="198" t="n"/>
      <c r="C150" s="198" t="inlineStr">
        <is>
          <t>나143</t>
        </is>
      </c>
      <c r="D150" s="195" t="n">
        <v>1136</v>
      </c>
      <c r="E150" s="195" t="n">
        <v>33</v>
      </c>
      <c r="F150" s="195" t="n">
        <v>33</v>
      </c>
      <c r="G150" s="239" t="n">
        <v>143</v>
      </c>
      <c r="H150" s="197" t="inlineStr">
        <is>
          <t>나</t>
        </is>
      </c>
      <c r="I150" s="242" t="inlineStr">
        <is>
          <t>경희대</t>
        </is>
      </c>
      <c r="J150" s="242" t="inlineStr">
        <is>
          <t>기계공학과</t>
        </is>
      </c>
      <c r="K150" s="195" t="inlineStr">
        <is>
          <t>자연</t>
        </is>
      </c>
      <c r="L150" s="697">
        <f>IF(OFFSET(환산공식!$ED$15,$F150,0)=1,"O","X")</f>
        <v/>
      </c>
      <c r="M150" s="188">
        <f>IFERROR(OFFSET(환산공식!DJ$15,$F150,0),"")</f>
        <v/>
      </c>
      <c r="N150" s="697">
        <f>IFERROR(CONCATENATE(ROUND(OFFSET(환산공식!DK$15,$F150,0),1),"%"),"")</f>
        <v/>
      </c>
      <c r="O150" s="697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7">
        <f>OFFSET(환산공식!FX$15,$F150,0)</f>
        <v/>
      </c>
      <c r="AA150" s="179">
        <f>OFFSET(환산공식!FY$15,$F150,0)</f>
        <v/>
      </c>
      <c r="AC150" s="0" t="n"/>
      <c r="AD150" s="0">
        <f>IF(L150="X",6,IF(Q150&gt;R150,1,IF(Q150&gt;S150,2,IF(Q150&gt;T150,3,IF(Q150&gt;U150,4,IF(Q150&gt;=V150,5,IF(Q150&lt;V150,6,"")))))))</f>
        <v/>
      </c>
      <c r="AE150" s="0" t="n"/>
    </row>
    <row r="151" customFormat="1" s="3">
      <c r="A151" s="198" t="n"/>
      <c r="B151" s="198" t="n"/>
      <c r="C151" s="198" t="inlineStr">
        <is>
          <t>나144</t>
        </is>
      </c>
      <c r="D151" s="195" t="n">
        <v>1137</v>
      </c>
      <c r="E151" s="195" t="n">
        <v>33</v>
      </c>
      <c r="F151" s="195" t="n">
        <v>33</v>
      </c>
      <c r="G151" s="239" t="n">
        <v>144</v>
      </c>
      <c r="H151" s="197" t="inlineStr">
        <is>
          <t>나</t>
        </is>
      </c>
      <c r="I151" s="242" t="inlineStr">
        <is>
          <t>경희대</t>
        </is>
      </c>
      <c r="J151" s="242" t="inlineStr">
        <is>
          <t>산업경영공학과</t>
        </is>
      </c>
      <c r="K151" s="195" t="inlineStr">
        <is>
          <t>자연</t>
        </is>
      </c>
      <c r="L151" s="697">
        <f>IF(OFFSET(환산공식!$ED$15,$F151,0)=1,"O","X")</f>
        <v/>
      </c>
      <c r="M151" s="188">
        <f>IFERROR(OFFSET(환산공식!DJ$15,$F151,0),"")</f>
        <v/>
      </c>
      <c r="N151" s="697">
        <f>IFERROR(CONCATENATE(ROUND(OFFSET(환산공식!DK$15,$F151,0),1),"%"),"")</f>
        <v/>
      </c>
      <c r="O151" s="697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7">
        <f>OFFSET(환산공식!FX$15,$F151,0)</f>
        <v/>
      </c>
      <c r="AA151" s="179">
        <f>OFFSET(환산공식!FY$15,$F151,0)</f>
        <v/>
      </c>
      <c r="AC151" s="0" t="n"/>
      <c r="AD151" s="0">
        <f>IF(L151="X",6,IF(Q151&gt;R151,1,IF(Q151&gt;S151,2,IF(Q151&gt;T151,3,IF(Q151&gt;U151,4,IF(Q151&gt;=V151,5,IF(Q151&lt;V151,6,"")))))))</f>
        <v/>
      </c>
      <c r="AE151" s="0" t="n"/>
    </row>
    <row r="152" customFormat="1" s="3">
      <c r="A152" s="198" t="n"/>
      <c r="B152" s="198" t="n"/>
      <c r="C152" s="198" t="inlineStr">
        <is>
          <t>나145</t>
        </is>
      </c>
      <c r="D152" s="195" t="n">
        <v>1138</v>
      </c>
      <c r="E152" s="195" t="n">
        <v>33</v>
      </c>
      <c r="F152" s="195" t="n">
        <v>33</v>
      </c>
      <c r="G152" s="239" t="n">
        <v>145</v>
      </c>
      <c r="H152" s="197" t="inlineStr">
        <is>
          <t>나</t>
        </is>
      </c>
      <c r="I152" s="242" t="inlineStr">
        <is>
          <t>경희대</t>
        </is>
      </c>
      <c r="J152" s="242" t="inlineStr">
        <is>
          <t>응용수학과</t>
        </is>
      </c>
      <c r="K152" s="195" t="inlineStr">
        <is>
          <t>자연</t>
        </is>
      </c>
      <c r="L152" s="697">
        <f>IF(OFFSET(환산공식!$ED$15,$F152,0)=1,"O","X")</f>
        <v/>
      </c>
      <c r="M152" s="188">
        <f>IFERROR(OFFSET(환산공식!DJ$15,$F152,0),"")</f>
        <v/>
      </c>
      <c r="N152" s="697">
        <f>IFERROR(CONCATENATE(ROUND(OFFSET(환산공식!DK$15,$F152,0),1),"%"),"")</f>
        <v/>
      </c>
      <c r="O152" s="697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7">
        <f>OFFSET(환산공식!FX$15,$F152,0)</f>
        <v/>
      </c>
      <c r="AA152" s="179">
        <f>OFFSET(환산공식!FY$15,$F152,0)</f>
        <v/>
      </c>
      <c r="AC152" s="0" t="n"/>
      <c r="AD152" s="0">
        <f>IF(L152="X",6,IF(Q152&gt;R152,1,IF(Q152&gt;S152,2,IF(Q152&gt;T152,3,IF(Q152&gt;U152,4,IF(Q152&gt;=V152,5,IF(Q152&lt;V152,6,"")))))))</f>
        <v/>
      </c>
      <c r="AE152" s="0" t="n"/>
    </row>
    <row r="153" customFormat="1" s="3">
      <c r="A153" s="198" t="n"/>
      <c r="B153" s="198" t="n"/>
      <c r="C153" s="198" t="inlineStr">
        <is>
          <t>나146</t>
        </is>
      </c>
      <c r="D153" s="195" t="n">
        <v>1139</v>
      </c>
      <c r="E153" s="195" t="n">
        <v>33</v>
      </c>
      <c r="F153" s="195" t="n">
        <v>33</v>
      </c>
      <c r="G153" s="239" t="n">
        <v>146</v>
      </c>
      <c r="H153" s="197" t="inlineStr">
        <is>
          <t>나</t>
        </is>
      </c>
      <c r="I153" s="242" t="inlineStr">
        <is>
          <t>경희대</t>
        </is>
      </c>
      <c r="J153" s="242" t="inlineStr">
        <is>
          <t>식품생명공학과</t>
        </is>
      </c>
      <c r="K153" s="195" t="inlineStr">
        <is>
          <t>자연</t>
        </is>
      </c>
      <c r="L153" s="697">
        <f>IF(OFFSET(환산공식!$ED$15,$F153,0)=1,"O","X")</f>
        <v/>
      </c>
      <c r="M153" s="188">
        <f>IFERROR(OFFSET(환산공식!DJ$15,$F153,0),"")</f>
        <v/>
      </c>
      <c r="N153" s="697">
        <f>IFERROR(CONCATENATE(ROUND(OFFSET(환산공식!DK$15,$F153,0),1),"%"),"")</f>
        <v/>
      </c>
      <c r="O153" s="697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7">
        <f>OFFSET(환산공식!FX$15,$F153,0)</f>
        <v/>
      </c>
      <c r="AA153" s="179">
        <f>OFFSET(환산공식!FY$15,$F153,0)</f>
        <v/>
      </c>
      <c r="AC153" s="0" t="n"/>
      <c r="AD153" s="0">
        <f>IF(L153="X",6,IF(Q153&gt;R153,1,IF(Q153&gt;S153,2,IF(Q153&gt;T153,3,IF(Q153&gt;U153,4,IF(Q153&gt;=V153,5,IF(Q153&lt;V153,6,"")))))))</f>
        <v/>
      </c>
      <c r="AE153" s="0" t="n"/>
    </row>
    <row r="154" customFormat="1" s="3">
      <c r="A154" s="198" t="n"/>
      <c r="B154" s="198" t="n"/>
      <c r="C154" s="198" t="inlineStr">
        <is>
          <t>나147</t>
        </is>
      </c>
      <c r="D154" s="195" t="n">
        <v>1140</v>
      </c>
      <c r="E154" s="195" t="n">
        <v>33</v>
      </c>
      <c r="F154" s="195" t="n">
        <v>33</v>
      </c>
      <c r="G154" s="239" t="n">
        <v>147</v>
      </c>
      <c r="H154" s="197" t="inlineStr">
        <is>
          <t>나</t>
        </is>
      </c>
      <c r="I154" s="242" t="inlineStr">
        <is>
          <t>경희대</t>
        </is>
      </c>
      <c r="J154" s="242" t="inlineStr">
        <is>
          <t>응용물리학과</t>
        </is>
      </c>
      <c r="K154" s="195" t="inlineStr">
        <is>
          <t>자연</t>
        </is>
      </c>
      <c r="L154" s="697">
        <f>IF(OFFSET(환산공식!$ED$15,$F154,0)=1,"O","X")</f>
        <v/>
      </c>
      <c r="M154" s="188">
        <f>IFERROR(OFFSET(환산공식!DJ$15,$F154,0),"")</f>
        <v/>
      </c>
      <c r="N154" s="697">
        <f>IFERROR(CONCATENATE(ROUND(OFFSET(환산공식!DK$15,$F154,0),1),"%"),"")</f>
        <v/>
      </c>
      <c r="O154" s="697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7">
        <f>OFFSET(환산공식!FX$15,$F154,0)</f>
        <v/>
      </c>
      <c r="AA154" s="179">
        <f>OFFSET(환산공식!FY$15,$F154,0)</f>
        <v/>
      </c>
      <c r="AC154" s="0" t="n"/>
      <c r="AD154" s="0">
        <f>IF(L154="X",6,IF(Q154&gt;R154,1,IF(Q154&gt;S154,2,IF(Q154&gt;T154,3,IF(Q154&gt;U154,4,IF(Q154&gt;=V154,5,IF(Q154&lt;V154,6,"")))))))</f>
        <v/>
      </c>
      <c r="AE154" s="0" t="n"/>
    </row>
    <row r="155" customFormat="1" s="3">
      <c r="A155" s="198" t="n"/>
      <c r="B155" s="198" t="n"/>
      <c r="C155" s="198" t="inlineStr">
        <is>
          <t>나148</t>
        </is>
      </c>
      <c r="D155" s="195" t="n">
        <v>1141</v>
      </c>
      <c r="E155" s="195" t="n">
        <v>33</v>
      </c>
      <c r="F155" s="195" t="n">
        <v>33</v>
      </c>
      <c r="G155" s="239" t="n">
        <v>148</v>
      </c>
      <c r="H155" s="197" t="inlineStr">
        <is>
          <t>나</t>
        </is>
      </c>
      <c r="I155" s="242" t="inlineStr">
        <is>
          <t>경희대</t>
        </is>
      </c>
      <c r="J155" s="242" t="inlineStr">
        <is>
          <t>원자력공학과</t>
        </is>
      </c>
      <c r="K155" s="195" t="inlineStr">
        <is>
          <t>자연</t>
        </is>
      </c>
      <c r="L155" s="697">
        <f>IF(OFFSET(환산공식!$ED$15,$F155,0)=1,"O","X")</f>
        <v/>
      </c>
      <c r="M155" s="188">
        <f>IFERROR(OFFSET(환산공식!DJ$15,$F155,0),"")</f>
        <v/>
      </c>
      <c r="N155" s="697">
        <f>IFERROR(CONCATENATE(ROUND(OFFSET(환산공식!DK$15,$F155,0),1),"%"),"")</f>
        <v/>
      </c>
      <c r="O155" s="697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7">
        <f>OFFSET(환산공식!FX$15,$F155,0)</f>
        <v/>
      </c>
      <c r="AA155" s="179">
        <f>OFFSET(환산공식!FY$15,$F155,0)</f>
        <v/>
      </c>
      <c r="AC155" s="0" t="n"/>
      <c r="AD155" s="0">
        <f>IF(L155="X",6,IF(Q155&gt;R155,1,IF(Q155&gt;S155,2,IF(Q155&gt;T155,3,IF(Q155&gt;U155,4,IF(Q155&gt;=V155,5,IF(Q155&lt;V155,6,"")))))))</f>
        <v/>
      </c>
      <c r="AE155" s="0" t="n"/>
    </row>
    <row r="156" customFormat="1" s="3">
      <c r="A156" s="198" t="n"/>
      <c r="B156" s="198" t="n"/>
      <c r="C156" s="198" t="inlineStr">
        <is>
          <t>나149</t>
        </is>
      </c>
      <c r="D156" s="195" t="n">
        <v>1142</v>
      </c>
      <c r="E156" s="195" t="n">
        <v>33</v>
      </c>
      <c r="F156" s="195" t="n">
        <v>33</v>
      </c>
      <c r="G156" s="239" t="n">
        <v>149</v>
      </c>
      <c r="H156" s="197" t="inlineStr">
        <is>
          <t>나</t>
        </is>
      </c>
      <c r="I156" s="242" t="inlineStr">
        <is>
          <t>경희대</t>
        </is>
      </c>
      <c r="J156" s="242" t="inlineStr">
        <is>
          <t>환경학및환경공학과</t>
        </is>
      </c>
      <c r="K156" s="195" t="inlineStr">
        <is>
          <t>자연</t>
        </is>
      </c>
      <c r="L156" s="697">
        <f>IF(OFFSET(환산공식!$ED$15,$F156,0)=1,"O","X")</f>
        <v/>
      </c>
      <c r="M156" s="188">
        <f>IFERROR(OFFSET(환산공식!DJ$15,$F156,0),"")</f>
        <v/>
      </c>
      <c r="N156" s="697">
        <f>IFERROR(CONCATENATE(ROUND(OFFSET(환산공식!DK$15,$F156,0),1),"%"),"")</f>
        <v/>
      </c>
      <c r="O156" s="697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7">
        <f>OFFSET(환산공식!FX$15,$F156,0)</f>
        <v/>
      </c>
      <c r="AA156" s="179">
        <f>OFFSET(환산공식!FY$15,$F156,0)</f>
        <v/>
      </c>
      <c r="AC156" s="0" t="n"/>
      <c r="AD156" s="0">
        <f>IF(L156="X",6,IF(Q156&gt;R156,1,IF(Q156&gt;S156,2,IF(Q156&gt;T156,3,IF(Q156&gt;U156,4,IF(Q156&gt;=V156,5,IF(Q156&lt;V156,6,"")))))))</f>
        <v/>
      </c>
      <c r="AE156" s="0" t="n"/>
    </row>
    <row r="157" customFormat="1" s="3">
      <c r="A157" s="198" t="n"/>
      <c r="B157" s="198" t="n"/>
      <c r="C157" s="198" t="inlineStr">
        <is>
          <t>나150</t>
        </is>
      </c>
      <c r="D157" s="195" t="n">
        <v>1143</v>
      </c>
      <c r="E157" s="195" t="n">
        <v>33</v>
      </c>
      <c r="F157" s="195" t="n">
        <v>33</v>
      </c>
      <c r="G157" s="239" t="n">
        <v>150</v>
      </c>
      <c r="H157" s="197" t="inlineStr">
        <is>
          <t>나</t>
        </is>
      </c>
      <c r="I157" s="242" t="inlineStr">
        <is>
          <t>경희대</t>
        </is>
      </c>
      <c r="J157" s="242" t="inlineStr">
        <is>
          <t>응용화학과</t>
        </is>
      </c>
      <c r="K157" s="195" t="inlineStr">
        <is>
          <t>자연</t>
        </is>
      </c>
      <c r="L157" s="697">
        <f>IF(OFFSET(환산공식!$ED$15,$F157,0)=1,"O","X")</f>
        <v/>
      </c>
      <c r="M157" s="188">
        <f>IFERROR(OFFSET(환산공식!DJ$15,$F157,0),"")</f>
        <v/>
      </c>
      <c r="N157" s="697">
        <f>IFERROR(CONCATENATE(ROUND(OFFSET(환산공식!DK$15,$F157,0),1),"%"),"")</f>
        <v/>
      </c>
      <c r="O157" s="697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7">
        <f>OFFSET(환산공식!FX$15,$F157,0)</f>
        <v/>
      </c>
      <c r="AA157" s="179">
        <f>OFFSET(환산공식!FY$15,$F157,0)</f>
        <v/>
      </c>
      <c r="AC157" s="0" t="n"/>
      <c r="AD157" s="0">
        <f>IF(L157="X",6,IF(Q157&gt;R157,1,IF(Q157&gt;S157,2,IF(Q157&gt;T157,3,IF(Q157&gt;U157,4,IF(Q157&gt;=V157,5,IF(Q157&lt;V157,6,"")))))))</f>
        <v/>
      </c>
      <c r="AE157" s="0" t="n"/>
    </row>
    <row r="158" customFormat="1" s="3">
      <c r="A158" s="198" t="n"/>
      <c r="B158" s="198" t="n"/>
      <c r="C158" s="198" t="inlineStr">
        <is>
          <t>나151</t>
        </is>
      </c>
      <c r="D158" s="195" t="n">
        <v>1144</v>
      </c>
      <c r="E158" s="195" t="n">
        <v>33</v>
      </c>
      <c r="F158" s="195" t="n">
        <v>33</v>
      </c>
      <c r="G158" s="239" t="n">
        <v>151</v>
      </c>
      <c r="H158" s="197" t="inlineStr">
        <is>
          <t>나</t>
        </is>
      </c>
      <c r="I158" s="242" t="inlineStr">
        <is>
          <t>경희대</t>
        </is>
      </c>
      <c r="J158" s="242" t="inlineStr">
        <is>
          <t>스마트팜과학과</t>
        </is>
      </c>
      <c r="K158" s="195" t="inlineStr">
        <is>
          <t>자연</t>
        </is>
      </c>
      <c r="L158" s="697">
        <f>IF(OFFSET(환산공식!$ED$15,$F158,0)=1,"O","X")</f>
        <v/>
      </c>
      <c r="M158" s="188">
        <f>IFERROR(OFFSET(환산공식!DJ$15,$F158,0),"")</f>
        <v/>
      </c>
      <c r="N158" s="697">
        <f>IFERROR(CONCATENATE(ROUND(OFFSET(환산공식!DK$15,$F158,0),1),"%"),"")</f>
        <v/>
      </c>
      <c r="O158" s="697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7">
        <f>OFFSET(환산공식!FX$15,$F158,0)</f>
        <v/>
      </c>
      <c r="AA158" s="179">
        <f>OFFSET(환산공식!FY$15,$F158,0)</f>
        <v/>
      </c>
      <c r="AC158" s="0" t="n"/>
      <c r="AD158" s="0">
        <f>IF(L158="X",6,IF(Q158&gt;R158,1,IF(Q158&gt;S158,2,IF(Q158&gt;T158,3,IF(Q158&gt;U158,4,IF(Q158&gt;=V158,5,IF(Q158&lt;V158,6,"")))))))</f>
        <v/>
      </c>
      <c r="AE158" s="0" t="n"/>
    </row>
    <row r="159" customFormat="1" s="3">
      <c r="A159" s="198" t="n"/>
      <c r="B159" s="198" t="n"/>
      <c r="C159" s="198" t="inlineStr">
        <is>
          <t>나152</t>
        </is>
      </c>
      <c r="D159" s="195" t="n">
        <v>1145</v>
      </c>
      <c r="E159" s="195" t="n">
        <v>33</v>
      </c>
      <c r="F159" s="195" t="n">
        <v>33</v>
      </c>
      <c r="G159" s="239" t="n">
        <v>152</v>
      </c>
      <c r="H159" s="197" t="inlineStr">
        <is>
          <t>나</t>
        </is>
      </c>
      <c r="I159" s="242" t="inlineStr">
        <is>
          <t>경희대</t>
        </is>
      </c>
      <c r="J159" s="242" t="inlineStr">
        <is>
          <t>건축학과(5년제)</t>
        </is>
      </c>
      <c r="K159" s="195" t="inlineStr">
        <is>
          <t>자연</t>
        </is>
      </c>
      <c r="L159" s="697">
        <f>IF(OFFSET(환산공식!$ED$15,$F159,0)=1,"O","X")</f>
        <v/>
      </c>
      <c r="M159" s="188">
        <f>IFERROR(OFFSET(환산공식!DJ$15,$F159,0),"")</f>
        <v/>
      </c>
      <c r="N159" s="697">
        <f>IFERROR(CONCATENATE(ROUND(OFFSET(환산공식!DK$15,$F159,0),1),"%"),"")</f>
        <v/>
      </c>
      <c r="O159" s="697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7">
        <f>OFFSET(환산공식!FX$15,$F159,0)</f>
        <v/>
      </c>
      <c r="AA159" s="179">
        <f>OFFSET(환산공식!FY$15,$F159,0)</f>
        <v/>
      </c>
      <c r="AC159" s="0" t="n"/>
      <c r="AD159" s="0">
        <f>IF(L159="X",6,IF(Q159&gt;R159,1,IF(Q159&gt;S159,2,IF(Q159&gt;T159,3,IF(Q159&gt;U159,4,IF(Q159&gt;=V159,5,IF(Q159&lt;V159,6,"")))))))</f>
        <v/>
      </c>
      <c r="AE159" s="0" t="n"/>
    </row>
    <row r="160" customFormat="1" s="3">
      <c r="A160" s="198" t="n"/>
      <c r="B160" s="198" t="n"/>
      <c r="C160" s="198" t="inlineStr">
        <is>
          <t>나153</t>
        </is>
      </c>
      <c r="D160" s="195" t="n">
        <v>1146</v>
      </c>
      <c r="E160" s="195" t="n">
        <v>33</v>
      </c>
      <c r="F160" s="195" t="n">
        <v>33</v>
      </c>
      <c r="G160" s="239" t="n">
        <v>153</v>
      </c>
      <c r="H160" s="197" t="inlineStr">
        <is>
          <t>나</t>
        </is>
      </c>
      <c r="I160" s="242" t="inlineStr">
        <is>
          <t>경희대</t>
        </is>
      </c>
      <c r="J160" s="242" t="inlineStr">
        <is>
          <t>우주과학과</t>
        </is>
      </c>
      <c r="K160" s="195" t="inlineStr">
        <is>
          <t>자연</t>
        </is>
      </c>
      <c r="L160" s="697">
        <f>IF(OFFSET(환산공식!$ED$15,$F160,0)=1,"O","X")</f>
        <v/>
      </c>
      <c r="M160" s="188">
        <f>IFERROR(OFFSET(환산공식!DJ$15,$F160,0),"")</f>
        <v/>
      </c>
      <c r="N160" s="697">
        <f>IFERROR(CONCATENATE(ROUND(OFFSET(환산공식!DK$15,$F160,0),1),"%"),"")</f>
        <v/>
      </c>
      <c r="O160" s="697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7">
        <f>OFFSET(환산공식!FX$15,$F160,0)</f>
        <v/>
      </c>
      <c r="AA160" s="179">
        <f>OFFSET(환산공식!FY$15,$F160,0)</f>
        <v/>
      </c>
      <c r="AC160" s="0" t="n"/>
      <c r="AD160" s="0">
        <f>IF(L160="X",6,IF(Q160&gt;R160,1,IF(Q160&gt;S160,2,IF(Q160&gt;T160,3,IF(Q160&gt;U160,4,IF(Q160&gt;=V160,5,IF(Q160&lt;V160,6,"")))))))</f>
        <v/>
      </c>
      <c r="AE160" s="0" t="n"/>
    </row>
    <row r="161" customFormat="1" s="3">
      <c r="A161" s="198" t="n"/>
      <c r="B161" s="198" t="n"/>
      <c r="C161" s="198" t="inlineStr">
        <is>
          <t>나154</t>
        </is>
      </c>
      <c r="D161" s="195" t="n">
        <v>1147</v>
      </c>
      <c r="E161" s="195" t="n">
        <v>33</v>
      </c>
      <c r="F161" s="195" t="n">
        <v>33</v>
      </c>
      <c r="G161" s="239" t="n">
        <v>154</v>
      </c>
      <c r="H161" s="197" t="inlineStr">
        <is>
          <t>나</t>
        </is>
      </c>
      <c r="I161" s="242" t="inlineStr">
        <is>
          <t>경희대</t>
        </is>
      </c>
      <c r="J161" s="242" t="inlineStr">
        <is>
          <t>건축공학과</t>
        </is>
      </c>
      <c r="K161" s="195" t="inlineStr">
        <is>
          <t>자연</t>
        </is>
      </c>
      <c r="L161" s="697">
        <f>IF(OFFSET(환산공식!$ED$15,$F161,0)=1,"O","X")</f>
        <v/>
      </c>
      <c r="M161" s="188">
        <f>IFERROR(OFFSET(환산공식!DJ$15,$F161,0),"")</f>
        <v/>
      </c>
      <c r="N161" s="697">
        <f>IFERROR(CONCATENATE(ROUND(OFFSET(환산공식!DK$15,$F161,0),1),"%"),"")</f>
        <v/>
      </c>
      <c r="O161" s="697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7">
        <f>OFFSET(환산공식!FX$15,$F161,0)</f>
        <v/>
      </c>
      <c r="AA161" s="179">
        <f>OFFSET(환산공식!FY$15,$F161,0)</f>
        <v/>
      </c>
      <c r="AC161" s="0" t="n"/>
      <c r="AD161" s="0">
        <f>IF(L161="X",6,IF(Q161&gt;R161,1,IF(Q161&gt;S161,2,IF(Q161&gt;T161,3,IF(Q161&gt;U161,4,IF(Q161&gt;=V161,5,IF(Q161&lt;V161,6,"")))))))</f>
        <v/>
      </c>
      <c r="AE161" s="0" t="n"/>
    </row>
    <row r="162" customFormat="1" s="3">
      <c r="A162" s="198" t="n"/>
      <c r="B162" s="198" t="n"/>
      <c r="C162" s="198" t="inlineStr">
        <is>
          <t>나155</t>
        </is>
      </c>
      <c r="D162" s="195" t="n">
        <v>1148</v>
      </c>
      <c r="E162" s="195" t="n">
        <v>33</v>
      </c>
      <c r="F162" s="195" t="n">
        <v>33</v>
      </c>
      <c r="G162" s="239" t="n">
        <v>155</v>
      </c>
      <c r="H162" s="197" t="inlineStr">
        <is>
          <t>나</t>
        </is>
      </c>
      <c r="I162" s="242" t="inlineStr">
        <is>
          <t>경희대</t>
        </is>
      </c>
      <c r="J162" s="242" t="inlineStr">
        <is>
          <t>사회기반시스템공학과</t>
        </is>
      </c>
      <c r="K162" s="195" t="inlineStr">
        <is>
          <t>자연</t>
        </is>
      </c>
      <c r="L162" s="697">
        <f>IF(OFFSET(환산공식!$ED$15,$F162,0)=1,"O","X")</f>
        <v/>
      </c>
      <c r="M162" s="188">
        <f>IFERROR(OFFSET(환산공식!DJ$15,$F162,0),"")</f>
        <v/>
      </c>
      <c r="N162" s="697">
        <f>IFERROR(CONCATENATE(ROUND(OFFSET(환산공식!DK$15,$F162,0),1),"%"),"")</f>
        <v/>
      </c>
      <c r="O162" s="697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7">
        <f>OFFSET(환산공식!FX$15,$F162,0)</f>
        <v/>
      </c>
      <c r="AA162" s="179">
        <f>OFFSET(환산공식!FY$15,$F162,0)</f>
        <v/>
      </c>
      <c r="AC162" s="0" t="n"/>
      <c r="AD162" s="0">
        <f>IF(L162="X",6,IF(Q162&gt;R162,1,IF(Q162&gt;S162,2,IF(Q162&gt;T162,3,IF(Q162&gt;U162,4,IF(Q162&gt;=V162,5,IF(Q162&lt;V162,6,"")))))))</f>
        <v/>
      </c>
      <c r="AE162" s="0" t="n"/>
    </row>
    <row r="163" customFormat="1" s="3">
      <c r="A163" s="198" t="n"/>
      <c r="B163" s="198" t="n"/>
      <c r="C163" s="198" t="inlineStr">
        <is>
          <t>나156</t>
        </is>
      </c>
      <c r="D163" s="195" t="n">
        <v>1149</v>
      </c>
      <c r="E163" s="195" t="n">
        <v>33</v>
      </c>
      <c r="F163" s="195" t="n">
        <v>33</v>
      </c>
      <c r="G163" s="239" t="n">
        <v>156</v>
      </c>
      <c r="H163" s="197" t="inlineStr">
        <is>
          <t>나</t>
        </is>
      </c>
      <c r="I163" s="242" t="inlineStr">
        <is>
          <t>경희대</t>
        </is>
      </c>
      <c r="J163" s="242" t="inlineStr">
        <is>
          <t>융합바이오·신소재공학과</t>
        </is>
      </c>
      <c r="K163" s="195" t="inlineStr">
        <is>
          <t>자연</t>
        </is>
      </c>
      <c r="L163" s="697">
        <f>IF(OFFSET(환산공식!$ED$15,$F163,0)=1,"O","X")</f>
        <v/>
      </c>
      <c r="M163" s="188">
        <f>IFERROR(OFFSET(환산공식!DJ$15,$F163,0),"")</f>
        <v/>
      </c>
      <c r="N163" s="697">
        <f>IFERROR(CONCATENATE(ROUND(OFFSET(환산공식!DK$15,$F163,0),1),"%"),"")</f>
        <v/>
      </c>
      <c r="O163" s="697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7">
        <f>OFFSET(환산공식!FX$15,$F163,0)</f>
        <v/>
      </c>
      <c r="AA163" s="179">
        <f>OFFSET(환산공식!FY$15,$F163,0)</f>
        <v/>
      </c>
      <c r="AC163" s="0" t="n"/>
      <c r="AD163" s="0">
        <f>IF(L163="X",6,IF(Q163&gt;R163,1,IF(Q163&gt;S163,2,IF(Q163&gt;T163,3,IF(Q163&gt;U163,4,IF(Q163&gt;=V163,5,IF(Q163&lt;V163,6,"")))))))</f>
        <v/>
      </c>
      <c r="AE163" s="0" t="n"/>
    </row>
    <row r="164" customFormat="1" s="3">
      <c r="A164" s="198" t="n"/>
      <c r="B164" s="198" t="n"/>
      <c r="C164" s="198" t="inlineStr">
        <is>
          <t>나157</t>
        </is>
      </c>
      <c r="D164" s="195" t="n">
        <v>1150</v>
      </c>
      <c r="E164" s="195" t="n">
        <v>35</v>
      </c>
      <c r="F164" s="195" t="n">
        <v>35</v>
      </c>
      <c r="G164" s="239" t="n">
        <v>157</v>
      </c>
      <c r="H164" s="197" t="inlineStr">
        <is>
          <t>나</t>
        </is>
      </c>
      <c r="I164" s="242" t="inlineStr">
        <is>
          <t>경희대</t>
        </is>
      </c>
      <c r="J164" s="242" t="inlineStr">
        <is>
          <t>국제학과</t>
        </is>
      </c>
      <c r="K164" s="195" t="inlineStr">
        <is>
          <t>통합</t>
        </is>
      </c>
      <c r="L164" s="697">
        <f>IF(OFFSET(환산공식!$ED$15,$F164,0)=1,"O","X")</f>
        <v/>
      </c>
      <c r="M164" s="188">
        <f>IFERROR(OFFSET(환산공식!DJ$15,$F164,0),"")</f>
        <v/>
      </c>
      <c r="N164" s="697">
        <f>IFERROR(CONCATENATE(ROUND(OFFSET(환산공식!DK$15,$F164,0),1),"%"),"")</f>
        <v/>
      </c>
      <c r="O164" s="697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7">
        <f>OFFSET(환산공식!FX$15,$F164,0)</f>
        <v/>
      </c>
      <c r="AA164" s="179">
        <f>OFFSET(환산공식!FY$15,$F164,0)</f>
        <v/>
      </c>
      <c r="AC164" s="0" t="n"/>
      <c r="AD164" s="0">
        <f>IF(L164="X",6,IF(Q164&gt;R164,1,IF(Q164&gt;S164,2,IF(Q164&gt;T164,3,IF(Q164&gt;U164,4,IF(Q164&gt;=V164,5,IF(Q164&lt;V164,6,"")))))))</f>
        <v/>
      </c>
      <c r="AE164" s="0" t="n"/>
    </row>
    <row r="165" customFormat="1" s="3">
      <c r="A165" s="198" t="n"/>
      <c r="B165" s="198" t="n"/>
      <c r="C165" s="198" t="inlineStr">
        <is>
          <t>나158</t>
        </is>
      </c>
      <c r="D165" s="195" t="n">
        <v>1151</v>
      </c>
      <c r="E165" s="195" t="n">
        <v>44</v>
      </c>
      <c r="F165" s="195" t="n">
        <v>44</v>
      </c>
      <c r="G165" s="239" t="n">
        <v>158</v>
      </c>
      <c r="H165" s="197" t="inlineStr">
        <is>
          <t>나</t>
        </is>
      </c>
      <c r="I165" s="242" t="inlineStr">
        <is>
          <t>서울시립대</t>
        </is>
      </c>
      <c r="J165" s="242" t="inlineStr">
        <is>
          <t>전자전기컴퓨터공학부</t>
        </is>
      </c>
      <c r="K165" s="195" t="inlineStr">
        <is>
          <t>자연</t>
        </is>
      </c>
      <c r="L165" s="697">
        <f>IF(OFFSET(환산공식!$ED$15,$F165,0)=1,"O","X")</f>
        <v/>
      </c>
      <c r="M165" s="188">
        <f>IFERROR(OFFSET(환산공식!DJ$15,$F165,0),"")</f>
        <v/>
      </c>
      <c r="N165" s="697">
        <f>IFERROR(CONCATENATE(ROUND(OFFSET(환산공식!DK$15,$F165,0),1),"%"),"")</f>
        <v/>
      </c>
      <c r="O165" s="697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7">
        <f>OFFSET(환산공식!FX$15,$F165,0)</f>
        <v/>
      </c>
      <c r="AA165" s="179">
        <f>OFFSET(환산공식!FY$15,$F165,0)</f>
        <v/>
      </c>
      <c r="AC165" s="0" t="n"/>
      <c r="AD165" s="0">
        <f>IF(L165="X",6,IF(Q165&gt;R165,1,IF(Q165&gt;S165,2,IF(Q165&gt;T165,3,IF(Q165&gt;U165,4,IF(Q165&gt;=V165,5,IF(Q165&lt;V165,6,"")))))))</f>
        <v/>
      </c>
      <c r="AE165" s="0" t="n"/>
    </row>
    <row r="166" customFormat="1" s="3">
      <c r="A166" s="198" t="n"/>
      <c r="B166" s="198" t="n"/>
      <c r="C166" s="198" t="inlineStr">
        <is>
          <t>나159</t>
        </is>
      </c>
      <c r="D166" s="195" t="n">
        <v>1152</v>
      </c>
      <c r="E166" s="195" t="n">
        <v>44</v>
      </c>
      <c r="F166" s="195" t="n">
        <v>44</v>
      </c>
      <c r="G166" s="239" t="n">
        <v>159</v>
      </c>
      <c r="H166" s="197" t="inlineStr">
        <is>
          <t>나</t>
        </is>
      </c>
      <c r="I166" s="242" t="inlineStr">
        <is>
          <t>서울시립대</t>
        </is>
      </c>
      <c r="J166" s="242" t="inlineStr">
        <is>
          <t>신소재공학과</t>
        </is>
      </c>
      <c r="K166" s="195" t="inlineStr">
        <is>
          <t>자연</t>
        </is>
      </c>
      <c r="L166" s="697">
        <f>IF(OFFSET(환산공식!$ED$15,$F166,0)=1,"O","X")</f>
        <v/>
      </c>
      <c r="M166" s="188">
        <f>IFERROR(OFFSET(환산공식!DJ$15,$F166,0),"")</f>
        <v/>
      </c>
      <c r="N166" s="697">
        <f>IFERROR(CONCATENATE(ROUND(OFFSET(환산공식!DK$15,$F166,0),1),"%"),"")</f>
        <v/>
      </c>
      <c r="O166" s="697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7">
        <f>OFFSET(환산공식!FX$15,$F166,0)</f>
        <v/>
      </c>
      <c r="AA166" s="179">
        <f>OFFSET(환산공식!FY$15,$F166,0)</f>
        <v/>
      </c>
      <c r="AC166" s="0" t="n"/>
      <c r="AD166" s="0">
        <f>IF(L166="X",6,IF(Q166&gt;R166,1,IF(Q166&gt;S166,2,IF(Q166&gt;T166,3,IF(Q166&gt;U166,4,IF(Q166&gt;=V166,5,IF(Q166&lt;V166,6,"")))))))</f>
        <v/>
      </c>
      <c r="AE166" s="0" t="n"/>
    </row>
    <row r="167" customFormat="1" s="3">
      <c r="A167" s="198" t="n"/>
      <c r="B167" s="198" t="n"/>
      <c r="C167" s="198" t="inlineStr">
        <is>
          <t>나160</t>
        </is>
      </c>
      <c r="D167" s="195" t="n">
        <v>1153</v>
      </c>
      <c r="E167" s="195" t="n">
        <v>44</v>
      </c>
      <c r="F167" s="195" t="n">
        <v>44</v>
      </c>
      <c r="G167" s="239" t="n">
        <v>160</v>
      </c>
      <c r="H167" s="197" t="inlineStr">
        <is>
          <t>나</t>
        </is>
      </c>
      <c r="I167" s="242" t="inlineStr">
        <is>
          <t>서울시립대</t>
        </is>
      </c>
      <c r="J167" s="242" t="inlineStr">
        <is>
          <t>화학공학과</t>
        </is>
      </c>
      <c r="K167" s="195" t="inlineStr">
        <is>
          <t>자연</t>
        </is>
      </c>
      <c r="L167" s="697">
        <f>IF(OFFSET(환산공식!$ED$15,$F167,0)=1,"O","X")</f>
        <v/>
      </c>
      <c r="M167" s="188">
        <f>IFERROR(OFFSET(환산공식!DJ$15,$F167,0),"")</f>
        <v/>
      </c>
      <c r="N167" s="697">
        <f>IFERROR(CONCATENATE(ROUND(OFFSET(환산공식!DK$15,$F167,0),1),"%"),"")</f>
        <v/>
      </c>
      <c r="O167" s="697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7">
        <f>OFFSET(환산공식!FX$15,$F167,0)</f>
        <v/>
      </c>
      <c r="AA167" s="179">
        <f>OFFSET(환산공식!FY$15,$F167,0)</f>
        <v/>
      </c>
      <c r="AC167" s="0" t="n"/>
      <c r="AD167" s="0">
        <f>IF(L167="X",6,IF(Q167&gt;R167,1,IF(Q167&gt;S167,2,IF(Q167&gt;T167,3,IF(Q167&gt;U167,4,IF(Q167&gt;=V167,5,IF(Q167&lt;V167,6,"")))))))</f>
        <v/>
      </c>
      <c r="AE167" s="0" t="n"/>
    </row>
    <row r="168" customFormat="1" s="3">
      <c r="A168" s="198" t="n"/>
      <c r="B168" s="198" t="n"/>
      <c r="C168" s="198" t="inlineStr">
        <is>
          <t>나161</t>
        </is>
      </c>
      <c r="D168" s="195" t="n">
        <v>1154</v>
      </c>
      <c r="E168" s="195" t="n">
        <v>44</v>
      </c>
      <c r="F168" s="195" t="n">
        <v>44</v>
      </c>
      <c r="G168" s="239" t="n">
        <v>161</v>
      </c>
      <c r="H168" s="197" t="inlineStr">
        <is>
          <t>나</t>
        </is>
      </c>
      <c r="I168" s="242" t="inlineStr">
        <is>
          <t>서울시립대</t>
        </is>
      </c>
      <c r="J168" s="242" t="inlineStr">
        <is>
          <t>컴퓨터과학부</t>
        </is>
      </c>
      <c r="K168" s="195" t="inlineStr">
        <is>
          <t>자연</t>
        </is>
      </c>
      <c r="L168" s="697">
        <f>IF(OFFSET(환산공식!$ED$15,$F168,0)=1,"O","X")</f>
        <v/>
      </c>
      <c r="M168" s="188">
        <f>IFERROR(OFFSET(환산공식!DJ$15,$F168,0),"")</f>
        <v/>
      </c>
      <c r="N168" s="697">
        <f>IFERROR(CONCATENATE(ROUND(OFFSET(환산공식!DK$15,$F168,0),1),"%"),"")</f>
        <v/>
      </c>
      <c r="O168" s="697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7">
        <f>OFFSET(환산공식!FX$15,$F168,0)</f>
        <v/>
      </c>
      <c r="AA168" s="179">
        <f>OFFSET(환산공식!FY$15,$F168,0)</f>
        <v/>
      </c>
      <c r="AC168" s="0" t="n"/>
      <c r="AD168" s="0">
        <f>IF(L168="X",6,IF(Q168&gt;R168,1,IF(Q168&gt;S168,2,IF(Q168&gt;T168,3,IF(Q168&gt;U168,4,IF(Q168&gt;=V168,5,IF(Q168&lt;V168,6,"")))))))</f>
        <v/>
      </c>
      <c r="AE168" s="0" t="n"/>
    </row>
    <row r="169" customFormat="1" s="3">
      <c r="A169" s="198" t="n"/>
      <c r="B169" s="198" t="n"/>
      <c r="C169" s="198" t="inlineStr">
        <is>
          <t>나162</t>
        </is>
      </c>
      <c r="D169" s="195" t="n">
        <v>1155</v>
      </c>
      <c r="E169" s="195" t="n">
        <v>44</v>
      </c>
      <c r="F169" s="195" t="n">
        <v>44</v>
      </c>
      <c r="G169" s="239" t="n">
        <v>162</v>
      </c>
      <c r="H169" s="197" t="inlineStr">
        <is>
          <t>나</t>
        </is>
      </c>
      <c r="I169" s="242" t="inlineStr">
        <is>
          <t>서울시립대</t>
        </is>
      </c>
      <c r="J169" s="242" t="inlineStr">
        <is>
          <t>기계정보공학과</t>
        </is>
      </c>
      <c r="K169" s="195" t="inlineStr">
        <is>
          <t>자연</t>
        </is>
      </c>
      <c r="L169" s="697">
        <f>IF(OFFSET(환산공식!$ED$15,$F169,0)=1,"O","X")</f>
        <v/>
      </c>
      <c r="M169" s="188">
        <f>IFERROR(OFFSET(환산공식!DJ$15,$F169,0),"")</f>
        <v/>
      </c>
      <c r="N169" s="697">
        <f>IFERROR(CONCATENATE(ROUND(OFFSET(환산공식!DK$15,$F169,0),1),"%"),"")</f>
        <v/>
      </c>
      <c r="O169" s="697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7">
        <f>OFFSET(환산공식!FX$15,$F169,0)</f>
        <v/>
      </c>
      <c r="AA169" s="179">
        <f>OFFSET(환산공식!FY$15,$F169,0)</f>
        <v/>
      </c>
      <c r="AC169" s="0" t="n"/>
      <c r="AD169" s="0">
        <f>IF(L169="X",6,IF(Q169&gt;R169,1,IF(Q169&gt;S169,2,IF(Q169&gt;T169,3,IF(Q169&gt;U169,4,IF(Q169&gt;=V169,5,IF(Q169&lt;V169,6,"")))))))</f>
        <v/>
      </c>
      <c r="AE169" s="0" t="n"/>
    </row>
    <row r="170" customFormat="1" s="3">
      <c r="A170" s="198" t="n"/>
      <c r="B170" s="198" t="n"/>
      <c r="C170" s="198" t="inlineStr">
        <is>
          <t>나163</t>
        </is>
      </c>
      <c r="D170" s="195" t="n">
        <v>1156</v>
      </c>
      <c r="E170" s="195" t="n">
        <v>44</v>
      </c>
      <c r="F170" s="195" t="n">
        <v>44</v>
      </c>
      <c r="G170" s="239" t="n">
        <v>163</v>
      </c>
      <c r="H170" s="197" t="inlineStr">
        <is>
          <t>나</t>
        </is>
      </c>
      <c r="I170" s="242" t="inlineStr">
        <is>
          <t>서울시립대</t>
        </is>
      </c>
      <c r="J170" s="242" t="inlineStr">
        <is>
          <t>통계학과</t>
        </is>
      </c>
      <c r="K170" s="195" t="inlineStr">
        <is>
          <t>자연</t>
        </is>
      </c>
      <c r="L170" s="697">
        <f>IF(OFFSET(환산공식!$ED$15,$F170,0)=1,"O","X")</f>
        <v/>
      </c>
      <c r="M170" s="188">
        <f>IFERROR(OFFSET(환산공식!DJ$15,$F170,0),"")</f>
        <v/>
      </c>
      <c r="N170" s="697">
        <f>IFERROR(CONCATENATE(ROUND(OFFSET(환산공식!DK$15,$F170,0),1),"%"),"")</f>
        <v/>
      </c>
      <c r="O170" s="697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7">
        <f>OFFSET(환산공식!FX$15,$F170,0)</f>
        <v/>
      </c>
      <c r="AA170" s="179">
        <f>OFFSET(환산공식!FY$15,$F170,0)</f>
        <v/>
      </c>
      <c r="AC170" s="0" t="n"/>
      <c r="AD170" s="0">
        <f>IF(L170="X",6,IF(Q170&gt;R170,1,IF(Q170&gt;S170,2,IF(Q170&gt;T170,3,IF(Q170&gt;U170,4,IF(Q170&gt;=V170,5,IF(Q170&lt;V170,6,"")))))))</f>
        <v/>
      </c>
      <c r="AE170" s="0" t="n"/>
    </row>
    <row r="171" customFormat="1" s="3">
      <c r="A171" s="198" t="n"/>
      <c r="B171" s="198" t="n"/>
      <c r="C171" s="198" t="inlineStr">
        <is>
          <t>나164</t>
        </is>
      </c>
      <c r="D171" s="195" t="n">
        <v>1157</v>
      </c>
      <c r="E171" s="195" t="n">
        <v>44</v>
      </c>
      <c r="F171" s="195" t="n">
        <v>44</v>
      </c>
      <c r="G171" s="239" t="n">
        <v>164</v>
      </c>
      <c r="H171" s="197" t="inlineStr">
        <is>
          <t>나</t>
        </is>
      </c>
      <c r="I171" s="242" t="inlineStr">
        <is>
          <t>서울시립대</t>
        </is>
      </c>
      <c r="J171" s="242" t="inlineStr">
        <is>
          <t>도시공학과</t>
        </is>
      </c>
      <c r="K171" s="195" t="inlineStr">
        <is>
          <t>자연</t>
        </is>
      </c>
      <c r="L171" s="697">
        <f>IF(OFFSET(환산공식!$ED$15,$F171,0)=1,"O","X")</f>
        <v/>
      </c>
      <c r="M171" s="188">
        <f>IFERROR(OFFSET(환산공식!DJ$15,$F171,0),"")</f>
        <v/>
      </c>
      <c r="N171" s="697">
        <f>IFERROR(CONCATENATE(ROUND(OFFSET(환산공식!DK$15,$F171,0),1),"%"),"")</f>
        <v/>
      </c>
      <c r="O171" s="697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7">
        <f>OFFSET(환산공식!FX$15,$F171,0)</f>
        <v/>
      </c>
      <c r="AA171" s="179">
        <f>OFFSET(환산공식!FY$15,$F171,0)</f>
        <v/>
      </c>
      <c r="AC171" s="0" t="n"/>
      <c r="AD171" s="0">
        <f>IF(L171="X",6,IF(Q171&gt;R171,1,IF(Q171&gt;S171,2,IF(Q171&gt;T171,3,IF(Q171&gt;U171,4,IF(Q171&gt;=V171,5,IF(Q171&lt;V171,6,"")))))))</f>
        <v/>
      </c>
      <c r="AE171" s="0" t="n"/>
    </row>
    <row r="172" customFormat="1" s="3">
      <c r="A172" s="198" t="n"/>
      <c r="B172" s="198" t="n"/>
      <c r="C172" s="198" t="inlineStr">
        <is>
          <t>나165</t>
        </is>
      </c>
      <c r="D172" s="195" t="n">
        <v>1158</v>
      </c>
      <c r="E172" s="195" t="n">
        <v>44</v>
      </c>
      <c r="F172" s="195" t="n">
        <v>44</v>
      </c>
      <c r="G172" s="239" t="n">
        <v>165</v>
      </c>
      <c r="H172" s="197" t="inlineStr">
        <is>
          <t>나</t>
        </is>
      </c>
      <c r="I172" s="242" t="inlineStr">
        <is>
          <t>서울시립대</t>
        </is>
      </c>
      <c r="J172" s="242" t="inlineStr">
        <is>
          <t>생명과학과</t>
        </is>
      </c>
      <c r="K172" s="195" t="inlineStr">
        <is>
          <t>자연</t>
        </is>
      </c>
      <c r="L172" s="697">
        <f>IF(OFFSET(환산공식!$ED$15,$F172,0)=1,"O","X")</f>
        <v/>
      </c>
      <c r="M172" s="188">
        <f>IFERROR(OFFSET(환산공식!DJ$15,$F172,0),"")</f>
        <v/>
      </c>
      <c r="N172" s="697">
        <f>IFERROR(CONCATENATE(ROUND(OFFSET(환산공식!DK$15,$F172,0),1),"%"),"")</f>
        <v/>
      </c>
      <c r="O172" s="697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7">
        <f>OFFSET(환산공식!FX$15,$F172,0)</f>
        <v/>
      </c>
      <c r="AA172" s="179">
        <f>OFFSET(환산공식!FY$15,$F172,0)</f>
        <v/>
      </c>
      <c r="AC172" s="0" t="n"/>
      <c r="AD172" s="0">
        <f>IF(L172="X",6,IF(Q172&gt;R172,1,IF(Q172&gt;S172,2,IF(Q172&gt;T172,3,IF(Q172&gt;U172,4,IF(Q172&gt;=V172,5,IF(Q172&lt;V172,6,"")))))))</f>
        <v/>
      </c>
      <c r="AE172" s="0" t="n"/>
    </row>
    <row r="173" customFormat="1" s="3">
      <c r="A173" s="198" t="n"/>
      <c r="B173" s="198" t="n"/>
      <c r="C173" s="198" t="inlineStr">
        <is>
          <t>나166</t>
        </is>
      </c>
      <c r="D173" s="195" t="n">
        <v>1159</v>
      </c>
      <c r="E173" s="195" t="n">
        <v>44</v>
      </c>
      <c r="F173" s="195" t="n">
        <v>44</v>
      </c>
      <c r="G173" s="239" t="n">
        <v>166</v>
      </c>
      <c r="H173" s="197" t="inlineStr">
        <is>
          <t>나</t>
        </is>
      </c>
      <c r="I173" s="242" t="inlineStr">
        <is>
          <t>서울시립대</t>
        </is>
      </c>
      <c r="J173" s="242" t="inlineStr">
        <is>
          <t>건축학부 건축공학전공</t>
        </is>
      </c>
      <c r="K173" s="195" t="inlineStr">
        <is>
          <t>자연</t>
        </is>
      </c>
      <c r="L173" s="697">
        <f>IF(OFFSET(환산공식!$ED$15,$F173,0)=1,"O","X")</f>
        <v/>
      </c>
      <c r="M173" s="188">
        <f>IFERROR(OFFSET(환산공식!DJ$15,$F173,0),"")</f>
        <v/>
      </c>
      <c r="N173" s="697">
        <f>IFERROR(CONCATENATE(ROUND(OFFSET(환산공식!DK$15,$F173,0),1),"%"),"")</f>
        <v/>
      </c>
      <c r="O173" s="697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7">
        <f>OFFSET(환산공식!FX$15,$F173,0)</f>
        <v/>
      </c>
      <c r="AA173" s="179">
        <f>OFFSET(환산공식!FY$15,$F173,0)</f>
        <v/>
      </c>
      <c r="AC173" s="0" t="n"/>
      <c r="AD173" s="0">
        <f>IF(L173="X",6,IF(Q173&gt;R173,1,IF(Q173&gt;S173,2,IF(Q173&gt;T173,3,IF(Q173&gt;U173,4,IF(Q173&gt;=V173,5,IF(Q173&lt;V173,6,"")))))))</f>
        <v/>
      </c>
      <c r="AE173" s="0" t="n"/>
    </row>
    <row r="174" customFormat="1" s="3">
      <c r="A174" s="198" t="n"/>
      <c r="B174" s="198" t="n"/>
      <c r="C174" s="198" t="inlineStr">
        <is>
          <t>나167</t>
        </is>
      </c>
      <c r="D174" s="195" t="n">
        <v>1160</v>
      </c>
      <c r="E174" s="195" t="n">
        <v>45</v>
      </c>
      <c r="F174" s="195" t="n">
        <v>45</v>
      </c>
      <c r="G174" s="239" t="n">
        <v>167</v>
      </c>
      <c r="H174" s="197" t="inlineStr">
        <is>
          <t>나</t>
        </is>
      </c>
      <c r="I174" s="242" t="inlineStr">
        <is>
          <t>서울시립대</t>
        </is>
      </c>
      <c r="J174" s="242" t="inlineStr">
        <is>
          <t>교통공학과</t>
        </is>
      </c>
      <c r="K174" s="195" t="inlineStr">
        <is>
          <t>자연</t>
        </is>
      </c>
      <c r="L174" s="697">
        <f>IF(OFFSET(환산공식!$ED$15,$F174,0)=1,"O","X")</f>
        <v/>
      </c>
      <c r="M174" s="188">
        <f>IFERROR(OFFSET(환산공식!DJ$15,$F174,0),"")</f>
        <v/>
      </c>
      <c r="N174" s="697">
        <f>IFERROR(CONCATENATE(ROUND(OFFSET(환산공식!DK$15,$F174,0),1),"%"),"")</f>
        <v/>
      </c>
      <c r="O174" s="697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7">
        <f>OFFSET(환산공식!FX$15,$F174,0)</f>
        <v/>
      </c>
      <c r="AA174" s="179">
        <f>OFFSET(환산공식!FY$15,$F174,0)</f>
        <v/>
      </c>
      <c r="AC174" s="0" t="n"/>
      <c r="AD174" s="0">
        <f>IF(L174="X",6,IF(Q174&gt;R174,1,IF(Q174&gt;S174,2,IF(Q174&gt;T174,3,IF(Q174&gt;U174,4,IF(Q174&gt;=V174,5,IF(Q174&lt;V174,6,"")))))))</f>
        <v/>
      </c>
      <c r="AE174" s="0" t="n"/>
    </row>
    <row r="175" customFormat="1" s="3">
      <c r="A175" s="198" t="n"/>
      <c r="B175" s="198" t="n"/>
      <c r="C175" s="198" t="inlineStr">
        <is>
          <t>나168</t>
        </is>
      </c>
      <c r="D175" s="195" t="n">
        <v>1161</v>
      </c>
      <c r="E175" s="195" t="n">
        <v>44</v>
      </c>
      <c r="F175" s="195" t="n">
        <v>44</v>
      </c>
      <c r="G175" s="239" t="n">
        <v>168</v>
      </c>
      <c r="H175" s="197" t="inlineStr">
        <is>
          <t>나</t>
        </is>
      </c>
      <c r="I175" s="242" t="inlineStr">
        <is>
          <t>서울시립대</t>
        </is>
      </c>
      <c r="J175" s="242" t="inlineStr">
        <is>
          <t>물리학과</t>
        </is>
      </c>
      <c r="K175" s="195" t="inlineStr">
        <is>
          <t>자연</t>
        </is>
      </c>
      <c r="L175" s="697">
        <f>IF(OFFSET(환산공식!$ED$15,$F175,0)=1,"O","X")</f>
        <v/>
      </c>
      <c r="M175" s="188">
        <f>IFERROR(OFFSET(환산공식!DJ$15,$F175,0),"")</f>
        <v/>
      </c>
      <c r="N175" s="697">
        <f>IFERROR(CONCATENATE(ROUND(OFFSET(환산공식!DK$15,$F175,0),1),"%"),"")</f>
        <v/>
      </c>
      <c r="O175" s="697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7">
        <f>OFFSET(환산공식!FX$15,$F175,0)</f>
        <v/>
      </c>
      <c r="AA175" s="179">
        <f>OFFSET(환산공식!FY$15,$F175,0)</f>
        <v/>
      </c>
      <c r="AC175" s="0" t="n"/>
      <c r="AD175" s="0">
        <f>IF(L175="X",6,IF(Q175&gt;R175,1,IF(Q175&gt;S175,2,IF(Q175&gt;T175,3,IF(Q175&gt;U175,4,IF(Q175&gt;=V175,5,IF(Q175&lt;V175,6,"")))))))</f>
        <v/>
      </c>
      <c r="AE175" s="0" t="n"/>
    </row>
    <row r="176" customFormat="1" s="3">
      <c r="A176" s="198" t="n"/>
      <c r="B176" s="198" t="n"/>
      <c r="C176" s="198" t="inlineStr">
        <is>
          <t>나169</t>
        </is>
      </c>
      <c r="D176" s="195" t="n">
        <v>1162</v>
      </c>
      <c r="E176" s="195" t="n">
        <v>44</v>
      </c>
      <c r="F176" s="195" t="n">
        <v>44</v>
      </c>
      <c r="G176" s="239" t="n">
        <v>169</v>
      </c>
      <c r="H176" s="197" t="inlineStr">
        <is>
          <t>나</t>
        </is>
      </c>
      <c r="I176" s="242" t="inlineStr">
        <is>
          <t>서울시립대</t>
        </is>
      </c>
      <c r="J176" s="242" t="inlineStr">
        <is>
          <t>수학과</t>
        </is>
      </c>
      <c r="K176" s="195" t="inlineStr">
        <is>
          <t>자연</t>
        </is>
      </c>
      <c r="L176" s="697">
        <f>IF(OFFSET(환산공식!$ED$15,$F176,0)=1,"O","X")</f>
        <v/>
      </c>
      <c r="M176" s="188">
        <f>IFERROR(OFFSET(환산공식!DJ$15,$F176,0),"")</f>
        <v/>
      </c>
      <c r="N176" s="697">
        <f>IFERROR(CONCATENATE(ROUND(OFFSET(환산공식!DK$15,$F176,0),1),"%"),"")</f>
        <v/>
      </c>
      <c r="O176" s="697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7">
        <f>OFFSET(환산공식!FX$15,$F176,0)</f>
        <v/>
      </c>
      <c r="AA176" s="179">
        <f>OFFSET(환산공식!FY$15,$F176,0)</f>
        <v/>
      </c>
      <c r="AC176" s="0" t="n"/>
      <c r="AD176" s="0">
        <f>IF(L176="X",6,IF(Q176&gt;R176,1,IF(Q176&gt;S176,2,IF(Q176&gt;T176,3,IF(Q176&gt;U176,4,IF(Q176&gt;=V176,5,IF(Q176&lt;V176,6,"")))))))</f>
        <v/>
      </c>
      <c r="AE176" s="0" t="n"/>
    </row>
    <row r="177" customFormat="1" s="3">
      <c r="A177" s="198" t="n"/>
      <c r="B177" s="198" t="n"/>
      <c r="C177" s="198" t="inlineStr">
        <is>
          <t>나170</t>
        </is>
      </c>
      <c r="D177" s="195" t="n">
        <v>1163</v>
      </c>
      <c r="E177" s="195" t="n">
        <v>44</v>
      </c>
      <c r="F177" s="195" t="n">
        <v>44</v>
      </c>
      <c r="G177" s="239" t="n">
        <v>170</v>
      </c>
      <c r="H177" s="197" t="inlineStr">
        <is>
          <t>나</t>
        </is>
      </c>
      <c r="I177" s="242" t="inlineStr">
        <is>
          <t>서울시립대</t>
        </is>
      </c>
      <c r="J177" s="242" t="inlineStr">
        <is>
          <t>토목공학과</t>
        </is>
      </c>
      <c r="K177" s="195" t="inlineStr">
        <is>
          <t>자연</t>
        </is>
      </c>
      <c r="L177" s="697">
        <f>IF(OFFSET(환산공식!$ED$15,$F177,0)=1,"O","X")</f>
        <v/>
      </c>
      <c r="M177" s="188">
        <f>IFERROR(OFFSET(환산공식!DJ$15,$F177,0),"")</f>
        <v/>
      </c>
      <c r="N177" s="697">
        <f>IFERROR(CONCATENATE(ROUND(OFFSET(환산공식!DK$15,$F177,0),1),"%"),"")</f>
        <v/>
      </c>
      <c r="O177" s="697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7">
        <f>OFFSET(환산공식!FX$15,$F177,0)</f>
        <v/>
      </c>
      <c r="AA177" s="179">
        <f>OFFSET(환산공식!FY$15,$F177,0)</f>
        <v/>
      </c>
      <c r="AC177" s="0" t="n"/>
      <c r="AD177" s="0">
        <f>IF(L177="X",6,IF(Q177&gt;R177,1,IF(Q177&gt;S177,2,IF(Q177&gt;T177,3,IF(Q177&gt;U177,4,IF(Q177&gt;=V177,5,IF(Q177&lt;V177,6,"")))))))</f>
        <v/>
      </c>
      <c r="AE177" s="0" t="n"/>
    </row>
    <row r="178" customFormat="1" s="3">
      <c r="A178" s="198" t="n"/>
      <c r="B178" s="198" t="n"/>
      <c r="C178" s="198" t="inlineStr">
        <is>
          <t>나171</t>
        </is>
      </c>
      <c r="D178" s="195" t="n">
        <v>1164</v>
      </c>
      <c r="E178" s="195" t="n">
        <v>44</v>
      </c>
      <c r="F178" s="195" t="n">
        <v>44</v>
      </c>
      <c r="G178" s="239" t="n">
        <v>171</v>
      </c>
      <c r="H178" s="197" t="inlineStr">
        <is>
          <t>나</t>
        </is>
      </c>
      <c r="I178" s="242" t="inlineStr">
        <is>
          <t>서울시립대</t>
        </is>
      </c>
      <c r="J178" s="242" t="inlineStr">
        <is>
          <t>환경공학부</t>
        </is>
      </c>
      <c r="K178" s="195" t="inlineStr">
        <is>
          <t>자연</t>
        </is>
      </c>
      <c r="L178" s="697">
        <f>IF(OFFSET(환산공식!$ED$15,$F178,0)=1,"O","X")</f>
        <v/>
      </c>
      <c r="M178" s="188">
        <f>IFERROR(OFFSET(환산공식!DJ$15,$F178,0),"")</f>
        <v/>
      </c>
      <c r="N178" s="697">
        <f>IFERROR(CONCATENATE(ROUND(OFFSET(환산공식!DK$15,$F178,0),1),"%"),"")</f>
        <v/>
      </c>
      <c r="O178" s="697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7">
        <f>OFFSET(환산공식!FX$15,$F178,0)</f>
        <v/>
      </c>
      <c r="AA178" s="179">
        <f>OFFSET(환산공식!FY$15,$F178,0)</f>
        <v/>
      </c>
      <c r="AC178" s="0" t="n"/>
      <c r="AD178" s="0">
        <f>IF(L178="X",6,IF(Q178&gt;R178,1,IF(Q178&gt;S178,2,IF(Q178&gt;T178,3,IF(Q178&gt;U178,4,IF(Q178&gt;=V178,5,IF(Q178&lt;V178,6,"")))))))</f>
        <v/>
      </c>
      <c r="AE178" s="0" t="n"/>
    </row>
    <row r="179" customFormat="1" s="3">
      <c r="A179" s="198" t="n"/>
      <c r="B179" s="198" t="n"/>
      <c r="C179" s="198" t="inlineStr">
        <is>
          <t>나172</t>
        </is>
      </c>
      <c r="D179" s="195" t="n">
        <v>1165</v>
      </c>
      <c r="E179" s="195" t="n">
        <v>44</v>
      </c>
      <c r="F179" s="195" t="n">
        <v>44</v>
      </c>
      <c r="G179" s="239" t="n">
        <v>172</v>
      </c>
      <c r="H179" s="197" t="inlineStr">
        <is>
          <t>나</t>
        </is>
      </c>
      <c r="I179" s="242" t="inlineStr">
        <is>
          <t>서울시립대</t>
        </is>
      </c>
      <c r="J179" s="242" t="inlineStr">
        <is>
          <t>공간정보공학과</t>
        </is>
      </c>
      <c r="K179" s="195" t="inlineStr">
        <is>
          <t>자연</t>
        </is>
      </c>
      <c r="L179" s="697">
        <f>IF(OFFSET(환산공식!$ED$15,$F179,0)=1,"O","X")</f>
        <v/>
      </c>
      <c r="M179" s="188">
        <f>IFERROR(OFFSET(환산공식!DJ$15,$F179,0),"")</f>
        <v/>
      </c>
      <c r="N179" s="697">
        <f>IFERROR(CONCATENATE(ROUND(OFFSET(환산공식!DK$15,$F179,0),1),"%"),"")</f>
        <v/>
      </c>
      <c r="O179" s="697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7">
        <f>OFFSET(환산공식!FX$15,$F179,0)</f>
        <v/>
      </c>
      <c r="AA179" s="179">
        <f>OFFSET(환산공식!FY$15,$F179,0)</f>
        <v/>
      </c>
      <c r="AC179" s="0" t="n"/>
      <c r="AD179" s="0">
        <f>IF(L179="X",6,IF(Q179&gt;R179,1,IF(Q179&gt;S179,2,IF(Q179&gt;T179,3,IF(Q179&gt;U179,4,IF(Q179&gt;=V179,5,IF(Q179&lt;V179,6,"")))))))</f>
        <v/>
      </c>
      <c r="AE179" s="0" t="n"/>
    </row>
    <row r="180" customFormat="1" s="3">
      <c r="A180" s="198" t="n"/>
      <c r="B180" s="198" t="n"/>
      <c r="C180" s="198" t="inlineStr">
        <is>
          <t>나173</t>
        </is>
      </c>
      <c r="D180" s="195" t="n">
        <v>1166</v>
      </c>
      <c r="E180" s="195" t="n">
        <v>44</v>
      </c>
      <c r="F180" s="195" t="n">
        <v>44</v>
      </c>
      <c r="G180" s="239" t="n">
        <v>173</v>
      </c>
      <c r="H180" s="197" t="inlineStr">
        <is>
          <t>나</t>
        </is>
      </c>
      <c r="I180" s="242" t="inlineStr">
        <is>
          <t>서울시립대</t>
        </is>
      </c>
      <c r="J180" s="242" t="inlineStr">
        <is>
          <t>건축학부 건축학전공(5년제)</t>
        </is>
      </c>
      <c r="K180" s="195" t="inlineStr">
        <is>
          <t>자연</t>
        </is>
      </c>
      <c r="L180" s="697">
        <f>IF(OFFSET(환산공식!$ED$15,$F180,0)=1,"O","X")</f>
        <v/>
      </c>
      <c r="M180" s="188">
        <f>IFERROR(OFFSET(환산공식!DJ$15,$F180,0),"")</f>
        <v/>
      </c>
      <c r="N180" s="697">
        <f>IFERROR(CONCATENATE(ROUND(OFFSET(환산공식!DK$15,$F180,0),1),"%"),"")</f>
        <v/>
      </c>
      <c r="O180" s="697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7">
        <f>OFFSET(환산공식!FX$15,$F180,0)</f>
        <v/>
      </c>
      <c r="AA180" s="179">
        <f>OFFSET(환산공식!FY$15,$F180,0)</f>
        <v/>
      </c>
      <c r="AC180" s="0" t="n"/>
      <c r="AD180" s="0">
        <f>IF(L180="X",6,IF(Q180&gt;R180,1,IF(Q180&gt;S180,2,IF(Q180&gt;T180,3,IF(Q180&gt;U180,4,IF(Q180&gt;=V180,5,IF(Q180&lt;V180,6,"")))))))</f>
        <v/>
      </c>
      <c r="AE180" s="0" t="n"/>
    </row>
    <row r="181" customFormat="1" s="3">
      <c r="A181" s="198" t="n"/>
      <c r="B181" s="198" t="n"/>
      <c r="C181" s="198" t="inlineStr">
        <is>
          <t>나174</t>
        </is>
      </c>
      <c r="D181" s="195" t="n">
        <v>1167</v>
      </c>
      <c r="E181" s="195" t="n">
        <v>45</v>
      </c>
      <c r="F181" s="195" t="n">
        <v>45</v>
      </c>
      <c r="G181" s="239" t="n">
        <v>174</v>
      </c>
      <c r="H181" s="197" t="inlineStr">
        <is>
          <t>나</t>
        </is>
      </c>
      <c r="I181" s="242" t="inlineStr">
        <is>
          <t>서울시립대</t>
        </is>
      </c>
      <c r="J181" s="242" t="inlineStr">
        <is>
          <t>조경학과</t>
        </is>
      </c>
      <c r="K181" s="195" t="inlineStr">
        <is>
          <t>자연</t>
        </is>
      </c>
      <c r="L181" s="697">
        <f>IF(OFFSET(환산공식!$ED$15,$F181,0)=1,"O","X")</f>
        <v/>
      </c>
      <c r="M181" s="188">
        <f>IFERROR(OFFSET(환산공식!DJ$15,$F181,0),"")</f>
        <v/>
      </c>
      <c r="N181" s="697">
        <f>IFERROR(CONCATENATE(ROUND(OFFSET(환산공식!DK$15,$F181,0),1),"%"),"")</f>
        <v/>
      </c>
      <c r="O181" s="697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7">
        <f>OFFSET(환산공식!FX$15,$F181,0)</f>
        <v/>
      </c>
      <c r="AA181" s="179">
        <f>OFFSET(환산공식!FY$15,$F181,0)</f>
        <v/>
      </c>
      <c r="AC181" s="0" t="n"/>
      <c r="AD181" s="0">
        <f>IF(L181="X",6,IF(Q181&gt;R181,1,IF(Q181&gt;S181,2,IF(Q181&gt;T181,3,IF(Q181&gt;U181,4,IF(Q181&gt;=V181,5,IF(Q181&lt;V181,6,"")))))))</f>
        <v/>
      </c>
      <c r="AE181" s="0" t="n"/>
    </row>
    <row r="182" customFormat="1" s="3">
      <c r="A182" s="198" t="n"/>
      <c r="B182" s="198" t="n"/>
      <c r="C182" s="198" t="inlineStr">
        <is>
          <t>나175</t>
        </is>
      </c>
      <c r="D182" s="195" t="n">
        <v>1168</v>
      </c>
      <c r="E182" s="195" t="n">
        <v>45</v>
      </c>
      <c r="F182" s="195" t="n">
        <v>45</v>
      </c>
      <c r="G182" s="239" t="n">
        <v>175</v>
      </c>
      <c r="H182" s="197" t="inlineStr">
        <is>
          <t>나</t>
        </is>
      </c>
      <c r="I182" s="242" t="inlineStr">
        <is>
          <t>서울시립대</t>
        </is>
      </c>
      <c r="J182" s="242" t="inlineStr">
        <is>
          <t>환경원예학과</t>
        </is>
      </c>
      <c r="K182" s="195" t="inlineStr">
        <is>
          <t>자연</t>
        </is>
      </c>
      <c r="L182" s="697">
        <f>IF(OFFSET(환산공식!$ED$15,$F182,0)=1,"O","X")</f>
        <v/>
      </c>
      <c r="M182" s="188">
        <f>IFERROR(OFFSET(환산공식!DJ$15,$F182,0),"")</f>
        <v/>
      </c>
      <c r="N182" s="697">
        <f>IFERROR(CONCATENATE(ROUND(OFFSET(환산공식!DK$15,$F182,0),1),"%"),"")</f>
        <v/>
      </c>
      <c r="O182" s="697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7">
        <f>OFFSET(환산공식!FX$15,$F182,0)</f>
        <v/>
      </c>
      <c r="AA182" s="179">
        <f>OFFSET(환산공식!FY$15,$F182,0)</f>
        <v/>
      </c>
      <c r="AC182" s="0" t="n"/>
      <c r="AD182" s="0">
        <f>IF(L182="X",6,IF(Q182&gt;R182,1,IF(Q182&gt;S182,2,IF(Q182&gt;T182,3,IF(Q182&gt;U182,4,IF(Q182&gt;=V182,5,IF(Q182&lt;V182,6,"")))))))</f>
        <v/>
      </c>
      <c r="AE182" s="0" t="n"/>
    </row>
    <row r="183" customFormat="1" s="3">
      <c r="A183" s="198" t="n"/>
      <c r="B183" s="198" t="n"/>
      <c r="C183" s="198" t="inlineStr">
        <is>
          <t>나176</t>
        </is>
      </c>
      <c r="D183" s="195" t="n">
        <v>1169</v>
      </c>
      <c r="E183" s="195" t="n">
        <v>41</v>
      </c>
      <c r="F183" s="195" t="n">
        <v>41</v>
      </c>
      <c r="G183" s="239" t="n">
        <v>176</v>
      </c>
      <c r="H183" s="197" t="inlineStr">
        <is>
          <t>나</t>
        </is>
      </c>
      <c r="I183" s="242" t="inlineStr">
        <is>
          <t>서울시립대</t>
        </is>
      </c>
      <c r="J183" s="242" t="inlineStr">
        <is>
          <t>세무학과</t>
        </is>
      </c>
      <c r="K183" s="195" t="inlineStr">
        <is>
          <t>통합</t>
        </is>
      </c>
      <c r="L183" s="697">
        <f>IF(OFFSET(환산공식!$ED$15,$F183,0)=1,"O","X")</f>
        <v/>
      </c>
      <c r="M183" s="188">
        <f>IFERROR(OFFSET(환산공식!DJ$15,$F183,0),"")</f>
        <v/>
      </c>
      <c r="N183" s="697">
        <f>IFERROR(CONCATENATE(ROUND(OFFSET(환산공식!DK$15,$F183,0),1),"%"),"")</f>
        <v/>
      </c>
      <c r="O183" s="697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7">
        <f>OFFSET(환산공식!FX$15,$F183,0)</f>
        <v/>
      </c>
      <c r="AA183" s="179">
        <f>OFFSET(환산공식!FY$15,$F183,0)</f>
        <v/>
      </c>
      <c r="AC183" s="0" t="n"/>
      <c r="AD183" s="0">
        <f>IF(L183="X",6,IF(Q183&gt;R183,1,IF(Q183&gt;S183,2,IF(Q183&gt;T183,3,IF(Q183&gt;U183,4,IF(Q183&gt;=V183,5,IF(Q183&lt;V183,6,"")))))))</f>
        <v/>
      </c>
      <c r="AE183" s="0" t="n"/>
    </row>
    <row r="184" customFormat="1" s="3">
      <c r="A184" s="198" t="n"/>
      <c r="B184" s="198" t="n"/>
      <c r="C184" s="198" t="inlineStr">
        <is>
          <t>나177</t>
        </is>
      </c>
      <c r="D184" s="195" t="n">
        <v>1170</v>
      </c>
      <c r="E184" s="195" t="n">
        <v>42</v>
      </c>
      <c r="F184" s="195" t="n">
        <v>42</v>
      </c>
      <c r="G184" s="239" t="n">
        <v>177</v>
      </c>
      <c r="H184" s="197" t="inlineStr">
        <is>
          <t>나</t>
        </is>
      </c>
      <c r="I184" s="242" t="inlineStr">
        <is>
          <t>서울시립대</t>
        </is>
      </c>
      <c r="J184" s="242" t="inlineStr">
        <is>
          <t>국제관계학과</t>
        </is>
      </c>
      <c r="K184" s="195" t="inlineStr">
        <is>
          <t>통합</t>
        </is>
      </c>
      <c r="L184" s="697">
        <f>IF(OFFSET(환산공식!$ED$15,$F184,0)=1,"O","X")</f>
        <v/>
      </c>
      <c r="M184" s="188">
        <f>IFERROR(OFFSET(환산공식!DJ$15,$F184,0),"")</f>
        <v/>
      </c>
      <c r="N184" s="697">
        <f>IFERROR(CONCATENATE(ROUND(OFFSET(환산공식!DK$15,$F184,0),1),"%"),"")</f>
        <v/>
      </c>
      <c r="O184" s="697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7">
        <f>OFFSET(환산공식!FX$15,$F184,0)</f>
        <v/>
      </c>
      <c r="AA184" s="179">
        <f>OFFSET(환산공식!FY$15,$F184,0)</f>
        <v/>
      </c>
      <c r="AC184" s="0" t="n"/>
      <c r="AD184" s="0">
        <f>IF(L184="X",6,IF(Q184&gt;R184,1,IF(Q184&gt;S184,2,IF(Q184&gt;T184,3,IF(Q184&gt;U184,4,IF(Q184&gt;=V184,5,IF(Q184&lt;V184,6,"")))))))</f>
        <v/>
      </c>
      <c r="AE184" s="0" t="n"/>
    </row>
    <row r="185" customFormat="1" s="3">
      <c r="A185" s="198" t="n"/>
      <c r="B185" s="198" t="n"/>
      <c r="C185" s="198" t="inlineStr">
        <is>
          <t>나178</t>
        </is>
      </c>
      <c r="D185" s="195" t="n">
        <v>1171</v>
      </c>
      <c r="E185" s="195" t="n">
        <v>41</v>
      </c>
      <c r="F185" s="195" t="n">
        <v>41</v>
      </c>
      <c r="G185" s="239" t="n">
        <v>178</v>
      </c>
      <c r="H185" s="197" t="inlineStr">
        <is>
          <t>나</t>
        </is>
      </c>
      <c r="I185" s="242" t="inlineStr">
        <is>
          <t>서울시립대</t>
        </is>
      </c>
      <c r="J185" s="242" t="inlineStr">
        <is>
          <t>경영학부</t>
        </is>
      </c>
      <c r="K185" s="195" t="inlineStr">
        <is>
          <t>통합</t>
        </is>
      </c>
      <c r="L185" s="697">
        <f>IF(OFFSET(환산공식!$ED$15,$F185,0)=1,"O","X")</f>
        <v/>
      </c>
      <c r="M185" s="188">
        <f>IFERROR(OFFSET(환산공식!DJ$15,$F185,0),"")</f>
        <v/>
      </c>
      <c r="N185" s="697">
        <f>IFERROR(CONCATENATE(ROUND(OFFSET(환산공식!DK$15,$F185,0),1),"%"),"")</f>
        <v/>
      </c>
      <c r="O185" s="697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7">
        <f>OFFSET(환산공식!FX$15,$F185,0)</f>
        <v/>
      </c>
      <c r="AA185" s="179">
        <f>OFFSET(환산공식!FY$15,$F185,0)</f>
        <v/>
      </c>
      <c r="AC185" s="0" t="n"/>
      <c r="AD185" s="0">
        <f>IF(L185="X",6,IF(Q185&gt;R185,1,IF(Q185&gt;S185,2,IF(Q185&gt;T185,3,IF(Q185&gt;U185,4,IF(Q185&gt;=V185,5,IF(Q185&lt;V185,6,"")))))))</f>
        <v/>
      </c>
      <c r="AE185" s="0" t="n"/>
    </row>
    <row r="186" customFormat="1" s="3">
      <c r="A186" s="198" t="n"/>
      <c r="B186" s="198" t="n"/>
      <c r="C186" s="198" t="inlineStr">
        <is>
          <t>나179</t>
        </is>
      </c>
      <c r="D186" s="195" t="n">
        <v>1172</v>
      </c>
      <c r="E186" s="195" t="n">
        <v>42</v>
      </c>
      <c r="F186" s="195" t="n">
        <v>42</v>
      </c>
      <c r="G186" s="239" t="n">
        <v>179</v>
      </c>
      <c r="H186" s="197" t="inlineStr">
        <is>
          <t>나</t>
        </is>
      </c>
      <c r="I186" s="242" t="inlineStr">
        <is>
          <t>서울시립대</t>
        </is>
      </c>
      <c r="J186" s="242" t="inlineStr">
        <is>
          <t>도시사회학과</t>
        </is>
      </c>
      <c r="K186" s="195" t="inlineStr">
        <is>
          <t>통합</t>
        </is>
      </c>
      <c r="L186" s="697">
        <f>IF(OFFSET(환산공식!$ED$15,$F186,0)=1,"O","X")</f>
        <v/>
      </c>
      <c r="M186" s="188">
        <f>IFERROR(OFFSET(환산공식!DJ$15,$F186,0),"")</f>
        <v/>
      </c>
      <c r="N186" s="697">
        <f>IFERROR(CONCATENATE(ROUND(OFFSET(환산공식!DK$15,$F186,0),1),"%"),"")</f>
        <v/>
      </c>
      <c r="O186" s="697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7">
        <f>OFFSET(환산공식!FX$15,$F186,0)</f>
        <v/>
      </c>
      <c r="AA186" s="179">
        <f>OFFSET(환산공식!FY$15,$F186,0)</f>
        <v/>
      </c>
      <c r="AC186" s="0" t="n"/>
      <c r="AD186" s="0">
        <f>IF(L186="X",6,IF(Q186&gt;R186,1,IF(Q186&gt;S186,2,IF(Q186&gt;T186,3,IF(Q186&gt;U186,4,IF(Q186&gt;=V186,5,IF(Q186&lt;V186,6,"")))))))</f>
        <v/>
      </c>
      <c r="AE186" s="0" t="n"/>
    </row>
    <row r="187" customFormat="1" s="3">
      <c r="A187" s="198" t="n"/>
      <c r="B187" s="198" t="n"/>
      <c r="C187" s="198" t="inlineStr">
        <is>
          <t>나180</t>
        </is>
      </c>
      <c r="D187" s="195" t="n">
        <v>1173</v>
      </c>
      <c r="E187" s="195" t="n">
        <v>41</v>
      </c>
      <c r="F187" s="195" t="n">
        <v>41</v>
      </c>
      <c r="G187" s="239" t="n">
        <v>180</v>
      </c>
      <c r="H187" s="197" t="inlineStr">
        <is>
          <t>나</t>
        </is>
      </c>
      <c r="I187" s="242" t="inlineStr">
        <is>
          <t>서울시립대</t>
        </is>
      </c>
      <c r="J187" s="242" t="inlineStr">
        <is>
          <t>경제학부</t>
        </is>
      </c>
      <c r="K187" s="195" t="inlineStr">
        <is>
          <t>통합</t>
        </is>
      </c>
      <c r="L187" s="697">
        <f>IF(OFFSET(환산공식!$ED$15,$F187,0)=1,"O","X")</f>
        <v/>
      </c>
      <c r="M187" s="188">
        <f>IFERROR(OFFSET(환산공식!DJ$15,$F187,0),"")</f>
        <v/>
      </c>
      <c r="N187" s="697">
        <f>IFERROR(CONCATENATE(ROUND(OFFSET(환산공식!DK$15,$F187,0),1),"%"),"")</f>
        <v/>
      </c>
      <c r="O187" s="697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7">
        <f>OFFSET(환산공식!FX$15,$F187,0)</f>
        <v/>
      </c>
      <c r="AA187" s="179">
        <f>OFFSET(환산공식!FY$15,$F187,0)</f>
        <v/>
      </c>
      <c r="AC187" s="0" t="n"/>
      <c r="AD187" s="0">
        <f>IF(L187="X",6,IF(Q187&gt;R187,1,IF(Q187&gt;S187,2,IF(Q187&gt;T187,3,IF(Q187&gt;U187,4,IF(Q187&gt;=V187,5,IF(Q187&lt;V187,6,"")))))))</f>
        <v/>
      </c>
      <c r="AE187" s="0" t="n"/>
    </row>
    <row r="188" customFormat="1" s="3">
      <c r="A188" s="198" t="n"/>
      <c r="B188" s="198" t="n"/>
      <c r="C188" s="198" t="inlineStr">
        <is>
          <t>나181</t>
        </is>
      </c>
      <c r="D188" s="195" t="n">
        <v>1174</v>
      </c>
      <c r="E188" s="195" t="n">
        <v>42</v>
      </c>
      <c r="F188" s="195" t="n">
        <v>42</v>
      </c>
      <c r="G188" s="239" t="n">
        <v>181</v>
      </c>
      <c r="H188" s="197" t="inlineStr">
        <is>
          <t>나</t>
        </is>
      </c>
      <c r="I188" s="242" t="inlineStr">
        <is>
          <t>서울시립대</t>
        </is>
      </c>
      <c r="J188" s="242" t="inlineStr">
        <is>
          <t>행정학과</t>
        </is>
      </c>
      <c r="K188" s="195" t="inlineStr">
        <is>
          <t>통합</t>
        </is>
      </c>
      <c r="L188" s="697">
        <f>IF(OFFSET(환산공식!$ED$15,$F188,0)=1,"O","X")</f>
        <v/>
      </c>
      <c r="M188" s="188">
        <f>IFERROR(OFFSET(환산공식!DJ$15,$F188,0),"")</f>
        <v/>
      </c>
      <c r="N188" s="697">
        <f>IFERROR(CONCATENATE(ROUND(OFFSET(환산공식!DK$15,$F188,0),1),"%"),"")</f>
        <v/>
      </c>
      <c r="O188" s="697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7">
        <f>OFFSET(환산공식!FX$15,$F188,0)</f>
        <v/>
      </c>
      <c r="AA188" s="179">
        <f>OFFSET(환산공식!FY$15,$F188,0)</f>
        <v/>
      </c>
      <c r="AC188" s="0" t="n"/>
      <c r="AD188" s="0">
        <f>IF(L188="X",6,IF(Q188&gt;R188,1,IF(Q188&gt;S188,2,IF(Q188&gt;T188,3,IF(Q188&gt;U188,4,IF(Q188&gt;=V188,5,IF(Q188&lt;V188,6,"")))))))</f>
        <v/>
      </c>
      <c r="AE188" s="0" t="n"/>
    </row>
    <row r="189" customFormat="1" s="3">
      <c r="A189" s="198" t="n"/>
      <c r="B189" s="198" t="n"/>
      <c r="C189" s="198" t="inlineStr">
        <is>
          <t>나182</t>
        </is>
      </c>
      <c r="D189" s="195" t="n">
        <v>1175</v>
      </c>
      <c r="E189" s="195" t="n">
        <v>42</v>
      </c>
      <c r="F189" s="195" t="n">
        <v>42</v>
      </c>
      <c r="G189" s="239" t="n">
        <v>182</v>
      </c>
      <c r="H189" s="197" t="inlineStr">
        <is>
          <t>나</t>
        </is>
      </c>
      <c r="I189" s="242" t="inlineStr">
        <is>
          <t>서울시립대</t>
        </is>
      </c>
      <c r="J189" s="242" t="inlineStr">
        <is>
          <t>철학과</t>
        </is>
      </c>
      <c r="K189" s="195" t="inlineStr">
        <is>
          <t>통합</t>
        </is>
      </c>
      <c r="L189" s="697">
        <f>IF(OFFSET(환산공식!$ED$15,$F189,0)=1,"O","X")</f>
        <v/>
      </c>
      <c r="M189" s="188">
        <f>IFERROR(OFFSET(환산공식!DJ$15,$F189,0),"")</f>
        <v/>
      </c>
      <c r="N189" s="697">
        <f>IFERROR(CONCATENATE(ROUND(OFFSET(환산공식!DK$15,$F189,0),1),"%"),"")</f>
        <v/>
      </c>
      <c r="O189" s="697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7">
        <f>OFFSET(환산공식!FX$15,$F189,0)</f>
        <v/>
      </c>
      <c r="AA189" s="179">
        <f>OFFSET(환산공식!FY$15,$F189,0)</f>
        <v/>
      </c>
      <c r="AC189" s="0" t="n"/>
      <c r="AD189" s="0">
        <f>IF(L189="X",6,IF(Q189&gt;R189,1,IF(Q189&gt;S189,2,IF(Q189&gt;T189,3,IF(Q189&gt;U189,4,IF(Q189&gt;=V189,5,IF(Q189&lt;V189,6,"")))))))</f>
        <v/>
      </c>
      <c r="AE189" s="0" t="n"/>
    </row>
    <row r="190" customFormat="1" s="3">
      <c r="A190" s="198" t="n"/>
      <c r="B190" s="198" t="n"/>
      <c r="C190" s="198" t="inlineStr">
        <is>
          <t>나183</t>
        </is>
      </c>
      <c r="D190" s="195" t="n">
        <v>1176</v>
      </c>
      <c r="E190" s="195" t="n">
        <v>42</v>
      </c>
      <c r="F190" s="195" t="n">
        <v>42</v>
      </c>
      <c r="G190" s="239" t="n">
        <v>183</v>
      </c>
      <c r="H190" s="197" t="inlineStr">
        <is>
          <t>나</t>
        </is>
      </c>
      <c r="I190" s="242" t="inlineStr">
        <is>
          <t>서울시립대</t>
        </is>
      </c>
      <c r="J190" s="242" t="inlineStr">
        <is>
          <t>영어영문학과</t>
        </is>
      </c>
      <c r="K190" s="195" t="inlineStr">
        <is>
          <t>통합</t>
        </is>
      </c>
      <c r="L190" s="697">
        <f>IF(OFFSET(환산공식!$ED$15,$F190,0)=1,"O","X")</f>
        <v/>
      </c>
      <c r="M190" s="188">
        <f>IFERROR(OFFSET(환산공식!DJ$15,$F190,0),"")</f>
        <v/>
      </c>
      <c r="N190" s="697">
        <f>IFERROR(CONCATENATE(ROUND(OFFSET(환산공식!DK$15,$F190,0),1),"%"),"")</f>
        <v/>
      </c>
      <c r="O190" s="697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7">
        <f>OFFSET(환산공식!FX$15,$F190,0)</f>
        <v/>
      </c>
      <c r="AA190" s="179">
        <f>OFFSET(환산공식!FY$15,$F190,0)</f>
        <v/>
      </c>
      <c r="AC190" s="0" t="n"/>
      <c r="AD190" s="0">
        <f>IF(L190="X",6,IF(Q190&gt;R190,1,IF(Q190&gt;S190,2,IF(Q190&gt;T190,3,IF(Q190&gt;U190,4,IF(Q190&gt;=V190,5,IF(Q190&lt;V190,6,"")))))))</f>
        <v/>
      </c>
      <c r="AE190" s="0" t="n"/>
    </row>
    <row r="191" customFormat="1" s="3">
      <c r="A191" s="198" t="n"/>
      <c r="B191" s="198" t="n"/>
      <c r="C191" s="198" t="inlineStr">
        <is>
          <t>나184</t>
        </is>
      </c>
      <c r="D191" s="195" t="n">
        <v>1177</v>
      </c>
      <c r="E191" s="195" t="n">
        <v>42</v>
      </c>
      <c r="F191" s="195" t="n">
        <v>42</v>
      </c>
      <c r="G191" s="239" t="n">
        <v>184</v>
      </c>
      <c r="H191" s="197" t="inlineStr">
        <is>
          <t>나</t>
        </is>
      </c>
      <c r="I191" s="242" t="inlineStr">
        <is>
          <t>서울시립대</t>
        </is>
      </c>
      <c r="J191" s="242" t="inlineStr">
        <is>
          <t>국어국문학과</t>
        </is>
      </c>
      <c r="K191" s="195" t="inlineStr">
        <is>
          <t>통합</t>
        </is>
      </c>
      <c r="L191" s="697">
        <f>IF(OFFSET(환산공식!$ED$15,$F191,0)=1,"O","X")</f>
        <v/>
      </c>
      <c r="M191" s="188">
        <f>IFERROR(OFFSET(환산공식!DJ$15,$F191,0),"")</f>
        <v/>
      </c>
      <c r="N191" s="697">
        <f>IFERROR(CONCATENATE(ROUND(OFFSET(환산공식!DK$15,$F191,0),1),"%"),"")</f>
        <v/>
      </c>
      <c r="O191" s="697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7">
        <f>OFFSET(환산공식!FX$15,$F191,0)</f>
        <v/>
      </c>
      <c r="AA191" s="179">
        <f>OFFSET(환산공식!FY$15,$F191,0)</f>
        <v/>
      </c>
      <c r="AC191" s="0" t="n"/>
      <c r="AD191" s="0">
        <f>IF(L191="X",6,IF(Q191&gt;R191,1,IF(Q191&gt;S191,2,IF(Q191&gt;T191,3,IF(Q191&gt;U191,4,IF(Q191&gt;=V191,5,IF(Q191&lt;V191,6,"")))))))</f>
        <v/>
      </c>
      <c r="AE191" s="0" t="n"/>
    </row>
    <row r="192" customFormat="1" s="3">
      <c r="A192" s="198" t="n"/>
      <c r="B192" s="198" t="n"/>
      <c r="C192" s="198" t="inlineStr">
        <is>
          <t>나185</t>
        </is>
      </c>
      <c r="D192" s="195" t="n">
        <v>1178</v>
      </c>
      <c r="E192" s="195" t="n">
        <v>42</v>
      </c>
      <c r="F192" s="195" t="n">
        <v>42</v>
      </c>
      <c r="G192" s="239" t="n">
        <v>185</v>
      </c>
      <c r="H192" s="197" t="inlineStr">
        <is>
          <t>나</t>
        </is>
      </c>
      <c r="I192" s="242" t="inlineStr">
        <is>
          <t>서울시립대</t>
        </is>
      </c>
      <c r="J192" s="242" t="inlineStr">
        <is>
          <t>중국어문화학과</t>
        </is>
      </c>
      <c r="K192" s="195" t="inlineStr">
        <is>
          <t>통합</t>
        </is>
      </c>
      <c r="L192" s="697">
        <f>IF(OFFSET(환산공식!$ED$15,$F192,0)=1,"O","X")</f>
        <v/>
      </c>
      <c r="M192" s="188">
        <f>IFERROR(OFFSET(환산공식!DJ$15,$F192,0),"")</f>
        <v/>
      </c>
      <c r="N192" s="697">
        <f>IFERROR(CONCATENATE(ROUND(OFFSET(환산공식!DK$15,$F192,0),1),"%"),"")</f>
        <v/>
      </c>
      <c r="O192" s="697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7">
        <f>OFFSET(환산공식!FX$15,$F192,0)</f>
        <v/>
      </c>
      <c r="AA192" s="179">
        <f>OFFSET(환산공식!FY$15,$F192,0)</f>
        <v/>
      </c>
      <c r="AC192" s="0" t="n"/>
      <c r="AD192" s="0">
        <f>IF(L192="X",6,IF(Q192&gt;R192,1,IF(Q192&gt;S192,2,IF(Q192&gt;T192,3,IF(Q192&gt;U192,4,IF(Q192&gt;=V192,5,IF(Q192&lt;V192,6,"")))))))</f>
        <v/>
      </c>
      <c r="AE192" s="0" t="n"/>
    </row>
    <row r="193" customFormat="1" s="3">
      <c r="A193" s="198" t="n"/>
      <c r="B193" s="198" t="n"/>
      <c r="C193" s="198" t="inlineStr">
        <is>
          <t>나186</t>
        </is>
      </c>
      <c r="D193" s="195" t="n">
        <v>1179</v>
      </c>
      <c r="E193" s="195" t="n">
        <v>42</v>
      </c>
      <c r="F193" s="195" t="n">
        <v>42</v>
      </c>
      <c r="G193" s="239" t="n">
        <v>186</v>
      </c>
      <c r="H193" s="197" t="inlineStr">
        <is>
          <t>나</t>
        </is>
      </c>
      <c r="I193" s="242" t="inlineStr">
        <is>
          <t>서울시립대</t>
        </is>
      </c>
      <c r="J193" s="242" t="inlineStr">
        <is>
          <t>국사학과</t>
        </is>
      </c>
      <c r="K193" s="195" t="inlineStr">
        <is>
          <t>통합</t>
        </is>
      </c>
      <c r="L193" s="697">
        <f>IF(OFFSET(환산공식!$ED$15,$F193,0)=1,"O","X")</f>
        <v/>
      </c>
      <c r="M193" s="188">
        <f>IFERROR(OFFSET(환산공식!DJ$15,$F193,0),"")</f>
        <v/>
      </c>
      <c r="N193" s="697">
        <f>IFERROR(CONCATENATE(ROUND(OFFSET(환산공식!DK$15,$F193,0),1),"%"),"")</f>
        <v/>
      </c>
      <c r="O193" s="697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7">
        <f>OFFSET(환산공식!FX$15,$F193,0)</f>
        <v/>
      </c>
      <c r="AA193" s="179">
        <f>OFFSET(환산공식!FY$15,$F193,0)</f>
        <v/>
      </c>
      <c r="AC193" s="0" t="n"/>
      <c r="AD193" s="0">
        <f>IF(L193="X",6,IF(Q193&gt;R193,1,IF(Q193&gt;S193,2,IF(Q193&gt;T193,3,IF(Q193&gt;U193,4,IF(Q193&gt;=V193,5,IF(Q193&lt;V193,6,"")))))))</f>
        <v/>
      </c>
      <c r="AE193" s="0" t="n"/>
    </row>
    <row r="194" customFormat="1" s="3">
      <c r="A194" s="198" t="n"/>
      <c r="B194" s="198" t="n"/>
      <c r="C194" s="198" t="inlineStr">
        <is>
          <t>나187</t>
        </is>
      </c>
      <c r="D194" s="195" t="n">
        <v>1180</v>
      </c>
      <c r="E194" s="195" t="n">
        <v>41</v>
      </c>
      <c r="F194" s="195" t="n">
        <v>41</v>
      </c>
      <c r="G194" s="239" t="n">
        <v>187</v>
      </c>
      <c r="H194" s="197" t="inlineStr">
        <is>
          <t>나</t>
        </is>
      </c>
      <c r="I194" s="242" t="inlineStr">
        <is>
          <t>서울시립대</t>
        </is>
      </c>
      <c r="J194" s="242" t="inlineStr">
        <is>
          <t>사회복지학과</t>
        </is>
      </c>
      <c r="K194" s="195" t="inlineStr">
        <is>
          <t>통합</t>
        </is>
      </c>
      <c r="L194" s="697">
        <f>IF(OFFSET(환산공식!$ED$15,$F194,0)=1,"O","X")</f>
        <v/>
      </c>
      <c r="M194" s="188">
        <f>IFERROR(OFFSET(환산공식!DJ$15,$F194,0),"")</f>
        <v/>
      </c>
      <c r="N194" s="697">
        <f>IFERROR(CONCATENATE(ROUND(OFFSET(환산공식!DK$15,$F194,0),1),"%"),"")</f>
        <v/>
      </c>
      <c r="O194" s="697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7">
        <f>OFFSET(환산공식!FX$15,$F194,0)</f>
        <v/>
      </c>
      <c r="AA194" s="179">
        <f>OFFSET(환산공식!FY$15,$F194,0)</f>
        <v/>
      </c>
      <c r="AC194" s="0" t="n"/>
      <c r="AD194" s="0">
        <f>IF(L194="X",6,IF(Q194&gt;R194,1,IF(Q194&gt;S194,2,IF(Q194&gt;T194,3,IF(Q194&gt;U194,4,IF(Q194&gt;=V194,5,IF(Q194&lt;V194,6,"")))))))</f>
        <v/>
      </c>
      <c r="AE194" s="0" t="n"/>
    </row>
    <row r="195" customFormat="1" s="3">
      <c r="A195" s="198" t="n"/>
      <c r="B195" s="198" t="n"/>
      <c r="C195" s="198" t="inlineStr">
        <is>
          <t>나188</t>
        </is>
      </c>
      <c r="D195" s="195" t="n">
        <v>1181</v>
      </c>
      <c r="E195" s="195" t="n">
        <v>88</v>
      </c>
      <c r="F195" s="195" t="n">
        <v>88</v>
      </c>
      <c r="G195" s="239" t="n">
        <v>188</v>
      </c>
      <c r="H195" s="197" t="inlineStr">
        <is>
          <t>나</t>
        </is>
      </c>
      <c r="I195" s="242" t="inlineStr">
        <is>
          <t>이화여대</t>
        </is>
      </c>
      <c r="J195" s="242" t="inlineStr">
        <is>
          <t>뇌·인지과학부(자연)</t>
        </is>
      </c>
      <c r="K195" s="195" t="inlineStr">
        <is>
          <t>자연</t>
        </is>
      </c>
      <c r="L195" s="697">
        <f>IF(OFFSET(환산공식!$ED$15,$F195,0)=1,"O","X")</f>
        <v/>
      </c>
      <c r="M195" s="188">
        <f>IFERROR(OFFSET(환산공식!DJ$15,$F195,0),"")</f>
        <v/>
      </c>
      <c r="N195" s="697">
        <f>IFERROR(CONCATENATE(ROUND(OFFSET(환산공식!DK$15,$F195,0),1),"%"),"")</f>
        <v/>
      </c>
      <c r="O195" s="697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7">
        <f>OFFSET(환산공식!FX$15,$F195,0)</f>
        <v/>
      </c>
      <c r="AA195" s="179">
        <f>OFFSET(환산공식!FY$15,$F195,0)</f>
        <v/>
      </c>
      <c r="AC195" s="0" t="n"/>
      <c r="AD195" s="0">
        <f>IF(L195="X",6,IF(Q195&gt;R195,1,IF(Q195&gt;S195,2,IF(Q195&gt;T195,3,IF(Q195&gt;U195,4,IF(Q195&gt;=V195,5,IF(Q195&lt;V195,6,"")))))))</f>
        <v/>
      </c>
      <c r="AE195" s="0" t="n"/>
    </row>
    <row r="196" customFormat="1" s="3">
      <c r="A196" s="198" t="n"/>
      <c r="B196" s="198" t="n"/>
      <c r="C196" s="198" t="inlineStr">
        <is>
          <t>나189</t>
        </is>
      </c>
      <c r="D196" s="195" t="n">
        <v>1182</v>
      </c>
      <c r="E196" s="195" t="n">
        <v>88</v>
      </c>
      <c r="F196" s="195" t="n">
        <v>88</v>
      </c>
      <c r="G196" s="239" t="n">
        <v>189</v>
      </c>
      <c r="H196" s="197" t="inlineStr">
        <is>
          <t>나</t>
        </is>
      </c>
      <c r="I196" s="242" t="inlineStr">
        <is>
          <t>이화여대</t>
        </is>
      </c>
      <c r="J196" s="242" t="inlineStr">
        <is>
          <t>계열별 통합선발(자연계열)</t>
        </is>
      </c>
      <c r="K196" s="195" t="inlineStr">
        <is>
          <t>자연</t>
        </is>
      </c>
      <c r="L196" s="697">
        <f>IF(OFFSET(환산공식!$ED$15,$F196,0)=1,"O","X")</f>
        <v/>
      </c>
      <c r="M196" s="188">
        <f>IFERROR(OFFSET(환산공식!DJ$15,$F196,0),"")</f>
        <v/>
      </c>
      <c r="N196" s="697">
        <f>IFERROR(CONCATENATE(ROUND(OFFSET(환산공식!DK$15,$F196,0),1),"%"),"")</f>
        <v/>
      </c>
      <c r="O196" s="697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7">
        <f>OFFSET(환산공식!FX$15,$F196,0)</f>
        <v/>
      </c>
      <c r="AA196" s="179">
        <f>OFFSET(환산공식!FY$15,$F196,0)</f>
        <v/>
      </c>
      <c r="AC196" s="0" t="n"/>
      <c r="AD196" s="0">
        <f>IF(L196="X",6,IF(Q196&gt;R196,1,IF(Q196&gt;S196,2,IF(Q196&gt;T196,3,IF(Q196&gt;U196,4,IF(Q196&gt;=V196,5,IF(Q196&lt;V196,6,"")))))))</f>
        <v/>
      </c>
      <c r="AE196" s="0" t="n"/>
    </row>
    <row r="197" customFormat="1" s="3">
      <c r="A197" s="198" t="n"/>
      <c r="B197" s="198" t="n"/>
      <c r="C197" s="198" t="inlineStr">
        <is>
          <t>나190</t>
        </is>
      </c>
      <c r="D197" s="195" t="n">
        <v>1183</v>
      </c>
      <c r="E197" s="195" t="n">
        <v>88</v>
      </c>
      <c r="F197" s="195" t="n">
        <v>88</v>
      </c>
      <c r="G197" s="239" t="n">
        <v>190</v>
      </c>
      <c r="H197" s="197" t="inlineStr">
        <is>
          <t>나</t>
        </is>
      </c>
      <c r="I197" s="242" t="inlineStr">
        <is>
          <t>이화여대</t>
        </is>
      </c>
      <c r="J197" s="242" t="inlineStr">
        <is>
          <t>과학교육과</t>
        </is>
      </c>
      <c r="K197" s="195" t="inlineStr">
        <is>
          <t>자연</t>
        </is>
      </c>
      <c r="L197" s="697">
        <f>IF(OFFSET(환산공식!$ED$15,$F197,0)=1,"O","X")</f>
        <v/>
      </c>
      <c r="M197" s="188">
        <f>IFERROR(OFFSET(환산공식!DJ$15,$F197,0),"")</f>
        <v/>
      </c>
      <c r="N197" s="697">
        <f>IFERROR(CONCATENATE(ROUND(OFFSET(환산공식!DK$15,$F197,0),1),"%"),"")</f>
        <v/>
      </c>
      <c r="O197" s="697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7">
        <f>OFFSET(환산공식!FX$15,$F197,0)</f>
        <v/>
      </c>
      <c r="AA197" s="179">
        <f>OFFSET(환산공식!FY$15,$F197,0)</f>
        <v/>
      </c>
      <c r="AC197" s="0" t="n"/>
      <c r="AD197" s="0">
        <f>IF(L197="X",6,IF(Q197&gt;R197,1,IF(Q197&gt;S197,2,IF(Q197&gt;T197,3,IF(Q197&gt;U197,4,IF(Q197&gt;=V197,5,IF(Q197&lt;V197,6,"")))))))</f>
        <v/>
      </c>
      <c r="AE197" s="0" t="n"/>
    </row>
    <row r="198" customFormat="1" s="3">
      <c r="A198" s="198" t="n"/>
      <c r="B198" s="198" t="n"/>
      <c r="C198" s="198" t="inlineStr">
        <is>
          <t>나191</t>
        </is>
      </c>
      <c r="D198" s="195" t="n">
        <v>1184</v>
      </c>
      <c r="E198" s="195" t="n">
        <v>88</v>
      </c>
      <c r="F198" s="195" t="n">
        <v>88</v>
      </c>
      <c r="G198" s="239" t="n">
        <v>191</v>
      </c>
      <c r="H198" s="197" t="inlineStr">
        <is>
          <t>나</t>
        </is>
      </c>
      <c r="I198" s="242" t="inlineStr">
        <is>
          <t>이화여대</t>
        </is>
      </c>
      <c r="J198" s="242" t="inlineStr">
        <is>
          <t>지능형반도체공학전공</t>
        </is>
      </c>
      <c r="K198" s="195" t="inlineStr">
        <is>
          <t>자연</t>
        </is>
      </c>
      <c r="L198" s="697">
        <f>IF(OFFSET(환산공식!$ED$15,$F198,0)=1,"O","X")</f>
        <v/>
      </c>
      <c r="M198" s="188">
        <f>IFERROR(OFFSET(환산공식!DJ$15,$F198,0),"")</f>
        <v/>
      </c>
      <c r="N198" s="697">
        <f>IFERROR(CONCATENATE(ROUND(OFFSET(환산공식!DK$15,$F198,0),1),"%"),"")</f>
        <v/>
      </c>
      <c r="O198" s="697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7">
        <f>OFFSET(환산공식!FX$15,$F198,0)</f>
        <v/>
      </c>
      <c r="AA198" s="179">
        <f>OFFSET(환산공식!FY$15,$F198,0)</f>
        <v/>
      </c>
      <c r="AC198" s="0" t="n"/>
      <c r="AD198" s="0">
        <f>IF(L198="X",6,IF(Q198&gt;R198,1,IF(Q198&gt;S198,2,IF(Q198&gt;T198,3,IF(Q198&gt;U198,4,IF(Q198&gt;=V198,5,IF(Q198&lt;V198,6,"")))))))</f>
        <v/>
      </c>
      <c r="AE198" s="0" t="n"/>
    </row>
    <row r="199" customFormat="1" s="3">
      <c r="A199" s="198" t="n"/>
      <c r="B199" s="198" t="n"/>
      <c r="C199" s="198" t="inlineStr">
        <is>
          <t>나192</t>
        </is>
      </c>
      <c r="D199" s="195" t="n">
        <v>1185</v>
      </c>
      <c r="E199" s="195" t="n">
        <v>89</v>
      </c>
      <c r="F199" s="195" t="n">
        <v>89</v>
      </c>
      <c r="G199" s="239" t="n">
        <v>192</v>
      </c>
      <c r="H199" s="197" t="inlineStr">
        <is>
          <t>나</t>
        </is>
      </c>
      <c r="I199" s="242" t="inlineStr">
        <is>
          <t>이화여대</t>
        </is>
      </c>
      <c r="J199" s="242" t="inlineStr">
        <is>
          <t>계열별 통합선발(인문계열)</t>
        </is>
      </c>
      <c r="K199" s="195" t="inlineStr">
        <is>
          <t>통합</t>
        </is>
      </c>
      <c r="L199" s="697">
        <f>IF(OFFSET(환산공식!$ED$15,$F199,0)=1,"O","X")</f>
        <v/>
      </c>
      <c r="M199" s="188">
        <f>IFERROR(OFFSET(환산공식!DJ$15,$F199,0),"")</f>
        <v/>
      </c>
      <c r="N199" s="697">
        <f>IFERROR(CONCATENATE(ROUND(OFFSET(환산공식!DK$15,$F199,0),1),"%"),"")</f>
        <v/>
      </c>
      <c r="O199" s="697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7">
        <f>OFFSET(환산공식!FX$15,$F199,0)</f>
        <v/>
      </c>
      <c r="AA199" s="179">
        <f>OFFSET(환산공식!FY$15,$F199,0)</f>
        <v/>
      </c>
      <c r="AC199" s="0" t="n"/>
      <c r="AD199" s="0">
        <f>IF(L199="X",6,IF(Q199&gt;R199,1,IF(Q199&gt;S199,2,IF(Q199&gt;T199,3,IF(Q199&gt;U199,4,IF(Q199&gt;=V199,5,IF(Q199&lt;V199,6,"")))))))</f>
        <v/>
      </c>
      <c r="AE199" s="0" t="n"/>
    </row>
    <row r="200" customFormat="1" s="3">
      <c r="A200" s="198" t="n"/>
      <c r="B200" s="198" t="n"/>
      <c r="C200" s="198" t="inlineStr">
        <is>
          <t>나193</t>
        </is>
      </c>
      <c r="D200" s="195" t="n">
        <v>1186</v>
      </c>
      <c r="E200" s="195" t="n">
        <v>89</v>
      </c>
      <c r="F200" s="195" t="n">
        <v>89</v>
      </c>
      <c r="G200" s="239" t="n">
        <v>193</v>
      </c>
      <c r="H200" s="197" t="inlineStr">
        <is>
          <t>나</t>
        </is>
      </c>
      <c r="I200" s="242" t="inlineStr">
        <is>
          <t>이화여대</t>
        </is>
      </c>
      <c r="J200" s="242" t="inlineStr">
        <is>
          <t>뇌·인지과학부(인문)</t>
        </is>
      </c>
      <c r="K200" s="195" t="inlineStr">
        <is>
          <t>통합</t>
        </is>
      </c>
      <c r="L200" s="697">
        <f>IF(OFFSET(환산공식!$ED$15,$F200,0)=1,"O","X")</f>
        <v/>
      </c>
      <c r="M200" s="188">
        <f>IFERROR(OFFSET(환산공식!DJ$15,$F200,0),"")</f>
        <v/>
      </c>
      <c r="N200" s="697">
        <f>IFERROR(CONCATENATE(ROUND(OFFSET(환산공식!DK$15,$F200,0),1),"%"),"")</f>
        <v/>
      </c>
      <c r="O200" s="697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7">
        <f>OFFSET(환산공식!FX$15,$F200,0)</f>
        <v/>
      </c>
      <c r="AA200" s="179">
        <f>OFFSET(환산공식!FY$15,$F200,0)</f>
        <v/>
      </c>
      <c r="AC200" s="0" t="n"/>
      <c r="AD200" s="0">
        <f>IF(L200="X",6,IF(Q200&gt;R200,1,IF(Q200&gt;S200,2,IF(Q200&gt;T200,3,IF(Q200&gt;U200,4,IF(Q200&gt;=V200,5,IF(Q200&lt;V200,6,"")))))))</f>
        <v/>
      </c>
      <c r="AE200" s="0" t="n"/>
    </row>
    <row r="201" customFormat="1" s="3">
      <c r="A201" s="198" t="n"/>
      <c r="B201" s="198" t="n"/>
      <c r="C201" s="198" t="inlineStr">
        <is>
          <t>나194</t>
        </is>
      </c>
      <c r="D201" s="195" t="n">
        <v>1187</v>
      </c>
      <c r="E201" s="195" t="n">
        <v>89</v>
      </c>
      <c r="F201" s="195" t="n">
        <v>89</v>
      </c>
      <c r="G201" s="239" t="n">
        <v>194</v>
      </c>
      <c r="H201" s="197" t="inlineStr">
        <is>
          <t>나</t>
        </is>
      </c>
      <c r="I201" s="242" t="inlineStr">
        <is>
          <t>이화여대</t>
        </is>
      </c>
      <c r="J201" s="242" t="inlineStr">
        <is>
          <t>교육학과</t>
        </is>
      </c>
      <c r="K201" s="195" t="inlineStr">
        <is>
          <t>통합</t>
        </is>
      </c>
      <c r="L201" s="697">
        <f>IF(OFFSET(환산공식!$ED$15,$F201,0)=1,"O","X")</f>
        <v/>
      </c>
      <c r="M201" s="188">
        <f>IFERROR(OFFSET(환산공식!DJ$15,$F201,0),"")</f>
        <v/>
      </c>
      <c r="N201" s="697">
        <f>IFERROR(CONCATENATE(ROUND(OFFSET(환산공식!DK$15,$F201,0),1),"%"),"")</f>
        <v/>
      </c>
      <c r="O201" s="697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7">
        <f>OFFSET(환산공식!FX$15,$F201,0)</f>
        <v/>
      </c>
      <c r="AA201" s="179">
        <f>OFFSET(환산공식!FY$15,$F201,0)</f>
        <v/>
      </c>
      <c r="AC201" s="0" t="n"/>
      <c r="AD201" s="0">
        <f>IF(L201="X",6,IF(Q201&gt;R201,1,IF(Q201&gt;S201,2,IF(Q201&gt;T201,3,IF(Q201&gt;U201,4,IF(Q201&gt;=V201,5,IF(Q201&lt;V201,6,"")))))))</f>
        <v/>
      </c>
      <c r="AE201" s="0" t="n"/>
    </row>
    <row r="202" customFormat="1" s="3">
      <c r="A202" s="198" t="n"/>
      <c r="B202" s="198" t="n"/>
      <c r="C202" s="198" t="inlineStr">
        <is>
          <t>나195</t>
        </is>
      </c>
      <c r="D202" s="195" t="n">
        <v>1188</v>
      </c>
      <c r="E202" s="195" t="n">
        <v>90</v>
      </c>
      <c r="F202" s="195" t="n">
        <v>90</v>
      </c>
      <c r="G202" s="239" t="n">
        <v>195</v>
      </c>
      <c r="H202" s="197" t="inlineStr">
        <is>
          <t>나</t>
        </is>
      </c>
      <c r="I202" s="242" t="inlineStr">
        <is>
          <t>이화여대</t>
        </is>
      </c>
      <c r="J202" s="242" t="inlineStr">
        <is>
          <t>간호학부</t>
        </is>
      </c>
      <c r="K202" s="195" t="inlineStr">
        <is>
          <t>통합</t>
        </is>
      </c>
      <c r="L202" s="697">
        <f>IF(OFFSET(환산공식!$ED$15,$F202,0)=1,"O","X")</f>
        <v/>
      </c>
      <c r="M202" s="188">
        <f>IFERROR(OFFSET(환산공식!DJ$15,$F202,0),"")</f>
        <v/>
      </c>
      <c r="N202" s="697">
        <f>IFERROR(CONCATENATE(ROUND(OFFSET(환산공식!DK$15,$F202,0),1),"%"),"")</f>
        <v/>
      </c>
      <c r="O202" s="697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7">
        <f>OFFSET(환산공식!FX$15,$F202,0)</f>
        <v/>
      </c>
      <c r="AA202" s="179">
        <f>OFFSET(환산공식!FY$15,$F202,0)</f>
        <v/>
      </c>
      <c r="AC202" s="0" t="n"/>
      <c r="AD202" s="0">
        <f>IF(L202="X",6,IF(Q202&gt;R202,1,IF(Q202&gt;S202,2,IF(Q202&gt;T202,3,IF(Q202&gt;U202,4,IF(Q202&gt;=V202,5,IF(Q202&lt;V202,6,"")))))))</f>
        <v/>
      </c>
      <c r="AE202" s="0" t="n"/>
    </row>
    <row r="203" customFormat="1" s="3">
      <c r="A203" s="198" t="n"/>
      <c r="B203" s="198" t="n"/>
      <c r="C203" s="198" t="inlineStr">
        <is>
          <t>나196</t>
        </is>
      </c>
      <c r="D203" s="195" t="n">
        <v>1189</v>
      </c>
      <c r="E203" s="195" t="n">
        <v>89</v>
      </c>
      <c r="F203" s="195" t="n">
        <v>89</v>
      </c>
      <c r="G203" s="239" t="n">
        <v>196</v>
      </c>
      <c r="H203" s="197" t="inlineStr">
        <is>
          <t>나</t>
        </is>
      </c>
      <c r="I203" s="242" t="inlineStr">
        <is>
          <t>이화여대</t>
        </is>
      </c>
      <c r="J203" s="242" t="inlineStr">
        <is>
          <t>사회과교육과</t>
        </is>
      </c>
      <c r="K203" s="195" t="inlineStr">
        <is>
          <t>통합</t>
        </is>
      </c>
      <c r="L203" s="697">
        <f>IF(OFFSET(환산공식!$ED$15,$F203,0)=1,"O","X")</f>
        <v/>
      </c>
      <c r="M203" s="188">
        <f>IFERROR(OFFSET(환산공식!DJ$15,$F203,0),"")</f>
        <v/>
      </c>
      <c r="N203" s="697">
        <f>IFERROR(CONCATENATE(ROUND(OFFSET(환산공식!DK$15,$F203,0),1),"%"),"")</f>
        <v/>
      </c>
      <c r="O203" s="697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7">
        <f>OFFSET(환산공식!FX$15,$F203,0)</f>
        <v/>
      </c>
      <c r="AA203" s="179">
        <f>OFFSET(환산공식!FY$15,$F203,0)</f>
        <v/>
      </c>
      <c r="AC203" s="0" t="n"/>
      <c r="AD203" s="0">
        <f>IF(L203="X",6,IF(Q203&gt;R203,1,IF(Q203&gt;S203,2,IF(Q203&gt;T203,3,IF(Q203&gt;U203,4,IF(Q203&gt;=V203,5,IF(Q203&lt;V203,6,"")))))))</f>
        <v/>
      </c>
      <c r="AE203" s="0" t="n"/>
    </row>
    <row r="204" customFormat="1" s="3">
      <c r="A204" s="198" t="n"/>
      <c r="B204" s="198" t="n"/>
      <c r="C204" s="198" t="inlineStr">
        <is>
          <t>나197</t>
        </is>
      </c>
      <c r="D204" s="195" t="n">
        <v>1190</v>
      </c>
      <c r="E204" s="195" t="n">
        <v>40</v>
      </c>
      <c r="F204" s="195" t="n">
        <v>40</v>
      </c>
      <c r="G204" s="239" t="n">
        <v>197</v>
      </c>
      <c r="H204" s="197" t="inlineStr">
        <is>
          <t>나</t>
        </is>
      </c>
      <c r="I204" s="242" t="inlineStr">
        <is>
          <t>한국외국어대</t>
        </is>
      </c>
      <c r="J204" s="242" t="inlineStr">
        <is>
          <t>반도체전자공학부(전자공학전공)</t>
        </is>
      </c>
      <c r="K204" s="195" t="inlineStr">
        <is>
          <t>자연</t>
        </is>
      </c>
      <c r="L204" s="697">
        <f>IF(OFFSET(환산공식!$ED$15,$F204,0)=1,"O","X")</f>
        <v/>
      </c>
      <c r="M204" s="188">
        <f>IFERROR(OFFSET(환산공식!DJ$15,$F204,0),"")</f>
        <v/>
      </c>
      <c r="N204" s="697">
        <f>IFERROR(CONCATENATE(ROUND(OFFSET(환산공식!DK$15,$F204,0),1),"%"),"")</f>
        <v/>
      </c>
      <c r="O204" s="697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7">
        <f>OFFSET(환산공식!FX$15,$F204,0)</f>
        <v/>
      </c>
      <c r="AA204" s="179">
        <f>OFFSET(환산공식!FY$15,$F204,0)</f>
        <v/>
      </c>
      <c r="AC204" s="0" t="n"/>
      <c r="AD204" s="0">
        <f>IF(L204="X",6,IF(Q204&gt;R204,1,IF(Q204&gt;S204,2,IF(Q204&gt;T204,3,IF(Q204&gt;U204,4,IF(Q204&gt;=V204,5,IF(Q204&lt;V204,6,"")))))))</f>
        <v/>
      </c>
      <c r="AE204" s="0" t="n"/>
    </row>
    <row r="205" customFormat="1" s="3">
      <c r="A205" s="198" t="n"/>
      <c r="B205" s="198" t="n"/>
      <c r="C205" s="198" t="inlineStr">
        <is>
          <t>나198</t>
        </is>
      </c>
      <c r="D205" s="195" t="n">
        <v>1191</v>
      </c>
      <c r="E205" s="195" t="n">
        <v>40</v>
      </c>
      <c r="F205" s="195" t="n">
        <v>40</v>
      </c>
      <c r="G205" s="239" t="n">
        <v>198</v>
      </c>
      <c r="H205" s="197" t="inlineStr">
        <is>
          <t>나</t>
        </is>
      </c>
      <c r="I205" s="242" t="inlineStr">
        <is>
          <t>한국외국어대</t>
        </is>
      </c>
      <c r="J205" s="242" t="inlineStr">
        <is>
          <t>산업경영공학과</t>
        </is>
      </c>
      <c r="K205" s="195" t="inlineStr">
        <is>
          <t>자연</t>
        </is>
      </c>
      <c r="L205" s="697">
        <f>IF(OFFSET(환산공식!$ED$15,$F205,0)=1,"O","X")</f>
        <v/>
      </c>
      <c r="M205" s="188">
        <f>IFERROR(OFFSET(환산공식!DJ$15,$F205,0),"")</f>
        <v/>
      </c>
      <c r="N205" s="697">
        <f>IFERROR(CONCATENATE(ROUND(OFFSET(환산공식!DK$15,$F205,0),1),"%"),"")</f>
        <v/>
      </c>
      <c r="O205" s="697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7">
        <f>OFFSET(환산공식!FX$15,$F205,0)</f>
        <v/>
      </c>
      <c r="AA205" s="179">
        <f>OFFSET(환산공식!FY$15,$F205,0)</f>
        <v/>
      </c>
      <c r="AC205" s="0" t="n"/>
      <c r="AD205" s="0">
        <f>IF(L205="X",6,IF(Q205&gt;R205,1,IF(Q205&gt;S205,2,IF(Q205&gt;T205,3,IF(Q205&gt;U205,4,IF(Q205&gt;=V205,5,IF(Q205&lt;V205,6,"")))))))</f>
        <v/>
      </c>
      <c r="AE205" s="0" t="n"/>
    </row>
    <row r="206" customFormat="1" s="3">
      <c r="A206" s="198" t="n"/>
      <c r="B206" s="198" t="n"/>
      <c r="C206" s="198" t="inlineStr">
        <is>
          <t>나199</t>
        </is>
      </c>
      <c r="D206" s="195" t="n">
        <v>1192</v>
      </c>
      <c r="E206" s="195" t="n">
        <v>40</v>
      </c>
      <c r="F206" s="195" t="n">
        <v>40</v>
      </c>
      <c r="G206" s="239" t="n">
        <v>199</v>
      </c>
      <c r="H206" s="197" t="inlineStr">
        <is>
          <t>나</t>
        </is>
      </c>
      <c r="I206" s="242" t="inlineStr">
        <is>
          <t>한국외국어대</t>
        </is>
      </c>
      <c r="J206" s="242" t="inlineStr">
        <is>
          <t>컴퓨터공학부</t>
        </is>
      </c>
      <c r="K206" s="195" t="inlineStr">
        <is>
          <t>자연</t>
        </is>
      </c>
      <c r="L206" s="697">
        <f>IF(OFFSET(환산공식!$ED$15,$F206,0)=1,"O","X")</f>
        <v/>
      </c>
      <c r="M206" s="188">
        <f>IFERROR(OFFSET(환산공식!DJ$15,$F206,0),"")</f>
        <v/>
      </c>
      <c r="N206" s="697">
        <f>IFERROR(CONCATENATE(ROUND(OFFSET(환산공식!DK$15,$F206,0),1),"%"),"")</f>
        <v/>
      </c>
      <c r="O206" s="697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7">
        <f>OFFSET(환산공식!FX$15,$F206,0)</f>
        <v/>
      </c>
      <c r="AA206" s="179">
        <f>OFFSET(환산공식!FY$15,$F206,0)</f>
        <v/>
      </c>
      <c r="AC206" s="0" t="n"/>
      <c r="AD206" s="0">
        <f>IF(L206="X",6,IF(Q206&gt;R206,1,IF(Q206&gt;S206,2,IF(Q206&gt;T206,3,IF(Q206&gt;U206,4,IF(Q206&gt;=V206,5,IF(Q206&lt;V206,6,"")))))))</f>
        <v/>
      </c>
      <c r="AE206" s="0" t="n"/>
    </row>
    <row r="207" customFormat="1" s="3">
      <c r="A207" s="198" t="n"/>
      <c r="B207" s="198" t="n"/>
      <c r="C207" s="198" t="inlineStr">
        <is>
          <t>나200</t>
        </is>
      </c>
      <c r="D207" s="195" t="n">
        <v>1193</v>
      </c>
      <c r="E207" s="195" t="n">
        <v>40</v>
      </c>
      <c r="F207" s="195" t="n">
        <v>40</v>
      </c>
      <c r="G207" s="239" t="n">
        <v>200</v>
      </c>
      <c r="H207" s="197" t="inlineStr">
        <is>
          <t>나</t>
        </is>
      </c>
      <c r="I207" s="242" t="inlineStr">
        <is>
          <t>한국외국어대</t>
        </is>
      </c>
      <c r="J207" s="242" t="inlineStr">
        <is>
          <t>공과계열</t>
        </is>
      </c>
      <c r="K207" s="195" t="inlineStr">
        <is>
          <t>자연</t>
        </is>
      </c>
      <c r="L207" s="697">
        <f>IF(OFFSET(환산공식!$ED$15,$F207,0)=1,"O","X")</f>
        <v/>
      </c>
      <c r="M207" s="188">
        <f>IFERROR(OFFSET(환산공식!DJ$15,$F207,0),"")</f>
        <v/>
      </c>
      <c r="N207" s="697">
        <f>IFERROR(CONCATENATE(ROUND(OFFSET(환산공식!DK$15,$F207,0),1),"%"),"")</f>
        <v/>
      </c>
      <c r="O207" s="697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7">
        <f>OFFSET(환산공식!FX$15,$F207,0)</f>
        <v/>
      </c>
      <c r="AA207" s="179">
        <f>OFFSET(환산공식!FY$15,$F207,0)</f>
        <v/>
      </c>
      <c r="AC207" s="0" t="n"/>
      <c r="AD207" s="0">
        <f>IF(L207="X",6,IF(Q207&gt;R207,1,IF(Q207&gt;S207,2,IF(Q207&gt;T207,3,IF(Q207&gt;U207,4,IF(Q207&gt;=V207,5,IF(Q207&lt;V207,6,"")))))))</f>
        <v/>
      </c>
      <c r="AE207" s="0" t="n"/>
    </row>
    <row r="208" customFormat="1" s="3">
      <c r="A208" s="198" t="n"/>
      <c r="B208" s="198" t="n"/>
      <c r="C208" s="198" t="inlineStr">
        <is>
          <t>나201</t>
        </is>
      </c>
      <c r="D208" s="195" t="n">
        <v>1194</v>
      </c>
      <c r="E208" s="195" t="n">
        <v>40</v>
      </c>
      <c r="F208" s="195" t="n">
        <v>40</v>
      </c>
      <c r="G208" s="239" t="n">
        <v>201</v>
      </c>
      <c r="H208" s="197" t="inlineStr">
        <is>
          <t>나</t>
        </is>
      </c>
      <c r="I208" s="242" t="inlineStr">
        <is>
          <t>한국외국어대</t>
        </is>
      </c>
      <c r="J208" s="242" t="inlineStr">
        <is>
          <t>정보통신공학과</t>
        </is>
      </c>
      <c r="K208" s="195" t="inlineStr">
        <is>
          <t>자연</t>
        </is>
      </c>
      <c r="L208" s="697">
        <f>IF(OFFSET(환산공식!$ED$15,$F208,0)=1,"O","X")</f>
        <v/>
      </c>
      <c r="M208" s="188">
        <f>IFERROR(OFFSET(환산공식!DJ$15,$F208,0),"")</f>
        <v/>
      </c>
      <c r="N208" s="697">
        <f>IFERROR(CONCATENATE(ROUND(OFFSET(환산공식!DK$15,$F208,0),1),"%"),"")</f>
        <v/>
      </c>
      <c r="O208" s="697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7">
        <f>OFFSET(환산공식!FX$15,$F208,0)</f>
        <v/>
      </c>
      <c r="AA208" s="179">
        <f>OFFSET(환산공식!FY$15,$F208,0)</f>
        <v/>
      </c>
      <c r="AC208" s="0" t="n"/>
      <c r="AD208" s="0">
        <f>IF(L208="X",6,IF(Q208&gt;R208,1,IF(Q208&gt;S208,2,IF(Q208&gt;T208,3,IF(Q208&gt;U208,4,IF(Q208&gt;=V208,5,IF(Q208&lt;V208,6,"")))))))</f>
        <v/>
      </c>
      <c r="AE208" s="0" t="n"/>
    </row>
    <row r="209" customFormat="1" s="3">
      <c r="A209" s="198" t="n"/>
      <c r="B209" s="198" t="n"/>
      <c r="C209" s="198" t="inlineStr">
        <is>
          <t>나202</t>
        </is>
      </c>
      <c r="D209" s="195" t="n">
        <v>1195</v>
      </c>
      <c r="E209" s="195" t="n">
        <v>39</v>
      </c>
      <c r="F209" s="195" t="n">
        <v>39</v>
      </c>
      <c r="G209" s="239" t="n">
        <v>202</v>
      </c>
      <c r="H209" s="197" t="inlineStr">
        <is>
          <t>나</t>
        </is>
      </c>
      <c r="I209" s="242" t="inlineStr">
        <is>
          <t>한국외국어대</t>
        </is>
      </c>
      <c r="J209" s="242" t="inlineStr">
        <is>
          <t>Language &amp; Diplomacy학부</t>
        </is>
      </c>
      <c r="K209" s="195" t="inlineStr">
        <is>
          <t>통합</t>
        </is>
      </c>
      <c r="L209" s="697">
        <f>IF(OFFSET(환산공식!$ED$15,$F209,0)=1,"O","X")</f>
        <v/>
      </c>
      <c r="M209" s="188">
        <f>IFERROR(OFFSET(환산공식!DJ$15,$F209,0),"")</f>
        <v/>
      </c>
      <c r="N209" s="697">
        <f>IFERROR(CONCATENATE(ROUND(OFFSET(환산공식!DK$15,$F209,0),1),"%"),"")</f>
        <v/>
      </c>
      <c r="O209" s="697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7">
        <f>OFFSET(환산공식!FX$15,$F209,0)</f>
        <v/>
      </c>
      <c r="AA209" s="179">
        <f>OFFSET(환산공식!FY$15,$F209,0)</f>
        <v/>
      </c>
      <c r="AC209" s="0" t="n"/>
      <c r="AD209" s="0">
        <f>IF(L209="X",6,IF(Q209&gt;R209,1,IF(Q209&gt;S209,2,IF(Q209&gt;T209,3,IF(Q209&gt;U209,4,IF(Q209&gt;=V209,5,IF(Q209&lt;V209,6,"")))))))</f>
        <v/>
      </c>
      <c r="AE209" s="0" t="n"/>
    </row>
    <row r="210" customFormat="1" s="3">
      <c r="A210" s="198" t="n"/>
      <c r="B210" s="198" t="n"/>
      <c r="C210" s="198" t="inlineStr">
        <is>
          <t>나203</t>
        </is>
      </c>
      <c r="D210" s="195" t="n">
        <v>1196</v>
      </c>
      <c r="E210" s="195" t="n">
        <v>39</v>
      </c>
      <c r="F210" s="195" t="n">
        <v>39</v>
      </c>
      <c r="G210" s="239" t="n">
        <v>203</v>
      </c>
      <c r="H210" s="197" t="inlineStr">
        <is>
          <t>나</t>
        </is>
      </c>
      <c r="I210" s="242" t="inlineStr">
        <is>
          <t>한국외국어대</t>
        </is>
      </c>
      <c r="J210" s="242" t="inlineStr">
        <is>
          <t>국제통상학과</t>
        </is>
      </c>
      <c r="K210" s="195" t="inlineStr">
        <is>
          <t>통합</t>
        </is>
      </c>
      <c r="L210" s="697">
        <f>IF(OFFSET(환산공식!$ED$15,$F210,0)=1,"O","X")</f>
        <v/>
      </c>
      <c r="M210" s="188">
        <f>IFERROR(OFFSET(환산공식!DJ$15,$F210,0),"")</f>
        <v/>
      </c>
      <c r="N210" s="697">
        <f>IFERROR(CONCATENATE(ROUND(OFFSET(환산공식!DK$15,$F210,0),1),"%"),"")</f>
        <v/>
      </c>
      <c r="O210" s="697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7">
        <f>OFFSET(환산공식!FX$15,$F210,0)</f>
        <v/>
      </c>
      <c r="AA210" s="179">
        <f>OFFSET(환산공식!FY$15,$F210,0)</f>
        <v/>
      </c>
      <c r="AC210" s="0" t="n"/>
      <c r="AD210" s="0">
        <f>IF(L210="X",6,IF(Q210&gt;R210,1,IF(Q210&gt;S210,2,IF(Q210&gt;T210,3,IF(Q210&gt;U210,4,IF(Q210&gt;=V210,5,IF(Q210&lt;V210,6,"")))))))</f>
        <v/>
      </c>
      <c r="AE210" s="0" t="n"/>
    </row>
    <row r="211" customFormat="1" s="3">
      <c r="A211" s="198" t="n"/>
      <c r="B211" s="198" t="n"/>
      <c r="C211" s="198" t="inlineStr">
        <is>
          <t>나204</t>
        </is>
      </c>
      <c r="D211" s="195" t="n">
        <v>1197</v>
      </c>
      <c r="E211" s="195" t="n">
        <v>39</v>
      </c>
      <c r="F211" s="195" t="n">
        <v>39</v>
      </c>
      <c r="G211" s="239" t="n">
        <v>204</v>
      </c>
      <c r="H211" s="197" t="inlineStr">
        <is>
          <t>나</t>
        </is>
      </c>
      <c r="I211" s="242" t="inlineStr">
        <is>
          <t>한국외국어대</t>
        </is>
      </c>
      <c r="J211" s="242" t="inlineStr">
        <is>
          <t>경영학부</t>
        </is>
      </c>
      <c r="K211" s="195" t="inlineStr">
        <is>
          <t>통합</t>
        </is>
      </c>
      <c r="L211" s="697">
        <f>IF(OFFSET(환산공식!$ED$15,$F211,0)=1,"O","X")</f>
        <v/>
      </c>
      <c r="M211" s="188">
        <f>IFERROR(OFFSET(환산공식!DJ$15,$F211,0),"")</f>
        <v/>
      </c>
      <c r="N211" s="697">
        <f>IFERROR(CONCATENATE(ROUND(OFFSET(환산공식!DK$15,$F211,0),1),"%"),"")</f>
        <v/>
      </c>
      <c r="O211" s="697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7">
        <f>OFFSET(환산공식!FX$15,$F211,0)</f>
        <v/>
      </c>
      <c r="AA211" s="179">
        <f>OFFSET(환산공식!FY$15,$F211,0)</f>
        <v/>
      </c>
      <c r="AC211" s="0" t="n"/>
      <c r="AD211" s="0">
        <f>IF(L211="X",6,IF(Q211&gt;R211,1,IF(Q211&gt;S211,2,IF(Q211&gt;T211,3,IF(Q211&gt;U211,4,IF(Q211&gt;=V211,5,IF(Q211&lt;V211,6,"")))))))</f>
        <v/>
      </c>
      <c r="AE211" s="0" t="n"/>
    </row>
    <row r="212" customFormat="1" s="3">
      <c r="A212" s="198" t="n"/>
      <c r="B212" s="198" t="n"/>
      <c r="C212" s="198" t="inlineStr">
        <is>
          <t>나205</t>
        </is>
      </c>
      <c r="D212" s="195" t="n">
        <v>1198</v>
      </c>
      <c r="E212" s="195" t="n">
        <v>39</v>
      </c>
      <c r="F212" s="195" t="n">
        <v>39</v>
      </c>
      <c r="G212" s="239" t="n">
        <v>205</v>
      </c>
      <c r="H212" s="197" t="inlineStr">
        <is>
          <t>나</t>
        </is>
      </c>
      <c r="I212" s="242" t="inlineStr">
        <is>
          <t>한국외국어대</t>
        </is>
      </c>
      <c r="J212" s="242" t="inlineStr">
        <is>
          <t>행정학과</t>
        </is>
      </c>
      <c r="K212" s="195" t="inlineStr">
        <is>
          <t>통합</t>
        </is>
      </c>
      <c r="L212" s="697">
        <f>IF(OFFSET(환산공식!$ED$15,$F212,0)=1,"O","X")</f>
        <v/>
      </c>
      <c r="M212" s="188">
        <f>IFERROR(OFFSET(환산공식!DJ$15,$F212,0),"")</f>
        <v/>
      </c>
      <c r="N212" s="697">
        <f>IFERROR(CONCATENATE(ROUND(OFFSET(환산공식!DK$15,$F212,0),1),"%"),"")</f>
        <v/>
      </c>
      <c r="O212" s="697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7">
        <f>OFFSET(환산공식!FX$15,$F212,0)</f>
        <v/>
      </c>
      <c r="AA212" s="179">
        <f>OFFSET(환산공식!FY$15,$F212,0)</f>
        <v/>
      </c>
      <c r="AC212" s="0" t="n"/>
      <c r="AD212" s="0">
        <f>IF(L212="X",6,IF(Q212&gt;R212,1,IF(Q212&gt;S212,2,IF(Q212&gt;T212,3,IF(Q212&gt;U212,4,IF(Q212&gt;=V212,5,IF(Q212&lt;V212,6,"")))))))</f>
        <v/>
      </c>
      <c r="AE212" s="0" t="n"/>
    </row>
    <row r="213" customFormat="1" s="3">
      <c r="A213" s="198" t="n"/>
      <c r="B213" s="198" t="n"/>
      <c r="C213" s="198" t="inlineStr">
        <is>
          <t>나206</t>
        </is>
      </c>
      <c r="D213" s="195" t="n">
        <v>1199</v>
      </c>
      <c r="E213" s="195" t="n">
        <v>38</v>
      </c>
      <c r="F213" s="195" t="n">
        <v>38</v>
      </c>
      <c r="G213" s="239" t="n">
        <v>206</v>
      </c>
      <c r="H213" s="197" t="inlineStr">
        <is>
          <t>나</t>
        </is>
      </c>
      <c r="I213" s="242" t="inlineStr">
        <is>
          <t>한국외국어대</t>
        </is>
      </c>
      <c r="J213" s="242" t="inlineStr">
        <is>
          <t>융합일본지역학부</t>
        </is>
      </c>
      <c r="K213" s="195" t="inlineStr">
        <is>
          <t>통합</t>
        </is>
      </c>
      <c r="L213" s="697">
        <f>IF(OFFSET(환산공식!$ED$15,$F213,0)=1,"O","X")</f>
        <v/>
      </c>
      <c r="M213" s="188">
        <f>IFERROR(OFFSET(환산공식!DJ$15,$F213,0),"")</f>
        <v/>
      </c>
      <c r="N213" s="697">
        <f>IFERROR(CONCATENATE(ROUND(OFFSET(환산공식!DK$15,$F213,0),1),"%"),"")</f>
        <v/>
      </c>
      <c r="O213" s="697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7">
        <f>OFFSET(환산공식!FX$15,$F213,0)</f>
        <v/>
      </c>
      <c r="AA213" s="179">
        <f>OFFSET(환산공식!FY$15,$F213,0)</f>
        <v/>
      </c>
      <c r="AC213" s="0" t="n"/>
      <c r="AD213" s="0">
        <f>IF(L213="X",6,IF(Q213&gt;R213,1,IF(Q213&gt;S213,2,IF(Q213&gt;T213,3,IF(Q213&gt;U213,4,IF(Q213&gt;=V213,5,IF(Q213&lt;V213,6,"")))))))</f>
        <v/>
      </c>
      <c r="AE213" s="0" t="n"/>
    </row>
    <row r="214" customFormat="1" s="3">
      <c r="A214" s="198" t="n"/>
      <c r="B214" s="198" t="n"/>
      <c r="C214" s="198" t="inlineStr">
        <is>
          <t>나207</t>
        </is>
      </c>
      <c r="D214" s="195" t="n">
        <v>1200</v>
      </c>
      <c r="E214" s="195" t="n">
        <v>39</v>
      </c>
      <c r="F214" s="195" t="n">
        <v>39</v>
      </c>
      <c r="G214" s="239" t="n">
        <v>207</v>
      </c>
      <c r="H214" s="197" t="inlineStr">
        <is>
          <t>나</t>
        </is>
      </c>
      <c r="I214" s="242" t="inlineStr">
        <is>
          <t>한국외국어대</t>
        </is>
      </c>
      <c r="J214" s="242" t="inlineStr">
        <is>
          <t>정치외교학과</t>
        </is>
      </c>
      <c r="K214" s="195" t="inlineStr">
        <is>
          <t>통합</t>
        </is>
      </c>
      <c r="L214" s="697">
        <f>IF(OFFSET(환산공식!$ED$15,$F214,0)=1,"O","X")</f>
        <v/>
      </c>
      <c r="M214" s="188">
        <f>IFERROR(OFFSET(환산공식!DJ$15,$F214,0),"")</f>
        <v/>
      </c>
      <c r="N214" s="697">
        <f>IFERROR(CONCATENATE(ROUND(OFFSET(환산공식!DK$15,$F214,0),1),"%"),"")</f>
        <v/>
      </c>
      <c r="O214" s="697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7">
        <f>OFFSET(환산공식!FX$15,$F214,0)</f>
        <v/>
      </c>
      <c r="AA214" s="179">
        <f>OFFSET(환산공식!FY$15,$F214,0)</f>
        <v/>
      </c>
      <c r="AC214" s="0" t="n"/>
      <c r="AD214" s="0">
        <f>IF(L214="X",6,IF(Q214&gt;R214,1,IF(Q214&gt;S214,2,IF(Q214&gt;T214,3,IF(Q214&gt;U214,4,IF(Q214&gt;=V214,5,IF(Q214&lt;V214,6,"")))))))</f>
        <v/>
      </c>
      <c r="AE214" s="0" t="n"/>
    </row>
    <row r="215" customFormat="1" s="3">
      <c r="A215" s="198" t="n"/>
      <c r="B215" s="198" t="n"/>
      <c r="C215" s="198" t="inlineStr">
        <is>
          <t>나208</t>
        </is>
      </c>
      <c r="D215" s="195" t="n">
        <v>1201</v>
      </c>
      <c r="E215" s="195" t="n">
        <v>38</v>
      </c>
      <c r="F215" s="195" t="n">
        <v>38</v>
      </c>
      <c r="G215" s="239" t="n">
        <v>208</v>
      </c>
      <c r="H215" s="197" t="inlineStr">
        <is>
          <t>나</t>
        </is>
      </c>
      <c r="I215" s="242" t="inlineStr">
        <is>
          <t>한국외국어대</t>
        </is>
      </c>
      <c r="J215" s="242" t="inlineStr">
        <is>
          <t>영어대학[통합모집]</t>
        </is>
      </c>
      <c r="K215" s="195" t="inlineStr">
        <is>
          <t>통합</t>
        </is>
      </c>
      <c r="L215" s="697">
        <f>IF(OFFSET(환산공식!$ED$15,$F215,0)=1,"O","X")</f>
        <v/>
      </c>
      <c r="M215" s="188">
        <f>IFERROR(OFFSET(환산공식!DJ$15,$F215,0),"")</f>
        <v/>
      </c>
      <c r="N215" s="697">
        <f>IFERROR(CONCATENATE(ROUND(OFFSET(환산공식!DK$15,$F215,0),1),"%"),"")</f>
        <v/>
      </c>
      <c r="O215" s="697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7">
        <f>OFFSET(환산공식!FX$15,$F215,0)</f>
        <v/>
      </c>
      <c r="AA215" s="179">
        <f>OFFSET(환산공식!FY$15,$F215,0)</f>
        <v/>
      </c>
      <c r="AC215" s="0" t="n"/>
      <c r="AD215" s="0">
        <f>IF(L215="X",6,IF(Q215&gt;R215,1,IF(Q215&gt;S215,2,IF(Q215&gt;T215,3,IF(Q215&gt;U215,4,IF(Q215&gt;=V215,5,IF(Q215&lt;V215,6,"")))))))</f>
        <v/>
      </c>
      <c r="AE215" s="0" t="n"/>
    </row>
    <row r="216" customFormat="1" s="3">
      <c r="A216" s="198" t="n"/>
      <c r="B216" s="198" t="n"/>
      <c r="C216" s="198" t="inlineStr">
        <is>
          <t>나209</t>
        </is>
      </c>
      <c r="D216" s="195" t="n">
        <v>1202</v>
      </c>
      <c r="E216" s="195" t="n">
        <v>38</v>
      </c>
      <c r="F216" s="195" t="n">
        <v>38</v>
      </c>
      <c r="G216" s="239" t="n">
        <v>209</v>
      </c>
      <c r="H216" s="197" t="inlineStr">
        <is>
          <t>나</t>
        </is>
      </c>
      <c r="I216" s="242" t="inlineStr">
        <is>
          <t>한국외국어대</t>
        </is>
      </c>
      <c r="J216" s="242" t="inlineStr">
        <is>
          <t>영미문학‧문화학과</t>
        </is>
      </c>
      <c r="K216" s="195" t="inlineStr">
        <is>
          <t>통합</t>
        </is>
      </c>
      <c r="L216" s="697">
        <f>IF(OFFSET(환산공식!$ED$15,$F216,0)=1,"O","X")</f>
        <v/>
      </c>
      <c r="M216" s="188">
        <f>IFERROR(OFFSET(환산공식!DJ$15,$F216,0),"")</f>
        <v/>
      </c>
      <c r="N216" s="697">
        <f>IFERROR(CONCATENATE(ROUND(OFFSET(환산공식!DK$15,$F216,0),1),"%"),"")</f>
        <v/>
      </c>
      <c r="O216" s="697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7">
        <f>OFFSET(환산공식!FX$15,$F216,0)</f>
        <v/>
      </c>
      <c r="AA216" s="179">
        <f>OFFSET(환산공식!FY$15,$F216,0)</f>
        <v/>
      </c>
      <c r="AC216" s="0" t="n"/>
      <c r="AD216" s="0">
        <f>IF(L216="X",6,IF(Q216&gt;R216,1,IF(Q216&gt;S216,2,IF(Q216&gt;T216,3,IF(Q216&gt;U216,4,IF(Q216&gt;=V216,5,IF(Q216&lt;V216,6,"")))))))</f>
        <v/>
      </c>
      <c r="AE216" s="0" t="n"/>
    </row>
    <row r="217" customFormat="1" s="3">
      <c r="A217" s="198" t="n"/>
      <c r="B217" s="198" t="n"/>
      <c r="C217" s="198" t="inlineStr">
        <is>
          <t>나210</t>
        </is>
      </c>
      <c r="D217" s="195" t="n">
        <v>1203</v>
      </c>
      <c r="E217" s="195" t="n">
        <v>38</v>
      </c>
      <c r="F217" s="195" t="n">
        <v>38</v>
      </c>
      <c r="G217" s="239" t="n">
        <v>210</v>
      </c>
      <c r="H217" s="197" t="inlineStr">
        <is>
          <t>나</t>
        </is>
      </c>
      <c r="I217" s="242" t="inlineStr">
        <is>
          <t>한국외국어대</t>
        </is>
      </c>
      <c r="J217" s="242" t="inlineStr">
        <is>
          <t>영어통번역학과</t>
        </is>
      </c>
      <c r="K217" s="195" t="inlineStr">
        <is>
          <t>통합</t>
        </is>
      </c>
      <c r="L217" s="697">
        <f>IF(OFFSET(환산공식!$ED$15,$F217,0)=1,"O","X")</f>
        <v/>
      </c>
      <c r="M217" s="188">
        <f>IFERROR(OFFSET(환산공식!DJ$15,$F217,0),"")</f>
        <v/>
      </c>
      <c r="N217" s="697">
        <f>IFERROR(CONCATENATE(ROUND(OFFSET(환산공식!DK$15,$F217,0),1),"%"),"")</f>
        <v/>
      </c>
      <c r="O217" s="697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7">
        <f>OFFSET(환산공식!FX$15,$F217,0)</f>
        <v/>
      </c>
      <c r="AA217" s="179">
        <f>OFFSET(환산공식!FY$15,$F217,0)</f>
        <v/>
      </c>
      <c r="AC217" s="0" t="n"/>
      <c r="AD217" s="0">
        <f>IF(L217="X",6,IF(Q217&gt;R217,1,IF(Q217&gt;S217,2,IF(Q217&gt;T217,3,IF(Q217&gt;U217,4,IF(Q217&gt;=V217,5,IF(Q217&lt;V217,6,"")))))))</f>
        <v/>
      </c>
      <c r="AE217" s="0" t="n"/>
    </row>
    <row r="218" customFormat="1" s="3">
      <c r="A218" s="198" t="n"/>
      <c r="B218" s="198" t="n"/>
      <c r="C218" s="198" t="inlineStr">
        <is>
          <t>나211</t>
        </is>
      </c>
      <c r="D218" s="195" t="n">
        <v>1204</v>
      </c>
      <c r="E218" s="195" t="n">
        <v>39</v>
      </c>
      <c r="F218" s="195" t="n">
        <v>39</v>
      </c>
      <c r="G218" s="239" t="n">
        <v>211</v>
      </c>
      <c r="H218" s="197" t="inlineStr">
        <is>
          <t>나</t>
        </is>
      </c>
      <c r="I218" s="242" t="inlineStr">
        <is>
          <t>한국외국어대</t>
        </is>
      </c>
      <c r="J218" s="242" t="inlineStr">
        <is>
          <t>경제학부</t>
        </is>
      </c>
      <c r="K218" s="195" t="inlineStr">
        <is>
          <t>통합</t>
        </is>
      </c>
      <c r="L218" s="697">
        <f>IF(OFFSET(환산공식!$ED$15,$F218,0)=1,"O","X")</f>
        <v/>
      </c>
      <c r="M218" s="188">
        <f>IFERROR(OFFSET(환산공식!DJ$15,$F218,0),"")</f>
        <v/>
      </c>
      <c r="N218" s="697">
        <f>IFERROR(CONCATENATE(ROUND(OFFSET(환산공식!DK$15,$F218,0),1),"%"),"")</f>
        <v/>
      </c>
      <c r="O218" s="697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7">
        <f>OFFSET(환산공식!FX$15,$F218,0)</f>
        <v/>
      </c>
      <c r="AA218" s="179">
        <f>OFFSET(환산공식!FY$15,$F218,0)</f>
        <v/>
      </c>
      <c r="AC218" s="0" t="n"/>
      <c r="AD218" s="0">
        <f>IF(L218="X",6,IF(Q218&gt;R218,1,IF(Q218&gt;S218,2,IF(Q218&gt;T218,3,IF(Q218&gt;U218,4,IF(Q218&gt;=V218,5,IF(Q218&lt;V218,6,"")))))))</f>
        <v/>
      </c>
      <c r="AE218" s="0" t="n"/>
    </row>
    <row r="219" customFormat="1" s="3">
      <c r="A219" s="198" t="n"/>
      <c r="B219" s="198" t="n"/>
      <c r="C219" s="198" t="inlineStr">
        <is>
          <t>나212</t>
        </is>
      </c>
      <c r="D219" s="195" t="n">
        <v>1205</v>
      </c>
      <c r="E219" s="195" t="n">
        <v>39</v>
      </c>
      <c r="F219" s="195" t="n">
        <v>39</v>
      </c>
      <c r="G219" s="239" t="n">
        <v>212</v>
      </c>
      <c r="H219" s="197" t="inlineStr">
        <is>
          <t>나</t>
        </is>
      </c>
      <c r="I219" s="242" t="inlineStr">
        <is>
          <t>한국외국어대</t>
        </is>
      </c>
      <c r="J219" s="242" t="inlineStr">
        <is>
          <t>사회과학대학[통합모집]</t>
        </is>
      </c>
      <c r="K219" s="195" t="inlineStr">
        <is>
          <t>통합</t>
        </is>
      </c>
      <c r="L219" s="697">
        <f>IF(OFFSET(환산공식!$ED$15,$F219,0)=1,"O","X")</f>
        <v/>
      </c>
      <c r="M219" s="188">
        <f>IFERROR(OFFSET(환산공식!DJ$15,$F219,0),"")</f>
        <v/>
      </c>
      <c r="N219" s="697">
        <f>IFERROR(CONCATENATE(ROUND(OFFSET(환산공식!DK$15,$F219,0),1),"%"),"")</f>
        <v/>
      </c>
      <c r="O219" s="697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7">
        <f>OFFSET(환산공식!FX$15,$F219,0)</f>
        <v/>
      </c>
      <c r="AA219" s="179">
        <f>OFFSET(환산공식!FY$15,$F219,0)</f>
        <v/>
      </c>
      <c r="AC219" s="0" t="n"/>
      <c r="AD219" s="0">
        <f>IF(L219="X",6,IF(Q219&gt;R219,1,IF(Q219&gt;S219,2,IF(Q219&gt;T219,3,IF(Q219&gt;U219,4,IF(Q219&gt;=V219,5,IF(Q219&lt;V219,6,"")))))))</f>
        <v/>
      </c>
      <c r="AE219" s="0" t="n"/>
    </row>
    <row r="220" customFormat="1" s="3">
      <c r="A220" s="198" t="n"/>
      <c r="B220" s="198" t="n"/>
      <c r="C220" s="198" t="inlineStr">
        <is>
          <t>나213</t>
        </is>
      </c>
      <c r="D220" s="195" t="n">
        <v>1206</v>
      </c>
      <c r="E220" s="195" t="n">
        <v>38</v>
      </c>
      <c r="F220" s="195" t="n">
        <v>38</v>
      </c>
      <c r="G220" s="239" t="n">
        <v>213</v>
      </c>
      <c r="H220" s="197" t="inlineStr">
        <is>
          <t>나</t>
        </is>
      </c>
      <c r="I220" s="242" t="inlineStr">
        <is>
          <t>한국외국어대</t>
        </is>
      </c>
      <c r="J220" s="242" t="inlineStr">
        <is>
          <t>프랑스어학부</t>
        </is>
      </c>
      <c r="K220" s="195" t="inlineStr">
        <is>
          <t>통합</t>
        </is>
      </c>
      <c r="L220" s="697">
        <f>IF(OFFSET(환산공식!$ED$15,$F220,0)=1,"O","X")</f>
        <v/>
      </c>
      <c r="M220" s="188">
        <f>IFERROR(OFFSET(환산공식!DJ$15,$F220,0),"")</f>
        <v/>
      </c>
      <c r="N220" s="697">
        <f>IFERROR(CONCATENATE(ROUND(OFFSET(환산공식!DK$15,$F220,0),1),"%"),"")</f>
        <v/>
      </c>
      <c r="O220" s="697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7">
        <f>OFFSET(환산공식!FX$15,$F220,0)</f>
        <v/>
      </c>
      <c r="AA220" s="179">
        <f>OFFSET(환산공식!FY$15,$F220,0)</f>
        <v/>
      </c>
      <c r="AC220" s="0" t="n"/>
      <c r="AD220" s="0">
        <f>IF(L220="X",6,IF(Q220&gt;R220,1,IF(Q220&gt;S220,2,IF(Q220&gt;T220,3,IF(Q220&gt;U220,4,IF(Q220&gt;=V220,5,IF(Q220&lt;V220,6,"")))))))</f>
        <v/>
      </c>
      <c r="AE220" s="0" t="n"/>
    </row>
    <row r="221" customFormat="1" s="3">
      <c r="A221" s="198" t="n"/>
      <c r="B221" s="198" t="n"/>
      <c r="C221" s="198" t="inlineStr">
        <is>
          <t>나214</t>
        </is>
      </c>
      <c r="D221" s="195" t="n">
        <v>1207</v>
      </c>
      <c r="E221" s="195" t="n">
        <v>38</v>
      </c>
      <c r="F221" s="195" t="n">
        <v>38</v>
      </c>
      <c r="G221" s="239" t="n">
        <v>214</v>
      </c>
      <c r="H221" s="197" t="inlineStr">
        <is>
          <t>나</t>
        </is>
      </c>
      <c r="I221" s="242" t="inlineStr">
        <is>
          <t>한국외국어대</t>
        </is>
      </c>
      <c r="J221" s="242" t="inlineStr">
        <is>
          <t>포르투갈어과</t>
        </is>
      </c>
      <c r="K221" s="195" t="inlineStr">
        <is>
          <t>통합</t>
        </is>
      </c>
      <c r="L221" s="697">
        <f>IF(OFFSET(환산공식!$ED$15,$F221,0)=1,"O","X")</f>
        <v/>
      </c>
      <c r="M221" s="188">
        <f>IFERROR(OFFSET(환산공식!DJ$15,$F221,0),"")</f>
        <v/>
      </c>
      <c r="N221" s="697">
        <f>IFERROR(CONCATENATE(ROUND(OFFSET(환산공식!DK$15,$F221,0),1),"%"),"")</f>
        <v/>
      </c>
      <c r="O221" s="697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7">
        <f>OFFSET(환산공식!FX$15,$F221,0)</f>
        <v/>
      </c>
      <c r="AA221" s="179">
        <f>OFFSET(환산공식!FY$15,$F221,0)</f>
        <v/>
      </c>
      <c r="AC221" s="0" t="n"/>
      <c r="AD221" s="0">
        <f>IF(L221="X",6,IF(Q221&gt;R221,1,IF(Q221&gt;S221,2,IF(Q221&gt;T221,3,IF(Q221&gt;U221,4,IF(Q221&gt;=V221,5,IF(Q221&lt;V221,6,"")))))))</f>
        <v/>
      </c>
      <c r="AE221" s="0" t="n"/>
    </row>
    <row r="222" customFormat="1" s="3">
      <c r="A222" s="198" t="n"/>
      <c r="B222" s="198" t="n"/>
      <c r="C222" s="198" t="inlineStr">
        <is>
          <t>나215</t>
        </is>
      </c>
      <c r="D222" s="195" t="n">
        <v>1208</v>
      </c>
      <c r="E222" s="195" t="n">
        <v>38</v>
      </c>
      <c r="F222" s="195" t="n">
        <v>38</v>
      </c>
      <c r="G222" s="239" t="n">
        <v>215</v>
      </c>
      <c r="H222" s="197" t="inlineStr">
        <is>
          <t>나</t>
        </is>
      </c>
      <c r="I222" s="242" t="inlineStr">
        <is>
          <t>한국외국어대</t>
        </is>
      </c>
      <c r="J222" s="242" t="inlineStr">
        <is>
          <t>스페인어과</t>
        </is>
      </c>
      <c r="K222" s="195" t="inlineStr">
        <is>
          <t>통합</t>
        </is>
      </c>
      <c r="L222" s="697">
        <f>IF(OFFSET(환산공식!$ED$15,$F222,0)=1,"O","X")</f>
        <v/>
      </c>
      <c r="M222" s="188">
        <f>IFERROR(OFFSET(환산공식!DJ$15,$F222,0),"")</f>
        <v/>
      </c>
      <c r="N222" s="697">
        <f>IFERROR(CONCATENATE(ROUND(OFFSET(환산공식!DK$15,$F222,0),1),"%"),"")</f>
        <v/>
      </c>
      <c r="O222" s="697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7">
        <f>OFFSET(환산공식!FX$15,$F222,0)</f>
        <v/>
      </c>
      <c r="AA222" s="179">
        <f>OFFSET(환산공식!FY$15,$F222,0)</f>
        <v/>
      </c>
      <c r="AC222" s="0" t="n"/>
      <c r="AD222" s="0">
        <f>IF(L222="X",6,IF(Q222&gt;R222,1,IF(Q222&gt;S222,2,IF(Q222&gt;T222,3,IF(Q222&gt;U222,4,IF(Q222&gt;=V222,5,IF(Q222&lt;V222,6,"")))))))</f>
        <v/>
      </c>
      <c r="AE222" s="0" t="n"/>
    </row>
    <row r="223" customFormat="1" s="3">
      <c r="A223" s="198" t="n"/>
      <c r="B223" s="198" t="n"/>
      <c r="C223" s="198" t="inlineStr">
        <is>
          <t>나216</t>
        </is>
      </c>
      <c r="D223" s="195" t="n">
        <v>1209</v>
      </c>
      <c r="E223" s="195" t="n">
        <v>38</v>
      </c>
      <c r="F223" s="195" t="n">
        <v>38</v>
      </c>
      <c r="G223" s="239" t="n">
        <v>216</v>
      </c>
      <c r="H223" s="197" t="inlineStr">
        <is>
          <t>나</t>
        </is>
      </c>
      <c r="I223" s="242" t="inlineStr">
        <is>
          <t>한국외국어대</t>
        </is>
      </c>
      <c r="J223" s="242" t="inlineStr">
        <is>
          <t>독일어과</t>
        </is>
      </c>
      <c r="K223" s="195" t="inlineStr">
        <is>
          <t>통합</t>
        </is>
      </c>
      <c r="L223" s="697">
        <f>IF(OFFSET(환산공식!$ED$15,$F223,0)=1,"O","X")</f>
        <v/>
      </c>
      <c r="M223" s="188">
        <f>IFERROR(OFFSET(환산공식!DJ$15,$F223,0),"")</f>
        <v/>
      </c>
      <c r="N223" s="697">
        <f>IFERROR(CONCATENATE(ROUND(OFFSET(환산공식!DK$15,$F223,0),1),"%"),"")</f>
        <v/>
      </c>
      <c r="O223" s="697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7">
        <f>OFFSET(환산공식!FX$15,$F223,0)</f>
        <v/>
      </c>
      <c r="AA223" s="179">
        <f>OFFSET(환산공식!FY$15,$F223,0)</f>
        <v/>
      </c>
      <c r="AC223" s="0" t="n"/>
      <c r="AD223" s="0">
        <f>IF(L223="X",6,IF(Q223&gt;R223,1,IF(Q223&gt;S223,2,IF(Q223&gt;T223,3,IF(Q223&gt;U223,4,IF(Q223&gt;=V223,5,IF(Q223&lt;V223,6,"")))))))</f>
        <v/>
      </c>
      <c r="AE223" s="0" t="n"/>
    </row>
    <row r="224" customFormat="1" s="3">
      <c r="A224" s="198" t="n"/>
      <c r="B224" s="198" t="n"/>
      <c r="C224" s="198" t="inlineStr">
        <is>
          <t>나217</t>
        </is>
      </c>
      <c r="D224" s="195" t="n">
        <v>1210</v>
      </c>
      <c r="E224" s="195" t="n">
        <v>38</v>
      </c>
      <c r="F224" s="195" t="n">
        <v>38</v>
      </c>
      <c r="G224" s="239" t="n">
        <v>217</v>
      </c>
      <c r="H224" s="197" t="inlineStr">
        <is>
          <t>나</t>
        </is>
      </c>
      <c r="I224" s="242" t="inlineStr">
        <is>
          <t>한국외국어대</t>
        </is>
      </c>
      <c r="J224" s="242" t="inlineStr">
        <is>
          <t>중국학대학[통합모집]</t>
        </is>
      </c>
      <c r="K224" s="195" t="inlineStr">
        <is>
          <t>통합</t>
        </is>
      </c>
      <c r="L224" s="697">
        <f>IF(OFFSET(환산공식!$ED$15,$F224,0)=1,"O","X")</f>
        <v/>
      </c>
      <c r="M224" s="188">
        <f>IFERROR(OFFSET(환산공식!DJ$15,$F224,0),"")</f>
        <v/>
      </c>
      <c r="N224" s="697">
        <f>IFERROR(CONCATENATE(ROUND(OFFSET(환산공식!DK$15,$F224,0),1),"%"),"")</f>
        <v/>
      </c>
      <c r="O224" s="697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7">
        <f>OFFSET(환산공식!FX$15,$F224,0)</f>
        <v/>
      </c>
      <c r="AA224" s="179">
        <f>OFFSET(환산공식!FY$15,$F224,0)</f>
        <v/>
      </c>
      <c r="AC224" s="0" t="n"/>
      <c r="AD224" s="0">
        <f>IF(L224="X",6,IF(Q224&gt;R224,1,IF(Q224&gt;S224,2,IF(Q224&gt;T224,3,IF(Q224&gt;U224,4,IF(Q224&gt;=V224,5,IF(Q224&lt;V224,6,"")))))))</f>
        <v/>
      </c>
      <c r="AE224" s="0" t="n"/>
    </row>
    <row r="225" customFormat="1" s="3">
      <c r="A225" s="198" t="n"/>
      <c r="B225" s="198" t="n"/>
      <c r="C225" s="198" t="inlineStr">
        <is>
          <t>나218</t>
        </is>
      </c>
      <c r="D225" s="195" t="n">
        <v>1211</v>
      </c>
      <c r="E225" s="195" t="n">
        <v>38</v>
      </c>
      <c r="F225" s="195" t="n">
        <v>38</v>
      </c>
      <c r="G225" s="239" t="n">
        <v>218</v>
      </c>
      <c r="H225" s="197" t="inlineStr">
        <is>
          <t>나</t>
        </is>
      </c>
      <c r="I225" s="242" t="inlineStr">
        <is>
          <t>한국외국어대</t>
        </is>
      </c>
      <c r="J225" s="242" t="inlineStr">
        <is>
          <t>이탈리아어과</t>
        </is>
      </c>
      <c r="K225" s="195" t="inlineStr">
        <is>
          <t>통합</t>
        </is>
      </c>
      <c r="L225" s="697">
        <f>IF(OFFSET(환산공식!$ED$15,$F225,0)=1,"O","X")</f>
        <v/>
      </c>
      <c r="M225" s="188">
        <f>IFERROR(OFFSET(환산공식!DJ$15,$F225,0),"")</f>
        <v/>
      </c>
      <c r="N225" s="697">
        <f>IFERROR(CONCATENATE(ROUND(OFFSET(환산공식!DK$15,$F225,0),1),"%"),"")</f>
        <v/>
      </c>
      <c r="O225" s="697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7">
        <f>OFFSET(환산공식!FX$15,$F225,0)</f>
        <v/>
      </c>
      <c r="AA225" s="179">
        <f>OFFSET(환산공식!FY$15,$F225,0)</f>
        <v/>
      </c>
      <c r="AC225" s="0" t="n"/>
      <c r="AD225" s="0">
        <f>IF(L225="X",6,IF(Q225&gt;R225,1,IF(Q225&gt;S225,2,IF(Q225&gt;T225,3,IF(Q225&gt;U225,4,IF(Q225&gt;=V225,5,IF(Q225&lt;V225,6,"")))))))</f>
        <v/>
      </c>
      <c r="AE225" s="0" t="n"/>
    </row>
    <row r="226" customFormat="1" s="3">
      <c r="A226" s="198" t="n"/>
      <c r="B226" s="198" t="n"/>
      <c r="C226" s="198" t="inlineStr">
        <is>
          <t>나219</t>
        </is>
      </c>
      <c r="D226" s="195" t="n">
        <v>1212</v>
      </c>
      <c r="E226" s="195" t="n">
        <v>38</v>
      </c>
      <c r="F226" s="195" t="n">
        <v>38</v>
      </c>
      <c r="G226" s="239" t="n">
        <v>219</v>
      </c>
      <c r="H226" s="197" t="inlineStr">
        <is>
          <t>나</t>
        </is>
      </c>
      <c r="I226" s="242" t="inlineStr">
        <is>
          <t>한국외국어대</t>
        </is>
      </c>
      <c r="J226" s="242" t="inlineStr">
        <is>
          <t>중국외교통상학부</t>
        </is>
      </c>
      <c r="K226" s="195" t="inlineStr">
        <is>
          <t>통합</t>
        </is>
      </c>
      <c r="L226" s="697">
        <f>IF(OFFSET(환산공식!$ED$15,$F226,0)=1,"O","X")</f>
        <v/>
      </c>
      <c r="M226" s="188">
        <f>IFERROR(OFFSET(환산공식!DJ$15,$F226,0),"")</f>
        <v/>
      </c>
      <c r="N226" s="697">
        <f>IFERROR(CONCATENATE(ROUND(OFFSET(환산공식!DK$15,$F226,0),1),"%"),"")</f>
        <v/>
      </c>
      <c r="O226" s="697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7">
        <f>OFFSET(환산공식!FX$15,$F226,0)</f>
        <v/>
      </c>
      <c r="AA226" s="179">
        <f>OFFSET(환산공식!FY$15,$F226,0)</f>
        <v/>
      </c>
      <c r="AC226" s="0" t="n"/>
      <c r="AD226" s="0">
        <f>IF(L226="X",6,IF(Q226&gt;R226,1,IF(Q226&gt;S226,2,IF(Q226&gt;T226,3,IF(Q226&gt;U226,4,IF(Q226&gt;=V226,5,IF(Q226&lt;V226,6,"")))))))</f>
        <v/>
      </c>
      <c r="AE226" s="0" t="n"/>
    </row>
    <row r="227" customFormat="1" s="3">
      <c r="A227" s="198" t="n"/>
      <c r="B227" s="198" t="n"/>
      <c r="C227" s="198" t="inlineStr">
        <is>
          <t>나220</t>
        </is>
      </c>
      <c r="D227" s="195" t="n">
        <v>1213</v>
      </c>
      <c r="E227" s="195" t="n">
        <v>38</v>
      </c>
      <c r="F227" s="195" t="n">
        <v>38</v>
      </c>
      <c r="G227" s="239" t="n">
        <v>220</v>
      </c>
      <c r="H227" s="197" t="inlineStr">
        <is>
          <t>나</t>
        </is>
      </c>
      <c r="I227" s="242" t="inlineStr">
        <is>
          <t>한국외국어대</t>
        </is>
      </c>
      <c r="J227" s="242" t="inlineStr">
        <is>
          <t>스칸디나비아어과</t>
        </is>
      </c>
      <c r="K227" s="195" t="inlineStr">
        <is>
          <t>통합</t>
        </is>
      </c>
      <c r="L227" s="697">
        <f>IF(OFFSET(환산공식!$ED$15,$F227,0)=1,"O","X")</f>
        <v/>
      </c>
      <c r="M227" s="188">
        <f>IFERROR(OFFSET(환산공식!DJ$15,$F227,0),"")</f>
        <v/>
      </c>
      <c r="N227" s="697">
        <f>IFERROR(CONCATENATE(ROUND(OFFSET(환산공식!DK$15,$F227,0),1),"%"),"")</f>
        <v/>
      </c>
      <c r="O227" s="697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7">
        <f>OFFSET(환산공식!FX$15,$F227,0)</f>
        <v/>
      </c>
      <c r="AA227" s="179">
        <f>OFFSET(환산공식!FY$15,$F227,0)</f>
        <v/>
      </c>
      <c r="AC227" s="0" t="n"/>
      <c r="AD227" s="0">
        <f>IF(L227="X",6,IF(Q227&gt;R227,1,IF(Q227&gt;S227,2,IF(Q227&gt;T227,3,IF(Q227&gt;U227,4,IF(Q227&gt;=V227,5,IF(Q227&lt;V227,6,"")))))))</f>
        <v/>
      </c>
      <c r="AE227" s="0" t="n"/>
    </row>
    <row r="228" customFormat="1" s="3">
      <c r="A228" s="198" t="n"/>
      <c r="B228" s="198" t="n"/>
      <c r="C228" s="198" t="inlineStr">
        <is>
          <t>나221</t>
        </is>
      </c>
      <c r="D228" s="195" t="n">
        <v>1214</v>
      </c>
      <c r="E228" s="195" t="n">
        <v>38</v>
      </c>
      <c r="F228" s="195" t="n">
        <v>38</v>
      </c>
      <c r="G228" s="239" t="n">
        <v>221</v>
      </c>
      <c r="H228" s="197" t="inlineStr">
        <is>
          <t>나</t>
        </is>
      </c>
      <c r="I228" s="242" t="inlineStr">
        <is>
          <t>한국외국어대</t>
        </is>
      </c>
      <c r="J228" s="242" t="inlineStr">
        <is>
          <t>노어과</t>
        </is>
      </c>
      <c r="K228" s="195" t="inlineStr">
        <is>
          <t>통합</t>
        </is>
      </c>
      <c r="L228" s="697">
        <f>IF(OFFSET(환산공식!$ED$15,$F228,0)=1,"O","X")</f>
        <v/>
      </c>
      <c r="M228" s="188">
        <f>IFERROR(OFFSET(환산공식!DJ$15,$F228,0),"")</f>
        <v/>
      </c>
      <c r="N228" s="697">
        <f>IFERROR(CONCATENATE(ROUND(OFFSET(환산공식!DK$15,$F228,0),1),"%"),"")</f>
        <v/>
      </c>
      <c r="O228" s="697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7">
        <f>OFFSET(환산공식!FX$15,$F228,0)</f>
        <v/>
      </c>
      <c r="AA228" s="179">
        <f>OFFSET(환산공식!FY$15,$F228,0)</f>
        <v/>
      </c>
      <c r="AC228" s="0" t="n"/>
      <c r="AD228" s="0">
        <f>IF(L228="X",6,IF(Q228&gt;R228,1,IF(Q228&gt;S228,2,IF(Q228&gt;T228,3,IF(Q228&gt;U228,4,IF(Q228&gt;=V228,5,IF(Q228&lt;V228,6,"")))))))</f>
        <v/>
      </c>
      <c r="AE228" s="0" t="n"/>
    </row>
    <row r="229" customFormat="1" s="3">
      <c r="A229" s="198" t="n"/>
      <c r="B229" s="198" t="n"/>
      <c r="C229" s="198" t="inlineStr">
        <is>
          <t>나222</t>
        </is>
      </c>
      <c r="D229" s="195" t="n">
        <v>1215</v>
      </c>
      <c r="E229" s="195" t="n">
        <v>38</v>
      </c>
      <c r="F229" s="195" t="n">
        <v>38</v>
      </c>
      <c r="G229" s="239" t="n">
        <v>222</v>
      </c>
      <c r="H229" s="197" t="inlineStr">
        <is>
          <t>나</t>
        </is>
      </c>
      <c r="I229" s="242" t="inlineStr">
        <is>
          <t>한국외국어대</t>
        </is>
      </c>
      <c r="J229" s="242" t="inlineStr">
        <is>
          <t>네덜란드어과</t>
        </is>
      </c>
      <c r="K229" s="195" t="inlineStr">
        <is>
          <t>통합</t>
        </is>
      </c>
      <c r="L229" s="697">
        <f>IF(OFFSET(환산공식!$ED$15,$F229,0)=1,"O","X")</f>
        <v/>
      </c>
      <c r="M229" s="188">
        <f>IFERROR(OFFSET(환산공식!DJ$15,$F229,0),"")</f>
        <v/>
      </c>
      <c r="N229" s="697">
        <f>IFERROR(CONCATENATE(ROUND(OFFSET(환산공식!DK$15,$F229,0),1),"%"),"")</f>
        <v/>
      </c>
      <c r="O229" s="697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7">
        <f>OFFSET(환산공식!FX$15,$F229,0)</f>
        <v/>
      </c>
      <c r="AA229" s="179">
        <f>OFFSET(환산공식!FY$15,$F229,0)</f>
        <v/>
      </c>
      <c r="AC229" s="0" t="n"/>
      <c r="AD229" s="0">
        <f>IF(L229="X",6,IF(Q229&gt;R229,1,IF(Q229&gt;S229,2,IF(Q229&gt;T229,3,IF(Q229&gt;U229,4,IF(Q229&gt;=V229,5,IF(Q229&lt;V229,6,"")))))))</f>
        <v/>
      </c>
      <c r="AE229" s="0" t="n"/>
    </row>
    <row r="230" customFormat="1" s="3">
      <c r="A230" s="198" t="n"/>
      <c r="B230" s="198" t="n"/>
      <c r="C230" s="198" t="inlineStr">
        <is>
          <t>나223</t>
        </is>
      </c>
      <c r="D230" s="195" t="n">
        <v>1216</v>
      </c>
      <c r="E230" s="195" t="n">
        <v>38</v>
      </c>
      <c r="F230" s="195" t="n">
        <v>38</v>
      </c>
      <c r="G230" s="239" t="n">
        <v>223</v>
      </c>
      <c r="H230" s="197" t="inlineStr">
        <is>
          <t>나</t>
        </is>
      </c>
      <c r="I230" s="242" t="inlineStr">
        <is>
          <t>한국외국어대</t>
        </is>
      </c>
      <c r="J230" s="242" t="inlineStr">
        <is>
          <t>특수외국어(유럽지역)계열</t>
        </is>
      </c>
      <c r="K230" s="195" t="inlineStr">
        <is>
          <t>통합</t>
        </is>
      </c>
      <c r="L230" s="697">
        <f>IF(OFFSET(환산공식!$ED$15,$F230,0)=1,"O","X")</f>
        <v/>
      </c>
      <c r="M230" s="188">
        <f>IFERROR(OFFSET(환산공식!DJ$15,$F230,0),"")</f>
        <v/>
      </c>
      <c r="N230" s="697">
        <f>IFERROR(CONCATENATE(ROUND(OFFSET(환산공식!DK$15,$F230,0),1),"%"),"")</f>
        <v/>
      </c>
      <c r="O230" s="697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7">
        <f>OFFSET(환산공식!FX$15,$F230,0)</f>
        <v/>
      </c>
      <c r="AA230" s="179">
        <f>OFFSET(환산공식!FY$15,$F230,0)</f>
        <v/>
      </c>
      <c r="AC230" s="0" t="n"/>
      <c r="AD230" s="0">
        <f>IF(L230="X",6,IF(Q230&gt;R230,1,IF(Q230&gt;S230,2,IF(Q230&gt;T230,3,IF(Q230&gt;U230,4,IF(Q230&gt;=V230,5,IF(Q230&lt;V230,6,"")))))))</f>
        <v/>
      </c>
      <c r="AE230" s="0" t="n"/>
    </row>
    <row r="231" customFormat="1" s="3">
      <c r="A231" s="198" t="n"/>
      <c r="B231" s="198" t="n"/>
      <c r="C231" s="198" t="inlineStr">
        <is>
          <t>나224</t>
        </is>
      </c>
      <c r="D231" s="195" t="n">
        <v>1217</v>
      </c>
      <c r="E231" s="195" t="n">
        <v>38</v>
      </c>
      <c r="F231" s="195" t="n">
        <v>38</v>
      </c>
      <c r="G231" s="239" t="n">
        <v>224</v>
      </c>
      <c r="H231" s="197" t="inlineStr">
        <is>
          <t>나</t>
        </is>
      </c>
      <c r="I231" s="242" t="inlineStr">
        <is>
          <t>한국외국어대</t>
        </is>
      </c>
      <c r="J231" s="242" t="inlineStr">
        <is>
          <t>핵심외국어계열</t>
        </is>
      </c>
      <c r="K231" s="195" t="inlineStr">
        <is>
          <t>통합</t>
        </is>
      </c>
      <c r="L231" s="697">
        <f>IF(OFFSET(환산공식!$ED$15,$F231,0)=1,"O","X")</f>
        <v/>
      </c>
      <c r="M231" s="188">
        <f>IFERROR(OFFSET(환산공식!DJ$15,$F231,0),"")</f>
        <v/>
      </c>
      <c r="N231" s="697">
        <f>IFERROR(CONCATENATE(ROUND(OFFSET(환산공식!DK$15,$F231,0),1),"%"),"")</f>
        <v/>
      </c>
      <c r="O231" s="697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7">
        <f>OFFSET(환산공식!FX$15,$F231,0)</f>
        <v/>
      </c>
      <c r="AA231" s="179">
        <f>OFFSET(환산공식!FY$15,$F231,0)</f>
        <v/>
      </c>
      <c r="AC231" s="0" t="n"/>
      <c r="AD231" s="0">
        <f>IF(L231="X",6,IF(Q231&gt;R231,1,IF(Q231&gt;S231,2,IF(Q231&gt;T231,3,IF(Q231&gt;U231,4,IF(Q231&gt;=V231,5,IF(Q231&lt;V231,6,"")))))))</f>
        <v/>
      </c>
      <c r="AE231" s="0" t="n"/>
    </row>
    <row r="232" customFormat="1" s="3">
      <c r="A232" s="198" t="n"/>
      <c r="B232" s="198" t="n"/>
      <c r="C232" s="198" t="inlineStr">
        <is>
          <t>나225</t>
        </is>
      </c>
      <c r="D232" s="195" t="n">
        <v>1218</v>
      </c>
      <c r="E232" s="195" t="n">
        <v>38</v>
      </c>
      <c r="F232" s="195" t="n">
        <v>38</v>
      </c>
      <c r="G232" s="239" t="n">
        <v>225</v>
      </c>
      <c r="H232" s="197" t="inlineStr">
        <is>
          <t>나</t>
        </is>
      </c>
      <c r="I232" s="242" t="inlineStr">
        <is>
          <t>한국외국어대</t>
        </is>
      </c>
      <c r="J232" s="242" t="inlineStr">
        <is>
          <t>일본학대학[통합모집]</t>
        </is>
      </c>
      <c r="K232" s="195" t="inlineStr">
        <is>
          <t>통합</t>
        </is>
      </c>
      <c r="L232" s="697">
        <f>IF(OFFSET(환산공식!$ED$15,$F232,0)=1,"O","X")</f>
        <v/>
      </c>
      <c r="M232" s="188">
        <f>IFERROR(OFFSET(환산공식!DJ$15,$F232,0),"")</f>
        <v/>
      </c>
      <c r="N232" s="697">
        <f>IFERROR(CONCATENATE(ROUND(OFFSET(환산공식!DK$15,$F232,0),1),"%"),"")</f>
        <v/>
      </c>
      <c r="O232" s="697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7">
        <f>OFFSET(환산공식!FX$15,$F232,0)</f>
        <v/>
      </c>
      <c r="AA232" s="179">
        <f>OFFSET(환산공식!FY$15,$F232,0)</f>
        <v/>
      </c>
      <c r="AC232" s="0" t="n"/>
      <c r="AD232" s="0">
        <f>IF(L232="X",6,IF(Q232&gt;R232,1,IF(Q232&gt;S232,2,IF(Q232&gt;T232,3,IF(Q232&gt;U232,4,IF(Q232&gt;=V232,5,IF(Q232&lt;V232,6,"")))))))</f>
        <v/>
      </c>
      <c r="AE232" s="0" t="n"/>
    </row>
    <row r="233" customFormat="1" s="3">
      <c r="A233" s="198" t="n"/>
      <c r="B233" s="198" t="n"/>
      <c r="C233" s="198" t="inlineStr">
        <is>
          <t>나226</t>
        </is>
      </c>
      <c r="D233" s="195" t="n">
        <v>1219</v>
      </c>
      <c r="E233" s="195" t="n">
        <v>39</v>
      </c>
      <c r="F233" s="195" t="n">
        <v>39</v>
      </c>
      <c r="G233" s="239" t="n">
        <v>226</v>
      </c>
      <c r="H233" s="197" t="inlineStr">
        <is>
          <t>나</t>
        </is>
      </c>
      <c r="I233" s="242" t="inlineStr">
        <is>
          <t>한국외국어대</t>
        </is>
      </c>
      <c r="J233" s="242" t="inlineStr">
        <is>
          <t>미디어커뮤니케이션학부</t>
        </is>
      </c>
      <c r="K233" s="195" t="inlineStr">
        <is>
          <t>통합</t>
        </is>
      </c>
      <c r="L233" s="697">
        <f>IF(OFFSET(환산공식!$ED$15,$F233,0)=1,"O","X")</f>
        <v/>
      </c>
      <c r="M233" s="188">
        <f>IFERROR(OFFSET(환산공식!DJ$15,$F233,0),"")</f>
        <v/>
      </c>
      <c r="N233" s="697">
        <f>IFERROR(CONCATENATE(ROUND(OFFSET(환산공식!DK$15,$F233,0),1),"%"),"")</f>
        <v/>
      </c>
      <c r="O233" s="697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7">
        <f>OFFSET(환산공식!FX$15,$F233,0)</f>
        <v/>
      </c>
      <c r="AA233" s="179">
        <f>OFFSET(환산공식!FY$15,$F233,0)</f>
        <v/>
      </c>
      <c r="AC233" s="0" t="n"/>
      <c r="AD233" s="0">
        <f>IF(L233="X",6,IF(Q233&gt;R233,1,IF(Q233&gt;S233,2,IF(Q233&gt;T233,3,IF(Q233&gt;U233,4,IF(Q233&gt;=V233,5,IF(Q233&lt;V233,6,"")))))))</f>
        <v/>
      </c>
      <c r="AE233" s="0" t="n"/>
    </row>
    <row r="234" customFormat="1" s="3">
      <c r="A234" s="198" t="n"/>
      <c r="B234" s="198" t="n"/>
      <c r="C234" s="198" t="inlineStr">
        <is>
          <t>나227</t>
        </is>
      </c>
      <c r="D234" s="195" t="n">
        <v>1220</v>
      </c>
      <c r="E234" s="195" t="n">
        <v>39</v>
      </c>
      <c r="F234" s="195" t="n">
        <v>39</v>
      </c>
      <c r="G234" s="239" t="n">
        <v>227</v>
      </c>
      <c r="H234" s="197" t="inlineStr">
        <is>
          <t>나</t>
        </is>
      </c>
      <c r="I234" s="242" t="inlineStr">
        <is>
          <t>한국외국어대</t>
        </is>
      </c>
      <c r="J234" s="242" t="inlineStr">
        <is>
          <t>상경대학[통합모집]</t>
        </is>
      </c>
      <c r="K234" s="195" t="inlineStr">
        <is>
          <t>통합</t>
        </is>
      </c>
      <c r="L234" s="697">
        <f>IF(OFFSET(환산공식!$ED$15,$F234,0)=1,"O","X")</f>
        <v/>
      </c>
      <c r="M234" s="188">
        <f>IFERROR(OFFSET(환산공식!DJ$15,$F234,0),"")</f>
        <v/>
      </c>
      <c r="N234" s="697">
        <f>IFERROR(CONCATENATE(ROUND(OFFSET(환산공식!DK$15,$F234,0),1),"%"),"")</f>
        <v/>
      </c>
      <c r="O234" s="697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7">
        <f>OFFSET(환산공식!FX$15,$F234,0)</f>
        <v/>
      </c>
      <c r="AA234" s="179">
        <f>OFFSET(환산공식!FY$15,$F234,0)</f>
        <v/>
      </c>
      <c r="AC234" s="0" t="n"/>
      <c r="AD234" s="0">
        <f>IF(L234="X",6,IF(Q234&gt;R234,1,IF(Q234&gt;S234,2,IF(Q234&gt;T234,3,IF(Q234&gt;U234,4,IF(Q234&gt;=V234,5,IF(Q234&lt;V234,6,"")))))))</f>
        <v/>
      </c>
      <c r="AE234" s="0" t="n"/>
    </row>
    <row r="235" customFormat="1" s="3">
      <c r="A235" s="198" t="n"/>
      <c r="B235" s="198" t="n"/>
      <c r="C235" s="198" t="inlineStr">
        <is>
          <t>나228</t>
        </is>
      </c>
      <c r="D235" s="195" t="n">
        <v>1221</v>
      </c>
      <c r="E235" s="195" t="n">
        <v>38</v>
      </c>
      <c r="F235" s="195" t="n">
        <v>38</v>
      </c>
      <c r="G235" s="239" t="n">
        <v>228</v>
      </c>
      <c r="H235" s="197" t="inlineStr">
        <is>
          <t>나</t>
        </is>
      </c>
      <c r="I235" s="242" t="inlineStr">
        <is>
          <t>한국외국어대</t>
        </is>
      </c>
      <c r="J235" s="242" t="inlineStr">
        <is>
          <t>폴란드학과</t>
        </is>
      </c>
      <c r="K235" s="195" t="inlineStr">
        <is>
          <t>통합</t>
        </is>
      </c>
      <c r="L235" s="697">
        <f>IF(OFFSET(환산공식!$ED$15,$F235,0)=1,"O","X")</f>
        <v/>
      </c>
      <c r="M235" s="188">
        <f>IFERROR(OFFSET(환산공식!DJ$15,$F235,0),"")</f>
        <v/>
      </c>
      <c r="N235" s="697">
        <f>IFERROR(CONCATENATE(ROUND(OFFSET(환산공식!DK$15,$F235,0),1),"%"),"")</f>
        <v/>
      </c>
      <c r="O235" s="697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7">
        <f>OFFSET(환산공식!FX$15,$F235,0)</f>
        <v/>
      </c>
      <c r="AA235" s="179">
        <f>OFFSET(환산공식!FY$15,$F235,0)</f>
        <v/>
      </c>
      <c r="AC235" s="0" t="n"/>
      <c r="AD235" s="0">
        <f>IF(L235="X",6,IF(Q235&gt;R235,1,IF(Q235&gt;S235,2,IF(Q235&gt;T235,3,IF(Q235&gt;U235,4,IF(Q235&gt;=V235,5,IF(Q235&lt;V235,6,"")))))))</f>
        <v/>
      </c>
      <c r="AE235" s="0" t="n"/>
    </row>
    <row r="236" customFormat="1" s="3">
      <c r="A236" s="198" t="n"/>
      <c r="B236" s="198" t="n"/>
      <c r="C236" s="198" t="inlineStr">
        <is>
          <t>나229</t>
        </is>
      </c>
      <c r="D236" s="195" t="n">
        <v>1222</v>
      </c>
      <c r="E236" s="195" t="n">
        <v>38</v>
      </c>
      <c r="F236" s="195" t="n">
        <v>38</v>
      </c>
      <c r="G236" s="239" t="n">
        <v>229</v>
      </c>
      <c r="H236" s="197" t="inlineStr">
        <is>
          <t>나</t>
        </is>
      </c>
      <c r="I236" s="242" t="inlineStr">
        <is>
          <t>한국외국어대</t>
        </is>
      </c>
      <c r="J236" s="242" t="inlineStr">
        <is>
          <t>철학과</t>
        </is>
      </c>
      <c r="K236" s="195" t="inlineStr">
        <is>
          <t>통합</t>
        </is>
      </c>
      <c r="L236" s="697">
        <f>IF(OFFSET(환산공식!$ED$15,$F236,0)=1,"O","X")</f>
        <v/>
      </c>
      <c r="M236" s="188">
        <f>IFERROR(OFFSET(환산공식!DJ$15,$F236,0),"")</f>
        <v/>
      </c>
      <c r="N236" s="697">
        <f>IFERROR(CONCATENATE(ROUND(OFFSET(환산공식!DK$15,$F236,0),1),"%"),"")</f>
        <v/>
      </c>
      <c r="O236" s="697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7">
        <f>OFFSET(환산공식!FX$15,$F236,0)</f>
        <v/>
      </c>
      <c r="AA236" s="179">
        <f>OFFSET(환산공식!FY$15,$F236,0)</f>
        <v/>
      </c>
      <c r="AC236" s="0" t="n"/>
      <c r="AD236" s="0">
        <f>IF(L236="X",6,IF(Q236&gt;R236,1,IF(Q236&gt;S236,2,IF(Q236&gt;T236,3,IF(Q236&gt;U236,4,IF(Q236&gt;=V236,5,IF(Q236&lt;V236,6,"")))))))</f>
        <v/>
      </c>
      <c r="AE236" s="0" t="n"/>
    </row>
    <row r="237" customFormat="1" s="3">
      <c r="A237" s="198" t="n"/>
      <c r="B237" s="198" t="n"/>
      <c r="C237" s="198" t="inlineStr">
        <is>
          <t>나230</t>
        </is>
      </c>
      <c r="D237" s="195" t="n">
        <v>1223</v>
      </c>
      <c r="E237" s="195" t="n">
        <v>38</v>
      </c>
      <c r="F237" s="195" t="n">
        <v>38</v>
      </c>
      <c r="G237" s="239" t="n">
        <v>230</v>
      </c>
      <c r="H237" s="197" t="inlineStr">
        <is>
          <t>나</t>
        </is>
      </c>
      <c r="I237" s="242" t="inlineStr">
        <is>
          <t>한국외국어대</t>
        </is>
      </c>
      <c r="J237" s="242" t="inlineStr">
        <is>
          <t>헝가리학과</t>
        </is>
      </c>
      <c r="K237" s="195" t="inlineStr">
        <is>
          <t>통합</t>
        </is>
      </c>
      <c r="L237" s="697">
        <f>IF(OFFSET(환산공식!$ED$15,$F237,0)=1,"O","X")</f>
        <v/>
      </c>
      <c r="M237" s="188">
        <f>IFERROR(OFFSET(환산공식!DJ$15,$F237,0),"")</f>
        <v/>
      </c>
      <c r="N237" s="697">
        <f>IFERROR(CONCATENATE(ROUND(OFFSET(환산공식!DK$15,$F237,0),1),"%"),"")</f>
        <v/>
      </c>
      <c r="O237" s="697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7">
        <f>OFFSET(환산공식!FX$15,$F237,0)</f>
        <v/>
      </c>
      <c r="AA237" s="179">
        <f>OFFSET(환산공식!FY$15,$F237,0)</f>
        <v/>
      </c>
      <c r="AC237" s="0" t="n"/>
      <c r="AD237" s="0">
        <f>IF(L237="X",6,IF(Q237&gt;R237,1,IF(Q237&gt;S237,2,IF(Q237&gt;T237,3,IF(Q237&gt;U237,4,IF(Q237&gt;=V237,5,IF(Q237&lt;V237,6,"")))))))</f>
        <v/>
      </c>
      <c r="AE237" s="0" t="n"/>
    </row>
    <row r="238" customFormat="1" s="3">
      <c r="A238" s="198" t="n"/>
      <c r="B238" s="198" t="n"/>
      <c r="C238" s="198" t="inlineStr">
        <is>
          <t>나231</t>
        </is>
      </c>
      <c r="D238" s="195" t="n">
        <v>1224</v>
      </c>
      <c r="E238" s="195" t="n">
        <v>38</v>
      </c>
      <c r="F238" s="195" t="n">
        <v>38</v>
      </c>
      <c r="G238" s="239" t="n">
        <v>231</v>
      </c>
      <c r="H238" s="197" t="inlineStr">
        <is>
          <t>나</t>
        </is>
      </c>
      <c r="I238" s="242" t="inlineStr">
        <is>
          <t>한국외국어대</t>
        </is>
      </c>
      <c r="J238" s="242" t="inlineStr">
        <is>
          <t>언어인지과학과</t>
        </is>
      </c>
      <c r="K238" s="195" t="inlineStr">
        <is>
          <t>통합</t>
        </is>
      </c>
      <c r="L238" s="697">
        <f>IF(OFFSET(환산공식!$ED$15,$F238,0)=1,"O","X")</f>
        <v/>
      </c>
      <c r="M238" s="188">
        <f>IFERROR(OFFSET(환산공식!DJ$15,$F238,0),"")</f>
        <v/>
      </c>
      <c r="N238" s="697">
        <f>IFERROR(CONCATENATE(ROUND(OFFSET(환산공식!DK$15,$F238,0),1),"%"),"")</f>
        <v/>
      </c>
      <c r="O238" s="697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7">
        <f>OFFSET(환산공식!FX$15,$F238,0)</f>
        <v/>
      </c>
      <c r="AA238" s="179">
        <f>OFFSET(환산공식!FY$15,$F238,0)</f>
        <v/>
      </c>
      <c r="AC238" s="0" t="n"/>
      <c r="AD238" s="0">
        <f>IF(L238="X",6,IF(Q238&gt;R238,1,IF(Q238&gt;S238,2,IF(Q238&gt;T238,3,IF(Q238&gt;U238,4,IF(Q238&gt;=V238,5,IF(Q238&lt;V238,6,"")))))))</f>
        <v/>
      </c>
      <c r="AE238" s="0" t="n"/>
    </row>
    <row r="239" customFormat="1" s="3">
      <c r="A239" s="198" t="n"/>
      <c r="B239" s="198" t="n"/>
      <c r="C239" s="198" t="inlineStr">
        <is>
          <t>나232</t>
        </is>
      </c>
      <c r="D239" s="195" t="n">
        <v>1225</v>
      </c>
      <c r="E239" s="195" t="n">
        <v>38</v>
      </c>
      <c r="F239" s="195" t="n">
        <v>38</v>
      </c>
      <c r="G239" s="239" t="n">
        <v>232</v>
      </c>
      <c r="H239" s="197" t="inlineStr">
        <is>
          <t>나</t>
        </is>
      </c>
      <c r="I239" s="242" t="inlineStr">
        <is>
          <t>한국외국어대</t>
        </is>
      </c>
      <c r="J239" s="242" t="inlineStr">
        <is>
          <t>루마니아학과</t>
        </is>
      </c>
      <c r="K239" s="195" t="inlineStr">
        <is>
          <t>통합</t>
        </is>
      </c>
      <c r="L239" s="697">
        <f>IF(OFFSET(환산공식!$ED$15,$F239,0)=1,"O","X")</f>
        <v/>
      </c>
      <c r="M239" s="188">
        <f>IFERROR(OFFSET(환산공식!DJ$15,$F239,0),"")</f>
        <v/>
      </c>
      <c r="N239" s="697">
        <f>IFERROR(CONCATENATE(ROUND(OFFSET(환산공식!DK$15,$F239,0),1),"%"),"")</f>
        <v/>
      </c>
      <c r="O239" s="697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7">
        <f>OFFSET(환산공식!FX$15,$F239,0)</f>
        <v/>
      </c>
      <c r="AA239" s="179">
        <f>OFFSET(환산공식!FY$15,$F239,0)</f>
        <v/>
      </c>
      <c r="AC239" s="0" t="n"/>
      <c r="AD239" s="0">
        <f>IF(L239="X",6,IF(Q239&gt;R239,1,IF(Q239&gt;S239,2,IF(Q239&gt;T239,3,IF(Q239&gt;U239,4,IF(Q239&gt;=V239,5,IF(Q239&lt;V239,6,"")))))))</f>
        <v/>
      </c>
      <c r="AE239" s="0" t="n"/>
    </row>
    <row r="240" customFormat="1" s="3">
      <c r="A240" s="198" t="n"/>
      <c r="B240" s="198" t="n"/>
      <c r="C240" s="198" t="inlineStr">
        <is>
          <t>나233</t>
        </is>
      </c>
      <c r="D240" s="195" t="n">
        <v>1226</v>
      </c>
      <c r="E240" s="195" t="n">
        <v>38</v>
      </c>
      <c r="F240" s="195" t="n">
        <v>38</v>
      </c>
      <c r="G240" s="239" t="n">
        <v>233</v>
      </c>
      <c r="H240" s="197" t="inlineStr">
        <is>
          <t>나</t>
        </is>
      </c>
      <c r="I240" s="242" t="inlineStr">
        <is>
          <t>한국외국어대</t>
        </is>
      </c>
      <c r="J240" s="242" t="inlineStr">
        <is>
          <t>우크라이나학과</t>
        </is>
      </c>
      <c r="K240" s="195" t="inlineStr">
        <is>
          <t>통합</t>
        </is>
      </c>
      <c r="L240" s="697">
        <f>IF(OFFSET(환산공식!$ED$15,$F240,0)=1,"O","X")</f>
        <v/>
      </c>
      <c r="M240" s="188">
        <f>IFERROR(OFFSET(환산공식!DJ$15,$F240,0),"")</f>
        <v/>
      </c>
      <c r="N240" s="697">
        <f>IFERROR(CONCATENATE(ROUND(OFFSET(환산공식!DK$15,$F240,0),1),"%"),"")</f>
        <v/>
      </c>
      <c r="O240" s="697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7">
        <f>OFFSET(환산공식!FX$15,$F240,0)</f>
        <v/>
      </c>
      <c r="AA240" s="179">
        <f>OFFSET(환산공식!FY$15,$F240,0)</f>
        <v/>
      </c>
      <c r="AC240" s="0" t="n"/>
      <c r="AD240" s="0">
        <f>IF(L240="X",6,IF(Q240&gt;R240,1,IF(Q240&gt;S240,2,IF(Q240&gt;T240,3,IF(Q240&gt;U240,4,IF(Q240&gt;=V240,5,IF(Q240&lt;V240,6,"")))))))</f>
        <v/>
      </c>
      <c r="AE240" s="0" t="n"/>
    </row>
    <row r="241" customFormat="1" s="3">
      <c r="A241" s="198" t="n"/>
      <c r="B241" s="198" t="n"/>
      <c r="C241" s="198" t="inlineStr">
        <is>
          <t>나234</t>
        </is>
      </c>
      <c r="D241" s="195" t="n">
        <v>1227</v>
      </c>
      <c r="E241" s="195" t="n">
        <v>38</v>
      </c>
      <c r="F241" s="195" t="n">
        <v>38</v>
      </c>
      <c r="G241" s="239" t="n">
        <v>234</v>
      </c>
      <c r="H241" s="197" t="inlineStr">
        <is>
          <t>나</t>
        </is>
      </c>
      <c r="I241" s="242" t="inlineStr">
        <is>
          <t>한국외국어대</t>
        </is>
      </c>
      <c r="J241" s="242" t="inlineStr">
        <is>
          <t>세르비아․크로아티아학과</t>
        </is>
      </c>
      <c r="K241" s="195" t="inlineStr">
        <is>
          <t>통합</t>
        </is>
      </c>
      <c r="L241" s="697">
        <f>IF(OFFSET(환산공식!$ED$15,$F241,0)=1,"O","X")</f>
        <v/>
      </c>
      <c r="M241" s="188">
        <f>IFERROR(OFFSET(환산공식!DJ$15,$F241,0),"")</f>
        <v/>
      </c>
      <c r="N241" s="697">
        <f>IFERROR(CONCATENATE(ROUND(OFFSET(환산공식!DK$15,$F241,0),1),"%"),"")</f>
        <v/>
      </c>
      <c r="O241" s="697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7">
        <f>OFFSET(환산공식!FX$15,$F241,0)</f>
        <v/>
      </c>
      <c r="AA241" s="179">
        <f>OFFSET(환산공식!FY$15,$F241,0)</f>
        <v/>
      </c>
      <c r="AC241" s="0" t="n"/>
      <c r="AD241" s="0">
        <f>IF(L241="X",6,IF(Q241&gt;R241,1,IF(Q241&gt;S241,2,IF(Q241&gt;T241,3,IF(Q241&gt;U241,4,IF(Q241&gt;=V241,5,IF(Q241&lt;V241,6,"")))))))</f>
        <v/>
      </c>
      <c r="AE241" s="0" t="n"/>
    </row>
    <row r="242" customFormat="1" s="3">
      <c r="A242" s="198" t="n"/>
      <c r="B242" s="198" t="n"/>
      <c r="C242" s="198" t="inlineStr">
        <is>
          <t>나235</t>
        </is>
      </c>
      <c r="D242" s="195" t="n">
        <v>1228</v>
      </c>
      <c r="E242" s="195" t="n">
        <v>38</v>
      </c>
      <c r="F242" s="195" t="n">
        <v>38</v>
      </c>
      <c r="G242" s="239" t="n">
        <v>235</v>
      </c>
      <c r="H242" s="197" t="inlineStr">
        <is>
          <t>나</t>
        </is>
      </c>
      <c r="I242" s="242" t="inlineStr">
        <is>
          <t>한국외국어대</t>
        </is>
      </c>
      <c r="J242" s="242" t="inlineStr">
        <is>
          <t>체코․슬로바키아학과</t>
        </is>
      </c>
      <c r="K242" s="195" t="inlineStr">
        <is>
          <t>통합</t>
        </is>
      </c>
      <c r="L242" s="697">
        <f>IF(OFFSET(환산공식!$ED$15,$F242,0)=1,"O","X")</f>
        <v/>
      </c>
      <c r="M242" s="188">
        <f>IFERROR(OFFSET(환산공식!DJ$15,$F242,0),"")</f>
        <v/>
      </c>
      <c r="N242" s="697">
        <f>IFERROR(CONCATENATE(ROUND(OFFSET(환산공식!DK$15,$F242,0),1),"%"),"")</f>
        <v/>
      </c>
      <c r="O242" s="697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7">
        <f>OFFSET(환산공식!FX$15,$F242,0)</f>
        <v/>
      </c>
      <c r="AA242" s="179">
        <f>OFFSET(환산공식!FY$15,$F242,0)</f>
        <v/>
      </c>
      <c r="AC242" s="0" t="n"/>
      <c r="AD242" s="0">
        <f>IF(L242="X",6,IF(Q242&gt;R242,1,IF(Q242&gt;S242,2,IF(Q242&gt;T242,3,IF(Q242&gt;U242,4,IF(Q242&gt;=V242,5,IF(Q242&lt;V242,6,"")))))))</f>
        <v/>
      </c>
      <c r="AE242" s="0" t="n"/>
    </row>
    <row r="243" customFormat="1" s="3">
      <c r="A243" s="198" t="n"/>
      <c r="B243" s="198" t="n"/>
      <c r="C243" s="198" t="inlineStr">
        <is>
          <t>나236</t>
        </is>
      </c>
      <c r="D243" s="195" t="n">
        <v>1229</v>
      </c>
      <c r="E243" s="195" t="n">
        <v>38</v>
      </c>
      <c r="F243" s="195" t="n">
        <v>38</v>
      </c>
      <c r="G243" s="239" t="n">
        <v>236</v>
      </c>
      <c r="H243" s="197" t="inlineStr">
        <is>
          <t>나</t>
        </is>
      </c>
      <c r="I243" s="242" t="inlineStr">
        <is>
          <t>한국외국어대</t>
        </is>
      </c>
      <c r="J243" s="242" t="inlineStr">
        <is>
          <t>사학과</t>
        </is>
      </c>
      <c r="K243" s="195" t="inlineStr">
        <is>
          <t>통합</t>
        </is>
      </c>
      <c r="L243" s="697">
        <f>IF(OFFSET(환산공식!$ED$15,$F243,0)=1,"O","X")</f>
        <v/>
      </c>
      <c r="M243" s="188">
        <f>IFERROR(OFFSET(환산공식!DJ$15,$F243,0),"")</f>
        <v/>
      </c>
      <c r="N243" s="697">
        <f>IFERROR(CONCATENATE(ROUND(OFFSET(환산공식!DK$15,$F243,0),1),"%"),"")</f>
        <v/>
      </c>
      <c r="O243" s="697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7">
        <f>OFFSET(환산공식!FX$15,$F243,0)</f>
        <v/>
      </c>
      <c r="AA243" s="179">
        <f>OFFSET(환산공식!FY$15,$F243,0)</f>
        <v/>
      </c>
      <c r="AC243" s="0" t="n"/>
      <c r="AD243" s="0">
        <f>IF(L243="X",6,IF(Q243&gt;R243,1,IF(Q243&gt;S243,2,IF(Q243&gt;T243,3,IF(Q243&gt;U243,4,IF(Q243&gt;=V243,5,IF(Q243&lt;V243,6,"")))))))</f>
        <v/>
      </c>
      <c r="AE243" s="0" t="n"/>
    </row>
    <row r="244" customFormat="1" s="3">
      <c r="A244" s="198" t="n"/>
      <c r="B244" s="198" t="n"/>
      <c r="C244" s="198" t="inlineStr">
        <is>
          <t>나237</t>
        </is>
      </c>
      <c r="D244" s="195" t="n">
        <v>1230</v>
      </c>
      <c r="E244" s="195" t="n">
        <v>38</v>
      </c>
      <c r="F244" s="195" t="n">
        <v>38</v>
      </c>
      <c r="G244" s="239" t="n">
        <v>237</v>
      </c>
      <c r="H244" s="197" t="inlineStr">
        <is>
          <t>나</t>
        </is>
      </c>
      <c r="I244" s="242" t="inlineStr">
        <is>
          <t>한국외국어대</t>
        </is>
      </c>
      <c r="J244" s="242" t="inlineStr">
        <is>
          <t>국가전략언어계열</t>
        </is>
      </c>
      <c r="K244" s="195" t="inlineStr">
        <is>
          <t>통합</t>
        </is>
      </c>
      <c r="L244" s="697">
        <f>IF(OFFSET(환산공식!$ED$15,$F244,0)=1,"O","X")</f>
        <v/>
      </c>
      <c r="M244" s="188">
        <f>IFERROR(OFFSET(환산공식!DJ$15,$F244,0),"")</f>
        <v/>
      </c>
      <c r="N244" s="697">
        <f>IFERROR(CONCATENATE(ROUND(OFFSET(환산공식!DK$15,$F244,0),1),"%"),"")</f>
        <v/>
      </c>
      <c r="O244" s="697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7">
        <f>OFFSET(환산공식!FX$15,$F244,0)</f>
        <v/>
      </c>
      <c r="AA244" s="179">
        <f>OFFSET(환산공식!FY$15,$F244,0)</f>
        <v/>
      </c>
      <c r="AC244" s="0" t="n"/>
      <c r="AD244" s="0">
        <f>IF(L244="X",6,IF(Q244&gt;R244,1,IF(Q244&gt;S244,2,IF(Q244&gt;T244,3,IF(Q244&gt;U244,4,IF(Q244&gt;=V244,5,IF(Q244&lt;V244,6,"")))))))</f>
        <v/>
      </c>
      <c r="AE244" s="0" t="n"/>
    </row>
    <row r="245" customFormat="1" s="3">
      <c r="A245" s="198" t="n"/>
      <c r="B245" s="198" t="n"/>
      <c r="C245" s="198" t="inlineStr">
        <is>
          <t>나238</t>
        </is>
      </c>
      <c r="D245" s="195" t="n">
        <v>1231</v>
      </c>
      <c r="E245" s="195" t="n">
        <v>38</v>
      </c>
      <c r="F245" s="195" t="n">
        <v>38</v>
      </c>
      <c r="G245" s="239" t="n">
        <v>238</v>
      </c>
      <c r="H245" s="197" t="inlineStr">
        <is>
          <t>나</t>
        </is>
      </c>
      <c r="I245" s="242" t="inlineStr">
        <is>
          <t>한국외국어대</t>
        </is>
      </c>
      <c r="J245" s="242" t="inlineStr">
        <is>
          <t>인문대학[통합모집]</t>
        </is>
      </c>
      <c r="K245" s="195" t="inlineStr">
        <is>
          <t>통합</t>
        </is>
      </c>
      <c r="L245" s="697">
        <f>IF(OFFSET(환산공식!$ED$15,$F245,0)=1,"O","X")</f>
        <v/>
      </c>
      <c r="M245" s="188">
        <f>IFERROR(OFFSET(환산공식!DJ$15,$F245,0),"")</f>
        <v/>
      </c>
      <c r="N245" s="697">
        <f>IFERROR(CONCATENATE(ROUND(OFFSET(환산공식!DK$15,$F245,0),1),"%"),"")</f>
        <v/>
      </c>
      <c r="O245" s="697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7">
        <f>OFFSET(환산공식!FX$15,$F245,0)</f>
        <v/>
      </c>
      <c r="AA245" s="179">
        <f>OFFSET(환산공식!FY$15,$F245,0)</f>
        <v/>
      </c>
      <c r="AC245" s="0" t="n"/>
      <c r="AD245" s="0">
        <f>IF(L245="X",6,IF(Q245&gt;R245,1,IF(Q245&gt;S245,2,IF(Q245&gt;T245,3,IF(Q245&gt;U245,4,IF(Q245&gt;=V245,5,IF(Q245&lt;V245,6,"")))))))</f>
        <v/>
      </c>
      <c r="AE245" s="0" t="n"/>
    </row>
    <row r="246" customFormat="1" s="3">
      <c r="A246" s="198" t="n"/>
      <c r="B246" s="198" t="n"/>
      <c r="C246" s="198" t="inlineStr">
        <is>
          <t>나239</t>
        </is>
      </c>
      <c r="D246" s="195" t="n">
        <v>1232</v>
      </c>
      <c r="E246" s="195" t="n">
        <v>47</v>
      </c>
      <c r="F246" s="195" t="n">
        <v>47</v>
      </c>
      <c r="G246" s="239" t="n">
        <v>239</v>
      </c>
      <c r="H246" s="197" t="inlineStr">
        <is>
          <t>나</t>
        </is>
      </c>
      <c r="I246" s="242" t="inlineStr">
        <is>
          <t>건국대</t>
        </is>
      </c>
      <c r="J246" s="242" t="inlineStr">
        <is>
          <t>첨단바이오공학부</t>
        </is>
      </c>
      <c r="K246" s="195" t="inlineStr">
        <is>
          <t>자연</t>
        </is>
      </c>
      <c r="L246" s="697">
        <f>IF(OFFSET(환산공식!$ED$15,$F246,0)=1,"O","X")</f>
        <v/>
      </c>
      <c r="M246" s="188">
        <f>IFERROR(OFFSET(환산공식!DJ$15,$F246,0),"")</f>
        <v/>
      </c>
      <c r="N246" s="697">
        <f>IFERROR(CONCATENATE(ROUND(OFFSET(환산공식!DK$15,$F246,0),1),"%"),"")</f>
        <v/>
      </c>
      <c r="O246" s="697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7">
        <f>OFFSET(환산공식!FX$15,$F246,0)</f>
        <v/>
      </c>
      <c r="AA246" s="179">
        <f>OFFSET(환산공식!FY$15,$F246,0)</f>
        <v/>
      </c>
      <c r="AC246" s="0" t="n"/>
      <c r="AD246" s="0">
        <f>IF(L246="X",6,IF(Q246&gt;R246,1,IF(Q246&gt;S246,2,IF(Q246&gt;T246,3,IF(Q246&gt;U246,4,IF(Q246&gt;=V246,5,IF(Q246&lt;V246,6,"")))))))</f>
        <v/>
      </c>
      <c r="AE246" s="0" t="n"/>
    </row>
    <row r="247" customFormat="1" s="3">
      <c r="A247" s="198" t="n"/>
      <c r="B247" s="198" t="n"/>
      <c r="C247" s="198" t="inlineStr">
        <is>
          <t>나240</t>
        </is>
      </c>
      <c r="D247" s="195" t="n">
        <v>1233</v>
      </c>
      <c r="E247" s="195" t="n">
        <v>47</v>
      </c>
      <c r="F247" s="195" t="n">
        <v>47</v>
      </c>
      <c r="G247" s="239" t="n">
        <v>240</v>
      </c>
      <c r="H247" s="197" t="inlineStr">
        <is>
          <t>나</t>
        </is>
      </c>
      <c r="I247" s="242" t="inlineStr">
        <is>
          <t>건국대</t>
        </is>
      </c>
      <c r="J247" s="242" t="inlineStr">
        <is>
          <t>수학과</t>
        </is>
      </c>
      <c r="K247" s="195" t="inlineStr">
        <is>
          <t>자연</t>
        </is>
      </c>
      <c r="L247" s="697">
        <f>IF(OFFSET(환산공식!$ED$15,$F247,0)=1,"O","X")</f>
        <v/>
      </c>
      <c r="M247" s="188">
        <f>IFERROR(OFFSET(환산공식!DJ$15,$F247,0),"")</f>
        <v/>
      </c>
      <c r="N247" s="697">
        <f>IFERROR(CONCATENATE(ROUND(OFFSET(환산공식!DK$15,$F247,0),1),"%"),"")</f>
        <v/>
      </c>
      <c r="O247" s="697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7">
        <f>OFFSET(환산공식!FX$15,$F247,0)</f>
        <v/>
      </c>
      <c r="AA247" s="179">
        <f>OFFSET(환산공식!FY$15,$F247,0)</f>
        <v/>
      </c>
      <c r="AC247" s="0" t="n"/>
      <c r="AD247" s="0">
        <f>IF(L247="X",6,IF(Q247&gt;R247,1,IF(Q247&gt;S247,2,IF(Q247&gt;T247,3,IF(Q247&gt;U247,4,IF(Q247&gt;=V247,5,IF(Q247&lt;V247,6,"")))))))</f>
        <v/>
      </c>
      <c r="AE247" s="0" t="n"/>
    </row>
    <row r="248" customFormat="1" s="3">
      <c r="A248" s="198" t="n"/>
      <c r="B248" s="198" t="n"/>
      <c r="C248" s="198" t="inlineStr">
        <is>
          <t>나241</t>
        </is>
      </c>
      <c r="D248" s="195" t="n">
        <v>1234</v>
      </c>
      <c r="E248" s="195" t="n">
        <v>47</v>
      </c>
      <c r="F248" s="195" t="n">
        <v>47</v>
      </c>
      <c r="G248" s="239" t="n">
        <v>241</v>
      </c>
      <c r="H248" s="197" t="inlineStr">
        <is>
          <t>나</t>
        </is>
      </c>
      <c r="I248" s="242" t="inlineStr">
        <is>
          <t>건국대</t>
        </is>
      </c>
      <c r="J248" s="242" t="inlineStr">
        <is>
          <t>산업공학과</t>
        </is>
      </c>
      <c r="K248" s="195" t="inlineStr">
        <is>
          <t>자연</t>
        </is>
      </c>
      <c r="L248" s="697">
        <f>IF(OFFSET(환산공식!$ED$15,$F248,0)=1,"O","X")</f>
        <v/>
      </c>
      <c r="M248" s="188">
        <f>IFERROR(OFFSET(환산공식!DJ$15,$F248,0),"")</f>
        <v/>
      </c>
      <c r="N248" s="697">
        <f>IFERROR(CONCATENATE(ROUND(OFFSET(환산공식!DK$15,$F248,0),1),"%"),"")</f>
        <v/>
      </c>
      <c r="O248" s="697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7">
        <f>OFFSET(환산공식!FX$15,$F248,0)</f>
        <v/>
      </c>
      <c r="AA248" s="179">
        <f>OFFSET(환산공식!FY$15,$F248,0)</f>
        <v/>
      </c>
      <c r="AC248" s="0" t="n"/>
      <c r="AD248" s="0">
        <f>IF(L248="X",6,IF(Q248&gt;R248,1,IF(Q248&gt;S248,2,IF(Q248&gt;T248,3,IF(Q248&gt;U248,4,IF(Q248&gt;=V248,5,IF(Q248&lt;V248,6,"")))))))</f>
        <v/>
      </c>
      <c r="AE248" s="0" t="n"/>
    </row>
    <row r="249" customFormat="1" s="3">
      <c r="A249" s="198" t="n"/>
      <c r="B249" s="198" t="n"/>
      <c r="C249" s="198" t="inlineStr">
        <is>
          <t>나242</t>
        </is>
      </c>
      <c r="D249" s="195" t="n">
        <v>1235</v>
      </c>
      <c r="E249" s="195" t="n">
        <v>47</v>
      </c>
      <c r="F249" s="195" t="n">
        <v>47</v>
      </c>
      <c r="G249" s="239" t="n">
        <v>242</v>
      </c>
      <c r="H249" s="197" t="inlineStr">
        <is>
          <t>나</t>
        </is>
      </c>
      <c r="I249" s="242" t="inlineStr">
        <is>
          <t>건국대</t>
        </is>
      </c>
      <c r="J249" s="242" t="inlineStr">
        <is>
          <t>생명과학특성학과</t>
        </is>
      </c>
      <c r="K249" s="195" t="inlineStr">
        <is>
          <t>자연</t>
        </is>
      </c>
      <c r="L249" s="697">
        <f>IF(OFFSET(환산공식!$ED$15,$F249,0)=1,"O","X")</f>
        <v/>
      </c>
      <c r="M249" s="188">
        <f>IFERROR(OFFSET(환산공식!DJ$15,$F249,0),"")</f>
        <v/>
      </c>
      <c r="N249" s="697">
        <f>IFERROR(CONCATENATE(ROUND(OFFSET(환산공식!DK$15,$F249,0),1),"%"),"")</f>
        <v/>
      </c>
      <c r="O249" s="697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7">
        <f>OFFSET(환산공식!FX$15,$F249,0)</f>
        <v/>
      </c>
      <c r="AA249" s="179">
        <f>OFFSET(환산공식!FY$15,$F249,0)</f>
        <v/>
      </c>
      <c r="AC249" s="0" t="n"/>
      <c r="AD249" s="0">
        <f>IF(L249="X",6,IF(Q249&gt;R249,1,IF(Q249&gt;S249,2,IF(Q249&gt;T249,3,IF(Q249&gt;U249,4,IF(Q249&gt;=V249,5,IF(Q249&lt;V249,6,"")))))))</f>
        <v/>
      </c>
      <c r="AE249" s="0" t="n"/>
    </row>
    <row r="250" customFormat="1" s="3">
      <c r="A250" s="198" t="n"/>
      <c r="B250" s="198" t="n"/>
      <c r="C250" s="198" t="inlineStr">
        <is>
          <t>나243</t>
        </is>
      </c>
      <c r="D250" s="195" t="n">
        <v>1236</v>
      </c>
      <c r="E250" s="195" t="n">
        <v>47</v>
      </c>
      <c r="F250" s="195" t="n">
        <v>47</v>
      </c>
      <c r="G250" s="239" t="n">
        <v>243</v>
      </c>
      <c r="H250" s="197" t="inlineStr">
        <is>
          <t>나</t>
        </is>
      </c>
      <c r="I250" s="242" t="inlineStr">
        <is>
          <t>건국대</t>
        </is>
      </c>
      <c r="J250" s="242" t="inlineStr">
        <is>
          <t>화학과</t>
        </is>
      </c>
      <c r="K250" s="195" t="inlineStr">
        <is>
          <t>자연</t>
        </is>
      </c>
      <c r="L250" s="697">
        <f>IF(OFFSET(환산공식!$ED$15,$F250,0)=1,"O","X")</f>
        <v/>
      </c>
      <c r="M250" s="188">
        <f>IFERROR(OFFSET(환산공식!DJ$15,$F250,0),"")</f>
        <v/>
      </c>
      <c r="N250" s="697">
        <f>IFERROR(CONCATENATE(ROUND(OFFSET(환산공식!DK$15,$F250,0),1),"%"),"")</f>
        <v/>
      </c>
      <c r="O250" s="697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7">
        <f>OFFSET(환산공식!FX$15,$F250,0)</f>
        <v/>
      </c>
      <c r="AA250" s="179">
        <f>OFFSET(환산공식!FY$15,$F250,0)</f>
        <v/>
      </c>
      <c r="AC250" s="0" t="n"/>
      <c r="AD250" s="0">
        <f>IF(L250="X",6,IF(Q250&gt;R250,1,IF(Q250&gt;S250,2,IF(Q250&gt;T250,3,IF(Q250&gt;U250,4,IF(Q250&gt;=V250,5,IF(Q250&lt;V250,6,"")))))))</f>
        <v/>
      </c>
      <c r="AE250" s="0" t="n"/>
    </row>
    <row r="251" customFormat="1" s="3">
      <c r="A251" s="198" t="n"/>
      <c r="B251" s="198" t="n"/>
      <c r="C251" s="198" t="inlineStr">
        <is>
          <t>나244</t>
        </is>
      </c>
      <c r="D251" s="195" t="n">
        <v>1237</v>
      </c>
      <c r="E251" s="195" t="n">
        <v>47</v>
      </c>
      <c r="F251" s="195" t="n">
        <v>47</v>
      </c>
      <c r="G251" s="239" t="n">
        <v>244</v>
      </c>
      <c r="H251" s="197" t="inlineStr">
        <is>
          <t>나</t>
        </is>
      </c>
      <c r="I251" s="242" t="inlineStr">
        <is>
          <t>건국대</t>
        </is>
      </c>
      <c r="J251" s="242" t="inlineStr">
        <is>
          <t>사회환경공학부</t>
        </is>
      </c>
      <c r="K251" s="195" t="inlineStr">
        <is>
          <t>자연</t>
        </is>
      </c>
      <c r="L251" s="697">
        <f>IF(OFFSET(환산공식!$ED$15,$F251,0)=1,"O","X")</f>
        <v/>
      </c>
      <c r="M251" s="188">
        <f>IFERROR(OFFSET(환산공식!DJ$15,$F251,0),"")</f>
        <v/>
      </c>
      <c r="N251" s="697">
        <f>IFERROR(CONCATENATE(ROUND(OFFSET(환산공식!DK$15,$F251,0),1),"%"),"")</f>
        <v/>
      </c>
      <c r="O251" s="697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7">
        <f>OFFSET(환산공식!FX$15,$F251,0)</f>
        <v/>
      </c>
      <c r="AA251" s="179">
        <f>OFFSET(환산공식!FY$15,$F251,0)</f>
        <v/>
      </c>
      <c r="AC251" s="0" t="n"/>
      <c r="AD251" s="0">
        <f>IF(L251="X",6,IF(Q251&gt;R251,1,IF(Q251&gt;S251,2,IF(Q251&gt;T251,3,IF(Q251&gt;U251,4,IF(Q251&gt;=V251,5,IF(Q251&lt;V251,6,"")))))))</f>
        <v/>
      </c>
      <c r="AE251" s="0" t="n"/>
    </row>
    <row r="252" customFormat="1" s="3">
      <c r="A252" s="198" t="n"/>
      <c r="B252" s="198" t="n"/>
      <c r="C252" s="198" t="inlineStr">
        <is>
          <t>나245</t>
        </is>
      </c>
      <c r="D252" s="195" t="n">
        <v>1238</v>
      </c>
      <c r="E252" s="195" t="n">
        <v>47</v>
      </c>
      <c r="F252" s="195" t="n">
        <v>47</v>
      </c>
      <c r="G252" s="239" t="n">
        <v>245</v>
      </c>
      <c r="H252" s="197" t="inlineStr">
        <is>
          <t>나</t>
        </is>
      </c>
      <c r="I252" s="242" t="inlineStr">
        <is>
          <t>건국대</t>
        </is>
      </c>
      <c r="J252" s="242" t="inlineStr">
        <is>
          <t>동물자원‧식품과학‧유통학부</t>
        </is>
      </c>
      <c r="K252" s="195" t="inlineStr">
        <is>
          <t>자연</t>
        </is>
      </c>
      <c r="L252" s="697">
        <f>IF(OFFSET(환산공식!$ED$15,$F252,0)=1,"O","X")</f>
        <v/>
      </c>
      <c r="M252" s="188">
        <f>IFERROR(OFFSET(환산공식!DJ$15,$F252,0),"")</f>
        <v/>
      </c>
      <c r="N252" s="697">
        <f>IFERROR(CONCATENATE(ROUND(OFFSET(환산공식!DK$15,$F252,0),1),"%"),"")</f>
        <v/>
      </c>
      <c r="O252" s="697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7">
        <f>OFFSET(환산공식!FX$15,$F252,0)</f>
        <v/>
      </c>
      <c r="AA252" s="179">
        <f>OFFSET(환산공식!FY$15,$F252,0)</f>
        <v/>
      </c>
      <c r="AC252" s="0" t="n"/>
      <c r="AD252" s="0">
        <f>IF(L252="X",6,IF(Q252&gt;R252,1,IF(Q252&gt;S252,2,IF(Q252&gt;T252,3,IF(Q252&gt;U252,4,IF(Q252&gt;=V252,5,IF(Q252&lt;V252,6,"")))))))</f>
        <v/>
      </c>
      <c r="AE252" s="0" t="n"/>
    </row>
    <row r="253" customFormat="1" s="3">
      <c r="A253" s="198" t="n"/>
      <c r="B253" s="198" t="n"/>
      <c r="C253" s="198" t="inlineStr">
        <is>
          <t>나246</t>
        </is>
      </c>
      <c r="D253" s="195" t="n">
        <v>1239</v>
      </c>
      <c r="E253" s="195" t="n">
        <v>47</v>
      </c>
      <c r="F253" s="195" t="n">
        <v>47</v>
      </c>
      <c r="G253" s="239" t="n">
        <v>246</v>
      </c>
      <c r="H253" s="197" t="inlineStr">
        <is>
          <t>나</t>
        </is>
      </c>
      <c r="I253" s="242" t="inlineStr">
        <is>
          <t>건국대</t>
        </is>
      </c>
      <c r="J253" s="242" t="inlineStr">
        <is>
          <t>환경보건‧산림조경학부</t>
        </is>
      </c>
      <c r="K253" s="195" t="inlineStr">
        <is>
          <t>자연</t>
        </is>
      </c>
      <c r="L253" s="697">
        <f>IF(OFFSET(환산공식!$ED$15,$F253,0)=1,"O","X")</f>
        <v/>
      </c>
      <c r="M253" s="188">
        <f>IFERROR(OFFSET(환산공식!DJ$15,$F253,0),"")</f>
        <v/>
      </c>
      <c r="N253" s="697">
        <f>IFERROR(CONCATENATE(ROUND(OFFSET(환산공식!DK$15,$F253,0),1),"%"),"")</f>
        <v/>
      </c>
      <c r="O253" s="697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7">
        <f>OFFSET(환산공식!FX$15,$F253,0)</f>
        <v/>
      </c>
      <c r="AA253" s="179">
        <f>OFFSET(환산공식!FY$15,$F253,0)</f>
        <v/>
      </c>
      <c r="AC253" s="0" t="n"/>
      <c r="AD253" s="0">
        <f>IF(L253="X",6,IF(Q253&gt;R253,1,IF(Q253&gt;S253,2,IF(Q253&gt;T253,3,IF(Q253&gt;U253,4,IF(Q253&gt;=V253,5,IF(Q253&lt;V253,6,"")))))))</f>
        <v/>
      </c>
      <c r="AE253" s="0" t="n"/>
    </row>
    <row r="254" customFormat="1" s="3">
      <c r="A254" s="198" t="n"/>
      <c r="B254" s="198" t="n"/>
      <c r="C254" s="198" t="inlineStr">
        <is>
          <t>나247</t>
        </is>
      </c>
      <c r="D254" s="195" t="n">
        <v>1240</v>
      </c>
      <c r="E254" s="195" t="n">
        <v>47</v>
      </c>
      <c r="F254" s="195" t="n">
        <v>47</v>
      </c>
      <c r="G254" s="239" t="n">
        <v>247</v>
      </c>
      <c r="H254" s="197" t="inlineStr">
        <is>
          <t>나</t>
        </is>
      </c>
      <c r="I254" s="242" t="inlineStr">
        <is>
          <t>건국대</t>
        </is>
      </c>
      <c r="J254" s="242" t="inlineStr">
        <is>
          <t>식량자원과학과</t>
        </is>
      </c>
      <c r="K254" s="195" t="inlineStr">
        <is>
          <t>자연</t>
        </is>
      </c>
      <c r="L254" s="697">
        <f>IF(OFFSET(환산공식!$ED$15,$F254,0)=1,"O","X")</f>
        <v/>
      </c>
      <c r="M254" s="188">
        <f>IFERROR(OFFSET(환산공식!DJ$15,$F254,0),"")</f>
        <v/>
      </c>
      <c r="N254" s="697">
        <f>IFERROR(CONCATENATE(ROUND(OFFSET(환산공식!DK$15,$F254,0),1),"%"),"")</f>
        <v/>
      </c>
      <c r="O254" s="697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7">
        <f>OFFSET(환산공식!FX$15,$F254,0)</f>
        <v/>
      </c>
      <c r="AA254" s="179">
        <f>OFFSET(환산공식!FY$15,$F254,0)</f>
        <v/>
      </c>
      <c r="AC254" s="0" t="n"/>
      <c r="AD254" s="0">
        <f>IF(L254="X",6,IF(Q254&gt;R254,1,IF(Q254&gt;S254,2,IF(Q254&gt;T254,3,IF(Q254&gt;U254,4,IF(Q254&gt;=V254,5,IF(Q254&lt;V254,6,"")))))))</f>
        <v/>
      </c>
      <c r="AE254" s="0" t="n"/>
    </row>
    <row r="255" customFormat="1" s="3">
      <c r="A255" s="198" t="n"/>
      <c r="B255" s="198" t="n"/>
      <c r="C255" s="198" t="inlineStr">
        <is>
          <t>나248</t>
        </is>
      </c>
      <c r="D255" s="195" t="n">
        <v>1241</v>
      </c>
      <c r="E255" s="195" t="n">
        <v>48</v>
      </c>
      <c r="F255" s="195" t="n">
        <v>48</v>
      </c>
      <c r="G255" s="239" t="n">
        <v>248</v>
      </c>
      <c r="H255" s="197" t="inlineStr">
        <is>
          <t>나</t>
        </is>
      </c>
      <c r="I255" s="242" t="inlineStr">
        <is>
          <t>건국대</t>
        </is>
      </c>
      <c r="J255" s="242" t="inlineStr">
        <is>
          <t>영어영문학과</t>
        </is>
      </c>
      <c r="K255" s="195" t="inlineStr">
        <is>
          <t>통합</t>
        </is>
      </c>
      <c r="L255" s="697">
        <f>IF(OFFSET(환산공식!$ED$15,$F255,0)=1,"O","X")</f>
        <v/>
      </c>
      <c r="M255" s="188">
        <f>IFERROR(OFFSET(환산공식!DJ$15,$F255,0),"")</f>
        <v/>
      </c>
      <c r="N255" s="697">
        <f>IFERROR(CONCATENATE(ROUND(OFFSET(환산공식!DK$15,$F255,0),1),"%"),"")</f>
        <v/>
      </c>
      <c r="O255" s="697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7">
        <f>OFFSET(환산공식!FX$15,$F255,0)</f>
        <v/>
      </c>
      <c r="AA255" s="179">
        <f>OFFSET(환산공식!FY$15,$F255,0)</f>
        <v/>
      </c>
      <c r="AC255" s="0" t="n"/>
      <c r="AD255" s="0">
        <f>IF(L255="X",6,IF(Q255&gt;R255,1,IF(Q255&gt;S255,2,IF(Q255&gt;T255,3,IF(Q255&gt;U255,4,IF(Q255&gt;=V255,5,IF(Q255&lt;V255,6,"")))))))</f>
        <v/>
      </c>
      <c r="AE255" s="0" t="n"/>
    </row>
    <row r="256" customFormat="1" s="3">
      <c r="A256" s="198" t="n"/>
      <c r="B256" s="198" t="n"/>
      <c r="C256" s="198" t="inlineStr">
        <is>
          <t>나249</t>
        </is>
      </c>
      <c r="D256" s="195" t="n">
        <v>1242</v>
      </c>
      <c r="E256" s="195" t="n">
        <v>48</v>
      </c>
      <c r="F256" s="195" t="n">
        <v>48</v>
      </c>
      <c r="G256" s="239" t="n">
        <v>249</v>
      </c>
      <c r="H256" s="197" t="inlineStr">
        <is>
          <t>나</t>
        </is>
      </c>
      <c r="I256" s="242" t="inlineStr">
        <is>
          <t>건국대</t>
        </is>
      </c>
      <c r="J256" s="242" t="inlineStr">
        <is>
          <t>교육공학과</t>
        </is>
      </c>
      <c r="K256" s="195" t="inlineStr">
        <is>
          <t>통합</t>
        </is>
      </c>
      <c r="L256" s="697">
        <f>IF(OFFSET(환산공식!$ED$15,$F256,0)=1,"O","X")</f>
        <v/>
      </c>
      <c r="M256" s="188">
        <f>IFERROR(OFFSET(환산공식!DJ$15,$F256,0),"")</f>
        <v/>
      </c>
      <c r="N256" s="697">
        <f>IFERROR(CONCATENATE(ROUND(OFFSET(환산공식!DK$15,$F256,0),1),"%"),"")</f>
        <v/>
      </c>
      <c r="O256" s="697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7">
        <f>OFFSET(환산공식!FX$15,$F256,0)</f>
        <v/>
      </c>
      <c r="AA256" s="179">
        <f>OFFSET(환산공식!FY$15,$F256,0)</f>
        <v/>
      </c>
      <c r="AC256" s="0" t="n"/>
      <c r="AD256" s="0">
        <f>IF(L256="X",6,IF(Q256&gt;R256,1,IF(Q256&gt;S256,2,IF(Q256&gt;T256,3,IF(Q256&gt;U256,4,IF(Q256&gt;=V256,5,IF(Q256&lt;V256,6,"")))))))</f>
        <v/>
      </c>
      <c r="AE256" s="0" t="n"/>
    </row>
    <row r="257" customFormat="1" s="3">
      <c r="A257" s="198" t="n"/>
      <c r="B257" s="198" t="n"/>
      <c r="C257" s="198" t="inlineStr">
        <is>
          <t>나250</t>
        </is>
      </c>
      <c r="D257" s="195" t="n">
        <v>1243</v>
      </c>
      <c r="E257" s="195" t="n">
        <v>48</v>
      </c>
      <c r="F257" s="195" t="n">
        <v>48</v>
      </c>
      <c r="G257" s="239" t="n">
        <v>250</v>
      </c>
      <c r="H257" s="197" t="inlineStr">
        <is>
          <t>나</t>
        </is>
      </c>
      <c r="I257" s="242" t="inlineStr">
        <is>
          <t>건국대</t>
        </is>
      </c>
      <c r="J257" s="242" t="inlineStr">
        <is>
          <t>문화콘텐츠학과</t>
        </is>
      </c>
      <c r="K257" s="195" t="inlineStr">
        <is>
          <t>통합</t>
        </is>
      </c>
      <c r="L257" s="697">
        <f>IF(OFFSET(환산공식!$ED$15,$F257,0)=1,"O","X")</f>
        <v/>
      </c>
      <c r="M257" s="188">
        <f>IFERROR(OFFSET(환산공식!DJ$15,$F257,0),"")</f>
        <v/>
      </c>
      <c r="N257" s="697">
        <f>IFERROR(CONCATENATE(ROUND(OFFSET(환산공식!DK$15,$F257,0),1),"%"),"")</f>
        <v/>
      </c>
      <c r="O257" s="697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7">
        <f>OFFSET(환산공식!FX$15,$F257,0)</f>
        <v/>
      </c>
      <c r="AA257" s="179">
        <f>OFFSET(환산공식!FY$15,$F257,0)</f>
        <v/>
      </c>
      <c r="AC257" s="0" t="n"/>
      <c r="AD257" s="0">
        <f>IF(L257="X",6,IF(Q257&gt;R257,1,IF(Q257&gt;S257,2,IF(Q257&gt;T257,3,IF(Q257&gt;U257,4,IF(Q257&gt;=V257,5,IF(Q257&lt;V257,6,"")))))))</f>
        <v/>
      </c>
      <c r="AE257" s="0" t="n"/>
    </row>
    <row r="258" customFormat="1" s="3">
      <c r="A258" s="198" t="n"/>
      <c r="B258" s="198" t="n"/>
      <c r="C258" s="198" t="inlineStr">
        <is>
          <t>나251</t>
        </is>
      </c>
      <c r="D258" s="195" t="n">
        <v>1244</v>
      </c>
      <c r="E258" s="195" t="n">
        <v>47</v>
      </c>
      <c r="F258" s="195" t="n">
        <v>47</v>
      </c>
      <c r="G258" s="239" t="n">
        <v>251</v>
      </c>
      <c r="H258" s="197" t="inlineStr">
        <is>
          <t>나</t>
        </is>
      </c>
      <c r="I258" s="242" t="inlineStr">
        <is>
          <t>건국대</t>
        </is>
      </c>
      <c r="J258" s="242" t="inlineStr">
        <is>
          <t>응용통계학과</t>
        </is>
      </c>
      <c r="K258" s="195" t="inlineStr">
        <is>
          <t>통합</t>
        </is>
      </c>
      <c r="L258" s="697">
        <f>IF(OFFSET(환산공식!$ED$15,$F258,0)=1,"O","X")</f>
        <v/>
      </c>
      <c r="M258" s="188">
        <f>IFERROR(OFFSET(환산공식!DJ$15,$F258,0),"")</f>
        <v/>
      </c>
      <c r="N258" s="697">
        <f>IFERROR(CONCATENATE(ROUND(OFFSET(환산공식!DK$15,$F258,0),1),"%"),"")</f>
        <v/>
      </c>
      <c r="O258" s="697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7">
        <f>OFFSET(환산공식!FX$15,$F258,0)</f>
        <v/>
      </c>
      <c r="AA258" s="179">
        <f>OFFSET(환산공식!FY$15,$F258,0)</f>
        <v/>
      </c>
      <c r="AC258" s="0" t="n"/>
      <c r="AD258" s="0">
        <f>IF(L258="X",6,IF(Q258&gt;R258,1,IF(Q258&gt;S258,2,IF(Q258&gt;T258,3,IF(Q258&gt;U258,4,IF(Q258&gt;=V258,5,IF(Q258&lt;V258,6,"")))))))</f>
        <v/>
      </c>
      <c r="AE258" s="0" t="n"/>
    </row>
    <row r="259" customFormat="1" s="3">
      <c r="A259" s="198" t="n"/>
      <c r="B259" s="198" t="n"/>
      <c r="C259" s="198" t="inlineStr">
        <is>
          <t>나252</t>
        </is>
      </c>
      <c r="D259" s="195" t="n">
        <v>1245</v>
      </c>
      <c r="E259" s="195" t="n">
        <v>48</v>
      </c>
      <c r="F259" s="195" t="n">
        <v>48</v>
      </c>
      <c r="G259" s="239" t="n">
        <v>252</v>
      </c>
      <c r="H259" s="197" t="inlineStr">
        <is>
          <t>나</t>
        </is>
      </c>
      <c r="I259" s="242" t="inlineStr">
        <is>
          <t>건국대</t>
        </is>
      </c>
      <c r="J259" s="242" t="inlineStr">
        <is>
          <t>국어국문학과</t>
        </is>
      </c>
      <c r="K259" s="195" t="inlineStr">
        <is>
          <t>통합</t>
        </is>
      </c>
      <c r="L259" s="697">
        <f>IF(OFFSET(환산공식!$ED$15,$F259,0)=1,"O","X")</f>
        <v/>
      </c>
      <c r="M259" s="188">
        <f>IFERROR(OFFSET(환산공식!DJ$15,$F259,0),"")</f>
        <v/>
      </c>
      <c r="N259" s="697">
        <f>IFERROR(CONCATENATE(ROUND(OFFSET(환산공식!DK$15,$F259,0),1),"%"),"")</f>
        <v/>
      </c>
      <c r="O259" s="697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7">
        <f>OFFSET(환산공식!FX$15,$F259,0)</f>
        <v/>
      </c>
      <c r="AA259" s="179">
        <f>OFFSET(환산공식!FY$15,$F259,0)</f>
        <v/>
      </c>
      <c r="AC259" s="0" t="n"/>
      <c r="AD259" s="0">
        <f>IF(L259="X",6,IF(Q259&gt;R259,1,IF(Q259&gt;S259,2,IF(Q259&gt;T259,3,IF(Q259&gt;U259,4,IF(Q259&gt;=V259,5,IF(Q259&lt;V259,6,"")))))))</f>
        <v/>
      </c>
      <c r="AE259" s="0" t="n"/>
    </row>
    <row r="260" customFormat="1" s="3">
      <c r="A260" s="198" t="n"/>
      <c r="B260" s="198" t="n"/>
      <c r="C260" s="198" t="inlineStr">
        <is>
          <t>나253</t>
        </is>
      </c>
      <c r="D260" s="195" t="n">
        <v>1246</v>
      </c>
      <c r="E260" s="195" t="n">
        <v>48</v>
      </c>
      <c r="F260" s="195" t="n">
        <v>48</v>
      </c>
      <c r="G260" s="239" t="n">
        <v>253</v>
      </c>
      <c r="H260" s="197" t="inlineStr">
        <is>
          <t>나</t>
        </is>
      </c>
      <c r="I260" s="242" t="inlineStr">
        <is>
          <t>건국대</t>
        </is>
      </c>
      <c r="J260" s="242" t="inlineStr">
        <is>
          <t>중어중문학과</t>
        </is>
      </c>
      <c r="K260" s="195" t="inlineStr">
        <is>
          <t>통합</t>
        </is>
      </c>
      <c r="L260" s="697">
        <f>IF(OFFSET(환산공식!$ED$15,$F260,0)=1,"O","X")</f>
        <v/>
      </c>
      <c r="M260" s="188">
        <f>IFERROR(OFFSET(환산공식!DJ$15,$F260,0),"")</f>
        <v/>
      </c>
      <c r="N260" s="697">
        <f>IFERROR(CONCATENATE(ROUND(OFFSET(환산공식!DK$15,$F260,0),1),"%"),"")</f>
        <v/>
      </c>
      <c r="O260" s="697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7">
        <f>OFFSET(환산공식!FX$15,$F260,0)</f>
        <v/>
      </c>
      <c r="AA260" s="179">
        <f>OFFSET(환산공식!FY$15,$F260,0)</f>
        <v/>
      </c>
      <c r="AC260" s="0" t="n"/>
      <c r="AD260" s="0">
        <f>IF(L260="X",6,IF(Q260&gt;R260,1,IF(Q260&gt;S260,2,IF(Q260&gt;T260,3,IF(Q260&gt;U260,4,IF(Q260&gt;=V260,5,IF(Q260&lt;V260,6,"")))))))</f>
        <v/>
      </c>
      <c r="AE260" s="0" t="n"/>
    </row>
    <row r="261" customFormat="1" s="3">
      <c r="A261" s="198" t="n"/>
      <c r="B261" s="198" t="n"/>
      <c r="C261" s="198" t="inlineStr">
        <is>
          <t>나254</t>
        </is>
      </c>
      <c r="D261" s="195" t="n">
        <v>1247</v>
      </c>
      <c r="E261" s="195" t="n">
        <v>48</v>
      </c>
      <c r="F261" s="195" t="n">
        <v>48</v>
      </c>
      <c r="G261" s="239" t="n">
        <v>254</v>
      </c>
      <c r="H261" s="197" t="inlineStr">
        <is>
          <t>나</t>
        </is>
      </c>
      <c r="I261" s="242" t="inlineStr">
        <is>
          <t>건국대</t>
        </is>
      </c>
      <c r="J261" s="242" t="inlineStr">
        <is>
          <t>의상디자인학과-인문계</t>
        </is>
      </c>
      <c r="K261" s="195" t="inlineStr">
        <is>
          <t>통합</t>
        </is>
      </c>
      <c r="L261" s="697">
        <f>IF(OFFSET(환산공식!$ED$15,$F261,0)=1,"O","X")</f>
        <v/>
      </c>
      <c r="M261" s="188">
        <f>IFERROR(OFFSET(환산공식!DJ$15,$F261,0),"")</f>
        <v/>
      </c>
      <c r="N261" s="697">
        <f>IFERROR(CONCATENATE(ROUND(OFFSET(환산공식!DK$15,$F261,0),1),"%"),"")</f>
        <v/>
      </c>
      <c r="O261" s="697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7">
        <f>OFFSET(환산공식!FX$15,$F261,0)</f>
        <v/>
      </c>
      <c r="AA261" s="179">
        <f>OFFSET(환산공식!FY$15,$F261,0)</f>
        <v/>
      </c>
      <c r="AC261" s="0" t="n"/>
      <c r="AD261" s="0">
        <f>IF(L261="X",6,IF(Q261&gt;R261,1,IF(Q261&gt;S261,2,IF(Q261&gt;T261,3,IF(Q261&gt;U261,4,IF(Q261&gt;=V261,5,IF(Q261&lt;V261,6,"")))))))</f>
        <v/>
      </c>
      <c r="AE261" s="0" t="n"/>
    </row>
    <row r="262" customFormat="1" s="3">
      <c r="A262" s="198" t="n"/>
      <c r="B262" s="198" t="n"/>
      <c r="C262" s="198" t="inlineStr">
        <is>
          <t>나255</t>
        </is>
      </c>
      <c r="D262" s="195" t="n">
        <v>1248</v>
      </c>
      <c r="E262" s="195" t="n">
        <v>47</v>
      </c>
      <c r="F262" s="195" t="n">
        <v>47</v>
      </c>
      <c r="G262" s="239" t="n">
        <v>255</v>
      </c>
      <c r="H262" s="197" t="inlineStr">
        <is>
          <t>나</t>
        </is>
      </c>
      <c r="I262" s="242" t="inlineStr">
        <is>
          <t>건국대</t>
        </is>
      </c>
      <c r="J262" s="242" t="inlineStr">
        <is>
          <t>부동산학과</t>
        </is>
      </c>
      <c r="K262" s="195" t="inlineStr">
        <is>
          <t>통합</t>
        </is>
      </c>
      <c r="L262" s="697">
        <f>IF(OFFSET(환산공식!$ED$15,$F262,0)=1,"O","X")</f>
        <v/>
      </c>
      <c r="M262" s="188">
        <f>IFERROR(OFFSET(환산공식!DJ$15,$F262,0),"")</f>
        <v/>
      </c>
      <c r="N262" s="697">
        <f>IFERROR(CONCATENATE(ROUND(OFFSET(환산공식!DK$15,$F262,0),1),"%"),"")</f>
        <v/>
      </c>
      <c r="O262" s="697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7">
        <f>OFFSET(환산공식!FX$15,$F262,0)</f>
        <v/>
      </c>
      <c r="AA262" s="179">
        <f>OFFSET(환산공식!FY$15,$F262,0)</f>
        <v/>
      </c>
      <c r="AC262" s="0" t="n"/>
      <c r="AD262" s="0">
        <f>IF(L262="X",6,IF(Q262&gt;R262,1,IF(Q262&gt;S262,2,IF(Q262&gt;T262,3,IF(Q262&gt;U262,4,IF(Q262&gt;=V262,5,IF(Q262&lt;V262,6,"")))))))</f>
        <v/>
      </c>
      <c r="AE262" s="0" t="n"/>
    </row>
    <row r="263" customFormat="1" s="3">
      <c r="A263" s="198" t="n"/>
      <c r="B263" s="198" t="n"/>
      <c r="C263" s="198" t="inlineStr">
        <is>
          <t>나256</t>
        </is>
      </c>
      <c r="D263" s="195" t="n">
        <v>1249</v>
      </c>
      <c r="E263" s="195" t="n">
        <v>48</v>
      </c>
      <c r="F263" s="195" t="n">
        <v>48</v>
      </c>
      <c r="G263" s="239" t="n">
        <v>256</v>
      </c>
      <c r="H263" s="197" t="inlineStr">
        <is>
          <t>나</t>
        </is>
      </c>
      <c r="I263" s="242" t="inlineStr">
        <is>
          <t>건국대</t>
        </is>
      </c>
      <c r="J263" s="242" t="inlineStr">
        <is>
          <t>사학과</t>
        </is>
      </c>
      <c r="K263" s="195" t="inlineStr">
        <is>
          <t>통합</t>
        </is>
      </c>
      <c r="L263" s="697">
        <f>IF(OFFSET(환산공식!$ED$15,$F263,0)=1,"O","X")</f>
        <v/>
      </c>
      <c r="M263" s="188">
        <f>IFERROR(OFFSET(환산공식!DJ$15,$F263,0),"")</f>
        <v/>
      </c>
      <c r="N263" s="697">
        <f>IFERROR(CONCATENATE(ROUND(OFFSET(환산공식!DK$15,$F263,0),1),"%"),"")</f>
        <v/>
      </c>
      <c r="O263" s="697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7">
        <f>OFFSET(환산공식!FX$15,$F263,0)</f>
        <v/>
      </c>
      <c r="AA263" s="179">
        <f>OFFSET(환산공식!FY$15,$F263,0)</f>
        <v/>
      </c>
      <c r="AC263" s="0" t="n"/>
      <c r="AD263" s="0">
        <f>IF(L263="X",6,IF(Q263&gt;R263,1,IF(Q263&gt;S263,2,IF(Q263&gt;T263,3,IF(Q263&gt;U263,4,IF(Q263&gt;=V263,5,IF(Q263&lt;V263,6,"")))))))</f>
        <v/>
      </c>
      <c r="AE263" s="0" t="n"/>
    </row>
    <row r="264" customFormat="1" s="3">
      <c r="A264" s="198" t="n"/>
      <c r="B264" s="198" t="n"/>
      <c r="C264" s="198" t="inlineStr">
        <is>
          <t>나257</t>
        </is>
      </c>
      <c r="D264" s="195" t="n">
        <v>1250</v>
      </c>
      <c r="E264" s="195" t="n">
        <v>47</v>
      </c>
      <c r="F264" s="195" t="n">
        <v>47</v>
      </c>
      <c r="G264" s="239" t="n">
        <v>257</v>
      </c>
      <c r="H264" s="197" t="inlineStr">
        <is>
          <t>나</t>
        </is>
      </c>
      <c r="I264" s="242" t="inlineStr">
        <is>
          <t>건국대</t>
        </is>
      </c>
      <c r="J264" s="242" t="inlineStr">
        <is>
          <t>경제학과</t>
        </is>
      </c>
      <c r="K264" s="195" t="inlineStr">
        <is>
          <t>통합</t>
        </is>
      </c>
      <c r="L264" s="697">
        <f>IF(OFFSET(환산공식!$ED$15,$F264,0)=1,"O","X")</f>
        <v/>
      </c>
      <c r="M264" s="188">
        <f>IFERROR(OFFSET(환산공식!DJ$15,$F264,0),"")</f>
        <v/>
      </c>
      <c r="N264" s="697">
        <f>IFERROR(CONCATENATE(ROUND(OFFSET(환산공식!DK$15,$F264,0),1),"%"),"")</f>
        <v/>
      </c>
      <c r="O264" s="697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7">
        <f>OFFSET(환산공식!FX$15,$F264,0)</f>
        <v/>
      </c>
      <c r="AA264" s="179">
        <f>OFFSET(환산공식!FY$15,$F264,0)</f>
        <v/>
      </c>
      <c r="AC264" s="0" t="n"/>
      <c r="AD264" s="0">
        <f>IF(L264="X",6,IF(Q264&gt;R264,1,IF(Q264&gt;S264,2,IF(Q264&gt;T264,3,IF(Q264&gt;U264,4,IF(Q264&gt;=V264,5,IF(Q264&lt;V264,6,"")))))))</f>
        <v/>
      </c>
      <c r="AE264" s="0" t="n"/>
    </row>
    <row r="265" customFormat="1" s="3">
      <c r="A265" s="198" t="n"/>
      <c r="B265" s="198" t="n"/>
      <c r="C265" s="198" t="inlineStr">
        <is>
          <t>나258</t>
        </is>
      </c>
      <c r="D265" s="195" t="n">
        <v>1251</v>
      </c>
      <c r="E265" s="195" t="n">
        <v>47</v>
      </c>
      <c r="F265" s="195" t="n">
        <v>47</v>
      </c>
      <c r="G265" s="239" t="n">
        <v>258</v>
      </c>
      <c r="H265" s="197" t="inlineStr">
        <is>
          <t>나</t>
        </is>
      </c>
      <c r="I265" s="242" t="inlineStr">
        <is>
          <t>건국대</t>
        </is>
      </c>
      <c r="J265" s="242" t="inlineStr">
        <is>
          <t>정치외교학과</t>
        </is>
      </c>
      <c r="K265" s="195" t="inlineStr">
        <is>
          <t>통합</t>
        </is>
      </c>
      <c r="L265" s="697">
        <f>IF(OFFSET(환산공식!$ED$15,$F265,0)=1,"O","X")</f>
        <v/>
      </c>
      <c r="M265" s="188">
        <f>IFERROR(OFFSET(환산공식!DJ$15,$F265,0),"")</f>
        <v/>
      </c>
      <c r="N265" s="697">
        <f>IFERROR(CONCATENATE(ROUND(OFFSET(환산공식!DK$15,$F265,0),1),"%"),"")</f>
        <v/>
      </c>
      <c r="O265" s="697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7">
        <f>OFFSET(환산공식!FX$15,$F265,0)</f>
        <v/>
      </c>
      <c r="AA265" s="179">
        <f>OFFSET(환산공식!FY$15,$F265,0)</f>
        <v/>
      </c>
      <c r="AC265" s="0" t="n"/>
      <c r="AD265" s="0">
        <f>IF(L265="X",6,IF(Q265&gt;R265,1,IF(Q265&gt;S265,2,IF(Q265&gt;T265,3,IF(Q265&gt;U265,4,IF(Q265&gt;=V265,5,IF(Q265&lt;V265,6,"")))))))</f>
        <v/>
      </c>
      <c r="AE265" s="0" t="n"/>
    </row>
    <row r="266" customFormat="1" s="3">
      <c r="A266" s="198" t="n"/>
      <c r="B266" s="198" t="n"/>
      <c r="C266" s="198" t="inlineStr">
        <is>
          <t>나259</t>
        </is>
      </c>
      <c r="D266" s="195" t="n">
        <v>1252</v>
      </c>
      <c r="E266" s="195" t="n">
        <v>47</v>
      </c>
      <c r="F266" s="195" t="n">
        <v>47</v>
      </c>
      <c r="G266" s="239" t="n">
        <v>259</v>
      </c>
      <c r="H266" s="197" t="inlineStr">
        <is>
          <t>나</t>
        </is>
      </c>
      <c r="I266" s="242" t="inlineStr">
        <is>
          <t>건국대</t>
        </is>
      </c>
      <c r="J266" s="242" t="inlineStr">
        <is>
          <t>경영학과</t>
        </is>
      </c>
      <c r="K266" s="195" t="inlineStr">
        <is>
          <t>통합</t>
        </is>
      </c>
      <c r="L266" s="697">
        <f>IF(OFFSET(환산공식!$ED$15,$F266,0)=1,"O","X")</f>
        <v/>
      </c>
      <c r="M266" s="188">
        <f>IFERROR(OFFSET(환산공식!DJ$15,$F266,0),"")</f>
        <v/>
      </c>
      <c r="N266" s="697">
        <f>IFERROR(CONCATENATE(ROUND(OFFSET(환산공식!DK$15,$F266,0),1),"%"),"")</f>
        <v/>
      </c>
      <c r="O266" s="697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7">
        <f>OFFSET(환산공식!FX$15,$F266,0)</f>
        <v/>
      </c>
      <c r="AA266" s="179">
        <f>OFFSET(환산공식!FY$15,$F266,0)</f>
        <v/>
      </c>
      <c r="AC266" s="0" t="n"/>
      <c r="AD266" s="0">
        <f>IF(L266="X",6,IF(Q266&gt;R266,1,IF(Q266&gt;S266,2,IF(Q266&gt;T266,3,IF(Q266&gt;U266,4,IF(Q266&gt;=V266,5,IF(Q266&lt;V266,6,"")))))))</f>
        <v/>
      </c>
      <c r="AE266" s="0" t="n"/>
    </row>
    <row r="267" customFormat="1" s="3">
      <c r="A267" s="198" t="n"/>
      <c r="B267" s="198" t="n"/>
      <c r="C267" s="198" t="inlineStr">
        <is>
          <t>나260</t>
        </is>
      </c>
      <c r="D267" s="195" t="n">
        <v>1253</v>
      </c>
      <c r="E267" s="195" t="n">
        <v>47</v>
      </c>
      <c r="F267" s="195" t="n">
        <v>47</v>
      </c>
      <c r="G267" s="239" t="n">
        <v>260</v>
      </c>
      <c r="H267" s="197" t="inlineStr">
        <is>
          <t>나</t>
        </is>
      </c>
      <c r="I267" s="242" t="inlineStr">
        <is>
          <t>건국대</t>
        </is>
      </c>
      <c r="J267" s="242" t="inlineStr">
        <is>
          <t>행정학과</t>
        </is>
      </c>
      <c r="K267" s="195" t="inlineStr">
        <is>
          <t>통합</t>
        </is>
      </c>
      <c r="L267" s="697">
        <f>IF(OFFSET(환산공식!$ED$15,$F267,0)=1,"O","X")</f>
        <v/>
      </c>
      <c r="M267" s="188">
        <f>IFERROR(OFFSET(환산공식!DJ$15,$F267,0),"")</f>
        <v/>
      </c>
      <c r="N267" s="697">
        <f>IFERROR(CONCATENATE(ROUND(OFFSET(환산공식!DK$15,$F267,0),1),"%"),"")</f>
        <v/>
      </c>
      <c r="O267" s="697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7">
        <f>OFFSET(환산공식!FX$15,$F267,0)</f>
        <v/>
      </c>
      <c r="AA267" s="179">
        <f>OFFSET(환산공식!FY$15,$F267,0)</f>
        <v/>
      </c>
      <c r="AC267" s="0" t="n"/>
      <c r="AD267" s="0">
        <f>IF(L267="X",6,IF(Q267&gt;R267,1,IF(Q267&gt;S267,2,IF(Q267&gt;T267,3,IF(Q267&gt;U267,4,IF(Q267&gt;=V267,5,IF(Q267&lt;V267,6,"")))))))</f>
        <v/>
      </c>
      <c r="AE267" s="0" t="n"/>
    </row>
    <row r="268" customFormat="1" s="3">
      <c r="A268" s="198" t="n"/>
      <c r="B268" s="198" t="n"/>
      <c r="C268" s="198" t="inlineStr">
        <is>
          <t>나261</t>
        </is>
      </c>
      <c r="D268" s="195" t="n">
        <v>1254</v>
      </c>
      <c r="E268" s="195" t="n">
        <v>53</v>
      </c>
      <c r="F268" s="195" t="n">
        <v>53</v>
      </c>
      <c r="G268" s="239" t="n">
        <v>261</v>
      </c>
      <c r="H268" s="197" t="inlineStr">
        <is>
          <t>나</t>
        </is>
      </c>
      <c r="I268" s="242" t="inlineStr">
        <is>
          <t>동국대</t>
        </is>
      </c>
      <c r="J268" s="242" t="inlineStr">
        <is>
          <t>컴퓨터·AI학부(자연)</t>
        </is>
      </c>
      <c r="K268" s="195" t="inlineStr">
        <is>
          <t>자연</t>
        </is>
      </c>
      <c r="L268" s="697">
        <f>IF(OFFSET(환산공식!$ED$15,$F268,0)=1,"O","X")</f>
        <v/>
      </c>
      <c r="M268" s="188">
        <f>IFERROR(OFFSET(환산공식!DJ$15,$F268,0),"")</f>
        <v/>
      </c>
      <c r="N268" s="697">
        <f>IFERROR(CONCATENATE(ROUND(OFFSET(환산공식!DK$15,$F268,0),1),"%"),"")</f>
        <v/>
      </c>
      <c r="O268" s="697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7">
        <f>OFFSET(환산공식!FX$15,$F268,0)</f>
        <v/>
      </c>
      <c r="AA268" s="179">
        <f>OFFSET(환산공식!FY$15,$F268,0)</f>
        <v/>
      </c>
      <c r="AC268" s="0" t="n"/>
      <c r="AD268" s="0">
        <f>IF(L268="X",6,IF(Q268&gt;R268,1,IF(Q268&gt;S268,2,IF(Q268&gt;T268,3,IF(Q268&gt;U268,4,IF(Q268&gt;=V268,5,IF(Q268&lt;V268,6,"")))))))</f>
        <v/>
      </c>
      <c r="AE268" s="0" t="n"/>
    </row>
    <row r="269" customFormat="1" s="3">
      <c r="A269" s="198" t="n"/>
      <c r="B269" s="198" t="n"/>
      <c r="C269" s="198" t="inlineStr">
        <is>
          <t>나262</t>
        </is>
      </c>
      <c r="D269" s="195" t="n">
        <v>1255</v>
      </c>
      <c r="E269" s="195" t="n">
        <v>53</v>
      </c>
      <c r="F269" s="195" t="n">
        <v>53</v>
      </c>
      <c r="G269" s="239" t="n">
        <v>262</v>
      </c>
      <c r="H269" s="197" t="inlineStr">
        <is>
          <t>나</t>
        </is>
      </c>
      <c r="I269" s="242" t="inlineStr">
        <is>
          <t>동국대</t>
        </is>
      </c>
      <c r="J269" s="242" t="inlineStr">
        <is>
          <t>화공생물공학과</t>
        </is>
      </c>
      <c r="K269" s="195" t="inlineStr">
        <is>
          <t>자연</t>
        </is>
      </c>
      <c r="L269" s="697">
        <f>IF(OFFSET(환산공식!$ED$15,$F269,0)=1,"O","X")</f>
        <v/>
      </c>
      <c r="M269" s="188">
        <f>IFERROR(OFFSET(환산공식!DJ$15,$F269,0),"")</f>
        <v/>
      </c>
      <c r="N269" s="697">
        <f>IFERROR(CONCATENATE(ROUND(OFFSET(환산공식!DK$15,$F269,0),1),"%"),"")</f>
        <v/>
      </c>
      <c r="O269" s="697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7">
        <f>OFFSET(환산공식!FX$15,$F269,0)</f>
        <v/>
      </c>
      <c r="AA269" s="179">
        <f>OFFSET(환산공식!FY$15,$F269,0)</f>
        <v/>
      </c>
      <c r="AC269" s="0" t="n"/>
      <c r="AD269" s="0">
        <f>IF(L269="X",6,IF(Q269&gt;R269,1,IF(Q269&gt;S269,2,IF(Q269&gt;T269,3,IF(Q269&gt;U269,4,IF(Q269&gt;=V269,5,IF(Q269&lt;V269,6,"")))))))</f>
        <v/>
      </c>
      <c r="AE269" s="0" t="n"/>
    </row>
    <row r="270" customFormat="1" s="3">
      <c r="A270" s="198" t="n"/>
      <c r="B270" s="198" t="n"/>
      <c r="C270" s="198" t="inlineStr">
        <is>
          <t>나263</t>
        </is>
      </c>
      <c r="D270" s="195" t="n">
        <v>1256</v>
      </c>
      <c r="E270" s="195" t="n">
        <v>51</v>
      </c>
      <c r="F270" s="195" t="n">
        <v>51</v>
      </c>
      <c r="G270" s="239" t="n">
        <v>263</v>
      </c>
      <c r="H270" s="197" t="inlineStr">
        <is>
          <t>나</t>
        </is>
      </c>
      <c r="I270" s="242" t="inlineStr">
        <is>
          <t>동국대</t>
        </is>
      </c>
      <c r="J270" s="242" t="inlineStr">
        <is>
          <t>통계학과</t>
        </is>
      </c>
      <c r="K270" s="195" t="inlineStr">
        <is>
          <t>자연</t>
        </is>
      </c>
      <c r="L270" s="697">
        <f>IF(OFFSET(환산공식!$ED$15,$F270,0)=1,"O","X")</f>
        <v/>
      </c>
      <c r="M270" s="188">
        <f>IFERROR(OFFSET(환산공식!DJ$15,$F270,0),"")</f>
        <v/>
      </c>
      <c r="N270" s="697">
        <f>IFERROR(CONCATENATE(ROUND(OFFSET(환산공식!DK$15,$F270,0),1),"%"),"")</f>
        <v/>
      </c>
      <c r="O270" s="697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7">
        <f>OFFSET(환산공식!FX$15,$F270,0)</f>
        <v/>
      </c>
      <c r="AA270" s="179">
        <f>OFFSET(환산공식!FY$15,$F270,0)</f>
        <v/>
      </c>
      <c r="AC270" s="0" t="n"/>
      <c r="AD270" s="0">
        <f>IF(L270="X",6,IF(Q270&gt;R270,1,IF(Q270&gt;S270,2,IF(Q270&gt;T270,3,IF(Q270&gt;U270,4,IF(Q270&gt;=V270,5,IF(Q270&lt;V270,6,"")))))))</f>
        <v/>
      </c>
      <c r="AE270" s="0" t="n"/>
    </row>
    <row r="271" customFormat="1" s="3">
      <c r="A271" s="198" t="n"/>
      <c r="B271" s="198" t="n"/>
      <c r="C271" s="198" t="inlineStr">
        <is>
          <t>나264</t>
        </is>
      </c>
      <c r="D271" s="195" t="n">
        <v>1257</v>
      </c>
      <c r="E271" s="195" t="n">
        <v>53</v>
      </c>
      <c r="F271" s="195" t="n">
        <v>53</v>
      </c>
      <c r="G271" s="239" t="n">
        <v>264</v>
      </c>
      <c r="H271" s="197" t="inlineStr">
        <is>
          <t>나</t>
        </is>
      </c>
      <c r="I271" s="242" t="inlineStr">
        <is>
          <t>동국대</t>
        </is>
      </c>
      <c r="J271" s="242" t="inlineStr">
        <is>
          <t>정보통신공학과</t>
        </is>
      </c>
      <c r="K271" s="195" t="inlineStr">
        <is>
          <t>자연</t>
        </is>
      </c>
      <c r="L271" s="697">
        <f>IF(OFFSET(환산공식!$ED$15,$F271,0)=1,"O","X")</f>
        <v/>
      </c>
      <c r="M271" s="188">
        <f>IFERROR(OFFSET(환산공식!DJ$15,$F271,0),"")</f>
        <v/>
      </c>
      <c r="N271" s="697">
        <f>IFERROR(CONCATENATE(ROUND(OFFSET(환산공식!DK$15,$F271,0),1),"%"),"")</f>
        <v/>
      </c>
      <c r="O271" s="697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7">
        <f>OFFSET(환산공식!FX$15,$F271,0)</f>
        <v/>
      </c>
      <c r="AA271" s="179">
        <f>OFFSET(환산공식!FY$15,$F271,0)</f>
        <v/>
      </c>
      <c r="AC271" s="0" t="n"/>
      <c r="AD271" s="0">
        <f>IF(L271="X",6,IF(Q271&gt;R271,1,IF(Q271&gt;S271,2,IF(Q271&gt;T271,3,IF(Q271&gt;U271,4,IF(Q271&gt;=V271,5,IF(Q271&lt;V271,6,"")))))))</f>
        <v/>
      </c>
      <c r="AE271" s="0" t="n"/>
    </row>
    <row r="272" customFormat="1" s="3">
      <c r="A272" s="198" t="n"/>
      <c r="B272" s="198" t="n"/>
      <c r="C272" s="198" t="inlineStr">
        <is>
          <t>나265</t>
        </is>
      </c>
      <c r="D272" s="195" t="n">
        <v>1258</v>
      </c>
      <c r="E272" s="195" t="n">
        <v>51</v>
      </c>
      <c r="F272" s="195" t="n">
        <v>51</v>
      </c>
      <c r="G272" s="239" t="n">
        <v>265</v>
      </c>
      <c r="H272" s="197" t="inlineStr">
        <is>
          <t>나</t>
        </is>
      </c>
      <c r="I272" s="242" t="inlineStr">
        <is>
          <t>동국대</t>
        </is>
      </c>
      <c r="J272" s="242" t="inlineStr">
        <is>
          <t>수학과</t>
        </is>
      </c>
      <c r="K272" s="195" t="inlineStr">
        <is>
          <t>자연</t>
        </is>
      </c>
      <c r="L272" s="697">
        <f>IF(OFFSET(환산공식!$ED$15,$F272,0)=1,"O","X")</f>
        <v/>
      </c>
      <c r="M272" s="188">
        <f>IFERROR(OFFSET(환산공식!DJ$15,$F272,0),"")</f>
        <v/>
      </c>
      <c r="N272" s="697">
        <f>IFERROR(CONCATENATE(ROUND(OFFSET(환산공식!DK$15,$F272,0),1),"%"),"")</f>
        <v/>
      </c>
      <c r="O272" s="697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7">
        <f>OFFSET(환산공식!FX$15,$F272,0)</f>
        <v/>
      </c>
      <c r="AA272" s="179">
        <f>OFFSET(환산공식!FY$15,$F272,0)</f>
        <v/>
      </c>
      <c r="AC272" s="0" t="n"/>
      <c r="AD272" s="0">
        <f>IF(L272="X",6,IF(Q272&gt;R272,1,IF(Q272&gt;S272,2,IF(Q272&gt;T272,3,IF(Q272&gt;U272,4,IF(Q272&gt;=V272,5,IF(Q272&lt;V272,6,"")))))))</f>
        <v/>
      </c>
      <c r="AE272" s="0" t="n"/>
    </row>
    <row r="273" customFormat="1" s="3">
      <c r="A273" s="198" t="n"/>
      <c r="B273" s="198" t="n"/>
      <c r="C273" s="198" t="inlineStr">
        <is>
          <t>나266</t>
        </is>
      </c>
      <c r="D273" s="195" t="n">
        <v>1259</v>
      </c>
      <c r="E273" s="195" t="n">
        <v>53</v>
      </c>
      <c r="F273" s="195" t="n">
        <v>53</v>
      </c>
      <c r="G273" s="239" t="n">
        <v>266</v>
      </c>
      <c r="H273" s="197" t="inlineStr">
        <is>
          <t>나</t>
        </is>
      </c>
      <c r="I273" s="242" t="inlineStr">
        <is>
          <t>동국대</t>
        </is>
      </c>
      <c r="J273" s="242" t="inlineStr">
        <is>
          <t>건설환경공학과</t>
        </is>
      </c>
      <c r="K273" s="195" t="inlineStr">
        <is>
          <t>자연</t>
        </is>
      </c>
      <c r="L273" s="697">
        <f>IF(OFFSET(환산공식!$ED$15,$F273,0)=1,"O","X")</f>
        <v/>
      </c>
      <c r="M273" s="188">
        <f>IFERROR(OFFSET(환산공식!DJ$15,$F273,0),"")</f>
        <v/>
      </c>
      <c r="N273" s="697">
        <f>IFERROR(CONCATENATE(ROUND(OFFSET(환산공식!DK$15,$F273,0),1),"%"),"")</f>
        <v/>
      </c>
      <c r="O273" s="697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7">
        <f>OFFSET(환산공식!FX$15,$F273,0)</f>
        <v/>
      </c>
      <c r="AA273" s="179">
        <f>OFFSET(환산공식!FY$15,$F273,0)</f>
        <v/>
      </c>
      <c r="AC273" s="0" t="n"/>
      <c r="AD273" s="0">
        <f>IF(L273="X",6,IF(Q273&gt;R273,1,IF(Q273&gt;S273,2,IF(Q273&gt;T273,3,IF(Q273&gt;U273,4,IF(Q273&gt;=V273,5,IF(Q273&lt;V273,6,"")))))))</f>
        <v/>
      </c>
      <c r="AE273" s="0" t="n"/>
    </row>
    <row r="274" customFormat="1" s="3">
      <c r="A274" s="198" t="n"/>
      <c r="B274" s="198" t="n"/>
      <c r="C274" s="198" t="inlineStr">
        <is>
          <t>나267</t>
        </is>
      </c>
      <c r="D274" s="195" t="n">
        <v>1260</v>
      </c>
      <c r="E274" s="195" t="n">
        <v>53</v>
      </c>
      <c r="F274" s="195" t="n">
        <v>53</v>
      </c>
      <c r="G274" s="239" t="n">
        <v>267</v>
      </c>
      <c r="H274" s="197" t="inlineStr">
        <is>
          <t>나</t>
        </is>
      </c>
      <c r="I274" s="242" t="inlineStr">
        <is>
          <t>동국대</t>
        </is>
      </c>
      <c r="J274" s="242" t="inlineStr">
        <is>
          <t>의생명공학과</t>
        </is>
      </c>
      <c r="K274" s="195" t="inlineStr">
        <is>
          <t>자연</t>
        </is>
      </c>
      <c r="L274" s="697">
        <f>IF(OFFSET(환산공식!$ED$15,$F274,0)=1,"O","X")</f>
        <v/>
      </c>
      <c r="M274" s="188">
        <f>IFERROR(OFFSET(환산공식!DJ$15,$F274,0),"")</f>
        <v/>
      </c>
      <c r="N274" s="697">
        <f>IFERROR(CONCATENATE(ROUND(OFFSET(환산공식!DK$15,$F274,0),1),"%"),"")</f>
        <v/>
      </c>
      <c r="O274" s="697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7">
        <f>OFFSET(환산공식!FX$15,$F274,0)</f>
        <v/>
      </c>
      <c r="AA274" s="179">
        <f>OFFSET(환산공식!FY$15,$F274,0)</f>
        <v/>
      </c>
      <c r="AC274" s="0" t="n"/>
      <c r="AD274" s="0">
        <f>IF(L274="X",6,IF(Q274&gt;R274,1,IF(Q274&gt;S274,2,IF(Q274&gt;T274,3,IF(Q274&gt;U274,4,IF(Q274&gt;=V274,5,IF(Q274&lt;V274,6,"")))))))</f>
        <v/>
      </c>
      <c r="AE274" s="0" t="n"/>
    </row>
    <row r="275" customFormat="1" s="3">
      <c r="A275" s="198" t="n"/>
      <c r="B275" s="198" t="n"/>
      <c r="C275" s="198" t="inlineStr">
        <is>
          <t>나268</t>
        </is>
      </c>
      <c r="D275" s="195" t="n">
        <v>1261</v>
      </c>
      <c r="E275" s="195" t="n">
        <v>53</v>
      </c>
      <c r="F275" s="195" t="n">
        <v>53</v>
      </c>
      <c r="G275" s="239" t="n">
        <v>268</v>
      </c>
      <c r="H275" s="197" t="inlineStr">
        <is>
          <t>나</t>
        </is>
      </c>
      <c r="I275" s="242" t="inlineStr">
        <is>
          <t>동국대</t>
        </is>
      </c>
      <c r="J275" s="242" t="inlineStr">
        <is>
          <t>식품생명공학과</t>
        </is>
      </c>
      <c r="K275" s="195" t="inlineStr">
        <is>
          <t>자연</t>
        </is>
      </c>
      <c r="L275" s="697">
        <f>IF(OFFSET(환산공식!$ED$15,$F275,0)=1,"O","X")</f>
        <v/>
      </c>
      <c r="M275" s="188">
        <f>IFERROR(OFFSET(환산공식!DJ$15,$F275,0),"")</f>
        <v/>
      </c>
      <c r="N275" s="697">
        <f>IFERROR(CONCATENATE(ROUND(OFFSET(환산공식!DK$15,$F275,0),1),"%"),"")</f>
        <v/>
      </c>
      <c r="O275" s="697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7">
        <f>OFFSET(환산공식!FX$15,$F275,0)</f>
        <v/>
      </c>
      <c r="AA275" s="179">
        <f>OFFSET(환산공식!FY$15,$F275,0)</f>
        <v/>
      </c>
      <c r="AC275" s="0" t="n"/>
      <c r="AD275" s="0">
        <f>IF(L275="X",6,IF(Q275&gt;R275,1,IF(Q275&gt;S275,2,IF(Q275&gt;T275,3,IF(Q275&gt;U275,4,IF(Q275&gt;=V275,5,IF(Q275&lt;V275,6,"")))))))</f>
        <v/>
      </c>
      <c r="AE275" s="0" t="n"/>
    </row>
    <row r="276" customFormat="1" s="3">
      <c r="A276" s="198" t="n"/>
      <c r="B276" s="198" t="n"/>
      <c r="C276" s="198" t="inlineStr">
        <is>
          <t>나269</t>
        </is>
      </c>
      <c r="D276" s="195" t="n">
        <v>1262</v>
      </c>
      <c r="E276" s="195" t="n">
        <v>54</v>
      </c>
      <c r="F276" s="195" t="n">
        <v>54</v>
      </c>
      <c r="G276" s="239" t="n">
        <v>269</v>
      </c>
      <c r="H276" s="197" t="inlineStr">
        <is>
          <t>나</t>
        </is>
      </c>
      <c r="I276" s="242" t="inlineStr">
        <is>
          <t>동국대</t>
        </is>
      </c>
      <c r="J276" s="242" t="inlineStr">
        <is>
          <t>컴퓨터·AI학부(인문)</t>
        </is>
      </c>
      <c r="K276" s="195" t="inlineStr">
        <is>
          <t>통합</t>
        </is>
      </c>
      <c r="L276" s="697">
        <f>IF(OFFSET(환산공식!$ED$15,$F276,0)=1,"O","X")</f>
        <v/>
      </c>
      <c r="M276" s="188">
        <f>IFERROR(OFFSET(환산공식!DJ$15,$F276,0),"")</f>
        <v/>
      </c>
      <c r="N276" s="697">
        <f>IFERROR(CONCATENATE(ROUND(OFFSET(환산공식!DK$15,$F276,0),1),"%"),"")</f>
        <v/>
      </c>
      <c r="O276" s="697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7">
        <f>OFFSET(환산공식!FX$15,$F276,0)</f>
        <v/>
      </c>
      <c r="AA276" s="179">
        <f>OFFSET(환산공식!FY$15,$F276,0)</f>
        <v/>
      </c>
      <c r="AC276" s="0" t="n"/>
      <c r="AD276" s="0">
        <f>IF(L276="X",6,IF(Q276&gt;R276,1,IF(Q276&gt;S276,2,IF(Q276&gt;T276,3,IF(Q276&gt;U276,4,IF(Q276&gt;=V276,5,IF(Q276&lt;V276,6,"")))))))</f>
        <v/>
      </c>
      <c r="AE276" s="0" t="n"/>
    </row>
    <row r="277" customFormat="1" s="3">
      <c r="A277" s="198" t="n"/>
      <c r="B277" s="198" t="n"/>
      <c r="C277" s="198" t="inlineStr">
        <is>
          <t>나270</t>
        </is>
      </c>
      <c r="D277" s="195" t="n">
        <v>1263</v>
      </c>
      <c r="E277" s="195" t="n">
        <v>54</v>
      </c>
      <c r="F277" s="195" t="n">
        <v>54</v>
      </c>
      <c r="G277" s="239" t="n">
        <v>270</v>
      </c>
      <c r="H277" s="197" t="inlineStr">
        <is>
          <t>나</t>
        </is>
      </c>
      <c r="I277" s="242" t="inlineStr">
        <is>
          <t>동국대</t>
        </is>
      </c>
      <c r="J277" s="242" t="inlineStr">
        <is>
          <t>회계학과</t>
        </is>
      </c>
      <c r="K277" s="195" t="inlineStr">
        <is>
          <t>통합</t>
        </is>
      </c>
      <c r="L277" s="697">
        <f>IF(OFFSET(환산공식!$ED$15,$F277,0)=1,"O","X")</f>
        <v/>
      </c>
      <c r="M277" s="188">
        <f>IFERROR(OFFSET(환산공식!DJ$15,$F277,0),"")</f>
        <v/>
      </c>
      <c r="N277" s="697">
        <f>IFERROR(CONCATENATE(ROUND(OFFSET(환산공식!DK$15,$F277,0),1),"%"),"")</f>
        <v/>
      </c>
      <c r="O277" s="697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7">
        <f>OFFSET(환산공식!FX$15,$F277,0)</f>
        <v/>
      </c>
      <c r="AA277" s="179">
        <f>OFFSET(환산공식!FY$15,$F277,0)</f>
        <v/>
      </c>
      <c r="AC277" s="0" t="n"/>
      <c r="AD277" s="0">
        <f>IF(L277="X",6,IF(Q277&gt;R277,1,IF(Q277&gt;S277,2,IF(Q277&gt;T277,3,IF(Q277&gt;U277,4,IF(Q277&gt;=V277,5,IF(Q277&lt;V277,6,"")))))))</f>
        <v/>
      </c>
      <c r="AE277" s="0" t="n"/>
    </row>
    <row r="278" customFormat="1" s="3">
      <c r="A278" s="198" t="n"/>
      <c r="B278" s="198" t="n"/>
      <c r="C278" s="198" t="inlineStr">
        <is>
          <t>나271</t>
        </is>
      </c>
      <c r="D278" s="195" t="n">
        <v>1264</v>
      </c>
      <c r="E278" s="195" t="n">
        <v>54</v>
      </c>
      <c r="F278" s="195" t="n">
        <v>54</v>
      </c>
      <c r="G278" s="239" t="n">
        <v>271</v>
      </c>
      <c r="H278" s="197" t="inlineStr">
        <is>
          <t>나</t>
        </is>
      </c>
      <c r="I278" s="242" t="inlineStr">
        <is>
          <t>동국대</t>
        </is>
      </c>
      <c r="J278" s="242" t="inlineStr">
        <is>
          <t>경영학과</t>
        </is>
      </c>
      <c r="K278" s="195" t="inlineStr">
        <is>
          <t>통합</t>
        </is>
      </c>
      <c r="L278" s="697">
        <f>IF(OFFSET(환산공식!$ED$15,$F278,0)=1,"O","X")</f>
        <v/>
      </c>
      <c r="M278" s="188">
        <f>IFERROR(OFFSET(환산공식!DJ$15,$F278,0),"")</f>
        <v/>
      </c>
      <c r="N278" s="697">
        <f>IFERROR(CONCATENATE(ROUND(OFFSET(환산공식!DK$15,$F278,0),1),"%"),"")</f>
        <v/>
      </c>
      <c r="O278" s="697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7">
        <f>OFFSET(환산공식!FX$15,$F278,0)</f>
        <v/>
      </c>
      <c r="AA278" s="179">
        <f>OFFSET(환산공식!FY$15,$F278,0)</f>
        <v/>
      </c>
      <c r="AC278" s="0" t="n"/>
      <c r="AD278" s="0">
        <f>IF(L278="X",6,IF(Q278&gt;R278,1,IF(Q278&gt;S278,2,IF(Q278&gt;T278,3,IF(Q278&gt;U278,4,IF(Q278&gt;=V278,5,IF(Q278&lt;V278,6,"")))))))</f>
        <v/>
      </c>
      <c r="AE278" s="0" t="n"/>
    </row>
    <row r="279" customFormat="1" s="3">
      <c r="A279" s="198" t="n"/>
      <c r="B279" s="198" t="n"/>
      <c r="C279" s="198" t="inlineStr">
        <is>
          <t>나272</t>
        </is>
      </c>
      <c r="D279" s="195" t="n">
        <v>1265</v>
      </c>
      <c r="E279" s="195" t="n">
        <v>54</v>
      </c>
      <c r="F279" s="195" t="n">
        <v>54</v>
      </c>
      <c r="G279" s="239" t="n">
        <v>272</v>
      </c>
      <c r="H279" s="197" t="inlineStr">
        <is>
          <t>나</t>
        </is>
      </c>
      <c r="I279" s="242" t="inlineStr">
        <is>
          <t>동국대</t>
        </is>
      </c>
      <c r="J279" s="242" t="inlineStr">
        <is>
          <t>철학과</t>
        </is>
      </c>
      <c r="K279" s="195" t="inlineStr">
        <is>
          <t>통합</t>
        </is>
      </c>
      <c r="L279" s="697">
        <f>IF(OFFSET(환산공식!$ED$15,$F279,0)=1,"O","X")</f>
        <v/>
      </c>
      <c r="M279" s="188">
        <f>IFERROR(OFFSET(환산공식!DJ$15,$F279,0),"")</f>
        <v/>
      </c>
      <c r="N279" s="697">
        <f>IFERROR(CONCATENATE(ROUND(OFFSET(환산공식!DK$15,$F279,0),1),"%"),"")</f>
        <v/>
      </c>
      <c r="O279" s="697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7">
        <f>OFFSET(환산공식!FX$15,$F279,0)</f>
        <v/>
      </c>
      <c r="AA279" s="179">
        <f>OFFSET(환산공식!FY$15,$F279,0)</f>
        <v/>
      </c>
      <c r="AC279" s="0" t="n"/>
      <c r="AD279" s="0">
        <f>IF(L279="X",6,IF(Q279&gt;R279,1,IF(Q279&gt;S279,2,IF(Q279&gt;T279,3,IF(Q279&gt;U279,4,IF(Q279&gt;=V279,5,IF(Q279&lt;V279,6,"")))))))</f>
        <v/>
      </c>
      <c r="AE279" s="0" t="n"/>
    </row>
    <row r="280">
      <c r="A280" s="198" t="n"/>
      <c r="B280" s="198" t="n"/>
      <c r="C280" s="198" t="inlineStr">
        <is>
          <t>나273</t>
        </is>
      </c>
      <c r="D280" s="195" t="n">
        <v>1266</v>
      </c>
      <c r="E280" s="195" t="n">
        <v>54</v>
      </c>
      <c r="F280" s="195" t="n">
        <v>54</v>
      </c>
      <c r="G280" s="239" t="n">
        <v>273</v>
      </c>
      <c r="H280" s="197" t="inlineStr">
        <is>
          <t>나</t>
        </is>
      </c>
      <c r="I280" s="242" t="inlineStr">
        <is>
          <t>동국대</t>
        </is>
      </c>
      <c r="J280" s="242" t="inlineStr">
        <is>
          <t>정치외교학전공</t>
        </is>
      </c>
      <c r="K280" s="195" t="inlineStr">
        <is>
          <t>통합</t>
        </is>
      </c>
      <c r="L280" s="697">
        <f>IF(OFFSET(환산공식!$ED$15,$F280,0)=1,"O","X")</f>
        <v/>
      </c>
      <c r="M280" s="188">
        <f>IFERROR(OFFSET(환산공식!DJ$15,$F280,0),"")</f>
        <v/>
      </c>
      <c r="N280" s="697">
        <f>IFERROR(CONCATENATE(ROUND(OFFSET(환산공식!DK$15,$F280,0),1),"%"),"")</f>
        <v/>
      </c>
      <c r="O280" s="697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7">
        <f>OFFSET(환산공식!FX$15,$F280,0)</f>
        <v/>
      </c>
      <c r="AA280" s="179">
        <f>OFFSET(환산공식!FY$15,$F280,0)</f>
        <v/>
      </c>
      <c r="AB280" s="3" t="n"/>
      <c r="AD280" s="0">
        <f>IF(L280="X",6,IF(Q280&gt;R280,1,IF(Q280&gt;S280,2,IF(Q280&gt;T280,3,IF(Q280&gt;U280,4,IF(Q280&gt;=V280,5,IF(Q280&lt;V280,6,"")))))))</f>
        <v/>
      </c>
      <c r="AF280" s="3" t="n"/>
      <c r="AG280" s="3" t="n"/>
      <c r="AH280" s="3" t="n"/>
    </row>
    <row r="281">
      <c r="A281" s="198" t="n"/>
      <c r="B281" s="198" t="n"/>
      <c r="C281" s="198" t="inlineStr">
        <is>
          <t>나274</t>
        </is>
      </c>
      <c r="D281" s="195" t="n">
        <v>1267</v>
      </c>
      <c r="E281" s="195" t="n">
        <v>54</v>
      </c>
      <c r="F281" s="195" t="n">
        <v>54</v>
      </c>
      <c r="G281" s="239" t="n">
        <v>274</v>
      </c>
      <c r="H281" s="197" t="inlineStr">
        <is>
          <t>나</t>
        </is>
      </c>
      <c r="I281" s="242" t="inlineStr">
        <is>
          <t>동국대</t>
        </is>
      </c>
      <c r="J281" s="242" t="inlineStr">
        <is>
          <t>법학과</t>
        </is>
      </c>
      <c r="K281" s="195" t="inlineStr">
        <is>
          <t>통합</t>
        </is>
      </c>
      <c r="L281" s="697">
        <f>IF(OFFSET(환산공식!$ED$15,$F281,0)=1,"O","X")</f>
        <v/>
      </c>
      <c r="M281" s="188">
        <f>IFERROR(OFFSET(환산공식!DJ$15,$F281,0),"")</f>
        <v/>
      </c>
      <c r="N281" s="697">
        <f>IFERROR(CONCATENATE(ROUND(OFFSET(환산공식!DK$15,$F281,0),1),"%"),"")</f>
        <v/>
      </c>
      <c r="O281" s="697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7">
        <f>OFFSET(환산공식!FX$15,$F281,0)</f>
        <v/>
      </c>
      <c r="AA281" s="179">
        <f>OFFSET(환산공식!FY$15,$F281,0)</f>
        <v/>
      </c>
      <c r="AB281" s="3" t="n"/>
      <c r="AD281" s="0">
        <f>IF(L281="X",6,IF(Q281&gt;R281,1,IF(Q281&gt;S281,2,IF(Q281&gt;T281,3,IF(Q281&gt;U281,4,IF(Q281&gt;=V281,5,IF(Q281&lt;V281,6,"")))))))</f>
        <v/>
      </c>
      <c r="AF281" s="3" t="n"/>
      <c r="AG281" s="3" t="n"/>
      <c r="AH281" s="3" t="n"/>
    </row>
    <row r="282">
      <c r="A282" s="198" t="n"/>
      <c r="B282" s="198" t="n"/>
      <c r="C282" s="198" t="inlineStr">
        <is>
          <t>나275</t>
        </is>
      </c>
      <c r="D282" s="195" t="n">
        <v>1268</v>
      </c>
      <c r="E282" s="195" t="n">
        <v>54</v>
      </c>
      <c r="F282" s="195" t="n">
        <v>54</v>
      </c>
      <c r="G282" s="239" t="n">
        <v>275</v>
      </c>
      <c r="H282" s="197" t="inlineStr">
        <is>
          <t>나</t>
        </is>
      </c>
      <c r="I282" s="242" t="inlineStr">
        <is>
          <t>동국대</t>
        </is>
      </c>
      <c r="J282" s="242" t="inlineStr">
        <is>
          <t>광고홍보학과</t>
        </is>
      </c>
      <c r="K282" s="195" t="inlineStr">
        <is>
          <t>통합</t>
        </is>
      </c>
      <c r="L282" s="697">
        <f>IF(OFFSET(환산공식!$ED$15,$F282,0)=1,"O","X")</f>
        <v/>
      </c>
      <c r="M282" s="188">
        <f>IFERROR(OFFSET(환산공식!DJ$15,$F282,0),"")</f>
        <v/>
      </c>
      <c r="N282" s="697">
        <f>IFERROR(CONCATENATE(ROUND(OFFSET(환산공식!DK$15,$F282,0),1),"%"),"")</f>
        <v/>
      </c>
      <c r="O282" s="697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7">
        <f>OFFSET(환산공식!FX$15,$F282,0)</f>
        <v/>
      </c>
      <c r="AA282" s="179">
        <f>OFFSET(환산공식!FY$15,$F282,0)</f>
        <v/>
      </c>
      <c r="AB282" s="3" t="n"/>
      <c r="AD282" s="0">
        <f>IF(L282="X",6,IF(Q282&gt;R282,1,IF(Q282&gt;S282,2,IF(Q282&gt;T282,3,IF(Q282&gt;U282,4,IF(Q282&gt;=V282,5,IF(Q282&lt;V282,6,"")))))))</f>
        <v/>
      </c>
      <c r="AF282" s="3" t="n"/>
      <c r="AG282" s="3" t="n"/>
      <c r="AH282" s="3" t="n"/>
    </row>
    <row r="283">
      <c r="A283" s="198" t="n"/>
      <c r="B283" s="198" t="n"/>
      <c r="C283" s="198" t="inlineStr">
        <is>
          <t>나276</t>
        </is>
      </c>
      <c r="D283" s="195" t="n">
        <v>1269</v>
      </c>
      <c r="E283" s="195" t="n">
        <v>54</v>
      </c>
      <c r="F283" s="195" t="n">
        <v>54</v>
      </c>
      <c r="G283" s="239" t="n">
        <v>276</v>
      </c>
      <c r="H283" s="197" t="inlineStr">
        <is>
          <t>나</t>
        </is>
      </c>
      <c r="I283" s="242" t="inlineStr">
        <is>
          <t>동국대</t>
        </is>
      </c>
      <c r="J283" s="242" t="inlineStr">
        <is>
          <t>사학과</t>
        </is>
      </c>
      <c r="K283" s="195" t="inlineStr">
        <is>
          <t>통합</t>
        </is>
      </c>
      <c r="L283" s="697">
        <f>IF(OFFSET(환산공식!$ED$15,$F283,0)=1,"O","X")</f>
        <v/>
      </c>
      <c r="M283" s="188">
        <f>IFERROR(OFFSET(환산공식!DJ$15,$F283,0),"")</f>
        <v/>
      </c>
      <c r="N283" s="697">
        <f>IFERROR(CONCATENATE(ROUND(OFFSET(환산공식!DK$15,$F283,0),1),"%"),"")</f>
        <v/>
      </c>
      <c r="O283" s="697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7">
        <f>OFFSET(환산공식!FX$15,$F283,0)</f>
        <v/>
      </c>
      <c r="AA283" s="179">
        <f>OFFSET(환산공식!FY$15,$F283,0)</f>
        <v/>
      </c>
      <c r="AB283" s="3" t="n"/>
      <c r="AD283" s="0">
        <f>IF(L283="X",6,IF(Q283&gt;R283,1,IF(Q283&gt;S283,2,IF(Q283&gt;T283,3,IF(Q283&gt;U283,4,IF(Q283&gt;=V283,5,IF(Q283&lt;V283,6,"")))))))</f>
        <v/>
      </c>
      <c r="AF283" s="3" t="n"/>
      <c r="AG283" s="3" t="n"/>
      <c r="AH283" s="3" t="n"/>
    </row>
    <row r="284">
      <c r="A284" s="198" t="n"/>
      <c r="B284" s="198" t="n"/>
      <c r="C284" s="198" t="inlineStr">
        <is>
          <t>나277</t>
        </is>
      </c>
      <c r="D284" s="195" t="n">
        <v>1270</v>
      </c>
      <c r="E284" s="195" t="n">
        <v>54</v>
      </c>
      <c r="F284" s="195" t="n">
        <v>54</v>
      </c>
      <c r="G284" s="239" t="n">
        <v>277</v>
      </c>
      <c r="H284" s="197" t="inlineStr">
        <is>
          <t>나</t>
        </is>
      </c>
      <c r="I284" s="242" t="inlineStr">
        <is>
          <t>동국대</t>
        </is>
      </c>
      <c r="J284" s="242" t="inlineStr">
        <is>
          <t>영어영문학부</t>
        </is>
      </c>
      <c r="K284" s="195" t="inlineStr">
        <is>
          <t>통합</t>
        </is>
      </c>
      <c r="L284" s="697">
        <f>IF(OFFSET(환산공식!$ED$15,$F284,0)=1,"O","X")</f>
        <v/>
      </c>
      <c r="M284" s="188">
        <f>IFERROR(OFFSET(환산공식!DJ$15,$F284,0),"")</f>
        <v/>
      </c>
      <c r="N284" s="697">
        <f>IFERROR(CONCATENATE(ROUND(OFFSET(환산공식!DK$15,$F284,0),1),"%"),"")</f>
        <v/>
      </c>
      <c r="O284" s="697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7">
        <f>OFFSET(환산공식!FX$15,$F284,0)</f>
        <v/>
      </c>
      <c r="AA284" s="179">
        <f>OFFSET(환산공식!FY$15,$F284,0)</f>
        <v/>
      </c>
      <c r="AB284" s="3" t="n"/>
      <c r="AD284" s="0">
        <f>IF(L284="X",6,IF(Q284&gt;R284,1,IF(Q284&gt;S284,2,IF(Q284&gt;T284,3,IF(Q284&gt;U284,4,IF(Q284&gt;=V284,5,IF(Q284&lt;V284,6,"")))))))</f>
        <v/>
      </c>
      <c r="AF284" s="3" t="n"/>
      <c r="AG284" s="3" t="n"/>
      <c r="AH284" s="3" t="n"/>
    </row>
    <row r="285">
      <c r="A285" s="198" t="n"/>
      <c r="B285" s="198" t="n"/>
      <c r="C285" s="198" t="inlineStr">
        <is>
          <t>나278</t>
        </is>
      </c>
      <c r="D285" s="195" t="n">
        <v>1271</v>
      </c>
      <c r="E285" s="195" t="n">
        <v>54</v>
      </c>
      <c r="F285" s="195" t="n">
        <v>54</v>
      </c>
      <c r="G285" s="239" t="n">
        <v>278</v>
      </c>
      <c r="H285" s="197" t="inlineStr">
        <is>
          <t>나</t>
        </is>
      </c>
      <c r="I285" s="242" t="inlineStr">
        <is>
          <t>동국대</t>
        </is>
      </c>
      <c r="J285" s="242" t="inlineStr">
        <is>
          <t>국어국문·문예창작학부</t>
        </is>
      </c>
      <c r="K285" s="195" t="inlineStr">
        <is>
          <t>통합</t>
        </is>
      </c>
      <c r="L285" s="697">
        <f>IF(OFFSET(환산공식!$ED$15,$F285,0)=1,"O","X")</f>
        <v/>
      </c>
      <c r="M285" s="188">
        <f>IFERROR(OFFSET(환산공식!DJ$15,$F285,0),"")</f>
        <v/>
      </c>
      <c r="N285" s="697">
        <f>IFERROR(CONCATENATE(ROUND(OFFSET(환산공식!DK$15,$F285,0),1),"%"),"")</f>
        <v/>
      </c>
      <c r="O285" s="697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7">
        <f>OFFSET(환산공식!FX$15,$F285,0)</f>
        <v/>
      </c>
      <c r="AA285" s="179">
        <f>OFFSET(환산공식!FY$15,$F285,0)</f>
        <v/>
      </c>
      <c r="AB285" s="3" t="n"/>
      <c r="AD285" s="0">
        <f>IF(L285="X",6,IF(Q285&gt;R285,1,IF(Q285&gt;S285,2,IF(Q285&gt;T285,3,IF(Q285&gt;U285,4,IF(Q285&gt;=V285,5,IF(Q285&lt;V285,6,"")))))))</f>
        <v/>
      </c>
      <c r="AF285" s="3" t="n"/>
      <c r="AG285" s="3" t="n"/>
      <c r="AH285" s="3" t="n"/>
    </row>
    <row r="286">
      <c r="A286" s="198" t="n"/>
      <c r="B286" s="198" t="n"/>
      <c r="C286" s="198" t="inlineStr">
        <is>
          <t>나279</t>
        </is>
      </c>
      <c r="D286" s="195" t="n">
        <v>1272</v>
      </c>
      <c r="E286" s="195" t="n">
        <v>54</v>
      </c>
      <c r="F286" s="195" t="n">
        <v>54</v>
      </c>
      <c r="G286" s="239" t="n">
        <v>279</v>
      </c>
      <c r="H286" s="197" t="inlineStr">
        <is>
          <t>나</t>
        </is>
      </c>
      <c r="I286" s="242" t="inlineStr">
        <is>
          <t>동국대</t>
        </is>
      </c>
      <c r="J286" s="242" t="inlineStr">
        <is>
          <t>일본학과</t>
        </is>
      </c>
      <c r="K286" s="195" t="inlineStr">
        <is>
          <t>통합</t>
        </is>
      </c>
      <c r="L286" s="697">
        <f>IF(OFFSET(환산공식!$ED$15,$F286,0)=1,"O","X")</f>
        <v/>
      </c>
      <c r="M286" s="188">
        <f>IFERROR(OFFSET(환산공식!DJ$15,$F286,0),"")</f>
        <v/>
      </c>
      <c r="N286" s="697">
        <f>IFERROR(CONCATENATE(ROUND(OFFSET(환산공식!DK$15,$F286,0),1),"%"),"")</f>
        <v/>
      </c>
      <c r="O286" s="697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7">
        <f>OFFSET(환산공식!FX$15,$F286,0)</f>
        <v/>
      </c>
      <c r="AA286" s="179">
        <f>OFFSET(환산공식!FY$15,$F286,0)</f>
        <v/>
      </c>
      <c r="AB286" s="3" t="n"/>
      <c r="AD286" s="0">
        <f>IF(L286="X",6,IF(Q286&gt;R286,1,IF(Q286&gt;S286,2,IF(Q286&gt;T286,3,IF(Q286&gt;U286,4,IF(Q286&gt;=V286,5,IF(Q286&lt;V286,6,"")))))))</f>
        <v/>
      </c>
      <c r="AF286" s="3" t="n"/>
      <c r="AG286" s="3" t="n"/>
      <c r="AH286" s="3" t="n"/>
    </row>
    <row r="287">
      <c r="A287" s="198" t="n"/>
      <c r="B287" s="198" t="n"/>
      <c r="C287" s="198" t="inlineStr">
        <is>
          <t>나280</t>
        </is>
      </c>
      <c r="D287" s="195" t="n">
        <v>1273</v>
      </c>
      <c r="E287" s="195" t="n">
        <v>54</v>
      </c>
      <c r="F287" s="195" t="n">
        <v>54</v>
      </c>
      <c r="G287" s="239" t="n">
        <v>280</v>
      </c>
      <c r="H287" s="197" t="inlineStr">
        <is>
          <t>나</t>
        </is>
      </c>
      <c r="I287" s="242" t="inlineStr">
        <is>
          <t>동국대</t>
        </is>
      </c>
      <c r="J287" s="242" t="inlineStr">
        <is>
          <t>사회학전공</t>
        </is>
      </c>
      <c r="K287" s="195" t="inlineStr">
        <is>
          <t>통합</t>
        </is>
      </c>
      <c r="L287" s="697">
        <f>IF(OFFSET(환산공식!$ED$15,$F287,0)=1,"O","X")</f>
        <v/>
      </c>
      <c r="M287" s="188">
        <f>IFERROR(OFFSET(환산공식!DJ$15,$F287,0),"")</f>
        <v/>
      </c>
      <c r="N287" s="697">
        <f>IFERROR(CONCATENATE(ROUND(OFFSET(환산공식!DK$15,$F287,0),1),"%"),"")</f>
        <v/>
      </c>
      <c r="O287" s="697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7">
        <f>OFFSET(환산공식!FX$15,$F287,0)</f>
        <v/>
      </c>
      <c r="AA287" s="179">
        <f>OFFSET(환산공식!FY$15,$F287,0)</f>
        <v/>
      </c>
      <c r="AB287" s="3" t="n"/>
      <c r="AD287" s="0">
        <f>IF(L287="X",6,IF(Q287&gt;R287,1,IF(Q287&gt;S287,2,IF(Q287&gt;T287,3,IF(Q287&gt;U287,4,IF(Q287&gt;=V287,5,IF(Q287&lt;V287,6,"")))))))</f>
        <v/>
      </c>
      <c r="AF287" s="3" t="n"/>
      <c r="AG287" s="3" t="n"/>
      <c r="AH287" s="3" t="n"/>
    </row>
    <row r="288">
      <c r="A288" s="198" t="n"/>
      <c r="B288" s="198" t="n"/>
      <c r="C288" s="198" t="inlineStr">
        <is>
          <t>나281</t>
        </is>
      </c>
      <c r="D288" s="195" t="n">
        <v>1274</v>
      </c>
      <c r="E288" s="195" t="n">
        <v>54</v>
      </c>
      <c r="F288" s="195" t="n">
        <v>54</v>
      </c>
      <c r="G288" s="239" t="n">
        <v>281</v>
      </c>
      <c r="H288" s="197" t="inlineStr">
        <is>
          <t>나</t>
        </is>
      </c>
      <c r="I288" s="242" t="inlineStr">
        <is>
          <t>동국대</t>
        </is>
      </c>
      <c r="J288" s="242" t="inlineStr">
        <is>
          <t>불교학부</t>
        </is>
      </c>
      <c r="K288" s="195" t="inlineStr">
        <is>
          <t>통합</t>
        </is>
      </c>
      <c r="L288" s="697">
        <f>IF(OFFSET(환산공식!$ED$15,$F288,0)=1,"O","X")</f>
        <v/>
      </c>
      <c r="M288" s="188">
        <f>IFERROR(OFFSET(환산공식!DJ$15,$F288,0),"")</f>
        <v/>
      </c>
      <c r="N288" s="697">
        <f>IFERROR(CONCATENATE(ROUND(OFFSET(환산공식!DK$15,$F288,0),1),"%"),"")</f>
        <v/>
      </c>
      <c r="O288" s="697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7">
        <f>OFFSET(환산공식!FX$15,$F288,0)</f>
        <v/>
      </c>
      <c r="AA288" s="179">
        <f>OFFSET(환산공식!FY$15,$F288,0)</f>
        <v/>
      </c>
      <c r="AB288" s="3" t="n"/>
      <c r="AD288" s="0">
        <f>IF(L288="X",6,IF(Q288&gt;R288,1,IF(Q288&gt;S288,2,IF(Q288&gt;T288,3,IF(Q288&gt;U288,4,IF(Q288&gt;=V288,5,IF(Q288&lt;V288,6,"")))))))</f>
        <v/>
      </c>
      <c r="AF288" s="3" t="n"/>
      <c r="AG288" s="3" t="n"/>
      <c r="AH288" s="3" t="n"/>
    </row>
    <row r="289">
      <c r="A289" s="198" t="n"/>
      <c r="B289" s="198" t="n"/>
      <c r="C289" s="198" t="inlineStr">
        <is>
          <t>나282</t>
        </is>
      </c>
      <c r="D289" s="195" t="n">
        <v>1275</v>
      </c>
      <c r="E289" s="195" t="n">
        <v>63</v>
      </c>
      <c r="F289" s="195" t="n">
        <v>63</v>
      </c>
      <c r="G289" s="239" t="n">
        <v>282</v>
      </c>
      <c r="H289" s="197" t="inlineStr">
        <is>
          <t>나</t>
        </is>
      </c>
      <c r="I289" s="242" t="inlineStr">
        <is>
          <t>숙명여대</t>
        </is>
      </c>
      <c r="J289" s="242" t="inlineStr">
        <is>
          <t>첨단공학부</t>
        </is>
      </c>
      <c r="K289" s="195" t="inlineStr">
        <is>
          <t>자연</t>
        </is>
      </c>
      <c r="L289" s="697">
        <f>IF(OFFSET(환산공식!$ED$15,$F289,0)=1,"O","X")</f>
        <v/>
      </c>
      <c r="M289" s="188">
        <f>IFERROR(OFFSET(환산공식!DJ$15,$F289,0),"")</f>
        <v/>
      </c>
      <c r="N289" s="697">
        <f>IFERROR(CONCATENATE(ROUND(OFFSET(환산공식!DK$15,$F289,0),1),"%"),"")</f>
        <v/>
      </c>
      <c r="O289" s="697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7">
        <f>OFFSET(환산공식!FX$15,$F289,0)</f>
        <v/>
      </c>
      <c r="AA289" s="179">
        <f>OFFSET(환산공식!FY$15,$F289,0)</f>
        <v/>
      </c>
      <c r="AB289" s="3" t="n"/>
      <c r="AD289" s="0">
        <f>IF(L289="X",6,IF(Q289&gt;R289,1,IF(Q289&gt;S289,2,IF(Q289&gt;T289,3,IF(Q289&gt;U289,4,IF(Q289&gt;=V289,5,IF(Q289&lt;V289,6,"")))))))</f>
        <v/>
      </c>
      <c r="AF289" s="3" t="n"/>
      <c r="AG289" s="3" t="n"/>
      <c r="AH289" s="3" t="n"/>
    </row>
    <row r="290">
      <c r="A290" s="198" t="n"/>
      <c r="B290" s="198" t="n"/>
      <c r="C290" s="198" t="inlineStr">
        <is>
          <t>나283</t>
        </is>
      </c>
      <c r="D290" s="195" t="n">
        <v>1276</v>
      </c>
      <c r="E290" s="195" t="n">
        <v>64</v>
      </c>
      <c r="F290" s="195" t="n">
        <v>64</v>
      </c>
      <c r="G290" s="239" t="n">
        <v>283</v>
      </c>
      <c r="H290" s="197" t="inlineStr">
        <is>
          <t>나</t>
        </is>
      </c>
      <c r="I290" s="242" t="inlineStr">
        <is>
          <t>숙명여대</t>
        </is>
      </c>
      <c r="J290" s="242" t="inlineStr">
        <is>
          <t>자유전공학부</t>
        </is>
      </c>
      <c r="K290" s="195" t="inlineStr">
        <is>
          <t>통합</t>
        </is>
      </c>
      <c r="L290" s="697">
        <f>IF(OFFSET(환산공식!$ED$15,$F290,0)=1,"O","X")</f>
        <v/>
      </c>
      <c r="M290" s="188">
        <f>IFERROR(OFFSET(환산공식!DJ$15,$F290,0),"")</f>
        <v/>
      </c>
      <c r="N290" s="697">
        <f>IFERROR(CONCATENATE(ROUND(OFFSET(환산공식!DK$15,$F290,0),1),"%"),"")</f>
        <v/>
      </c>
      <c r="O290" s="697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7">
        <f>OFFSET(환산공식!FX$15,$F290,0)</f>
        <v/>
      </c>
      <c r="AA290" s="179">
        <f>OFFSET(환산공식!FY$15,$F290,0)</f>
        <v/>
      </c>
      <c r="AB290" s="3" t="n"/>
      <c r="AD290" s="0">
        <f>IF(L290="X",6,IF(Q290&gt;R290,1,IF(Q290&gt;S290,2,IF(Q290&gt;T290,3,IF(Q290&gt;U290,4,IF(Q290&gt;=V290,5,IF(Q290&lt;V290,6,"")))))))</f>
        <v/>
      </c>
      <c r="AF290" s="3" t="n"/>
      <c r="AG290" s="3" t="n"/>
      <c r="AH290" s="3" t="n"/>
    </row>
    <row r="291">
      <c r="A291" s="198" t="n"/>
      <c r="B291" s="198" t="n"/>
      <c r="C291" s="198" t="inlineStr">
        <is>
          <t>나284</t>
        </is>
      </c>
      <c r="D291" s="195" t="n">
        <v>1277</v>
      </c>
      <c r="E291" s="195" t="n">
        <v>85</v>
      </c>
      <c r="F291" s="195" t="n">
        <v>85</v>
      </c>
      <c r="G291" s="239" t="n">
        <v>284</v>
      </c>
      <c r="H291" s="197" t="inlineStr">
        <is>
          <t>나</t>
        </is>
      </c>
      <c r="I291" s="242" t="inlineStr">
        <is>
          <t>서울과학기술대</t>
        </is>
      </c>
      <c r="J291" s="242" t="inlineStr">
        <is>
          <t>미래자동차전공</t>
        </is>
      </c>
      <c r="K291" s="195" t="inlineStr">
        <is>
          <t>자연</t>
        </is>
      </c>
      <c r="L291" s="697">
        <f>IF(OFFSET(환산공식!$ED$15,$F291,0)=1,"O","X")</f>
        <v/>
      </c>
      <c r="M291" s="188">
        <f>IFERROR(OFFSET(환산공식!DJ$15,$F291,0),"")</f>
        <v/>
      </c>
      <c r="N291" s="697">
        <f>IFERROR(CONCATENATE(ROUND(OFFSET(환산공식!DK$15,$F291,0),1),"%"),"")</f>
        <v/>
      </c>
      <c r="O291" s="697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7">
        <f>OFFSET(환산공식!FX$15,$F291,0)</f>
        <v/>
      </c>
      <c r="AA291" s="179">
        <f>OFFSET(환산공식!FY$15,$F291,0)</f>
        <v/>
      </c>
      <c r="AB291" s="3" t="n"/>
      <c r="AD291" s="0">
        <f>IF(L291="X",6,IF(Q291&gt;R291,1,IF(Q291&gt;S291,2,IF(Q291&gt;T291,3,IF(Q291&gt;U291,4,IF(Q291&gt;=V291,5,IF(Q291&lt;V291,6,"")))))))</f>
        <v/>
      </c>
      <c r="AF291" s="3" t="n"/>
      <c r="AG291" s="3" t="n"/>
      <c r="AH291" s="3" t="n"/>
    </row>
    <row r="292">
      <c r="A292" s="198" t="n"/>
      <c r="B292" s="198" t="n"/>
      <c r="C292" s="198" t="inlineStr">
        <is>
          <t>나285</t>
        </is>
      </c>
      <c r="D292" s="195" t="n">
        <v>1278</v>
      </c>
      <c r="E292" s="195" t="n">
        <v>85</v>
      </c>
      <c r="F292" s="195" t="n">
        <v>85</v>
      </c>
      <c r="G292" s="239" t="n">
        <v>285</v>
      </c>
      <c r="H292" s="197" t="inlineStr">
        <is>
          <t>나</t>
        </is>
      </c>
      <c r="I292" s="242" t="inlineStr">
        <is>
          <t>서울과학기술대</t>
        </is>
      </c>
      <c r="J292" s="242" t="inlineStr">
        <is>
          <t>신소재공학과</t>
        </is>
      </c>
      <c r="K292" s="195" t="inlineStr">
        <is>
          <t>자연</t>
        </is>
      </c>
      <c r="L292" s="697">
        <f>IF(OFFSET(환산공식!$ED$15,$F292,0)=1,"O","X")</f>
        <v/>
      </c>
      <c r="M292" s="188">
        <f>IFERROR(OFFSET(환산공식!DJ$15,$F292,0),"")</f>
        <v/>
      </c>
      <c r="N292" s="697">
        <f>IFERROR(CONCATENATE(ROUND(OFFSET(환산공식!DK$15,$F292,0),1),"%"),"")</f>
        <v/>
      </c>
      <c r="O292" s="697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7">
        <f>OFFSET(환산공식!FX$15,$F292,0)</f>
        <v/>
      </c>
      <c r="AA292" s="179">
        <f>OFFSET(환산공식!FY$15,$F292,0)</f>
        <v/>
      </c>
      <c r="AB292" s="3" t="n"/>
      <c r="AD292" s="0">
        <f>IF(L292="X",6,IF(Q292&gt;R292,1,IF(Q292&gt;S292,2,IF(Q292&gt;T292,3,IF(Q292&gt;U292,4,IF(Q292&gt;=V292,5,IF(Q292&lt;V292,6,"")))))))</f>
        <v/>
      </c>
      <c r="AF292" s="3" t="n"/>
      <c r="AG292" s="3" t="n"/>
      <c r="AH292" s="3" t="n"/>
    </row>
    <row r="293">
      <c r="A293" s="198" t="n"/>
      <c r="B293" s="198" t="n"/>
      <c r="C293" s="198" t="inlineStr">
        <is>
          <t>나286</t>
        </is>
      </c>
      <c r="D293" s="195" t="n">
        <v>1279</v>
      </c>
      <c r="E293" s="195" t="n">
        <v>85</v>
      </c>
      <c r="F293" s="195" t="n">
        <v>85</v>
      </c>
      <c r="G293" s="239" t="n">
        <v>286</v>
      </c>
      <c r="H293" s="197" t="inlineStr">
        <is>
          <t>나</t>
        </is>
      </c>
      <c r="I293" s="242" t="inlineStr">
        <is>
          <t>서울과학기술대</t>
        </is>
      </c>
      <c r="J293" s="242" t="inlineStr">
        <is>
          <t>자유전공학부(정보통신대학)</t>
        </is>
      </c>
      <c r="K293" s="195" t="inlineStr">
        <is>
          <t>자연</t>
        </is>
      </c>
      <c r="L293" s="697">
        <f>IF(OFFSET(환산공식!$ED$15,$F293,0)=1,"O","X")</f>
        <v/>
      </c>
      <c r="M293" s="188">
        <f>IFERROR(OFFSET(환산공식!DJ$15,$F293,0),"")</f>
        <v/>
      </c>
      <c r="N293" s="697">
        <f>IFERROR(CONCATENATE(ROUND(OFFSET(환산공식!DK$15,$F293,0),1),"%"),"")</f>
        <v/>
      </c>
      <c r="O293" s="697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7">
        <f>OFFSET(환산공식!FX$15,$F293,0)</f>
        <v/>
      </c>
      <c r="AA293" s="179">
        <f>OFFSET(환산공식!FY$15,$F293,0)</f>
        <v/>
      </c>
      <c r="AB293" s="3" t="n"/>
      <c r="AD293" s="0">
        <f>IF(L293="X",6,IF(Q293&gt;R293,1,IF(Q293&gt;S293,2,IF(Q293&gt;T293,3,IF(Q293&gt;U293,4,IF(Q293&gt;=V293,5,IF(Q293&lt;V293,6,"")))))))</f>
        <v/>
      </c>
      <c r="AF293" s="3" t="n"/>
      <c r="AG293" s="3" t="n"/>
      <c r="AH293" s="3" t="n"/>
    </row>
    <row r="294">
      <c r="A294" s="198" t="n"/>
      <c r="B294" s="198" t="n"/>
      <c r="C294" s="198" t="inlineStr">
        <is>
          <t>나287</t>
        </is>
      </c>
      <c r="D294" s="195" t="n">
        <v>1280</v>
      </c>
      <c r="E294" s="195" t="n">
        <v>85</v>
      </c>
      <c r="F294" s="195" t="n">
        <v>85</v>
      </c>
      <c r="G294" s="239" t="n">
        <v>287</v>
      </c>
      <c r="H294" s="197" t="inlineStr">
        <is>
          <t>나</t>
        </is>
      </c>
      <c r="I294" s="242" t="inlineStr">
        <is>
          <t>서울과학기술대</t>
        </is>
      </c>
      <c r="J294" s="242" t="inlineStr">
        <is>
          <t>건축학부건축학전공</t>
        </is>
      </c>
      <c r="K294" s="195" t="inlineStr">
        <is>
          <t>자연</t>
        </is>
      </c>
      <c r="L294" s="697">
        <f>IF(OFFSET(환산공식!$ED$15,$F294,0)=1,"O","X")</f>
        <v/>
      </c>
      <c r="M294" s="188">
        <f>IFERROR(OFFSET(환산공식!DJ$15,$F294,0),"")</f>
        <v/>
      </c>
      <c r="N294" s="697">
        <f>IFERROR(CONCATENATE(ROUND(OFFSET(환산공식!DK$15,$F294,0),1),"%"),"")</f>
        <v/>
      </c>
      <c r="O294" s="697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7">
        <f>OFFSET(환산공식!FX$15,$F294,0)</f>
        <v/>
      </c>
      <c r="AA294" s="179">
        <f>OFFSET(환산공식!FY$15,$F294,0)</f>
        <v/>
      </c>
      <c r="AB294" s="3" t="n"/>
      <c r="AD294" s="0">
        <f>IF(L294="X",6,IF(Q294&gt;R294,1,IF(Q294&gt;S294,2,IF(Q294&gt;T294,3,IF(Q294&gt;U294,4,IF(Q294&gt;=V294,5,IF(Q294&lt;V294,6,"")))))))</f>
        <v/>
      </c>
      <c r="AF294" s="3" t="n"/>
      <c r="AG294" s="3" t="n"/>
      <c r="AH294" s="3" t="n"/>
    </row>
    <row r="295">
      <c r="A295" s="198" t="n"/>
      <c r="B295" s="198" t="n"/>
      <c r="C295" s="198" t="inlineStr">
        <is>
          <t>나288</t>
        </is>
      </c>
      <c r="D295" s="195" t="n">
        <v>1281</v>
      </c>
      <c r="E295" s="195" t="n">
        <v>85</v>
      </c>
      <c r="F295" s="195" t="n">
        <v>85</v>
      </c>
      <c r="G295" s="239" t="n">
        <v>288</v>
      </c>
      <c r="H295" s="197" t="inlineStr">
        <is>
          <t>나</t>
        </is>
      </c>
      <c r="I295" s="242" t="inlineStr">
        <is>
          <t>서울과학기술대</t>
        </is>
      </c>
      <c r="J295" s="242" t="inlineStr">
        <is>
          <t>기계공학과</t>
        </is>
      </c>
      <c r="K295" s="195" t="inlineStr">
        <is>
          <t>자연</t>
        </is>
      </c>
      <c r="L295" s="697">
        <f>IF(OFFSET(환산공식!$ED$15,$F295,0)=1,"O","X")</f>
        <v/>
      </c>
      <c r="M295" s="188">
        <f>IFERROR(OFFSET(환산공식!DJ$15,$F295,0),"")</f>
        <v/>
      </c>
      <c r="N295" s="697">
        <f>IFERROR(CONCATENATE(ROUND(OFFSET(환산공식!DK$15,$F295,0),1),"%"),"")</f>
        <v/>
      </c>
      <c r="O295" s="697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7">
        <f>OFFSET(환산공식!FX$15,$F295,0)</f>
        <v/>
      </c>
      <c r="AA295" s="179">
        <f>OFFSET(환산공식!FY$15,$F295,0)</f>
        <v/>
      </c>
      <c r="AB295" s="3" t="n"/>
      <c r="AD295" s="0">
        <f>IF(L295="X",6,IF(Q295&gt;R295,1,IF(Q295&gt;S295,2,IF(Q295&gt;T295,3,IF(Q295&gt;U295,4,IF(Q295&gt;=V295,5,IF(Q295&lt;V295,6,"")))))))</f>
        <v/>
      </c>
      <c r="AF295" s="3" t="n"/>
      <c r="AG295" s="3" t="n"/>
      <c r="AH295" s="3" t="n"/>
    </row>
    <row r="296">
      <c r="A296" s="198" t="n"/>
      <c r="B296" s="198" t="n"/>
      <c r="C296" s="198" t="inlineStr">
        <is>
          <t>나289</t>
        </is>
      </c>
      <c r="D296" s="195" t="n">
        <v>1282</v>
      </c>
      <c r="E296" s="195" t="n">
        <v>85</v>
      </c>
      <c r="F296" s="195" t="n">
        <v>85</v>
      </c>
      <c r="G296" s="239" t="n">
        <v>289</v>
      </c>
      <c r="H296" s="197" t="inlineStr">
        <is>
          <t>나</t>
        </is>
      </c>
      <c r="I296" s="242" t="inlineStr">
        <is>
          <t>서울과학기술대</t>
        </is>
      </c>
      <c r="J296" s="242" t="inlineStr">
        <is>
          <t>지능형로봇전공</t>
        </is>
      </c>
      <c r="K296" s="195" t="inlineStr">
        <is>
          <t>자연</t>
        </is>
      </c>
      <c r="L296" s="697">
        <f>IF(OFFSET(환산공식!$ED$15,$F296,0)=1,"O","X")</f>
        <v/>
      </c>
      <c r="M296" s="188">
        <f>IFERROR(OFFSET(환산공식!DJ$15,$F296,0),"")</f>
        <v/>
      </c>
      <c r="N296" s="697">
        <f>IFERROR(CONCATENATE(ROUND(OFFSET(환산공식!DK$15,$F296,0),1),"%"),"")</f>
        <v/>
      </c>
      <c r="O296" s="697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7">
        <f>OFFSET(환산공식!FX$15,$F296,0)</f>
        <v/>
      </c>
      <c r="AA296" s="179">
        <f>OFFSET(환산공식!FY$15,$F296,0)</f>
        <v/>
      </c>
      <c r="AB296" s="3" t="n"/>
      <c r="AD296" s="0">
        <f>IF(L296="X",6,IF(Q296&gt;R296,1,IF(Q296&gt;S296,2,IF(Q296&gt;T296,3,IF(Q296&gt;U296,4,IF(Q296&gt;=V296,5,IF(Q296&lt;V296,6,"")))))))</f>
        <v/>
      </c>
      <c r="AF296" s="3" t="n"/>
      <c r="AG296" s="3" t="n"/>
      <c r="AH296" s="3" t="n"/>
    </row>
    <row r="297">
      <c r="A297" s="198" t="n"/>
      <c r="B297" s="198" t="n"/>
      <c r="C297" s="198" t="inlineStr">
        <is>
          <t>나290</t>
        </is>
      </c>
      <c r="D297" s="195" t="n">
        <v>1283</v>
      </c>
      <c r="E297" s="195" t="n">
        <v>85</v>
      </c>
      <c r="F297" s="195" t="n">
        <v>85</v>
      </c>
      <c r="G297" s="239" t="n">
        <v>290</v>
      </c>
      <c r="H297" s="197" t="inlineStr">
        <is>
          <t>나</t>
        </is>
      </c>
      <c r="I297" s="242" t="inlineStr">
        <is>
          <t>서울과학기술대</t>
        </is>
      </c>
      <c r="J297" s="242" t="inlineStr">
        <is>
          <t>자유전공학부(에너지바이오대학)</t>
        </is>
      </c>
      <c r="K297" s="195" t="inlineStr">
        <is>
          <t>자연</t>
        </is>
      </c>
      <c r="L297" s="697">
        <f>IF(OFFSET(환산공식!$ED$15,$F297,0)=1,"O","X")</f>
        <v/>
      </c>
      <c r="M297" s="188">
        <f>IFERROR(OFFSET(환산공식!DJ$15,$F297,0),"")</f>
        <v/>
      </c>
      <c r="N297" s="697">
        <f>IFERROR(CONCATENATE(ROUND(OFFSET(환산공식!DK$15,$F297,0),1),"%"),"")</f>
        <v/>
      </c>
      <c r="O297" s="697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7">
        <f>OFFSET(환산공식!FX$15,$F297,0)</f>
        <v/>
      </c>
      <c r="AA297" s="179">
        <f>OFFSET(환산공식!FY$15,$F297,0)</f>
        <v/>
      </c>
      <c r="AB297" s="3" t="n"/>
      <c r="AD297" s="0">
        <f>IF(L297="X",6,IF(Q297&gt;R297,1,IF(Q297&gt;S297,2,IF(Q297&gt;T297,3,IF(Q297&gt;U297,4,IF(Q297&gt;=V297,5,IF(Q297&lt;V297,6,"")))))))</f>
        <v/>
      </c>
      <c r="AF297" s="3" t="n"/>
      <c r="AG297" s="3" t="n"/>
      <c r="AH297" s="3" t="n"/>
    </row>
    <row r="298">
      <c r="A298" s="198" t="n"/>
      <c r="B298" s="198" t="n"/>
      <c r="C298" s="198" t="inlineStr">
        <is>
          <t>나291</t>
        </is>
      </c>
      <c r="D298" s="195" t="n">
        <v>1284</v>
      </c>
      <c r="E298" s="195" t="n">
        <v>85</v>
      </c>
      <c r="F298" s="195" t="n">
        <v>85</v>
      </c>
      <c r="G298" s="239" t="n">
        <v>291</v>
      </c>
      <c r="H298" s="197" t="inlineStr">
        <is>
          <t>나</t>
        </is>
      </c>
      <c r="I298" s="242" t="inlineStr">
        <is>
          <t>서울과학기술대</t>
        </is>
      </c>
      <c r="J298" s="242" t="inlineStr">
        <is>
          <t>건축학부건축공학전공</t>
        </is>
      </c>
      <c r="K298" s="195" t="inlineStr">
        <is>
          <t>자연</t>
        </is>
      </c>
      <c r="L298" s="697">
        <f>IF(OFFSET(환산공식!$ED$15,$F298,0)=1,"O","X")</f>
        <v/>
      </c>
      <c r="M298" s="188">
        <f>IFERROR(OFFSET(환산공식!DJ$15,$F298,0),"")</f>
        <v/>
      </c>
      <c r="N298" s="697">
        <f>IFERROR(CONCATENATE(ROUND(OFFSET(환산공식!DK$15,$F298,0),1),"%"),"")</f>
        <v/>
      </c>
      <c r="O298" s="697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7">
        <f>OFFSET(환산공식!FX$15,$F298,0)</f>
        <v/>
      </c>
      <c r="AA298" s="179">
        <f>OFFSET(환산공식!FY$15,$F298,0)</f>
        <v/>
      </c>
      <c r="AB298" s="3" t="n"/>
      <c r="AD298" s="0">
        <f>IF(L298="X",6,IF(Q298&gt;R298,1,IF(Q298&gt;S298,2,IF(Q298&gt;T298,3,IF(Q298&gt;U298,4,IF(Q298&gt;=V298,5,IF(Q298&lt;V298,6,"")))))))</f>
        <v/>
      </c>
      <c r="AF298" s="3" t="n"/>
      <c r="AG298" s="3" t="n"/>
      <c r="AH298" s="3" t="n"/>
    </row>
    <row r="299">
      <c r="A299" s="198" t="n"/>
      <c r="B299" s="198" t="n"/>
      <c r="C299" s="198" t="inlineStr">
        <is>
          <t>나292</t>
        </is>
      </c>
      <c r="D299" s="195" t="n">
        <v>1285</v>
      </c>
      <c r="E299" s="195" t="n">
        <v>85</v>
      </c>
      <c r="F299" s="195" t="n">
        <v>85</v>
      </c>
      <c r="G299" s="239" t="n">
        <v>292</v>
      </c>
      <c r="H299" s="197" t="inlineStr">
        <is>
          <t>나</t>
        </is>
      </c>
      <c r="I299" s="242" t="inlineStr">
        <is>
          <t>서울과학기술대</t>
        </is>
      </c>
      <c r="J299" s="242" t="inlineStr">
        <is>
          <t>안전공학과</t>
        </is>
      </c>
      <c r="K299" s="195" t="inlineStr">
        <is>
          <t>자연</t>
        </is>
      </c>
      <c r="L299" s="697">
        <f>IF(OFFSET(환산공식!$ED$15,$F299,0)=1,"O","X")</f>
        <v/>
      </c>
      <c r="M299" s="188">
        <f>IFERROR(OFFSET(환산공식!DJ$15,$F299,0),"")</f>
        <v/>
      </c>
      <c r="N299" s="697">
        <f>IFERROR(CONCATENATE(ROUND(OFFSET(환산공식!DK$15,$F299,0),1),"%"),"")</f>
        <v/>
      </c>
      <c r="O299" s="697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7">
        <f>OFFSET(환산공식!FX$15,$F299,0)</f>
        <v/>
      </c>
      <c r="AA299" s="179">
        <f>OFFSET(환산공식!FY$15,$F299,0)</f>
        <v/>
      </c>
      <c r="AB299" s="3" t="n"/>
      <c r="AD299" s="0">
        <f>IF(L299="X",6,IF(Q299&gt;R299,1,IF(Q299&gt;S299,2,IF(Q299&gt;T299,3,IF(Q299&gt;U299,4,IF(Q299&gt;=V299,5,IF(Q299&lt;V299,6,"")))))))</f>
        <v/>
      </c>
      <c r="AF299" s="3" t="n"/>
      <c r="AG299" s="3" t="n"/>
      <c r="AH299" s="3" t="n"/>
    </row>
    <row r="300">
      <c r="A300" s="198" t="n"/>
      <c r="B300" s="198" t="n"/>
      <c r="C300" s="198" t="inlineStr">
        <is>
          <t>나293</t>
        </is>
      </c>
      <c r="D300" s="195" t="n">
        <v>1286</v>
      </c>
      <c r="E300" s="195" t="n">
        <v>85</v>
      </c>
      <c r="F300" s="195" t="n">
        <v>85</v>
      </c>
      <c r="G300" s="239" t="n">
        <v>293</v>
      </c>
      <c r="H300" s="197" t="inlineStr">
        <is>
          <t>나</t>
        </is>
      </c>
      <c r="I300" s="242" t="inlineStr">
        <is>
          <t>서울과학기술대</t>
        </is>
      </c>
      <c r="J300" s="242" t="inlineStr">
        <is>
          <t>건설시스템공학과</t>
        </is>
      </c>
      <c r="K300" s="195" t="inlineStr">
        <is>
          <t>자연</t>
        </is>
      </c>
      <c r="L300" s="697">
        <f>IF(OFFSET(환산공식!$ED$15,$F300,0)=1,"O","X")</f>
        <v/>
      </c>
      <c r="M300" s="188">
        <f>IFERROR(OFFSET(환산공식!DJ$15,$F300,0),"")</f>
        <v/>
      </c>
      <c r="N300" s="697">
        <f>IFERROR(CONCATENATE(ROUND(OFFSET(환산공식!DK$15,$F300,0),1),"%"),"")</f>
        <v/>
      </c>
      <c r="O300" s="697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7">
        <f>OFFSET(환산공식!FX$15,$F300,0)</f>
        <v/>
      </c>
      <c r="AA300" s="179">
        <f>OFFSET(환산공식!FY$15,$F300,0)</f>
        <v/>
      </c>
      <c r="AB300" s="3" t="n"/>
      <c r="AD300" s="0">
        <f>IF(L300="X",6,IF(Q300&gt;R300,1,IF(Q300&gt;S300,2,IF(Q300&gt;T300,3,IF(Q300&gt;U300,4,IF(Q300&gt;=V300,5,IF(Q300&lt;V300,6,"")))))))</f>
        <v/>
      </c>
      <c r="AF300" s="3" t="n"/>
      <c r="AG300" s="3" t="n"/>
      <c r="AH300" s="3" t="n"/>
    </row>
    <row r="301">
      <c r="A301" s="198" t="n"/>
      <c r="B301" s="198" t="n"/>
      <c r="C301" s="198" t="inlineStr">
        <is>
          <t>나294</t>
        </is>
      </c>
      <c r="D301" s="195" t="n">
        <v>1287</v>
      </c>
      <c r="E301" s="195" t="n">
        <v>84</v>
      </c>
      <c r="F301" s="195" t="n">
        <v>84</v>
      </c>
      <c r="G301" s="239" t="n">
        <v>294</v>
      </c>
      <c r="H301" s="197" t="inlineStr">
        <is>
          <t>나</t>
        </is>
      </c>
      <c r="I301" s="242" t="inlineStr">
        <is>
          <t>서울과학기술대</t>
        </is>
      </c>
      <c r="J301" s="242" t="inlineStr">
        <is>
          <t>자유전공학부(인문사회대학)</t>
        </is>
      </c>
      <c r="K301" s="195" t="inlineStr">
        <is>
          <t>통합</t>
        </is>
      </c>
      <c r="L301" s="697">
        <f>IF(OFFSET(환산공식!$ED$15,$F301,0)=1,"O","X")</f>
        <v/>
      </c>
      <c r="M301" s="188">
        <f>IFERROR(OFFSET(환산공식!DJ$15,$F301,0),"")</f>
        <v/>
      </c>
      <c r="N301" s="697">
        <f>IFERROR(CONCATENATE(ROUND(OFFSET(환산공식!DK$15,$F301,0),1),"%"),"")</f>
        <v/>
      </c>
      <c r="O301" s="697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7">
        <f>OFFSET(환산공식!FX$15,$F301,0)</f>
        <v/>
      </c>
      <c r="AA301" s="179">
        <f>OFFSET(환산공식!FY$15,$F301,0)</f>
        <v/>
      </c>
      <c r="AB301" s="3" t="n"/>
      <c r="AD301" s="0">
        <f>IF(L301="X",6,IF(Q301&gt;R301,1,IF(Q301&gt;S301,2,IF(Q301&gt;T301,3,IF(Q301&gt;U301,4,IF(Q301&gt;=V301,5,IF(Q301&lt;V301,6,"")))))))</f>
        <v/>
      </c>
      <c r="AF301" s="3" t="n"/>
      <c r="AG301" s="3" t="n"/>
      <c r="AH301" s="3" t="n"/>
    </row>
    <row r="302">
      <c r="A302" s="198" t="n"/>
      <c r="B302" s="198" t="n"/>
      <c r="C302" s="198" t="inlineStr">
        <is>
          <t>나295</t>
        </is>
      </c>
      <c r="D302" s="195" t="n">
        <v>1288</v>
      </c>
      <c r="E302" s="195" t="n">
        <v>86</v>
      </c>
      <c r="F302" s="195" t="n">
        <v>86</v>
      </c>
      <c r="G302" s="239" t="n">
        <v>295</v>
      </c>
      <c r="H302" s="197" t="inlineStr">
        <is>
          <t>나</t>
        </is>
      </c>
      <c r="I302" s="242" t="inlineStr">
        <is>
          <t>서울과학기술대</t>
        </is>
      </c>
      <c r="J302" s="242" t="inlineStr">
        <is>
          <t>자유전공학부(기술경영융합대학)</t>
        </is>
      </c>
      <c r="K302" s="195" t="inlineStr">
        <is>
          <t>통합</t>
        </is>
      </c>
      <c r="L302" s="697">
        <f>IF(OFFSET(환산공식!$ED$15,$F302,0)=1,"O","X")</f>
        <v/>
      </c>
      <c r="M302" s="188">
        <f>IFERROR(OFFSET(환산공식!DJ$15,$F302,0),"")</f>
        <v/>
      </c>
      <c r="N302" s="697">
        <f>IFERROR(CONCATENATE(ROUND(OFFSET(환산공식!DK$15,$F302,0),1),"%"),"")</f>
        <v/>
      </c>
      <c r="O302" s="697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7">
        <f>OFFSET(환산공식!FX$15,$F302,0)</f>
        <v/>
      </c>
      <c r="AA302" s="179">
        <f>OFFSET(환산공식!FY$15,$F302,0)</f>
        <v/>
      </c>
      <c r="AB302" s="3" t="n"/>
      <c r="AD302" s="0">
        <f>IF(L302="X",6,IF(Q302&gt;R302,1,IF(Q302&gt;S302,2,IF(Q302&gt;T302,3,IF(Q302&gt;U302,4,IF(Q302&gt;=V302,5,IF(Q302&lt;V302,6,"")))))))</f>
        <v/>
      </c>
      <c r="AF302" s="3" t="n"/>
      <c r="AG302" s="3" t="n"/>
      <c r="AH302" s="3" t="n"/>
    </row>
    <row r="303">
      <c r="A303" s="198" t="n"/>
      <c r="B303" s="198" t="n"/>
      <c r="C303" s="198" t="inlineStr">
        <is>
          <t>나296</t>
        </is>
      </c>
      <c r="D303" s="195" t="n">
        <v>1289</v>
      </c>
      <c r="E303" s="195" t="n">
        <v>75</v>
      </c>
      <c r="F303" s="195" t="n">
        <v>75</v>
      </c>
      <c r="G303" s="239" t="n">
        <v>296</v>
      </c>
      <c r="H303" s="197" t="inlineStr">
        <is>
          <t>나</t>
        </is>
      </c>
      <c r="I303" s="242" t="inlineStr">
        <is>
          <t>숭실대</t>
        </is>
      </c>
      <c r="J303" s="242" t="inlineStr">
        <is>
          <t>전자정보공학부(IT융합)</t>
        </is>
      </c>
      <c r="K303" s="195" t="inlineStr">
        <is>
          <t>자연</t>
        </is>
      </c>
      <c r="L303" s="697">
        <f>IF(OFFSET(환산공식!$ED$15,$F303,0)=1,"O","X")</f>
        <v/>
      </c>
      <c r="M303" s="188">
        <f>IFERROR(OFFSET(환산공식!DJ$15,$F303,0),"")</f>
        <v/>
      </c>
      <c r="N303" s="697">
        <f>IFERROR(CONCATENATE(ROUND(OFFSET(환산공식!DK$15,$F303,0),1),"%"),"")</f>
        <v/>
      </c>
      <c r="O303" s="697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7">
        <f>OFFSET(환산공식!FX$15,$F303,0)</f>
        <v/>
      </c>
      <c r="AA303" s="179">
        <f>OFFSET(환산공식!FY$15,$F303,0)</f>
        <v/>
      </c>
      <c r="AB303" s="3" t="n"/>
      <c r="AD303" s="0">
        <f>IF(L303="X",6,IF(Q303&gt;R303,1,IF(Q303&gt;S303,2,IF(Q303&gt;T303,3,IF(Q303&gt;U303,4,IF(Q303&gt;=V303,5,IF(Q303&lt;V303,6,"")))))))</f>
        <v/>
      </c>
      <c r="AF303" s="3" t="n"/>
      <c r="AG303" s="3" t="n"/>
      <c r="AH303" s="3" t="n"/>
    </row>
    <row r="304">
      <c r="A304" s="198" t="n"/>
      <c r="B304" s="198" t="n"/>
      <c r="C304" s="198" t="inlineStr">
        <is>
          <t>나297</t>
        </is>
      </c>
      <c r="D304" s="195" t="n">
        <v>1290</v>
      </c>
      <c r="E304" s="195" t="n">
        <v>75</v>
      </c>
      <c r="F304" s="195" t="n">
        <v>75</v>
      </c>
      <c r="G304" s="239" t="n">
        <v>297</v>
      </c>
      <c r="H304" s="197" t="inlineStr">
        <is>
          <t>나</t>
        </is>
      </c>
      <c r="I304" s="242" t="inlineStr">
        <is>
          <t>숭실대</t>
        </is>
      </c>
      <c r="J304" s="242" t="inlineStr">
        <is>
          <t>자유전공학부(자연)</t>
        </is>
      </c>
      <c r="K304" s="195" t="inlineStr">
        <is>
          <t>자연</t>
        </is>
      </c>
      <c r="L304" s="697">
        <f>IF(OFFSET(환산공식!$ED$15,$F304,0)=1,"O","X")</f>
        <v/>
      </c>
      <c r="M304" s="188">
        <f>IFERROR(OFFSET(환산공식!DJ$15,$F304,0),"")</f>
        <v/>
      </c>
      <c r="N304" s="697">
        <f>IFERROR(CONCATENATE(ROUND(OFFSET(환산공식!DK$15,$F304,0),1),"%"),"")</f>
        <v/>
      </c>
      <c r="O304" s="697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7">
        <f>OFFSET(환산공식!FX$15,$F304,0)</f>
        <v/>
      </c>
      <c r="AA304" s="179">
        <f>OFFSET(환산공식!FY$15,$F304,0)</f>
        <v/>
      </c>
      <c r="AB304" s="3" t="n"/>
      <c r="AD304" s="0">
        <f>IF(L304="X",6,IF(Q304&gt;R304,1,IF(Q304&gt;S304,2,IF(Q304&gt;T304,3,IF(Q304&gt;U304,4,IF(Q304&gt;=V304,5,IF(Q304&lt;V304,6,"")))))))</f>
        <v/>
      </c>
      <c r="AF304" s="3" t="n"/>
      <c r="AG304" s="3" t="n"/>
      <c r="AH304" s="3" t="n"/>
    </row>
    <row r="305">
      <c r="A305" s="198" t="n"/>
      <c r="B305" s="198" t="n"/>
      <c r="C305" s="198" t="inlineStr">
        <is>
          <t>나298</t>
        </is>
      </c>
      <c r="D305" s="195" t="n">
        <v>1291</v>
      </c>
      <c r="E305" s="195" t="n">
        <v>76</v>
      </c>
      <c r="F305" s="195" t="n">
        <v>76</v>
      </c>
      <c r="G305" s="239" t="n">
        <v>298</v>
      </c>
      <c r="H305" s="197" t="inlineStr">
        <is>
          <t>나</t>
        </is>
      </c>
      <c r="I305" s="242" t="inlineStr">
        <is>
          <t>숭실대</t>
        </is>
      </c>
      <c r="J305" s="242" t="inlineStr">
        <is>
          <t>영어영문학과</t>
        </is>
      </c>
      <c r="K305" s="195" t="inlineStr">
        <is>
          <t>통합</t>
        </is>
      </c>
      <c r="L305" s="697">
        <f>IF(OFFSET(환산공식!$ED$15,$F305,0)=1,"O","X")</f>
        <v/>
      </c>
      <c r="M305" s="188">
        <f>IFERROR(OFFSET(환산공식!DJ$15,$F305,0),"")</f>
        <v/>
      </c>
      <c r="N305" s="697">
        <f>IFERROR(CONCATENATE(ROUND(OFFSET(환산공식!DK$15,$F305,0),1),"%"),"")</f>
        <v/>
      </c>
      <c r="O305" s="697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7">
        <f>OFFSET(환산공식!FX$15,$F305,0)</f>
        <v/>
      </c>
      <c r="AA305" s="179">
        <f>OFFSET(환산공식!FY$15,$F305,0)</f>
        <v/>
      </c>
      <c r="AB305" s="3" t="n"/>
      <c r="AD305" s="0">
        <f>IF(L305="X",6,IF(Q305&gt;R305,1,IF(Q305&gt;S305,2,IF(Q305&gt;T305,3,IF(Q305&gt;U305,4,IF(Q305&gt;=V305,5,IF(Q305&lt;V305,6,"")))))))</f>
        <v/>
      </c>
      <c r="AF305" s="3" t="n"/>
      <c r="AG305" s="3" t="n"/>
      <c r="AH305" s="3" t="n"/>
    </row>
    <row r="306">
      <c r="A306" s="198" t="n"/>
      <c r="B306" s="198" t="n"/>
      <c r="C306" s="198" t="inlineStr">
        <is>
          <t>나299</t>
        </is>
      </c>
      <c r="D306" s="195" t="n">
        <v>1292</v>
      </c>
      <c r="E306" s="195" t="n">
        <v>76</v>
      </c>
      <c r="F306" s="195" t="n">
        <v>76</v>
      </c>
      <c r="G306" s="239" t="n">
        <v>299</v>
      </c>
      <c r="H306" s="197" t="inlineStr">
        <is>
          <t>나</t>
        </is>
      </c>
      <c r="I306" s="242" t="inlineStr">
        <is>
          <t>숭실대</t>
        </is>
      </c>
      <c r="J306" s="242" t="inlineStr">
        <is>
          <t>독어독문학과</t>
        </is>
      </c>
      <c r="K306" s="195" t="inlineStr">
        <is>
          <t>통합</t>
        </is>
      </c>
      <c r="L306" s="697">
        <f>IF(OFFSET(환산공식!$ED$15,$F306,0)=1,"O","X")</f>
        <v/>
      </c>
      <c r="M306" s="188">
        <f>IFERROR(OFFSET(환산공식!DJ$15,$F306,0),"")</f>
        <v/>
      </c>
      <c r="N306" s="697">
        <f>IFERROR(CONCATENATE(ROUND(OFFSET(환산공식!DK$15,$F306,0),1),"%"),"")</f>
        <v/>
      </c>
      <c r="O306" s="697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7">
        <f>OFFSET(환산공식!FX$15,$F306,0)</f>
        <v/>
      </c>
      <c r="AA306" s="179">
        <f>OFFSET(환산공식!FY$15,$F306,0)</f>
        <v/>
      </c>
      <c r="AB306" s="3" t="n"/>
      <c r="AD306" s="0">
        <f>IF(L306="X",6,IF(Q306&gt;R306,1,IF(Q306&gt;S306,2,IF(Q306&gt;T306,3,IF(Q306&gt;U306,4,IF(Q306&gt;=V306,5,IF(Q306&lt;V306,6,"")))))))</f>
        <v/>
      </c>
      <c r="AF306" s="3" t="n"/>
      <c r="AG306" s="3" t="n"/>
      <c r="AH306" s="3" t="n"/>
    </row>
    <row r="307">
      <c r="A307" s="198" t="n"/>
      <c r="B307" s="198" t="n"/>
      <c r="C307" s="198" t="inlineStr">
        <is>
          <t>나300</t>
        </is>
      </c>
      <c r="D307" s="195" t="n">
        <v>1293</v>
      </c>
      <c r="E307" s="195" t="n">
        <v>67</v>
      </c>
      <c r="F307" s="195" t="n">
        <v>67</v>
      </c>
      <c r="G307" s="239" t="n">
        <v>300</v>
      </c>
      <c r="H307" s="197" t="inlineStr">
        <is>
          <t>나</t>
        </is>
      </c>
      <c r="I307" s="242" t="inlineStr">
        <is>
          <t>국민대</t>
        </is>
      </c>
      <c r="J307" s="242" t="inlineStr">
        <is>
          <t>자동차융합대학</t>
        </is>
      </c>
      <c r="K307" s="195" t="inlineStr">
        <is>
          <t>자연</t>
        </is>
      </c>
      <c r="L307" s="697">
        <f>IF(OFFSET(환산공식!$ED$15,$F307,0)=1,"O","X")</f>
        <v/>
      </c>
      <c r="M307" s="188">
        <f>IFERROR(OFFSET(환산공식!DJ$15,$F307,0),"")</f>
        <v/>
      </c>
      <c r="N307" s="697">
        <f>IFERROR(CONCATENATE(ROUND(OFFSET(환산공식!DK$15,$F307,0),1),"%"),"")</f>
        <v/>
      </c>
      <c r="O307" s="697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7">
        <f>OFFSET(환산공식!FX$15,$F307,0)</f>
        <v/>
      </c>
      <c r="AA307" s="179">
        <f>OFFSET(환산공식!FY$15,$F307,0)</f>
        <v/>
      </c>
      <c r="AB307" s="3" t="n"/>
      <c r="AD307" s="0">
        <f>IF(L307="X",6,IF(Q307&gt;R307,1,IF(Q307&gt;S307,2,IF(Q307&gt;T307,3,IF(Q307&gt;U307,4,IF(Q307&gt;=V307,5,IF(Q307&lt;V307,6,"")))))))</f>
        <v/>
      </c>
      <c r="AF307" s="3" t="n"/>
      <c r="AG307" s="3" t="n"/>
      <c r="AH307" s="3" t="n"/>
    </row>
    <row r="308">
      <c r="A308" s="198" t="n"/>
      <c r="B308" s="198" t="n"/>
      <c r="C308" s="198" t="inlineStr">
        <is>
          <t>나301</t>
        </is>
      </c>
      <c r="D308" s="195" t="n">
        <v>1294</v>
      </c>
      <c r="E308" s="195" t="n">
        <v>67</v>
      </c>
      <c r="F308" s="195" t="n">
        <v>67</v>
      </c>
      <c r="G308" s="239" t="n">
        <v>301</v>
      </c>
      <c r="H308" s="197" t="inlineStr">
        <is>
          <t>나</t>
        </is>
      </c>
      <c r="I308" s="242" t="inlineStr">
        <is>
          <t>국민대</t>
        </is>
      </c>
      <c r="J308" s="242" t="inlineStr">
        <is>
          <t>미래모빌리티학과</t>
        </is>
      </c>
      <c r="K308" s="195" t="inlineStr">
        <is>
          <t>자연</t>
        </is>
      </c>
      <c r="L308" s="697">
        <f>IF(OFFSET(환산공식!$ED$15,$F308,0)=1,"O","X")</f>
        <v/>
      </c>
      <c r="M308" s="188">
        <f>IFERROR(OFFSET(환산공식!DJ$15,$F308,0),"")</f>
        <v/>
      </c>
      <c r="N308" s="697">
        <f>IFERROR(CONCATENATE(ROUND(OFFSET(환산공식!DK$15,$F308,0),1),"%"),"")</f>
        <v/>
      </c>
      <c r="O308" s="697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7">
        <f>OFFSET(환산공식!FX$15,$F308,0)</f>
        <v/>
      </c>
      <c r="AA308" s="179">
        <f>OFFSET(환산공식!FY$15,$F308,0)</f>
        <v/>
      </c>
      <c r="AB308" s="3" t="n"/>
      <c r="AD308" s="0">
        <f>IF(L308="X",6,IF(Q308&gt;R308,1,IF(Q308&gt;S308,2,IF(Q308&gt;T308,3,IF(Q308&gt;U308,4,IF(Q308&gt;=V308,5,IF(Q308&lt;V308,6,"")))))))</f>
        <v/>
      </c>
      <c r="AF308" s="3" t="n"/>
      <c r="AG308" s="3" t="n"/>
      <c r="AH308" s="3" t="n"/>
    </row>
    <row r="309">
      <c r="A309" s="198" t="n"/>
      <c r="B309" s="198" t="n"/>
      <c r="C309" s="198" t="inlineStr">
        <is>
          <t>나302</t>
        </is>
      </c>
      <c r="D309" s="195" t="n">
        <v>1295</v>
      </c>
      <c r="E309" s="195" t="n">
        <v>67</v>
      </c>
      <c r="F309" s="195" t="n">
        <v>67</v>
      </c>
      <c r="G309" s="239" t="n">
        <v>302</v>
      </c>
      <c r="H309" s="197" t="inlineStr">
        <is>
          <t>나</t>
        </is>
      </c>
      <c r="I309" s="242" t="inlineStr">
        <is>
          <t>국민대</t>
        </is>
      </c>
      <c r="J309" s="242" t="inlineStr">
        <is>
          <t>전자화학재료전공</t>
        </is>
      </c>
      <c r="K309" s="195" t="inlineStr">
        <is>
          <t>자연</t>
        </is>
      </c>
      <c r="L309" s="697">
        <f>IF(OFFSET(환산공식!$ED$15,$F309,0)=1,"O","X")</f>
        <v/>
      </c>
      <c r="M309" s="188">
        <f>IFERROR(OFFSET(환산공식!DJ$15,$F309,0),"")</f>
        <v/>
      </c>
      <c r="N309" s="697">
        <f>IFERROR(CONCATENATE(ROUND(OFFSET(환산공식!DK$15,$F309,0),1),"%"),"")</f>
        <v/>
      </c>
      <c r="O309" s="697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7">
        <f>OFFSET(환산공식!FX$15,$F309,0)</f>
        <v/>
      </c>
      <c r="AA309" s="179">
        <f>OFFSET(환산공식!FY$15,$F309,0)</f>
        <v/>
      </c>
      <c r="AB309" s="3" t="n"/>
      <c r="AD309" s="0">
        <f>IF(L309="X",6,IF(Q309&gt;R309,1,IF(Q309&gt;S309,2,IF(Q309&gt;T309,3,IF(Q309&gt;U309,4,IF(Q309&gt;=V309,5,IF(Q309&lt;V309,6,"")))))))</f>
        <v/>
      </c>
      <c r="AF309" s="3" t="n"/>
      <c r="AG309" s="3" t="n"/>
      <c r="AH309" s="3" t="n"/>
    </row>
    <row r="310">
      <c r="A310" s="198" t="n"/>
      <c r="B310" s="198" t="n"/>
      <c r="C310" s="198" t="inlineStr">
        <is>
          <t>나303</t>
        </is>
      </c>
      <c r="D310" s="195" t="n">
        <v>1296</v>
      </c>
      <c r="E310" s="195" t="n">
        <v>67</v>
      </c>
      <c r="F310" s="195" t="n">
        <v>67</v>
      </c>
      <c r="G310" s="239" t="n">
        <v>303</v>
      </c>
      <c r="H310" s="197" t="inlineStr">
        <is>
          <t>나</t>
        </is>
      </c>
      <c r="I310" s="242" t="inlineStr">
        <is>
          <t>국민대</t>
        </is>
      </c>
      <c r="J310" s="242" t="inlineStr">
        <is>
          <t>소프트웨어학부</t>
        </is>
      </c>
      <c r="K310" s="195" t="inlineStr">
        <is>
          <t>자연</t>
        </is>
      </c>
      <c r="L310" s="697">
        <f>IF(OFFSET(환산공식!$ED$15,$F310,0)=1,"O","X")</f>
        <v/>
      </c>
      <c r="M310" s="188">
        <f>IFERROR(OFFSET(환산공식!DJ$15,$F310,0),"")</f>
        <v/>
      </c>
      <c r="N310" s="697">
        <f>IFERROR(CONCATENATE(ROUND(OFFSET(환산공식!DK$15,$F310,0),1),"%"),"")</f>
        <v/>
      </c>
      <c r="O310" s="697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7">
        <f>OFFSET(환산공식!FX$15,$F310,0)</f>
        <v/>
      </c>
      <c r="AA310" s="179">
        <f>OFFSET(환산공식!FY$15,$F310,0)</f>
        <v/>
      </c>
      <c r="AB310" s="3" t="n"/>
      <c r="AD310" s="0">
        <f>IF(L310="X",6,IF(Q310&gt;R310,1,IF(Q310&gt;S310,2,IF(Q310&gt;T310,3,IF(Q310&gt;U310,4,IF(Q310&gt;=V310,5,IF(Q310&lt;V310,6,"")))))))</f>
        <v/>
      </c>
      <c r="AF310" s="3" t="n"/>
      <c r="AG310" s="3" t="n"/>
      <c r="AH310" s="3" t="n"/>
    </row>
    <row r="311">
      <c r="A311" s="198" t="n"/>
      <c r="B311" s="198" t="n"/>
      <c r="C311" s="198" t="inlineStr">
        <is>
          <t>나304</t>
        </is>
      </c>
      <c r="D311" s="195" t="n">
        <v>1297</v>
      </c>
      <c r="E311" s="195" t="n">
        <v>67</v>
      </c>
      <c r="F311" s="195" t="n">
        <v>67</v>
      </c>
      <c r="G311" s="239" t="n">
        <v>304</v>
      </c>
      <c r="H311" s="197" t="inlineStr">
        <is>
          <t>나</t>
        </is>
      </c>
      <c r="I311" s="242" t="inlineStr">
        <is>
          <t>국민대</t>
        </is>
      </c>
      <c r="J311" s="242" t="inlineStr">
        <is>
          <t>모빌리티전력전자융합전공</t>
        </is>
      </c>
      <c r="K311" s="195" t="inlineStr">
        <is>
          <t>자연</t>
        </is>
      </c>
      <c r="L311" s="697">
        <f>IF(OFFSET(환산공식!$ED$15,$F311,0)=1,"O","X")</f>
        <v/>
      </c>
      <c r="M311" s="188">
        <f>IFERROR(OFFSET(환산공식!DJ$15,$F311,0),"")</f>
        <v/>
      </c>
      <c r="N311" s="697">
        <f>IFERROR(CONCATENATE(ROUND(OFFSET(환산공식!DK$15,$F311,0),1),"%"),"")</f>
        <v/>
      </c>
      <c r="O311" s="697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7">
        <f>OFFSET(환산공식!FX$15,$F311,0)</f>
        <v/>
      </c>
      <c r="AA311" s="179">
        <f>OFFSET(환산공식!FY$15,$F311,0)</f>
        <v/>
      </c>
      <c r="AB311" s="3" t="n"/>
      <c r="AD311" s="0">
        <f>IF(L311="X",6,IF(Q311&gt;R311,1,IF(Q311&gt;S311,2,IF(Q311&gt;T311,3,IF(Q311&gt;U311,4,IF(Q311&gt;=V311,5,IF(Q311&lt;V311,6,"")))))))</f>
        <v/>
      </c>
      <c r="AF311" s="3" t="n"/>
      <c r="AG311" s="3" t="n"/>
      <c r="AH311" s="3" t="n"/>
    </row>
    <row r="312">
      <c r="A312" s="198" t="n"/>
      <c r="B312" s="198" t="n"/>
      <c r="C312" s="198" t="inlineStr">
        <is>
          <t>나305</t>
        </is>
      </c>
      <c r="D312" s="195" t="n">
        <v>1298</v>
      </c>
      <c r="E312" s="195" t="n">
        <v>67</v>
      </c>
      <c r="F312" s="195" t="n">
        <v>67</v>
      </c>
      <c r="G312" s="239" t="n">
        <v>305</v>
      </c>
      <c r="H312" s="197" t="inlineStr">
        <is>
          <t>나</t>
        </is>
      </c>
      <c r="I312" s="242" t="inlineStr">
        <is>
          <t>국민대</t>
        </is>
      </c>
      <c r="J312" s="242" t="inlineStr">
        <is>
          <t>미래융합전공</t>
        </is>
      </c>
      <c r="K312" s="195" t="inlineStr">
        <is>
          <t>자연</t>
        </is>
      </c>
      <c r="L312" s="697">
        <f>IF(OFFSET(환산공식!$ED$15,$F312,0)=1,"O","X")</f>
        <v/>
      </c>
      <c r="M312" s="188">
        <f>IFERROR(OFFSET(환산공식!DJ$15,$F312,0),"")</f>
        <v/>
      </c>
      <c r="N312" s="697">
        <f>IFERROR(CONCATENATE(ROUND(OFFSET(환산공식!DK$15,$F312,0),1),"%"),"")</f>
        <v/>
      </c>
      <c r="O312" s="697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7">
        <f>OFFSET(환산공식!FX$15,$F312,0)</f>
        <v/>
      </c>
      <c r="AA312" s="179">
        <f>OFFSET(환산공식!FY$15,$F312,0)</f>
        <v/>
      </c>
      <c r="AB312" s="3" t="n"/>
      <c r="AD312" s="0">
        <f>IF(L312="X",6,IF(Q312&gt;R312,1,IF(Q312&gt;S312,2,IF(Q312&gt;T312,3,IF(Q312&gt;U312,4,IF(Q312&gt;=V312,5,IF(Q312&lt;V312,6,"")))))))</f>
        <v/>
      </c>
      <c r="AF312" s="3" t="n"/>
      <c r="AG312" s="3" t="n"/>
      <c r="AH312" s="3" t="n"/>
    </row>
    <row r="313">
      <c r="A313" s="198" t="n"/>
      <c r="B313" s="198" t="n"/>
      <c r="C313" s="198" t="inlineStr">
        <is>
          <t>나306</t>
        </is>
      </c>
      <c r="D313" s="195" t="n">
        <v>1299</v>
      </c>
      <c r="E313" s="195" t="n">
        <v>67</v>
      </c>
      <c r="F313" s="195" t="n">
        <v>67</v>
      </c>
      <c r="G313" s="239" t="n">
        <v>306</v>
      </c>
      <c r="H313" s="197" t="inlineStr">
        <is>
          <t>나</t>
        </is>
      </c>
      <c r="I313" s="242" t="inlineStr">
        <is>
          <t>국민대</t>
        </is>
      </c>
      <c r="J313" s="242" t="inlineStr">
        <is>
          <t>지능형반도체융합전자전공</t>
        </is>
      </c>
      <c r="K313" s="195" t="inlineStr">
        <is>
          <t>자연</t>
        </is>
      </c>
      <c r="L313" s="697">
        <f>IF(OFFSET(환산공식!$ED$15,$F313,0)=1,"O","X")</f>
        <v/>
      </c>
      <c r="M313" s="188">
        <f>IFERROR(OFFSET(환산공식!DJ$15,$F313,0),"")</f>
        <v/>
      </c>
      <c r="N313" s="697">
        <f>IFERROR(CONCATENATE(ROUND(OFFSET(환산공식!DK$15,$F313,0),1),"%"),"")</f>
        <v/>
      </c>
      <c r="O313" s="697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7">
        <f>OFFSET(환산공식!FX$15,$F313,0)</f>
        <v/>
      </c>
      <c r="AA313" s="179">
        <f>OFFSET(환산공식!FY$15,$F313,0)</f>
        <v/>
      </c>
      <c r="AB313" s="3" t="n"/>
      <c r="AD313" s="0">
        <f>IF(L313="X",6,IF(Q313&gt;R313,1,IF(Q313&gt;S313,2,IF(Q313&gt;T313,3,IF(Q313&gt;U313,4,IF(Q313&gt;=V313,5,IF(Q313&lt;V313,6,"")))))))</f>
        <v/>
      </c>
      <c r="AF313" s="3" t="n"/>
      <c r="AG313" s="3" t="n"/>
      <c r="AH313" s="3" t="n"/>
    </row>
    <row r="314">
      <c r="A314" s="198" t="n"/>
      <c r="B314" s="198" t="n"/>
      <c r="C314" s="198" t="inlineStr">
        <is>
          <t>나307</t>
        </is>
      </c>
      <c r="D314" s="195" t="n">
        <v>1300</v>
      </c>
      <c r="E314" s="195" t="n">
        <v>67</v>
      </c>
      <c r="F314" s="195" t="n">
        <v>67</v>
      </c>
      <c r="G314" s="239" t="n">
        <v>307</v>
      </c>
      <c r="H314" s="197" t="inlineStr">
        <is>
          <t>나</t>
        </is>
      </c>
      <c r="I314" s="242" t="inlineStr">
        <is>
          <t>국민대</t>
        </is>
      </c>
      <c r="J314" s="242" t="inlineStr">
        <is>
          <t>기계공학부</t>
        </is>
      </c>
      <c r="K314" s="195" t="inlineStr">
        <is>
          <t>자연</t>
        </is>
      </c>
      <c r="L314" s="697">
        <f>IF(OFFSET(환산공식!$ED$15,$F314,0)=1,"O","X")</f>
        <v/>
      </c>
      <c r="M314" s="188">
        <f>IFERROR(OFFSET(환산공식!DJ$15,$F314,0),"")</f>
        <v/>
      </c>
      <c r="N314" s="697">
        <f>IFERROR(CONCATENATE(ROUND(OFFSET(환산공식!DK$15,$F314,0),1),"%"),"")</f>
        <v/>
      </c>
      <c r="O314" s="697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7">
        <f>OFFSET(환산공식!FX$15,$F314,0)</f>
        <v/>
      </c>
      <c r="AA314" s="179">
        <f>OFFSET(환산공식!FY$15,$F314,0)</f>
        <v/>
      </c>
      <c r="AB314" s="3" t="n"/>
      <c r="AD314" s="0">
        <f>IF(L314="X",6,IF(Q314&gt;R314,1,IF(Q314&gt;S314,2,IF(Q314&gt;T314,3,IF(Q314&gt;U314,4,IF(Q314&gt;=V314,5,IF(Q314&lt;V314,6,"")))))))</f>
        <v/>
      </c>
      <c r="AF314" s="3" t="n"/>
      <c r="AG314" s="3" t="n"/>
      <c r="AH314" s="3" t="n"/>
    </row>
    <row r="315">
      <c r="A315" s="198" t="n"/>
      <c r="B315" s="198" t="n"/>
      <c r="C315" s="198" t="inlineStr">
        <is>
          <t>나308</t>
        </is>
      </c>
      <c r="D315" s="195" t="n">
        <v>1301</v>
      </c>
      <c r="E315" s="195" t="n">
        <v>68</v>
      </c>
      <c r="F315" s="195" t="n">
        <v>68</v>
      </c>
      <c r="G315" s="239" t="n">
        <v>308</v>
      </c>
      <c r="H315" s="197" t="inlineStr">
        <is>
          <t>나</t>
        </is>
      </c>
      <c r="I315" s="242" t="inlineStr">
        <is>
          <t>국민대</t>
        </is>
      </c>
      <c r="J315" s="242" t="inlineStr">
        <is>
          <t>경제학과</t>
        </is>
      </c>
      <c r="K315" s="195" t="inlineStr">
        <is>
          <t>통합</t>
        </is>
      </c>
      <c r="L315" s="697">
        <f>IF(OFFSET(환산공식!$ED$15,$F315,0)=1,"O","X")</f>
        <v/>
      </c>
      <c r="M315" s="188">
        <f>IFERROR(OFFSET(환산공식!DJ$15,$F315,0),"")</f>
        <v/>
      </c>
      <c r="N315" s="697">
        <f>IFERROR(CONCATENATE(ROUND(OFFSET(환산공식!DK$15,$F315,0),1),"%"),"")</f>
        <v/>
      </c>
      <c r="O315" s="697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7">
        <f>OFFSET(환산공식!FX$15,$F315,0)</f>
        <v/>
      </c>
      <c r="AA315" s="179">
        <f>OFFSET(환산공식!FY$15,$F315,0)</f>
        <v/>
      </c>
      <c r="AB315" s="3" t="n"/>
      <c r="AD315" s="0">
        <f>IF(L315="X",6,IF(Q315&gt;R315,1,IF(Q315&gt;S315,2,IF(Q315&gt;T315,3,IF(Q315&gt;U315,4,IF(Q315&gt;=V315,5,IF(Q315&lt;V315,6,"")))))))</f>
        <v/>
      </c>
      <c r="AF315" s="3" t="n"/>
      <c r="AG315" s="3" t="n"/>
      <c r="AH315" s="3" t="n"/>
    </row>
    <row r="316">
      <c r="A316" s="198" t="n"/>
      <c r="B316" s="198" t="n"/>
      <c r="C316" s="198" t="inlineStr">
        <is>
          <t>나309</t>
        </is>
      </c>
      <c r="D316" s="195" t="n">
        <v>1302</v>
      </c>
      <c r="E316" s="195" t="n">
        <v>68</v>
      </c>
      <c r="F316" s="195" t="n">
        <v>68</v>
      </c>
      <c r="G316" s="239" t="n">
        <v>309</v>
      </c>
      <c r="H316" s="197" t="inlineStr">
        <is>
          <t>나</t>
        </is>
      </c>
      <c r="I316" s="242" t="inlineStr">
        <is>
          <t>국민대</t>
        </is>
      </c>
      <c r="J316" s="242" t="inlineStr">
        <is>
          <t>정치외교학과</t>
        </is>
      </c>
      <c r="K316" s="195" t="inlineStr">
        <is>
          <t>통합</t>
        </is>
      </c>
      <c r="L316" s="697">
        <f>IF(OFFSET(환산공식!$ED$15,$F316,0)=1,"O","X")</f>
        <v/>
      </c>
      <c r="M316" s="188">
        <f>IFERROR(OFFSET(환산공식!DJ$15,$F316,0),"")</f>
        <v/>
      </c>
      <c r="N316" s="697">
        <f>IFERROR(CONCATENATE(ROUND(OFFSET(환산공식!DK$15,$F316,0),1),"%"),"")</f>
        <v/>
      </c>
      <c r="O316" s="697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7">
        <f>OFFSET(환산공식!FX$15,$F316,0)</f>
        <v/>
      </c>
      <c r="AA316" s="179">
        <f>OFFSET(환산공식!FY$15,$F316,0)</f>
        <v/>
      </c>
      <c r="AB316" s="3" t="n"/>
      <c r="AD316" s="0">
        <f>IF(L316="X",6,IF(Q316&gt;R316,1,IF(Q316&gt;S316,2,IF(Q316&gt;T316,3,IF(Q316&gt;U316,4,IF(Q316&gt;=V316,5,IF(Q316&lt;V316,6,"")))))))</f>
        <v/>
      </c>
      <c r="AF316" s="3" t="n"/>
      <c r="AG316" s="3" t="n"/>
      <c r="AH316" s="3" t="n"/>
    </row>
    <row r="317">
      <c r="A317" s="198" t="n"/>
      <c r="B317" s="198" t="n"/>
      <c r="C317" s="198" t="inlineStr">
        <is>
          <t>나310</t>
        </is>
      </c>
      <c r="D317" s="195" t="n">
        <v>1303</v>
      </c>
      <c r="E317" s="195" t="n">
        <v>68</v>
      </c>
      <c r="F317" s="195" t="n">
        <v>68</v>
      </c>
      <c r="G317" s="239" t="n">
        <v>310</v>
      </c>
      <c r="H317" s="197" t="inlineStr">
        <is>
          <t>나</t>
        </is>
      </c>
      <c r="I317" s="242" t="inlineStr">
        <is>
          <t>국민대</t>
        </is>
      </c>
      <c r="J317" s="242" t="inlineStr">
        <is>
          <t>미래융합전공(인문)</t>
        </is>
      </c>
      <c r="K317" s="195" t="inlineStr">
        <is>
          <t>통합</t>
        </is>
      </c>
      <c r="L317" s="697">
        <f>IF(OFFSET(환산공식!$ED$15,$F317,0)=1,"O","X")</f>
        <v/>
      </c>
      <c r="M317" s="188">
        <f>IFERROR(OFFSET(환산공식!DJ$15,$F317,0),"")</f>
        <v/>
      </c>
      <c r="N317" s="697">
        <f>IFERROR(CONCATENATE(ROUND(OFFSET(환산공식!DK$15,$F317,0),1),"%"),"")</f>
        <v/>
      </c>
      <c r="O317" s="697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7">
        <f>OFFSET(환산공식!FX$15,$F317,0)</f>
        <v/>
      </c>
      <c r="AA317" s="179">
        <f>OFFSET(환산공식!FY$15,$F317,0)</f>
        <v/>
      </c>
      <c r="AB317" s="3" t="n"/>
      <c r="AD317" s="0">
        <f>IF(L317="X",6,IF(Q317&gt;R317,1,IF(Q317&gt;S317,2,IF(Q317&gt;T317,3,IF(Q317&gt;U317,4,IF(Q317&gt;=V317,5,IF(Q317&lt;V317,6,"")))))))</f>
        <v/>
      </c>
      <c r="AF317" s="3" t="n"/>
      <c r="AG317" s="3" t="n"/>
      <c r="AH317" s="3" t="n"/>
    </row>
    <row r="318">
      <c r="A318" s="198" t="n"/>
      <c r="B318" s="198" t="n"/>
      <c r="C318" s="198" t="inlineStr">
        <is>
          <t>나311</t>
        </is>
      </c>
      <c r="D318" s="195" t="n">
        <v>1304</v>
      </c>
      <c r="E318" s="195" t="n">
        <v>68</v>
      </c>
      <c r="F318" s="195" t="n">
        <v>68</v>
      </c>
      <c r="G318" s="239" t="n">
        <v>311</v>
      </c>
      <c r="H318" s="197" t="inlineStr">
        <is>
          <t>나</t>
        </is>
      </c>
      <c r="I318" s="242" t="inlineStr">
        <is>
          <t>국민대</t>
        </is>
      </c>
      <c r="J318" s="242" t="inlineStr">
        <is>
          <t>행정학과</t>
        </is>
      </c>
      <c r="K318" s="195" t="inlineStr">
        <is>
          <t>통합</t>
        </is>
      </c>
      <c r="L318" s="697">
        <f>IF(OFFSET(환산공식!$ED$15,$F318,0)=1,"O","X")</f>
        <v/>
      </c>
      <c r="M318" s="188">
        <f>IFERROR(OFFSET(환산공식!DJ$15,$F318,0),"")</f>
        <v/>
      </c>
      <c r="N318" s="697">
        <f>IFERROR(CONCATENATE(ROUND(OFFSET(환산공식!DK$15,$F318,0),1),"%"),"")</f>
        <v/>
      </c>
      <c r="O318" s="697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7">
        <f>OFFSET(환산공식!FX$15,$F318,0)</f>
        <v/>
      </c>
      <c r="AA318" s="179">
        <f>OFFSET(환산공식!FY$15,$F318,0)</f>
        <v/>
      </c>
      <c r="AB318" s="3" t="n"/>
      <c r="AD318" s="0">
        <f>IF(L318="X",6,IF(Q318&gt;R318,1,IF(Q318&gt;S318,2,IF(Q318&gt;T318,3,IF(Q318&gt;U318,4,IF(Q318&gt;=V318,5,IF(Q318&lt;V318,6,"")))))))</f>
        <v/>
      </c>
      <c r="AF318" s="3" t="n"/>
      <c r="AG318" s="3" t="n"/>
      <c r="AH318" s="3" t="n"/>
    </row>
    <row r="319">
      <c r="A319" s="198" t="n"/>
      <c r="B319" s="198" t="n"/>
      <c r="C319" s="198" t="inlineStr">
        <is>
          <t>나312</t>
        </is>
      </c>
      <c r="D319" s="195" t="n">
        <v>1305</v>
      </c>
      <c r="E319" s="195" t="n">
        <v>68</v>
      </c>
      <c r="F319" s="195" t="n">
        <v>68</v>
      </c>
      <c r="G319" s="239" t="n">
        <v>312</v>
      </c>
      <c r="H319" s="197" t="inlineStr">
        <is>
          <t>나</t>
        </is>
      </c>
      <c r="I319" s="242" t="inlineStr">
        <is>
          <t>국민대</t>
        </is>
      </c>
      <c r="J319" s="242" t="inlineStr">
        <is>
          <t>국제통상학과</t>
        </is>
      </c>
      <c r="K319" s="195" t="inlineStr">
        <is>
          <t>통합</t>
        </is>
      </c>
      <c r="L319" s="697">
        <f>IF(OFFSET(환산공식!$ED$15,$F319,0)=1,"O","X")</f>
        <v/>
      </c>
      <c r="M319" s="188">
        <f>IFERROR(OFFSET(환산공식!DJ$15,$F319,0),"")</f>
        <v/>
      </c>
      <c r="N319" s="697">
        <f>IFERROR(CONCATENATE(ROUND(OFFSET(환산공식!DK$15,$F319,0),1),"%"),"")</f>
        <v/>
      </c>
      <c r="O319" s="697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7">
        <f>OFFSET(환산공식!FX$15,$F319,0)</f>
        <v/>
      </c>
      <c r="AA319" s="179">
        <f>OFFSET(환산공식!FY$15,$F319,0)</f>
        <v/>
      </c>
      <c r="AB319" s="3" t="n"/>
      <c r="AD319" s="0">
        <f>IF(L319="X",6,IF(Q319&gt;R319,1,IF(Q319&gt;S319,2,IF(Q319&gt;T319,3,IF(Q319&gt;U319,4,IF(Q319&gt;=V319,5,IF(Q319&lt;V319,6,"")))))))</f>
        <v/>
      </c>
      <c r="AF319" s="3" t="n"/>
      <c r="AG319" s="3" t="n"/>
      <c r="AH319" s="3" t="n"/>
    </row>
    <row r="320">
      <c r="A320" s="198" t="n"/>
      <c r="B320" s="198" t="n"/>
      <c r="C320" s="198" t="inlineStr">
        <is>
          <t>나313</t>
        </is>
      </c>
      <c r="D320" s="195" t="n">
        <v>1306</v>
      </c>
      <c r="E320" s="195" t="n">
        <v>68</v>
      </c>
      <c r="F320" s="195" t="n">
        <v>68</v>
      </c>
      <c r="G320" s="239" t="n">
        <v>313</v>
      </c>
      <c r="H320" s="197" t="inlineStr">
        <is>
          <t>나</t>
        </is>
      </c>
      <c r="I320" s="242" t="inlineStr">
        <is>
          <t>국민대</t>
        </is>
      </c>
      <c r="J320" s="242" t="inlineStr">
        <is>
          <t>사회학과</t>
        </is>
      </c>
      <c r="K320" s="195" t="inlineStr">
        <is>
          <t>통합</t>
        </is>
      </c>
      <c r="L320" s="697">
        <f>IF(OFFSET(환산공식!$ED$15,$F320,0)=1,"O","X")</f>
        <v/>
      </c>
      <c r="M320" s="188">
        <f>IFERROR(OFFSET(환산공식!DJ$15,$F320,0),"")</f>
        <v/>
      </c>
      <c r="N320" s="697">
        <f>IFERROR(CONCATENATE(ROUND(OFFSET(환산공식!DK$15,$F320,0),1),"%"),"")</f>
        <v/>
      </c>
      <c r="O320" s="697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7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  <c r="AF320" s="3" t="n"/>
      <c r="AG320" s="3" t="n"/>
      <c r="AH320" s="3" t="n"/>
    </row>
    <row r="321">
      <c r="A321" s="198" t="n"/>
      <c r="B321" s="198" t="n"/>
      <c r="C321" s="198" t="inlineStr">
        <is>
          <t>나314</t>
        </is>
      </c>
      <c r="D321" s="195" t="n">
        <v>1307</v>
      </c>
      <c r="E321" s="195" t="n">
        <v>68</v>
      </c>
      <c r="F321" s="195" t="n">
        <v>68</v>
      </c>
      <c r="G321" s="239" t="n">
        <v>314</v>
      </c>
      <c r="H321" s="197" t="inlineStr">
        <is>
          <t>나</t>
        </is>
      </c>
      <c r="I321" s="242" t="inlineStr">
        <is>
          <t>국민대</t>
        </is>
      </c>
      <c r="J321" s="242" t="inlineStr">
        <is>
          <t>일본학전공</t>
        </is>
      </c>
      <c r="K321" s="195" t="inlineStr">
        <is>
          <t>통합</t>
        </is>
      </c>
      <c r="L321" s="697">
        <f>IF(OFFSET(환산공식!$ED$15,$F321,0)=1,"O","X")</f>
        <v/>
      </c>
      <c r="M321" s="188">
        <f>IFERROR(OFFSET(환산공식!DJ$15,$F321,0),"")</f>
        <v/>
      </c>
      <c r="N321" s="697">
        <f>IFERROR(CONCATENATE(ROUND(OFFSET(환산공식!DK$15,$F321,0),1),"%"),"")</f>
        <v/>
      </c>
      <c r="O321" s="697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7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  <c r="AF321" s="3" t="n"/>
      <c r="AG321" s="3" t="n"/>
      <c r="AH321" s="3" t="n"/>
    </row>
    <row r="322">
      <c r="A322" s="198" t="n"/>
      <c r="B322" s="198" t="n"/>
      <c r="C322" s="198" t="inlineStr">
        <is>
          <t>나315</t>
        </is>
      </c>
      <c r="D322" s="195" t="n">
        <v>1308</v>
      </c>
      <c r="E322" s="195" t="n">
        <v>68</v>
      </c>
      <c r="F322" s="195" t="n">
        <v>68</v>
      </c>
      <c r="G322" s="239" t="n">
        <v>315</v>
      </c>
      <c r="H322" s="197" t="inlineStr">
        <is>
          <t>나</t>
        </is>
      </c>
      <c r="I322" s="242" t="inlineStr">
        <is>
          <t>국민대</t>
        </is>
      </c>
      <c r="J322" s="242" t="inlineStr">
        <is>
          <t>러시아유라시아학과</t>
        </is>
      </c>
      <c r="K322" s="195" t="inlineStr">
        <is>
          <t>통합</t>
        </is>
      </c>
      <c r="L322" s="697">
        <f>IF(OFFSET(환산공식!$ED$15,$F322,0)=1,"O","X")</f>
        <v/>
      </c>
      <c r="M322" s="188">
        <f>IFERROR(OFFSET(환산공식!DJ$15,$F322,0),"")</f>
        <v/>
      </c>
      <c r="N322" s="697">
        <f>IFERROR(CONCATENATE(ROUND(OFFSET(환산공식!DK$15,$F322,0),1),"%"),"")</f>
        <v/>
      </c>
      <c r="O322" s="697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7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  <c r="AF322" s="3" t="n"/>
      <c r="AG322" s="3" t="n"/>
      <c r="AH322" s="3" t="n"/>
    </row>
    <row r="323">
      <c r="A323" s="198" t="n"/>
      <c r="B323" s="198" t="n"/>
      <c r="C323" s="198" t="inlineStr">
        <is>
          <t>나316</t>
        </is>
      </c>
      <c r="D323" s="195" t="n">
        <v>1309</v>
      </c>
      <c r="E323" s="195" t="n">
        <v>79</v>
      </c>
      <c r="F323" s="195" t="n">
        <v>79</v>
      </c>
      <c r="G323" s="239" t="n">
        <v>316</v>
      </c>
      <c r="H323" s="197" t="inlineStr">
        <is>
          <t>나</t>
        </is>
      </c>
      <c r="I323" s="242" t="inlineStr">
        <is>
          <t>세종대</t>
        </is>
      </c>
      <c r="J323" s="242" t="inlineStr">
        <is>
          <t>양자지능정보학과</t>
        </is>
      </c>
      <c r="K323" s="195" t="inlineStr">
        <is>
          <t>자연</t>
        </is>
      </c>
      <c r="L323" s="697">
        <f>IF(OFFSET(환산공식!$ED$15,$F323,0)=1,"O","X")</f>
        <v/>
      </c>
      <c r="M323" s="188">
        <f>IFERROR(OFFSET(환산공식!DJ$15,$F323,0),"")</f>
        <v/>
      </c>
      <c r="N323" s="697">
        <f>IFERROR(CONCATENATE(ROUND(OFFSET(환산공식!DK$15,$F323,0),1),"%"),"")</f>
        <v/>
      </c>
      <c r="O323" s="697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7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  <c r="AF323" s="3" t="n"/>
      <c r="AG323" s="3" t="n"/>
      <c r="AH323" s="3" t="n"/>
    </row>
    <row r="324">
      <c r="A324" s="198" t="n"/>
      <c r="B324" s="198" t="n"/>
      <c r="C324" s="198" t="inlineStr">
        <is>
          <t>나317</t>
        </is>
      </c>
      <c r="D324" s="195" t="n">
        <v>1310</v>
      </c>
      <c r="E324" s="195" t="n">
        <v>79</v>
      </c>
      <c r="F324" s="195" t="n">
        <v>79</v>
      </c>
      <c r="G324" s="239" t="n">
        <v>317</v>
      </c>
      <c r="H324" s="197" t="inlineStr">
        <is>
          <t>나</t>
        </is>
      </c>
      <c r="I324" s="242" t="inlineStr">
        <is>
          <t>세종대</t>
        </is>
      </c>
      <c r="J324" s="242" t="inlineStr">
        <is>
          <t>첨단융합계열</t>
        </is>
      </c>
      <c r="K324" s="195" t="inlineStr">
        <is>
          <t>자연</t>
        </is>
      </c>
      <c r="L324" s="697">
        <f>IF(OFFSET(환산공식!$ED$15,$F324,0)=1,"O","X")</f>
        <v/>
      </c>
      <c r="M324" s="188">
        <f>IFERROR(OFFSET(환산공식!DJ$15,$F324,0),"")</f>
        <v/>
      </c>
      <c r="N324" s="697">
        <f>IFERROR(CONCATENATE(ROUND(OFFSET(환산공식!DK$15,$F324,0),1),"%"),"")</f>
        <v/>
      </c>
      <c r="O324" s="697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7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  <c r="AF324" s="3" t="n"/>
      <c r="AG324" s="3" t="n"/>
      <c r="AH324" s="3" t="n"/>
    </row>
    <row r="325">
      <c r="A325" s="198" t="n"/>
      <c r="B325" s="198" t="n"/>
      <c r="C325" s="198" t="inlineStr">
        <is>
          <t>나318</t>
        </is>
      </c>
      <c r="D325" s="195" t="n">
        <v>1311</v>
      </c>
      <c r="E325" s="195" t="n">
        <v>79</v>
      </c>
      <c r="F325" s="195" t="n">
        <v>79</v>
      </c>
      <c r="G325" s="239" t="n">
        <v>318</v>
      </c>
      <c r="H325" s="197" t="inlineStr">
        <is>
          <t>나</t>
        </is>
      </c>
      <c r="I325" s="242" t="inlineStr">
        <is>
          <t>세종대</t>
        </is>
      </c>
      <c r="J325" s="242" t="inlineStr">
        <is>
          <t>공과계열</t>
        </is>
      </c>
      <c r="K325" s="195" t="inlineStr">
        <is>
          <t>자연</t>
        </is>
      </c>
      <c r="L325" s="697">
        <f>IF(OFFSET(환산공식!$ED$15,$F325,0)=1,"O","X")</f>
        <v/>
      </c>
      <c r="M325" s="188">
        <f>IFERROR(OFFSET(환산공식!DJ$15,$F325,0),"")</f>
        <v/>
      </c>
      <c r="N325" s="697">
        <f>IFERROR(CONCATENATE(ROUND(OFFSET(환산공식!DK$15,$F325,0),1),"%"),"")</f>
        <v/>
      </c>
      <c r="O325" s="697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7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  <c r="AF325" s="3" t="n"/>
      <c r="AG325" s="3" t="n"/>
      <c r="AH325" s="3" t="n"/>
    </row>
    <row r="326">
      <c r="A326" s="198" t="n"/>
      <c r="B326" s="198" t="n"/>
      <c r="C326" s="198" t="inlineStr">
        <is>
          <t>나319</t>
        </is>
      </c>
      <c r="D326" s="195" t="n">
        <v>1312</v>
      </c>
      <c r="E326" s="195" t="n">
        <v>79</v>
      </c>
      <c r="F326" s="195" t="n">
        <v>79</v>
      </c>
      <c r="G326" s="239" t="n">
        <v>319</v>
      </c>
      <c r="H326" s="197" t="inlineStr">
        <is>
          <t>나</t>
        </is>
      </c>
      <c r="I326" s="242" t="inlineStr">
        <is>
          <t>세종대</t>
        </is>
      </c>
      <c r="J326" s="242" t="inlineStr">
        <is>
          <t>지능정보융합학과</t>
        </is>
      </c>
      <c r="K326" s="195" t="inlineStr">
        <is>
          <t>자연</t>
        </is>
      </c>
      <c r="L326" s="697">
        <f>IF(OFFSET(환산공식!$ED$15,$F326,0)=1,"O","X")</f>
        <v/>
      </c>
      <c r="M326" s="188">
        <f>IFERROR(OFFSET(환산공식!DJ$15,$F326,0),"")</f>
        <v/>
      </c>
      <c r="N326" s="697">
        <f>IFERROR(CONCATENATE(ROUND(OFFSET(환산공식!DK$15,$F326,0),1),"%"),"")</f>
        <v/>
      </c>
      <c r="O326" s="697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7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  <c r="AF326" s="3" t="n"/>
      <c r="AG326" s="3" t="n"/>
      <c r="AH326" s="3" t="n"/>
    </row>
    <row r="327">
      <c r="A327" s="198" t="n"/>
      <c r="B327" s="198" t="n"/>
      <c r="C327" s="198" t="inlineStr">
        <is>
          <t>나320</t>
        </is>
      </c>
      <c r="D327" s="195" t="n">
        <v>1313</v>
      </c>
      <c r="E327" s="195" t="n">
        <v>79</v>
      </c>
      <c r="F327" s="195" t="n">
        <v>79</v>
      </c>
      <c r="G327" s="239" t="n">
        <v>320</v>
      </c>
      <c r="H327" s="197" t="inlineStr">
        <is>
          <t>나</t>
        </is>
      </c>
      <c r="I327" s="242" t="inlineStr">
        <is>
          <t>세종대</t>
        </is>
      </c>
      <c r="J327" s="242" t="inlineStr">
        <is>
          <t>양자지능정보학과(농어촌)</t>
        </is>
      </c>
      <c r="K327" s="195" t="inlineStr">
        <is>
          <t>자연</t>
        </is>
      </c>
      <c r="L327" s="697">
        <f>IF(OFFSET(환산공식!$ED$15,$F327,0)=1,"O","X")</f>
        <v/>
      </c>
      <c r="M327" s="188">
        <f>IFERROR(OFFSET(환산공식!DJ$15,$F327,0),"")</f>
        <v/>
      </c>
      <c r="N327" s="697">
        <f>IFERROR(CONCATENATE(ROUND(OFFSET(환산공식!DK$15,$F327,0),1),"%"),"")</f>
        <v/>
      </c>
      <c r="O327" s="697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7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  <c r="AF327" s="3" t="n"/>
      <c r="AG327" s="3" t="n"/>
      <c r="AH327" s="3" t="n"/>
    </row>
    <row r="328">
      <c r="A328" s="198" t="n"/>
      <c r="B328" s="198" t="n"/>
      <c r="C328" s="198" t="inlineStr">
        <is>
          <t>나321</t>
        </is>
      </c>
      <c r="D328" s="195" t="n">
        <v>1314</v>
      </c>
      <c r="E328" s="195" t="n">
        <v>79</v>
      </c>
      <c r="F328" s="195" t="n">
        <v>79</v>
      </c>
      <c r="G328" s="239" t="n">
        <v>321</v>
      </c>
      <c r="H328" s="197" t="inlineStr">
        <is>
          <t>나</t>
        </is>
      </c>
      <c r="I328" s="242" t="inlineStr">
        <is>
          <t>세종대</t>
        </is>
      </c>
      <c r="J328" s="242" t="inlineStr">
        <is>
          <t>공과계열(농어촌)</t>
        </is>
      </c>
      <c r="K328" s="195" t="inlineStr">
        <is>
          <t>자연</t>
        </is>
      </c>
      <c r="L328" s="697">
        <f>IF(OFFSET(환산공식!$ED$15,$F328,0)=1,"O","X")</f>
        <v/>
      </c>
      <c r="M328" s="188">
        <f>IFERROR(OFFSET(환산공식!DJ$15,$F328,0),"")</f>
        <v/>
      </c>
      <c r="N328" s="697">
        <f>IFERROR(CONCATENATE(ROUND(OFFSET(환산공식!DK$15,$F328,0),1),"%"),"")</f>
        <v/>
      </c>
      <c r="O328" s="697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7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  <c r="AF328" s="3" t="n"/>
      <c r="AG328" s="3" t="n"/>
      <c r="AH328" s="3" t="n"/>
    </row>
    <row r="329">
      <c r="A329" s="198" t="n"/>
      <c r="B329" s="198" t="n"/>
      <c r="C329" s="198" t="inlineStr">
        <is>
          <t>나322</t>
        </is>
      </c>
      <c r="D329" s="195" t="n">
        <v>1315</v>
      </c>
      <c r="E329" s="195" t="n">
        <v>79</v>
      </c>
      <c r="F329" s="195" t="n">
        <v>79</v>
      </c>
      <c r="G329" s="239" t="n">
        <v>322</v>
      </c>
      <c r="H329" s="197" t="inlineStr">
        <is>
          <t>나</t>
        </is>
      </c>
      <c r="I329" s="242" t="inlineStr">
        <is>
          <t>세종대</t>
        </is>
      </c>
      <c r="J329" s="242" t="inlineStr">
        <is>
          <t>첨단융합계열(농어촌)</t>
        </is>
      </c>
      <c r="K329" s="195" t="inlineStr">
        <is>
          <t>자연</t>
        </is>
      </c>
      <c r="L329" s="697">
        <f>IF(OFFSET(환산공식!$ED$15,$F329,0)=1,"O","X")</f>
        <v/>
      </c>
      <c r="M329" s="188">
        <f>IFERROR(OFFSET(환산공식!DJ$15,$F329,0),"")</f>
        <v/>
      </c>
      <c r="N329" s="697">
        <f>IFERROR(CONCATENATE(ROUND(OFFSET(환산공식!DK$15,$F329,0),1),"%"),"")</f>
        <v/>
      </c>
      <c r="O329" s="697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7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  <c r="AF329" s="3" t="n"/>
      <c r="AG329" s="3" t="n"/>
      <c r="AH329" s="3" t="n"/>
    </row>
    <row r="330">
      <c r="A330" s="198" t="n"/>
      <c r="B330" s="198" t="n"/>
      <c r="C330" s="198" t="inlineStr">
        <is>
          <t>나323</t>
        </is>
      </c>
      <c r="D330" s="195" t="n">
        <v>1318</v>
      </c>
      <c r="E330" s="195" t="n">
        <v>79</v>
      </c>
      <c r="F330" s="195" t="n">
        <v>79</v>
      </c>
      <c r="G330" s="239" t="n">
        <v>323</v>
      </c>
      <c r="H330" s="197" t="inlineStr">
        <is>
          <t>나</t>
        </is>
      </c>
      <c r="I330" s="242" t="inlineStr">
        <is>
          <t>세종대</t>
        </is>
      </c>
      <c r="J330" s="242" t="inlineStr">
        <is>
          <t>컴퓨터공학과(농어촌)</t>
        </is>
      </c>
      <c r="K330" s="195" t="inlineStr">
        <is>
          <t>자연</t>
        </is>
      </c>
      <c r="L330" s="697">
        <f>IF(OFFSET(환산공식!$ED$15,$F330,0)=1,"O","X")</f>
        <v/>
      </c>
      <c r="M330" s="188">
        <f>IFERROR(OFFSET(환산공식!DJ$15,$F330,0),"")</f>
        <v/>
      </c>
      <c r="N330" s="697">
        <f>IFERROR(CONCATENATE(ROUND(OFFSET(환산공식!DK$15,$F330,0),1),"%"),"")</f>
        <v/>
      </c>
      <c r="O330" s="697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7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  <c r="AF330" s="3" t="n"/>
      <c r="AG330" s="3" t="n"/>
      <c r="AH330" s="3" t="n"/>
    </row>
    <row r="331">
      <c r="A331" s="198" t="n"/>
      <c r="B331" s="198" t="n"/>
      <c r="C331" s="198" t="inlineStr">
        <is>
          <t>나324</t>
        </is>
      </c>
      <c r="D331" s="195" t="n">
        <v>1319</v>
      </c>
      <c r="E331" s="195" t="n">
        <v>79</v>
      </c>
      <c r="F331" s="195" t="n">
        <v>79</v>
      </c>
      <c r="G331" s="239" t="n">
        <v>324</v>
      </c>
      <c r="H331" s="197" t="inlineStr">
        <is>
          <t>나</t>
        </is>
      </c>
      <c r="I331" s="242" t="inlineStr">
        <is>
          <t>세종대</t>
        </is>
      </c>
      <c r="J331" s="242" t="inlineStr">
        <is>
          <t>지능정보융합학과(농어촌)</t>
        </is>
      </c>
      <c r="K331" s="195" t="inlineStr">
        <is>
          <t>자연</t>
        </is>
      </c>
      <c r="L331" s="697">
        <f>IF(OFFSET(환산공식!$ED$15,$F331,0)=1,"O","X")</f>
        <v/>
      </c>
      <c r="M331" s="188">
        <f>IFERROR(OFFSET(환산공식!DJ$15,$F331,0),"")</f>
        <v/>
      </c>
      <c r="N331" s="697">
        <f>IFERROR(CONCATENATE(ROUND(OFFSET(환산공식!DK$15,$F331,0),1),"%"),"")</f>
        <v/>
      </c>
      <c r="O331" s="697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7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  <c r="AF331" s="3" t="n"/>
      <c r="AG331" s="3" t="n"/>
      <c r="AH331" s="3" t="n"/>
    </row>
    <row r="332">
      <c r="A332" s="198" t="n"/>
      <c r="B332" s="198" t="n"/>
      <c r="C332" s="198" t="inlineStr">
        <is>
          <t>나325</t>
        </is>
      </c>
      <c r="D332" s="195" t="n">
        <v>1320</v>
      </c>
      <c r="E332" s="195" t="n">
        <v>80</v>
      </c>
      <c r="F332" s="195" t="n">
        <v>80</v>
      </c>
      <c r="G332" s="239" t="n">
        <v>325</v>
      </c>
      <c r="H332" s="197" t="inlineStr">
        <is>
          <t>나</t>
        </is>
      </c>
      <c r="I332" s="242" t="inlineStr">
        <is>
          <t>세종대</t>
        </is>
      </c>
      <c r="J332" s="242" t="inlineStr">
        <is>
          <t>경상호텔관광계열</t>
        </is>
      </c>
      <c r="K332" s="195" t="inlineStr">
        <is>
          <t>통합</t>
        </is>
      </c>
      <c r="L332" s="697">
        <f>IF(OFFSET(환산공식!$ED$15,$F332,0)=1,"O","X")</f>
        <v/>
      </c>
      <c r="M332" s="188">
        <f>IFERROR(OFFSET(환산공식!DJ$15,$F332,0),"")</f>
        <v/>
      </c>
      <c r="N332" s="697">
        <f>IFERROR(CONCATENATE(ROUND(OFFSET(환산공식!DK$15,$F332,0),1),"%"),"")</f>
        <v/>
      </c>
      <c r="O332" s="697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7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  <c r="AF332" s="3" t="n"/>
      <c r="AG332" s="3" t="n"/>
      <c r="AH332" s="3" t="n"/>
    </row>
    <row r="333">
      <c r="A333" s="198" t="n"/>
      <c r="B333" s="198" t="n"/>
      <c r="C333" s="198" t="inlineStr">
        <is>
          <t>나326</t>
        </is>
      </c>
      <c r="D333" s="195" t="n">
        <v>1321</v>
      </c>
      <c r="E333" s="195" t="n">
        <v>80</v>
      </c>
      <c r="F333" s="195" t="n">
        <v>80</v>
      </c>
      <c r="G333" s="239" t="n">
        <v>326</v>
      </c>
      <c r="H333" s="197" t="inlineStr">
        <is>
          <t>나</t>
        </is>
      </c>
      <c r="I333" s="242" t="inlineStr">
        <is>
          <t>세종대</t>
        </is>
      </c>
      <c r="J333" s="242" t="inlineStr">
        <is>
          <t>경상호텔관광계열(농어촌)</t>
        </is>
      </c>
      <c r="K333" s="195" t="inlineStr">
        <is>
          <t>통합</t>
        </is>
      </c>
      <c r="L333" s="697">
        <f>IF(OFFSET(환산공식!$ED$15,$F333,0)=1,"O","X")</f>
        <v/>
      </c>
      <c r="M333" s="188">
        <f>IFERROR(OFFSET(환산공식!DJ$15,$F333,0),"")</f>
        <v/>
      </c>
      <c r="N333" s="697">
        <f>IFERROR(CONCATENATE(ROUND(OFFSET(환산공식!DK$15,$F333,0),1),"%"),"")</f>
        <v/>
      </c>
      <c r="O333" s="697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7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  <c r="AF333" s="3" t="n"/>
      <c r="AG333" s="3" t="n"/>
      <c r="AH333" s="3" t="n"/>
    </row>
    <row r="334">
      <c r="A334" s="198" t="n"/>
      <c r="B334" s="198" t="n"/>
      <c r="C334" s="198" t="inlineStr">
        <is>
          <t>나327</t>
        </is>
      </c>
      <c r="D334" s="195" t="n">
        <v>1322</v>
      </c>
      <c r="E334" s="195" t="n">
        <v>111</v>
      </c>
      <c r="F334" s="195" t="n">
        <v>111</v>
      </c>
      <c r="G334" s="239" t="n">
        <v>327</v>
      </c>
      <c r="H334" s="197" t="inlineStr">
        <is>
          <t>나</t>
        </is>
      </c>
      <c r="I334" s="242" t="inlineStr">
        <is>
          <t>아주대</t>
        </is>
      </c>
      <c r="J334" s="242" t="inlineStr">
        <is>
          <t>자유전공학부(자연)</t>
        </is>
      </c>
      <c r="K334" s="195" t="inlineStr">
        <is>
          <t>자연</t>
        </is>
      </c>
      <c r="L334" s="697">
        <f>IF(OFFSET(환산공식!$ED$15,$F334,0)=1,"O","X")</f>
        <v/>
      </c>
      <c r="M334" s="188">
        <f>IFERROR(OFFSET(환산공식!DJ$15,$F334,0),"")</f>
        <v/>
      </c>
      <c r="N334" s="697">
        <f>IFERROR(CONCATENATE(ROUND(OFFSET(환산공식!DK$15,$F334,0),1),"%"),"")</f>
        <v/>
      </c>
      <c r="O334" s="697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7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  <c r="AF334" s="3" t="n"/>
      <c r="AG334" s="3" t="n"/>
      <c r="AH334" s="3" t="n"/>
    </row>
    <row r="335">
      <c r="A335" s="198" t="n"/>
      <c r="B335" s="198" t="n"/>
      <c r="C335" s="198" t="inlineStr">
        <is>
          <t>나328</t>
        </is>
      </c>
      <c r="D335" s="195" t="n">
        <v>1323</v>
      </c>
      <c r="E335" s="195" t="n">
        <v>114</v>
      </c>
      <c r="F335" s="195" t="n">
        <v>114</v>
      </c>
      <c r="G335" s="239" t="n">
        <v>328</v>
      </c>
      <c r="H335" s="197" t="inlineStr">
        <is>
          <t>나</t>
        </is>
      </c>
      <c r="I335" s="242" t="inlineStr">
        <is>
          <t>아주대</t>
        </is>
      </c>
      <c r="J335" s="242" t="inlineStr">
        <is>
          <t>자유전공학부(인문)</t>
        </is>
      </c>
      <c r="K335" s="195" t="inlineStr">
        <is>
          <t>통합</t>
        </is>
      </c>
      <c r="L335" s="697">
        <f>IF(OFFSET(환산공식!$ED$15,$F335,0)=1,"O","X")</f>
        <v/>
      </c>
      <c r="M335" s="188">
        <f>IFERROR(OFFSET(환산공식!DJ$15,$F335,0),"")</f>
        <v/>
      </c>
      <c r="N335" s="697">
        <f>IFERROR(CONCATENATE(ROUND(OFFSET(환산공식!DK$15,$F335,0),1),"%"),"")</f>
        <v/>
      </c>
      <c r="O335" s="697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7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  <c r="AF335" s="3" t="n"/>
      <c r="AG335" s="3" t="n"/>
      <c r="AH335" s="3" t="n"/>
    </row>
    <row r="336">
      <c r="A336" s="198" t="n"/>
      <c r="B336" s="198" t="n"/>
      <c r="C336" s="198" t="inlineStr">
        <is>
          <t>나329</t>
        </is>
      </c>
      <c r="D336" s="195" t="n">
        <v>1324</v>
      </c>
      <c r="E336" s="195" t="n">
        <v>115</v>
      </c>
      <c r="F336" s="195" t="n">
        <v>115</v>
      </c>
      <c r="G336" s="239" t="n">
        <v>329</v>
      </c>
      <c r="H336" s="197" t="inlineStr">
        <is>
          <t>나</t>
        </is>
      </c>
      <c r="I336" s="242" t="inlineStr">
        <is>
          <t>인하대</t>
        </is>
      </c>
      <c r="J336" s="242" t="inlineStr">
        <is>
          <t>첨단바이오의약학과</t>
        </is>
      </c>
      <c r="K336" s="195" t="inlineStr">
        <is>
          <t>자연</t>
        </is>
      </c>
      <c r="L336" s="697">
        <f>IF(OFFSET(환산공식!$ED$15,$F336,0)=1,"O","X")</f>
        <v/>
      </c>
      <c r="M336" s="188">
        <f>IFERROR(OFFSET(환산공식!DJ$15,$F336,0),"")</f>
        <v/>
      </c>
      <c r="N336" s="697">
        <f>IFERROR(CONCATENATE(ROUND(OFFSET(환산공식!DK$15,$F336,0),1),"%"),"")</f>
        <v/>
      </c>
      <c r="O336" s="697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7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  <c r="AF336" s="3" t="n"/>
      <c r="AG336" s="3" t="n"/>
      <c r="AH336" s="3" t="n"/>
    </row>
    <row r="337">
      <c r="A337" s="198" t="n"/>
      <c r="B337" s="198" t="n"/>
      <c r="C337" s="198" t="inlineStr">
        <is>
          <t>나330</t>
        </is>
      </c>
      <c r="D337" s="195" t="n">
        <v>1325</v>
      </c>
      <c r="E337" s="195" t="n">
        <v>115</v>
      </c>
      <c r="F337" s="195" t="n">
        <v>115</v>
      </c>
      <c r="G337" s="239" t="n">
        <v>330</v>
      </c>
      <c r="H337" s="197" t="inlineStr">
        <is>
          <t>나</t>
        </is>
      </c>
      <c r="I337" s="242" t="inlineStr">
        <is>
          <t>인하대</t>
        </is>
      </c>
      <c r="J337" s="242" t="inlineStr">
        <is>
          <t>컴퓨터공학과</t>
        </is>
      </c>
      <c r="K337" s="195" t="inlineStr">
        <is>
          <t>자연</t>
        </is>
      </c>
      <c r="L337" s="697">
        <f>IF(OFFSET(환산공식!$ED$15,$F337,0)=1,"O","X")</f>
        <v/>
      </c>
      <c r="M337" s="188">
        <f>IFERROR(OFFSET(환산공식!DJ$15,$F337,0),"")</f>
        <v/>
      </c>
      <c r="N337" s="697">
        <f>IFERROR(CONCATENATE(ROUND(OFFSET(환산공식!DK$15,$F337,0),1),"%"),"")</f>
        <v/>
      </c>
      <c r="O337" s="697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7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  <c r="AF337" s="3" t="n"/>
      <c r="AG337" s="3" t="n"/>
      <c r="AH337" s="3" t="n"/>
    </row>
    <row r="338">
      <c r="A338" s="198" t="n"/>
      <c r="B338" s="198" t="n"/>
      <c r="C338" s="198" t="inlineStr">
        <is>
          <t>나331</t>
        </is>
      </c>
      <c r="D338" s="195" t="n">
        <v>1326</v>
      </c>
      <c r="E338" s="195" t="n">
        <v>115</v>
      </c>
      <c r="F338" s="195" t="n">
        <v>115</v>
      </c>
      <c r="G338" s="239" t="n">
        <v>331</v>
      </c>
      <c r="H338" s="197" t="inlineStr">
        <is>
          <t>나</t>
        </is>
      </c>
      <c r="I338" s="242" t="inlineStr">
        <is>
          <t>인하대</t>
        </is>
      </c>
      <c r="J338" s="242" t="inlineStr">
        <is>
          <t>고분자공학과</t>
        </is>
      </c>
      <c r="K338" s="195" t="inlineStr">
        <is>
          <t>자연</t>
        </is>
      </c>
      <c r="L338" s="697">
        <f>IF(OFFSET(환산공식!$ED$15,$F338,0)=1,"O","X")</f>
        <v/>
      </c>
      <c r="M338" s="188">
        <f>IFERROR(OFFSET(환산공식!DJ$15,$F338,0),"")</f>
        <v/>
      </c>
      <c r="N338" s="697">
        <f>IFERROR(CONCATENATE(ROUND(OFFSET(환산공식!DK$15,$F338,0),1),"%"),"")</f>
        <v/>
      </c>
      <c r="O338" s="697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7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  <c r="AF338" s="3" t="n"/>
      <c r="AG338" s="3" t="n"/>
      <c r="AH338" s="3" t="n"/>
    </row>
    <row r="339">
      <c r="A339" s="198" t="n"/>
      <c r="B339" s="198" t="n"/>
      <c r="C339" s="198" t="inlineStr">
        <is>
          <t>나332</t>
        </is>
      </c>
      <c r="D339" s="195" t="n">
        <v>1327</v>
      </c>
      <c r="E339" s="195" t="n">
        <v>115</v>
      </c>
      <c r="F339" s="195" t="n">
        <v>115</v>
      </c>
      <c r="G339" s="239" t="n">
        <v>332</v>
      </c>
      <c r="H339" s="197" t="inlineStr">
        <is>
          <t>나</t>
        </is>
      </c>
      <c r="I339" s="242" t="inlineStr">
        <is>
          <t>인하대</t>
        </is>
      </c>
      <c r="J339" s="242" t="inlineStr">
        <is>
          <t>간호학과</t>
        </is>
      </c>
      <c r="K339" s="195" t="inlineStr">
        <is>
          <t>자연</t>
        </is>
      </c>
      <c r="L339" s="697">
        <f>IF(OFFSET(환산공식!$ED$15,$F339,0)=1,"O","X")</f>
        <v/>
      </c>
      <c r="M339" s="188">
        <f>IFERROR(OFFSET(환산공식!DJ$15,$F339,0),"")</f>
        <v/>
      </c>
      <c r="N339" s="697">
        <f>IFERROR(CONCATENATE(ROUND(OFFSET(환산공식!DK$15,$F339,0),1),"%"),"")</f>
        <v/>
      </c>
      <c r="O339" s="697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7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  <c r="AF339" s="3" t="n"/>
      <c r="AG339" s="3" t="n"/>
      <c r="AH339" s="3" t="n"/>
    </row>
    <row r="340">
      <c r="A340" s="198" t="n"/>
      <c r="B340" s="198" t="n"/>
      <c r="C340" s="198" t="inlineStr">
        <is>
          <t>나333</t>
        </is>
      </c>
      <c r="D340" s="195" t="n">
        <v>1328</v>
      </c>
      <c r="E340" s="195" t="n">
        <v>115</v>
      </c>
      <c r="F340" s="195" t="n">
        <v>115</v>
      </c>
      <c r="G340" s="239" t="n">
        <v>333</v>
      </c>
      <c r="H340" s="197" t="inlineStr">
        <is>
          <t>나</t>
        </is>
      </c>
      <c r="I340" s="242" t="inlineStr">
        <is>
          <t>인하대</t>
        </is>
      </c>
      <c r="J340" s="242" t="inlineStr">
        <is>
          <t>이차전지융합학과</t>
        </is>
      </c>
      <c r="K340" s="195" t="inlineStr">
        <is>
          <t>자연</t>
        </is>
      </c>
      <c r="L340" s="697">
        <f>IF(OFFSET(환산공식!$ED$15,$F340,0)=1,"O","X")</f>
        <v/>
      </c>
      <c r="M340" s="188">
        <f>IFERROR(OFFSET(환산공식!DJ$15,$F340,0),"")</f>
        <v/>
      </c>
      <c r="N340" s="697">
        <f>IFERROR(CONCATENATE(ROUND(OFFSET(환산공식!DK$15,$F340,0),1),"%"),"")</f>
        <v/>
      </c>
      <c r="O340" s="697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7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  <c r="AF340" s="3" t="n"/>
      <c r="AG340" s="3" t="n"/>
      <c r="AH340" s="3" t="n"/>
    </row>
    <row r="341">
      <c r="A341" s="198" t="n"/>
      <c r="B341" s="198" t="n"/>
      <c r="C341" s="198" t="inlineStr">
        <is>
          <t>나334</t>
        </is>
      </c>
      <c r="D341" s="195" t="n">
        <v>1329</v>
      </c>
      <c r="E341" s="195" t="n">
        <v>115</v>
      </c>
      <c r="F341" s="195" t="n">
        <v>115</v>
      </c>
      <c r="G341" s="239" t="n">
        <v>334</v>
      </c>
      <c r="H341" s="197" t="inlineStr">
        <is>
          <t>나</t>
        </is>
      </c>
      <c r="I341" s="242" t="inlineStr">
        <is>
          <t>인하대</t>
        </is>
      </c>
      <c r="J341" s="242" t="inlineStr">
        <is>
          <t>에너지자원공학과</t>
        </is>
      </c>
      <c r="K341" s="195" t="inlineStr">
        <is>
          <t>자연</t>
        </is>
      </c>
      <c r="L341" s="697">
        <f>IF(OFFSET(환산공식!$ED$15,$F341,0)=1,"O","X")</f>
        <v/>
      </c>
      <c r="M341" s="188">
        <f>IFERROR(OFFSET(환산공식!DJ$15,$F341,0),"")</f>
        <v/>
      </c>
      <c r="N341" s="697">
        <f>IFERROR(CONCATENATE(ROUND(OFFSET(환산공식!DK$15,$F341,0),1),"%"),"")</f>
        <v/>
      </c>
      <c r="O341" s="697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7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  <c r="AF341" s="3" t="n"/>
      <c r="AG341" s="3" t="n"/>
      <c r="AH341" s="3" t="n"/>
    </row>
    <row r="342">
      <c r="A342" s="198" t="n"/>
      <c r="B342" s="198" t="n"/>
      <c r="C342" s="198" t="inlineStr">
        <is>
          <t>나335</t>
        </is>
      </c>
      <c r="D342" s="195" t="n">
        <v>1330</v>
      </c>
      <c r="E342" s="195" t="n">
        <v>115</v>
      </c>
      <c r="F342" s="195" t="n">
        <v>115</v>
      </c>
      <c r="G342" s="239" t="n">
        <v>335</v>
      </c>
      <c r="H342" s="197" t="inlineStr">
        <is>
          <t>나</t>
        </is>
      </c>
      <c r="I342" s="242" t="inlineStr">
        <is>
          <t>인하대</t>
        </is>
      </c>
      <c r="J342" s="242" t="inlineStr">
        <is>
          <t>사회인프라공학과</t>
        </is>
      </c>
      <c r="K342" s="195" t="inlineStr">
        <is>
          <t>자연</t>
        </is>
      </c>
      <c r="L342" s="697">
        <f>IF(OFFSET(환산공식!$ED$15,$F342,0)=1,"O","X")</f>
        <v/>
      </c>
      <c r="M342" s="188">
        <f>IFERROR(OFFSET(환산공식!DJ$15,$F342,0),"")</f>
        <v/>
      </c>
      <c r="N342" s="697">
        <f>IFERROR(CONCATENATE(ROUND(OFFSET(환산공식!DK$15,$F342,0),1),"%"),"")</f>
        <v/>
      </c>
      <c r="O342" s="697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7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  <c r="AF342" s="3" t="n"/>
      <c r="AG342" s="3" t="n"/>
      <c r="AH342" s="3" t="n"/>
    </row>
    <row r="343">
      <c r="A343" s="198" t="n"/>
      <c r="B343" s="198" t="n"/>
      <c r="C343" s="198" t="inlineStr">
        <is>
          <t>나336</t>
        </is>
      </c>
      <c r="D343" s="195" t="n">
        <v>1331</v>
      </c>
      <c r="E343" s="195" t="n">
        <v>117</v>
      </c>
      <c r="F343" s="195" t="n">
        <v>117</v>
      </c>
      <c r="G343" s="239" t="n">
        <v>336</v>
      </c>
      <c r="H343" s="197" t="inlineStr">
        <is>
          <t>나</t>
        </is>
      </c>
      <c r="I343" s="242" t="inlineStr">
        <is>
          <t>인하대</t>
        </is>
      </c>
      <c r="J343" s="242" t="inlineStr">
        <is>
          <t>공학융합학부</t>
        </is>
      </c>
      <c r="K343" s="195" t="inlineStr">
        <is>
          <t>자연</t>
        </is>
      </c>
      <c r="L343" s="697">
        <f>IF(OFFSET(환산공식!$ED$15,$F343,0)=1,"O","X")</f>
        <v/>
      </c>
      <c r="M343" s="188">
        <f>IFERROR(OFFSET(환산공식!DJ$15,$F343,0),"")</f>
        <v/>
      </c>
      <c r="N343" s="697">
        <f>IFERROR(CONCATENATE(ROUND(OFFSET(환산공식!DK$15,$F343,0),1),"%"),"")</f>
        <v/>
      </c>
      <c r="O343" s="697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7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  <c r="AF343" s="3" t="n"/>
      <c r="AG343" s="3" t="n"/>
      <c r="AH343" s="3" t="n"/>
    </row>
    <row r="344">
      <c r="A344" s="198" t="n"/>
      <c r="B344" s="198" t="n"/>
      <c r="C344" s="198" t="inlineStr">
        <is>
          <t>나337</t>
        </is>
      </c>
      <c r="D344" s="195" t="n">
        <v>1332</v>
      </c>
      <c r="E344" s="195" t="n">
        <v>115</v>
      </c>
      <c r="F344" s="195" t="n">
        <v>115</v>
      </c>
      <c r="G344" s="239" t="n">
        <v>337</v>
      </c>
      <c r="H344" s="197" t="inlineStr">
        <is>
          <t>나</t>
        </is>
      </c>
      <c r="I344" s="242" t="inlineStr">
        <is>
          <t>인하대</t>
        </is>
      </c>
      <c r="J344" s="242" t="inlineStr">
        <is>
          <t>수학교육과</t>
        </is>
      </c>
      <c r="K344" s="195" t="inlineStr">
        <is>
          <t>자연</t>
        </is>
      </c>
      <c r="L344" s="697">
        <f>IF(OFFSET(환산공식!$ED$15,$F344,0)=1,"O","X")</f>
        <v/>
      </c>
      <c r="M344" s="188">
        <f>IFERROR(OFFSET(환산공식!DJ$15,$F344,0),"")</f>
        <v/>
      </c>
      <c r="N344" s="697">
        <f>IFERROR(CONCATENATE(ROUND(OFFSET(환산공식!DK$15,$F344,0),1),"%"),"")</f>
        <v/>
      </c>
      <c r="O344" s="697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7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  <c r="AF344" s="3" t="n"/>
      <c r="AG344" s="3" t="n"/>
      <c r="AH344" s="3" t="n"/>
    </row>
    <row r="345">
      <c r="A345" s="198" t="n"/>
      <c r="B345" s="198" t="n"/>
      <c r="C345" s="198" t="inlineStr">
        <is>
          <t>나338</t>
        </is>
      </c>
      <c r="D345" s="195" t="n">
        <v>1333</v>
      </c>
      <c r="E345" s="195" t="n">
        <v>115</v>
      </c>
      <c r="F345" s="195" t="n">
        <v>115</v>
      </c>
      <c r="G345" s="239" t="n">
        <v>338</v>
      </c>
      <c r="H345" s="197" t="inlineStr">
        <is>
          <t>나</t>
        </is>
      </c>
      <c r="I345" s="242" t="inlineStr">
        <is>
          <t>인하대</t>
        </is>
      </c>
      <c r="J345" s="242" t="inlineStr">
        <is>
          <t>식품영양학과</t>
        </is>
      </c>
      <c r="K345" s="195" t="inlineStr">
        <is>
          <t>자연</t>
        </is>
      </c>
      <c r="L345" s="697">
        <f>IF(OFFSET(환산공식!$ED$15,$F345,0)=1,"O","X")</f>
        <v/>
      </c>
      <c r="M345" s="188">
        <f>IFERROR(OFFSET(환산공식!DJ$15,$F345,0),"")</f>
        <v/>
      </c>
      <c r="N345" s="697">
        <f>IFERROR(CONCATENATE(ROUND(OFFSET(환산공식!DK$15,$F345,0),1),"%"),"")</f>
        <v/>
      </c>
      <c r="O345" s="697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7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  <c r="AF345" s="3" t="n"/>
      <c r="AG345" s="3" t="n"/>
      <c r="AH345" s="3" t="n"/>
    </row>
    <row r="346">
      <c r="A346" s="198" t="n"/>
      <c r="B346" s="198" t="n"/>
      <c r="C346" s="198" t="inlineStr">
        <is>
          <t>나339</t>
        </is>
      </c>
      <c r="D346" s="195" t="n">
        <v>1334</v>
      </c>
      <c r="E346" s="195" t="n">
        <v>118</v>
      </c>
      <c r="F346" s="195" t="n">
        <v>118</v>
      </c>
      <c r="G346" s="239" t="n">
        <v>339</v>
      </c>
      <c r="H346" s="197" t="inlineStr">
        <is>
          <t>나</t>
        </is>
      </c>
      <c r="I346" s="242" t="inlineStr">
        <is>
          <t>인하대</t>
        </is>
      </c>
      <c r="J346" s="242" t="inlineStr">
        <is>
          <t>아태물류학부</t>
        </is>
      </c>
      <c r="K346" s="195" t="inlineStr">
        <is>
          <t>통합</t>
        </is>
      </c>
      <c r="L346" s="697">
        <f>IF(OFFSET(환산공식!$ED$15,$F346,0)=1,"O","X")</f>
        <v/>
      </c>
      <c r="M346" s="188">
        <f>IFERROR(OFFSET(환산공식!DJ$15,$F346,0),"")</f>
        <v/>
      </c>
      <c r="N346" s="697">
        <f>IFERROR(CONCATENATE(ROUND(OFFSET(환산공식!DK$15,$F346,0),1),"%"),"")</f>
        <v/>
      </c>
      <c r="O346" s="697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7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  <c r="AF346" s="3" t="n"/>
      <c r="AG346" s="3" t="n"/>
      <c r="AH346" s="3" t="n"/>
    </row>
    <row r="347">
      <c r="A347" s="198" t="n"/>
      <c r="B347" s="198" t="n"/>
      <c r="C347" s="198" t="inlineStr">
        <is>
          <t>나340</t>
        </is>
      </c>
      <c r="D347" s="195" t="n">
        <v>1335</v>
      </c>
      <c r="E347" s="195" t="n">
        <v>118</v>
      </c>
      <c r="F347" s="195" t="n">
        <v>118</v>
      </c>
      <c r="G347" s="239" t="n">
        <v>340</v>
      </c>
      <c r="H347" s="197" t="inlineStr">
        <is>
          <t>나</t>
        </is>
      </c>
      <c r="I347" s="242" t="inlineStr">
        <is>
          <t>인하대</t>
        </is>
      </c>
      <c r="J347" s="242" t="inlineStr">
        <is>
          <t>사회교육과</t>
        </is>
      </c>
      <c r="K347" s="195" t="inlineStr">
        <is>
          <t>통합</t>
        </is>
      </c>
      <c r="L347" s="697">
        <f>IF(OFFSET(환산공식!$ED$15,$F347,0)=1,"O","X")</f>
        <v/>
      </c>
      <c r="M347" s="188">
        <f>IFERROR(OFFSET(환산공식!DJ$15,$F347,0),"")</f>
        <v/>
      </c>
      <c r="N347" s="697">
        <f>IFERROR(CONCATENATE(ROUND(OFFSET(환산공식!DK$15,$F347,0),1),"%"),"")</f>
        <v/>
      </c>
      <c r="O347" s="697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7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  <c r="AF347" s="3" t="n"/>
      <c r="AG347" s="3" t="n"/>
      <c r="AH347" s="3" t="n"/>
    </row>
    <row r="348">
      <c r="A348" s="198" t="n"/>
      <c r="B348" s="198" t="n"/>
      <c r="C348" s="198" t="inlineStr">
        <is>
          <t>나341</t>
        </is>
      </c>
      <c r="D348" s="195" t="n">
        <v>1336</v>
      </c>
      <c r="E348" s="195" t="n">
        <v>119</v>
      </c>
      <c r="F348" s="195" t="n">
        <v>119</v>
      </c>
      <c r="G348" s="239" t="n">
        <v>341</v>
      </c>
      <c r="H348" s="197" t="inlineStr">
        <is>
          <t>나</t>
        </is>
      </c>
      <c r="I348" s="242" t="inlineStr">
        <is>
          <t>인하대</t>
        </is>
      </c>
      <c r="J348" s="242" t="inlineStr">
        <is>
          <t>경영융합학부</t>
        </is>
      </c>
      <c r="K348" s="195" t="inlineStr">
        <is>
          <t>통합</t>
        </is>
      </c>
      <c r="L348" s="697">
        <f>IF(OFFSET(환산공식!$ED$15,$F348,0)=1,"O","X")</f>
        <v/>
      </c>
      <c r="M348" s="188">
        <f>IFERROR(OFFSET(환산공식!DJ$15,$F348,0),"")</f>
        <v/>
      </c>
      <c r="N348" s="697">
        <f>IFERROR(CONCATENATE(ROUND(OFFSET(환산공식!DK$15,$F348,0),1),"%"),"")</f>
        <v/>
      </c>
      <c r="O348" s="697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7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  <c r="AF348" s="3" t="n"/>
      <c r="AG348" s="3" t="n"/>
      <c r="AH348" s="3" t="n"/>
    </row>
    <row r="349">
      <c r="A349" s="198" t="n"/>
      <c r="B349" s="198" t="n"/>
      <c r="C349" s="198" t="inlineStr">
        <is>
          <t>나342</t>
        </is>
      </c>
      <c r="D349" s="195" t="n">
        <v>1337</v>
      </c>
      <c r="E349" s="195" t="n">
        <v>118</v>
      </c>
      <c r="F349" s="195" t="n">
        <v>118</v>
      </c>
      <c r="G349" s="239" t="n">
        <v>342</v>
      </c>
      <c r="H349" s="197" t="inlineStr">
        <is>
          <t>나</t>
        </is>
      </c>
      <c r="I349" s="242" t="inlineStr">
        <is>
          <t>인하대</t>
        </is>
      </c>
      <c r="J349" s="242" t="inlineStr">
        <is>
          <t>파이낸스경영학과</t>
        </is>
      </c>
      <c r="K349" s="195" t="inlineStr">
        <is>
          <t>통합</t>
        </is>
      </c>
      <c r="L349" s="697">
        <f>IF(OFFSET(환산공식!$ED$15,$F349,0)=1,"O","X")</f>
        <v/>
      </c>
      <c r="M349" s="188">
        <f>IFERROR(OFFSET(환산공식!DJ$15,$F349,0),"")</f>
        <v/>
      </c>
      <c r="N349" s="697">
        <f>IFERROR(CONCATENATE(ROUND(OFFSET(환산공식!DK$15,$F349,0),1),"%"),"")</f>
        <v/>
      </c>
      <c r="O349" s="697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7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  <c r="AF349" s="3" t="n"/>
      <c r="AG349" s="3" t="n"/>
      <c r="AH349" s="3" t="n"/>
    </row>
    <row r="350">
      <c r="A350" s="198" t="n"/>
      <c r="B350" s="198" t="n"/>
      <c r="C350" s="198" t="inlineStr">
        <is>
          <t>나343</t>
        </is>
      </c>
      <c r="D350" s="195" t="n">
        <v>1338</v>
      </c>
      <c r="E350" s="195" t="n">
        <v>118</v>
      </c>
      <c r="F350" s="195" t="n">
        <v>118</v>
      </c>
      <c r="G350" s="239" t="n">
        <v>343</v>
      </c>
      <c r="H350" s="197" t="inlineStr">
        <is>
          <t>나</t>
        </is>
      </c>
      <c r="I350" s="242" t="inlineStr">
        <is>
          <t>인하대</t>
        </is>
      </c>
      <c r="J350" s="242" t="inlineStr">
        <is>
          <t>경제학과</t>
        </is>
      </c>
      <c r="K350" s="195" t="inlineStr">
        <is>
          <t>통합</t>
        </is>
      </c>
      <c r="L350" s="697">
        <f>IF(OFFSET(환산공식!$ED$15,$F350,0)=1,"O","X")</f>
        <v/>
      </c>
      <c r="M350" s="188">
        <f>IFERROR(OFFSET(환산공식!DJ$15,$F350,0),"")</f>
        <v/>
      </c>
      <c r="N350" s="697">
        <f>IFERROR(CONCATENATE(ROUND(OFFSET(환산공식!DK$15,$F350,0),1),"%"),"")</f>
        <v/>
      </c>
      <c r="O350" s="697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7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  <c r="AF350" s="3" t="n"/>
      <c r="AG350" s="3" t="n"/>
      <c r="AH350" s="3" t="n"/>
    </row>
    <row r="351">
      <c r="A351" s="198" t="n"/>
      <c r="B351" s="198" t="n"/>
      <c r="C351" s="198" t="inlineStr">
        <is>
          <t>나344</t>
        </is>
      </c>
      <c r="D351" s="195" t="n">
        <v>1339</v>
      </c>
      <c r="E351" s="195" t="n">
        <v>118</v>
      </c>
      <c r="F351" s="195" t="n">
        <v>118</v>
      </c>
      <c r="G351" s="239" t="n">
        <v>344</v>
      </c>
      <c r="H351" s="197" t="inlineStr">
        <is>
          <t>나</t>
        </is>
      </c>
      <c r="I351" s="242" t="inlineStr">
        <is>
          <t>인하대</t>
        </is>
      </c>
      <c r="J351" s="242" t="inlineStr">
        <is>
          <t>정치외교학과</t>
        </is>
      </c>
      <c r="K351" s="195" t="inlineStr">
        <is>
          <t>통합</t>
        </is>
      </c>
      <c r="L351" s="697">
        <f>IF(OFFSET(환산공식!$ED$15,$F351,0)=1,"O","X")</f>
        <v/>
      </c>
      <c r="M351" s="188">
        <f>IFERROR(OFFSET(환산공식!DJ$15,$F351,0),"")</f>
        <v/>
      </c>
      <c r="N351" s="697">
        <f>IFERROR(CONCATENATE(ROUND(OFFSET(환산공식!DK$15,$F351,0),1),"%"),"")</f>
        <v/>
      </c>
      <c r="O351" s="697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7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  <c r="AF351" s="3" t="n"/>
      <c r="AG351" s="3" t="n"/>
      <c r="AH351" s="3" t="n"/>
    </row>
    <row r="352">
      <c r="A352" s="198" t="n"/>
      <c r="B352" s="198" t="n"/>
      <c r="C352" s="198" t="inlineStr">
        <is>
          <t>나345</t>
        </is>
      </c>
      <c r="D352" s="195" t="n">
        <v>1340</v>
      </c>
      <c r="E352" s="195" t="n">
        <v>118</v>
      </c>
      <c r="F352" s="195" t="n">
        <v>118</v>
      </c>
      <c r="G352" s="239" t="n">
        <v>345</v>
      </c>
      <c r="H352" s="197" t="inlineStr">
        <is>
          <t>나</t>
        </is>
      </c>
      <c r="I352" s="242" t="inlineStr">
        <is>
          <t>인하대</t>
        </is>
      </c>
      <c r="J352" s="242" t="inlineStr">
        <is>
          <t>철학과</t>
        </is>
      </c>
      <c r="K352" s="195" t="inlineStr">
        <is>
          <t>통합</t>
        </is>
      </c>
      <c r="L352" s="697">
        <f>IF(OFFSET(환산공식!$ED$15,$F352,0)=1,"O","X")</f>
        <v/>
      </c>
      <c r="M352" s="188">
        <f>IFERROR(OFFSET(환산공식!DJ$15,$F352,0),"")</f>
        <v/>
      </c>
      <c r="N352" s="697">
        <f>IFERROR(CONCATENATE(ROUND(OFFSET(환산공식!DK$15,$F352,0),1),"%"),"")</f>
        <v/>
      </c>
      <c r="O352" s="697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7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  <c r="AF352" s="3" t="n"/>
      <c r="AG352" s="3" t="n"/>
      <c r="AH352" s="3" t="n"/>
    </row>
    <row r="353">
      <c r="A353" s="198" t="n"/>
      <c r="B353" s="198" t="n"/>
      <c r="C353" s="198" t="inlineStr">
        <is>
          <t>나346</t>
        </is>
      </c>
      <c r="D353" s="195" t="n">
        <v>1341</v>
      </c>
      <c r="E353" s="195" t="n">
        <v>118</v>
      </c>
      <c r="F353" s="195" t="n">
        <v>118</v>
      </c>
      <c r="G353" s="239" t="n">
        <v>346</v>
      </c>
      <c r="H353" s="197" t="inlineStr">
        <is>
          <t>나</t>
        </is>
      </c>
      <c r="I353" s="242" t="inlineStr">
        <is>
          <t>인하대</t>
        </is>
      </c>
      <c r="J353" s="242" t="inlineStr">
        <is>
          <t>중국학과</t>
        </is>
      </c>
      <c r="K353" s="195" t="inlineStr">
        <is>
          <t>통합</t>
        </is>
      </c>
      <c r="L353" s="697">
        <f>IF(OFFSET(환산공식!$ED$15,$F353,0)=1,"O","X")</f>
        <v/>
      </c>
      <c r="M353" s="188">
        <f>IFERROR(OFFSET(환산공식!DJ$15,$F353,0),"")</f>
        <v/>
      </c>
      <c r="N353" s="697">
        <f>IFERROR(CONCATENATE(ROUND(OFFSET(환산공식!DK$15,$F353,0),1),"%"),"")</f>
        <v/>
      </c>
      <c r="O353" s="697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7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  <c r="AF353" s="3" t="n"/>
      <c r="AG353" s="3" t="n"/>
      <c r="AH353" s="3" t="n"/>
    </row>
    <row r="354">
      <c r="A354" s="198" t="n"/>
      <c r="B354" s="198" t="n"/>
      <c r="C354" s="198" t="inlineStr">
        <is>
          <t>나347</t>
        </is>
      </c>
      <c r="D354" s="195" t="n">
        <v>1342</v>
      </c>
      <c r="E354" s="195" t="n">
        <v>118</v>
      </c>
      <c r="F354" s="195" t="n">
        <v>118</v>
      </c>
      <c r="G354" s="239" t="n">
        <v>347</v>
      </c>
      <c r="H354" s="197" t="inlineStr">
        <is>
          <t>나</t>
        </is>
      </c>
      <c r="I354" s="242" t="inlineStr">
        <is>
          <t>인하대</t>
        </is>
      </c>
      <c r="J354" s="242" t="inlineStr">
        <is>
          <t>한국어문학과</t>
        </is>
      </c>
      <c r="K354" s="195" t="inlineStr">
        <is>
          <t>통합</t>
        </is>
      </c>
      <c r="L354" s="697">
        <f>IF(OFFSET(환산공식!$ED$15,$F354,0)=1,"O","X")</f>
        <v/>
      </c>
      <c r="M354" s="188">
        <f>IFERROR(OFFSET(환산공식!DJ$15,$F354,0),"")</f>
        <v/>
      </c>
      <c r="N354" s="697">
        <f>IFERROR(CONCATENATE(ROUND(OFFSET(환산공식!DK$15,$F354,0),1),"%"),"")</f>
        <v/>
      </c>
      <c r="O354" s="697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7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  <c r="AF354" s="3" t="n"/>
      <c r="AG354" s="3" t="n"/>
      <c r="AH354" s="3" t="n"/>
    </row>
    <row r="355">
      <c r="A355" s="198" t="n"/>
      <c r="B355" s="198" t="n"/>
      <c r="C355" s="198" t="inlineStr">
        <is>
          <t>나348</t>
        </is>
      </c>
      <c r="D355" s="195" t="n">
        <v>1343</v>
      </c>
      <c r="E355" s="195" t="n">
        <v>118</v>
      </c>
      <c r="F355" s="195" t="n">
        <v>118</v>
      </c>
      <c r="G355" s="239" t="n">
        <v>348</v>
      </c>
      <c r="H355" s="197" t="inlineStr">
        <is>
          <t>나</t>
        </is>
      </c>
      <c r="I355" s="242" t="inlineStr">
        <is>
          <t>인하대</t>
        </is>
      </c>
      <c r="J355" s="242" t="inlineStr">
        <is>
          <t>영어교육과</t>
        </is>
      </c>
      <c r="K355" s="195" t="inlineStr">
        <is>
          <t>통합</t>
        </is>
      </c>
      <c r="L355" s="697">
        <f>IF(OFFSET(환산공식!$ED$15,$F355,0)=1,"O","X")</f>
        <v/>
      </c>
      <c r="M355" s="188">
        <f>IFERROR(OFFSET(환산공식!DJ$15,$F355,0),"")</f>
        <v/>
      </c>
      <c r="N355" s="697">
        <f>IFERROR(CONCATENATE(ROUND(OFFSET(환산공식!DK$15,$F355,0),1),"%"),"")</f>
        <v/>
      </c>
      <c r="O355" s="697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7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  <c r="AF355" s="3" t="n"/>
      <c r="AG355" s="3" t="n"/>
      <c r="AH355" s="3" t="n"/>
    </row>
    <row r="356">
      <c r="A356" s="198" t="n"/>
      <c r="B356" s="198" t="n"/>
      <c r="C356" s="198" t="inlineStr">
        <is>
          <t>나349</t>
        </is>
      </c>
      <c r="D356" s="195" t="n">
        <v>1344</v>
      </c>
      <c r="E356" s="195" t="n">
        <v>92</v>
      </c>
      <c r="F356" s="195" t="n">
        <v>92</v>
      </c>
      <c r="G356" s="239" t="n">
        <v>349</v>
      </c>
      <c r="H356" s="197" t="inlineStr">
        <is>
          <t>나</t>
        </is>
      </c>
      <c r="I356" s="242" t="inlineStr">
        <is>
          <t>단국대</t>
        </is>
      </c>
      <c r="J356" s="242" t="inlineStr">
        <is>
          <t>건축학부[건축학전공(5년제)]</t>
        </is>
      </c>
      <c r="K356" s="195" t="inlineStr">
        <is>
          <t>자연</t>
        </is>
      </c>
      <c r="L356" s="697">
        <f>IF(OFFSET(환산공식!$ED$15,$F356,0)=1,"O","X")</f>
        <v/>
      </c>
      <c r="M356" s="188">
        <f>IFERROR(OFFSET(환산공식!DJ$15,$F356,0),"")</f>
        <v/>
      </c>
      <c r="N356" s="697">
        <f>IFERROR(CONCATENATE(ROUND(OFFSET(환산공식!DK$15,$F356,0),1),"%"),"")</f>
        <v/>
      </c>
      <c r="O356" s="697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7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  <c r="AF356" s="3" t="n"/>
      <c r="AG356" s="3" t="n"/>
      <c r="AH356" s="3" t="n"/>
    </row>
    <row r="357">
      <c r="A357" s="198" t="n"/>
      <c r="B357" s="198" t="n"/>
      <c r="C357" s="198" t="inlineStr">
        <is>
          <t>나350</t>
        </is>
      </c>
      <c r="D357" s="195" t="n">
        <v>1345</v>
      </c>
      <c r="E357" s="195" t="n">
        <v>91</v>
      </c>
      <c r="F357" s="195" t="n">
        <v>91</v>
      </c>
      <c r="G357" s="239" t="n">
        <v>350</v>
      </c>
      <c r="H357" s="197" t="inlineStr">
        <is>
          <t>나</t>
        </is>
      </c>
      <c r="I357" s="242" t="inlineStr">
        <is>
          <t>단국대</t>
        </is>
      </c>
      <c r="J357" s="242" t="inlineStr">
        <is>
          <t>전자전기공학과</t>
        </is>
      </c>
      <c r="K357" s="195" t="inlineStr">
        <is>
          <t>자연</t>
        </is>
      </c>
      <c r="L357" s="697">
        <f>IF(OFFSET(환산공식!$ED$15,$F357,0)=1,"O","X")</f>
        <v/>
      </c>
      <c r="M357" s="188">
        <f>IFERROR(OFFSET(환산공식!DJ$15,$F357,0),"")</f>
        <v/>
      </c>
      <c r="N357" s="697">
        <f>IFERROR(CONCATENATE(ROUND(OFFSET(환산공식!DK$15,$F357,0),1),"%"),"")</f>
        <v/>
      </c>
      <c r="O357" s="697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7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  <c r="AF357" s="3" t="n"/>
      <c r="AG357" s="3" t="n"/>
      <c r="AH357" s="3" t="n"/>
    </row>
    <row r="358">
      <c r="A358" s="198" t="n"/>
      <c r="B358" s="198" t="n"/>
      <c r="C358" s="198" t="inlineStr">
        <is>
          <t>나351</t>
        </is>
      </c>
      <c r="D358" s="195" t="n">
        <v>1346</v>
      </c>
      <c r="E358" s="195" t="n">
        <v>91</v>
      </c>
      <c r="F358" s="195" t="n">
        <v>91</v>
      </c>
      <c r="G358" s="239" t="n">
        <v>351</v>
      </c>
      <c r="H358" s="197" t="inlineStr">
        <is>
          <t>나</t>
        </is>
      </c>
      <c r="I358" s="242" t="inlineStr">
        <is>
          <t>단국대</t>
        </is>
      </c>
      <c r="J358" s="242" t="inlineStr">
        <is>
          <t>융합반도체공학과</t>
        </is>
      </c>
      <c r="K358" s="195" t="inlineStr">
        <is>
          <t>자연</t>
        </is>
      </c>
      <c r="L358" s="697">
        <f>IF(OFFSET(환산공식!$ED$15,$F358,0)=1,"O","X")</f>
        <v/>
      </c>
      <c r="M358" s="188">
        <f>IFERROR(OFFSET(환산공식!DJ$15,$F358,0),"")</f>
        <v/>
      </c>
      <c r="N358" s="697">
        <f>IFERROR(CONCATENATE(ROUND(OFFSET(환산공식!DK$15,$F358,0),1),"%"),"")</f>
        <v/>
      </c>
      <c r="O358" s="697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7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  <c r="AF358" s="3" t="n"/>
      <c r="AG358" s="3" t="n"/>
      <c r="AH358" s="3" t="n"/>
    </row>
    <row r="359">
      <c r="A359" s="198" t="n"/>
      <c r="B359" s="198" t="n"/>
      <c r="C359" s="198" t="inlineStr">
        <is>
          <t>나352</t>
        </is>
      </c>
      <c r="D359" s="195" t="n">
        <v>1347</v>
      </c>
      <c r="E359" s="195" t="n">
        <v>91</v>
      </c>
      <c r="F359" s="195" t="n">
        <v>91</v>
      </c>
      <c r="G359" s="239" t="n">
        <v>352</v>
      </c>
      <c r="H359" s="197" t="inlineStr">
        <is>
          <t>나</t>
        </is>
      </c>
      <c r="I359" s="242" t="inlineStr">
        <is>
          <t>단국대</t>
        </is>
      </c>
      <c r="J359" s="242" t="inlineStr">
        <is>
          <t>고분자시스템공학부(고분자공학전공)</t>
        </is>
      </c>
      <c r="K359" s="195" t="inlineStr">
        <is>
          <t>자연</t>
        </is>
      </c>
      <c r="L359" s="697">
        <f>IF(OFFSET(환산공식!$ED$15,$F359,0)=1,"O","X")</f>
        <v/>
      </c>
      <c r="M359" s="188">
        <f>IFERROR(OFFSET(환산공식!DJ$15,$F359,0),"")</f>
        <v/>
      </c>
      <c r="N359" s="697">
        <f>IFERROR(CONCATENATE(ROUND(OFFSET(환산공식!DK$15,$F359,0),1),"%"),"")</f>
        <v/>
      </c>
      <c r="O359" s="697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7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  <c r="AF359" s="3" t="n"/>
      <c r="AG359" s="3" t="n"/>
      <c r="AH359" s="3" t="n"/>
    </row>
    <row r="360">
      <c r="A360" s="198" t="n"/>
      <c r="B360" s="198" t="n"/>
      <c r="C360" s="198" t="inlineStr">
        <is>
          <t>나353</t>
        </is>
      </c>
      <c r="D360" s="195" t="n">
        <v>1348</v>
      </c>
      <c r="E360" s="195" t="n">
        <v>91</v>
      </c>
      <c r="F360" s="195" t="n">
        <v>91</v>
      </c>
      <c r="G360" s="239" t="n">
        <v>353</v>
      </c>
      <c r="H360" s="197" t="inlineStr">
        <is>
          <t>나</t>
        </is>
      </c>
      <c r="I360" s="242" t="inlineStr">
        <is>
          <t>단국대</t>
        </is>
      </c>
      <c r="J360" s="242" t="inlineStr">
        <is>
          <t>인공지능학과</t>
        </is>
      </c>
      <c r="K360" s="195" t="inlineStr">
        <is>
          <t>자연</t>
        </is>
      </c>
      <c r="L360" s="697">
        <f>IF(OFFSET(환산공식!$ED$15,$F360,0)=1,"O","X")</f>
        <v/>
      </c>
      <c r="M360" s="188">
        <f>IFERROR(OFFSET(환산공식!DJ$15,$F360,0),"")</f>
        <v/>
      </c>
      <c r="N360" s="697">
        <f>IFERROR(CONCATENATE(ROUND(OFFSET(환산공식!DK$15,$F360,0),1),"%"),"")</f>
        <v/>
      </c>
      <c r="O360" s="697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7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  <c r="AF360" s="3" t="n"/>
      <c r="AG360" s="3" t="n"/>
      <c r="AH360" s="3" t="n"/>
    </row>
    <row r="361">
      <c r="A361" s="198" t="n"/>
      <c r="B361" s="198" t="n"/>
      <c r="C361" s="198" t="inlineStr">
        <is>
          <t>나354</t>
        </is>
      </c>
      <c r="D361" s="195" t="n">
        <v>1349</v>
      </c>
      <c r="E361" s="195" t="n">
        <v>94</v>
      </c>
      <c r="F361" s="195" t="n">
        <v>94</v>
      </c>
      <c r="G361" s="239" t="n">
        <v>354</v>
      </c>
      <c r="H361" s="197" t="inlineStr">
        <is>
          <t>나</t>
        </is>
      </c>
      <c r="I361" s="242" t="inlineStr">
        <is>
          <t>단국대</t>
        </is>
      </c>
      <c r="J361" s="242" t="inlineStr">
        <is>
          <t>경제학과</t>
        </is>
      </c>
      <c r="K361" s="195" t="inlineStr">
        <is>
          <t>통합</t>
        </is>
      </c>
      <c r="L361" s="697">
        <f>IF(OFFSET(환산공식!$ED$15,$F361,0)=1,"O","X")</f>
        <v/>
      </c>
      <c r="M361" s="188">
        <f>IFERROR(OFFSET(환산공식!DJ$15,$F361,0),"")</f>
        <v/>
      </c>
      <c r="N361" s="697">
        <f>IFERROR(CONCATENATE(ROUND(OFFSET(환산공식!DK$15,$F361,0),1),"%"),"")</f>
        <v/>
      </c>
      <c r="O361" s="697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7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  <c r="AF361" s="3" t="n"/>
      <c r="AG361" s="3" t="n"/>
      <c r="AH361" s="3" t="n"/>
    </row>
    <row r="362">
      <c r="A362" s="198" t="n"/>
      <c r="B362" s="198" t="n"/>
      <c r="C362" s="198" t="inlineStr">
        <is>
          <t>나355</t>
        </is>
      </c>
      <c r="D362" s="195" t="n">
        <v>1350</v>
      </c>
      <c r="E362" s="195" t="n">
        <v>93</v>
      </c>
      <c r="F362" s="195" t="n">
        <v>93</v>
      </c>
      <c r="G362" s="239" t="n">
        <v>355</v>
      </c>
      <c r="H362" s="197" t="inlineStr">
        <is>
          <t>나</t>
        </is>
      </c>
      <c r="I362" s="242" t="inlineStr">
        <is>
          <t>단국대</t>
        </is>
      </c>
      <c r="J362" s="242" t="inlineStr">
        <is>
          <t>법학과</t>
        </is>
      </c>
      <c r="K362" s="195" t="inlineStr">
        <is>
          <t>통합</t>
        </is>
      </c>
      <c r="L362" s="697">
        <f>IF(OFFSET(환산공식!$ED$15,$F362,0)=1,"O","X")</f>
        <v/>
      </c>
      <c r="M362" s="188">
        <f>IFERROR(OFFSET(환산공식!DJ$15,$F362,0),"")</f>
        <v/>
      </c>
      <c r="N362" s="697">
        <f>IFERROR(CONCATENATE(ROUND(OFFSET(환산공식!DK$15,$F362,0),1),"%"),"")</f>
        <v/>
      </c>
      <c r="O362" s="697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7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  <c r="AF362" s="3" t="n"/>
      <c r="AG362" s="3" t="n"/>
      <c r="AH362" s="3" t="n"/>
    </row>
    <row r="363">
      <c r="A363" s="198" t="n"/>
      <c r="B363" s="198" t="n"/>
      <c r="C363" s="198" t="inlineStr">
        <is>
          <t>나356</t>
        </is>
      </c>
      <c r="D363" s="195" t="n">
        <v>1351</v>
      </c>
      <c r="E363" s="195" t="n">
        <v>93</v>
      </c>
      <c r="F363" s="195" t="n">
        <v>93</v>
      </c>
      <c r="G363" s="239" t="n">
        <v>356</v>
      </c>
      <c r="H363" s="197" t="inlineStr">
        <is>
          <t>나</t>
        </is>
      </c>
      <c r="I363" s="242" t="inlineStr">
        <is>
          <t>단국대</t>
        </is>
      </c>
      <c r="J363" s="242" t="inlineStr">
        <is>
          <t>도시계획‧부동산학부</t>
        </is>
      </c>
      <c r="K363" s="195" t="inlineStr">
        <is>
          <t>통합</t>
        </is>
      </c>
      <c r="L363" s="697">
        <f>IF(OFFSET(환산공식!$ED$15,$F363,0)=1,"O","X")</f>
        <v/>
      </c>
      <c r="M363" s="188">
        <f>IFERROR(OFFSET(환산공식!DJ$15,$F363,0),"")</f>
        <v/>
      </c>
      <c r="N363" s="697">
        <f>IFERROR(CONCATENATE(ROUND(OFFSET(환산공식!DK$15,$F363,0),1),"%"),"")</f>
        <v/>
      </c>
      <c r="O363" s="697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7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  <c r="AF363" s="3" t="n"/>
      <c r="AG363" s="3" t="n"/>
      <c r="AH363" s="3" t="n"/>
    </row>
    <row r="364">
      <c r="A364" s="198" t="n"/>
      <c r="B364" s="198" t="n"/>
      <c r="C364" s="198" t="inlineStr">
        <is>
          <t>나357</t>
        </is>
      </c>
      <c r="D364" s="195" t="n">
        <v>1352</v>
      </c>
      <c r="E364" s="195" t="n">
        <v>93</v>
      </c>
      <c r="F364" s="195" t="n">
        <v>93</v>
      </c>
      <c r="G364" s="239" t="n">
        <v>357</v>
      </c>
      <c r="H364" s="197" t="inlineStr">
        <is>
          <t>나</t>
        </is>
      </c>
      <c r="I364" s="242" t="inlineStr">
        <is>
          <t>단국대</t>
        </is>
      </c>
      <c r="J364" s="242" t="inlineStr">
        <is>
          <t>국어국문학과</t>
        </is>
      </c>
      <c r="K364" s="195" t="inlineStr">
        <is>
          <t>통합</t>
        </is>
      </c>
      <c r="L364" s="697">
        <f>IF(OFFSET(환산공식!$ED$15,$F364,0)=1,"O","X")</f>
        <v/>
      </c>
      <c r="M364" s="188">
        <f>IFERROR(OFFSET(환산공식!DJ$15,$F364,0),"")</f>
        <v/>
      </c>
      <c r="N364" s="697">
        <f>IFERROR(CONCATENATE(ROUND(OFFSET(환산공식!DK$15,$F364,0),1),"%"),"")</f>
        <v/>
      </c>
      <c r="O364" s="697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7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  <c r="AF364" s="3" t="n"/>
      <c r="AG364" s="3" t="n"/>
      <c r="AH364" s="3" t="n"/>
    </row>
    <row r="365">
      <c r="A365" s="198" t="n"/>
      <c r="B365" s="198" t="n"/>
      <c r="C365" s="198" t="inlineStr">
        <is>
          <t>나358</t>
        </is>
      </c>
      <c r="D365" s="195" t="n">
        <v>1353</v>
      </c>
      <c r="E365" s="195" t="n">
        <v>93</v>
      </c>
      <c r="F365" s="195" t="n">
        <v>93</v>
      </c>
      <c r="G365" s="239" t="n">
        <v>358</v>
      </c>
      <c r="H365" s="197" t="inlineStr">
        <is>
          <t>나</t>
        </is>
      </c>
      <c r="I365" s="242" t="inlineStr">
        <is>
          <t>단국대</t>
        </is>
      </c>
      <c r="J365" s="242" t="inlineStr">
        <is>
          <t>정치외교학과</t>
        </is>
      </c>
      <c r="K365" s="195" t="inlineStr">
        <is>
          <t>통합</t>
        </is>
      </c>
      <c r="L365" s="697">
        <f>IF(OFFSET(환산공식!$ED$15,$F365,0)=1,"O","X")</f>
        <v/>
      </c>
      <c r="M365" s="188">
        <f>IFERROR(OFFSET(환산공식!DJ$15,$F365,0),"")</f>
        <v/>
      </c>
      <c r="N365" s="697">
        <f>IFERROR(CONCATENATE(ROUND(OFFSET(환산공식!DK$15,$F365,0),1),"%"),"")</f>
        <v/>
      </c>
      <c r="O365" s="697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7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  <c r="AF365" s="3" t="n"/>
      <c r="AG365" s="3" t="n"/>
      <c r="AH365" s="3" t="n"/>
    </row>
    <row r="366">
      <c r="A366" s="198" t="n"/>
      <c r="B366" s="198" t="n"/>
      <c r="C366" s="198" t="inlineStr">
        <is>
          <t>나359</t>
        </is>
      </c>
      <c r="D366" s="195" t="n">
        <v>1354</v>
      </c>
      <c r="E366" s="195" t="n">
        <v>94</v>
      </c>
      <c r="F366" s="195" t="n">
        <v>94</v>
      </c>
      <c r="G366" s="239" t="n">
        <v>359</v>
      </c>
      <c r="H366" s="197" t="inlineStr">
        <is>
          <t>나</t>
        </is>
      </c>
      <c r="I366" s="242" t="inlineStr">
        <is>
          <t>단국대</t>
        </is>
      </c>
      <c r="J366" s="242" t="inlineStr">
        <is>
          <t>무역학과</t>
        </is>
      </c>
      <c r="K366" s="195" t="inlineStr">
        <is>
          <t>통합</t>
        </is>
      </c>
      <c r="L366" s="697">
        <f>IF(OFFSET(환산공식!$ED$15,$F366,0)=1,"O","X")</f>
        <v/>
      </c>
      <c r="M366" s="188">
        <f>IFERROR(OFFSET(환산공식!DJ$15,$F366,0),"")</f>
        <v/>
      </c>
      <c r="N366" s="697">
        <f>IFERROR(CONCATENATE(ROUND(OFFSET(환산공식!DK$15,$F366,0),1),"%"),"")</f>
        <v/>
      </c>
      <c r="O366" s="697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7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  <c r="AF366" s="3" t="n"/>
      <c r="AG366" s="3" t="n"/>
      <c r="AH366" s="3" t="n"/>
    </row>
    <row r="367">
      <c r="A367" s="198" t="n"/>
      <c r="B367" s="198" t="n"/>
      <c r="C367" s="198" t="inlineStr">
        <is>
          <t>나360</t>
        </is>
      </c>
      <c r="D367" s="195" t="n">
        <v>1355</v>
      </c>
      <c r="E367" s="195" t="n">
        <v>93</v>
      </c>
      <c r="F367" s="195" t="n">
        <v>93</v>
      </c>
      <c r="G367" s="239" t="n">
        <v>360</v>
      </c>
      <c r="H367" s="197" t="inlineStr">
        <is>
          <t>나</t>
        </is>
      </c>
      <c r="I367" s="242" t="inlineStr">
        <is>
          <t>단국대</t>
        </is>
      </c>
      <c r="J367" s="242" t="inlineStr">
        <is>
          <t>행정학과</t>
        </is>
      </c>
      <c r="K367" s="195" t="inlineStr">
        <is>
          <t>통합</t>
        </is>
      </c>
      <c r="L367" s="697">
        <f>IF(OFFSET(환산공식!$ED$15,$F367,0)=1,"O","X")</f>
        <v/>
      </c>
      <c r="M367" s="188">
        <f>IFERROR(OFFSET(환산공식!DJ$15,$F367,0),"")</f>
        <v/>
      </c>
      <c r="N367" s="697">
        <f>IFERROR(CONCATENATE(ROUND(OFFSET(환산공식!DK$15,$F367,0),1),"%"),"")</f>
        <v/>
      </c>
      <c r="O367" s="697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7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  <c r="AF367" s="3" t="n"/>
      <c r="AG367" s="3" t="n"/>
      <c r="AH367" s="3" t="n"/>
    </row>
    <row r="368">
      <c r="A368" s="198" t="n"/>
      <c r="B368" s="198" t="n"/>
      <c r="C368" s="198" t="inlineStr">
        <is>
          <t>나361</t>
        </is>
      </c>
      <c r="D368" s="195" t="n">
        <v>1356</v>
      </c>
      <c r="E368" s="195" t="n">
        <v>97</v>
      </c>
      <c r="F368" s="195" t="n">
        <v>97</v>
      </c>
      <c r="G368" s="239" t="n">
        <v>361</v>
      </c>
      <c r="H368" s="197" t="inlineStr">
        <is>
          <t>나</t>
        </is>
      </c>
      <c r="I368" s="242" t="inlineStr">
        <is>
          <t>광운대</t>
        </is>
      </c>
      <c r="J368" s="242" t="inlineStr">
        <is>
          <t>미디어커뮤니케이션학부</t>
        </is>
      </c>
      <c r="K368" s="195" t="inlineStr">
        <is>
          <t>통합</t>
        </is>
      </c>
      <c r="L368" s="697">
        <f>IF(OFFSET(환산공식!$ED$15,$F368,0)=1,"O","X")</f>
        <v/>
      </c>
      <c r="M368" s="188">
        <f>IFERROR(OFFSET(환산공식!DJ$15,$F368,0),"")</f>
        <v/>
      </c>
      <c r="N368" s="697">
        <f>IFERROR(CONCATENATE(ROUND(OFFSET(환산공식!DK$15,$F368,0),1),"%"),"")</f>
        <v/>
      </c>
      <c r="O368" s="697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7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  <c r="AF368" s="3" t="n"/>
      <c r="AG368" s="3" t="n"/>
      <c r="AH368" s="3" t="n"/>
    </row>
    <row r="369">
      <c r="A369" s="198" t="n"/>
      <c r="B369" s="198" t="n"/>
      <c r="C369" s="198" t="inlineStr">
        <is>
          <t>나362</t>
        </is>
      </c>
      <c r="D369" s="195" t="n">
        <v>1357</v>
      </c>
      <c r="E369" s="195" t="n">
        <v>97</v>
      </c>
      <c r="F369" s="195" t="n">
        <v>97</v>
      </c>
      <c r="G369" s="239" t="n">
        <v>362</v>
      </c>
      <c r="H369" s="197" t="inlineStr">
        <is>
          <t>나</t>
        </is>
      </c>
      <c r="I369" s="242" t="inlineStr">
        <is>
          <t>광운대</t>
        </is>
      </c>
      <c r="J369" s="242" t="inlineStr">
        <is>
          <t>산업심리학과</t>
        </is>
      </c>
      <c r="K369" s="195" t="inlineStr">
        <is>
          <t>통합</t>
        </is>
      </c>
      <c r="L369" s="697">
        <f>IF(OFFSET(환산공식!$ED$15,$F369,0)=1,"O","X")</f>
        <v/>
      </c>
      <c r="M369" s="188">
        <f>IFERROR(OFFSET(환산공식!DJ$15,$F369,0),"")</f>
        <v/>
      </c>
      <c r="N369" s="697">
        <f>IFERROR(CONCATENATE(ROUND(OFFSET(환산공식!DK$15,$F369,0),1),"%"),"")</f>
        <v/>
      </c>
      <c r="O369" s="697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7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  <c r="AF369" s="3" t="n"/>
      <c r="AG369" s="3" t="n"/>
      <c r="AH369" s="3" t="n"/>
    </row>
    <row r="370">
      <c r="A370" s="198" t="n"/>
      <c r="B370" s="198" t="n"/>
      <c r="C370" s="198" t="inlineStr">
        <is>
          <t>나363</t>
        </is>
      </c>
      <c r="D370" s="195" t="n">
        <v>1358</v>
      </c>
      <c r="E370" s="195" t="n">
        <v>98</v>
      </c>
      <c r="F370" s="195" t="n">
        <v>98</v>
      </c>
      <c r="G370" s="239" t="n">
        <v>363</v>
      </c>
      <c r="H370" s="197" t="inlineStr">
        <is>
          <t>나</t>
        </is>
      </c>
      <c r="I370" s="242" t="inlineStr">
        <is>
          <t>광운대</t>
        </is>
      </c>
      <c r="J370" s="242" t="inlineStr">
        <is>
          <t>경영학부경영학전공</t>
        </is>
      </c>
      <c r="K370" s="195" t="inlineStr">
        <is>
          <t>통합</t>
        </is>
      </c>
      <c r="L370" s="697">
        <f>IF(OFFSET(환산공식!$ED$15,$F370,0)=1,"O","X")</f>
        <v/>
      </c>
      <c r="M370" s="188">
        <f>IFERROR(OFFSET(환산공식!DJ$15,$F370,0),"")</f>
        <v/>
      </c>
      <c r="N370" s="697">
        <f>IFERROR(CONCATENATE(ROUND(OFFSET(환산공식!DK$15,$F370,0),1),"%"),"")</f>
        <v/>
      </c>
      <c r="O370" s="697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7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  <c r="AF370" s="3" t="n"/>
      <c r="AG370" s="3" t="n"/>
      <c r="AH370" s="3" t="n"/>
    </row>
    <row r="371">
      <c r="A371" s="198" t="n"/>
      <c r="B371" s="198" t="n"/>
      <c r="C371" s="198" t="inlineStr">
        <is>
          <t>나364</t>
        </is>
      </c>
      <c r="D371" s="195" t="n">
        <v>1359</v>
      </c>
      <c r="E371" s="195" t="n">
        <v>97</v>
      </c>
      <c r="F371" s="195" t="n">
        <v>97</v>
      </c>
      <c r="G371" s="239" t="n">
        <v>364</v>
      </c>
      <c r="H371" s="197" t="inlineStr">
        <is>
          <t>나</t>
        </is>
      </c>
      <c r="I371" s="242" t="inlineStr">
        <is>
          <t>광운대</t>
        </is>
      </c>
      <c r="J371" s="242" t="inlineStr">
        <is>
          <t>경영학부경영학전공(기회균형)</t>
        </is>
      </c>
      <c r="K371" s="195" t="inlineStr">
        <is>
          <t>통합</t>
        </is>
      </c>
      <c r="L371" s="697">
        <f>IF(OFFSET(환산공식!$ED$15,$F371,0)=1,"O","X")</f>
        <v/>
      </c>
      <c r="M371" s="188">
        <f>IFERROR(OFFSET(환산공식!DJ$15,$F371,0),"")</f>
        <v/>
      </c>
      <c r="N371" s="697">
        <f>IFERROR(CONCATENATE(ROUND(OFFSET(환산공식!DK$15,$F371,0),1),"%"),"")</f>
        <v/>
      </c>
      <c r="O371" s="697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7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  <c r="AF371" s="3" t="n"/>
      <c r="AG371" s="3" t="n"/>
      <c r="AH371" s="3" t="n"/>
    </row>
    <row r="372">
      <c r="A372" s="198" t="n"/>
      <c r="B372" s="198" t="n"/>
      <c r="C372" s="198" t="inlineStr">
        <is>
          <t>나365</t>
        </is>
      </c>
      <c r="D372" s="195" t="n">
        <v>1360</v>
      </c>
      <c r="E372" s="195" t="n">
        <v>97</v>
      </c>
      <c r="F372" s="195" t="n">
        <v>97</v>
      </c>
      <c r="G372" s="239" t="n">
        <v>365</v>
      </c>
      <c r="H372" s="197" t="inlineStr">
        <is>
          <t>나</t>
        </is>
      </c>
      <c r="I372" s="242" t="inlineStr">
        <is>
          <t>광운대</t>
        </is>
      </c>
      <c r="J372" s="242" t="inlineStr">
        <is>
          <t>미디어커뮤니케이션학부(기회균형)</t>
        </is>
      </c>
      <c r="K372" s="195" t="inlineStr">
        <is>
          <t>통합</t>
        </is>
      </c>
      <c r="L372" s="697">
        <f>IF(OFFSET(환산공식!$ED$15,$F372,0)=1,"O","X")</f>
        <v/>
      </c>
      <c r="M372" s="188">
        <f>IFERROR(OFFSET(환산공식!DJ$15,$F372,0),"")</f>
        <v/>
      </c>
      <c r="N372" s="697">
        <f>IFERROR(CONCATENATE(ROUND(OFFSET(환산공식!DK$15,$F372,0),1),"%"),"")</f>
        <v/>
      </c>
      <c r="O372" s="697">
        <f>IFERROR(OFFSET(환산공식!DL$15,$F372,0),"")</f>
        <v/>
      </c>
      <c r="P372" s="188">
        <f>IF(E372="","",IF(Q372&gt;R372,"90% 이상",IF(Q372&gt;S372,CONCATENATE(ROUND(((Q372-S372)/(R372-S372))*20+70,0),"%"),IF(Q372&gt;T372,CONCATENATE(ROUND(((Q372-T372)/(S372-T372))*30+40,0),"%"),IF(Q372&gt;U372,CONCATENATE(ROUND(((Q372-U372)/(T372-U372))*30+10,0),"%"),IF(Q372&gt;V372,CONCATENATE(ROUND(((Q372-V372)/(U372-V372))*7+3,0),"%"),"3% 이하"))))))</f>
        <v/>
      </c>
      <c r="Q372" s="194">
        <f>IFERROR(ROUND(OFFSET(환산공식!$FG$15,$F372,0),3),"")</f>
        <v/>
      </c>
      <c r="R372" s="194">
        <f>OFFSET('배치점수 계산기'!H$10,$D372,0)</f>
        <v/>
      </c>
      <c r="S372" s="194">
        <f>OFFSET('배치점수 계산기'!I$10,$D372,0)</f>
        <v/>
      </c>
      <c r="T372" s="194">
        <f>OFFSET('배치점수 계산기'!J$10,$D372,0)</f>
        <v/>
      </c>
      <c r="U372" s="194">
        <f>OFFSET('배치점수 계산기'!K$10,$D372,0)</f>
        <v/>
      </c>
      <c r="V372" s="194">
        <f>OFFSET('배치점수 계산기'!L$10,$D372,0)</f>
        <v/>
      </c>
      <c r="W372" s="186">
        <f>OFFSET('배치점수 계산기'!M$10,$D372,0)</f>
        <v/>
      </c>
      <c r="X372" s="184">
        <f>OFFSET('배치점수 계산기'!N$10,$D372,0)</f>
        <v/>
      </c>
      <c r="Y372" s="188">
        <f>OFFSET(환산공식!FW$15,$F372,0)</f>
        <v/>
      </c>
      <c r="Z372" s="697">
        <f>OFFSET(환산공식!FX$15,$F372,0)</f>
        <v/>
      </c>
      <c r="AA372" s="179">
        <f>OFFSET(환산공식!FY$15,$F372,0)</f>
        <v/>
      </c>
      <c r="AB372" s="3" t="n"/>
      <c r="AD372" s="0">
        <f>IF(L372="X",6,IF(Q372&gt;R372,1,IF(Q372&gt;S372,2,IF(Q372&gt;T372,3,IF(Q372&gt;U372,4,IF(Q372&gt;=V372,5,IF(Q372&lt;V372,6,"")))))))</f>
        <v/>
      </c>
      <c r="AF372" s="3" t="n"/>
      <c r="AG372" s="3" t="n"/>
      <c r="AH372" s="3" t="n"/>
    </row>
    <row r="373">
      <c r="A373" s="198" t="n"/>
      <c r="B373" s="198" t="n"/>
      <c r="C373" s="198" t="inlineStr">
        <is>
          <t>나366</t>
        </is>
      </c>
      <c r="D373" s="195" t="n">
        <v>1361</v>
      </c>
      <c r="E373" s="195" t="n">
        <v>97</v>
      </c>
      <c r="F373" s="195" t="n">
        <v>97</v>
      </c>
      <c r="G373" s="239" t="n">
        <v>366</v>
      </c>
      <c r="H373" s="197" t="inlineStr">
        <is>
          <t>나</t>
        </is>
      </c>
      <c r="I373" s="242" t="inlineStr">
        <is>
          <t>광운대</t>
        </is>
      </c>
      <c r="J373" s="242" t="inlineStr">
        <is>
          <t>산업심리학과(기회균형)</t>
        </is>
      </c>
      <c r="K373" s="195" t="inlineStr">
        <is>
          <t>통합</t>
        </is>
      </c>
      <c r="L373" s="697">
        <f>IF(OFFSET(환산공식!$ED$15,$F373,0)=1,"O","X")</f>
        <v/>
      </c>
      <c r="M373" s="188">
        <f>IFERROR(OFFSET(환산공식!DJ$15,$F373,0),"")</f>
        <v/>
      </c>
      <c r="N373" s="697">
        <f>IFERROR(CONCATENATE(ROUND(OFFSET(환산공식!DK$15,$F373,0),1),"%"),"")</f>
        <v/>
      </c>
      <c r="O373" s="697">
        <f>IFERROR(OFFSET(환산공식!DL$15,$F373,0),"")</f>
        <v/>
      </c>
      <c r="P373" s="188">
        <f>IF(E373="","",IF(Q373&gt;R373,"90% 이상",IF(Q373&gt;S373,CONCATENATE(ROUND(((Q373-S373)/(R373-S373))*20+70,0),"%"),IF(Q373&gt;T373,CONCATENATE(ROUND(((Q373-T373)/(S373-T373))*30+40,0),"%"),IF(Q373&gt;U373,CONCATENATE(ROUND(((Q373-U373)/(T373-U373))*30+10,0),"%"),IF(Q373&gt;V373,CONCATENATE(ROUND(((Q373-V373)/(U373-V373))*7+3,0),"%"),"3% 이하"))))))</f>
        <v/>
      </c>
      <c r="Q373" s="194">
        <f>IFERROR(ROUND(OFFSET(환산공식!$FG$15,$F373,0),3),"")</f>
        <v/>
      </c>
      <c r="R373" s="194">
        <f>OFFSET('배치점수 계산기'!H$10,$D373,0)</f>
        <v/>
      </c>
      <c r="S373" s="194">
        <f>OFFSET('배치점수 계산기'!I$10,$D373,0)</f>
        <v/>
      </c>
      <c r="T373" s="194">
        <f>OFFSET('배치점수 계산기'!J$10,$D373,0)</f>
        <v/>
      </c>
      <c r="U373" s="194">
        <f>OFFSET('배치점수 계산기'!K$10,$D373,0)</f>
        <v/>
      </c>
      <c r="V373" s="194">
        <f>OFFSET('배치점수 계산기'!L$10,$D373,0)</f>
        <v/>
      </c>
      <c r="W373" s="186">
        <f>OFFSET('배치점수 계산기'!M$10,$D373,0)</f>
        <v/>
      </c>
      <c r="X373" s="184">
        <f>OFFSET('배치점수 계산기'!N$10,$D373,0)</f>
        <v/>
      </c>
      <c r="Y373" s="188">
        <f>OFFSET(환산공식!FW$15,$F373,0)</f>
        <v/>
      </c>
      <c r="Z373" s="697">
        <f>OFFSET(환산공식!FX$15,$F373,0)</f>
        <v/>
      </c>
      <c r="AA373" s="179">
        <f>OFFSET(환산공식!FY$15,$F373,0)</f>
        <v/>
      </c>
      <c r="AB373" s="3" t="n"/>
      <c r="AD373" s="0">
        <f>IF(L373="X",6,IF(Q373&gt;R373,1,IF(Q373&gt;S373,2,IF(Q373&gt;T373,3,IF(Q373&gt;U373,4,IF(Q373&gt;=V373,5,IF(Q373&lt;V373,6,"")))))))</f>
        <v/>
      </c>
      <c r="AF373" s="3" t="n"/>
      <c r="AG373" s="3" t="n"/>
      <c r="AH373" s="3" t="n"/>
    </row>
    <row r="374">
      <c r="A374" s="198" t="n"/>
      <c r="B374" s="198" t="n"/>
      <c r="C374" s="198" t="inlineStr">
        <is>
          <t>나367</t>
        </is>
      </c>
      <c r="D374" s="195" t="n">
        <v>1362</v>
      </c>
      <c r="E374" s="195" t="n">
        <v>132</v>
      </c>
      <c r="F374" s="195" t="n">
        <v>132</v>
      </c>
      <c r="G374" s="239" t="n">
        <v>367</v>
      </c>
      <c r="H374" s="197" t="inlineStr">
        <is>
          <t>나</t>
        </is>
      </c>
      <c r="I374" s="242" t="inlineStr">
        <is>
          <t>인천대</t>
        </is>
      </c>
      <c r="J374" s="242" t="inlineStr">
        <is>
          <t>자유전공학부(자연)</t>
        </is>
      </c>
      <c r="K374" s="195" t="inlineStr">
        <is>
          <t>자연</t>
        </is>
      </c>
      <c r="L374" s="697">
        <f>IF(OFFSET(환산공식!$ED$15,$F374,0)=1,"O","X")</f>
        <v/>
      </c>
      <c r="M374" s="188">
        <f>IFERROR(OFFSET(환산공식!DJ$15,$F374,0),"")</f>
        <v/>
      </c>
      <c r="N374" s="697">
        <f>IFERROR(CONCATENATE(ROUND(OFFSET(환산공식!DK$15,$F374,0),1),"%"),"")</f>
        <v/>
      </c>
      <c r="O374" s="697">
        <f>IFERROR(OFFSET(환산공식!DL$15,$F374,0),"")</f>
        <v/>
      </c>
      <c r="P374" s="188">
        <f>IF(E374="","",IF(Q374&gt;R374,"90% 이상",IF(Q374&gt;S374,CONCATENATE(ROUND(((Q374-S374)/(R374-S374))*20+70,0),"%"),IF(Q374&gt;T374,CONCATENATE(ROUND(((Q374-T374)/(S374-T374))*30+40,0),"%"),IF(Q374&gt;U374,CONCATENATE(ROUND(((Q374-U374)/(T374-U374))*30+10,0),"%"),IF(Q374&gt;V374,CONCATENATE(ROUND(((Q374-V374)/(U374-V374))*7+3,0),"%"),"3% 이하"))))))</f>
        <v/>
      </c>
      <c r="Q374" s="194">
        <f>IFERROR(ROUND(OFFSET(환산공식!$FG$15,$F374,0),3),"")</f>
        <v/>
      </c>
      <c r="R374" s="194">
        <f>OFFSET('배치점수 계산기'!H$10,$D374,0)</f>
        <v/>
      </c>
      <c r="S374" s="194">
        <f>OFFSET('배치점수 계산기'!I$10,$D374,0)</f>
        <v/>
      </c>
      <c r="T374" s="194">
        <f>OFFSET('배치점수 계산기'!J$10,$D374,0)</f>
        <v/>
      </c>
      <c r="U374" s="194">
        <f>OFFSET('배치점수 계산기'!K$10,$D374,0)</f>
        <v/>
      </c>
      <c r="V374" s="194">
        <f>OFFSET('배치점수 계산기'!L$10,$D374,0)</f>
        <v/>
      </c>
      <c r="W374" s="186">
        <f>OFFSET('배치점수 계산기'!M$10,$D374,0)</f>
        <v/>
      </c>
      <c r="X374" s="184">
        <f>OFFSET('배치점수 계산기'!N$10,$D374,0)</f>
        <v/>
      </c>
      <c r="Y374" s="188">
        <f>OFFSET(환산공식!FW$15,$F374,0)</f>
        <v/>
      </c>
      <c r="Z374" s="697">
        <f>OFFSET(환산공식!FX$15,$F374,0)</f>
        <v/>
      </c>
      <c r="AA374" s="179">
        <f>OFFSET(환산공식!FY$15,$F374,0)</f>
        <v/>
      </c>
      <c r="AB374" s="3" t="n"/>
      <c r="AD374" s="0">
        <f>IF(L374="X",6,IF(Q374&gt;R374,1,IF(Q374&gt;S374,2,IF(Q374&gt;T374,3,IF(Q374&gt;U374,4,IF(Q374&gt;=V374,5,IF(Q374&lt;V374,6,"")))))))</f>
        <v/>
      </c>
      <c r="AF374" s="3" t="n"/>
      <c r="AG374" s="3" t="n"/>
      <c r="AH374" s="3" t="n"/>
    </row>
    <row r="375">
      <c r="A375" s="198" t="n"/>
      <c r="B375" s="198" t="n"/>
      <c r="C375" s="198" t="inlineStr">
        <is>
          <t>나368</t>
        </is>
      </c>
      <c r="D375" s="195" t="n">
        <v>1363</v>
      </c>
      <c r="E375" s="195" t="n">
        <v>129</v>
      </c>
      <c r="F375" s="195" t="n">
        <v>129</v>
      </c>
      <c r="G375" s="239" t="n">
        <v>368</v>
      </c>
      <c r="H375" s="197" t="inlineStr">
        <is>
          <t>나</t>
        </is>
      </c>
      <c r="I375" s="242" t="inlineStr">
        <is>
          <t>인천대</t>
        </is>
      </c>
      <c r="J375" s="242" t="inlineStr">
        <is>
          <t>자유전공학부(인문)</t>
        </is>
      </c>
      <c r="K375" s="195" t="inlineStr">
        <is>
          <t>통합</t>
        </is>
      </c>
      <c r="L375" s="697">
        <f>IF(OFFSET(환산공식!$ED$15,$F375,0)=1,"O","X")</f>
        <v/>
      </c>
      <c r="M375" s="188">
        <f>IFERROR(OFFSET(환산공식!DJ$15,$F375,0),"")</f>
        <v/>
      </c>
      <c r="N375" s="697">
        <f>IFERROR(CONCATENATE(ROUND(OFFSET(환산공식!DK$15,$F375,0),1),"%"),"")</f>
        <v/>
      </c>
      <c r="O375" s="697">
        <f>IFERROR(OFFSET(환산공식!DL$15,$F375,0),"")</f>
        <v/>
      </c>
      <c r="P375" s="188">
        <f>IF(E375="","",IF(Q375&gt;R375,"90% 이상",IF(Q375&gt;S375,CONCATENATE(ROUND(((Q375-S375)/(R375-S375))*20+70,0),"%"),IF(Q375&gt;T375,CONCATENATE(ROUND(((Q375-T375)/(S375-T375))*30+40,0),"%"),IF(Q375&gt;U375,CONCATENATE(ROUND(((Q375-U375)/(T375-U375))*30+10,0),"%"),IF(Q375&gt;V375,CONCATENATE(ROUND(((Q375-V375)/(U375-V375))*7+3,0),"%"),"3% 이하"))))))</f>
        <v/>
      </c>
      <c r="Q375" s="194">
        <f>IFERROR(ROUND(OFFSET(환산공식!$FG$15,$F375,0),3),"")</f>
        <v/>
      </c>
      <c r="R375" s="194">
        <f>OFFSET('배치점수 계산기'!H$10,$D375,0)</f>
        <v/>
      </c>
      <c r="S375" s="194">
        <f>OFFSET('배치점수 계산기'!I$10,$D375,0)</f>
        <v/>
      </c>
      <c r="T375" s="194">
        <f>OFFSET('배치점수 계산기'!J$10,$D375,0)</f>
        <v/>
      </c>
      <c r="U375" s="194">
        <f>OFFSET('배치점수 계산기'!K$10,$D375,0)</f>
        <v/>
      </c>
      <c r="V375" s="194">
        <f>OFFSET('배치점수 계산기'!L$10,$D375,0)</f>
        <v/>
      </c>
      <c r="W375" s="186">
        <f>OFFSET('배치점수 계산기'!M$10,$D375,0)</f>
        <v/>
      </c>
      <c r="X375" s="184">
        <f>OFFSET('배치점수 계산기'!N$10,$D375,0)</f>
        <v/>
      </c>
      <c r="Y375" s="188">
        <f>OFFSET(환산공식!FW$15,$F375,0)</f>
        <v/>
      </c>
      <c r="Z375" s="697">
        <f>OFFSET(환산공식!FX$15,$F375,0)</f>
        <v/>
      </c>
      <c r="AA375" s="179">
        <f>OFFSET(환산공식!FY$15,$F375,0)</f>
        <v/>
      </c>
      <c r="AB375" s="3" t="n"/>
      <c r="AD375" s="0">
        <f>IF(L375="X",6,IF(Q375&gt;R375,1,IF(Q375&gt;S375,2,IF(Q375&gt;T375,3,IF(Q375&gt;U375,4,IF(Q375&gt;=V375,5,IF(Q375&lt;V375,6,"")))))))</f>
        <v/>
      </c>
      <c r="AF375" s="3" t="n"/>
      <c r="AG375" s="3" t="n"/>
      <c r="AH375" s="3" t="n"/>
    </row>
    <row r="376">
      <c r="A376" s="198" t="n"/>
      <c r="B376" s="198" t="n"/>
      <c r="C376" s="198" t="inlineStr">
        <is>
          <t>나369</t>
        </is>
      </c>
      <c r="D376" s="195" t="n">
        <v>1364</v>
      </c>
      <c r="E376" s="195" t="n">
        <v>250</v>
      </c>
      <c r="F376" s="195" t="n">
        <v>250</v>
      </c>
      <c r="G376" s="239" t="n">
        <v>369</v>
      </c>
      <c r="H376" s="197" t="inlineStr">
        <is>
          <t>나</t>
        </is>
      </c>
      <c r="I376" s="242" t="inlineStr">
        <is>
          <t>성신여대</t>
        </is>
      </c>
      <c r="J376" s="242" t="inlineStr">
        <is>
          <t>컴퓨터공학과</t>
        </is>
      </c>
      <c r="K376" s="195" t="inlineStr">
        <is>
          <t>자연</t>
        </is>
      </c>
      <c r="L376" s="697">
        <f>IF(OFFSET(환산공식!$ED$15,$F376,0)=1,"O","X")</f>
        <v/>
      </c>
      <c r="M376" s="188">
        <f>IFERROR(OFFSET(환산공식!DJ$15,$F376,0),"")</f>
        <v/>
      </c>
      <c r="N376" s="697">
        <f>IFERROR(CONCATENATE(ROUND(OFFSET(환산공식!DK$15,$F376,0),1),"%"),"")</f>
        <v/>
      </c>
      <c r="O376" s="697">
        <f>IFERROR(OFFSET(환산공식!DL$15,$F376,0),"")</f>
        <v/>
      </c>
      <c r="P376" s="188">
        <f>IF(E376="","",IF(Q376&gt;R376,"90% 이상",IF(Q376&gt;S376,CONCATENATE(ROUND(((Q376-S376)/(R376-S376))*20+70,0),"%"),IF(Q376&gt;T376,CONCATENATE(ROUND(((Q376-T376)/(S376-T376))*30+40,0),"%"),IF(Q376&gt;U376,CONCATENATE(ROUND(((Q376-U376)/(T376-U376))*30+10,0),"%"),IF(Q376&gt;V376,CONCATENATE(ROUND(((Q376-V376)/(U376-V376))*7+3,0),"%"),"3% 이하"))))))</f>
        <v/>
      </c>
      <c r="Q376" s="194">
        <f>IFERROR(ROUND(OFFSET(환산공식!$FG$15,$F376,0),3),"")</f>
        <v/>
      </c>
      <c r="R376" s="194">
        <f>OFFSET('배치점수 계산기'!H$10,$D376,0)</f>
        <v/>
      </c>
      <c r="S376" s="194">
        <f>OFFSET('배치점수 계산기'!I$10,$D376,0)</f>
        <v/>
      </c>
      <c r="T376" s="194">
        <f>OFFSET('배치점수 계산기'!J$10,$D376,0)</f>
        <v/>
      </c>
      <c r="U376" s="194">
        <f>OFFSET('배치점수 계산기'!K$10,$D376,0)</f>
        <v/>
      </c>
      <c r="V376" s="194">
        <f>OFFSET('배치점수 계산기'!L$10,$D376,0)</f>
        <v/>
      </c>
      <c r="W376" s="186">
        <f>OFFSET('배치점수 계산기'!M$10,$D376,0)</f>
        <v/>
      </c>
      <c r="X376" s="184">
        <f>OFFSET('배치점수 계산기'!N$10,$D376,0)</f>
        <v/>
      </c>
      <c r="Y376" s="188">
        <f>OFFSET(환산공식!FW$15,$F376,0)</f>
        <v/>
      </c>
      <c r="Z376" s="697">
        <f>OFFSET(환산공식!FX$15,$F376,0)</f>
        <v/>
      </c>
      <c r="AA376" s="179">
        <f>OFFSET(환산공식!FY$15,$F376,0)</f>
        <v/>
      </c>
      <c r="AB376" s="3" t="n"/>
      <c r="AD376" s="0">
        <f>IF(L376="X",6,IF(Q376&gt;R376,1,IF(Q376&gt;S376,2,IF(Q376&gt;T376,3,IF(Q376&gt;U376,4,IF(Q376&gt;=V376,5,IF(Q376&lt;V376,6,"")))))))</f>
        <v/>
      </c>
      <c r="AF376" s="3" t="n"/>
      <c r="AG376" s="3" t="n"/>
      <c r="AH376" s="3" t="n"/>
    </row>
    <row r="377">
      <c r="A377" s="198" t="n"/>
      <c r="B377" s="198" t="n"/>
      <c r="C377" s="198" t="inlineStr">
        <is>
          <t>나370</t>
        </is>
      </c>
      <c r="D377" s="195" t="n">
        <v>1365</v>
      </c>
      <c r="E377" s="195" t="n">
        <v>250</v>
      </c>
      <c r="F377" s="195" t="n">
        <v>250</v>
      </c>
      <c r="G377" s="239" t="n">
        <v>370</v>
      </c>
      <c r="H377" s="197" t="inlineStr">
        <is>
          <t>나</t>
        </is>
      </c>
      <c r="I377" s="242" t="inlineStr">
        <is>
          <t>성신여대</t>
        </is>
      </c>
      <c r="J377" s="242" t="inlineStr">
        <is>
          <t>바이오생명공학과</t>
        </is>
      </c>
      <c r="K377" s="195" t="inlineStr">
        <is>
          <t>자연</t>
        </is>
      </c>
      <c r="L377" s="697">
        <f>IF(OFFSET(환산공식!$ED$15,$F377,0)=1,"O","X")</f>
        <v/>
      </c>
      <c r="M377" s="188">
        <f>IFERROR(OFFSET(환산공식!DJ$15,$F377,0),"")</f>
        <v/>
      </c>
      <c r="N377" s="697">
        <f>IFERROR(CONCATENATE(ROUND(OFFSET(환산공식!DK$15,$F377,0),1),"%"),"")</f>
        <v/>
      </c>
      <c r="O377" s="697">
        <f>IFERROR(OFFSET(환산공식!DL$15,$F377,0),"")</f>
        <v/>
      </c>
      <c r="P377" s="188">
        <f>IF(E377="","",IF(Q377&gt;R377,"90% 이상",IF(Q377&gt;S377,CONCATENATE(ROUND(((Q377-S377)/(R377-S377))*20+70,0),"%"),IF(Q377&gt;T377,CONCATENATE(ROUND(((Q377-T377)/(S377-T377))*30+40,0),"%"),IF(Q377&gt;U377,CONCATENATE(ROUND(((Q377-U377)/(T377-U377))*30+10,0),"%"),IF(Q377&gt;V377,CONCATENATE(ROUND(((Q377-V377)/(U377-V377))*7+3,0),"%"),"3% 이하"))))))</f>
        <v/>
      </c>
      <c r="Q377" s="194">
        <f>IFERROR(ROUND(OFFSET(환산공식!$FG$15,$F377,0),3),"")</f>
        <v/>
      </c>
      <c r="R377" s="194">
        <f>OFFSET('배치점수 계산기'!H$10,$D377,0)</f>
        <v/>
      </c>
      <c r="S377" s="194">
        <f>OFFSET('배치점수 계산기'!I$10,$D377,0)</f>
        <v/>
      </c>
      <c r="T377" s="194">
        <f>OFFSET('배치점수 계산기'!J$10,$D377,0)</f>
        <v/>
      </c>
      <c r="U377" s="194">
        <f>OFFSET('배치점수 계산기'!K$10,$D377,0)</f>
        <v/>
      </c>
      <c r="V377" s="194">
        <f>OFFSET('배치점수 계산기'!L$10,$D377,0)</f>
        <v/>
      </c>
      <c r="W377" s="186">
        <f>OFFSET('배치점수 계산기'!M$10,$D377,0)</f>
        <v/>
      </c>
      <c r="X377" s="184">
        <f>OFFSET('배치점수 계산기'!N$10,$D377,0)</f>
        <v/>
      </c>
      <c r="Y377" s="188">
        <f>OFFSET(환산공식!FW$15,$F377,0)</f>
        <v/>
      </c>
      <c r="Z377" s="697">
        <f>OFFSET(환산공식!FX$15,$F377,0)</f>
        <v/>
      </c>
      <c r="AA377" s="179">
        <f>OFFSET(환산공식!FY$15,$F377,0)</f>
        <v/>
      </c>
      <c r="AB377" s="3" t="n"/>
      <c r="AD377" s="0">
        <f>IF(L377="X",6,IF(Q377&gt;R377,1,IF(Q377&gt;S377,2,IF(Q377&gt;T377,3,IF(Q377&gt;U377,4,IF(Q377&gt;=V377,5,IF(Q377&lt;V377,6,"")))))))</f>
        <v/>
      </c>
      <c r="AF377" s="3" t="n"/>
      <c r="AG377" s="3" t="n"/>
      <c r="AH377" s="3" t="n"/>
    </row>
    <row r="378">
      <c r="A378" s="198" t="n"/>
      <c r="B378" s="198" t="n"/>
      <c r="C378" s="198" t="inlineStr">
        <is>
          <t>나371</t>
        </is>
      </c>
      <c r="D378" s="195" t="n">
        <v>1366</v>
      </c>
      <c r="E378" s="195" t="n">
        <v>250</v>
      </c>
      <c r="F378" s="195" t="n">
        <v>250</v>
      </c>
      <c r="G378" s="239" t="n">
        <v>371</v>
      </c>
      <c r="H378" s="197" t="inlineStr">
        <is>
          <t>나</t>
        </is>
      </c>
      <c r="I378" s="242" t="inlineStr">
        <is>
          <t>성신여대</t>
        </is>
      </c>
      <c r="J378" s="242" t="inlineStr">
        <is>
          <t>바이오식품공학과</t>
        </is>
      </c>
      <c r="K378" s="195" t="inlineStr">
        <is>
          <t>자연</t>
        </is>
      </c>
      <c r="L378" s="697">
        <f>IF(OFFSET(환산공식!$ED$15,$F378,0)=1,"O","X")</f>
        <v/>
      </c>
      <c r="M378" s="188">
        <f>IFERROR(OFFSET(환산공식!DJ$15,$F378,0),"")</f>
        <v/>
      </c>
      <c r="N378" s="697">
        <f>IFERROR(CONCATENATE(ROUND(OFFSET(환산공식!DK$15,$F378,0),1),"%"),"")</f>
        <v/>
      </c>
      <c r="O378" s="697">
        <f>IFERROR(OFFSET(환산공식!DL$15,$F378,0),"")</f>
        <v/>
      </c>
      <c r="P378" s="188">
        <f>IF(E378="","",IF(Q378&gt;R378,"90% 이상",IF(Q378&gt;S378,CONCATENATE(ROUND(((Q378-S378)/(R378-S378))*20+70,0),"%"),IF(Q378&gt;T378,CONCATENATE(ROUND(((Q378-T378)/(S378-T378))*30+40,0),"%"),IF(Q378&gt;U378,CONCATENATE(ROUND(((Q378-U378)/(T378-U378))*30+10,0),"%"),IF(Q378&gt;V378,CONCATENATE(ROUND(((Q378-V378)/(U378-V378))*7+3,0),"%"),"3% 이하"))))))</f>
        <v/>
      </c>
      <c r="Q378" s="194">
        <f>IFERROR(ROUND(OFFSET(환산공식!$FG$15,$F378,0),3),"")</f>
        <v/>
      </c>
      <c r="R378" s="194">
        <f>OFFSET('배치점수 계산기'!H$10,$D378,0)</f>
        <v/>
      </c>
      <c r="S378" s="194">
        <f>OFFSET('배치점수 계산기'!I$10,$D378,0)</f>
        <v/>
      </c>
      <c r="T378" s="194">
        <f>OFFSET('배치점수 계산기'!J$10,$D378,0)</f>
        <v/>
      </c>
      <c r="U378" s="194">
        <f>OFFSET('배치점수 계산기'!K$10,$D378,0)</f>
        <v/>
      </c>
      <c r="V378" s="194">
        <f>OFFSET('배치점수 계산기'!L$10,$D378,0)</f>
        <v/>
      </c>
      <c r="W378" s="186">
        <f>OFFSET('배치점수 계산기'!M$10,$D378,0)</f>
        <v/>
      </c>
      <c r="X378" s="184">
        <f>OFFSET('배치점수 계산기'!N$10,$D378,0)</f>
        <v/>
      </c>
      <c r="Y378" s="188">
        <f>OFFSET(환산공식!FW$15,$F378,0)</f>
        <v/>
      </c>
      <c r="Z378" s="697">
        <f>OFFSET(환산공식!FX$15,$F378,0)</f>
        <v/>
      </c>
      <c r="AA378" s="179">
        <f>OFFSET(환산공식!FY$15,$F378,0)</f>
        <v/>
      </c>
      <c r="AB378" s="3" t="n"/>
      <c r="AD378" s="0">
        <f>IF(L378="X",6,IF(Q378&gt;R378,1,IF(Q378&gt;S378,2,IF(Q378&gt;T378,3,IF(Q378&gt;U378,4,IF(Q378&gt;=V378,5,IF(Q378&lt;V378,6,"")))))))</f>
        <v/>
      </c>
      <c r="AF378" s="3" t="n"/>
      <c r="AG378" s="3" t="n"/>
      <c r="AH378" s="3" t="n"/>
    </row>
    <row r="379">
      <c r="A379" s="198" t="n"/>
      <c r="B379" s="198" t="n"/>
      <c r="C379" s="198" t="inlineStr">
        <is>
          <t>나372</t>
        </is>
      </c>
      <c r="D379" s="195" t="n">
        <v>1367</v>
      </c>
      <c r="E379" s="195" t="n">
        <v>250</v>
      </c>
      <c r="F379" s="195" t="n">
        <v>250</v>
      </c>
      <c r="G379" s="239" t="n">
        <v>372</v>
      </c>
      <c r="H379" s="197" t="inlineStr">
        <is>
          <t>나</t>
        </is>
      </c>
      <c r="I379" s="242" t="inlineStr">
        <is>
          <t>성신여대</t>
        </is>
      </c>
      <c r="J379" s="242" t="inlineStr">
        <is>
          <t>서비스디자인공학과</t>
        </is>
      </c>
      <c r="K379" s="195" t="inlineStr">
        <is>
          <t>자연</t>
        </is>
      </c>
      <c r="L379" s="697">
        <f>IF(OFFSET(환산공식!$ED$15,$F379,0)=1,"O","X")</f>
        <v/>
      </c>
      <c r="M379" s="188">
        <f>IFERROR(OFFSET(환산공식!DJ$15,$F379,0),"")</f>
        <v/>
      </c>
      <c r="N379" s="697">
        <f>IFERROR(CONCATENATE(ROUND(OFFSET(환산공식!DK$15,$F379,0),1),"%"),"")</f>
        <v/>
      </c>
      <c r="O379" s="697">
        <f>IFERROR(OFFSET(환산공식!DL$15,$F379,0),"")</f>
        <v/>
      </c>
      <c r="P379" s="188">
        <f>IF(E379="","",IF(Q379&gt;R379,"90% 이상",IF(Q379&gt;S379,CONCATENATE(ROUND(((Q379-S379)/(R379-S379))*20+70,0),"%"),IF(Q379&gt;T379,CONCATENATE(ROUND(((Q379-T379)/(S379-T379))*30+40,0),"%"),IF(Q379&gt;U379,CONCATENATE(ROUND(((Q379-U379)/(T379-U379))*30+10,0),"%"),IF(Q379&gt;V379,CONCATENATE(ROUND(((Q379-V379)/(U379-V379))*7+3,0),"%"),"3% 이하"))))))</f>
        <v/>
      </c>
      <c r="Q379" s="194">
        <f>IFERROR(ROUND(OFFSET(환산공식!$FG$15,$F379,0),3),"")</f>
        <v/>
      </c>
      <c r="R379" s="194">
        <f>OFFSET('배치점수 계산기'!H$10,$D379,0)</f>
        <v/>
      </c>
      <c r="S379" s="194">
        <f>OFFSET('배치점수 계산기'!I$10,$D379,0)</f>
        <v/>
      </c>
      <c r="T379" s="194">
        <f>OFFSET('배치점수 계산기'!J$10,$D379,0)</f>
        <v/>
      </c>
      <c r="U379" s="194">
        <f>OFFSET('배치점수 계산기'!K$10,$D379,0)</f>
        <v/>
      </c>
      <c r="V379" s="194">
        <f>OFFSET('배치점수 계산기'!L$10,$D379,0)</f>
        <v/>
      </c>
      <c r="W379" s="186">
        <f>OFFSET('배치점수 계산기'!M$10,$D379,0)</f>
        <v/>
      </c>
      <c r="X379" s="184">
        <f>OFFSET('배치점수 계산기'!N$10,$D379,0)</f>
        <v/>
      </c>
      <c r="Y379" s="188">
        <f>OFFSET(환산공식!FW$15,$F379,0)</f>
        <v/>
      </c>
      <c r="Z379" s="697">
        <f>OFFSET(환산공식!FX$15,$F379,0)</f>
        <v/>
      </c>
      <c r="AA379" s="179">
        <f>OFFSET(환산공식!FY$15,$F379,0)</f>
        <v/>
      </c>
      <c r="AB379" s="3" t="n"/>
      <c r="AD379" s="0">
        <f>IF(L379="X",6,IF(Q379&gt;R379,1,IF(Q379&gt;S379,2,IF(Q379&gt;T379,3,IF(Q379&gt;U379,4,IF(Q379&gt;=V379,5,IF(Q379&lt;V379,6,"")))))))</f>
        <v/>
      </c>
      <c r="AF379" s="3" t="n"/>
      <c r="AG379" s="3" t="n"/>
      <c r="AH379" s="3" t="n"/>
    </row>
    <row r="380">
      <c r="A380" s="198" t="n"/>
      <c r="B380" s="198" t="n"/>
      <c r="C380" s="198" t="inlineStr">
        <is>
          <t>나373</t>
        </is>
      </c>
      <c r="D380" s="195" t="n">
        <v>1368</v>
      </c>
      <c r="E380" s="195" t="n">
        <v>250</v>
      </c>
      <c r="F380" s="195" t="n">
        <v>250</v>
      </c>
      <c r="G380" s="239" t="n">
        <v>373</v>
      </c>
      <c r="H380" s="197" t="inlineStr">
        <is>
          <t>나</t>
        </is>
      </c>
      <c r="I380" s="242" t="inlineStr">
        <is>
          <t>성신여대</t>
        </is>
      </c>
      <c r="J380" s="242" t="inlineStr">
        <is>
          <t>융합보안공학과</t>
        </is>
      </c>
      <c r="K380" s="195" t="inlineStr">
        <is>
          <t>자연</t>
        </is>
      </c>
      <c r="L380" s="697">
        <f>IF(OFFSET(환산공식!$ED$15,$F380,0)=1,"O","X")</f>
        <v/>
      </c>
      <c r="M380" s="188">
        <f>IFERROR(OFFSET(환산공식!DJ$15,$F380,0),"")</f>
        <v/>
      </c>
      <c r="N380" s="697">
        <f>IFERROR(CONCATENATE(ROUND(OFFSET(환산공식!DK$15,$F380,0),1),"%"),"")</f>
        <v/>
      </c>
      <c r="O380" s="697">
        <f>IFERROR(OFFSET(환산공식!DL$15,$F380,0),"")</f>
        <v/>
      </c>
      <c r="P380" s="188">
        <f>IF(E380="","",IF(Q380&gt;R380,"90% 이상",IF(Q380&gt;S380,CONCATENATE(ROUND(((Q380-S380)/(R380-S380))*20+70,0),"%"),IF(Q380&gt;T380,CONCATENATE(ROUND(((Q380-T380)/(S380-T380))*30+40,0),"%"),IF(Q380&gt;U380,CONCATENATE(ROUND(((Q380-U380)/(T380-U380))*30+10,0),"%"),IF(Q380&gt;V380,CONCATENATE(ROUND(((Q380-V380)/(U380-V380))*7+3,0),"%"),"3% 이하"))))))</f>
        <v/>
      </c>
      <c r="Q380" s="194">
        <f>IFERROR(ROUND(OFFSET(환산공식!$FG$15,$F380,0),3),"")</f>
        <v/>
      </c>
      <c r="R380" s="194">
        <f>OFFSET('배치점수 계산기'!H$10,$D380,0)</f>
        <v/>
      </c>
      <c r="S380" s="194">
        <f>OFFSET('배치점수 계산기'!I$10,$D380,0)</f>
        <v/>
      </c>
      <c r="T380" s="194">
        <f>OFFSET('배치점수 계산기'!J$10,$D380,0)</f>
        <v/>
      </c>
      <c r="U380" s="194">
        <f>OFFSET('배치점수 계산기'!K$10,$D380,0)</f>
        <v/>
      </c>
      <c r="V380" s="194">
        <f>OFFSET('배치점수 계산기'!L$10,$D380,0)</f>
        <v/>
      </c>
      <c r="W380" s="186">
        <f>OFFSET('배치점수 계산기'!M$10,$D380,0)</f>
        <v/>
      </c>
      <c r="X380" s="184">
        <f>OFFSET('배치점수 계산기'!N$10,$D380,0)</f>
        <v/>
      </c>
      <c r="Y380" s="188">
        <f>OFFSET(환산공식!FW$15,$F380,0)</f>
        <v/>
      </c>
      <c r="Z380" s="697">
        <f>OFFSET(환산공식!FX$15,$F380,0)</f>
        <v/>
      </c>
      <c r="AA380" s="179">
        <f>OFFSET(환산공식!FY$15,$F380,0)</f>
        <v/>
      </c>
      <c r="AB380" s="3" t="n"/>
      <c r="AD380" s="0">
        <f>IF(L380="X",6,IF(Q380&gt;R380,1,IF(Q380&gt;S380,2,IF(Q380&gt;T380,3,IF(Q380&gt;U380,4,IF(Q380&gt;=V380,5,IF(Q380&lt;V380,6,"")))))))</f>
        <v/>
      </c>
      <c r="AF380" s="3" t="n"/>
      <c r="AG380" s="3" t="n"/>
      <c r="AH380" s="3" t="n"/>
    </row>
    <row r="381">
      <c r="A381" s="198" t="n"/>
      <c r="B381" s="198" t="n"/>
      <c r="C381" s="198" t="inlineStr">
        <is>
          <t>나374</t>
        </is>
      </c>
      <c r="D381" s="195" t="n">
        <v>1369</v>
      </c>
      <c r="E381" s="195" t="n">
        <v>258</v>
      </c>
      <c r="F381" s="195" t="n">
        <v>258</v>
      </c>
      <c r="G381" s="239" t="n">
        <v>374</v>
      </c>
      <c r="H381" s="197" t="inlineStr">
        <is>
          <t>나</t>
        </is>
      </c>
      <c r="I381" s="242" t="inlineStr">
        <is>
          <t>성신여대</t>
        </is>
      </c>
      <c r="J381" s="242" t="inlineStr">
        <is>
          <t>창의융합학부(첨단분야전공)</t>
        </is>
      </c>
      <c r="K381" s="195" t="inlineStr">
        <is>
          <t>자연</t>
        </is>
      </c>
      <c r="L381" s="697">
        <f>IF(OFFSET(환산공식!$ED$15,$F381,0)=1,"O","X")</f>
        <v/>
      </c>
      <c r="M381" s="188">
        <f>IFERROR(OFFSET(환산공식!DJ$15,$F381,0),"")</f>
        <v/>
      </c>
      <c r="N381" s="697">
        <f>IFERROR(CONCATENATE(ROUND(OFFSET(환산공식!DK$15,$F381,0),1),"%"),"")</f>
        <v/>
      </c>
      <c r="O381" s="697">
        <f>IFERROR(OFFSET(환산공식!DL$15,$F381,0),"")</f>
        <v/>
      </c>
      <c r="P381" s="188">
        <f>IF(E381="","",IF(Q381&gt;R381,"90% 이상",IF(Q381&gt;S381,CONCATENATE(ROUND(((Q381-S381)/(R381-S381))*20+70,0),"%"),IF(Q381&gt;T381,CONCATENATE(ROUND(((Q381-T381)/(S381-T381))*30+40,0),"%"),IF(Q381&gt;U381,CONCATENATE(ROUND(((Q381-U381)/(T381-U381))*30+10,0),"%"),IF(Q381&gt;V381,CONCATENATE(ROUND(((Q381-V381)/(U381-V381))*7+3,0),"%"),"3% 이하"))))))</f>
        <v/>
      </c>
      <c r="Q381" s="194">
        <f>IFERROR(ROUND(OFFSET(환산공식!$FG$15,$F381,0),3),"")</f>
        <v/>
      </c>
      <c r="R381" s="194">
        <f>OFFSET('배치점수 계산기'!H$10,$D381,0)</f>
        <v/>
      </c>
      <c r="S381" s="194">
        <f>OFFSET('배치점수 계산기'!I$10,$D381,0)</f>
        <v/>
      </c>
      <c r="T381" s="194">
        <f>OFFSET('배치점수 계산기'!J$10,$D381,0)</f>
        <v/>
      </c>
      <c r="U381" s="194">
        <f>OFFSET('배치점수 계산기'!K$10,$D381,0)</f>
        <v/>
      </c>
      <c r="V381" s="194">
        <f>OFFSET('배치점수 계산기'!L$10,$D381,0)</f>
        <v/>
      </c>
      <c r="W381" s="186">
        <f>OFFSET('배치점수 계산기'!M$10,$D381,0)</f>
        <v/>
      </c>
      <c r="X381" s="184">
        <f>OFFSET('배치점수 계산기'!N$10,$D381,0)</f>
        <v/>
      </c>
      <c r="Y381" s="188">
        <f>OFFSET(환산공식!FW$15,$F381,0)</f>
        <v/>
      </c>
      <c r="Z381" s="697">
        <f>OFFSET(환산공식!FX$15,$F381,0)</f>
        <v/>
      </c>
      <c r="AA381" s="179">
        <f>OFFSET(환산공식!FY$15,$F381,0)</f>
        <v/>
      </c>
      <c r="AB381" s="3" t="n"/>
      <c r="AD381" s="0">
        <f>IF(L381="X",6,IF(Q381&gt;R381,1,IF(Q381&gt;S381,2,IF(Q381&gt;T381,3,IF(Q381&gt;U381,4,IF(Q381&gt;=V381,5,IF(Q381&lt;V381,6,"")))))))</f>
        <v/>
      </c>
      <c r="AF381" s="3" t="n"/>
      <c r="AG381" s="3" t="n"/>
      <c r="AH381" s="3" t="n"/>
    </row>
    <row r="382">
      <c r="A382" s="198" t="n"/>
      <c r="B382" s="198" t="n"/>
      <c r="C382" s="198" t="inlineStr">
        <is>
          <t>나375</t>
        </is>
      </c>
      <c r="D382" s="195" t="n">
        <v>1370</v>
      </c>
      <c r="E382" s="195" t="n">
        <v>250</v>
      </c>
      <c r="F382" s="195" t="n">
        <v>250</v>
      </c>
      <c r="G382" s="239" t="n">
        <v>375</v>
      </c>
      <c r="H382" s="197" t="inlineStr">
        <is>
          <t>나</t>
        </is>
      </c>
      <c r="I382" s="242" t="inlineStr">
        <is>
          <t>성신여대</t>
        </is>
      </c>
      <c r="J382" s="242" t="inlineStr">
        <is>
          <t>수리통계데이터사이언스학부(통계학/빅데이터사이언스)</t>
        </is>
      </c>
      <c r="K382" s="195" t="inlineStr">
        <is>
          <t>자연</t>
        </is>
      </c>
      <c r="L382" s="697">
        <f>IF(OFFSET(환산공식!$ED$15,$F382,0)=1,"O","X")</f>
        <v/>
      </c>
      <c r="M382" s="188">
        <f>IFERROR(OFFSET(환산공식!DJ$15,$F382,0),"")</f>
        <v/>
      </c>
      <c r="N382" s="697">
        <f>IFERROR(CONCATENATE(ROUND(OFFSET(환산공식!DK$15,$F382,0),1),"%"),"")</f>
        <v/>
      </c>
      <c r="O382" s="697">
        <f>IFERROR(OFFSET(환산공식!DL$15,$F382,0),"")</f>
        <v/>
      </c>
      <c r="P382" s="188">
        <f>IF(E382="","",IF(Q382&gt;R382,"90% 이상",IF(Q382&gt;S382,CONCATENATE(ROUND(((Q382-S382)/(R382-S382))*20+70,0),"%"),IF(Q382&gt;T382,CONCATENATE(ROUND(((Q382-T382)/(S382-T382))*30+40,0),"%"),IF(Q382&gt;U382,CONCATENATE(ROUND(((Q382-U382)/(T382-U382))*30+10,0),"%"),IF(Q382&gt;V382,CONCATENATE(ROUND(((Q382-V382)/(U382-V382))*7+3,0),"%"),"3% 이하"))))))</f>
        <v/>
      </c>
      <c r="Q382" s="194">
        <f>IFERROR(ROUND(OFFSET(환산공식!$FG$15,$F382,0),3),"")</f>
        <v/>
      </c>
      <c r="R382" s="194">
        <f>OFFSET('배치점수 계산기'!H$10,$D382,0)</f>
        <v/>
      </c>
      <c r="S382" s="194">
        <f>OFFSET('배치점수 계산기'!I$10,$D382,0)</f>
        <v/>
      </c>
      <c r="T382" s="194">
        <f>OFFSET('배치점수 계산기'!J$10,$D382,0)</f>
        <v/>
      </c>
      <c r="U382" s="194">
        <f>OFFSET('배치점수 계산기'!K$10,$D382,0)</f>
        <v/>
      </c>
      <c r="V382" s="194">
        <f>OFFSET('배치점수 계산기'!L$10,$D382,0)</f>
        <v/>
      </c>
      <c r="W382" s="186">
        <f>OFFSET('배치점수 계산기'!M$10,$D382,0)</f>
        <v/>
      </c>
      <c r="X382" s="184">
        <f>OFFSET('배치점수 계산기'!N$10,$D382,0)</f>
        <v/>
      </c>
      <c r="Y382" s="188">
        <f>OFFSET(환산공식!FW$15,$F382,0)</f>
        <v/>
      </c>
      <c r="Z382" s="697">
        <f>OFFSET(환산공식!FX$15,$F382,0)</f>
        <v/>
      </c>
      <c r="AA382" s="179">
        <f>OFFSET(환산공식!FY$15,$F382,0)</f>
        <v/>
      </c>
      <c r="AB382" s="3" t="n"/>
      <c r="AD382" s="0">
        <f>IF(L382="X",6,IF(Q382&gt;R382,1,IF(Q382&gt;S382,2,IF(Q382&gt;T382,3,IF(Q382&gt;U382,4,IF(Q382&gt;=V382,5,IF(Q382&lt;V382,6,"")))))))</f>
        <v/>
      </c>
      <c r="AF382" s="3" t="n"/>
      <c r="AG382" s="3" t="n"/>
      <c r="AH382" s="3" t="n"/>
    </row>
    <row r="383">
      <c r="A383" s="198" t="n"/>
      <c r="B383" s="198" t="n"/>
      <c r="C383" s="198" t="inlineStr">
        <is>
          <t>나376</t>
        </is>
      </c>
      <c r="D383" s="195" t="n">
        <v>1371</v>
      </c>
      <c r="E383" s="195" t="n">
        <v>250</v>
      </c>
      <c r="F383" s="195" t="n">
        <v>250</v>
      </c>
      <c r="G383" s="239" t="n">
        <v>376</v>
      </c>
      <c r="H383" s="197" t="inlineStr">
        <is>
          <t>나</t>
        </is>
      </c>
      <c r="I383" s="242" t="inlineStr">
        <is>
          <t>성신여대</t>
        </is>
      </c>
      <c r="J383" s="242" t="inlineStr">
        <is>
          <t>수리통계데이터사이언스학부(수학/핀테크)</t>
        </is>
      </c>
      <c r="K383" s="195" t="inlineStr">
        <is>
          <t>자연</t>
        </is>
      </c>
      <c r="L383" s="697">
        <f>IF(OFFSET(환산공식!$ED$15,$F383,0)=1,"O","X")</f>
        <v/>
      </c>
      <c r="M383" s="188">
        <f>IFERROR(OFFSET(환산공식!DJ$15,$F383,0),"")</f>
        <v/>
      </c>
      <c r="N383" s="697">
        <f>IFERROR(CONCATENATE(ROUND(OFFSET(환산공식!DK$15,$F383,0),1),"%"),"")</f>
        <v/>
      </c>
      <c r="O383" s="697">
        <f>IFERROR(OFFSET(환산공식!DL$15,$F383,0),"")</f>
        <v/>
      </c>
      <c r="P383" s="188">
        <f>IF(E383="","",IF(Q383&gt;R383,"90% 이상",IF(Q383&gt;S383,CONCATENATE(ROUND(((Q383-S383)/(R383-S383))*20+70,0),"%"),IF(Q383&gt;T383,CONCATENATE(ROUND(((Q383-T383)/(S383-T383))*30+40,0),"%"),IF(Q383&gt;U383,CONCATENATE(ROUND(((Q383-U383)/(T383-U383))*30+10,0),"%"),IF(Q383&gt;V383,CONCATENATE(ROUND(((Q383-V383)/(U383-V383))*7+3,0),"%"),"3% 이하"))))))</f>
        <v/>
      </c>
      <c r="Q383" s="194">
        <f>IFERROR(ROUND(OFFSET(환산공식!$FG$15,$F383,0),3),"")</f>
        <v/>
      </c>
      <c r="R383" s="194">
        <f>OFFSET('배치점수 계산기'!H$10,$D383,0)</f>
        <v/>
      </c>
      <c r="S383" s="194">
        <f>OFFSET('배치점수 계산기'!I$10,$D383,0)</f>
        <v/>
      </c>
      <c r="T383" s="194">
        <f>OFFSET('배치점수 계산기'!J$10,$D383,0)</f>
        <v/>
      </c>
      <c r="U383" s="194">
        <f>OFFSET('배치점수 계산기'!K$10,$D383,0)</f>
        <v/>
      </c>
      <c r="V383" s="194">
        <f>OFFSET('배치점수 계산기'!L$10,$D383,0)</f>
        <v/>
      </c>
      <c r="W383" s="186">
        <f>OFFSET('배치점수 계산기'!M$10,$D383,0)</f>
        <v/>
      </c>
      <c r="X383" s="184">
        <f>OFFSET('배치점수 계산기'!N$10,$D383,0)</f>
        <v/>
      </c>
      <c r="Y383" s="188">
        <f>OFFSET(환산공식!FW$15,$F383,0)</f>
        <v/>
      </c>
      <c r="Z383" s="697">
        <f>OFFSET(환산공식!FX$15,$F383,0)</f>
        <v/>
      </c>
      <c r="AA383" s="179">
        <f>OFFSET(환산공식!FY$15,$F383,0)</f>
        <v/>
      </c>
      <c r="AB383" s="3" t="n"/>
      <c r="AD383" s="0">
        <f>IF(L383="X",6,IF(Q383&gt;R383,1,IF(Q383&gt;S383,2,IF(Q383&gt;T383,3,IF(Q383&gt;U383,4,IF(Q383&gt;=V383,5,IF(Q383&lt;V383,6,"")))))))</f>
        <v/>
      </c>
      <c r="AF383" s="3" t="n"/>
      <c r="AG383" s="3" t="n"/>
      <c r="AH383" s="3" t="n"/>
    </row>
    <row r="384">
      <c r="A384" s="198" t="n"/>
      <c r="B384" s="198" t="n"/>
      <c r="C384" s="198" t="inlineStr">
        <is>
          <t>나377</t>
        </is>
      </c>
      <c r="D384" s="195" t="n">
        <v>1372</v>
      </c>
      <c r="E384" s="195" t="n">
        <v>250</v>
      </c>
      <c r="F384" s="195" t="n">
        <v>250</v>
      </c>
      <c r="G384" s="239" t="n">
        <v>377</v>
      </c>
      <c r="H384" s="197" t="inlineStr">
        <is>
          <t>나</t>
        </is>
      </c>
      <c r="I384" s="242" t="inlineStr">
        <is>
          <t>성신여대</t>
        </is>
      </c>
      <c r="J384" s="242" t="inlineStr">
        <is>
          <t>청정신소재공학과</t>
        </is>
      </c>
      <c r="K384" s="195" t="inlineStr">
        <is>
          <t>자연</t>
        </is>
      </c>
      <c r="L384" s="697">
        <f>IF(OFFSET(환산공식!$ED$15,$F384,0)=1,"O","X")</f>
        <v/>
      </c>
      <c r="M384" s="188">
        <f>IFERROR(OFFSET(환산공식!DJ$15,$F384,0),"")</f>
        <v/>
      </c>
      <c r="N384" s="697">
        <f>IFERROR(CONCATENATE(ROUND(OFFSET(환산공식!DK$15,$F384,0),1),"%"),"")</f>
        <v/>
      </c>
      <c r="O384" s="697">
        <f>IFERROR(OFFSET(환산공식!DL$15,$F384,0),"")</f>
        <v/>
      </c>
      <c r="P384" s="188">
        <f>IF(E384="","",IF(Q384&gt;R384,"90% 이상",IF(Q384&gt;S384,CONCATENATE(ROUND(((Q384-S384)/(R384-S384))*20+70,0),"%"),IF(Q384&gt;T384,CONCATENATE(ROUND(((Q384-T384)/(S384-T384))*30+40,0),"%"),IF(Q384&gt;U384,CONCATENATE(ROUND(((Q384-U384)/(T384-U384))*30+10,0),"%"),IF(Q384&gt;V384,CONCATENATE(ROUND(((Q384-V384)/(U384-V384))*7+3,0),"%"),"3% 이하"))))))</f>
        <v/>
      </c>
      <c r="Q384" s="194">
        <f>IFERROR(ROUND(OFFSET(환산공식!$FG$15,$F384,0),3),"")</f>
        <v/>
      </c>
      <c r="R384" s="194">
        <f>OFFSET('배치점수 계산기'!H$10,$D384,0)</f>
        <v/>
      </c>
      <c r="S384" s="194">
        <f>OFFSET('배치점수 계산기'!I$10,$D384,0)</f>
        <v/>
      </c>
      <c r="T384" s="194">
        <f>OFFSET('배치점수 계산기'!J$10,$D384,0)</f>
        <v/>
      </c>
      <c r="U384" s="194">
        <f>OFFSET('배치점수 계산기'!K$10,$D384,0)</f>
        <v/>
      </c>
      <c r="V384" s="194">
        <f>OFFSET('배치점수 계산기'!L$10,$D384,0)</f>
        <v/>
      </c>
      <c r="W384" s="186">
        <f>OFFSET('배치점수 계산기'!M$10,$D384,0)</f>
        <v/>
      </c>
      <c r="X384" s="184">
        <f>OFFSET('배치점수 계산기'!N$10,$D384,0)</f>
        <v/>
      </c>
      <c r="Y384" s="188">
        <f>OFFSET(환산공식!FW$15,$F384,0)</f>
        <v/>
      </c>
      <c r="Z384" s="697">
        <f>OFFSET(환산공식!FX$15,$F384,0)</f>
        <v/>
      </c>
      <c r="AA384" s="179">
        <f>OFFSET(환산공식!FY$15,$F384,0)</f>
        <v/>
      </c>
      <c r="AB384" s="3" t="n"/>
      <c r="AD384" s="0">
        <f>IF(L384="X",6,IF(Q384&gt;R384,1,IF(Q384&gt;S384,2,IF(Q384&gt;T384,3,IF(Q384&gt;U384,4,IF(Q384&gt;=V384,5,IF(Q384&lt;V384,6,"")))))))</f>
        <v/>
      </c>
      <c r="AF384" s="3" t="n"/>
      <c r="AG384" s="3" t="n"/>
      <c r="AH384" s="3" t="n"/>
    </row>
    <row r="385">
      <c r="A385" s="198" t="n"/>
      <c r="B385" s="198" t="n"/>
      <c r="C385" s="198" t="inlineStr">
        <is>
          <t>나378</t>
        </is>
      </c>
      <c r="D385" s="195" t="n">
        <v>1373</v>
      </c>
      <c r="E385" s="195" t="n">
        <v>253</v>
      </c>
      <c r="F385" s="195" t="n">
        <v>253</v>
      </c>
      <c r="G385" s="239" t="n">
        <v>378</v>
      </c>
      <c r="H385" s="197" t="inlineStr">
        <is>
          <t>나</t>
        </is>
      </c>
      <c r="I385" s="242" t="inlineStr">
        <is>
          <t>성신여대</t>
        </is>
      </c>
      <c r="J385" s="242" t="inlineStr">
        <is>
          <t>경제학과</t>
        </is>
      </c>
      <c r="K385" s="195" t="inlineStr">
        <is>
          <t>통합</t>
        </is>
      </c>
      <c r="L385" s="697">
        <f>IF(OFFSET(환산공식!$ED$15,$F385,0)=1,"O","X")</f>
        <v/>
      </c>
      <c r="M385" s="188">
        <f>IFERROR(OFFSET(환산공식!DJ$15,$F385,0),"")</f>
        <v/>
      </c>
      <c r="N385" s="697">
        <f>IFERROR(CONCATENATE(ROUND(OFFSET(환산공식!DK$15,$F385,0),1),"%"),"")</f>
        <v/>
      </c>
      <c r="O385" s="697">
        <f>IFERROR(OFFSET(환산공식!DL$15,$F385,0),"")</f>
        <v/>
      </c>
      <c r="P385" s="188">
        <f>IF(E385="","",IF(Q385&gt;R385,"90% 이상",IF(Q385&gt;S385,CONCATENATE(ROUND(((Q385-S385)/(R385-S385))*20+70,0),"%"),IF(Q385&gt;T385,CONCATENATE(ROUND(((Q385-T385)/(S385-T385))*30+40,0),"%"),IF(Q385&gt;U385,CONCATENATE(ROUND(((Q385-U385)/(T385-U385))*30+10,0),"%"),IF(Q385&gt;V385,CONCATENATE(ROUND(((Q385-V385)/(U385-V385))*7+3,0),"%"),"3% 이하"))))))</f>
        <v/>
      </c>
      <c r="Q385" s="194">
        <f>IFERROR(ROUND(OFFSET(환산공식!$FG$15,$F385,0),3),"")</f>
        <v/>
      </c>
      <c r="R385" s="194">
        <f>OFFSET('배치점수 계산기'!H$10,$D385,0)</f>
        <v/>
      </c>
      <c r="S385" s="194">
        <f>OFFSET('배치점수 계산기'!I$10,$D385,0)</f>
        <v/>
      </c>
      <c r="T385" s="194">
        <f>OFFSET('배치점수 계산기'!J$10,$D385,0)</f>
        <v/>
      </c>
      <c r="U385" s="194">
        <f>OFFSET('배치점수 계산기'!K$10,$D385,0)</f>
        <v/>
      </c>
      <c r="V385" s="194">
        <f>OFFSET('배치점수 계산기'!L$10,$D385,0)</f>
        <v/>
      </c>
      <c r="W385" s="186">
        <f>OFFSET('배치점수 계산기'!M$10,$D385,0)</f>
        <v/>
      </c>
      <c r="X385" s="184">
        <f>OFFSET('배치점수 계산기'!N$10,$D385,0)</f>
        <v/>
      </c>
      <c r="Y385" s="188">
        <f>OFFSET(환산공식!FW$15,$F385,0)</f>
        <v/>
      </c>
      <c r="Z385" s="697">
        <f>OFFSET(환산공식!FX$15,$F385,0)</f>
        <v/>
      </c>
      <c r="AA385" s="179">
        <f>OFFSET(환산공식!FY$15,$F385,0)</f>
        <v/>
      </c>
      <c r="AB385" s="3" t="n"/>
      <c r="AD385" s="0">
        <f>IF(L385="X",6,IF(Q385&gt;R385,1,IF(Q385&gt;S385,2,IF(Q385&gt;T385,3,IF(Q385&gt;U385,4,IF(Q385&gt;=V385,5,IF(Q385&lt;V385,6,"")))))))</f>
        <v/>
      </c>
      <c r="AF385" s="3" t="n"/>
      <c r="AG385" s="3" t="n"/>
      <c r="AH385" s="3" t="n"/>
    </row>
    <row r="386">
      <c r="A386" s="198" t="n"/>
      <c r="B386" s="198" t="n"/>
      <c r="C386" s="198" t="inlineStr">
        <is>
          <t>나379</t>
        </is>
      </c>
      <c r="D386" s="195" t="n">
        <v>1374</v>
      </c>
      <c r="E386" s="195" t="n">
        <v>253</v>
      </c>
      <c r="F386" s="195" t="n">
        <v>253</v>
      </c>
      <c r="G386" s="239" t="n">
        <v>379</v>
      </c>
      <c r="H386" s="197" t="inlineStr">
        <is>
          <t>나</t>
        </is>
      </c>
      <c r="I386" s="242" t="inlineStr">
        <is>
          <t>성신여대</t>
        </is>
      </c>
      <c r="J386" s="242" t="inlineStr">
        <is>
          <t>미디어커뮤니케이션학과</t>
        </is>
      </c>
      <c r="K386" s="195" t="inlineStr">
        <is>
          <t>통합</t>
        </is>
      </c>
      <c r="L386" s="697">
        <f>IF(OFFSET(환산공식!$ED$15,$F386,0)=1,"O","X")</f>
        <v/>
      </c>
      <c r="M386" s="188">
        <f>IFERROR(OFFSET(환산공식!DJ$15,$F386,0),"")</f>
        <v/>
      </c>
      <c r="N386" s="697">
        <f>IFERROR(CONCATENATE(ROUND(OFFSET(환산공식!DK$15,$F386,0),1),"%"),"")</f>
        <v/>
      </c>
      <c r="O386" s="697">
        <f>IFERROR(OFFSET(환산공식!DL$15,$F386,0),"")</f>
        <v/>
      </c>
      <c r="P386" s="188">
        <f>IF(E386="","",IF(Q386&gt;R386,"90% 이상",IF(Q386&gt;S386,CONCATENATE(ROUND(((Q386-S386)/(R386-S386))*20+70,0),"%"),IF(Q386&gt;T386,CONCATENATE(ROUND(((Q386-T386)/(S386-T386))*30+40,0),"%"),IF(Q386&gt;U386,CONCATENATE(ROUND(((Q386-U386)/(T386-U386))*30+10,0),"%"),IF(Q386&gt;V386,CONCATENATE(ROUND(((Q386-V386)/(U386-V386))*7+3,0),"%"),"3% 이하"))))))</f>
        <v/>
      </c>
      <c r="Q386" s="194">
        <f>IFERROR(ROUND(OFFSET(환산공식!$FG$15,$F386,0),3),"")</f>
        <v/>
      </c>
      <c r="R386" s="194">
        <f>OFFSET('배치점수 계산기'!H$10,$D386,0)</f>
        <v/>
      </c>
      <c r="S386" s="194">
        <f>OFFSET('배치점수 계산기'!I$10,$D386,0)</f>
        <v/>
      </c>
      <c r="T386" s="194">
        <f>OFFSET('배치점수 계산기'!J$10,$D386,0)</f>
        <v/>
      </c>
      <c r="U386" s="194">
        <f>OFFSET('배치점수 계산기'!K$10,$D386,0)</f>
        <v/>
      </c>
      <c r="V386" s="194">
        <f>OFFSET('배치점수 계산기'!L$10,$D386,0)</f>
        <v/>
      </c>
      <c r="W386" s="186">
        <f>OFFSET('배치점수 계산기'!M$10,$D386,0)</f>
        <v/>
      </c>
      <c r="X386" s="184">
        <f>OFFSET('배치점수 계산기'!N$10,$D386,0)</f>
        <v/>
      </c>
      <c r="Y386" s="188">
        <f>OFFSET(환산공식!FW$15,$F386,0)</f>
        <v/>
      </c>
      <c r="Z386" s="697">
        <f>OFFSET(환산공식!FX$15,$F386,0)</f>
        <v/>
      </c>
      <c r="AA386" s="179">
        <f>OFFSET(환산공식!FY$15,$F386,0)</f>
        <v/>
      </c>
      <c r="AB386" s="3" t="n"/>
      <c r="AD386" s="0">
        <f>IF(L386="X",6,IF(Q386&gt;R386,1,IF(Q386&gt;S386,2,IF(Q386&gt;T386,3,IF(Q386&gt;U386,4,IF(Q386&gt;=V386,5,IF(Q386&lt;V386,6,"")))))))</f>
        <v/>
      </c>
      <c r="AF386" s="3" t="n"/>
      <c r="AG386" s="3" t="n"/>
      <c r="AH386" s="3" t="n"/>
    </row>
    <row r="387">
      <c r="A387" s="198" t="n"/>
      <c r="B387" s="198" t="n"/>
      <c r="C387" s="198" t="inlineStr">
        <is>
          <t>나380</t>
        </is>
      </c>
      <c r="D387" s="195" t="n">
        <v>1375</v>
      </c>
      <c r="E387" s="195" t="n">
        <v>252</v>
      </c>
      <c r="F387" s="195" t="n">
        <v>252</v>
      </c>
      <c r="G387" s="239" t="n">
        <v>380</v>
      </c>
      <c r="H387" s="197" t="inlineStr">
        <is>
          <t>나</t>
        </is>
      </c>
      <c r="I387" s="242" t="inlineStr">
        <is>
          <t>성신여대</t>
        </is>
      </c>
      <c r="J387" s="242" t="inlineStr">
        <is>
          <t>영어영문학과</t>
        </is>
      </c>
      <c r="K387" s="195" t="inlineStr">
        <is>
          <t>통합</t>
        </is>
      </c>
      <c r="L387" s="697">
        <f>IF(OFFSET(환산공식!$ED$15,$F387,0)=1,"O","X")</f>
        <v/>
      </c>
      <c r="M387" s="188">
        <f>IFERROR(OFFSET(환산공식!DJ$15,$F387,0),"")</f>
        <v/>
      </c>
      <c r="N387" s="697">
        <f>IFERROR(CONCATENATE(ROUND(OFFSET(환산공식!DK$15,$F387,0),1),"%"),"")</f>
        <v/>
      </c>
      <c r="O387" s="697">
        <f>IFERROR(OFFSET(환산공식!DL$15,$F387,0),"")</f>
        <v/>
      </c>
      <c r="P387" s="188">
        <f>IF(E387="","",IF(Q387&gt;R387,"90% 이상",IF(Q387&gt;S387,CONCATENATE(ROUND(((Q387-S387)/(R387-S387))*20+70,0),"%"),IF(Q387&gt;T387,CONCATENATE(ROUND(((Q387-T387)/(S387-T387))*30+40,0),"%"),IF(Q387&gt;U387,CONCATENATE(ROUND(((Q387-U387)/(T387-U387))*30+10,0),"%"),IF(Q387&gt;V387,CONCATENATE(ROUND(((Q387-V387)/(U387-V387))*7+3,0),"%"),"3% 이하"))))))</f>
        <v/>
      </c>
      <c r="Q387" s="194">
        <f>IFERROR(ROUND(OFFSET(환산공식!$FG$15,$F387,0),3),"")</f>
        <v/>
      </c>
      <c r="R387" s="194">
        <f>OFFSET('배치점수 계산기'!H$10,$D387,0)</f>
        <v/>
      </c>
      <c r="S387" s="194">
        <f>OFFSET('배치점수 계산기'!I$10,$D387,0)</f>
        <v/>
      </c>
      <c r="T387" s="194">
        <f>OFFSET('배치점수 계산기'!J$10,$D387,0)</f>
        <v/>
      </c>
      <c r="U387" s="194">
        <f>OFFSET('배치점수 계산기'!K$10,$D387,0)</f>
        <v/>
      </c>
      <c r="V387" s="194">
        <f>OFFSET('배치점수 계산기'!L$10,$D387,0)</f>
        <v/>
      </c>
      <c r="W387" s="186">
        <f>OFFSET('배치점수 계산기'!M$10,$D387,0)</f>
        <v/>
      </c>
      <c r="X387" s="184">
        <f>OFFSET('배치점수 계산기'!N$10,$D387,0)</f>
        <v/>
      </c>
      <c r="Y387" s="188">
        <f>OFFSET(환산공식!FW$15,$F387,0)</f>
        <v/>
      </c>
      <c r="Z387" s="697">
        <f>OFFSET(환산공식!FX$15,$F387,0)</f>
        <v/>
      </c>
      <c r="AA387" s="179">
        <f>OFFSET(환산공식!FY$15,$F387,0)</f>
        <v/>
      </c>
      <c r="AB387" s="3" t="n"/>
      <c r="AD387" s="0">
        <f>IF(L387="X",6,IF(Q387&gt;R387,1,IF(Q387&gt;S387,2,IF(Q387&gt;T387,3,IF(Q387&gt;U387,4,IF(Q387&gt;=V387,5,IF(Q387&lt;V387,6,"")))))))</f>
        <v/>
      </c>
      <c r="AF387" s="3" t="n"/>
      <c r="AG387" s="3" t="n"/>
      <c r="AH387" s="3" t="n"/>
    </row>
    <row r="388">
      <c r="A388" s="198" t="n"/>
      <c r="B388" s="198" t="n"/>
      <c r="C388" s="198" t="inlineStr">
        <is>
          <t>나381</t>
        </is>
      </c>
      <c r="D388" s="195" t="n">
        <v>1376</v>
      </c>
      <c r="E388" s="195" t="n">
        <v>253</v>
      </c>
      <c r="F388" s="195" t="n">
        <v>253</v>
      </c>
      <c r="G388" s="239" t="n">
        <v>381</v>
      </c>
      <c r="H388" s="197" t="inlineStr">
        <is>
          <t>나</t>
        </is>
      </c>
      <c r="I388" s="242" t="inlineStr">
        <is>
          <t>성신여대</t>
        </is>
      </c>
      <c r="J388" s="242" t="inlineStr">
        <is>
          <t>법학부</t>
        </is>
      </c>
      <c r="K388" s="195" t="inlineStr">
        <is>
          <t>통합</t>
        </is>
      </c>
      <c r="L388" s="697">
        <f>IF(OFFSET(환산공식!$ED$15,$F388,0)=1,"O","X")</f>
        <v/>
      </c>
      <c r="M388" s="188">
        <f>IFERROR(OFFSET(환산공식!DJ$15,$F388,0),"")</f>
        <v/>
      </c>
      <c r="N388" s="697">
        <f>IFERROR(CONCATENATE(ROUND(OFFSET(환산공식!DK$15,$F388,0),1),"%"),"")</f>
        <v/>
      </c>
      <c r="O388" s="697">
        <f>IFERROR(OFFSET(환산공식!DL$15,$F388,0),"")</f>
        <v/>
      </c>
      <c r="P388" s="188">
        <f>IF(E388="","",IF(Q388&gt;R388,"90% 이상",IF(Q388&gt;S388,CONCATENATE(ROUND(((Q388-S388)/(R388-S388))*20+70,0),"%"),IF(Q388&gt;T388,CONCATENATE(ROUND(((Q388-T388)/(S388-T388))*30+40,0),"%"),IF(Q388&gt;U388,CONCATENATE(ROUND(((Q388-U388)/(T388-U388))*30+10,0),"%"),IF(Q388&gt;V388,CONCATENATE(ROUND(((Q388-V388)/(U388-V388))*7+3,0),"%"),"3% 이하"))))))</f>
        <v/>
      </c>
      <c r="Q388" s="194">
        <f>IFERROR(ROUND(OFFSET(환산공식!$FG$15,$F388,0),3),"")</f>
        <v/>
      </c>
      <c r="R388" s="194">
        <f>OFFSET('배치점수 계산기'!H$10,$D388,0)</f>
        <v/>
      </c>
      <c r="S388" s="194">
        <f>OFFSET('배치점수 계산기'!I$10,$D388,0)</f>
        <v/>
      </c>
      <c r="T388" s="194">
        <f>OFFSET('배치점수 계산기'!J$10,$D388,0)</f>
        <v/>
      </c>
      <c r="U388" s="194">
        <f>OFFSET('배치점수 계산기'!K$10,$D388,0)</f>
        <v/>
      </c>
      <c r="V388" s="194">
        <f>OFFSET('배치점수 계산기'!L$10,$D388,0)</f>
        <v/>
      </c>
      <c r="W388" s="186">
        <f>OFFSET('배치점수 계산기'!M$10,$D388,0)</f>
        <v/>
      </c>
      <c r="X388" s="184">
        <f>OFFSET('배치점수 계산기'!N$10,$D388,0)</f>
        <v/>
      </c>
      <c r="Y388" s="188">
        <f>OFFSET(환산공식!FW$15,$F388,0)</f>
        <v/>
      </c>
      <c r="Z388" s="697">
        <f>OFFSET(환산공식!FX$15,$F388,0)</f>
        <v/>
      </c>
      <c r="AA388" s="179">
        <f>OFFSET(환산공식!FY$15,$F388,0)</f>
        <v/>
      </c>
      <c r="AB388" s="3" t="n"/>
      <c r="AD388" s="0">
        <f>IF(L388="X",6,IF(Q388&gt;R388,1,IF(Q388&gt;S388,2,IF(Q388&gt;T388,3,IF(Q388&gt;U388,4,IF(Q388&gt;=V388,5,IF(Q388&lt;V388,6,"")))))))</f>
        <v/>
      </c>
      <c r="AF388" s="3" t="n"/>
      <c r="AG388" s="3" t="n"/>
      <c r="AH388" s="3" t="n"/>
    </row>
    <row r="389">
      <c r="A389" s="198" t="n"/>
      <c r="B389" s="198" t="n"/>
      <c r="C389" s="198" t="inlineStr">
        <is>
          <t>나382</t>
        </is>
      </c>
      <c r="D389" s="195" t="n">
        <v>1377</v>
      </c>
      <c r="E389" s="195" t="n">
        <v>252</v>
      </c>
      <c r="F389" s="195" t="n">
        <v>252</v>
      </c>
      <c r="G389" s="239" t="n">
        <v>382</v>
      </c>
      <c r="H389" s="197" t="inlineStr">
        <is>
          <t>나</t>
        </is>
      </c>
      <c r="I389" s="242" t="inlineStr">
        <is>
          <t>성신여대</t>
        </is>
      </c>
      <c r="J389" s="242" t="inlineStr">
        <is>
          <t>국어국문학과</t>
        </is>
      </c>
      <c r="K389" s="195" t="inlineStr">
        <is>
          <t>통합</t>
        </is>
      </c>
      <c r="L389" s="697">
        <f>IF(OFFSET(환산공식!$ED$15,$F389,0)=1,"O","X")</f>
        <v/>
      </c>
      <c r="M389" s="188">
        <f>IFERROR(OFFSET(환산공식!DJ$15,$F389,0),"")</f>
        <v/>
      </c>
      <c r="N389" s="697">
        <f>IFERROR(CONCATENATE(ROUND(OFFSET(환산공식!DK$15,$F389,0),1),"%"),"")</f>
        <v/>
      </c>
      <c r="O389" s="697">
        <f>IFERROR(OFFSET(환산공식!DL$15,$F389,0),"")</f>
        <v/>
      </c>
      <c r="P389" s="188">
        <f>IF(E389="","",IF(Q389&gt;R389,"90% 이상",IF(Q389&gt;S389,CONCATENATE(ROUND(((Q389-S389)/(R389-S389))*20+70,0),"%"),IF(Q389&gt;T389,CONCATENATE(ROUND(((Q389-T389)/(S389-T389))*30+40,0),"%"),IF(Q389&gt;U389,CONCATENATE(ROUND(((Q389-U389)/(T389-U389))*30+10,0),"%"),IF(Q389&gt;V389,CONCATENATE(ROUND(((Q389-V389)/(U389-V389))*7+3,0),"%"),"3% 이하"))))))</f>
        <v/>
      </c>
      <c r="Q389" s="194">
        <f>IFERROR(ROUND(OFFSET(환산공식!$FG$15,$F389,0),3),"")</f>
        <v/>
      </c>
      <c r="R389" s="194">
        <f>OFFSET('배치점수 계산기'!H$10,$D389,0)</f>
        <v/>
      </c>
      <c r="S389" s="194">
        <f>OFFSET('배치점수 계산기'!I$10,$D389,0)</f>
        <v/>
      </c>
      <c r="T389" s="194">
        <f>OFFSET('배치점수 계산기'!J$10,$D389,0)</f>
        <v/>
      </c>
      <c r="U389" s="194">
        <f>OFFSET('배치점수 계산기'!K$10,$D389,0)</f>
        <v/>
      </c>
      <c r="V389" s="194">
        <f>OFFSET('배치점수 계산기'!L$10,$D389,0)</f>
        <v/>
      </c>
      <c r="W389" s="186">
        <f>OFFSET('배치점수 계산기'!M$10,$D389,0)</f>
        <v/>
      </c>
      <c r="X389" s="184">
        <f>OFFSET('배치점수 계산기'!N$10,$D389,0)</f>
        <v/>
      </c>
      <c r="Y389" s="188">
        <f>OFFSET(환산공식!FW$15,$F389,0)</f>
        <v/>
      </c>
      <c r="Z389" s="697">
        <f>OFFSET(환산공식!FX$15,$F389,0)</f>
        <v/>
      </c>
      <c r="AA389" s="179">
        <f>OFFSET(환산공식!FY$15,$F389,0)</f>
        <v/>
      </c>
      <c r="AB389" s="3" t="n"/>
      <c r="AD389" s="0">
        <f>IF(L389="X",6,IF(Q389&gt;R389,1,IF(Q389&gt;S389,2,IF(Q389&gt;T389,3,IF(Q389&gt;U389,4,IF(Q389&gt;=V389,5,IF(Q389&lt;V389,6,"")))))))</f>
        <v/>
      </c>
      <c r="AF389" s="3" t="n"/>
      <c r="AG389" s="3" t="n"/>
      <c r="AH389" s="3" t="n"/>
    </row>
    <row r="390">
      <c r="A390" s="198" t="n"/>
      <c r="B390" s="198" t="n"/>
      <c r="C390" s="198" t="inlineStr">
        <is>
          <t>나383</t>
        </is>
      </c>
      <c r="D390" s="195" t="n">
        <v>1378</v>
      </c>
      <c r="E390" s="195" t="n">
        <v>252</v>
      </c>
      <c r="F390" s="195" t="n">
        <v>252</v>
      </c>
      <c r="G390" s="239" t="n">
        <v>383</v>
      </c>
      <c r="H390" s="197" t="inlineStr">
        <is>
          <t>나</t>
        </is>
      </c>
      <c r="I390" s="242" t="inlineStr">
        <is>
          <t>성신여대</t>
        </is>
      </c>
      <c r="J390" s="242" t="inlineStr">
        <is>
          <t>사학과</t>
        </is>
      </c>
      <c r="K390" s="195" t="inlineStr">
        <is>
          <t>통합</t>
        </is>
      </c>
      <c r="L390" s="697">
        <f>IF(OFFSET(환산공식!$ED$15,$F390,0)=1,"O","X")</f>
        <v/>
      </c>
      <c r="M390" s="188">
        <f>IFERROR(OFFSET(환산공식!DJ$15,$F390,0),"")</f>
        <v/>
      </c>
      <c r="N390" s="697">
        <f>IFERROR(CONCATENATE(ROUND(OFFSET(환산공식!DK$15,$F390,0),1),"%"),"")</f>
        <v/>
      </c>
      <c r="O390" s="697">
        <f>IFERROR(OFFSET(환산공식!DL$15,$F390,0),"")</f>
        <v/>
      </c>
      <c r="P390" s="188">
        <f>IF(E390="","",IF(Q390&gt;R390,"90% 이상",IF(Q390&gt;S390,CONCATENATE(ROUND(((Q390-S390)/(R390-S390))*20+70,0),"%"),IF(Q390&gt;T390,CONCATENATE(ROUND(((Q390-T390)/(S390-T390))*30+40,0),"%"),IF(Q390&gt;U390,CONCATENATE(ROUND(((Q390-U390)/(T390-U390))*30+10,0),"%"),IF(Q390&gt;V390,CONCATENATE(ROUND(((Q390-V390)/(U390-V390))*7+3,0),"%"),"3% 이하"))))))</f>
        <v/>
      </c>
      <c r="Q390" s="194">
        <f>IFERROR(ROUND(OFFSET(환산공식!$FG$15,$F390,0),3),"")</f>
        <v/>
      </c>
      <c r="R390" s="194">
        <f>OFFSET('배치점수 계산기'!H$10,$D390,0)</f>
        <v/>
      </c>
      <c r="S390" s="194">
        <f>OFFSET('배치점수 계산기'!I$10,$D390,0)</f>
        <v/>
      </c>
      <c r="T390" s="194">
        <f>OFFSET('배치점수 계산기'!J$10,$D390,0)</f>
        <v/>
      </c>
      <c r="U390" s="194">
        <f>OFFSET('배치점수 계산기'!K$10,$D390,0)</f>
        <v/>
      </c>
      <c r="V390" s="194">
        <f>OFFSET('배치점수 계산기'!L$10,$D390,0)</f>
        <v/>
      </c>
      <c r="W390" s="186">
        <f>OFFSET('배치점수 계산기'!M$10,$D390,0)</f>
        <v/>
      </c>
      <c r="X390" s="184">
        <f>OFFSET('배치점수 계산기'!N$10,$D390,0)</f>
        <v/>
      </c>
      <c r="Y390" s="188">
        <f>OFFSET(환산공식!FW$15,$F390,0)</f>
        <v/>
      </c>
      <c r="Z390" s="697">
        <f>OFFSET(환산공식!FX$15,$F390,0)</f>
        <v/>
      </c>
      <c r="AA390" s="179">
        <f>OFFSET(환산공식!FY$15,$F390,0)</f>
        <v/>
      </c>
      <c r="AB390" s="3" t="n"/>
      <c r="AD390" s="0">
        <f>IF(L390="X",6,IF(Q390&gt;R390,1,IF(Q390&gt;S390,2,IF(Q390&gt;T390,3,IF(Q390&gt;U390,4,IF(Q390&gt;=V390,5,IF(Q390&lt;V390,6,"")))))))</f>
        <v/>
      </c>
      <c r="AF390" s="3" t="n"/>
      <c r="AG390" s="3" t="n"/>
      <c r="AH390" s="3" t="n"/>
    </row>
    <row r="391">
      <c r="A391" s="198" t="n"/>
      <c r="B391" s="198" t="n"/>
      <c r="C391" s="198" t="inlineStr">
        <is>
          <t>나384</t>
        </is>
      </c>
      <c r="D391" s="195" t="n">
        <v>1379</v>
      </c>
      <c r="E391" s="195" t="n">
        <v>252</v>
      </c>
      <c r="F391" s="195" t="n">
        <v>252</v>
      </c>
      <c r="G391" s="239" t="n">
        <v>384</v>
      </c>
      <c r="H391" s="197" t="inlineStr">
        <is>
          <t>나</t>
        </is>
      </c>
      <c r="I391" s="242" t="inlineStr">
        <is>
          <t>성신여대</t>
        </is>
      </c>
      <c r="J391" s="242" t="inlineStr">
        <is>
          <t>문화예술경영학과</t>
        </is>
      </c>
      <c r="K391" s="195" t="inlineStr">
        <is>
          <t>통합</t>
        </is>
      </c>
      <c r="L391" s="697">
        <f>IF(OFFSET(환산공식!$ED$15,$F391,0)=1,"O","X")</f>
        <v/>
      </c>
      <c r="M391" s="188">
        <f>IFERROR(OFFSET(환산공식!DJ$15,$F391,0),"")</f>
        <v/>
      </c>
      <c r="N391" s="697">
        <f>IFERROR(CONCATENATE(ROUND(OFFSET(환산공식!DK$15,$F391,0),1),"%"),"")</f>
        <v/>
      </c>
      <c r="O391" s="697">
        <f>IFERROR(OFFSET(환산공식!DL$15,$F391,0),"")</f>
        <v/>
      </c>
      <c r="P391" s="188">
        <f>IF(E391="","",IF(Q391&gt;R391,"90% 이상",IF(Q391&gt;S391,CONCATENATE(ROUND(((Q391-S391)/(R391-S391))*20+70,0),"%"),IF(Q391&gt;T391,CONCATENATE(ROUND(((Q391-T391)/(S391-T391))*30+40,0),"%"),IF(Q391&gt;U391,CONCATENATE(ROUND(((Q391-U391)/(T391-U391))*30+10,0),"%"),IF(Q391&gt;V391,CONCATENATE(ROUND(((Q391-V391)/(U391-V391))*7+3,0),"%"),"3% 이하"))))))</f>
        <v/>
      </c>
      <c r="Q391" s="194">
        <f>IFERROR(ROUND(OFFSET(환산공식!$FG$15,$F391,0),3),"")</f>
        <v/>
      </c>
      <c r="R391" s="194">
        <f>OFFSET('배치점수 계산기'!H$10,$D391,0)</f>
        <v/>
      </c>
      <c r="S391" s="194">
        <f>OFFSET('배치점수 계산기'!I$10,$D391,0)</f>
        <v/>
      </c>
      <c r="T391" s="194">
        <f>OFFSET('배치점수 계산기'!J$10,$D391,0)</f>
        <v/>
      </c>
      <c r="U391" s="194">
        <f>OFFSET('배치점수 계산기'!K$10,$D391,0)</f>
        <v/>
      </c>
      <c r="V391" s="194">
        <f>OFFSET('배치점수 계산기'!L$10,$D391,0)</f>
        <v/>
      </c>
      <c r="W391" s="186">
        <f>OFFSET('배치점수 계산기'!M$10,$D391,0)</f>
        <v/>
      </c>
      <c r="X391" s="184">
        <f>OFFSET('배치점수 계산기'!N$10,$D391,0)</f>
        <v/>
      </c>
      <c r="Y391" s="188">
        <f>OFFSET(환산공식!FW$15,$F391,0)</f>
        <v/>
      </c>
      <c r="Z391" s="697">
        <f>OFFSET(환산공식!FX$15,$F391,0)</f>
        <v/>
      </c>
      <c r="AA391" s="179">
        <f>OFFSET(환산공식!FY$15,$F391,0)</f>
        <v/>
      </c>
      <c r="AB391" s="3" t="n"/>
      <c r="AD391" s="0">
        <f>IF(L391="X",6,IF(Q391&gt;R391,1,IF(Q391&gt;S391,2,IF(Q391&gt;T391,3,IF(Q391&gt;U391,4,IF(Q391&gt;=V391,5,IF(Q391&lt;V391,6,"")))))))</f>
        <v/>
      </c>
      <c r="AF391" s="3" t="n"/>
      <c r="AG391" s="3" t="n"/>
      <c r="AH391" s="3" t="n"/>
    </row>
    <row r="392">
      <c r="A392" s="198" t="n"/>
      <c r="B392" s="198" t="n"/>
      <c r="C392" s="198" t="inlineStr">
        <is>
          <t>나385</t>
        </is>
      </c>
      <c r="D392" s="195" t="n">
        <v>1380</v>
      </c>
      <c r="E392" s="195" t="n">
        <v>253</v>
      </c>
      <c r="F392" s="195" t="n">
        <v>253</v>
      </c>
      <c r="G392" s="239" t="n">
        <v>385</v>
      </c>
      <c r="H392" s="197" t="inlineStr">
        <is>
          <t>나</t>
        </is>
      </c>
      <c r="I392" s="242" t="inlineStr">
        <is>
          <t>성신여대</t>
        </is>
      </c>
      <c r="J392" s="242" t="inlineStr">
        <is>
          <t>심리학과</t>
        </is>
      </c>
      <c r="K392" s="195" t="inlineStr">
        <is>
          <t>통합</t>
        </is>
      </c>
      <c r="L392" s="697">
        <f>IF(OFFSET(환산공식!$ED$15,$F392,0)=1,"O","X")</f>
        <v/>
      </c>
      <c r="M392" s="188">
        <f>IFERROR(OFFSET(환산공식!DJ$15,$F392,0),"")</f>
        <v/>
      </c>
      <c r="N392" s="697">
        <f>IFERROR(CONCATENATE(ROUND(OFFSET(환산공식!DK$15,$F392,0),1),"%"),"")</f>
        <v/>
      </c>
      <c r="O392" s="697">
        <f>IFERROR(OFFSET(환산공식!DL$15,$F392,0),"")</f>
        <v/>
      </c>
      <c r="P392" s="188">
        <f>IF(E392="","",IF(Q392&gt;R392,"90% 이상",IF(Q392&gt;S392,CONCATENATE(ROUND(((Q392-S392)/(R392-S392))*20+70,0),"%"),IF(Q392&gt;T392,CONCATENATE(ROUND(((Q392-T392)/(S392-T392))*30+40,0),"%"),IF(Q392&gt;U392,CONCATENATE(ROUND(((Q392-U392)/(T392-U392))*30+10,0),"%"),IF(Q392&gt;V392,CONCATENATE(ROUND(((Q392-V392)/(U392-V392))*7+3,0),"%"),"3% 이하"))))))</f>
        <v/>
      </c>
      <c r="Q392" s="194">
        <f>IFERROR(ROUND(OFFSET(환산공식!$FG$15,$F392,0),3),"")</f>
        <v/>
      </c>
      <c r="R392" s="194">
        <f>OFFSET('배치점수 계산기'!H$10,$D392,0)</f>
        <v/>
      </c>
      <c r="S392" s="194">
        <f>OFFSET('배치점수 계산기'!I$10,$D392,0)</f>
        <v/>
      </c>
      <c r="T392" s="194">
        <f>OFFSET('배치점수 계산기'!J$10,$D392,0)</f>
        <v/>
      </c>
      <c r="U392" s="194">
        <f>OFFSET('배치점수 계산기'!K$10,$D392,0)</f>
        <v/>
      </c>
      <c r="V392" s="194">
        <f>OFFSET('배치점수 계산기'!L$10,$D392,0)</f>
        <v/>
      </c>
      <c r="W392" s="186">
        <f>OFFSET('배치점수 계산기'!M$10,$D392,0)</f>
        <v/>
      </c>
      <c r="X392" s="184">
        <f>OFFSET('배치점수 계산기'!N$10,$D392,0)</f>
        <v/>
      </c>
      <c r="Y392" s="188">
        <f>OFFSET(환산공식!FW$15,$F392,0)</f>
        <v/>
      </c>
      <c r="Z392" s="697">
        <f>OFFSET(환산공식!FX$15,$F392,0)</f>
        <v/>
      </c>
      <c r="AA392" s="179">
        <f>OFFSET(환산공식!FY$15,$F392,0)</f>
        <v/>
      </c>
      <c r="AB392" s="3" t="n"/>
      <c r="AD392" s="0">
        <f>IF(L392="X",6,IF(Q392&gt;R392,1,IF(Q392&gt;S392,2,IF(Q392&gt;T392,3,IF(Q392&gt;U392,4,IF(Q392&gt;=V392,5,IF(Q392&lt;V392,6,"")))))))</f>
        <v/>
      </c>
      <c r="AF392" s="3" t="n"/>
      <c r="AG392" s="3" t="n"/>
      <c r="AH392" s="3" t="n"/>
    </row>
    <row r="393">
      <c r="A393" s="198" t="n"/>
      <c r="B393" s="198" t="n"/>
      <c r="C393" s="198" t="inlineStr">
        <is>
          <t>나386</t>
        </is>
      </c>
      <c r="D393" s="195" t="n">
        <v>1381</v>
      </c>
      <c r="E393" s="195" t="n">
        <v>253</v>
      </c>
      <c r="F393" s="195" t="n">
        <v>253</v>
      </c>
      <c r="G393" s="239" t="n">
        <v>386</v>
      </c>
      <c r="H393" s="197" t="inlineStr">
        <is>
          <t>나</t>
        </is>
      </c>
      <c r="I393" s="242" t="inlineStr">
        <is>
          <t>성신여대</t>
        </is>
      </c>
      <c r="J393" s="242" t="inlineStr">
        <is>
          <t>소비자산업학과</t>
        </is>
      </c>
      <c r="K393" s="195" t="inlineStr">
        <is>
          <t>통합</t>
        </is>
      </c>
      <c r="L393" s="697">
        <f>IF(OFFSET(환산공식!$ED$15,$F393,0)=1,"O","X")</f>
        <v/>
      </c>
      <c r="M393" s="188">
        <f>IFERROR(OFFSET(환산공식!DJ$15,$F393,0),"")</f>
        <v/>
      </c>
      <c r="N393" s="697">
        <f>IFERROR(CONCATENATE(ROUND(OFFSET(환산공식!DK$15,$F393,0),1),"%"),"")</f>
        <v/>
      </c>
      <c r="O393" s="697">
        <f>IFERROR(OFFSET(환산공식!DL$15,$F393,0),"")</f>
        <v/>
      </c>
      <c r="P393" s="188">
        <f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/>
      </c>
      <c r="Q393" s="194">
        <f>IFERROR(ROUND(OFFSET(환산공식!$FG$15,$F393,0),3),"")</f>
        <v/>
      </c>
      <c r="R393" s="194">
        <f>OFFSET('배치점수 계산기'!H$10,$D393,0)</f>
        <v/>
      </c>
      <c r="S393" s="194">
        <f>OFFSET('배치점수 계산기'!I$10,$D393,0)</f>
        <v/>
      </c>
      <c r="T393" s="194">
        <f>OFFSET('배치점수 계산기'!J$10,$D393,0)</f>
        <v/>
      </c>
      <c r="U393" s="194">
        <f>OFFSET('배치점수 계산기'!K$10,$D393,0)</f>
        <v/>
      </c>
      <c r="V393" s="194">
        <f>OFFSET('배치점수 계산기'!L$10,$D393,0)</f>
        <v/>
      </c>
      <c r="W393" s="186">
        <f>OFFSET('배치점수 계산기'!M$10,$D393,0)</f>
        <v/>
      </c>
      <c r="X393" s="184">
        <f>OFFSET('배치점수 계산기'!N$10,$D393,0)</f>
        <v/>
      </c>
      <c r="Y393" s="188">
        <f>OFFSET(환산공식!FW$15,$F393,0)</f>
        <v/>
      </c>
      <c r="Z393" s="697">
        <f>OFFSET(환산공식!FX$15,$F393,0)</f>
        <v/>
      </c>
      <c r="AA393" s="179">
        <f>OFFSET(환산공식!FY$15,$F393,0)</f>
        <v/>
      </c>
      <c r="AB393" s="3" t="n"/>
      <c r="AD393" s="0">
        <f>IF(L393="X",6,IF(Q393&gt;R393,1,IF(Q393&gt;S393,2,IF(Q393&gt;T393,3,IF(Q393&gt;U393,4,IF(Q393&gt;=V393,5,IF(Q393&lt;V393,6,"")))))))</f>
        <v/>
      </c>
      <c r="AF393" s="3" t="n"/>
      <c r="AG393" s="3" t="n"/>
      <c r="AH393" s="3" t="n"/>
    </row>
    <row r="394">
      <c r="A394" s="198" t="n"/>
      <c r="B394" s="198" t="n"/>
      <c r="C394" s="198" t="inlineStr">
        <is>
          <t>나387</t>
        </is>
      </c>
      <c r="D394" s="195" t="n">
        <v>1382</v>
      </c>
      <c r="E394" s="195" t="n">
        <v>252</v>
      </c>
      <c r="F394" s="195" t="n">
        <v>252</v>
      </c>
      <c r="G394" s="239" t="n">
        <v>387</v>
      </c>
      <c r="H394" s="197" t="inlineStr">
        <is>
          <t>나</t>
        </is>
      </c>
      <c r="I394" s="242" t="inlineStr">
        <is>
          <t>성신여대</t>
        </is>
      </c>
      <c r="J394" s="242" t="inlineStr">
        <is>
          <t>일본어문·문화학과</t>
        </is>
      </c>
      <c r="K394" s="195" t="inlineStr">
        <is>
          <t>통합</t>
        </is>
      </c>
      <c r="L394" s="697">
        <f>IF(OFFSET(환산공식!$ED$15,$F394,0)=1,"O","X")</f>
        <v/>
      </c>
      <c r="M394" s="188">
        <f>IFERROR(OFFSET(환산공식!DJ$15,$F394,0),"")</f>
        <v/>
      </c>
      <c r="N394" s="697">
        <f>IFERROR(CONCATENATE(ROUND(OFFSET(환산공식!DK$15,$F394,0),1),"%"),"")</f>
        <v/>
      </c>
      <c r="O394" s="697">
        <f>IFERROR(OFFSET(환산공식!DL$15,$F394,0),"")</f>
        <v/>
      </c>
      <c r="P394" s="188">
        <f>IF(E394="","",IF(Q394&gt;R394,"90% 이상",IF(Q394&gt;S394,CONCATENATE(ROUND(((Q394-S394)/(R394-S394))*20+70,0),"%"),IF(Q394&gt;T394,CONCATENATE(ROUND(((Q394-T394)/(S394-T394))*30+40,0),"%"),IF(Q394&gt;U394,CONCATENATE(ROUND(((Q394-U394)/(T394-U394))*30+10,0),"%"),IF(Q394&gt;V394,CONCATENATE(ROUND(((Q394-V394)/(U394-V394))*7+3,0),"%"),"3% 이하"))))))</f>
        <v/>
      </c>
      <c r="Q394" s="194">
        <f>IFERROR(ROUND(OFFSET(환산공식!$FG$15,$F394,0),3),"")</f>
        <v/>
      </c>
      <c r="R394" s="194">
        <f>OFFSET('배치점수 계산기'!H$10,$D394,0)</f>
        <v/>
      </c>
      <c r="S394" s="194">
        <f>OFFSET('배치점수 계산기'!I$10,$D394,0)</f>
        <v/>
      </c>
      <c r="T394" s="194">
        <f>OFFSET('배치점수 계산기'!J$10,$D394,0)</f>
        <v/>
      </c>
      <c r="U394" s="194">
        <f>OFFSET('배치점수 계산기'!K$10,$D394,0)</f>
        <v/>
      </c>
      <c r="V394" s="194">
        <f>OFFSET('배치점수 계산기'!L$10,$D394,0)</f>
        <v/>
      </c>
      <c r="W394" s="186">
        <f>OFFSET('배치점수 계산기'!M$10,$D394,0)</f>
        <v/>
      </c>
      <c r="X394" s="184">
        <f>OFFSET('배치점수 계산기'!N$10,$D394,0)</f>
        <v/>
      </c>
      <c r="Y394" s="188">
        <f>OFFSET(환산공식!FW$15,$F394,0)</f>
        <v/>
      </c>
      <c r="Z394" s="697">
        <f>OFFSET(환산공식!FX$15,$F394,0)</f>
        <v/>
      </c>
      <c r="AA394" s="179">
        <f>OFFSET(환산공식!FY$15,$F394,0)</f>
        <v/>
      </c>
      <c r="AB394" s="3" t="n"/>
      <c r="AD394" s="0">
        <f>IF(L394="X",6,IF(Q394&gt;R394,1,IF(Q394&gt;S394,2,IF(Q394&gt;T394,3,IF(Q394&gt;U394,4,IF(Q394&gt;=V394,5,IF(Q394&lt;V394,6,"")))))))</f>
        <v/>
      </c>
      <c r="AF394" s="3" t="n"/>
      <c r="AG394" s="3" t="n"/>
      <c r="AH394" s="3" t="n"/>
    </row>
    <row r="395">
      <c r="A395" s="198" t="n"/>
      <c r="B395" s="198" t="n"/>
      <c r="C395" s="198" t="inlineStr">
        <is>
          <t>나388</t>
        </is>
      </c>
      <c r="D395" s="195" t="n">
        <v>1383</v>
      </c>
      <c r="E395" s="195" t="n">
        <v>252</v>
      </c>
      <c r="F395" s="195" t="n">
        <v>252</v>
      </c>
      <c r="G395" s="239" t="n">
        <v>388</v>
      </c>
      <c r="H395" s="197" t="inlineStr">
        <is>
          <t>나</t>
        </is>
      </c>
      <c r="I395" s="242" t="inlineStr">
        <is>
          <t>성신여대</t>
        </is>
      </c>
      <c r="J395" s="242" t="inlineStr">
        <is>
          <t>중국어문·문화학과</t>
        </is>
      </c>
      <c r="K395" s="195" t="inlineStr">
        <is>
          <t>통합</t>
        </is>
      </c>
      <c r="L395" s="697">
        <f>IF(OFFSET(환산공식!$ED$15,$F395,0)=1,"O","X")</f>
        <v/>
      </c>
      <c r="M395" s="188">
        <f>IFERROR(OFFSET(환산공식!DJ$15,$F395,0),"")</f>
        <v/>
      </c>
      <c r="N395" s="697">
        <f>IFERROR(CONCATENATE(ROUND(OFFSET(환산공식!DK$15,$F395,0),1),"%"),"")</f>
        <v/>
      </c>
      <c r="O395" s="697">
        <f>IFERROR(OFFSET(환산공식!DL$15,$F395,0),"")</f>
        <v/>
      </c>
      <c r="P395" s="188">
        <f>IF(E395="","",IF(Q395&gt;R395,"90% 이상",IF(Q395&gt;S395,CONCATENATE(ROUND(((Q395-S395)/(R395-S395))*20+70,0),"%"),IF(Q395&gt;T395,CONCATENATE(ROUND(((Q395-T395)/(S395-T395))*30+40,0),"%"),IF(Q395&gt;U395,CONCATENATE(ROUND(((Q395-U395)/(T395-U395))*30+10,0),"%"),IF(Q395&gt;V395,CONCATENATE(ROUND(((Q395-V395)/(U395-V395))*7+3,0),"%"),"3% 이하"))))))</f>
        <v/>
      </c>
      <c r="Q395" s="194">
        <f>IFERROR(ROUND(OFFSET(환산공식!$FG$15,$F395,0),3),"")</f>
        <v/>
      </c>
      <c r="R395" s="194">
        <f>OFFSET('배치점수 계산기'!H$10,$D395,0)</f>
        <v/>
      </c>
      <c r="S395" s="194">
        <f>OFFSET('배치점수 계산기'!I$10,$D395,0)</f>
        <v/>
      </c>
      <c r="T395" s="194">
        <f>OFFSET('배치점수 계산기'!J$10,$D395,0)</f>
        <v/>
      </c>
      <c r="U395" s="194">
        <f>OFFSET('배치점수 계산기'!K$10,$D395,0)</f>
        <v/>
      </c>
      <c r="V395" s="194">
        <f>OFFSET('배치점수 계산기'!L$10,$D395,0)</f>
        <v/>
      </c>
      <c r="W395" s="186">
        <f>OFFSET('배치점수 계산기'!M$10,$D395,0)</f>
        <v/>
      </c>
      <c r="X395" s="184">
        <f>OFFSET('배치점수 계산기'!N$10,$D395,0)</f>
        <v/>
      </c>
      <c r="Y395" s="188">
        <f>OFFSET(환산공식!FW$15,$F395,0)</f>
        <v/>
      </c>
      <c r="Z395" s="697">
        <f>OFFSET(환산공식!FX$15,$F395,0)</f>
        <v/>
      </c>
      <c r="AA395" s="179">
        <f>OFFSET(환산공식!FY$15,$F395,0)</f>
        <v/>
      </c>
      <c r="AB395" s="3" t="n"/>
      <c r="AD395" s="0">
        <f>IF(L395="X",6,IF(Q395&gt;R395,1,IF(Q395&gt;S395,2,IF(Q395&gt;T395,3,IF(Q395&gt;U395,4,IF(Q395&gt;=V395,5,IF(Q395&lt;V395,6,"")))))))</f>
        <v/>
      </c>
      <c r="AF395" s="3" t="n"/>
      <c r="AG395" s="3" t="n"/>
      <c r="AH395" s="3" t="n"/>
    </row>
    <row r="396">
      <c r="A396" s="198" t="n"/>
      <c r="B396" s="198" t="n"/>
      <c r="C396" s="198" t="inlineStr">
        <is>
          <t>나389</t>
        </is>
      </c>
      <c r="D396" s="195" t="n">
        <v>1384</v>
      </c>
      <c r="E396" s="195" t="n">
        <v>252</v>
      </c>
      <c r="F396" s="195" t="n">
        <v>252</v>
      </c>
      <c r="G396" s="239" t="n">
        <v>389</v>
      </c>
      <c r="H396" s="197" t="inlineStr">
        <is>
          <t>나</t>
        </is>
      </c>
      <c r="I396" s="242" t="inlineStr">
        <is>
          <t>성신여대</t>
        </is>
      </c>
      <c r="J396" s="242" t="inlineStr">
        <is>
          <t>프랑스어문·문화학과</t>
        </is>
      </c>
      <c r="K396" s="195" t="inlineStr">
        <is>
          <t>통합</t>
        </is>
      </c>
      <c r="L396" s="697">
        <f>IF(OFFSET(환산공식!$ED$15,$F396,0)=1,"O","X")</f>
        <v/>
      </c>
      <c r="M396" s="188">
        <f>IFERROR(OFFSET(환산공식!DJ$15,$F396,0),"")</f>
        <v/>
      </c>
      <c r="N396" s="697">
        <f>IFERROR(CONCATENATE(ROUND(OFFSET(환산공식!DK$15,$F396,0),1),"%"),"")</f>
        <v/>
      </c>
      <c r="O396" s="697">
        <f>IFERROR(OFFSET(환산공식!DL$15,$F396,0),"")</f>
        <v/>
      </c>
      <c r="P396" s="188">
        <f>IF(E396="","",IF(Q396&gt;R396,"90% 이상",IF(Q396&gt;S396,CONCATENATE(ROUND(((Q396-S396)/(R396-S396))*20+70,0),"%"),IF(Q396&gt;T396,CONCATENATE(ROUND(((Q396-T396)/(S396-T396))*30+40,0),"%"),IF(Q396&gt;U396,CONCATENATE(ROUND(((Q396-U396)/(T396-U396))*30+10,0),"%"),IF(Q396&gt;V396,CONCATENATE(ROUND(((Q396-V396)/(U396-V396))*7+3,0),"%"),"3% 이하"))))))</f>
        <v/>
      </c>
      <c r="Q396" s="194">
        <f>IFERROR(ROUND(OFFSET(환산공식!$FG$15,$F396,0),3),"")</f>
        <v/>
      </c>
      <c r="R396" s="194">
        <f>OFFSET('배치점수 계산기'!H$10,$D396,0)</f>
        <v/>
      </c>
      <c r="S396" s="194">
        <f>OFFSET('배치점수 계산기'!I$10,$D396,0)</f>
        <v/>
      </c>
      <c r="T396" s="194">
        <f>OFFSET('배치점수 계산기'!J$10,$D396,0)</f>
        <v/>
      </c>
      <c r="U396" s="194">
        <f>OFFSET('배치점수 계산기'!K$10,$D396,0)</f>
        <v/>
      </c>
      <c r="V396" s="194">
        <f>OFFSET('배치점수 계산기'!L$10,$D396,0)</f>
        <v/>
      </c>
      <c r="W396" s="186">
        <f>OFFSET('배치점수 계산기'!M$10,$D396,0)</f>
        <v/>
      </c>
      <c r="X396" s="184">
        <f>OFFSET('배치점수 계산기'!N$10,$D396,0)</f>
        <v/>
      </c>
      <c r="Y396" s="188">
        <f>OFFSET(환산공식!FW$15,$F396,0)</f>
        <v/>
      </c>
      <c r="Z396" s="697">
        <f>OFFSET(환산공식!FX$15,$F396,0)</f>
        <v/>
      </c>
      <c r="AA396" s="179">
        <f>OFFSET(환산공식!FY$15,$F396,0)</f>
        <v/>
      </c>
      <c r="AB396" s="3" t="n"/>
      <c r="AD396" s="0">
        <f>IF(L396="X",6,IF(Q396&gt;R396,1,IF(Q396&gt;S396,2,IF(Q396&gt;T396,3,IF(Q396&gt;U396,4,IF(Q396&gt;=V396,5,IF(Q396&lt;V396,6,"")))))))</f>
        <v/>
      </c>
      <c r="AF396" s="3" t="n"/>
      <c r="AG396" s="3" t="n"/>
      <c r="AH396" s="3" t="n"/>
    </row>
    <row r="397">
      <c r="A397" s="198" t="n"/>
      <c r="B397" s="198" t="n"/>
      <c r="C397" s="198" t="inlineStr">
        <is>
          <t>나390</t>
        </is>
      </c>
      <c r="D397" s="195" t="n">
        <v>1385</v>
      </c>
      <c r="E397" s="195" t="n">
        <v>253</v>
      </c>
      <c r="F397" s="195" t="n">
        <v>253</v>
      </c>
      <c r="G397" s="239" t="n">
        <v>390</v>
      </c>
      <c r="H397" s="197" t="inlineStr">
        <is>
          <t>나</t>
        </is>
      </c>
      <c r="I397" s="242" t="inlineStr">
        <is>
          <t>성신여대</t>
        </is>
      </c>
      <c r="J397" s="242" t="inlineStr">
        <is>
          <t>경영학과</t>
        </is>
      </c>
      <c r="K397" s="195" t="inlineStr">
        <is>
          <t>통합</t>
        </is>
      </c>
      <c r="L397" s="697">
        <f>IF(OFFSET(환산공식!$ED$15,$F397,0)=1,"O","X")</f>
        <v/>
      </c>
      <c r="M397" s="188">
        <f>IFERROR(OFFSET(환산공식!DJ$15,$F397,0),"")</f>
        <v/>
      </c>
      <c r="N397" s="697">
        <f>IFERROR(CONCATENATE(ROUND(OFFSET(환산공식!DK$15,$F397,0),1),"%"),"")</f>
        <v/>
      </c>
      <c r="O397" s="697">
        <f>IFERROR(OFFSET(환산공식!DL$15,$F397,0),"")</f>
        <v/>
      </c>
      <c r="P397" s="188">
        <f>IF(E397="","",IF(Q397&gt;R397,"90% 이상",IF(Q397&gt;S397,CONCATENATE(ROUND(((Q397-S397)/(R397-S397))*20+70,0),"%"),IF(Q397&gt;T397,CONCATENATE(ROUND(((Q397-T397)/(S397-T397))*30+40,0),"%"),IF(Q397&gt;U397,CONCATENATE(ROUND(((Q397-U397)/(T397-U397))*30+10,0),"%"),IF(Q397&gt;V397,CONCATENATE(ROUND(((Q397-V397)/(U397-V397))*7+3,0),"%"),"3% 이하"))))))</f>
        <v/>
      </c>
      <c r="Q397" s="194">
        <f>IFERROR(ROUND(OFFSET(환산공식!$FG$15,$F397,0),3),"")</f>
        <v/>
      </c>
      <c r="R397" s="194">
        <f>OFFSET('배치점수 계산기'!H$10,$D397,0)</f>
        <v/>
      </c>
      <c r="S397" s="194">
        <f>OFFSET('배치점수 계산기'!I$10,$D397,0)</f>
        <v/>
      </c>
      <c r="T397" s="194">
        <f>OFFSET('배치점수 계산기'!J$10,$D397,0)</f>
        <v/>
      </c>
      <c r="U397" s="194">
        <f>OFFSET('배치점수 계산기'!K$10,$D397,0)</f>
        <v/>
      </c>
      <c r="V397" s="194">
        <f>OFFSET('배치점수 계산기'!L$10,$D397,0)</f>
        <v/>
      </c>
      <c r="W397" s="186">
        <f>OFFSET('배치점수 계산기'!M$10,$D397,0)</f>
        <v/>
      </c>
      <c r="X397" s="184">
        <f>OFFSET('배치점수 계산기'!N$10,$D397,0)</f>
        <v/>
      </c>
      <c r="Y397" s="188">
        <f>OFFSET(환산공식!FW$15,$F397,0)</f>
        <v/>
      </c>
      <c r="Z397" s="697">
        <f>OFFSET(환산공식!FX$15,$F397,0)</f>
        <v/>
      </c>
      <c r="AA397" s="179">
        <f>OFFSET(환산공식!FY$15,$F397,0)</f>
        <v/>
      </c>
      <c r="AB397" s="3" t="n"/>
      <c r="AD397" s="0">
        <f>IF(L397="X",6,IF(Q397&gt;R397,1,IF(Q397&gt;S397,2,IF(Q397&gt;T397,3,IF(Q397&gt;U397,4,IF(Q397&gt;=V397,5,IF(Q397&lt;V397,6,"")))))))</f>
        <v/>
      </c>
      <c r="AF397" s="3" t="n"/>
      <c r="AG397" s="3" t="n"/>
      <c r="AH397" s="3" t="n"/>
    </row>
    <row r="398">
      <c r="A398" s="198" t="n"/>
      <c r="B398" s="198" t="n"/>
      <c r="C398" s="198" t="inlineStr">
        <is>
          <t>나391</t>
        </is>
      </c>
      <c r="D398" s="195" t="n">
        <v>1386</v>
      </c>
      <c r="E398" s="195" t="n">
        <v>252</v>
      </c>
      <c r="F398" s="195" t="n">
        <v>252</v>
      </c>
      <c r="G398" s="239" t="n">
        <v>391</v>
      </c>
      <c r="H398" s="197" t="inlineStr">
        <is>
          <t>나</t>
        </is>
      </c>
      <c r="I398" s="242" t="inlineStr">
        <is>
          <t>성신여대</t>
        </is>
      </c>
      <c r="J398" s="242" t="inlineStr">
        <is>
          <t>독일어문·문화학과</t>
        </is>
      </c>
      <c r="K398" s="195" t="inlineStr">
        <is>
          <t>통합</t>
        </is>
      </c>
      <c r="L398" s="697">
        <f>IF(OFFSET(환산공식!$ED$15,$F398,0)=1,"O","X")</f>
        <v/>
      </c>
      <c r="M398" s="188">
        <f>IFERROR(OFFSET(환산공식!DJ$15,$F398,0),"")</f>
        <v/>
      </c>
      <c r="N398" s="697">
        <f>IFERROR(CONCATENATE(ROUND(OFFSET(환산공식!DK$15,$F398,0),1),"%"),"")</f>
        <v/>
      </c>
      <c r="O398" s="697">
        <f>IFERROR(OFFSET(환산공식!DL$15,$F398,0),"")</f>
        <v/>
      </c>
      <c r="P398" s="188">
        <f>IF(E398="","",IF(Q398&gt;R398,"90% 이상",IF(Q398&gt;S398,CONCATENATE(ROUND(((Q398-S398)/(R398-S398))*20+70,0),"%"),IF(Q398&gt;T398,CONCATENATE(ROUND(((Q398-T398)/(S398-T398))*30+40,0),"%"),IF(Q398&gt;U398,CONCATENATE(ROUND(((Q398-U398)/(T398-U398))*30+10,0),"%"),IF(Q398&gt;V398,CONCATENATE(ROUND(((Q398-V398)/(U398-V398))*7+3,0),"%"),"3% 이하"))))))</f>
        <v/>
      </c>
      <c r="Q398" s="194">
        <f>IFERROR(ROUND(OFFSET(환산공식!$FG$15,$F398,0),3),"")</f>
        <v/>
      </c>
      <c r="R398" s="194">
        <f>OFFSET('배치점수 계산기'!H$10,$D398,0)</f>
        <v/>
      </c>
      <c r="S398" s="194">
        <f>OFFSET('배치점수 계산기'!I$10,$D398,0)</f>
        <v/>
      </c>
      <c r="T398" s="194">
        <f>OFFSET('배치점수 계산기'!J$10,$D398,0)</f>
        <v/>
      </c>
      <c r="U398" s="194">
        <f>OFFSET('배치점수 계산기'!K$10,$D398,0)</f>
        <v/>
      </c>
      <c r="V398" s="194">
        <f>OFFSET('배치점수 계산기'!L$10,$D398,0)</f>
        <v/>
      </c>
      <c r="W398" s="186">
        <f>OFFSET('배치점수 계산기'!M$10,$D398,0)</f>
        <v/>
      </c>
      <c r="X398" s="184">
        <f>OFFSET('배치점수 계산기'!N$10,$D398,0)</f>
        <v/>
      </c>
      <c r="Y398" s="188">
        <f>OFFSET(환산공식!FW$15,$F398,0)</f>
        <v/>
      </c>
      <c r="Z398" s="697">
        <f>OFFSET(환산공식!FX$15,$F398,0)</f>
        <v/>
      </c>
      <c r="AA398" s="179">
        <f>OFFSET(환산공식!FY$15,$F398,0)</f>
        <v/>
      </c>
      <c r="AB398" s="3" t="n"/>
      <c r="AD398" s="0">
        <f>IF(L398="X",6,IF(Q398&gt;R398,1,IF(Q398&gt;S398,2,IF(Q398&gt;T398,3,IF(Q398&gt;U398,4,IF(Q398&gt;=V398,5,IF(Q398&lt;V398,6,"")))))))</f>
        <v/>
      </c>
      <c r="AF398" s="3" t="n"/>
      <c r="AG398" s="3" t="n"/>
      <c r="AH398" s="3" t="n"/>
    </row>
    <row r="399">
      <c r="A399" s="198" t="n"/>
      <c r="B399" s="198" t="n"/>
      <c r="C399" s="198" t="inlineStr">
        <is>
          <t>나392</t>
        </is>
      </c>
      <c r="D399" s="195" t="n">
        <v>1387</v>
      </c>
      <c r="E399" s="195" t="n">
        <v>253</v>
      </c>
      <c r="F399" s="195" t="n">
        <v>253</v>
      </c>
      <c r="G399" s="239" t="n">
        <v>392</v>
      </c>
      <c r="H399" s="197" t="inlineStr">
        <is>
          <t>나</t>
        </is>
      </c>
      <c r="I399" s="242" t="inlineStr">
        <is>
          <t>성신여대</t>
        </is>
      </c>
      <c r="J399" s="242" t="inlineStr">
        <is>
          <t>사회복지학과</t>
        </is>
      </c>
      <c r="K399" s="195" t="inlineStr">
        <is>
          <t>통합</t>
        </is>
      </c>
      <c r="L399" s="697">
        <f>IF(OFFSET(환산공식!$ED$15,$F399,0)=1,"O","X")</f>
        <v/>
      </c>
      <c r="M399" s="188">
        <f>IFERROR(OFFSET(환산공식!DJ$15,$F399,0),"")</f>
        <v/>
      </c>
      <c r="N399" s="697">
        <f>IFERROR(CONCATENATE(ROUND(OFFSET(환산공식!DK$15,$F399,0),1),"%"),"")</f>
        <v/>
      </c>
      <c r="O399" s="697">
        <f>IFERROR(OFFSET(환산공식!DL$15,$F399,0),"")</f>
        <v/>
      </c>
      <c r="P399" s="188">
        <f>IF(E399="","",IF(Q399&gt;R399,"90% 이상",IF(Q399&gt;S399,CONCATENATE(ROUND(((Q399-S399)/(R399-S399))*20+70,0),"%"),IF(Q399&gt;T399,CONCATENATE(ROUND(((Q399-T399)/(S399-T399))*30+40,0),"%"),IF(Q399&gt;U399,CONCATENATE(ROUND(((Q399-U399)/(T399-U399))*30+10,0),"%"),IF(Q399&gt;V399,CONCATENATE(ROUND(((Q399-V399)/(U399-V399))*7+3,0),"%"),"3% 이하"))))))</f>
        <v/>
      </c>
      <c r="Q399" s="194">
        <f>IFERROR(ROUND(OFFSET(환산공식!$FG$15,$F399,0),3),"")</f>
        <v/>
      </c>
      <c r="R399" s="194">
        <f>OFFSET('배치점수 계산기'!H$10,$D399,0)</f>
        <v/>
      </c>
      <c r="S399" s="194">
        <f>OFFSET('배치점수 계산기'!I$10,$D399,0)</f>
        <v/>
      </c>
      <c r="T399" s="194">
        <f>OFFSET('배치점수 계산기'!J$10,$D399,0)</f>
        <v/>
      </c>
      <c r="U399" s="194">
        <f>OFFSET('배치점수 계산기'!K$10,$D399,0)</f>
        <v/>
      </c>
      <c r="V399" s="194">
        <f>OFFSET('배치점수 계산기'!L$10,$D399,0)</f>
        <v/>
      </c>
      <c r="W399" s="186">
        <f>OFFSET('배치점수 계산기'!M$10,$D399,0)</f>
        <v/>
      </c>
      <c r="X399" s="184">
        <f>OFFSET('배치점수 계산기'!N$10,$D399,0)</f>
        <v/>
      </c>
      <c r="Y399" s="188">
        <f>OFFSET(환산공식!FW$15,$F399,0)</f>
        <v/>
      </c>
      <c r="Z399" s="697">
        <f>OFFSET(환산공식!FX$15,$F399,0)</f>
        <v/>
      </c>
      <c r="AA399" s="179">
        <f>OFFSET(환산공식!FY$15,$F399,0)</f>
        <v/>
      </c>
      <c r="AB399" s="3" t="n"/>
      <c r="AD399" s="0">
        <f>IF(L399="X",6,IF(Q399&gt;R399,1,IF(Q399&gt;S399,2,IF(Q399&gt;T399,3,IF(Q399&gt;U399,4,IF(Q399&gt;=V399,5,IF(Q399&lt;V399,6,"")))))))</f>
        <v/>
      </c>
      <c r="AF399" s="3" t="n"/>
      <c r="AG399" s="3" t="n"/>
      <c r="AH399" s="3" t="n"/>
    </row>
    <row r="400">
      <c r="A400" s="198" t="n"/>
      <c r="B400" s="198" t="n"/>
      <c r="C400" s="198" t="inlineStr">
        <is>
          <t>나393</t>
        </is>
      </c>
      <c r="D400" s="195" t="n">
        <v>1388</v>
      </c>
      <c r="E400" s="195" t="n">
        <v>253</v>
      </c>
      <c r="F400" s="195" t="n">
        <v>253</v>
      </c>
      <c r="G400" s="239" t="n">
        <v>393</v>
      </c>
      <c r="H400" s="197" t="inlineStr">
        <is>
          <t>나</t>
        </is>
      </c>
      <c r="I400" s="242" t="inlineStr">
        <is>
          <t>성신여대</t>
        </is>
      </c>
      <c r="J400" s="242" t="inlineStr">
        <is>
          <t>지리학과</t>
        </is>
      </c>
      <c r="K400" s="195" t="inlineStr">
        <is>
          <t>통합</t>
        </is>
      </c>
      <c r="L400" s="697">
        <f>IF(OFFSET(환산공식!$ED$15,$F400,0)=1,"O","X")</f>
        <v/>
      </c>
      <c r="M400" s="188">
        <f>IFERROR(OFFSET(환산공식!DJ$15,$F400,0),"")</f>
        <v/>
      </c>
      <c r="N400" s="697">
        <f>IFERROR(CONCATENATE(ROUND(OFFSET(환산공식!DK$15,$F400,0),1),"%"),"")</f>
        <v/>
      </c>
      <c r="O400" s="697">
        <f>IFERROR(OFFSET(환산공식!DL$15,$F400,0),"")</f>
        <v/>
      </c>
      <c r="P400" s="188">
        <f>IF(E400="","",IF(Q400&gt;R400,"90% 이상",IF(Q400&gt;S400,CONCATENATE(ROUND(((Q400-S400)/(R400-S400))*20+70,0),"%"),IF(Q400&gt;T400,CONCATENATE(ROUND(((Q400-T400)/(S400-T400))*30+40,0),"%"),IF(Q400&gt;U400,CONCATENATE(ROUND(((Q400-U400)/(T400-U400))*30+10,0),"%"),IF(Q400&gt;V400,CONCATENATE(ROUND(((Q400-V400)/(U400-V400))*7+3,0),"%"),"3% 이하"))))))</f>
        <v/>
      </c>
      <c r="Q400" s="194">
        <f>IFERROR(ROUND(OFFSET(환산공식!$FG$15,$F400,0),3),"")</f>
        <v/>
      </c>
      <c r="R400" s="194">
        <f>OFFSET('배치점수 계산기'!H$10,$D400,0)</f>
        <v/>
      </c>
      <c r="S400" s="194">
        <f>OFFSET('배치점수 계산기'!I$10,$D400,0)</f>
        <v/>
      </c>
      <c r="T400" s="194">
        <f>OFFSET('배치점수 계산기'!J$10,$D400,0)</f>
        <v/>
      </c>
      <c r="U400" s="194">
        <f>OFFSET('배치점수 계산기'!K$10,$D400,0)</f>
        <v/>
      </c>
      <c r="V400" s="194">
        <f>OFFSET('배치점수 계산기'!L$10,$D400,0)</f>
        <v/>
      </c>
      <c r="W400" s="186">
        <f>OFFSET('배치점수 계산기'!M$10,$D400,0)</f>
        <v/>
      </c>
      <c r="X400" s="184">
        <f>OFFSET('배치점수 계산기'!N$10,$D400,0)</f>
        <v/>
      </c>
      <c r="Y400" s="188">
        <f>OFFSET(환산공식!FW$15,$F400,0)</f>
        <v/>
      </c>
      <c r="Z400" s="697">
        <f>OFFSET(환산공식!FX$15,$F400,0)</f>
        <v/>
      </c>
      <c r="AA400" s="179">
        <f>OFFSET(환산공식!FY$15,$F400,0)</f>
        <v/>
      </c>
      <c r="AB400" s="3" t="n"/>
      <c r="AD400" s="0">
        <f>IF(L400="X",6,IF(Q400&gt;R400,1,IF(Q400&gt;S400,2,IF(Q400&gt;T400,3,IF(Q400&gt;U400,4,IF(Q400&gt;=V400,5,IF(Q400&lt;V400,6,"")))))))</f>
        <v/>
      </c>
      <c r="AF400" s="3" t="n"/>
      <c r="AG400" s="3" t="n"/>
      <c r="AH400" s="3" t="n"/>
    </row>
    <row r="401">
      <c r="A401" s="198" t="n"/>
      <c r="B401" s="198" t="n"/>
      <c r="C401" s="198" t="inlineStr">
        <is>
          <t>나394</t>
        </is>
      </c>
      <c r="D401" s="195" t="n">
        <v>1389</v>
      </c>
      <c r="E401" s="195" t="n">
        <v>253</v>
      </c>
      <c r="F401" s="195" t="n">
        <v>253</v>
      </c>
      <c r="G401" s="239" t="n">
        <v>394</v>
      </c>
      <c r="H401" s="197" t="inlineStr">
        <is>
          <t>나</t>
        </is>
      </c>
      <c r="I401" s="242" t="inlineStr">
        <is>
          <t>성신여대</t>
        </is>
      </c>
      <c r="J401" s="242" t="inlineStr">
        <is>
          <t>정치외교학과</t>
        </is>
      </c>
      <c r="K401" s="195" t="inlineStr">
        <is>
          <t>통합</t>
        </is>
      </c>
      <c r="L401" s="697">
        <f>IF(OFFSET(환산공식!$ED$15,$F401,0)=1,"O","X")</f>
        <v/>
      </c>
      <c r="M401" s="188">
        <f>IFERROR(OFFSET(환산공식!DJ$15,$F401,0),"")</f>
        <v/>
      </c>
      <c r="N401" s="697">
        <f>IFERROR(CONCATENATE(ROUND(OFFSET(환산공식!DK$15,$F401,0),1),"%"),"")</f>
        <v/>
      </c>
      <c r="O401" s="697">
        <f>IFERROR(OFFSET(환산공식!DL$15,$F401,0),"")</f>
        <v/>
      </c>
      <c r="P401" s="188">
        <f>IF(E401="","",IF(Q401&gt;R401,"90% 이상",IF(Q401&gt;S401,CONCATENATE(ROUND(((Q401-S401)/(R401-S401))*20+70,0),"%"),IF(Q401&gt;T401,CONCATENATE(ROUND(((Q401-T401)/(S401-T401))*30+40,0),"%"),IF(Q401&gt;U401,CONCATENATE(ROUND(((Q401-U401)/(T401-U401))*30+10,0),"%"),IF(Q401&gt;V401,CONCATENATE(ROUND(((Q401-V401)/(U401-V401))*7+3,0),"%"),"3% 이하"))))))</f>
        <v/>
      </c>
      <c r="Q401" s="194">
        <f>IFERROR(ROUND(OFFSET(환산공식!$FG$15,$F401,0),3),"")</f>
        <v/>
      </c>
      <c r="R401" s="194">
        <f>OFFSET('배치점수 계산기'!H$10,$D401,0)</f>
        <v/>
      </c>
      <c r="S401" s="194">
        <f>OFFSET('배치점수 계산기'!I$10,$D401,0)</f>
        <v/>
      </c>
      <c r="T401" s="194">
        <f>OFFSET('배치점수 계산기'!J$10,$D401,0)</f>
        <v/>
      </c>
      <c r="U401" s="194">
        <f>OFFSET('배치점수 계산기'!K$10,$D401,0)</f>
        <v/>
      </c>
      <c r="V401" s="194">
        <f>OFFSET('배치점수 계산기'!L$10,$D401,0)</f>
        <v/>
      </c>
      <c r="W401" s="186">
        <f>OFFSET('배치점수 계산기'!M$10,$D401,0)</f>
        <v/>
      </c>
      <c r="X401" s="184">
        <f>OFFSET('배치점수 계산기'!N$10,$D401,0)</f>
        <v/>
      </c>
      <c r="Y401" s="188">
        <f>OFFSET(환산공식!FW$15,$F401,0)</f>
        <v/>
      </c>
      <c r="Z401" s="697">
        <f>OFFSET(환산공식!FX$15,$F401,0)</f>
        <v/>
      </c>
      <c r="AA401" s="179">
        <f>OFFSET(환산공식!FY$15,$F401,0)</f>
        <v/>
      </c>
      <c r="AB401" s="3" t="n"/>
      <c r="AD401" s="0">
        <f>IF(L401="X",6,IF(Q401&gt;R401,1,IF(Q401&gt;S401,2,IF(Q401&gt;T401,3,IF(Q401&gt;U401,4,IF(Q401&gt;=V401,5,IF(Q401&lt;V401,6,"")))))))</f>
        <v/>
      </c>
      <c r="AF401" s="3" t="n"/>
      <c r="AG401" s="3" t="n"/>
      <c r="AH401" s="3" t="n"/>
    </row>
    <row r="402">
      <c r="A402" s="198" t="n"/>
      <c r="B402" s="198" t="n"/>
      <c r="C402" s="198" t="inlineStr">
        <is>
          <t>나395</t>
        </is>
      </c>
      <c r="D402" s="195" t="n">
        <v>1390</v>
      </c>
      <c r="E402" s="195" t="n">
        <v>253</v>
      </c>
      <c r="F402" s="195" t="n">
        <v>253</v>
      </c>
      <c r="G402" s="239" t="n">
        <v>395</v>
      </c>
      <c r="H402" s="197" t="inlineStr">
        <is>
          <t>나</t>
        </is>
      </c>
      <c r="I402" s="242" t="inlineStr">
        <is>
          <t>성신여대</t>
        </is>
      </c>
      <c r="J402" s="242" t="inlineStr">
        <is>
          <t>의류산업학과</t>
        </is>
      </c>
      <c r="K402" s="195" t="inlineStr">
        <is>
          <t>통합</t>
        </is>
      </c>
      <c r="L402" s="697">
        <f>IF(OFFSET(환산공식!$ED$15,$F402,0)=1,"O","X")</f>
        <v/>
      </c>
      <c r="M402" s="188">
        <f>IFERROR(OFFSET(환산공식!DJ$15,$F402,0),"")</f>
        <v/>
      </c>
      <c r="N402" s="697">
        <f>IFERROR(CONCATENATE(ROUND(OFFSET(환산공식!DK$15,$F402,0),1),"%"),"")</f>
        <v/>
      </c>
      <c r="O402" s="697">
        <f>IFERROR(OFFSET(환산공식!DL$15,$F402,0),"")</f>
        <v/>
      </c>
      <c r="P402" s="188">
        <f>IF(E402="","",IF(Q402&gt;R402,"90% 이상",IF(Q402&gt;S402,CONCATENATE(ROUND(((Q402-S402)/(R402-S402))*20+70,0),"%"),IF(Q402&gt;T402,CONCATENATE(ROUND(((Q402-T402)/(S402-T402))*30+40,0),"%"),IF(Q402&gt;U402,CONCATENATE(ROUND(((Q402-U402)/(T402-U402))*30+10,0),"%"),IF(Q402&gt;V402,CONCATENATE(ROUND(((Q402-V402)/(U402-V402))*7+3,0),"%"),"3% 이하"))))))</f>
        <v/>
      </c>
      <c r="Q402" s="194">
        <f>IFERROR(ROUND(OFFSET(환산공식!$FG$15,$F402,0),3),"")</f>
        <v/>
      </c>
      <c r="R402" s="194">
        <f>OFFSET('배치점수 계산기'!H$10,$D402,0)</f>
        <v/>
      </c>
      <c r="S402" s="194">
        <f>OFFSET('배치점수 계산기'!I$10,$D402,0)</f>
        <v/>
      </c>
      <c r="T402" s="194">
        <f>OFFSET('배치점수 계산기'!J$10,$D402,0)</f>
        <v/>
      </c>
      <c r="U402" s="194">
        <f>OFFSET('배치점수 계산기'!K$10,$D402,0)</f>
        <v/>
      </c>
      <c r="V402" s="194">
        <f>OFFSET('배치점수 계산기'!L$10,$D402,0)</f>
        <v/>
      </c>
      <c r="W402" s="186">
        <f>OFFSET('배치점수 계산기'!M$10,$D402,0)</f>
        <v/>
      </c>
      <c r="X402" s="184">
        <f>OFFSET('배치점수 계산기'!N$10,$D402,0)</f>
        <v/>
      </c>
      <c r="Y402" s="188">
        <f>OFFSET(환산공식!FW$15,$F402,0)</f>
        <v/>
      </c>
      <c r="Z402" s="697">
        <f>OFFSET(환산공식!FX$15,$F402,0)</f>
        <v/>
      </c>
      <c r="AA402" s="179">
        <f>OFFSET(환산공식!FY$15,$F402,0)</f>
        <v/>
      </c>
      <c r="AB402" s="3" t="n"/>
      <c r="AD402" s="0">
        <f>IF(L402="X",6,IF(Q402&gt;R402,1,IF(Q402&gt;S402,2,IF(Q402&gt;T402,3,IF(Q402&gt;U402,4,IF(Q402&gt;=V402,5,IF(Q402&lt;V402,6,"")))))))</f>
        <v/>
      </c>
      <c r="AF402" s="3" t="n"/>
      <c r="AG402" s="3" t="n"/>
      <c r="AH402" s="3" t="n"/>
    </row>
    <row r="403">
      <c r="A403" s="198" t="n"/>
      <c r="B403" s="198" t="n"/>
      <c r="C403" s="198" t="inlineStr">
        <is>
          <t>나396</t>
        </is>
      </c>
      <c r="D403" s="195" t="n">
        <v>1391</v>
      </c>
      <c r="E403" s="195" t="n">
        <v>110</v>
      </c>
      <c r="F403" s="195" t="n">
        <v>110</v>
      </c>
      <c r="G403" s="239" t="n">
        <v>396</v>
      </c>
      <c r="H403" s="197" t="inlineStr">
        <is>
          <t>나</t>
        </is>
      </c>
      <c r="I403" s="242" t="inlineStr">
        <is>
          <t>가톨릭대</t>
        </is>
      </c>
      <c r="J403" s="242" t="inlineStr">
        <is>
          <t>간호학과</t>
        </is>
      </c>
      <c r="K403" s="195" t="inlineStr">
        <is>
          <t>자연</t>
        </is>
      </c>
      <c r="L403" s="697">
        <f>IF(OFFSET(환산공식!$ED$15,$F403,0)=1,"O","X")</f>
        <v/>
      </c>
      <c r="M403" s="188">
        <f>IFERROR(OFFSET(환산공식!DJ$15,$F403,0),"")</f>
        <v/>
      </c>
      <c r="N403" s="697">
        <f>IFERROR(CONCATENATE(ROUND(OFFSET(환산공식!DK$15,$F403,0),1),"%"),"")</f>
        <v/>
      </c>
      <c r="O403" s="697">
        <f>IFERROR(OFFSET(환산공식!DL$15,$F403,0),"")</f>
        <v/>
      </c>
      <c r="P403" s="188">
        <f>IF(E403="","",IF(Q403&gt;R403,"90% 이상",IF(Q403&gt;S403,CONCATENATE(ROUND(((Q403-S403)/(R403-S403))*20+70,0),"%"),IF(Q403&gt;T403,CONCATENATE(ROUND(((Q403-T403)/(S403-T403))*30+40,0),"%"),IF(Q403&gt;U403,CONCATENATE(ROUND(((Q403-U403)/(T403-U403))*30+10,0),"%"),IF(Q403&gt;V403,CONCATENATE(ROUND(((Q403-V403)/(U403-V403))*7+3,0),"%"),"3% 이하"))))))</f>
        <v/>
      </c>
      <c r="Q403" s="194">
        <f>IFERROR(ROUND(OFFSET(환산공식!$FG$15,$F403,0),3),"")</f>
        <v/>
      </c>
      <c r="R403" s="194">
        <f>OFFSET('배치점수 계산기'!H$10,$D403,0)</f>
        <v/>
      </c>
      <c r="S403" s="194">
        <f>OFFSET('배치점수 계산기'!I$10,$D403,0)</f>
        <v/>
      </c>
      <c r="T403" s="194">
        <f>OFFSET('배치점수 계산기'!J$10,$D403,0)</f>
        <v/>
      </c>
      <c r="U403" s="194">
        <f>OFFSET('배치점수 계산기'!K$10,$D403,0)</f>
        <v/>
      </c>
      <c r="V403" s="194">
        <f>OFFSET('배치점수 계산기'!L$10,$D403,0)</f>
        <v/>
      </c>
      <c r="W403" s="186">
        <f>OFFSET('배치점수 계산기'!M$10,$D403,0)</f>
        <v/>
      </c>
      <c r="X403" s="184">
        <f>OFFSET('배치점수 계산기'!N$10,$D403,0)</f>
        <v/>
      </c>
      <c r="Y403" s="188">
        <f>OFFSET(환산공식!FW$15,$F403,0)</f>
        <v/>
      </c>
      <c r="Z403" s="697">
        <f>OFFSET(환산공식!FX$15,$F403,0)</f>
        <v/>
      </c>
      <c r="AA403" s="179">
        <f>OFFSET(환산공식!FY$15,$F403,0)</f>
        <v/>
      </c>
      <c r="AB403" s="3" t="n"/>
      <c r="AD403" s="0">
        <f>IF(L403="X",6,IF(Q403&gt;R403,1,IF(Q403&gt;S403,2,IF(Q403&gt;T403,3,IF(Q403&gt;U403,4,IF(Q403&gt;=V403,5,IF(Q403&lt;V403,6,"")))))))</f>
        <v/>
      </c>
      <c r="AF403" s="3" t="n"/>
      <c r="AG403" s="3" t="n"/>
      <c r="AH403" s="3" t="n"/>
    </row>
    <row r="404">
      <c r="A404" s="198" t="n"/>
      <c r="B404" s="198" t="n"/>
      <c r="C404" s="198" t="inlineStr">
        <is>
          <t>나397</t>
        </is>
      </c>
      <c r="D404" s="195" t="n">
        <v>1392</v>
      </c>
      <c r="E404" s="195" t="n">
        <v>105</v>
      </c>
      <c r="F404" s="195" t="n">
        <v>105</v>
      </c>
      <c r="G404" s="239" t="n">
        <v>397</v>
      </c>
      <c r="H404" s="197" t="inlineStr">
        <is>
          <t>나</t>
        </is>
      </c>
      <c r="I404" s="242" t="inlineStr">
        <is>
          <t>가톨릭대</t>
        </is>
      </c>
      <c r="J404" s="242" t="inlineStr">
        <is>
          <t>데이터사이언스학과</t>
        </is>
      </c>
      <c r="K404" s="195" t="inlineStr">
        <is>
          <t>자연</t>
        </is>
      </c>
      <c r="L404" s="697">
        <f>IF(OFFSET(환산공식!$ED$15,$F404,0)=1,"O","X")</f>
        <v/>
      </c>
      <c r="M404" s="188">
        <f>IFERROR(OFFSET(환산공식!DJ$15,$F404,0),"")</f>
        <v/>
      </c>
      <c r="N404" s="697">
        <f>IFERROR(CONCATENATE(ROUND(OFFSET(환산공식!DK$15,$F404,0),1),"%"),"")</f>
        <v/>
      </c>
      <c r="O404" s="697">
        <f>IFERROR(OFFSET(환산공식!DL$15,$F404,0),"")</f>
        <v/>
      </c>
      <c r="P404" s="188">
        <f>IF(E404="","",IF(Q404&gt;R404,"90% 이상",IF(Q404&gt;S404,CONCATENATE(ROUND(((Q404-S404)/(R404-S404))*20+70,0),"%"),IF(Q404&gt;T404,CONCATENATE(ROUND(((Q404-T404)/(S404-T404))*30+40,0),"%"),IF(Q404&gt;U404,CONCATENATE(ROUND(((Q404-U404)/(T404-U404))*30+10,0),"%"),IF(Q404&gt;V404,CONCATENATE(ROUND(((Q404-V404)/(U404-V404))*7+3,0),"%"),"3% 이하"))))))</f>
        <v/>
      </c>
      <c r="Q404" s="194">
        <f>IFERROR(ROUND(OFFSET(환산공식!$FG$15,$F404,0),3),"")</f>
        <v/>
      </c>
      <c r="R404" s="194">
        <f>OFFSET('배치점수 계산기'!H$10,$D404,0)</f>
        <v/>
      </c>
      <c r="S404" s="194">
        <f>OFFSET('배치점수 계산기'!I$10,$D404,0)</f>
        <v/>
      </c>
      <c r="T404" s="194">
        <f>OFFSET('배치점수 계산기'!J$10,$D404,0)</f>
        <v/>
      </c>
      <c r="U404" s="194">
        <f>OFFSET('배치점수 계산기'!K$10,$D404,0)</f>
        <v/>
      </c>
      <c r="V404" s="194">
        <f>OFFSET('배치점수 계산기'!L$10,$D404,0)</f>
        <v/>
      </c>
      <c r="W404" s="186">
        <f>OFFSET('배치점수 계산기'!M$10,$D404,0)</f>
        <v/>
      </c>
      <c r="X404" s="184">
        <f>OFFSET('배치점수 계산기'!N$10,$D404,0)</f>
        <v/>
      </c>
      <c r="Y404" s="188">
        <f>OFFSET(환산공식!FW$15,$F404,0)</f>
        <v/>
      </c>
      <c r="Z404" s="697">
        <f>OFFSET(환산공식!FX$15,$F404,0)</f>
        <v/>
      </c>
      <c r="AA404" s="179">
        <f>OFFSET(환산공식!FY$15,$F404,0)</f>
        <v/>
      </c>
      <c r="AB404" s="3" t="n"/>
      <c r="AD404" s="0">
        <f>IF(L404="X",6,IF(Q404&gt;R404,1,IF(Q404&gt;S404,2,IF(Q404&gt;T404,3,IF(Q404&gt;U404,4,IF(Q404&gt;=V404,5,IF(Q404&lt;V404,6,"")))))))</f>
        <v/>
      </c>
      <c r="AF404" s="3" t="n"/>
      <c r="AG404" s="3" t="n"/>
      <c r="AH404" s="3" t="n"/>
    </row>
    <row r="405">
      <c r="A405" s="198" t="n"/>
      <c r="B405" s="198" t="n"/>
      <c r="C405" s="198" t="inlineStr">
        <is>
          <t>나398</t>
        </is>
      </c>
      <c r="D405" s="195" t="n">
        <v>1393</v>
      </c>
      <c r="E405" s="195" t="n">
        <v>105</v>
      </c>
      <c r="F405" s="195" t="n">
        <v>105</v>
      </c>
      <c r="G405" s="239" t="n">
        <v>398</v>
      </c>
      <c r="H405" s="197" t="inlineStr">
        <is>
          <t>나</t>
        </is>
      </c>
      <c r="I405" s="242" t="inlineStr">
        <is>
          <t>가톨릭대</t>
        </is>
      </c>
      <c r="J405" s="242" t="inlineStr">
        <is>
          <t>자유전공학부(일반전형)</t>
        </is>
      </c>
      <c r="K405" s="195" t="inlineStr">
        <is>
          <t>자연</t>
        </is>
      </c>
      <c r="L405" s="697">
        <f>IF(OFFSET(환산공식!$ED$15,$F405,0)=1,"O","X")</f>
        <v/>
      </c>
      <c r="M405" s="188">
        <f>IFERROR(OFFSET(환산공식!DJ$15,$F405,0),"")</f>
        <v/>
      </c>
      <c r="N405" s="697">
        <f>IFERROR(CONCATENATE(ROUND(OFFSET(환산공식!DK$15,$F405,0),1),"%"),"")</f>
        <v/>
      </c>
      <c r="O405" s="697">
        <f>IFERROR(OFFSET(환산공식!DL$15,$F405,0),"")</f>
        <v/>
      </c>
      <c r="P405" s="188">
        <f>IF(E405="","",IF(Q405&gt;R405,"90% 이상",IF(Q405&gt;S405,CONCATENATE(ROUND(((Q405-S405)/(R405-S405))*20+70,0),"%"),IF(Q405&gt;T405,CONCATENATE(ROUND(((Q405-T405)/(S405-T405))*30+40,0),"%"),IF(Q405&gt;U405,CONCATENATE(ROUND(((Q405-U405)/(T405-U405))*30+10,0),"%"),IF(Q405&gt;V405,CONCATENATE(ROUND(((Q405-V405)/(U405-V405))*7+3,0),"%"),"3% 이하"))))))</f>
        <v/>
      </c>
      <c r="Q405" s="194">
        <f>IFERROR(ROUND(OFFSET(환산공식!$FG$15,$F405,0),3),"")</f>
        <v/>
      </c>
      <c r="R405" s="194">
        <f>OFFSET('배치점수 계산기'!H$10,$D405,0)</f>
        <v/>
      </c>
      <c r="S405" s="194">
        <f>OFFSET('배치점수 계산기'!I$10,$D405,0)</f>
        <v/>
      </c>
      <c r="T405" s="194">
        <f>OFFSET('배치점수 계산기'!J$10,$D405,0)</f>
        <v/>
      </c>
      <c r="U405" s="194">
        <f>OFFSET('배치점수 계산기'!K$10,$D405,0)</f>
        <v/>
      </c>
      <c r="V405" s="194">
        <f>OFFSET('배치점수 계산기'!L$10,$D405,0)</f>
        <v/>
      </c>
      <c r="W405" s="186">
        <f>OFFSET('배치점수 계산기'!M$10,$D405,0)</f>
        <v/>
      </c>
      <c r="X405" s="184">
        <f>OFFSET('배치점수 계산기'!N$10,$D405,0)</f>
        <v/>
      </c>
      <c r="Y405" s="188">
        <f>OFFSET(환산공식!FW$15,$F405,0)</f>
        <v/>
      </c>
      <c r="Z405" s="697">
        <f>OFFSET(환산공식!FX$15,$F405,0)</f>
        <v/>
      </c>
      <c r="AA405" s="179">
        <f>OFFSET(환산공식!FY$15,$F405,0)</f>
        <v/>
      </c>
      <c r="AB405" s="3" t="n"/>
      <c r="AD405" s="0">
        <f>IF(L405="X",6,IF(Q405&gt;R405,1,IF(Q405&gt;S405,2,IF(Q405&gt;T405,3,IF(Q405&gt;U405,4,IF(Q405&gt;=V405,5,IF(Q405&lt;V405,6,"")))))))</f>
        <v/>
      </c>
      <c r="AF405" s="3" t="n"/>
      <c r="AG405" s="3" t="n"/>
      <c r="AH405" s="3" t="n"/>
    </row>
    <row r="406">
      <c r="A406" s="198" t="n"/>
      <c r="B406" s="198" t="n"/>
      <c r="C406" s="198" t="inlineStr">
        <is>
          <t>나399</t>
        </is>
      </c>
      <c r="D406" s="195" t="n">
        <v>1394</v>
      </c>
      <c r="E406" s="195" t="n">
        <v>107</v>
      </c>
      <c r="F406" s="195" t="n">
        <v>107</v>
      </c>
      <c r="G406" s="239" t="n">
        <v>399</v>
      </c>
      <c r="H406" s="197" t="inlineStr">
        <is>
          <t>나</t>
        </is>
      </c>
      <c r="I406" s="242" t="inlineStr">
        <is>
          <t>가톨릭대</t>
        </is>
      </c>
      <c r="J406" s="242" t="inlineStr">
        <is>
          <t>자유전공학부(일반전형Ⅱ)</t>
        </is>
      </c>
      <c r="K406" s="195" t="inlineStr">
        <is>
          <t>통합</t>
        </is>
      </c>
      <c r="L406" s="697">
        <f>IF(OFFSET(환산공식!$ED$15,$F406,0)=1,"O","X")</f>
        <v/>
      </c>
      <c r="M406" s="188">
        <f>IFERROR(OFFSET(환산공식!DJ$15,$F406,0),"")</f>
        <v/>
      </c>
      <c r="N406" s="697">
        <f>IFERROR(CONCATENATE(ROUND(OFFSET(환산공식!DK$15,$F406,0),1),"%"),"")</f>
        <v/>
      </c>
      <c r="O406" s="697">
        <f>IFERROR(OFFSET(환산공식!DL$15,$F406,0),"")</f>
        <v/>
      </c>
      <c r="P406" s="188">
        <f>IF(E406="","",IF(Q406&gt;R406,"90% 이상",IF(Q406&gt;S406,CONCATENATE(ROUND(((Q406-S406)/(R406-S406))*20+70,0),"%"),IF(Q406&gt;T406,CONCATENATE(ROUND(((Q406-T406)/(S406-T406))*30+40,0),"%"),IF(Q406&gt;U406,CONCATENATE(ROUND(((Q406-U406)/(T406-U406))*30+10,0),"%"),IF(Q406&gt;V406,CONCATENATE(ROUND(((Q406-V406)/(U406-V406))*7+3,0),"%"),"3% 이하"))))))</f>
        <v/>
      </c>
      <c r="Q406" s="194">
        <f>IFERROR(ROUND(OFFSET(환산공식!$FG$15,$F406,0),3),"")</f>
        <v/>
      </c>
      <c r="R406" s="194">
        <f>OFFSET('배치점수 계산기'!H$10,$D406,0)</f>
        <v/>
      </c>
      <c r="S406" s="194">
        <f>OFFSET('배치점수 계산기'!I$10,$D406,0)</f>
        <v/>
      </c>
      <c r="T406" s="194">
        <f>OFFSET('배치점수 계산기'!J$10,$D406,0)</f>
        <v/>
      </c>
      <c r="U406" s="194">
        <f>OFFSET('배치점수 계산기'!K$10,$D406,0)</f>
        <v/>
      </c>
      <c r="V406" s="194">
        <f>OFFSET('배치점수 계산기'!L$10,$D406,0)</f>
        <v/>
      </c>
      <c r="W406" s="186">
        <f>OFFSET('배치점수 계산기'!M$10,$D406,0)</f>
        <v/>
      </c>
      <c r="X406" s="184">
        <f>OFFSET('배치점수 계산기'!N$10,$D406,0)</f>
        <v/>
      </c>
      <c r="Y406" s="188">
        <f>OFFSET(환산공식!FW$15,$F406,0)</f>
        <v/>
      </c>
      <c r="Z406" s="697">
        <f>OFFSET(환산공식!FX$15,$F406,0)</f>
        <v/>
      </c>
      <c r="AA406" s="179">
        <f>OFFSET(환산공식!FY$15,$F406,0)</f>
        <v/>
      </c>
      <c r="AB406" s="3" t="n"/>
      <c r="AD406" s="0">
        <f>IF(L406="X",6,IF(Q406&gt;R406,1,IF(Q406&gt;S406,2,IF(Q406&gt;T406,3,IF(Q406&gt;U406,4,IF(Q406&gt;=V406,5,IF(Q406&lt;V406,6,"")))))))</f>
        <v/>
      </c>
      <c r="AF406" s="3" t="n"/>
      <c r="AG406" s="3" t="n"/>
      <c r="AH406" s="3" t="n"/>
    </row>
    <row r="407">
      <c r="A407" s="198" t="n"/>
      <c r="B407" s="198" t="n"/>
      <c r="C407" s="198" t="inlineStr">
        <is>
          <t>나400</t>
        </is>
      </c>
      <c r="D407" s="195" t="n">
        <v>1395</v>
      </c>
      <c r="E407" s="195" t="n">
        <v>101</v>
      </c>
      <c r="F407" s="195" t="n">
        <v>101</v>
      </c>
      <c r="G407" s="239" t="n">
        <v>400</v>
      </c>
      <c r="H407" s="197" t="inlineStr">
        <is>
          <t>나</t>
        </is>
      </c>
      <c r="I407" s="242" t="inlineStr">
        <is>
          <t>명지대</t>
        </is>
      </c>
      <c r="J407" s="242" t="inlineStr">
        <is>
          <t>건축대학</t>
        </is>
      </c>
      <c r="K407" s="195" t="inlineStr">
        <is>
          <t>자연</t>
        </is>
      </c>
      <c r="L407" s="697">
        <f>IF(OFFSET(환산공식!$ED$15,$F407,0)=1,"O","X")</f>
        <v/>
      </c>
      <c r="M407" s="188">
        <f>IFERROR(OFFSET(환산공식!DJ$15,$F407,0),"")</f>
        <v/>
      </c>
      <c r="N407" s="697">
        <f>IFERROR(CONCATENATE(ROUND(OFFSET(환산공식!DK$15,$F407,0),1),"%"),"")</f>
        <v/>
      </c>
      <c r="O407" s="697">
        <f>IFERROR(OFFSET(환산공식!DL$15,$F407,0),"")</f>
        <v/>
      </c>
      <c r="P407" s="188">
        <f>IF(E407="","",IF(Q407&gt;R407,"90% 이상",IF(Q407&gt;S407,CONCATENATE(ROUND(((Q407-S407)/(R407-S407))*20+70,0),"%"),IF(Q407&gt;T407,CONCATENATE(ROUND(((Q407-T407)/(S407-T407))*30+40,0),"%"),IF(Q407&gt;U407,CONCATENATE(ROUND(((Q407-U407)/(T407-U407))*30+10,0),"%"),IF(Q407&gt;V407,CONCATENATE(ROUND(((Q407-V407)/(U407-V407))*7+3,0),"%"),"3% 이하"))))))</f>
        <v/>
      </c>
      <c r="Q407" s="194">
        <f>IFERROR(ROUND(OFFSET(환산공식!$FG$15,$F407,0),3),"")</f>
        <v/>
      </c>
      <c r="R407" s="194">
        <f>OFFSET('배치점수 계산기'!H$10,$D407,0)</f>
        <v/>
      </c>
      <c r="S407" s="194">
        <f>OFFSET('배치점수 계산기'!I$10,$D407,0)</f>
        <v/>
      </c>
      <c r="T407" s="194">
        <f>OFFSET('배치점수 계산기'!J$10,$D407,0)</f>
        <v/>
      </c>
      <c r="U407" s="194">
        <f>OFFSET('배치점수 계산기'!K$10,$D407,0)</f>
        <v/>
      </c>
      <c r="V407" s="194">
        <f>OFFSET('배치점수 계산기'!L$10,$D407,0)</f>
        <v/>
      </c>
      <c r="W407" s="186">
        <f>OFFSET('배치점수 계산기'!M$10,$D407,0)</f>
        <v/>
      </c>
      <c r="X407" s="184">
        <f>OFFSET('배치점수 계산기'!N$10,$D407,0)</f>
        <v/>
      </c>
      <c r="Y407" s="188">
        <f>OFFSET(환산공식!FW$15,$F407,0)</f>
        <v/>
      </c>
      <c r="Z407" s="697">
        <f>OFFSET(환산공식!FX$15,$F407,0)</f>
        <v/>
      </c>
      <c r="AA407" s="179">
        <f>OFFSET(환산공식!FY$15,$F407,0)</f>
        <v/>
      </c>
      <c r="AB407" s="3" t="n"/>
      <c r="AD407" s="0">
        <f>IF(L407="X",6,IF(Q407&gt;R407,1,IF(Q407&gt;S407,2,IF(Q407&gt;T407,3,IF(Q407&gt;U407,4,IF(Q407&gt;=V407,5,IF(Q407&lt;V407,6,"")))))))</f>
        <v/>
      </c>
      <c r="AF407" s="3" t="n"/>
      <c r="AG407" s="3" t="n"/>
      <c r="AH407" s="3" t="n"/>
    </row>
    <row r="408">
      <c r="A408" s="198" t="n"/>
      <c r="B408" s="198" t="n"/>
      <c r="C408" s="198" t="inlineStr">
        <is>
          <t>나401</t>
        </is>
      </c>
      <c r="D408" s="195" t="n">
        <v>1396</v>
      </c>
      <c r="E408" s="195" t="n">
        <v>101</v>
      </c>
      <c r="F408" s="195" t="n">
        <v>101</v>
      </c>
      <c r="G408" s="239" t="n">
        <v>401</v>
      </c>
      <c r="H408" s="197" t="inlineStr">
        <is>
          <t>나</t>
        </is>
      </c>
      <c r="I408" s="242" t="inlineStr">
        <is>
          <t>명지대</t>
        </is>
      </c>
      <c r="J408" s="242" t="inlineStr">
        <is>
          <t>화학·생명과학대학</t>
        </is>
      </c>
      <c r="K408" s="195" t="inlineStr">
        <is>
          <t>자연</t>
        </is>
      </c>
      <c r="L408" s="697">
        <f>IF(OFFSET(환산공식!$ED$15,$F408,0)=1,"O","X")</f>
        <v/>
      </c>
      <c r="M408" s="188">
        <f>IFERROR(OFFSET(환산공식!DJ$15,$F408,0),"")</f>
        <v/>
      </c>
      <c r="N408" s="697">
        <f>IFERROR(CONCATENATE(ROUND(OFFSET(환산공식!DK$15,$F408,0),1),"%"),"")</f>
        <v/>
      </c>
      <c r="O408" s="697">
        <f>IFERROR(OFFSET(환산공식!DL$15,$F408,0),"")</f>
        <v/>
      </c>
      <c r="P408" s="188">
        <f>IF(E408="","",IF(Q408&gt;R408,"90% 이상",IF(Q408&gt;S408,CONCATENATE(ROUND(((Q408-S408)/(R408-S408))*20+70,0),"%"),IF(Q408&gt;T408,CONCATENATE(ROUND(((Q408-T408)/(S408-T408))*30+40,0),"%"),IF(Q408&gt;U408,CONCATENATE(ROUND(((Q408-U408)/(T408-U408))*30+10,0),"%"),IF(Q408&gt;V408,CONCATENATE(ROUND(((Q408-V408)/(U408-V408))*7+3,0),"%"),"3% 이하"))))))</f>
        <v/>
      </c>
      <c r="Q408" s="194">
        <f>IFERROR(ROUND(OFFSET(환산공식!$FG$15,$F408,0),3),"")</f>
        <v/>
      </c>
      <c r="R408" s="194">
        <f>OFFSET('배치점수 계산기'!H$10,$D408,0)</f>
        <v/>
      </c>
      <c r="S408" s="194">
        <f>OFFSET('배치점수 계산기'!I$10,$D408,0)</f>
        <v/>
      </c>
      <c r="T408" s="194">
        <f>OFFSET('배치점수 계산기'!J$10,$D408,0)</f>
        <v/>
      </c>
      <c r="U408" s="194">
        <f>OFFSET('배치점수 계산기'!K$10,$D408,0)</f>
        <v/>
      </c>
      <c r="V408" s="194">
        <f>OFFSET('배치점수 계산기'!L$10,$D408,0)</f>
        <v/>
      </c>
      <c r="W408" s="186">
        <f>OFFSET('배치점수 계산기'!M$10,$D408,0)</f>
        <v/>
      </c>
      <c r="X408" s="184">
        <f>OFFSET('배치점수 계산기'!N$10,$D408,0)</f>
        <v/>
      </c>
      <c r="Y408" s="188">
        <f>OFFSET(환산공식!FW$15,$F408,0)</f>
        <v/>
      </c>
      <c r="Z408" s="697">
        <f>OFFSET(환산공식!FX$15,$F408,0)</f>
        <v/>
      </c>
      <c r="AA408" s="179">
        <f>OFFSET(환산공식!FY$15,$F408,0)</f>
        <v/>
      </c>
      <c r="AB408" s="3" t="n"/>
      <c r="AD408" s="0">
        <f>IF(L408="X",6,IF(Q408&gt;R408,1,IF(Q408&gt;S408,2,IF(Q408&gt;T408,3,IF(Q408&gt;U408,4,IF(Q408&gt;=V408,5,IF(Q408&lt;V408,6,"")))))))</f>
        <v/>
      </c>
      <c r="AF408" s="3" t="n"/>
      <c r="AG408" s="3" t="n"/>
      <c r="AH408" s="3" t="n"/>
    </row>
    <row r="409">
      <c r="A409" s="198" t="n"/>
      <c r="B409" s="198" t="n"/>
      <c r="C409" s="198" t="inlineStr">
        <is>
          <t>나402</t>
        </is>
      </c>
      <c r="D409" s="195" t="n">
        <v>1397</v>
      </c>
      <c r="E409" s="195" t="n">
        <v>100</v>
      </c>
      <c r="F409" s="195" t="n">
        <v>100</v>
      </c>
      <c r="G409" s="239" t="n">
        <v>402</v>
      </c>
      <c r="H409" s="197" t="inlineStr">
        <is>
          <t>나</t>
        </is>
      </c>
      <c r="I409" s="242" t="inlineStr">
        <is>
          <t>명지대</t>
        </is>
      </c>
      <c r="J409" s="242" t="inlineStr">
        <is>
          <t>사회과학대학</t>
        </is>
      </c>
      <c r="K409" s="195" t="inlineStr">
        <is>
          <t>통합</t>
        </is>
      </c>
      <c r="L409" s="697">
        <f>IF(OFFSET(환산공식!$ED$15,$F409,0)=1,"O","X")</f>
        <v/>
      </c>
      <c r="M409" s="188">
        <f>IFERROR(OFFSET(환산공식!DJ$15,$F409,0),"")</f>
        <v/>
      </c>
      <c r="N409" s="697">
        <f>IFERROR(CONCATENATE(ROUND(OFFSET(환산공식!DK$15,$F409,0),1),"%"),"")</f>
        <v/>
      </c>
      <c r="O409" s="697">
        <f>IFERROR(OFFSET(환산공식!DL$15,$F409,0),"")</f>
        <v/>
      </c>
      <c r="P409" s="188">
        <f>IF(E409="","",IF(Q409&gt;R409,"90% 이상",IF(Q409&gt;S409,CONCATENATE(ROUND(((Q409-S409)/(R409-S409))*20+70,0),"%"),IF(Q409&gt;T409,CONCATENATE(ROUND(((Q409-T409)/(S409-T409))*30+40,0),"%"),IF(Q409&gt;U409,CONCATENATE(ROUND(((Q409-U409)/(T409-U409))*30+10,0),"%"),IF(Q409&gt;V409,CONCATENATE(ROUND(((Q409-V409)/(U409-V409))*7+3,0),"%"),"3% 이하"))))))</f>
        <v/>
      </c>
      <c r="Q409" s="194">
        <f>IFERROR(ROUND(OFFSET(환산공식!$FG$15,$F409,0),3),"")</f>
        <v/>
      </c>
      <c r="R409" s="194">
        <f>OFFSET('배치점수 계산기'!H$10,$D409,0)</f>
        <v/>
      </c>
      <c r="S409" s="194">
        <f>OFFSET('배치점수 계산기'!I$10,$D409,0)</f>
        <v/>
      </c>
      <c r="T409" s="194">
        <f>OFFSET('배치점수 계산기'!J$10,$D409,0)</f>
        <v/>
      </c>
      <c r="U409" s="194">
        <f>OFFSET('배치점수 계산기'!K$10,$D409,0)</f>
        <v/>
      </c>
      <c r="V409" s="194">
        <f>OFFSET('배치점수 계산기'!L$10,$D409,0)</f>
        <v/>
      </c>
      <c r="W409" s="186">
        <f>OFFSET('배치점수 계산기'!M$10,$D409,0)</f>
        <v/>
      </c>
      <c r="X409" s="184">
        <f>OFFSET('배치점수 계산기'!N$10,$D409,0)</f>
        <v/>
      </c>
      <c r="Y409" s="188">
        <f>OFFSET(환산공식!FW$15,$F409,0)</f>
        <v/>
      </c>
      <c r="Z409" s="697">
        <f>OFFSET(환산공식!FX$15,$F409,0)</f>
        <v/>
      </c>
      <c r="AA409" s="179">
        <f>OFFSET(환산공식!FY$15,$F409,0)</f>
        <v/>
      </c>
      <c r="AB409" s="3" t="n"/>
      <c r="AD409" s="0">
        <f>IF(L409="X",6,IF(Q409&gt;R409,1,IF(Q409&gt;S409,2,IF(Q409&gt;T409,3,IF(Q409&gt;U409,4,IF(Q409&gt;=V409,5,IF(Q409&lt;V409,6,"")))))))</f>
        <v/>
      </c>
      <c r="AF409" s="3" t="n"/>
      <c r="AG409" s="3" t="n"/>
      <c r="AH409" s="3" t="n"/>
    </row>
    <row r="410">
      <c r="A410" s="198" t="n"/>
      <c r="B410" s="198" t="n"/>
      <c r="C410" s="198" t="inlineStr">
        <is>
          <t>나403</t>
        </is>
      </c>
      <c r="D410" s="195" t="n">
        <v>1398</v>
      </c>
      <c r="E410" s="195" t="n">
        <v>100</v>
      </c>
      <c r="F410" s="195" t="n">
        <v>100</v>
      </c>
      <c r="G410" s="239" t="n">
        <v>403</v>
      </c>
      <c r="H410" s="197" t="inlineStr">
        <is>
          <t>나</t>
        </is>
      </c>
      <c r="I410" s="242" t="inlineStr">
        <is>
          <t>명지대</t>
        </is>
      </c>
      <c r="J410" s="242" t="inlineStr">
        <is>
          <t>인문대학</t>
        </is>
      </c>
      <c r="K410" s="195" t="inlineStr">
        <is>
          <t>통합</t>
        </is>
      </c>
      <c r="L410" s="697">
        <f>IF(OFFSET(환산공식!$ED$15,$F410,0)=1,"O","X")</f>
        <v/>
      </c>
      <c r="M410" s="188">
        <f>IFERROR(OFFSET(환산공식!DJ$15,$F410,0),"")</f>
        <v/>
      </c>
      <c r="N410" s="697">
        <f>IFERROR(CONCATENATE(ROUND(OFFSET(환산공식!DK$15,$F410,0),1),"%"),"")</f>
        <v/>
      </c>
      <c r="O410" s="697">
        <f>IFERROR(OFFSET(환산공식!DL$15,$F410,0),"")</f>
        <v/>
      </c>
      <c r="P410" s="188">
        <f>IF(E410="","",IF(Q410&gt;R410,"90% 이상",IF(Q410&gt;S410,CONCATENATE(ROUND(((Q410-S410)/(R410-S410))*20+70,0),"%"),IF(Q410&gt;T410,CONCATENATE(ROUND(((Q410-T410)/(S410-T410))*30+40,0),"%"),IF(Q410&gt;U410,CONCATENATE(ROUND(((Q410-U410)/(T410-U410))*30+10,0),"%"),IF(Q410&gt;V410,CONCATENATE(ROUND(((Q410-V410)/(U410-V410))*7+3,0),"%"),"3% 이하"))))))</f>
        <v/>
      </c>
      <c r="Q410" s="194">
        <f>IFERROR(ROUND(OFFSET(환산공식!$FG$15,$F410,0),3),"")</f>
        <v/>
      </c>
      <c r="R410" s="194">
        <f>OFFSET('배치점수 계산기'!H$10,$D410,0)</f>
        <v/>
      </c>
      <c r="S410" s="194">
        <f>OFFSET('배치점수 계산기'!I$10,$D410,0)</f>
        <v/>
      </c>
      <c r="T410" s="194">
        <f>OFFSET('배치점수 계산기'!J$10,$D410,0)</f>
        <v/>
      </c>
      <c r="U410" s="194">
        <f>OFFSET('배치점수 계산기'!K$10,$D410,0)</f>
        <v/>
      </c>
      <c r="V410" s="194">
        <f>OFFSET('배치점수 계산기'!L$10,$D410,0)</f>
        <v/>
      </c>
      <c r="W410" s="186">
        <f>OFFSET('배치점수 계산기'!M$10,$D410,0)</f>
        <v/>
      </c>
      <c r="X410" s="184">
        <f>OFFSET('배치점수 계산기'!N$10,$D410,0)</f>
        <v/>
      </c>
      <c r="Y410" s="188">
        <f>OFFSET(환산공식!FW$15,$F410,0)</f>
        <v/>
      </c>
      <c r="Z410" s="697">
        <f>OFFSET(환산공식!FX$15,$F410,0)</f>
        <v/>
      </c>
      <c r="AA410" s="179">
        <f>OFFSET(환산공식!FY$15,$F410,0)</f>
        <v/>
      </c>
      <c r="AB410" s="3" t="n"/>
      <c r="AD410" s="0">
        <f>IF(L410="X",6,IF(Q410&gt;R410,1,IF(Q410&gt;S410,2,IF(Q410&gt;T410,3,IF(Q410&gt;U410,4,IF(Q410&gt;=V410,5,IF(Q410&lt;V410,6,"")))))))</f>
        <v/>
      </c>
      <c r="AF410" s="3" t="n"/>
      <c r="AG410" s="3" t="n"/>
      <c r="AH410" s="3" t="n"/>
    </row>
    <row r="411">
      <c r="A411" s="198" t="n"/>
      <c r="B411" s="198" t="n"/>
      <c r="C411" s="198" t="inlineStr">
        <is>
          <t>나404</t>
        </is>
      </c>
      <c r="D411" s="195" t="n">
        <v>1399</v>
      </c>
      <c r="E411" s="195" t="n">
        <v>100</v>
      </c>
      <c r="F411" s="195" t="n">
        <v>100</v>
      </c>
      <c r="G411" s="239" t="n">
        <v>404</v>
      </c>
      <c r="H411" s="197" t="inlineStr">
        <is>
          <t>나</t>
        </is>
      </c>
      <c r="I411" s="242" t="inlineStr">
        <is>
          <t>명지대</t>
        </is>
      </c>
      <c r="J411" s="242" t="inlineStr">
        <is>
          <t>미디어·휴먼라이프대학</t>
        </is>
      </c>
      <c r="K411" s="195" t="inlineStr">
        <is>
          <t>통합</t>
        </is>
      </c>
      <c r="L411" s="697">
        <f>IF(OFFSET(환산공식!$ED$15,$F411,0)=1,"O","X")</f>
        <v/>
      </c>
      <c r="M411" s="188">
        <f>IFERROR(OFFSET(환산공식!DJ$15,$F411,0),"")</f>
        <v/>
      </c>
      <c r="N411" s="697">
        <f>IFERROR(CONCATENATE(ROUND(OFFSET(환산공식!DK$15,$F411,0),1),"%"),"")</f>
        <v/>
      </c>
      <c r="O411" s="697">
        <f>IFERROR(OFFSET(환산공식!DL$15,$F411,0),"")</f>
        <v/>
      </c>
      <c r="P411" s="188">
        <f>IF(E411="","",IF(Q411&gt;R411,"90% 이상",IF(Q411&gt;S411,CONCATENATE(ROUND(((Q411-S411)/(R411-S411))*20+70,0),"%"),IF(Q411&gt;T411,CONCATENATE(ROUND(((Q411-T411)/(S411-T411))*30+40,0),"%"),IF(Q411&gt;U411,CONCATENATE(ROUND(((Q411-U411)/(T411-U411))*30+10,0),"%"),IF(Q411&gt;V411,CONCATENATE(ROUND(((Q411-V411)/(U411-V411))*7+3,0),"%"),"3% 이하"))))))</f>
        <v/>
      </c>
      <c r="Q411" s="194">
        <f>IFERROR(ROUND(OFFSET(환산공식!$FG$15,$F411,0),3),"")</f>
        <v/>
      </c>
      <c r="R411" s="194">
        <f>OFFSET('배치점수 계산기'!H$10,$D411,0)</f>
        <v/>
      </c>
      <c r="S411" s="194">
        <f>OFFSET('배치점수 계산기'!I$10,$D411,0)</f>
        <v/>
      </c>
      <c r="T411" s="194">
        <f>OFFSET('배치점수 계산기'!J$10,$D411,0)</f>
        <v/>
      </c>
      <c r="U411" s="194">
        <f>OFFSET('배치점수 계산기'!K$10,$D411,0)</f>
        <v/>
      </c>
      <c r="V411" s="194">
        <f>OFFSET('배치점수 계산기'!L$10,$D411,0)</f>
        <v/>
      </c>
      <c r="W411" s="186">
        <f>OFFSET('배치점수 계산기'!M$10,$D411,0)</f>
        <v/>
      </c>
      <c r="X411" s="184">
        <f>OFFSET('배치점수 계산기'!N$10,$D411,0)</f>
        <v/>
      </c>
      <c r="Y411" s="188">
        <f>OFFSET(환산공식!FW$15,$F411,0)</f>
        <v/>
      </c>
      <c r="Z411" s="697">
        <f>OFFSET(환산공식!FX$15,$F411,0)</f>
        <v/>
      </c>
      <c r="AA411" s="179">
        <f>OFFSET(환산공식!FY$15,$F411,0)</f>
        <v/>
      </c>
      <c r="AB411" s="3" t="n"/>
      <c r="AD411" s="0">
        <f>IF(L411="X",6,IF(Q411&gt;R411,1,IF(Q411&gt;S411,2,IF(Q411&gt;T411,3,IF(Q411&gt;U411,4,IF(Q411&gt;=V411,5,IF(Q411&lt;V411,6,"")))))))</f>
        <v/>
      </c>
      <c r="AF411" s="3" t="n"/>
      <c r="AG411" s="3" t="n"/>
      <c r="AH411" s="3" t="n"/>
    </row>
    <row r="412">
      <c r="A412" s="198" t="n"/>
      <c r="B412" s="198" t="n"/>
      <c r="C412" s="198" t="inlineStr">
        <is>
          <t>나405</t>
        </is>
      </c>
      <c r="D412" s="195" t="n">
        <v>1400</v>
      </c>
      <c r="E412" s="195" t="n">
        <v>103</v>
      </c>
      <c r="F412" s="195" t="n">
        <v>103</v>
      </c>
      <c r="G412" s="239" t="n">
        <v>405</v>
      </c>
      <c r="H412" s="197" t="inlineStr">
        <is>
          <t>나</t>
        </is>
      </c>
      <c r="I412" s="242" t="inlineStr">
        <is>
          <t>상명대</t>
        </is>
      </c>
      <c r="J412" s="242" t="inlineStr">
        <is>
          <t>수학교육과</t>
        </is>
      </c>
      <c r="K412" s="195" t="inlineStr">
        <is>
          <t>자연</t>
        </is>
      </c>
      <c r="L412" s="697">
        <f>IF(OFFSET(환산공식!$ED$15,$F412,0)=1,"O","X")</f>
        <v/>
      </c>
      <c r="M412" s="188">
        <f>IFERROR(OFFSET(환산공식!DJ$15,$F412,0),"")</f>
        <v/>
      </c>
      <c r="N412" s="697">
        <f>IFERROR(CONCATENATE(ROUND(OFFSET(환산공식!DK$15,$F412,0),1),"%"),"")</f>
        <v/>
      </c>
      <c r="O412" s="697">
        <f>IFERROR(OFFSET(환산공식!DL$15,$F412,0),"")</f>
        <v/>
      </c>
      <c r="P412" s="188">
        <f>IF(E412="","",IF(Q412&gt;R412,"90% 이상",IF(Q412&gt;S412,CONCATENATE(ROUND(((Q412-S412)/(R412-S412))*20+70,0),"%"),IF(Q412&gt;T412,CONCATENATE(ROUND(((Q412-T412)/(S412-T412))*30+40,0),"%"),IF(Q412&gt;U412,CONCATENATE(ROUND(((Q412-U412)/(T412-U412))*30+10,0),"%"),IF(Q412&gt;V412,CONCATENATE(ROUND(((Q412-V412)/(U412-V412))*7+3,0),"%"),"3% 이하"))))))</f>
        <v/>
      </c>
      <c r="Q412" s="194">
        <f>IFERROR(ROUND(OFFSET(환산공식!$FG$15,$F412,0),3),"")</f>
        <v/>
      </c>
      <c r="R412" s="194">
        <f>OFFSET('배치점수 계산기'!H$10,$D412,0)</f>
        <v/>
      </c>
      <c r="S412" s="194">
        <f>OFFSET('배치점수 계산기'!I$10,$D412,0)</f>
        <v/>
      </c>
      <c r="T412" s="194">
        <f>OFFSET('배치점수 계산기'!J$10,$D412,0)</f>
        <v/>
      </c>
      <c r="U412" s="194">
        <f>OFFSET('배치점수 계산기'!K$10,$D412,0)</f>
        <v/>
      </c>
      <c r="V412" s="194">
        <f>OFFSET('배치점수 계산기'!L$10,$D412,0)</f>
        <v/>
      </c>
      <c r="W412" s="186">
        <f>OFFSET('배치점수 계산기'!M$10,$D412,0)</f>
        <v/>
      </c>
      <c r="X412" s="184">
        <f>OFFSET('배치점수 계산기'!N$10,$D412,0)</f>
        <v/>
      </c>
      <c r="Y412" s="188">
        <f>OFFSET(환산공식!FW$15,$F412,0)</f>
        <v/>
      </c>
      <c r="Z412" s="697">
        <f>OFFSET(환산공식!FX$15,$F412,0)</f>
        <v/>
      </c>
      <c r="AA412" s="179">
        <f>OFFSET(환산공식!FY$15,$F412,0)</f>
        <v/>
      </c>
      <c r="AB412" s="3" t="n"/>
      <c r="AD412" s="0">
        <f>IF(L412="X",6,IF(Q412&gt;R412,1,IF(Q412&gt;S412,2,IF(Q412&gt;T412,3,IF(Q412&gt;U412,4,IF(Q412&gt;=V412,5,IF(Q412&lt;V412,6,"")))))))</f>
        <v/>
      </c>
      <c r="AF412" s="3" t="n"/>
      <c r="AG412" s="3" t="n"/>
      <c r="AH412" s="3" t="n"/>
    </row>
    <row r="413">
      <c r="A413" s="198" t="n"/>
      <c r="B413" s="198" t="n"/>
      <c r="C413" s="198" t="inlineStr">
        <is>
          <t>나406</t>
        </is>
      </c>
      <c r="D413" s="195" t="n">
        <v>1401</v>
      </c>
      <c r="E413" s="195" t="n">
        <v>103</v>
      </c>
      <c r="F413" s="195" t="n">
        <v>103</v>
      </c>
      <c r="G413" s="239" t="n">
        <v>406</v>
      </c>
      <c r="H413" s="197" t="inlineStr">
        <is>
          <t>나</t>
        </is>
      </c>
      <c r="I413" s="242" t="inlineStr">
        <is>
          <t>상명대</t>
        </is>
      </c>
      <c r="J413" s="242" t="inlineStr">
        <is>
          <t>컴퓨터과학전공</t>
        </is>
      </c>
      <c r="K413" s="195" t="inlineStr">
        <is>
          <t>자연</t>
        </is>
      </c>
      <c r="L413" s="697">
        <f>IF(OFFSET(환산공식!$ED$15,$F413,0)=1,"O","X")</f>
        <v/>
      </c>
      <c r="M413" s="188">
        <f>IFERROR(OFFSET(환산공식!DJ$15,$F413,0),"")</f>
        <v/>
      </c>
      <c r="N413" s="697">
        <f>IFERROR(CONCATENATE(ROUND(OFFSET(환산공식!DK$15,$F413,0),1),"%"),"")</f>
        <v/>
      </c>
      <c r="O413" s="697">
        <f>IFERROR(OFFSET(환산공식!DL$15,$F413,0),"")</f>
        <v/>
      </c>
      <c r="P413" s="188">
        <f>IF(E413="","",IF(Q413&gt;R413,"90% 이상",IF(Q413&gt;S413,CONCATENATE(ROUND(((Q413-S413)/(R413-S413))*20+70,0),"%"),IF(Q413&gt;T413,CONCATENATE(ROUND(((Q413-T413)/(S413-T413))*30+40,0),"%"),IF(Q413&gt;U413,CONCATENATE(ROUND(((Q413-U413)/(T413-U413))*30+10,0),"%"),IF(Q413&gt;V413,CONCATENATE(ROUND(((Q413-V413)/(U413-V413))*7+3,0),"%"),"3% 이하"))))))</f>
        <v/>
      </c>
      <c r="Q413" s="194">
        <f>IFERROR(ROUND(OFFSET(환산공식!$FG$15,$F413,0),3),"")</f>
        <v/>
      </c>
      <c r="R413" s="194">
        <f>OFFSET('배치점수 계산기'!H$10,$D413,0)</f>
        <v/>
      </c>
      <c r="S413" s="194">
        <f>OFFSET('배치점수 계산기'!I$10,$D413,0)</f>
        <v/>
      </c>
      <c r="T413" s="194">
        <f>OFFSET('배치점수 계산기'!J$10,$D413,0)</f>
        <v/>
      </c>
      <c r="U413" s="194">
        <f>OFFSET('배치점수 계산기'!K$10,$D413,0)</f>
        <v/>
      </c>
      <c r="V413" s="194">
        <f>OFFSET('배치점수 계산기'!L$10,$D413,0)</f>
        <v/>
      </c>
      <c r="W413" s="186">
        <f>OFFSET('배치점수 계산기'!M$10,$D413,0)</f>
        <v/>
      </c>
      <c r="X413" s="184">
        <f>OFFSET('배치점수 계산기'!N$10,$D413,0)</f>
        <v/>
      </c>
      <c r="Y413" s="188">
        <f>OFFSET(환산공식!FW$15,$F413,0)</f>
        <v/>
      </c>
      <c r="Z413" s="697">
        <f>OFFSET(환산공식!FX$15,$F413,0)</f>
        <v/>
      </c>
      <c r="AA413" s="179">
        <f>OFFSET(환산공식!FY$15,$F413,0)</f>
        <v/>
      </c>
      <c r="AB413" s="3" t="n"/>
      <c r="AD413" s="0">
        <f>IF(L413="X",6,IF(Q413&gt;R413,1,IF(Q413&gt;S413,2,IF(Q413&gt;T413,3,IF(Q413&gt;U413,4,IF(Q413&gt;=V413,5,IF(Q413&lt;V413,6,"")))))))</f>
        <v/>
      </c>
      <c r="AF413" s="3" t="n"/>
      <c r="AG413" s="3" t="n"/>
      <c r="AH413" s="3" t="n"/>
    </row>
    <row r="414">
      <c r="A414" s="198" t="n"/>
      <c r="B414" s="198" t="n"/>
      <c r="C414" s="198" t="inlineStr">
        <is>
          <t>나407</t>
        </is>
      </c>
      <c r="D414" s="195" t="n">
        <v>1402</v>
      </c>
      <c r="E414" s="195" t="n">
        <v>103</v>
      </c>
      <c r="F414" s="195" t="n">
        <v>103</v>
      </c>
      <c r="G414" s="239" t="n">
        <v>407</v>
      </c>
      <c r="H414" s="197" t="inlineStr">
        <is>
          <t>나</t>
        </is>
      </c>
      <c r="I414" s="242" t="inlineStr">
        <is>
          <t>상명대</t>
        </is>
      </c>
      <c r="J414" s="242" t="inlineStr">
        <is>
          <t>전기공학전공</t>
        </is>
      </c>
      <c r="K414" s="195" t="inlineStr">
        <is>
          <t>자연</t>
        </is>
      </c>
      <c r="L414" s="697">
        <f>IF(OFFSET(환산공식!$ED$15,$F414,0)=1,"O","X")</f>
        <v/>
      </c>
      <c r="M414" s="188">
        <f>IFERROR(OFFSET(환산공식!DJ$15,$F414,0),"")</f>
        <v/>
      </c>
      <c r="N414" s="697">
        <f>IFERROR(CONCATENATE(ROUND(OFFSET(환산공식!DK$15,$F414,0),1),"%"),"")</f>
        <v/>
      </c>
      <c r="O414" s="697">
        <f>IFERROR(OFFSET(환산공식!DL$15,$F414,0),"")</f>
        <v/>
      </c>
      <c r="P414" s="188">
        <f>IF(E414="","",IF(Q414&gt;R414,"90% 이상",IF(Q414&gt;S414,CONCATENATE(ROUND(((Q414-S414)/(R414-S414))*20+70,0),"%"),IF(Q414&gt;T414,CONCATENATE(ROUND(((Q414-T414)/(S414-T414))*30+40,0),"%"),IF(Q414&gt;U414,CONCATENATE(ROUND(((Q414-U414)/(T414-U414))*30+10,0),"%"),IF(Q414&gt;V414,CONCATENATE(ROUND(((Q414-V414)/(U414-V414))*7+3,0),"%"),"3% 이하"))))))</f>
        <v/>
      </c>
      <c r="Q414" s="194">
        <f>IFERROR(ROUND(OFFSET(환산공식!$FG$15,$F414,0),3),"")</f>
        <v/>
      </c>
      <c r="R414" s="194">
        <f>OFFSET('배치점수 계산기'!H$10,$D414,0)</f>
        <v/>
      </c>
      <c r="S414" s="194">
        <f>OFFSET('배치점수 계산기'!I$10,$D414,0)</f>
        <v/>
      </c>
      <c r="T414" s="194">
        <f>OFFSET('배치점수 계산기'!J$10,$D414,0)</f>
        <v/>
      </c>
      <c r="U414" s="194">
        <f>OFFSET('배치점수 계산기'!K$10,$D414,0)</f>
        <v/>
      </c>
      <c r="V414" s="194">
        <f>OFFSET('배치점수 계산기'!L$10,$D414,0)</f>
        <v/>
      </c>
      <c r="W414" s="186">
        <f>OFFSET('배치점수 계산기'!M$10,$D414,0)</f>
        <v/>
      </c>
      <c r="X414" s="184">
        <f>OFFSET('배치점수 계산기'!N$10,$D414,0)</f>
        <v/>
      </c>
      <c r="Y414" s="188">
        <f>OFFSET(환산공식!FW$15,$F414,0)</f>
        <v/>
      </c>
      <c r="Z414" s="697">
        <f>OFFSET(환산공식!FX$15,$F414,0)</f>
        <v/>
      </c>
      <c r="AA414" s="179">
        <f>OFFSET(환산공식!FY$15,$F414,0)</f>
        <v/>
      </c>
      <c r="AB414" s="3" t="n"/>
      <c r="AD414" s="0">
        <f>IF(L414="X",6,IF(Q414&gt;R414,1,IF(Q414&gt;S414,2,IF(Q414&gt;T414,3,IF(Q414&gt;U414,4,IF(Q414&gt;=V414,5,IF(Q414&lt;V414,6,"")))))))</f>
        <v/>
      </c>
      <c r="AF414" s="3" t="n"/>
      <c r="AG414" s="3" t="n"/>
      <c r="AH414" s="3" t="n"/>
    </row>
    <row r="415">
      <c r="A415" s="198" t="n"/>
      <c r="B415" s="198" t="n"/>
      <c r="C415" s="198" t="inlineStr">
        <is>
          <t>나408</t>
        </is>
      </c>
      <c r="D415" s="195" t="n">
        <v>1403</v>
      </c>
      <c r="E415" s="195" t="n">
        <v>103</v>
      </c>
      <c r="F415" s="195" t="n">
        <v>103</v>
      </c>
      <c r="G415" s="239" t="n">
        <v>408</v>
      </c>
      <c r="H415" s="197" t="inlineStr">
        <is>
          <t>나</t>
        </is>
      </c>
      <c r="I415" s="242" t="inlineStr">
        <is>
          <t>상명대</t>
        </is>
      </c>
      <c r="J415" s="242" t="inlineStr">
        <is>
          <t>자유전공(IT계열)</t>
        </is>
      </c>
      <c r="K415" s="195" t="inlineStr">
        <is>
          <t>자연</t>
        </is>
      </c>
      <c r="L415" s="697">
        <f>IF(OFFSET(환산공식!$ED$15,$F415,0)=1,"O","X")</f>
        <v/>
      </c>
      <c r="M415" s="188">
        <f>IFERROR(OFFSET(환산공식!DJ$15,$F415,0),"")</f>
        <v/>
      </c>
      <c r="N415" s="697">
        <f>IFERROR(CONCATENATE(ROUND(OFFSET(환산공식!DK$15,$F415,0),1),"%"),"")</f>
        <v/>
      </c>
      <c r="O415" s="697">
        <f>IFERROR(OFFSET(환산공식!DL$15,$F415,0),"")</f>
        <v/>
      </c>
      <c r="P415" s="188">
        <f>IF(E415="","",IF(Q415&gt;R415,"90% 이상",IF(Q415&gt;S415,CONCATENATE(ROUND(((Q415-S415)/(R415-S415))*20+70,0),"%"),IF(Q415&gt;T415,CONCATENATE(ROUND(((Q415-T415)/(S415-T415))*30+40,0),"%"),IF(Q415&gt;U415,CONCATENATE(ROUND(((Q415-U415)/(T415-U415))*30+10,0),"%"),IF(Q415&gt;V415,CONCATENATE(ROUND(((Q415-V415)/(U415-V415))*7+3,0),"%"),"3% 이하"))))))</f>
        <v/>
      </c>
      <c r="Q415" s="194">
        <f>IFERROR(ROUND(OFFSET(환산공식!$FG$15,$F415,0),3),"")</f>
        <v/>
      </c>
      <c r="R415" s="194">
        <f>OFFSET('배치점수 계산기'!H$10,$D415,0)</f>
        <v/>
      </c>
      <c r="S415" s="194">
        <f>OFFSET('배치점수 계산기'!I$10,$D415,0)</f>
        <v/>
      </c>
      <c r="T415" s="194">
        <f>OFFSET('배치점수 계산기'!J$10,$D415,0)</f>
        <v/>
      </c>
      <c r="U415" s="194">
        <f>OFFSET('배치점수 계산기'!K$10,$D415,0)</f>
        <v/>
      </c>
      <c r="V415" s="194">
        <f>OFFSET('배치점수 계산기'!L$10,$D415,0)</f>
        <v/>
      </c>
      <c r="W415" s="186">
        <f>OFFSET('배치점수 계산기'!M$10,$D415,0)</f>
        <v/>
      </c>
      <c r="X415" s="184">
        <f>OFFSET('배치점수 계산기'!N$10,$D415,0)</f>
        <v/>
      </c>
      <c r="Y415" s="188">
        <f>OFFSET(환산공식!FW$15,$F415,0)</f>
        <v/>
      </c>
      <c r="Z415" s="697">
        <f>OFFSET(환산공식!FX$15,$F415,0)</f>
        <v/>
      </c>
      <c r="AA415" s="179">
        <f>OFFSET(환산공식!FY$15,$F415,0)</f>
        <v/>
      </c>
      <c r="AB415" s="3" t="n"/>
      <c r="AD415" s="0">
        <f>IF(L415="X",6,IF(Q415&gt;R415,1,IF(Q415&gt;S415,2,IF(Q415&gt;T415,3,IF(Q415&gt;U415,4,IF(Q415&gt;=V415,5,IF(Q415&lt;V415,6,"")))))))</f>
        <v/>
      </c>
      <c r="AF415" s="3" t="n"/>
      <c r="AG415" s="3" t="n"/>
      <c r="AH415" s="3" t="n"/>
    </row>
    <row r="416">
      <c r="A416" s="198" t="n"/>
      <c r="B416" s="198" t="n"/>
      <c r="C416" s="198" t="inlineStr">
        <is>
          <t>나409</t>
        </is>
      </c>
      <c r="D416" s="195" t="n">
        <v>1404</v>
      </c>
      <c r="E416" s="195" t="n">
        <v>103</v>
      </c>
      <c r="F416" s="195" t="n">
        <v>103</v>
      </c>
      <c r="G416" s="239" t="n">
        <v>409</v>
      </c>
      <c r="H416" s="197" t="inlineStr">
        <is>
          <t>나</t>
        </is>
      </c>
      <c r="I416" s="242" t="inlineStr">
        <is>
          <t>상명대</t>
        </is>
      </c>
      <c r="J416" s="242" t="inlineStr">
        <is>
          <t>화학에너지공학전공</t>
        </is>
      </c>
      <c r="K416" s="195" t="inlineStr">
        <is>
          <t>자연</t>
        </is>
      </c>
      <c r="L416" s="697">
        <f>IF(OFFSET(환산공식!$ED$15,$F416,0)=1,"O","X")</f>
        <v/>
      </c>
      <c r="M416" s="188">
        <f>IFERROR(OFFSET(환산공식!DJ$15,$F416,0),"")</f>
        <v/>
      </c>
      <c r="N416" s="697">
        <f>IFERROR(CONCATENATE(ROUND(OFFSET(환산공식!DK$15,$F416,0),1),"%"),"")</f>
        <v/>
      </c>
      <c r="O416" s="697">
        <f>IFERROR(OFFSET(환산공식!DL$15,$F416,0),"")</f>
        <v/>
      </c>
      <c r="P416" s="188">
        <f>IF(E416="","",IF(Q416&gt;R416,"90% 이상",IF(Q416&gt;S416,CONCATENATE(ROUND(((Q416-S416)/(R416-S416))*20+70,0),"%"),IF(Q416&gt;T416,CONCATENATE(ROUND(((Q416-T416)/(S416-T416))*30+40,0),"%"),IF(Q416&gt;U416,CONCATENATE(ROUND(((Q416-U416)/(T416-U416))*30+10,0),"%"),IF(Q416&gt;V416,CONCATENATE(ROUND(((Q416-V416)/(U416-V416))*7+3,0),"%"),"3% 이하"))))))</f>
        <v/>
      </c>
      <c r="Q416" s="194">
        <f>IFERROR(ROUND(OFFSET(환산공식!$FG$15,$F416,0),3),"")</f>
        <v/>
      </c>
      <c r="R416" s="194">
        <f>OFFSET('배치점수 계산기'!H$10,$D416,0)</f>
        <v/>
      </c>
      <c r="S416" s="194">
        <f>OFFSET('배치점수 계산기'!I$10,$D416,0)</f>
        <v/>
      </c>
      <c r="T416" s="194">
        <f>OFFSET('배치점수 계산기'!J$10,$D416,0)</f>
        <v/>
      </c>
      <c r="U416" s="194">
        <f>OFFSET('배치점수 계산기'!K$10,$D416,0)</f>
        <v/>
      </c>
      <c r="V416" s="194">
        <f>OFFSET('배치점수 계산기'!L$10,$D416,0)</f>
        <v/>
      </c>
      <c r="W416" s="186">
        <f>OFFSET('배치점수 계산기'!M$10,$D416,0)</f>
        <v/>
      </c>
      <c r="X416" s="184">
        <f>OFFSET('배치점수 계산기'!N$10,$D416,0)</f>
        <v/>
      </c>
      <c r="Y416" s="188">
        <f>OFFSET(환산공식!FW$15,$F416,0)</f>
        <v/>
      </c>
      <c r="Z416" s="697">
        <f>OFFSET(환산공식!FX$15,$F416,0)</f>
        <v/>
      </c>
      <c r="AA416" s="179">
        <f>OFFSET(환산공식!FY$15,$F416,0)</f>
        <v/>
      </c>
      <c r="AB416" s="3" t="n"/>
      <c r="AD416" s="0">
        <f>IF(L416="X",6,IF(Q416&gt;R416,1,IF(Q416&gt;S416,2,IF(Q416&gt;T416,3,IF(Q416&gt;U416,4,IF(Q416&gt;=V416,5,IF(Q416&lt;V416,6,"")))))))</f>
        <v/>
      </c>
      <c r="AF416" s="3" t="n"/>
      <c r="AG416" s="3" t="n"/>
      <c r="AH416" s="3" t="n"/>
    </row>
    <row r="417">
      <c r="A417" s="198" t="n"/>
      <c r="B417" s="198" t="n"/>
      <c r="C417" s="198" t="inlineStr">
        <is>
          <t>나410</t>
        </is>
      </c>
      <c r="D417" s="195" t="n">
        <v>1405</v>
      </c>
      <c r="E417" s="195" t="n">
        <v>103</v>
      </c>
      <c r="F417" s="195" t="n">
        <v>103</v>
      </c>
      <c r="G417" s="239" t="n">
        <v>410</v>
      </c>
      <c r="H417" s="197" t="inlineStr">
        <is>
          <t>나</t>
        </is>
      </c>
      <c r="I417" s="242" t="inlineStr">
        <is>
          <t>상명대</t>
        </is>
      </c>
      <c r="J417" s="242" t="inlineStr">
        <is>
          <t>게임전공</t>
        </is>
      </c>
      <c r="K417" s="195" t="inlineStr">
        <is>
          <t>자연</t>
        </is>
      </c>
      <c r="L417" s="697">
        <f>IF(OFFSET(환산공식!$ED$15,$F417,0)=1,"O","X")</f>
        <v/>
      </c>
      <c r="M417" s="188">
        <f>IFERROR(OFFSET(환산공식!DJ$15,$F417,0),"")</f>
        <v/>
      </c>
      <c r="N417" s="697">
        <f>IFERROR(CONCATENATE(ROUND(OFFSET(환산공식!DK$15,$F417,0),1),"%"),"")</f>
        <v/>
      </c>
      <c r="O417" s="697">
        <f>IFERROR(OFFSET(환산공식!DL$15,$F417,0),"")</f>
        <v/>
      </c>
      <c r="P417" s="188">
        <f>IF(E417="","",IF(Q417&gt;R417,"90% 이상",IF(Q417&gt;S417,CONCATENATE(ROUND(((Q417-S417)/(R417-S417))*20+70,0),"%"),IF(Q417&gt;T417,CONCATENATE(ROUND(((Q417-T417)/(S417-T417))*30+40,0),"%"),IF(Q417&gt;U417,CONCATENATE(ROUND(((Q417-U417)/(T417-U417))*30+10,0),"%"),IF(Q417&gt;V417,CONCATENATE(ROUND(((Q417-V417)/(U417-V417))*7+3,0),"%"),"3% 이하"))))))</f>
        <v/>
      </c>
      <c r="Q417" s="194">
        <f>IFERROR(ROUND(OFFSET(환산공식!$FG$15,$F417,0),3),"")</f>
        <v/>
      </c>
      <c r="R417" s="194">
        <f>OFFSET('배치점수 계산기'!H$10,$D417,0)</f>
        <v/>
      </c>
      <c r="S417" s="194">
        <f>OFFSET('배치점수 계산기'!I$10,$D417,0)</f>
        <v/>
      </c>
      <c r="T417" s="194">
        <f>OFFSET('배치점수 계산기'!J$10,$D417,0)</f>
        <v/>
      </c>
      <c r="U417" s="194">
        <f>OFFSET('배치점수 계산기'!K$10,$D417,0)</f>
        <v/>
      </c>
      <c r="V417" s="194">
        <f>OFFSET('배치점수 계산기'!L$10,$D417,0)</f>
        <v/>
      </c>
      <c r="W417" s="186">
        <f>OFFSET('배치점수 계산기'!M$10,$D417,0)</f>
        <v/>
      </c>
      <c r="X417" s="184">
        <f>OFFSET('배치점수 계산기'!N$10,$D417,0)</f>
        <v/>
      </c>
      <c r="Y417" s="188">
        <f>OFFSET(환산공식!FW$15,$F417,0)</f>
        <v/>
      </c>
      <c r="Z417" s="697">
        <f>OFFSET(환산공식!FX$15,$F417,0)</f>
        <v/>
      </c>
      <c r="AA417" s="179">
        <f>OFFSET(환산공식!FY$15,$F417,0)</f>
        <v/>
      </c>
      <c r="AB417" s="3" t="n"/>
      <c r="AD417" s="0">
        <f>IF(L417="X",6,IF(Q417&gt;R417,1,IF(Q417&gt;S417,2,IF(Q417&gt;T417,3,IF(Q417&gt;U417,4,IF(Q417&gt;=V417,5,IF(Q417&lt;V417,6,"")))))))</f>
        <v/>
      </c>
      <c r="AF417" s="3" t="n"/>
      <c r="AG417" s="3" t="n"/>
      <c r="AH417" s="3" t="n"/>
    </row>
    <row r="418">
      <c r="A418" s="198" t="n"/>
      <c r="B418" s="198" t="n"/>
      <c r="C418" s="198" t="inlineStr">
        <is>
          <t>나411</t>
        </is>
      </c>
      <c r="D418" s="195" t="n">
        <v>1406</v>
      </c>
      <c r="E418" s="195" t="n">
        <v>103</v>
      </c>
      <c r="F418" s="195" t="n">
        <v>103</v>
      </c>
      <c r="G418" s="239" t="n">
        <v>411</v>
      </c>
      <c r="H418" s="197" t="inlineStr">
        <is>
          <t>나</t>
        </is>
      </c>
      <c r="I418" s="242" t="inlineStr">
        <is>
          <t>상명대</t>
        </is>
      </c>
      <c r="J418" s="242" t="inlineStr">
        <is>
          <t>자유전공(이공계열)</t>
        </is>
      </c>
      <c r="K418" s="195" t="inlineStr">
        <is>
          <t>자연</t>
        </is>
      </c>
      <c r="L418" s="697">
        <f>IF(OFFSET(환산공식!$ED$15,$F418,0)=1,"O","X")</f>
        <v/>
      </c>
      <c r="M418" s="188">
        <f>IFERROR(OFFSET(환산공식!DJ$15,$F418,0),"")</f>
        <v/>
      </c>
      <c r="N418" s="697">
        <f>IFERROR(CONCATENATE(ROUND(OFFSET(환산공식!DK$15,$F418,0),1),"%"),"")</f>
        <v/>
      </c>
      <c r="O418" s="697">
        <f>IFERROR(OFFSET(환산공식!DL$15,$F418,0),"")</f>
        <v/>
      </c>
      <c r="P418" s="188">
        <f>IF(E418="","",IF(Q418&gt;R418,"90% 이상",IF(Q418&gt;S418,CONCATENATE(ROUND(((Q418-S418)/(R418-S418))*20+70,0),"%"),IF(Q418&gt;T418,CONCATENATE(ROUND(((Q418-T418)/(S418-T418))*30+40,0),"%"),IF(Q418&gt;U418,CONCATENATE(ROUND(((Q418-U418)/(T418-U418))*30+10,0),"%"),IF(Q418&gt;V418,CONCATENATE(ROUND(((Q418-V418)/(U418-V418))*7+3,0),"%"),"3% 이하"))))))</f>
        <v/>
      </c>
      <c r="Q418" s="194">
        <f>IFERROR(ROUND(OFFSET(환산공식!$FG$15,$F418,0),3),"")</f>
        <v/>
      </c>
      <c r="R418" s="194">
        <f>OFFSET('배치점수 계산기'!H$10,$D418,0)</f>
        <v/>
      </c>
      <c r="S418" s="194">
        <f>OFFSET('배치점수 계산기'!I$10,$D418,0)</f>
        <v/>
      </c>
      <c r="T418" s="194">
        <f>OFFSET('배치점수 계산기'!J$10,$D418,0)</f>
        <v/>
      </c>
      <c r="U418" s="194">
        <f>OFFSET('배치점수 계산기'!K$10,$D418,0)</f>
        <v/>
      </c>
      <c r="V418" s="194">
        <f>OFFSET('배치점수 계산기'!L$10,$D418,0)</f>
        <v/>
      </c>
      <c r="W418" s="186">
        <f>OFFSET('배치점수 계산기'!M$10,$D418,0)</f>
        <v/>
      </c>
      <c r="X418" s="184">
        <f>OFFSET('배치점수 계산기'!N$10,$D418,0)</f>
        <v/>
      </c>
      <c r="Y418" s="188">
        <f>OFFSET(환산공식!FW$15,$F418,0)</f>
        <v/>
      </c>
      <c r="Z418" s="697">
        <f>OFFSET(환산공식!FX$15,$F418,0)</f>
        <v/>
      </c>
      <c r="AA418" s="179">
        <f>OFFSET(환산공식!FY$15,$F418,0)</f>
        <v/>
      </c>
      <c r="AB418" s="3" t="n"/>
      <c r="AD418" s="0">
        <f>IF(L418="X",6,IF(Q418&gt;R418,1,IF(Q418&gt;S418,2,IF(Q418&gt;T418,3,IF(Q418&gt;U418,4,IF(Q418&gt;=V418,5,IF(Q418&lt;V418,6,"")))))))</f>
        <v/>
      </c>
      <c r="AF418" s="3" t="n"/>
      <c r="AG418" s="3" t="n"/>
      <c r="AH418" s="3" t="n"/>
    </row>
    <row r="419">
      <c r="A419" s="198" t="n"/>
      <c r="B419" s="198" t="n"/>
      <c r="C419" s="198" t="inlineStr">
        <is>
          <t>나412</t>
        </is>
      </c>
      <c r="D419" s="195" t="n">
        <v>1407</v>
      </c>
      <c r="E419" s="195" t="n">
        <v>103</v>
      </c>
      <c r="F419" s="195" t="n">
        <v>103</v>
      </c>
      <c r="G419" s="239" t="n">
        <v>412</v>
      </c>
      <c r="H419" s="197" t="inlineStr">
        <is>
          <t>나</t>
        </is>
      </c>
      <c r="I419" s="242" t="inlineStr">
        <is>
          <t>상명대</t>
        </is>
      </c>
      <c r="J419" s="242" t="inlineStr">
        <is>
          <t>휴먼지능정보공학전공</t>
        </is>
      </c>
      <c r="K419" s="195" t="inlineStr">
        <is>
          <t>자연</t>
        </is>
      </c>
      <c r="L419" s="697">
        <f>IF(OFFSET(환산공식!$ED$15,$F419,0)=1,"O","X")</f>
        <v/>
      </c>
      <c r="M419" s="188">
        <f>IFERROR(OFFSET(환산공식!DJ$15,$F419,0),"")</f>
        <v/>
      </c>
      <c r="N419" s="697">
        <f>IFERROR(CONCATENATE(ROUND(OFFSET(환산공식!DK$15,$F419,0),1),"%"),"")</f>
        <v/>
      </c>
      <c r="O419" s="697">
        <f>IFERROR(OFFSET(환산공식!DL$15,$F419,0),"")</f>
        <v/>
      </c>
      <c r="P419" s="188">
        <f>IF(E419="","",IF(Q419&gt;R419,"90% 이상",IF(Q419&gt;S419,CONCATENATE(ROUND(((Q419-S419)/(R419-S419))*20+70,0),"%"),IF(Q419&gt;T419,CONCATENATE(ROUND(((Q419-T419)/(S419-T419))*30+40,0),"%"),IF(Q419&gt;U419,CONCATENATE(ROUND(((Q419-U419)/(T419-U419))*30+10,0),"%"),IF(Q419&gt;V419,CONCATENATE(ROUND(((Q419-V419)/(U419-V419))*7+3,0),"%"),"3% 이하"))))))</f>
        <v/>
      </c>
      <c r="Q419" s="194">
        <f>IFERROR(ROUND(OFFSET(환산공식!$FG$15,$F419,0),3),"")</f>
        <v/>
      </c>
      <c r="R419" s="194">
        <f>OFFSET('배치점수 계산기'!H$10,$D419,0)</f>
        <v/>
      </c>
      <c r="S419" s="194">
        <f>OFFSET('배치점수 계산기'!I$10,$D419,0)</f>
        <v/>
      </c>
      <c r="T419" s="194">
        <f>OFFSET('배치점수 계산기'!J$10,$D419,0)</f>
        <v/>
      </c>
      <c r="U419" s="194">
        <f>OFFSET('배치점수 계산기'!K$10,$D419,0)</f>
        <v/>
      </c>
      <c r="V419" s="194">
        <f>OFFSET('배치점수 계산기'!L$10,$D419,0)</f>
        <v/>
      </c>
      <c r="W419" s="186">
        <f>OFFSET('배치점수 계산기'!M$10,$D419,0)</f>
        <v/>
      </c>
      <c r="X419" s="184">
        <f>OFFSET('배치점수 계산기'!N$10,$D419,0)</f>
        <v/>
      </c>
      <c r="Y419" s="188">
        <f>OFFSET(환산공식!FW$15,$F419,0)</f>
        <v/>
      </c>
      <c r="Z419" s="697">
        <f>OFFSET(환산공식!FX$15,$F419,0)</f>
        <v/>
      </c>
      <c r="AA419" s="179">
        <f>OFFSET(환산공식!FY$15,$F419,0)</f>
        <v/>
      </c>
      <c r="AB419" s="3" t="n"/>
      <c r="AD419" s="0">
        <f>IF(L419="X",6,IF(Q419&gt;R419,1,IF(Q419&gt;S419,2,IF(Q419&gt;T419,3,IF(Q419&gt;U419,4,IF(Q419&gt;=V419,5,IF(Q419&lt;V419,6,"")))))))</f>
        <v/>
      </c>
      <c r="AF419" s="3" t="n"/>
      <c r="AG419" s="3" t="n"/>
      <c r="AH419" s="3" t="n"/>
    </row>
    <row r="420">
      <c r="A420" s="198" t="n"/>
      <c r="B420" s="198" t="n"/>
      <c r="C420" s="198" t="inlineStr">
        <is>
          <t>나413</t>
        </is>
      </c>
      <c r="D420" s="195" t="n">
        <v>1408</v>
      </c>
      <c r="E420" s="195" t="n">
        <v>103</v>
      </c>
      <c r="F420" s="195" t="n">
        <v>103</v>
      </c>
      <c r="G420" s="239" t="n">
        <v>413</v>
      </c>
      <c r="H420" s="197" t="inlineStr">
        <is>
          <t>나</t>
        </is>
      </c>
      <c r="I420" s="242" t="inlineStr">
        <is>
          <t>상명대</t>
        </is>
      </c>
      <c r="J420" s="242" t="inlineStr">
        <is>
          <t>의류학전공</t>
        </is>
      </c>
      <c r="K420" s="195" t="inlineStr">
        <is>
          <t>자연</t>
        </is>
      </c>
      <c r="L420" s="697">
        <f>IF(OFFSET(환산공식!$ED$15,$F420,0)=1,"O","X")</f>
        <v/>
      </c>
      <c r="M420" s="188">
        <f>IFERROR(OFFSET(환산공식!DJ$15,$F420,0),"")</f>
        <v/>
      </c>
      <c r="N420" s="697">
        <f>IFERROR(CONCATENATE(ROUND(OFFSET(환산공식!DK$15,$F420,0),1),"%"),"")</f>
        <v/>
      </c>
      <c r="O420" s="697">
        <f>IFERROR(OFFSET(환산공식!DL$15,$F420,0),"")</f>
        <v/>
      </c>
      <c r="P420" s="188">
        <f>IF(E420="","",IF(Q420&gt;R420,"90% 이상",IF(Q420&gt;S420,CONCATENATE(ROUND(((Q420-S420)/(R420-S420))*20+70,0),"%"),IF(Q420&gt;T420,CONCATENATE(ROUND(((Q420-T420)/(S420-T420))*30+40,0),"%"),IF(Q420&gt;U420,CONCATENATE(ROUND(((Q420-U420)/(T420-U420))*30+10,0),"%"),IF(Q420&gt;V420,CONCATENATE(ROUND(((Q420-V420)/(U420-V420))*7+3,0),"%"),"3% 이하"))))))</f>
        <v/>
      </c>
      <c r="Q420" s="194">
        <f>IFERROR(ROUND(OFFSET(환산공식!$FG$15,$F420,0),3),"")</f>
        <v/>
      </c>
      <c r="R420" s="194">
        <f>OFFSET('배치점수 계산기'!H$10,$D420,0)</f>
        <v/>
      </c>
      <c r="S420" s="194">
        <f>OFFSET('배치점수 계산기'!I$10,$D420,0)</f>
        <v/>
      </c>
      <c r="T420" s="194">
        <f>OFFSET('배치점수 계산기'!J$10,$D420,0)</f>
        <v/>
      </c>
      <c r="U420" s="194">
        <f>OFFSET('배치점수 계산기'!K$10,$D420,0)</f>
        <v/>
      </c>
      <c r="V420" s="194">
        <f>OFFSET('배치점수 계산기'!L$10,$D420,0)</f>
        <v/>
      </c>
      <c r="W420" s="186">
        <f>OFFSET('배치점수 계산기'!M$10,$D420,0)</f>
        <v/>
      </c>
      <c r="X420" s="184">
        <f>OFFSET('배치점수 계산기'!N$10,$D420,0)</f>
        <v/>
      </c>
      <c r="Y420" s="188">
        <f>OFFSET(환산공식!FW$15,$F420,0)</f>
        <v/>
      </c>
      <c r="Z420" s="697">
        <f>OFFSET(환산공식!FX$15,$F420,0)</f>
        <v/>
      </c>
      <c r="AA420" s="179">
        <f>OFFSET(환산공식!FY$15,$F420,0)</f>
        <v/>
      </c>
      <c r="AB420" s="3" t="n"/>
      <c r="AD420" s="0">
        <f>IF(L420="X",6,IF(Q420&gt;R420,1,IF(Q420&gt;S420,2,IF(Q420&gt;T420,3,IF(Q420&gt;U420,4,IF(Q420&gt;=V420,5,IF(Q420&lt;V420,6,"")))))))</f>
        <v/>
      </c>
      <c r="AF420" s="3" t="n"/>
      <c r="AG420" s="3" t="n"/>
      <c r="AH420" s="3" t="n"/>
    </row>
    <row r="421">
      <c r="A421" s="198" t="n"/>
      <c r="B421" s="198" t="n"/>
      <c r="C421" s="198" t="inlineStr">
        <is>
          <t>나414</t>
        </is>
      </c>
      <c r="D421" s="195" t="n">
        <v>1409</v>
      </c>
      <c r="E421" s="195" t="n">
        <v>103</v>
      </c>
      <c r="F421" s="195" t="n">
        <v>103</v>
      </c>
      <c r="G421" s="239" t="n">
        <v>414</v>
      </c>
      <c r="H421" s="197" t="inlineStr">
        <is>
          <t>나</t>
        </is>
      </c>
      <c r="I421" s="242" t="inlineStr">
        <is>
          <t>상명대</t>
        </is>
      </c>
      <c r="J421" s="242" t="inlineStr">
        <is>
          <t>화공신소재전공</t>
        </is>
      </c>
      <c r="K421" s="195" t="inlineStr">
        <is>
          <t>자연</t>
        </is>
      </c>
      <c r="L421" s="697">
        <f>IF(OFFSET(환산공식!$ED$15,$F421,0)=1,"O","X")</f>
        <v/>
      </c>
      <c r="M421" s="188">
        <f>IFERROR(OFFSET(환산공식!DJ$15,$F421,0),"")</f>
        <v/>
      </c>
      <c r="N421" s="697">
        <f>IFERROR(CONCATENATE(ROUND(OFFSET(환산공식!DK$15,$F421,0),1),"%"),"")</f>
        <v/>
      </c>
      <c r="O421" s="697">
        <f>IFERROR(OFFSET(환산공식!DL$15,$F421,0),"")</f>
        <v/>
      </c>
      <c r="P421" s="188">
        <f>IF(E421="","",IF(Q421&gt;R421,"90% 이상",IF(Q421&gt;S421,CONCATENATE(ROUND(((Q421-S421)/(R421-S421))*20+70,0),"%"),IF(Q421&gt;T421,CONCATENATE(ROUND(((Q421-T421)/(S421-T421))*30+40,0),"%"),IF(Q421&gt;U421,CONCATENATE(ROUND(((Q421-U421)/(T421-U421))*30+10,0),"%"),IF(Q421&gt;V421,CONCATENATE(ROUND(((Q421-V421)/(U421-V421))*7+3,0),"%"),"3% 이하"))))))</f>
        <v/>
      </c>
      <c r="Q421" s="194">
        <f>IFERROR(ROUND(OFFSET(환산공식!$FG$15,$F421,0),3),"")</f>
        <v/>
      </c>
      <c r="R421" s="194">
        <f>OFFSET('배치점수 계산기'!H$10,$D421,0)</f>
        <v/>
      </c>
      <c r="S421" s="194">
        <f>OFFSET('배치점수 계산기'!I$10,$D421,0)</f>
        <v/>
      </c>
      <c r="T421" s="194">
        <f>OFFSET('배치점수 계산기'!J$10,$D421,0)</f>
        <v/>
      </c>
      <c r="U421" s="194">
        <f>OFFSET('배치점수 계산기'!K$10,$D421,0)</f>
        <v/>
      </c>
      <c r="V421" s="194">
        <f>OFFSET('배치점수 계산기'!L$10,$D421,0)</f>
        <v/>
      </c>
      <c r="W421" s="186">
        <f>OFFSET('배치점수 계산기'!M$10,$D421,0)</f>
        <v/>
      </c>
      <c r="X421" s="184">
        <f>OFFSET('배치점수 계산기'!N$10,$D421,0)</f>
        <v/>
      </c>
      <c r="Y421" s="188">
        <f>OFFSET(환산공식!FW$15,$F421,0)</f>
        <v/>
      </c>
      <c r="Z421" s="697">
        <f>OFFSET(환산공식!FX$15,$F421,0)</f>
        <v/>
      </c>
      <c r="AA421" s="179">
        <f>OFFSET(환산공식!FY$15,$F421,0)</f>
        <v/>
      </c>
      <c r="AB421" s="3" t="n"/>
      <c r="AD421" s="0">
        <f>IF(L421="X",6,IF(Q421&gt;R421,1,IF(Q421&gt;S421,2,IF(Q421&gt;T421,3,IF(Q421&gt;U421,4,IF(Q421&gt;=V421,5,IF(Q421&lt;V421,6,"")))))))</f>
        <v/>
      </c>
      <c r="AF421" s="3" t="n"/>
      <c r="AG421" s="3" t="n"/>
      <c r="AH421" s="3" t="n"/>
    </row>
    <row r="422">
      <c r="A422" s="198" t="n"/>
      <c r="B422" s="198" t="n"/>
      <c r="C422" s="198" t="inlineStr">
        <is>
          <t>나415</t>
        </is>
      </c>
      <c r="D422" s="195" t="n">
        <v>1410</v>
      </c>
      <c r="E422" s="195" t="n">
        <v>103</v>
      </c>
      <c r="F422" s="195" t="n">
        <v>103</v>
      </c>
      <c r="G422" s="239" t="n">
        <v>415</v>
      </c>
      <c r="H422" s="197" t="inlineStr">
        <is>
          <t>나</t>
        </is>
      </c>
      <c r="I422" s="242" t="inlineStr">
        <is>
          <t>상명대</t>
        </is>
      </c>
      <c r="J422" s="242" t="inlineStr">
        <is>
          <t>생명공학전공</t>
        </is>
      </c>
      <c r="K422" s="195" t="inlineStr">
        <is>
          <t>자연</t>
        </is>
      </c>
      <c r="L422" s="697">
        <f>IF(OFFSET(환산공식!$ED$15,$F422,0)=1,"O","X")</f>
        <v/>
      </c>
      <c r="M422" s="188">
        <f>IFERROR(OFFSET(환산공식!DJ$15,$F422,0),"")</f>
        <v/>
      </c>
      <c r="N422" s="697">
        <f>IFERROR(CONCATENATE(ROUND(OFFSET(환산공식!DK$15,$F422,0),1),"%"),"")</f>
        <v/>
      </c>
      <c r="O422" s="697">
        <f>IFERROR(OFFSET(환산공식!DL$15,$F422,0),"")</f>
        <v/>
      </c>
      <c r="P422" s="188">
        <f>IF(E422="","",IF(Q422&gt;R422,"90% 이상",IF(Q422&gt;S422,CONCATENATE(ROUND(((Q422-S422)/(R422-S422))*20+70,0),"%"),IF(Q422&gt;T422,CONCATENATE(ROUND(((Q422-T422)/(S422-T422))*30+40,0),"%"),IF(Q422&gt;U422,CONCATENATE(ROUND(((Q422-U422)/(T422-U422))*30+10,0),"%"),IF(Q422&gt;V422,CONCATENATE(ROUND(((Q422-V422)/(U422-V422))*7+3,0),"%"),"3% 이하"))))))</f>
        <v/>
      </c>
      <c r="Q422" s="194">
        <f>IFERROR(ROUND(OFFSET(환산공식!$FG$15,$F422,0),3),"")</f>
        <v/>
      </c>
      <c r="R422" s="194">
        <f>OFFSET('배치점수 계산기'!H$10,$D422,0)</f>
        <v/>
      </c>
      <c r="S422" s="194">
        <f>OFFSET('배치점수 계산기'!I$10,$D422,0)</f>
        <v/>
      </c>
      <c r="T422" s="194">
        <f>OFFSET('배치점수 계산기'!J$10,$D422,0)</f>
        <v/>
      </c>
      <c r="U422" s="194">
        <f>OFFSET('배치점수 계산기'!K$10,$D422,0)</f>
        <v/>
      </c>
      <c r="V422" s="194">
        <f>OFFSET('배치점수 계산기'!L$10,$D422,0)</f>
        <v/>
      </c>
      <c r="W422" s="186">
        <f>OFFSET('배치점수 계산기'!M$10,$D422,0)</f>
        <v/>
      </c>
      <c r="X422" s="184">
        <f>OFFSET('배치점수 계산기'!N$10,$D422,0)</f>
        <v/>
      </c>
      <c r="Y422" s="188">
        <f>OFFSET(환산공식!FW$15,$F422,0)</f>
        <v/>
      </c>
      <c r="Z422" s="697">
        <f>OFFSET(환산공식!FX$15,$F422,0)</f>
        <v/>
      </c>
      <c r="AA422" s="179">
        <f>OFFSET(환산공식!FY$15,$F422,0)</f>
        <v/>
      </c>
      <c r="AB422" s="3" t="n"/>
      <c r="AD422" s="0">
        <f>IF(L422="X",6,IF(Q422&gt;R422,1,IF(Q422&gt;S422,2,IF(Q422&gt;T422,3,IF(Q422&gt;U422,4,IF(Q422&gt;=V422,5,IF(Q422&lt;V422,6,"")))))))</f>
        <v/>
      </c>
      <c r="AF422" s="3" t="n"/>
      <c r="AG422" s="3" t="n"/>
      <c r="AH422" s="3" t="n"/>
    </row>
    <row r="423">
      <c r="A423" s="198" t="n"/>
      <c r="B423" s="198" t="n"/>
      <c r="C423" s="198" t="inlineStr">
        <is>
          <t>나416</t>
        </is>
      </c>
      <c r="D423" s="195" t="n">
        <v>1411</v>
      </c>
      <c r="E423" s="195" t="n">
        <v>103</v>
      </c>
      <c r="F423" s="195" t="n">
        <v>103</v>
      </c>
      <c r="G423" s="239" t="n">
        <v>416</v>
      </c>
      <c r="H423" s="197" t="inlineStr">
        <is>
          <t>나</t>
        </is>
      </c>
      <c r="I423" s="242" t="inlineStr">
        <is>
          <t>상명대</t>
        </is>
      </c>
      <c r="J423" s="242" t="inlineStr">
        <is>
          <t>핀테크전공·빅데이터융합전공·스마트생산전공</t>
        </is>
      </c>
      <c r="K423" s="195" t="inlineStr">
        <is>
          <t>자연</t>
        </is>
      </c>
      <c r="L423" s="697">
        <f>IF(OFFSET(환산공식!$ED$15,$F423,0)=1,"O","X")</f>
        <v/>
      </c>
      <c r="M423" s="188">
        <f>IFERROR(OFFSET(환산공식!DJ$15,$F423,0),"")</f>
        <v/>
      </c>
      <c r="N423" s="697">
        <f>IFERROR(CONCATENATE(ROUND(OFFSET(환산공식!DK$15,$F423,0),1),"%"),"")</f>
        <v/>
      </c>
      <c r="O423" s="697">
        <f>IFERROR(OFFSET(환산공식!DL$15,$F423,0),"")</f>
        <v/>
      </c>
      <c r="P423" s="188">
        <f>IF(E423="","",IF(Q423&gt;R423,"90% 이상",IF(Q423&gt;S423,CONCATENATE(ROUND(((Q423-S423)/(R423-S423))*20+70,0),"%"),IF(Q423&gt;T423,CONCATENATE(ROUND(((Q423-T423)/(S423-T423))*30+40,0),"%"),IF(Q423&gt;U423,CONCATENATE(ROUND(((Q423-U423)/(T423-U423))*30+10,0),"%"),IF(Q423&gt;V423,CONCATENATE(ROUND(((Q423-V423)/(U423-V423))*7+3,0),"%"),"3% 이하"))))))</f>
        <v/>
      </c>
      <c r="Q423" s="194">
        <f>IFERROR(ROUND(OFFSET(환산공식!$FG$15,$F423,0),3),"")</f>
        <v/>
      </c>
      <c r="R423" s="194">
        <f>OFFSET('배치점수 계산기'!H$10,$D423,0)</f>
        <v/>
      </c>
      <c r="S423" s="194">
        <f>OFFSET('배치점수 계산기'!I$10,$D423,0)</f>
        <v/>
      </c>
      <c r="T423" s="194">
        <f>OFFSET('배치점수 계산기'!J$10,$D423,0)</f>
        <v/>
      </c>
      <c r="U423" s="194">
        <f>OFFSET('배치점수 계산기'!K$10,$D423,0)</f>
        <v/>
      </c>
      <c r="V423" s="194">
        <f>OFFSET('배치점수 계산기'!L$10,$D423,0)</f>
        <v/>
      </c>
      <c r="W423" s="186">
        <f>OFFSET('배치점수 계산기'!M$10,$D423,0)</f>
        <v/>
      </c>
      <c r="X423" s="184">
        <f>OFFSET('배치점수 계산기'!N$10,$D423,0)</f>
        <v/>
      </c>
      <c r="Y423" s="188">
        <f>OFFSET(환산공식!FW$15,$F423,0)</f>
        <v/>
      </c>
      <c r="Z423" s="697">
        <f>OFFSET(환산공식!FX$15,$F423,0)</f>
        <v/>
      </c>
      <c r="AA423" s="179">
        <f>OFFSET(환산공식!FY$15,$F423,0)</f>
        <v/>
      </c>
      <c r="AB423" s="3" t="n"/>
      <c r="AD423" s="0">
        <f>IF(L423="X",6,IF(Q423&gt;R423,1,IF(Q423&gt;S423,2,IF(Q423&gt;T423,3,IF(Q423&gt;U423,4,IF(Q423&gt;=V423,5,IF(Q423&lt;V423,6,"")))))))</f>
        <v/>
      </c>
      <c r="AF423" s="3" t="n"/>
      <c r="AG423" s="3" t="n"/>
      <c r="AH423" s="3" t="n"/>
    </row>
    <row r="424">
      <c r="A424" s="198" t="n"/>
      <c r="B424" s="198" t="n"/>
      <c r="C424" s="198" t="inlineStr">
        <is>
          <t>나417</t>
        </is>
      </c>
      <c r="D424" s="195" t="n">
        <v>1412</v>
      </c>
      <c r="E424" s="195" t="n">
        <v>103</v>
      </c>
      <c r="F424" s="195" t="n">
        <v>103</v>
      </c>
      <c r="G424" s="239" t="n">
        <v>417</v>
      </c>
      <c r="H424" s="197" t="inlineStr">
        <is>
          <t>나</t>
        </is>
      </c>
      <c r="I424" s="242" t="inlineStr">
        <is>
          <t>상명대</t>
        </is>
      </c>
      <c r="J424" s="242" t="inlineStr">
        <is>
          <t>식품영양학전공</t>
        </is>
      </c>
      <c r="K424" s="195" t="inlineStr">
        <is>
          <t>자연</t>
        </is>
      </c>
      <c r="L424" s="697">
        <f>IF(OFFSET(환산공식!$ED$15,$F424,0)=1,"O","X")</f>
        <v/>
      </c>
      <c r="M424" s="188">
        <f>IFERROR(OFFSET(환산공식!DJ$15,$F424,0),"")</f>
        <v/>
      </c>
      <c r="N424" s="697">
        <f>IFERROR(CONCATENATE(ROUND(OFFSET(환산공식!DK$15,$F424,0),1),"%"),"")</f>
        <v/>
      </c>
      <c r="O424" s="697">
        <f>IFERROR(OFFSET(환산공식!DL$15,$F424,0),"")</f>
        <v/>
      </c>
      <c r="P424" s="188">
        <f>IF(E424="","",IF(Q424&gt;R424,"90% 이상",IF(Q424&gt;S424,CONCATENATE(ROUND(((Q424-S424)/(R424-S424))*20+70,0),"%"),IF(Q424&gt;T424,CONCATENATE(ROUND(((Q424-T424)/(S424-T424))*30+40,0),"%"),IF(Q424&gt;U424,CONCATENATE(ROUND(((Q424-U424)/(T424-U424))*30+10,0),"%"),IF(Q424&gt;V424,CONCATENATE(ROUND(((Q424-V424)/(U424-V424))*7+3,0),"%"),"3% 이하"))))))</f>
        <v/>
      </c>
      <c r="Q424" s="194">
        <f>IFERROR(ROUND(OFFSET(환산공식!$FG$15,$F424,0),3),"")</f>
        <v/>
      </c>
      <c r="R424" s="194">
        <f>OFFSET('배치점수 계산기'!H$10,$D424,0)</f>
        <v/>
      </c>
      <c r="S424" s="194">
        <f>OFFSET('배치점수 계산기'!I$10,$D424,0)</f>
        <v/>
      </c>
      <c r="T424" s="194">
        <f>OFFSET('배치점수 계산기'!J$10,$D424,0)</f>
        <v/>
      </c>
      <c r="U424" s="194">
        <f>OFFSET('배치점수 계산기'!K$10,$D424,0)</f>
        <v/>
      </c>
      <c r="V424" s="194">
        <f>OFFSET('배치점수 계산기'!L$10,$D424,0)</f>
        <v/>
      </c>
      <c r="W424" s="186">
        <f>OFFSET('배치점수 계산기'!M$10,$D424,0)</f>
        <v/>
      </c>
      <c r="X424" s="184">
        <f>OFFSET('배치점수 계산기'!N$10,$D424,0)</f>
        <v/>
      </c>
      <c r="Y424" s="188">
        <f>OFFSET(환산공식!FW$15,$F424,0)</f>
        <v/>
      </c>
      <c r="Z424" s="697">
        <f>OFFSET(환산공식!FX$15,$F424,0)</f>
        <v/>
      </c>
      <c r="AA424" s="179">
        <f>OFFSET(환산공식!FY$15,$F424,0)</f>
        <v/>
      </c>
      <c r="AB424" s="3" t="n"/>
      <c r="AD424" s="0">
        <f>IF(L424="X",6,IF(Q424&gt;R424,1,IF(Q424&gt;S424,2,IF(Q424&gt;T424,3,IF(Q424&gt;U424,4,IF(Q424&gt;=V424,5,IF(Q424&lt;V424,6,"")))))))</f>
        <v/>
      </c>
      <c r="AF424" s="3" t="n"/>
      <c r="AG424" s="3" t="n"/>
      <c r="AH424" s="3" t="n"/>
    </row>
    <row r="425">
      <c r="A425" s="198" t="n"/>
      <c r="B425" s="198" t="n"/>
      <c r="C425" s="198" t="inlineStr">
        <is>
          <t>나418</t>
        </is>
      </c>
      <c r="D425" s="195" t="n">
        <v>1413</v>
      </c>
      <c r="E425" s="195" t="n">
        <v>103</v>
      </c>
      <c r="F425" s="195" t="n">
        <v>103</v>
      </c>
      <c r="G425" s="239" t="n">
        <v>418</v>
      </c>
      <c r="H425" s="197" t="inlineStr">
        <is>
          <t>나</t>
        </is>
      </c>
      <c r="I425" s="242" t="inlineStr">
        <is>
          <t>상명대</t>
        </is>
      </c>
      <c r="J425" s="242" t="inlineStr">
        <is>
          <t>애니메이션전공</t>
        </is>
      </c>
      <c r="K425" s="195" t="inlineStr">
        <is>
          <t>자연</t>
        </is>
      </c>
      <c r="L425" s="697">
        <f>IF(OFFSET(환산공식!$ED$15,$F425,0)=1,"O","X")</f>
        <v/>
      </c>
      <c r="M425" s="188">
        <f>IFERROR(OFFSET(환산공식!DJ$15,$F425,0),"")</f>
        <v/>
      </c>
      <c r="N425" s="697">
        <f>IFERROR(CONCATENATE(ROUND(OFFSET(환산공식!DK$15,$F425,0),1),"%"),"")</f>
        <v/>
      </c>
      <c r="O425" s="697">
        <f>IFERROR(OFFSET(환산공식!DL$15,$F425,0),"")</f>
        <v/>
      </c>
      <c r="P425" s="188">
        <f>IF(E425="","",IF(Q425&gt;R425,"90% 이상",IF(Q425&gt;S425,CONCATENATE(ROUND(((Q425-S425)/(R425-S425))*20+70,0),"%"),IF(Q425&gt;T425,CONCATENATE(ROUND(((Q425-T425)/(S425-T425))*30+40,0),"%"),IF(Q425&gt;U425,CONCATENATE(ROUND(((Q425-U425)/(T425-U425))*30+10,0),"%"),IF(Q425&gt;V425,CONCATENATE(ROUND(((Q425-V425)/(U425-V425))*7+3,0),"%"),"3% 이하"))))))</f>
        <v/>
      </c>
      <c r="Q425" s="194">
        <f>IFERROR(ROUND(OFFSET(환산공식!$FG$15,$F425,0),3),"")</f>
        <v/>
      </c>
      <c r="R425" s="194">
        <f>OFFSET('배치점수 계산기'!H$10,$D425,0)</f>
        <v/>
      </c>
      <c r="S425" s="194">
        <f>OFFSET('배치점수 계산기'!I$10,$D425,0)</f>
        <v/>
      </c>
      <c r="T425" s="194">
        <f>OFFSET('배치점수 계산기'!J$10,$D425,0)</f>
        <v/>
      </c>
      <c r="U425" s="194">
        <f>OFFSET('배치점수 계산기'!K$10,$D425,0)</f>
        <v/>
      </c>
      <c r="V425" s="194">
        <f>OFFSET('배치점수 계산기'!L$10,$D425,0)</f>
        <v/>
      </c>
      <c r="W425" s="186">
        <f>OFFSET('배치점수 계산기'!M$10,$D425,0)</f>
        <v/>
      </c>
      <c r="X425" s="184">
        <f>OFFSET('배치점수 계산기'!N$10,$D425,0)</f>
        <v/>
      </c>
      <c r="Y425" s="188">
        <f>OFFSET(환산공식!FW$15,$F425,0)</f>
        <v/>
      </c>
      <c r="Z425" s="697">
        <f>OFFSET(환산공식!FX$15,$F425,0)</f>
        <v/>
      </c>
      <c r="AA425" s="179">
        <f>OFFSET(환산공식!FY$15,$F425,0)</f>
        <v/>
      </c>
      <c r="AB425" s="3" t="n"/>
      <c r="AD425" s="0">
        <f>IF(L425="X",6,IF(Q425&gt;R425,1,IF(Q425&gt;S425,2,IF(Q425&gt;T425,3,IF(Q425&gt;U425,4,IF(Q425&gt;=V425,5,IF(Q425&lt;V425,6,"")))))))</f>
        <v/>
      </c>
      <c r="AF425" s="3" t="n"/>
      <c r="AG425" s="3" t="n"/>
      <c r="AH425" s="3" t="n"/>
    </row>
    <row r="426">
      <c r="A426" s="198" t="n"/>
      <c r="B426" s="198" t="n"/>
      <c r="C426" s="198" t="inlineStr">
        <is>
          <t>나419</t>
        </is>
      </c>
      <c r="D426" s="195" t="n">
        <v>1414</v>
      </c>
      <c r="E426" s="195" t="n">
        <v>104</v>
      </c>
      <c r="F426" s="195" t="n">
        <v>104</v>
      </c>
      <c r="G426" s="239" t="n">
        <v>419</v>
      </c>
      <c r="H426" s="197" t="inlineStr">
        <is>
          <t>나</t>
        </is>
      </c>
      <c r="I426" s="242" t="inlineStr">
        <is>
          <t>상명대</t>
        </is>
      </c>
      <c r="J426" s="242" t="inlineStr">
        <is>
          <t>경영학부</t>
        </is>
      </c>
      <c r="K426" s="195" t="inlineStr">
        <is>
          <t>통합</t>
        </is>
      </c>
      <c r="L426" s="697">
        <f>IF(OFFSET(환산공식!$ED$15,$F426,0)=1,"O","X")</f>
        <v/>
      </c>
      <c r="M426" s="188">
        <f>IFERROR(OFFSET(환산공식!DJ$15,$F426,0),"")</f>
        <v/>
      </c>
      <c r="N426" s="697">
        <f>IFERROR(CONCATENATE(ROUND(OFFSET(환산공식!DK$15,$F426,0),1),"%"),"")</f>
        <v/>
      </c>
      <c r="O426" s="697">
        <f>IFERROR(OFFSET(환산공식!DL$15,$F426,0),"")</f>
        <v/>
      </c>
      <c r="P426" s="188">
        <f>IF(E426="","",IF(Q426&gt;R426,"90% 이상",IF(Q426&gt;S426,CONCATENATE(ROUND(((Q426-S426)/(R426-S426))*20+70,0),"%"),IF(Q426&gt;T426,CONCATENATE(ROUND(((Q426-T426)/(S426-T426))*30+40,0),"%"),IF(Q426&gt;U426,CONCATENATE(ROUND(((Q426-U426)/(T426-U426))*30+10,0),"%"),IF(Q426&gt;V426,CONCATENATE(ROUND(((Q426-V426)/(U426-V426))*7+3,0),"%"),"3% 이하"))))))</f>
        <v/>
      </c>
      <c r="Q426" s="194">
        <f>IFERROR(ROUND(OFFSET(환산공식!$FG$15,$F426,0),3),"")</f>
        <v/>
      </c>
      <c r="R426" s="194">
        <f>OFFSET('배치점수 계산기'!H$10,$D426,0)</f>
        <v/>
      </c>
      <c r="S426" s="194">
        <f>OFFSET('배치점수 계산기'!I$10,$D426,0)</f>
        <v/>
      </c>
      <c r="T426" s="194">
        <f>OFFSET('배치점수 계산기'!J$10,$D426,0)</f>
        <v/>
      </c>
      <c r="U426" s="194">
        <f>OFFSET('배치점수 계산기'!K$10,$D426,0)</f>
        <v/>
      </c>
      <c r="V426" s="194">
        <f>OFFSET('배치점수 계산기'!L$10,$D426,0)</f>
        <v/>
      </c>
      <c r="W426" s="186">
        <f>OFFSET('배치점수 계산기'!M$10,$D426,0)</f>
        <v/>
      </c>
      <c r="X426" s="184">
        <f>OFFSET('배치점수 계산기'!N$10,$D426,0)</f>
        <v/>
      </c>
      <c r="Y426" s="188">
        <f>OFFSET(환산공식!FW$15,$F426,0)</f>
        <v/>
      </c>
      <c r="Z426" s="697">
        <f>OFFSET(환산공식!FX$15,$F426,0)</f>
        <v/>
      </c>
      <c r="AA426" s="179">
        <f>OFFSET(환산공식!FY$15,$F426,0)</f>
        <v/>
      </c>
      <c r="AB426" s="3" t="n"/>
      <c r="AD426" s="0">
        <f>IF(L426="X",6,IF(Q426&gt;R426,1,IF(Q426&gt;S426,2,IF(Q426&gt;T426,3,IF(Q426&gt;U426,4,IF(Q426&gt;=V426,5,IF(Q426&lt;V426,6,"")))))))</f>
        <v/>
      </c>
      <c r="AF426" s="3" t="n"/>
      <c r="AG426" s="3" t="n"/>
      <c r="AH426" s="3" t="n"/>
    </row>
    <row r="427">
      <c r="A427" s="198" t="n"/>
      <c r="B427" s="198" t="n"/>
      <c r="C427" s="198" t="inlineStr">
        <is>
          <t>나420</t>
        </is>
      </c>
      <c r="D427" s="195" t="n">
        <v>1415</v>
      </c>
      <c r="E427" s="195" t="n">
        <v>104</v>
      </c>
      <c r="F427" s="195" t="n">
        <v>104</v>
      </c>
      <c r="G427" s="239" t="n">
        <v>420</v>
      </c>
      <c r="H427" s="197" t="inlineStr">
        <is>
          <t>나</t>
        </is>
      </c>
      <c r="I427" s="242" t="inlineStr">
        <is>
          <t>상명대</t>
        </is>
      </c>
      <c r="J427" s="242" t="inlineStr">
        <is>
          <t>경제금융학부</t>
        </is>
      </c>
      <c r="K427" s="195" t="inlineStr">
        <is>
          <t>통합</t>
        </is>
      </c>
      <c r="L427" s="697">
        <f>IF(OFFSET(환산공식!$ED$15,$F427,0)=1,"O","X")</f>
        <v/>
      </c>
      <c r="M427" s="188">
        <f>IFERROR(OFFSET(환산공식!DJ$15,$F427,0),"")</f>
        <v/>
      </c>
      <c r="N427" s="697">
        <f>IFERROR(CONCATENATE(ROUND(OFFSET(환산공식!DK$15,$F427,0),1),"%"),"")</f>
        <v/>
      </c>
      <c r="O427" s="697">
        <f>IFERROR(OFFSET(환산공식!DL$15,$F427,0),"")</f>
        <v/>
      </c>
      <c r="P427" s="188">
        <f>IF(E427="","",IF(Q427&gt;R427,"90% 이상",IF(Q427&gt;S427,CONCATENATE(ROUND(((Q427-S427)/(R427-S427))*20+70,0),"%"),IF(Q427&gt;T427,CONCATENATE(ROUND(((Q427-T427)/(S427-T427))*30+40,0),"%"),IF(Q427&gt;U427,CONCATENATE(ROUND(((Q427-U427)/(T427-U427))*30+10,0),"%"),IF(Q427&gt;V427,CONCATENATE(ROUND(((Q427-V427)/(U427-V427))*7+3,0),"%"),"3% 이하"))))))</f>
        <v/>
      </c>
      <c r="Q427" s="194">
        <f>IFERROR(ROUND(OFFSET(환산공식!$FG$15,$F427,0),3),"")</f>
        <v/>
      </c>
      <c r="R427" s="194">
        <f>OFFSET('배치점수 계산기'!H$10,$D427,0)</f>
        <v/>
      </c>
      <c r="S427" s="194">
        <f>OFFSET('배치점수 계산기'!I$10,$D427,0)</f>
        <v/>
      </c>
      <c r="T427" s="194">
        <f>OFFSET('배치점수 계산기'!J$10,$D427,0)</f>
        <v/>
      </c>
      <c r="U427" s="194">
        <f>OFFSET('배치점수 계산기'!K$10,$D427,0)</f>
        <v/>
      </c>
      <c r="V427" s="194">
        <f>OFFSET('배치점수 계산기'!L$10,$D427,0)</f>
        <v/>
      </c>
      <c r="W427" s="186">
        <f>OFFSET('배치점수 계산기'!M$10,$D427,0)</f>
        <v/>
      </c>
      <c r="X427" s="184">
        <f>OFFSET('배치점수 계산기'!N$10,$D427,0)</f>
        <v/>
      </c>
      <c r="Y427" s="188">
        <f>OFFSET(환산공식!FW$15,$F427,0)</f>
        <v/>
      </c>
      <c r="Z427" s="697">
        <f>OFFSET(환산공식!FX$15,$F427,0)</f>
        <v/>
      </c>
      <c r="AA427" s="179">
        <f>OFFSET(환산공식!FY$15,$F427,0)</f>
        <v/>
      </c>
      <c r="AB427" s="3" t="n"/>
      <c r="AD427" s="0">
        <f>IF(L427="X",6,IF(Q427&gt;R427,1,IF(Q427&gt;S427,2,IF(Q427&gt;T427,3,IF(Q427&gt;U427,4,IF(Q427&gt;=V427,5,IF(Q427&lt;V427,6,"")))))))</f>
        <v/>
      </c>
      <c r="AF427" s="3" t="n"/>
      <c r="AG427" s="3" t="n"/>
      <c r="AH427" s="3" t="n"/>
    </row>
    <row r="428">
      <c r="A428" s="198" t="n"/>
      <c r="B428" s="198" t="n"/>
      <c r="C428" s="198" t="inlineStr">
        <is>
          <t>나421</t>
        </is>
      </c>
      <c r="D428" s="195" t="n">
        <v>1416</v>
      </c>
      <c r="E428" s="195" t="n">
        <v>104</v>
      </c>
      <c r="F428" s="195" t="n">
        <v>104</v>
      </c>
      <c r="G428" s="239" t="n">
        <v>421</v>
      </c>
      <c r="H428" s="197" t="inlineStr">
        <is>
          <t>나</t>
        </is>
      </c>
      <c r="I428" s="242" t="inlineStr">
        <is>
          <t>상명대</t>
        </is>
      </c>
      <c r="J428" s="242" t="inlineStr">
        <is>
          <t>글로벌경영학과</t>
        </is>
      </c>
      <c r="K428" s="195" t="inlineStr">
        <is>
          <t>통합</t>
        </is>
      </c>
      <c r="L428" s="697">
        <f>IF(OFFSET(환산공식!$ED$15,$F428,0)=1,"O","X")</f>
        <v/>
      </c>
      <c r="M428" s="188">
        <f>IFERROR(OFFSET(환산공식!DJ$15,$F428,0),"")</f>
        <v/>
      </c>
      <c r="N428" s="697">
        <f>IFERROR(CONCATENATE(ROUND(OFFSET(환산공식!DK$15,$F428,0),1),"%"),"")</f>
        <v/>
      </c>
      <c r="O428" s="697">
        <f>IFERROR(OFFSET(환산공식!DL$15,$F428,0),"")</f>
        <v/>
      </c>
      <c r="P428" s="188">
        <f>IF(E428="","",IF(Q428&gt;R428,"90% 이상",IF(Q428&gt;S428,CONCATENATE(ROUND(((Q428-S428)/(R428-S428))*20+70,0),"%"),IF(Q428&gt;T428,CONCATENATE(ROUND(((Q428-T428)/(S428-T428))*30+40,0),"%"),IF(Q428&gt;U428,CONCATENATE(ROUND(((Q428-U428)/(T428-U428))*30+10,0),"%"),IF(Q428&gt;V428,CONCATENATE(ROUND(((Q428-V428)/(U428-V428))*7+3,0),"%"),"3% 이하"))))))</f>
        <v/>
      </c>
      <c r="Q428" s="194">
        <f>IFERROR(ROUND(OFFSET(환산공식!$FG$15,$F428,0),3),"")</f>
        <v/>
      </c>
      <c r="R428" s="194">
        <f>OFFSET('배치점수 계산기'!H$10,$D428,0)</f>
        <v/>
      </c>
      <c r="S428" s="194">
        <f>OFFSET('배치점수 계산기'!I$10,$D428,0)</f>
        <v/>
      </c>
      <c r="T428" s="194">
        <f>OFFSET('배치점수 계산기'!J$10,$D428,0)</f>
        <v/>
      </c>
      <c r="U428" s="194">
        <f>OFFSET('배치점수 계산기'!K$10,$D428,0)</f>
        <v/>
      </c>
      <c r="V428" s="194">
        <f>OFFSET('배치점수 계산기'!L$10,$D428,0)</f>
        <v/>
      </c>
      <c r="W428" s="186">
        <f>OFFSET('배치점수 계산기'!M$10,$D428,0)</f>
        <v/>
      </c>
      <c r="X428" s="184">
        <f>OFFSET('배치점수 계산기'!N$10,$D428,0)</f>
        <v/>
      </c>
      <c r="Y428" s="188">
        <f>OFFSET(환산공식!FW$15,$F428,0)</f>
        <v/>
      </c>
      <c r="Z428" s="697">
        <f>OFFSET(환산공식!FX$15,$F428,0)</f>
        <v/>
      </c>
      <c r="AA428" s="179">
        <f>OFFSET(환산공식!FY$15,$F428,0)</f>
        <v/>
      </c>
      <c r="AB428" s="3" t="n"/>
      <c r="AD428" s="0">
        <f>IF(L428="X",6,IF(Q428&gt;R428,1,IF(Q428&gt;S428,2,IF(Q428&gt;T428,3,IF(Q428&gt;U428,4,IF(Q428&gt;=V428,5,IF(Q428&lt;V428,6,"")))))))</f>
        <v/>
      </c>
      <c r="AF428" s="3" t="n"/>
      <c r="AG428" s="3" t="n"/>
      <c r="AH428" s="3" t="n"/>
    </row>
    <row r="429">
      <c r="A429" s="198" t="n"/>
      <c r="B429" s="198" t="n"/>
      <c r="C429" s="198" t="inlineStr">
        <is>
          <t>나422</t>
        </is>
      </c>
      <c r="D429" s="195" t="n">
        <v>1417</v>
      </c>
      <c r="E429" s="195" t="n">
        <v>104</v>
      </c>
      <c r="F429" s="195" t="n">
        <v>104</v>
      </c>
      <c r="G429" s="239" t="n">
        <v>422</v>
      </c>
      <c r="H429" s="197" t="inlineStr">
        <is>
          <t>나</t>
        </is>
      </c>
      <c r="I429" s="242" t="inlineStr">
        <is>
          <t>상명대</t>
        </is>
      </c>
      <c r="J429" s="242" t="inlineStr">
        <is>
          <t>공간환경학부</t>
        </is>
      </c>
      <c r="K429" s="195" t="inlineStr">
        <is>
          <t>통합</t>
        </is>
      </c>
      <c r="L429" s="697">
        <f>IF(OFFSET(환산공식!$ED$15,$F429,0)=1,"O","X")</f>
        <v/>
      </c>
      <c r="M429" s="188">
        <f>IFERROR(OFFSET(환산공식!DJ$15,$F429,0),"")</f>
        <v/>
      </c>
      <c r="N429" s="697">
        <f>IFERROR(CONCATENATE(ROUND(OFFSET(환산공식!DK$15,$F429,0),1),"%"),"")</f>
        <v/>
      </c>
      <c r="O429" s="697">
        <f>IFERROR(OFFSET(환산공식!DL$15,$F429,0),"")</f>
        <v/>
      </c>
      <c r="P429" s="188">
        <f>IF(E429="","",IF(Q429&gt;R429,"90% 이상",IF(Q429&gt;S429,CONCATENATE(ROUND(((Q429-S429)/(R429-S429))*20+70,0),"%"),IF(Q429&gt;T429,CONCATENATE(ROUND(((Q429-T429)/(S429-T429))*30+40,0),"%"),IF(Q429&gt;U429,CONCATENATE(ROUND(((Q429-U429)/(T429-U429))*30+10,0),"%"),IF(Q429&gt;V429,CONCATENATE(ROUND(((Q429-V429)/(U429-V429))*7+3,0),"%"),"3% 이하"))))))</f>
        <v/>
      </c>
      <c r="Q429" s="194">
        <f>IFERROR(ROUND(OFFSET(환산공식!$FG$15,$F429,0),3),"")</f>
        <v/>
      </c>
      <c r="R429" s="194">
        <f>OFFSET('배치점수 계산기'!H$10,$D429,0)</f>
        <v/>
      </c>
      <c r="S429" s="194">
        <f>OFFSET('배치점수 계산기'!I$10,$D429,0)</f>
        <v/>
      </c>
      <c r="T429" s="194">
        <f>OFFSET('배치점수 계산기'!J$10,$D429,0)</f>
        <v/>
      </c>
      <c r="U429" s="194">
        <f>OFFSET('배치점수 계산기'!K$10,$D429,0)</f>
        <v/>
      </c>
      <c r="V429" s="194">
        <f>OFFSET('배치점수 계산기'!L$10,$D429,0)</f>
        <v/>
      </c>
      <c r="W429" s="186">
        <f>OFFSET('배치점수 계산기'!M$10,$D429,0)</f>
        <v/>
      </c>
      <c r="X429" s="184">
        <f>OFFSET('배치점수 계산기'!N$10,$D429,0)</f>
        <v/>
      </c>
      <c r="Y429" s="188">
        <f>OFFSET(환산공식!FW$15,$F429,0)</f>
        <v/>
      </c>
      <c r="Z429" s="697">
        <f>OFFSET(환산공식!FX$15,$F429,0)</f>
        <v/>
      </c>
      <c r="AA429" s="179">
        <f>OFFSET(환산공식!FY$15,$F429,0)</f>
        <v/>
      </c>
      <c r="AB429" s="3" t="n"/>
      <c r="AD429" s="0">
        <f>IF(L429="X",6,IF(Q429&gt;R429,1,IF(Q429&gt;S429,2,IF(Q429&gt;T429,3,IF(Q429&gt;U429,4,IF(Q429&gt;=V429,5,IF(Q429&lt;V429,6,"")))))))</f>
        <v/>
      </c>
      <c r="AF429" s="3" t="n"/>
      <c r="AG429" s="3" t="n"/>
      <c r="AH429" s="3" t="n"/>
    </row>
    <row r="430">
      <c r="A430" s="198" t="n"/>
      <c r="B430" s="198" t="n"/>
      <c r="C430" s="198" t="inlineStr">
        <is>
          <t>나423</t>
        </is>
      </c>
      <c r="D430" s="195" t="n">
        <v>1418</v>
      </c>
      <c r="E430" s="195" t="n">
        <v>104</v>
      </c>
      <c r="F430" s="195" t="n">
        <v>104</v>
      </c>
      <c r="G430" s="239" t="n">
        <v>423</v>
      </c>
      <c r="H430" s="197" t="inlineStr">
        <is>
          <t>나</t>
        </is>
      </c>
      <c r="I430" s="242" t="inlineStr">
        <is>
          <t>상명대</t>
        </is>
      </c>
      <c r="J430" s="242" t="inlineStr">
        <is>
          <t>교육학과</t>
        </is>
      </c>
      <c r="K430" s="195" t="inlineStr">
        <is>
          <t>통합</t>
        </is>
      </c>
      <c r="L430" s="697">
        <f>IF(OFFSET(환산공식!$ED$15,$F430,0)=1,"O","X")</f>
        <v/>
      </c>
      <c r="M430" s="188">
        <f>IFERROR(OFFSET(환산공식!DJ$15,$F430,0),"")</f>
        <v/>
      </c>
      <c r="N430" s="697">
        <f>IFERROR(CONCATENATE(ROUND(OFFSET(환산공식!DK$15,$F430,0),1),"%"),"")</f>
        <v/>
      </c>
      <c r="O430" s="697">
        <f>IFERROR(OFFSET(환산공식!DL$15,$F430,0),"")</f>
        <v/>
      </c>
      <c r="P430" s="188">
        <f>IF(E430="","",IF(Q430&gt;R430,"90% 이상",IF(Q430&gt;S430,CONCATENATE(ROUND(((Q430-S430)/(R430-S430))*20+70,0),"%"),IF(Q430&gt;T430,CONCATENATE(ROUND(((Q430-T430)/(S430-T430))*30+40,0),"%"),IF(Q430&gt;U430,CONCATENATE(ROUND(((Q430-U430)/(T430-U430))*30+10,0),"%"),IF(Q430&gt;V430,CONCATENATE(ROUND(((Q430-V430)/(U430-V430))*7+3,0),"%"),"3% 이하"))))))</f>
        <v/>
      </c>
      <c r="Q430" s="194">
        <f>IFERROR(ROUND(OFFSET(환산공식!$FG$15,$F430,0),3),"")</f>
        <v/>
      </c>
      <c r="R430" s="194">
        <f>OFFSET('배치점수 계산기'!H$10,$D430,0)</f>
        <v/>
      </c>
      <c r="S430" s="194">
        <f>OFFSET('배치점수 계산기'!I$10,$D430,0)</f>
        <v/>
      </c>
      <c r="T430" s="194">
        <f>OFFSET('배치점수 계산기'!J$10,$D430,0)</f>
        <v/>
      </c>
      <c r="U430" s="194">
        <f>OFFSET('배치점수 계산기'!K$10,$D430,0)</f>
        <v/>
      </c>
      <c r="V430" s="194">
        <f>OFFSET('배치점수 계산기'!L$10,$D430,0)</f>
        <v/>
      </c>
      <c r="W430" s="186">
        <f>OFFSET('배치점수 계산기'!M$10,$D430,0)</f>
        <v/>
      </c>
      <c r="X430" s="184">
        <f>OFFSET('배치점수 계산기'!N$10,$D430,0)</f>
        <v/>
      </c>
      <c r="Y430" s="188">
        <f>OFFSET(환산공식!FW$15,$F430,0)</f>
        <v/>
      </c>
      <c r="Z430" s="697">
        <f>OFFSET(환산공식!FX$15,$F430,0)</f>
        <v/>
      </c>
      <c r="AA430" s="179">
        <f>OFFSET(환산공식!FY$15,$F430,0)</f>
        <v/>
      </c>
      <c r="AB430" s="3" t="n"/>
      <c r="AD430" s="0">
        <f>IF(L430="X",6,IF(Q430&gt;R430,1,IF(Q430&gt;S430,2,IF(Q430&gt;T430,3,IF(Q430&gt;U430,4,IF(Q430&gt;=V430,5,IF(Q430&lt;V430,6,"")))))))</f>
        <v/>
      </c>
      <c r="AF430" s="3" t="n"/>
      <c r="AG430" s="3" t="n"/>
      <c r="AH430" s="3" t="n"/>
    </row>
    <row r="431">
      <c r="A431" s="198" t="n"/>
      <c r="B431" s="198" t="n"/>
      <c r="C431" s="198" t="inlineStr">
        <is>
          <t>나424</t>
        </is>
      </c>
      <c r="D431" s="195" t="n">
        <v>1419</v>
      </c>
      <c r="E431" s="195" t="n">
        <v>104</v>
      </c>
      <c r="F431" s="195" t="n">
        <v>104</v>
      </c>
      <c r="G431" s="239" t="n">
        <v>424</v>
      </c>
      <c r="H431" s="197" t="inlineStr">
        <is>
          <t>나</t>
        </is>
      </c>
      <c r="I431" s="242" t="inlineStr">
        <is>
          <t>상명대</t>
        </is>
      </c>
      <c r="J431" s="242" t="inlineStr">
        <is>
          <t>지적재산권전공</t>
        </is>
      </c>
      <c r="K431" s="195" t="inlineStr">
        <is>
          <t>통합</t>
        </is>
      </c>
      <c r="L431" s="697">
        <f>IF(OFFSET(환산공식!$ED$15,$F431,0)=1,"O","X")</f>
        <v/>
      </c>
      <c r="M431" s="188">
        <f>IFERROR(OFFSET(환산공식!DJ$15,$F431,0),"")</f>
        <v/>
      </c>
      <c r="N431" s="697">
        <f>IFERROR(CONCATENATE(ROUND(OFFSET(환산공식!DK$15,$F431,0),1),"%"),"")</f>
        <v/>
      </c>
      <c r="O431" s="697">
        <f>IFERROR(OFFSET(환산공식!DL$15,$F431,0),"")</f>
        <v/>
      </c>
      <c r="P431" s="188">
        <f>IF(E431="","",IF(Q431&gt;R431,"90% 이상",IF(Q431&gt;S431,CONCATENATE(ROUND(((Q431-S431)/(R431-S431))*20+70,0),"%"),IF(Q431&gt;T431,CONCATENATE(ROUND(((Q431-T431)/(S431-T431))*30+40,0),"%"),IF(Q431&gt;U431,CONCATENATE(ROUND(((Q431-U431)/(T431-U431))*30+10,0),"%"),IF(Q431&gt;V431,CONCATENATE(ROUND(((Q431-V431)/(U431-V431))*7+3,0),"%"),"3% 이하"))))))</f>
        <v/>
      </c>
      <c r="Q431" s="194">
        <f>IFERROR(ROUND(OFFSET(환산공식!$FG$15,$F431,0),3),"")</f>
        <v/>
      </c>
      <c r="R431" s="194">
        <f>OFFSET('배치점수 계산기'!H$10,$D431,0)</f>
        <v/>
      </c>
      <c r="S431" s="194">
        <f>OFFSET('배치점수 계산기'!I$10,$D431,0)</f>
        <v/>
      </c>
      <c r="T431" s="194">
        <f>OFFSET('배치점수 계산기'!J$10,$D431,0)</f>
        <v/>
      </c>
      <c r="U431" s="194">
        <f>OFFSET('배치점수 계산기'!K$10,$D431,0)</f>
        <v/>
      </c>
      <c r="V431" s="194">
        <f>OFFSET('배치점수 계산기'!L$10,$D431,0)</f>
        <v/>
      </c>
      <c r="W431" s="186">
        <f>OFFSET('배치점수 계산기'!M$10,$D431,0)</f>
        <v/>
      </c>
      <c r="X431" s="184">
        <f>OFFSET('배치점수 계산기'!N$10,$D431,0)</f>
        <v/>
      </c>
      <c r="Y431" s="188">
        <f>OFFSET(환산공식!FW$15,$F431,0)</f>
        <v/>
      </c>
      <c r="Z431" s="697">
        <f>OFFSET(환산공식!FX$15,$F431,0)</f>
        <v/>
      </c>
      <c r="AA431" s="179">
        <f>OFFSET(환산공식!FY$15,$F431,0)</f>
        <v/>
      </c>
      <c r="AB431" s="3" t="n"/>
      <c r="AD431" s="0">
        <f>IF(L431="X",6,IF(Q431&gt;R431,1,IF(Q431&gt;S431,2,IF(Q431&gt;T431,3,IF(Q431&gt;U431,4,IF(Q431&gt;=V431,5,IF(Q431&lt;V431,6,"")))))))</f>
        <v/>
      </c>
      <c r="AF431" s="3" t="n"/>
      <c r="AG431" s="3" t="n"/>
      <c r="AH431" s="3" t="n"/>
    </row>
    <row r="432">
      <c r="A432" s="198" t="n"/>
      <c r="B432" s="198" t="n"/>
      <c r="C432" s="198" t="inlineStr">
        <is>
          <t>나425</t>
        </is>
      </c>
      <c r="D432" s="195" t="n">
        <v>1420</v>
      </c>
      <c r="E432" s="195" t="n">
        <v>104</v>
      </c>
      <c r="F432" s="195" t="n">
        <v>104</v>
      </c>
      <c r="G432" s="239" t="n">
        <v>425</v>
      </c>
      <c r="H432" s="197" t="inlineStr">
        <is>
          <t>나</t>
        </is>
      </c>
      <c r="I432" s="242" t="inlineStr">
        <is>
          <t>상명대</t>
        </is>
      </c>
      <c r="J432" s="242" t="inlineStr">
        <is>
          <t>자유전공(인문사회계열)</t>
        </is>
      </c>
      <c r="K432" s="195" t="inlineStr">
        <is>
          <t>통합</t>
        </is>
      </c>
      <c r="L432" s="697">
        <f>IF(OFFSET(환산공식!$ED$15,$F432,0)=1,"O","X")</f>
        <v/>
      </c>
      <c r="M432" s="188">
        <f>IFERROR(OFFSET(환산공식!DJ$15,$F432,0),"")</f>
        <v/>
      </c>
      <c r="N432" s="697">
        <f>IFERROR(CONCATENATE(ROUND(OFFSET(환산공식!DK$15,$F432,0),1),"%"),"")</f>
        <v/>
      </c>
      <c r="O432" s="697">
        <f>IFERROR(OFFSET(환산공식!DL$15,$F432,0),"")</f>
        <v/>
      </c>
      <c r="P432" s="188">
        <f>IF(E432="","",IF(Q432&gt;R432,"90% 이상",IF(Q432&gt;S432,CONCATENATE(ROUND(((Q432-S432)/(R432-S432))*20+70,0),"%"),IF(Q432&gt;T432,CONCATENATE(ROUND(((Q432-T432)/(S432-T432))*30+40,0),"%"),IF(Q432&gt;U432,CONCATENATE(ROUND(((Q432-U432)/(T432-U432))*30+10,0),"%"),IF(Q432&gt;V432,CONCATENATE(ROUND(((Q432-V432)/(U432-V432))*7+3,0),"%"),"3% 이하"))))))</f>
        <v/>
      </c>
      <c r="Q432" s="194">
        <f>IFERROR(ROUND(OFFSET(환산공식!$FG$15,$F432,0),3),"")</f>
        <v/>
      </c>
      <c r="R432" s="194">
        <f>OFFSET('배치점수 계산기'!H$10,$D432,0)</f>
        <v/>
      </c>
      <c r="S432" s="194">
        <f>OFFSET('배치점수 계산기'!I$10,$D432,0)</f>
        <v/>
      </c>
      <c r="T432" s="194">
        <f>OFFSET('배치점수 계산기'!J$10,$D432,0)</f>
        <v/>
      </c>
      <c r="U432" s="194">
        <f>OFFSET('배치점수 계산기'!K$10,$D432,0)</f>
        <v/>
      </c>
      <c r="V432" s="194">
        <f>OFFSET('배치점수 계산기'!L$10,$D432,0)</f>
        <v/>
      </c>
      <c r="W432" s="186">
        <f>OFFSET('배치점수 계산기'!M$10,$D432,0)</f>
        <v/>
      </c>
      <c r="X432" s="184">
        <f>OFFSET('배치점수 계산기'!N$10,$D432,0)</f>
        <v/>
      </c>
      <c r="Y432" s="188">
        <f>OFFSET(환산공식!FW$15,$F432,0)</f>
        <v/>
      </c>
      <c r="Z432" s="697">
        <f>OFFSET(환산공식!FX$15,$F432,0)</f>
        <v/>
      </c>
      <c r="AA432" s="179">
        <f>OFFSET(환산공식!FY$15,$F432,0)</f>
        <v/>
      </c>
      <c r="AB432" s="3" t="n"/>
      <c r="AD432" s="0">
        <f>IF(L432="X",6,IF(Q432&gt;R432,1,IF(Q432&gt;S432,2,IF(Q432&gt;T432,3,IF(Q432&gt;U432,4,IF(Q432&gt;=V432,5,IF(Q432&lt;V432,6,"")))))))</f>
        <v/>
      </c>
      <c r="AF432" s="3" t="n"/>
      <c r="AG432" s="3" t="n"/>
      <c r="AH432" s="3" t="n"/>
    </row>
    <row r="433">
      <c r="A433" s="198" t="n"/>
      <c r="B433" s="198" t="n"/>
      <c r="C433" s="198" t="inlineStr">
        <is>
          <t>나426</t>
        </is>
      </c>
      <c r="D433" s="195" t="n">
        <v>1421</v>
      </c>
      <c r="E433" s="195" t="n">
        <v>104</v>
      </c>
      <c r="F433" s="195" t="n">
        <v>104</v>
      </c>
      <c r="G433" s="239" t="n">
        <v>426</v>
      </c>
      <c r="H433" s="197" t="inlineStr">
        <is>
          <t>나</t>
        </is>
      </c>
      <c r="I433" s="242" t="inlineStr">
        <is>
          <t>상명대</t>
        </is>
      </c>
      <c r="J433" s="242" t="inlineStr">
        <is>
          <t>국어교육과</t>
        </is>
      </c>
      <c r="K433" s="195" t="inlineStr">
        <is>
          <t>통합</t>
        </is>
      </c>
      <c r="L433" s="697">
        <f>IF(OFFSET(환산공식!$ED$15,$F433,0)=1,"O","X")</f>
        <v/>
      </c>
      <c r="M433" s="188">
        <f>IFERROR(OFFSET(환산공식!DJ$15,$F433,0),"")</f>
        <v/>
      </c>
      <c r="N433" s="697">
        <f>IFERROR(CONCATENATE(ROUND(OFFSET(환산공식!DK$15,$F433,0),1),"%"),"")</f>
        <v/>
      </c>
      <c r="O433" s="697">
        <f>IFERROR(OFFSET(환산공식!DL$15,$F433,0),"")</f>
        <v/>
      </c>
      <c r="P433" s="188">
        <f>IF(E433="","",IF(Q433&gt;R433,"90% 이상",IF(Q433&gt;S433,CONCATENATE(ROUND(((Q433-S433)/(R433-S433))*20+70,0),"%"),IF(Q433&gt;T433,CONCATENATE(ROUND(((Q433-T433)/(S433-T433))*30+40,0),"%"),IF(Q433&gt;U433,CONCATENATE(ROUND(((Q433-U433)/(T433-U433))*30+10,0),"%"),IF(Q433&gt;V433,CONCATENATE(ROUND(((Q433-V433)/(U433-V433))*7+3,0),"%"),"3% 이하"))))))</f>
        <v/>
      </c>
      <c r="Q433" s="194">
        <f>IFERROR(ROUND(OFFSET(환산공식!$FG$15,$F433,0),3),"")</f>
        <v/>
      </c>
      <c r="R433" s="194">
        <f>OFFSET('배치점수 계산기'!H$10,$D433,0)</f>
        <v/>
      </c>
      <c r="S433" s="194">
        <f>OFFSET('배치점수 계산기'!I$10,$D433,0)</f>
        <v/>
      </c>
      <c r="T433" s="194">
        <f>OFFSET('배치점수 계산기'!J$10,$D433,0)</f>
        <v/>
      </c>
      <c r="U433" s="194">
        <f>OFFSET('배치점수 계산기'!K$10,$D433,0)</f>
        <v/>
      </c>
      <c r="V433" s="194">
        <f>OFFSET('배치점수 계산기'!L$10,$D433,0)</f>
        <v/>
      </c>
      <c r="W433" s="186">
        <f>OFFSET('배치점수 계산기'!M$10,$D433,0)</f>
        <v/>
      </c>
      <c r="X433" s="184">
        <f>OFFSET('배치점수 계산기'!N$10,$D433,0)</f>
        <v/>
      </c>
      <c r="Y433" s="188">
        <f>OFFSET(환산공식!FW$15,$F433,0)</f>
        <v/>
      </c>
      <c r="Z433" s="697">
        <f>OFFSET(환산공식!FX$15,$F433,0)</f>
        <v/>
      </c>
      <c r="AA433" s="179">
        <f>OFFSET(환산공식!FY$15,$F433,0)</f>
        <v/>
      </c>
      <c r="AB433" s="3" t="n"/>
      <c r="AD433" s="0">
        <f>IF(L433="X",6,IF(Q433&gt;R433,1,IF(Q433&gt;S433,2,IF(Q433&gt;T433,3,IF(Q433&gt;U433,4,IF(Q433&gt;=V433,5,IF(Q433&lt;V433,6,"")))))))</f>
        <v/>
      </c>
      <c r="AF433" s="3" t="n"/>
      <c r="AG433" s="3" t="n"/>
      <c r="AH433" s="3" t="n"/>
    </row>
    <row r="434">
      <c r="A434" s="198" t="n"/>
      <c r="B434" s="198" t="n"/>
      <c r="C434" s="198" t="inlineStr">
        <is>
          <t>나427</t>
        </is>
      </c>
      <c r="D434" s="195" t="n">
        <v>1422</v>
      </c>
      <c r="E434" s="195" t="n">
        <v>104</v>
      </c>
      <c r="F434" s="195" t="n">
        <v>104</v>
      </c>
      <c r="G434" s="239" t="n">
        <v>427</v>
      </c>
      <c r="H434" s="197" t="inlineStr">
        <is>
          <t>나</t>
        </is>
      </c>
      <c r="I434" s="242" t="inlineStr">
        <is>
          <t>상명대</t>
        </is>
      </c>
      <c r="J434" s="242" t="inlineStr">
        <is>
          <t>행정학부</t>
        </is>
      </c>
      <c r="K434" s="195" t="inlineStr">
        <is>
          <t>통합</t>
        </is>
      </c>
      <c r="L434" s="697">
        <f>IF(OFFSET(환산공식!$ED$15,$F434,0)=1,"O","X")</f>
        <v/>
      </c>
      <c r="M434" s="188">
        <f>IFERROR(OFFSET(환산공식!DJ$15,$F434,0),"")</f>
        <v/>
      </c>
      <c r="N434" s="697">
        <f>IFERROR(CONCATENATE(ROUND(OFFSET(환산공식!DK$15,$F434,0),1),"%"),"")</f>
        <v/>
      </c>
      <c r="O434" s="697">
        <f>IFERROR(OFFSET(환산공식!DL$15,$F434,0),"")</f>
        <v/>
      </c>
      <c r="P434" s="188">
        <f>IF(E434="","",IF(Q434&gt;R434,"90% 이상",IF(Q434&gt;S434,CONCATENATE(ROUND(((Q434-S434)/(R434-S434))*20+70,0),"%"),IF(Q434&gt;T434,CONCATENATE(ROUND(((Q434-T434)/(S434-T434))*30+40,0),"%"),IF(Q434&gt;U434,CONCATENATE(ROUND(((Q434-U434)/(T434-U434))*30+10,0),"%"),IF(Q434&gt;V434,CONCATENATE(ROUND(((Q434-V434)/(U434-V434))*7+3,0),"%"),"3% 이하"))))))</f>
        <v/>
      </c>
      <c r="Q434" s="194">
        <f>IFERROR(ROUND(OFFSET(환산공식!$FG$15,$F434,0),3),"")</f>
        <v/>
      </c>
      <c r="R434" s="194">
        <f>OFFSET('배치점수 계산기'!H$10,$D434,0)</f>
        <v/>
      </c>
      <c r="S434" s="194">
        <f>OFFSET('배치점수 계산기'!I$10,$D434,0)</f>
        <v/>
      </c>
      <c r="T434" s="194">
        <f>OFFSET('배치점수 계산기'!J$10,$D434,0)</f>
        <v/>
      </c>
      <c r="U434" s="194">
        <f>OFFSET('배치점수 계산기'!K$10,$D434,0)</f>
        <v/>
      </c>
      <c r="V434" s="194">
        <f>OFFSET('배치점수 계산기'!L$10,$D434,0)</f>
        <v/>
      </c>
      <c r="W434" s="186">
        <f>OFFSET('배치점수 계산기'!M$10,$D434,0)</f>
        <v/>
      </c>
      <c r="X434" s="184">
        <f>OFFSET('배치점수 계산기'!N$10,$D434,0)</f>
        <v/>
      </c>
      <c r="Y434" s="188">
        <f>OFFSET(환산공식!FW$15,$F434,0)</f>
        <v/>
      </c>
      <c r="Z434" s="697">
        <f>OFFSET(환산공식!FX$15,$F434,0)</f>
        <v/>
      </c>
      <c r="AA434" s="179">
        <f>OFFSET(환산공식!FY$15,$F434,0)</f>
        <v/>
      </c>
      <c r="AB434" s="3" t="n"/>
      <c r="AD434" s="0">
        <f>IF(L434="X",6,IF(Q434&gt;R434,1,IF(Q434&gt;S434,2,IF(Q434&gt;T434,3,IF(Q434&gt;U434,4,IF(Q434&gt;=V434,5,IF(Q434&lt;V434,6,"")))))))</f>
        <v/>
      </c>
      <c r="AF434" s="3" t="n"/>
      <c r="AG434" s="3" t="n"/>
      <c r="AH434" s="3" t="n"/>
    </row>
    <row r="435">
      <c r="A435" s="198" t="n"/>
      <c r="B435" s="198" t="n"/>
      <c r="C435" s="198" t="inlineStr">
        <is>
          <t>나428</t>
        </is>
      </c>
      <c r="D435" s="195" t="n">
        <v>1423</v>
      </c>
      <c r="E435" s="195" t="n">
        <v>104</v>
      </c>
      <c r="F435" s="195" t="n">
        <v>104</v>
      </c>
      <c r="G435" s="239" t="n">
        <v>428</v>
      </c>
      <c r="H435" s="197" t="inlineStr">
        <is>
          <t>나</t>
        </is>
      </c>
      <c r="I435" s="242" t="inlineStr">
        <is>
          <t>상명대</t>
        </is>
      </c>
      <c r="J435" s="242" t="inlineStr">
        <is>
          <t>영어교육과</t>
        </is>
      </c>
      <c r="K435" s="195" t="inlineStr">
        <is>
          <t>통합</t>
        </is>
      </c>
      <c r="L435" s="697">
        <f>IF(OFFSET(환산공식!$ED$15,$F435,0)=1,"O","X")</f>
        <v/>
      </c>
      <c r="M435" s="188">
        <f>IFERROR(OFFSET(환산공식!DJ$15,$F435,0),"")</f>
        <v/>
      </c>
      <c r="N435" s="697">
        <f>IFERROR(CONCATENATE(ROUND(OFFSET(환산공식!DK$15,$F435,0),1),"%"),"")</f>
        <v/>
      </c>
      <c r="O435" s="697">
        <f>IFERROR(OFFSET(환산공식!DL$15,$F435,0),"")</f>
        <v/>
      </c>
      <c r="P435" s="188">
        <f>IF(E435="","",IF(Q435&gt;R435,"90% 이상",IF(Q435&gt;S435,CONCATENATE(ROUND(((Q435-S435)/(R435-S435))*20+70,0),"%"),IF(Q435&gt;T435,CONCATENATE(ROUND(((Q435-T435)/(S435-T435))*30+40,0),"%"),IF(Q435&gt;U435,CONCATENATE(ROUND(((Q435-U435)/(T435-U435))*30+10,0),"%"),IF(Q435&gt;V435,CONCATENATE(ROUND(((Q435-V435)/(U435-V435))*7+3,0),"%"),"3% 이하"))))))</f>
        <v/>
      </c>
      <c r="Q435" s="194">
        <f>IFERROR(ROUND(OFFSET(환산공식!$FG$15,$F435,0),3),"")</f>
        <v/>
      </c>
      <c r="R435" s="194">
        <f>OFFSET('배치점수 계산기'!H$10,$D435,0)</f>
        <v/>
      </c>
      <c r="S435" s="194">
        <f>OFFSET('배치점수 계산기'!I$10,$D435,0)</f>
        <v/>
      </c>
      <c r="T435" s="194">
        <f>OFFSET('배치점수 계산기'!J$10,$D435,0)</f>
        <v/>
      </c>
      <c r="U435" s="194">
        <f>OFFSET('배치점수 계산기'!K$10,$D435,0)</f>
        <v/>
      </c>
      <c r="V435" s="194">
        <f>OFFSET('배치점수 계산기'!L$10,$D435,0)</f>
        <v/>
      </c>
      <c r="W435" s="186">
        <f>OFFSET('배치점수 계산기'!M$10,$D435,0)</f>
        <v/>
      </c>
      <c r="X435" s="184">
        <f>OFFSET('배치점수 계산기'!N$10,$D435,0)</f>
        <v/>
      </c>
      <c r="Y435" s="188">
        <f>OFFSET(환산공식!FW$15,$F435,0)</f>
        <v/>
      </c>
      <c r="Z435" s="697">
        <f>OFFSET(환산공식!FX$15,$F435,0)</f>
        <v/>
      </c>
      <c r="AA435" s="179">
        <f>OFFSET(환산공식!FY$15,$F435,0)</f>
        <v/>
      </c>
      <c r="AB435" s="3" t="n"/>
      <c r="AD435" s="0">
        <f>IF(L435="X",6,IF(Q435&gt;R435,1,IF(Q435&gt;S435,2,IF(Q435&gt;T435,3,IF(Q435&gt;U435,4,IF(Q435&gt;=V435,5,IF(Q435&lt;V435,6,"")))))))</f>
        <v/>
      </c>
      <c r="AF435" s="3" t="n"/>
      <c r="AG435" s="3" t="n"/>
      <c r="AH435" s="3" t="n"/>
    </row>
    <row r="436">
      <c r="A436" s="198" t="n"/>
      <c r="B436" s="198" t="n"/>
      <c r="C436" s="198" t="inlineStr">
        <is>
          <t>나429</t>
        </is>
      </c>
      <c r="D436" s="195" t="n">
        <v>1424</v>
      </c>
      <c r="E436" s="195" t="n">
        <v>104</v>
      </c>
      <c r="F436" s="195" t="n">
        <v>104</v>
      </c>
      <c r="G436" s="239" t="n">
        <v>429</v>
      </c>
      <c r="H436" s="197" t="inlineStr">
        <is>
          <t>나</t>
        </is>
      </c>
      <c r="I436" s="242" t="inlineStr">
        <is>
          <t>상명대</t>
        </is>
      </c>
      <c r="J436" s="242" t="inlineStr">
        <is>
          <t>문헌정보학전공</t>
        </is>
      </c>
      <c r="K436" s="195" t="inlineStr">
        <is>
          <t>통합</t>
        </is>
      </c>
      <c r="L436" s="697">
        <f>IF(OFFSET(환산공식!$ED$15,$F436,0)=1,"O","X")</f>
        <v/>
      </c>
      <c r="M436" s="188">
        <f>IFERROR(OFFSET(환산공식!DJ$15,$F436,0),"")</f>
        <v/>
      </c>
      <c r="N436" s="697">
        <f>IFERROR(CONCATENATE(ROUND(OFFSET(환산공식!DK$15,$F436,0),1),"%"),"")</f>
        <v/>
      </c>
      <c r="O436" s="697">
        <f>IFERROR(OFFSET(환산공식!DL$15,$F436,0),"")</f>
        <v/>
      </c>
      <c r="P436" s="188">
        <f>IF(E436="","",IF(Q436&gt;R436,"90% 이상",IF(Q436&gt;S436,CONCATENATE(ROUND(((Q436-S436)/(R436-S436))*20+70,0),"%"),IF(Q436&gt;T436,CONCATENATE(ROUND(((Q436-T436)/(S436-T436))*30+40,0),"%"),IF(Q436&gt;U436,CONCATENATE(ROUND(((Q436-U436)/(T436-U436))*30+10,0),"%"),IF(Q436&gt;V436,CONCATENATE(ROUND(((Q436-V436)/(U436-V436))*7+3,0),"%"),"3% 이하"))))))</f>
        <v/>
      </c>
      <c r="Q436" s="194">
        <f>IFERROR(ROUND(OFFSET(환산공식!$FG$15,$F436,0),3),"")</f>
        <v/>
      </c>
      <c r="R436" s="194">
        <f>OFFSET('배치점수 계산기'!H$10,$D436,0)</f>
        <v/>
      </c>
      <c r="S436" s="194">
        <f>OFFSET('배치점수 계산기'!I$10,$D436,0)</f>
        <v/>
      </c>
      <c r="T436" s="194">
        <f>OFFSET('배치점수 계산기'!J$10,$D436,0)</f>
        <v/>
      </c>
      <c r="U436" s="194">
        <f>OFFSET('배치점수 계산기'!K$10,$D436,0)</f>
        <v/>
      </c>
      <c r="V436" s="194">
        <f>OFFSET('배치점수 계산기'!L$10,$D436,0)</f>
        <v/>
      </c>
      <c r="W436" s="186">
        <f>OFFSET('배치점수 계산기'!M$10,$D436,0)</f>
        <v/>
      </c>
      <c r="X436" s="184">
        <f>OFFSET('배치점수 계산기'!N$10,$D436,0)</f>
        <v/>
      </c>
      <c r="Y436" s="188">
        <f>OFFSET(환산공식!FW$15,$F436,0)</f>
        <v/>
      </c>
      <c r="Z436" s="697">
        <f>OFFSET(환산공식!FX$15,$F436,0)</f>
        <v/>
      </c>
      <c r="AA436" s="179">
        <f>OFFSET(환산공식!FY$15,$F436,0)</f>
        <v/>
      </c>
      <c r="AB436" s="3" t="n"/>
      <c r="AD436" s="0">
        <f>IF(L436="X",6,IF(Q436&gt;R436,1,IF(Q436&gt;S436,2,IF(Q436&gt;T436,3,IF(Q436&gt;U436,4,IF(Q436&gt;=V436,5,IF(Q436&lt;V436,6,"")))))))</f>
        <v/>
      </c>
      <c r="AF436" s="3" t="n"/>
      <c r="AG436" s="3" t="n"/>
      <c r="AH436" s="3" t="n"/>
    </row>
    <row r="437">
      <c r="A437" s="198" t="n"/>
      <c r="B437" s="198" t="n"/>
      <c r="C437" s="198" t="inlineStr">
        <is>
          <t>나430</t>
        </is>
      </c>
      <c r="D437" s="195" t="n">
        <v>1425</v>
      </c>
      <c r="E437" s="195" t="n">
        <v>104</v>
      </c>
      <c r="F437" s="195" t="n">
        <v>104</v>
      </c>
      <c r="G437" s="239" t="n">
        <v>430</v>
      </c>
      <c r="H437" s="197" t="inlineStr">
        <is>
          <t>나</t>
        </is>
      </c>
      <c r="I437" s="242" t="inlineStr">
        <is>
          <t>상명대</t>
        </is>
      </c>
      <c r="J437" s="242" t="inlineStr">
        <is>
          <t>역사콘텐츠전공</t>
        </is>
      </c>
      <c r="K437" s="195" t="inlineStr">
        <is>
          <t>통합</t>
        </is>
      </c>
      <c r="L437" s="697">
        <f>IF(OFFSET(환산공식!$ED$15,$F437,0)=1,"O","X")</f>
        <v/>
      </c>
      <c r="M437" s="188">
        <f>IFERROR(OFFSET(환산공식!DJ$15,$F437,0),"")</f>
        <v/>
      </c>
      <c r="N437" s="697">
        <f>IFERROR(CONCATENATE(ROUND(OFFSET(환산공식!DK$15,$F437,0),1),"%"),"")</f>
        <v/>
      </c>
      <c r="O437" s="697">
        <f>IFERROR(OFFSET(환산공식!DL$15,$F437,0),"")</f>
        <v/>
      </c>
      <c r="P437" s="188">
        <f>IF(E437="","",IF(Q437&gt;R437,"90% 이상",IF(Q437&gt;S437,CONCATENATE(ROUND(((Q437-S437)/(R437-S437))*20+70,0),"%"),IF(Q437&gt;T437,CONCATENATE(ROUND(((Q437-T437)/(S437-T437))*30+40,0),"%"),IF(Q437&gt;U437,CONCATENATE(ROUND(((Q437-U437)/(T437-U437))*30+10,0),"%"),IF(Q437&gt;V437,CONCATENATE(ROUND(((Q437-V437)/(U437-V437))*7+3,0),"%"),"3% 이하"))))))</f>
        <v/>
      </c>
      <c r="Q437" s="194">
        <f>IFERROR(ROUND(OFFSET(환산공식!$FG$15,$F437,0),3),"")</f>
        <v/>
      </c>
      <c r="R437" s="194">
        <f>OFFSET('배치점수 계산기'!H$10,$D437,0)</f>
        <v/>
      </c>
      <c r="S437" s="194">
        <f>OFFSET('배치점수 계산기'!I$10,$D437,0)</f>
        <v/>
      </c>
      <c r="T437" s="194">
        <f>OFFSET('배치점수 계산기'!J$10,$D437,0)</f>
        <v/>
      </c>
      <c r="U437" s="194">
        <f>OFFSET('배치점수 계산기'!K$10,$D437,0)</f>
        <v/>
      </c>
      <c r="V437" s="194">
        <f>OFFSET('배치점수 계산기'!L$10,$D437,0)</f>
        <v/>
      </c>
      <c r="W437" s="186">
        <f>OFFSET('배치점수 계산기'!M$10,$D437,0)</f>
        <v/>
      </c>
      <c r="X437" s="184">
        <f>OFFSET('배치점수 계산기'!N$10,$D437,0)</f>
        <v/>
      </c>
      <c r="Y437" s="188">
        <f>OFFSET(환산공식!FW$15,$F437,0)</f>
        <v/>
      </c>
      <c r="Z437" s="697">
        <f>OFFSET(환산공식!FX$15,$F437,0)</f>
        <v/>
      </c>
      <c r="AA437" s="179">
        <f>OFFSET(환산공식!FY$15,$F437,0)</f>
        <v/>
      </c>
      <c r="AB437" s="3" t="n"/>
      <c r="AD437" s="0">
        <f>IF(L437="X",6,IF(Q437&gt;R437,1,IF(Q437&gt;S437,2,IF(Q437&gt;T437,3,IF(Q437&gt;U437,4,IF(Q437&gt;=V437,5,IF(Q437&lt;V437,6,"")))))))</f>
        <v/>
      </c>
      <c r="AF437" s="3" t="n"/>
      <c r="AG437" s="3" t="n"/>
      <c r="AH437" s="3" t="n"/>
    </row>
    <row r="438">
      <c r="A438" s="198" t="n"/>
      <c r="B438" s="198" t="n"/>
      <c r="C438" s="198" t="inlineStr">
        <is>
          <t>나431</t>
        </is>
      </c>
      <c r="D438" s="195" t="n">
        <v>1426</v>
      </c>
      <c r="E438" s="195" t="n">
        <v>104</v>
      </c>
      <c r="F438" s="195" t="n">
        <v>104</v>
      </c>
      <c r="G438" s="239" t="n">
        <v>431</v>
      </c>
      <c r="H438" s="197" t="inlineStr">
        <is>
          <t>나</t>
        </is>
      </c>
      <c r="I438" s="242" t="inlineStr">
        <is>
          <t>상명대</t>
        </is>
      </c>
      <c r="J438" s="242" t="inlineStr">
        <is>
          <t>가족복지학과</t>
        </is>
      </c>
      <c r="K438" s="195" t="inlineStr">
        <is>
          <t>통합</t>
        </is>
      </c>
      <c r="L438" s="697">
        <f>IF(OFFSET(환산공식!$ED$15,$F438,0)=1,"O","X")</f>
        <v/>
      </c>
      <c r="M438" s="188">
        <f>IFERROR(OFFSET(환산공식!DJ$15,$F438,0),"")</f>
        <v/>
      </c>
      <c r="N438" s="697">
        <f>IFERROR(CONCATENATE(ROUND(OFFSET(환산공식!DK$15,$F438,0),1),"%"),"")</f>
        <v/>
      </c>
      <c r="O438" s="697">
        <f>IFERROR(OFFSET(환산공식!DL$15,$F438,0),"")</f>
        <v/>
      </c>
      <c r="P438" s="188">
        <f>IF(E438="","",IF(Q438&gt;R438,"90% 이상",IF(Q438&gt;S438,CONCATENATE(ROUND(((Q438-S438)/(R438-S438))*20+70,0),"%"),IF(Q438&gt;T438,CONCATENATE(ROUND(((Q438-T438)/(S438-T438))*30+40,0),"%"),IF(Q438&gt;U438,CONCATENATE(ROUND(((Q438-U438)/(T438-U438))*30+10,0),"%"),IF(Q438&gt;V438,CONCATENATE(ROUND(((Q438-V438)/(U438-V438))*7+3,0),"%"),"3% 이하"))))))</f>
        <v/>
      </c>
      <c r="Q438" s="194">
        <f>IFERROR(ROUND(OFFSET(환산공식!$FG$15,$F438,0),3),"")</f>
        <v/>
      </c>
      <c r="R438" s="194">
        <f>OFFSET('배치점수 계산기'!H$10,$D438,0)</f>
        <v/>
      </c>
      <c r="S438" s="194">
        <f>OFFSET('배치점수 계산기'!I$10,$D438,0)</f>
        <v/>
      </c>
      <c r="T438" s="194">
        <f>OFFSET('배치점수 계산기'!J$10,$D438,0)</f>
        <v/>
      </c>
      <c r="U438" s="194">
        <f>OFFSET('배치점수 계산기'!K$10,$D438,0)</f>
        <v/>
      </c>
      <c r="V438" s="194">
        <f>OFFSET('배치점수 계산기'!L$10,$D438,0)</f>
        <v/>
      </c>
      <c r="W438" s="186">
        <f>OFFSET('배치점수 계산기'!M$10,$D438,0)</f>
        <v/>
      </c>
      <c r="X438" s="184">
        <f>OFFSET('배치점수 계산기'!N$10,$D438,0)</f>
        <v/>
      </c>
      <c r="Y438" s="188">
        <f>OFFSET(환산공식!FW$15,$F438,0)</f>
        <v/>
      </c>
      <c r="Z438" s="697">
        <f>OFFSET(환산공식!FX$15,$F438,0)</f>
        <v/>
      </c>
      <c r="AA438" s="179">
        <f>OFFSET(환산공식!FY$15,$F438,0)</f>
        <v/>
      </c>
      <c r="AB438" s="3" t="n"/>
      <c r="AD438" s="0">
        <f>IF(L438="X",6,IF(Q438&gt;R438,1,IF(Q438&gt;S438,2,IF(Q438&gt;T438,3,IF(Q438&gt;U438,4,IF(Q438&gt;=V438,5,IF(Q438&lt;V438,6,"")))))))</f>
        <v/>
      </c>
      <c r="AF438" s="3" t="n"/>
      <c r="AG438" s="3" t="n"/>
      <c r="AH438" s="3" t="n"/>
    </row>
    <row r="439">
      <c r="A439" s="198" t="n"/>
      <c r="B439" s="198" t="n"/>
      <c r="C439" s="198" t="inlineStr">
        <is>
          <t>나432</t>
        </is>
      </c>
      <c r="D439" s="195" t="n">
        <v>1427</v>
      </c>
      <c r="E439" s="195" t="n">
        <v>104</v>
      </c>
      <c r="F439" s="195" t="n">
        <v>104</v>
      </c>
      <c r="G439" s="239" t="n">
        <v>432</v>
      </c>
      <c r="H439" s="197" t="inlineStr">
        <is>
          <t>나</t>
        </is>
      </c>
      <c r="I439" s="242" t="inlineStr">
        <is>
          <t>상명대</t>
        </is>
      </c>
      <c r="J439" s="242" t="inlineStr">
        <is>
          <t>한일문화콘텐츠전공</t>
        </is>
      </c>
      <c r="K439" s="195" t="inlineStr">
        <is>
          <t>통합</t>
        </is>
      </c>
      <c r="L439" s="697">
        <f>IF(OFFSET(환산공식!$ED$15,$F439,0)=1,"O","X")</f>
        <v/>
      </c>
      <c r="M439" s="188">
        <f>IFERROR(OFFSET(환산공식!DJ$15,$F439,0),"")</f>
        <v/>
      </c>
      <c r="N439" s="697">
        <f>IFERROR(CONCATENATE(ROUND(OFFSET(환산공식!DK$15,$F439,0),1),"%"),"")</f>
        <v/>
      </c>
      <c r="O439" s="697">
        <f>IFERROR(OFFSET(환산공식!DL$15,$F439,0),"")</f>
        <v/>
      </c>
      <c r="P439" s="188">
        <f>IF(E439="","",IF(Q439&gt;R439,"90% 이상",IF(Q439&gt;S439,CONCATENATE(ROUND(((Q439-S439)/(R439-S439))*20+70,0),"%"),IF(Q439&gt;T439,CONCATENATE(ROUND(((Q439-T439)/(S439-T439))*30+40,0),"%"),IF(Q439&gt;U439,CONCATENATE(ROUND(((Q439-U439)/(T439-U439))*30+10,0),"%"),IF(Q439&gt;V439,CONCATENATE(ROUND(((Q439-V439)/(U439-V439))*7+3,0),"%"),"3% 이하"))))))</f>
        <v/>
      </c>
      <c r="Q439" s="194">
        <f>IFERROR(ROUND(OFFSET(환산공식!$FG$15,$F439,0),3),"")</f>
        <v/>
      </c>
      <c r="R439" s="194">
        <f>OFFSET('배치점수 계산기'!H$10,$D439,0)</f>
        <v/>
      </c>
      <c r="S439" s="194">
        <f>OFFSET('배치점수 계산기'!I$10,$D439,0)</f>
        <v/>
      </c>
      <c r="T439" s="194">
        <f>OFFSET('배치점수 계산기'!J$10,$D439,0)</f>
        <v/>
      </c>
      <c r="U439" s="194">
        <f>OFFSET('배치점수 계산기'!K$10,$D439,0)</f>
        <v/>
      </c>
      <c r="V439" s="194">
        <f>OFFSET('배치점수 계산기'!L$10,$D439,0)</f>
        <v/>
      </c>
      <c r="W439" s="186">
        <f>OFFSET('배치점수 계산기'!M$10,$D439,0)</f>
        <v/>
      </c>
      <c r="X439" s="184">
        <f>OFFSET('배치점수 계산기'!N$10,$D439,0)</f>
        <v/>
      </c>
      <c r="Y439" s="188">
        <f>OFFSET(환산공식!FW$15,$F439,0)</f>
        <v/>
      </c>
      <c r="Z439" s="697">
        <f>OFFSET(환산공식!FX$15,$F439,0)</f>
        <v/>
      </c>
      <c r="AA439" s="179">
        <f>OFFSET(환산공식!FY$15,$F439,0)</f>
        <v/>
      </c>
      <c r="AB439" s="3" t="n"/>
      <c r="AD439" s="0">
        <f>IF(L439="X",6,IF(Q439&gt;R439,1,IF(Q439&gt;S439,2,IF(Q439&gt;T439,3,IF(Q439&gt;U439,4,IF(Q439&gt;=V439,5,IF(Q439&lt;V439,6,"")))))))</f>
        <v/>
      </c>
      <c r="AF439" s="3" t="n"/>
      <c r="AG439" s="3" t="n"/>
      <c r="AH439" s="3" t="n"/>
    </row>
    <row r="440">
      <c r="A440" s="198" t="n"/>
      <c r="B440" s="198" t="n"/>
      <c r="C440" s="198" t="inlineStr">
        <is>
          <t>나433</t>
        </is>
      </c>
      <c r="D440" s="195" t="n">
        <v>1428</v>
      </c>
      <c r="E440" s="195" t="n">
        <v>104</v>
      </c>
      <c r="F440" s="195" t="n">
        <v>104</v>
      </c>
      <c r="G440" s="239" t="n">
        <v>433</v>
      </c>
      <c r="H440" s="197" t="inlineStr">
        <is>
          <t>나</t>
        </is>
      </c>
      <c r="I440" s="242" t="inlineStr">
        <is>
          <t>상명대</t>
        </is>
      </c>
      <c r="J440" s="242" t="inlineStr">
        <is>
          <t>자유전공(경영경제계열)</t>
        </is>
      </c>
      <c r="K440" s="195" t="inlineStr">
        <is>
          <t>통합</t>
        </is>
      </c>
      <c r="L440" s="697">
        <f>IF(OFFSET(환산공식!$ED$15,$F440,0)=1,"O","X")</f>
        <v/>
      </c>
      <c r="M440" s="188">
        <f>IFERROR(OFFSET(환산공식!DJ$15,$F440,0),"")</f>
        <v/>
      </c>
      <c r="N440" s="697">
        <f>IFERROR(CONCATENATE(ROUND(OFFSET(환산공식!DK$15,$F440,0),1),"%"),"")</f>
        <v/>
      </c>
      <c r="O440" s="697">
        <f>IFERROR(OFFSET(환산공식!DL$15,$F440,0),"")</f>
        <v/>
      </c>
      <c r="P440" s="188">
        <f>IF(E440="","",IF(Q440&gt;R440,"90% 이상",IF(Q440&gt;S440,CONCATENATE(ROUND(((Q440-S440)/(R440-S440))*20+70,0),"%"),IF(Q440&gt;T440,CONCATENATE(ROUND(((Q440-T440)/(S440-T440))*30+40,0),"%"),IF(Q440&gt;U440,CONCATENATE(ROUND(((Q440-U440)/(T440-U440))*30+10,0),"%"),IF(Q440&gt;V440,CONCATENATE(ROUND(((Q440-V440)/(U440-V440))*7+3,0),"%"),"3% 이하"))))))</f>
        <v/>
      </c>
      <c r="Q440" s="194">
        <f>IFERROR(ROUND(OFFSET(환산공식!$FG$15,$F440,0),3),"")</f>
        <v/>
      </c>
      <c r="R440" s="194">
        <f>OFFSET('배치점수 계산기'!H$10,$D440,0)</f>
        <v/>
      </c>
      <c r="S440" s="194">
        <f>OFFSET('배치점수 계산기'!I$10,$D440,0)</f>
        <v/>
      </c>
      <c r="T440" s="194">
        <f>OFFSET('배치점수 계산기'!J$10,$D440,0)</f>
        <v/>
      </c>
      <c r="U440" s="194">
        <f>OFFSET('배치점수 계산기'!K$10,$D440,0)</f>
        <v/>
      </c>
      <c r="V440" s="194">
        <f>OFFSET('배치점수 계산기'!L$10,$D440,0)</f>
        <v/>
      </c>
      <c r="W440" s="186">
        <f>OFFSET('배치점수 계산기'!M$10,$D440,0)</f>
        <v/>
      </c>
      <c r="X440" s="184">
        <f>OFFSET('배치점수 계산기'!N$10,$D440,0)</f>
        <v/>
      </c>
      <c r="Y440" s="188">
        <f>OFFSET(환산공식!FW$15,$F440,0)</f>
        <v/>
      </c>
      <c r="Z440" s="697">
        <f>OFFSET(환산공식!FX$15,$F440,0)</f>
        <v/>
      </c>
      <c r="AA440" s="179">
        <f>OFFSET(환산공식!FY$15,$F440,0)</f>
        <v/>
      </c>
      <c r="AB440" s="3" t="n"/>
      <c r="AD440" s="0">
        <f>IF(L440="X",6,IF(Q440&gt;R440,1,IF(Q440&gt;S440,2,IF(Q440&gt;T440,3,IF(Q440&gt;U440,4,IF(Q440&gt;=V440,5,IF(Q440&lt;V440,6,"")))))))</f>
        <v/>
      </c>
      <c r="AF440" s="3" t="n"/>
      <c r="AG440" s="3" t="n"/>
      <c r="AH440" s="3" t="n"/>
    </row>
    <row r="441">
      <c r="A441" s="198" t="n"/>
      <c r="B441" s="198" t="n"/>
      <c r="C441" s="198" t="inlineStr">
        <is>
          <t>나434</t>
        </is>
      </c>
      <c r="D441" s="195" t="n">
        <v>1429</v>
      </c>
      <c r="E441" s="195" t="n">
        <v>244</v>
      </c>
      <c r="F441" s="195" t="n">
        <v>244</v>
      </c>
      <c r="G441" s="239" t="n">
        <v>434</v>
      </c>
      <c r="H441" s="197" t="inlineStr">
        <is>
          <t>나</t>
        </is>
      </c>
      <c r="I441" s="242" t="inlineStr">
        <is>
          <t>가천대</t>
        </is>
      </c>
      <c r="J441" s="242" t="inlineStr">
        <is>
          <t>간호학과(전형Ⅰ)</t>
        </is>
      </c>
      <c r="K441" s="195" t="inlineStr">
        <is>
          <t>자연</t>
        </is>
      </c>
      <c r="L441" s="697">
        <f>IF(OFFSET(환산공식!$ED$15,$F441,0)=1,"O","X")</f>
        <v/>
      </c>
      <c r="M441" s="188">
        <f>IFERROR(OFFSET(환산공식!DJ$15,$F441,0),"")</f>
        <v/>
      </c>
      <c r="N441" s="697">
        <f>IFERROR(CONCATENATE(ROUND(OFFSET(환산공식!DK$15,$F441,0),1),"%"),"")</f>
        <v/>
      </c>
      <c r="O441" s="697">
        <f>IFERROR(OFFSET(환산공식!DL$15,$F441,0),"")</f>
        <v/>
      </c>
      <c r="P441" s="188">
        <f>IF(E441="","",IF(Q441&gt;R441,"90% 이상",IF(Q441&gt;S441,CONCATENATE(ROUND(((Q441-S441)/(R441-S441))*20+70,0),"%"),IF(Q441&gt;T441,CONCATENATE(ROUND(((Q441-T441)/(S441-T441))*30+40,0),"%"),IF(Q441&gt;U441,CONCATENATE(ROUND(((Q441-U441)/(T441-U441))*30+10,0),"%"),IF(Q441&gt;V441,CONCATENATE(ROUND(((Q441-V441)/(U441-V441))*7+3,0),"%"),"3% 이하"))))))</f>
        <v/>
      </c>
      <c r="Q441" s="194">
        <f>IFERROR(ROUND(OFFSET(환산공식!$FG$15,$F441,0),3),"")</f>
        <v/>
      </c>
      <c r="R441" s="194">
        <f>OFFSET('배치점수 계산기'!H$10,$D441,0)</f>
        <v/>
      </c>
      <c r="S441" s="194">
        <f>OFFSET('배치점수 계산기'!I$10,$D441,0)</f>
        <v/>
      </c>
      <c r="T441" s="194">
        <f>OFFSET('배치점수 계산기'!J$10,$D441,0)</f>
        <v/>
      </c>
      <c r="U441" s="194">
        <f>OFFSET('배치점수 계산기'!K$10,$D441,0)</f>
        <v/>
      </c>
      <c r="V441" s="194">
        <f>OFFSET('배치점수 계산기'!L$10,$D441,0)</f>
        <v/>
      </c>
      <c r="W441" s="186">
        <f>OFFSET('배치점수 계산기'!M$10,$D441,0)</f>
        <v/>
      </c>
      <c r="X441" s="184">
        <f>OFFSET('배치점수 계산기'!N$10,$D441,0)</f>
        <v/>
      </c>
      <c r="Y441" s="188">
        <f>OFFSET(환산공식!FW$15,$F441,0)</f>
        <v/>
      </c>
      <c r="Z441" s="697">
        <f>OFFSET(환산공식!FX$15,$F441,0)</f>
        <v/>
      </c>
      <c r="AA441" s="179">
        <f>OFFSET(환산공식!FY$15,$F441,0)</f>
        <v/>
      </c>
      <c r="AB441" s="3" t="n"/>
      <c r="AD441" s="0">
        <f>IF(L441="X",6,IF(Q441&gt;R441,1,IF(Q441&gt;S441,2,IF(Q441&gt;T441,3,IF(Q441&gt;U441,4,IF(Q441&gt;=V441,5,IF(Q441&lt;V441,6,"")))))))</f>
        <v/>
      </c>
      <c r="AF441" s="3" t="n"/>
      <c r="AG441" s="3" t="n"/>
      <c r="AH441" s="3" t="n"/>
    </row>
    <row r="442">
      <c r="A442" s="198" t="n"/>
      <c r="B442" s="198" t="n"/>
      <c r="C442" s="198" t="inlineStr">
        <is>
          <t>나435</t>
        </is>
      </c>
      <c r="D442" s="195" t="n">
        <v>1430</v>
      </c>
      <c r="E442" s="195" t="n">
        <v>244</v>
      </c>
      <c r="F442" s="195" t="n">
        <v>244</v>
      </c>
      <c r="G442" s="239" t="n">
        <v>435</v>
      </c>
      <c r="H442" s="197" t="inlineStr">
        <is>
          <t>나</t>
        </is>
      </c>
      <c r="I442" s="242" t="inlineStr">
        <is>
          <t>가천대</t>
        </is>
      </c>
      <c r="J442" s="242" t="inlineStr">
        <is>
          <t>반도체대학(전형Ⅰ)</t>
        </is>
      </c>
      <c r="K442" s="195" t="inlineStr">
        <is>
          <t>자연</t>
        </is>
      </c>
      <c r="L442" s="697">
        <f>IF(OFFSET(환산공식!$ED$15,$F442,0)=1,"O","X")</f>
        <v/>
      </c>
      <c r="M442" s="188">
        <f>IFERROR(OFFSET(환산공식!DJ$15,$F442,0),"")</f>
        <v/>
      </c>
      <c r="N442" s="697">
        <f>IFERROR(CONCATENATE(ROUND(OFFSET(환산공식!DK$15,$F442,0),1),"%"),"")</f>
        <v/>
      </c>
      <c r="O442" s="697">
        <f>IFERROR(OFFSET(환산공식!DL$15,$F442,0),"")</f>
        <v/>
      </c>
      <c r="P442" s="188">
        <f>IF(E442="","",IF(Q442&gt;R442,"90% 이상",IF(Q442&gt;S442,CONCATENATE(ROUND(((Q442-S442)/(R442-S442))*20+70,0),"%"),IF(Q442&gt;T442,CONCATENATE(ROUND(((Q442-T442)/(S442-T442))*30+40,0),"%"),IF(Q442&gt;U442,CONCATENATE(ROUND(((Q442-U442)/(T442-U442))*30+10,0),"%"),IF(Q442&gt;V442,CONCATENATE(ROUND(((Q442-V442)/(U442-V442))*7+3,0),"%"),"3% 이하"))))))</f>
        <v/>
      </c>
      <c r="Q442" s="194">
        <f>IFERROR(ROUND(OFFSET(환산공식!$FG$15,$F442,0),3),"")</f>
        <v/>
      </c>
      <c r="R442" s="194">
        <f>OFFSET('배치점수 계산기'!H$10,$D442,0)</f>
        <v/>
      </c>
      <c r="S442" s="194">
        <f>OFFSET('배치점수 계산기'!I$10,$D442,0)</f>
        <v/>
      </c>
      <c r="T442" s="194">
        <f>OFFSET('배치점수 계산기'!J$10,$D442,0)</f>
        <v/>
      </c>
      <c r="U442" s="194">
        <f>OFFSET('배치점수 계산기'!K$10,$D442,0)</f>
        <v/>
      </c>
      <c r="V442" s="194">
        <f>OFFSET('배치점수 계산기'!L$10,$D442,0)</f>
        <v/>
      </c>
      <c r="W442" s="186">
        <f>OFFSET('배치점수 계산기'!M$10,$D442,0)</f>
        <v/>
      </c>
      <c r="X442" s="184">
        <f>OFFSET('배치점수 계산기'!N$10,$D442,0)</f>
        <v/>
      </c>
      <c r="Y442" s="188">
        <f>OFFSET(환산공식!FW$15,$F442,0)</f>
        <v/>
      </c>
      <c r="Z442" s="697">
        <f>OFFSET(환산공식!FX$15,$F442,0)</f>
        <v/>
      </c>
      <c r="AA442" s="179">
        <f>OFFSET(환산공식!FY$15,$F442,0)</f>
        <v/>
      </c>
      <c r="AB442" s="3" t="n"/>
      <c r="AD442" s="0">
        <f>IF(L442="X",6,IF(Q442&gt;R442,1,IF(Q442&gt;S442,2,IF(Q442&gt;T442,3,IF(Q442&gt;U442,4,IF(Q442&gt;=V442,5,IF(Q442&lt;V442,6,"")))))))</f>
        <v/>
      </c>
      <c r="AF442" s="3" t="n"/>
      <c r="AG442" s="3" t="n"/>
      <c r="AH442" s="3" t="n"/>
    </row>
    <row r="443">
      <c r="A443" s="198" t="n"/>
      <c r="B443" s="198" t="n"/>
      <c r="C443" s="198" t="inlineStr">
        <is>
          <t>나436</t>
        </is>
      </c>
      <c r="D443" s="195" t="n">
        <v>1431</v>
      </c>
      <c r="E443" s="195" t="n">
        <v>244</v>
      </c>
      <c r="F443" s="195" t="n">
        <v>244</v>
      </c>
      <c r="G443" s="239" t="n">
        <v>436</v>
      </c>
      <c r="H443" s="197" t="inlineStr">
        <is>
          <t>나</t>
        </is>
      </c>
      <c r="I443" s="242" t="inlineStr">
        <is>
          <t>가천대</t>
        </is>
      </c>
      <c r="J443" s="242" t="inlineStr">
        <is>
          <t>시스템반도체학과(전형Ⅰ)</t>
        </is>
      </c>
      <c r="K443" s="195" t="inlineStr">
        <is>
          <t>자연</t>
        </is>
      </c>
      <c r="L443" s="697">
        <f>IF(OFFSET(환산공식!$ED$15,$F443,0)=1,"O","X")</f>
        <v/>
      </c>
      <c r="M443" s="188">
        <f>IFERROR(OFFSET(환산공식!DJ$15,$F443,0),"")</f>
        <v/>
      </c>
      <c r="N443" s="697">
        <f>IFERROR(CONCATENATE(ROUND(OFFSET(환산공식!DK$15,$F443,0),1),"%"),"")</f>
        <v/>
      </c>
      <c r="O443" s="697">
        <f>IFERROR(OFFSET(환산공식!DL$15,$F443,0),"")</f>
        <v/>
      </c>
      <c r="P443" s="188">
        <f>IF(E443="","",IF(Q443&gt;R443,"90% 이상",IF(Q443&gt;S443,CONCATENATE(ROUND(((Q443-S443)/(R443-S443))*20+70,0),"%"),IF(Q443&gt;T443,CONCATENATE(ROUND(((Q443-T443)/(S443-T443))*30+40,0),"%"),IF(Q443&gt;U443,CONCATENATE(ROUND(((Q443-U443)/(T443-U443))*30+10,0),"%"),IF(Q443&gt;V443,CONCATENATE(ROUND(((Q443-V443)/(U443-V443))*7+3,0),"%"),"3% 이하"))))))</f>
        <v/>
      </c>
      <c r="Q443" s="194">
        <f>IFERROR(ROUND(OFFSET(환산공식!$FG$15,$F443,0),3),"")</f>
        <v/>
      </c>
      <c r="R443" s="194">
        <f>OFFSET('배치점수 계산기'!H$10,$D443,0)</f>
        <v/>
      </c>
      <c r="S443" s="194">
        <f>OFFSET('배치점수 계산기'!I$10,$D443,0)</f>
        <v/>
      </c>
      <c r="T443" s="194">
        <f>OFFSET('배치점수 계산기'!J$10,$D443,0)</f>
        <v/>
      </c>
      <c r="U443" s="194">
        <f>OFFSET('배치점수 계산기'!K$10,$D443,0)</f>
        <v/>
      </c>
      <c r="V443" s="194">
        <f>OFFSET('배치점수 계산기'!L$10,$D443,0)</f>
        <v/>
      </c>
      <c r="W443" s="186">
        <f>OFFSET('배치점수 계산기'!M$10,$D443,0)</f>
        <v/>
      </c>
      <c r="X443" s="184">
        <f>OFFSET('배치점수 계산기'!N$10,$D443,0)</f>
        <v/>
      </c>
      <c r="Y443" s="188">
        <f>OFFSET(환산공식!FW$15,$F443,0)</f>
        <v/>
      </c>
      <c r="Z443" s="697">
        <f>OFFSET(환산공식!FX$15,$F443,0)</f>
        <v/>
      </c>
      <c r="AA443" s="179">
        <f>OFFSET(환산공식!FY$15,$F443,0)</f>
        <v/>
      </c>
      <c r="AB443" s="3" t="n"/>
      <c r="AD443" s="0">
        <f>IF(L443="X",6,IF(Q443&gt;R443,1,IF(Q443&gt;S443,2,IF(Q443&gt;T443,3,IF(Q443&gt;U443,4,IF(Q443&gt;=V443,5,IF(Q443&lt;V443,6,"")))))))</f>
        <v/>
      </c>
      <c r="AF443" s="3" t="n"/>
      <c r="AG443" s="3" t="n"/>
      <c r="AH443" s="3" t="n"/>
    </row>
    <row r="444">
      <c r="A444" s="198" t="n"/>
      <c r="B444" s="198" t="n"/>
      <c r="C444" s="198" t="inlineStr">
        <is>
          <t>나437</t>
        </is>
      </c>
      <c r="D444" s="195" t="n">
        <v>1432</v>
      </c>
      <c r="E444" s="195" t="n">
        <v>244</v>
      </c>
      <c r="F444" s="195" t="n">
        <v>244</v>
      </c>
      <c r="G444" s="239" t="n">
        <v>437</v>
      </c>
      <c r="H444" s="197" t="inlineStr">
        <is>
          <t>나</t>
        </is>
      </c>
      <c r="I444" s="242" t="inlineStr">
        <is>
          <t>가천대</t>
        </is>
      </c>
      <c r="J444" s="242" t="inlineStr">
        <is>
          <t>스마트보안학과(전형Ⅰ)</t>
        </is>
      </c>
      <c r="K444" s="195" t="inlineStr">
        <is>
          <t>자연</t>
        </is>
      </c>
      <c r="L444" s="697">
        <f>IF(OFFSET(환산공식!$ED$15,$F444,0)=1,"O","X")</f>
        <v/>
      </c>
      <c r="M444" s="188">
        <f>IFERROR(OFFSET(환산공식!DJ$15,$F444,0),"")</f>
        <v/>
      </c>
      <c r="N444" s="697">
        <f>IFERROR(CONCATENATE(ROUND(OFFSET(환산공식!DK$15,$F444,0),1),"%"),"")</f>
        <v/>
      </c>
      <c r="O444" s="697">
        <f>IFERROR(OFFSET(환산공식!DL$15,$F444,0),"")</f>
        <v/>
      </c>
      <c r="P444" s="188">
        <f>IF(E444="","",IF(Q444&gt;R444,"90% 이상",IF(Q444&gt;S444,CONCATENATE(ROUND(((Q444-S444)/(R444-S444))*20+70,0),"%"),IF(Q444&gt;T444,CONCATENATE(ROUND(((Q444-T444)/(S444-T444))*30+40,0),"%"),IF(Q444&gt;U444,CONCATENATE(ROUND(((Q444-U444)/(T444-U444))*30+10,0),"%"),IF(Q444&gt;V444,CONCATENATE(ROUND(((Q444-V444)/(U444-V444))*7+3,0),"%"),"3% 이하"))))))</f>
        <v/>
      </c>
      <c r="Q444" s="194">
        <f>IFERROR(ROUND(OFFSET(환산공식!$FG$15,$F444,0),3),"")</f>
        <v/>
      </c>
      <c r="R444" s="194">
        <f>OFFSET('배치점수 계산기'!H$10,$D444,0)</f>
        <v/>
      </c>
      <c r="S444" s="194">
        <f>OFFSET('배치점수 계산기'!I$10,$D444,0)</f>
        <v/>
      </c>
      <c r="T444" s="194">
        <f>OFFSET('배치점수 계산기'!J$10,$D444,0)</f>
        <v/>
      </c>
      <c r="U444" s="194">
        <f>OFFSET('배치점수 계산기'!K$10,$D444,0)</f>
        <v/>
      </c>
      <c r="V444" s="194">
        <f>OFFSET('배치점수 계산기'!L$10,$D444,0)</f>
        <v/>
      </c>
      <c r="W444" s="186">
        <f>OFFSET('배치점수 계산기'!M$10,$D444,0)</f>
        <v/>
      </c>
      <c r="X444" s="184">
        <f>OFFSET('배치점수 계산기'!N$10,$D444,0)</f>
        <v/>
      </c>
      <c r="Y444" s="188">
        <f>OFFSET(환산공식!FW$15,$F444,0)</f>
        <v/>
      </c>
      <c r="Z444" s="697">
        <f>OFFSET(환산공식!FX$15,$F444,0)</f>
        <v/>
      </c>
      <c r="AA444" s="179">
        <f>OFFSET(환산공식!FY$15,$F444,0)</f>
        <v/>
      </c>
      <c r="AB444" s="3" t="n"/>
      <c r="AD444" s="0">
        <f>IF(L444="X",6,IF(Q444&gt;R444,1,IF(Q444&gt;S444,2,IF(Q444&gt;T444,3,IF(Q444&gt;U444,4,IF(Q444&gt;=V444,5,IF(Q444&lt;V444,6,"")))))))</f>
        <v/>
      </c>
      <c r="AF444" s="3" t="n"/>
      <c r="AG444" s="3" t="n"/>
      <c r="AH444" s="3" t="n"/>
    </row>
    <row r="445">
      <c r="A445" s="198" t="n"/>
      <c r="B445" s="198" t="n"/>
      <c r="C445" s="198" t="inlineStr">
        <is>
          <t>나438</t>
        </is>
      </c>
      <c r="D445" s="195" t="n">
        <v>1433</v>
      </c>
      <c r="E445" s="195" t="n">
        <v>244</v>
      </c>
      <c r="F445" s="195" t="n">
        <v>244</v>
      </c>
      <c r="G445" s="239" t="n">
        <v>438</v>
      </c>
      <c r="H445" s="197" t="inlineStr">
        <is>
          <t>나</t>
        </is>
      </c>
      <c r="I445" s="242" t="inlineStr">
        <is>
          <t>가천대</t>
        </is>
      </c>
      <c r="J445" s="242" t="inlineStr">
        <is>
          <t>스마트팩토리전공(전형Ⅰ)</t>
        </is>
      </c>
      <c r="K445" s="195" t="inlineStr">
        <is>
          <t>자연</t>
        </is>
      </c>
      <c r="L445" s="697">
        <f>IF(OFFSET(환산공식!$ED$15,$F445,0)=1,"O","X")</f>
        <v/>
      </c>
      <c r="M445" s="188">
        <f>IFERROR(OFFSET(환산공식!DJ$15,$F445,0),"")</f>
        <v/>
      </c>
      <c r="N445" s="697">
        <f>IFERROR(CONCATENATE(ROUND(OFFSET(환산공식!DK$15,$F445,0),1),"%"),"")</f>
        <v/>
      </c>
      <c r="O445" s="697">
        <f>IFERROR(OFFSET(환산공식!DL$15,$F445,0),"")</f>
        <v/>
      </c>
      <c r="P445" s="188">
        <f>IF(E445="","",IF(Q445&gt;R445,"90% 이상",IF(Q445&gt;S445,CONCATENATE(ROUND(((Q445-S445)/(R445-S445))*20+70,0),"%"),IF(Q445&gt;T445,CONCATENATE(ROUND(((Q445-T445)/(S445-T445))*30+40,0),"%"),IF(Q445&gt;U445,CONCATENATE(ROUND(((Q445-U445)/(T445-U445))*30+10,0),"%"),IF(Q445&gt;V445,CONCATENATE(ROUND(((Q445-V445)/(U445-V445))*7+3,0),"%"),"3% 이하"))))))</f>
        <v/>
      </c>
      <c r="Q445" s="194">
        <f>IFERROR(ROUND(OFFSET(환산공식!$FG$15,$F445,0),3),"")</f>
        <v/>
      </c>
      <c r="R445" s="194">
        <f>OFFSET('배치점수 계산기'!H$10,$D445,0)</f>
        <v/>
      </c>
      <c r="S445" s="194">
        <f>OFFSET('배치점수 계산기'!I$10,$D445,0)</f>
        <v/>
      </c>
      <c r="T445" s="194">
        <f>OFFSET('배치점수 계산기'!J$10,$D445,0)</f>
        <v/>
      </c>
      <c r="U445" s="194">
        <f>OFFSET('배치점수 계산기'!K$10,$D445,0)</f>
        <v/>
      </c>
      <c r="V445" s="194">
        <f>OFFSET('배치점수 계산기'!L$10,$D445,0)</f>
        <v/>
      </c>
      <c r="W445" s="186">
        <f>OFFSET('배치점수 계산기'!M$10,$D445,0)</f>
        <v/>
      </c>
      <c r="X445" s="184">
        <f>OFFSET('배치점수 계산기'!N$10,$D445,0)</f>
        <v/>
      </c>
      <c r="Y445" s="188">
        <f>OFFSET(환산공식!FW$15,$F445,0)</f>
        <v/>
      </c>
      <c r="Z445" s="697">
        <f>OFFSET(환산공식!FX$15,$F445,0)</f>
        <v/>
      </c>
      <c r="AA445" s="179">
        <f>OFFSET(환산공식!FY$15,$F445,0)</f>
        <v/>
      </c>
      <c r="AB445" s="3" t="n"/>
      <c r="AD445" s="0">
        <f>IF(L445="X",6,IF(Q445&gt;R445,1,IF(Q445&gt;S445,2,IF(Q445&gt;T445,3,IF(Q445&gt;U445,4,IF(Q445&gt;=V445,5,IF(Q445&lt;V445,6,"")))))))</f>
        <v/>
      </c>
      <c r="AF445" s="3" t="n"/>
      <c r="AG445" s="3" t="n"/>
      <c r="AH445" s="3" t="n"/>
    </row>
    <row r="446">
      <c r="A446" s="198" t="n"/>
      <c r="B446" s="198" t="n"/>
      <c r="C446" s="198" t="inlineStr">
        <is>
          <t>나439</t>
        </is>
      </c>
      <c r="D446" s="195" t="n">
        <v>1434</v>
      </c>
      <c r="E446" s="195" t="n">
        <v>244</v>
      </c>
      <c r="F446" s="195" t="n">
        <v>244</v>
      </c>
      <c r="G446" s="239" t="n">
        <v>439</v>
      </c>
      <c r="H446" s="197" t="inlineStr">
        <is>
          <t>나</t>
        </is>
      </c>
      <c r="I446" s="242" t="inlineStr">
        <is>
          <t>가천대</t>
        </is>
      </c>
      <c r="J446" s="242" t="inlineStr">
        <is>
          <t>스마트시티학과(전형Ⅰ)</t>
        </is>
      </c>
      <c r="K446" s="195" t="inlineStr">
        <is>
          <t>자연</t>
        </is>
      </c>
      <c r="L446" s="697">
        <f>IF(OFFSET(환산공식!$ED$15,$F446,0)=1,"O","X")</f>
        <v/>
      </c>
      <c r="M446" s="188">
        <f>IFERROR(OFFSET(환산공식!DJ$15,$F446,0),"")</f>
        <v/>
      </c>
      <c r="N446" s="697">
        <f>IFERROR(CONCATENATE(ROUND(OFFSET(환산공식!DK$15,$F446,0),1),"%"),"")</f>
        <v/>
      </c>
      <c r="O446" s="697">
        <f>IFERROR(OFFSET(환산공식!DL$15,$F446,0),"")</f>
        <v/>
      </c>
      <c r="P446" s="188">
        <f>IF(E446="","",IF(Q446&gt;R446,"90% 이상",IF(Q446&gt;S446,CONCATENATE(ROUND(((Q446-S446)/(R446-S446))*20+70,0),"%"),IF(Q446&gt;T446,CONCATENATE(ROUND(((Q446-T446)/(S446-T446))*30+40,0),"%"),IF(Q446&gt;U446,CONCATENATE(ROUND(((Q446-U446)/(T446-U446))*30+10,0),"%"),IF(Q446&gt;V446,CONCATENATE(ROUND(((Q446-V446)/(U446-V446))*7+3,0),"%"),"3% 이하"))))))</f>
        <v/>
      </c>
      <c r="Q446" s="194">
        <f>IFERROR(ROUND(OFFSET(환산공식!$FG$15,$F446,0),3),"")</f>
        <v/>
      </c>
      <c r="R446" s="194">
        <f>OFFSET('배치점수 계산기'!H$10,$D446,0)</f>
        <v/>
      </c>
      <c r="S446" s="194">
        <f>OFFSET('배치점수 계산기'!I$10,$D446,0)</f>
        <v/>
      </c>
      <c r="T446" s="194">
        <f>OFFSET('배치점수 계산기'!J$10,$D446,0)</f>
        <v/>
      </c>
      <c r="U446" s="194">
        <f>OFFSET('배치점수 계산기'!K$10,$D446,0)</f>
        <v/>
      </c>
      <c r="V446" s="194">
        <f>OFFSET('배치점수 계산기'!L$10,$D446,0)</f>
        <v/>
      </c>
      <c r="W446" s="186">
        <f>OFFSET('배치점수 계산기'!M$10,$D446,0)</f>
        <v/>
      </c>
      <c r="X446" s="184">
        <f>OFFSET('배치점수 계산기'!N$10,$D446,0)</f>
        <v/>
      </c>
      <c r="Y446" s="188">
        <f>OFFSET(환산공식!FW$15,$F446,0)</f>
        <v/>
      </c>
      <c r="Z446" s="697">
        <f>OFFSET(환산공식!FX$15,$F446,0)</f>
        <v/>
      </c>
      <c r="AA446" s="179">
        <f>OFFSET(환산공식!FY$15,$F446,0)</f>
        <v/>
      </c>
      <c r="AB446" s="3" t="n"/>
      <c r="AD446" s="0">
        <f>IF(L446="X",6,IF(Q446&gt;R446,1,IF(Q446&gt;S446,2,IF(Q446&gt;T446,3,IF(Q446&gt;U446,4,IF(Q446&gt;=V446,5,IF(Q446&lt;V446,6,"")))))))</f>
        <v/>
      </c>
      <c r="AF446" s="3" t="n"/>
      <c r="AG446" s="3" t="n"/>
      <c r="AH446" s="3" t="n"/>
    </row>
    <row r="447">
      <c r="A447" s="198" t="n"/>
      <c r="B447" s="198" t="n"/>
      <c r="C447" s="198" t="inlineStr">
        <is>
          <t>나440</t>
        </is>
      </c>
      <c r="D447" s="195" t="n">
        <v>1435</v>
      </c>
      <c r="E447" s="195" t="n">
        <v>244</v>
      </c>
      <c r="F447" s="195" t="n">
        <v>244</v>
      </c>
      <c r="G447" s="239" t="n">
        <v>440</v>
      </c>
      <c r="H447" s="197" t="inlineStr">
        <is>
          <t>나</t>
        </is>
      </c>
      <c r="I447" s="242" t="inlineStr">
        <is>
          <t>가천대</t>
        </is>
      </c>
      <c r="J447" s="242" t="inlineStr">
        <is>
          <t>토목환경공학과(전형Ⅰ)</t>
        </is>
      </c>
      <c r="K447" s="195" t="inlineStr">
        <is>
          <t>자연</t>
        </is>
      </c>
      <c r="L447" s="697">
        <f>IF(OFFSET(환산공식!$ED$15,$F447,0)=1,"O","X")</f>
        <v/>
      </c>
      <c r="M447" s="188">
        <f>IFERROR(OFFSET(환산공식!DJ$15,$F447,0),"")</f>
        <v/>
      </c>
      <c r="N447" s="697">
        <f>IFERROR(CONCATENATE(ROUND(OFFSET(환산공식!DK$15,$F447,0),1),"%"),"")</f>
        <v/>
      </c>
      <c r="O447" s="697">
        <f>IFERROR(OFFSET(환산공식!DL$15,$F447,0),"")</f>
        <v/>
      </c>
      <c r="P447" s="188">
        <f>IF(E447="","",IF(Q447&gt;R447,"90% 이상",IF(Q447&gt;S447,CONCATENATE(ROUND(((Q447-S447)/(R447-S447))*20+70,0),"%"),IF(Q447&gt;T447,CONCATENATE(ROUND(((Q447-T447)/(S447-T447))*30+40,0),"%"),IF(Q447&gt;U447,CONCATENATE(ROUND(((Q447-U447)/(T447-U447))*30+10,0),"%"),IF(Q447&gt;V447,CONCATENATE(ROUND(((Q447-V447)/(U447-V447))*7+3,0),"%"),"3% 이하"))))))</f>
        <v/>
      </c>
      <c r="Q447" s="194">
        <f>IFERROR(ROUND(OFFSET(환산공식!$FG$15,$F447,0),3),"")</f>
        <v/>
      </c>
      <c r="R447" s="194">
        <f>OFFSET('배치점수 계산기'!H$10,$D447,0)</f>
        <v/>
      </c>
      <c r="S447" s="194">
        <f>OFFSET('배치점수 계산기'!I$10,$D447,0)</f>
        <v/>
      </c>
      <c r="T447" s="194">
        <f>OFFSET('배치점수 계산기'!J$10,$D447,0)</f>
        <v/>
      </c>
      <c r="U447" s="194">
        <f>OFFSET('배치점수 계산기'!K$10,$D447,0)</f>
        <v/>
      </c>
      <c r="V447" s="194">
        <f>OFFSET('배치점수 계산기'!L$10,$D447,0)</f>
        <v/>
      </c>
      <c r="W447" s="186">
        <f>OFFSET('배치점수 계산기'!M$10,$D447,0)</f>
        <v/>
      </c>
      <c r="X447" s="184">
        <f>OFFSET('배치점수 계산기'!N$10,$D447,0)</f>
        <v/>
      </c>
      <c r="Y447" s="188">
        <f>OFFSET(환산공식!FW$15,$F447,0)</f>
        <v/>
      </c>
      <c r="Z447" s="697">
        <f>OFFSET(환산공식!FX$15,$F447,0)</f>
        <v/>
      </c>
      <c r="AA447" s="179">
        <f>OFFSET(환산공식!FY$15,$F447,0)</f>
        <v/>
      </c>
      <c r="AB447" s="3" t="n"/>
      <c r="AD447" s="0">
        <f>IF(L447="X",6,IF(Q447&gt;R447,1,IF(Q447&gt;S447,2,IF(Q447&gt;T447,3,IF(Q447&gt;U447,4,IF(Q447&gt;=V447,5,IF(Q447&lt;V447,6,"")))))))</f>
        <v/>
      </c>
      <c r="AF447" s="3" t="n"/>
      <c r="AG447" s="3" t="n"/>
      <c r="AH447" s="3" t="n"/>
    </row>
    <row r="448">
      <c r="A448" s="198" t="n"/>
      <c r="B448" s="198" t="n"/>
      <c r="C448" s="198" t="inlineStr">
        <is>
          <t>나441</t>
        </is>
      </c>
      <c r="D448" s="195" t="n">
        <v>1436</v>
      </c>
      <c r="E448" s="195" t="n">
        <v>245</v>
      </c>
      <c r="F448" s="195" t="n">
        <v>245</v>
      </c>
      <c r="G448" s="239" t="n">
        <v>441</v>
      </c>
      <c r="H448" s="197" t="inlineStr">
        <is>
          <t>나</t>
        </is>
      </c>
      <c r="I448" s="242" t="inlineStr">
        <is>
          <t>가천대</t>
        </is>
      </c>
      <c r="J448" s="242" t="inlineStr">
        <is>
          <t>회계세무학과(전형Ⅰ)</t>
        </is>
      </c>
      <c r="K448" s="195" t="inlineStr">
        <is>
          <t>통합</t>
        </is>
      </c>
      <c r="L448" s="697">
        <f>IF(OFFSET(환산공식!$ED$15,$F448,0)=1,"O","X")</f>
        <v/>
      </c>
      <c r="M448" s="188">
        <f>IFERROR(OFFSET(환산공식!DJ$15,$F448,0),"")</f>
        <v/>
      </c>
      <c r="N448" s="697">
        <f>IFERROR(CONCATENATE(ROUND(OFFSET(환산공식!DK$15,$F448,0),1),"%"),"")</f>
        <v/>
      </c>
      <c r="O448" s="697">
        <f>IFERROR(OFFSET(환산공식!DL$15,$F448,0),"")</f>
        <v/>
      </c>
      <c r="P448" s="188">
        <f>IF(E448="","",IF(Q448&gt;R448,"90% 이상",IF(Q448&gt;S448,CONCATENATE(ROUND(((Q448-S448)/(R448-S448))*20+70,0),"%"),IF(Q448&gt;T448,CONCATENATE(ROUND(((Q448-T448)/(S448-T448))*30+40,0),"%"),IF(Q448&gt;U448,CONCATENATE(ROUND(((Q448-U448)/(T448-U448))*30+10,0),"%"),IF(Q448&gt;V448,CONCATENATE(ROUND(((Q448-V448)/(U448-V448))*7+3,0),"%"),"3% 이하"))))))</f>
        <v/>
      </c>
      <c r="Q448" s="194">
        <f>IFERROR(ROUND(OFFSET(환산공식!$FG$15,$F448,0),3),"")</f>
        <v/>
      </c>
      <c r="R448" s="194">
        <f>OFFSET('배치점수 계산기'!H$10,$D448,0)</f>
        <v/>
      </c>
      <c r="S448" s="194">
        <f>OFFSET('배치점수 계산기'!I$10,$D448,0)</f>
        <v/>
      </c>
      <c r="T448" s="194">
        <f>OFFSET('배치점수 계산기'!J$10,$D448,0)</f>
        <v/>
      </c>
      <c r="U448" s="194">
        <f>OFFSET('배치점수 계산기'!K$10,$D448,0)</f>
        <v/>
      </c>
      <c r="V448" s="194">
        <f>OFFSET('배치점수 계산기'!L$10,$D448,0)</f>
        <v/>
      </c>
      <c r="W448" s="186">
        <f>OFFSET('배치점수 계산기'!M$10,$D448,0)</f>
        <v/>
      </c>
      <c r="X448" s="184">
        <f>OFFSET('배치점수 계산기'!N$10,$D448,0)</f>
        <v/>
      </c>
      <c r="Y448" s="188">
        <f>OFFSET(환산공식!FW$15,$F448,0)</f>
        <v/>
      </c>
      <c r="Z448" s="697">
        <f>OFFSET(환산공식!FX$15,$F448,0)</f>
        <v/>
      </c>
      <c r="AA448" s="179">
        <f>OFFSET(환산공식!FY$15,$F448,0)</f>
        <v/>
      </c>
      <c r="AB448" s="3" t="n"/>
      <c r="AD448" s="0">
        <f>IF(L448="X",6,IF(Q448&gt;R448,1,IF(Q448&gt;S448,2,IF(Q448&gt;T448,3,IF(Q448&gt;U448,4,IF(Q448&gt;=V448,5,IF(Q448&lt;V448,6,"")))))))</f>
        <v/>
      </c>
      <c r="AF448" s="3" t="n"/>
      <c r="AG448" s="3" t="n"/>
      <c r="AH448" s="3" t="n"/>
    </row>
    <row r="449">
      <c r="A449" s="198" t="n"/>
      <c r="B449" s="198" t="n"/>
      <c r="C449" s="198" t="inlineStr">
        <is>
          <t>나442</t>
        </is>
      </c>
      <c r="D449" s="195" t="n">
        <v>1437</v>
      </c>
      <c r="E449" s="195" t="n">
        <v>245</v>
      </c>
      <c r="F449" s="195" t="n">
        <v>245</v>
      </c>
      <c r="G449" s="239" t="n">
        <v>442</v>
      </c>
      <c r="H449" s="197" t="inlineStr">
        <is>
          <t>나</t>
        </is>
      </c>
      <c r="I449" s="242" t="inlineStr">
        <is>
          <t>가천대</t>
        </is>
      </c>
      <c r="J449" s="242" t="inlineStr">
        <is>
          <t>심리학과(전형Ⅰ)</t>
        </is>
      </c>
      <c r="K449" s="195" t="inlineStr">
        <is>
          <t>통합</t>
        </is>
      </c>
      <c r="L449" s="697">
        <f>IF(OFFSET(환산공식!$ED$15,$F449,0)=1,"O","X")</f>
        <v/>
      </c>
      <c r="M449" s="188">
        <f>IFERROR(OFFSET(환산공식!DJ$15,$F449,0),"")</f>
        <v/>
      </c>
      <c r="N449" s="697">
        <f>IFERROR(CONCATENATE(ROUND(OFFSET(환산공식!DK$15,$F449,0),1),"%"),"")</f>
        <v/>
      </c>
      <c r="O449" s="697">
        <f>IFERROR(OFFSET(환산공식!DL$15,$F449,0),"")</f>
        <v/>
      </c>
      <c r="P449" s="188">
        <f>IF(E449="","",IF(Q449&gt;R449,"90% 이상",IF(Q449&gt;S449,CONCATENATE(ROUND(((Q449-S449)/(R449-S449))*20+70,0),"%"),IF(Q449&gt;T449,CONCATENATE(ROUND(((Q449-T449)/(S449-T449))*30+40,0),"%"),IF(Q449&gt;U449,CONCATENATE(ROUND(((Q449-U449)/(T449-U449))*30+10,0),"%"),IF(Q449&gt;V449,CONCATENATE(ROUND(((Q449-V449)/(U449-V449))*7+3,0),"%"),"3% 이하"))))))</f>
        <v/>
      </c>
      <c r="Q449" s="194">
        <f>IFERROR(ROUND(OFFSET(환산공식!$FG$15,$F449,0),3),"")</f>
        <v/>
      </c>
      <c r="R449" s="194">
        <f>OFFSET('배치점수 계산기'!H$10,$D449,0)</f>
        <v/>
      </c>
      <c r="S449" s="194">
        <f>OFFSET('배치점수 계산기'!I$10,$D449,0)</f>
        <v/>
      </c>
      <c r="T449" s="194">
        <f>OFFSET('배치점수 계산기'!J$10,$D449,0)</f>
        <v/>
      </c>
      <c r="U449" s="194">
        <f>OFFSET('배치점수 계산기'!K$10,$D449,0)</f>
        <v/>
      </c>
      <c r="V449" s="194">
        <f>OFFSET('배치점수 계산기'!L$10,$D449,0)</f>
        <v/>
      </c>
      <c r="W449" s="186">
        <f>OFFSET('배치점수 계산기'!M$10,$D449,0)</f>
        <v/>
      </c>
      <c r="X449" s="184">
        <f>OFFSET('배치점수 계산기'!N$10,$D449,0)</f>
        <v/>
      </c>
      <c r="Y449" s="188">
        <f>OFFSET(환산공식!FW$15,$F449,0)</f>
        <v/>
      </c>
      <c r="Z449" s="697">
        <f>OFFSET(환산공식!FX$15,$F449,0)</f>
        <v/>
      </c>
      <c r="AA449" s="179">
        <f>OFFSET(환산공식!FY$15,$F449,0)</f>
        <v/>
      </c>
      <c r="AB449" s="3" t="n"/>
      <c r="AD449" s="0">
        <f>IF(L449="X",6,IF(Q449&gt;R449,1,IF(Q449&gt;S449,2,IF(Q449&gt;T449,3,IF(Q449&gt;U449,4,IF(Q449&gt;=V449,5,IF(Q449&lt;V449,6,"")))))))</f>
        <v/>
      </c>
      <c r="AF449" s="3" t="n"/>
      <c r="AG449" s="3" t="n"/>
      <c r="AH449" s="3" t="n"/>
    </row>
    <row r="450">
      <c r="A450" s="198" t="n"/>
      <c r="B450" s="198" t="n"/>
      <c r="C450" s="198" t="inlineStr">
        <is>
          <t>나443</t>
        </is>
      </c>
      <c r="D450" s="195" t="n">
        <v>1438</v>
      </c>
      <c r="E450" s="195" t="n">
        <v>245</v>
      </c>
      <c r="F450" s="195" t="n">
        <v>245</v>
      </c>
      <c r="G450" s="239" t="n">
        <v>443</v>
      </c>
      <c r="H450" s="197" t="inlineStr">
        <is>
          <t>나</t>
        </is>
      </c>
      <c r="I450" s="242" t="inlineStr">
        <is>
          <t>가천대</t>
        </is>
      </c>
      <c r="J450" s="242" t="inlineStr">
        <is>
          <t>사회복지학과(전형Ⅰ)</t>
        </is>
      </c>
      <c r="K450" s="195" t="inlineStr">
        <is>
          <t>통합</t>
        </is>
      </c>
      <c r="L450" s="697">
        <f>IF(OFFSET(환산공식!$ED$15,$F450,0)=1,"O","X")</f>
        <v/>
      </c>
      <c r="M450" s="188">
        <f>IFERROR(OFFSET(환산공식!DJ$15,$F450,0),"")</f>
        <v/>
      </c>
      <c r="N450" s="697">
        <f>IFERROR(CONCATENATE(ROUND(OFFSET(환산공식!DK$15,$F450,0),1),"%"),"")</f>
        <v/>
      </c>
      <c r="O450" s="697">
        <f>IFERROR(OFFSET(환산공식!DL$15,$F450,0),"")</f>
        <v/>
      </c>
      <c r="P450" s="188">
        <f>IF(E450="","",IF(Q450&gt;R450,"90% 이상",IF(Q450&gt;S450,CONCATENATE(ROUND(((Q450-S450)/(R450-S450))*20+70,0),"%"),IF(Q450&gt;T450,CONCATENATE(ROUND(((Q450-T450)/(S450-T450))*30+40,0),"%"),IF(Q450&gt;U450,CONCATENATE(ROUND(((Q450-U450)/(T450-U450))*30+10,0),"%"),IF(Q450&gt;V450,CONCATENATE(ROUND(((Q450-V450)/(U450-V450))*7+3,0),"%"),"3% 이하"))))))</f>
        <v/>
      </c>
      <c r="Q450" s="194">
        <f>IFERROR(ROUND(OFFSET(환산공식!$FG$15,$F450,0),3),"")</f>
        <v/>
      </c>
      <c r="R450" s="194">
        <f>OFFSET('배치점수 계산기'!H$10,$D450,0)</f>
        <v/>
      </c>
      <c r="S450" s="194">
        <f>OFFSET('배치점수 계산기'!I$10,$D450,0)</f>
        <v/>
      </c>
      <c r="T450" s="194">
        <f>OFFSET('배치점수 계산기'!J$10,$D450,0)</f>
        <v/>
      </c>
      <c r="U450" s="194">
        <f>OFFSET('배치점수 계산기'!K$10,$D450,0)</f>
        <v/>
      </c>
      <c r="V450" s="194">
        <f>OFFSET('배치점수 계산기'!L$10,$D450,0)</f>
        <v/>
      </c>
      <c r="W450" s="186">
        <f>OFFSET('배치점수 계산기'!M$10,$D450,0)</f>
        <v/>
      </c>
      <c r="X450" s="184">
        <f>OFFSET('배치점수 계산기'!N$10,$D450,0)</f>
        <v/>
      </c>
      <c r="Y450" s="188">
        <f>OFFSET(환산공식!FW$15,$F450,0)</f>
        <v/>
      </c>
      <c r="Z450" s="697">
        <f>OFFSET(환산공식!FX$15,$F450,0)</f>
        <v/>
      </c>
      <c r="AA450" s="179">
        <f>OFFSET(환산공식!FY$15,$F450,0)</f>
        <v/>
      </c>
      <c r="AB450" s="3" t="n"/>
      <c r="AD450" s="0">
        <f>IF(L450="X",6,IF(Q450&gt;R450,1,IF(Q450&gt;S450,2,IF(Q450&gt;T450,3,IF(Q450&gt;U450,4,IF(Q450&gt;=V450,5,IF(Q450&lt;V450,6,"")))))))</f>
        <v/>
      </c>
      <c r="AF450" s="3" t="n"/>
      <c r="AG450" s="3" t="n"/>
      <c r="AH450" s="3" t="n"/>
    </row>
    <row r="451">
      <c r="A451" s="198" t="n"/>
      <c r="B451" s="198" t="n"/>
      <c r="C451" s="198" t="inlineStr">
        <is>
          <t>나444</t>
        </is>
      </c>
      <c r="D451" s="195" t="n">
        <v>1439</v>
      </c>
      <c r="E451" s="195" t="n">
        <v>245</v>
      </c>
      <c r="F451" s="195" t="n">
        <v>245</v>
      </c>
      <c r="G451" s="239" t="n">
        <v>444</v>
      </c>
      <c r="H451" s="197" t="inlineStr">
        <is>
          <t>나</t>
        </is>
      </c>
      <c r="I451" s="242" t="inlineStr">
        <is>
          <t>가천대</t>
        </is>
      </c>
      <c r="J451" s="242" t="inlineStr">
        <is>
          <t>유아교육학과(전형Ⅰ)</t>
        </is>
      </c>
      <c r="K451" s="195" t="inlineStr">
        <is>
          <t>통합</t>
        </is>
      </c>
      <c r="L451" s="697">
        <f>IF(OFFSET(환산공식!$ED$15,$F451,0)=1,"O","X")</f>
        <v/>
      </c>
      <c r="M451" s="188">
        <f>IFERROR(OFFSET(환산공식!DJ$15,$F451,0),"")</f>
        <v/>
      </c>
      <c r="N451" s="697">
        <f>IFERROR(CONCATENATE(ROUND(OFFSET(환산공식!DK$15,$F451,0),1),"%"),"")</f>
        <v/>
      </c>
      <c r="O451" s="697">
        <f>IFERROR(OFFSET(환산공식!DL$15,$F451,0),"")</f>
        <v/>
      </c>
      <c r="P451" s="188">
        <f>IF(E451="","",IF(Q451&gt;R451,"90% 이상",IF(Q451&gt;S451,CONCATENATE(ROUND(((Q451-S451)/(R451-S451))*20+70,0),"%"),IF(Q451&gt;T451,CONCATENATE(ROUND(((Q451-T451)/(S451-T451))*30+40,0),"%"),IF(Q451&gt;U451,CONCATENATE(ROUND(((Q451-U451)/(T451-U451))*30+10,0),"%"),IF(Q451&gt;V451,CONCATENATE(ROUND(((Q451-V451)/(U451-V451))*7+3,0),"%"),"3% 이하"))))))</f>
        <v/>
      </c>
      <c r="Q451" s="194">
        <f>IFERROR(ROUND(OFFSET(환산공식!$FG$15,$F451,0),3),"")</f>
        <v/>
      </c>
      <c r="R451" s="194">
        <f>OFFSET('배치점수 계산기'!H$10,$D451,0)</f>
        <v/>
      </c>
      <c r="S451" s="194">
        <f>OFFSET('배치점수 계산기'!I$10,$D451,0)</f>
        <v/>
      </c>
      <c r="T451" s="194">
        <f>OFFSET('배치점수 계산기'!J$10,$D451,0)</f>
        <v/>
      </c>
      <c r="U451" s="194">
        <f>OFFSET('배치점수 계산기'!K$10,$D451,0)</f>
        <v/>
      </c>
      <c r="V451" s="194">
        <f>OFFSET('배치점수 계산기'!L$10,$D451,0)</f>
        <v/>
      </c>
      <c r="W451" s="186">
        <f>OFFSET('배치점수 계산기'!M$10,$D451,0)</f>
        <v/>
      </c>
      <c r="X451" s="184">
        <f>OFFSET('배치점수 계산기'!N$10,$D451,0)</f>
        <v/>
      </c>
      <c r="Y451" s="188">
        <f>OFFSET(환산공식!FW$15,$F451,0)</f>
        <v/>
      </c>
      <c r="Z451" s="697">
        <f>OFFSET(환산공식!FX$15,$F451,0)</f>
        <v/>
      </c>
      <c r="AA451" s="179">
        <f>OFFSET(환산공식!FY$15,$F451,0)</f>
        <v/>
      </c>
      <c r="AB451" s="3" t="n"/>
      <c r="AD451" s="0">
        <f>IF(L451="X",6,IF(Q451&gt;R451,1,IF(Q451&gt;S451,2,IF(Q451&gt;T451,3,IF(Q451&gt;U451,4,IF(Q451&gt;=V451,5,IF(Q451&lt;V451,6,"")))))))</f>
        <v/>
      </c>
      <c r="AF451" s="3" t="n"/>
      <c r="AG451" s="3" t="n"/>
      <c r="AH451" s="3" t="n"/>
    </row>
    <row r="452">
      <c r="A452" s="198" t="n"/>
      <c r="B452" s="198" t="n"/>
      <c r="C452" s="198" t="inlineStr">
        <is>
          <t>나445</t>
        </is>
      </c>
      <c r="D452" s="195" t="n">
        <v>1440</v>
      </c>
      <c r="E452" s="195" t="n">
        <v>246</v>
      </c>
      <c r="F452" s="195" t="n">
        <v>246</v>
      </c>
      <c r="G452" s="239" t="n">
        <v>445</v>
      </c>
      <c r="H452" s="197" t="inlineStr">
        <is>
          <t>나</t>
        </is>
      </c>
      <c r="I452" s="242" t="inlineStr">
        <is>
          <t>경기대</t>
        </is>
      </c>
      <c r="J452" s="242" t="inlineStr">
        <is>
          <t>융합과학부</t>
        </is>
      </c>
      <c r="K452" s="195" t="inlineStr">
        <is>
          <t>자연</t>
        </is>
      </c>
      <c r="L452" s="697">
        <f>IF(OFFSET(환산공식!$ED$15,$F452,0)=1,"O","X")</f>
        <v/>
      </c>
      <c r="M452" s="188">
        <f>IFERROR(OFFSET(환산공식!DJ$15,$F452,0),"")</f>
        <v/>
      </c>
      <c r="N452" s="697">
        <f>IFERROR(CONCATENATE(ROUND(OFFSET(환산공식!DK$15,$F452,0),1),"%"),"")</f>
        <v/>
      </c>
      <c r="O452" s="697">
        <f>IFERROR(OFFSET(환산공식!DL$15,$F452,0),"")</f>
        <v/>
      </c>
      <c r="P452" s="188">
        <f>IF(E452="","",IF(Q452&gt;R452,"90% 이상",IF(Q452&gt;S452,CONCATENATE(ROUND(((Q452-S452)/(R452-S452))*20+70,0),"%"),IF(Q452&gt;T452,CONCATENATE(ROUND(((Q452-T452)/(S452-T452))*30+40,0),"%"),IF(Q452&gt;U452,CONCATENATE(ROUND(((Q452-U452)/(T452-U452))*30+10,0),"%"),IF(Q452&gt;V452,CONCATENATE(ROUND(((Q452-V452)/(U452-V452))*7+3,0),"%"),"3% 이하"))))))</f>
        <v/>
      </c>
      <c r="Q452" s="194">
        <f>IFERROR(ROUND(OFFSET(환산공식!$FG$15,$F452,0),3),"")</f>
        <v/>
      </c>
      <c r="R452" s="194">
        <f>OFFSET('배치점수 계산기'!H$10,$D452,0)</f>
        <v/>
      </c>
      <c r="S452" s="194">
        <f>OFFSET('배치점수 계산기'!I$10,$D452,0)</f>
        <v/>
      </c>
      <c r="T452" s="194">
        <f>OFFSET('배치점수 계산기'!J$10,$D452,0)</f>
        <v/>
      </c>
      <c r="U452" s="194">
        <f>OFFSET('배치점수 계산기'!K$10,$D452,0)</f>
        <v/>
      </c>
      <c r="V452" s="194">
        <f>OFFSET('배치점수 계산기'!L$10,$D452,0)</f>
        <v/>
      </c>
      <c r="W452" s="186">
        <f>OFFSET('배치점수 계산기'!M$10,$D452,0)</f>
        <v/>
      </c>
      <c r="X452" s="184">
        <f>OFFSET('배치점수 계산기'!N$10,$D452,0)</f>
        <v/>
      </c>
      <c r="Y452" s="188">
        <f>OFFSET(환산공식!FW$15,$F452,0)</f>
        <v/>
      </c>
      <c r="Z452" s="697">
        <f>OFFSET(환산공식!FX$15,$F452,0)</f>
        <v/>
      </c>
      <c r="AA452" s="179">
        <f>OFFSET(환산공식!FY$15,$F452,0)</f>
        <v/>
      </c>
      <c r="AB452" s="3" t="n"/>
      <c r="AD452" s="0">
        <f>IF(L452="X",6,IF(Q452&gt;R452,1,IF(Q452&gt;S452,2,IF(Q452&gt;T452,3,IF(Q452&gt;U452,4,IF(Q452&gt;=V452,5,IF(Q452&lt;V452,6,"")))))))</f>
        <v/>
      </c>
      <c r="AF452" s="3" t="n"/>
      <c r="AG452" s="3" t="n"/>
      <c r="AH452" s="3" t="n"/>
    </row>
    <row r="453">
      <c r="A453" s="198" t="n"/>
      <c r="B453" s="198" t="n"/>
      <c r="C453" s="198" t="inlineStr">
        <is>
          <t>나446</t>
        </is>
      </c>
      <c r="D453" s="195" t="n">
        <v>1441</v>
      </c>
      <c r="E453" s="195" t="n">
        <v>248</v>
      </c>
      <c r="F453" s="195" t="n">
        <v>248</v>
      </c>
      <c r="G453" s="239" t="n">
        <v>446</v>
      </c>
      <c r="H453" s="197" t="inlineStr">
        <is>
          <t>나</t>
        </is>
      </c>
      <c r="I453" s="242" t="inlineStr">
        <is>
          <t>경기대</t>
        </is>
      </c>
      <c r="J453" s="242" t="inlineStr">
        <is>
          <t>자유전공학부(수원)</t>
        </is>
      </c>
      <c r="K453" s="195" t="inlineStr">
        <is>
          <t>통합</t>
        </is>
      </c>
      <c r="L453" s="697">
        <f>IF(OFFSET(환산공식!$ED$15,$F453,0)=1,"O","X")</f>
        <v/>
      </c>
      <c r="M453" s="188">
        <f>IFERROR(OFFSET(환산공식!DJ$15,$F453,0),"")</f>
        <v/>
      </c>
      <c r="N453" s="697">
        <f>IFERROR(CONCATENATE(ROUND(OFFSET(환산공식!DK$15,$F453,0),1),"%"),"")</f>
        <v/>
      </c>
      <c r="O453" s="697">
        <f>IFERROR(OFFSET(환산공식!DL$15,$F453,0),"")</f>
        <v/>
      </c>
      <c r="P453" s="188">
        <f>IF(E453="","",IF(Q453&gt;R453,"90% 이상",IF(Q453&gt;S453,CONCATENATE(ROUND(((Q453-S453)/(R453-S453))*20+70,0),"%"),IF(Q453&gt;T453,CONCATENATE(ROUND(((Q453-T453)/(S453-T453))*30+40,0),"%"),IF(Q453&gt;U453,CONCATENATE(ROUND(((Q453-U453)/(T453-U453))*30+10,0),"%"),IF(Q453&gt;V453,CONCATENATE(ROUND(((Q453-V453)/(U453-V453))*7+3,0),"%"),"3% 이하"))))))</f>
        <v/>
      </c>
      <c r="Q453" s="194">
        <f>IFERROR(ROUND(OFFSET(환산공식!$FG$15,$F453,0),3),"")</f>
        <v/>
      </c>
      <c r="R453" s="194">
        <f>OFFSET('배치점수 계산기'!H$10,$D453,0)</f>
        <v/>
      </c>
      <c r="S453" s="194">
        <f>OFFSET('배치점수 계산기'!I$10,$D453,0)</f>
        <v/>
      </c>
      <c r="T453" s="194">
        <f>OFFSET('배치점수 계산기'!J$10,$D453,0)</f>
        <v/>
      </c>
      <c r="U453" s="194">
        <f>OFFSET('배치점수 계산기'!K$10,$D453,0)</f>
        <v/>
      </c>
      <c r="V453" s="194">
        <f>OFFSET('배치점수 계산기'!L$10,$D453,0)</f>
        <v/>
      </c>
      <c r="W453" s="186">
        <f>OFFSET('배치점수 계산기'!M$10,$D453,0)</f>
        <v/>
      </c>
      <c r="X453" s="184">
        <f>OFFSET('배치점수 계산기'!N$10,$D453,0)</f>
        <v/>
      </c>
      <c r="Y453" s="188">
        <f>OFFSET(환산공식!FW$15,$F453,0)</f>
        <v/>
      </c>
      <c r="Z453" s="697">
        <f>OFFSET(환산공식!FX$15,$F453,0)</f>
        <v/>
      </c>
      <c r="AA453" s="179">
        <f>OFFSET(환산공식!FY$15,$F453,0)</f>
        <v/>
      </c>
      <c r="AB453" s="3" t="n"/>
      <c r="AD453" s="0">
        <f>IF(L453="X",6,IF(Q453&gt;R453,1,IF(Q453&gt;S453,2,IF(Q453&gt;T453,3,IF(Q453&gt;U453,4,IF(Q453&gt;=V453,5,IF(Q453&lt;V453,6,"")))))))</f>
        <v/>
      </c>
      <c r="AF453" s="3" t="n"/>
      <c r="AG453" s="3" t="n"/>
      <c r="AH453" s="3" t="n"/>
    </row>
    <row r="454">
      <c r="A454" s="198" t="n"/>
      <c r="B454" s="198" t="n"/>
      <c r="C454" s="198" t="inlineStr">
        <is>
          <t>나447</t>
        </is>
      </c>
      <c r="D454" s="195" t="n">
        <v>1442</v>
      </c>
      <c r="E454" s="195" t="n">
        <v>247</v>
      </c>
      <c r="F454" s="195" t="n">
        <v>247</v>
      </c>
      <c r="G454" s="239" t="n">
        <v>447</v>
      </c>
      <c r="H454" s="197" t="inlineStr">
        <is>
          <t>나</t>
        </is>
      </c>
      <c r="I454" s="242" t="inlineStr">
        <is>
          <t>경기대</t>
        </is>
      </c>
      <c r="J454" s="242" t="inlineStr">
        <is>
          <t>소프트웨어경영학부</t>
        </is>
      </c>
      <c r="K454" s="195" t="inlineStr">
        <is>
          <t>통합</t>
        </is>
      </c>
      <c r="L454" s="697">
        <f>IF(OFFSET(환산공식!$ED$15,$F454,0)=1,"O","X")</f>
        <v/>
      </c>
      <c r="M454" s="188">
        <f>IFERROR(OFFSET(환산공식!DJ$15,$F454,0),"")</f>
        <v/>
      </c>
      <c r="N454" s="697">
        <f>IFERROR(CONCATENATE(ROUND(OFFSET(환산공식!DK$15,$F454,0),1),"%"),"")</f>
        <v/>
      </c>
      <c r="O454" s="697">
        <f>IFERROR(OFFSET(환산공식!DL$15,$F454,0),"")</f>
        <v/>
      </c>
      <c r="P454" s="188">
        <f>IF(E454="","",IF(Q454&gt;R454,"90% 이상",IF(Q454&gt;S454,CONCATENATE(ROUND(((Q454-S454)/(R454-S454))*20+70,0),"%"),IF(Q454&gt;T454,CONCATENATE(ROUND(((Q454-T454)/(S454-T454))*30+40,0),"%"),IF(Q454&gt;U454,CONCATENATE(ROUND(((Q454-U454)/(T454-U454))*30+10,0),"%"),IF(Q454&gt;V454,CONCATENATE(ROUND(((Q454-V454)/(U454-V454))*7+3,0),"%"),"3% 이하"))))))</f>
        <v/>
      </c>
      <c r="Q454" s="194">
        <f>IFERROR(ROUND(OFFSET(환산공식!$FG$15,$F454,0),3),"")</f>
        <v/>
      </c>
      <c r="R454" s="194">
        <f>OFFSET('배치점수 계산기'!H$10,$D454,0)</f>
        <v/>
      </c>
      <c r="S454" s="194">
        <f>OFFSET('배치점수 계산기'!I$10,$D454,0)</f>
        <v/>
      </c>
      <c r="T454" s="194">
        <f>OFFSET('배치점수 계산기'!J$10,$D454,0)</f>
        <v/>
      </c>
      <c r="U454" s="194">
        <f>OFFSET('배치점수 계산기'!K$10,$D454,0)</f>
        <v/>
      </c>
      <c r="V454" s="194">
        <f>OFFSET('배치점수 계산기'!L$10,$D454,0)</f>
        <v/>
      </c>
      <c r="W454" s="186">
        <f>OFFSET('배치점수 계산기'!M$10,$D454,0)</f>
        <v/>
      </c>
      <c r="X454" s="184">
        <f>OFFSET('배치점수 계산기'!N$10,$D454,0)</f>
        <v/>
      </c>
      <c r="Y454" s="188">
        <f>OFFSET(환산공식!FW$15,$F454,0)</f>
        <v/>
      </c>
      <c r="Z454" s="697">
        <f>OFFSET(환산공식!FX$15,$F454,0)</f>
        <v/>
      </c>
      <c r="AA454" s="179">
        <f>OFFSET(환산공식!FY$15,$F454,0)</f>
        <v/>
      </c>
      <c r="AB454" s="3" t="n"/>
      <c r="AD454" s="0">
        <f>IF(L454="X",6,IF(Q454&gt;R454,1,IF(Q454&gt;S454,2,IF(Q454&gt;T454,3,IF(Q454&gt;U454,4,IF(Q454&gt;=V454,5,IF(Q454&lt;V454,6,"")))))))</f>
        <v/>
      </c>
      <c r="AF454" s="3" t="n"/>
      <c r="AG454" s="3" t="n"/>
      <c r="AH454" s="3" t="n"/>
    </row>
    <row r="455">
      <c r="A455" s="198" t="n"/>
      <c r="B455" s="198" t="n"/>
      <c r="C455" s="198" t="inlineStr">
        <is>
          <t>나448</t>
        </is>
      </c>
      <c r="D455" s="195" t="n">
        <v>1443</v>
      </c>
      <c r="E455" s="195" t="n">
        <v>247</v>
      </c>
      <c r="F455" s="195" t="n">
        <v>247</v>
      </c>
      <c r="G455" s="239" t="n">
        <v>448</v>
      </c>
      <c r="H455" s="197" t="inlineStr">
        <is>
          <t>나</t>
        </is>
      </c>
      <c r="I455" s="242" t="inlineStr">
        <is>
          <t>경기대</t>
        </is>
      </c>
      <c r="J455" s="242" t="inlineStr">
        <is>
          <t>인문학부</t>
        </is>
      </c>
      <c r="K455" s="195" t="inlineStr">
        <is>
          <t>통합</t>
        </is>
      </c>
      <c r="L455" s="697">
        <f>IF(OFFSET(환산공식!$ED$15,$F455,0)=1,"O","X")</f>
        <v/>
      </c>
      <c r="M455" s="188">
        <f>IFERROR(OFFSET(환산공식!DJ$15,$F455,0),"")</f>
        <v/>
      </c>
      <c r="N455" s="697">
        <f>IFERROR(CONCATENATE(ROUND(OFFSET(환산공식!DK$15,$F455,0),1),"%"),"")</f>
        <v/>
      </c>
      <c r="O455" s="697">
        <f>IFERROR(OFFSET(환산공식!DL$15,$F455,0),"")</f>
        <v/>
      </c>
      <c r="P455" s="188">
        <f>IF(E455="","",IF(Q455&gt;R455,"90% 이상",IF(Q455&gt;S455,CONCATENATE(ROUND(((Q455-S455)/(R455-S455))*20+70,0),"%"),IF(Q455&gt;T455,CONCATENATE(ROUND(((Q455-T455)/(S455-T455))*30+40,0),"%"),IF(Q455&gt;U455,CONCATENATE(ROUND(((Q455-U455)/(T455-U455))*30+10,0),"%"),IF(Q455&gt;V455,CONCATENATE(ROUND(((Q455-V455)/(U455-V455))*7+3,0),"%"),"3% 이하"))))))</f>
        <v/>
      </c>
      <c r="Q455" s="194">
        <f>IFERROR(ROUND(OFFSET(환산공식!$FG$15,$F455,0),3),"")</f>
        <v/>
      </c>
      <c r="R455" s="194">
        <f>OFFSET('배치점수 계산기'!H$10,$D455,0)</f>
        <v/>
      </c>
      <c r="S455" s="194">
        <f>OFFSET('배치점수 계산기'!I$10,$D455,0)</f>
        <v/>
      </c>
      <c r="T455" s="194">
        <f>OFFSET('배치점수 계산기'!J$10,$D455,0)</f>
        <v/>
      </c>
      <c r="U455" s="194">
        <f>OFFSET('배치점수 계산기'!K$10,$D455,0)</f>
        <v/>
      </c>
      <c r="V455" s="194">
        <f>OFFSET('배치점수 계산기'!L$10,$D455,0)</f>
        <v/>
      </c>
      <c r="W455" s="186">
        <f>OFFSET('배치점수 계산기'!M$10,$D455,0)</f>
        <v/>
      </c>
      <c r="X455" s="184">
        <f>OFFSET('배치점수 계산기'!N$10,$D455,0)</f>
        <v/>
      </c>
      <c r="Y455" s="188">
        <f>OFFSET(환산공식!FW$15,$F455,0)</f>
        <v/>
      </c>
      <c r="Z455" s="697">
        <f>OFFSET(환산공식!FX$15,$F455,0)</f>
        <v/>
      </c>
      <c r="AA455" s="179">
        <f>OFFSET(환산공식!FY$15,$F455,0)</f>
        <v/>
      </c>
      <c r="AB455" s="3" t="n"/>
      <c r="AD455" s="0">
        <f>IF(L455="X",6,IF(Q455&gt;R455,1,IF(Q455&gt;S455,2,IF(Q455&gt;T455,3,IF(Q455&gt;U455,4,IF(Q455&gt;=V455,5,IF(Q455&lt;V455,6,"")))))))</f>
        <v/>
      </c>
      <c r="AF455" s="3" t="n"/>
      <c r="AG455" s="3" t="n"/>
      <c r="AH455" s="3" t="n"/>
    </row>
    <row r="456">
      <c r="A456" s="198" t="n"/>
      <c r="B456" s="198" t="n"/>
      <c r="C456" s="198" t="inlineStr">
        <is>
          <t>나449</t>
        </is>
      </c>
      <c r="D456" s="195" t="n">
        <v>1444</v>
      </c>
      <c r="E456" s="195" t="n">
        <v>248</v>
      </c>
      <c r="F456" s="195" t="n">
        <v>248</v>
      </c>
      <c r="G456" s="239" t="n">
        <v>449</v>
      </c>
      <c r="H456" s="197" t="inlineStr">
        <is>
          <t>나</t>
        </is>
      </c>
      <c r="I456" s="242" t="inlineStr">
        <is>
          <t>경기대</t>
        </is>
      </c>
      <c r="J456" s="242" t="inlineStr">
        <is>
          <t>자유전공학부(서울)</t>
        </is>
      </c>
      <c r="K456" s="195" t="inlineStr">
        <is>
          <t>통합</t>
        </is>
      </c>
      <c r="L456" s="697">
        <f>IF(OFFSET(환산공식!$ED$15,$F456,0)=1,"O","X")</f>
        <v/>
      </c>
      <c r="M456" s="188">
        <f>IFERROR(OFFSET(환산공식!DJ$15,$F456,0),"")</f>
        <v/>
      </c>
      <c r="N456" s="697">
        <f>IFERROR(CONCATENATE(ROUND(OFFSET(환산공식!DK$15,$F456,0),1),"%"),"")</f>
        <v/>
      </c>
      <c r="O456" s="697">
        <f>IFERROR(OFFSET(환산공식!DL$15,$F456,0),"")</f>
        <v/>
      </c>
      <c r="P456" s="188">
        <f>IF(E456="","",IF(Q456&gt;R456,"90% 이상",IF(Q456&gt;S456,CONCATENATE(ROUND(((Q456-S456)/(R456-S456))*20+70,0),"%"),IF(Q456&gt;T456,CONCATENATE(ROUND(((Q456-T456)/(S456-T456))*30+40,0),"%"),IF(Q456&gt;U456,CONCATENATE(ROUND(((Q456-U456)/(T456-U456))*30+10,0),"%"),IF(Q456&gt;V456,CONCATENATE(ROUND(((Q456-V456)/(U456-V456))*7+3,0),"%"),"3% 이하"))))))</f>
        <v/>
      </c>
      <c r="Q456" s="194">
        <f>IFERROR(ROUND(OFFSET(환산공식!$FG$15,$F456,0),3),"")</f>
        <v/>
      </c>
      <c r="R456" s="194">
        <f>OFFSET('배치점수 계산기'!H$10,$D456,0)</f>
        <v/>
      </c>
      <c r="S456" s="194">
        <f>OFFSET('배치점수 계산기'!I$10,$D456,0)</f>
        <v/>
      </c>
      <c r="T456" s="194">
        <f>OFFSET('배치점수 계산기'!J$10,$D456,0)</f>
        <v/>
      </c>
      <c r="U456" s="194">
        <f>OFFSET('배치점수 계산기'!K$10,$D456,0)</f>
        <v/>
      </c>
      <c r="V456" s="194">
        <f>OFFSET('배치점수 계산기'!L$10,$D456,0)</f>
        <v/>
      </c>
      <c r="W456" s="186">
        <f>OFFSET('배치점수 계산기'!M$10,$D456,0)</f>
        <v/>
      </c>
      <c r="X456" s="184">
        <f>OFFSET('배치점수 계산기'!N$10,$D456,0)</f>
        <v/>
      </c>
      <c r="Y456" s="188">
        <f>OFFSET(환산공식!FW$15,$F456,0)</f>
        <v/>
      </c>
      <c r="Z456" s="697">
        <f>OFFSET(환산공식!FX$15,$F456,0)</f>
        <v/>
      </c>
      <c r="AA456" s="179">
        <f>OFFSET(환산공식!FY$15,$F456,0)</f>
        <v/>
      </c>
      <c r="AB456" s="3" t="n"/>
      <c r="AD456" s="0">
        <f>IF(L456="X",6,IF(Q456&gt;R456,1,IF(Q456&gt;S456,2,IF(Q456&gt;T456,3,IF(Q456&gt;U456,4,IF(Q456&gt;=V456,5,IF(Q456&lt;V456,6,"")))))))</f>
        <v/>
      </c>
      <c r="AF456" s="3" t="n"/>
      <c r="AG456" s="3" t="n"/>
      <c r="AH456" s="3" t="n"/>
    </row>
    <row r="457">
      <c r="A457" s="198" t="n"/>
      <c r="B457" s="198" t="n"/>
      <c r="C457" s="198" t="inlineStr">
        <is>
          <t>나450</t>
        </is>
      </c>
      <c r="D457" s="195" t="n">
        <v>1445</v>
      </c>
      <c r="E457" s="195" t="n">
        <v>133</v>
      </c>
      <c r="F457" s="195" t="n">
        <v>133</v>
      </c>
      <c r="G457" s="239" t="n">
        <v>450</v>
      </c>
      <c r="H457" s="197" t="inlineStr">
        <is>
          <t>나</t>
        </is>
      </c>
      <c r="I457" s="242" t="inlineStr">
        <is>
          <t>고려대(세종)</t>
        </is>
      </c>
      <c r="J457" s="242" t="inlineStr">
        <is>
          <t>첨단융합신약학과</t>
        </is>
      </c>
      <c r="K457" s="195" t="inlineStr">
        <is>
          <t>자연</t>
        </is>
      </c>
      <c r="L457" s="697">
        <f>IF(OFFSET(환산공식!$ED$15,$F457,0)=1,"O","X")</f>
        <v/>
      </c>
      <c r="M457" s="188">
        <f>IFERROR(OFFSET(환산공식!DJ$15,$F457,0),"")</f>
        <v/>
      </c>
      <c r="N457" s="697">
        <f>IFERROR(CONCATENATE(ROUND(OFFSET(환산공식!DK$15,$F457,0),1),"%"),"")</f>
        <v/>
      </c>
      <c r="O457" s="697">
        <f>IFERROR(OFFSET(환산공식!DL$15,$F457,0),"")</f>
        <v/>
      </c>
      <c r="P457" s="188">
        <f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/>
      </c>
      <c r="Q457" s="194">
        <f>IFERROR(ROUND(OFFSET(환산공식!$FG$15,$F457,0),3),"")</f>
        <v/>
      </c>
      <c r="R457" s="194">
        <f>OFFSET('배치점수 계산기'!H$10,$D457,0)</f>
        <v/>
      </c>
      <c r="S457" s="194">
        <f>OFFSET('배치점수 계산기'!I$10,$D457,0)</f>
        <v/>
      </c>
      <c r="T457" s="194">
        <f>OFFSET('배치점수 계산기'!J$10,$D457,0)</f>
        <v/>
      </c>
      <c r="U457" s="194">
        <f>OFFSET('배치점수 계산기'!K$10,$D457,0)</f>
        <v/>
      </c>
      <c r="V457" s="194">
        <f>OFFSET('배치점수 계산기'!L$10,$D457,0)</f>
        <v/>
      </c>
      <c r="W457" s="186">
        <f>OFFSET('배치점수 계산기'!M$10,$D457,0)</f>
        <v/>
      </c>
      <c r="X457" s="184">
        <f>OFFSET('배치점수 계산기'!N$10,$D457,0)</f>
        <v/>
      </c>
      <c r="Y457" s="188">
        <f>OFFSET(환산공식!FW$15,$F457,0)</f>
        <v/>
      </c>
      <c r="Z457" s="697">
        <f>OFFSET(환산공식!FX$15,$F457,0)</f>
        <v/>
      </c>
      <c r="AA457" s="179">
        <f>OFFSET(환산공식!FY$15,$F457,0)</f>
        <v/>
      </c>
      <c r="AB457" s="3" t="n"/>
      <c r="AD457" s="0">
        <f>IF(L457="X",6,IF(Q457&gt;R457,1,IF(Q457&gt;S457,2,IF(Q457&gt;T457,3,IF(Q457&gt;U457,4,IF(Q457&gt;=V457,5,IF(Q457&lt;V457,6,"")))))))</f>
        <v/>
      </c>
      <c r="AF457" s="3" t="n"/>
      <c r="AG457" s="3" t="n"/>
      <c r="AH457" s="3" t="n"/>
    </row>
    <row r="458">
      <c r="A458" s="198" t="n"/>
      <c r="B458" s="198" t="n"/>
      <c r="C458" s="198" t="inlineStr">
        <is>
          <t>나451</t>
        </is>
      </c>
      <c r="D458" s="195" t="n">
        <v>1446</v>
      </c>
      <c r="E458" s="195" t="n">
        <v>134</v>
      </c>
      <c r="F458" s="195" t="n">
        <v>134</v>
      </c>
      <c r="G458" s="239" t="n">
        <v>451</v>
      </c>
      <c r="H458" s="197" t="inlineStr">
        <is>
          <t>나</t>
        </is>
      </c>
      <c r="I458" s="242" t="inlineStr">
        <is>
          <t>고려대(세종)</t>
        </is>
      </c>
      <c r="J458" s="242" t="inlineStr">
        <is>
          <t>신소재화학과</t>
        </is>
      </c>
      <c r="K458" s="195" t="inlineStr">
        <is>
          <t>자연</t>
        </is>
      </c>
      <c r="L458" s="697">
        <f>IF(OFFSET(환산공식!$ED$15,$F458,0)=1,"O","X")</f>
        <v/>
      </c>
      <c r="M458" s="188">
        <f>IFERROR(OFFSET(환산공식!DJ$15,$F458,0),"")</f>
        <v/>
      </c>
      <c r="N458" s="697">
        <f>IFERROR(CONCATENATE(ROUND(OFFSET(환산공식!DK$15,$F458,0),1),"%"),"")</f>
        <v/>
      </c>
      <c r="O458" s="697">
        <f>IFERROR(OFFSET(환산공식!DL$15,$F458,0),"")</f>
        <v/>
      </c>
      <c r="P458" s="188">
        <f>IF(E458="","",IF(Q458&gt;R458,"90% 이상",IF(Q458&gt;S458,CONCATENATE(ROUND(((Q458-S458)/(R458-S458))*20+70,0),"%"),IF(Q458&gt;T458,CONCATENATE(ROUND(((Q458-T458)/(S458-T458))*30+40,0),"%"),IF(Q458&gt;U458,CONCATENATE(ROUND(((Q458-U458)/(T458-U458))*30+10,0),"%"),IF(Q458&gt;V458,CONCATENATE(ROUND(((Q458-V458)/(U458-V458))*7+3,0),"%"),"3% 이하"))))))</f>
        <v/>
      </c>
      <c r="Q458" s="194">
        <f>IFERROR(ROUND(OFFSET(환산공식!$FG$15,$F458,0),3),"")</f>
        <v/>
      </c>
      <c r="R458" s="194">
        <f>OFFSET('배치점수 계산기'!H$10,$D458,0)</f>
        <v/>
      </c>
      <c r="S458" s="194">
        <f>OFFSET('배치점수 계산기'!I$10,$D458,0)</f>
        <v/>
      </c>
      <c r="T458" s="194">
        <f>OFFSET('배치점수 계산기'!J$10,$D458,0)</f>
        <v/>
      </c>
      <c r="U458" s="194">
        <f>OFFSET('배치점수 계산기'!K$10,$D458,0)</f>
        <v/>
      </c>
      <c r="V458" s="194">
        <f>OFFSET('배치점수 계산기'!L$10,$D458,0)</f>
        <v/>
      </c>
      <c r="W458" s="186">
        <f>OFFSET('배치점수 계산기'!M$10,$D458,0)</f>
        <v/>
      </c>
      <c r="X458" s="184">
        <f>OFFSET('배치점수 계산기'!N$10,$D458,0)</f>
        <v/>
      </c>
      <c r="Y458" s="188">
        <f>OFFSET(환산공식!FW$15,$F458,0)</f>
        <v/>
      </c>
      <c r="Z458" s="697">
        <f>OFFSET(환산공식!FX$15,$F458,0)</f>
        <v/>
      </c>
      <c r="AA458" s="179">
        <f>OFFSET(환산공식!FY$15,$F458,0)</f>
        <v/>
      </c>
      <c r="AB458" s="3" t="n"/>
      <c r="AD458" s="0">
        <f>IF(L458="X",6,IF(Q458&gt;R458,1,IF(Q458&gt;S458,2,IF(Q458&gt;T458,3,IF(Q458&gt;U458,4,IF(Q458&gt;=V458,5,IF(Q458&lt;V458,6,"")))))))</f>
        <v/>
      </c>
      <c r="AF458" s="3" t="n"/>
      <c r="AG458" s="3" t="n"/>
      <c r="AH458" s="3" t="n"/>
    </row>
    <row r="459">
      <c r="A459" s="198" t="n"/>
      <c r="B459" s="198" t="n"/>
      <c r="C459" s="198" t="inlineStr">
        <is>
          <t>나452</t>
        </is>
      </c>
      <c r="D459" s="195" t="n">
        <v>1447</v>
      </c>
      <c r="E459" s="195" t="n">
        <v>134</v>
      </c>
      <c r="F459" s="195" t="n">
        <v>134</v>
      </c>
      <c r="G459" s="239" t="n">
        <v>452</v>
      </c>
      <c r="H459" s="197" t="inlineStr">
        <is>
          <t>나</t>
        </is>
      </c>
      <c r="I459" s="242" t="inlineStr">
        <is>
          <t>고려대(세종)</t>
        </is>
      </c>
      <c r="J459" s="242" t="inlineStr">
        <is>
          <t>인공지능사이버보안학과</t>
        </is>
      </c>
      <c r="K459" s="195" t="inlineStr">
        <is>
          <t>자연</t>
        </is>
      </c>
      <c r="L459" s="697">
        <f>IF(OFFSET(환산공식!$ED$15,$F459,0)=1,"O","X")</f>
        <v/>
      </c>
      <c r="M459" s="188">
        <f>IFERROR(OFFSET(환산공식!DJ$15,$F459,0),"")</f>
        <v/>
      </c>
      <c r="N459" s="697">
        <f>IFERROR(CONCATENATE(ROUND(OFFSET(환산공식!DK$15,$F459,0),1),"%"),"")</f>
        <v/>
      </c>
      <c r="O459" s="697">
        <f>IFERROR(OFFSET(환산공식!DL$15,$F459,0),"")</f>
        <v/>
      </c>
      <c r="P459" s="188">
        <f>IF(E459="","",IF(Q459&gt;R459,"90% 이상",IF(Q459&gt;S459,CONCATENATE(ROUND(((Q459-S459)/(R459-S459))*20+70,0),"%"),IF(Q459&gt;T459,CONCATENATE(ROUND(((Q459-T459)/(S459-T459))*30+40,0),"%"),IF(Q459&gt;U459,CONCATENATE(ROUND(((Q459-U459)/(T459-U459))*30+10,0),"%"),IF(Q459&gt;V459,CONCATENATE(ROUND(((Q459-V459)/(U459-V459))*7+3,0),"%"),"3% 이하"))))))</f>
        <v/>
      </c>
      <c r="Q459" s="194">
        <f>IFERROR(ROUND(OFFSET(환산공식!$FG$15,$F459,0),3),"")</f>
        <v/>
      </c>
      <c r="R459" s="194">
        <f>OFFSET('배치점수 계산기'!H$10,$D459,0)</f>
        <v/>
      </c>
      <c r="S459" s="194">
        <f>OFFSET('배치점수 계산기'!I$10,$D459,0)</f>
        <v/>
      </c>
      <c r="T459" s="194">
        <f>OFFSET('배치점수 계산기'!J$10,$D459,0)</f>
        <v/>
      </c>
      <c r="U459" s="194">
        <f>OFFSET('배치점수 계산기'!K$10,$D459,0)</f>
        <v/>
      </c>
      <c r="V459" s="194">
        <f>OFFSET('배치점수 계산기'!L$10,$D459,0)</f>
        <v/>
      </c>
      <c r="W459" s="186">
        <f>OFFSET('배치점수 계산기'!M$10,$D459,0)</f>
        <v/>
      </c>
      <c r="X459" s="184">
        <f>OFFSET('배치점수 계산기'!N$10,$D459,0)</f>
        <v/>
      </c>
      <c r="Y459" s="188">
        <f>OFFSET(환산공식!FW$15,$F459,0)</f>
        <v/>
      </c>
      <c r="Z459" s="697">
        <f>OFFSET(환산공식!FX$15,$F459,0)</f>
        <v/>
      </c>
      <c r="AA459" s="179">
        <f>OFFSET(환산공식!FY$15,$F459,0)</f>
        <v/>
      </c>
      <c r="AB459" s="3" t="n"/>
      <c r="AD459" s="0">
        <f>IF(L459="X",6,IF(Q459&gt;R459,1,IF(Q459&gt;S459,2,IF(Q459&gt;T459,3,IF(Q459&gt;U459,4,IF(Q459&gt;=V459,5,IF(Q459&lt;V459,6,"")))))))</f>
        <v/>
      </c>
      <c r="AF459" s="3" t="n"/>
      <c r="AG459" s="3" t="n"/>
      <c r="AH459" s="3" t="n"/>
    </row>
    <row r="460">
      <c r="A460" s="198" t="n"/>
      <c r="B460" s="198" t="n"/>
      <c r="C460" s="198" t="inlineStr">
        <is>
          <t>나453</t>
        </is>
      </c>
      <c r="D460" s="195" t="n">
        <v>1448</v>
      </c>
      <c r="E460" s="195" t="n">
        <v>134</v>
      </c>
      <c r="F460" s="195" t="n">
        <v>134</v>
      </c>
      <c r="G460" s="239" t="n">
        <v>453</v>
      </c>
      <c r="H460" s="197" t="inlineStr">
        <is>
          <t>나</t>
        </is>
      </c>
      <c r="I460" s="242" t="inlineStr">
        <is>
          <t>고려대(세종)</t>
        </is>
      </c>
      <c r="J460" s="242" t="inlineStr">
        <is>
          <t>반도체물리학부</t>
        </is>
      </c>
      <c r="K460" s="195" t="inlineStr">
        <is>
          <t>자연</t>
        </is>
      </c>
      <c r="L460" s="697">
        <f>IF(OFFSET(환산공식!$ED$15,$F460,0)=1,"O","X")</f>
        <v/>
      </c>
      <c r="M460" s="188">
        <f>IFERROR(OFFSET(환산공식!DJ$15,$F460,0),"")</f>
        <v/>
      </c>
      <c r="N460" s="697">
        <f>IFERROR(CONCATENATE(ROUND(OFFSET(환산공식!DK$15,$F460,0),1),"%"),"")</f>
        <v/>
      </c>
      <c r="O460" s="697">
        <f>IFERROR(OFFSET(환산공식!DL$15,$F460,0),"")</f>
        <v/>
      </c>
      <c r="P460" s="188">
        <f>IF(E460="","",IF(Q460&gt;R460,"90% 이상",IF(Q460&gt;S460,CONCATENATE(ROUND(((Q460-S460)/(R460-S460))*20+70,0),"%"),IF(Q460&gt;T460,CONCATENATE(ROUND(((Q460-T460)/(S460-T460))*30+40,0),"%"),IF(Q460&gt;U460,CONCATENATE(ROUND(((Q460-U460)/(T460-U460))*30+10,0),"%"),IF(Q460&gt;V460,CONCATENATE(ROUND(((Q460-V460)/(U460-V460))*7+3,0),"%"),"3% 이하"))))))</f>
        <v/>
      </c>
      <c r="Q460" s="194">
        <f>IFERROR(ROUND(OFFSET(환산공식!$FG$15,$F460,0),3),"")</f>
        <v/>
      </c>
      <c r="R460" s="194">
        <f>OFFSET('배치점수 계산기'!H$10,$D460,0)</f>
        <v/>
      </c>
      <c r="S460" s="194">
        <f>OFFSET('배치점수 계산기'!I$10,$D460,0)</f>
        <v/>
      </c>
      <c r="T460" s="194">
        <f>OFFSET('배치점수 계산기'!J$10,$D460,0)</f>
        <v/>
      </c>
      <c r="U460" s="194">
        <f>OFFSET('배치점수 계산기'!K$10,$D460,0)</f>
        <v/>
      </c>
      <c r="V460" s="194">
        <f>OFFSET('배치점수 계산기'!L$10,$D460,0)</f>
        <v/>
      </c>
      <c r="W460" s="186">
        <f>OFFSET('배치점수 계산기'!M$10,$D460,0)</f>
        <v/>
      </c>
      <c r="X460" s="184">
        <f>OFFSET('배치점수 계산기'!N$10,$D460,0)</f>
        <v/>
      </c>
      <c r="Y460" s="188">
        <f>OFFSET(환산공식!FW$15,$F460,0)</f>
        <v/>
      </c>
      <c r="Z460" s="697">
        <f>OFFSET(환산공식!FX$15,$F460,0)</f>
        <v/>
      </c>
      <c r="AA460" s="179">
        <f>OFFSET(환산공식!FY$15,$F460,0)</f>
        <v/>
      </c>
      <c r="AB460" s="3" t="n"/>
      <c r="AD460" s="0">
        <f>IF(L460="X",6,IF(Q460&gt;R460,1,IF(Q460&gt;S460,2,IF(Q460&gt;T460,3,IF(Q460&gt;U460,4,IF(Q460&gt;=V460,5,IF(Q460&lt;V460,6,"")))))))</f>
        <v/>
      </c>
      <c r="AF460" s="3" t="n"/>
      <c r="AG460" s="3" t="n"/>
      <c r="AH460" s="3" t="n"/>
    </row>
    <row r="461">
      <c r="A461" s="198" t="n"/>
      <c r="B461" s="198" t="n"/>
      <c r="C461" s="198" t="inlineStr">
        <is>
          <t>나454</t>
        </is>
      </c>
      <c r="D461" s="195" t="n">
        <v>1449</v>
      </c>
      <c r="E461" s="195" t="n">
        <v>134</v>
      </c>
      <c r="F461" s="195" t="n">
        <v>134</v>
      </c>
      <c r="G461" s="239" t="n">
        <v>454</v>
      </c>
      <c r="H461" s="197" t="inlineStr">
        <is>
          <t>나</t>
        </is>
      </c>
      <c r="I461" s="242" t="inlineStr">
        <is>
          <t>고려대(세종)</t>
        </is>
      </c>
      <c r="J461" s="242" t="inlineStr">
        <is>
          <t>응용수리과학부</t>
        </is>
      </c>
      <c r="K461" s="195" t="inlineStr">
        <is>
          <t>자연</t>
        </is>
      </c>
      <c r="L461" s="697">
        <f>IF(OFFSET(환산공식!$ED$15,$F461,0)=1,"O","X")</f>
        <v/>
      </c>
      <c r="M461" s="188">
        <f>IFERROR(OFFSET(환산공식!DJ$15,$F461,0),"")</f>
        <v/>
      </c>
      <c r="N461" s="697">
        <f>IFERROR(CONCATENATE(ROUND(OFFSET(환산공식!DK$15,$F461,0),1),"%"),"")</f>
        <v/>
      </c>
      <c r="O461" s="697">
        <f>IFERROR(OFFSET(환산공식!DL$15,$F461,0),"")</f>
        <v/>
      </c>
      <c r="P461" s="188">
        <f>IF(E461="","",IF(Q461&gt;R461,"90% 이상",IF(Q461&gt;S461,CONCATENATE(ROUND(((Q461-S461)/(R461-S461))*20+70,0),"%"),IF(Q461&gt;T461,CONCATENATE(ROUND(((Q461-T461)/(S461-T461))*30+40,0),"%"),IF(Q461&gt;U461,CONCATENATE(ROUND(((Q461-U461)/(T461-U461))*30+10,0),"%"),IF(Q461&gt;V461,CONCATENATE(ROUND(((Q461-V461)/(U461-V461))*7+3,0),"%"),"3% 이하"))))))</f>
        <v/>
      </c>
      <c r="Q461" s="194">
        <f>IFERROR(ROUND(OFFSET(환산공식!$FG$15,$F461,0),3),"")</f>
        <v/>
      </c>
      <c r="R461" s="194">
        <f>OFFSET('배치점수 계산기'!H$10,$D461,0)</f>
        <v/>
      </c>
      <c r="S461" s="194">
        <f>OFFSET('배치점수 계산기'!I$10,$D461,0)</f>
        <v/>
      </c>
      <c r="T461" s="194">
        <f>OFFSET('배치점수 계산기'!J$10,$D461,0)</f>
        <v/>
      </c>
      <c r="U461" s="194">
        <f>OFFSET('배치점수 계산기'!K$10,$D461,0)</f>
        <v/>
      </c>
      <c r="V461" s="194">
        <f>OFFSET('배치점수 계산기'!L$10,$D461,0)</f>
        <v/>
      </c>
      <c r="W461" s="186">
        <f>OFFSET('배치점수 계산기'!M$10,$D461,0)</f>
        <v/>
      </c>
      <c r="X461" s="184">
        <f>OFFSET('배치점수 계산기'!N$10,$D461,0)</f>
        <v/>
      </c>
      <c r="Y461" s="188">
        <f>OFFSET(환산공식!FW$15,$F461,0)</f>
        <v/>
      </c>
      <c r="Z461" s="697">
        <f>OFFSET(환산공식!FX$15,$F461,0)</f>
        <v/>
      </c>
      <c r="AA461" s="179">
        <f>OFFSET(환산공식!FY$15,$F461,0)</f>
        <v/>
      </c>
      <c r="AB461" s="3" t="n"/>
      <c r="AD461" s="0">
        <f>IF(L461="X",6,IF(Q461&gt;R461,1,IF(Q461&gt;S461,2,IF(Q461&gt;T461,3,IF(Q461&gt;U461,4,IF(Q461&gt;=V461,5,IF(Q461&lt;V461,6,"")))))))</f>
        <v/>
      </c>
      <c r="AF461" s="3" t="n"/>
      <c r="AG461" s="3" t="n"/>
      <c r="AH461" s="3" t="n"/>
    </row>
    <row r="462">
      <c r="A462" s="198" t="n"/>
      <c r="B462" s="198" t="n"/>
      <c r="C462" s="198" t="inlineStr">
        <is>
          <t>나455</t>
        </is>
      </c>
      <c r="D462" s="195" t="n">
        <v>1450</v>
      </c>
      <c r="E462" s="195" t="n">
        <v>133</v>
      </c>
      <c r="F462" s="195" t="n">
        <v>133</v>
      </c>
      <c r="G462" s="239" t="n">
        <v>455</v>
      </c>
      <c r="H462" s="197" t="inlineStr">
        <is>
          <t>나</t>
        </is>
      </c>
      <c r="I462" s="242" t="inlineStr">
        <is>
          <t>고려대(세종)</t>
        </is>
      </c>
      <c r="J462" s="242" t="inlineStr">
        <is>
          <t>디지털헬스케어공학과</t>
        </is>
      </c>
      <c r="K462" s="195" t="inlineStr">
        <is>
          <t>자연</t>
        </is>
      </c>
      <c r="L462" s="697">
        <f>IF(OFFSET(환산공식!$ED$15,$F462,0)=1,"O","X")</f>
        <v/>
      </c>
      <c r="M462" s="188">
        <f>IFERROR(OFFSET(환산공식!DJ$15,$F462,0),"")</f>
        <v/>
      </c>
      <c r="N462" s="697">
        <f>IFERROR(CONCATENATE(ROUND(OFFSET(환산공식!DK$15,$F462,0),1),"%"),"")</f>
        <v/>
      </c>
      <c r="O462" s="697">
        <f>IFERROR(OFFSET(환산공식!DL$15,$F462,0),"")</f>
        <v/>
      </c>
      <c r="P462" s="188">
        <f>IF(E462="","",IF(Q462&gt;R462,"90% 이상",IF(Q462&gt;S462,CONCATENATE(ROUND(((Q462-S462)/(R462-S462))*20+70,0),"%"),IF(Q462&gt;T462,CONCATENATE(ROUND(((Q462-T462)/(S462-T462))*30+40,0),"%"),IF(Q462&gt;U462,CONCATENATE(ROUND(((Q462-U462)/(T462-U462))*30+10,0),"%"),IF(Q462&gt;V462,CONCATENATE(ROUND(((Q462-V462)/(U462-V462))*7+3,0),"%"),"3% 이하"))))))</f>
        <v/>
      </c>
      <c r="Q462" s="194">
        <f>IFERROR(ROUND(OFFSET(환산공식!$FG$15,$F462,0),3),"")</f>
        <v/>
      </c>
      <c r="R462" s="194">
        <f>OFFSET('배치점수 계산기'!H$10,$D462,0)</f>
        <v/>
      </c>
      <c r="S462" s="194">
        <f>OFFSET('배치점수 계산기'!I$10,$D462,0)</f>
        <v/>
      </c>
      <c r="T462" s="194">
        <f>OFFSET('배치점수 계산기'!J$10,$D462,0)</f>
        <v/>
      </c>
      <c r="U462" s="194">
        <f>OFFSET('배치점수 계산기'!K$10,$D462,0)</f>
        <v/>
      </c>
      <c r="V462" s="194">
        <f>OFFSET('배치점수 계산기'!L$10,$D462,0)</f>
        <v/>
      </c>
      <c r="W462" s="186">
        <f>OFFSET('배치점수 계산기'!M$10,$D462,0)</f>
        <v/>
      </c>
      <c r="X462" s="184">
        <f>OFFSET('배치점수 계산기'!N$10,$D462,0)</f>
        <v/>
      </c>
      <c r="Y462" s="188">
        <f>OFFSET(환산공식!FW$15,$F462,0)</f>
        <v/>
      </c>
      <c r="Z462" s="697">
        <f>OFFSET(환산공식!FX$15,$F462,0)</f>
        <v/>
      </c>
      <c r="AA462" s="179">
        <f>OFFSET(환산공식!FY$15,$F462,0)</f>
        <v/>
      </c>
      <c r="AB462" s="3" t="n"/>
      <c r="AD462" s="0">
        <f>IF(L462="X",6,IF(Q462&gt;R462,1,IF(Q462&gt;S462,2,IF(Q462&gt;T462,3,IF(Q462&gt;U462,4,IF(Q462&gt;=V462,5,IF(Q462&lt;V462,6,"")))))))</f>
        <v/>
      </c>
      <c r="AF462" s="3" t="n"/>
      <c r="AG462" s="3" t="n"/>
      <c r="AH462" s="3" t="n"/>
    </row>
    <row r="463">
      <c r="A463" s="198" t="n"/>
      <c r="B463" s="198" t="n"/>
      <c r="C463" s="198" t="inlineStr">
        <is>
          <t>나456</t>
        </is>
      </c>
      <c r="D463" s="195" t="n">
        <v>1451</v>
      </c>
      <c r="E463" s="195" t="n">
        <v>137</v>
      </c>
      <c r="F463" s="195" t="n">
        <v>137</v>
      </c>
      <c r="G463" s="239" t="n">
        <v>456</v>
      </c>
      <c r="H463" s="197" t="inlineStr">
        <is>
          <t>나</t>
        </is>
      </c>
      <c r="I463" s="242" t="inlineStr">
        <is>
          <t>고려대(세종)</t>
        </is>
      </c>
      <c r="J463" s="242" t="inlineStr">
        <is>
          <t>자유전공학부(문화스포츠)</t>
        </is>
      </c>
      <c r="K463" s="195" t="inlineStr">
        <is>
          <t>통합</t>
        </is>
      </c>
      <c r="L463" s="697">
        <f>IF(OFFSET(환산공식!$ED$15,$F463,0)=1,"O","X")</f>
        <v/>
      </c>
      <c r="M463" s="188">
        <f>IFERROR(OFFSET(환산공식!DJ$15,$F463,0),"")</f>
        <v/>
      </c>
      <c r="N463" s="697">
        <f>IFERROR(CONCATENATE(ROUND(OFFSET(환산공식!DK$15,$F463,0),1),"%"),"")</f>
        <v/>
      </c>
      <c r="O463" s="697">
        <f>IFERROR(OFFSET(환산공식!DL$15,$F463,0),"")</f>
        <v/>
      </c>
      <c r="P463" s="188">
        <f>IF(E463="","",IF(Q463&gt;R463,"90% 이상",IF(Q463&gt;S463,CONCATENATE(ROUND(((Q463-S463)/(R463-S463))*20+70,0),"%"),IF(Q463&gt;T463,CONCATENATE(ROUND(((Q463-T463)/(S463-T463))*30+40,0),"%"),IF(Q463&gt;U463,CONCATENATE(ROUND(((Q463-U463)/(T463-U463))*30+10,0),"%"),IF(Q463&gt;V463,CONCATENATE(ROUND(((Q463-V463)/(U463-V463))*7+3,0),"%"),"3% 이하"))))))</f>
        <v/>
      </c>
      <c r="Q463" s="194">
        <f>IFERROR(ROUND(OFFSET(환산공식!$FG$15,$F463,0),3),"")</f>
        <v/>
      </c>
      <c r="R463" s="194">
        <f>OFFSET('배치점수 계산기'!H$10,$D463,0)</f>
        <v/>
      </c>
      <c r="S463" s="194">
        <f>OFFSET('배치점수 계산기'!I$10,$D463,0)</f>
        <v/>
      </c>
      <c r="T463" s="194">
        <f>OFFSET('배치점수 계산기'!J$10,$D463,0)</f>
        <v/>
      </c>
      <c r="U463" s="194">
        <f>OFFSET('배치점수 계산기'!K$10,$D463,0)</f>
        <v/>
      </c>
      <c r="V463" s="194">
        <f>OFFSET('배치점수 계산기'!L$10,$D463,0)</f>
        <v/>
      </c>
      <c r="W463" s="186">
        <f>OFFSET('배치점수 계산기'!M$10,$D463,0)</f>
        <v/>
      </c>
      <c r="X463" s="184">
        <f>OFFSET('배치점수 계산기'!N$10,$D463,0)</f>
        <v/>
      </c>
      <c r="Y463" s="188">
        <f>OFFSET(환산공식!FW$15,$F463,0)</f>
        <v/>
      </c>
      <c r="Z463" s="697">
        <f>OFFSET(환산공식!FX$15,$F463,0)</f>
        <v/>
      </c>
      <c r="AA463" s="179">
        <f>OFFSET(환산공식!FY$15,$F463,0)</f>
        <v/>
      </c>
      <c r="AB463" s="3" t="n"/>
      <c r="AD463" s="0">
        <f>IF(L463="X",6,IF(Q463&gt;R463,1,IF(Q463&gt;S463,2,IF(Q463&gt;T463,3,IF(Q463&gt;U463,4,IF(Q463&gt;=V463,5,IF(Q463&lt;V463,6,"")))))))</f>
        <v/>
      </c>
      <c r="AF463" s="3" t="n"/>
      <c r="AG463" s="3" t="n"/>
      <c r="AH463" s="3" t="n"/>
    </row>
    <row r="464">
      <c r="A464" s="198" t="n"/>
      <c r="B464" s="198" t="n"/>
      <c r="C464" s="198" t="inlineStr">
        <is>
          <t>나457</t>
        </is>
      </c>
      <c r="D464" s="195" t="n">
        <v>1452</v>
      </c>
      <c r="E464" s="195" t="n">
        <v>138</v>
      </c>
      <c r="F464" s="195" t="n">
        <v>138</v>
      </c>
      <c r="G464" s="239" t="n">
        <v>457</v>
      </c>
      <c r="H464" s="197" t="inlineStr">
        <is>
          <t>나</t>
        </is>
      </c>
      <c r="I464" s="242" t="inlineStr">
        <is>
          <t>고려대(세종)</t>
        </is>
      </c>
      <c r="J464" s="242" t="inlineStr">
        <is>
          <t>자유전공학부(공공정책)</t>
        </is>
      </c>
      <c r="K464" s="195" t="inlineStr">
        <is>
          <t>통합</t>
        </is>
      </c>
      <c r="L464" s="697">
        <f>IF(OFFSET(환산공식!$ED$15,$F464,0)=1,"O","X")</f>
        <v/>
      </c>
      <c r="M464" s="188">
        <f>IFERROR(OFFSET(환산공식!DJ$15,$F464,0),"")</f>
        <v/>
      </c>
      <c r="N464" s="697">
        <f>IFERROR(CONCATENATE(ROUND(OFFSET(환산공식!DK$15,$F464,0),1),"%"),"")</f>
        <v/>
      </c>
      <c r="O464" s="697">
        <f>IFERROR(OFFSET(환산공식!DL$15,$F464,0),"")</f>
        <v/>
      </c>
      <c r="P464" s="188">
        <f>IF(E464="","",IF(Q464&gt;R464,"90% 이상",IF(Q464&gt;S464,CONCATENATE(ROUND(((Q464-S464)/(R464-S464))*20+70,0),"%"),IF(Q464&gt;T464,CONCATENATE(ROUND(((Q464-T464)/(S464-T464))*30+40,0),"%"),IF(Q464&gt;U464,CONCATENATE(ROUND(((Q464-U464)/(T464-U464))*30+10,0),"%"),IF(Q464&gt;V464,CONCATENATE(ROUND(((Q464-V464)/(U464-V464))*7+3,0),"%"),"3% 이하"))))))</f>
        <v/>
      </c>
      <c r="Q464" s="194">
        <f>IFERROR(ROUND(OFFSET(환산공식!$FG$15,$F464,0),3),"")</f>
        <v/>
      </c>
      <c r="R464" s="194">
        <f>OFFSET('배치점수 계산기'!H$10,$D464,0)</f>
        <v/>
      </c>
      <c r="S464" s="194">
        <f>OFFSET('배치점수 계산기'!I$10,$D464,0)</f>
        <v/>
      </c>
      <c r="T464" s="194">
        <f>OFFSET('배치점수 계산기'!J$10,$D464,0)</f>
        <v/>
      </c>
      <c r="U464" s="194">
        <f>OFFSET('배치점수 계산기'!K$10,$D464,0)</f>
        <v/>
      </c>
      <c r="V464" s="194">
        <f>OFFSET('배치점수 계산기'!L$10,$D464,0)</f>
        <v/>
      </c>
      <c r="W464" s="186">
        <f>OFFSET('배치점수 계산기'!M$10,$D464,0)</f>
        <v/>
      </c>
      <c r="X464" s="184">
        <f>OFFSET('배치점수 계산기'!N$10,$D464,0)</f>
        <v/>
      </c>
      <c r="Y464" s="188">
        <f>OFFSET(환산공식!FW$15,$F464,0)</f>
        <v/>
      </c>
      <c r="Z464" s="697">
        <f>OFFSET(환산공식!FX$15,$F464,0)</f>
        <v/>
      </c>
      <c r="AA464" s="179">
        <f>OFFSET(환산공식!FY$15,$F464,0)</f>
        <v/>
      </c>
      <c r="AB464" s="3" t="n"/>
      <c r="AD464" s="0">
        <f>IF(L464="X",6,IF(Q464&gt;R464,1,IF(Q464&gt;S464,2,IF(Q464&gt;T464,3,IF(Q464&gt;U464,4,IF(Q464&gt;=V464,5,IF(Q464&lt;V464,6,"")))))))</f>
        <v/>
      </c>
      <c r="AF464" s="3" t="n"/>
      <c r="AG464" s="3" t="n"/>
      <c r="AH464" s="3" t="n"/>
    </row>
    <row r="465">
      <c r="A465" s="198" t="n"/>
      <c r="B465" s="198" t="n"/>
      <c r="C465" s="198" t="inlineStr">
        <is>
          <t>나458</t>
        </is>
      </c>
      <c r="D465" s="195" t="n">
        <v>1453</v>
      </c>
      <c r="E465" s="195" t="n">
        <v>137</v>
      </c>
      <c r="F465" s="195" t="n">
        <v>137</v>
      </c>
      <c r="G465" s="239" t="n">
        <v>458</v>
      </c>
      <c r="H465" s="197" t="inlineStr">
        <is>
          <t>나</t>
        </is>
      </c>
      <c r="I465" s="242" t="inlineStr">
        <is>
          <t>고려대(세종)</t>
        </is>
      </c>
      <c r="J465" s="242" t="inlineStr">
        <is>
          <t>글로벌학부</t>
        </is>
      </c>
      <c r="K465" s="195" t="inlineStr">
        <is>
          <t>통합</t>
        </is>
      </c>
      <c r="L465" s="697">
        <f>IF(OFFSET(환산공식!$ED$15,$F465,0)=1,"O","X")</f>
        <v/>
      </c>
      <c r="M465" s="188">
        <f>IFERROR(OFFSET(환산공식!DJ$15,$F465,0),"")</f>
        <v/>
      </c>
      <c r="N465" s="697">
        <f>IFERROR(CONCATENATE(ROUND(OFFSET(환산공식!DK$15,$F465,0),1),"%"),"")</f>
        <v/>
      </c>
      <c r="O465" s="697">
        <f>IFERROR(OFFSET(환산공식!DL$15,$F465,0),"")</f>
        <v/>
      </c>
      <c r="P465" s="188">
        <f>IF(E465="","",IF(Q465&gt;R465,"90% 이상",IF(Q465&gt;S465,CONCATENATE(ROUND(((Q465-S465)/(R465-S465))*20+70,0),"%"),IF(Q465&gt;T465,CONCATENATE(ROUND(((Q465-T465)/(S465-T465))*30+40,0),"%"),IF(Q465&gt;U465,CONCATENATE(ROUND(((Q465-U465)/(T465-U465))*30+10,0),"%"),IF(Q465&gt;V465,CONCATENATE(ROUND(((Q465-V465)/(U465-V465))*7+3,0),"%"),"3% 이하"))))))</f>
        <v/>
      </c>
      <c r="Q465" s="194">
        <f>IFERROR(ROUND(OFFSET(환산공식!$FG$15,$F465,0),3),"")</f>
        <v/>
      </c>
      <c r="R465" s="194">
        <f>OFFSET('배치점수 계산기'!H$10,$D465,0)</f>
        <v/>
      </c>
      <c r="S465" s="194">
        <f>OFFSET('배치점수 계산기'!I$10,$D465,0)</f>
        <v/>
      </c>
      <c r="T465" s="194">
        <f>OFFSET('배치점수 계산기'!J$10,$D465,0)</f>
        <v/>
      </c>
      <c r="U465" s="194">
        <f>OFFSET('배치점수 계산기'!K$10,$D465,0)</f>
        <v/>
      </c>
      <c r="V465" s="194">
        <f>OFFSET('배치점수 계산기'!L$10,$D465,0)</f>
        <v/>
      </c>
      <c r="W465" s="186">
        <f>OFFSET('배치점수 계산기'!M$10,$D465,0)</f>
        <v/>
      </c>
      <c r="X465" s="184">
        <f>OFFSET('배치점수 계산기'!N$10,$D465,0)</f>
        <v/>
      </c>
      <c r="Y465" s="188">
        <f>OFFSET(환산공식!FW$15,$F465,0)</f>
        <v/>
      </c>
      <c r="Z465" s="697">
        <f>OFFSET(환산공식!FX$15,$F465,0)</f>
        <v/>
      </c>
      <c r="AA465" s="179">
        <f>OFFSET(환산공식!FY$15,$F465,0)</f>
        <v/>
      </c>
      <c r="AB465" s="3" t="n"/>
      <c r="AD465" s="0">
        <f>IF(L465="X",6,IF(Q465&gt;R465,1,IF(Q465&gt;S465,2,IF(Q465&gt;T465,3,IF(Q465&gt;U465,4,IF(Q465&gt;=V465,5,IF(Q465&lt;V465,6,"")))))))</f>
        <v/>
      </c>
      <c r="AF465" s="3" t="n"/>
      <c r="AG465" s="3" t="n"/>
      <c r="AH465" s="3" t="n"/>
    </row>
    <row r="466">
      <c r="A466" s="198" t="n"/>
      <c r="B466" s="198" t="n"/>
      <c r="C466" s="198" t="inlineStr">
        <is>
          <t>나459</t>
        </is>
      </c>
      <c r="D466" s="195" t="n">
        <v>1454</v>
      </c>
      <c r="E466" s="195" t="n">
        <v>262</v>
      </c>
      <c r="F466" s="195" t="n">
        <v>262</v>
      </c>
      <c r="G466" s="239" t="n">
        <v>459</v>
      </c>
      <c r="H466" s="197" t="inlineStr">
        <is>
          <t>나</t>
        </is>
      </c>
      <c r="I466" s="242" t="inlineStr">
        <is>
          <t>연세대(미래)</t>
        </is>
      </c>
      <c r="J466" s="242" t="inlineStr">
        <is>
          <t>자율융합계열</t>
        </is>
      </c>
      <c r="K466" s="195" t="inlineStr">
        <is>
          <t>통합</t>
        </is>
      </c>
      <c r="L466" s="697">
        <f>IF(OFFSET(환산공식!$ED$15,$F466,0)=1,"O","X")</f>
        <v/>
      </c>
      <c r="M466" s="188">
        <f>IFERROR(OFFSET(환산공식!DJ$15,$F466,0),"")</f>
        <v/>
      </c>
      <c r="N466" s="697">
        <f>IFERROR(CONCATENATE(ROUND(OFFSET(환산공식!DK$15,$F466,0),1),"%"),"")</f>
        <v/>
      </c>
      <c r="O466" s="697">
        <f>IFERROR(OFFSET(환산공식!DL$15,$F466,0),"")</f>
        <v/>
      </c>
      <c r="P466" s="188">
        <f>IF(E466="","",IF(Q466&gt;R466,"90% 이상",IF(Q466&gt;S466,CONCATENATE(ROUND(((Q466-S466)/(R466-S466))*20+70,0),"%"),IF(Q466&gt;T466,CONCATENATE(ROUND(((Q466-T466)/(S466-T466))*30+40,0),"%"),IF(Q466&gt;U466,CONCATENATE(ROUND(((Q466-U466)/(T466-U466))*30+10,0),"%"),IF(Q466&gt;V466,CONCATENATE(ROUND(((Q466-V466)/(U466-V466))*7+3,0),"%"),"3% 이하"))))))</f>
        <v/>
      </c>
      <c r="Q466" s="194">
        <f>IFERROR(ROUND(OFFSET(환산공식!$FG$15,$F466,0),3),"")</f>
        <v/>
      </c>
      <c r="R466" s="194">
        <f>OFFSET('배치점수 계산기'!H$10,$D466,0)</f>
        <v/>
      </c>
      <c r="S466" s="194">
        <f>OFFSET('배치점수 계산기'!I$10,$D466,0)</f>
        <v/>
      </c>
      <c r="T466" s="194">
        <f>OFFSET('배치점수 계산기'!J$10,$D466,0)</f>
        <v/>
      </c>
      <c r="U466" s="194">
        <f>OFFSET('배치점수 계산기'!K$10,$D466,0)</f>
        <v/>
      </c>
      <c r="V466" s="194">
        <f>OFFSET('배치점수 계산기'!L$10,$D466,0)</f>
        <v/>
      </c>
      <c r="W466" s="186">
        <f>OFFSET('배치점수 계산기'!M$10,$D466,0)</f>
        <v/>
      </c>
      <c r="X466" s="184">
        <f>OFFSET('배치점수 계산기'!N$10,$D466,0)</f>
        <v/>
      </c>
      <c r="Y466" s="188">
        <f>OFFSET(환산공식!FW$15,$F466,0)</f>
        <v/>
      </c>
      <c r="Z466" s="697">
        <f>OFFSET(환산공식!FX$15,$F466,0)</f>
        <v/>
      </c>
      <c r="AA466" s="179">
        <f>OFFSET(환산공식!FY$15,$F466,0)</f>
        <v/>
      </c>
      <c r="AB466" s="3" t="n"/>
      <c r="AD466" s="0">
        <f>IF(L466="X",6,IF(Q466&gt;R466,1,IF(Q466&gt;S466,2,IF(Q466&gt;T466,3,IF(Q466&gt;U466,4,IF(Q466&gt;=V466,5,IF(Q466&lt;V466,6,"")))))))</f>
        <v/>
      </c>
      <c r="AF466" s="3" t="n"/>
      <c r="AG466" s="3" t="n"/>
      <c r="AH466" s="3" t="n"/>
    </row>
    <row r="467">
      <c r="A467" s="198" t="n"/>
      <c r="B467" s="198" t="n"/>
      <c r="C467" s="198" t="inlineStr">
        <is>
          <t>나460</t>
        </is>
      </c>
      <c r="D467" s="195" t="n">
        <v>1455</v>
      </c>
      <c r="E467" s="195" t="n">
        <v>186</v>
      </c>
      <c r="F467" s="195" t="n">
        <v>186</v>
      </c>
      <c r="G467" s="239" t="n">
        <v>460</v>
      </c>
      <c r="H467" s="197" t="inlineStr">
        <is>
          <t>나</t>
        </is>
      </c>
      <c r="I467" s="242" t="inlineStr">
        <is>
          <t>강원대</t>
        </is>
      </c>
      <c r="J467" s="242" t="inlineStr">
        <is>
          <t>간호학과</t>
        </is>
      </c>
      <c r="K467" s="195" t="inlineStr">
        <is>
          <t>자연</t>
        </is>
      </c>
      <c r="L467" s="697">
        <f>IF(OFFSET(환산공식!$ED$15,$F467,0)=1,"O","X")</f>
        <v/>
      </c>
      <c r="M467" s="188">
        <f>IFERROR(OFFSET(환산공식!DJ$15,$F467,0),"")</f>
        <v/>
      </c>
      <c r="N467" s="697">
        <f>IFERROR(CONCATENATE(ROUND(OFFSET(환산공식!DK$15,$F467,0),1),"%"),"")</f>
        <v/>
      </c>
      <c r="O467" s="697">
        <f>IFERROR(OFFSET(환산공식!DL$15,$F467,0),"")</f>
        <v/>
      </c>
      <c r="P467" s="188">
        <f>IF(E467="","",IF(Q467&gt;R467,"90% 이상",IF(Q467&gt;S467,CONCATENATE(ROUND(((Q467-S467)/(R467-S467))*20+70,0),"%"),IF(Q467&gt;T467,CONCATENATE(ROUND(((Q467-T467)/(S467-T467))*30+40,0),"%"),IF(Q467&gt;U467,CONCATENATE(ROUND(((Q467-U467)/(T467-U467))*30+10,0),"%"),IF(Q467&gt;V467,CONCATENATE(ROUND(((Q467-V467)/(U467-V467))*7+3,0),"%"),"3% 이하"))))))</f>
        <v/>
      </c>
      <c r="Q467" s="194">
        <f>IFERROR(ROUND(OFFSET(환산공식!$FG$15,$F467,0),3),"")</f>
        <v/>
      </c>
      <c r="R467" s="194">
        <f>OFFSET('배치점수 계산기'!H$10,$D467,0)</f>
        <v/>
      </c>
      <c r="S467" s="194">
        <f>OFFSET('배치점수 계산기'!I$10,$D467,0)</f>
        <v/>
      </c>
      <c r="T467" s="194">
        <f>OFFSET('배치점수 계산기'!J$10,$D467,0)</f>
        <v/>
      </c>
      <c r="U467" s="194">
        <f>OFFSET('배치점수 계산기'!K$10,$D467,0)</f>
        <v/>
      </c>
      <c r="V467" s="194">
        <f>OFFSET('배치점수 계산기'!L$10,$D467,0)</f>
        <v/>
      </c>
      <c r="W467" s="186">
        <f>OFFSET('배치점수 계산기'!M$10,$D467,0)</f>
        <v/>
      </c>
      <c r="X467" s="184">
        <f>OFFSET('배치점수 계산기'!N$10,$D467,0)</f>
        <v/>
      </c>
      <c r="Y467" s="188">
        <f>OFFSET(환산공식!FW$15,$F467,0)</f>
        <v/>
      </c>
      <c r="Z467" s="697">
        <f>OFFSET(환산공식!FX$15,$F467,0)</f>
        <v/>
      </c>
      <c r="AA467" s="179">
        <f>OFFSET(환산공식!FY$15,$F467,0)</f>
        <v/>
      </c>
      <c r="AB467" s="3" t="n"/>
      <c r="AD467" s="0">
        <f>IF(L467="X",6,IF(Q467&gt;R467,1,IF(Q467&gt;S467,2,IF(Q467&gt;T467,3,IF(Q467&gt;U467,4,IF(Q467&gt;=V467,5,IF(Q467&lt;V467,6,"")))))))</f>
        <v/>
      </c>
      <c r="AF467" s="3" t="n"/>
      <c r="AG467" s="3" t="n"/>
      <c r="AH467" s="3" t="n"/>
    </row>
    <row r="468">
      <c r="A468" s="198" t="n"/>
      <c r="B468" s="198" t="n"/>
      <c r="C468" s="198" t="inlineStr">
        <is>
          <t>나461</t>
        </is>
      </c>
      <c r="D468" s="195" t="n">
        <v>1456</v>
      </c>
      <c r="E468" s="195" t="n">
        <v>187</v>
      </c>
      <c r="F468" s="195" t="n">
        <v>187</v>
      </c>
      <c r="G468" s="239" t="n">
        <v>461</v>
      </c>
      <c r="H468" s="197" t="inlineStr">
        <is>
          <t>나</t>
        </is>
      </c>
      <c r="I468" s="242" t="inlineStr">
        <is>
          <t>강원대</t>
        </is>
      </c>
      <c r="J468" s="242" t="inlineStr">
        <is>
          <t>전자공학과</t>
        </is>
      </c>
      <c r="K468" s="195" t="inlineStr">
        <is>
          <t>자연</t>
        </is>
      </c>
      <c r="L468" s="697">
        <f>IF(OFFSET(환산공식!$ED$15,$F468,0)=1,"O","X")</f>
        <v/>
      </c>
      <c r="M468" s="188">
        <f>IFERROR(OFFSET(환산공식!DJ$15,$F468,0),"")</f>
        <v/>
      </c>
      <c r="N468" s="697">
        <f>IFERROR(CONCATENATE(ROUND(OFFSET(환산공식!DK$15,$F468,0),1),"%"),"")</f>
        <v/>
      </c>
      <c r="O468" s="697">
        <f>IFERROR(OFFSET(환산공식!DL$15,$F468,0),"")</f>
        <v/>
      </c>
      <c r="P468" s="188">
        <f>IF(E468="","",IF(Q468&gt;R468,"90% 이상",IF(Q468&gt;S468,CONCATENATE(ROUND(((Q468-S468)/(R468-S468))*20+70,0),"%"),IF(Q468&gt;T468,CONCATENATE(ROUND(((Q468-T468)/(S468-T468))*30+40,0),"%"),IF(Q468&gt;U468,CONCATENATE(ROUND(((Q468-U468)/(T468-U468))*30+10,0),"%"),IF(Q468&gt;V468,CONCATENATE(ROUND(((Q468-V468)/(U468-V468))*7+3,0),"%"),"3% 이하"))))))</f>
        <v/>
      </c>
      <c r="Q468" s="194">
        <f>IFERROR(ROUND(OFFSET(환산공식!$FG$15,$F468,0),3),"")</f>
        <v/>
      </c>
      <c r="R468" s="194">
        <f>OFFSET('배치점수 계산기'!H$10,$D468,0)</f>
        <v/>
      </c>
      <c r="S468" s="194">
        <f>OFFSET('배치점수 계산기'!I$10,$D468,0)</f>
        <v/>
      </c>
      <c r="T468" s="194">
        <f>OFFSET('배치점수 계산기'!J$10,$D468,0)</f>
        <v/>
      </c>
      <c r="U468" s="194">
        <f>OFFSET('배치점수 계산기'!K$10,$D468,0)</f>
        <v/>
      </c>
      <c r="V468" s="194">
        <f>OFFSET('배치점수 계산기'!L$10,$D468,0)</f>
        <v/>
      </c>
      <c r="W468" s="186">
        <f>OFFSET('배치점수 계산기'!M$10,$D468,0)</f>
        <v/>
      </c>
      <c r="X468" s="184">
        <f>OFFSET('배치점수 계산기'!N$10,$D468,0)</f>
        <v/>
      </c>
      <c r="Y468" s="188">
        <f>OFFSET(환산공식!FW$15,$F468,0)</f>
        <v/>
      </c>
      <c r="Z468" s="697">
        <f>OFFSET(환산공식!FX$15,$F468,0)</f>
        <v/>
      </c>
      <c r="AA468" s="179">
        <f>OFFSET(환산공식!FY$15,$F468,0)</f>
        <v/>
      </c>
      <c r="AB468" s="3" t="n"/>
      <c r="AD468" s="0">
        <f>IF(L468="X",6,IF(Q468&gt;R468,1,IF(Q468&gt;S468,2,IF(Q468&gt;T468,3,IF(Q468&gt;U468,4,IF(Q468&gt;=V468,5,IF(Q468&lt;V468,6,"")))))))</f>
        <v/>
      </c>
      <c r="AF468" s="3" t="n"/>
      <c r="AG468" s="3" t="n"/>
      <c r="AH468" s="3" t="n"/>
    </row>
    <row r="469">
      <c r="A469" s="198" t="n"/>
      <c r="B469" s="198" t="n"/>
      <c r="C469" s="198" t="inlineStr">
        <is>
          <t>나462</t>
        </is>
      </c>
      <c r="D469" s="195" t="n">
        <v>1457</v>
      </c>
      <c r="E469" s="195" t="n">
        <v>187</v>
      </c>
      <c r="F469" s="195" t="n">
        <v>187</v>
      </c>
      <c r="G469" s="239" t="n">
        <v>462</v>
      </c>
      <c r="H469" s="197" t="inlineStr">
        <is>
          <t>나</t>
        </is>
      </c>
      <c r="I469" s="242" t="inlineStr">
        <is>
          <t>강원대</t>
        </is>
      </c>
      <c r="J469" s="242" t="inlineStr">
        <is>
          <t>반도체물리학과</t>
        </is>
      </c>
      <c r="K469" s="195" t="inlineStr">
        <is>
          <t>자연</t>
        </is>
      </c>
      <c r="L469" s="697">
        <f>IF(OFFSET(환산공식!$ED$15,$F469,0)=1,"O","X")</f>
        <v/>
      </c>
      <c r="M469" s="188">
        <f>IFERROR(OFFSET(환산공식!DJ$15,$F469,0),"")</f>
        <v/>
      </c>
      <c r="N469" s="697">
        <f>IFERROR(CONCATENATE(ROUND(OFFSET(환산공식!DK$15,$F469,0),1),"%"),"")</f>
        <v/>
      </c>
      <c r="O469" s="697">
        <f>IFERROR(OFFSET(환산공식!DL$15,$F469,0),"")</f>
        <v/>
      </c>
      <c r="P469" s="188">
        <f>IF(E469="","",IF(Q469&gt;R469,"90% 이상",IF(Q469&gt;S469,CONCATENATE(ROUND(((Q469-S469)/(R469-S469))*20+70,0),"%"),IF(Q469&gt;T469,CONCATENATE(ROUND(((Q469-T469)/(S469-T469))*30+40,0),"%"),IF(Q469&gt;U469,CONCATENATE(ROUND(((Q469-U469)/(T469-U469))*30+10,0),"%"),IF(Q469&gt;V469,CONCATENATE(ROUND(((Q469-V469)/(U469-V469))*7+3,0),"%"),"3% 이하"))))))</f>
        <v/>
      </c>
      <c r="Q469" s="194">
        <f>IFERROR(ROUND(OFFSET(환산공식!$FG$15,$F469,0),3),"")</f>
        <v/>
      </c>
      <c r="R469" s="194">
        <f>OFFSET('배치점수 계산기'!H$10,$D469,0)</f>
        <v/>
      </c>
      <c r="S469" s="194">
        <f>OFFSET('배치점수 계산기'!I$10,$D469,0)</f>
        <v/>
      </c>
      <c r="T469" s="194">
        <f>OFFSET('배치점수 계산기'!J$10,$D469,0)</f>
        <v/>
      </c>
      <c r="U469" s="194">
        <f>OFFSET('배치점수 계산기'!K$10,$D469,0)</f>
        <v/>
      </c>
      <c r="V469" s="194">
        <f>OFFSET('배치점수 계산기'!L$10,$D469,0)</f>
        <v/>
      </c>
      <c r="W469" s="186">
        <f>OFFSET('배치점수 계산기'!M$10,$D469,0)</f>
        <v/>
      </c>
      <c r="X469" s="184">
        <f>OFFSET('배치점수 계산기'!N$10,$D469,0)</f>
        <v/>
      </c>
      <c r="Y469" s="188">
        <f>OFFSET(환산공식!FW$15,$F469,0)</f>
        <v/>
      </c>
      <c r="Z469" s="697">
        <f>OFFSET(환산공식!FX$15,$F469,0)</f>
        <v/>
      </c>
      <c r="AA469" s="179">
        <f>OFFSET(환산공식!FY$15,$F469,0)</f>
        <v/>
      </c>
      <c r="AB469" s="3" t="n"/>
      <c r="AD469" s="0">
        <f>IF(L469="X",6,IF(Q469&gt;R469,1,IF(Q469&gt;S469,2,IF(Q469&gt;T469,3,IF(Q469&gt;U469,4,IF(Q469&gt;=V469,5,IF(Q469&lt;V469,6,"")))))))</f>
        <v/>
      </c>
      <c r="AF469" s="3" t="n"/>
      <c r="AG469" s="3" t="n"/>
      <c r="AH469" s="3" t="n"/>
    </row>
    <row r="470">
      <c r="A470" s="198" t="n"/>
      <c r="B470" s="198" t="n"/>
      <c r="C470" s="198" t="inlineStr">
        <is>
          <t>나463</t>
        </is>
      </c>
      <c r="D470" s="195" t="n">
        <v>1458</v>
      </c>
      <c r="E470" s="195" t="n">
        <v>186</v>
      </c>
      <c r="F470" s="195" t="n">
        <v>186</v>
      </c>
      <c r="G470" s="239" t="n">
        <v>463</v>
      </c>
      <c r="H470" s="197" t="inlineStr">
        <is>
          <t>나</t>
        </is>
      </c>
      <c r="I470" s="242" t="inlineStr">
        <is>
          <t>강원대</t>
        </is>
      </c>
      <c r="J470" s="242" t="inlineStr">
        <is>
          <t>자유전공학부(자연계열)</t>
        </is>
      </c>
      <c r="K470" s="195" t="inlineStr">
        <is>
          <t>자연</t>
        </is>
      </c>
      <c r="L470" s="697">
        <f>IF(OFFSET(환산공식!$ED$15,$F470,0)=1,"O","X")</f>
        <v/>
      </c>
      <c r="M470" s="188">
        <f>IFERROR(OFFSET(환산공식!DJ$15,$F470,0),"")</f>
        <v/>
      </c>
      <c r="N470" s="697">
        <f>IFERROR(CONCATENATE(ROUND(OFFSET(환산공식!DK$15,$F470,0),1),"%"),"")</f>
        <v/>
      </c>
      <c r="O470" s="697">
        <f>IFERROR(OFFSET(환산공식!DL$15,$F470,0),"")</f>
        <v/>
      </c>
      <c r="P470" s="188">
        <f>IF(E470="","",IF(Q470&gt;R470,"90% 이상",IF(Q470&gt;S470,CONCATENATE(ROUND(((Q470-S470)/(R470-S470))*20+70,0),"%"),IF(Q470&gt;T470,CONCATENATE(ROUND(((Q470-T470)/(S470-T470))*30+40,0),"%"),IF(Q470&gt;U470,CONCATENATE(ROUND(((Q470-U470)/(T470-U470))*30+10,0),"%"),IF(Q470&gt;V470,CONCATENATE(ROUND(((Q470-V470)/(U470-V470))*7+3,0),"%"),"3% 이하"))))))</f>
        <v/>
      </c>
      <c r="Q470" s="194">
        <f>IFERROR(ROUND(OFFSET(환산공식!$FG$15,$F470,0),3),"")</f>
        <v/>
      </c>
      <c r="R470" s="194">
        <f>OFFSET('배치점수 계산기'!H$10,$D470,0)</f>
        <v/>
      </c>
      <c r="S470" s="194">
        <f>OFFSET('배치점수 계산기'!I$10,$D470,0)</f>
        <v/>
      </c>
      <c r="T470" s="194">
        <f>OFFSET('배치점수 계산기'!J$10,$D470,0)</f>
        <v/>
      </c>
      <c r="U470" s="194">
        <f>OFFSET('배치점수 계산기'!K$10,$D470,0)</f>
        <v/>
      </c>
      <c r="V470" s="194">
        <f>OFFSET('배치점수 계산기'!L$10,$D470,0)</f>
        <v/>
      </c>
      <c r="W470" s="186">
        <f>OFFSET('배치점수 계산기'!M$10,$D470,0)</f>
        <v/>
      </c>
      <c r="X470" s="184">
        <f>OFFSET('배치점수 계산기'!N$10,$D470,0)</f>
        <v/>
      </c>
      <c r="Y470" s="188">
        <f>OFFSET(환산공식!FW$15,$F470,0)</f>
        <v/>
      </c>
      <c r="Z470" s="697">
        <f>OFFSET(환산공식!FX$15,$F470,0)</f>
        <v/>
      </c>
      <c r="AA470" s="179">
        <f>OFFSET(환산공식!FY$15,$F470,0)</f>
        <v/>
      </c>
      <c r="AB470" s="3" t="n"/>
      <c r="AD470" s="0">
        <f>IF(L470="X",6,IF(Q470&gt;R470,1,IF(Q470&gt;S470,2,IF(Q470&gt;T470,3,IF(Q470&gt;U470,4,IF(Q470&gt;=V470,5,IF(Q470&lt;V470,6,"")))))))</f>
        <v/>
      </c>
      <c r="AF470" s="3" t="n"/>
      <c r="AG470" s="3" t="n"/>
      <c r="AH470" s="3" t="n"/>
    </row>
    <row r="471">
      <c r="A471" s="198" t="n"/>
      <c r="B471" s="198" t="n"/>
      <c r="C471" s="198" t="inlineStr">
        <is>
          <t>나464</t>
        </is>
      </c>
      <c r="D471" s="195" t="n">
        <v>1459</v>
      </c>
      <c r="E471" s="195" t="n">
        <v>187</v>
      </c>
      <c r="F471" s="195" t="n">
        <v>187</v>
      </c>
      <c r="G471" s="239" t="n">
        <v>464</v>
      </c>
      <c r="H471" s="197" t="inlineStr">
        <is>
          <t>나</t>
        </is>
      </c>
      <c r="I471" s="242" t="inlineStr">
        <is>
          <t>강원대</t>
        </is>
      </c>
      <c r="J471" s="242" t="inlineStr">
        <is>
          <t>AI융합학과</t>
        </is>
      </c>
      <c r="K471" s="195" t="inlineStr">
        <is>
          <t>자연</t>
        </is>
      </c>
      <c r="L471" s="697">
        <f>IF(OFFSET(환산공식!$ED$15,$F471,0)=1,"O","X")</f>
        <v/>
      </c>
      <c r="M471" s="188">
        <f>IFERROR(OFFSET(환산공식!DJ$15,$F471,0),"")</f>
        <v/>
      </c>
      <c r="N471" s="697">
        <f>IFERROR(CONCATENATE(ROUND(OFFSET(환산공식!DK$15,$F471,0),1),"%"),"")</f>
        <v/>
      </c>
      <c r="O471" s="697">
        <f>IFERROR(OFFSET(환산공식!DL$15,$F471,0),"")</f>
        <v/>
      </c>
      <c r="P471" s="188">
        <f>IF(E471="","",IF(Q471&gt;R471,"90% 이상",IF(Q471&gt;S471,CONCATENATE(ROUND(((Q471-S471)/(R471-S471))*20+70,0),"%"),IF(Q471&gt;T471,CONCATENATE(ROUND(((Q471-T471)/(S471-T471))*30+40,0),"%"),IF(Q471&gt;U471,CONCATENATE(ROUND(((Q471-U471)/(T471-U471))*30+10,0),"%"),IF(Q471&gt;V471,CONCATENATE(ROUND(((Q471-V471)/(U471-V471))*7+3,0),"%"),"3% 이하"))))))</f>
        <v/>
      </c>
      <c r="Q471" s="194">
        <f>IFERROR(ROUND(OFFSET(환산공식!$FG$15,$F471,0),3),"")</f>
        <v/>
      </c>
      <c r="R471" s="194">
        <f>OFFSET('배치점수 계산기'!H$10,$D471,0)</f>
        <v/>
      </c>
      <c r="S471" s="194">
        <f>OFFSET('배치점수 계산기'!I$10,$D471,0)</f>
        <v/>
      </c>
      <c r="T471" s="194">
        <f>OFFSET('배치점수 계산기'!J$10,$D471,0)</f>
        <v/>
      </c>
      <c r="U471" s="194">
        <f>OFFSET('배치점수 계산기'!K$10,$D471,0)</f>
        <v/>
      </c>
      <c r="V471" s="194">
        <f>OFFSET('배치점수 계산기'!L$10,$D471,0)</f>
        <v/>
      </c>
      <c r="W471" s="186">
        <f>OFFSET('배치점수 계산기'!M$10,$D471,0)</f>
        <v/>
      </c>
      <c r="X471" s="184">
        <f>OFFSET('배치점수 계산기'!N$10,$D471,0)</f>
        <v/>
      </c>
      <c r="Y471" s="188">
        <f>OFFSET(환산공식!FW$15,$F471,0)</f>
        <v/>
      </c>
      <c r="Z471" s="697">
        <f>OFFSET(환산공식!FX$15,$F471,0)</f>
        <v/>
      </c>
      <c r="AA471" s="179">
        <f>OFFSET(환산공식!FY$15,$F471,0)</f>
        <v/>
      </c>
      <c r="AB471" s="3" t="n"/>
      <c r="AD471" s="0">
        <f>IF(L471="X",6,IF(Q471&gt;R471,1,IF(Q471&gt;S471,2,IF(Q471&gt;T471,3,IF(Q471&gt;U471,4,IF(Q471&gt;=V471,5,IF(Q471&lt;V471,6,"")))))))</f>
        <v/>
      </c>
      <c r="AF471" s="3" t="n"/>
      <c r="AG471" s="3" t="n"/>
      <c r="AH471" s="3" t="n"/>
    </row>
    <row r="472">
      <c r="A472" s="198" t="n"/>
      <c r="B472" s="198" t="n"/>
      <c r="C472" s="198" t="inlineStr">
        <is>
          <t>나465</t>
        </is>
      </c>
      <c r="D472" s="195" t="n">
        <v>1460</v>
      </c>
      <c r="E472" s="195" t="n">
        <v>187</v>
      </c>
      <c r="F472" s="195" t="n">
        <v>187</v>
      </c>
      <c r="G472" s="239" t="n">
        <v>465</v>
      </c>
      <c r="H472" s="197" t="inlineStr">
        <is>
          <t>나</t>
        </is>
      </c>
      <c r="I472" s="242" t="inlineStr">
        <is>
          <t>강원대</t>
        </is>
      </c>
      <c r="J472" s="242" t="inlineStr">
        <is>
          <t>전기전자공학과</t>
        </is>
      </c>
      <c r="K472" s="195" t="inlineStr">
        <is>
          <t>자연</t>
        </is>
      </c>
      <c r="L472" s="697">
        <f>IF(OFFSET(환산공식!$ED$15,$F472,0)=1,"O","X")</f>
        <v/>
      </c>
      <c r="M472" s="188">
        <f>IFERROR(OFFSET(환산공식!DJ$15,$F472,0),"")</f>
        <v/>
      </c>
      <c r="N472" s="697">
        <f>IFERROR(CONCATENATE(ROUND(OFFSET(환산공식!DK$15,$F472,0),1),"%"),"")</f>
        <v/>
      </c>
      <c r="O472" s="697">
        <f>IFERROR(OFFSET(환산공식!DL$15,$F472,0),"")</f>
        <v/>
      </c>
      <c r="P472" s="188">
        <f>IF(E472="","",IF(Q472&gt;R472,"90% 이상",IF(Q472&gt;S472,CONCATENATE(ROUND(((Q472-S472)/(R472-S472))*20+70,0),"%"),IF(Q472&gt;T472,CONCATENATE(ROUND(((Q472-T472)/(S472-T472))*30+40,0),"%"),IF(Q472&gt;U472,CONCATENATE(ROUND(((Q472-U472)/(T472-U472))*30+10,0),"%"),IF(Q472&gt;V472,CONCATENATE(ROUND(((Q472-V472)/(U472-V472))*7+3,0),"%"),"3% 이하"))))))</f>
        <v/>
      </c>
      <c r="Q472" s="194">
        <f>IFERROR(ROUND(OFFSET(환산공식!$FG$15,$F472,0),3),"")</f>
        <v/>
      </c>
      <c r="R472" s="194">
        <f>OFFSET('배치점수 계산기'!H$10,$D472,0)</f>
        <v/>
      </c>
      <c r="S472" s="194">
        <f>OFFSET('배치점수 계산기'!I$10,$D472,0)</f>
        <v/>
      </c>
      <c r="T472" s="194">
        <f>OFFSET('배치점수 계산기'!J$10,$D472,0)</f>
        <v/>
      </c>
      <c r="U472" s="194">
        <f>OFFSET('배치점수 계산기'!K$10,$D472,0)</f>
        <v/>
      </c>
      <c r="V472" s="194">
        <f>OFFSET('배치점수 계산기'!L$10,$D472,0)</f>
        <v/>
      </c>
      <c r="W472" s="186">
        <f>OFFSET('배치점수 계산기'!M$10,$D472,0)</f>
        <v/>
      </c>
      <c r="X472" s="184">
        <f>OFFSET('배치점수 계산기'!N$10,$D472,0)</f>
        <v/>
      </c>
      <c r="Y472" s="188">
        <f>OFFSET(환산공식!FW$15,$F472,0)</f>
        <v/>
      </c>
      <c r="Z472" s="697">
        <f>OFFSET(환산공식!FX$15,$F472,0)</f>
        <v/>
      </c>
      <c r="AA472" s="179">
        <f>OFFSET(환산공식!FY$15,$F472,0)</f>
        <v/>
      </c>
      <c r="AB472" s="3" t="n"/>
      <c r="AD472" s="0">
        <f>IF(L472="X",6,IF(Q472&gt;R472,1,IF(Q472&gt;S472,2,IF(Q472&gt;T472,3,IF(Q472&gt;U472,4,IF(Q472&gt;=V472,5,IF(Q472&lt;V472,6,"")))))))</f>
        <v/>
      </c>
      <c r="AF472" s="3" t="n"/>
      <c r="AG472" s="3" t="n"/>
      <c r="AH472" s="3" t="n"/>
    </row>
    <row r="473">
      <c r="A473" s="198" t="n"/>
      <c r="B473" s="198" t="n"/>
      <c r="C473" s="198" t="inlineStr">
        <is>
          <t>나466</t>
        </is>
      </c>
      <c r="D473" s="195" t="n">
        <v>1461</v>
      </c>
      <c r="E473" s="195" t="n">
        <v>186</v>
      </c>
      <c r="F473" s="195" t="n">
        <v>186</v>
      </c>
      <c r="G473" s="239" t="n">
        <v>466</v>
      </c>
      <c r="H473" s="197" t="inlineStr">
        <is>
          <t>나</t>
        </is>
      </c>
      <c r="I473" s="242" t="inlineStr">
        <is>
          <t>강원대</t>
        </is>
      </c>
      <c r="J473" s="242" t="inlineStr">
        <is>
          <t>지역건설공학과</t>
        </is>
      </c>
      <c r="K473" s="195" t="inlineStr">
        <is>
          <t>자연</t>
        </is>
      </c>
      <c r="L473" s="697">
        <f>IF(OFFSET(환산공식!$ED$15,$F473,0)=1,"O","X")</f>
        <v/>
      </c>
      <c r="M473" s="188">
        <f>IFERROR(OFFSET(환산공식!DJ$15,$F473,0),"")</f>
        <v/>
      </c>
      <c r="N473" s="697">
        <f>IFERROR(CONCATENATE(ROUND(OFFSET(환산공식!DK$15,$F473,0),1),"%"),"")</f>
        <v/>
      </c>
      <c r="O473" s="697">
        <f>IFERROR(OFFSET(환산공식!DL$15,$F473,0),"")</f>
        <v/>
      </c>
      <c r="P473" s="188">
        <f>IF(E473="","",IF(Q473&gt;R473,"90% 이상",IF(Q473&gt;S473,CONCATENATE(ROUND(((Q473-S473)/(R473-S473))*20+70,0),"%"),IF(Q473&gt;T473,CONCATENATE(ROUND(((Q473-T473)/(S473-T473))*30+40,0),"%"),IF(Q473&gt;U473,CONCATENATE(ROUND(((Q473-U473)/(T473-U473))*30+10,0),"%"),IF(Q473&gt;V473,CONCATENATE(ROUND(((Q473-V473)/(U473-V473))*7+3,0),"%"),"3% 이하"))))))</f>
        <v/>
      </c>
      <c r="Q473" s="194">
        <f>IFERROR(ROUND(OFFSET(환산공식!$FG$15,$F473,0),3),"")</f>
        <v/>
      </c>
      <c r="R473" s="194">
        <f>OFFSET('배치점수 계산기'!H$10,$D473,0)</f>
        <v/>
      </c>
      <c r="S473" s="194">
        <f>OFFSET('배치점수 계산기'!I$10,$D473,0)</f>
        <v/>
      </c>
      <c r="T473" s="194">
        <f>OFFSET('배치점수 계산기'!J$10,$D473,0)</f>
        <v/>
      </c>
      <c r="U473" s="194">
        <f>OFFSET('배치점수 계산기'!K$10,$D473,0)</f>
        <v/>
      </c>
      <c r="V473" s="194">
        <f>OFFSET('배치점수 계산기'!L$10,$D473,0)</f>
        <v/>
      </c>
      <c r="W473" s="186">
        <f>OFFSET('배치점수 계산기'!M$10,$D473,0)</f>
        <v/>
      </c>
      <c r="X473" s="184">
        <f>OFFSET('배치점수 계산기'!N$10,$D473,0)</f>
        <v/>
      </c>
      <c r="Y473" s="188">
        <f>OFFSET(환산공식!FW$15,$F473,0)</f>
        <v/>
      </c>
      <c r="Z473" s="697">
        <f>OFFSET(환산공식!FX$15,$F473,0)</f>
        <v/>
      </c>
      <c r="AA473" s="179">
        <f>OFFSET(환산공식!FY$15,$F473,0)</f>
        <v/>
      </c>
      <c r="AB473" s="3" t="n"/>
      <c r="AD473" s="0">
        <f>IF(L473="X",6,IF(Q473&gt;R473,1,IF(Q473&gt;S473,2,IF(Q473&gt;T473,3,IF(Q473&gt;U473,4,IF(Q473&gt;=V473,5,IF(Q473&lt;V473,6,"")))))))</f>
        <v/>
      </c>
      <c r="AF473" s="3" t="n"/>
      <c r="AG473" s="3" t="n"/>
      <c r="AH473" s="3" t="n"/>
    </row>
    <row r="474">
      <c r="A474" s="198" t="n"/>
      <c r="B474" s="198" t="n"/>
      <c r="C474" s="198" t="inlineStr">
        <is>
          <t>나467</t>
        </is>
      </c>
      <c r="D474" s="195" t="n">
        <v>1462</v>
      </c>
      <c r="E474" s="195" t="n">
        <v>187</v>
      </c>
      <c r="F474" s="195" t="n">
        <v>187</v>
      </c>
      <c r="G474" s="239" t="n">
        <v>467</v>
      </c>
      <c r="H474" s="197" t="inlineStr">
        <is>
          <t>나</t>
        </is>
      </c>
      <c r="I474" s="242" t="inlineStr">
        <is>
          <t>강원대</t>
        </is>
      </c>
      <c r="J474" s="242" t="inlineStr">
        <is>
          <t>수학교육과</t>
        </is>
      </c>
      <c r="K474" s="195" t="inlineStr">
        <is>
          <t>자연</t>
        </is>
      </c>
      <c r="L474" s="697">
        <f>IF(OFFSET(환산공식!$ED$15,$F474,0)=1,"O","X")</f>
        <v/>
      </c>
      <c r="M474" s="188">
        <f>IFERROR(OFFSET(환산공식!DJ$15,$F474,0),"")</f>
        <v/>
      </c>
      <c r="N474" s="697">
        <f>IFERROR(CONCATENATE(ROUND(OFFSET(환산공식!DK$15,$F474,0),1),"%"),"")</f>
        <v/>
      </c>
      <c r="O474" s="697">
        <f>IFERROR(OFFSET(환산공식!DL$15,$F474,0),"")</f>
        <v/>
      </c>
      <c r="P474" s="188">
        <f>IF(E474="","",IF(Q474&gt;R474,"90% 이상",IF(Q474&gt;S474,CONCATENATE(ROUND(((Q474-S474)/(R474-S474))*20+70,0),"%"),IF(Q474&gt;T474,CONCATENATE(ROUND(((Q474-T474)/(S474-T474))*30+40,0),"%"),IF(Q474&gt;U474,CONCATENATE(ROUND(((Q474-U474)/(T474-U474))*30+10,0),"%"),IF(Q474&gt;V474,CONCATENATE(ROUND(((Q474-V474)/(U474-V474))*7+3,0),"%"),"3% 이하"))))))</f>
        <v/>
      </c>
      <c r="Q474" s="194">
        <f>IFERROR(ROUND(OFFSET(환산공식!$FG$15,$F474,0),3),"")</f>
        <v/>
      </c>
      <c r="R474" s="194">
        <f>OFFSET('배치점수 계산기'!H$10,$D474,0)</f>
        <v/>
      </c>
      <c r="S474" s="194">
        <f>OFFSET('배치점수 계산기'!I$10,$D474,0)</f>
        <v/>
      </c>
      <c r="T474" s="194">
        <f>OFFSET('배치점수 계산기'!J$10,$D474,0)</f>
        <v/>
      </c>
      <c r="U474" s="194">
        <f>OFFSET('배치점수 계산기'!K$10,$D474,0)</f>
        <v/>
      </c>
      <c r="V474" s="194">
        <f>OFFSET('배치점수 계산기'!L$10,$D474,0)</f>
        <v/>
      </c>
      <c r="W474" s="186">
        <f>OFFSET('배치점수 계산기'!M$10,$D474,0)</f>
        <v/>
      </c>
      <c r="X474" s="184">
        <f>OFFSET('배치점수 계산기'!N$10,$D474,0)</f>
        <v/>
      </c>
      <c r="Y474" s="188">
        <f>OFFSET(환산공식!FW$15,$F474,0)</f>
        <v/>
      </c>
      <c r="Z474" s="697">
        <f>OFFSET(환산공식!FX$15,$F474,0)</f>
        <v/>
      </c>
      <c r="AA474" s="179">
        <f>OFFSET(환산공식!FY$15,$F474,0)</f>
        <v/>
      </c>
      <c r="AB474" s="3" t="n"/>
      <c r="AD474" s="0">
        <f>IF(L474="X",6,IF(Q474&gt;R474,1,IF(Q474&gt;S474,2,IF(Q474&gt;T474,3,IF(Q474&gt;U474,4,IF(Q474&gt;=V474,5,IF(Q474&lt;V474,6,"")))))))</f>
        <v/>
      </c>
      <c r="AF474" s="3" t="n"/>
      <c r="AG474" s="3" t="n"/>
      <c r="AH474" s="3" t="n"/>
    </row>
    <row r="475">
      <c r="A475" s="198" t="n"/>
      <c r="B475" s="198" t="n"/>
      <c r="C475" s="198" t="inlineStr">
        <is>
          <t>나468</t>
        </is>
      </c>
      <c r="D475" s="195" t="n">
        <v>1463</v>
      </c>
      <c r="E475" s="195" t="n">
        <v>186</v>
      </c>
      <c r="F475" s="195" t="n">
        <v>186</v>
      </c>
      <c r="G475" s="239" t="n">
        <v>468</v>
      </c>
      <c r="H475" s="197" t="inlineStr">
        <is>
          <t>나</t>
        </is>
      </c>
      <c r="I475" s="242" t="inlineStr">
        <is>
          <t>강원대</t>
        </is>
      </c>
      <c r="J475" s="242" t="inlineStr">
        <is>
          <t>식품생명공학과</t>
        </is>
      </c>
      <c r="K475" s="195" t="inlineStr">
        <is>
          <t>자연</t>
        </is>
      </c>
      <c r="L475" s="697">
        <f>IF(OFFSET(환산공식!$ED$15,$F475,0)=1,"O","X")</f>
        <v/>
      </c>
      <c r="M475" s="188">
        <f>IFERROR(OFFSET(환산공식!DJ$15,$F475,0),"")</f>
        <v/>
      </c>
      <c r="N475" s="697">
        <f>IFERROR(CONCATENATE(ROUND(OFFSET(환산공식!DK$15,$F475,0),1),"%"),"")</f>
        <v/>
      </c>
      <c r="O475" s="697">
        <f>IFERROR(OFFSET(환산공식!DL$15,$F475,0),"")</f>
        <v/>
      </c>
      <c r="P475" s="188">
        <f>IF(E475="","",IF(Q475&gt;R475,"90% 이상",IF(Q475&gt;S475,CONCATENATE(ROUND(((Q475-S475)/(R475-S475))*20+70,0),"%"),IF(Q475&gt;T475,CONCATENATE(ROUND(((Q475-T475)/(S475-T475))*30+40,0),"%"),IF(Q475&gt;U475,CONCATENATE(ROUND(((Q475-U475)/(T475-U475))*30+10,0),"%"),IF(Q475&gt;V475,CONCATENATE(ROUND(((Q475-V475)/(U475-V475))*7+3,0),"%"),"3% 이하"))))))</f>
        <v/>
      </c>
      <c r="Q475" s="194">
        <f>IFERROR(ROUND(OFFSET(환산공식!$FG$15,$F475,0),3),"")</f>
        <v/>
      </c>
      <c r="R475" s="194">
        <f>OFFSET('배치점수 계산기'!H$10,$D475,0)</f>
        <v/>
      </c>
      <c r="S475" s="194">
        <f>OFFSET('배치점수 계산기'!I$10,$D475,0)</f>
        <v/>
      </c>
      <c r="T475" s="194">
        <f>OFFSET('배치점수 계산기'!J$10,$D475,0)</f>
        <v/>
      </c>
      <c r="U475" s="194">
        <f>OFFSET('배치점수 계산기'!K$10,$D475,0)</f>
        <v/>
      </c>
      <c r="V475" s="194">
        <f>OFFSET('배치점수 계산기'!L$10,$D475,0)</f>
        <v/>
      </c>
      <c r="W475" s="186">
        <f>OFFSET('배치점수 계산기'!M$10,$D475,0)</f>
        <v/>
      </c>
      <c r="X475" s="184">
        <f>OFFSET('배치점수 계산기'!N$10,$D475,0)</f>
        <v/>
      </c>
      <c r="Y475" s="188">
        <f>OFFSET(환산공식!FW$15,$F475,0)</f>
        <v/>
      </c>
      <c r="Z475" s="697">
        <f>OFFSET(환산공식!FX$15,$F475,0)</f>
        <v/>
      </c>
      <c r="AA475" s="179">
        <f>OFFSET(환산공식!FY$15,$F475,0)</f>
        <v/>
      </c>
      <c r="AB475" s="3" t="n"/>
      <c r="AD475" s="0">
        <f>IF(L475="X",6,IF(Q475&gt;R475,1,IF(Q475&gt;S475,2,IF(Q475&gt;T475,3,IF(Q475&gt;U475,4,IF(Q475&gt;=V475,5,IF(Q475&lt;V475,6,"")))))))</f>
        <v/>
      </c>
      <c r="AF475" s="3" t="n"/>
      <c r="AG475" s="3" t="n"/>
      <c r="AH475" s="3" t="n"/>
    </row>
    <row r="476">
      <c r="A476" s="198" t="n"/>
      <c r="B476" s="198" t="n"/>
      <c r="C476" s="198" t="inlineStr">
        <is>
          <t>나469</t>
        </is>
      </c>
      <c r="D476" s="195" t="n">
        <v>1464</v>
      </c>
      <c r="E476" s="195" t="n">
        <v>187</v>
      </c>
      <c r="F476" s="195" t="n">
        <v>187</v>
      </c>
      <c r="G476" s="239" t="n">
        <v>469</v>
      </c>
      <c r="H476" s="197" t="inlineStr">
        <is>
          <t>나</t>
        </is>
      </c>
      <c r="I476" s="242" t="inlineStr">
        <is>
          <t>강원대</t>
        </is>
      </c>
      <c r="J476" s="242" t="inlineStr">
        <is>
          <t>컴퓨터공학과</t>
        </is>
      </c>
      <c r="K476" s="195" t="inlineStr">
        <is>
          <t>자연</t>
        </is>
      </c>
      <c r="L476" s="697">
        <f>IF(OFFSET(환산공식!$ED$15,$F476,0)=1,"O","X")</f>
        <v/>
      </c>
      <c r="M476" s="188">
        <f>IFERROR(OFFSET(환산공식!DJ$15,$F476,0),"")</f>
        <v/>
      </c>
      <c r="N476" s="697">
        <f>IFERROR(CONCATENATE(ROUND(OFFSET(환산공식!DK$15,$F476,0),1),"%"),"")</f>
        <v/>
      </c>
      <c r="O476" s="697">
        <f>IFERROR(OFFSET(환산공식!DL$15,$F476,0),"")</f>
        <v/>
      </c>
      <c r="P476" s="188">
        <f>IF(E476="","",IF(Q476&gt;R476,"90% 이상",IF(Q476&gt;S476,CONCATENATE(ROUND(((Q476-S476)/(R476-S476))*20+70,0),"%"),IF(Q476&gt;T476,CONCATENATE(ROUND(((Q476-T476)/(S476-T476))*30+40,0),"%"),IF(Q476&gt;U476,CONCATENATE(ROUND(((Q476-U476)/(T476-U476))*30+10,0),"%"),IF(Q476&gt;V476,CONCATENATE(ROUND(((Q476-V476)/(U476-V476))*7+3,0),"%"),"3% 이하"))))))</f>
        <v/>
      </c>
      <c r="Q476" s="194">
        <f>IFERROR(ROUND(OFFSET(환산공식!$FG$15,$F476,0),3),"")</f>
        <v/>
      </c>
      <c r="R476" s="194">
        <f>OFFSET('배치점수 계산기'!H$10,$D476,0)</f>
        <v/>
      </c>
      <c r="S476" s="194">
        <f>OFFSET('배치점수 계산기'!I$10,$D476,0)</f>
        <v/>
      </c>
      <c r="T476" s="194">
        <f>OFFSET('배치점수 계산기'!J$10,$D476,0)</f>
        <v/>
      </c>
      <c r="U476" s="194">
        <f>OFFSET('배치점수 계산기'!K$10,$D476,0)</f>
        <v/>
      </c>
      <c r="V476" s="194">
        <f>OFFSET('배치점수 계산기'!L$10,$D476,0)</f>
        <v/>
      </c>
      <c r="W476" s="186">
        <f>OFFSET('배치점수 계산기'!M$10,$D476,0)</f>
        <v/>
      </c>
      <c r="X476" s="184">
        <f>OFFSET('배치점수 계산기'!N$10,$D476,0)</f>
        <v/>
      </c>
      <c r="Y476" s="188">
        <f>OFFSET(환산공식!FW$15,$F476,0)</f>
        <v/>
      </c>
      <c r="Z476" s="697">
        <f>OFFSET(환산공식!FX$15,$F476,0)</f>
        <v/>
      </c>
      <c r="AA476" s="179">
        <f>OFFSET(환산공식!FY$15,$F476,0)</f>
        <v/>
      </c>
      <c r="AB476" s="3" t="n"/>
      <c r="AD476" s="0">
        <f>IF(L476="X",6,IF(Q476&gt;R476,1,IF(Q476&gt;S476,2,IF(Q476&gt;T476,3,IF(Q476&gt;U476,4,IF(Q476&gt;=V476,5,IF(Q476&lt;V476,6,"")))))))</f>
        <v/>
      </c>
      <c r="AF476" s="3" t="n"/>
      <c r="AG476" s="3" t="n"/>
      <c r="AH476" s="3" t="n"/>
    </row>
    <row r="477">
      <c r="A477" s="198" t="n"/>
      <c r="B477" s="198" t="n"/>
      <c r="C477" s="198" t="inlineStr">
        <is>
          <t>나470</t>
        </is>
      </c>
      <c r="D477" s="195" t="n">
        <v>1465</v>
      </c>
      <c r="E477" s="195" t="n">
        <v>187</v>
      </c>
      <c r="F477" s="195" t="n">
        <v>187</v>
      </c>
      <c r="G477" s="239" t="n">
        <v>470</v>
      </c>
      <c r="H477" s="197" t="inlineStr">
        <is>
          <t>나</t>
        </is>
      </c>
      <c r="I477" s="242" t="inlineStr">
        <is>
          <t>강원대</t>
        </is>
      </c>
      <c r="J477" s="242" t="inlineStr">
        <is>
          <t>과학교육학부</t>
        </is>
      </c>
      <c r="K477" s="195" t="inlineStr">
        <is>
          <t>자연</t>
        </is>
      </c>
      <c r="L477" s="697">
        <f>IF(OFFSET(환산공식!$ED$15,$F477,0)=1,"O","X")</f>
        <v/>
      </c>
      <c r="M477" s="188">
        <f>IFERROR(OFFSET(환산공식!DJ$15,$F477,0),"")</f>
        <v/>
      </c>
      <c r="N477" s="697">
        <f>IFERROR(CONCATENATE(ROUND(OFFSET(환산공식!DK$15,$F477,0),1),"%"),"")</f>
        <v/>
      </c>
      <c r="O477" s="697">
        <f>IFERROR(OFFSET(환산공식!DL$15,$F477,0),"")</f>
        <v/>
      </c>
      <c r="P477" s="188">
        <f>IF(E477="","",IF(Q477&gt;R477,"90% 이상",IF(Q477&gt;S477,CONCATENATE(ROUND(((Q477-S477)/(R477-S477))*20+70,0),"%"),IF(Q477&gt;T477,CONCATENATE(ROUND(((Q477-T477)/(S477-T477))*30+40,0),"%"),IF(Q477&gt;U477,CONCATENATE(ROUND(((Q477-U477)/(T477-U477))*30+10,0),"%"),IF(Q477&gt;V477,CONCATENATE(ROUND(((Q477-V477)/(U477-V477))*7+3,0),"%"),"3% 이하"))))))</f>
        <v/>
      </c>
      <c r="Q477" s="194">
        <f>IFERROR(ROUND(OFFSET(환산공식!$FG$15,$F477,0),3),"")</f>
        <v/>
      </c>
      <c r="R477" s="194">
        <f>OFFSET('배치점수 계산기'!H$10,$D477,0)</f>
        <v/>
      </c>
      <c r="S477" s="194">
        <f>OFFSET('배치점수 계산기'!I$10,$D477,0)</f>
        <v/>
      </c>
      <c r="T477" s="194">
        <f>OFFSET('배치점수 계산기'!J$10,$D477,0)</f>
        <v/>
      </c>
      <c r="U477" s="194">
        <f>OFFSET('배치점수 계산기'!K$10,$D477,0)</f>
        <v/>
      </c>
      <c r="V477" s="194">
        <f>OFFSET('배치점수 계산기'!L$10,$D477,0)</f>
        <v/>
      </c>
      <c r="W477" s="186">
        <f>OFFSET('배치점수 계산기'!M$10,$D477,0)</f>
        <v/>
      </c>
      <c r="X477" s="184">
        <f>OFFSET('배치점수 계산기'!N$10,$D477,0)</f>
        <v/>
      </c>
      <c r="Y477" s="188">
        <f>OFFSET(환산공식!FW$15,$F477,0)</f>
        <v/>
      </c>
      <c r="Z477" s="697">
        <f>OFFSET(환산공식!FX$15,$F477,0)</f>
        <v/>
      </c>
      <c r="AA477" s="179">
        <f>OFFSET(환산공식!FY$15,$F477,0)</f>
        <v/>
      </c>
      <c r="AB477" s="3" t="n"/>
      <c r="AD477" s="0">
        <f>IF(L477="X",6,IF(Q477&gt;R477,1,IF(Q477&gt;S477,2,IF(Q477&gt;T477,3,IF(Q477&gt;U477,4,IF(Q477&gt;=V477,5,IF(Q477&lt;V477,6,"")))))))</f>
        <v/>
      </c>
      <c r="AF477" s="3" t="n"/>
      <c r="AG477" s="3" t="n"/>
      <c r="AH477" s="3" t="n"/>
    </row>
    <row r="478">
      <c r="A478" s="198" t="n"/>
      <c r="B478" s="198" t="n"/>
      <c r="C478" s="198" t="inlineStr">
        <is>
          <t>나471</t>
        </is>
      </c>
      <c r="D478" s="195" t="n">
        <v>1466</v>
      </c>
      <c r="E478" s="195" t="n">
        <v>187</v>
      </c>
      <c r="F478" s="195" t="n">
        <v>187</v>
      </c>
      <c r="G478" s="239" t="n">
        <v>471</v>
      </c>
      <c r="H478" s="197" t="inlineStr">
        <is>
          <t>나</t>
        </is>
      </c>
      <c r="I478" s="242" t="inlineStr">
        <is>
          <t>강원대</t>
        </is>
      </c>
      <c r="J478" s="242" t="inlineStr">
        <is>
          <t>디지털밀리터리학과</t>
        </is>
      </c>
      <c r="K478" s="195" t="inlineStr">
        <is>
          <t>자연</t>
        </is>
      </c>
      <c r="L478" s="697">
        <f>IF(OFFSET(환산공식!$ED$15,$F478,0)=1,"O","X")</f>
        <v/>
      </c>
      <c r="M478" s="188">
        <f>IFERROR(OFFSET(환산공식!DJ$15,$F478,0),"")</f>
        <v/>
      </c>
      <c r="N478" s="697">
        <f>IFERROR(CONCATENATE(ROUND(OFFSET(환산공식!DK$15,$F478,0),1),"%"),"")</f>
        <v/>
      </c>
      <c r="O478" s="697">
        <f>IFERROR(OFFSET(환산공식!DL$15,$F478,0),"")</f>
        <v/>
      </c>
      <c r="P478" s="188">
        <f>IF(E478="","",IF(Q478&gt;R478,"90% 이상",IF(Q478&gt;S478,CONCATENATE(ROUND(((Q478-S478)/(R478-S478))*20+70,0),"%"),IF(Q478&gt;T478,CONCATENATE(ROUND(((Q478-T478)/(S478-T478))*30+40,0),"%"),IF(Q478&gt;U478,CONCATENATE(ROUND(((Q478-U478)/(T478-U478))*30+10,0),"%"),IF(Q478&gt;V478,CONCATENATE(ROUND(((Q478-V478)/(U478-V478))*7+3,0),"%"),"3% 이하"))))))</f>
        <v/>
      </c>
      <c r="Q478" s="194">
        <f>IFERROR(ROUND(OFFSET(환산공식!$FG$15,$F478,0),3),"")</f>
        <v/>
      </c>
      <c r="R478" s="194">
        <f>OFFSET('배치점수 계산기'!H$10,$D478,0)</f>
        <v/>
      </c>
      <c r="S478" s="194">
        <f>OFFSET('배치점수 계산기'!I$10,$D478,0)</f>
        <v/>
      </c>
      <c r="T478" s="194">
        <f>OFFSET('배치점수 계산기'!J$10,$D478,0)</f>
        <v/>
      </c>
      <c r="U478" s="194">
        <f>OFFSET('배치점수 계산기'!K$10,$D478,0)</f>
        <v/>
      </c>
      <c r="V478" s="194">
        <f>OFFSET('배치점수 계산기'!L$10,$D478,0)</f>
        <v/>
      </c>
      <c r="W478" s="186">
        <f>OFFSET('배치점수 계산기'!M$10,$D478,0)</f>
        <v/>
      </c>
      <c r="X478" s="184">
        <f>OFFSET('배치점수 계산기'!N$10,$D478,0)</f>
        <v/>
      </c>
      <c r="Y478" s="188">
        <f>OFFSET(환산공식!FW$15,$F478,0)</f>
        <v/>
      </c>
      <c r="Z478" s="697">
        <f>OFFSET(환산공식!FX$15,$F478,0)</f>
        <v/>
      </c>
      <c r="AA478" s="179">
        <f>OFFSET(환산공식!FY$15,$F478,0)</f>
        <v/>
      </c>
      <c r="AB478" s="3" t="n"/>
      <c r="AD478" s="0">
        <f>IF(L478="X",6,IF(Q478&gt;R478,1,IF(Q478&gt;S478,2,IF(Q478&gt;T478,3,IF(Q478&gt;U478,4,IF(Q478&gt;=V478,5,IF(Q478&lt;V478,6,"")))))))</f>
        <v/>
      </c>
      <c r="AF478" s="3" t="n"/>
      <c r="AG478" s="3" t="n"/>
      <c r="AH478" s="3" t="n"/>
    </row>
    <row r="479">
      <c r="A479" s="198" t="n"/>
      <c r="B479" s="198" t="n"/>
      <c r="C479" s="198" t="inlineStr">
        <is>
          <t>나472</t>
        </is>
      </c>
      <c r="D479" s="195" t="n">
        <v>1467</v>
      </c>
      <c r="E479" s="195" t="n">
        <v>186</v>
      </c>
      <c r="F479" s="195" t="n">
        <v>186</v>
      </c>
      <c r="G479" s="239" t="n">
        <v>472</v>
      </c>
      <c r="H479" s="197" t="inlineStr">
        <is>
          <t>나</t>
        </is>
      </c>
      <c r="I479" s="242" t="inlineStr">
        <is>
          <t>강원대</t>
        </is>
      </c>
      <c r="J479" s="242" t="inlineStr">
        <is>
          <t>가정교육과</t>
        </is>
      </c>
      <c r="K479" s="195" t="inlineStr">
        <is>
          <t>자연</t>
        </is>
      </c>
      <c r="L479" s="697">
        <f>IF(OFFSET(환산공식!$ED$15,$F479,0)=1,"O","X")</f>
        <v/>
      </c>
      <c r="M479" s="188">
        <f>IFERROR(OFFSET(환산공식!DJ$15,$F479,0),"")</f>
        <v/>
      </c>
      <c r="N479" s="697">
        <f>IFERROR(CONCATENATE(ROUND(OFFSET(환산공식!DK$15,$F479,0),1),"%"),"")</f>
        <v/>
      </c>
      <c r="O479" s="697">
        <f>IFERROR(OFFSET(환산공식!DL$15,$F479,0),"")</f>
        <v/>
      </c>
      <c r="P479" s="188">
        <f>IF(E479="","",IF(Q479&gt;R479,"90% 이상",IF(Q479&gt;S479,CONCATENATE(ROUND(((Q479-S479)/(R479-S479))*20+70,0),"%"),IF(Q479&gt;T479,CONCATENATE(ROUND(((Q479-T479)/(S479-T479))*30+40,0),"%"),IF(Q479&gt;U479,CONCATENATE(ROUND(((Q479-U479)/(T479-U479))*30+10,0),"%"),IF(Q479&gt;V479,CONCATENATE(ROUND(((Q479-V479)/(U479-V479))*7+3,0),"%"),"3% 이하"))))))</f>
        <v/>
      </c>
      <c r="Q479" s="194">
        <f>IFERROR(ROUND(OFFSET(환산공식!$FG$15,$F479,0),3),"")</f>
        <v/>
      </c>
      <c r="R479" s="194">
        <f>OFFSET('배치점수 계산기'!H$10,$D479,0)</f>
        <v/>
      </c>
      <c r="S479" s="194">
        <f>OFFSET('배치점수 계산기'!I$10,$D479,0)</f>
        <v/>
      </c>
      <c r="T479" s="194">
        <f>OFFSET('배치점수 계산기'!J$10,$D479,0)</f>
        <v/>
      </c>
      <c r="U479" s="194">
        <f>OFFSET('배치점수 계산기'!K$10,$D479,0)</f>
        <v/>
      </c>
      <c r="V479" s="194">
        <f>OFFSET('배치점수 계산기'!L$10,$D479,0)</f>
        <v/>
      </c>
      <c r="W479" s="186">
        <f>OFFSET('배치점수 계산기'!M$10,$D479,0)</f>
        <v/>
      </c>
      <c r="X479" s="184">
        <f>OFFSET('배치점수 계산기'!N$10,$D479,0)</f>
        <v/>
      </c>
      <c r="Y479" s="188">
        <f>OFFSET(환산공식!FW$15,$F479,0)</f>
        <v/>
      </c>
      <c r="Z479" s="697">
        <f>OFFSET(환산공식!FX$15,$F479,0)</f>
        <v/>
      </c>
      <c r="AA479" s="179">
        <f>OFFSET(환산공식!FY$15,$F479,0)</f>
        <v/>
      </c>
      <c r="AB479" s="3" t="n"/>
      <c r="AD479" s="0">
        <f>IF(L479="X",6,IF(Q479&gt;R479,1,IF(Q479&gt;S479,2,IF(Q479&gt;T479,3,IF(Q479&gt;U479,4,IF(Q479&gt;=V479,5,IF(Q479&lt;V479,6,"")))))))</f>
        <v/>
      </c>
      <c r="AF479" s="3" t="n"/>
      <c r="AG479" s="3" t="n"/>
      <c r="AH479" s="3" t="n"/>
    </row>
    <row r="480">
      <c r="A480" s="198" t="n"/>
      <c r="B480" s="198" t="n"/>
      <c r="C480" s="198" t="inlineStr">
        <is>
          <t>나473</t>
        </is>
      </c>
      <c r="D480" s="195" t="n">
        <v>1468</v>
      </c>
      <c r="E480" s="195" t="n">
        <v>187</v>
      </c>
      <c r="F480" s="195" t="n">
        <v>187</v>
      </c>
      <c r="G480" s="239" t="n">
        <v>473</v>
      </c>
      <c r="H480" s="197" t="inlineStr">
        <is>
          <t>나</t>
        </is>
      </c>
      <c r="I480" s="242" t="inlineStr">
        <is>
          <t>강원대</t>
        </is>
      </c>
      <c r="J480" s="242" t="inlineStr">
        <is>
          <t>화학·생화학부</t>
        </is>
      </c>
      <c r="K480" s="195" t="inlineStr">
        <is>
          <t>자연</t>
        </is>
      </c>
      <c r="L480" s="697">
        <f>IF(OFFSET(환산공식!$ED$15,$F480,0)=1,"O","X")</f>
        <v/>
      </c>
      <c r="M480" s="188">
        <f>IFERROR(OFFSET(환산공식!DJ$15,$F480,0),"")</f>
        <v/>
      </c>
      <c r="N480" s="697">
        <f>IFERROR(CONCATENATE(ROUND(OFFSET(환산공식!DK$15,$F480,0),1),"%"),"")</f>
        <v/>
      </c>
      <c r="O480" s="697">
        <f>IFERROR(OFFSET(환산공식!DL$15,$F480,0),"")</f>
        <v/>
      </c>
      <c r="P480" s="188">
        <f>IF(E480="","",IF(Q480&gt;R480,"90% 이상",IF(Q480&gt;S480,CONCATENATE(ROUND(((Q480-S480)/(R480-S480))*20+70,0),"%"),IF(Q480&gt;T480,CONCATENATE(ROUND(((Q480-T480)/(S480-T480))*30+40,0),"%"),IF(Q480&gt;U480,CONCATENATE(ROUND(((Q480-U480)/(T480-U480))*30+10,0),"%"),IF(Q480&gt;V480,CONCATENATE(ROUND(((Q480-V480)/(U480-V480))*7+3,0),"%"),"3% 이하"))))))</f>
        <v/>
      </c>
      <c r="Q480" s="194">
        <f>IFERROR(ROUND(OFFSET(환산공식!$FG$15,$F480,0),3),"")</f>
        <v/>
      </c>
      <c r="R480" s="194">
        <f>OFFSET('배치점수 계산기'!H$10,$D480,0)</f>
        <v/>
      </c>
      <c r="S480" s="194">
        <f>OFFSET('배치점수 계산기'!I$10,$D480,0)</f>
        <v/>
      </c>
      <c r="T480" s="194">
        <f>OFFSET('배치점수 계산기'!J$10,$D480,0)</f>
        <v/>
      </c>
      <c r="U480" s="194">
        <f>OFFSET('배치점수 계산기'!K$10,$D480,0)</f>
        <v/>
      </c>
      <c r="V480" s="194">
        <f>OFFSET('배치점수 계산기'!L$10,$D480,0)</f>
        <v/>
      </c>
      <c r="W480" s="186">
        <f>OFFSET('배치점수 계산기'!M$10,$D480,0)</f>
        <v/>
      </c>
      <c r="X480" s="184">
        <f>OFFSET('배치점수 계산기'!N$10,$D480,0)</f>
        <v/>
      </c>
      <c r="Y480" s="188">
        <f>OFFSET(환산공식!FW$15,$F480,0)</f>
        <v/>
      </c>
      <c r="Z480" s="697">
        <f>OFFSET(환산공식!FX$15,$F480,0)</f>
        <v/>
      </c>
      <c r="AA480" s="179">
        <f>OFFSET(환산공식!FY$15,$F480,0)</f>
        <v/>
      </c>
      <c r="AB480" s="3" t="n"/>
      <c r="AD480" s="0">
        <f>IF(L480="X",6,IF(Q480&gt;R480,1,IF(Q480&gt;S480,2,IF(Q480&gt;T480,3,IF(Q480&gt;U480,4,IF(Q480&gt;=V480,5,IF(Q480&lt;V480,6,"")))))))</f>
        <v/>
      </c>
      <c r="AF480" s="3" t="n"/>
      <c r="AG480" s="3" t="n"/>
      <c r="AH480" s="3" t="n"/>
    </row>
    <row r="481">
      <c r="A481" s="198" t="n"/>
      <c r="B481" s="198" t="n"/>
      <c r="C481" s="198" t="inlineStr">
        <is>
          <t>나474</t>
        </is>
      </c>
      <c r="D481" s="195" t="n">
        <v>1469</v>
      </c>
      <c r="E481" s="195" t="n">
        <v>186</v>
      </c>
      <c r="F481" s="195" t="n">
        <v>186</v>
      </c>
      <c r="G481" s="239" t="n">
        <v>474</v>
      </c>
      <c r="H481" s="197" t="inlineStr">
        <is>
          <t>나</t>
        </is>
      </c>
      <c r="I481" s="242" t="inlineStr">
        <is>
          <t>강원대</t>
        </is>
      </c>
      <c r="J481" s="242" t="inlineStr">
        <is>
          <t>생태조경디자인학과</t>
        </is>
      </c>
      <c r="K481" s="195" t="inlineStr">
        <is>
          <t>자연</t>
        </is>
      </c>
      <c r="L481" s="697">
        <f>IF(OFFSET(환산공식!$ED$15,$F481,0)=1,"O","X")</f>
        <v/>
      </c>
      <c r="M481" s="188">
        <f>IFERROR(OFFSET(환산공식!DJ$15,$F481,0),"")</f>
        <v/>
      </c>
      <c r="N481" s="697">
        <f>IFERROR(CONCATENATE(ROUND(OFFSET(환산공식!DK$15,$F481,0),1),"%"),"")</f>
        <v/>
      </c>
      <c r="O481" s="697">
        <f>IFERROR(OFFSET(환산공식!DL$15,$F481,0),"")</f>
        <v/>
      </c>
      <c r="P481" s="188">
        <f>IF(E481="","",IF(Q481&gt;R481,"90% 이상",IF(Q481&gt;S481,CONCATENATE(ROUND(((Q481-S481)/(R481-S481))*20+70,0),"%"),IF(Q481&gt;T481,CONCATENATE(ROUND(((Q481-T481)/(S481-T481))*30+40,0),"%"),IF(Q481&gt;U481,CONCATENATE(ROUND(((Q481-U481)/(T481-U481))*30+10,0),"%"),IF(Q481&gt;V481,CONCATENATE(ROUND(((Q481-V481)/(U481-V481))*7+3,0),"%"),"3% 이하"))))))</f>
        <v/>
      </c>
      <c r="Q481" s="194">
        <f>IFERROR(ROUND(OFFSET(환산공식!$FG$15,$F481,0),3),"")</f>
        <v/>
      </c>
      <c r="R481" s="194">
        <f>OFFSET('배치점수 계산기'!H$10,$D481,0)</f>
        <v/>
      </c>
      <c r="S481" s="194">
        <f>OFFSET('배치점수 계산기'!I$10,$D481,0)</f>
        <v/>
      </c>
      <c r="T481" s="194">
        <f>OFFSET('배치점수 계산기'!J$10,$D481,0)</f>
        <v/>
      </c>
      <c r="U481" s="194">
        <f>OFFSET('배치점수 계산기'!K$10,$D481,0)</f>
        <v/>
      </c>
      <c r="V481" s="194">
        <f>OFFSET('배치점수 계산기'!L$10,$D481,0)</f>
        <v/>
      </c>
      <c r="W481" s="186">
        <f>OFFSET('배치점수 계산기'!M$10,$D481,0)</f>
        <v/>
      </c>
      <c r="X481" s="184">
        <f>OFFSET('배치점수 계산기'!N$10,$D481,0)</f>
        <v/>
      </c>
      <c r="Y481" s="188">
        <f>OFFSET(환산공식!FW$15,$F481,0)</f>
        <v/>
      </c>
      <c r="Z481" s="697">
        <f>OFFSET(환산공식!FX$15,$F481,0)</f>
        <v/>
      </c>
      <c r="AA481" s="179">
        <f>OFFSET(환산공식!FY$15,$F481,0)</f>
        <v/>
      </c>
      <c r="AB481" s="3" t="n"/>
      <c r="AD481" s="0">
        <f>IF(L481="X",6,IF(Q481&gt;R481,1,IF(Q481&gt;S481,2,IF(Q481&gt;T481,3,IF(Q481&gt;U481,4,IF(Q481&gt;=V481,5,IF(Q481&lt;V481,6,"")))))))</f>
        <v/>
      </c>
      <c r="AF481" s="3" t="n"/>
      <c r="AG481" s="3" t="n"/>
      <c r="AH481" s="3" t="n"/>
    </row>
    <row r="482">
      <c r="A482" s="198" t="n"/>
      <c r="B482" s="198" t="n"/>
      <c r="C482" s="198" t="inlineStr">
        <is>
          <t>나475</t>
        </is>
      </c>
      <c r="D482" s="195" t="n">
        <v>1470</v>
      </c>
      <c r="E482" s="195" t="n">
        <v>187</v>
      </c>
      <c r="F482" s="195" t="n">
        <v>187</v>
      </c>
      <c r="G482" s="239" t="n">
        <v>475</v>
      </c>
      <c r="H482" s="197" t="inlineStr">
        <is>
          <t>나</t>
        </is>
      </c>
      <c r="I482" s="242" t="inlineStr">
        <is>
          <t>강원대</t>
        </is>
      </c>
      <c r="J482" s="242" t="inlineStr">
        <is>
          <t>수학과</t>
        </is>
      </c>
      <c r="K482" s="195" t="inlineStr">
        <is>
          <t>자연</t>
        </is>
      </c>
      <c r="L482" s="697">
        <f>IF(OFFSET(환산공식!$ED$15,$F482,0)=1,"O","X")</f>
        <v/>
      </c>
      <c r="M482" s="188">
        <f>IFERROR(OFFSET(환산공식!DJ$15,$F482,0),"")</f>
        <v/>
      </c>
      <c r="N482" s="697">
        <f>IFERROR(CONCATENATE(ROUND(OFFSET(환산공식!DK$15,$F482,0),1),"%"),"")</f>
        <v/>
      </c>
      <c r="O482" s="697">
        <f>IFERROR(OFFSET(환산공식!DL$15,$F482,0),"")</f>
        <v/>
      </c>
      <c r="P482" s="188">
        <f>IF(E482="","",IF(Q482&gt;R482,"90% 이상",IF(Q482&gt;S482,CONCATENATE(ROUND(((Q482-S482)/(R482-S482))*20+70,0),"%"),IF(Q482&gt;T482,CONCATENATE(ROUND(((Q482-T482)/(S482-T482))*30+40,0),"%"),IF(Q482&gt;U482,CONCATENATE(ROUND(((Q482-U482)/(T482-U482))*30+10,0),"%"),IF(Q482&gt;V482,CONCATENATE(ROUND(((Q482-V482)/(U482-V482))*7+3,0),"%"),"3% 이하"))))))</f>
        <v/>
      </c>
      <c r="Q482" s="194">
        <f>IFERROR(ROUND(OFFSET(환산공식!$FG$15,$F482,0),3),"")</f>
        <v/>
      </c>
      <c r="R482" s="194">
        <f>OFFSET('배치점수 계산기'!H$10,$D482,0)</f>
        <v/>
      </c>
      <c r="S482" s="194">
        <f>OFFSET('배치점수 계산기'!I$10,$D482,0)</f>
        <v/>
      </c>
      <c r="T482" s="194">
        <f>OFFSET('배치점수 계산기'!J$10,$D482,0)</f>
        <v/>
      </c>
      <c r="U482" s="194">
        <f>OFFSET('배치점수 계산기'!K$10,$D482,0)</f>
        <v/>
      </c>
      <c r="V482" s="194">
        <f>OFFSET('배치점수 계산기'!L$10,$D482,0)</f>
        <v/>
      </c>
      <c r="W482" s="186">
        <f>OFFSET('배치점수 계산기'!M$10,$D482,0)</f>
        <v/>
      </c>
      <c r="X482" s="184">
        <f>OFFSET('배치점수 계산기'!N$10,$D482,0)</f>
        <v/>
      </c>
      <c r="Y482" s="188">
        <f>OFFSET(환산공식!FW$15,$F482,0)</f>
        <v/>
      </c>
      <c r="Z482" s="697">
        <f>OFFSET(환산공식!FX$15,$F482,0)</f>
        <v/>
      </c>
      <c r="AA482" s="179">
        <f>OFFSET(환산공식!FY$15,$F482,0)</f>
        <v/>
      </c>
      <c r="AB482" s="3" t="n"/>
      <c r="AD482" s="0">
        <f>IF(L482="X",6,IF(Q482&gt;R482,1,IF(Q482&gt;S482,2,IF(Q482&gt;T482,3,IF(Q482&gt;U482,4,IF(Q482&gt;=V482,5,IF(Q482&lt;V482,6,"")))))))</f>
        <v/>
      </c>
      <c r="AF482" s="3" t="n"/>
      <c r="AG482" s="3" t="n"/>
      <c r="AH482" s="3" t="n"/>
    </row>
    <row r="483">
      <c r="A483" s="198" t="n"/>
      <c r="B483" s="198" t="n"/>
      <c r="C483" s="198" t="inlineStr">
        <is>
          <t>나476</t>
        </is>
      </c>
      <c r="D483" s="195" t="n">
        <v>1471</v>
      </c>
      <c r="E483" s="195" t="n">
        <v>186</v>
      </c>
      <c r="F483" s="195" t="n">
        <v>186</v>
      </c>
      <c r="G483" s="239" t="n">
        <v>476</v>
      </c>
      <c r="H483" s="197" t="inlineStr">
        <is>
          <t>나</t>
        </is>
      </c>
      <c r="I483" s="242" t="inlineStr">
        <is>
          <t>강원대</t>
        </is>
      </c>
      <c r="J483" s="242" t="inlineStr">
        <is>
          <t>산림경영학과</t>
        </is>
      </c>
      <c r="K483" s="195" t="inlineStr">
        <is>
          <t>자연</t>
        </is>
      </c>
      <c r="L483" s="697">
        <f>IF(OFFSET(환산공식!$ED$15,$F483,0)=1,"O","X")</f>
        <v/>
      </c>
      <c r="M483" s="188">
        <f>IFERROR(OFFSET(환산공식!DJ$15,$F483,0),"")</f>
        <v/>
      </c>
      <c r="N483" s="697">
        <f>IFERROR(CONCATENATE(ROUND(OFFSET(환산공식!DK$15,$F483,0),1),"%"),"")</f>
        <v/>
      </c>
      <c r="O483" s="697">
        <f>IFERROR(OFFSET(환산공식!DL$15,$F483,0),"")</f>
        <v/>
      </c>
      <c r="P483" s="188">
        <f>IF(E483="","",IF(Q483&gt;R483,"90% 이상",IF(Q483&gt;S483,CONCATENATE(ROUND(((Q483-S483)/(R483-S483))*20+70,0),"%"),IF(Q483&gt;T483,CONCATENATE(ROUND(((Q483-T483)/(S483-T483))*30+40,0),"%"),IF(Q483&gt;U483,CONCATENATE(ROUND(((Q483-U483)/(T483-U483))*30+10,0),"%"),IF(Q483&gt;V483,CONCATENATE(ROUND(((Q483-V483)/(U483-V483))*7+3,0),"%"),"3% 이하"))))))</f>
        <v/>
      </c>
      <c r="Q483" s="194">
        <f>IFERROR(ROUND(OFFSET(환산공식!$FG$15,$F483,0),3),"")</f>
        <v/>
      </c>
      <c r="R483" s="194">
        <f>OFFSET('배치점수 계산기'!H$10,$D483,0)</f>
        <v/>
      </c>
      <c r="S483" s="194">
        <f>OFFSET('배치점수 계산기'!I$10,$D483,0)</f>
        <v/>
      </c>
      <c r="T483" s="194">
        <f>OFFSET('배치점수 계산기'!J$10,$D483,0)</f>
        <v/>
      </c>
      <c r="U483" s="194">
        <f>OFFSET('배치점수 계산기'!K$10,$D483,0)</f>
        <v/>
      </c>
      <c r="V483" s="194">
        <f>OFFSET('배치점수 계산기'!L$10,$D483,0)</f>
        <v/>
      </c>
      <c r="W483" s="186">
        <f>OFFSET('배치점수 계산기'!M$10,$D483,0)</f>
        <v/>
      </c>
      <c r="X483" s="184">
        <f>OFFSET('배치점수 계산기'!N$10,$D483,0)</f>
        <v/>
      </c>
      <c r="Y483" s="188">
        <f>OFFSET(환산공식!FW$15,$F483,0)</f>
        <v/>
      </c>
      <c r="Z483" s="697">
        <f>OFFSET(환산공식!FX$15,$F483,0)</f>
        <v/>
      </c>
      <c r="AA483" s="179">
        <f>OFFSET(환산공식!FY$15,$F483,0)</f>
        <v/>
      </c>
      <c r="AB483" s="3" t="n"/>
      <c r="AD483" s="0">
        <f>IF(L483="X",6,IF(Q483&gt;R483,1,IF(Q483&gt;S483,2,IF(Q483&gt;T483,3,IF(Q483&gt;U483,4,IF(Q483&gt;=V483,5,IF(Q483&lt;V483,6,"")))))))</f>
        <v/>
      </c>
      <c r="AF483" s="3" t="n"/>
      <c r="AG483" s="3" t="n"/>
      <c r="AH483" s="3" t="n"/>
    </row>
    <row r="484">
      <c r="A484" s="198" t="n"/>
      <c r="B484" s="198" t="n"/>
      <c r="C484" s="198" t="inlineStr">
        <is>
          <t>나477</t>
        </is>
      </c>
      <c r="D484" s="195" t="n">
        <v>1472</v>
      </c>
      <c r="E484" s="195" t="n">
        <v>186</v>
      </c>
      <c r="F484" s="195" t="n">
        <v>186</v>
      </c>
      <c r="G484" s="239" t="n">
        <v>477</v>
      </c>
      <c r="H484" s="197" t="inlineStr">
        <is>
          <t>나</t>
        </is>
      </c>
      <c r="I484" s="242" t="inlineStr">
        <is>
          <t>강원대</t>
        </is>
      </c>
      <c r="J484" s="242" t="inlineStr">
        <is>
          <t>농업생명과학대학 자유전공학과</t>
        </is>
      </c>
      <c r="K484" s="195" t="inlineStr">
        <is>
          <t>자연</t>
        </is>
      </c>
      <c r="L484" s="697">
        <f>IF(OFFSET(환산공식!$ED$15,$F484,0)=1,"O","X")</f>
        <v/>
      </c>
      <c r="M484" s="188">
        <f>IFERROR(OFFSET(환산공식!DJ$15,$F484,0),"")</f>
        <v/>
      </c>
      <c r="N484" s="697">
        <f>IFERROR(CONCATENATE(ROUND(OFFSET(환산공식!DK$15,$F484,0),1),"%"),"")</f>
        <v/>
      </c>
      <c r="O484" s="697">
        <f>IFERROR(OFFSET(환산공식!DL$15,$F484,0),"")</f>
        <v/>
      </c>
      <c r="P484" s="188">
        <f>IF(E484="","",IF(Q484&gt;R484,"90% 이상",IF(Q484&gt;S484,CONCATENATE(ROUND(((Q484-S484)/(R484-S484))*20+70,0),"%"),IF(Q484&gt;T484,CONCATENATE(ROUND(((Q484-T484)/(S484-T484))*30+40,0),"%"),IF(Q484&gt;U484,CONCATENATE(ROUND(((Q484-U484)/(T484-U484))*30+10,0),"%"),IF(Q484&gt;V484,CONCATENATE(ROUND(((Q484-V484)/(U484-V484))*7+3,0),"%"),"3% 이하"))))))</f>
        <v/>
      </c>
      <c r="Q484" s="194">
        <f>IFERROR(ROUND(OFFSET(환산공식!$FG$15,$F484,0),3),"")</f>
        <v/>
      </c>
      <c r="R484" s="194">
        <f>OFFSET('배치점수 계산기'!H$10,$D484,0)</f>
        <v/>
      </c>
      <c r="S484" s="194">
        <f>OFFSET('배치점수 계산기'!I$10,$D484,0)</f>
        <v/>
      </c>
      <c r="T484" s="194">
        <f>OFFSET('배치점수 계산기'!J$10,$D484,0)</f>
        <v/>
      </c>
      <c r="U484" s="194">
        <f>OFFSET('배치점수 계산기'!K$10,$D484,0)</f>
        <v/>
      </c>
      <c r="V484" s="194">
        <f>OFFSET('배치점수 계산기'!L$10,$D484,0)</f>
        <v/>
      </c>
      <c r="W484" s="186">
        <f>OFFSET('배치점수 계산기'!M$10,$D484,0)</f>
        <v/>
      </c>
      <c r="X484" s="184">
        <f>OFFSET('배치점수 계산기'!N$10,$D484,0)</f>
        <v/>
      </c>
      <c r="Y484" s="188">
        <f>OFFSET(환산공식!FW$15,$F484,0)</f>
        <v/>
      </c>
      <c r="Z484" s="697">
        <f>OFFSET(환산공식!FX$15,$F484,0)</f>
        <v/>
      </c>
      <c r="AA484" s="179">
        <f>OFFSET(환산공식!FY$15,$F484,0)</f>
        <v/>
      </c>
      <c r="AB484" s="3" t="n"/>
      <c r="AD484" s="0">
        <f>IF(L484="X",6,IF(Q484&gt;R484,1,IF(Q484&gt;S484,2,IF(Q484&gt;T484,3,IF(Q484&gt;U484,4,IF(Q484&gt;=V484,5,IF(Q484&lt;V484,6,"")))))))</f>
        <v/>
      </c>
      <c r="AF484" s="3" t="n"/>
      <c r="AG484" s="3" t="n"/>
      <c r="AH484" s="3" t="n"/>
    </row>
    <row r="485">
      <c r="A485" s="198" t="n"/>
      <c r="B485" s="198" t="n"/>
      <c r="C485" s="198" t="inlineStr">
        <is>
          <t>나478</t>
        </is>
      </c>
      <c r="D485" s="195" t="n">
        <v>1473</v>
      </c>
      <c r="E485" s="195" t="n">
        <v>186</v>
      </c>
      <c r="F485" s="195" t="n">
        <v>186</v>
      </c>
      <c r="G485" s="239" t="n">
        <v>478</v>
      </c>
      <c r="H485" s="197" t="inlineStr">
        <is>
          <t>나</t>
        </is>
      </c>
      <c r="I485" s="242" t="inlineStr">
        <is>
          <t>강원대</t>
        </is>
      </c>
      <c r="J485" s="242" t="inlineStr">
        <is>
          <t>생물자원과학부</t>
        </is>
      </c>
      <c r="K485" s="195" t="inlineStr">
        <is>
          <t>자연</t>
        </is>
      </c>
      <c r="L485" s="697">
        <f>IF(OFFSET(환산공식!$ED$15,$F485,0)=1,"O","X")</f>
        <v/>
      </c>
      <c r="M485" s="188">
        <f>IFERROR(OFFSET(환산공식!DJ$15,$F485,0),"")</f>
        <v/>
      </c>
      <c r="N485" s="697">
        <f>IFERROR(CONCATENATE(ROUND(OFFSET(환산공식!DK$15,$F485,0),1),"%"),"")</f>
        <v/>
      </c>
      <c r="O485" s="697">
        <f>IFERROR(OFFSET(환산공식!DL$15,$F485,0),"")</f>
        <v/>
      </c>
      <c r="P485" s="188">
        <f>IF(E485="","",IF(Q485&gt;R485,"90% 이상",IF(Q485&gt;S485,CONCATENATE(ROUND(((Q485-S485)/(R485-S485))*20+70,0),"%"),IF(Q485&gt;T485,CONCATENATE(ROUND(((Q485-T485)/(S485-T485))*30+40,0),"%"),IF(Q485&gt;U485,CONCATENATE(ROUND(((Q485-U485)/(T485-U485))*30+10,0),"%"),IF(Q485&gt;V485,CONCATENATE(ROUND(((Q485-V485)/(U485-V485))*7+3,0),"%"),"3% 이하"))))))</f>
        <v/>
      </c>
      <c r="Q485" s="194">
        <f>IFERROR(ROUND(OFFSET(환산공식!$FG$15,$F485,0),3),"")</f>
        <v/>
      </c>
      <c r="R485" s="194">
        <f>OFFSET('배치점수 계산기'!H$10,$D485,0)</f>
        <v/>
      </c>
      <c r="S485" s="194">
        <f>OFFSET('배치점수 계산기'!I$10,$D485,0)</f>
        <v/>
      </c>
      <c r="T485" s="194">
        <f>OFFSET('배치점수 계산기'!J$10,$D485,0)</f>
        <v/>
      </c>
      <c r="U485" s="194">
        <f>OFFSET('배치점수 계산기'!K$10,$D485,0)</f>
        <v/>
      </c>
      <c r="V485" s="194">
        <f>OFFSET('배치점수 계산기'!L$10,$D485,0)</f>
        <v/>
      </c>
      <c r="W485" s="186">
        <f>OFFSET('배치점수 계산기'!M$10,$D485,0)</f>
        <v/>
      </c>
      <c r="X485" s="184">
        <f>OFFSET('배치점수 계산기'!N$10,$D485,0)</f>
        <v/>
      </c>
      <c r="Y485" s="188">
        <f>OFFSET(환산공식!FW$15,$F485,0)</f>
        <v/>
      </c>
      <c r="Z485" s="697">
        <f>OFFSET(환산공식!FX$15,$F485,0)</f>
        <v/>
      </c>
      <c r="AA485" s="179">
        <f>OFFSET(환산공식!FY$15,$F485,0)</f>
        <v/>
      </c>
      <c r="AB485" s="3" t="n"/>
      <c r="AD485" s="0">
        <f>IF(L485="X",6,IF(Q485&gt;R485,1,IF(Q485&gt;S485,2,IF(Q485&gt;T485,3,IF(Q485&gt;U485,4,IF(Q485&gt;=V485,5,IF(Q485&lt;V485,6,"")))))))</f>
        <v/>
      </c>
      <c r="AF485" s="3" t="n"/>
      <c r="AG485" s="3" t="n"/>
      <c r="AH485" s="3" t="n"/>
    </row>
    <row r="486">
      <c r="A486" s="198" t="n"/>
      <c r="B486" s="198" t="n"/>
      <c r="C486" s="198" t="inlineStr">
        <is>
          <t>나479</t>
        </is>
      </c>
      <c r="D486" s="195" t="n">
        <v>1474</v>
      </c>
      <c r="E486" s="195" t="n">
        <v>186</v>
      </c>
      <c r="F486" s="195" t="n">
        <v>186</v>
      </c>
      <c r="G486" s="239" t="n">
        <v>479</v>
      </c>
      <c r="H486" s="197" t="inlineStr">
        <is>
          <t>나</t>
        </is>
      </c>
      <c r="I486" s="242" t="inlineStr">
        <is>
          <t>강원대</t>
        </is>
      </c>
      <c r="J486" s="242" t="inlineStr">
        <is>
          <t>생명·환경융합학부</t>
        </is>
      </c>
      <c r="K486" s="195" t="inlineStr">
        <is>
          <t>자연</t>
        </is>
      </c>
      <c r="L486" s="697">
        <f>IF(OFFSET(환산공식!$ED$15,$F486,0)=1,"O","X")</f>
        <v/>
      </c>
      <c r="M486" s="188">
        <f>IFERROR(OFFSET(환산공식!DJ$15,$F486,0),"")</f>
        <v/>
      </c>
      <c r="N486" s="697">
        <f>IFERROR(CONCATENATE(ROUND(OFFSET(환산공식!DK$15,$F486,0),1),"%"),"")</f>
        <v/>
      </c>
      <c r="O486" s="697">
        <f>IFERROR(OFFSET(환산공식!DL$15,$F486,0),"")</f>
        <v/>
      </c>
      <c r="P486" s="188">
        <f>IF(E486="","",IF(Q486&gt;R486,"90% 이상",IF(Q486&gt;S486,CONCATENATE(ROUND(((Q486-S486)/(R486-S486))*20+70,0),"%"),IF(Q486&gt;T486,CONCATENATE(ROUND(((Q486-T486)/(S486-T486))*30+40,0),"%"),IF(Q486&gt;U486,CONCATENATE(ROUND(((Q486-U486)/(T486-U486))*30+10,0),"%"),IF(Q486&gt;V486,CONCATENATE(ROUND(((Q486-V486)/(U486-V486))*7+3,0),"%"),"3% 이하"))))))</f>
        <v/>
      </c>
      <c r="Q486" s="194">
        <f>IFERROR(ROUND(OFFSET(환산공식!$FG$15,$F486,0),3),"")</f>
        <v/>
      </c>
      <c r="R486" s="194">
        <f>OFFSET('배치점수 계산기'!H$10,$D486,0)</f>
        <v/>
      </c>
      <c r="S486" s="194">
        <f>OFFSET('배치점수 계산기'!I$10,$D486,0)</f>
        <v/>
      </c>
      <c r="T486" s="194">
        <f>OFFSET('배치점수 계산기'!J$10,$D486,0)</f>
        <v/>
      </c>
      <c r="U486" s="194">
        <f>OFFSET('배치점수 계산기'!K$10,$D486,0)</f>
        <v/>
      </c>
      <c r="V486" s="194">
        <f>OFFSET('배치점수 계산기'!L$10,$D486,0)</f>
        <v/>
      </c>
      <c r="W486" s="186">
        <f>OFFSET('배치점수 계산기'!M$10,$D486,0)</f>
        <v/>
      </c>
      <c r="X486" s="184">
        <f>OFFSET('배치점수 계산기'!N$10,$D486,0)</f>
        <v/>
      </c>
      <c r="Y486" s="188">
        <f>OFFSET(환산공식!FW$15,$F486,0)</f>
        <v/>
      </c>
      <c r="Z486" s="697">
        <f>OFFSET(환산공식!FX$15,$F486,0)</f>
        <v/>
      </c>
      <c r="AA486" s="179">
        <f>OFFSET(환산공식!FY$15,$F486,0)</f>
        <v/>
      </c>
      <c r="AB486" s="3" t="n"/>
      <c r="AD486" s="0">
        <f>IF(L486="X",6,IF(Q486&gt;R486,1,IF(Q486&gt;S486,2,IF(Q486&gt;T486,3,IF(Q486&gt;U486,4,IF(Q486&gt;=V486,5,IF(Q486&lt;V486,6,"")))))))</f>
        <v/>
      </c>
      <c r="AF486" s="3" t="n"/>
      <c r="AG486" s="3" t="n"/>
      <c r="AH486" s="3" t="n"/>
    </row>
    <row r="487">
      <c r="A487" s="198" t="n"/>
      <c r="B487" s="198" t="n"/>
      <c r="C487" s="198" t="inlineStr">
        <is>
          <t>나480</t>
        </is>
      </c>
      <c r="D487" s="195" t="n">
        <v>1475</v>
      </c>
      <c r="E487" s="195" t="n">
        <v>186</v>
      </c>
      <c r="F487" s="195" t="n">
        <v>186</v>
      </c>
      <c r="G487" s="239" t="n">
        <v>480</v>
      </c>
      <c r="H487" s="197" t="inlineStr">
        <is>
          <t>나</t>
        </is>
      </c>
      <c r="I487" s="242" t="inlineStr">
        <is>
          <t>강원대</t>
        </is>
      </c>
      <c r="J487" s="242" t="inlineStr">
        <is>
          <t>펄프제지공학과</t>
        </is>
      </c>
      <c r="K487" s="195" t="inlineStr">
        <is>
          <t>자연</t>
        </is>
      </c>
      <c r="L487" s="697">
        <f>IF(OFFSET(환산공식!$ED$15,$F487,0)=1,"O","X")</f>
        <v/>
      </c>
      <c r="M487" s="188">
        <f>IFERROR(OFFSET(환산공식!DJ$15,$F487,0),"")</f>
        <v/>
      </c>
      <c r="N487" s="697">
        <f>IFERROR(CONCATENATE(ROUND(OFFSET(환산공식!DK$15,$F487,0),1),"%"),"")</f>
        <v/>
      </c>
      <c r="O487" s="697">
        <f>IFERROR(OFFSET(환산공식!DL$15,$F487,0),"")</f>
        <v/>
      </c>
      <c r="P487" s="188">
        <f>IF(E487="","",IF(Q487&gt;R487,"90% 이상",IF(Q487&gt;S487,CONCATENATE(ROUND(((Q487-S487)/(R487-S487))*20+70,0),"%"),IF(Q487&gt;T487,CONCATENATE(ROUND(((Q487-T487)/(S487-T487))*30+40,0),"%"),IF(Q487&gt;U487,CONCATENATE(ROUND(((Q487-U487)/(T487-U487))*30+10,0),"%"),IF(Q487&gt;V487,CONCATENATE(ROUND(((Q487-V487)/(U487-V487))*7+3,0),"%"),"3% 이하"))))))</f>
        <v/>
      </c>
      <c r="Q487" s="194">
        <f>IFERROR(ROUND(OFFSET(환산공식!$FG$15,$F487,0),3),"")</f>
        <v/>
      </c>
      <c r="R487" s="194">
        <f>OFFSET('배치점수 계산기'!H$10,$D487,0)</f>
        <v/>
      </c>
      <c r="S487" s="194">
        <f>OFFSET('배치점수 계산기'!I$10,$D487,0)</f>
        <v/>
      </c>
      <c r="T487" s="194">
        <f>OFFSET('배치점수 계산기'!J$10,$D487,0)</f>
        <v/>
      </c>
      <c r="U487" s="194">
        <f>OFFSET('배치점수 계산기'!K$10,$D487,0)</f>
        <v/>
      </c>
      <c r="V487" s="194">
        <f>OFFSET('배치점수 계산기'!L$10,$D487,0)</f>
        <v/>
      </c>
      <c r="W487" s="186">
        <f>OFFSET('배치점수 계산기'!M$10,$D487,0)</f>
        <v/>
      </c>
      <c r="X487" s="184">
        <f>OFFSET('배치점수 계산기'!N$10,$D487,0)</f>
        <v/>
      </c>
      <c r="Y487" s="188">
        <f>OFFSET(환산공식!FW$15,$F487,0)</f>
        <v/>
      </c>
      <c r="Z487" s="697">
        <f>OFFSET(환산공식!FX$15,$F487,0)</f>
        <v/>
      </c>
      <c r="AA487" s="179">
        <f>OFFSET(환산공식!FY$15,$F487,0)</f>
        <v/>
      </c>
      <c r="AB487" s="3" t="n"/>
      <c r="AD487" s="0">
        <f>IF(L487="X",6,IF(Q487&gt;R487,1,IF(Q487&gt;S487,2,IF(Q487&gt;T487,3,IF(Q487&gt;U487,4,IF(Q487&gt;=V487,5,IF(Q487&lt;V487,6,"")))))))</f>
        <v/>
      </c>
      <c r="AF487" s="3" t="n"/>
      <c r="AG487" s="3" t="n"/>
      <c r="AH487" s="3" t="n"/>
    </row>
    <row r="488">
      <c r="A488" s="198" t="n"/>
      <c r="B488" s="198" t="n"/>
      <c r="C488" s="198" t="inlineStr">
        <is>
          <t>나481</t>
        </is>
      </c>
      <c r="D488" s="195" t="n">
        <v>1476</v>
      </c>
      <c r="E488" s="195" t="n">
        <v>187</v>
      </c>
      <c r="F488" s="195" t="n">
        <v>187</v>
      </c>
      <c r="G488" s="239" t="n">
        <v>481</v>
      </c>
      <c r="H488" s="197" t="inlineStr">
        <is>
          <t>나</t>
        </is>
      </c>
      <c r="I488" s="242" t="inlineStr">
        <is>
          <t>강원대</t>
        </is>
      </c>
      <c r="J488" s="242" t="inlineStr">
        <is>
          <t>지질·지구물리학부</t>
        </is>
      </c>
      <c r="K488" s="195" t="inlineStr">
        <is>
          <t>자연</t>
        </is>
      </c>
      <c r="L488" s="697">
        <f>IF(OFFSET(환산공식!$ED$15,$F488,0)=1,"O","X")</f>
        <v/>
      </c>
      <c r="M488" s="188">
        <f>IFERROR(OFFSET(환산공식!DJ$15,$F488,0),"")</f>
        <v/>
      </c>
      <c r="N488" s="697">
        <f>IFERROR(CONCATENATE(ROUND(OFFSET(환산공식!DK$15,$F488,0),1),"%"),"")</f>
        <v/>
      </c>
      <c r="O488" s="697">
        <f>IFERROR(OFFSET(환산공식!DL$15,$F488,0),"")</f>
        <v/>
      </c>
      <c r="P488" s="188">
        <f>IF(E488="","",IF(Q488&gt;R488,"90% 이상",IF(Q488&gt;S488,CONCATENATE(ROUND(((Q488-S488)/(R488-S488))*20+70,0),"%"),IF(Q488&gt;T488,CONCATENATE(ROUND(((Q488-T488)/(S488-T488))*30+40,0),"%"),IF(Q488&gt;U488,CONCATENATE(ROUND(((Q488-U488)/(T488-U488))*30+10,0),"%"),IF(Q488&gt;V488,CONCATENATE(ROUND(((Q488-V488)/(U488-V488))*7+3,0),"%"),"3% 이하"))))))</f>
        <v/>
      </c>
      <c r="Q488" s="194">
        <f>IFERROR(ROUND(OFFSET(환산공식!$FG$15,$F488,0),3),"")</f>
        <v/>
      </c>
      <c r="R488" s="194">
        <f>OFFSET('배치점수 계산기'!H$10,$D488,0)</f>
        <v/>
      </c>
      <c r="S488" s="194">
        <f>OFFSET('배치점수 계산기'!I$10,$D488,0)</f>
        <v/>
      </c>
      <c r="T488" s="194">
        <f>OFFSET('배치점수 계산기'!J$10,$D488,0)</f>
        <v/>
      </c>
      <c r="U488" s="194">
        <f>OFFSET('배치점수 계산기'!K$10,$D488,0)</f>
        <v/>
      </c>
      <c r="V488" s="194">
        <f>OFFSET('배치점수 계산기'!L$10,$D488,0)</f>
        <v/>
      </c>
      <c r="W488" s="186">
        <f>OFFSET('배치점수 계산기'!M$10,$D488,0)</f>
        <v/>
      </c>
      <c r="X488" s="184">
        <f>OFFSET('배치점수 계산기'!N$10,$D488,0)</f>
        <v/>
      </c>
      <c r="Y488" s="188">
        <f>OFFSET(환산공식!FW$15,$F488,0)</f>
        <v/>
      </c>
      <c r="Z488" s="697">
        <f>OFFSET(환산공식!FX$15,$F488,0)</f>
        <v/>
      </c>
      <c r="AA488" s="179">
        <f>OFFSET(환산공식!FY$15,$F488,0)</f>
        <v/>
      </c>
      <c r="AB488" s="3" t="n"/>
      <c r="AD488" s="0">
        <f>IF(L488="X",6,IF(Q488&gt;R488,1,IF(Q488&gt;S488,2,IF(Q488&gt;T488,3,IF(Q488&gt;U488,4,IF(Q488&gt;=V488,5,IF(Q488&lt;V488,6,"")))))))</f>
        <v/>
      </c>
      <c r="AF488" s="3" t="n"/>
      <c r="AG488" s="3" t="n"/>
      <c r="AH488" s="3" t="n"/>
    </row>
    <row r="489">
      <c r="A489" s="198" t="n"/>
      <c r="B489" s="198" t="n"/>
      <c r="C489" s="198" t="inlineStr">
        <is>
          <t>나482</t>
        </is>
      </c>
      <c r="D489" s="195" t="n">
        <v>1477</v>
      </c>
      <c r="E489" s="195" t="n">
        <v>186</v>
      </c>
      <c r="F489" s="195" t="n">
        <v>186</v>
      </c>
      <c r="G489" s="239" t="n">
        <v>482</v>
      </c>
      <c r="H489" s="197" t="inlineStr">
        <is>
          <t>나</t>
        </is>
      </c>
      <c r="I489" s="242" t="inlineStr">
        <is>
          <t>강원대</t>
        </is>
      </c>
      <c r="J489" s="242" t="inlineStr">
        <is>
          <t>스마트팜융합바이오시스템공학과</t>
        </is>
      </c>
      <c r="K489" s="195" t="inlineStr">
        <is>
          <t>자연</t>
        </is>
      </c>
      <c r="L489" s="697">
        <f>IF(OFFSET(환산공식!$ED$15,$F489,0)=1,"O","X")</f>
        <v/>
      </c>
      <c r="M489" s="188">
        <f>IFERROR(OFFSET(환산공식!DJ$15,$F489,0),"")</f>
        <v/>
      </c>
      <c r="N489" s="697">
        <f>IFERROR(CONCATENATE(ROUND(OFFSET(환산공식!DK$15,$F489,0),1),"%"),"")</f>
        <v/>
      </c>
      <c r="O489" s="697">
        <f>IFERROR(OFFSET(환산공식!DL$15,$F489,0),"")</f>
        <v/>
      </c>
      <c r="P489" s="188">
        <f>IF(E489="","",IF(Q489&gt;R489,"90% 이상",IF(Q489&gt;S489,CONCATENATE(ROUND(((Q489-S489)/(R489-S489))*20+70,0),"%"),IF(Q489&gt;T489,CONCATENATE(ROUND(((Q489-T489)/(S489-T489))*30+40,0),"%"),IF(Q489&gt;U489,CONCATENATE(ROUND(((Q489-U489)/(T489-U489))*30+10,0),"%"),IF(Q489&gt;V489,CONCATENATE(ROUND(((Q489-V489)/(U489-V489))*7+3,0),"%"),"3% 이하"))))))</f>
        <v/>
      </c>
      <c r="Q489" s="194">
        <f>IFERROR(ROUND(OFFSET(환산공식!$FG$15,$F489,0),3),"")</f>
        <v/>
      </c>
      <c r="R489" s="194">
        <f>OFFSET('배치점수 계산기'!H$10,$D489,0)</f>
        <v/>
      </c>
      <c r="S489" s="194">
        <f>OFFSET('배치점수 계산기'!I$10,$D489,0)</f>
        <v/>
      </c>
      <c r="T489" s="194">
        <f>OFFSET('배치점수 계산기'!J$10,$D489,0)</f>
        <v/>
      </c>
      <c r="U489" s="194">
        <f>OFFSET('배치점수 계산기'!K$10,$D489,0)</f>
        <v/>
      </c>
      <c r="V489" s="194">
        <f>OFFSET('배치점수 계산기'!L$10,$D489,0)</f>
        <v/>
      </c>
      <c r="W489" s="186">
        <f>OFFSET('배치점수 계산기'!M$10,$D489,0)</f>
        <v/>
      </c>
      <c r="X489" s="184">
        <f>OFFSET('배치점수 계산기'!N$10,$D489,0)</f>
        <v/>
      </c>
      <c r="Y489" s="188">
        <f>OFFSET(환산공식!FW$15,$F489,0)</f>
        <v/>
      </c>
      <c r="Z489" s="697">
        <f>OFFSET(환산공식!FX$15,$F489,0)</f>
        <v/>
      </c>
      <c r="AA489" s="179">
        <f>OFFSET(환산공식!FY$15,$F489,0)</f>
        <v/>
      </c>
      <c r="AB489" s="3" t="n"/>
      <c r="AD489" s="0">
        <f>IF(L489="X",6,IF(Q489&gt;R489,1,IF(Q489&gt;S489,2,IF(Q489&gt;T489,3,IF(Q489&gt;U489,4,IF(Q489&gt;=V489,5,IF(Q489&lt;V489,6,"")))))))</f>
        <v/>
      </c>
      <c r="AF489" s="3" t="n"/>
      <c r="AG489" s="3" t="n"/>
      <c r="AH489" s="3" t="n"/>
    </row>
    <row r="490">
      <c r="A490" s="198" t="n"/>
      <c r="B490" s="198" t="n"/>
      <c r="C490" s="198" t="inlineStr">
        <is>
          <t>나483</t>
        </is>
      </c>
      <c r="D490" s="195" t="n">
        <v>1478</v>
      </c>
      <c r="E490" s="195" t="n">
        <v>187</v>
      </c>
      <c r="F490" s="195" t="n">
        <v>187</v>
      </c>
      <c r="G490" s="239" t="n">
        <v>483</v>
      </c>
      <c r="H490" s="197" t="inlineStr">
        <is>
          <t>나</t>
        </is>
      </c>
      <c r="I490" s="242" t="inlineStr">
        <is>
          <t>강원대</t>
        </is>
      </c>
      <c r="J490" s="242" t="inlineStr">
        <is>
          <t>생명과학과</t>
        </is>
      </c>
      <c r="K490" s="195" t="inlineStr">
        <is>
          <t>자연</t>
        </is>
      </c>
      <c r="L490" s="697">
        <f>IF(OFFSET(환산공식!$ED$15,$F490,0)=1,"O","X")</f>
        <v/>
      </c>
      <c r="M490" s="188">
        <f>IFERROR(OFFSET(환산공식!DJ$15,$F490,0),"")</f>
        <v/>
      </c>
      <c r="N490" s="697">
        <f>IFERROR(CONCATENATE(ROUND(OFFSET(환산공식!DK$15,$F490,0),1),"%"),"")</f>
        <v/>
      </c>
      <c r="O490" s="697">
        <f>IFERROR(OFFSET(환산공식!DL$15,$F490,0),"")</f>
        <v/>
      </c>
      <c r="P490" s="188">
        <f>IF(E490="","",IF(Q490&gt;R490,"90% 이상",IF(Q490&gt;S490,CONCATENATE(ROUND(((Q490-S490)/(R490-S490))*20+70,0),"%"),IF(Q490&gt;T490,CONCATENATE(ROUND(((Q490-T490)/(S490-T490))*30+40,0),"%"),IF(Q490&gt;U490,CONCATENATE(ROUND(((Q490-U490)/(T490-U490))*30+10,0),"%"),IF(Q490&gt;V490,CONCATENATE(ROUND(((Q490-V490)/(U490-V490))*7+3,0),"%"),"3% 이하"))))))</f>
        <v/>
      </c>
      <c r="Q490" s="194">
        <f>IFERROR(ROUND(OFFSET(환산공식!$FG$15,$F490,0),3),"")</f>
        <v/>
      </c>
      <c r="R490" s="194">
        <f>OFFSET('배치점수 계산기'!H$10,$D490,0)</f>
        <v/>
      </c>
      <c r="S490" s="194">
        <f>OFFSET('배치점수 계산기'!I$10,$D490,0)</f>
        <v/>
      </c>
      <c r="T490" s="194">
        <f>OFFSET('배치점수 계산기'!J$10,$D490,0)</f>
        <v/>
      </c>
      <c r="U490" s="194">
        <f>OFFSET('배치점수 계산기'!K$10,$D490,0)</f>
        <v/>
      </c>
      <c r="V490" s="194">
        <f>OFFSET('배치점수 계산기'!L$10,$D490,0)</f>
        <v/>
      </c>
      <c r="W490" s="186">
        <f>OFFSET('배치점수 계산기'!M$10,$D490,0)</f>
        <v/>
      </c>
      <c r="X490" s="184">
        <f>OFFSET('배치점수 계산기'!N$10,$D490,0)</f>
        <v/>
      </c>
      <c r="Y490" s="188">
        <f>OFFSET(환산공식!FW$15,$F490,0)</f>
        <v/>
      </c>
      <c r="Z490" s="697">
        <f>OFFSET(환산공식!FX$15,$F490,0)</f>
        <v/>
      </c>
      <c r="AA490" s="179">
        <f>OFFSET(환산공식!FY$15,$F490,0)</f>
        <v/>
      </c>
      <c r="AB490" s="3" t="n"/>
      <c r="AD490" s="0">
        <f>IF(L490="X",6,IF(Q490&gt;R490,1,IF(Q490&gt;S490,2,IF(Q490&gt;T490,3,IF(Q490&gt;U490,4,IF(Q490&gt;=V490,5,IF(Q490&lt;V490,6,"")))))))</f>
        <v/>
      </c>
      <c r="AF490" s="3" t="n"/>
      <c r="AG490" s="3" t="n"/>
      <c r="AH490" s="3" t="n"/>
    </row>
    <row r="491">
      <c r="A491" s="198" t="n"/>
      <c r="B491" s="198" t="n"/>
      <c r="C491" s="198" t="inlineStr">
        <is>
          <t>나484</t>
        </is>
      </c>
      <c r="D491" s="195" t="n">
        <v>1479</v>
      </c>
      <c r="E491" s="195" t="n">
        <v>185</v>
      </c>
      <c r="F491" s="195" t="n">
        <v>185</v>
      </c>
      <c r="G491" s="239" t="n">
        <v>484</v>
      </c>
      <c r="H491" s="197" t="inlineStr">
        <is>
          <t>나</t>
        </is>
      </c>
      <c r="I491" s="242" t="inlineStr">
        <is>
          <t>강원대</t>
        </is>
      </c>
      <c r="J491" s="242" t="inlineStr">
        <is>
          <t>윤리교육과</t>
        </is>
      </c>
      <c r="K491" s="195" t="inlineStr">
        <is>
          <t>통합</t>
        </is>
      </c>
      <c r="L491" s="697">
        <f>IF(OFFSET(환산공식!$ED$15,$F491,0)=1,"O","X")</f>
        <v/>
      </c>
      <c r="M491" s="188">
        <f>IFERROR(OFFSET(환산공식!DJ$15,$F491,0),"")</f>
        <v/>
      </c>
      <c r="N491" s="697">
        <f>IFERROR(CONCATENATE(ROUND(OFFSET(환산공식!DK$15,$F491,0),1),"%"),"")</f>
        <v/>
      </c>
      <c r="O491" s="697">
        <f>IFERROR(OFFSET(환산공식!DL$15,$F491,0),"")</f>
        <v/>
      </c>
      <c r="P491" s="188">
        <f>IF(E491="","",IF(Q491&gt;R491,"90% 이상",IF(Q491&gt;S491,CONCATENATE(ROUND(((Q491-S491)/(R491-S491))*20+70,0),"%"),IF(Q491&gt;T491,CONCATENATE(ROUND(((Q491-T491)/(S491-T491))*30+40,0),"%"),IF(Q491&gt;U491,CONCATENATE(ROUND(((Q491-U491)/(T491-U491))*30+10,0),"%"),IF(Q491&gt;V491,CONCATENATE(ROUND(((Q491-V491)/(U491-V491))*7+3,0),"%"),"3% 이하"))))))</f>
        <v/>
      </c>
      <c r="Q491" s="194">
        <f>IFERROR(ROUND(OFFSET(환산공식!$FG$15,$F491,0),3),"")</f>
        <v/>
      </c>
      <c r="R491" s="194">
        <f>OFFSET('배치점수 계산기'!H$10,$D491,0)</f>
        <v/>
      </c>
      <c r="S491" s="194">
        <f>OFFSET('배치점수 계산기'!I$10,$D491,0)</f>
        <v/>
      </c>
      <c r="T491" s="194">
        <f>OFFSET('배치점수 계산기'!J$10,$D491,0)</f>
        <v/>
      </c>
      <c r="U491" s="194">
        <f>OFFSET('배치점수 계산기'!K$10,$D491,0)</f>
        <v/>
      </c>
      <c r="V491" s="194">
        <f>OFFSET('배치점수 계산기'!L$10,$D491,0)</f>
        <v/>
      </c>
      <c r="W491" s="186">
        <f>OFFSET('배치점수 계산기'!M$10,$D491,0)</f>
        <v/>
      </c>
      <c r="X491" s="184">
        <f>OFFSET('배치점수 계산기'!N$10,$D491,0)</f>
        <v/>
      </c>
      <c r="Y491" s="188">
        <f>OFFSET(환산공식!FW$15,$F491,0)</f>
        <v/>
      </c>
      <c r="Z491" s="697">
        <f>OFFSET(환산공식!FX$15,$F491,0)</f>
        <v/>
      </c>
      <c r="AA491" s="179">
        <f>OFFSET(환산공식!FY$15,$F491,0)</f>
        <v/>
      </c>
      <c r="AB491" s="3" t="n"/>
      <c r="AD491" s="0">
        <f>IF(L491="X",6,IF(Q491&gt;R491,1,IF(Q491&gt;S491,2,IF(Q491&gt;T491,3,IF(Q491&gt;U491,4,IF(Q491&gt;=V491,5,IF(Q491&lt;V491,6,"")))))))</f>
        <v/>
      </c>
      <c r="AF491" s="3" t="n"/>
      <c r="AG491" s="3" t="n"/>
      <c r="AH491" s="3" t="n"/>
    </row>
    <row r="492">
      <c r="A492" s="198" t="n"/>
      <c r="B492" s="198" t="n"/>
      <c r="C492" s="198" t="inlineStr">
        <is>
          <t>나485</t>
        </is>
      </c>
      <c r="D492" s="195" t="n">
        <v>1480</v>
      </c>
      <c r="E492" s="195" t="n">
        <v>185</v>
      </c>
      <c r="F492" s="195" t="n">
        <v>185</v>
      </c>
      <c r="G492" s="239" t="n">
        <v>485</v>
      </c>
      <c r="H492" s="197" t="inlineStr">
        <is>
          <t>나</t>
        </is>
      </c>
      <c r="I492" s="242" t="inlineStr">
        <is>
          <t>강원대</t>
        </is>
      </c>
      <c r="J492" s="242" t="inlineStr">
        <is>
          <t>일반사회교육과</t>
        </is>
      </c>
      <c r="K492" s="195" t="inlineStr">
        <is>
          <t>통합</t>
        </is>
      </c>
      <c r="L492" s="697">
        <f>IF(OFFSET(환산공식!$ED$15,$F492,0)=1,"O","X")</f>
        <v/>
      </c>
      <c r="M492" s="188">
        <f>IFERROR(OFFSET(환산공식!DJ$15,$F492,0),"")</f>
        <v/>
      </c>
      <c r="N492" s="697">
        <f>IFERROR(CONCATENATE(ROUND(OFFSET(환산공식!DK$15,$F492,0),1),"%"),"")</f>
        <v/>
      </c>
      <c r="O492" s="697">
        <f>IFERROR(OFFSET(환산공식!DL$15,$F492,0),"")</f>
        <v/>
      </c>
      <c r="P492" s="188">
        <f>IF(E492="","",IF(Q492&gt;R492,"90% 이상",IF(Q492&gt;S492,CONCATENATE(ROUND(((Q492-S492)/(R492-S492))*20+70,0),"%"),IF(Q492&gt;T492,CONCATENATE(ROUND(((Q492-T492)/(S492-T492))*30+40,0),"%"),IF(Q492&gt;U492,CONCATENATE(ROUND(((Q492-U492)/(T492-U492))*30+10,0),"%"),IF(Q492&gt;V492,CONCATENATE(ROUND(((Q492-V492)/(U492-V492))*7+3,0),"%"),"3% 이하"))))))</f>
        <v/>
      </c>
      <c r="Q492" s="194">
        <f>IFERROR(ROUND(OFFSET(환산공식!$FG$15,$F492,0),3),"")</f>
        <v/>
      </c>
      <c r="R492" s="194">
        <f>OFFSET('배치점수 계산기'!H$10,$D492,0)</f>
        <v/>
      </c>
      <c r="S492" s="194">
        <f>OFFSET('배치점수 계산기'!I$10,$D492,0)</f>
        <v/>
      </c>
      <c r="T492" s="194">
        <f>OFFSET('배치점수 계산기'!J$10,$D492,0)</f>
        <v/>
      </c>
      <c r="U492" s="194">
        <f>OFFSET('배치점수 계산기'!K$10,$D492,0)</f>
        <v/>
      </c>
      <c r="V492" s="194">
        <f>OFFSET('배치점수 계산기'!L$10,$D492,0)</f>
        <v/>
      </c>
      <c r="W492" s="186">
        <f>OFFSET('배치점수 계산기'!M$10,$D492,0)</f>
        <v/>
      </c>
      <c r="X492" s="184">
        <f>OFFSET('배치점수 계산기'!N$10,$D492,0)</f>
        <v/>
      </c>
      <c r="Y492" s="188">
        <f>OFFSET(환산공식!FW$15,$F492,0)</f>
        <v/>
      </c>
      <c r="Z492" s="697">
        <f>OFFSET(환산공식!FX$15,$F492,0)</f>
        <v/>
      </c>
      <c r="AA492" s="179">
        <f>OFFSET(환산공식!FY$15,$F492,0)</f>
        <v/>
      </c>
      <c r="AB492" s="3" t="n"/>
      <c r="AD492" s="0">
        <f>IF(L492="X",6,IF(Q492&gt;R492,1,IF(Q492&gt;S492,2,IF(Q492&gt;T492,3,IF(Q492&gt;U492,4,IF(Q492&gt;=V492,5,IF(Q492&lt;V492,6,"")))))))</f>
        <v/>
      </c>
      <c r="AF492" s="3" t="n"/>
      <c r="AG492" s="3" t="n"/>
      <c r="AH492" s="3" t="n"/>
    </row>
    <row r="493">
      <c r="A493" s="198" t="n"/>
      <c r="B493" s="198" t="n"/>
      <c r="C493" s="198" t="inlineStr">
        <is>
          <t>나486</t>
        </is>
      </c>
      <c r="D493" s="195" t="n">
        <v>1481</v>
      </c>
      <c r="E493" s="195" t="n">
        <v>185</v>
      </c>
      <c r="F493" s="195" t="n">
        <v>185</v>
      </c>
      <c r="G493" s="239" t="n">
        <v>486</v>
      </c>
      <c r="H493" s="197" t="inlineStr">
        <is>
          <t>나</t>
        </is>
      </c>
      <c r="I493" s="242" t="inlineStr">
        <is>
          <t>강원대</t>
        </is>
      </c>
      <c r="J493" s="242" t="inlineStr">
        <is>
          <t>국어교육과</t>
        </is>
      </c>
      <c r="K493" s="195" t="inlineStr">
        <is>
          <t>통합</t>
        </is>
      </c>
      <c r="L493" s="697">
        <f>IF(OFFSET(환산공식!$ED$15,$F493,0)=1,"O","X")</f>
        <v/>
      </c>
      <c r="M493" s="188">
        <f>IFERROR(OFFSET(환산공식!DJ$15,$F493,0),"")</f>
        <v/>
      </c>
      <c r="N493" s="697">
        <f>IFERROR(CONCATENATE(ROUND(OFFSET(환산공식!DK$15,$F493,0),1),"%"),"")</f>
        <v/>
      </c>
      <c r="O493" s="697">
        <f>IFERROR(OFFSET(환산공식!DL$15,$F493,0),"")</f>
        <v/>
      </c>
      <c r="P493" s="188">
        <f>IF(E493="","",IF(Q493&gt;R493,"90% 이상",IF(Q493&gt;S493,CONCATENATE(ROUND(((Q493-S493)/(R493-S493))*20+70,0),"%"),IF(Q493&gt;T493,CONCATENATE(ROUND(((Q493-T493)/(S493-T493))*30+40,0),"%"),IF(Q493&gt;U493,CONCATENATE(ROUND(((Q493-U493)/(T493-U493))*30+10,0),"%"),IF(Q493&gt;V493,CONCATENATE(ROUND(((Q493-V493)/(U493-V493))*7+3,0),"%"),"3% 이하"))))))</f>
        <v/>
      </c>
      <c r="Q493" s="194">
        <f>IFERROR(ROUND(OFFSET(환산공식!$FG$15,$F493,0),3),"")</f>
        <v/>
      </c>
      <c r="R493" s="194">
        <f>OFFSET('배치점수 계산기'!H$10,$D493,0)</f>
        <v/>
      </c>
      <c r="S493" s="194">
        <f>OFFSET('배치점수 계산기'!I$10,$D493,0)</f>
        <v/>
      </c>
      <c r="T493" s="194">
        <f>OFFSET('배치점수 계산기'!J$10,$D493,0)</f>
        <v/>
      </c>
      <c r="U493" s="194">
        <f>OFFSET('배치점수 계산기'!K$10,$D493,0)</f>
        <v/>
      </c>
      <c r="V493" s="194">
        <f>OFFSET('배치점수 계산기'!L$10,$D493,0)</f>
        <v/>
      </c>
      <c r="W493" s="186">
        <f>OFFSET('배치점수 계산기'!M$10,$D493,0)</f>
        <v/>
      </c>
      <c r="X493" s="184">
        <f>OFFSET('배치점수 계산기'!N$10,$D493,0)</f>
        <v/>
      </c>
      <c r="Y493" s="188">
        <f>OFFSET(환산공식!FW$15,$F493,0)</f>
        <v/>
      </c>
      <c r="Z493" s="697">
        <f>OFFSET(환산공식!FX$15,$F493,0)</f>
        <v/>
      </c>
      <c r="AA493" s="179">
        <f>OFFSET(환산공식!FY$15,$F493,0)</f>
        <v/>
      </c>
      <c r="AB493" s="3" t="n"/>
      <c r="AD493" s="0">
        <f>IF(L493="X",6,IF(Q493&gt;R493,1,IF(Q493&gt;S493,2,IF(Q493&gt;T493,3,IF(Q493&gt;U493,4,IF(Q493&gt;=V493,5,IF(Q493&lt;V493,6,"")))))))</f>
        <v/>
      </c>
      <c r="AF493" s="3" t="n"/>
      <c r="AG493" s="3" t="n"/>
      <c r="AH493" s="3" t="n"/>
    </row>
    <row r="494">
      <c r="A494" s="198" t="n"/>
      <c r="B494" s="198" t="n"/>
      <c r="C494" s="198" t="inlineStr">
        <is>
          <t>나487</t>
        </is>
      </c>
      <c r="D494" s="195" t="n">
        <v>1482</v>
      </c>
      <c r="E494" s="195" t="n">
        <v>185</v>
      </c>
      <c r="F494" s="195" t="n">
        <v>185</v>
      </c>
      <c r="G494" s="239" t="n">
        <v>487</v>
      </c>
      <c r="H494" s="197" t="inlineStr">
        <is>
          <t>나</t>
        </is>
      </c>
      <c r="I494" s="242" t="inlineStr">
        <is>
          <t>강원대</t>
        </is>
      </c>
      <c r="J494" s="242" t="inlineStr">
        <is>
          <t>자유전공학부(인문계열)</t>
        </is>
      </c>
      <c r="K494" s="195" t="inlineStr">
        <is>
          <t>통합</t>
        </is>
      </c>
      <c r="L494" s="697">
        <f>IF(OFFSET(환산공식!$ED$15,$F494,0)=1,"O","X")</f>
        <v/>
      </c>
      <c r="M494" s="188">
        <f>IFERROR(OFFSET(환산공식!DJ$15,$F494,0),"")</f>
        <v/>
      </c>
      <c r="N494" s="697">
        <f>IFERROR(CONCATENATE(ROUND(OFFSET(환산공식!DK$15,$F494,0),1),"%"),"")</f>
        <v/>
      </c>
      <c r="O494" s="697">
        <f>IFERROR(OFFSET(환산공식!DL$15,$F494,0),"")</f>
        <v/>
      </c>
      <c r="P494" s="188">
        <f>IF(E494="","",IF(Q494&gt;R494,"90% 이상",IF(Q494&gt;S494,CONCATENATE(ROUND(((Q494-S494)/(R494-S494))*20+70,0),"%"),IF(Q494&gt;T494,CONCATENATE(ROUND(((Q494-T494)/(S494-T494))*30+40,0),"%"),IF(Q494&gt;U494,CONCATENATE(ROUND(((Q494-U494)/(T494-U494))*30+10,0),"%"),IF(Q494&gt;V494,CONCATENATE(ROUND(((Q494-V494)/(U494-V494))*7+3,0),"%"),"3% 이하"))))))</f>
        <v/>
      </c>
      <c r="Q494" s="194">
        <f>IFERROR(ROUND(OFFSET(환산공식!$FG$15,$F494,0),3),"")</f>
        <v/>
      </c>
      <c r="R494" s="194">
        <f>OFFSET('배치점수 계산기'!H$10,$D494,0)</f>
        <v/>
      </c>
      <c r="S494" s="194">
        <f>OFFSET('배치점수 계산기'!I$10,$D494,0)</f>
        <v/>
      </c>
      <c r="T494" s="194">
        <f>OFFSET('배치점수 계산기'!J$10,$D494,0)</f>
        <v/>
      </c>
      <c r="U494" s="194">
        <f>OFFSET('배치점수 계산기'!K$10,$D494,0)</f>
        <v/>
      </c>
      <c r="V494" s="194">
        <f>OFFSET('배치점수 계산기'!L$10,$D494,0)</f>
        <v/>
      </c>
      <c r="W494" s="186">
        <f>OFFSET('배치점수 계산기'!M$10,$D494,0)</f>
        <v/>
      </c>
      <c r="X494" s="184">
        <f>OFFSET('배치점수 계산기'!N$10,$D494,0)</f>
        <v/>
      </c>
      <c r="Y494" s="188">
        <f>OFFSET(환산공식!FW$15,$F494,0)</f>
        <v/>
      </c>
      <c r="Z494" s="697">
        <f>OFFSET(환산공식!FX$15,$F494,0)</f>
        <v/>
      </c>
      <c r="AA494" s="179">
        <f>OFFSET(환산공식!FY$15,$F494,0)</f>
        <v/>
      </c>
      <c r="AB494" s="3" t="n"/>
      <c r="AD494" s="0">
        <f>IF(L494="X",6,IF(Q494&gt;R494,1,IF(Q494&gt;S494,2,IF(Q494&gt;T494,3,IF(Q494&gt;U494,4,IF(Q494&gt;=V494,5,IF(Q494&lt;V494,6,"")))))))</f>
        <v/>
      </c>
      <c r="AF494" s="3" t="n"/>
      <c r="AG494" s="3" t="n"/>
      <c r="AH494" s="3" t="n"/>
    </row>
    <row r="495">
      <c r="A495" s="198" t="n"/>
      <c r="B495" s="198" t="n"/>
      <c r="C495" s="198" t="inlineStr">
        <is>
          <t>나488</t>
        </is>
      </c>
      <c r="D495" s="195" t="n">
        <v>1483</v>
      </c>
      <c r="E495" s="195" t="n">
        <v>185</v>
      </c>
      <c r="F495" s="195" t="n">
        <v>185</v>
      </c>
      <c r="G495" s="239" t="n">
        <v>488</v>
      </c>
      <c r="H495" s="197" t="inlineStr">
        <is>
          <t>나</t>
        </is>
      </c>
      <c r="I495" s="242" t="inlineStr">
        <is>
          <t>강원대</t>
        </is>
      </c>
      <c r="J495" s="242" t="inlineStr">
        <is>
          <t>역사교육과</t>
        </is>
      </c>
      <c r="K495" s="195" t="inlineStr">
        <is>
          <t>통합</t>
        </is>
      </c>
      <c r="L495" s="697">
        <f>IF(OFFSET(환산공식!$ED$15,$F495,0)=1,"O","X")</f>
        <v/>
      </c>
      <c r="M495" s="188">
        <f>IFERROR(OFFSET(환산공식!DJ$15,$F495,0),"")</f>
        <v/>
      </c>
      <c r="N495" s="697">
        <f>IFERROR(CONCATENATE(ROUND(OFFSET(환산공식!DK$15,$F495,0),1),"%"),"")</f>
        <v/>
      </c>
      <c r="O495" s="697">
        <f>IFERROR(OFFSET(환산공식!DL$15,$F495,0),"")</f>
        <v/>
      </c>
      <c r="P495" s="188">
        <f>IF(E495="","",IF(Q495&gt;R495,"90% 이상",IF(Q495&gt;S495,CONCATENATE(ROUND(((Q495-S495)/(R495-S495))*20+70,0),"%"),IF(Q495&gt;T495,CONCATENATE(ROUND(((Q495-T495)/(S495-T495))*30+40,0),"%"),IF(Q495&gt;U495,CONCATENATE(ROUND(((Q495-U495)/(T495-U495))*30+10,0),"%"),IF(Q495&gt;V495,CONCATENATE(ROUND(((Q495-V495)/(U495-V495))*7+3,0),"%"),"3% 이하"))))))</f>
        <v/>
      </c>
      <c r="Q495" s="194">
        <f>IFERROR(ROUND(OFFSET(환산공식!$FG$15,$F495,0),3),"")</f>
        <v/>
      </c>
      <c r="R495" s="194">
        <f>OFFSET('배치점수 계산기'!H$10,$D495,0)</f>
        <v/>
      </c>
      <c r="S495" s="194">
        <f>OFFSET('배치점수 계산기'!I$10,$D495,0)</f>
        <v/>
      </c>
      <c r="T495" s="194">
        <f>OFFSET('배치점수 계산기'!J$10,$D495,0)</f>
        <v/>
      </c>
      <c r="U495" s="194">
        <f>OFFSET('배치점수 계산기'!K$10,$D495,0)</f>
        <v/>
      </c>
      <c r="V495" s="194">
        <f>OFFSET('배치점수 계산기'!L$10,$D495,0)</f>
        <v/>
      </c>
      <c r="W495" s="186">
        <f>OFFSET('배치점수 계산기'!M$10,$D495,0)</f>
        <v/>
      </c>
      <c r="X495" s="184">
        <f>OFFSET('배치점수 계산기'!N$10,$D495,0)</f>
        <v/>
      </c>
      <c r="Y495" s="188">
        <f>OFFSET(환산공식!FW$15,$F495,0)</f>
        <v/>
      </c>
      <c r="Z495" s="697">
        <f>OFFSET(환산공식!FX$15,$F495,0)</f>
        <v/>
      </c>
      <c r="AA495" s="179">
        <f>OFFSET(환산공식!FY$15,$F495,0)</f>
        <v/>
      </c>
      <c r="AB495" s="3" t="n"/>
      <c r="AD495" s="0">
        <f>IF(L495="X",6,IF(Q495&gt;R495,1,IF(Q495&gt;S495,2,IF(Q495&gt;T495,3,IF(Q495&gt;U495,4,IF(Q495&gt;=V495,5,IF(Q495&lt;V495,6,"")))))))</f>
        <v/>
      </c>
      <c r="AF495" s="3" t="n"/>
      <c r="AG495" s="3" t="n"/>
      <c r="AH495" s="3" t="n"/>
    </row>
    <row r="496">
      <c r="A496" s="198" t="n"/>
      <c r="B496" s="198" t="n"/>
      <c r="C496" s="198" t="inlineStr">
        <is>
          <t>나489</t>
        </is>
      </c>
      <c r="D496" s="195" t="n">
        <v>1484</v>
      </c>
      <c r="E496" s="195" t="n">
        <v>185</v>
      </c>
      <c r="F496" s="195" t="n">
        <v>185</v>
      </c>
      <c r="G496" s="239" t="n">
        <v>489</v>
      </c>
      <c r="H496" s="197" t="inlineStr">
        <is>
          <t>나</t>
        </is>
      </c>
      <c r="I496" s="242" t="inlineStr">
        <is>
          <t>강원대</t>
        </is>
      </c>
      <c r="J496" s="242" t="inlineStr">
        <is>
          <t>교육학과</t>
        </is>
      </c>
      <c r="K496" s="195" t="inlineStr">
        <is>
          <t>통합</t>
        </is>
      </c>
      <c r="L496" s="697">
        <f>IF(OFFSET(환산공식!$ED$15,$F496,0)=1,"O","X")</f>
        <v/>
      </c>
      <c r="M496" s="188">
        <f>IFERROR(OFFSET(환산공식!DJ$15,$F496,0),"")</f>
        <v/>
      </c>
      <c r="N496" s="697">
        <f>IFERROR(CONCATENATE(ROUND(OFFSET(환산공식!DK$15,$F496,0),1),"%"),"")</f>
        <v/>
      </c>
      <c r="O496" s="697">
        <f>IFERROR(OFFSET(환산공식!DL$15,$F496,0),"")</f>
        <v/>
      </c>
      <c r="P496" s="188">
        <f>IF(E496="","",IF(Q496&gt;R496,"90% 이상",IF(Q496&gt;S496,CONCATENATE(ROUND(((Q496-S496)/(R496-S496))*20+70,0),"%"),IF(Q496&gt;T496,CONCATENATE(ROUND(((Q496-T496)/(S496-T496))*30+40,0),"%"),IF(Q496&gt;U496,CONCATENATE(ROUND(((Q496-U496)/(T496-U496))*30+10,0),"%"),IF(Q496&gt;V496,CONCATENATE(ROUND(((Q496-V496)/(U496-V496))*7+3,0),"%"),"3% 이하"))))))</f>
        <v/>
      </c>
      <c r="Q496" s="194">
        <f>IFERROR(ROUND(OFFSET(환산공식!$FG$15,$F496,0),3),"")</f>
        <v/>
      </c>
      <c r="R496" s="194">
        <f>OFFSET('배치점수 계산기'!H$10,$D496,0)</f>
        <v/>
      </c>
      <c r="S496" s="194">
        <f>OFFSET('배치점수 계산기'!I$10,$D496,0)</f>
        <v/>
      </c>
      <c r="T496" s="194">
        <f>OFFSET('배치점수 계산기'!J$10,$D496,0)</f>
        <v/>
      </c>
      <c r="U496" s="194">
        <f>OFFSET('배치점수 계산기'!K$10,$D496,0)</f>
        <v/>
      </c>
      <c r="V496" s="194">
        <f>OFFSET('배치점수 계산기'!L$10,$D496,0)</f>
        <v/>
      </c>
      <c r="W496" s="186">
        <f>OFFSET('배치점수 계산기'!M$10,$D496,0)</f>
        <v/>
      </c>
      <c r="X496" s="184">
        <f>OFFSET('배치점수 계산기'!N$10,$D496,0)</f>
        <v/>
      </c>
      <c r="Y496" s="188">
        <f>OFFSET(환산공식!FW$15,$F496,0)</f>
        <v/>
      </c>
      <c r="Z496" s="697">
        <f>OFFSET(환산공식!FX$15,$F496,0)</f>
        <v/>
      </c>
      <c r="AA496" s="179">
        <f>OFFSET(환산공식!FY$15,$F496,0)</f>
        <v/>
      </c>
      <c r="AB496" s="3" t="n"/>
      <c r="AD496" s="0">
        <f>IF(L496="X",6,IF(Q496&gt;R496,1,IF(Q496&gt;S496,2,IF(Q496&gt;T496,3,IF(Q496&gt;U496,4,IF(Q496&gt;=V496,5,IF(Q496&lt;V496,6,"")))))))</f>
        <v/>
      </c>
      <c r="AF496" s="3" t="n"/>
      <c r="AG496" s="3" t="n"/>
      <c r="AH496" s="3" t="n"/>
    </row>
    <row r="497">
      <c r="A497" s="198" t="n"/>
      <c r="B497" s="198" t="n"/>
      <c r="C497" s="198" t="inlineStr">
        <is>
          <t>나490</t>
        </is>
      </c>
      <c r="D497" s="195" t="n">
        <v>1485</v>
      </c>
      <c r="E497" s="195" t="n">
        <v>185</v>
      </c>
      <c r="F497" s="195" t="n">
        <v>185</v>
      </c>
      <c r="G497" s="239" t="n">
        <v>490</v>
      </c>
      <c r="H497" s="197" t="inlineStr">
        <is>
          <t>나</t>
        </is>
      </c>
      <c r="I497" s="242" t="inlineStr">
        <is>
          <t>강원대</t>
        </is>
      </c>
      <c r="J497" s="242" t="inlineStr">
        <is>
          <t>지리교육과</t>
        </is>
      </c>
      <c r="K497" s="195" t="inlineStr">
        <is>
          <t>통합</t>
        </is>
      </c>
      <c r="L497" s="697">
        <f>IF(OFFSET(환산공식!$ED$15,$F497,0)=1,"O","X")</f>
        <v/>
      </c>
      <c r="M497" s="188">
        <f>IFERROR(OFFSET(환산공식!DJ$15,$F497,0),"")</f>
        <v/>
      </c>
      <c r="N497" s="697">
        <f>IFERROR(CONCATENATE(ROUND(OFFSET(환산공식!DK$15,$F497,0),1),"%"),"")</f>
        <v/>
      </c>
      <c r="O497" s="697">
        <f>IFERROR(OFFSET(환산공식!DL$15,$F497,0),"")</f>
        <v/>
      </c>
      <c r="P497" s="188">
        <f>IF(E497="","",IF(Q497&gt;R497,"90% 이상",IF(Q497&gt;S497,CONCATENATE(ROUND(((Q497-S497)/(R497-S497))*20+70,0),"%"),IF(Q497&gt;T497,CONCATENATE(ROUND(((Q497-T497)/(S497-T497))*30+40,0),"%"),IF(Q497&gt;U497,CONCATENATE(ROUND(((Q497-U497)/(T497-U497))*30+10,0),"%"),IF(Q497&gt;V497,CONCATENATE(ROUND(((Q497-V497)/(U497-V497))*7+3,0),"%"),"3% 이하"))))))</f>
        <v/>
      </c>
      <c r="Q497" s="194">
        <f>IFERROR(ROUND(OFFSET(환산공식!$FG$15,$F497,0),3),"")</f>
        <v/>
      </c>
      <c r="R497" s="194">
        <f>OFFSET('배치점수 계산기'!H$10,$D497,0)</f>
        <v/>
      </c>
      <c r="S497" s="194">
        <f>OFFSET('배치점수 계산기'!I$10,$D497,0)</f>
        <v/>
      </c>
      <c r="T497" s="194">
        <f>OFFSET('배치점수 계산기'!J$10,$D497,0)</f>
        <v/>
      </c>
      <c r="U497" s="194">
        <f>OFFSET('배치점수 계산기'!K$10,$D497,0)</f>
        <v/>
      </c>
      <c r="V497" s="194">
        <f>OFFSET('배치점수 계산기'!L$10,$D497,0)</f>
        <v/>
      </c>
      <c r="W497" s="186">
        <f>OFFSET('배치점수 계산기'!M$10,$D497,0)</f>
        <v/>
      </c>
      <c r="X497" s="184">
        <f>OFFSET('배치점수 계산기'!N$10,$D497,0)</f>
        <v/>
      </c>
      <c r="Y497" s="188">
        <f>OFFSET(환산공식!FW$15,$F497,0)</f>
        <v/>
      </c>
      <c r="Z497" s="697">
        <f>OFFSET(환산공식!FX$15,$F497,0)</f>
        <v/>
      </c>
      <c r="AA497" s="179">
        <f>OFFSET(환산공식!FY$15,$F497,0)</f>
        <v/>
      </c>
      <c r="AB497" s="3" t="n"/>
      <c r="AD497" s="0">
        <f>IF(L497="X",6,IF(Q497&gt;R497,1,IF(Q497&gt;S497,2,IF(Q497&gt;T497,3,IF(Q497&gt;U497,4,IF(Q497&gt;=V497,5,IF(Q497&lt;V497,6,"")))))))</f>
        <v/>
      </c>
      <c r="AF497" s="3" t="n"/>
      <c r="AG497" s="3" t="n"/>
      <c r="AH497" s="3" t="n"/>
    </row>
    <row r="498">
      <c r="A498" s="198" t="n"/>
      <c r="B498" s="198" t="n"/>
      <c r="C498" s="198" t="inlineStr">
        <is>
          <t>나491</t>
        </is>
      </c>
      <c r="D498" s="195" t="n">
        <v>1486</v>
      </c>
      <c r="E498" s="195" t="n">
        <v>185</v>
      </c>
      <c r="F498" s="195" t="n">
        <v>185</v>
      </c>
      <c r="G498" s="239" t="n">
        <v>491</v>
      </c>
      <c r="H498" s="197" t="inlineStr">
        <is>
          <t>나</t>
        </is>
      </c>
      <c r="I498" s="242" t="inlineStr">
        <is>
          <t>강원대</t>
        </is>
      </c>
      <c r="J498" s="242" t="inlineStr">
        <is>
          <t>인문학부</t>
        </is>
      </c>
      <c r="K498" s="195" t="inlineStr">
        <is>
          <t>통합</t>
        </is>
      </c>
      <c r="L498" s="697">
        <f>IF(OFFSET(환산공식!$ED$15,$F498,0)=1,"O","X")</f>
        <v/>
      </c>
      <c r="M498" s="188">
        <f>IFERROR(OFFSET(환산공식!DJ$15,$F498,0),"")</f>
        <v/>
      </c>
      <c r="N498" s="697">
        <f>IFERROR(CONCATENATE(ROUND(OFFSET(환산공식!DK$15,$F498,0),1),"%"),"")</f>
        <v/>
      </c>
      <c r="O498" s="697">
        <f>IFERROR(OFFSET(환산공식!DL$15,$F498,0),"")</f>
        <v/>
      </c>
      <c r="P498" s="188">
        <f>IF(E498="","",IF(Q498&gt;R498,"90% 이상",IF(Q498&gt;S498,CONCATENATE(ROUND(((Q498-S498)/(R498-S498))*20+70,0),"%"),IF(Q498&gt;T498,CONCATENATE(ROUND(((Q498-T498)/(S498-T498))*30+40,0),"%"),IF(Q498&gt;U498,CONCATENATE(ROUND(((Q498-U498)/(T498-U498))*30+10,0),"%"),IF(Q498&gt;V498,CONCATENATE(ROUND(((Q498-V498)/(U498-V498))*7+3,0),"%"),"3% 이하"))))))</f>
        <v/>
      </c>
      <c r="Q498" s="194">
        <f>IFERROR(ROUND(OFFSET(환산공식!$FG$15,$F498,0),3),"")</f>
        <v/>
      </c>
      <c r="R498" s="194">
        <f>OFFSET('배치점수 계산기'!H$10,$D498,0)</f>
        <v/>
      </c>
      <c r="S498" s="194">
        <f>OFFSET('배치점수 계산기'!I$10,$D498,0)</f>
        <v/>
      </c>
      <c r="T498" s="194">
        <f>OFFSET('배치점수 계산기'!J$10,$D498,0)</f>
        <v/>
      </c>
      <c r="U498" s="194">
        <f>OFFSET('배치점수 계산기'!K$10,$D498,0)</f>
        <v/>
      </c>
      <c r="V498" s="194">
        <f>OFFSET('배치점수 계산기'!L$10,$D498,0)</f>
        <v/>
      </c>
      <c r="W498" s="186">
        <f>OFFSET('배치점수 계산기'!M$10,$D498,0)</f>
        <v/>
      </c>
      <c r="X498" s="184">
        <f>OFFSET('배치점수 계산기'!N$10,$D498,0)</f>
        <v/>
      </c>
      <c r="Y498" s="188">
        <f>OFFSET(환산공식!FW$15,$F498,0)</f>
        <v/>
      </c>
      <c r="Z498" s="697">
        <f>OFFSET(환산공식!FX$15,$F498,0)</f>
        <v/>
      </c>
      <c r="AA498" s="179">
        <f>OFFSET(환산공식!FY$15,$F498,0)</f>
        <v/>
      </c>
      <c r="AB498" s="3" t="n"/>
      <c r="AD498" s="0">
        <f>IF(L498="X",6,IF(Q498&gt;R498,1,IF(Q498&gt;S498,2,IF(Q498&gt;T498,3,IF(Q498&gt;U498,4,IF(Q498&gt;=V498,5,IF(Q498&lt;V498,6,"")))))))</f>
        <v/>
      </c>
      <c r="AF498" s="3" t="n"/>
      <c r="AG498" s="3" t="n"/>
      <c r="AH498" s="3" t="n"/>
    </row>
    <row r="499">
      <c r="A499" s="198" t="n"/>
      <c r="B499" s="198" t="n"/>
      <c r="C499" s="198" t="inlineStr">
        <is>
          <t>나492</t>
        </is>
      </c>
      <c r="D499" s="195" t="n">
        <v>1487</v>
      </c>
      <c r="E499" s="195" t="n">
        <v>185</v>
      </c>
      <c r="F499" s="195" t="n">
        <v>185</v>
      </c>
      <c r="G499" s="239" t="n">
        <v>492</v>
      </c>
      <c r="H499" s="197" t="inlineStr">
        <is>
          <t>나</t>
        </is>
      </c>
      <c r="I499" s="242" t="inlineStr">
        <is>
          <t>강원대</t>
        </is>
      </c>
      <c r="J499" s="242" t="inlineStr">
        <is>
          <t>한문교육과</t>
        </is>
      </c>
      <c r="K499" s="195" t="inlineStr">
        <is>
          <t>통합</t>
        </is>
      </c>
      <c r="L499" s="697">
        <f>IF(OFFSET(환산공식!$ED$15,$F499,0)=1,"O","X")</f>
        <v/>
      </c>
      <c r="M499" s="188">
        <f>IFERROR(OFFSET(환산공식!DJ$15,$F499,0),"")</f>
        <v/>
      </c>
      <c r="N499" s="697">
        <f>IFERROR(CONCATENATE(ROUND(OFFSET(환산공식!DK$15,$F499,0),1),"%"),"")</f>
        <v/>
      </c>
      <c r="O499" s="697">
        <f>IFERROR(OFFSET(환산공식!DL$15,$F499,0),"")</f>
        <v/>
      </c>
      <c r="P499" s="188">
        <f>IF(E499="","",IF(Q499&gt;R499,"90% 이상",IF(Q499&gt;S499,CONCATENATE(ROUND(((Q499-S499)/(R499-S499))*20+70,0),"%"),IF(Q499&gt;T499,CONCATENATE(ROUND(((Q499-T499)/(S499-T499))*30+40,0),"%"),IF(Q499&gt;U499,CONCATENATE(ROUND(((Q499-U499)/(T499-U499))*30+10,0),"%"),IF(Q499&gt;V499,CONCATENATE(ROUND(((Q499-V499)/(U499-V499))*7+3,0),"%"),"3% 이하"))))))</f>
        <v/>
      </c>
      <c r="Q499" s="194">
        <f>IFERROR(ROUND(OFFSET(환산공식!$FG$15,$F499,0),3),"")</f>
        <v/>
      </c>
      <c r="R499" s="194">
        <f>OFFSET('배치점수 계산기'!H$10,$D499,0)</f>
        <v/>
      </c>
      <c r="S499" s="194">
        <f>OFFSET('배치점수 계산기'!I$10,$D499,0)</f>
        <v/>
      </c>
      <c r="T499" s="194">
        <f>OFFSET('배치점수 계산기'!J$10,$D499,0)</f>
        <v/>
      </c>
      <c r="U499" s="194">
        <f>OFFSET('배치점수 계산기'!K$10,$D499,0)</f>
        <v/>
      </c>
      <c r="V499" s="194">
        <f>OFFSET('배치점수 계산기'!L$10,$D499,0)</f>
        <v/>
      </c>
      <c r="W499" s="186">
        <f>OFFSET('배치점수 계산기'!M$10,$D499,0)</f>
        <v/>
      </c>
      <c r="X499" s="184">
        <f>OFFSET('배치점수 계산기'!N$10,$D499,0)</f>
        <v/>
      </c>
      <c r="Y499" s="188">
        <f>OFFSET(환산공식!FW$15,$F499,0)</f>
        <v/>
      </c>
      <c r="Z499" s="697">
        <f>OFFSET(환산공식!FX$15,$F499,0)</f>
        <v/>
      </c>
      <c r="AA499" s="179">
        <f>OFFSET(환산공식!FY$15,$F499,0)</f>
        <v/>
      </c>
      <c r="AB499" s="3" t="n"/>
      <c r="AD499" s="0">
        <f>IF(L499="X",6,IF(Q499&gt;R499,1,IF(Q499&gt;S499,2,IF(Q499&gt;T499,3,IF(Q499&gt;U499,4,IF(Q499&gt;=V499,5,IF(Q499&lt;V499,6,"")))))))</f>
        <v/>
      </c>
      <c r="AF499" s="3" t="n"/>
      <c r="AG499" s="3" t="n"/>
      <c r="AH499" s="3" t="n"/>
    </row>
    <row r="500">
      <c r="A500" s="198" t="n"/>
      <c r="B500" s="198" t="n"/>
      <c r="C500" s="198" t="inlineStr">
        <is>
          <t>나493</t>
        </is>
      </c>
      <c r="D500" s="195" t="n">
        <v>1488</v>
      </c>
      <c r="E500" s="195" t="n">
        <v>185</v>
      </c>
      <c r="F500" s="195" t="n">
        <v>185</v>
      </c>
      <c r="G500" s="239" t="n">
        <v>493</v>
      </c>
      <c r="H500" s="197" t="inlineStr">
        <is>
          <t>나</t>
        </is>
      </c>
      <c r="I500" s="242" t="inlineStr">
        <is>
          <t>강원대</t>
        </is>
      </c>
      <c r="J500" s="242" t="inlineStr">
        <is>
          <t>식품자원경제학부</t>
        </is>
      </c>
      <c r="K500" s="195" t="inlineStr">
        <is>
          <t>통합</t>
        </is>
      </c>
      <c r="L500" s="697">
        <f>IF(OFFSET(환산공식!$ED$15,$F500,0)=1,"O","X")</f>
        <v/>
      </c>
      <c r="M500" s="188">
        <f>IFERROR(OFFSET(환산공식!DJ$15,$F500,0),"")</f>
        <v/>
      </c>
      <c r="N500" s="697">
        <f>IFERROR(CONCATENATE(ROUND(OFFSET(환산공식!DK$15,$F500,0),1),"%"),"")</f>
        <v/>
      </c>
      <c r="O500" s="697">
        <f>IFERROR(OFFSET(환산공식!DL$15,$F500,0),"")</f>
        <v/>
      </c>
      <c r="P500" s="188">
        <f>IF(E500="","",IF(Q500&gt;R500,"90% 이상",IF(Q500&gt;S500,CONCATENATE(ROUND(((Q500-S500)/(R500-S500))*20+70,0),"%"),IF(Q500&gt;T500,CONCATENATE(ROUND(((Q500-T500)/(S500-T500))*30+40,0),"%"),IF(Q500&gt;U500,CONCATENATE(ROUND(((Q500-U500)/(T500-U500))*30+10,0),"%"),IF(Q500&gt;V500,CONCATENATE(ROUND(((Q500-V500)/(U500-V500))*7+3,0),"%"),"3% 이하"))))))</f>
        <v/>
      </c>
      <c r="Q500" s="194">
        <f>IFERROR(ROUND(OFFSET(환산공식!$FG$15,$F500,0),3),"")</f>
        <v/>
      </c>
      <c r="R500" s="194">
        <f>OFFSET('배치점수 계산기'!H$10,$D500,0)</f>
        <v/>
      </c>
      <c r="S500" s="194">
        <f>OFFSET('배치점수 계산기'!I$10,$D500,0)</f>
        <v/>
      </c>
      <c r="T500" s="194">
        <f>OFFSET('배치점수 계산기'!J$10,$D500,0)</f>
        <v/>
      </c>
      <c r="U500" s="194">
        <f>OFFSET('배치점수 계산기'!K$10,$D500,0)</f>
        <v/>
      </c>
      <c r="V500" s="194">
        <f>OFFSET('배치점수 계산기'!L$10,$D500,0)</f>
        <v/>
      </c>
      <c r="W500" s="186">
        <f>OFFSET('배치점수 계산기'!M$10,$D500,0)</f>
        <v/>
      </c>
      <c r="X500" s="184">
        <f>OFFSET('배치점수 계산기'!N$10,$D500,0)</f>
        <v/>
      </c>
      <c r="Y500" s="188">
        <f>OFFSET(환산공식!FW$15,$F500,0)</f>
        <v/>
      </c>
      <c r="Z500" s="697">
        <f>OFFSET(환산공식!FX$15,$F500,0)</f>
        <v/>
      </c>
      <c r="AA500" s="179">
        <f>OFFSET(환산공식!FY$15,$F500,0)</f>
        <v/>
      </c>
      <c r="AB500" s="3" t="n"/>
      <c r="AD500" s="0">
        <f>IF(L500="X",6,IF(Q500&gt;R500,1,IF(Q500&gt;S500,2,IF(Q500&gt;T500,3,IF(Q500&gt;U500,4,IF(Q500&gt;=V500,5,IF(Q500&lt;V500,6,"")))))))</f>
        <v/>
      </c>
      <c r="AF500" s="3" t="n"/>
      <c r="AG500" s="3" t="n"/>
      <c r="AH500" s="3" t="n"/>
    </row>
    <row r="501">
      <c r="A501" s="198" t="n"/>
      <c r="B501" s="198" t="n"/>
      <c r="C501" s="198" t="inlineStr">
        <is>
          <t>나494</t>
        </is>
      </c>
      <c r="D501" s="195" t="n">
        <v>1489</v>
      </c>
      <c r="E501" s="195" t="n">
        <v>185</v>
      </c>
      <c r="F501" s="195" t="n">
        <v>185</v>
      </c>
      <c r="G501" s="239" t="n">
        <v>494</v>
      </c>
      <c r="H501" s="197" t="inlineStr">
        <is>
          <t>나</t>
        </is>
      </c>
      <c r="I501" s="242" t="inlineStr">
        <is>
          <t>강원대</t>
        </is>
      </c>
      <c r="J501" s="242" t="inlineStr">
        <is>
          <t>영어교육과</t>
        </is>
      </c>
      <c r="K501" s="195" t="inlineStr">
        <is>
          <t>통합</t>
        </is>
      </c>
      <c r="L501" s="697">
        <f>IF(OFFSET(환산공식!$ED$15,$F501,0)=1,"O","X")</f>
        <v/>
      </c>
      <c r="M501" s="188">
        <f>IFERROR(OFFSET(환산공식!DJ$15,$F501,0),"")</f>
        <v/>
      </c>
      <c r="N501" s="697">
        <f>IFERROR(CONCATENATE(ROUND(OFFSET(환산공식!DK$15,$F501,0),1),"%"),"")</f>
        <v/>
      </c>
      <c r="O501" s="697">
        <f>IFERROR(OFFSET(환산공식!DL$15,$F501,0),"")</f>
        <v/>
      </c>
      <c r="P501" s="188">
        <f>IF(E501="","",IF(Q501&gt;R501,"90% 이상",IF(Q501&gt;S501,CONCATENATE(ROUND(((Q501-S501)/(R501-S501))*20+70,0),"%"),IF(Q501&gt;T501,CONCATENATE(ROUND(((Q501-T501)/(S501-T501))*30+40,0),"%"),IF(Q501&gt;U501,CONCATENATE(ROUND(((Q501-U501)/(T501-U501))*30+10,0),"%"),IF(Q501&gt;V501,CONCATENATE(ROUND(((Q501-V501)/(U501-V501))*7+3,0),"%"),"3% 이하"))))))</f>
        <v/>
      </c>
      <c r="Q501" s="194">
        <f>IFERROR(ROUND(OFFSET(환산공식!$FG$15,$F501,0),3),"")</f>
        <v/>
      </c>
      <c r="R501" s="194">
        <f>OFFSET('배치점수 계산기'!H$10,$D501,0)</f>
        <v/>
      </c>
      <c r="S501" s="194">
        <f>OFFSET('배치점수 계산기'!I$10,$D501,0)</f>
        <v/>
      </c>
      <c r="T501" s="194">
        <f>OFFSET('배치점수 계산기'!J$10,$D501,0)</f>
        <v/>
      </c>
      <c r="U501" s="194">
        <f>OFFSET('배치점수 계산기'!K$10,$D501,0)</f>
        <v/>
      </c>
      <c r="V501" s="194">
        <f>OFFSET('배치점수 계산기'!L$10,$D501,0)</f>
        <v/>
      </c>
      <c r="W501" s="186">
        <f>OFFSET('배치점수 계산기'!M$10,$D501,0)</f>
        <v/>
      </c>
      <c r="X501" s="184">
        <f>OFFSET('배치점수 계산기'!N$10,$D501,0)</f>
        <v/>
      </c>
      <c r="Y501" s="188">
        <f>OFFSET(환산공식!FW$15,$F501,0)</f>
        <v/>
      </c>
      <c r="Z501" s="697">
        <f>OFFSET(환산공식!FX$15,$F501,0)</f>
        <v/>
      </c>
      <c r="AA501" s="179">
        <f>OFFSET(환산공식!FY$15,$F501,0)</f>
        <v/>
      </c>
      <c r="AB501" s="3" t="n"/>
      <c r="AD501" s="0">
        <f>IF(L501="X",6,IF(Q501&gt;R501,1,IF(Q501&gt;S501,2,IF(Q501&gt;T501,3,IF(Q501&gt;U501,4,IF(Q501&gt;=V501,5,IF(Q501&lt;V501,6,"")))))))</f>
        <v/>
      </c>
      <c r="AF501" s="3" t="n"/>
      <c r="AG501" s="3" t="n"/>
      <c r="AH501" s="3" t="n"/>
    </row>
    <row r="502">
      <c r="A502" s="198" t="n"/>
      <c r="B502" s="198" t="n"/>
      <c r="C502" s="198" t="inlineStr">
        <is>
          <t>나495</t>
        </is>
      </c>
      <c r="D502" s="195" t="n">
        <v>1490</v>
      </c>
      <c r="E502" s="195" t="n">
        <v>292</v>
      </c>
      <c r="F502" s="195" t="n">
        <v>292</v>
      </c>
      <c r="G502" s="239" t="n">
        <v>495</v>
      </c>
      <c r="H502" s="197" t="inlineStr">
        <is>
          <t>나</t>
        </is>
      </c>
      <c r="I502" s="242" t="inlineStr">
        <is>
          <t>강원대(제2캠)</t>
        </is>
      </c>
      <c r="J502" s="242" t="inlineStr">
        <is>
          <t>방사선학과</t>
        </is>
      </c>
      <c r="K502" s="195" t="inlineStr">
        <is>
          <t>통합</t>
        </is>
      </c>
      <c r="L502" s="697">
        <f>IF(OFFSET(환산공식!$ED$15,$F502,0)=1,"O","X")</f>
        <v/>
      </c>
      <c r="M502" s="188">
        <f>IFERROR(OFFSET(환산공식!DJ$15,$F502,0),"")</f>
        <v/>
      </c>
      <c r="N502" s="697">
        <f>IFERROR(CONCATENATE(ROUND(OFFSET(환산공식!DK$15,$F502,0),1),"%"),"")</f>
        <v/>
      </c>
      <c r="O502" s="697">
        <f>IFERROR(OFFSET(환산공식!DL$15,$F502,0),"")</f>
        <v/>
      </c>
      <c r="P502" s="188">
        <f>IF(E502="","",IF(Q502&gt;R502,"90% 이상",IF(Q502&gt;S502,CONCATENATE(ROUND(((Q502-S502)/(R502-S502))*20+70,0),"%"),IF(Q502&gt;T502,CONCATENATE(ROUND(((Q502-T502)/(S502-T502))*30+40,0),"%"),IF(Q502&gt;U502,CONCATENATE(ROUND(((Q502-U502)/(T502-U502))*30+10,0),"%"),IF(Q502&gt;V502,CONCATENATE(ROUND(((Q502-V502)/(U502-V502))*7+3,0),"%"),"3% 이하"))))))</f>
        <v/>
      </c>
      <c r="Q502" s="194">
        <f>IFERROR(ROUND(OFFSET(환산공식!$FG$15,$F502,0),3),"")</f>
        <v/>
      </c>
      <c r="R502" s="194">
        <f>OFFSET('배치점수 계산기'!H$10,$D502,0)</f>
        <v/>
      </c>
      <c r="S502" s="194">
        <f>OFFSET('배치점수 계산기'!I$10,$D502,0)</f>
        <v/>
      </c>
      <c r="T502" s="194">
        <f>OFFSET('배치점수 계산기'!J$10,$D502,0)</f>
        <v/>
      </c>
      <c r="U502" s="194">
        <f>OFFSET('배치점수 계산기'!K$10,$D502,0)</f>
        <v/>
      </c>
      <c r="V502" s="194">
        <f>OFFSET('배치점수 계산기'!L$10,$D502,0)</f>
        <v/>
      </c>
      <c r="W502" s="186">
        <f>OFFSET('배치점수 계산기'!M$10,$D502,0)</f>
        <v/>
      </c>
      <c r="X502" s="184">
        <f>OFFSET('배치점수 계산기'!N$10,$D502,0)</f>
        <v/>
      </c>
      <c r="Y502" s="188">
        <f>OFFSET(환산공식!FW$15,$F502,0)</f>
        <v/>
      </c>
      <c r="Z502" s="697">
        <f>OFFSET(환산공식!FX$15,$F502,0)</f>
        <v/>
      </c>
      <c r="AA502" s="179">
        <f>OFFSET(환산공식!FY$15,$F502,0)</f>
        <v/>
      </c>
      <c r="AB502" s="3" t="n"/>
      <c r="AD502" s="0">
        <f>IF(L502="X",6,IF(Q502&gt;R502,1,IF(Q502&gt;S502,2,IF(Q502&gt;T502,3,IF(Q502&gt;U502,4,IF(Q502&gt;=V502,5,IF(Q502&lt;V502,6,"")))))))</f>
        <v/>
      </c>
      <c r="AF502" s="3" t="n"/>
      <c r="AG502" s="3" t="n"/>
      <c r="AH502" s="3" t="n"/>
    </row>
    <row r="503">
      <c r="A503" s="198" t="n"/>
      <c r="B503" s="198" t="n"/>
      <c r="C503" s="198" t="inlineStr">
        <is>
          <t>나496</t>
        </is>
      </c>
      <c r="D503" s="195" t="n">
        <v>1491</v>
      </c>
      <c r="E503" s="195" t="n">
        <v>292</v>
      </c>
      <c r="F503" s="195" t="n">
        <v>292</v>
      </c>
      <c r="G503" s="239" t="n">
        <v>496</v>
      </c>
      <c r="H503" s="197" t="inlineStr">
        <is>
          <t>나</t>
        </is>
      </c>
      <c r="I503" s="242" t="inlineStr">
        <is>
          <t>강원대(제2캠)</t>
        </is>
      </c>
      <c r="J503" s="242" t="inlineStr">
        <is>
          <t>물리치료학과</t>
        </is>
      </c>
      <c r="K503" s="195" t="inlineStr">
        <is>
          <t>통합</t>
        </is>
      </c>
      <c r="L503" s="697">
        <f>IF(OFFSET(환산공식!$ED$15,$F503,0)=1,"O","X")</f>
        <v/>
      </c>
      <c r="M503" s="188">
        <f>IFERROR(OFFSET(환산공식!DJ$15,$F503,0),"")</f>
        <v/>
      </c>
      <c r="N503" s="697">
        <f>IFERROR(CONCATENATE(ROUND(OFFSET(환산공식!DK$15,$F503,0),1),"%"),"")</f>
        <v/>
      </c>
      <c r="O503" s="697">
        <f>IFERROR(OFFSET(환산공식!DL$15,$F503,0),"")</f>
        <v/>
      </c>
      <c r="P503" s="188">
        <f>IF(E503="","",IF(Q503&gt;R503,"90% 이상",IF(Q503&gt;S503,CONCATENATE(ROUND(((Q503-S503)/(R503-S503))*20+70,0),"%"),IF(Q503&gt;T503,CONCATENATE(ROUND(((Q503-T503)/(S503-T503))*30+40,0),"%"),IF(Q503&gt;U503,CONCATENATE(ROUND(((Q503-U503)/(T503-U503))*30+10,0),"%"),IF(Q503&gt;V503,CONCATENATE(ROUND(((Q503-V503)/(U503-V503))*7+3,0),"%"),"3% 이하"))))))</f>
        <v/>
      </c>
      <c r="Q503" s="194">
        <f>IFERROR(ROUND(OFFSET(환산공식!$FG$15,$F503,0),3),"")</f>
        <v/>
      </c>
      <c r="R503" s="194">
        <f>OFFSET('배치점수 계산기'!H$10,$D503,0)</f>
        <v/>
      </c>
      <c r="S503" s="194">
        <f>OFFSET('배치점수 계산기'!I$10,$D503,0)</f>
        <v/>
      </c>
      <c r="T503" s="194">
        <f>OFFSET('배치점수 계산기'!J$10,$D503,0)</f>
        <v/>
      </c>
      <c r="U503" s="194">
        <f>OFFSET('배치점수 계산기'!K$10,$D503,0)</f>
        <v/>
      </c>
      <c r="V503" s="194">
        <f>OFFSET('배치점수 계산기'!L$10,$D503,0)</f>
        <v/>
      </c>
      <c r="W503" s="186">
        <f>OFFSET('배치점수 계산기'!M$10,$D503,0)</f>
        <v/>
      </c>
      <c r="X503" s="184">
        <f>OFFSET('배치점수 계산기'!N$10,$D503,0)</f>
        <v/>
      </c>
      <c r="Y503" s="188">
        <f>OFFSET(환산공식!FW$15,$F503,0)</f>
        <v/>
      </c>
      <c r="Z503" s="697">
        <f>OFFSET(환산공식!FX$15,$F503,0)</f>
        <v/>
      </c>
      <c r="AA503" s="179">
        <f>OFFSET(환산공식!FY$15,$F503,0)</f>
        <v/>
      </c>
      <c r="AB503" s="3" t="n"/>
      <c r="AD503" s="0">
        <f>IF(L503="X",6,IF(Q503&gt;R503,1,IF(Q503&gt;S503,2,IF(Q503&gt;T503,3,IF(Q503&gt;U503,4,IF(Q503&gt;=V503,5,IF(Q503&lt;V503,6,"")))))))</f>
        <v/>
      </c>
      <c r="AF503" s="3" t="n"/>
      <c r="AG503" s="3" t="n"/>
      <c r="AH503" s="3" t="n"/>
    </row>
    <row r="504">
      <c r="A504" s="198" t="n"/>
      <c r="B504" s="198" t="n"/>
      <c r="C504" s="198" t="inlineStr">
        <is>
          <t>나497</t>
        </is>
      </c>
      <c r="D504" s="195" t="n">
        <v>1492</v>
      </c>
      <c r="E504" s="195" t="n">
        <v>292</v>
      </c>
      <c r="F504" s="195" t="n">
        <v>292</v>
      </c>
      <c r="G504" s="239" t="n">
        <v>497</v>
      </c>
      <c r="H504" s="197" t="inlineStr">
        <is>
          <t>나</t>
        </is>
      </c>
      <c r="I504" s="242" t="inlineStr">
        <is>
          <t>강원대(제2캠)</t>
        </is>
      </c>
      <c r="J504" s="242" t="inlineStr">
        <is>
          <t>간호학과</t>
        </is>
      </c>
      <c r="K504" s="195" t="inlineStr">
        <is>
          <t>통합</t>
        </is>
      </c>
      <c r="L504" s="697">
        <f>IF(OFFSET(환산공식!$ED$15,$F504,0)=1,"O","X")</f>
        <v/>
      </c>
      <c r="M504" s="188">
        <f>IFERROR(OFFSET(환산공식!DJ$15,$F504,0),"")</f>
        <v/>
      </c>
      <c r="N504" s="697">
        <f>IFERROR(CONCATENATE(ROUND(OFFSET(환산공식!DK$15,$F504,0),1),"%"),"")</f>
        <v/>
      </c>
      <c r="O504" s="697">
        <f>IFERROR(OFFSET(환산공식!DL$15,$F504,0),"")</f>
        <v/>
      </c>
      <c r="P504" s="188">
        <f>IF(E504="","",IF(Q504&gt;R504,"90% 이상",IF(Q504&gt;S504,CONCATENATE(ROUND(((Q504-S504)/(R504-S504))*20+70,0),"%"),IF(Q504&gt;T504,CONCATENATE(ROUND(((Q504-T504)/(S504-T504))*30+40,0),"%"),IF(Q504&gt;U504,CONCATENATE(ROUND(((Q504-U504)/(T504-U504))*30+10,0),"%"),IF(Q504&gt;V504,CONCATENATE(ROUND(((Q504-V504)/(U504-V504))*7+3,0),"%"),"3% 이하"))))))</f>
        <v/>
      </c>
      <c r="Q504" s="194">
        <f>IFERROR(ROUND(OFFSET(환산공식!$FG$15,$F504,0),3),"")</f>
        <v/>
      </c>
      <c r="R504" s="194">
        <f>OFFSET('배치점수 계산기'!H$10,$D504,0)</f>
        <v/>
      </c>
      <c r="S504" s="194">
        <f>OFFSET('배치점수 계산기'!I$10,$D504,0)</f>
        <v/>
      </c>
      <c r="T504" s="194">
        <f>OFFSET('배치점수 계산기'!J$10,$D504,0)</f>
        <v/>
      </c>
      <c r="U504" s="194">
        <f>OFFSET('배치점수 계산기'!K$10,$D504,0)</f>
        <v/>
      </c>
      <c r="V504" s="194">
        <f>OFFSET('배치점수 계산기'!L$10,$D504,0)</f>
        <v/>
      </c>
      <c r="W504" s="186">
        <f>OFFSET('배치점수 계산기'!M$10,$D504,0)</f>
        <v/>
      </c>
      <c r="X504" s="184">
        <f>OFFSET('배치점수 계산기'!N$10,$D504,0)</f>
        <v/>
      </c>
      <c r="Y504" s="188">
        <f>OFFSET(환산공식!FW$15,$F504,0)</f>
        <v/>
      </c>
      <c r="Z504" s="697">
        <f>OFFSET(환산공식!FX$15,$F504,0)</f>
        <v/>
      </c>
      <c r="AA504" s="179">
        <f>OFFSET(환산공식!FY$15,$F504,0)</f>
        <v/>
      </c>
      <c r="AB504" s="3" t="n"/>
      <c r="AD504" s="0">
        <f>IF(L504="X",6,IF(Q504&gt;R504,1,IF(Q504&gt;S504,2,IF(Q504&gt;T504,3,IF(Q504&gt;U504,4,IF(Q504&gt;=V504,5,IF(Q504&lt;V504,6,"")))))))</f>
        <v/>
      </c>
      <c r="AF504" s="3" t="n"/>
      <c r="AG504" s="3" t="n"/>
      <c r="AH504" s="3" t="n"/>
    </row>
    <row r="505">
      <c r="A505" s="198" t="n"/>
      <c r="B505" s="198" t="n"/>
      <c r="C505" s="198" t="inlineStr">
        <is>
          <t>나498</t>
        </is>
      </c>
      <c r="D505" s="195" t="n">
        <v>1493</v>
      </c>
      <c r="E505" s="195" t="n">
        <v>292</v>
      </c>
      <c r="F505" s="195" t="n">
        <v>292</v>
      </c>
      <c r="G505" s="239" t="n">
        <v>498</v>
      </c>
      <c r="H505" s="197" t="inlineStr">
        <is>
          <t>나</t>
        </is>
      </c>
      <c r="I505" s="242" t="inlineStr">
        <is>
          <t>강원대(제2캠)</t>
        </is>
      </c>
      <c r="J505" s="242" t="inlineStr">
        <is>
          <t>응급구조학과</t>
        </is>
      </c>
      <c r="K505" s="195" t="inlineStr">
        <is>
          <t>통합</t>
        </is>
      </c>
      <c r="L505" s="697">
        <f>IF(OFFSET(환산공식!$ED$15,$F505,0)=1,"O","X")</f>
        <v/>
      </c>
      <c r="M505" s="188">
        <f>IFERROR(OFFSET(환산공식!DJ$15,$F505,0),"")</f>
        <v/>
      </c>
      <c r="N505" s="697">
        <f>IFERROR(CONCATENATE(ROUND(OFFSET(환산공식!DK$15,$F505,0),1),"%"),"")</f>
        <v/>
      </c>
      <c r="O505" s="697">
        <f>IFERROR(OFFSET(환산공식!DL$15,$F505,0),"")</f>
        <v/>
      </c>
      <c r="P505" s="188">
        <f>IF(E505="","",IF(Q505&gt;R505,"90% 이상",IF(Q505&gt;S505,CONCATENATE(ROUND(((Q505-S505)/(R505-S505))*20+70,0),"%"),IF(Q505&gt;T505,CONCATENATE(ROUND(((Q505-T505)/(S505-T505))*30+40,0),"%"),IF(Q505&gt;U505,CONCATENATE(ROUND(((Q505-U505)/(T505-U505))*30+10,0),"%"),IF(Q505&gt;V505,CONCATENATE(ROUND(((Q505-V505)/(U505-V505))*7+3,0),"%"),"3% 이하"))))))</f>
        <v/>
      </c>
      <c r="Q505" s="194">
        <f>IFERROR(ROUND(OFFSET(환산공식!$FG$15,$F505,0),3),"")</f>
        <v/>
      </c>
      <c r="R505" s="194">
        <f>OFFSET('배치점수 계산기'!H$10,$D505,0)</f>
        <v/>
      </c>
      <c r="S505" s="194">
        <f>OFFSET('배치점수 계산기'!I$10,$D505,0)</f>
        <v/>
      </c>
      <c r="T505" s="194">
        <f>OFFSET('배치점수 계산기'!J$10,$D505,0)</f>
        <v/>
      </c>
      <c r="U505" s="194">
        <f>OFFSET('배치점수 계산기'!K$10,$D505,0)</f>
        <v/>
      </c>
      <c r="V505" s="194">
        <f>OFFSET('배치점수 계산기'!L$10,$D505,0)</f>
        <v/>
      </c>
      <c r="W505" s="186">
        <f>OFFSET('배치점수 계산기'!M$10,$D505,0)</f>
        <v/>
      </c>
      <c r="X505" s="184">
        <f>OFFSET('배치점수 계산기'!N$10,$D505,0)</f>
        <v/>
      </c>
      <c r="Y505" s="188">
        <f>OFFSET(환산공식!FW$15,$F505,0)</f>
        <v/>
      </c>
      <c r="Z505" s="697">
        <f>OFFSET(환산공식!FX$15,$F505,0)</f>
        <v/>
      </c>
      <c r="AA505" s="179">
        <f>OFFSET(환산공식!FY$15,$F505,0)</f>
        <v/>
      </c>
      <c r="AB505" s="3" t="n"/>
      <c r="AD505" s="0">
        <f>IF(L505="X",6,IF(Q505&gt;R505,1,IF(Q505&gt;S505,2,IF(Q505&gt;T505,3,IF(Q505&gt;U505,4,IF(Q505&gt;=V505,5,IF(Q505&lt;V505,6,"")))))))</f>
        <v/>
      </c>
      <c r="AF505" s="3" t="n"/>
      <c r="AG505" s="3" t="n"/>
      <c r="AH505" s="3" t="n"/>
    </row>
    <row r="506">
      <c r="A506" s="198" t="n"/>
      <c r="B506" s="198" t="n"/>
      <c r="C506" s="198" t="inlineStr">
        <is>
          <t>나499</t>
        </is>
      </c>
      <c r="D506" s="195" t="n">
        <v>1494</v>
      </c>
      <c r="E506" s="195" t="n">
        <v>292</v>
      </c>
      <c r="F506" s="195" t="n">
        <v>292</v>
      </c>
      <c r="G506" s="239" t="n">
        <v>499</v>
      </c>
      <c r="H506" s="197" t="inlineStr">
        <is>
          <t>나</t>
        </is>
      </c>
      <c r="I506" s="242" t="inlineStr">
        <is>
          <t>강원대(제2캠)</t>
        </is>
      </c>
      <c r="J506" s="242" t="inlineStr">
        <is>
          <t>작업치료학과</t>
        </is>
      </c>
      <c r="K506" s="195" t="inlineStr">
        <is>
          <t>통합</t>
        </is>
      </c>
      <c r="L506" s="697">
        <f>IF(OFFSET(환산공식!$ED$15,$F506,0)=1,"O","X")</f>
        <v/>
      </c>
      <c r="M506" s="188">
        <f>IFERROR(OFFSET(환산공식!DJ$15,$F506,0),"")</f>
        <v/>
      </c>
      <c r="N506" s="697">
        <f>IFERROR(CONCATENATE(ROUND(OFFSET(환산공식!DK$15,$F506,0),1),"%"),"")</f>
        <v/>
      </c>
      <c r="O506" s="697">
        <f>IFERROR(OFFSET(환산공식!DL$15,$F506,0),"")</f>
        <v/>
      </c>
      <c r="P506" s="188">
        <f>IF(E506="","",IF(Q506&gt;R506,"90% 이상",IF(Q506&gt;S506,CONCATENATE(ROUND(((Q506-S506)/(R506-S506))*20+70,0),"%"),IF(Q506&gt;T506,CONCATENATE(ROUND(((Q506-T506)/(S506-T506))*30+40,0),"%"),IF(Q506&gt;U506,CONCATENATE(ROUND(((Q506-U506)/(T506-U506))*30+10,0),"%"),IF(Q506&gt;V506,CONCATENATE(ROUND(((Q506-V506)/(U506-V506))*7+3,0),"%"),"3% 이하"))))))</f>
        <v/>
      </c>
      <c r="Q506" s="194">
        <f>IFERROR(ROUND(OFFSET(환산공식!$FG$15,$F506,0),3),"")</f>
        <v/>
      </c>
      <c r="R506" s="194">
        <f>OFFSET('배치점수 계산기'!H$10,$D506,0)</f>
        <v/>
      </c>
      <c r="S506" s="194">
        <f>OFFSET('배치점수 계산기'!I$10,$D506,0)</f>
        <v/>
      </c>
      <c r="T506" s="194">
        <f>OFFSET('배치점수 계산기'!J$10,$D506,0)</f>
        <v/>
      </c>
      <c r="U506" s="194">
        <f>OFFSET('배치점수 계산기'!K$10,$D506,0)</f>
        <v/>
      </c>
      <c r="V506" s="194">
        <f>OFFSET('배치점수 계산기'!L$10,$D506,0)</f>
        <v/>
      </c>
      <c r="W506" s="186">
        <f>OFFSET('배치점수 계산기'!M$10,$D506,0)</f>
        <v/>
      </c>
      <c r="X506" s="184">
        <f>OFFSET('배치점수 계산기'!N$10,$D506,0)</f>
        <v/>
      </c>
      <c r="Y506" s="188">
        <f>OFFSET(환산공식!FW$15,$F506,0)</f>
        <v/>
      </c>
      <c r="Z506" s="697">
        <f>OFFSET(환산공식!FX$15,$F506,0)</f>
        <v/>
      </c>
      <c r="AA506" s="179">
        <f>OFFSET(환산공식!FY$15,$F506,0)</f>
        <v/>
      </c>
      <c r="AB506" s="3" t="n"/>
      <c r="AD506" s="0">
        <f>IF(L506="X",6,IF(Q506&gt;R506,1,IF(Q506&gt;S506,2,IF(Q506&gt;T506,3,IF(Q506&gt;U506,4,IF(Q506&gt;=V506,5,IF(Q506&lt;V506,6,"")))))))</f>
        <v/>
      </c>
      <c r="AF506" s="3" t="n"/>
      <c r="AG506" s="3" t="n"/>
      <c r="AH506" s="3" t="n"/>
    </row>
    <row r="507">
      <c r="A507" s="198" t="n"/>
      <c r="B507" s="198" t="n"/>
      <c r="C507" s="198" t="inlineStr">
        <is>
          <t>나500</t>
        </is>
      </c>
      <c r="D507" s="195" t="n">
        <v>1495</v>
      </c>
      <c r="E507" s="195" t="n">
        <v>293</v>
      </c>
      <c r="F507" s="195" t="n">
        <v>293</v>
      </c>
      <c r="G507" s="239" t="n">
        <v>500</v>
      </c>
      <c r="H507" s="197" t="inlineStr">
        <is>
          <t>나</t>
        </is>
      </c>
      <c r="I507" s="242" t="inlineStr">
        <is>
          <t>강원대(제2캠)</t>
        </is>
      </c>
      <c r="J507" s="242" t="inlineStr">
        <is>
          <t>공공행정학과</t>
        </is>
      </c>
      <c r="K507" s="195" t="inlineStr">
        <is>
          <t>통합</t>
        </is>
      </c>
      <c r="L507" s="697">
        <f>IF(OFFSET(환산공식!$ED$15,$F507,0)=1,"O","X")</f>
        <v/>
      </c>
      <c r="M507" s="188">
        <f>IFERROR(OFFSET(환산공식!DJ$15,$F507,0),"")</f>
        <v/>
      </c>
      <c r="N507" s="697">
        <f>IFERROR(CONCATENATE(ROUND(OFFSET(환산공식!DK$15,$F507,0),1),"%"),"")</f>
        <v/>
      </c>
      <c r="O507" s="697">
        <f>IFERROR(OFFSET(환산공식!DL$15,$F507,0),"")</f>
        <v/>
      </c>
      <c r="P507" s="188">
        <f>IF(E507="","",IF(Q507&gt;R507,"90% 이상",IF(Q507&gt;S507,CONCATENATE(ROUND(((Q507-S507)/(R507-S507))*20+70,0),"%"),IF(Q507&gt;T507,CONCATENATE(ROUND(((Q507-T507)/(S507-T507))*30+40,0),"%"),IF(Q507&gt;U507,CONCATENATE(ROUND(((Q507-U507)/(T507-U507))*30+10,0),"%"),IF(Q507&gt;V507,CONCATENATE(ROUND(((Q507-V507)/(U507-V507))*7+3,0),"%"),"3% 이하"))))))</f>
        <v/>
      </c>
      <c r="Q507" s="194">
        <f>IFERROR(ROUND(OFFSET(환산공식!$FG$15,$F507,0),3),"")</f>
        <v/>
      </c>
      <c r="R507" s="194">
        <f>OFFSET('배치점수 계산기'!H$10,$D507,0)</f>
        <v/>
      </c>
      <c r="S507" s="194">
        <f>OFFSET('배치점수 계산기'!I$10,$D507,0)</f>
        <v/>
      </c>
      <c r="T507" s="194">
        <f>OFFSET('배치점수 계산기'!J$10,$D507,0)</f>
        <v/>
      </c>
      <c r="U507" s="194">
        <f>OFFSET('배치점수 계산기'!K$10,$D507,0)</f>
        <v/>
      </c>
      <c r="V507" s="194">
        <f>OFFSET('배치점수 계산기'!L$10,$D507,0)</f>
        <v/>
      </c>
      <c r="W507" s="186">
        <f>OFFSET('배치점수 계산기'!M$10,$D507,0)</f>
        <v/>
      </c>
      <c r="X507" s="184">
        <f>OFFSET('배치점수 계산기'!N$10,$D507,0)</f>
        <v/>
      </c>
      <c r="Y507" s="188">
        <f>OFFSET(환산공식!FW$15,$F507,0)</f>
        <v/>
      </c>
      <c r="Z507" s="697">
        <f>OFFSET(환산공식!FX$15,$F507,0)</f>
        <v/>
      </c>
      <c r="AA507" s="179">
        <f>OFFSET(환산공식!FY$15,$F507,0)</f>
        <v/>
      </c>
      <c r="AB507" s="3" t="n"/>
      <c r="AD507" s="0">
        <f>IF(L507="X",6,IF(Q507&gt;R507,1,IF(Q507&gt;S507,2,IF(Q507&gt;T507,3,IF(Q507&gt;U507,4,IF(Q507&gt;=V507,5,IF(Q507&lt;V507,6,"")))))))</f>
        <v/>
      </c>
      <c r="AF507" s="3" t="n"/>
      <c r="AG507" s="3" t="n"/>
      <c r="AH507" s="3" t="n"/>
    </row>
    <row r="508">
      <c r="A508" s="198" t="n"/>
      <c r="B508" s="198" t="n"/>
      <c r="C508" s="198" t="inlineStr">
        <is>
          <t>나501</t>
        </is>
      </c>
      <c r="D508" s="195" t="n">
        <v>1496</v>
      </c>
      <c r="E508" s="195" t="n">
        <v>292</v>
      </c>
      <c r="F508" s="195" t="n">
        <v>292</v>
      </c>
      <c r="G508" s="239" t="n">
        <v>501</v>
      </c>
      <c r="H508" s="197" t="inlineStr">
        <is>
          <t>나</t>
        </is>
      </c>
      <c r="I508" s="242" t="inlineStr">
        <is>
          <t>강원대(제2캠)</t>
        </is>
      </c>
      <c r="J508" s="242" t="inlineStr">
        <is>
          <t>치위생학과</t>
        </is>
      </c>
      <c r="K508" s="195" t="inlineStr">
        <is>
          <t>통합</t>
        </is>
      </c>
      <c r="L508" s="697">
        <f>IF(OFFSET(환산공식!$ED$15,$F508,0)=1,"O","X")</f>
        <v/>
      </c>
      <c r="M508" s="188">
        <f>IFERROR(OFFSET(환산공식!DJ$15,$F508,0),"")</f>
        <v/>
      </c>
      <c r="N508" s="697">
        <f>IFERROR(CONCATENATE(ROUND(OFFSET(환산공식!DK$15,$F508,0),1),"%"),"")</f>
        <v/>
      </c>
      <c r="O508" s="697">
        <f>IFERROR(OFFSET(환산공식!DL$15,$F508,0),"")</f>
        <v/>
      </c>
      <c r="P508" s="188">
        <f>IF(E508="","",IF(Q508&gt;R508,"90% 이상",IF(Q508&gt;S508,CONCATENATE(ROUND(((Q508-S508)/(R508-S508))*20+70,0),"%"),IF(Q508&gt;T508,CONCATENATE(ROUND(((Q508-T508)/(S508-T508))*30+40,0),"%"),IF(Q508&gt;U508,CONCATENATE(ROUND(((Q508-U508)/(T508-U508))*30+10,0),"%"),IF(Q508&gt;V508,CONCATENATE(ROUND(((Q508-V508)/(U508-V508))*7+3,0),"%"),"3% 이하"))))))</f>
        <v/>
      </c>
      <c r="Q508" s="194">
        <f>IFERROR(ROUND(OFFSET(환산공식!$FG$15,$F508,0),3),"")</f>
        <v/>
      </c>
      <c r="R508" s="194">
        <f>OFFSET('배치점수 계산기'!H$10,$D508,0)</f>
        <v/>
      </c>
      <c r="S508" s="194">
        <f>OFFSET('배치점수 계산기'!I$10,$D508,0)</f>
        <v/>
      </c>
      <c r="T508" s="194">
        <f>OFFSET('배치점수 계산기'!J$10,$D508,0)</f>
        <v/>
      </c>
      <c r="U508" s="194">
        <f>OFFSET('배치점수 계산기'!K$10,$D508,0)</f>
        <v/>
      </c>
      <c r="V508" s="194">
        <f>OFFSET('배치점수 계산기'!L$10,$D508,0)</f>
        <v/>
      </c>
      <c r="W508" s="186">
        <f>OFFSET('배치점수 계산기'!M$10,$D508,0)</f>
        <v/>
      </c>
      <c r="X508" s="184">
        <f>OFFSET('배치점수 계산기'!N$10,$D508,0)</f>
        <v/>
      </c>
      <c r="Y508" s="188">
        <f>OFFSET(환산공식!FW$15,$F508,0)</f>
        <v/>
      </c>
      <c r="Z508" s="697">
        <f>OFFSET(환산공식!FX$15,$F508,0)</f>
        <v/>
      </c>
      <c r="AA508" s="179">
        <f>OFFSET(환산공식!FY$15,$F508,0)</f>
        <v/>
      </c>
      <c r="AB508" s="3" t="n"/>
      <c r="AD508" s="0">
        <f>IF(L508="X",6,IF(Q508&gt;R508,1,IF(Q508&gt;S508,2,IF(Q508&gt;T508,3,IF(Q508&gt;U508,4,IF(Q508&gt;=V508,5,IF(Q508&lt;V508,6,"")))))))</f>
        <v/>
      </c>
      <c r="AF508" s="3" t="n"/>
      <c r="AG508" s="3" t="n"/>
      <c r="AH508" s="3" t="n"/>
    </row>
    <row r="509">
      <c r="A509" s="198" t="n"/>
      <c r="B509" s="198" t="n"/>
      <c r="C509" s="198" t="inlineStr">
        <is>
          <t>나502</t>
        </is>
      </c>
      <c r="D509" s="195" t="n">
        <v>1497</v>
      </c>
      <c r="E509" s="195" t="n">
        <v>292</v>
      </c>
      <c r="F509" s="195" t="n">
        <v>292</v>
      </c>
      <c r="G509" s="239" t="n">
        <v>502</v>
      </c>
      <c r="H509" s="197" t="inlineStr">
        <is>
          <t>나</t>
        </is>
      </c>
      <c r="I509" s="242" t="inlineStr">
        <is>
          <t>강원대(제2캠)</t>
        </is>
      </c>
      <c r="J509" s="242" t="inlineStr">
        <is>
          <t>미래토목건설공학과</t>
        </is>
      </c>
      <c r="K509" s="195" t="inlineStr">
        <is>
          <t>통합</t>
        </is>
      </c>
      <c r="L509" s="697">
        <f>IF(OFFSET(환산공식!$ED$15,$F509,0)=1,"O","X")</f>
        <v/>
      </c>
      <c r="M509" s="188">
        <f>IFERROR(OFFSET(환산공식!DJ$15,$F509,0),"")</f>
        <v/>
      </c>
      <c r="N509" s="697">
        <f>IFERROR(CONCATENATE(ROUND(OFFSET(환산공식!DK$15,$F509,0),1),"%"),"")</f>
        <v/>
      </c>
      <c r="O509" s="697">
        <f>IFERROR(OFFSET(환산공식!DL$15,$F509,0),"")</f>
        <v/>
      </c>
      <c r="P509" s="188">
        <f>IF(E509="","",IF(Q509&gt;R509,"90% 이상",IF(Q509&gt;S509,CONCATENATE(ROUND(((Q509-S509)/(R509-S509))*20+70,0),"%"),IF(Q509&gt;T509,CONCATENATE(ROUND(((Q509-T509)/(S509-T509))*30+40,0),"%"),IF(Q509&gt;U509,CONCATENATE(ROUND(((Q509-U509)/(T509-U509))*30+10,0),"%"),IF(Q509&gt;V509,CONCATENATE(ROUND(((Q509-V509)/(U509-V509))*7+3,0),"%"),"3% 이하"))))))</f>
        <v/>
      </c>
      <c r="Q509" s="194">
        <f>IFERROR(ROUND(OFFSET(환산공식!$FG$15,$F509,0),3),"")</f>
        <v/>
      </c>
      <c r="R509" s="194">
        <f>OFFSET('배치점수 계산기'!H$10,$D509,0)</f>
        <v/>
      </c>
      <c r="S509" s="194">
        <f>OFFSET('배치점수 계산기'!I$10,$D509,0)</f>
        <v/>
      </c>
      <c r="T509" s="194">
        <f>OFFSET('배치점수 계산기'!J$10,$D509,0)</f>
        <v/>
      </c>
      <c r="U509" s="194">
        <f>OFFSET('배치점수 계산기'!K$10,$D509,0)</f>
        <v/>
      </c>
      <c r="V509" s="194">
        <f>OFFSET('배치점수 계산기'!L$10,$D509,0)</f>
        <v/>
      </c>
      <c r="W509" s="186">
        <f>OFFSET('배치점수 계산기'!M$10,$D509,0)</f>
        <v/>
      </c>
      <c r="X509" s="184">
        <f>OFFSET('배치점수 계산기'!N$10,$D509,0)</f>
        <v/>
      </c>
      <c r="Y509" s="188">
        <f>OFFSET(환산공식!FW$15,$F509,0)</f>
        <v/>
      </c>
      <c r="Z509" s="697">
        <f>OFFSET(환산공식!FX$15,$F509,0)</f>
        <v/>
      </c>
      <c r="AA509" s="179">
        <f>OFFSET(환산공식!FY$15,$F509,0)</f>
        <v/>
      </c>
      <c r="AB509" s="3" t="n"/>
      <c r="AD509" s="0">
        <f>IF(L509="X",6,IF(Q509&gt;R509,1,IF(Q509&gt;S509,2,IF(Q509&gt;T509,3,IF(Q509&gt;U509,4,IF(Q509&gt;=V509,5,IF(Q509&lt;V509,6,"")))))))</f>
        <v/>
      </c>
      <c r="AF509" s="3" t="n"/>
      <c r="AG509" s="3" t="n"/>
      <c r="AH509" s="3" t="n"/>
    </row>
    <row r="510">
      <c r="A510" s="198" t="n"/>
      <c r="B510" s="198" t="n"/>
      <c r="C510" s="198" t="inlineStr">
        <is>
          <t>나503</t>
        </is>
      </c>
      <c r="D510" s="195" t="n">
        <v>1498</v>
      </c>
      <c r="E510" s="195" t="n">
        <v>292</v>
      </c>
      <c r="F510" s="195" t="n">
        <v>292</v>
      </c>
      <c r="G510" s="239" t="n">
        <v>503</v>
      </c>
      <c r="H510" s="197" t="inlineStr">
        <is>
          <t>나</t>
        </is>
      </c>
      <c r="I510" s="242" t="inlineStr">
        <is>
          <t>강원대(제2캠)</t>
        </is>
      </c>
      <c r="J510" s="242" t="inlineStr">
        <is>
          <t>기계공학과</t>
        </is>
      </c>
      <c r="K510" s="195" t="inlineStr">
        <is>
          <t>통합</t>
        </is>
      </c>
      <c r="L510" s="697">
        <f>IF(OFFSET(환산공식!$ED$15,$F510,0)=1,"O","X")</f>
        <v/>
      </c>
      <c r="M510" s="188">
        <f>IFERROR(OFFSET(환산공식!DJ$15,$F510,0),"")</f>
        <v/>
      </c>
      <c r="N510" s="697">
        <f>IFERROR(CONCATENATE(ROUND(OFFSET(환산공식!DK$15,$F510,0),1),"%"),"")</f>
        <v/>
      </c>
      <c r="O510" s="697">
        <f>IFERROR(OFFSET(환산공식!DL$15,$F510,0),"")</f>
        <v/>
      </c>
      <c r="P510" s="188">
        <f>IF(E510="","",IF(Q510&gt;R510,"90% 이상",IF(Q510&gt;S510,CONCATENATE(ROUND(((Q510-S510)/(R510-S510))*20+70,0),"%"),IF(Q510&gt;T510,CONCATENATE(ROUND(((Q510-T510)/(S510-T510))*30+40,0),"%"),IF(Q510&gt;U510,CONCATENATE(ROUND(((Q510-U510)/(T510-U510))*30+10,0),"%"),IF(Q510&gt;V510,CONCATENATE(ROUND(((Q510-V510)/(U510-V510))*7+3,0),"%"),"3% 이하"))))))</f>
        <v/>
      </c>
      <c r="Q510" s="194">
        <f>IFERROR(ROUND(OFFSET(환산공식!$FG$15,$F510,0),3),"")</f>
        <v/>
      </c>
      <c r="R510" s="194">
        <f>OFFSET('배치점수 계산기'!H$10,$D510,0)</f>
        <v/>
      </c>
      <c r="S510" s="194">
        <f>OFFSET('배치점수 계산기'!I$10,$D510,0)</f>
        <v/>
      </c>
      <c r="T510" s="194">
        <f>OFFSET('배치점수 계산기'!J$10,$D510,0)</f>
        <v/>
      </c>
      <c r="U510" s="194">
        <f>OFFSET('배치점수 계산기'!K$10,$D510,0)</f>
        <v/>
      </c>
      <c r="V510" s="194">
        <f>OFFSET('배치점수 계산기'!L$10,$D510,0)</f>
        <v/>
      </c>
      <c r="W510" s="186">
        <f>OFFSET('배치점수 계산기'!M$10,$D510,0)</f>
        <v/>
      </c>
      <c r="X510" s="184">
        <f>OFFSET('배치점수 계산기'!N$10,$D510,0)</f>
        <v/>
      </c>
      <c r="Y510" s="188">
        <f>OFFSET(환산공식!FW$15,$F510,0)</f>
        <v/>
      </c>
      <c r="Z510" s="697">
        <f>OFFSET(환산공식!FX$15,$F510,0)</f>
        <v/>
      </c>
      <c r="AA510" s="179">
        <f>OFFSET(환산공식!FY$15,$F510,0)</f>
        <v/>
      </c>
      <c r="AB510" s="3" t="n"/>
      <c r="AD510" s="0">
        <f>IF(L510="X",6,IF(Q510&gt;R510,1,IF(Q510&gt;S510,2,IF(Q510&gt;T510,3,IF(Q510&gt;U510,4,IF(Q510&gt;=V510,5,IF(Q510&lt;V510,6,"")))))))</f>
        <v/>
      </c>
      <c r="AF510" s="3" t="n"/>
      <c r="AG510" s="3" t="n"/>
      <c r="AH510" s="3" t="n"/>
    </row>
    <row r="511">
      <c r="A511" s="198" t="n"/>
      <c r="B511" s="198" t="n"/>
      <c r="C511" s="198" t="inlineStr">
        <is>
          <t>나504</t>
        </is>
      </c>
      <c r="D511" s="195" t="n">
        <v>1499</v>
      </c>
      <c r="E511" s="195" t="n">
        <v>292</v>
      </c>
      <c r="F511" s="195" t="n">
        <v>292</v>
      </c>
      <c r="G511" s="239" t="n">
        <v>504</v>
      </c>
      <c r="H511" s="197" t="inlineStr">
        <is>
          <t>나</t>
        </is>
      </c>
      <c r="I511" s="242" t="inlineStr">
        <is>
          <t>강원대(제2캠)</t>
        </is>
      </c>
      <c r="J511" s="242" t="inlineStr">
        <is>
          <t>안경광학과</t>
        </is>
      </c>
      <c r="K511" s="195" t="inlineStr">
        <is>
          <t>통합</t>
        </is>
      </c>
      <c r="L511" s="697">
        <f>IF(OFFSET(환산공식!$ED$15,$F511,0)=1,"O","X")</f>
        <v/>
      </c>
      <c r="M511" s="188">
        <f>IFERROR(OFFSET(환산공식!DJ$15,$F511,0),"")</f>
        <v/>
      </c>
      <c r="N511" s="697">
        <f>IFERROR(CONCATENATE(ROUND(OFFSET(환산공식!DK$15,$F511,0),1),"%"),"")</f>
        <v/>
      </c>
      <c r="O511" s="697">
        <f>IFERROR(OFFSET(환산공식!DL$15,$F511,0),"")</f>
        <v/>
      </c>
      <c r="P511" s="188">
        <f>IF(E511="","",IF(Q511&gt;R511,"90% 이상",IF(Q511&gt;S511,CONCATENATE(ROUND(((Q511-S511)/(R511-S511))*20+70,0),"%"),IF(Q511&gt;T511,CONCATENATE(ROUND(((Q511-T511)/(S511-T511))*30+40,0),"%"),IF(Q511&gt;U511,CONCATENATE(ROUND(((Q511-U511)/(T511-U511))*30+10,0),"%"),IF(Q511&gt;V511,CONCATENATE(ROUND(((Q511-V511)/(U511-V511))*7+3,0),"%"),"3% 이하"))))))</f>
        <v/>
      </c>
      <c r="Q511" s="194">
        <f>IFERROR(ROUND(OFFSET(환산공식!$FG$15,$F511,0),3),"")</f>
        <v/>
      </c>
      <c r="R511" s="194">
        <f>OFFSET('배치점수 계산기'!H$10,$D511,0)</f>
        <v/>
      </c>
      <c r="S511" s="194">
        <f>OFFSET('배치점수 계산기'!I$10,$D511,0)</f>
        <v/>
      </c>
      <c r="T511" s="194">
        <f>OFFSET('배치점수 계산기'!J$10,$D511,0)</f>
        <v/>
      </c>
      <c r="U511" s="194">
        <f>OFFSET('배치점수 계산기'!K$10,$D511,0)</f>
        <v/>
      </c>
      <c r="V511" s="194">
        <f>OFFSET('배치점수 계산기'!L$10,$D511,0)</f>
        <v/>
      </c>
      <c r="W511" s="186">
        <f>OFFSET('배치점수 계산기'!M$10,$D511,0)</f>
        <v/>
      </c>
      <c r="X511" s="184">
        <f>OFFSET('배치점수 계산기'!N$10,$D511,0)</f>
        <v/>
      </c>
      <c r="Y511" s="188">
        <f>OFFSET(환산공식!FW$15,$F511,0)</f>
        <v/>
      </c>
      <c r="Z511" s="697">
        <f>OFFSET(환산공식!FX$15,$F511,0)</f>
        <v/>
      </c>
      <c r="AA511" s="179">
        <f>OFFSET(환산공식!FY$15,$F511,0)</f>
        <v/>
      </c>
      <c r="AB511" s="3" t="n"/>
      <c r="AD511" s="0">
        <f>IF(L511="X",6,IF(Q511&gt;R511,1,IF(Q511&gt;S511,2,IF(Q511&gt;T511,3,IF(Q511&gt;U511,4,IF(Q511&gt;=V511,5,IF(Q511&lt;V511,6,"")))))))</f>
        <v/>
      </c>
      <c r="AF511" s="3" t="n"/>
      <c r="AG511" s="3" t="n"/>
      <c r="AH511" s="3" t="n"/>
    </row>
    <row r="512">
      <c r="A512" s="198" t="n"/>
      <c r="B512" s="198" t="n"/>
      <c r="C512" s="198" t="inlineStr">
        <is>
          <t>나505</t>
        </is>
      </c>
      <c r="D512" s="195" t="n">
        <v>1503</v>
      </c>
      <c r="E512" s="195" t="n">
        <v>195</v>
      </c>
      <c r="F512" s="195" t="n">
        <v>195</v>
      </c>
      <c r="G512" s="239" t="n">
        <v>505</v>
      </c>
      <c r="H512" s="197" t="inlineStr">
        <is>
          <t>나</t>
        </is>
      </c>
      <c r="I512" s="242" t="inlineStr">
        <is>
          <t>경북대</t>
        </is>
      </c>
      <c r="J512" s="242" t="inlineStr">
        <is>
          <t>수학교육과</t>
        </is>
      </c>
      <c r="K512" s="195" t="inlineStr">
        <is>
          <t>자연</t>
        </is>
      </c>
      <c r="L512" s="697">
        <f>IF(OFFSET(환산공식!$ED$15,$F512,0)=1,"O","X")</f>
        <v/>
      </c>
      <c r="M512" s="188">
        <f>IFERROR(OFFSET(환산공식!DJ$15,$F512,0),"")</f>
        <v/>
      </c>
      <c r="N512" s="697">
        <f>IFERROR(CONCATENATE(ROUND(OFFSET(환산공식!DK$15,$F512,0),1),"%"),"")</f>
        <v/>
      </c>
      <c r="O512" s="697">
        <f>IFERROR(OFFSET(환산공식!DL$15,$F512,0),"")</f>
        <v/>
      </c>
      <c r="P512" s="188">
        <f>IF(E512="","",IF(Q512&gt;R512,"90% 이상",IF(Q512&gt;S512,CONCATENATE(ROUND(((Q512-S512)/(R512-S512))*20+70,0),"%"),IF(Q512&gt;T512,CONCATENATE(ROUND(((Q512-T512)/(S512-T512))*30+40,0),"%"),IF(Q512&gt;U512,CONCATENATE(ROUND(((Q512-U512)/(T512-U512))*30+10,0),"%"),IF(Q512&gt;V512,CONCATENATE(ROUND(((Q512-V512)/(U512-V512))*7+3,0),"%"),"3% 이하"))))))</f>
        <v/>
      </c>
      <c r="Q512" s="194">
        <f>IFERROR(ROUND(OFFSET(환산공식!$FG$15,$F512,0),3),"")</f>
        <v/>
      </c>
      <c r="R512" s="194">
        <f>OFFSET('배치점수 계산기'!H$10,$D512,0)</f>
        <v/>
      </c>
      <c r="S512" s="194">
        <f>OFFSET('배치점수 계산기'!I$10,$D512,0)</f>
        <v/>
      </c>
      <c r="T512" s="194">
        <f>OFFSET('배치점수 계산기'!J$10,$D512,0)</f>
        <v/>
      </c>
      <c r="U512" s="194">
        <f>OFFSET('배치점수 계산기'!K$10,$D512,0)</f>
        <v/>
      </c>
      <c r="V512" s="194">
        <f>OFFSET('배치점수 계산기'!L$10,$D512,0)</f>
        <v/>
      </c>
      <c r="W512" s="186">
        <f>OFFSET('배치점수 계산기'!M$10,$D512,0)</f>
        <v/>
      </c>
      <c r="X512" s="184">
        <f>OFFSET('배치점수 계산기'!N$10,$D512,0)</f>
        <v/>
      </c>
      <c r="Y512" s="188">
        <f>OFFSET(환산공식!FW$15,$F512,0)</f>
        <v/>
      </c>
      <c r="Z512" s="697">
        <f>OFFSET(환산공식!FX$15,$F512,0)</f>
        <v/>
      </c>
      <c r="AA512" s="179">
        <f>OFFSET(환산공식!FY$15,$F512,0)</f>
        <v/>
      </c>
      <c r="AB512" s="3" t="n"/>
      <c r="AD512" s="0">
        <f>IF(L512="X",6,IF(Q512&gt;R512,1,IF(Q512&gt;S512,2,IF(Q512&gt;T512,3,IF(Q512&gt;U512,4,IF(Q512&gt;=V512,5,IF(Q512&lt;V512,6,"")))))))</f>
        <v/>
      </c>
      <c r="AF512" s="3" t="n"/>
      <c r="AG512" s="3" t="n"/>
      <c r="AH512" s="3" t="n"/>
    </row>
    <row r="513">
      <c r="A513" s="198" t="n"/>
      <c r="B513" s="198" t="n"/>
      <c r="C513" s="198" t="inlineStr">
        <is>
          <t>나506</t>
        </is>
      </c>
      <c r="D513" s="195" t="n">
        <v>1504</v>
      </c>
      <c r="E513" s="195" t="n">
        <v>195</v>
      </c>
      <c r="F513" s="195" t="n">
        <v>195</v>
      </c>
      <c r="G513" s="239" t="n">
        <v>506</v>
      </c>
      <c r="H513" s="197" t="inlineStr">
        <is>
          <t>나</t>
        </is>
      </c>
      <c r="I513" s="242" t="inlineStr">
        <is>
          <t>경북대</t>
        </is>
      </c>
      <c r="J513" s="242" t="inlineStr">
        <is>
          <t>IT대학 자율학부</t>
        </is>
      </c>
      <c r="K513" s="195" t="inlineStr">
        <is>
          <t>자연</t>
        </is>
      </c>
      <c r="L513" s="697">
        <f>IF(OFFSET(환산공식!$ED$15,$F513,0)=1,"O","X")</f>
        <v/>
      </c>
      <c r="M513" s="188">
        <f>IFERROR(OFFSET(환산공식!DJ$15,$F513,0),"")</f>
        <v/>
      </c>
      <c r="N513" s="697">
        <f>IFERROR(CONCATENATE(ROUND(OFFSET(환산공식!DK$15,$F513,0),1),"%"),"")</f>
        <v/>
      </c>
      <c r="O513" s="697">
        <f>IFERROR(OFFSET(환산공식!DL$15,$F513,0),"")</f>
        <v/>
      </c>
      <c r="P513" s="188">
        <f>IF(E513="","",IF(Q513&gt;R513,"90% 이상",IF(Q513&gt;S513,CONCATENATE(ROUND(((Q513-S513)/(R513-S513))*20+70,0),"%"),IF(Q513&gt;T513,CONCATENATE(ROUND(((Q513-T513)/(S513-T513))*30+40,0),"%"),IF(Q513&gt;U513,CONCATENATE(ROUND(((Q513-U513)/(T513-U513))*30+10,0),"%"),IF(Q513&gt;V513,CONCATENATE(ROUND(((Q513-V513)/(U513-V513))*7+3,0),"%"),"3% 이하"))))))</f>
        <v/>
      </c>
      <c r="Q513" s="194">
        <f>IFERROR(ROUND(OFFSET(환산공식!$FG$15,$F513,0),3),"")</f>
        <v/>
      </c>
      <c r="R513" s="194">
        <f>OFFSET('배치점수 계산기'!H$10,$D513,0)</f>
        <v/>
      </c>
      <c r="S513" s="194">
        <f>OFFSET('배치점수 계산기'!I$10,$D513,0)</f>
        <v/>
      </c>
      <c r="T513" s="194">
        <f>OFFSET('배치점수 계산기'!J$10,$D513,0)</f>
        <v/>
      </c>
      <c r="U513" s="194">
        <f>OFFSET('배치점수 계산기'!K$10,$D513,0)</f>
        <v/>
      </c>
      <c r="V513" s="194">
        <f>OFFSET('배치점수 계산기'!L$10,$D513,0)</f>
        <v/>
      </c>
      <c r="W513" s="186">
        <f>OFFSET('배치점수 계산기'!M$10,$D513,0)</f>
        <v/>
      </c>
      <c r="X513" s="184">
        <f>OFFSET('배치점수 계산기'!N$10,$D513,0)</f>
        <v/>
      </c>
      <c r="Y513" s="188">
        <f>OFFSET(환산공식!FW$15,$F513,0)</f>
        <v/>
      </c>
      <c r="Z513" s="697">
        <f>OFFSET(환산공식!FX$15,$F513,0)</f>
        <v/>
      </c>
      <c r="AA513" s="179">
        <f>OFFSET(환산공식!FY$15,$F513,0)</f>
        <v/>
      </c>
      <c r="AB513" s="3" t="n"/>
      <c r="AD513" s="0">
        <f>IF(L513="X",6,IF(Q513&gt;R513,1,IF(Q513&gt;S513,2,IF(Q513&gt;T513,3,IF(Q513&gt;U513,4,IF(Q513&gt;=V513,5,IF(Q513&lt;V513,6,"")))))))</f>
        <v/>
      </c>
      <c r="AF513" s="3" t="n"/>
      <c r="AG513" s="3" t="n"/>
      <c r="AH513" s="3" t="n"/>
    </row>
    <row r="514">
      <c r="A514" s="198" t="n"/>
      <c r="B514" s="198" t="n"/>
      <c r="C514" s="198" t="inlineStr">
        <is>
          <t>나507</t>
        </is>
      </c>
      <c r="D514" s="195" t="n">
        <v>1505</v>
      </c>
      <c r="E514" s="195" t="n">
        <v>195</v>
      </c>
      <c r="F514" s="195" t="n">
        <v>195</v>
      </c>
      <c r="G514" s="239" t="n">
        <v>507</v>
      </c>
      <c r="H514" s="197" t="inlineStr">
        <is>
          <t>나</t>
        </is>
      </c>
      <c r="I514" s="242" t="inlineStr">
        <is>
          <t>경북대</t>
        </is>
      </c>
      <c r="J514" s="242" t="inlineStr">
        <is>
          <t>컴퓨터학부(첨단컴퓨팅연구전공)</t>
        </is>
      </c>
      <c r="K514" s="195" t="inlineStr">
        <is>
          <t>자연</t>
        </is>
      </c>
      <c r="L514" s="697">
        <f>IF(OFFSET(환산공식!$ED$15,$F514,0)=1,"O","X")</f>
        <v/>
      </c>
      <c r="M514" s="188">
        <f>IFERROR(OFFSET(환산공식!DJ$15,$F514,0),"")</f>
        <v/>
      </c>
      <c r="N514" s="697">
        <f>IFERROR(CONCATENATE(ROUND(OFFSET(환산공식!DK$15,$F514,0),1),"%"),"")</f>
        <v/>
      </c>
      <c r="O514" s="697">
        <f>IFERROR(OFFSET(환산공식!DL$15,$F514,0),"")</f>
        <v/>
      </c>
      <c r="P514" s="188">
        <f>IF(E514="","",IF(Q514&gt;R514,"90% 이상",IF(Q514&gt;S514,CONCATENATE(ROUND(((Q514-S514)/(R514-S514))*20+70,0),"%"),IF(Q514&gt;T514,CONCATENATE(ROUND(((Q514-T514)/(S514-T514))*30+40,0),"%"),IF(Q514&gt;U514,CONCATENATE(ROUND(((Q514-U514)/(T514-U514))*30+10,0),"%"),IF(Q514&gt;V514,CONCATENATE(ROUND(((Q514-V514)/(U514-V514))*7+3,0),"%"),"3% 이하"))))))</f>
        <v/>
      </c>
      <c r="Q514" s="194">
        <f>IFERROR(ROUND(OFFSET(환산공식!$FG$15,$F514,0),3),"")</f>
        <v/>
      </c>
      <c r="R514" s="194">
        <f>OFFSET('배치점수 계산기'!H$10,$D514,0)</f>
        <v/>
      </c>
      <c r="S514" s="194">
        <f>OFFSET('배치점수 계산기'!I$10,$D514,0)</f>
        <v/>
      </c>
      <c r="T514" s="194">
        <f>OFFSET('배치점수 계산기'!J$10,$D514,0)</f>
        <v/>
      </c>
      <c r="U514" s="194">
        <f>OFFSET('배치점수 계산기'!K$10,$D514,0)</f>
        <v/>
      </c>
      <c r="V514" s="194">
        <f>OFFSET('배치점수 계산기'!L$10,$D514,0)</f>
        <v/>
      </c>
      <c r="W514" s="186">
        <f>OFFSET('배치점수 계산기'!M$10,$D514,0)</f>
        <v/>
      </c>
      <c r="X514" s="184">
        <f>OFFSET('배치점수 계산기'!N$10,$D514,0)</f>
        <v/>
      </c>
      <c r="Y514" s="188">
        <f>OFFSET(환산공식!FW$15,$F514,0)</f>
        <v/>
      </c>
      <c r="Z514" s="697">
        <f>OFFSET(환산공식!FX$15,$F514,0)</f>
        <v/>
      </c>
      <c r="AA514" s="179">
        <f>OFFSET(환산공식!FY$15,$F514,0)</f>
        <v/>
      </c>
      <c r="AB514" s="3" t="n"/>
      <c r="AD514" s="0">
        <f>IF(L514="X",6,IF(Q514&gt;R514,1,IF(Q514&gt;S514,2,IF(Q514&gt;T514,3,IF(Q514&gt;U514,4,IF(Q514&gt;=V514,5,IF(Q514&lt;V514,6,"")))))))</f>
        <v/>
      </c>
      <c r="AF514" s="3" t="n"/>
      <c r="AG514" s="3" t="n"/>
      <c r="AH514" s="3" t="n"/>
    </row>
    <row r="515">
      <c r="A515" s="198" t="n"/>
      <c r="B515" s="198" t="n"/>
      <c r="C515" s="198" t="inlineStr">
        <is>
          <t>나508</t>
        </is>
      </c>
      <c r="D515" s="195" t="n">
        <v>1506</v>
      </c>
      <c r="E515" s="195" t="n">
        <v>195</v>
      </c>
      <c r="F515" s="195" t="n">
        <v>195</v>
      </c>
      <c r="G515" s="239" t="n">
        <v>508</v>
      </c>
      <c r="H515" s="197" t="inlineStr">
        <is>
          <t>나</t>
        </is>
      </c>
      <c r="I515" s="242" t="inlineStr">
        <is>
          <t>경북대</t>
        </is>
      </c>
      <c r="J515" s="242" t="inlineStr">
        <is>
          <t>기계공학부</t>
        </is>
      </c>
      <c r="K515" s="195" t="inlineStr">
        <is>
          <t>자연</t>
        </is>
      </c>
      <c r="L515" s="697">
        <f>IF(OFFSET(환산공식!$ED$15,$F515,0)=1,"O","X")</f>
        <v/>
      </c>
      <c r="M515" s="188">
        <f>IFERROR(OFFSET(환산공식!DJ$15,$F515,0),"")</f>
        <v/>
      </c>
      <c r="N515" s="697">
        <f>IFERROR(CONCATENATE(ROUND(OFFSET(환산공식!DK$15,$F515,0),1),"%"),"")</f>
        <v/>
      </c>
      <c r="O515" s="697">
        <f>IFERROR(OFFSET(환산공식!DL$15,$F515,0),"")</f>
        <v/>
      </c>
      <c r="P515" s="188">
        <f>IF(E515="","",IF(Q515&gt;R515,"90% 이상",IF(Q515&gt;S515,CONCATENATE(ROUND(((Q515-S515)/(R515-S515))*20+70,0),"%"),IF(Q515&gt;T515,CONCATENATE(ROUND(((Q515-T515)/(S515-T515))*30+40,0),"%"),IF(Q515&gt;U515,CONCATENATE(ROUND(((Q515-U515)/(T515-U515))*30+10,0),"%"),IF(Q515&gt;V515,CONCATENATE(ROUND(((Q515-V515)/(U515-V515))*7+3,0),"%"),"3% 이하"))))))</f>
        <v/>
      </c>
      <c r="Q515" s="194">
        <f>IFERROR(ROUND(OFFSET(환산공식!$FG$15,$F515,0),3),"")</f>
        <v/>
      </c>
      <c r="R515" s="194">
        <f>OFFSET('배치점수 계산기'!H$10,$D515,0)</f>
        <v/>
      </c>
      <c r="S515" s="194">
        <f>OFFSET('배치점수 계산기'!I$10,$D515,0)</f>
        <v/>
      </c>
      <c r="T515" s="194">
        <f>OFFSET('배치점수 계산기'!J$10,$D515,0)</f>
        <v/>
      </c>
      <c r="U515" s="194">
        <f>OFFSET('배치점수 계산기'!K$10,$D515,0)</f>
        <v/>
      </c>
      <c r="V515" s="194">
        <f>OFFSET('배치점수 계산기'!L$10,$D515,0)</f>
        <v/>
      </c>
      <c r="W515" s="186">
        <f>OFFSET('배치점수 계산기'!M$10,$D515,0)</f>
        <v/>
      </c>
      <c r="X515" s="184">
        <f>OFFSET('배치점수 계산기'!N$10,$D515,0)</f>
        <v/>
      </c>
      <c r="Y515" s="188">
        <f>OFFSET(환산공식!FW$15,$F515,0)</f>
        <v/>
      </c>
      <c r="Z515" s="697">
        <f>OFFSET(환산공식!FX$15,$F515,0)</f>
        <v/>
      </c>
      <c r="AA515" s="179">
        <f>OFFSET(환산공식!FY$15,$F515,0)</f>
        <v/>
      </c>
      <c r="AB515" s="3" t="n"/>
      <c r="AD515" s="0">
        <f>IF(L515="X",6,IF(Q515&gt;R515,1,IF(Q515&gt;S515,2,IF(Q515&gt;T515,3,IF(Q515&gt;U515,4,IF(Q515&gt;=V515,5,IF(Q515&lt;V515,6,"")))))))</f>
        <v/>
      </c>
      <c r="AF515" s="3" t="n"/>
      <c r="AG515" s="3" t="n"/>
      <c r="AH515" s="3" t="n"/>
    </row>
    <row r="516">
      <c r="A516" s="198" t="n"/>
      <c r="B516" s="198" t="n"/>
      <c r="C516" s="198" t="inlineStr">
        <is>
          <t>나509</t>
        </is>
      </c>
      <c r="D516" s="195" t="n">
        <v>1507</v>
      </c>
      <c r="E516" s="195" t="n">
        <v>195</v>
      </c>
      <c r="F516" s="195" t="n">
        <v>195</v>
      </c>
      <c r="G516" s="239" t="n">
        <v>509</v>
      </c>
      <c r="H516" s="197" t="inlineStr">
        <is>
          <t>나</t>
        </is>
      </c>
      <c r="I516" s="242" t="inlineStr">
        <is>
          <t>경북대</t>
        </is>
      </c>
      <c r="J516" s="242" t="inlineStr">
        <is>
          <t>신소재공학과</t>
        </is>
      </c>
      <c r="K516" s="195" t="inlineStr">
        <is>
          <t>자연</t>
        </is>
      </c>
      <c r="L516" s="697">
        <f>IF(OFFSET(환산공식!$ED$15,$F516,0)=1,"O","X")</f>
        <v/>
      </c>
      <c r="M516" s="188">
        <f>IFERROR(OFFSET(환산공식!DJ$15,$F516,0),"")</f>
        <v/>
      </c>
      <c r="N516" s="697">
        <f>IFERROR(CONCATENATE(ROUND(OFFSET(환산공식!DK$15,$F516,0),1),"%"),"")</f>
        <v/>
      </c>
      <c r="O516" s="697">
        <f>IFERROR(OFFSET(환산공식!DL$15,$F516,0),"")</f>
        <v/>
      </c>
      <c r="P516" s="188">
        <f>IF(E516="","",IF(Q516&gt;R516,"90% 이상",IF(Q516&gt;S516,CONCATENATE(ROUND(((Q516-S516)/(R516-S516))*20+70,0),"%"),IF(Q516&gt;T516,CONCATENATE(ROUND(((Q516-T516)/(S516-T516))*30+40,0),"%"),IF(Q516&gt;U516,CONCATENATE(ROUND(((Q516-U516)/(T516-U516))*30+10,0),"%"),IF(Q516&gt;V516,CONCATENATE(ROUND(((Q516-V516)/(U516-V516))*7+3,0),"%"),"3% 이하"))))))</f>
        <v/>
      </c>
      <c r="Q516" s="194">
        <f>IFERROR(ROUND(OFFSET(환산공식!$FG$15,$F516,0),3),"")</f>
        <v/>
      </c>
      <c r="R516" s="194">
        <f>OFFSET('배치점수 계산기'!H$10,$D516,0)</f>
        <v/>
      </c>
      <c r="S516" s="194">
        <f>OFFSET('배치점수 계산기'!I$10,$D516,0)</f>
        <v/>
      </c>
      <c r="T516" s="194">
        <f>OFFSET('배치점수 계산기'!J$10,$D516,0)</f>
        <v/>
      </c>
      <c r="U516" s="194">
        <f>OFFSET('배치점수 계산기'!K$10,$D516,0)</f>
        <v/>
      </c>
      <c r="V516" s="194">
        <f>OFFSET('배치점수 계산기'!L$10,$D516,0)</f>
        <v/>
      </c>
      <c r="W516" s="186">
        <f>OFFSET('배치점수 계산기'!M$10,$D516,0)</f>
        <v/>
      </c>
      <c r="X516" s="184">
        <f>OFFSET('배치점수 계산기'!N$10,$D516,0)</f>
        <v/>
      </c>
      <c r="Y516" s="188">
        <f>OFFSET(환산공식!FW$15,$F516,0)</f>
        <v/>
      </c>
      <c r="Z516" s="697">
        <f>OFFSET(환산공식!FX$15,$F516,0)</f>
        <v/>
      </c>
      <c r="AA516" s="179">
        <f>OFFSET(환산공식!FY$15,$F516,0)</f>
        <v/>
      </c>
      <c r="AB516" s="3" t="n"/>
      <c r="AD516" s="0">
        <f>IF(L516="X",6,IF(Q516&gt;R516,1,IF(Q516&gt;S516,2,IF(Q516&gt;T516,3,IF(Q516&gt;U516,4,IF(Q516&gt;=V516,5,IF(Q516&lt;V516,6,"")))))))</f>
        <v/>
      </c>
      <c r="AF516" s="3" t="n"/>
      <c r="AG516" s="3" t="n"/>
      <c r="AH516" s="3" t="n"/>
    </row>
    <row r="517">
      <c r="A517" s="198" t="n"/>
      <c r="B517" s="198" t="n"/>
      <c r="C517" s="198" t="inlineStr">
        <is>
          <t>나510</t>
        </is>
      </c>
      <c r="D517" s="195" t="n">
        <v>1508</v>
      </c>
      <c r="E517" s="195" t="n">
        <v>195</v>
      </c>
      <c r="F517" s="195" t="n">
        <v>195</v>
      </c>
      <c r="G517" s="239" t="n">
        <v>510</v>
      </c>
      <c r="H517" s="197" t="inlineStr">
        <is>
          <t>나</t>
        </is>
      </c>
      <c r="I517" s="242" t="inlineStr">
        <is>
          <t>경북대</t>
        </is>
      </c>
      <c r="J517" s="242" t="inlineStr">
        <is>
          <t>공과대학 자율학부</t>
        </is>
      </c>
      <c r="K517" s="195" t="inlineStr">
        <is>
          <t>자연</t>
        </is>
      </c>
      <c r="L517" s="697">
        <f>IF(OFFSET(환산공식!$ED$15,$F517,0)=1,"O","X")</f>
        <v/>
      </c>
      <c r="M517" s="188">
        <f>IFERROR(OFFSET(환산공식!DJ$15,$F517,0),"")</f>
        <v/>
      </c>
      <c r="N517" s="697">
        <f>IFERROR(CONCATENATE(ROUND(OFFSET(환산공식!DK$15,$F517,0),1),"%"),"")</f>
        <v/>
      </c>
      <c r="O517" s="697">
        <f>IFERROR(OFFSET(환산공식!DL$15,$F517,0),"")</f>
        <v/>
      </c>
      <c r="P517" s="188">
        <f>IF(E517="","",IF(Q517&gt;R517,"90% 이상",IF(Q517&gt;S517,CONCATENATE(ROUND(((Q517-S517)/(R517-S517))*20+70,0),"%"),IF(Q517&gt;T517,CONCATENATE(ROUND(((Q517-T517)/(S517-T517))*30+40,0),"%"),IF(Q517&gt;U517,CONCATENATE(ROUND(((Q517-U517)/(T517-U517))*30+10,0),"%"),IF(Q517&gt;V517,CONCATENATE(ROUND(((Q517-V517)/(U517-V517))*7+3,0),"%"),"3% 이하"))))))</f>
        <v/>
      </c>
      <c r="Q517" s="194">
        <f>IFERROR(ROUND(OFFSET(환산공식!$FG$15,$F517,0),3),"")</f>
        <v/>
      </c>
      <c r="R517" s="194">
        <f>OFFSET('배치점수 계산기'!H$10,$D517,0)</f>
        <v/>
      </c>
      <c r="S517" s="194">
        <f>OFFSET('배치점수 계산기'!I$10,$D517,0)</f>
        <v/>
      </c>
      <c r="T517" s="194">
        <f>OFFSET('배치점수 계산기'!J$10,$D517,0)</f>
        <v/>
      </c>
      <c r="U517" s="194">
        <f>OFFSET('배치점수 계산기'!K$10,$D517,0)</f>
        <v/>
      </c>
      <c r="V517" s="194">
        <f>OFFSET('배치점수 계산기'!L$10,$D517,0)</f>
        <v/>
      </c>
      <c r="W517" s="186">
        <f>OFFSET('배치점수 계산기'!M$10,$D517,0)</f>
        <v/>
      </c>
      <c r="X517" s="184">
        <f>OFFSET('배치점수 계산기'!N$10,$D517,0)</f>
        <v/>
      </c>
      <c r="Y517" s="188">
        <f>OFFSET(환산공식!FW$15,$F517,0)</f>
        <v/>
      </c>
      <c r="Z517" s="697">
        <f>OFFSET(환산공식!FX$15,$F517,0)</f>
        <v/>
      </c>
      <c r="AA517" s="179">
        <f>OFFSET(환산공식!FY$15,$F517,0)</f>
        <v/>
      </c>
      <c r="AB517" s="3" t="n"/>
      <c r="AD517" s="0">
        <f>IF(L517="X",6,IF(Q517&gt;R517,1,IF(Q517&gt;S517,2,IF(Q517&gt;T517,3,IF(Q517&gt;U517,4,IF(Q517&gt;=V517,5,IF(Q517&lt;V517,6,"")))))))</f>
        <v/>
      </c>
      <c r="AF517" s="3" t="n"/>
      <c r="AG517" s="3" t="n"/>
      <c r="AH517" s="3" t="n"/>
    </row>
    <row r="518">
      <c r="A518" s="198" t="n"/>
      <c r="B518" s="198" t="n"/>
      <c r="C518" s="198" t="inlineStr">
        <is>
          <t>나511</t>
        </is>
      </c>
      <c r="D518" s="195" t="n">
        <v>1509</v>
      </c>
      <c r="E518" s="195" t="n">
        <v>195</v>
      </c>
      <c r="F518" s="195" t="n">
        <v>195</v>
      </c>
      <c r="G518" s="239" t="n">
        <v>511</v>
      </c>
      <c r="H518" s="197" t="inlineStr">
        <is>
          <t>나</t>
        </is>
      </c>
      <c r="I518" s="242" t="inlineStr">
        <is>
          <t>경북대</t>
        </is>
      </c>
      <c r="J518" s="242" t="inlineStr">
        <is>
          <t>금속재료공학과</t>
        </is>
      </c>
      <c r="K518" s="195" t="inlineStr">
        <is>
          <t>자연</t>
        </is>
      </c>
      <c r="L518" s="697">
        <f>IF(OFFSET(환산공식!$ED$15,$F518,0)=1,"O","X")</f>
        <v/>
      </c>
      <c r="M518" s="188">
        <f>IFERROR(OFFSET(환산공식!DJ$15,$F518,0),"")</f>
        <v/>
      </c>
      <c r="N518" s="697">
        <f>IFERROR(CONCATENATE(ROUND(OFFSET(환산공식!DK$15,$F518,0),1),"%"),"")</f>
        <v/>
      </c>
      <c r="O518" s="697">
        <f>IFERROR(OFFSET(환산공식!DL$15,$F518,0),"")</f>
        <v/>
      </c>
      <c r="P518" s="188">
        <f>IF(E518="","",IF(Q518&gt;R518,"90% 이상",IF(Q518&gt;S518,CONCATENATE(ROUND(((Q518-S518)/(R518-S518))*20+70,0),"%"),IF(Q518&gt;T518,CONCATENATE(ROUND(((Q518-T518)/(S518-T518))*30+40,0),"%"),IF(Q518&gt;U518,CONCATENATE(ROUND(((Q518-U518)/(T518-U518))*30+10,0),"%"),IF(Q518&gt;V518,CONCATENATE(ROUND(((Q518-V518)/(U518-V518))*7+3,0),"%"),"3% 이하"))))))</f>
        <v/>
      </c>
      <c r="Q518" s="194">
        <f>IFERROR(ROUND(OFFSET(환산공식!$FG$15,$F518,0),3),"")</f>
        <v/>
      </c>
      <c r="R518" s="194">
        <f>OFFSET('배치점수 계산기'!H$10,$D518,0)</f>
        <v/>
      </c>
      <c r="S518" s="194">
        <f>OFFSET('배치점수 계산기'!I$10,$D518,0)</f>
        <v/>
      </c>
      <c r="T518" s="194">
        <f>OFFSET('배치점수 계산기'!J$10,$D518,0)</f>
        <v/>
      </c>
      <c r="U518" s="194">
        <f>OFFSET('배치점수 계산기'!K$10,$D518,0)</f>
        <v/>
      </c>
      <c r="V518" s="194">
        <f>OFFSET('배치점수 계산기'!L$10,$D518,0)</f>
        <v/>
      </c>
      <c r="W518" s="186">
        <f>OFFSET('배치점수 계산기'!M$10,$D518,0)</f>
        <v/>
      </c>
      <c r="X518" s="184">
        <f>OFFSET('배치점수 계산기'!N$10,$D518,0)</f>
        <v/>
      </c>
      <c r="Y518" s="188">
        <f>OFFSET(환산공식!FW$15,$F518,0)</f>
        <v/>
      </c>
      <c r="Z518" s="697">
        <f>OFFSET(환산공식!FX$15,$F518,0)</f>
        <v/>
      </c>
      <c r="AA518" s="179">
        <f>OFFSET(환산공식!FY$15,$F518,0)</f>
        <v/>
      </c>
      <c r="AB518" s="3" t="n"/>
      <c r="AD518" s="0">
        <f>IF(L518="X",6,IF(Q518&gt;R518,1,IF(Q518&gt;S518,2,IF(Q518&gt;T518,3,IF(Q518&gt;U518,4,IF(Q518&gt;=V518,5,IF(Q518&lt;V518,6,"")))))))</f>
        <v/>
      </c>
      <c r="AF518" s="3" t="n"/>
      <c r="AG518" s="3" t="n"/>
      <c r="AH518" s="3" t="n"/>
    </row>
    <row r="519">
      <c r="A519" s="198" t="n"/>
      <c r="B519" s="198" t="n"/>
      <c r="C519" s="198" t="inlineStr">
        <is>
          <t>나512</t>
        </is>
      </c>
      <c r="D519" s="195" t="n">
        <v>1510</v>
      </c>
      <c r="E519" s="195" t="n">
        <v>195</v>
      </c>
      <c r="F519" s="195" t="n">
        <v>195</v>
      </c>
      <c r="G519" s="239" t="n">
        <v>512</v>
      </c>
      <c r="H519" s="197" t="inlineStr">
        <is>
          <t>나</t>
        </is>
      </c>
      <c r="I519" s="242" t="inlineStr">
        <is>
          <t>경북대</t>
        </is>
      </c>
      <c r="J519" s="242" t="inlineStr">
        <is>
          <t>화학과</t>
        </is>
      </c>
      <c r="K519" s="195" t="inlineStr">
        <is>
          <t>자연</t>
        </is>
      </c>
      <c r="L519" s="697">
        <f>IF(OFFSET(환산공식!$ED$15,$F519,0)=1,"O","X")</f>
        <v/>
      </c>
      <c r="M519" s="188">
        <f>IFERROR(OFFSET(환산공식!DJ$15,$F519,0),"")</f>
        <v/>
      </c>
      <c r="N519" s="697">
        <f>IFERROR(CONCATENATE(ROUND(OFFSET(환산공식!DK$15,$F519,0),1),"%"),"")</f>
        <v/>
      </c>
      <c r="O519" s="697">
        <f>IFERROR(OFFSET(환산공식!DL$15,$F519,0),"")</f>
        <v/>
      </c>
      <c r="P519" s="188">
        <f>IF(E519="","",IF(Q519&gt;R519,"90% 이상",IF(Q519&gt;S519,CONCATENATE(ROUND(((Q519-S519)/(R519-S519))*20+70,0),"%"),IF(Q519&gt;T519,CONCATENATE(ROUND(((Q519-T519)/(S519-T519))*30+40,0),"%"),IF(Q519&gt;U519,CONCATENATE(ROUND(((Q519-U519)/(T519-U519))*30+10,0),"%"),IF(Q519&gt;V519,CONCATENATE(ROUND(((Q519-V519)/(U519-V519))*7+3,0),"%"),"3% 이하"))))))</f>
        <v/>
      </c>
      <c r="Q519" s="194">
        <f>IFERROR(ROUND(OFFSET(환산공식!$FG$15,$F519,0),3),"")</f>
        <v/>
      </c>
      <c r="R519" s="194">
        <f>OFFSET('배치점수 계산기'!H$10,$D519,0)</f>
        <v/>
      </c>
      <c r="S519" s="194">
        <f>OFFSET('배치점수 계산기'!I$10,$D519,0)</f>
        <v/>
      </c>
      <c r="T519" s="194">
        <f>OFFSET('배치점수 계산기'!J$10,$D519,0)</f>
        <v/>
      </c>
      <c r="U519" s="194">
        <f>OFFSET('배치점수 계산기'!K$10,$D519,0)</f>
        <v/>
      </c>
      <c r="V519" s="194">
        <f>OFFSET('배치점수 계산기'!L$10,$D519,0)</f>
        <v/>
      </c>
      <c r="W519" s="186">
        <f>OFFSET('배치점수 계산기'!M$10,$D519,0)</f>
        <v/>
      </c>
      <c r="X519" s="184">
        <f>OFFSET('배치점수 계산기'!N$10,$D519,0)</f>
        <v/>
      </c>
      <c r="Y519" s="188">
        <f>OFFSET(환산공식!FW$15,$F519,0)</f>
        <v/>
      </c>
      <c r="Z519" s="697">
        <f>OFFSET(환산공식!FX$15,$F519,0)</f>
        <v/>
      </c>
      <c r="AA519" s="179">
        <f>OFFSET(환산공식!FY$15,$F519,0)</f>
        <v/>
      </c>
      <c r="AB519" s="3" t="n"/>
      <c r="AD519" s="0">
        <f>IF(L519="X",6,IF(Q519&gt;R519,1,IF(Q519&gt;S519,2,IF(Q519&gt;T519,3,IF(Q519&gt;U519,4,IF(Q519&gt;=V519,5,IF(Q519&lt;V519,6,"")))))))</f>
        <v/>
      </c>
      <c r="AF519" s="3" t="n"/>
      <c r="AG519" s="3" t="n"/>
      <c r="AH519" s="3" t="n"/>
    </row>
    <row r="520">
      <c r="A520" s="198" t="n"/>
      <c r="B520" s="198" t="n"/>
      <c r="C520" s="198" t="inlineStr">
        <is>
          <t>나513</t>
        </is>
      </c>
      <c r="D520" s="195" t="n">
        <v>1511</v>
      </c>
      <c r="E520" s="195" t="n">
        <v>195</v>
      </c>
      <c r="F520" s="195" t="n">
        <v>195</v>
      </c>
      <c r="G520" s="239" t="n">
        <v>513</v>
      </c>
      <c r="H520" s="197" t="inlineStr">
        <is>
          <t>나</t>
        </is>
      </c>
      <c r="I520" s="242" t="inlineStr">
        <is>
          <t>경북대</t>
        </is>
      </c>
      <c r="J520" s="242" t="inlineStr">
        <is>
          <t>지구과학교육과</t>
        </is>
      </c>
      <c r="K520" s="195" t="inlineStr">
        <is>
          <t>자연</t>
        </is>
      </c>
      <c r="L520" s="697">
        <f>IF(OFFSET(환산공식!$ED$15,$F520,0)=1,"O","X")</f>
        <v/>
      </c>
      <c r="M520" s="188">
        <f>IFERROR(OFFSET(환산공식!DJ$15,$F520,0),"")</f>
        <v/>
      </c>
      <c r="N520" s="697">
        <f>IFERROR(CONCATENATE(ROUND(OFFSET(환산공식!DK$15,$F520,0),1),"%"),"")</f>
        <v/>
      </c>
      <c r="O520" s="697">
        <f>IFERROR(OFFSET(환산공식!DL$15,$F520,0),"")</f>
        <v/>
      </c>
      <c r="P520" s="188">
        <f>IF(E520="","",IF(Q520&gt;R520,"90% 이상",IF(Q520&gt;S520,CONCATENATE(ROUND(((Q520-S520)/(R520-S520))*20+70,0),"%"),IF(Q520&gt;T520,CONCATENATE(ROUND(((Q520-T520)/(S520-T520))*30+40,0),"%"),IF(Q520&gt;U520,CONCATENATE(ROUND(((Q520-U520)/(T520-U520))*30+10,0),"%"),IF(Q520&gt;V520,CONCATENATE(ROUND(((Q520-V520)/(U520-V520))*7+3,0),"%"),"3% 이하"))))))</f>
        <v/>
      </c>
      <c r="Q520" s="194">
        <f>IFERROR(ROUND(OFFSET(환산공식!$FG$15,$F520,0),3),"")</f>
        <v/>
      </c>
      <c r="R520" s="194">
        <f>OFFSET('배치점수 계산기'!H$10,$D520,0)</f>
        <v/>
      </c>
      <c r="S520" s="194">
        <f>OFFSET('배치점수 계산기'!I$10,$D520,0)</f>
        <v/>
      </c>
      <c r="T520" s="194">
        <f>OFFSET('배치점수 계산기'!J$10,$D520,0)</f>
        <v/>
      </c>
      <c r="U520" s="194">
        <f>OFFSET('배치점수 계산기'!K$10,$D520,0)</f>
        <v/>
      </c>
      <c r="V520" s="194">
        <f>OFFSET('배치점수 계산기'!L$10,$D520,0)</f>
        <v/>
      </c>
      <c r="W520" s="186">
        <f>OFFSET('배치점수 계산기'!M$10,$D520,0)</f>
        <v/>
      </c>
      <c r="X520" s="184">
        <f>OFFSET('배치점수 계산기'!N$10,$D520,0)</f>
        <v/>
      </c>
      <c r="Y520" s="188">
        <f>OFFSET(환산공식!FW$15,$F520,0)</f>
        <v/>
      </c>
      <c r="Z520" s="697">
        <f>OFFSET(환산공식!FX$15,$F520,0)</f>
        <v/>
      </c>
      <c r="AA520" s="179">
        <f>OFFSET(환산공식!FY$15,$F520,0)</f>
        <v/>
      </c>
      <c r="AB520" s="3" t="n"/>
      <c r="AD520" s="0">
        <f>IF(L520="X",6,IF(Q520&gt;R520,1,IF(Q520&gt;S520,2,IF(Q520&gt;T520,3,IF(Q520&gt;U520,4,IF(Q520&gt;=V520,5,IF(Q520&lt;V520,6,"")))))))</f>
        <v/>
      </c>
      <c r="AF520" s="3" t="n"/>
      <c r="AG520" s="3" t="n"/>
      <c r="AH520" s="3" t="n"/>
    </row>
    <row r="521">
      <c r="A521" s="198" t="n"/>
      <c r="B521" s="198" t="n"/>
      <c r="C521" s="198" t="inlineStr">
        <is>
          <t>나514</t>
        </is>
      </c>
      <c r="D521" s="195" t="n">
        <v>1512</v>
      </c>
      <c r="E521" s="195" t="n">
        <v>195</v>
      </c>
      <c r="F521" s="195" t="n">
        <v>195</v>
      </c>
      <c r="G521" s="239" t="n">
        <v>514</v>
      </c>
      <c r="H521" s="197" t="inlineStr">
        <is>
          <t>나</t>
        </is>
      </c>
      <c r="I521" s="242" t="inlineStr">
        <is>
          <t>경북대</t>
        </is>
      </c>
      <c r="J521" s="242" t="inlineStr">
        <is>
          <t>전자공학부(인공지능전공)</t>
        </is>
      </c>
      <c r="K521" s="195" t="inlineStr">
        <is>
          <t>자연</t>
        </is>
      </c>
      <c r="L521" s="697">
        <f>IF(OFFSET(환산공식!$ED$15,$F521,0)=1,"O","X")</f>
        <v/>
      </c>
      <c r="M521" s="188">
        <f>IFERROR(OFFSET(환산공식!DJ$15,$F521,0),"")</f>
        <v/>
      </c>
      <c r="N521" s="697">
        <f>IFERROR(CONCATENATE(ROUND(OFFSET(환산공식!DK$15,$F521,0),1),"%"),"")</f>
        <v/>
      </c>
      <c r="O521" s="697">
        <f>IFERROR(OFFSET(환산공식!DL$15,$F521,0),"")</f>
        <v/>
      </c>
      <c r="P521" s="188">
        <f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/>
      </c>
      <c r="Q521" s="194">
        <f>IFERROR(ROUND(OFFSET(환산공식!$FG$15,$F521,0),3),"")</f>
        <v/>
      </c>
      <c r="R521" s="194">
        <f>OFFSET('배치점수 계산기'!H$10,$D521,0)</f>
        <v/>
      </c>
      <c r="S521" s="194">
        <f>OFFSET('배치점수 계산기'!I$10,$D521,0)</f>
        <v/>
      </c>
      <c r="T521" s="194">
        <f>OFFSET('배치점수 계산기'!J$10,$D521,0)</f>
        <v/>
      </c>
      <c r="U521" s="194">
        <f>OFFSET('배치점수 계산기'!K$10,$D521,0)</f>
        <v/>
      </c>
      <c r="V521" s="194">
        <f>OFFSET('배치점수 계산기'!L$10,$D521,0)</f>
        <v/>
      </c>
      <c r="W521" s="186">
        <f>OFFSET('배치점수 계산기'!M$10,$D521,0)</f>
        <v/>
      </c>
      <c r="X521" s="184">
        <f>OFFSET('배치점수 계산기'!N$10,$D521,0)</f>
        <v/>
      </c>
      <c r="Y521" s="188">
        <f>OFFSET(환산공식!FW$15,$F521,0)</f>
        <v/>
      </c>
      <c r="Z521" s="697">
        <f>OFFSET(환산공식!FX$15,$F521,0)</f>
        <v/>
      </c>
      <c r="AA521" s="179">
        <f>OFFSET(환산공식!FY$15,$F521,0)</f>
        <v/>
      </c>
      <c r="AB521" s="3" t="n"/>
      <c r="AD521" s="0">
        <f>IF(L521="X",6,IF(Q521&gt;R521,1,IF(Q521&gt;S521,2,IF(Q521&gt;T521,3,IF(Q521&gt;U521,4,IF(Q521&gt;=V521,5,IF(Q521&lt;V521,6,"")))))))</f>
        <v/>
      </c>
      <c r="AF521" s="3" t="n"/>
      <c r="AG521" s="3" t="n"/>
      <c r="AH521" s="3" t="n"/>
    </row>
    <row r="522">
      <c r="A522" s="198" t="n"/>
      <c r="B522" s="198" t="n"/>
      <c r="C522" s="198" t="inlineStr">
        <is>
          <t>나515</t>
        </is>
      </c>
      <c r="D522" s="195" t="n">
        <v>1513</v>
      </c>
      <c r="E522" s="195" t="n">
        <v>195</v>
      </c>
      <c r="F522" s="195" t="n">
        <v>195</v>
      </c>
      <c r="G522" s="239" t="n">
        <v>515</v>
      </c>
      <c r="H522" s="197" t="inlineStr">
        <is>
          <t>나</t>
        </is>
      </c>
      <c r="I522" s="242" t="inlineStr">
        <is>
          <t>경북대</t>
        </is>
      </c>
      <c r="J522" s="242" t="inlineStr">
        <is>
          <t>생물학과</t>
        </is>
      </c>
      <c r="K522" s="195" t="inlineStr">
        <is>
          <t>자연</t>
        </is>
      </c>
      <c r="L522" s="697">
        <f>IF(OFFSET(환산공식!$ED$15,$F522,0)=1,"O","X")</f>
        <v/>
      </c>
      <c r="M522" s="188">
        <f>IFERROR(OFFSET(환산공식!DJ$15,$F522,0),"")</f>
        <v/>
      </c>
      <c r="N522" s="697">
        <f>IFERROR(CONCATENATE(ROUND(OFFSET(환산공식!DK$15,$F522,0),1),"%"),"")</f>
        <v/>
      </c>
      <c r="O522" s="697">
        <f>IFERROR(OFFSET(환산공식!DL$15,$F522,0),"")</f>
        <v/>
      </c>
      <c r="P522" s="188">
        <f>IF(E522="","",IF(Q522&gt;R522,"90% 이상",IF(Q522&gt;S522,CONCATENATE(ROUND(((Q522-S522)/(R522-S522))*20+70,0),"%"),IF(Q522&gt;T522,CONCATENATE(ROUND(((Q522-T522)/(S522-T522))*30+40,0),"%"),IF(Q522&gt;U522,CONCATENATE(ROUND(((Q522-U522)/(T522-U522))*30+10,0),"%"),IF(Q522&gt;V522,CONCATENATE(ROUND(((Q522-V522)/(U522-V522))*7+3,0),"%"),"3% 이하"))))))</f>
        <v/>
      </c>
      <c r="Q522" s="194">
        <f>IFERROR(ROUND(OFFSET(환산공식!$FG$15,$F522,0),3),"")</f>
        <v/>
      </c>
      <c r="R522" s="194">
        <f>OFFSET('배치점수 계산기'!H$10,$D522,0)</f>
        <v/>
      </c>
      <c r="S522" s="194">
        <f>OFFSET('배치점수 계산기'!I$10,$D522,0)</f>
        <v/>
      </c>
      <c r="T522" s="194">
        <f>OFFSET('배치점수 계산기'!J$10,$D522,0)</f>
        <v/>
      </c>
      <c r="U522" s="194">
        <f>OFFSET('배치점수 계산기'!K$10,$D522,0)</f>
        <v/>
      </c>
      <c r="V522" s="194">
        <f>OFFSET('배치점수 계산기'!L$10,$D522,0)</f>
        <v/>
      </c>
      <c r="W522" s="186">
        <f>OFFSET('배치점수 계산기'!M$10,$D522,0)</f>
        <v/>
      </c>
      <c r="X522" s="184">
        <f>OFFSET('배치점수 계산기'!N$10,$D522,0)</f>
        <v/>
      </c>
      <c r="Y522" s="188">
        <f>OFFSET(환산공식!FW$15,$F522,0)</f>
        <v/>
      </c>
      <c r="Z522" s="697">
        <f>OFFSET(환산공식!FX$15,$F522,0)</f>
        <v/>
      </c>
      <c r="AA522" s="179">
        <f>OFFSET(환산공식!FY$15,$F522,0)</f>
        <v/>
      </c>
      <c r="AB522" s="3" t="n"/>
      <c r="AD522" s="0">
        <f>IF(L522="X",6,IF(Q522&gt;R522,1,IF(Q522&gt;S522,2,IF(Q522&gt;T522,3,IF(Q522&gt;U522,4,IF(Q522&gt;=V522,5,IF(Q522&lt;V522,6,"")))))))</f>
        <v/>
      </c>
      <c r="AF522" s="3" t="n"/>
      <c r="AG522" s="3" t="n"/>
      <c r="AH522" s="3" t="n"/>
    </row>
    <row r="523">
      <c r="A523" s="198" t="n"/>
      <c r="B523" s="198" t="n"/>
      <c r="C523" s="198" t="inlineStr">
        <is>
          <t>나516</t>
        </is>
      </c>
      <c r="D523" s="195" t="n">
        <v>1514</v>
      </c>
      <c r="E523" s="195" t="n">
        <v>195</v>
      </c>
      <c r="F523" s="195" t="n">
        <v>195</v>
      </c>
      <c r="G523" s="239" t="n">
        <v>516</v>
      </c>
      <c r="H523" s="197" t="inlineStr">
        <is>
          <t>나</t>
        </is>
      </c>
      <c r="I523" s="242" t="inlineStr">
        <is>
          <t>경북대</t>
        </is>
      </c>
      <c r="J523" s="242" t="inlineStr">
        <is>
          <t>물리학과</t>
        </is>
      </c>
      <c r="K523" s="195" t="inlineStr">
        <is>
          <t>자연</t>
        </is>
      </c>
      <c r="L523" s="697">
        <f>IF(OFFSET(환산공식!$ED$15,$F523,0)=1,"O","X")</f>
        <v/>
      </c>
      <c r="M523" s="188">
        <f>IFERROR(OFFSET(환산공식!DJ$15,$F523,0),"")</f>
        <v/>
      </c>
      <c r="N523" s="697">
        <f>IFERROR(CONCATENATE(ROUND(OFFSET(환산공식!DK$15,$F523,0),1),"%"),"")</f>
        <v/>
      </c>
      <c r="O523" s="697">
        <f>IFERROR(OFFSET(환산공식!DL$15,$F523,0),"")</f>
        <v/>
      </c>
      <c r="P523" s="188">
        <f>IF(E523="","",IF(Q523&gt;R523,"90% 이상",IF(Q523&gt;S523,CONCATENATE(ROUND(((Q523-S523)/(R523-S523))*20+70,0),"%"),IF(Q523&gt;T523,CONCATENATE(ROUND(((Q523-T523)/(S523-T523))*30+40,0),"%"),IF(Q523&gt;U523,CONCATENATE(ROUND(((Q523-U523)/(T523-U523))*30+10,0),"%"),IF(Q523&gt;V523,CONCATENATE(ROUND(((Q523-V523)/(U523-V523))*7+3,0),"%"),"3% 이하"))))))</f>
        <v/>
      </c>
      <c r="Q523" s="194">
        <f>IFERROR(ROUND(OFFSET(환산공식!$FG$15,$F523,0),3),"")</f>
        <v/>
      </c>
      <c r="R523" s="194">
        <f>OFFSET('배치점수 계산기'!H$10,$D523,0)</f>
        <v/>
      </c>
      <c r="S523" s="194">
        <f>OFFSET('배치점수 계산기'!I$10,$D523,0)</f>
        <v/>
      </c>
      <c r="T523" s="194">
        <f>OFFSET('배치점수 계산기'!J$10,$D523,0)</f>
        <v/>
      </c>
      <c r="U523" s="194">
        <f>OFFSET('배치점수 계산기'!K$10,$D523,0)</f>
        <v/>
      </c>
      <c r="V523" s="194">
        <f>OFFSET('배치점수 계산기'!L$10,$D523,0)</f>
        <v/>
      </c>
      <c r="W523" s="186">
        <f>OFFSET('배치점수 계산기'!M$10,$D523,0)</f>
        <v/>
      </c>
      <c r="X523" s="184">
        <f>OFFSET('배치점수 계산기'!N$10,$D523,0)</f>
        <v/>
      </c>
      <c r="Y523" s="188">
        <f>OFFSET(환산공식!FW$15,$F523,0)</f>
        <v/>
      </c>
      <c r="Z523" s="697">
        <f>OFFSET(환산공식!FX$15,$F523,0)</f>
        <v/>
      </c>
      <c r="AA523" s="179">
        <f>OFFSET(환산공식!FY$15,$F523,0)</f>
        <v/>
      </c>
      <c r="AB523" s="3" t="n"/>
      <c r="AD523" s="0">
        <f>IF(L523="X",6,IF(Q523&gt;R523,1,IF(Q523&gt;S523,2,IF(Q523&gt;T523,3,IF(Q523&gt;U523,4,IF(Q523&gt;=V523,5,IF(Q523&lt;V523,6,"")))))))</f>
        <v/>
      </c>
      <c r="AF523" s="3" t="n"/>
      <c r="AG523" s="3" t="n"/>
      <c r="AH523" s="3" t="n"/>
    </row>
    <row r="524">
      <c r="A524" s="198" t="n"/>
      <c r="B524" s="198" t="n"/>
      <c r="C524" s="198" t="inlineStr">
        <is>
          <t>나517</t>
        </is>
      </c>
      <c r="D524" s="195" t="n">
        <v>1515</v>
      </c>
      <c r="E524" s="195" t="n">
        <v>195</v>
      </c>
      <c r="F524" s="195" t="n">
        <v>195</v>
      </c>
      <c r="G524" s="239" t="n">
        <v>517</v>
      </c>
      <c r="H524" s="197" t="inlineStr">
        <is>
          <t>나</t>
        </is>
      </c>
      <c r="I524" s="242" t="inlineStr">
        <is>
          <t>경북대</t>
        </is>
      </c>
      <c r="J524" s="242" t="inlineStr">
        <is>
          <t>첨단기술융합대학 자율학부2</t>
        </is>
      </c>
      <c r="K524" s="195" t="inlineStr">
        <is>
          <t>자연</t>
        </is>
      </c>
      <c r="L524" s="697">
        <f>IF(OFFSET(환산공식!$ED$15,$F524,0)=1,"O","X")</f>
        <v/>
      </c>
      <c r="M524" s="188">
        <f>IFERROR(OFFSET(환산공식!DJ$15,$F524,0),"")</f>
        <v/>
      </c>
      <c r="N524" s="697">
        <f>IFERROR(CONCATENATE(ROUND(OFFSET(환산공식!DK$15,$F524,0),1),"%"),"")</f>
        <v/>
      </c>
      <c r="O524" s="697">
        <f>IFERROR(OFFSET(환산공식!DL$15,$F524,0),"")</f>
        <v/>
      </c>
      <c r="P524" s="188">
        <f>IF(E524="","",IF(Q524&gt;R524,"90% 이상",IF(Q524&gt;S524,CONCATENATE(ROUND(((Q524-S524)/(R524-S524))*20+70,0),"%"),IF(Q524&gt;T524,CONCATENATE(ROUND(((Q524-T524)/(S524-T524))*30+40,0),"%"),IF(Q524&gt;U524,CONCATENATE(ROUND(((Q524-U524)/(T524-U524))*30+10,0),"%"),IF(Q524&gt;V524,CONCATENATE(ROUND(((Q524-V524)/(U524-V524))*7+3,0),"%"),"3% 이하"))))))</f>
        <v/>
      </c>
      <c r="Q524" s="194">
        <f>IFERROR(ROUND(OFFSET(환산공식!$FG$15,$F524,0),3),"")</f>
        <v/>
      </c>
      <c r="R524" s="194">
        <f>OFFSET('배치점수 계산기'!H$10,$D524,0)</f>
        <v/>
      </c>
      <c r="S524" s="194">
        <f>OFFSET('배치점수 계산기'!I$10,$D524,0)</f>
        <v/>
      </c>
      <c r="T524" s="194">
        <f>OFFSET('배치점수 계산기'!J$10,$D524,0)</f>
        <v/>
      </c>
      <c r="U524" s="194">
        <f>OFFSET('배치점수 계산기'!K$10,$D524,0)</f>
        <v/>
      </c>
      <c r="V524" s="194">
        <f>OFFSET('배치점수 계산기'!L$10,$D524,0)</f>
        <v/>
      </c>
      <c r="W524" s="186">
        <f>OFFSET('배치점수 계산기'!M$10,$D524,0)</f>
        <v/>
      </c>
      <c r="X524" s="184">
        <f>OFFSET('배치점수 계산기'!N$10,$D524,0)</f>
        <v/>
      </c>
      <c r="Y524" s="188">
        <f>OFFSET(환산공식!FW$15,$F524,0)</f>
        <v/>
      </c>
      <c r="Z524" s="697">
        <f>OFFSET(환산공식!FX$15,$F524,0)</f>
        <v/>
      </c>
      <c r="AA524" s="179">
        <f>OFFSET(환산공식!FY$15,$F524,0)</f>
        <v/>
      </c>
      <c r="AB524" s="3" t="n"/>
      <c r="AD524" s="0">
        <f>IF(L524="X",6,IF(Q524&gt;R524,1,IF(Q524&gt;S524,2,IF(Q524&gt;T524,3,IF(Q524&gt;U524,4,IF(Q524&gt;=V524,5,IF(Q524&lt;V524,6,"")))))))</f>
        <v/>
      </c>
      <c r="AF524" s="3" t="n"/>
      <c r="AG524" s="3" t="n"/>
      <c r="AH524" s="3" t="n"/>
    </row>
    <row r="525">
      <c r="A525" s="198" t="n"/>
      <c r="B525" s="198" t="n"/>
      <c r="C525" s="198" t="inlineStr">
        <is>
          <t>나518</t>
        </is>
      </c>
      <c r="D525" s="195" t="n">
        <v>1516</v>
      </c>
      <c r="E525" s="195" t="n">
        <v>195</v>
      </c>
      <c r="F525" s="195" t="n">
        <v>195</v>
      </c>
      <c r="G525" s="239" t="n">
        <v>518</v>
      </c>
      <c r="H525" s="197" t="inlineStr">
        <is>
          <t>나</t>
        </is>
      </c>
      <c r="I525" s="242" t="inlineStr">
        <is>
          <t>경북대</t>
        </is>
      </c>
      <c r="J525" s="242" t="inlineStr">
        <is>
          <t>농업토목공학과</t>
        </is>
      </c>
      <c r="K525" s="195" t="inlineStr">
        <is>
          <t>자연</t>
        </is>
      </c>
      <c r="L525" s="697">
        <f>IF(OFFSET(환산공식!$ED$15,$F525,0)=1,"O","X")</f>
        <v/>
      </c>
      <c r="M525" s="188">
        <f>IFERROR(OFFSET(환산공식!DJ$15,$F525,0),"")</f>
        <v/>
      </c>
      <c r="N525" s="697">
        <f>IFERROR(CONCATENATE(ROUND(OFFSET(환산공식!DK$15,$F525,0),1),"%"),"")</f>
        <v/>
      </c>
      <c r="O525" s="697">
        <f>IFERROR(OFFSET(환산공식!DL$15,$F525,0),"")</f>
        <v/>
      </c>
      <c r="P525" s="188">
        <f>IF(E525="","",IF(Q525&gt;R525,"90% 이상",IF(Q525&gt;S525,CONCATENATE(ROUND(((Q525-S525)/(R525-S525))*20+70,0),"%"),IF(Q525&gt;T525,CONCATENATE(ROUND(((Q525-T525)/(S525-T525))*30+40,0),"%"),IF(Q525&gt;U525,CONCATENATE(ROUND(((Q525-U525)/(T525-U525))*30+10,0),"%"),IF(Q525&gt;V525,CONCATENATE(ROUND(((Q525-V525)/(U525-V525))*7+3,0),"%"),"3% 이하"))))))</f>
        <v/>
      </c>
      <c r="Q525" s="194">
        <f>IFERROR(ROUND(OFFSET(환산공식!$FG$15,$F525,0),3),"")</f>
        <v/>
      </c>
      <c r="R525" s="194">
        <f>OFFSET('배치점수 계산기'!H$10,$D525,0)</f>
        <v/>
      </c>
      <c r="S525" s="194">
        <f>OFFSET('배치점수 계산기'!I$10,$D525,0)</f>
        <v/>
      </c>
      <c r="T525" s="194">
        <f>OFFSET('배치점수 계산기'!J$10,$D525,0)</f>
        <v/>
      </c>
      <c r="U525" s="194">
        <f>OFFSET('배치점수 계산기'!K$10,$D525,0)</f>
        <v/>
      </c>
      <c r="V525" s="194">
        <f>OFFSET('배치점수 계산기'!L$10,$D525,0)</f>
        <v/>
      </c>
      <c r="W525" s="186">
        <f>OFFSET('배치점수 계산기'!M$10,$D525,0)</f>
        <v/>
      </c>
      <c r="X525" s="184">
        <f>OFFSET('배치점수 계산기'!N$10,$D525,0)</f>
        <v/>
      </c>
      <c r="Y525" s="188">
        <f>OFFSET(환산공식!FW$15,$F525,0)</f>
        <v/>
      </c>
      <c r="Z525" s="697">
        <f>OFFSET(환산공식!FX$15,$F525,0)</f>
        <v/>
      </c>
      <c r="AA525" s="179">
        <f>OFFSET(환산공식!FY$15,$F525,0)</f>
        <v/>
      </c>
      <c r="AB525" s="3" t="n"/>
      <c r="AD525" s="0">
        <f>IF(L525="X",6,IF(Q525&gt;R525,1,IF(Q525&gt;S525,2,IF(Q525&gt;T525,3,IF(Q525&gt;U525,4,IF(Q525&gt;=V525,5,IF(Q525&lt;V525,6,"")))))))</f>
        <v/>
      </c>
      <c r="AF525" s="3" t="n"/>
      <c r="AG525" s="3" t="n"/>
      <c r="AH525" s="3" t="n"/>
    </row>
    <row r="526">
      <c r="A526" s="198" t="n"/>
      <c r="B526" s="198" t="n"/>
      <c r="C526" s="198" t="inlineStr">
        <is>
          <t>나519</t>
        </is>
      </c>
      <c r="D526" s="195" t="n">
        <v>1517</v>
      </c>
      <c r="E526" s="195" t="n">
        <v>195</v>
      </c>
      <c r="F526" s="195" t="n">
        <v>195</v>
      </c>
      <c r="G526" s="239" t="n">
        <v>519</v>
      </c>
      <c r="H526" s="197" t="inlineStr">
        <is>
          <t>나</t>
        </is>
      </c>
      <c r="I526" s="242" t="inlineStr">
        <is>
          <t>경북대</t>
        </is>
      </c>
      <c r="J526" s="242" t="inlineStr">
        <is>
          <t>스마트생물산업기계공학과</t>
        </is>
      </c>
      <c r="K526" s="195" t="inlineStr">
        <is>
          <t>자연</t>
        </is>
      </c>
      <c r="L526" s="697">
        <f>IF(OFFSET(환산공식!$ED$15,$F526,0)=1,"O","X")</f>
        <v/>
      </c>
      <c r="M526" s="188">
        <f>IFERROR(OFFSET(환산공식!DJ$15,$F526,0),"")</f>
        <v/>
      </c>
      <c r="N526" s="697">
        <f>IFERROR(CONCATENATE(ROUND(OFFSET(환산공식!DK$15,$F526,0),1),"%"),"")</f>
        <v/>
      </c>
      <c r="O526" s="697">
        <f>IFERROR(OFFSET(환산공식!DL$15,$F526,0),"")</f>
        <v/>
      </c>
      <c r="P526" s="188">
        <f>IF(E526="","",IF(Q526&gt;R526,"90% 이상",IF(Q526&gt;S526,CONCATENATE(ROUND(((Q526-S526)/(R526-S526))*20+70,0),"%"),IF(Q526&gt;T526,CONCATENATE(ROUND(((Q526-T526)/(S526-T526))*30+40,0),"%"),IF(Q526&gt;U526,CONCATENATE(ROUND(((Q526-U526)/(T526-U526))*30+10,0),"%"),IF(Q526&gt;V526,CONCATENATE(ROUND(((Q526-V526)/(U526-V526))*7+3,0),"%"),"3% 이하"))))))</f>
        <v/>
      </c>
      <c r="Q526" s="194">
        <f>IFERROR(ROUND(OFFSET(환산공식!$FG$15,$F526,0),3),"")</f>
        <v/>
      </c>
      <c r="R526" s="194">
        <f>OFFSET('배치점수 계산기'!H$10,$D526,0)</f>
        <v/>
      </c>
      <c r="S526" s="194">
        <f>OFFSET('배치점수 계산기'!I$10,$D526,0)</f>
        <v/>
      </c>
      <c r="T526" s="194">
        <f>OFFSET('배치점수 계산기'!J$10,$D526,0)</f>
        <v/>
      </c>
      <c r="U526" s="194">
        <f>OFFSET('배치점수 계산기'!K$10,$D526,0)</f>
        <v/>
      </c>
      <c r="V526" s="194">
        <f>OFFSET('배치점수 계산기'!L$10,$D526,0)</f>
        <v/>
      </c>
      <c r="W526" s="186">
        <f>OFFSET('배치점수 계산기'!M$10,$D526,0)</f>
        <v/>
      </c>
      <c r="X526" s="184">
        <f>OFFSET('배치점수 계산기'!N$10,$D526,0)</f>
        <v/>
      </c>
      <c r="Y526" s="188">
        <f>OFFSET(환산공식!FW$15,$F526,0)</f>
        <v/>
      </c>
      <c r="Z526" s="697">
        <f>OFFSET(환산공식!FX$15,$F526,0)</f>
        <v/>
      </c>
      <c r="AA526" s="179">
        <f>OFFSET(환산공식!FY$15,$F526,0)</f>
        <v/>
      </c>
      <c r="AB526" s="3" t="n"/>
      <c r="AD526" s="0">
        <f>IF(L526="X",6,IF(Q526&gt;R526,1,IF(Q526&gt;S526,2,IF(Q526&gt;T526,3,IF(Q526&gt;U526,4,IF(Q526&gt;=V526,5,IF(Q526&lt;V526,6,"")))))))</f>
        <v/>
      </c>
      <c r="AF526" s="3" t="n"/>
      <c r="AG526" s="3" t="n"/>
      <c r="AH526" s="3" t="n"/>
    </row>
    <row r="527">
      <c r="A527" s="198" t="n"/>
      <c r="B527" s="198" t="n"/>
      <c r="C527" s="198" t="inlineStr">
        <is>
          <t>나520</t>
        </is>
      </c>
      <c r="D527" s="195" t="n">
        <v>1518</v>
      </c>
      <c r="E527" s="195" t="n">
        <v>195</v>
      </c>
      <c r="F527" s="195" t="n">
        <v>195</v>
      </c>
      <c r="G527" s="239" t="n">
        <v>520</v>
      </c>
      <c r="H527" s="197" t="inlineStr">
        <is>
          <t>나</t>
        </is>
      </c>
      <c r="I527" s="242" t="inlineStr">
        <is>
          <t>경북대</t>
        </is>
      </c>
      <c r="J527" s="242" t="inlineStr">
        <is>
          <t>전기공학과</t>
        </is>
      </c>
      <c r="K527" s="195" t="inlineStr">
        <is>
          <t>자연</t>
        </is>
      </c>
      <c r="L527" s="697">
        <f>IF(OFFSET(환산공식!$ED$15,$F527,0)=1,"O","X")</f>
        <v/>
      </c>
      <c r="M527" s="188">
        <f>IFERROR(OFFSET(환산공식!DJ$15,$F527,0),"")</f>
        <v/>
      </c>
      <c r="N527" s="697">
        <f>IFERROR(CONCATENATE(ROUND(OFFSET(환산공식!DK$15,$F527,0),1),"%"),"")</f>
        <v/>
      </c>
      <c r="O527" s="697">
        <f>IFERROR(OFFSET(환산공식!DL$15,$F527,0),"")</f>
        <v/>
      </c>
      <c r="P527" s="188">
        <f>IF(E527="","",IF(Q527&gt;R527,"90% 이상",IF(Q527&gt;S527,CONCATENATE(ROUND(((Q527-S527)/(R527-S527))*20+70,0),"%"),IF(Q527&gt;T527,CONCATENATE(ROUND(((Q527-T527)/(S527-T527))*30+40,0),"%"),IF(Q527&gt;U527,CONCATENATE(ROUND(((Q527-U527)/(T527-U527))*30+10,0),"%"),IF(Q527&gt;V527,CONCATENATE(ROUND(((Q527-V527)/(U527-V527))*7+3,0),"%"),"3% 이하"))))))</f>
        <v/>
      </c>
      <c r="Q527" s="194">
        <f>IFERROR(ROUND(OFFSET(환산공식!$FG$15,$F527,0),3),"")</f>
        <v/>
      </c>
      <c r="R527" s="194">
        <f>OFFSET('배치점수 계산기'!H$10,$D527,0)</f>
        <v/>
      </c>
      <c r="S527" s="194">
        <f>OFFSET('배치점수 계산기'!I$10,$D527,0)</f>
        <v/>
      </c>
      <c r="T527" s="194">
        <f>OFFSET('배치점수 계산기'!J$10,$D527,0)</f>
        <v/>
      </c>
      <c r="U527" s="194">
        <f>OFFSET('배치점수 계산기'!K$10,$D527,0)</f>
        <v/>
      </c>
      <c r="V527" s="194">
        <f>OFFSET('배치점수 계산기'!L$10,$D527,0)</f>
        <v/>
      </c>
      <c r="W527" s="186">
        <f>OFFSET('배치점수 계산기'!M$10,$D527,0)</f>
        <v/>
      </c>
      <c r="X527" s="184">
        <f>OFFSET('배치점수 계산기'!N$10,$D527,0)</f>
        <v/>
      </c>
      <c r="Y527" s="188">
        <f>OFFSET(환산공식!FW$15,$F527,0)</f>
        <v/>
      </c>
      <c r="Z527" s="697">
        <f>OFFSET(환산공식!FX$15,$F527,0)</f>
        <v/>
      </c>
      <c r="AA527" s="179">
        <f>OFFSET(환산공식!FY$15,$F527,0)</f>
        <v/>
      </c>
      <c r="AB527" s="3" t="n"/>
      <c r="AD527" s="0">
        <f>IF(L527="X",6,IF(Q527&gt;R527,1,IF(Q527&gt;S527,2,IF(Q527&gt;T527,3,IF(Q527&gt;U527,4,IF(Q527&gt;=V527,5,IF(Q527&lt;V527,6,"")))))))</f>
        <v/>
      </c>
      <c r="AF527" s="3" t="n"/>
      <c r="AG527" s="3" t="n"/>
      <c r="AH527" s="3" t="n"/>
    </row>
    <row r="528">
      <c r="A528" s="198" t="n"/>
      <c r="B528" s="198" t="n"/>
      <c r="C528" s="198" t="inlineStr">
        <is>
          <t>나521</t>
        </is>
      </c>
      <c r="D528" s="195" t="n">
        <v>1519</v>
      </c>
      <c r="E528" s="195" t="n">
        <v>195</v>
      </c>
      <c r="F528" s="195" t="n">
        <v>195</v>
      </c>
      <c r="G528" s="239" t="n">
        <v>521</v>
      </c>
      <c r="H528" s="197" t="inlineStr">
        <is>
          <t>나</t>
        </is>
      </c>
      <c r="I528" s="242" t="inlineStr">
        <is>
          <t>경북대</t>
        </is>
      </c>
      <c r="J528" s="242" t="inlineStr">
        <is>
          <t>식물의학과</t>
        </is>
      </c>
      <c r="K528" s="195" t="inlineStr">
        <is>
          <t>자연</t>
        </is>
      </c>
      <c r="L528" s="697">
        <f>IF(OFFSET(환산공식!$ED$15,$F528,0)=1,"O","X")</f>
        <v/>
      </c>
      <c r="M528" s="188">
        <f>IFERROR(OFFSET(환산공식!DJ$15,$F528,0),"")</f>
        <v/>
      </c>
      <c r="N528" s="697">
        <f>IFERROR(CONCATENATE(ROUND(OFFSET(환산공식!DK$15,$F528,0),1),"%"),"")</f>
        <v/>
      </c>
      <c r="O528" s="697">
        <f>IFERROR(OFFSET(환산공식!DL$15,$F528,0),"")</f>
        <v/>
      </c>
      <c r="P528" s="188">
        <f>IF(E528="","",IF(Q528&gt;R528,"90% 이상",IF(Q528&gt;S528,CONCATENATE(ROUND(((Q528-S528)/(R528-S528))*20+70,0),"%"),IF(Q528&gt;T528,CONCATENATE(ROUND(((Q528-T528)/(S528-T528))*30+40,0),"%"),IF(Q528&gt;U528,CONCATENATE(ROUND(((Q528-U528)/(T528-U528))*30+10,0),"%"),IF(Q528&gt;V528,CONCATENATE(ROUND(((Q528-V528)/(U528-V528))*7+3,0),"%"),"3% 이하"))))))</f>
        <v/>
      </c>
      <c r="Q528" s="194">
        <f>IFERROR(ROUND(OFFSET(환산공식!$FG$15,$F528,0),3),"")</f>
        <v/>
      </c>
      <c r="R528" s="194">
        <f>OFFSET('배치점수 계산기'!H$10,$D528,0)</f>
        <v/>
      </c>
      <c r="S528" s="194">
        <f>OFFSET('배치점수 계산기'!I$10,$D528,0)</f>
        <v/>
      </c>
      <c r="T528" s="194">
        <f>OFFSET('배치점수 계산기'!J$10,$D528,0)</f>
        <v/>
      </c>
      <c r="U528" s="194">
        <f>OFFSET('배치점수 계산기'!K$10,$D528,0)</f>
        <v/>
      </c>
      <c r="V528" s="194">
        <f>OFFSET('배치점수 계산기'!L$10,$D528,0)</f>
        <v/>
      </c>
      <c r="W528" s="186">
        <f>OFFSET('배치점수 계산기'!M$10,$D528,0)</f>
        <v/>
      </c>
      <c r="X528" s="184">
        <f>OFFSET('배치점수 계산기'!N$10,$D528,0)</f>
        <v/>
      </c>
      <c r="Y528" s="188">
        <f>OFFSET(환산공식!FW$15,$F528,0)</f>
        <v/>
      </c>
      <c r="Z528" s="697">
        <f>OFFSET(환산공식!FX$15,$F528,0)</f>
        <v/>
      </c>
      <c r="AA528" s="179">
        <f>OFFSET(환산공식!FY$15,$F528,0)</f>
        <v/>
      </c>
      <c r="AB528" s="3" t="n"/>
      <c r="AD528" s="0">
        <f>IF(L528="X",6,IF(Q528&gt;R528,1,IF(Q528&gt;S528,2,IF(Q528&gt;T528,3,IF(Q528&gt;U528,4,IF(Q528&gt;=V528,5,IF(Q528&lt;V528,6,"")))))))</f>
        <v/>
      </c>
      <c r="AF528" s="3" t="n"/>
      <c r="AG528" s="3" t="n"/>
      <c r="AH528" s="3" t="n"/>
    </row>
    <row r="529">
      <c r="A529" s="198" t="n"/>
      <c r="B529" s="198" t="n"/>
      <c r="C529" s="198" t="inlineStr">
        <is>
          <t>나522</t>
        </is>
      </c>
      <c r="D529" s="195" t="n">
        <v>1520</v>
      </c>
      <c r="E529" s="195" t="n">
        <v>195</v>
      </c>
      <c r="F529" s="195" t="n">
        <v>195</v>
      </c>
      <c r="G529" s="239" t="n">
        <v>522</v>
      </c>
      <c r="H529" s="197" t="inlineStr">
        <is>
          <t>나</t>
        </is>
      </c>
      <c r="I529" s="242" t="inlineStr">
        <is>
          <t>경북대</t>
        </is>
      </c>
      <c r="J529" s="242" t="inlineStr">
        <is>
          <t>응용생명과학부</t>
        </is>
      </c>
      <c r="K529" s="195" t="inlineStr">
        <is>
          <t>자연</t>
        </is>
      </c>
      <c r="L529" s="697">
        <f>IF(OFFSET(환산공식!$ED$15,$F529,0)=1,"O","X")</f>
        <v/>
      </c>
      <c r="M529" s="188">
        <f>IFERROR(OFFSET(환산공식!DJ$15,$F529,0),"")</f>
        <v/>
      </c>
      <c r="N529" s="697">
        <f>IFERROR(CONCATENATE(ROUND(OFFSET(환산공식!DK$15,$F529,0),1),"%"),"")</f>
        <v/>
      </c>
      <c r="O529" s="697">
        <f>IFERROR(OFFSET(환산공식!DL$15,$F529,0),"")</f>
        <v/>
      </c>
      <c r="P529" s="188">
        <f>IF(E529="","",IF(Q529&gt;R529,"90% 이상",IF(Q529&gt;S529,CONCATENATE(ROUND(((Q529-S529)/(R529-S529))*20+70,0),"%"),IF(Q529&gt;T529,CONCATENATE(ROUND(((Q529-T529)/(S529-T529))*30+40,0),"%"),IF(Q529&gt;U529,CONCATENATE(ROUND(((Q529-U529)/(T529-U529))*30+10,0),"%"),IF(Q529&gt;V529,CONCATENATE(ROUND(((Q529-V529)/(U529-V529))*7+3,0),"%"),"3% 이하"))))))</f>
        <v/>
      </c>
      <c r="Q529" s="194">
        <f>IFERROR(ROUND(OFFSET(환산공식!$FG$15,$F529,0),3),"")</f>
        <v/>
      </c>
      <c r="R529" s="194">
        <f>OFFSET('배치점수 계산기'!H$10,$D529,0)</f>
        <v/>
      </c>
      <c r="S529" s="194">
        <f>OFFSET('배치점수 계산기'!I$10,$D529,0)</f>
        <v/>
      </c>
      <c r="T529" s="194">
        <f>OFFSET('배치점수 계산기'!J$10,$D529,0)</f>
        <v/>
      </c>
      <c r="U529" s="194">
        <f>OFFSET('배치점수 계산기'!K$10,$D529,0)</f>
        <v/>
      </c>
      <c r="V529" s="194">
        <f>OFFSET('배치점수 계산기'!L$10,$D529,0)</f>
        <v/>
      </c>
      <c r="W529" s="186">
        <f>OFFSET('배치점수 계산기'!M$10,$D529,0)</f>
        <v/>
      </c>
      <c r="X529" s="184">
        <f>OFFSET('배치점수 계산기'!N$10,$D529,0)</f>
        <v/>
      </c>
      <c r="Y529" s="188">
        <f>OFFSET(환산공식!FW$15,$F529,0)</f>
        <v/>
      </c>
      <c r="Z529" s="697">
        <f>OFFSET(환산공식!FX$15,$F529,0)</f>
        <v/>
      </c>
      <c r="AA529" s="179">
        <f>OFFSET(환산공식!FY$15,$F529,0)</f>
        <v/>
      </c>
      <c r="AB529" s="3" t="n"/>
      <c r="AD529" s="0">
        <f>IF(L529="X",6,IF(Q529&gt;R529,1,IF(Q529&gt;S529,2,IF(Q529&gt;T529,3,IF(Q529&gt;U529,4,IF(Q529&gt;=V529,5,IF(Q529&lt;V529,6,"")))))))</f>
        <v/>
      </c>
      <c r="AF529" s="3" t="n"/>
      <c r="AG529" s="3" t="n"/>
      <c r="AH529" s="3" t="n"/>
    </row>
    <row r="530">
      <c r="A530" s="198" t="n"/>
      <c r="B530" s="198" t="n"/>
      <c r="C530" s="198" t="inlineStr">
        <is>
          <t>나523</t>
        </is>
      </c>
      <c r="D530" s="195" t="n">
        <v>1521</v>
      </c>
      <c r="E530" s="195" t="n">
        <v>195</v>
      </c>
      <c r="F530" s="195" t="n">
        <v>195</v>
      </c>
      <c r="G530" s="239" t="n">
        <v>523</v>
      </c>
      <c r="H530" s="197" t="inlineStr">
        <is>
          <t>나</t>
        </is>
      </c>
      <c r="I530" s="242" t="inlineStr">
        <is>
          <t>경북대</t>
        </is>
      </c>
      <c r="J530" s="242" t="inlineStr">
        <is>
          <t>첨단기술융합대학 자율학부1</t>
        </is>
      </c>
      <c r="K530" s="195" t="inlineStr">
        <is>
          <t>자연</t>
        </is>
      </c>
      <c r="L530" s="697">
        <f>IF(OFFSET(환산공식!$ED$15,$F530,0)=1,"O","X")</f>
        <v/>
      </c>
      <c r="M530" s="188">
        <f>IFERROR(OFFSET(환산공식!DJ$15,$F530,0),"")</f>
        <v/>
      </c>
      <c r="N530" s="697">
        <f>IFERROR(CONCATENATE(ROUND(OFFSET(환산공식!DK$15,$F530,0),1),"%"),"")</f>
        <v/>
      </c>
      <c r="O530" s="697">
        <f>IFERROR(OFFSET(환산공식!DL$15,$F530,0),"")</f>
        <v/>
      </c>
      <c r="P530" s="188">
        <f>IF(E530="","",IF(Q530&gt;R530,"90% 이상",IF(Q530&gt;S530,CONCATENATE(ROUND(((Q530-S530)/(R530-S530))*20+70,0),"%"),IF(Q530&gt;T530,CONCATENATE(ROUND(((Q530-T530)/(S530-T530))*30+40,0),"%"),IF(Q530&gt;U530,CONCATENATE(ROUND(((Q530-U530)/(T530-U530))*30+10,0),"%"),IF(Q530&gt;V530,CONCATENATE(ROUND(((Q530-V530)/(U530-V530))*7+3,0),"%"),"3% 이하"))))))</f>
        <v/>
      </c>
      <c r="Q530" s="194">
        <f>IFERROR(ROUND(OFFSET(환산공식!$FG$15,$F530,0),3),"")</f>
        <v/>
      </c>
      <c r="R530" s="194">
        <f>OFFSET('배치점수 계산기'!H$10,$D530,0)</f>
        <v/>
      </c>
      <c r="S530" s="194">
        <f>OFFSET('배치점수 계산기'!I$10,$D530,0)</f>
        <v/>
      </c>
      <c r="T530" s="194">
        <f>OFFSET('배치점수 계산기'!J$10,$D530,0)</f>
        <v/>
      </c>
      <c r="U530" s="194">
        <f>OFFSET('배치점수 계산기'!K$10,$D530,0)</f>
        <v/>
      </c>
      <c r="V530" s="194">
        <f>OFFSET('배치점수 계산기'!L$10,$D530,0)</f>
        <v/>
      </c>
      <c r="W530" s="186">
        <f>OFFSET('배치점수 계산기'!M$10,$D530,0)</f>
        <v/>
      </c>
      <c r="X530" s="184">
        <f>OFFSET('배치점수 계산기'!N$10,$D530,0)</f>
        <v/>
      </c>
      <c r="Y530" s="188">
        <f>OFFSET(환산공식!FW$15,$F530,0)</f>
        <v/>
      </c>
      <c r="Z530" s="697">
        <f>OFFSET(환산공식!FX$15,$F530,0)</f>
        <v/>
      </c>
      <c r="AA530" s="179">
        <f>OFFSET(환산공식!FY$15,$F530,0)</f>
        <v/>
      </c>
      <c r="AB530" s="3" t="n"/>
      <c r="AD530" s="0">
        <f>IF(L530="X",6,IF(Q530&gt;R530,1,IF(Q530&gt;S530,2,IF(Q530&gt;T530,3,IF(Q530&gt;U530,4,IF(Q530&gt;=V530,5,IF(Q530&lt;V530,6,"")))))))</f>
        <v/>
      </c>
      <c r="AF530" s="3" t="n"/>
      <c r="AG530" s="3" t="n"/>
      <c r="AH530" s="3" t="n"/>
    </row>
    <row r="531">
      <c r="A531" s="198" t="n"/>
      <c r="B531" s="198" t="n"/>
      <c r="C531" s="198" t="inlineStr">
        <is>
          <t>나524</t>
        </is>
      </c>
      <c r="D531" s="195" t="n">
        <v>1522</v>
      </c>
      <c r="E531" s="195" t="n">
        <v>195</v>
      </c>
      <c r="F531" s="195" t="n">
        <v>195</v>
      </c>
      <c r="G531" s="239" t="n">
        <v>524</v>
      </c>
      <c r="H531" s="197" t="inlineStr">
        <is>
          <t>나</t>
        </is>
      </c>
      <c r="I531" s="242" t="inlineStr">
        <is>
          <t>경북대</t>
        </is>
      </c>
      <c r="J531" s="242" t="inlineStr">
        <is>
          <t>농업생명과학대학 자율학부</t>
        </is>
      </c>
      <c r="K531" s="195" t="inlineStr">
        <is>
          <t>자연</t>
        </is>
      </c>
      <c r="L531" s="697">
        <f>IF(OFFSET(환산공식!$ED$15,$F531,0)=1,"O","X")</f>
        <v/>
      </c>
      <c r="M531" s="188">
        <f>IFERROR(OFFSET(환산공식!DJ$15,$F531,0),"")</f>
        <v/>
      </c>
      <c r="N531" s="697">
        <f>IFERROR(CONCATENATE(ROUND(OFFSET(환산공식!DK$15,$F531,0),1),"%"),"")</f>
        <v/>
      </c>
      <c r="O531" s="697">
        <f>IFERROR(OFFSET(환산공식!DL$15,$F531,0),"")</f>
        <v/>
      </c>
      <c r="P531" s="188">
        <f>IF(E531="","",IF(Q531&gt;R531,"90% 이상",IF(Q531&gt;S531,CONCATENATE(ROUND(((Q531-S531)/(R531-S531))*20+70,0),"%"),IF(Q531&gt;T531,CONCATENATE(ROUND(((Q531-T531)/(S531-T531))*30+40,0),"%"),IF(Q531&gt;U531,CONCATENATE(ROUND(((Q531-U531)/(T531-U531))*30+10,0),"%"),IF(Q531&gt;V531,CONCATENATE(ROUND(((Q531-V531)/(U531-V531))*7+3,0),"%"),"3% 이하"))))))</f>
        <v/>
      </c>
      <c r="Q531" s="194">
        <f>IFERROR(ROUND(OFFSET(환산공식!$FG$15,$F531,0),3),"")</f>
        <v/>
      </c>
      <c r="R531" s="194">
        <f>OFFSET('배치점수 계산기'!H$10,$D531,0)</f>
        <v/>
      </c>
      <c r="S531" s="194">
        <f>OFFSET('배치점수 계산기'!I$10,$D531,0)</f>
        <v/>
      </c>
      <c r="T531" s="194">
        <f>OFFSET('배치점수 계산기'!J$10,$D531,0)</f>
        <v/>
      </c>
      <c r="U531" s="194">
        <f>OFFSET('배치점수 계산기'!K$10,$D531,0)</f>
        <v/>
      </c>
      <c r="V531" s="194">
        <f>OFFSET('배치점수 계산기'!L$10,$D531,0)</f>
        <v/>
      </c>
      <c r="W531" s="186">
        <f>OFFSET('배치점수 계산기'!M$10,$D531,0)</f>
        <v/>
      </c>
      <c r="X531" s="184">
        <f>OFFSET('배치점수 계산기'!N$10,$D531,0)</f>
        <v/>
      </c>
      <c r="Y531" s="188">
        <f>OFFSET(환산공식!FW$15,$F531,0)</f>
        <v/>
      </c>
      <c r="Z531" s="697">
        <f>OFFSET(환산공식!FX$15,$F531,0)</f>
        <v/>
      </c>
      <c r="AA531" s="179">
        <f>OFFSET(환산공식!FY$15,$F531,0)</f>
        <v/>
      </c>
      <c r="AB531" s="3" t="n"/>
      <c r="AD531" s="0">
        <f>IF(L531="X",6,IF(Q531&gt;R531,1,IF(Q531&gt;S531,2,IF(Q531&gt;T531,3,IF(Q531&gt;U531,4,IF(Q531&gt;=V531,5,IF(Q531&lt;V531,6,"")))))))</f>
        <v/>
      </c>
      <c r="AF531" s="3" t="n"/>
      <c r="AG531" s="3" t="n"/>
      <c r="AH531" s="3" t="n"/>
    </row>
    <row r="532">
      <c r="A532" s="198" t="n"/>
      <c r="B532" s="198" t="n"/>
      <c r="C532" s="198" t="inlineStr">
        <is>
          <t>나525</t>
        </is>
      </c>
      <c r="D532" s="195" t="n">
        <v>1523</v>
      </c>
      <c r="E532" s="195" t="n">
        <v>195</v>
      </c>
      <c r="F532" s="195" t="n">
        <v>195</v>
      </c>
      <c r="G532" s="239" t="n">
        <v>525</v>
      </c>
      <c r="H532" s="197" t="inlineStr">
        <is>
          <t>나</t>
        </is>
      </c>
      <c r="I532" s="242" t="inlineStr">
        <is>
          <t>경북대</t>
        </is>
      </c>
      <c r="J532" s="242" t="inlineStr">
        <is>
          <t>환경공학과</t>
        </is>
      </c>
      <c r="K532" s="195" t="inlineStr">
        <is>
          <t>자연</t>
        </is>
      </c>
      <c r="L532" s="697">
        <f>IF(OFFSET(환산공식!$ED$15,$F532,0)=1,"O","X")</f>
        <v/>
      </c>
      <c r="M532" s="188">
        <f>IFERROR(OFFSET(환산공식!DJ$15,$F532,0),"")</f>
        <v/>
      </c>
      <c r="N532" s="697">
        <f>IFERROR(CONCATENATE(ROUND(OFFSET(환산공식!DK$15,$F532,0),1),"%"),"")</f>
        <v/>
      </c>
      <c r="O532" s="697">
        <f>IFERROR(OFFSET(환산공식!DL$15,$F532,0),"")</f>
        <v/>
      </c>
      <c r="P532" s="188">
        <f>IF(E532="","",IF(Q532&gt;R532,"90% 이상",IF(Q532&gt;S532,CONCATENATE(ROUND(((Q532-S532)/(R532-S532))*20+70,0),"%"),IF(Q532&gt;T532,CONCATENATE(ROUND(((Q532-T532)/(S532-T532))*30+40,0),"%"),IF(Q532&gt;U532,CONCATENATE(ROUND(((Q532-U532)/(T532-U532))*30+10,0),"%"),IF(Q532&gt;V532,CONCATENATE(ROUND(((Q532-V532)/(U532-V532))*7+3,0),"%"),"3% 이하"))))))</f>
        <v/>
      </c>
      <c r="Q532" s="194">
        <f>IFERROR(ROUND(OFFSET(환산공식!$FG$15,$F532,0),3),"")</f>
        <v/>
      </c>
      <c r="R532" s="194">
        <f>OFFSET('배치점수 계산기'!H$10,$D532,0)</f>
        <v/>
      </c>
      <c r="S532" s="194">
        <f>OFFSET('배치점수 계산기'!I$10,$D532,0)</f>
        <v/>
      </c>
      <c r="T532" s="194">
        <f>OFFSET('배치점수 계산기'!J$10,$D532,0)</f>
        <v/>
      </c>
      <c r="U532" s="194">
        <f>OFFSET('배치점수 계산기'!K$10,$D532,0)</f>
        <v/>
      </c>
      <c r="V532" s="194">
        <f>OFFSET('배치점수 계산기'!L$10,$D532,0)</f>
        <v/>
      </c>
      <c r="W532" s="186">
        <f>OFFSET('배치점수 계산기'!M$10,$D532,0)</f>
        <v/>
      </c>
      <c r="X532" s="184">
        <f>OFFSET('배치점수 계산기'!N$10,$D532,0)</f>
        <v/>
      </c>
      <c r="Y532" s="188">
        <f>OFFSET(환산공식!FW$15,$F532,0)</f>
        <v/>
      </c>
      <c r="Z532" s="697">
        <f>OFFSET(환산공식!FX$15,$F532,0)</f>
        <v/>
      </c>
      <c r="AA532" s="179">
        <f>OFFSET(환산공식!FY$15,$F532,0)</f>
        <v/>
      </c>
      <c r="AB532" s="3" t="n"/>
      <c r="AD532" s="0">
        <f>IF(L532="X",6,IF(Q532&gt;R532,1,IF(Q532&gt;S532,2,IF(Q532&gt;T532,3,IF(Q532&gt;U532,4,IF(Q532&gt;=V532,5,IF(Q532&lt;V532,6,"")))))))</f>
        <v/>
      </c>
      <c r="AF532" s="3" t="n"/>
      <c r="AG532" s="3" t="n"/>
      <c r="AH532" s="3" t="n"/>
    </row>
    <row r="533">
      <c r="A533" s="198" t="n"/>
      <c r="B533" s="198" t="n"/>
      <c r="C533" s="198" t="inlineStr">
        <is>
          <t>나526</t>
        </is>
      </c>
      <c r="D533" s="195" t="n">
        <v>1524</v>
      </c>
      <c r="E533" s="195" t="n">
        <v>195</v>
      </c>
      <c r="F533" s="195" t="n">
        <v>195</v>
      </c>
      <c r="G533" s="239" t="n">
        <v>526</v>
      </c>
      <c r="H533" s="197" t="inlineStr">
        <is>
          <t>나</t>
        </is>
      </c>
      <c r="I533" s="242" t="inlineStr">
        <is>
          <t>경북대</t>
        </is>
      </c>
      <c r="J533" s="242" t="inlineStr">
        <is>
          <t>자연과학대학 자율학부</t>
        </is>
      </c>
      <c r="K533" s="195" t="inlineStr">
        <is>
          <t>자연</t>
        </is>
      </c>
      <c r="L533" s="697">
        <f>IF(OFFSET(환산공식!$ED$15,$F533,0)=1,"O","X")</f>
        <v/>
      </c>
      <c r="M533" s="188">
        <f>IFERROR(OFFSET(환산공식!DJ$15,$F533,0),"")</f>
        <v/>
      </c>
      <c r="N533" s="697">
        <f>IFERROR(CONCATENATE(ROUND(OFFSET(환산공식!DK$15,$F533,0),1),"%"),"")</f>
        <v/>
      </c>
      <c r="O533" s="697">
        <f>IFERROR(OFFSET(환산공식!DL$15,$F533,0),"")</f>
        <v/>
      </c>
      <c r="P533" s="188">
        <f>IF(E533="","",IF(Q533&gt;R533,"90% 이상",IF(Q533&gt;S533,CONCATENATE(ROUND(((Q533-S533)/(R533-S533))*20+70,0),"%"),IF(Q533&gt;T533,CONCATENATE(ROUND(((Q533-T533)/(S533-T533))*30+40,0),"%"),IF(Q533&gt;U533,CONCATENATE(ROUND(((Q533-U533)/(T533-U533))*30+10,0),"%"),IF(Q533&gt;V533,CONCATENATE(ROUND(((Q533-V533)/(U533-V533))*7+3,0),"%"),"3% 이하"))))))</f>
        <v/>
      </c>
      <c r="Q533" s="194">
        <f>IFERROR(ROUND(OFFSET(환산공식!$FG$15,$F533,0),3),"")</f>
        <v/>
      </c>
      <c r="R533" s="194">
        <f>OFFSET('배치점수 계산기'!H$10,$D533,0)</f>
        <v/>
      </c>
      <c r="S533" s="194">
        <f>OFFSET('배치점수 계산기'!I$10,$D533,0)</f>
        <v/>
      </c>
      <c r="T533" s="194">
        <f>OFFSET('배치점수 계산기'!J$10,$D533,0)</f>
        <v/>
      </c>
      <c r="U533" s="194">
        <f>OFFSET('배치점수 계산기'!K$10,$D533,0)</f>
        <v/>
      </c>
      <c r="V533" s="194">
        <f>OFFSET('배치점수 계산기'!L$10,$D533,0)</f>
        <v/>
      </c>
      <c r="W533" s="186">
        <f>OFFSET('배치점수 계산기'!M$10,$D533,0)</f>
        <v/>
      </c>
      <c r="X533" s="184">
        <f>OFFSET('배치점수 계산기'!N$10,$D533,0)</f>
        <v/>
      </c>
      <c r="Y533" s="188">
        <f>OFFSET(환산공식!FW$15,$F533,0)</f>
        <v/>
      </c>
      <c r="Z533" s="697">
        <f>OFFSET(환산공식!FX$15,$F533,0)</f>
        <v/>
      </c>
      <c r="AA533" s="179">
        <f>OFFSET(환산공식!FY$15,$F533,0)</f>
        <v/>
      </c>
      <c r="AB533" s="3" t="n"/>
      <c r="AD533" s="0">
        <f>IF(L533="X",6,IF(Q533&gt;R533,1,IF(Q533&gt;S533,2,IF(Q533&gt;T533,3,IF(Q533&gt;U533,4,IF(Q533&gt;=V533,5,IF(Q533&lt;V533,6,"")))))))</f>
        <v/>
      </c>
      <c r="AF533" s="3" t="n"/>
      <c r="AG533" s="3" t="n"/>
      <c r="AH533" s="3" t="n"/>
    </row>
    <row r="534">
      <c r="A534" s="198" t="n"/>
      <c r="B534" s="198" t="n"/>
      <c r="C534" s="198" t="inlineStr">
        <is>
          <t>나527</t>
        </is>
      </c>
      <c r="D534" s="195" t="n">
        <v>1525</v>
      </c>
      <c r="E534" s="195" t="n">
        <v>195</v>
      </c>
      <c r="F534" s="195" t="n">
        <v>195</v>
      </c>
      <c r="G534" s="239" t="n">
        <v>527</v>
      </c>
      <c r="H534" s="197" t="inlineStr">
        <is>
          <t>나</t>
        </is>
      </c>
      <c r="I534" s="242" t="inlineStr">
        <is>
          <t>경북대</t>
        </is>
      </c>
      <c r="J534" s="242" t="inlineStr">
        <is>
          <t>건축학부(건축공학전공)</t>
        </is>
      </c>
      <c r="K534" s="195" t="inlineStr">
        <is>
          <t>자연</t>
        </is>
      </c>
      <c r="L534" s="697">
        <f>IF(OFFSET(환산공식!$ED$15,$F534,0)=1,"O","X")</f>
        <v/>
      </c>
      <c r="M534" s="188">
        <f>IFERROR(OFFSET(환산공식!DJ$15,$F534,0),"")</f>
        <v/>
      </c>
      <c r="N534" s="697">
        <f>IFERROR(CONCATENATE(ROUND(OFFSET(환산공식!DK$15,$F534,0),1),"%"),"")</f>
        <v/>
      </c>
      <c r="O534" s="697">
        <f>IFERROR(OFFSET(환산공식!DL$15,$F534,0),"")</f>
        <v/>
      </c>
      <c r="P534" s="188">
        <f>IF(E534="","",IF(Q534&gt;R534,"90% 이상",IF(Q534&gt;S534,CONCATENATE(ROUND(((Q534-S534)/(R534-S534))*20+70,0),"%"),IF(Q534&gt;T534,CONCATENATE(ROUND(((Q534-T534)/(S534-T534))*30+40,0),"%"),IF(Q534&gt;U534,CONCATENATE(ROUND(((Q534-U534)/(T534-U534))*30+10,0),"%"),IF(Q534&gt;V534,CONCATENATE(ROUND(((Q534-V534)/(U534-V534))*7+3,0),"%"),"3% 이하"))))))</f>
        <v/>
      </c>
      <c r="Q534" s="194">
        <f>IFERROR(ROUND(OFFSET(환산공식!$FG$15,$F534,0),3),"")</f>
        <v/>
      </c>
      <c r="R534" s="194">
        <f>OFFSET('배치점수 계산기'!H$10,$D534,0)</f>
        <v/>
      </c>
      <c r="S534" s="194">
        <f>OFFSET('배치점수 계산기'!I$10,$D534,0)</f>
        <v/>
      </c>
      <c r="T534" s="194">
        <f>OFFSET('배치점수 계산기'!J$10,$D534,0)</f>
        <v/>
      </c>
      <c r="U534" s="194">
        <f>OFFSET('배치점수 계산기'!K$10,$D534,0)</f>
        <v/>
      </c>
      <c r="V534" s="194">
        <f>OFFSET('배치점수 계산기'!L$10,$D534,0)</f>
        <v/>
      </c>
      <c r="W534" s="186">
        <f>OFFSET('배치점수 계산기'!M$10,$D534,0)</f>
        <v/>
      </c>
      <c r="X534" s="184">
        <f>OFFSET('배치점수 계산기'!N$10,$D534,0)</f>
        <v/>
      </c>
      <c r="Y534" s="188">
        <f>OFFSET(환산공식!FW$15,$F534,0)</f>
        <v/>
      </c>
      <c r="Z534" s="697">
        <f>OFFSET(환산공식!FX$15,$F534,0)</f>
        <v/>
      </c>
      <c r="AA534" s="179">
        <f>OFFSET(환산공식!FY$15,$F534,0)</f>
        <v/>
      </c>
      <c r="AB534" s="3" t="n"/>
      <c r="AD534" s="0">
        <f>IF(L534="X",6,IF(Q534&gt;R534,1,IF(Q534&gt;S534,2,IF(Q534&gt;T534,3,IF(Q534&gt;U534,4,IF(Q534&gt;=V534,5,IF(Q534&lt;V534,6,"")))))))</f>
        <v/>
      </c>
      <c r="AF534" s="3" t="n"/>
      <c r="AG534" s="3" t="n"/>
      <c r="AH534" s="3" t="n"/>
    </row>
    <row r="535">
      <c r="A535" s="198" t="n"/>
      <c r="B535" s="198" t="n"/>
      <c r="C535" s="198" t="inlineStr">
        <is>
          <t>나528</t>
        </is>
      </c>
      <c r="D535" s="195" t="n">
        <v>1526</v>
      </c>
      <c r="E535" s="195" t="n">
        <v>195</v>
      </c>
      <c r="F535" s="195" t="n">
        <v>195</v>
      </c>
      <c r="G535" s="239" t="n">
        <v>528</v>
      </c>
      <c r="H535" s="197" t="inlineStr">
        <is>
          <t>나</t>
        </is>
      </c>
      <c r="I535" s="242" t="inlineStr">
        <is>
          <t>경북대</t>
        </is>
      </c>
      <c r="J535" s="242" t="inlineStr">
        <is>
          <t>의류학과</t>
        </is>
      </c>
      <c r="K535" s="195" t="inlineStr">
        <is>
          <t>자연</t>
        </is>
      </c>
      <c r="L535" s="697">
        <f>IF(OFFSET(환산공식!$ED$15,$F535,0)=1,"O","X")</f>
        <v/>
      </c>
      <c r="M535" s="188">
        <f>IFERROR(OFFSET(환산공식!DJ$15,$F535,0),"")</f>
        <v/>
      </c>
      <c r="N535" s="697">
        <f>IFERROR(CONCATENATE(ROUND(OFFSET(환산공식!DK$15,$F535,0),1),"%"),"")</f>
        <v/>
      </c>
      <c r="O535" s="697">
        <f>IFERROR(OFFSET(환산공식!DL$15,$F535,0),"")</f>
        <v/>
      </c>
      <c r="P535" s="188">
        <f>IF(E535="","",IF(Q535&gt;R535,"90% 이상",IF(Q535&gt;S535,CONCATENATE(ROUND(((Q535-S535)/(R535-S535))*20+70,0),"%"),IF(Q535&gt;T535,CONCATENATE(ROUND(((Q535-T535)/(S535-T535))*30+40,0),"%"),IF(Q535&gt;U535,CONCATENATE(ROUND(((Q535-U535)/(T535-U535))*30+10,0),"%"),IF(Q535&gt;V535,CONCATENATE(ROUND(((Q535-V535)/(U535-V535))*7+3,0),"%"),"3% 이하"))))))</f>
        <v/>
      </c>
      <c r="Q535" s="194">
        <f>IFERROR(ROUND(OFFSET(환산공식!$FG$15,$F535,0),3),"")</f>
        <v/>
      </c>
      <c r="R535" s="194">
        <f>OFFSET('배치점수 계산기'!H$10,$D535,0)</f>
        <v/>
      </c>
      <c r="S535" s="194">
        <f>OFFSET('배치점수 계산기'!I$10,$D535,0)</f>
        <v/>
      </c>
      <c r="T535" s="194">
        <f>OFFSET('배치점수 계산기'!J$10,$D535,0)</f>
        <v/>
      </c>
      <c r="U535" s="194">
        <f>OFFSET('배치점수 계산기'!K$10,$D535,0)</f>
        <v/>
      </c>
      <c r="V535" s="194">
        <f>OFFSET('배치점수 계산기'!L$10,$D535,0)</f>
        <v/>
      </c>
      <c r="W535" s="186">
        <f>OFFSET('배치점수 계산기'!M$10,$D535,0)</f>
        <v/>
      </c>
      <c r="X535" s="184">
        <f>OFFSET('배치점수 계산기'!N$10,$D535,0)</f>
        <v/>
      </c>
      <c r="Y535" s="188">
        <f>OFFSET(환산공식!FW$15,$F535,0)</f>
        <v/>
      </c>
      <c r="Z535" s="697">
        <f>OFFSET(환산공식!FX$15,$F535,0)</f>
        <v/>
      </c>
      <c r="AA535" s="179">
        <f>OFFSET(환산공식!FY$15,$F535,0)</f>
        <v/>
      </c>
      <c r="AB535" s="3" t="n"/>
      <c r="AD535" s="0">
        <f>IF(L535="X",6,IF(Q535&gt;R535,1,IF(Q535&gt;S535,2,IF(Q535&gt;T535,3,IF(Q535&gt;U535,4,IF(Q535&gt;=V535,5,IF(Q535&lt;V535,6,"")))))))</f>
        <v/>
      </c>
      <c r="AF535" s="3" t="n"/>
      <c r="AG535" s="3" t="n"/>
      <c r="AH535" s="3" t="n"/>
    </row>
    <row r="536">
      <c r="A536" s="198" t="n"/>
      <c r="B536" s="198" t="n"/>
      <c r="C536" s="198" t="inlineStr">
        <is>
          <t>나529</t>
        </is>
      </c>
      <c r="D536" s="195" t="n">
        <v>1527</v>
      </c>
      <c r="E536" s="195" t="n">
        <v>195</v>
      </c>
      <c r="F536" s="195" t="n">
        <v>195</v>
      </c>
      <c r="G536" s="239" t="n">
        <v>529</v>
      </c>
      <c r="H536" s="197" t="inlineStr">
        <is>
          <t>나</t>
        </is>
      </c>
      <c r="I536" s="242" t="inlineStr">
        <is>
          <t>경북대</t>
        </is>
      </c>
      <c r="J536" s="242" t="inlineStr">
        <is>
          <t>바이오섬유소재학과</t>
        </is>
      </c>
      <c r="K536" s="195" t="inlineStr">
        <is>
          <t>자연</t>
        </is>
      </c>
      <c r="L536" s="697">
        <f>IF(OFFSET(환산공식!$ED$15,$F536,0)=1,"O","X")</f>
        <v/>
      </c>
      <c r="M536" s="188">
        <f>IFERROR(OFFSET(환산공식!DJ$15,$F536,0),"")</f>
        <v/>
      </c>
      <c r="N536" s="697">
        <f>IFERROR(CONCATENATE(ROUND(OFFSET(환산공식!DK$15,$F536,0),1),"%"),"")</f>
        <v/>
      </c>
      <c r="O536" s="697">
        <f>IFERROR(OFFSET(환산공식!DL$15,$F536,0),"")</f>
        <v/>
      </c>
      <c r="P536" s="188">
        <f>IF(E536="","",IF(Q536&gt;R536,"90% 이상",IF(Q536&gt;S536,CONCATENATE(ROUND(((Q536-S536)/(R536-S536))*20+70,0),"%"),IF(Q536&gt;T536,CONCATENATE(ROUND(((Q536-T536)/(S536-T536))*30+40,0),"%"),IF(Q536&gt;U536,CONCATENATE(ROUND(((Q536-U536)/(T536-U536))*30+10,0),"%"),IF(Q536&gt;V536,CONCATENATE(ROUND(((Q536-V536)/(U536-V536))*7+3,0),"%"),"3% 이하"))))))</f>
        <v/>
      </c>
      <c r="Q536" s="194">
        <f>IFERROR(ROUND(OFFSET(환산공식!$FG$15,$F536,0),3),"")</f>
        <v/>
      </c>
      <c r="R536" s="194">
        <f>OFFSET('배치점수 계산기'!H$10,$D536,0)</f>
        <v/>
      </c>
      <c r="S536" s="194">
        <f>OFFSET('배치점수 계산기'!I$10,$D536,0)</f>
        <v/>
      </c>
      <c r="T536" s="194">
        <f>OFFSET('배치점수 계산기'!J$10,$D536,0)</f>
        <v/>
      </c>
      <c r="U536" s="194">
        <f>OFFSET('배치점수 계산기'!K$10,$D536,0)</f>
        <v/>
      </c>
      <c r="V536" s="194">
        <f>OFFSET('배치점수 계산기'!L$10,$D536,0)</f>
        <v/>
      </c>
      <c r="W536" s="186">
        <f>OFFSET('배치점수 계산기'!M$10,$D536,0)</f>
        <v/>
      </c>
      <c r="X536" s="184">
        <f>OFFSET('배치점수 계산기'!N$10,$D536,0)</f>
        <v/>
      </c>
      <c r="Y536" s="188">
        <f>OFFSET(환산공식!FW$15,$F536,0)</f>
        <v/>
      </c>
      <c r="Z536" s="697">
        <f>OFFSET(환산공식!FX$15,$F536,0)</f>
        <v/>
      </c>
      <c r="AA536" s="179">
        <f>OFFSET(환산공식!FY$15,$F536,0)</f>
        <v/>
      </c>
      <c r="AB536" s="3" t="n"/>
      <c r="AD536" s="0">
        <f>IF(L536="X",6,IF(Q536&gt;R536,1,IF(Q536&gt;S536,2,IF(Q536&gt;T536,3,IF(Q536&gt;U536,4,IF(Q536&gt;=V536,5,IF(Q536&lt;V536,6,"")))))))</f>
        <v/>
      </c>
      <c r="AF536" s="3" t="n"/>
      <c r="AG536" s="3" t="n"/>
      <c r="AH536" s="3" t="n"/>
    </row>
    <row r="537">
      <c r="A537" s="198" t="n"/>
      <c r="B537" s="198" t="n"/>
      <c r="C537" s="198" t="inlineStr">
        <is>
          <t>나530</t>
        </is>
      </c>
      <c r="D537" s="195" t="n">
        <v>1528</v>
      </c>
      <c r="E537" s="195" t="n">
        <v>195</v>
      </c>
      <c r="F537" s="195" t="n">
        <v>195</v>
      </c>
      <c r="G537" s="239" t="n">
        <v>530</v>
      </c>
      <c r="H537" s="197" t="inlineStr">
        <is>
          <t>나</t>
        </is>
      </c>
      <c r="I537" s="242" t="inlineStr">
        <is>
          <t>경북대</t>
        </is>
      </c>
      <c r="J537" s="242" t="inlineStr">
        <is>
          <t>식품영양학과</t>
        </is>
      </c>
      <c r="K537" s="195" t="inlineStr">
        <is>
          <t>자연</t>
        </is>
      </c>
      <c r="L537" s="697">
        <f>IF(OFFSET(환산공식!$ED$15,$F537,0)=1,"O","X")</f>
        <v/>
      </c>
      <c r="M537" s="188">
        <f>IFERROR(OFFSET(환산공식!DJ$15,$F537,0),"")</f>
        <v/>
      </c>
      <c r="N537" s="697">
        <f>IFERROR(CONCATENATE(ROUND(OFFSET(환산공식!DK$15,$F537,0),1),"%"),"")</f>
        <v/>
      </c>
      <c r="O537" s="697">
        <f>IFERROR(OFFSET(환산공식!DL$15,$F537,0),"")</f>
        <v/>
      </c>
      <c r="P537" s="188">
        <f>IF(E537="","",IF(Q537&gt;R537,"90% 이상",IF(Q537&gt;S537,CONCATENATE(ROUND(((Q537-S537)/(R537-S537))*20+70,0),"%"),IF(Q537&gt;T537,CONCATENATE(ROUND(((Q537-T537)/(S537-T537))*30+40,0),"%"),IF(Q537&gt;U537,CONCATENATE(ROUND(((Q537-U537)/(T537-U537))*30+10,0),"%"),IF(Q537&gt;V537,CONCATENATE(ROUND(((Q537-V537)/(U537-V537))*7+3,0),"%"),"3% 이하"))))))</f>
        <v/>
      </c>
      <c r="Q537" s="194">
        <f>IFERROR(ROUND(OFFSET(환산공식!$FG$15,$F537,0),3),"")</f>
        <v/>
      </c>
      <c r="R537" s="194">
        <f>OFFSET('배치점수 계산기'!H$10,$D537,0)</f>
        <v/>
      </c>
      <c r="S537" s="194">
        <f>OFFSET('배치점수 계산기'!I$10,$D537,0)</f>
        <v/>
      </c>
      <c r="T537" s="194">
        <f>OFFSET('배치점수 계산기'!J$10,$D537,0)</f>
        <v/>
      </c>
      <c r="U537" s="194">
        <f>OFFSET('배치점수 계산기'!K$10,$D537,0)</f>
        <v/>
      </c>
      <c r="V537" s="194">
        <f>OFFSET('배치점수 계산기'!L$10,$D537,0)</f>
        <v/>
      </c>
      <c r="W537" s="186">
        <f>OFFSET('배치점수 계산기'!M$10,$D537,0)</f>
        <v/>
      </c>
      <c r="X537" s="184">
        <f>OFFSET('배치점수 계산기'!N$10,$D537,0)</f>
        <v/>
      </c>
      <c r="Y537" s="188">
        <f>OFFSET(환산공식!FW$15,$F537,0)</f>
        <v/>
      </c>
      <c r="Z537" s="697">
        <f>OFFSET(환산공식!FX$15,$F537,0)</f>
        <v/>
      </c>
      <c r="AA537" s="179">
        <f>OFFSET(환산공식!FY$15,$F537,0)</f>
        <v/>
      </c>
      <c r="AB537" s="3" t="n"/>
      <c r="AD537" s="0">
        <f>IF(L537="X",6,IF(Q537&gt;R537,1,IF(Q537&gt;S537,2,IF(Q537&gt;T537,3,IF(Q537&gt;U537,4,IF(Q537&gt;=V537,5,IF(Q537&lt;V537,6,"")))))))</f>
        <v/>
      </c>
      <c r="AF537" s="3" t="n"/>
      <c r="AG537" s="3" t="n"/>
      <c r="AH537" s="3" t="n"/>
    </row>
    <row r="538">
      <c r="A538" s="198" t="n"/>
      <c r="B538" s="198" t="n"/>
      <c r="C538" s="198" t="inlineStr">
        <is>
          <t>나531</t>
        </is>
      </c>
      <c r="D538" s="195" t="n">
        <v>1529</v>
      </c>
      <c r="E538" s="195" t="n">
        <v>195</v>
      </c>
      <c r="F538" s="195" t="n">
        <v>195</v>
      </c>
      <c r="G538" s="239" t="n">
        <v>531</v>
      </c>
      <c r="H538" s="197" t="inlineStr">
        <is>
          <t>나</t>
        </is>
      </c>
      <c r="I538" s="242" t="inlineStr">
        <is>
          <t>경북대</t>
        </is>
      </c>
      <c r="J538" s="242" t="inlineStr">
        <is>
          <t>통계학과</t>
        </is>
      </c>
      <c r="K538" s="195" t="inlineStr">
        <is>
          <t>자연</t>
        </is>
      </c>
      <c r="L538" s="697">
        <f>IF(OFFSET(환산공식!$ED$15,$F538,0)=1,"O","X")</f>
        <v/>
      </c>
      <c r="M538" s="188">
        <f>IFERROR(OFFSET(환산공식!DJ$15,$F538,0),"")</f>
        <v/>
      </c>
      <c r="N538" s="697">
        <f>IFERROR(CONCATENATE(ROUND(OFFSET(환산공식!DK$15,$F538,0),1),"%"),"")</f>
        <v/>
      </c>
      <c r="O538" s="697">
        <f>IFERROR(OFFSET(환산공식!DL$15,$F538,0),"")</f>
        <v/>
      </c>
      <c r="P538" s="188">
        <f>IF(E538="","",IF(Q538&gt;R538,"90% 이상",IF(Q538&gt;S538,CONCATENATE(ROUND(((Q538-S538)/(R538-S538))*20+70,0),"%"),IF(Q538&gt;T538,CONCATENATE(ROUND(((Q538-T538)/(S538-T538))*30+40,0),"%"),IF(Q538&gt;U538,CONCATENATE(ROUND(((Q538-U538)/(T538-U538))*30+10,0),"%"),IF(Q538&gt;V538,CONCATENATE(ROUND(((Q538-V538)/(U538-V538))*7+3,0),"%"),"3% 이하"))))))</f>
        <v/>
      </c>
      <c r="Q538" s="194">
        <f>IFERROR(ROUND(OFFSET(환산공식!$FG$15,$F538,0),3),"")</f>
        <v/>
      </c>
      <c r="R538" s="194">
        <f>OFFSET('배치점수 계산기'!H$10,$D538,0)</f>
        <v/>
      </c>
      <c r="S538" s="194">
        <f>OFFSET('배치점수 계산기'!I$10,$D538,0)</f>
        <v/>
      </c>
      <c r="T538" s="194">
        <f>OFFSET('배치점수 계산기'!J$10,$D538,0)</f>
        <v/>
      </c>
      <c r="U538" s="194">
        <f>OFFSET('배치점수 계산기'!K$10,$D538,0)</f>
        <v/>
      </c>
      <c r="V538" s="194">
        <f>OFFSET('배치점수 계산기'!L$10,$D538,0)</f>
        <v/>
      </c>
      <c r="W538" s="186">
        <f>OFFSET('배치점수 계산기'!M$10,$D538,0)</f>
        <v/>
      </c>
      <c r="X538" s="184">
        <f>OFFSET('배치점수 계산기'!N$10,$D538,0)</f>
        <v/>
      </c>
      <c r="Y538" s="188">
        <f>OFFSET(환산공식!FW$15,$F538,0)</f>
        <v/>
      </c>
      <c r="Z538" s="697">
        <f>OFFSET(환산공식!FX$15,$F538,0)</f>
        <v/>
      </c>
      <c r="AA538" s="179">
        <f>OFFSET(환산공식!FY$15,$F538,0)</f>
        <v/>
      </c>
      <c r="AB538" s="3" t="n"/>
      <c r="AD538" s="0">
        <f>IF(L538="X",6,IF(Q538&gt;R538,1,IF(Q538&gt;S538,2,IF(Q538&gt;T538,3,IF(Q538&gt;U538,4,IF(Q538&gt;=V538,5,IF(Q538&lt;V538,6,"")))))))</f>
        <v/>
      </c>
      <c r="AF538" s="3" t="n"/>
      <c r="AG538" s="3" t="n"/>
      <c r="AH538" s="3" t="n"/>
    </row>
    <row r="539">
      <c r="A539" s="198" t="n"/>
      <c r="B539" s="198" t="n"/>
      <c r="C539" s="198" t="inlineStr">
        <is>
          <t>나532</t>
        </is>
      </c>
      <c r="D539" s="195" t="n">
        <v>1530</v>
      </c>
      <c r="E539" s="195" t="n">
        <v>194</v>
      </c>
      <c r="F539" s="195" t="n">
        <v>194</v>
      </c>
      <c r="G539" s="239" t="n">
        <v>532</v>
      </c>
      <c r="H539" s="197" t="inlineStr">
        <is>
          <t>나</t>
        </is>
      </c>
      <c r="I539" s="242" t="inlineStr">
        <is>
          <t>경북대</t>
        </is>
      </c>
      <c r="J539" s="242" t="inlineStr">
        <is>
          <t>자율전공학부</t>
        </is>
      </c>
      <c r="K539" s="195" t="inlineStr">
        <is>
          <t>통합</t>
        </is>
      </c>
      <c r="L539" s="697">
        <f>IF(OFFSET(환산공식!$ED$15,$F539,0)=1,"O","X")</f>
        <v/>
      </c>
      <c r="M539" s="188">
        <f>IFERROR(OFFSET(환산공식!DJ$15,$F539,0),"")</f>
        <v/>
      </c>
      <c r="N539" s="697">
        <f>IFERROR(CONCATENATE(ROUND(OFFSET(환산공식!DK$15,$F539,0),1),"%"),"")</f>
        <v/>
      </c>
      <c r="O539" s="697">
        <f>IFERROR(OFFSET(환산공식!DL$15,$F539,0),"")</f>
        <v/>
      </c>
      <c r="P539" s="188">
        <f>IF(E539="","",IF(Q539&gt;R539,"90% 이상",IF(Q539&gt;S539,CONCATENATE(ROUND(((Q539-S539)/(R539-S539))*20+70,0),"%"),IF(Q539&gt;T539,CONCATENATE(ROUND(((Q539-T539)/(S539-T539))*30+40,0),"%"),IF(Q539&gt;U539,CONCATENATE(ROUND(((Q539-U539)/(T539-U539))*30+10,0),"%"),IF(Q539&gt;V539,CONCATENATE(ROUND(((Q539-V539)/(U539-V539))*7+3,0),"%"),"3% 이하"))))))</f>
        <v/>
      </c>
      <c r="Q539" s="194">
        <f>IFERROR(ROUND(OFFSET(환산공식!$FG$15,$F539,0),3),"")</f>
        <v/>
      </c>
      <c r="R539" s="194">
        <f>OFFSET('배치점수 계산기'!H$10,$D539,0)</f>
        <v/>
      </c>
      <c r="S539" s="194">
        <f>OFFSET('배치점수 계산기'!I$10,$D539,0)</f>
        <v/>
      </c>
      <c r="T539" s="194">
        <f>OFFSET('배치점수 계산기'!J$10,$D539,0)</f>
        <v/>
      </c>
      <c r="U539" s="194">
        <f>OFFSET('배치점수 계산기'!K$10,$D539,0)</f>
        <v/>
      </c>
      <c r="V539" s="194">
        <f>OFFSET('배치점수 계산기'!L$10,$D539,0)</f>
        <v/>
      </c>
      <c r="W539" s="186">
        <f>OFFSET('배치점수 계산기'!M$10,$D539,0)</f>
        <v/>
      </c>
      <c r="X539" s="184">
        <f>OFFSET('배치점수 계산기'!N$10,$D539,0)</f>
        <v/>
      </c>
      <c r="Y539" s="188">
        <f>OFFSET(환산공식!FW$15,$F539,0)</f>
        <v/>
      </c>
      <c r="Z539" s="697">
        <f>OFFSET(환산공식!FX$15,$F539,0)</f>
        <v/>
      </c>
      <c r="AA539" s="179">
        <f>OFFSET(환산공식!FY$15,$F539,0)</f>
        <v/>
      </c>
      <c r="AB539" s="3" t="n"/>
      <c r="AD539" s="0">
        <f>IF(L539="X",6,IF(Q539&gt;R539,1,IF(Q539&gt;S539,2,IF(Q539&gt;T539,3,IF(Q539&gt;U539,4,IF(Q539&gt;=V539,5,IF(Q539&lt;V539,6,"")))))))</f>
        <v/>
      </c>
      <c r="AF539" s="3" t="n"/>
      <c r="AG539" s="3" t="n"/>
      <c r="AH539" s="3" t="n"/>
    </row>
    <row r="540">
      <c r="A540" s="198" t="n"/>
      <c r="B540" s="198" t="n"/>
      <c r="C540" s="198" t="inlineStr">
        <is>
          <t>나533</t>
        </is>
      </c>
      <c r="D540" s="195" t="n">
        <v>1531</v>
      </c>
      <c r="E540" s="195" t="n">
        <v>193</v>
      </c>
      <c r="F540" s="195" t="n">
        <v>193</v>
      </c>
      <c r="G540" s="239" t="n">
        <v>533</v>
      </c>
      <c r="H540" s="197" t="inlineStr">
        <is>
          <t>나</t>
        </is>
      </c>
      <c r="I540" s="242" t="inlineStr">
        <is>
          <t>경북대</t>
        </is>
      </c>
      <c r="J540" s="242" t="inlineStr">
        <is>
          <t>국어교육과</t>
        </is>
      </c>
      <c r="K540" s="195" t="inlineStr">
        <is>
          <t>통합</t>
        </is>
      </c>
      <c r="L540" s="697">
        <f>IF(OFFSET(환산공식!$ED$15,$F540,0)=1,"O","X")</f>
        <v/>
      </c>
      <c r="M540" s="188">
        <f>IFERROR(OFFSET(환산공식!DJ$15,$F540,0),"")</f>
        <v/>
      </c>
      <c r="N540" s="697">
        <f>IFERROR(CONCATENATE(ROUND(OFFSET(환산공식!DK$15,$F540,0),1),"%"),"")</f>
        <v/>
      </c>
      <c r="O540" s="697">
        <f>IFERROR(OFFSET(환산공식!DL$15,$F540,0),"")</f>
        <v/>
      </c>
      <c r="P540" s="188">
        <f>IF(E540="","",IF(Q540&gt;R540,"90% 이상",IF(Q540&gt;S540,CONCATENATE(ROUND(((Q540-S540)/(R540-S540))*20+70,0),"%"),IF(Q540&gt;T540,CONCATENATE(ROUND(((Q540-T540)/(S540-T540))*30+40,0),"%"),IF(Q540&gt;U540,CONCATENATE(ROUND(((Q540-U540)/(T540-U540))*30+10,0),"%"),IF(Q540&gt;V540,CONCATENATE(ROUND(((Q540-V540)/(U540-V540))*7+3,0),"%"),"3% 이하"))))))</f>
        <v/>
      </c>
      <c r="Q540" s="194">
        <f>IFERROR(ROUND(OFFSET(환산공식!$FG$15,$F540,0),3),"")</f>
        <v/>
      </c>
      <c r="R540" s="194">
        <f>OFFSET('배치점수 계산기'!H$10,$D540,0)</f>
        <v/>
      </c>
      <c r="S540" s="194">
        <f>OFFSET('배치점수 계산기'!I$10,$D540,0)</f>
        <v/>
      </c>
      <c r="T540" s="194">
        <f>OFFSET('배치점수 계산기'!J$10,$D540,0)</f>
        <v/>
      </c>
      <c r="U540" s="194">
        <f>OFFSET('배치점수 계산기'!K$10,$D540,0)</f>
        <v/>
      </c>
      <c r="V540" s="194">
        <f>OFFSET('배치점수 계산기'!L$10,$D540,0)</f>
        <v/>
      </c>
      <c r="W540" s="186">
        <f>OFFSET('배치점수 계산기'!M$10,$D540,0)</f>
        <v/>
      </c>
      <c r="X540" s="184">
        <f>OFFSET('배치점수 계산기'!N$10,$D540,0)</f>
        <v/>
      </c>
      <c r="Y540" s="188">
        <f>OFFSET(환산공식!FW$15,$F540,0)</f>
        <v/>
      </c>
      <c r="Z540" s="697">
        <f>OFFSET(환산공식!FX$15,$F540,0)</f>
        <v/>
      </c>
      <c r="AA540" s="179">
        <f>OFFSET(환산공식!FY$15,$F540,0)</f>
        <v/>
      </c>
      <c r="AB540" s="3" t="n"/>
      <c r="AD540" s="0">
        <f>IF(L540="X",6,IF(Q540&gt;R540,1,IF(Q540&gt;S540,2,IF(Q540&gt;T540,3,IF(Q540&gt;U540,4,IF(Q540&gt;=V540,5,IF(Q540&lt;V540,6,"")))))))</f>
        <v/>
      </c>
      <c r="AF540" s="3" t="n"/>
      <c r="AG540" s="3" t="n"/>
      <c r="AH540" s="3" t="n"/>
    </row>
    <row r="541">
      <c r="A541" s="198" t="n"/>
      <c r="B541" s="198" t="n"/>
      <c r="C541" s="198" t="inlineStr">
        <is>
          <t>나534</t>
        </is>
      </c>
      <c r="D541" s="195" t="n">
        <v>1532</v>
      </c>
      <c r="E541" s="195" t="n">
        <v>193</v>
      </c>
      <c r="F541" s="195" t="n">
        <v>193</v>
      </c>
      <c r="G541" s="239" t="n">
        <v>534</v>
      </c>
      <c r="H541" s="197" t="inlineStr">
        <is>
          <t>나</t>
        </is>
      </c>
      <c r="I541" s="242" t="inlineStr">
        <is>
          <t>경북대</t>
        </is>
      </c>
      <c r="J541" s="242" t="inlineStr">
        <is>
          <t>행정학부</t>
        </is>
      </c>
      <c r="K541" s="195" t="inlineStr">
        <is>
          <t>통합</t>
        </is>
      </c>
      <c r="L541" s="697">
        <f>IF(OFFSET(환산공식!$ED$15,$F541,0)=1,"O","X")</f>
        <v/>
      </c>
      <c r="M541" s="188">
        <f>IFERROR(OFFSET(환산공식!DJ$15,$F541,0),"")</f>
        <v/>
      </c>
      <c r="N541" s="697">
        <f>IFERROR(CONCATENATE(ROUND(OFFSET(환산공식!DK$15,$F541,0),1),"%"),"")</f>
        <v/>
      </c>
      <c r="O541" s="697">
        <f>IFERROR(OFFSET(환산공식!DL$15,$F541,0),"")</f>
        <v/>
      </c>
      <c r="P541" s="188">
        <f>IF(E541="","",IF(Q541&gt;R541,"90% 이상",IF(Q541&gt;S541,CONCATENATE(ROUND(((Q541-S541)/(R541-S541))*20+70,0),"%"),IF(Q541&gt;T541,CONCATENATE(ROUND(((Q541-T541)/(S541-T541))*30+40,0),"%"),IF(Q541&gt;U541,CONCATENATE(ROUND(((Q541-U541)/(T541-U541))*30+10,0),"%"),IF(Q541&gt;V541,CONCATENATE(ROUND(((Q541-V541)/(U541-V541))*7+3,0),"%"),"3% 이하"))))))</f>
        <v/>
      </c>
      <c r="Q541" s="194">
        <f>IFERROR(ROUND(OFFSET(환산공식!$FG$15,$F541,0),3),"")</f>
        <v/>
      </c>
      <c r="R541" s="194">
        <f>OFFSET('배치점수 계산기'!H$10,$D541,0)</f>
        <v/>
      </c>
      <c r="S541" s="194">
        <f>OFFSET('배치점수 계산기'!I$10,$D541,0)</f>
        <v/>
      </c>
      <c r="T541" s="194">
        <f>OFFSET('배치점수 계산기'!J$10,$D541,0)</f>
        <v/>
      </c>
      <c r="U541" s="194">
        <f>OFFSET('배치점수 계산기'!K$10,$D541,0)</f>
        <v/>
      </c>
      <c r="V541" s="194">
        <f>OFFSET('배치점수 계산기'!L$10,$D541,0)</f>
        <v/>
      </c>
      <c r="W541" s="186">
        <f>OFFSET('배치점수 계산기'!M$10,$D541,0)</f>
        <v/>
      </c>
      <c r="X541" s="184">
        <f>OFFSET('배치점수 계산기'!N$10,$D541,0)</f>
        <v/>
      </c>
      <c r="Y541" s="188">
        <f>OFFSET(환산공식!FW$15,$F541,0)</f>
        <v/>
      </c>
      <c r="Z541" s="697">
        <f>OFFSET(환산공식!FX$15,$F541,0)</f>
        <v/>
      </c>
      <c r="AA541" s="179">
        <f>OFFSET(환산공식!FY$15,$F541,0)</f>
        <v/>
      </c>
      <c r="AB541" s="3" t="n"/>
      <c r="AD541" s="0">
        <f>IF(L541="X",6,IF(Q541&gt;R541,1,IF(Q541&gt;S541,2,IF(Q541&gt;T541,3,IF(Q541&gt;U541,4,IF(Q541&gt;=V541,5,IF(Q541&lt;V541,6,"")))))))</f>
        <v/>
      </c>
      <c r="AF541" s="3" t="n"/>
      <c r="AG541" s="3" t="n"/>
      <c r="AH541" s="3" t="n"/>
    </row>
    <row r="542">
      <c r="A542" s="198" t="n"/>
      <c r="B542" s="198" t="n"/>
      <c r="C542" s="198" t="inlineStr">
        <is>
          <t>나535</t>
        </is>
      </c>
      <c r="D542" s="195" t="n">
        <v>1533</v>
      </c>
      <c r="E542" s="195" t="n">
        <v>193</v>
      </c>
      <c r="F542" s="195" t="n">
        <v>193</v>
      </c>
      <c r="G542" s="239" t="n">
        <v>535</v>
      </c>
      <c r="H542" s="197" t="inlineStr">
        <is>
          <t>나</t>
        </is>
      </c>
      <c r="I542" s="242" t="inlineStr">
        <is>
          <t>경북대</t>
        </is>
      </c>
      <c r="J542" s="242" t="inlineStr">
        <is>
          <t>경상대학 자율학부</t>
        </is>
      </c>
      <c r="K542" s="195" t="inlineStr">
        <is>
          <t>통합</t>
        </is>
      </c>
      <c r="L542" s="697">
        <f>IF(OFFSET(환산공식!$ED$15,$F542,0)=1,"O","X")</f>
        <v/>
      </c>
      <c r="M542" s="188">
        <f>IFERROR(OFFSET(환산공식!DJ$15,$F542,0),"")</f>
        <v/>
      </c>
      <c r="N542" s="697">
        <f>IFERROR(CONCATENATE(ROUND(OFFSET(환산공식!DK$15,$F542,0),1),"%"),"")</f>
        <v/>
      </c>
      <c r="O542" s="697">
        <f>IFERROR(OFFSET(환산공식!DL$15,$F542,0),"")</f>
        <v/>
      </c>
      <c r="P542" s="188">
        <f>IF(E542="","",IF(Q542&gt;R542,"90% 이상",IF(Q542&gt;S542,CONCATENATE(ROUND(((Q542-S542)/(R542-S542))*20+70,0),"%"),IF(Q542&gt;T542,CONCATENATE(ROUND(((Q542-T542)/(S542-T542))*30+40,0),"%"),IF(Q542&gt;U542,CONCATENATE(ROUND(((Q542-U542)/(T542-U542))*30+10,0),"%"),IF(Q542&gt;V542,CONCATENATE(ROUND(((Q542-V542)/(U542-V542))*7+3,0),"%"),"3% 이하"))))))</f>
        <v/>
      </c>
      <c r="Q542" s="194">
        <f>IFERROR(ROUND(OFFSET(환산공식!$FG$15,$F542,0),3),"")</f>
        <v/>
      </c>
      <c r="R542" s="194">
        <f>OFFSET('배치점수 계산기'!H$10,$D542,0)</f>
        <v/>
      </c>
      <c r="S542" s="194">
        <f>OFFSET('배치점수 계산기'!I$10,$D542,0)</f>
        <v/>
      </c>
      <c r="T542" s="194">
        <f>OFFSET('배치점수 계산기'!J$10,$D542,0)</f>
        <v/>
      </c>
      <c r="U542" s="194">
        <f>OFFSET('배치점수 계산기'!K$10,$D542,0)</f>
        <v/>
      </c>
      <c r="V542" s="194">
        <f>OFFSET('배치점수 계산기'!L$10,$D542,0)</f>
        <v/>
      </c>
      <c r="W542" s="186">
        <f>OFFSET('배치점수 계산기'!M$10,$D542,0)</f>
        <v/>
      </c>
      <c r="X542" s="184">
        <f>OFFSET('배치점수 계산기'!N$10,$D542,0)</f>
        <v/>
      </c>
      <c r="Y542" s="188">
        <f>OFFSET(환산공식!FW$15,$F542,0)</f>
        <v/>
      </c>
      <c r="Z542" s="697">
        <f>OFFSET(환산공식!FX$15,$F542,0)</f>
        <v/>
      </c>
      <c r="AA542" s="179">
        <f>OFFSET(환산공식!FY$15,$F542,0)</f>
        <v/>
      </c>
      <c r="AB542" s="3" t="n"/>
      <c r="AD542" s="0">
        <f>IF(L542="X",6,IF(Q542&gt;R542,1,IF(Q542&gt;S542,2,IF(Q542&gt;T542,3,IF(Q542&gt;U542,4,IF(Q542&gt;=V542,5,IF(Q542&lt;V542,6,"")))))))</f>
        <v/>
      </c>
      <c r="AF542" s="3" t="n"/>
      <c r="AG542" s="3" t="n"/>
      <c r="AH542" s="3" t="n"/>
    </row>
    <row r="543">
      <c r="A543" s="198" t="n"/>
      <c r="B543" s="198" t="n"/>
      <c r="C543" s="198" t="inlineStr">
        <is>
          <t>나536</t>
        </is>
      </c>
      <c r="D543" s="195" t="n">
        <v>1534</v>
      </c>
      <c r="E543" s="195" t="n">
        <v>193</v>
      </c>
      <c r="F543" s="195" t="n">
        <v>193</v>
      </c>
      <c r="G543" s="239" t="n">
        <v>536</v>
      </c>
      <c r="H543" s="197" t="inlineStr">
        <is>
          <t>나</t>
        </is>
      </c>
      <c r="I543" s="242" t="inlineStr">
        <is>
          <t>경북대</t>
        </is>
      </c>
      <c r="J543" s="242" t="inlineStr">
        <is>
          <t>미디어커뮤니케이션학과</t>
        </is>
      </c>
      <c r="K543" s="195" t="inlineStr">
        <is>
          <t>통합</t>
        </is>
      </c>
      <c r="L543" s="697">
        <f>IF(OFFSET(환산공식!$ED$15,$F543,0)=1,"O","X")</f>
        <v/>
      </c>
      <c r="M543" s="188">
        <f>IFERROR(OFFSET(환산공식!DJ$15,$F543,0),"")</f>
        <v/>
      </c>
      <c r="N543" s="697">
        <f>IFERROR(CONCATENATE(ROUND(OFFSET(환산공식!DK$15,$F543,0),1),"%"),"")</f>
        <v/>
      </c>
      <c r="O543" s="697">
        <f>IFERROR(OFFSET(환산공식!DL$15,$F543,0),"")</f>
        <v/>
      </c>
      <c r="P543" s="188">
        <f>IF(E543="","",IF(Q543&gt;R543,"90% 이상",IF(Q543&gt;S543,CONCATENATE(ROUND(((Q543-S543)/(R543-S543))*20+70,0),"%"),IF(Q543&gt;T543,CONCATENATE(ROUND(((Q543-T543)/(S543-T543))*30+40,0),"%"),IF(Q543&gt;U543,CONCATENATE(ROUND(((Q543-U543)/(T543-U543))*30+10,0),"%"),IF(Q543&gt;V543,CONCATENATE(ROUND(((Q543-V543)/(U543-V543))*7+3,0),"%"),"3% 이하"))))))</f>
        <v/>
      </c>
      <c r="Q543" s="194">
        <f>IFERROR(ROUND(OFFSET(환산공식!$FG$15,$F543,0),3),"")</f>
        <v/>
      </c>
      <c r="R543" s="194">
        <f>OFFSET('배치점수 계산기'!H$10,$D543,0)</f>
        <v/>
      </c>
      <c r="S543" s="194">
        <f>OFFSET('배치점수 계산기'!I$10,$D543,0)</f>
        <v/>
      </c>
      <c r="T543" s="194">
        <f>OFFSET('배치점수 계산기'!J$10,$D543,0)</f>
        <v/>
      </c>
      <c r="U543" s="194">
        <f>OFFSET('배치점수 계산기'!K$10,$D543,0)</f>
        <v/>
      </c>
      <c r="V543" s="194">
        <f>OFFSET('배치점수 계산기'!L$10,$D543,0)</f>
        <v/>
      </c>
      <c r="W543" s="186">
        <f>OFFSET('배치점수 계산기'!M$10,$D543,0)</f>
        <v/>
      </c>
      <c r="X543" s="184">
        <f>OFFSET('배치점수 계산기'!N$10,$D543,0)</f>
        <v/>
      </c>
      <c r="Y543" s="188">
        <f>OFFSET(환산공식!FW$15,$F543,0)</f>
        <v/>
      </c>
      <c r="Z543" s="697">
        <f>OFFSET(환산공식!FX$15,$F543,0)</f>
        <v/>
      </c>
      <c r="AA543" s="179">
        <f>OFFSET(환산공식!FY$15,$F543,0)</f>
        <v/>
      </c>
      <c r="AB543" s="3" t="n"/>
      <c r="AD543" s="0">
        <f>IF(L543="X",6,IF(Q543&gt;R543,1,IF(Q543&gt;S543,2,IF(Q543&gt;T543,3,IF(Q543&gt;U543,4,IF(Q543&gt;=V543,5,IF(Q543&lt;V543,6,"")))))))</f>
        <v/>
      </c>
      <c r="AF543" s="3" t="n"/>
      <c r="AG543" s="3" t="n"/>
      <c r="AH543" s="3" t="n"/>
    </row>
    <row r="544">
      <c r="A544" s="198" t="n"/>
      <c r="B544" s="198" t="n"/>
      <c r="C544" s="198" t="inlineStr">
        <is>
          <t>나537</t>
        </is>
      </c>
      <c r="D544" s="195" t="n">
        <v>1535</v>
      </c>
      <c r="E544" s="195" t="n">
        <v>193</v>
      </c>
      <c r="F544" s="195" t="n">
        <v>193</v>
      </c>
      <c r="G544" s="239" t="n">
        <v>537</v>
      </c>
      <c r="H544" s="197" t="inlineStr">
        <is>
          <t>나</t>
        </is>
      </c>
      <c r="I544" s="242" t="inlineStr">
        <is>
          <t>경북대</t>
        </is>
      </c>
      <c r="J544" s="242" t="inlineStr">
        <is>
          <t>경제통상학부</t>
        </is>
      </c>
      <c r="K544" s="195" t="inlineStr">
        <is>
          <t>통합</t>
        </is>
      </c>
      <c r="L544" s="697">
        <f>IF(OFFSET(환산공식!$ED$15,$F544,0)=1,"O","X")</f>
        <v/>
      </c>
      <c r="M544" s="188">
        <f>IFERROR(OFFSET(환산공식!DJ$15,$F544,0),"")</f>
        <v/>
      </c>
      <c r="N544" s="697">
        <f>IFERROR(CONCATENATE(ROUND(OFFSET(환산공식!DK$15,$F544,0),1),"%"),"")</f>
        <v/>
      </c>
      <c r="O544" s="697">
        <f>IFERROR(OFFSET(환산공식!DL$15,$F544,0),"")</f>
        <v/>
      </c>
      <c r="P544" s="188">
        <f>IF(E544="","",IF(Q544&gt;R544,"90% 이상",IF(Q544&gt;S544,CONCATENATE(ROUND(((Q544-S544)/(R544-S544))*20+70,0),"%"),IF(Q544&gt;T544,CONCATENATE(ROUND(((Q544-T544)/(S544-T544))*30+40,0),"%"),IF(Q544&gt;U544,CONCATENATE(ROUND(((Q544-U544)/(T544-U544))*30+10,0),"%"),IF(Q544&gt;V544,CONCATENATE(ROUND(((Q544-V544)/(U544-V544))*7+3,0),"%"),"3% 이하"))))))</f>
        <v/>
      </c>
      <c r="Q544" s="194">
        <f>IFERROR(ROUND(OFFSET(환산공식!$FG$15,$F544,0),3),"")</f>
        <v/>
      </c>
      <c r="R544" s="194">
        <f>OFFSET('배치점수 계산기'!H$10,$D544,0)</f>
        <v/>
      </c>
      <c r="S544" s="194">
        <f>OFFSET('배치점수 계산기'!I$10,$D544,0)</f>
        <v/>
      </c>
      <c r="T544" s="194">
        <f>OFFSET('배치점수 계산기'!J$10,$D544,0)</f>
        <v/>
      </c>
      <c r="U544" s="194">
        <f>OFFSET('배치점수 계산기'!K$10,$D544,0)</f>
        <v/>
      </c>
      <c r="V544" s="194">
        <f>OFFSET('배치점수 계산기'!L$10,$D544,0)</f>
        <v/>
      </c>
      <c r="W544" s="186">
        <f>OFFSET('배치점수 계산기'!M$10,$D544,0)</f>
        <v/>
      </c>
      <c r="X544" s="184">
        <f>OFFSET('배치점수 계산기'!N$10,$D544,0)</f>
        <v/>
      </c>
      <c r="Y544" s="188">
        <f>OFFSET(환산공식!FW$15,$F544,0)</f>
        <v/>
      </c>
      <c r="Z544" s="697">
        <f>OFFSET(환산공식!FX$15,$F544,0)</f>
        <v/>
      </c>
      <c r="AA544" s="179">
        <f>OFFSET(환산공식!FY$15,$F544,0)</f>
        <v/>
      </c>
      <c r="AB544" s="3" t="n"/>
      <c r="AD544" s="0">
        <f>IF(L544="X",6,IF(Q544&gt;R544,1,IF(Q544&gt;S544,2,IF(Q544&gt;T544,3,IF(Q544&gt;U544,4,IF(Q544&gt;=V544,5,IF(Q544&lt;V544,6,"")))))))</f>
        <v/>
      </c>
      <c r="AF544" s="3" t="n"/>
      <c r="AG544" s="3" t="n"/>
      <c r="AH544" s="3" t="n"/>
    </row>
    <row r="545">
      <c r="A545" s="198" t="n"/>
      <c r="B545" s="198" t="n"/>
      <c r="C545" s="198" t="inlineStr">
        <is>
          <t>나538</t>
        </is>
      </c>
      <c r="D545" s="195" t="n">
        <v>1536</v>
      </c>
      <c r="E545" s="195" t="n">
        <v>193</v>
      </c>
      <c r="F545" s="195" t="n">
        <v>193</v>
      </c>
      <c r="G545" s="239" t="n">
        <v>538</v>
      </c>
      <c r="H545" s="197" t="inlineStr">
        <is>
          <t>나</t>
        </is>
      </c>
      <c r="I545" s="242" t="inlineStr">
        <is>
          <t>경북대</t>
        </is>
      </c>
      <c r="J545" s="242" t="inlineStr">
        <is>
          <t>정치외교학과</t>
        </is>
      </c>
      <c r="K545" s="195" t="inlineStr">
        <is>
          <t>통합</t>
        </is>
      </c>
      <c r="L545" s="697">
        <f>IF(OFFSET(환산공식!$ED$15,$F545,0)=1,"O","X")</f>
        <v/>
      </c>
      <c r="M545" s="188">
        <f>IFERROR(OFFSET(환산공식!DJ$15,$F545,0),"")</f>
        <v/>
      </c>
      <c r="N545" s="697">
        <f>IFERROR(CONCATENATE(ROUND(OFFSET(환산공식!DK$15,$F545,0),1),"%"),"")</f>
        <v/>
      </c>
      <c r="O545" s="697">
        <f>IFERROR(OFFSET(환산공식!DL$15,$F545,0),"")</f>
        <v/>
      </c>
      <c r="P545" s="188">
        <f>IF(E545="","",IF(Q545&gt;R545,"90% 이상",IF(Q545&gt;S545,CONCATENATE(ROUND(((Q545-S545)/(R545-S545))*20+70,0),"%"),IF(Q545&gt;T545,CONCATENATE(ROUND(((Q545-T545)/(S545-T545))*30+40,0),"%"),IF(Q545&gt;U545,CONCATENATE(ROUND(((Q545-U545)/(T545-U545))*30+10,0),"%"),IF(Q545&gt;V545,CONCATENATE(ROUND(((Q545-V545)/(U545-V545))*7+3,0),"%"),"3% 이하"))))))</f>
        <v/>
      </c>
      <c r="Q545" s="194">
        <f>IFERROR(ROUND(OFFSET(환산공식!$FG$15,$F545,0),3),"")</f>
        <v/>
      </c>
      <c r="R545" s="194">
        <f>OFFSET('배치점수 계산기'!H$10,$D545,0)</f>
        <v/>
      </c>
      <c r="S545" s="194">
        <f>OFFSET('배치점수 계산기'!I$10,$D545,0)</f>
        <v/>
      </c>
      <c r="T545" s="194">
        <f>OFFSET('배치점수 계산기'!J$10,$D545,0)</f>
        <v/>
      </c>
      <c r="U545" s="194">
        <f>OFFSET('배치점수 계산기'!K$10,$D545,0)</f>
        <v/>
      </c>
      <c r="V545" s="194">
        <f>OFFSET('배치점수 계산기'!L$10,$D545,0)</f>
        <v/>
      </c>
      <c r="W545" s="186">
        <f>OFFSET('배치점수 계산기'!M$10,$D545,0)</f>
        <v/>
      </c>
      <c r="X545" s="184">
        <f>OFFSET('배치점수 계산기'!N$10,$D545,0)</f>
        <v/>
      </c>
      <c r="Y545" s="188">
        <f>OFFSET(환산공식!FW$15,$F545,0)</f>
        <v/>
      </c>
      <c r="Z545" s="697">
        <f>OFFSET(환산공식!FX$15,$F545,0)</f>
        <v/>
      </c>
      <c r="AA545" s="179">
        <f>OFFSET(환산공식!FY$15,$F545,0)</f>
        <v/>
      </c>
      <c r="AB545" s="3" t="n"/>
      <c r="AD545" s="0">
        <f>IF(L545="X",6,IF(Q545&gt;R545,1,IF(Q545&gt;S545,2,IF(Q545&gt;T545,3,IF(Q545&gt;U545,4,IF(Q545&gt;=V545,5,IF(Q545&lt;V545,6,"")))))))</f>
        <v/>
      </c>
      <c r="AF545" s="3" t="n"/>
      <c r="AG545" s="3" t="n"/>
      <c r="AH545" s="3" t="n"/>
    </row>
    <row r="546">
      <c r="A546" s="198" t="n"/>
      <c r="B546" s="198" t="n"/>
      <c r="C546" s="198" t="inlineStr">
        <is>
          <t>나539</t>
        </is>
      </c>
      <c r="D546" s="195" t="n">
        <v>1537</v>
      </c>
      <c r="E546" s="195" t="n">
        <v>193</v>
      </c>
      <c r="F546" s="195" t="n">
        <v>193</v>
      </c>
      <c r="G546" s="239" t="n">
        <v>539</v>
      </c>
      <c r="H546" s="197" t="inlineStr">
        <is>
          <t>나</t>
        </is>
      </c>
      <c r="I546" s="242" t="inlineStr">
        <is>
          <t>경북대</t>
        </is>
      </c>
      <c r="J546" s="242" t="inlineStr">
        <is>
          <t>교육학과</t>
        </is>
      </c>
      <c r="K546" s="195" t="inlineStr">
        <is>
          <t>통합</t>
        </is>
      </c>
      <c r="L546" s="697">
        <f>IF(OFFSET(환산공식!$ED$15,$F546,0)=1,"O","X")</f>
        <v/>
      </c>
      <c r="M546" s="188">
        <f>IFERROR(OFFSET(환산공식!DJ$15,$F546,0),"")</f>
        <v/>
      </c>
      <c r="N546" s="697">
        <f>IFERROR(CONCATENATE(ROUND(OFFSET(환산공식!DK$15,$F546,0),1),"%"),"")</f>
        <v/>
      </c>
      <c r="O546" s="697">
        <f>IFERROR(OFFSET(환산공식!DL$15,$F546,0),"")</f>
        <v/>
      </c>
      <c r="P546" s="188">
        <f>IF(E546="","",IF(Q546&gt;R546,"90% 이상",IF(Q546&gt;S546,CONCATENATE(ROUND(((Q546-S546)/(R546-S546))*20+70,0),"%"),IF(Q546&gt;T546,CONCATENATE(ROUND(((Q546-T546)/(S546-T546))*30+40,0),"%"),IF(Q546&gt;U546,CONCATENATE(ROUND(((Q546-U546)/(T546-U546))*30+10,0),"%"),IF(Q546&gt;V546,CONCATENATE(ROUND(((Q546-V546)/(U546-V546))*7+3,0),"%"),"3% 이하"))))))</f>
        <v/>
      </c>
      <c r="Q546" s="194">
        <f>IFERROR(ROUND(OFFSET(환산공식!$FG$15,$F546,0),3),"")</f>
        <v/>
      </c>
      <c r="R546" s="194">
        <f>OFFSET('배치점수 계산기'!H$10,$D546,0)</f>
        <v/>
      </c>
      <c r="S546" s="194">
        <f>OFFSET('배치점수 계산기'!I$10,$D546,0)</f>
        <v/>
      </c>
      <c r="T546" s="194">
        <f>OFFSET('배치점수 계산기'!J$10,$D546,0)</f>
        <v/>
      </c>
      <c r="U546" s="194">
        <f>OFFSET('배치점수 계산기'!K$10,$D546,0)</f>
        <v/>
      </c>
      <c r="V546" s="194">
        <f>OFFSET('배치점수 계산기'!L$10,$D546,0)</f>
        <v/>
      </c>
      <c r="W546" s="186">
        <f>OFFSET('배치점수 계산기'!M$10,$D546,0)</f>
        <v/>
      </c>
      <c r="X546" s="184">
        <f>OFFSET('배치점수 계산기'!N$10,$D546,0)</f>
        <v/>
      </c>
      <c r="Y546" s="188">
        <f>OFFSET(환산공식!FW$15,$F546,0)</f>
        <v/>
      </c>
      <c r="Z546" s="697">
        <f>OFFSET(환산공식!FX$15,$F546,0)</f>
        <v/>
      </c>
      <c r="AA546" s="179">
        <f>OFFSET(환산공식!FY$15,$F546,0)</f>
        <v/>
      </c>
      <c r="AB546" s="3" t="n"/>
      <c r="AD546" s="0">
        <f>IF(L546="X",6,IF(Q546&gt;R546,1,IF(Q546&gt;S546,2,IF(Q546&gt;T546,3,IF(Q546&gt;U546,4,IF(Q546&gt;=V546,5,IF(Q546&lt;V546,6,"")))))))</f>
        <v/>
      </c>
      <c r="AF546" s="3" t="n"/>
      <c r="AG546" s="3" t="n"/>
      <c r="AH546" s="3" t="n"/>
    </row>
    <row r="547">
      <c r="A547" s="198" t="n"/>
      <c r="B547" s="198" t="n"/>
      <c r="C547" s="198" t="inlineStr">
        <is>
          <t>나540</t>
        </is>
      </c>
      <c r="D547" s="195" t="n">
        <v>1538</v>
      </c>
      <c r="E547" s="195" t="n">
        <v>193</v>
      </c>
      <c r="F547" s="195" t="n">
        <v>193</v>
      </c>
      <c r="G547" s="239" t="n">
        <v>540</v>
      </c>
      <c r="H547" s="197" t="inlineStr">
        <is>
          <t>나</t>
        </is>
      </c>
      <c r="I547" s="242" t="inlineStr">
        <is>
          <t>경북대</t>
        </is>
      </c>
      <c r="J547" s="242" t="inlineStr">
        <is>
          <t>역사교육과</t>
        </is>
      </c>
      <c r="K547" s="195" t="inlineStr">
        <is>
          <t>통합</t>
        </is>
      </c>
      <c r="L547" s="697">
        <f>IF(OFFSET(환산공식!$ED$15,$F547,0)=1,"O","X")</f>
        <v/>
      </c>
      <c r="M547" s="188">
        <f>IFERROR(OFFSET(환산공식!DJ$15,$F547,0),"")</f>
        <v/>
      </c>
      <c r="N547" s="697">
        <f>IFERROR(CONCATENATE(ROUND(OFFSET(환산공식!DK$15,$F547,0),1),"%"),"")</f>
        <v/>
      </c>
      <c r="O547" s="697">
        <f>IFERROR(OFFSET(환산공식!DL$15,$F547,0),"")</f>
        <v/>
      </c>
      <c r="P547" s="188">
        <f>IF(E547="","",IF(Q547&gt;R547,"90% 이상",IF(Q547&gt;S547,CONCATENATE(ROUND(((Q547-S547)/(R547-S547))*20+70,0),"%"),IF(Q547&gt;T547,CONCATENATE(ROUND(((Q547-T547)/(S547-T547))*30+40,0),"%"),IF(Q547&gt;U547,CONCATENATE(ROUND(((Q547-U547)/(T547-U547))*30+10,0),"%"),IF(Q547&gt;V547,CONCATENATE(ROUND(((Q547-V547)/(U547-V547))*7+3,0),"%"),"3% 이하"))))))</f>
        <v/>
      </c>
      <c r="Q547" s="194">
        <f>IFERROR(ROUND(OFFSET(환산공식!$FG$15,$F547,0),3),"")</f>
        <v/>
      </c>
      <c r="R547" s="194">
        <f>OFFSET('배치점수 계산기'!H$10,$D547,0)</f>
        <v/>
      </c>
      <c r="S547" s="194">
        <f>OFFSET('배치점수 계산기'!I$10,$D547,0)</f>
        <v/>
      </c>
      <c r="T547" s="194">
        <f>OFFSET('배치점수 계산기'!J$10,$D547,0)</f>
        <v/>
      </c>
      <c r="U547" s="194">
        <f>OFFSET('배치점수 계산기'!K$10,$D547,0)</f>
        <v/>
      </c>
      <c r="V547" s="194">
        <f>OFFSET('배치점수 계산기'!L$10,$D547,0)</f>
        <v/>
      </c>
      <c r="W547" s="186">
        <f>OFFSET('배치점수 계산기'!M$10,$D547,0)</f>
        <v/>
      </c>
      <c r="X547" s="184">
        <f>OFFSET('배치점수 계산기'!N$10,$D547,0)</f>
        <v/>
      </c>
      <c r="Y547" s="188">
        <f>OFFSET(환산공식!FW$15,$F547,0)</f>
        <v/>
      </c>
      <c r="Z547" s="697">
        <f>OFFSET(환산공식!FX$15,$F547,0)</f>
        <v/>
      </c>
      <c r="AA547" s="179">
        <f>OFFSET(환산공식!FY$15,$F547,0)</f>
        <v/>
      </c>
      <c r="AB547" s="3" t="n"/>
      <c r="AD547" s="0">
        <f>IF(L547="X",6,IF(Q547&gt;R547,1,IF(Q547&gt;S547,2,IF(Q547&gt;T547,3,IF(Q547&gt;U547,4,IF(Q547&gt;=V547,5,IF(Q547&lt;V547,6,"")))))))</f>
        <v/>
      </c>
      <c r="AF547" s="3" t="n"/>
      <c r="AG547" s="3" t="n"/>
      <c r="AH547" s="3" t="n"/>
    </row>
    <row r="548">
      <c r="A548" s="198" t="n"/>
      <c r="B548" s="198" t="n"/>
      <c r="C548" s="198" t="inlineStr">
        <is>
          <t>나541</t>
        </is>
      </c>
      <c r="D548" s="195" t="n">
        <v>1539</v>
      </c>
      <c r="E548" s="195" t="n">
        <v>193</v>
      </c>
      <c r="F548" s="195" t="n">
        <v>193</v>
      </c>
      <c r="G548" s="239" t="n">
        <v>541</v>
      </c>
      <c r="H548" s="197" t="inlineStr">
        <is>
          <t>나</t>
        </is>
      </c>
      <c r="I548" s="242" t="inlineStr">
        <is>
          <t>경북대</t>
        </is>
      </c>
      <c r="J548" s="242" t="inlineStr">
        <is>
          <t>지리교육과</t>
        </is>
      </c>
      <c r="K548" s="195" t="inlineStr">
        <is>
          <t>통합</t>
        </is>
      </c>
      <c r="L548" s="697">
        <f>IF(OFFSET(환산공식!$ED$15,$F548,0)=1,"O","X")</f>
        <v/>
      </c>
      <c r="M548" s="188">
        <f>IFERROR(OFFSET(환산공식!DJ$15,$F548,0),"")</f>
        <v/>
      </c>
      <c r="N548" s="697">
        <f>IFERROR(CONCATENATE(ROUND(OFFSET(환산공식!DK$15,$F548,0),1),"%"),"")</f>
        <v/>
      </c>
      <c r="O548" s="697">
        <f>IFERROR(OFFSET(환산공식!DL$15,$F548,0),"")</f>
        <v/>
      </c>
      <c r="P548" s="188">
        <f>IF(E548="","",IF(Q548&gt;R548,"90% 이상",IF(Q548&gt;S548,CONCATENATE(ROUND(((Q548-S548)/(R548-S548))*20+70,0),"%"),IF(Q548&gt;T548,CONCATENATE(ROUND(((Q548-T548)/(S548-T548))*30+40,0),"%"),IF(Q548&gt;U548,CONCATENATE(ROUND(((Q548-U548)/(T548-U548))*30+10,0),"%"),IF(Q548&gt;V548,CONCATENATE(ROUND(((Q548-V548)/(U548-V548))*7+3,0),"%"),"3% 이하"))))))</f>
        <v/>
      </c>
      <c r="Q548" s="194">
        <f>IFERROR(ROUND(OFFSET(환산공식!$FG$15,$F548,0),3),"")</f>
        <v/>
      </c>
      <c r="R548" s="194">
        <f>OFFSET('배치점수 계산기'!H$10,$D548,0)</f>
        <v/>
      </c>
      <c r="S548" s="194">
        <f>OFFSET('배치점수 계산기'!I$10,$D548,0)</f>
        <v/>
      </c>
      <c r="T548" s="194">
        <f>OFFSET('배치점수 계산기'!J$10,$D548,0)</f>
        <v/>
      </c>
      <c r="U548" s="194">
        <f>OFFSET('배치점수 계산기'!K$10,$D548,0)</f>
        <v/>
      </c>
      <c r="V548" s="194">
        <f>OFFSET('배치점수 계산기'!L$10,$D548,0)</f>
        <v/>
      </c>
      <c r="W548" s="186">
        <f>OFFSET('배치점수 계산기'!M$10,$D548,0)</f>
        <v/>
      </c>
      <c r="X548" s="184">
        <f>OFFSET('배치점수 계산기'!N$10,$D548,0)</f>
        <v/>
      </c>
      <c r="Y548" s="188">
        <f>OFFSET(환산공식!FW$15,$F548,0)</f>
        <v/>
      </c>
      <c r="Z548" s="697">
        <f>OFFSET(환산공식!FX$15,$F548,0)</f>
        <v/>
      </c>
      <c r="AA548" s="179">
        <f>OFFSET(환산공식!FY$15,$F548,0)</f>
        <v/>
      </c>
      <c r="AB548" s="3" t="n"/>
      <c r="AD548" s="0">
        <f>IF(L548="X",6,IF(Q548&gt;R548,1,IF(Q548&gt;S548,2,IF(Q548&gt;T548,3,IF(Q548&gt;U548,4,IF(Q548&gt;=V548,5,IF(Q548&lt;V548,6,"")))))))</f>
        <v/>
      </c>
      <c r="AF548" s="3" t="n"/>
      <c r="AG548" s="3" t="n"/>
      <c r="AH548" s="3" t="n"/>
    </row>
    <row r="549">
      <c r="A549" s="198" t="n"/>
      <c r="B549" s="198" t="n"/>
      <c r="C549" s="198" t="inlineStr">
        <is>
          <t>나542</t>
        </is>
      </c>
      <c r="D549" s="195" t="n">
        <v>1540</v>
      </c>
      <c r="E549" s="195" t="n">
        <v>193</v>
      </c>
      <c r="F549" s="195" t="n">
        <v>193</v>
      </c>
      <c r="G549" s="239" t="n">
        <v>542</v>
      </c>
      <c r="H549" s="197" t="inlineStr">
        <is>
          <t>나</t>
        </is>
      </c>
      <c r="I549" s="242" t="inlineStr">
        <is>
          <t>경북대</t>
        </is>
      </c>
      <c r="J549" s="242" t="inlineStr">
        <is>
          <t>문헌정보학과</t>
        </is>
      </c>
      <c r="K549" s="195" t="inlineStr">
        <is>
          <t>통합</t>
        </is>
      </c>
      <c r="L549" s="697">
        <f>IF(OFFSET(환산공식!$ED$15,$F549,0)=1,"O","X")</f>
        <v/>
      </c>
      <c r="M549" s="188">
        <f>IFERROR(OFFSET(환산공식!DJ$15,$F549,0),"")</f>
        <v/>
      </c>
      <c r="N549" s="697">
        <f>IFERROR(CONCATENATE(ROUND(OFFSET(환산공식!DK$15,$F549,0),1),"%"),"")</f>
        <v/>
      </c>
      <c r="O549" s="697">
        <f>IFERROR(OFFSET(환산공식!DL$15,$F549,0),"")</f>
        <v/>
      </c>
      <c r="P549" s="188">
        <f>IF(E549="","",IF(Q549&gt;R549,"90% 이상",IF(Q549&gt;S549,CONCATENATE(ROUND(((Q549-S549)/(R549-S549))*20+70,0),"%"),IF(Q549&gt;T549,CONCATENATE(ROUND(((Q549-T549)/(S549-T549))*30+40,0),"%"),IF(Q549&gt;U549,CONCATENATE(ROUND(((Q549-U549)/(T549-U549))*30+10,0),"%"),IF(Q549&gt;V549,CONCATENATE(ROUND(((Q549-V549)/(U549-V549))*7+3,0),"%"),"3% 이하"))))))</f>
        <v/>
      </c>
      <c r="Q549" s="194">
        <f>IFERROR(ROUND(OFFSET(환산공식!$FG$15,$F549,0),3),"")</f>
        <v/>
      </c>
      <c r="R549" s="194">
        <f>OFFSET('배치점수 계산기'!H$10,$D549,0)</f>
        <v/>
      </c>
      <c r="S549" s="194">
        <f>OFFSET('배치점수 계산기'!I$10,$D549,0)</f>
        <v/>
      </c>
      <c r="T549" s="194">
        <f>OFFSET('배치점수 계산기'!J$10,$D549,0)</f>
        <v/>
      </c>
      <c r="U549" s="194">
        <f>OFFSET('배치점수 계산기'!K$10,$D549,0)</f>
        <v/>
      </c>
      <c r="V549" s="194">
        <f>OFFSET('배치점수 계산기'!L$10,$D549,0)</f>
        <v/>
      </c>
      <c r="W549" s="186">
        <f>OFFSET('배치점수 계산기'!M$10,$D549,0)</f>
        <v/>
      </c>
      <c r="X549" s="184">
        <f>OFFSET('배치점수 계산기'!N$10,$D549,0)</f>
        <v/>
      </c>
      <c r="Y549" s="188">
        <f>OFFSET(환산공식!FW$15,$F549,0)</f>
        <v/>
      </c>
      <c r="Z549" s="697">
        <f>OFFSET(환산공식!FX$15,$F549,0)</f>
        <v/>
      </c>
      <c r="AA549" s="179">
        <f>OFFSET(환산공식!FY$15,$F549,0)</f>
        <v/>
      </c>
      <c r="AB549" s="3" t="n"/>
      <c r="AD549" s="0">
        <f>IF(L549="X",6,IF(Q549&gt;R549,1,IF(Q549&gt;S549,2,IF(Q549&gt;T549,3,IF(Q549&gt;U549,4,IF(Q549&gt;=V549,5,IF(Q549&lt;V549,6,"")))))))</f>
        <v/>
      </c>
      <c r="AF549" s="3" t="n"/>
      <c r="AG549" s="3" t="n"/>
      <c r="AH549" s="3" t="n"/>
    </row>
    <row r="550">
      <c r="A550" s="198" t="n"/>
      <c r="B550" s="198" t="n"/>
      <c r="C550" s="198" t="inlineStr">
        <is>
          <t>나543</t>
        </is>
      </c>
      <c r="D550" s="195" t="n">
        <v>1541</v>
      </c>
      <c r="E550" s="195" t="n">
        <v>193</v>
      </c>
      <c r="F550" s="195" t="n">
        <v>193</v>
      </c>
      <c r="G550" s="239" t="n">
        <v>543</v>
      </c>
      <c r="H550" s="197" t="inlineStr">
        <is>
          <t>나</t>
        </is>
      </c>
      <c r="I550" s="242" t="inlineStr">
        <is>
          <t>경북대</t>
        </is>
      </c>
      <c r="J550" s="242" t="inlineStr">
        <is>
          <t>사회복지학부</t>
        </is>
      </c>
      <c r="K550" s="195" t="inlineStr">
        <is>
          <t>통합</t>
        </is>
      </c>
      <c r="L550" s="697">
        <f>IF(OFFSET(환산공식!$ED$15,$F550,0)=1,"O","X")</f>
        <v/>
      </c>
      <c r="M550" s="188">
        <f>IFERROR(OFFSET(환산공식!DJ$15,$F550,0),"")</f>
        <v/>
      </c>
      <c r="N550" s="697">
        <f>IFERROR(CONCATENATE(ROUND(OFFSET(환산공식!DK$15,$F550,0),1),"%"),"")</f>
        <v/>
      </c>
      <c r="O550" s="697">
        <f>IFERROR(OFFSET(환산공식!DL$15,$F550,0),"")</f>
        <v/>
      </c>
      <c r="P550" s="188">
        <f>IF(E550="","",IF(Q550&gt;R550,"90% 이상",IF(Q550&gt;S550,CONCATENATE(ROUND(((Q550-S550)/(R550-S550))*20+70,0),"%"),IF(Q550&gt;T550,CONCATENATE(ROUND(((Q550-T550)/(S550-T550))*30+40,0),"%"),IF(Q550&gt;U550,CONCATENATE(ROUND(((Q550-U550)/(T550-U550))*30+10,0),"%"),IF(Q550&gt;V550,CONCATENATE(ROUND(((Q550-V550)/(U550-V550))*7+3,0),"%"),"3% 이하"))))))</f>
        <v/>
      </c>
      <c r="Q550" s="194">
        <f>IFERROR(ROUND(OFFSET(환산공식!$FG$15,$F550,0),3),"")</f>
        <v/>
      </c>
      <c r="R550" s="194">
        <f>OFFSET('배치점수 계산기'!H$10,$D550,0)</f>
        <v/>
      </c>
      <c r="S550" s="194">
        <f>OFFSET('배치점수 계산기'!I$10,$D550,0)</f>
        <v/>
      </c>
      <c r="T550" s="194">
        <f>OFFSET('배치점수 계산기'!J$10,$D550,0)</f>
        <v/>
      </c>
      <c r="U550" s="194">
        <f>OFFSET('배치점수 계산기'!K$10,$D550,0)</f>
        <v/>
      </c>
      <c r="V550" s="194">
        <f>OFFSET('배치점수 계산기'!L$10,$D550,0)</f>
        <v/>
      </c>
      <c r="W550" s="186">
        <f>OFFSET('배치점수 계산기'!M$10,$D550,0)</f>
        <v/>
      </c>
      <c r="X550" s="184">
        <f>OFFSET('배치점수 계산기'!N$10,$D550,0)</f>
        <v/>
      </c>
      <c r="Y550" s="188">
        <f>OFFSET(환산공식!FW$15,$F550,0)</f>
        <v/>
      </c>
      <c r="Z550" s="697">
        <f>OFFSET(환산공식!FX$15,$F550,0)</f>
        <v/>
      </c>
      <c r="AA550" s="179">
        <f>OFFSET(환산공식!FY$15,$F550,0)</f>
        <v/>
      </c>
      <c r="AB550" s="3" t="n"/>
      <c r="AD550" s="0">
        <f>IF(L550="X",6,IF(Q550&gt;R550,1,IF(Q550&gt;S550,2,IF(Q550&gt;T550,3,IF(Q550&gt;U550,4,IF(Q550&gt;=V550,5,IF(Q550&lt;V550,6,"")))))))</f>
        <v/>
      </c>
      <c r="AF550" s="3" t="n"/>
      <c r="AG550" s="3" t="n"/>
      <c r="AH550" s="3" t="n"/>
    </row>
    <row r="551">
      <c r="A551" s="198" t="n"/>
      <c r="B551" s="198" t="n"/>
      <c r="C551" s="198" t="inlineStr">
        <is>
          <t>나544</t>
        </is>
      </c>
      <c r="D551" s="195" t="n">
        <v>1542</v>
      </c>
      <c r="E551" s="195" t="n">
        <v>193</v>
      </c>
      <c r="F551" s="195" t="n">
        <v>193</v>
      </c>
      <c r="G551" s="239" t="n">
        <v>544</v>
      </c>
      <c r="H551" s="197" t="inlineStr">
        <is>
          <t>나</t>
        </is>
      </c>
      <c r="I551" s="242" t="inlineStr">
        <is>
          <t>경북대</t>
        </is>
      </c>
      <c r="J551" s="242" t="inlineStr">
        <is>
          <t>영어영문학과</t>
        </is>
      </c>
      <c r="K551" s="195" t="inlineStr">
        <is>
          <t>통합</t>
        </is>
      </c>
      <c r="L551" s="697">
        <f>IF(OFFSET(환산공식!$ED$15,$F551,0)=1,"O","X")</f>
        <v/>
      </c>
      <c r="M551" s="188">
        <f>IFERROR(OFFSET(환산공식!DJ$15,$F551,0),"")</f>
        <v/>
      </c>
      <c r="N551" s="697">
        <f>IFERROR(CONCATENATE(ROUND(OFFSET(환산공식!DK$15,$F551,0),1),"%"),"")</f>
        <v/>
      </c>
      <c r="O551" s="697">
        <f>IFERROR(OFFSET(환산공식!DL$15,$F551,0),"")</f>
        <v/>
      </c>
      <c r="P551" s="188">
        <f>IF(E551="","",IF(Q551&gt;R551,"90% 이상",IF(Q551&gt;S551,CONCATENATE(ROUND(((Q551-S551)/(R551-S551))*20+70,0),"%"),IF(Q551&gt;T551,CONCATENATE(ROUND(((Q551-T551)/(S551-T551))*30+40,0),"%"),IF(Q551&gt;U551,CONCATENATE(ROUND(((Q551-U551)/(T551-U551))*30+10,0),"%"),IF(Q551&gt;V551,CONCATENATE(ROUND(((Q551-V551)/(U551-V551))*7+3,0),"%"),"3% 이하"))))))</f>
        <v/>
      </c>
      <c r="Q551" s="194">
        <f>IFERROR(ROUND(OFFSET(환산공식!$FG$15,$F551,0),3),"")</f>
        <v/>
      </c>
      <c r="R551" s="194">
        <f>OFFSET('배치점수 계산기'!H$10,$D551,0)</f>
        <v/>
      </c>
      <c r="S551" s="194">
        <f>OFFSET('배치점수 계산기'!I$10,$D551,0)</f>
        <v/>
      </c>
      <c r="T551" s="194">
        <f>OFFSET('배치점수 계산기'!J$10,$D551,0)</f>
        <v/>
      </c>
      <c r="U551" s="194">
        <f>OFFSET('배치점수 계산기'!K$10,$D551,0)</f>
        <v/>
      </c>
      <c r="V551" s="194">
        <f>OFFSET('배치점수 계산기'!L$10,$D551,0)</f>
        <v/>
      </c>
      <c r="W551" s="186">
        <f>OFFSET('배치점수 계산기'!M$10,$D551,0)</f>
        <v/>
      </c>
      <c r="X551" s="184">
        <f>OFFSET('배치점수 계산기'!N$10,$D551,0)</f>
        <v/>
      </c>
      <c r="Y551" s="188">
        <f>OFFSET(환산공식!FW$15,$F551,0)</f>
        <v/>
      </c>
      <c r="Z551" s="697">
        <f>OFFSET(환산공식!FX$15,$F551,0)</f>
        <v/>
      </c>
      <c r="AA551" s="179">
        <f>OFFSET(환산공식!FY$15,$F551,0)</f>
        <v/>
      </c>
      <c r="AB551" s="3" t="n"/>
      <c r="AD551" s="0">
        <f>IF(L551="X",6,IF(Q551&gt;R551,1,IF(Q551&gt;S551,2,IF(Q551&gt;T551,3,IF(Q551&gt;U551,4,IF(Q551&gt;=V551,5,IF(Q551&lt;V551,6,"")))))))</f>
        <v/>
      </c>
      <c r="AF551" s="3" t="n"/>
      <c r="AG551" s="3" t="n"/>
      <c r="AH551" s="3" t="n"/>
    </row>
    <row r="552">
      <c r="A552" s="198" t="n"/>
      <c r="B552" s="198" t="n"/>
      <c r="C552" s="198" t="inlineStr">
        <is>
          <t>나545</t>
        </is>
      </c>
      <c r="D552" s="195" t="n">
        <v>1543</v>
      </c>
      <c r="E552" s="195" t="n">
        <v>193</v>
      </c>
      <c r="F552" s="195" t="n">
        <v>193</v>
      </c>
      <c r="G552" s="239" t="n">
        <v>545</v>
      </c>
      <c r="H552" s="197" t="inlineStr">
        <is>
          <t>나</t>
        </is>
      </c>
      <c r="I552" s="242" t="inlineStr">
        <is>
          <t>경북대</t>
        </is>
      </c>
      <c r="J552" s="242" t="inlineStr">
        <is>
          <t>일어일문학과</t>
        </is>
      </c>
      <c r="K552" s="195" t="inlineStr">
        <is>
          <t>통합</t>
        </is>
      </c>
      <c r="L552" s="697">
        <f>IF(OFFSET(환산공식!$ED$15,$F552,0)=1,"O","X")</f>
        <v/>
      </c>
      <c r="M552" s="188">
        <f>IFERROR(OFFSET(환산공식!DJ$15,$F552,0),"")</f>
        <v/>
      </c>
      <c r="N552" s="697">
        <f>IFERROR(CONCATENATE(ROUND(OFFSET(환산공식!DK$15,$F552,0),1),"%"),"")</f>
        <v/>
      </c>
      <c r="O552" s="697">
        <f>IFERROR(OFFSET(환산공식!DL$15,$F552,0),"")</f>
        <v/>
      </c>
      <c r="P552" s="188">
        <f>IF(E552="","",IF(Q552&gt;R552,"90% 이상",IF(Q552&gt;S552,CONCATENATE(ROUND(((Q552-S552)/(R552-S552))*20+70,0),"%"),IF(Q552&gt;T552,CONCATENATE(ROUND(((Q552-T552)/(S552-T552))*30+40,0),"%"),IF(Q552&gt;U552,CONCATENATE(ROUND(((Q552-U552)/(T552-U552))*30+10,0),"%"),IF(Q552&gt;V552,CONCATENATE(ROUND(((Q552-V552)/(U552-V552))*7+3,0),"%"),"3% 이하"))))))</f>
        <v/>
      </c>
      <c r="Q552" s="194">
        <f>IFERROR(ROUND(OFFSET(환산공식!$FG$15,$F552,0),3),"")</f>
        <v/>
      </c>
      <c r="R552" s="194">
        <f>OFFSET('배치점수 계산기'!H$10,$D552,0)</f>
        <v/>
      </c>
      <c r="S552" s="194">
        <f>OFFSET('배치점수 계산기'!I$10,$D552,0)</f>
        <v/>
      </c>
      <c r="T552" s="194">
        <f>OFFSET('배치점수 계산기'!J$10,$D552,0)</f>
        <v/>
      </c>
      <c r="U552" s="194">
        <f>OFFSET('배치점수 계산기'!K$10,$D552,0)</f>
        <v/>
      </c>
      <c r="V552" s="194">
        <f>OFFSET('배치점수 계산기'!L$10,$D552,0)</f>
        <v/>
      </c>
      <c r="W552" s="186">
        <f>OFFSET('배치점수 계산기'!M$10,$D552,0)</f>
        <v/>
      </c>
      <c r="X552" s="184">
        <f>OFFSET('배치점수 계산기'!N$10,$D552,0)</f>
        <v/>
      </c>
      <c r="Y552" s="188">
        <f>OFFSET(환산공식!FW$15,$F552,0)</f>
        <v/>
      </c>
      <c r="Z552" s="697">
        <f>OFFSET(환산공식!FX$15,$F552,0)</f>
        <v/>
      </c>
      <c r="AA552" s="179">
        <f>OFFSET(환산공식!FY$15,$F552,0)</f>
        <v/>
      </c>
      <c r="AB552" s="3" t="n"/>
      <c r="AD552" s="0">
        <f>IF(L552="X",6,IF(Q552&gt;R552,1,IF(Q552&gt;S552,2,IF(Q552&gt;T552,3,IF(Q552&gt;U552,4,IF(Q552&gt;=V552,5,IF(Q552&lt;V552,6,"")))))))</f>
        <v/>
      </c>
      <c r="AF552" s="3" t="n"/>
      <c r="AG552" s="3" t="n"/>
      <c r="AH552" s="3" t="n"/>
    </row>
    <row r="553">
      <c r="A553" s="198" t="n"/>
      <c r="B553" s="198" t="n"/>
      <c r="C553" s="198" t="inlineStr">
        <is>
          <t>나546</t>
        </is>
      </c>
      <c r="D553" s="195" t="n">
        <v>1544</v>
      </c>
      <c r="E553" s="195" t="n">
        <v>193</v>
      </c>
      <c r="F553" s="195" t="n">
        <v>193</v>
      </c>
      <c r="G553" s="239" t="n">
        <v>546</v>
      </c>
      <c r="H553" s="197" t="inlineStr">
        <is>
          <t>나</t>
        </is>
      </c>
      <c r="I553" s="242" t="inlineStr">
        <is>
          <t>경북대</t>
        </is>
      </c>
      <c r="J553" s="242" t="inlineStr">
        <is>
          <t>고고인류학과</t>
        </is>
      </c>
      <c r="K553" s="195" t="inlineStr">
        <is>
          <t>통합</t>
        </is>
      </c>
      <c r="L553" s="697">
        <f>IF(OFFSET(환산공식!$ED$15,$F553,0)=1,"O","X")</f>
        <v/>
      </c>
      <c r="M553" s="188">
        <f>IFERROR(OFFSET(환산공식!DJ$15,$F553,0),"")</f>
        <v/>
      </c>
      <c r="N553" s="697">
        <f>IFERROR(CONCATENATE(ROUND(OFFSET(환산공식!DK$15,$F553,0),1),"%"),"")</f>
        <v/>
      </c>
      <c r="O553" s="697">
        <f>IFERROR(OFFSET(환산공식!DL$15,$F553,0),"")</f>
        <v/>
      </c>
      <c r="P553" s="188">
        <f>IF(E553="","",IF(Q553&gt;R553,"90% 이상",IF(Q553&gt;S553,CONCATENATE(ROUND(((Q553-S553)/(R553-S553))*20+70,0),"%"),IF(Q553&gt;T553,CONCATENATE(ROUND(((Q553-T553)/(S553-T553))*30+40,0),"%"),IF(Q553&gt;U553,CONCATENATE(ROUND(((Q553-U553)/(T553-U553))*30+10,0),"%"),IF(Q553&gt;V553,CONCATENATE(ROUND(((Q553-V553)/(U553-V553))*7+3,0),"%"),"3% 이하"))))))</f>
        <v/>
      </c>
      <c r="Q553" s="194">
        <f>IFERROR(ROUND(OFFSET(환산공식!$FG$15,$F553,0),3),"")</f>
        <v/>
      </c>
      <c r="R553" s="194">
        <f>OFFSET('배치점수 계산기'!H$10,$D553,0)</f>
        <v/>
      </c>
      <c r="S553" s="194">
        <f>OFFSET('배치점수 계산기'!I$10,$D553,0)</f>
        <v/>
      </c>
      <c r="T553" s="194">
        <f>OFFSET('배치점수 계산기'!J$10,$D553,0)</f>
        <v/>
      </c>
      <c r="U553" s="194">
        <f>OFFSET('배치점수 계산기'!K$10,$D553,0)</f>
        <v/>
      </c>
      <c r="V553" s="194">
        <f>OFFSET('배치점수 계산기'!L$10,$D553,0)</f>
        <v/>
      </c>
      <c r="W553" s="186">
        <f>OFFSET('배치점수 계산기'!M$10,$D553,0)</f>
        <v/>
      </c>
      <c r="X553" s="184">
        <f>OFFSET('배치점수 계산기'!N$10,$D553,0)</f>
        <v/>
      </c>
      <c r="Y553" s="188">
        <f>OFFSET(환산공식!FW$15,$F553,0)</f>
        <v/>
      </c>
      <c r="Z553" s="697">
        <f>OFFSET(환산공식!FX$15,$F553,0)</f>
        <v/>
      </c>
      <c r="AA553" s="179">
        <f>OFFSET(환산공식!FY$15,$F553,0)</f>
        <v/>
      </c>
      <c r="AB553" s="3" t="n"/>
      <c r="AD553" s="0">
        <f>IF(L553="X",6,IF(Q553&gt;R553,1,IF(Q553&gt;S553,2,IF(Q553&gt;T553,3,IF(Q553&gt;U553,4,IF(Q553&gt;=V553,5,IF(Q553&lt;V553,6,"")))))))</f>
        <v/>
      </c>
      <c r="AF553" s="3" t="n"/>
      <c r="AG553" s="3" t="n"/>
      <c r="AH553" s="3" t="n"/>
    </row>
    <row r="554">
      <c r="A554" s="198" t="n"/>
      <c r="B554" s="198" t="n"/>
      <c r="C554" s="198" t="inlineStr">
        <is>
          <t>나547</t>
        </is>
      </c>
      <c r="D554" s="195" t="n">
        <v>1545</v>
      </c>
      <c r="E554" s="195" t="n">
        <v>193</v>
      </c>
      <c r="F554" s="195" t="n">
        <v>193</v>
      </c>
      <c r="G554" s="239" t="n">
        <v>547</v>
      </c>
      <c r="H554" s="197" t="inlineStr">
        <is>
          <t>나</t>
        </is>
      </c>
      <c r="I554" s="242" t="inlineStr">
        <is>
          <t>경북대</t>
        </is>
      </c>
      <c r="J554" s="242" t="inlineStr">
        <is>
          <t>독어독문학과</t>
        </is>
      </c>
      <c r="K554" s="195" t="inlineStr">
        <is>
          <t>통합</t>
        </is>
      </c>
      <c r="L554" s="697">
        <f>IF(OFFSET(환산공식!$ED$15,$F554,0)=1,"O","X")</f>
        <v/>
      </c>
      <c r="M554" s="188">
        <f>IFERROR(OFFSET(환산공식!DJ$15,$F554,0),"")</f>
        <v/>
      </c>
      <c r="N554" s="697">
        <f>IFERROR(CONCATENATE(ROUND(OFFSET(환산공식!DK$15,$F554,0),1),"%"),"")</f>
        <v/>
      </c>
      <c r="O554" s="697">
        <f>IFERROR(OFFSET(환산공식!DL$15,$F554,0),"")</f>
        <v/>
      </c>
      <c r="P554" s="188">
        <f>IF(E554="","",IF(Q554&gt;R554,"90% 이상",IF(Q554&gt;S554,CONCATENATE(ROUND(((Q554-S554)/(R554-S554))*20+70,0),"%"),IF(Q554&gt;T554,CONCATENATE(ROUND(((Q554-T554)/(S554-T554))*30+40,0),"%"),IF(Q554&gt;U554,CONCATENATE(ROUND(((Q554-U554)/(T554-U554))*30+10,0),"%"),IF(Q554&gt;V554,CONCATENATE(ROUND(((Q554-V554)/(U554-V554))*7+3,0),"%"),"3% 이하"))))))</f>
        <v/>
      </c>
      <c r="Q554" s="194">
        <f>IFERROR(ROUND(OFFSET(환산공식!$FG$15,$F554,0),3),"")</f>
        <v/>
      </c>
      <c r="R554" s="194">
        <f>OFFSET('배치점수 계산기'!H$10,$D554,0)</f>
        <v/>
      </c>
      <c r="S554" s="194">
        <f>OFFSET('배치점수 계산기'!I$10,$D554,0)</f>
        <v/>
      </c>
      <c r="T554" s="194">
        <f>OFFSET('배치점수 계산기'!J$10,$D554,0)</f>
        <v/>
      </c>
      <c r="U554" s="194">
        <f>OFFSET('배치점수 계산기'!K$10,$D554,0)</f>
        <v/>
      </c>
      <c r="V554" s="194">
        <f>OFFSET('배치점수 계산기'!L$10,$D554,0)</f>
        <v/>
      </c>
      <c r="W554" s="186">
        <f>OFFSET('배치점수 계산기'!M$10,$D554,0)</f>
        <v/>
      </c>
      <c r="X554" s="184">
        <f>OFFSET('배치점수 계산기'!N$10,$D554,0)</f>
        <v/>
      </c>
      <c r="Y554" s="188">
        <f>OFFSET(환산공식!FW$15,$F554,0)</f>
        <v/>
      </c>
      <c r="Z554" s="697">
        <f>OFFSET(환산공식!FX$15,$F554,0)</f>
        <v/>
      </c>
      <c r="AA554" s="179">
        <f>OFFSET(환산공식!FY$15,$F554,0)</f>
        <v/>
      </c>
      <c r="AB554" s="3" t="n"/>
      <c r="AD554" s="0">
        <f>IF(L554="X",6,IF(Q554&gt;R554,1,IF(Q554&gt;S554,2,IF(Q554&gt;T554,3,IF(Q554&gt;U554,4,IF(Q554&gt;=V554,5,IF(Q554&lt;V554,6,"")))))))</f>
        <v/>
      </c>
      <c r="AF554" s="3" t="n"/>
      <c r="AG554" s="3" t="n"/>
      <c r="AH554" s="3" t="n"/>
    </row>
    <row r="555">
      <c r="A555" s="198" t="n"/>
      <c r="B555" s="198" t="n"/>
      <c r="C555" s="198" t="inlineStr">
        <is>
          <t>나548</t>
        </is>
      </c>
      <c r="D555" s="195" t="n">
        <v>1546</v>
      </c>
      <c r="E555" s="195" t="n">
        <v>193</v>
      </c>
      <c r="F555" s="195" t="n">
        <v>193</v>
      </c>
      <c r="G555" s="239" t="n">
        <v>548</v>
      </c>
      <c r="H555" s="197" t="inlineStr">
        <is>
          <t>나</t>
        </is>
      </c>
      <c r="I555" s="242" t="inlineStr">
        <is>
          <t>경북대</t>
        </is>
      </c>
      <c r="J555" s="242" t="inlineStr">
        <is>
          <t>한문학과</t>
        </is>
      </c>
      <c r="K555" s="195" t="inlineStr">
        <is>
          <t>통합</t>
        </is>
      </c>
      <c r="L555" s="697">
        <f>IF(OFFSET(환산공식!$ED$15,$F555,0)=1,"O","X")</f>
        <v/>
      </c>
      <c r="M555" s="188">
        <f>IFERROR(OFFSET(환산공식!DJ$15,$F555,0),"")</f>
        <v/>
      </c>
      <c r="N555" s="697">
        <f>IFERROR(CONCATENATE(ROUND(OFFSET(환산공식!DK$15,$F555,0),1),"%"),"")</f>
        <v/>
      </c>
      <c r="O555" s="697">
        <f>IFERROR(OFFSET(환산공식!DL$15,$F555,0),"")</f>
        <v/>
      </c>
      <c r="P555" s="188">
        <f>IF(E555="","",IF(Q555&gt;R555,"90% 이상",IF(Q555&gt;S555,CONCATENATE(ROUND(((Q555-S555)/(R555-S555))*20+70,0),"%"),IF(Q555&gt;T555,CONCATENATE(ROUND(((Q555-T555)/(S555-T555))*30+40,0),"%"),IF(Q555&gt;U555,CONCATENATE(ROUND(((Q555-U555)/(T555-U555))*30+10,0),"%"),IF(Q555&gt;V555,CONCATENATE(ROUND(((Q555-V555)/(U555-V555))*7+3,0),"%"),"3% 이하"))))))</f>
        <v/>
      </c>
      <c r="Q555" s="194">
        <f>IFERROR(ROUND(OFFSET(환산공식!$FG$15,$F555,0),3),"")</f>
        <v/>
      </c>
      <c r="R555" s="194">
        <f>OFFSET('배치점수 계산기'!H$10,$D555,0)</f>
        <v/>
      </c>
      <c r="S555" s="194">
        <f>OFFSET('배치점수 계산기'!I$10,$D555,0)</f>
        <v/>
      </c>
      <c r="T555" s="194">
        <f>OFFSET('배치점수 계산기'!J$10,$D555,0)</f>
        <v/>
      </c>
      <c r="U555" s="194">
        <f>OFFSET('배치점수 계산기'!K$10,$D555,0)</f>
        <v/>
      </c>
      <c r="V555" s="194">
        <f>OFFSET('배치점수 계산기'!L$10,$D555,0)</f>
        <v/>
      </c>
      <c r="W555" s="186">
        <f>OFFSET('배치점수 계산기'!M$10,$D555,0)</f>
        <v/>
      </c>
      <c r="X555" s="184">
        <f>OFFSET('배치점수 계산기'!N$10,$D555,0)</f>
        <v/>
      </c>
      <c r="Y555" s="188">
        <f>OFFSET(환산공식!FW$15,$F555,0)</f>
        <v/>
      </c>
      <c r="Z555" s="697">
        <f>OFFSET(환산공식!FX$15,$F555,0)</f>
        <v/>
      </c>
      <c r="AA555" s="179">
        <f>OFFSET(환산공식!FY$15,$F555,0)</f>
        <v/>
      </c>
      <c r="AB555" s="3" t="n"/>
      <c r="AD555" s="0">
        <f>IF(L555="X",6,IF(Q555&gt;R555,1,IF(Q555&gt;S555,2,IF(Q555&gt;T555,3,IF(Q555&gt;U555,4,IF(Q555&gt;=V555,5,IF(Q555&lt;V555,6,"")))))))</f>
        <v/>
      </c>
      <c r="AF555" s="3" t="n"/>
      <c r="AG555" s="3" t="n"/>
      <c r="AH555" s="3" t="n"/>
    </row>
    <row r="556">
      <c r="A556" s="198" t="n"/>
      <c r="B556" s="198" t="n"/>
      <c r="C556" s="198" t="inlineStr">
        <is>
          <t>나549</t>
        </is>
      </c>
      <c r="D556" s="195" t="n">
        <v>1547</v>
      </c>
      <c r="E556" s="195" t="n">
        <v>197</v>
      </c>
      <c r="F556" s="195" t="n">
        <v>197</v>
      </c>
      <c r="G556" s="239" t="n">
        <v>549</v>
      </c>
      <c r="H556" s="197" t="inlineStr">
        <is>
          <t>나</t>
        </is>
      </c>
      <c r="I556" s="242" t="inlineStr">
        <is>
          <t>경북대</t>
        </is>
      </c>
      <c r="J556" s="242" t="inlineStr">
        <is>
          <t>위치정보시스템학과</t>
        </is>
      </c>
      <c r="K556" s="195" t="inlineStr">
        <is>
          <t>통합</t>
        </is>
      </c>
      <c r="L556" s="697">
        <f>IF(OFFSET(환산공식!$ED$15,$F556,0)=1,"O","X")</f>
        <v/>
      </c>
      <c r="M556" s="188">
        <f>IFERROR(OFFSET(환산공식!DJ$15,$F556,0),"")</f>
        <v/>
      </c>
      <c r="N556" s="697">
        <f>IFERROR(CONCATENATE(ROUND(OFFSET(환산공식!DK$15,$F556,0),1),"%"),"")</f>
        <v/>
      </c>
      <c r="O556" s="697">
        <f>IFERROR(OFFSET(환산공식!DL$15,$F556,0),"")</f>
        <v/>
      </c>
      <c r="P556" s="188">
        <f>IF(E556="","",IF(Q556&gt;R556,"90% 이상",IF(Q556&gt;S556,CONCATENATE(ROUND(((Q556-S556)/(R556-S556))*20+70,0),"%"),IF(Q556&gt;T556,CONCATENATE(ROUND(((Q556-T556)/(S556-T556))*30+40,0),"%"),IF(Q556&gt;U556,CONCATENATE(ROUND(((Q556-U556)/(T556-U556))*30+10,0),"%"),IF(Q556&gt;V556,CONCATENATE(ROUND(((Q556-V556)/(U556-V556))*7+3,0),"%"),"3% 이하"))))))</f>
        <v/>
      </c>
      <c r="Q556" s="194">
        <f>IFERROR(ROUND(OFFSET(환산공식!$FG$15,$F556,0),3),"")</f>
        <v/>
      </c>
      <c r="R556" s="194">
        <f>OFFSET('배치점수 계산기'!H$10,$D556,0)</f>
        <v/>
      </c>
      <c r="S556" s="194">
        <f>OFFSET('배치점수 계산기'!I$10,$D556,0)</f>
        <v/>
      </c>
      <c r="T556" s="194">
        <f>OFFSET('배치점수 계산기'!J$10,$D556,0)</f>
        <v/>
      </c>
      <c r="U556" s="194">
        <f>OFFSET('배치점수 계산기'!K$10,$D556,0)</f>
        <v/>
      </c>
      <c r="V556" s="194">
        <f>OFFSET('배치점수 계산기'!L$10,$D556,0)</f>
        <v/>
      </c>
      <c r="W556" s="186">
        <f>OFFSET('배치점수 계산기'!M$10,$D556,0)</f>
        <v/>
      </c>
      <c r="X556" s="184">
        <f>OFFSET('배치점수 계산기'!N$10,$D556,0)</f>
        <v/>
      </c>
      <c r="Y556" s="188">
        <f>OFFSET(환산공식!FW$15,$F556,0)</f>
        <v/>
      </c>
      <c r="Z556" s="697">
        <f>OFFSET(환산공식!FX$15,$F556,0)</f>
        <v/>
      </c>
      <c r="AA556" s="179">
        <f>OFFSET(환산공식!FY$15,$F556,0)</f>
        <v/>
      </c>
      <c r="AB556" s="3" t="n"/>
      <c r="AD556" s="0">
        <f>IF(L556="X",6,IF(Q556&gt;R556,1,IF(Q556&gt;S556,2,IF(Q556&gt;T556,3,IF(Q556&gt;U556,4,IF(Q556&gt;=V556,5,IF(Q556&lt;V556,6,"")))))))</f>
        <v/>
      </c>
      <c r="AF556" s="3" t="n"/>
      <c r="AG556" s="3" t="n"/>
      <c r="AH556" s="3" t="n"/>
    </row>
    <row r="557">
      <c r="A557" s="198" t="n"/>
      <c r="B557" s="198" t="n"/>
      <c r="C557" s="198" t="inlineStr">
        <is>
          <t>나550</t>
        </is>
      </c>
      <c r="D557" s="195" t="n">
        <v>1548</v>
      </c>
      <c r="E557" s="195" t="n">
        <v>197</v>
      </c>
      <c r="F557" s="195" t="n">
        <v>197</v>
      </c>
      <c r="G557" s="239" t="n">
        <v>550</v>
      </c>
      <c r="H557" s="197" t="inlineStr">
        <is>
          <t>나</t>
        </is>
      </c>
      <c r="I557" s="242" t="inlineStr">
        <is>
          <t>경북대</t>
        </is>
      </c>
      <c r="J557" s="242" t="inlineStr">
        <is>
          <t>에너지화학공학과</t>
        </is>
      </c>
      <c r="K557" s="195" t="inlineStr">
        <is>
          <t>통합</t>
        </is>
      </c>
      <c r="L557" s="697">
        <f>IF(OFFSET(환산공식!$ED$15,$F557,0)=1,"O","X")</f>
        <v/>
      </c>
      <c r="M557" s="188">
        <f>IFERROR(OFFSET(환산공식!DJ$15,$F557,0),"")</f>
        <v/>
      </c>
      <c r="N557" s="697">
        <f>IFERROR(CONCATENATE(ROUND(OFFSET(환산공식!DK$15,$F557,0),1),"%"),"")</f>
        <v/>
      </c>
      <c r="O557" s="697">
        <f>IFERROR(OFFSET(환산공식!DL$15,$F557,0),"")</f>
        <v/>
      </c>
      <c r="P557" s="188">
        <f>IF(E557="","",IF(Q557&gt;R557,"90% 이상",IF(Q557&gt;S557,CONCATENATE(ROUND(((Q557-S557)/(R557-S557))*20+70,0),"%"),IF(Q557&gt;T557,CONCATENATE(ROUND(((Q557-T557)/(S557-T557))*30+40,0),"%"),IF(Q557&gt;U557,CONCATENATE(ROUND(((Q557-U557)/(T557-U557))*30+10,0),"%"),IF(Q557&gt;V557,CONCATENATE(ROUND(((Q557-V557)/(U557-V557))*7+3,0),"%"),"3% 이하"))))))</f>
        <v/>
      </c>
      <c r="Q557" s="194">
        <f>IFERROR(ROUND(OFFSET(환산공식!$FG$15,$F557,0),3),"")</f>
        <v/>
      </c>
      <c r="R557" s="194">
        <f>OFFSET('배치점수 계산기'!H$10,$D557,0)</f>
        <v/>
      </c>
      <c r="S557" s="194">
        <f>OFFSET('배치점수 계산기'!I$10,$D557,0)</f>
        <v/>
      </c>
      <c r="T557" s="194">
        <f>OFFSET('배치점수 계산기'!J$10,$D557,0)</f>
        <v/>
      </c>
      <c r="U557" s="194">
        <f>OFFSET('배치점수 계산기'!K$10,$D557,0)</f>
        <v/>
      </c>
      <c r="V557" s="194">
        <f>OFFSET('배치점수 계산기'!L$10,$D557,0)</f>
        <v/>
      </c>
      <c r="W557" s="186">
        <f>OFFSET('배치점수 계산기'!M$10,$D557,0)</f>
        <v/>
      </c>
      <c r="X557" s="184">
        <f>OFFSET('배치점수 계산기'!N$10,$D557,0)</f>
        <v/>
      </c>
      <c r="Y557" s="188">
        <f>OFFSET(환산공식!FW$15,$F557,0)</f>
        <v/>
      </c>
      <c r="Z557" s="697">
        <f>OFFSET(환산공식!FX$15,$F557,0)</f>
        <v/>
      </c>
      <c r="AA557" s="179">
        <f>OFFSET(환산공식!FY$15,$F557,0)</f>
        <v/>
      </c>
      <c r="AB557" s="3" t="n"/>
      <c r="AD557" s="0">
        <f>IF(L557="X",6,IF(Q557&gt;R557,1,IF(Q557&gt;S557,2,IF(Q557&gt;T557,3,IF(Q557&gt;U557,4,IF(Q557&gt;=V557,5,IF(Q557&lt;V557,6,"")))))))</f>
        <v/>
      </c>
      <c r="AF557" s="3" t="n"/>
      <c r="AG557" s="3" t="n"/>
      <c r="AH557" s="3" t="n"/>
    </row>
    <row r="558">
      <c r="A558" s="198" t="n"/>
      <c r="B558" s="198" t="n"/>
      <c r="C558" s="198" t="inlineStr">
        <is>
          <t>나551</t>
        </is>
      </c>
      <c r="D558" s="195" t="n">
        <v>1549</v>
      </c>
      <c r="E558" s="195" t="n">
        <v>197</v>
      </c>
      <c r="F558" s="195" t="n">
        <v>197</v>
      </c>
      <c r="G558" s="239" t="n">
        <v>551</v>
      </c>
      <c r="H558" s="197" t="inlineStr">
        <is>
          <t>나</t>
        </is>
      </c>
      <c r="I558" s="242" t="inlineStr">
        <is>
          <t>경북대</t>
        </is>
      </c>
      <c r="J558" s="242" t="inlineStr">
        <is>
          <t>나노신소재공학과</t>
        </is>
      </c>
      <c r="K558" s="195" t="inlineStr">
        <is>
          <t>통합</t>
        </is>
      </c>
      <c r="L558" s="697">
        <f>IF(OFFSET(환산공식!$ED$15,$F558,0)=1,"O","X")</f>
        <v/>
      </c>
      <c r="M558" s="188">
        <f>IFERROR(OFFSET(환산공식!DJ$15,$F558,0),"")</f>
        <v/>
      </c>
      <c r="N558" s="697">
        <f>IFERROR(CONCATENATE(ROUND(OFFSET(환산공식!DK$15,$F558,0),1),"%"),"")</f>
        <v/>
      </c>
      <c r="O558" s="697">
        <f>IFERROR(OFFSET(환산공식!DL$15,$F558,0),"")</f>
        <v/>
      </c>
      <c r="P558" s="188">
        <f>IF(E558="","",IF(Q558&gt;R558,"90% 이상",IF(Q558&gt;S558,CONCATENATE(ROUND(((Q558-S558)/(R558-S558))*20+70,0),"%"),IF(Q558&gt;T558,CONCATENATE(ROUND(((Q558-T558)/(S558-T558))*30+40,0),"%"),IF(Q558&gt;U558,CONCATENATE(ROUND(((Q558-U558)/(T558-U558))*30+10,0),"%"),IF(Q558&gt;V558,CONCATENATE(ROUND(((Q558-V558)/(U558-V558))*7+3,0),"%"),"3% 이하"))))))</f>
        <v/>
      </c>
      <c r="Q558" s="194">
        <f>IFERROR(ROUND(OFFSET(환산공식!$FG$15,$F558,0),3),"")</f>
        <v/>
      </c>
      <c r="R558" s="194">
        <f>OFFSET('배치점수 계산기'!H$10,$D558,0)</f>
        <v/>
      </c>
      <c r="S558" s="194">
        <f>OFFSET('배치점수 계산기'!I$10,$D558,0)</f>
        <v/>
      </c>
      <c r="T558" s="194">
        <f>OFFSET('배치점수 계산기'!J$10,$D558,0)</f>
        <v/>
      </c>
      <c r="U558" s="194">
        <f>OFFSET('배치점수 계산기'!K$10,$D558,0)</f>
        <v/>
      </c>
      <c r="V558" s="194">
        <f>OFFSET('배치점수 계산기'!L$10,$D558,0)</f>
        <v/>
      </c>
      <c r="W558" s="186">
        <f>OFFSET('배치점수 계산기'!M$10,$D558,0)</f>
        <v/>
      </c>
      <c r="X558" s="184">
        <f>OFFSET('배치점수 계산기'!N$10,$D558,0)</f>
        <v/>
      </c>
      <c r="Y558" s="188">
        <f>OFFSET(환산공식!FW$15,$F558,0)</f>
        <v/>
      </c>
      <c r="Z558" s="697">
        <f>OFFSET(환산공식!FX$15,$F558,0)</f>
        <v/>
      </c>
      <c r="AA558" s="179">
        <f>OFFSET(환산공식!FY$15,$F558,0)</f>
        <v/>
      </c>
      <c r="AB558" s="3" t="n"/>
      <c r="AD558" s="0">
        <f>IF(L558="X",6,IF(Q558&gt;R558,1,IF(Q558&gt;S558,2,IF(Q558&gt;T558,3,IF(Q558&gt;U558,4,IF(Q558&gt;=V558,5,IF(Q558&lt;V558,6,"")))))))</f>
        <v/>
      </c>
      <c r="AF558" s="3" t="n"/>
      <c r="AG558" s="3" t="n"/>
      <c r="AH558" s="3" t="n"/>
    </row>
    <row r="559">
      <c r="A559" s="198" t="n"/>
      <c r="B559" s="198" t="n"/>
      <c r="C559" s="198" t="inlineStr">
        <is>
          <t>나552</t>
        </is>
      </c>
      <c r="D559" s="195" t="n">
        <v>1550</v>
      </c>
      <c r="E559" s="195" t="n">
        <v>197</v>
      </c>
      <c r="F559" s="195" t="n">
        <v>197</v>
      </c>
      <c r="G559" s="239" t="n">
        <v>552</v>
      </c>
      <c r="H559" s="197" t="inlineStr">
        <is>
          <t>나</t>
        </is>
      </c>
      <c r="I559" s="242" t="inlineStr">
        <is>
          <t>경북대</t>
        </is>
      </c>
      <c r="J559" s="242" t="inlineStr">
        <is>
          <t>스마트플랜트공학과</t>
        </is>
      </c>
      <c r="K559" s="195" t="inlineStr">
        <is>
          <t>통합</t>
        </is>
      </c>
      <c r="L559" s="697">
        <f>IF(OFFSET(환산공식!$ED$15,$F559,0)=1,"O","X")</f>
        <v/>
      </c>
      <c r="M559" s="188">
        <f>IFERROR(OFFSET(환산공식!DJ$15,$F559,0),"")</f>
        <v/>
      </c>
      <c r="N559" s="697">
        <f>IFERROR(CONCATENATE(ROUND(OFFSET(환산공식!DK$15,$F559,0),1),"%"),"")</f>
        <v/>
      </c>
      <c r="O559" s="697">
        <f>IFERROR(OFFSET(환산공식!DL$15,$F559,0),"")</f>
        <v/>
      </c>
      <c r="P559" s="188">
        <f>IF(E559="","",IF(Q559&gt;R559,"90% 이상",IF(Q559&gt;S559,CONCATENATE(ROUND(((Q559-S559)/(R559-S559))*20+70,0),"%"),IF(Q559&gt;T559,CONCATENATE(ROUND(((Q559-T559)/(S559-T559))*30+40,0),"%"),IF(Q559&gt;U559,CONCATENATE(ROUND(((Q559-U559)/(T559-U559))*30+10,0),"%"),IF(Q559&gt;V559,CONCATENATE(ROUND(((Q559-V559)/(U559-V559))*7+3,0),"%"),"3% 이하"))))))</f>
        <v/>
      </c>
      <c r="Q559" s="194">
        <f>IFERROR(ROUND(OFFSET(환산공식!$FG$15,$F559,0),3),"")</f>
        <v/>
      </c>
      <c r="R559" s="194">
        <f>OFFSET('배치점수 계산기'!H$10,$D559,0)</f>
        <v/>
      </c>
      <c r="S559" s="194">
        <f>OFFSET('배치점수 계산기'!I$10,$D559,0)</f>
        <v/>
      </c>
      <c r="T559" s="194">
        <f>OFFSET('배치점수 계산기'!J$10,$D559,0)</f>
        <v/>
      </c>
      <c r="U559" s="194">
        <f>OFFSET('배치점수 계산기'!K$10,$D559,0)</f>
        <v/>
      </c>
      <c r="V559" s="194">
        <f>OFFSET('배치점수 계산기'!L$10,$D559,0)</f>
        <v/>
      </c>
      <c r="W559" s="186">
        <f>OFFSET('배치점수 계산기'!M$10,$D559,0)</f>
        <v/>
      </c>
      <c r="X559" s="184">
        <f>OFFSET('배치점수 계산기'!N$10,$D559,0)</f>
        <v/>
      </c>
      <c r="Y559" s="188">
        <f>OFFSET(환산공식!FW$15,$F559,0)</f>
        <v/>
      </c>
      <c r="Z559" s="697">
        <f>OFFSET(환산공식!FX$15,$F559,0)</f>
        <v/>
      </c>
      <c r="AA559" s="179">
        <f>OFFSET(환산공식!FY$15,$F559,0)</f>
        <v/>
      </c>
      <c r="AB559" s="3" t="n"/>
      <c r="AD559" s="0">
        <f>IF(L559="X",6,IF(Q559&gt;R559,1,IF(Q559&gt;S559,2,IF(Q559&gt;T559,3,IF(Q559&gt;U559,4,IF(Q559&gt;=V559,5,IF(Q559&lt;V559,6,"")))))))</f>
        <v/>
      </c>
      <c r="AF559" s="3" t="n"/>
      <c r="AG559" s="3" t="n"/>
      <c r="AH559" s="3" t="n"/>
    </row>
    <row r="560">
      <c r="A560" s="198" t="n"/>
      <c r="B560" s="198" t="n"/>
      <c r="C560" s="198" t="inlineStr">
        <is>
          <t>나553</t>
        </is>
      </c>
      <c r="D560" s="195" t="n">
        <v>1551</v>
      </c>
      <c r="E560" s="195" t="n">
        <v>197</v>
      </c>
      <c r="F560" s="195" t="n">
        <v>197</v>
      </c>
      <c r="G560" s="239" t="n">
        <v>553</v>
      </c>
      <c r="H560" s="197" t="inlineStr">
        <is>
          <t>나</t>
        </is>
      </c>
      <c r="I560" s="242" t="inlineStr">
        <is>
          <t>경북대</t>
        </is>
      </c>
      <c r="J560" s="242" t="inlineStr">
        <is>
          <t>말/특수동물학과</t>
        </is>
      </c>
      <c r="K560" s="195" t="inlineStr">
        <is>
          <t>통합</t>
        </is>
      </c>
      <c r="L560" s="697">
        <f>IF(OFFSET(환산공식!$ED$15,$F560,0)=1,"O","X")</f>
        <v/>
      </c>
      <c r="M560" s="188">
        <f>IFERROR(OFFSET(환산공식!DJ$15,$F560,0),"")</f>
        <v/>
      </c>
      <c r="N560" s="697">
        <f>IFERROR(CONCATENATE(ROUND(OFFSET(환산공식!DK$15,$F560,0),1),"%"),"")</f>
        <v/>
      </c>
      <c r="O560" s="697">
        <f>IFERROR(OFFSET(환산공식!DL$15,$F560,0),"")</f>
        <v/>
      </c>
      <c r="P560" s="188">
        <f>IF(E560="","",IF(Q560&gt;R560,"90% 이상",IF(Q560&gt;S560,CONCATENATE(ROUND(((Q560-S560)/(R560-S560))*20+70,0),"%"),IF(Q560&gt;T560,CONCATENATE(ROUND(((Q560-T560)/(S560-T560))*30+40,0),"%"),IF(Q560&gt;U560,CONCATENATE(ROUND(((Q560-U560)/(T560-U560))*30+10,0),"%"),IF(Q560&gt;V560,CONCATENATE(ROUND(((Q560-V560)/(U560-V560))*7+3,0),"%"),"3% 이하"))))))</f>
        <v/>
      </c>
      <c r="Q560" s="194">
        <f>IFERROR(ROUND(OFFSET(환산공식!$FG$15,$F560,0),3),"")</f>
        <v/>
      </c>
      <c r="R560" s="194">
        <f>OFFSET('배치점수 계산기'!H$10,$D560,0)</f>
        <v/>
      </c>
      <c r="S560" s="194">
        <f>OFFSET('배치점수 계산기'!I$10,$D560,0)</f>
        <v/>
      </c>
      <c r="T560" s="194">
        <f>OFFSET('배치점수 계산기'!J$10,$D560,0)</f>
        <v/>
      </c>
      <c r="U560" s="194">
        <f>OFFSET('배치점수 계산기'!K$10,$D560,0)</f>
        <v/>
      </c>
      <c r="V560" s="194">
        <f>OFFSET('배치점수 계산기'!L$10,$D560,0)</f>
        <v/>
      </c>
      <c r="W560" s="186">
        <f>OFFSET('배치점수 계산기'!M$10,$D560,0)</f>
        <v/>
      </c>
      <c r="X560" s="184">
        <f>OFFSET('배치점수 계산기'!N$10,$D560,0)</f>
        <v/>
      </c>
      <c r="Y560" s="188">
        <f>OFFSET(환산공식!FW$15,$F560,0)</f>
        <v/>
      </c>
      <c r="Z560" s="697">
        <f>OFFSET(환산공식!FX$15,$F560,0)</f>
        <v/>
      </c>
      <c r="AA560" s="179">
        <f>OFFSET(환산공식!FY$15,$F560,0)</f>
        <v/>
      </c>
      <c r="AB560" s="3" t="n"/>
      <c r="AD560" s="0">
        <f>IF(L560="X",6,IF(Q560&gt;R560,1,IF(Q560&gt;S560,2,IF(Q560&gt;T560,3,IF(Q560&gt;U560,4,IF(Q560&gt;=V560,5,IF(Q560&lt;V560,6,"")))))))</f>
        <v/>
      </c>
      <c r="AF560" s="3" t="n"/>
      <c r="AG560" s="3" t="n"/>
      <c r="AH560" s="3" t="n"/>
    </row>
    <row r="561">
      <c r="A561" s="198" t="n"/>
      <c r="B561" s="198" t="n"/>
      <c r="C561" s="198" t="inlineStr">
        <is>
          <t>나554</t>
        </is>
      </c>
      <c r="D561" s="195" t="n">
        <v>1552</v>
      </c>
      <c r="E561" s="195" t="n">
        <v>197</v>
      </c>
      <c r="F561" s="195" t="n">
        <v>197</v>
      </c>
      <c r="G561" s="239" t="n">
        <v>554</v>
      </c>
      <c r="H561" s="197" t="inlineStr">
        <is>
          <t>나</t>
        </is>
      </c>
      <c r="I561" s="242" t="inlineStr">
        <is>
          <t>경북대</t>
        </is>
      </c>
      <c r="J561" s="242" t="inlineStr">
        <is>
          <t>자동차공학부</t>
        </is>
      </c>
      <c r="K561" s="195" t="inlineStr">
        <is>
          <t>통합</t>
        </is>
      </c>
      <c r="L561" s="697">
        <f>IF(OFFSET(환산공식!$ED$15,$F561,0)=1,"O","X")</f>
        <v/>
      </c>
      <c r="M561" s="188">
        <f>IFERROR(OFFSET(환산공식!DJ$15,$F561,0),"")</f>
        <v/>
      </c>
      <c r="N561" s="697">
        <f>IFERROR(CONCATENATE(ROUND(OFFSET(환산공식!DK$15,$F561,0),1),"%"),"")</f>
        <v/>
      </c>
      <c r="O561" s="697">
        <f>IFERROR(OFFSET(환산공식!DL$15,$F561,0),"")</f>
        <v/>
      </c>
      <c r="P561" s="188">
        <f>IF(E561="","",IF(Q561&gt;R561,"90% 이상",IF(Q561&gt;S561,CONCATENATE(ROUND(((Q561-S561)/(R561-S561))*20+70,0),"%"),IF(Q561&gt;T561,CONCATENATE(ROUND(((Q561-T561)/(S561-T561))*30+40,0),"%"),IF(Q561&gt;U561,CONCATENATE(ROUND(((Q561-U561)/(T561-U561))*30+10,0),"%"),IF(Q561&gt;V561,CONCATENATE(ROUND(((Q561-V561)/(U561-V561))*7+3,0),"%"),"3% 이하"))))))</f>
        <v/>
      </c>
      <c r="Q561" s="194">
        <f>IFERROR(ROUND(OFFSET(환산공식!$FG$15,$F561,0),3),"")</f>
        <v/>
      </c>
      <c r="R561" s="194">
        <f>OFFSET('배치점수 계산기'!H$10,$D561,0)</f>
        <v/>
      </c>
      <c r="S561" s="194">
        <f>OFFSET('배치점수 계산기'!I$10,$D561,0)</f>
        <v/>
      </c>
      <c r="T561" s="194">
        <f>OFFSET('배치점수 계산기'!J$10,$D561,0)</f>
        <v/>
      </c>
      <c r="U561" s="194">
        <f>OFFSET('배치점수 계산기'!K$10,$D561,0)</f>
        <v/>
      </c>
      <c r="V561" s="194">
        <f>OFFSET('배치점수 계산기'!L$10,$D561,0)</f>
        <v/>
      </c>
      <c r="W561" s="186">
        <f>OFFSET('배치점수 계산기'!M$10,$D561,0)</f>
        <v/>
      </c>
      <c r="X561" s="184">
        <f>OFFSET('배치점수 계산기'!N$10,$D561,0)</f>
        <v/>
      </c>
      <c r="Y561" s="188">
        <f>OFFSET(환산공식!FW$15,$F561,0)</f>
        <v/>
      </c>
      <c r="Z561" s="697">
        <f>OFFSET(환산공식!FX$15,$F561,0)</f>
        <v/>
      </c>
      <c r="AA561" s="179">
        <f>OFFSET(환산공식!FY$15,$F561,0)</f>
        <v/>
      </c>
      <c r="AB561" s="3" t="n"/>
      <c r="AD561" s="0">
        <f>IF(L561="X",6,IF(Q561&gt;R561,1,IF(Q561&gt;S561,2,IF(Q561&gt;T561,3,IF(Q561&gt;U561,4,IF(Q561&gt;=V561,5,IF(Q561&lt;V561,6,"")))))))</f>
        <v/>
      </c>
      <c r="AF561" s="3" t="n"/>
      <c r="AG561" s="3" t="n"/>
      <c r="AH561" s="3" t="n"/>
    </row>
    <row r="562">
      <c r="A562" s="198" t="n"/>
      <c r="B562" s="198" t="n"/>
      <c r="C562" s="198" t="inlineStr">
        <is>
          <t>나555</t>
        </is>
      </c>
      <c r="D562" s="195" t="n">
        <v>1553</v>
      </c>
      <c r="E562" s="195" t="n">
        <v>197</v>
      </c>
      <c r="F562" s="195" t="n">
        <v>197</v>
      </c>
      <c r="G562" s="239" t="n">
        <v>555</v>
      </c>
      <c r="H562" s="197" t="inlineStr">
        <is>
          <t>나</t>
        </is>
      </c>
      <c r="I562" s="242" t="inlineStr">
        <is>
          <t>경북대</t>
        </is>
      </c>
      <c r="J562" s="242" t="inlineStr">
        <is>
          <t>자율미래인재학부</t>
        </is>
      </c>
      <c r="K562" s="195" t="inlineStr">
        <is>
          <t>통합</t>
        </is>
      </c>
      <c r="L562" s="697">
        <f>IF(OFFSET(환산공식!$ED$15,$F562,0)=1,"O","X")</f>
        <v/>
      </c>
      <c r="M562" s="188">
        <f>IFERROR(OFFSET(환산공식!DJ$15,$F562,0),"")</f>
        <v/>
      </c>
      <c r="N562" s="697">
        <f>IFERROR(CONCATENATE(ROUND(OFFSET(환산공식!DK$15,$F562,0),1),"%"),"")</f>
        <v/>
      </c>
      <c r="O562" s="697">
        <f>IFERROR(OFFSET(환산공식!DL$15,$F562,0),"")</f>
        <v/>
      </c>
      <c r="P562" s="188">
        <f>IF(E562="","",IF(Q562&gt;R562,"90% 이상",IF(Q562&gt;S562,CONCATENATE(ROUND(((Q562-S562)/(R562-S562))*20+70,0),"%"),IF(Q562&gt;T562,CONCATENATE(ROUND(((Q562-T562)/(S562-T562))*30+40,0),"%"),IF(Q562&gt;U562,CONCATENATE(ROUND(((Q562-U562)/(T562-U562))*30+10,0),"%"),IF(Q562&gt;V562,CONCATENATE(ROUND(((Q562-V562)/(U562-V562))*7+3,0),"%"),"3% 이하"))))))</f>
        <v/>
      </c>
      <c r="Q562" s="194">
        <f>IFERROR(ROUND(OFFSET(환산공식!$FG$15,$F562,0),3),"")</f>
        <v/>
      </c>
      <c r="R562" s="194">
        <f>OFFSET('배치점수 계산기'!H$10,$D562,0)</f>
        <v/>
      </c>
      <c r="S562" s="194">
        <f>OFFSET('배치점수 계산기'!I$10,$D562,0)</f>
        <v/>
      </c>
      <c r="T562" s="194">
        <f>OFFSET('배치점수 계산기'!J$10,$D562,0)</f>
        <v/>
      </c>
      <c r="U562" s="194">
        <f>OFFSET('배치점수 계산기'!K$10,$D562,0)</f>
        <v/>
      </c>
      <c r="V562" s="194">
        <f>OFFSET('배치점수 계산기'!L$10,$D562,0)</f>
        <v/>
      </c>
      <c r="W562" s="186">
        <f>OFFSET('배치점수 계산기'!M$10,$D562,0)</f>
        <v/>
      </c>
      <c r="X562" s="184">
        <f>OFFSET('배치점수 계산기'!N$10,$D562,0)</f>
        <v/>
      </c>
      <c r="Y562" s="188">
        <f>OFFSET(환산공식!FW$15,$F562,0)</f>
        <v/>
      </c>
      <c r="Z562" s="697">
        <f>OFFSET(환산공식!FX$15,$F562,0)</f>
        <v/>
      </c>
      <c r="AA562" s="179">
        <f>OFFSET(환산공식!FY$15,$F562,0)</f>
        <v/>
      </c>
      <c r="AB562" s="3" t="n"/>
      <c r="AD562" s="0">
        <f>IF(L562="X",6,IF(Q562&gt;R562,1,IF(Q562&gt;S562,2,IF(Q562&gt;T562,3,IF(Q562&gt;U562,4,IF(Q562&gt;=V562,5,IF(Q562&lt;V562,6,"")))))))</f>
        <v/>
      </c>
      <c r="AF562" s="3" t="n"/>
      <c r="AG562" s="3" t="n"/>
      <c r="AH562" s="3" t="n"/>
    </row>
    <row r="563">
      <c r="A563" s="198" t="n"/>
      <c r="B563" s="198" t="n"/>
      <c r="C563" s="198" t="inlineStr">
        <is>
          <t>나556</t>
        </is>
      </c>
      <c r="D563" s="195" t="n">
        <v>1554</v>
      </c>
      <c r="E563" s="195" t="n">
        <v>197</v>
      </c>
      <c r="F563" s="195" t="n">
        <v>197</v>
      </c>
      <c r="G563" s="239" t="n">
        <v>556</v>
      </c>
      <c r="H563" s="197" t="inlineStr">
        <is>
          <t>나</t>
        </is>
      </c>
      <c r="I563" s="242" t="inlineStr">
        <is>
          <t>경북대</t>
        </is>
      </c>
      <c r="J563" s="242" t="inlineStr">
        <is>
          <t>곤충생명과학과</t>
        </is>
      </c>
      <c r="K563" s="195" t="inlineStr">
        <is>
          <t>통합</t>
        </is>
      </c>
      <c r="L563" s="697">
        <f>IF(OFFSET(환산공식!$ED$15,$F563,0)=1,"O","X")</f>
        <v/>
      </c>
      <c r="M563" s="188">
        <f>IFERROR(OFFSET(환산공식!DJ$15,$F563,0),"")</f>
        <v/>
      </c>
      <c r="N563" s="697">
        <f>IFERROR(CONCATENATE(ROUND(OFFSET(환산공식!DK$15,$F563,0),1),"%"),"")</f>
        <v/>
      </c>
      <c r="O563" s="697">
        <f>IFERROR(OFFSET(환산공식!DL$15,$F563,0),"")</f>
        <v/>
      </c>
      <c r="P563" s="188">
        <f>IF(E563="","",IF(Q563&gt;R563,"90% 이상",IF(Q563&gt;S563,CONCATENATE(ROUND(((Q563-S563)/(R563-S563))*20+70,0),"%"),IF(Q563&gt;T563,CONCATENATE(ROUND(((Q563-T563)/(S563-T563))*30+40,0),"%"),IF(Q563&gt;U563,CONCATENATE(ROUND(((Q563-U563)/(T563-U563))*30+10,0),"%"),IF(Q563&gt;V563,CONCATENATE(ROUND(((Q563-V563)/(U563-V563))*7+3,0),"%"),"3% 이하"))))))</f>
        <v/>
      </c>
      <c r="Q563" s="194">
        <f>IFERROR(ROUND(OFFSET(환산공식!$FG$15,$F563,0),3),"")</f>
        <v/>
      </c>
      <c r="R563" s="194">
        <f>OFFSET('배치점수 계산기'!H$10,$D563,0)</f>
        <v/>
      </c>
      <c r="S563" s="194">
        <f>OFFSET('배치점수 계산기'!I$10,$D563,0)</f>
        <v/>
      </c>
      <c r="T563" s="194">
        <f>OFFSET('배치점수 계산기'!J$10,$D563,0)</f>
        <v/>
      </c>
      <c r="U563" s="194">
        <f>OFFSET('배치점수 계산기'!K$10,$D563,0)</f>
        <v/>
      </c>
      <c r="V563" s="194">
        <f>OFFSET('배치점수 계산기'!L$10,$D563,0)</f>
        <v/>
      </c>
      <c r="W563" s="186">
        <f>OFFSET('배치점수 계산기'!M$10,$D563,0)</f>
        <v/>
      </c>
      <c r="X563" s="184">
        <f>OFFSET('배치점수 계산기'!N$10,$D563,0)</f>
        <v/>
      </c>
      <c r="Y563" s="188">
        <f>OFFSET(환산공식!FW$15,$F563,0)</f>
        <v/>
      </c>
      <c r="Z563" s="697">
        <f>OFFSET(환산공식!FX$15,$F563,0)</f>
        <v/>
      </c>
      <c r="AA563" s="179">
        <f>OFFSET(환산공식!FY$15,$F563,0)</f>
        <v/>
      </c>
      <c r="AB563" s="3" t="n"/>
      <c r="AD563" s="0">
        <f>IF(L563="X",6,IF(Q563&gt;R563,1,IF(Q563&gt;S563,2,IF(Q563&gt;T563,3,IF(Q563&gt;U563,4,IF(Q563&gt;=V563,5,IF(Q563&lt;V563,6,"")))))))</f>
        <v/>
      </c>
      <c r="AF563" s="3" t="n"/>
      <c r="AG563" s="3" t="n"/>
      <c r="AH563" s="3" t="n"/>
    </row>
    <row r="564">
      <c r="A564" s="198" t="n"/>
      <c r="B564" s="198" t="n"/>
      <c r="C564" s="198" t="inlineStr">
        <is>
          <t>나557</t>
        </is>
      </c>
      <c r="D564" s="195" t="n">
        <v>1555</v>
      </c>
      <c r="E564" s="195" t="n">
        <v>197</v>
      </c>
      <c r="F564" s="195" t="n">
        <v>197</v>
      </c>
      <c r="G564" s="239" t="n">
        <v>557</v>
      </c>
      <c r="H564" s="197" t="inlineStr">
        <is>
          <t>나</t>
        </is>
      </c>
      <c r="I564" s="242" t="inlineStr">
        <is>
          <t>경북대</t>
        </is>
      </c>
      <c r="J564" s="242" t="inlineStr">
        <is>
          <t>축산학과</t>
        </is>
      </c>
      <c r="K564" s="195" t="inlineStr">
        <is>
          <t>통합</t>
        </is>
      </c>
      <c r="L564" s="697">
        <f>IF(OFFSET(환산공식!$ED$15,$F564,0)=1,"O","X")</f>
        <v/>
      </c>
      <c r="M564" s="188">
        <f>IFERROR(OFFSET(환산공식!DJ$15,$F564,0),"")</f>
        <v/>
      </c>
      <c r="N564" s="697">
        <f>IFERROR(CONCATENATE(ROUND(OFFSET(환산공식!DK$15,$F564,0),1),"%"),"")</f>
        <v/>
      </c>
      <c r="O564" s="697">
        <f>IFERROR(OFFSET(환산공식!DL$15,$F564,0),"")</f>
        <v/>
      </c>
      <c r="P564" s="188">
        <f>IF(E564="","",IF(Q564&gt;R564,"90% 이상",IF(Q564&gt;S564,CONCATENATE(ROUND(((Q564-S564)/(R564-S564))*20+70,0),"%"),IF(Q564&gt;T564,CONCATENATE(ROUND(((Q564-T564)/(S564-T564))*30+40,0),"%"),IF(Q564&gt;U564,CONCATENATE(ROUND(((Q564-U564)/(T564-U564))*30+10,0),"%"),IF(Q564&gt;V564,CONCATENATE(ROUND(((Q564-V564)/(U564-V564))*7+3,0),"%"),"3% 이하"))))))</f>
        <v/>
      </c>
      <c r="Q564" s="194">
        <f>IFERROR(ROUND(OFFSET(환산공식!$FG$15,$F564,0),3),"")</f>
        <v/>
      </c>
      <c r="R564" s="194">
        <f>OFFSET('배치점수 계산기'!H$10,$D564,0)</f>
        <v/>
      </c>
      <c r="S564" s="194">
        <f>OFFSET('배치점수 계산기'!I$10,$D564,0)</f>
        <v/>
      </c>
      <c r="T564" s="194">
        <f>OFFSET('배치점수 계산기'!J$10,$D564,0)</f>
        <v/>
      </c>
      <c r="U564" s="194">
        <f>OFFSET('배치점수 계산기'!K$10,$D564,0)</f>
        <v/>
      </c>
      <c r="V564" s="194">
        <f>OFFSET('배치점수 계산기'!L$10,$D564,0)</f>
        <v/>
      </c>
      <c r="W564" s="186">
        <f>OFFSET('배치점수 계산기'!M$10,$D564,0)</f>
        <v/>
      </c>
      <c r="X564" s="184">
        <f>OFFSET('배치점수 계산기'!N$10,$D564,0)</f>
        <v/>
      </c>
      <c r="Y564" s="188">
        <f>OFFSET(환산공식!FW$15,$F564,0)</f>
        <v/>
      </c>
      <c r="Z564" s="697">
        <f>OFFSET(환산공식!FX$15,$F564,0)</f>
        <v/>
      </c>
      <c r="AA564" s="179">
        <f>OFFSET(환산공식!FY$15,$F564,0)</f>
        <v/>
      </c>
      <c r="AB564" s="3" t="n"/>
      <c r="AD564" s="0">
        <f>IF(L564="X",6,IF(Q564&gt;R564,1,IF(Q564&gt;S564,2,IF(Q564&gt;T564,3,IF(Q564&gt;U564,4,IF(Q564&gt;=V564,5,IF(Q564&lt;V564,6,"")))))))</f>
        <v/>
      </c>
      <c r="AF564" s="3" t="n"/>
      <c r="AG564" s="3" t="n"/>
      <c r="AH564" s="3" t="n"/>
    </row>
    <row r="565">
      <c r="A565" s="198" t="n"/>
      <c r="B565" s="198" t="n"/>
      <c r="C565" s="198" t="inlineStr">
        <is>
          <t>나558</t>
        </is>
      </c>
      <c r="D565" s="195" t="n">
        <v>1556</v>
      </c>
      <c r="E565" s="195" t="n">
        <v>190</v>
      </c>
      <c r="F565" s="195" t="n">
        <v>190</v>
      </c>
      <c r="G565" s="239" t="n">
        <v>558</v>
      </c>
      <c r="H565" s="197" t="inlineStr">
        <is>
          <t>나</t>
        </is>
      </c>
      <c r="I565" s="242" t="inlineStr">
        <is>
          <t>경상국립대</t>
        </is>
      </c>
      <c r="J565" s="242" t="inlineStr">
        <is>
          <t>항공우주공학부</t>
        </is>
      </c>
      <c r="K565" s="195" t="inlineStr">
        <is>
          <t>자연</t>
        </is>
      </c>
      <c r="L565" s="697">
        <f>IF(OFFSET(환산공식!$ED$15,$F565,0)=1,"O","X")</f>
        <v/>
      </c>
      <c r="M565" s="188">
        <f>IFERROR(OFFSET(환산공식!DJ$15,$F565,0),"")</f>
        <v/>
      </c>
      <c r="N565" s="697">
        <f>IFERROR(CONCATENATE(ROUND(OFFSET(환산공식!DK$15,$F565,0),1),"%"),"")</f>
        <v/>
      </c>
      <c r="O565" s="697">
        <f>IFERROR(OFFSET(환산공식!DL$15,$F565,0),"")</f>
        <v/>
      </c>
      <c r="P565" s="188">
        <f>IF(E565="","",IF(Q565&gt;R565,"90% 이상",IF(Q565&gt;S565,CONCATENATE(ROUND(((Q565-S565)/(R565-S565))*20+70,0),"%"),IF(Q565&gt;T565,CONCATENATE(ROUND(((Q565-T565)/(S565-T565))*30+40,0),"%"),IF(Q565&gt;U565,CONCATENATE(ROUND(((Q565-U565)/(T565-U565))*30+10,0),"%"),IF(Q565&gt;V565,CONCATENATE(ROUND(((Q565-V565)/(U565-V565))*7+3,0),"%"),"3% 이하"))))))</f>
        <v/>
      </c>
      <c r="Q565" s="194">
        <f>IFERROR(ROUND(OFFSET(환산공식!$FG$15,$F565,0),3),"")</f>
        <v/>
      </c>
      <c r="R565" s="194">
        <f>OFFSET('배치점수 계산기'!H$10,$D565,0)</f>
        <v/>
      </c>
      <c r="S565" s="194">
        <f>OFFSET('배치점수 계산기'!I$10,$D565,0)</f>
        <v/>
      </c>
      <c r="T565" s="194">
        <f>OFFSET('배치점수 계산기'!J$10,$D565,0)</f>
        <v/>
      </c>
      <c r="U565" s="194">
        <f>OFFSET('배치점수 계산기'!K$10,$D565,0)</f>
        <v/>
      </c>
      <c r="V565" s="194">
        <f>OFFSET('배치점수 계산기'!L$10,$D565,0)</f>
        <v/>
      </c>
      <c r="W565" s="186">
        <f>OFFSET('배치점수 계산기'!M$10,$D565,0)</f>
        <v/>
      </c>
      <c r="X565" s="184">
        <f>OFFSET('배치점수 계산기'!N$10,$D565,0)</f>
        <v/>
      </c>
      <c r="Y565" s="188">
        <f>OFFSET(환산공식!FW$15,$F565,0)</f>
        <v/>
      </c>
      <c r="Z565" s="697">
        <f>OFFSET(환산공식!FX$15,$F565,0)</f>
        <v/>
      </c>
      <c r="AA565" s="179">
        <f>OFFSET(환산공식!FY$15,$F565,0)</f>
        <v/>
      </c>
      <c r="AB565" s="3" t="n"/>
      <c r="AD565" s="0">
        <f>IF(L565="X",6,IF(Q565&gt;R565,1,IF(Q565&gt;S565,2,IF(Q565&gt;T565,3,IF(Q565&gt;U565,4,IF(Q565&gt;=V565,5,IF(Q565&lt;V565,6,"")))))))</f>
        <v/>
      </c>
      <c r="AF565" s="3" t="n"/>
      <c r="AG565" s="3" t="n"/>
      <c r="AH565" s="3" t="n"/>
    </row>
    <row r="566">
      <c r="A566" s="198" t="n"/>
      <c r="B566" s="198" t="n"/>
      <c r="C566" s="198" t="inlineStr">
        <is>
          <t>나559</t>
        </is>
      </c>
      <c r="D566" s="195" t="n">
        <v>1557</v>
      </c>
      <c r="E566" s="195" t="n">
        <v>190</v>
      </c>
      <c r="F566" s="195" t="n">
        <v>190</v>
      </c>
      <c r="G566" s="239" t="n">
        <v>559</v>
      </c>
      <c r="H566" s="197" t="inlineStr">
        <is>
          <t>나</t>
        </is>
      </c>
      <c r="I566" s="242" t="inlineStr">
        <is>
          <t>경상국립대</t>
        </is>
      </c>
      <c r="J566" s="242" t="inlineStr">
        <is>
          <t>정보통계학과</t>
        </is>
      </c>
      <c r="K566" s="195" t="inlineStr">
        <is>
          <t>자연</t>
        </is>
      </c>
      <c r="L566" s="697">
        <f>IF(OFFSET(환산공식!$ED$15,$F566,0)=1,"O","X")</f>
        <v/>
      </c>
      <c r="M566" s="188">
        <f>IFERROR(OFFSET(환산공식!DJ$15,$F566,0),"")</f>
        <v/>
      </c>
      <c r="N566" s="697">
        <f>IFERROR(CONCATENATE(ROUND(OFFSET(환산공식!DK$15,$F566,0),1),"%"),"")</f>
        <v/>
      </c>
      <c r="O566" s="697">
        <f>IFERROR(OFFSET(환산공식!DL$15,$F566,0),"")</f>
        <v/>
      </c>
      <c r="P566" s="188">
        <f>IF(E566="","",IF(Q566&gt;R566,"90% 이상",IF(Q566&gt;S566,CONCATENATE(ROUND(((Q566-S566)/(R566-S566))*20+70,0),"%"),IF(Q566&gt;T566,CONCATENATE(ROUND(((Q566-T566)/(S566-T566))*30+40,0),"%"),IF(Q566&gt;U566,CONCATENATE(ROUND(((Q566-U566)/(T566-U566))*30+10,0),"%"),IF(Q566&gt;V566,CONCATENATE(ROUND(((Q566-V566)/(U566-V566))*7+3,0),"%"),"3% 이하"))))))</f>
        <v/>
      </c>
      <c r="Q566" s="194">
        <f>IFERROR(ROUND(OFFSET(환산공식!$FG$15,$F566,0),3),"")</f>
        <v/>
      </c>
      <c r="R566" s="194">
        <f>OFFSET('배치점수 계산기'!H$10,$D566,0)</f>
        <v/>
      </c>
      <c r="S566" s="194">
        <f>OFFSET('배치점수 계산기'!I$10,$D566,0)</f>
        <v/>
      </c>
      <c r="T566" s="194">
        <f>OFFSET('배치점수 계산기'!J$10,$D566,0)</f>
        <v/>
      </c>
      <c r="U566" s="194">
        <f>OFFSET('배치점수 계산기'!K$10,$D566,0)</f>
        <v/>
      </c>
      <c r="V566" s="194">
        <f>OFFSET('배치점수 계산기'!L$10,$D566,0)</f>
        <v/>
      </c>
      <c r="W566" s="186">
        <f>OFFSET('배치점수 계산기'!M$10,$D566,0)</f>
        <v/>
      </c>
      <c r="X566" s="184">
        <f>OFFSET('배치점수 계산기'!N$10,$D566,0)</f>
        <v/>
      </c>
      <c r="Y566" s="188">
        <f>OFFSET(환산공식!FW$15,$F566,0)</f>
        <v/>
      </c>
      <c r="Z566" s="697">
        <f>OFFSET(환산공식!FX$15,$F566,0)</f>
        <v/>
      </c>
      <c r="AA566" s="179">
        <f>OFFSET(환산공식!FY$15,$F566,0)</f>
        <v/>
      </c>
      <c r="AB566" s="3" t="n"/>
      <c r="AD566" s="0">
        <f>IF(L566="X",6,IF(Q566&gt;R566,1,IF(Q566&gt;S566,2,IF(Q566&gt;T566,3,IF(Q566&gt;U566,4,IF(Q566&gt;=V566,5,IF(Q566&lt;V566,6,"")))))))</f>
        <v/>
      </c>
      <c r="AF566" s="3" t="n"/>
      <c r="AG566" s="3" t="n"/>
      <c r="AH566" s="3" t="n"/>
    </row>
    <row r="567">
      <c r="A567" s="198" t="n"/>
      <c r="B567" s="198" t="n"/>
      <c r="C567" s="198" t="inlineStr">
        <is>
          <t>나560</t>
        </is>
      </c>
      <c r="D567" s="195" t="n">
        <v>1558</v>
      </c>
      <c r="E567" s="195" t="n">
        <v>190</v>
      </c>
      <c r="F567" s="195" t="n">
        <v>190</v>
      </c>
      <c r="G567" s="239" t="n">
        <v>560</v>
      </c>
      <c r="H567" s="197" t="inlineStr">
        <is>
          <t>나</t>
        </is>
      </c>
      <c r="I567" s="242" t="inlineStr">
        <is>
          <t>경상국립대</t>
        </is>
      </c>
      <c r="J567" s="242" t="inlineStr">
        <is>
          <t>전기공학과</t>
        </is>
      </c>
      <c r="K567" s="195" t="inlineStr">
        <is>
          <t>자연</t>
        </is>
      </c>
      <c r="L567" s="697">
        <f>IF(OFFSET(환산공식!$ED$15,$F567,0)=1,"O","X")</f>
        <v/>
      </c>
      <c r="M567" s="188">
        <f>IFERROR(OFFSET(환산공식!DJ$15,$F567,0),"")</f>
        <v/>
      </c>
      <c r="N567" s="697">
        <f>IFERROR(CONCATENATE(ROUND(OFFSET(환산공식!DK$15,$F567,0),1),"%"),"")</f>
        <v/>
      </c>
      <c r="O567" s="697">
        <f>IFERROR(OFFSET(환산공식!DL$15,$F567,0),"")</f>
        <v/>
      </c>
      <c r="P567" s="188">
        <f>IF(E567="","",IF(Q567&gt;R567,"90% 이상",IF(Q567&gt;S567,CONCATENATE(ROUND(((Q567-S567)/(R567-S567))*20+70,0),"%"),IF(Q567&gt;T567,CONCATENATE(ROUND(((Q567-T567)/(S567-T567))*30+40,0),"%"),IF(Q567&gt;U567,CONCATENATE(ROUND(((Q567-U567)/(T567-U567))*30+10,0),"%"),IF(Q567&gt;V567,CONCATENATE(ROUND(((Q567-V567)/(U567-V567))*7+3,0),"%"),"3% 이하"))))))</f>
        <v/>
      </c>
      <c r="Q567" s="194">
        <f>IFERROR(ROUND(OFFSET(환산공식!$FG$15,$F567,0),3),"")</f>
        <v/>
      </c>
      <c r="R567" s="194">
        <f>OFFSET('배치점수 계산기'!H$10,$D567,0)</f>
        <v/>
      </c>
      <c r="S567" s="194">
        <f>OFFSET('배치점수 계산기'!I$10,$D567,0)</f>
        <v/>
      </c>
      <c r="T567" s="194">
        <f>OFFSET('배치점수 계산기'!J$10,$D567,0)</f>
        <v/>
      </c>
      <c r="U567" s="194">
        <f>OFFSET('배치점수 계산기'!K$10,$D567,0)</f>
        <v/>
      </c>
      <c r="V567" s="194">
        <f>OFFSET('배치점수 계산기'!L$10,$D567,0)</f>
        <v/>
      </c>
      <c r="W567" s="186">
        <f>OFFSET('배치점수 계산기'!M$10,$D567,0)</f>
        <v/>
      </c>
      <c r="X567" s="184">
        <f>OFFSET('배치점수 계산기'!N$10,$D567,0)</f>
        <v/>
      </c>
      <c r="Y567" s="188">
        <f>OFFSET(환산공식!FW$15,$F567,0)</f>
        <v/>
      </c>
      <c r="Z567" s="697">
        <f>OFFSET(환산공식!FX$15,$F567,0)</f>
        <v/>
      </c>
      <c r="AA567" s="179">
        <f>OFFSET(환산공식!FY$15,$F567,0)</f>
        <v/>
      </c>
      <c r="AB567" s="3" t="n"/>
      <c r="AD567" s="0">
        <f>IF(L567="X",6,IF(Q567&gt;R567,1,IF(Q567&gt;S567,2,IF(Q567&gt;T567,3,IF(Q567&gt;U567,4,IF(Q567&gt;=V567,5,IF(Q567&lt;V567,6,"")))))))</f>
        <v/>
      </c>
      <c r="AF567" s="3" t="n"/>
      <c r="AG567" s="3" t="n"/>
      <c r="AH567" s="3" t="n"/>
    </row>
    <row r="568">
      <c r="A568" s="198" t="n"/>
      <c r="B568" s="198" t="n"/>
      <c r="C568" s="198" t="inlineStr">
        <is>
          <t>나561</t>
        </is>
      </c>
      <c r="D568" s="195" t="n">
        <v>1559</v>
      </c>
      <c r="E568" s="195" t="n">
        <v>190</v>
      </c>
      <c r="F568" s="195" t="n">
        <v>190</v>
      </c>
      <c r="G568" s="239" t="n">
        <v>561</v>
      </c>
      <c r="H568" s="197" t="inlineStr">
        <is>
          <t>나</t>
        </is>
      </c>
      <c r="I568" s="242" t="inlineStr">
        <is>
          <t>경상국립대</t>
        </is>
      </c>
      <c r="J568" s="242" t="inlineStr">
        <is>
          <t>건축공학부</t>
        </is>
      </c>
      <c r="K568" s="195" t="inlineStr">
        <is>
          <t>자연</t>
        </is>
      </c>
      <c r="L568" s="697">
        <f>IF(OFFSET(환산공식!$ED$15,$F568,0)=1,"O","X")</f>
        <v/>
      </c>
      <c r="M568" s="188">
        <f>IFERROR(OFFSET(환산공식!DJ$15,$F568,0),"")</f>
        <v/>
      </c>
      <c r="N568" s="697">
        <f>IFERROR(CONCATENATE(ROUND(OFFSET(환산공식!DK$15,$F568,0),1),"%"),"")</f>
        <v/>
      </c>
      <c r="O568" s="697">
        <f>IFERROR(OFFSET(환산공식!DL$15,$F568,0),"")</f>
        <v/>
      </c>
      <c r="P568" s="188">
        <f>IF(E568="","",IF(Q568&gt;R568,"90% 이상",IF(Q568&gt;S568,CONCATENATE(ROUND(((Q568-S568)/(R568-S568))*20+70,0),"%"),IF(Q568&gt;T568,CONCATENATE(ROUND(((Q568-T568)/(S568-T568))*30+40,0),"%"),IF(Q568&gt;U568,CONCATENATE(ROUND(((Q568-U568)/(T568-U568))*30+10,0),"%"),IF(Q568&gt;V568,CONCATENATE(ROUND(((Q568-V568)/(U568-V568))*7+3,0),"%"),"3% 이하"))))))</f>
        <v/>
      </c>
      <c r="Q568" s="194">
        <f>IFERROR(ROUND(OFFSET(환산공식!$FG$15,$F568,0),3),"")</f>
        <v/>
      </c>
      <c r="R568" s="194">
        <f>OFFSET('배치점수 계산기'!H$10,$D568,0)</f>
        <v/>
      </c>
      <c r="S568" s="194">
        <f>OFFSET('배치점수 계산기'!I$10,$D568,0)</f>
        <v/>
      </c>
      <c r="T568" s="194">
        <f>OFFSET('배치점수 계산기'!J$10,$D568,0)</f>
        <v/>
      </c>
      <c r="U568" s="194">
        <f>OFFSET('배치점수 계산기'!K$10,$D568,0)</f>
        <v/>
      </c>
      <c r="V568" s="194">
        <f>OFFSET('배치점수 계산기'!L$10,$D568,0)</f>
        <v/>
      </c>
      <c r="W568" s="186">
        <f>OFFSET('배치점수 계산기'!M$10,$D568,0)</f>
        <v/>
      </c>
      <c r="X568" s="184">
        <f>OFFSET('배치점수 계산기'!N$10,$D568,0)</f>
        <v/>
      </c>
      <c r="Y568" s="188">
        <f>OFFSET(환산공식!FW$15,$F568,0)</f>
        <v/>
      </c>
      <c r="Z568" s="697">
        <f>OFFSET(환산공식!FX$15,$F568,0)</f>
        <v/>
      </c>
      <c r="AA568" s="179">
        <f>OFFSET(환산공식!FY$15,$F568,0)</f>
        <v/>
      </c>
      <c r="AB568" s="3" t="n"/>
      <c r="AD568" s="0">
        <f>IF(L568="X",6,IF(Q568&gt;R568,1,IF(Q568&gt;S568,2,IF(Q568&gt;T568,3,IF(Q568&gt;U568,4,IF(Q568&gt;=V568,5,IF(Q568&lt;V568,6,"")))))))</f>
        <v/>
      </c>
      <c r="AF568" s="3" t="n"/>
      <c r="AG568" s="3" t="n"/>
      <c r="AH568" s="3" t="n"/>
    </row>
    <row r="569">
      <c r="A569" s="198" t="n"/>
      <c r="B569" s="198" t="n"/>
      <c r="C569" s="198" t="inlineStr">
        <is>
          <t>나562</t>
        </is>
      </c>
      <c r="D569" s="195" t="n">
        <v>1560</v>
      </c>
      <c r="E569" s="195" t="n">
        <v>190</v>
      </c>
      <c r="F569" s="195" t="n">
        <v>190</v>
      </c>
      <c r="G569" s="239" t="n">
        <v>562</v>
      </c>
      <c r="H569" s="197" t="inlineStr">
        <is>
          <t>나</t>
        </is>
      </c>
      <c r="I569" s="242" t="inlineStr">
        <is>
          <t>경상국립대</t>
        </is>
      </c>
      <c r="J569" s="242" t="inlineStr">
        <is>
          <t>기계공학부</t>
        </is>
      </c>
      <c r="K569" s="195" t="inlineStr">
        <is>
          <t>자연</t>
        </is>
      </c>
      <c r="L569" s="697">
        <f>IF(OFFSET(환산공식!$ED$15,$F569,0)=1,"O","X")</f>
        <v/>
      </c>
      <c r="M569" s="188">
        <f>IFERROR(OFFSET(환산공식!DJ$15,$F569,0),"")</f>
        <v/>
      </c>
      <c r="N569" s="697">
        <f>IFERROR(CONCATENATE(ROUND(OFFSET(환산공식!DK$15,$F569,0),1),"%"),"")</f>
        <v/>
      </c>
      <c r="O569" s="697">
        <f>IFERROR(OFFSET(환산공식!DL$15,$F569,0),"")</f>
        <v/>
      </c>
      <c r="P569" s="188">
        <f>IF(E569="","",IF(Q569&gt;R569,"90% 이상",IF(Q569&gt;S569,CONCATENATE(ROUND(((Q569-S569)/(R569-S569))*20+70,0),"%"),IF(Q569&gt;T569,CONCATENATE(ROUND(((Q569-T569)/(S569-T569))*30+40,0),"%"),IF(Q569&gt;U569,CONCATENATE(ROUND(((Q569-U569)/(T569-U569))*30+10,0),"%"),IF(Q569&gt;V569,CONCATENATE(ROUND(((Q569-V569)/(U569-V569))*7+3,0),"%"),"3% 이하"))))))</f>
        <v/>
      </c>
      <c r="Q569" s="194">
        <f>IFERROR(ROUND(OFFSET(환산공식!$FG$15,$F569,0),3),"")</f>
        <v/>
      </c>
      <c r="R569" s="194">
        <f>OFFSET('배치점수 계산기'!H$10,$D569,0)</f>
        <v/>
      </c>
      <c r="S569" s="194">
        <f>OFFSET('배치점수 계산기'!I$10,$D569,0)</f>
        <v/>
      </c>
      <c r="T569" s="194">
        <f>OFFSET('배치점수 계산기'!J$10,$D569,0)</f>
        <v/>
      </c>
      <c r="U569" s="194">
        <f>OFFSET('배치점수 계산기'!K$10,$D569,0)</f>
        <v/>
      </c>
      <c r="V569" s="194">
        <f>OFFSET('배치점수 계산기'!L$10,$D569,0)</f>
        <v/>
      </c>
      <c r="W569" s="186">
        <f>OFFSET('배치점수 계산기'!M$10,$D569,0)</f>
        <v/>
      </c>
      <c r="X569" s="184">
        <f>OFFSET('배치점수 계산기'!N$10,$D569,0)</f>
        <v/>
      </c>
      <c r="Y569" s="188">
        <f>OFFSET(환산공식!FW$15,$F569,0)</f>
        <v/>
      </c>
      <c r="Z569" s="697">
        <f>OFFSET(환산공식!FX$15,$F569,0)</f>
        <v/>
      </c>
      <c r="AA569" s="179">
        <f>OFFSET(환산공식!FY$15,$F569,0)</f>
        <v/>
      </c>
      <c r="AB569" s="3" t="n"/>
      <c r="AD569" s="0">
        <f>IF(L569="X",6,IF(Q569&gt;R569,1,IF(Q569&gt;S569,2,IF(Q569&gt;T569,3,IF(Q569&gt;U569,4,IF(Q569&gt;=V569,5,IF(Q569&lt;V569,6,"")))))))</f>
        <v/>
      </c>
      <c r="AF569" s="3" t="n"/>
      <c r="AG569" s="3" t="n"/>
      <c r="AH569" s="3" t="n"/>
    </row>
    <row r="570">
      <c r="A570" s="198" t="n"/>
      <c r="B570" s="198" t="n"/>
      <c r="C570" s="198" t="inlineStr">
        <is>
          <t>나563</t>
        </is>
      </c>
      <c r="D570" s="195" t="n">
        <v>1561</v>
      </c>
      <c r="E570" s="195" t="n">
        <v>190</v>
      </c>
      <c r="F570" s="195" t="n">
        <v>190</v>
      </c>
      <c r="G570" s="239" t="n">
        <v>563</v>
      </c>
      <c r="H570" s="197" t="inlineStr">
        <is>
          <t>나</t>
        </is>
      </c>
      <c r="I570" s="242" t="inlineStr">
        <is>
          <t>경상국립대</t>
        </is>
      </c>
      <c r="J570" s="242" t="inlineStr">
        <is>
          <t>건축학과</t>
        </is>
      </c>
      <c r="K570" s="195" t="inlineStr">
        <is>
          <t>자연</t>
        </is>
      </c>
      <c r="L570" s="697">
        <f>IF(OFFSET(환산공식!$ED$15,$F570,0)=1,"O","X")</f>
        <v/>
      </c>
      <c r="M570" s="188">
        <f>IFERROR(OFFSET(환산공식!DJ$15,$F570,0),"")</f>
        <v/>
      </c>
      <c r="N570" s="697">
        <f>IFERROR(CONCATENATE(ROUND(OFFSET(환산공식!DK$15,$F570,0),1),"%"),"")</f>
        <v/>
      </c>
      <c r="O570" s="697">
        <f>IFERROR(OFFSET(환산공식!DL$15,$F570,0),"")</f>
        <v/>
      </c>
      <c r="P570" s="188">
        <f>IF(E570="","",IF(Q570&gt;R570,"90% 이상",IF(Q570&gt;S570,CONCATENATE(ROUND(((Q570-S570)/(R570-S570))*20+70,0),"%"),IF(Q570&gt;T570,CONCATENATE(ROUND(((Q570-T570)/(S570-T570))*30+40,0),"%"),IF(Q570&gt;U570,CONCATENATE(ROUND(((Q570-U570)/(T570-U570))*30+10,0),"%"),IF(Q570&gt;V570,CONCATENATE(ROUND(((Q570-V570)/(U570-V570))*7+3,0),"%"),"3% 이하"))))))</f>
        <v/>
      </c>
      <c r="Q570" s="194">
        <f>IFERROR(ROUND(OFFSET(환산공식!$FG$15,$F570,0),3),"")</f>
        <v/>
      </c>
      <c r="R570" s="194">
        <f>OFFSET('배치점수 계산기'!H$10,$D570,0)</f>
        <v/>
      </c>
      <c r="S570" s="194">
        <f>OFFSET('배치점수 계산기'!I$10,$D570,0)</f>
        <v/>
      </c>
      <c r="T570" s="194">
        <f>OFFSET('배치점수 계산기'!J$10,$D570,0)</f>
        <v/>
      </c>
      <c r="U570" s="194">
        <f>OFFSET('배치점수 계산기'!K$10,$D570,0)</f>
        <v/>
      </c>
      <c r="V570" s="194">
        <f>OFFSET('배치점수 계산기'!L$10,$D570,0)</f>
        <v/>
      </c>
      <c r="W570" s="186">
        <f>OFFSET('배치점수 계산기'!M$10,$D570,0)</f>
        <v/>
      </c>
      <c r="X570" s="184">
        <f>OFFSET('배치점수 계산기'!N$10,$D570,0)</f>
        <v/>
      </c>
      <c r="Y570" s="188">
        <f>OFFSET(환산공식!FW$15,$F570,0)</f>
        <v/>
      </c>
      <c r="Z570" s="697">
        <f>OFFSET(환산공식!FX$15,$F570,0)</f>
        <v/>
      </c>
      <c r="AA570" s="179">
        <f>OFFSET(환산공식!FY$15,$F570,0)</f>
        <v/>
      </c>
      <c r="AB570" s="3" t="n"/>
      <c r="AD570" s="0">
        <f>IF(L570="X",6,IF(Q570&gt;R570,1,IF(Q570&gt;S570,2,IF(Q570&gt;T570,3,IF(Q570&gt;U570,4,IF(Q570&gt;=V570,5,IF(Q570&lt;V570,6,"")))))))</f>
        <v/>
      </c>
      <c r="AF570" s="3" t="n"/>
      <c r="AG570" s="3" t="n"/>
      <c r="AH570" s="3" t="n"/>
    </row>
    <row r="571">
      <c r="A571" s="198" t="n"/>
      <c r="B571" s="198" t="n"/>
      <c r="C571" s="198" t="inlineStr">
        <is>
          <t>나564</t>
        </is>
      </c>
      <c r="D571" s="195" t="n">
        <v>1562</v>
      </c>
      <c r="E571" s="195" t="n">
        <v>190</v>
      </c>
      <c r="F571" s="195" t="n">
        <v>190</v>
      </c>
      <c r="G571" s="239" t="n">
        <v>564</v>
      </c>
      <c r="H571" s="197" t="inlineStr">
        <is>
          <t>나</t>
        </is>
      </c>
      <c r="I571" s="242" t="inlineStr">
        <is>
          <t>경상국립대</t>
        </is>
      </c>
      <c r="J571" s="242" t="inlineStr">
        <is>
          <t>화학공학과</t>
        </is>
      </c>
      <c r="K571" s="195" t="inlineStr">
        <is>
          <t>자연</t>
        </is>
      </c>
      <c r="L571" s="697">
        <f>IF(OFFSET(환산공식!$ED$15,$F571,0)=1,"O","X")</f>
        <v/>
      </c>
      <c r="M571" s="188">
        <f>IFERROR(OFFSET(환산공식!DJ$15,$F571,0),"")</f>
        <v/>
      </c>
      <c r="N571" s="697">
        <f>IFERROR(CONCATENATE(ROUND(OFFSET(환산공식!DK$15,$F571,0),1),"%"),"")</f>
        <v/>
      </c>
      <c r="O571" s="697">
        <f>IFERROR(OFFSET(환산공식!DL$15,$F571,0),"")</f>
        <v/>
      </c>
      <c r="P571" s="188">
        <f>IF(E571="","",IF(Q571&gt;R571,"90% 이상",IF(Q571&gt;S571,CONCATENATE(ROUND(((Q571-S571)/(R571-S571))*20+70,0),"%"),IF(Q571&gt;T571,CONCATENATE(ROUND(((Q571-T571)/(S571-T571))*30+40,0),"%"),IF(Q571&gt;U571,CONCATENATE(ROUND(((Q571-U571)/(T571-U571))*30+10,0),"%"),IF(Q571&gt;V571,CONCATENATE(ROUND(((Q571-V571)/(U571-V571))*7+3,0),"%"),"3% 이하"))))))</f>
        <v/>
      </c>
      <c r="Q571" s="194">
        <f>IFERROR(ROUND(OFFSET(환산공식!$FG$15,$F571,0),3),"")</f>
        <v/>
      </c>
      <c r="R571" s="194">
        <f>OFFSET('배치점수 계산기'!H$10,$D571,0)</f>
        <v/>
      </c>
      <c r="S571" s="194">
        <f>OFFSET('배치점수 계산기'!I$10,$D571,0)</f>
        <v/>
      </c>
      <c r="T571" s="194">
        <f>OFFSET('배치점수 계산기'!J$10,$D571,0)</f>
        <v/>
      </c>
      <c r="U571" s="194">
        <f>OFFSET('배치점수 계산기'!K$10,$D571,0)</f>
        <v/>
      </c>
      <c r="V571" s="194">
        <f>OFFSET('배치점수 계산기'!L$10,$D571,0)</f>
        <v/>
      </c>
      <c r="W571" s="186">
        <f>OFFSET('배치점수 계산기'!M$10,$D571,0)</f>
        <v/>
      </c>
      <c r="X571" s="184">
        <f>OFFSET('배치점수 계산기'!N$10,$D571,0)</f>
        <v/>
      </c>
      <c r="Y571" s="188">
        <f>OFFSET(환산공식!FW$15,$F571,0)</f>
        <v/>
      </c>
      <c r="Z571" s="697">
        <f>OFFSET(환산공식!FX$15,$F571,0)</f>
        <v/>
      </c>
      <c r="AA571" s="179">
        <f>OFFSET(환산공식!FY$15,$F571,0)</f>
        <v/>
      </c>
      <c r="AB571" s="3" t="n"/>
      <c r="AD571" s="0">
        <f>IF(L571="X",6,IF(Q571&gt;R571,1,IF(Q571&gt;S571,2,IF(Q571&gt;T571,3,IF(Q571&gt;U571,4,IF(Q571&gt;=V571,5,IF(Q571&lt;V571,6,"")))))))</f>
        <v/>
      </c>
      <c r="AF571" s="3" t="n"/>
      <c r="AG571" s="3" t="n"/>
      <c r="AH571" s="3" t="n"/>
    </row>
    <row r="572">
      <c r="A572" s="198" t="n"/>
      <c r="B572" s="198" t="n"/>
      <c r="C572" s="198" t="inlineStr">
        <is>
          <t>나565</t>
        </is>
      </c>
      <c r="D572" s="195" t="n">
        <v>1563</v>
      </c>
      <c r="E572" s="195" t="n">
        <v>190</v>
      </c>
      <c r="F572" s="195" t="n">
        <v>190</v>
      </c>
      <c r="G572" s="239" t="n">
        <v>565</v>
      </c>
      <c r="H572" s="197" t="inlineStr">
        <is>
          <t>나</t>
        </is>
      </c>
      <c r="I572" s="242" t="inlineStr">
        <is>
          <t>경상국립대</t>
        </is>
      </c>
      <c r="J572" s="242" t="inlineStr">
        <is>
          <t>토목공학과</t>
        </is>
      </c>
      <c r="K572" s="195" t="inlineStr">
        <is>
          <t>자연</t>
        </is>
      </c>
      <c r="L572" s="697">
        <f>IF(OFFSET(환산공식!$ED$15,$F572,0)=1,"O","X")</f>
        <v/>
      </c>
      <c r="M572" s="188">
        <f>IFERROR(OFFSET(환산공식!DJ$15,$F572,0),"")</f>
        <v/>
      </c>
      <c r="N572" s="697">
        <f>IFERROR(CONCATENATE(ROUND(OFFSET(환산공식!DK$15,$F572,0),1),"%"),"")</f>
        <v/>
      </c>
      <c r="O572" s="697">
        <f>IFERROR(OFFSET(환산공식!DL$15,$F572,0),"")</f>
        <v/>
      </c>
      <c r="P572" s="188">
        <f>IF(E572="","",IF(Q572&gt;R572,"90% 이상",IF(Q572&gt;S572,CONCATENATE(ROUND(((Q572-S572)/(R572-S572))*20+70,0),"%"),IF(Q572&gt;T572,CONCATENATE(ROUND(((Q572-T572)/(S572-T572))*30+40,0),"%"),IF(Q572&gt;U572,CONCATENATE(ROUND(((Q572-U572)/(T572-U572))*30+10,0),"%"),IF(Q572&gt;V572,CONCATENATE(ROUND(((Q572-V572)/(U572-V572))*7+3,0),"%"),"3% 이하"))))))</f>
        <v/>
      </c>
      <c r="Q572" s="194">
        <f>IFERROR(ROUND(OFFSET(환산공식!$FG$15,$F572,0),3),"")</f>
        <v/>
      </c>
      <c r="R572" s="194">
        <f>OFFSET('배치점수 계산기'!H$10,$D572,0)</f>
        <v/>
      </c>
      <c r="S572" s="194">
        <f>OFFSET('배치점수 계산기'!I$10,$D572,0)</f>
        <v/>
      </c>
      <c r="T572" s="194">
        <f>OFFSET('배치점수 계산기'!J$10,$D572,0)</f>
        <v/>
      </c>
      <c r="U572" s="194">
        <f>OFFSET('배치점수 계산기'!K$10,$D572,0)</f>
        <v/>
      </c>
      <c r="V572" s="194">
        <f>OFFSET('배치점수 계산기'!L$10,$D572,0)</f>
        <v/>
      </c>
      <c r="W572" s="186">
        <f>OFFSET('배치점수 계산기'!M$10,$D572,0)</f>
        <v/>
      </c>
      <c r="X572" s="184">
        <f>OFFSET('배치점수 계산기'!N$10,$D572,0)</f>
        <v/>
      </c>
      <c r="Y572" s="188">
        <f>OFFSET(환산공식!FW$15,$F572,0)</f>
        <v/>
      </c>
      <c r="Z572" s="697">
        <f>OFFSET(환산공식!FX$15,$F572,0)</f>
        <v/>
      </c>
      <c r="AA572" s="179">
        <f>OFFSET(환산공식!FY$15,$F572,0)</f>
        <v/>
      </c>
      <c r="AB572" s="3" t="n"/>
      <c r="AD572" s="0">
        <f>IF(L572="X",6,IF(Q572&gt;R572,1,IF(Q572&gt;S572,2,IF(Q572&gt;T572,3,IF(Q572&gt;U572,4,IF(Q572&gt;=V572,5,IF(Q572&lt;V572,6,"")))))))</f>
        <v/>
      </c>
      <c r="AF572" s="3" t="n"/>
      <c r="AG572" s="3" t="n"/>
      <c r="AH572" s="3" t="n"/>
    </row>
    <row r="573">
      <c r="A573" s="198" t="n"/>
      <c r="B573" s="198" t="n"/>
      <c r="C573" s="198" t="inlineStr">
        <is>
          <t>나566</t>
        </is>
      </c>
      <c r="D573" s="195" t="n">
        <v>1564</v>
      </c>
      <c r="E573" s="195" t="n">
        <v>190</v>
      </c>
      <c r="F573" s="195" t="n">
        <v>190</v>
      </c>
      <c r="G573" s="239" t="n">
        <v>566</v>
      </c>
      <c r="H573" s="197" t="inlineStr">
        <is>
          <t>나</t>
        </is>
      </c>
      <c r="I573" s="242" t="inlineStr">
        <is>
          <t>경상국립대</t>
        </is>
      </c>
      <c r="J573" s="242" t="inlineStr">
        <is>
          <t>식품자원경제학과</t>
        </is>
      </c>
      <c r="K573" s="195" t="inlineStr">
        <is>
          <t>자연</t>
        </is>
      </c>
      <c r="L573" s="697">
        <f>IF(OFFSET(환산공식!$ED$15,$F573,0)=1,"O","X")</f>
        <v/>
      </c>
      <c r="M573" s="188">
        <f>IFERROR(OFFSET(환산공식!DJ$15,$F573,0),"")</f>
        <v/>
      </c>
      <c r="N573" s="697">
        <f>IFERROR(CONCATENATE(ROUND(OFFSET(환산공식!DK$15,$F573,0),1),"%"),"")</f>
        <v/>
      </c>
      <c r="O573" s="697">
        <f>IFERROR(OFFSET(환산공식!DL$15,$F573,0),"")</f>
        <v/>
      </c>
      <c r="P573" s="188">
        <f>IF(E573="","",IF(Q573&gt;R573,"90% 이상",IF(Q573&gt;S573,CONCATENATE(ROUND(((Q573-S573)/(R573-S573))*20+70,0),"%"),IF(Q573&gt;T573,CONCATENATE(ROUND(((Q573-T573)/(S573-T573))*30+40,0),"%"),IF(Q573&gt;U573,CONCATENATE(ROUND(((Q573-U573)/(T573-U573))*30+10,0),"%"),IF(Q573&gt;V573,CONCATENATE(ROUND(((Q573-V573)/(U573-V573))*7+3,0),"%"),"3% 이하"))))))</f>
        <v/>
      </c>
      <c r="Q573" s="194">
        <f>IFERROR(ROUND(OFFSET(환산공식!$FG$15,$F573,0),3),"")</f>
        <v/>
      </c>
      <c r="R573" s="194">
        <f>OFFSET('배치점수 계산기'!H$10,$D573,0)</f>
        <v/>
      </c>
      <c r="S573" s="194">
        <f>OFFSET('배치점수 계산기'!I$10,$D573,0)</f>
        <v/>
      </c>
      <c r="T573" s="194">
        <f>OFFSET('배치점수 계산기'!J$10,$D573,0)</f>
        <v/>
      </c>
      <c r="U573" s="194">
        <f>OFFSET('배치점수 계산기'!K$10,$D573,0)</f>
        <v/>
      </c>
      <c r="V573" s="194">
        <f>OFFSET('배치점수 계산기'!L$10,$D573,0)</f>
        <v/>
      </c>
      <c r="W573" s="186">
        <f>OFFSET('배치점수 계산기'!M$10,$D573,0)</f>
        <v/>
      </c>
      <c r="X573" s="184">
        <f>OFFSET('배치점수 계산기'!N$10,$D573,0)</f>
        <v/>
      </c>
      <c r="Y573" s="188">
        <f>OFFSET(환산공식!FW$15,$F573,0)</f>
        <v/>
      </c>
      <c r="Z573" s="697">
        <f>OFFSET(환산공식!FX$15,$F573,0)</f>
        <v/>
      </c>
      <c r="AA573" s="179">
        <f>OFFSET(환산공식!FY$15,$F573,0)</f>
        <v/>
      </c>
      <c r="AB573" s="3" t="n"/>
      <c r="AD573" s="0">
        <f>IF(L573="X",6,IF(Q573&gt;R573,1,IF(Q573&gt;S573,2,IF(Q573&gt;T573,3,IF(Q573&gt;U573,4,IF(Q573&gt;=V573,5,IF(Q573&lt;V573,6,"")))))))</f>
        <v/>
      </c>
      <c r="AF573" s="3" t="n"/>
      <c r="AG573" s="3" t="n"/>
      <c r="AH573" s="3" t="n"/>
    </row>
    <row r="574">
      <c r="A574" s="198" t="n"/>
      <c r="B574" s="198" t="n"/>
      <c r="C574" s="198" t="inlineStr">
        <is>
          <t>나567</t>
        </is>
      </c>
      <c r="D574" s="195" t="n">
        <v>1565</v>
      </c>
      <c r="E574" s="195" t="n">
        <v>190</v>
      </c>
      <c r="F574" s="195" t="n">
        <v>190</v>
      </c>
      <c r="G574" s="239" t="n">
        <v>567</v>
      </c>
      <c r="H574" s="197" t="inlineStr">
        <is>
          <t>나</t>
        </is>
      </c>
      <c r="I574" s="242" t="inlineStr">
        <is>
          <t>경상국립대</t>
        </is>
      </c>
      <c r="J574" s="242" t="inlineStr">
        <is>
          <t>의류학과</t>
        </is>
      </c>
      <c r="K574" s="195" t="inlineStr">
        <is>
          <t>자연</t>
        </is>
      </c>
      <c r="L574" s="697">
        <f>IF(OFFSET(환산공식!$ED$15,$F574,0)=1,"O","X")</f>
        <v/>
      </c>
      <c r="M574" s="188">
        <f>IFERROR(OFFSET(환산공식!DJ$15,$F574,0),"")</f>
        <v/>
      </c>
      <c r="N574" s="697">
        <f>IFERROR(CONCATENATE(ROUND(OFFSET(환산공식!DK$15,$F574,0),1),"%"),"")</f>
        <v/>
      </c>
      <c r="O574" s="697">
        <f>IFERROR(OFFSET(환산공식!DL$15,$F574,0),"")</f>
        <v/>
      </c>
      <c r="P574" s="188">
        <f>IF(E574="","",IF(Q574&gt;R574,"90% 이상",IF(Q574&gt;S574,CONCATENATE(ROUND(((Q574-S574)/(R574-S574))*20+70,0),"%"),IF(Q574&gt;T574,CONCATENATE(ROUND(((Q574-T574)/(S574-T574))*30+40,0),"%"),IF(Q574&gt;U574,CONCATENATE(ROUND(((Q574-U574)/(T574-U574))*30+10,0),"%"),IF(Q574&gt;V574,CONCATENATE(ROUND(((Q574-V574)/(U574-V574))*7+3,0),"%"),"3% 이하"))))))</f>
        <v/>
      </c>
      <c r="Q574" s="194">
        <f>IFERROR(ROUND(OFFSET(환산공식!$FG$15,$F574,0),3),"")</f>
        <v/>
      </c>
      <c r="R574" s="194">
        <f>OFFSET('배치점수 계산기'!H$10,$D574,0)</f>
        <v/>
      </c>
      <c r="S574" s="194">
        <f>OFFSET('배치점수 계산기'!I$10,$D574,0)</f>
        <v/>
      </c>
      <c r="T574" s="194">
        <f>OFFSET('배치점수 계산기'!J$10,$D574,0)</f>
        <v/>
      </c>
      <c r="U574" s="194">
        <f>OFFSET('배치점수 계산기'!K$10,$D574,0)</f>
        <v/>
      </c>
      <c r="V574" s="194">
        <f>OFFSET('배치점수 계산기'!L$10,$D574,0)</f>
        <v/>
      </c>
      <c r="W574" s="186">
        <f>OFFSET('배치점수 계산기'!M$10,$D574,0)</f>
        <v/>
      </c>
      <c r="X574" s="184">
        <f>OFFSET('배치점수 계산기'!N$10,$D574,0)</f>
        <v/>
      </c>
      <c r="Y574" s="188">
        <f>OFFSET(환산공식!FW$15,$F574,0)</f>
        <v/>
      </c>
      <c r="Z574" s="697">
        <f>OFFSET(환산공식!FX$15,$F574,0)</f>
        <v/>
      </c>
      <c r="AA574" s="179">
        <f>OFFSET(환산공식!FY$15,$F574,0)</f>
        <v/>
      </c>
      <c r="AB574" s="3" t="n"/>
      <c r="AD574" s="0">
        <f>IF(L574="X",6,IF(Q574&gt;R574,1,IF(Q574&gt;S574,2,IF(Q574&gt;T574,3,IF(Q574&gt;U574,4,IF(Q574&gt;=V574,5,IF(Q574&lt;V574,6,"")))))))</f>
        <v/>
      </c>
      <c r="AF574" s="3" t="n"/>
      <c r="AG574" s="3" t="n"/>
      <c r="AH574" s="3" t="n"/>
    </row>
    <row r="575">
      <c r="A575" s="198" t="n"/>
      <c r="B575" s="198" t="n"/>
      <c r="C575" s="198" t="inlineStr">
        <is>
          <t>나568</t>
        </is>
      </c>
      <c r="D575" s="195" t="n">
        <v>1566</v>
      </c>
      <c r="E575" s="195" t="n">
        <v>190</v>
      </c>
      <c r="F575" s="195" t="n">
        <v>190</v>
      </c>
      <c r="G575" s="239" t="n">
        <v>568</v>
      </c>
      <c r="H575" s="197" t="inlineStr">
        <is>
          <t>나</t>
        </is>
      </c>
      <c r="I575" s="242" t="inlineStr">
        <is>
          <t>경상국립대</t>
        </is>
      </c>
      <c r="J575" s="242" t="inlineStr">
        <is>
          <t>기계융합공학과</t>
        </is>
      </c>
      <c r="K575" s="195" t="inlineStr">
        <is>
          <t>자연</t>
        </is>
      </c>
      <c r="L575" s="697">
        <f>IF(OFFSET(환산공식!$ED$15,$F575,0)=1,"O","X")</f>
        <v/>
      </c>
      <c r="M575" s="188">
        <f>IFERROR(OFFSET(환산공식!DJ$15,$F575,0),"")</f>
        <v/>
      </c>
      <c r="N575" s="697">
        <f>IFERROR(CONCATENATE(ROUND(OFFSET(환산공식!DK$15,$F575,0),1),"%"),"")</f>
        <v/>
      </c>
      <c r="O575" s="697">
        <f>IFERROR(OFFSET(환산공식!DL$15,$F575,0),"")</f>
        <v/>
      </c>
      <c r="P575" s="188">
        <f>IF(E575="","",IF(Q575&gt;R575,"90% 이상",IF(Q575&gt;S575,CONCATENATE(ROUND(((Q575-S575)/(R575-S575))*20+70,0),"%"),IF(Q575&gt;T575,CONCATENATE(ROUND(((Q575-T575)/(S575-T575))*30+40,0),"%"),IF(Q575&gt;U575,CONCATENATE(ROUND(((Q575-U575)/(T575-U575))*30+10,0),"%"),IF(Q575&gt;V575,CONCATENATE(ROUND(((Q575-V575)/(U575-V575))*7+3,0),"%"),"3% 이하"))))))</f>
        <v/>
      </c>
      <c r="Q575" s="194">
        <f>IFERROR(ROUND(OFFSET(환산공식!$FG$15,$F575,0),3),"")</f>
        <v/>
      </c>
      <c r="R575" s="194">
        <f>OFFSET('배치점수 계산기'!H$10,$D575,0)</f>
        <v/>
      </c>
      <c r="S575" s="194">
        <f>OFFSET('배치점수 계산기'!I$10,$D575,0)</f>
        <v/>
      </c>
      <c r="T575" s="194">
        <f>OFFSET('배치점수 계산기'!J$10,$D575,0)</f>
        <v/>
      </c>
      <c r="U575" s="194">
        <f>OFFSET('배치점수 계산기'!K$10,$D575,0)</f>
        <v/>
      </c>
      <c r="V575" s="194">
        <f>OFFSET('배치점수 계산기'!L$10,$D575,0)</f>
        <v/>
      </c>
      <c r="W575" s="186">
        <f>OFFSET('배치점수 계산기'!M$10,$D575,0)</f>
        <v/>
      </c>
      <c r="X575" s="184">
        <f>OFFSET('배치점수 계산기'!N$10,$D575,0)</f>
        <v/>
      </c>
      <c r="Y575" s="188">
        <f>OFFSET(환산공식!FW$15,$F575,0)</f>
        <v/>
      </c>
      <c r="Z575" s="697">
        <f>OFFSET(환산공식!FX$15,$F575,0)</f>
        <v/>
      </c>
      <c r="AA575" s="179">
        <f>OFFSET(환산공식!FY$15,$F575,0)</f>
        <v/>
      </c>
      <c r="AB575" s="3" t="n"/>
      <c r="AD575" s="0">
        <f>IF(L575="X",6,IF(Q575&gt;R575,1,IF(Q575&gt;S575,2,IF(Q575&gt;T575,3,IF(Q575&gt;U575,4,IF(Q575&gt;=V575,5,IF(Q575&lt;V575,6,"")))))))</f>
        <v/>
      </c>
      <c r="AF575" s="3" t="n"/>
      <c r="AG575" s="3" t="n"/>
      <c r="AH575" s="3" t="n"/>
    </row>
    <row r="576">
      <c r="A576" s="198" t="n"/>
      <c r="B576" s="198" t="n"/>
      <c r="C576" s="198" t="inlineStr">
        <is>
          <t>나569</t>
        </is>
      </c>
      <c r="D576" s="195" t="n">
        <v>1567</v>
      </c>
      <c r="E576" s="195" t="n">
        <v>190</v>
      </c>
      <c r="F576" s="195" t="n">
        <v>190</v>
      </c>
      <c r="G576" s="239" t="n">
        <v>569</v>
      </c>
      <c r="H576" s="197" t="inlineStr">
        <is>
          <t>나</t>
        </is>
      </c>
      <c r="I576" s="242" t="inlineStr">
        <is>
          <t>경상국립대</t>
        </is>
      </c>
      <c r="J576" s="242" t="inlineStr">
        <is>
          <t>반도체공학과</t>
        </is>
      </c>
      <c r="K576" s="195" t="inlineStr">
        <is>
          <t>자연</t>
        </is>
      </c>
      <c r="L576" s="697">
        <f>IF(OFFSET(환산공식!$ED$15,$F576,0)=1,"O","X")</f>
        <v/>
      </c>
      <c r="M576" s="188">
        <f>IFERROR(OFFSET(환산공식!DJ$15,$F576,0),"")</f>
        <v/>
      </c>
      <c r="N576" s="697">
        <f>IFERROR(CONCATENATE(ROUND(OFFSET(환산공식!DK$15,$F576,0),1),"%"),"")</f>
        <v/>
      </c>
      <c r="O576" s="697">
        <f>IFERROR(OFFSET(환산공식!DL$15,$F576,0),"")</f>
        <v/>
      </c>
      <c r="P576" s="188">
        <f>IF(E576="","",IF(Q576&gt;R576,"90% 이상",IF(Q576&gt;S576,CONCATENATE(ROUND(((Q576-S576)/(R576-S576))*20+70,0),"%"),IF(Q576&gt;T576,CONCATENATE(ROUND(((Q576-T576)/(S576-T576))*30+40,0),"%"),IF(Q576&gt;U576,CONCATENATE(ROUND(((Q576-U576)/(T576-U576))*30+10,0),"%"),IF(Q576&gt;V576,CONCATENATE(ROUND(((Q576-V576)/(U576-V576))*7+3,0),"%"),"3% 이하"))))))</f>
        <v/>
      </c>
      <c r="Q576" s="194">
        <f>IFERROR(ROUND(OFFSET(환산공식!$FG$15,$F576,0),3),"")</f>
        <v/>
      </c>
      <c r="R576" s="194">
        <f>OFFSET('배치점수 계산기'!H$10,$D576,0)</f>
        <v/>
      </c>
      <c r="S576" s="194">
        <f>OFFSET('배치점수 계산기'!I$10,$D576,0)</f>
        <v/>
      </c>
      <c r="T576" s="194">
        <f>OFFSET('배치점수 계산기'!J$10,$D576,0)</f>
        <v/>
      </c>
      <c r="U576" s="194">
        <f>OFFSET('배치점수 계산기'!K$10,$D576,0)</f>
        <v/>
      </c>
      <c r="V576" s="194">
        <f>OFFSET('배치점수 계산기'!L$10,$D576,0)</f>
        <v/>
      </c>
      <c r="W576" s="186">
        <f>OFFSET('배치점수 계산기'!M$10,$D576,0)</f>
        <v/>
      </c>
      <c r="X576" s="184">
        <f>OFFSET('배치점수 계산기'!N$10,$D576,0)</f>
        <v/>
      </c>
      <c r="Y576" s="188">
        <f>OFFSET(환산공식!FW$15,$F576,0)</f>
        <v/>
      </c>
      <c r="Z576" s="697">
        <f>OFFSET(환산공식!FX$15,$F576,0)</f>
        <v/>
      </c>
      <c r="AA576" s="179">
        <f>OFFSET(환산공식!FY$15,$F576,0)</f>
        <v/>
      </c>
      <c r="AB576" s="3" t="n"/>
      <c r="AD576" s="0">
        <f>IF(L576="X",6,IF(Q576&gt;R576,1,IF(Q576&gt;S576,2,IF(Q576&gt;T576,3,IF(Q576&gt;U576,4,IF(Q576&gt;=V576,5,IF(Q576&lt;V576,6,"")))))))</f>
        <v/>
      </c>
      <c r="AF576" s="3" t="n"/>
      <c r="AG576" s="3" t="n"/>
      <c r="AH576" s="3" t="n"/>
    </row>
    <row r="577">
      <c r="A577" s="198" t="n"/>
      <c r="B577" s="198" t="n"/>
      <c r="C577" s="198" t="inlineStr">
        <is>
          <t>나570</t>
        </is>
      </c>
      <c r="D577" s="195" t="n">
        <v>1568</v>
      </c>
      <c r="E577" s="195" t="n">
        <v>190</v>
      </c>
      <c r="F577" s="195" t="n">
        <v>190</v>
      </c>
      <c r="G577" s="239" t="n">
        <v>570</v>
      </c>
      <c r="H577" s="197" t="inlineStr">
        <is>
          <t>나</t>
        </is>
      </c>
      <c r="I577" s="242" t="inlineStr">
        <is>
          <t>경상국립대</t>
        </is>
      </c>
      <c r="J577" s="242" t="inlineStr">
        <is>
          <t>식물의학과</t>
        </is>
      </c>
      <c r="K577" s="195" t="inlineStr">
        <is>
          <t>자연</t>
        </is>
      </c>
      <c r="L577" s="697">
        <f>IF(OFFSET(환산공식!$ED$15,$F577,0)=1,"O","X")</f>
        <v/>
      </c>
      <c r="M577" s="188">
        <f>IFERROR(OFFSET(환산공식!DJ$15,$F577,0),"")</f>
        <v/>
      </c>
      <c r="N577" s="697">
        <f>IFERROR(CONCATENATE(ROUND(OFFSET(환산공식!DK$15,$F577,0),1),"%"),"")</f>
        <v/>
      </c>
      <c r="O577" s="697">
        <f>IFERROR(OFFSET(환산공식!DL$15,$F577,0),"")</f>
        <v/>
      </c>
      <c r="P577" s="188">
        <f>IF(E577="","",IF(Q577&gt;R577,"90% 이상",IF(Q577&gt;S577,CONCATENATE(ROUND(((Q577-S577)/(R577-S577))*20+70,0),"%"),IF(Q577&gt;T577,CONCATENATE(ROUND(((Q577-T577)/(S577-T577))*30+40,0),"%"),IF(Q577&gt;U577,CONCATENATE(ROUND(((Q577-U577)/(T577-U577))*30+10,0),"%"),IF(Q577&gt;V577,CONCATENATE(ROUND(((Q577-V577)/(U577-V577))*7+3,0),"%"),"3% 이하"))))))</f>
        <v/>
      </c>
      <c r="Q577" s="194">
        <f>IFERROR(ROUND(OFFSET(환산공식!$FG$15,$F577,0),3),"")</f>
        <v/>
      </c>
      <c r="R577" s="194">
        <f>OFFSET('배치점수 계산기'!H$10,$D577,0)</f>
        <v/>
      </c>
      <c r="S577" s="194">
        <f>OFFSET('배치점수 계산기'!I$10,$D577,0)</f>
        <v/>
      </c>
      <c r="T577" s="194">
        <f>OFFSET('배치점수 계산기'!J$10,$D577,0)</f>
        <v/>
      </c>
      <c r="U577" s="194">
        <f>OFFSET('배치점수 계산기'!K$10,$D577,0)</f>
        <v/>
      </c>
      <c r="V577" s="194">
        <f>OFFSET('배치점수 계산기'!L$10,$D577,0)</f>
        <v/>
      </c>
      <c r="W577" s="186">
        <f>OFFSET('배치점수 계산기'!M$10,$D577,0)</f>
        <v/>
      </c>
      <c r="X577" s="184">
        <f>OFFSET('배치점수 계산기'!N$10,$D577,0)</f>
        <v/>
      </c>
      <c r="Y577" s="188">
        <f>OFFSET(환산공식!FW$15,$F577,0)</f>
        <v/>
      </c>
      <c r="Z577" s="697">
        <f>OFFSET(환산공식!FX$15,$F577,0)</f>
        <v/>
      </c>
      <c r="AA577" s="179">
        <f>OFFSET(환산공식!FY$15,$F577,0)</f>
        <v/>
      </c>
      <c r="AB577" s="3" t="n"/>
      <c r="AD577" s="0">
        <f>IF(L577="X",6,IF(Q577&gt;R577,1,IF(Q577&gt;S577,2,IF(Q577&gt;T577,3,IF(Q577&gt;U577,4,IF(Q577&gt;=V577,5,IF(Q577&lt;V577,6,"")))))))</f>
        <v/>
      </c>
      <c r="AF577" s="3" t="n"/>
      <c r="AG577" s="3" t="n"/>
      <c r="AH577" s="3" t="n"/>
    </row>
    <row r="578">
      <c r="A578" s="198" t="n"/>
      <c r="B578" s="198" t="n"/>
      <c r="C578" s="198" t="inlineStr">
        <is>
          <t>나571</t>
        </is>
      </c>
      <c r="D578" s="195" t="n">
        <v>1569</v>
      </c>
      <c r="E578" s="195" t="n">
        <v>190</v>
      </c>
      <c r="F578" s="195" t="n">
        <v>190</v>
      </c>
      <c r="G578" s="239" t="n">
        <v>571</v>
      </c>
      <c r="H578" s="197" t="inlineStr">
        <is>
          <t>나</t>
        </is>
      </c>
      <c r="I578" s="242" t="inlineStr">
        <is>
          <t>경상국립대</t>
        </is>
      </c>
      <c r="J578" s="242" t="inlineStr">
        <is>
          <t>자연과학자율전공</t>
        </is>
      </c>
      <c r="K578" s="195" t="inlineStr">
        <is>
          <t>자연</t>
        </is>
      </c>
      <c r="L578" s="697">
        <f>IF(OFFSET(환산공식!$ED$15,$F578,0)=1,"O","X")</f>
        <v/>
      </c>
      <c r="M578" s="188">
        <f>IFERROR(OFFSET(환산공식!DJ$15,$F578,0),"")</f>
        <v/>
      </c>
      <c r="N578" s="697">
        <f>IFERROR(CONCATENATE(ROUND(OFFSET(환산공식!DK$15,$F578,0),1),"%"),"")</f>
        <v/>
      </c>
      <c r="O578" s="697">
        <f>IFERROR(OFFSET(환산공식!DL$15,$F578,0),"")</f>
        <v/>
      </c>
      <c r="P578" s="188">
        <f>IF(E578="","",IF(Q578&gt;R578,"90% 이상",IF(Q578&gt;S578,CONCATENATE(ROUND(((Q578-S578)/(R578-S578))*20+70,0),"%"),IF(Q578&gt;T578,CONCATENATE(ROUND(((Q578-T578)/(S578-T578))*30+40,0),"%"),IF(Q578&gt;U578,CONCATENATE(ROUND(((Q578-U578)/(T578-U578))*30+10,0),"%"),IF(Q578&gt;V578,CONCATENATE(ROUND(((Q578-V578)/(U578-V578))*7+3,0),"%"),"3% 이하"))))))</f>
        <v/>
      </c>
      <c r="Q578" s="194">
        <f>IFERROR(ROUND(OFFSET(환산공식!$FG$15,$F578,0),3),"")</f>
        <v/>
      </c>
      <c r="R578" s="194">
        <f>OFFSET('배치점수 계산기'!H$10,$D578,0)</f>
        <v/>
      </c>
      <c r="S578" s="194">
        <f>OFFSET('배치점수 계산기'!I$10,$D578,0)</f>
        <v/>
      </c>
      <c r="T578" s="194">
        <f>OFFSET('배치점수 계산기'!J$10,$D578,0)</f>
        <v/>
      </c>
      <c r="U578" s="194">
        <f>OFFSET('배치점수 계산기'!K$10,$D578,0)</f>
        <v/>
      </c>
      <c r="V578" s="194">
        <f>OFFSET('배치점수 계산기'!L$10,$D578,0)</f>
        <v/>
      </c>
      <c r="W578" s="186">
        <f>OFFSET('배치점수 계산기'!M$10,$D578,0)</f>
        <v/>
      </c>
      <c r="X578" s="184">
        <f>OFFSET('배치점수 계산기'!N$10,$D578,0)</f>
        <v/>
      </c>
      <c r="Y578" s="188">
        <f>OFFSET(환산공식!FW$15,$F578,0)</f>
        <v/>
      </c>
      <c r="Z578" s="697">
        <f>OFFSET(환산공식!FX$15,$F578,0)</f>
        <v/>
      </c>
      <c r="AA578" s="179">
        <f>OFFSET(환산공식!FY$15,$F578,0)</f>
        <v/>
      </c>
      <c r="AB578" s="3" t="n"/>
      <c r="AD578" s="0">
        <f>IF(L578="X",6,IF(Q578&gt;R578,1,IF(Q578&gt;S578,2,IF(Q578&gt;T578,3,IF(Q578&gt;U578,4,IF(Q578&gt;=V578,5,IF(Q578&lt;V578,6,"")))))))</f>
        <v/>
      </c>
      <c r="AF578" s="3" t="n"/>
      <c r="AG578" s="3" t="n"/>
      <c r="AH578" s="3" t="n"/>
    </row>
    <row r="579">
      <c r="A579" s="198" t="n"/>
      <c r="B579" s="198" t="n"/>
      <c r="C579" s="198" t="inlineStr">
        <is>
          <t>나572</t>
        </is>
      </c>
      <c r="D579" s="195" t="n">
        <v>1570</v>
      </c>
      <c r="E579" s="195" t="n">
        <v>190</v>
      </c>
      <c r="F579" s="195" t="n">
        <v>190</v>
      </c>
      <c r="G579" s="239" t="n">
        <v>572</v>
      </c>
      <c r="H579" s="197" t="inlineStr">
        <is>
          <t>나</t>
        </is>
      </c>
      <c r="I579" s="242" t="inlineStr">
        <is>
          <t>경상국립대</t>
        </is>
      </c>
      <c r="J579" s="242" t="inlineStr">
        <is>
          <t>환경산림과학부</t>
        </is>
      </c>
      <c r="K579" s="195" t="inlineStr">
        <is>
          <t>자연</t>
        </is>
      </c>
      <c r="L579" s="697">
        <f>IF(OFFSET(환산공식!$ED$15,$F579,0)=1,"O","X")</f>
        <v/>
      </c>
      <c r="M579" s="188">
        <f>IFERROR(OFFSET(환산공식!DJ$15,$F579,0),"")</f>
        <v/>
      </c>
      <c r="N579" s="697">
        <f>IFERROR(CONCATENATE(ROUND(OFFSET(환산공식!DK$15,$F579,0),1),"%"),"")</f>
        <v/>
      </c>
      <c r="O579" s="697">
        <f>IFERROR(OFFSET(환산공식!DL$15,$F579,0),"")</f>
        <v/>
      </c>
      <c r="P579" s="188">
        <f>IF(E579="","",IF(Q579&gt;R579,"90% 이상",IF(Q579&gt;S579,CONCATENATE(ROUND(((Q579-S579)/(R579-S579))*20+70,0),"%"),IF(Q579&gt;T579,CONCATENATE(ROUND(((Q579-T579)/(S579-T579))*30+40,0),"%"),IF(Q579&gt;U579,CONCATENATE(ROUND(((Q579-U579)/(T579-U579))*30+10,0),"%"),IF(Q579&gt;V579,CONCATENATE(ROUND(((Q579-V579)/(U579-V579))*7+3,0),"%"),"3% 이하"))))))</f>
        <v/>
      </c>
      <c r="Q579" s="194">
        <f>IFERROR(ROUND(OFFSET(환산공식!$FG$15,$F579,0),3),"")</f>
        <v/>
      </c>
      <c r="R579" s="194">
        <f>OFFSET('배치점수 계산기'!H$10,$D579,0)</f>
        <v/>
      </c>
      <c r="S579" s="194">
        <f>OFFSET('배치점수 계산기'!I$10,$D579,0)</f>
        <v/>
      </c>
      <c r="T579" s="194">
        <f>OFFSET('배치점수 계산기'!J$10,$D579,0)</f>
        <v/>
      </c>
      <c r="U579" s="194">
        <f>OFFSET('배치점수 계산기'!K$10,$D579,0)</f>
        <v/>
      </c>
      <c r="V579" s="194">
        <f>OFFSET('배치점수 계산기'!L$10,$D579,0)</f>
        <v/>
      </c>
      <c r="W579" s="186">
        <f>OFFSET('배치점수 계산기'!M$10,$D579,0)</f>
        <v/>
      </c>
      <c r="X579" s="184">
        <f>OFFSET('배치점수 계산기'!N$10,$D579,0)</f>
        <v/>
      </c>
      <c r="Y579" s="188">
        <f>OFFSET(환산공식!FW$15,$F579,0)</f>
        <v/>
      </c>
      <c r="Z579" s="697">
        <f>OFFSET(환산공식!FX$15,$F579,0)</f>
        <v/>
      </c>
      <c r="AA579" s="179">
        <f>OFFSET(환산공식!FY$15,$F579,0)</f>
        <v/>
      </c>
      <c r="AB579" s="3" t="n"/>
      <c r="AD579" s="0">
        <f>IF(L579="X",6,IF(Q579&gt;R579,1,IF(Q579&gt;S579,2,IF(Q579&gt;T579,3,IF(Q579&gt;U579,4,IF(Q579&gt;=V579,5,IF(Q579&lt;V579,6,"")))))))</f>
        <v/>
      </c>
      <c r="AF579" s="3" t="n"/>
      <c r="AG579" s="3" t="n"/>
      <c r="AH579" s="3" t="n"/>
    </row>
    <row r="580">
      <c r="A580" s="198" t="n"/>
      <c r="B580" s="198" t="n"/>
      <c r="C580" s="198" t="inlineStr">
        <is>
          <t>나573</t>
        </is>
      </c>
      <c r="D580" s="195" t="n">
        <v>1571</v>
      </c>
      <c r="E580" s="195" t="n">
        <v>190</v>
      </c>
      <c r="F580" s="195" t="n">
        <v>190</v>
      </c>
      <c r="G580" s="239" t="n">
        <v>573</v>
      </c>
      <c r="H580" s="197" t="inlineStr">
        <is>
          <t>나</t>
        </is>
      </c>
      <c r="I580" s="242" t="inlineStr">
        <is>
          <t>경상국립대</t>
        </is>
      </c>
      <c r="J580" s="242" t="inlineStr">
        <is>
          <t>신소재공학부 금속재료공학전공</t>
        </is>
      </c>
      <c r="K580" s="195" t="inlineStr">
        <is>
          <t>자연</t>
        </is>
      </c>
      <c r="L580" s="697">
        <f>IF(OFFSET(환산공식!$ED$15,$F580,0)=1,"O","X")</f>
        <v/>
      </c>
      <c r="M580" s="188">
        <f>IFERROR(OFFSET(환산공식!DJ$15,$F580,0),"")</f>
        <v/>
      </c>
      <c r="N580" s="697">
        <f>IFERROR(CONCATENATE(ROUND(OFFSET(환산공식!DK$15,$F580,0),1),"%"),"")</f>
        <v/>
      </c>
      <c r="O580" s="697">
        <f>IFERROR(OFFSET(환산공식!DL$15,$F580,0),"")</f>
        <v/>
      </c>
      <c r="P580" s="188">
        <f>IF(E580="","",IF(Q580&gt;R580,"90% 이상",IF(Q580&gt;S580,CONCATENATE(ROUND(((Q580-S580)/(R580-S580))*20+70,0),"%"),IF(Q580&gt;T580,CONCATENATE(ROUND(((Q580-T580)/(S580-T580))*30+40,0),"%"),IF(Q580&gt;U580,CONCATENATE(ROUND(((Q580-U580)/(T580-U580))*30+10,0),"%"),IF(Q580&gt;V580,CONCATENATE(ROUND(((Q580-V580)/(U580-V580))*7+3,0),"%"),"3% 이하"))))))</f>
        <v/>
      </c>
      <c r="Q580" s="194">
        <f>IFERROR(ROUND(OFFSET(환산공식!$FG$15,$F580,0),3),"")</f>
        <v/>
      </c>
      <c r="R580" s="194">
        <f>OFFSET('배치점수 계산기'!H$10,$D580,0)</f>
        <v/>
      </c>
      <c r="S580" s="194">
        <f>OFFSET('배치점수 계산기'!I$10,$D580,0)</f>
        <v/>
      </c>
      <c r="T580" s="194">
        <f>OFFSET('배치점수 계산기'!J$10,$D580,0)</f>
        <v/>
      </c>
      <c r="U580" s="194">
        <f>OFFSET('배치점수 계산기'!K$10,$D580,0)</f>
        <v/>
      </c>
      <c r="V580" s="194">
        <f>OFFSET('배치점수 계산기'!L$10,$D580,0)</f>
        <v/>
      </c>
      <c r="W580" s="186">
        <f>OFFSET('배치점수 계산기'!M$10,$D580,0)</f>
        <v/>
      </c>
      <c r="X580" s="184">
        <f>OFFSET('배치점수 계산기'!N$10,$D580,0)</f>
        <v/>
      </c>
      <c r="Y580" s="188">
        <f>OFFSET(환산공식!FW$15,$F580,0)</f>
        <v/>
      </c>
      <c r="Z580" s="697">
        <f>OFFSET(환산공식!FX$15,$F580,0)</f>
        <v/>
      </c>
      <c r="AA580" s="179">
        <f>OFFSET(환산공식!FY$15,$F580,0)</f>
        <v/>
      </c>
      <c r="AB580" s="3" t="n"/>
      <c r="AD580" s="0">
        <f>IF(L580="X",6,IF(Q580&gt;R580,1,IF(Q580&gt;S580,2,IF(Q580&gt;T580,3,IF(Q580&gt;U580,4,IF(Q580&gt;=V580,5,IF(Q580&lt;V580,6,"")))))))</f>
        <v/>
      </c>
      <c r="AF580" s="3" t="n"/>
      <c r="AG580" s="3" t="n"/>
      <c r="AH580" s="3" t="n"/>
    </row>
    <row r="581">
      <c r="A581" s="198" t="n"/>
      <c r="B581" s="198" t="n"/>
      <c r="C581" s="198" t="inlineStr">
        <is>
          <t>나574</t>
        </is>
      </c>
      <c r="D581" s="195" t="n">
        <v>1572</v>
      </c>
      <c r="E581" s="195" t="n">
        <v>190</v>
      </c>
      <c r="F581" s="195" t="n">
        <v>190</v>
      </c>
      <c r="G581" s="239" t="n">
        <v>574</v>
      </c>
      <c r="H581" s="197" t="inlineStr">
        <is>
          <t>나</t>
        </is>
      </c>
      <c r="I581" s="242" t="inlineStr">
        <is>
          <t>경상국립대</t>
        </is>
      </c>
      <c r="J581" s="242" t="inlineStr">
        <is>
          <t>메카트로닉스공학부</t>
        </is>
      </c>
      <c r="K581" s="195" t="inlineStr">
        <is>
          <t>자연</t>
        </is>
      </c>
      <c r="L581" s="697">
        <f>IF(OFFSET(환산공식!$ED$15,$F581,0)=1,"O","X")</f>
        <v/>
      </c>
      <c r="M581" s="188">
        <f>IFERROR(OFFSET(환산공식!DJ$15,$F581,0),"")</f>
        <v/>
      </c>
      <c r="N581" s="697">
        <f>IFERROR(CONCATENATE(ROUND(OFFSET(환산공식!DK$15,$F581,0),1),"%"),"")</f>
        <v/>
      </c>
      <c r="O581" s="697">
        <f>IFERROR(OFFSET(환산공식!DL$15,$F581,0),"")</f>
        <v/>
      </c>
      <c r="P581" s="188">
        <f>IF(E581="","",IF(Q581&gt;R581,"90% 이상",IF(Q581&gt;S581,CONCATENATE(ROUND(((Q581-S581)/(R581-S581))*20+70,0),"%"),IF(Q581&gt;T581,CONCATENATE(ROUND(((Q581-T581)/(S581-T581))*30+40,0),"%"),IF(Q581&gt;U581,CONCATENATE(ROUND(((Q581-U581)/(T581-U581))*30+10,0),"%"),IF(Q581&gt;V581,CONCATENATE(ROUND(((Q581-V581)/(U581-V581))*7+3,0),"%"),"3% 이하"))))))</f>
        <v/>
      </c>
      <c r="Q581" s="194">
        <f>IFERROR(ROUND(OFFSET(환산공식!$FG$15,$F581,0),3),"")</f>
        <v/>
      </c>
      <c r="R581" s="194">
        <f>OFFSET('배치점수 계산기'!H$10,$D581,0)</f>
        <v/>
      </c>
      <c r="S581" s="194">
        <f>OFFSET('배치점수 계산기'!I$10,$D581,0)</f>
        <v/>
      </c>
      <c r="T581" s="194">
        <f>OFFSET('배치점수 계산기'!J$10,$D581,0)</f>
        <v/>
      </c>
      <c r="U581" s="194">
        <f>OFFSET('배치점수 계산기'!K$10,$D581,0)</f>
        <v/>
      </c>
      <c r="V581" s="194">
        <f>OFFSET('배치점수 계산기'!L$10,$D581,0)</f>
        <v/>
      </c>
      <c r="W581" s="186">
        <f>OFFSET('배치점수 계산기'!M$10,$D581,0)</f>
        <v/>
      </c>
      <c r="X581" s="184">
        <f>OFFSET('배치점수 계산기'!N$10,$D581,0)</f>
        <v/>
      </c>
      <c r="Y581" s="188">
        <f>OFFSET(환산공식!FW$15,$F581,0)</f>
        <v/>
      </c>
      <c r="Z581" s="697">
        <f>OFFSET(환산공식!FX$15,$F581,0)</f>
        <v/>
      </c>
      <c r="AA581" s="179">
        <f>OFFSET(환산공식!FY$15,$F581,0)</f>
        <v/>
      </c>
      <c r="AB581" s="3" t="n"/>
      <c r="AD581" s="0">
        <f>IF(L581="X",6,IF(Q581&gt;R581,1,IF(Q581&gt;S581,2,IF(Q581&gt;T581,3,IF(Q581&gt;U581,4,IF(Q581&gt;=V581,5,IF(Q581&lt;V581,6,"")))))))</f>
        <v/>
      </c>
      <c r="AF581" s="3" t="n"/>
      <c r="AG581" s="3" t="n"/>
      <c r="AH581" s="3" t="n"/>
    </row>
    <row r="582">
      <c r="A582" s="198" t="n"/>
      <c r="B582" s="198" t="n"/>
      <c r="C582" s="198" t="inlineStr">
        <is>
          <t>나575</t>
        </is>
      </c>
      <c r="D582" s="195" t="n">
        <v>1573</v>
      </c>
      <c r="E582" s="195" t="n">
        <v>190</v>
      </c>
      <c r="F582" s="195" t="n">
        <v>190</v>
      </c>
      <c r="G582" s="239" t="n">
        <v>575</v>
      </c>
      <c r="H582" s="197" t="inlineStr">
        <is>
          <t>나</t>
        </is>
      </c>
      <c r="I582" s="242" t="inlineStr">
        <is>
          <t>경상국립대</t>
        </is>
      </c>
      <c r="J582" s="242" t="inlineStr">
        <is>
          <t>소프트웨어공학과</t>
        </is>
      </c>
      <c r="K582" s="195" t="inlineStr">
        <is>
          <t>자연</t>
        </is>
      </c>
      <c r="L582" s="697">
        <f>IF(OFFSET(환산공식!$ED$15,$F582,0)=1,"O","X")</f>
        <v/>
      </c>
      <c r="M582" s="188">
        <f>IFERROR(OFFSET(환산공식!DJ$15,$F582,0),"")</f>
        <v/>
      </c>
      <c r="N582" s="697">
        <f>IFERROR(CONCATENATE(ROUND(OFFSET(환산공식!DK$15,$F582,0),1),"%"),"")</f>
        <v/>
      </c>
      <c r="O582" s="697">
        <f>IFERROR(OFFSET(환산공식!DL$15,$F582,0),"")</f>
        <v/>
      </c>
      <c r="P582" s="188">
        <f>IF(E582="","",IF(Q582&gt;R582,"90% 이상",IF(Q582&gt;S582,CONCATENATE(ROUND(((Q582-S582)/(R582-S582))*20+70,0),"%"),IF(Q582&gt;T582,CONCATENATE(ROUND(((Q582-T582)/(S582-T582))*30+40,0),"%"),IF(Q582&gt;U582,CONCATENATE(ROUND(((Q582-U582)/(T582-U582))*30+10,0),"%"),IF(Q582&gt;V582,CONCATENATE(ROUND(((Q582-V582)/(U582-V582))*7+3,0),"%"),"3% 이하"))))))</f>
        <v/>
      </c>
      <c r="Q582" s="194">
        <f>IFERROR(ROUND(OFFSET(환산공식!$FG$15,$F582,0),3),"")</f>
        <v/>
      </c>
      <c r="R582" s="194">
        <f>OFFSET('배치점수 계산기'!H$10,$D582,0)</f>
        <v/>
      </c>
      <c r="S582" s="194">
        <f>OFFSET('배치점수 계산기'!I$10,$D582,0)</f>
        <v/>
      </c>
      <c r="T582" s="194">
        <f>OFFSET('배치점수 계산기'!J$10,$D582,0)</f>
        <v/>
      </c>
      <c r="U582" s="194">
        <f>OFFSET('배치점수 계산기'!K$10,$D582,0)</f>
        <v/>
      </c>
      <c r="V582" s="194">
        <f>OFFSET('배치점수 계산기'!L$10,$D582,0)</f>
        <v/>
      </c>
      <c r="W582" s="186">
        <f>OFFSET('배치점수 계산기'!M$10,$D582,0)</f>
        <v/>
      </c>
      <c r="X582" s="184">
        <f>OFFSET('배치점수 계산기'!N$10,$D582,0)</f>
        <v/>
      </c>
      <c r="Y582" s="188">
        <f>OFFSET(환산공식!FW$15,$F582,0)</f>
        <v/>
      </c>
      <c r="Z582" s="697">
        <f>OFFSET(환산공식!FX$15,$F582,0)</f>
        <v/>
      </c>
      <c r="AA582" s="179">
        <f>OFFSET(환산공식!FY$15,$F582,0)</f>
        <v/>
      </c>
      <c r="AB582" s="3" t="n"/>
      <c r="AD582" s="0">
        <f>IF(L582="X",6,IF(Q582&gt;R582,1,IF(Q582&gt;S582,2,IF(Q582&gt;T582,3,IF(Q582&gt;U582,4,IF(Q582&gt;=V582,5,IF(Q582&lt;V582,6,"")))))))</f>
        <v/>
      </c>
      <c r="AF582" s="3" t="n"/>
      <c r="AG582" s="3" t="n"/>
      <c r="AH582" s="3" t="n"/>
    </row>
    <row r="583">
      <c r="A583" s="198" t="n"/>
      <c r="B583" s="198" t="n"/>
      <c r="C583" s="198" t="inlineStr">
        <is>
          <t>나576</t>
        </is>
      </c>
      <c r="D583" s="195" t="n">
        <v>1574</v>
      </c>
      <c r="E583" s="195" t="n">
        <v>190</v>
      </c>
      <c r="F583" s="195" t="n">
        <v>190</v>
      </c>
      <c r="G583" s="239" t="n">
        <v>576</v>
      </c>
      <c r="H583" s="197" t="inlineStr">
        <is>
          <t>나</t>
        </is>
      </c>
      <c r="I583" s="242" t="inlineStr">
        <is>
          <t>경상국립대</t>
        </is>
      </c>
      <c r="J583" s="242" t="inlineStr">
        <is>
          <t>에너지공학과</t>
        </is>
      </c>
      <c r="K583" s="195" t="inlineStr">
        <is>
          <t>자연</t>
        </is>
      </c>
      <c r="L583" s="697">
        <f>IF(OFFSET(환산공식!$ED$15,$F583,0)=1,"O","X")</f>
        <v/>
      </c>
      <c r="M583" s="188">
        <f>IFERROR(OFFSET(환산공식!DJ$15,$F583,0),"")</f>
        <v/>
      </c>
      <c r="N583" s="697">
        <f>IFERROR(CONCATENATE(ROUND(OFFSET(환산공식!DK$15,$F583,0),1),"%"),"")</f>
        <v/>
      </c>
      <c r="O583" s="697">
        <f>IFERROR(OFFSET(환산공식!DL$15,$F583,0),"")</f>
        <v/>
      </c>
      <c r="P583" s="188">
        <f>IF(E583="","",IF(Q583&gt;R583,"90% 이상",IF(Q583&gt;S583,CONCATENATE(ROUND(((Q583-S583)/(R583-S583))*20+70,0),"%"),IF(Q583&gt;T583,CONCATENATE(ROUND(((Q583-T583)/(S583-T583))*30+40,0),"%"),IF(Q583&gt;U583,CONCATENATE(ROUND(((Q583-U583)/(T583-U583))*30+10,0),"%"),IF(Q583&gt;V583,CONCATENATE(ROUND(((Q583-V583)/(U583-V583))*7+3,0),"%"),"3% 이하"))))))</f>
        <v/>
      </c>
      <c r="Q583" s="194">
        <f>IFERROR(ROUND(OFFSET(환산공식!$FG$15,$F583,0),3),"")</f>
        <v/>
      </c>
      <c r="R583" s="194">
        <f>OFFSET('배치점수 계산기'!H$10,$D583,0)</f>
        <v/>
      </c>
      <c r="S583" s="194">
        <f>OFFSET('배치점수 계산기'!I$10,$D583,0)</f>
        <v/>
      </c>
      <c r="T583" s="194">
        <f>OFFSET('배치점수 계산기'!J$10,$D583,0)</f>
        <v/>
      </c>
      <c r="U583" s="194">
        <f>OFFSET('배치점수 계산기'!K$10,$D583,0)</f>
        <v/>
      </c>
      <c r="V583" s="194">
        <f>OFFSET('배치점수 계산기'!L$10,$D583,0)</f>
        <v/>
      </c>
      <c r="W583" s="186">
        <f>OFFSET('배치점수 계산기'!M$10,$D583,0)</f>
        <v/>
      </c>
      <c r="X583" s="184">
        <f>OFFSET('배치점수 계산기'!N$10,$D583,0)</f>
        <v/>
      </c>
      <c r="Y583" s="188">
        <f>OFFSET(환산공식!FW$15,$F583,0)</f>
        <v/>
      </c>
      <c r="Z583" s="697">
        <f>OFFSET(환산공식!FX$15,$F583,0)</f>
        <v/>
      </c>
      <c r="AA583" s="179">
        <f>OFFSET(환산공식!FY$15,$F583,0)</f>
        <v/>
      </c>
      <c r="AB583" s="3" t="n"/>
      <c r="AD583" s="0">
        <f>IF(L583="X",6,IF(Q583&gt;R583,1,IF(Q583&gt;S583,2,IF(Q583&gt;T583,3,IF(Q583&gt;U583,4,IF(Q583&gt;=V583,5,IF(Q583&lt;V583,6,"")))))))</f>
        <v/>
      </c>
      <c r="AF583" s="3" t="n"/>
      <c r="AG583" s="3" t="n"/>
      <c r="AH583" s="3" t="n"/>
    </row>
    <row r="584">
      <c r="A584" s="198" t="n"/>
      <c r="B584" s="198" t="n"/>
      <c r="C584" s="198" t="inlineStr">
        <is>
          <t>나577</t>
        </is>
      </c>
      <c r="D584" s="195" t="n">
        <v>1575</v>
      </c>
      <c r="E584" s="195" t="n">
        <v>190</v>
      </c>
      <c r="F584" s="195" t="n">
        <v>190</v>
      </c>
      <c r="G584" s="239" t="n">
        <v>577</v>
      </c>
      <c r="H584" s="197" t="inlineStr">
        <is>
          <t>나</t>
        </is>
      </c>
      <c r="I584" s="242" t="inlineStr">
        <is>
          <t>경상국립대</t>
        </is>
      </c>
      <c r="J584" s="242" t="inlineStr">
        <is>
          <t>스마트농산업학과</t>
        </is>
      </c>
      <c r="K584" s="195" t="inlineStr">
        <is>
          <t>자연</t>
        </is>
      </c>
      <c r="L584" s="697">
        <f>IF(OFFSET(환산공식!$ED$15,$F584,0)=1,"O","X")</f>
        <v/>
      </c>
      <c r="M584" s="188">
        <f>IFERROR(OFFSET(환산공식!DJ$15,$F584,0),"")</f>
        <v/>
      </c>
      <c r="N584" s="697">
        <f>IFERROR(CONCATENATE(ROUND(OFFSET(환산공식!DK$15,$F584,0),1),"%"),"")</f>
        <v/>
      </c>
      <c r="O584" s="697">
        <f>IFERROR(OFFSET(환산공식!DL$15,$F584,0),"")</f>
        <v/>
      </c>
      <c r="P584" s="188">
        <f>IF(E584="","",IF(Q584&gt;R584,"90% 이상",IF(Q584&gt;S584,CONCATENATE(ROUND(((Q584-S584)/(R584-S584))*20+70,0),"%"),IF(Q584&gt;T584,CONCATENATE(ROUND(((Q584-T584)/(S584-T584))*30+40,0),"%"),IF(Q584&gt;U584,CONCATENATE(ROUND(((Q584-U584)/(T584-U584))*30+10,0),"%"),IF(Q584&gt;V584,CONCATENATE(ROUND(((Q584-V584)/(U584-V584))*7+3,0),"%"),"3% 이하"))))))</f>
        <v/>
      </c>
      <c r="Q584" s="194">
        <f>IFERROR(ROUND(OFFSET(환산공식!$FG$15,$F584,0),3),"")</f>
        <v/>
      </c>
      <c r="R584" s="194">
        <f>OFFSET('배치점수 계산기'!H$10,$D584,0)</f>
        <v/>
      </c>
      <c r="S584" s="194">
        <f>OFFSET('배치점수 계산기'!I$10,$D584,0)</f>
        <v/>
      </c>
      <c r="T584" s="194">
        <f>OFFSET('배치점수 계산기'!J$10,$D584,0)</f>
        <v/>
      </c>
      <c r="U584" s="194">
        <f>OFFSET('배치점수 계산기'!K$10,$D584,0)</f>
        <v/>
      </c>
      <c r="V584" s="194">
        <f>OFFSET('배치점수 계산기'!L$10,$D584,0)</f>
        <v/>
      </c>
      <c r="W584" s="186">
        <f>OFFSET('배치점수 계산기'!M$10,$D584,0)</f>
        <v/>
      </c>
      <c r="X584" s="184">
        <f>OFFSET('배치점수 계산기'!N$10,$D584,0)</f>
        <v/>
      </c>
      <c r="Y584" s="188">
        <f>OFFSET(환산공식!FW$15,$F584,0)</f>
        <v/>
      </c>
      <c r="Z584" s="697">
        <f>OFFSET(환산공식!FX$15,$F584,0)</f>
        <v/>
      </c>
      <c r="AA584" s="179">
        <f>OFFSET(환산공식!FY$15,$F584,0)</f>
        <v/>
      </c>
      <c r="AB584" s="3" t="n"/>
      <c r="AD584" s="0">
        <f>IF(L584="X",6,IF(Q584&gt;R584,1,IF(Q584&gt;S584,2,IF(Q584&gt;T584,3,IF(Q584&gt;U584,4,IF(Q584&gt;=V584,5,IF(Q584&lt;V584,6,"")))))))</f>
        <v/>
      </c>
      <c r="AF584" s="3" t="n"/>
      <c r="AG584" s="3" t="n"/>
      <c r="AH584" s="3" t="n"/>
    </row>
    <row r="585">
      <c r="A585" s="198" t="n"/>
      <c r="B585" s="198" t="n"/>
      <c r="C585" s="198" t="inlineStr">
        <is>
          <t>나578</t>
        </is>
      </c>
      <c r="D585" s="195" t="n">
        <v>1576</v>
      </c>
      <c r="E585" s="195" t="n">
        <v>190</v>
      </c>
      <c r="F585" s="195" t="n">
        <v>190</v>
      </c>
      <c r="G585" s="239" t="n">
        <v>578</v>
      </c>
      <c r="H585" s="197" t="inlineStr">
        <is>
          <t>나</t>
        </is>
      </c>
      <c r="I585" s="242" t="inlineStr">
        <is>
          <t>경상국립대</t>
        </is>
      </c>
      <c r="J585" s="242" t="inlineStr">
        <is>
          <t>도시공학과</t>
        </is>
      </c>
      <c r="K585" s="195" t="inlineStr">
        <is>
          <t>자연</t>
        </is>
      </c>
      <c r="L585" s="697">
        <f>IF(OFFSET(환산공식!$ED$15,$F585,0)=1,"O","X")</f>
        <v/>
      </c>
      <c r="M585" s="188">
        <f>IFERROR(OFFSET(환산공식!DJ$15,$F585,0),"")</f>
        <v/>
      </c>
      <c r="N585" s="697">
        <f>IFERROR(CONCATENATE(ROUND(OFFSET(환산공식!DK$15,$F585,0),1),"%"),"")</f>
        <v/>
      </c>
      <c r="O585" s="697">
        <f>IFERROR(OFFSET(환산공식!DL$15,$F585,0),"")</f>
        <v/>
      </c>
      <c r="P585" s="188">
        <f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/>
      </c>
      <c r="Q585" s="194">
        <f>IFERROR(ROUND(OFFSET(환산공식!$FG$15,$F585,0),3),"")</f>
        <v/>
      </c>
      <c r="R585" s="194">
        <f>OFFSET('배치점수 계산기'!H$10,$D585,0)</f>
        <v/>
      </c>
      <c r="S585" s="194">
        <f>OFFSET('배치점수 계산기'!I$10,$D585,0)</f>
        <v/>
      </c>
      <c r="T585" s="194">
        <f>OFFSET('배치점수 계산기'!J$10,$D585,0)</f>
        <v/>
      </c>
      <c r="U585" s="194">
        <f>OFFSET('배치점수 계산기'!K$10,$D585,0)</f>
        <v/>
      </c>
      <c r="V585" s="194">
        <f>OFFSET('배치점수 계산기'!L$10,$D585,0)</f>
        <v/>
      </c>
      <c r="W585" s="186">
        <f>OFFSET('배치점수 계산기'!M$10,$D585,0)</f>
        <v/>
      </c>
      <c r="X585" s="184">
        <f>OFFSET('배치점수 계산기'!N$10,$D585,0)</f>
        <v/>
      </c>
      <c r="Y585" s="188">
        <f>OFFSET(환산공식!FW$15,$F585,0)</f>
        <v/>
      </c>
      <c r="Z585" s="697">
        <f>OFFSET(환산공식!FX$15,$F585,0)</f>
        <v/>
      </c>
      <c r="AA585" s="179">
        <f>OFFSET(환산공식!FY$15,$F585,0)</f>
        <v/>
      </c>
      <c r="AB585" s="3" t="n"/>
      <c r="AD585" s="0">
        <f>IF(L585="X",6,IF(Q585&gt;R585,1,IF(Q585&gt;S585,2,IF(Q585&gt;T585,3,IF(Q585&gt;U585,4,IF(Q585&gt;=V585,5,IF(Q585&lt;V585,6,"")))))))</f>
        <v/>
      </c>
      <c r="AF585" s="3" t="n"/>
      <c r="AG585" s="3" t="n"/>
      <c r="AH585" s="3" t="n"/>
    </row>
    <row r="586">
      <c r="A586" s="198" t="n"/>
      <c r="B586" s="198" t="n"/>
      <c r="C586" s="198" t="inlineStr">
        <is>
          <t>나579</t>
        </is>
      </c>
      <c r="D586" s="195" t="n">
        <v>1577</v>
      </c>
      <c r="E586" s="195" t="n">
        <v>190</v>
      </c>
      <c r="F586" s="195" t="n">
        <v>190</v>
      </c>
      <c r="G586" s="239" t="n">
        <v>579</v>
      </c>
      <c r="H586" s="197" t="inlineStr">
        <is>
          <t>나</t>
        </is>
      </c>
      <c r="I586" s="242" t="inlineStr">
        <is>
          <t>경상국립대</t>
        </is>
      </c>
      <c r="J586" s="242" t="inlineStr">
        <is>
          <t>생명과학부</t>
        </is>
      </c>
      <c r="K586" s="195" t="inlineStr">
        <is>
          <t>자연</t>
        </is>
      </c>
      <c r="L586" s="697">
        <f>IF(OFFSET(환산공식!$ED$15,$F586,0)=1,"O","X")</f>
        <v/>
      </c>
      <c r="M586" s="188">
        <f>IFERROR(OFFSET(환산공식!DJ$15,$F586,0),"")</f>
        <v/>
      </c>
      <c r="N586" s="697">
        <f>IFERROR(CONCATENATE(ROUND(OFFSET(환산공식!DK$15,$F586,0),1),"%"),"")</f>
        <v/>
      </c>
      <c r="O586" s="697">
        <f>IFERROR(OFFSET(환산공식!DL$15,$F586,0),"")</f>
        <v/>
      </c>
      <c r="P586" s="188">
        <f>IF(E586="","",IF(Q586&gt;R586,"90% 이상",IF(Q586&gt;S586,CONCATENATE(ROUND(((Q586-S586)/(R586-S586))*20+70,0),"%"),IF(Q586&gt;T586,CONCATENATE(ROUND(((Q586-T586)/(S586-T586))*30+40,0),"%"),IF(Q586&gt;U586,CONCATENATE(ROUND(((Q586-U586)/(T586-U586))*30+10,0),"%"),IF(Q586&gt;V586,CONCATENATE(ROUND(((Q586-V586)/(U586-V586))*7+3,0),"%"),"3% 이하"))))))</f>
        <v/>
      </c>
      <c r="Q586" s="194">
        <f>IFERROR(ROUND(OFFSET(환산공식!$FG$15,$F586,0),3),"")</f>
        <v/>
      </c>
      <c r="R586" s="194">
        <f>OFFSET('배치점수 계산기'!H$10,$D586,0)</f>
        <v/>
      </c>
      <c r="S586" s="194">
        <f>OFFSET('배치점수 계산기'!I$10,$D586,0)</f>
        <v/>
      </c>
      <c r="T586" s="194">
        <f>OFFSET('배치점수 계산기'!J$10,$D586,0)</f>
        <v/>
      </c>
      <c r="U586" s="194">
        <f>OFFSET('배치점수 계산기'!K$10,$D586,0)</f>
        <v/>
      </c>
      <c r="V586" s="194">
        <f>OFFSET('배치점수 계산기'!L$10,$D586,0)</f>
        <v/>
      </c>
      <c r="W586" s="186">
        <f>OFFSET('배치점수 계산기'!M$10,$D586,0)</f>
        <v/>
      </c>
      <c r="X586" s="184">
        <f>OFFSET('배치점수 계산기'!N$10,$D586,0)</f>
        <v/>
      </c>
      <c r="Y586" s="188">
        <f>OFFSET(환산공식!FW$15,$F586,0)</f>
        <v/>
      </c>
      <c r="Z586" s="697">
        <f>OFFSET(환산공식!FX$15,$F586,0)</f>
        <v/>
      </c>
      <c r="AA586" s="179">
        <f>OFFSET(환산공식!FY$15,$F586,0)</f>
        <v/>
      </c>
      <c r="AB586" s="3" t="n"/>
      <c r="AD586" s="0">
        <f>IF(L586="X",6,IF(Q586&gt;R586,1,IF(Q586&gt;S586,2,IF(Q586&gt;T586,3,IF(Q586&gt;U586,4,IF(Q586&gt;=V586,5,IF(Q586&lt;V586,6,"")))))))</f>
        <v/>
      </c>
      <c r="AF586" s="3" t="n"/>
      <c r="AG586" s="3" t="n"/>
      <c r="AH586" s="3" t="n"/>
    </row>
    <row r="587">
      <c r="A587" s="198" t="n"/>
      <c r="B587" s="198" t="n"/>
      <c r="C587" s="198" t="inlineStr">
        <is>
          <t>나580</t>
        </is>
      </c>
      <c r="D587" s="195" t="n">
        <v>1578</v>
      </c>
      <c r="E587" s="195" t="n">
        <v>190</v>
      </c>
      <c r="F587" s="195" t="n">
        <v>190</v>
      </c>
      <c r="G587" s="239" t="n">
        <v>580</v>
      </c>
      <c r="H587" s="197" t="inlineStr">
        <is>
          <t>나</t>
        </is>
      </c>
      <c r="I587" s="242" t="inlineStr">
        <is>
          <t>경상국립대</t>
        </is>
      </c>
      <c r="J587" s="242" t="inlineStr">
        <is>
          <t>환경재료과학과</t>
        </is>
      </c>
      <c r="K587" s="195" t="inlineStr">
        <is>
          <t>자연</t>
        </is>
      </c>
      <c r="L587" s="697">
        <f>IF(OFFSET(환산공식!$ED$15,$F587,0)=1,"O","X")</f>
        <v/>
      </c>
      <c r="M587" s="188">
        <f>IFERROR(OFFSET(환산공식!DJ$15,$F587,0),"")</f>
        <v/>
      </c>
      <c r="N587" s="697">
        <f>IFERROR(CONCATENATE(ROUND(OFFSET(환산공식!DK$15,$F587,0),1),"%"),"")</f>
        <v/>
      </c>
      <c r="O587" s="697">
        <f>IFERROR(OFFSET(환산공식!DL$15,$F587,0),"")</f>
        <v/>
      </c>
      <c r="P587" s="188">
        <f>IF(E587="","",IF(Q587&gt;R587,"90% 이상",IF(Q587&gt;S587,CONCATENATE(ROUND(((Q587-S587)/(R587-S587))*20+70,0),"%"),IF(Q587&gt;T587,CONCATENATE(ROUND(((Q587-T587)/(S587-T587))*30+40,0),"%"),IF(Q587&gt;U587,CONCATENATE(ROUND(((Q587-U587)/(T587-U587))*30+10,0),"%"),IF(Q587&gt;V587,CONCATENATE(ROUND(((Q587-V587)/(U587-V587))*7+3,0),"%"),"3% 이하"))))))</f>
        <v/>
      </c>
      <c r="Q587" s="194">
        <f>IFERROR(ROUND(OFFSET(환산공식!$FG$15,$F587,0),3),"")</f>
        <v/>
      </c>
      <c r="R587" s="194">
        <f>OFFSET('배치점수 계산기'!H$10,$D587,0)</f>
        <v/>
      </c>
      <c r="S587" s="194">
        <f>OFFSET('배치점수 계산기'!I$10,$D587,0)</f>
        <v/>
      </c>
      <c r="T587" s="194">
        <f>OFFSET('배치점수 계산기'!J$10,$D587,0)</f>
        <v/>
      </c>
      <c r="U587" s="194">
        <f>OFFSET('배치점수 계산기'!K$10,$D587,0)</f>
        <v/>
      </c>
      <c r="V587" s="194">
        <f>OFFSET('배치점수 계산기'!L$10,$D587,0)</f>
        <v/>
      </c>
      <c r="W587" s="186">
        <f>OFFSET('배치점수 계산기'!M$10,$D587,0)</f>
        <v/>
      </c>
      <c r="X587" s="184">
        <f>OFFSET('배치점수 계산기'!N$10,$D587,0)</f>
        <v/>
      </c>
      <c r="Y587" s="188">
        <f>OFFSET(환산공식!FW$15,$F587,0)</f>
        <v/>
      </c>
      <c r="Z587" s="697">
        <f>OFFSET(환산공식!FX$15,$F587,0)</f>
        <v/>
      </c>
      <c r="AA587" s="179">
        <f>OFFSET(환산공식!FY$15,$F587,0)</f>
        <v/>
      </c>
      <c r="AB587" s="3" t="n"/>
      <c r="AD587" s="0">
        <f>IF(L587="X",6,IF(Q587&gt;R587,1,IF(Q587&gt;S587,2,IF(Q587&gt;T587,3,IF(Q587&gt;U587,4,IF(Q587&gt;=V587,5,IF(Q587&lt;V587,6,"")))))))</f>
        <v/>
      </c>
      <c r="AF587" s="3" t="n"/>
      <c r="AG587" s="3" t="n"/>
      <c r="AH587" s="3" t="n"/>
    </row>
    <row r="588">
      <c r="A588" s="198" t="n"/>
      <c r="B588" s="198" t="n"/>
      <c r="C588" s="198" t="inlineStr">
        <is>
          <t>나581</t>
        </is>
      </c>
      <c r="D588" s="195" t="n">
        <v>1579</v>
      </c>
      <c r="E588" s="195" t="n">
        <v>190</v>
      </c>
      <c r="F588" s="195" t="n">
        <v>190</v>
      </c>
      <c r="G588" s="239" t="n">
        <v>581</v>
      </c>
      <c r="H588" s="197" t="inlineStr">
        <is>
          <t>나</t>
        </is>
      </c>
      <c r="I588" s="242" t="inlineStr">
        <is>
          <t>경상국립대</t>
        </is>
      </c>
      <c r="J588" s="242" t="inlineStr">
        <is>
          <t>식품영양학과</t>
        </is>
      </c>
      <c r="K588" s="195" t="inlineStr">
        <is>
          <t>자연</t>
        </is>
      </c>
      <c r="L588" s="697">
        <f>IF(OFFSET(환산공식!$ED$15,$F588,0)=1,"O","X")</f>
        <v/>
      </c>
      <c r="M588" s="188">
        <f>IFERROR(OFFSET(환산공식!DJ$15,$F588,0),"")</f>
        <v/>
      </c>
      <c r="N588" s="697">
        <f>IFERROR(CONCATENATE(ROUND(OFFSET(환산공식!DK$15,$F588,0),1),"%"),"")</f>
        <v/>
      </c>
      <c r="O588" s="697">
        <f>IFERROR(OFFSET(환산공식!DL$15,$F588,0),"")</f>
        <v/>
      </c>
      <c r="P588" s="188">
        <f>IF(E588="","",IF(Q588&gt;R588,"90% 이상",IF(Q588&gt;S588,CONCATENATE(ROUND(((Q588-S588)/(R588-S588))*20+70,0),"%"),IF(Q588&gt;T588,CONCATENATE(ROUND(((Q588-T588)/(S588-T588))*30+40,0),"%"),IF(Q588&gt;U588,CONCATENATE(ROUND(((Q588-U588)/(T588-U588))*30+10,0),"%"),IF(Q588&gt;V588,CONCATENATE(ROUND(((Q588-V588)/(U588-V588))*7+3,0),"%"),"3% 이하"))))))</f>
        <v/>
      </c>
      <c r="Q588" s="194">
        <f>IFERROR(ROUND(OFFSET(환산공식!$FG$15,$F588,0),3),"")</f>
        <v/>
      </c>
      <c r="R588" s="194">
        <f>OFFSET('배치점수 계산기'!H$10,$D588,0)</f>
        <v/>
      </c>
      <c r="S588" s="194">
        <f>OFFSET('배치점수 계산기'!I$10,$D588,0)</f>
        <v/>
      </c>
      <c r="T588" s="194">
        <f>OFFSET('배치점수 계산기'!J$10,$D588,0)</f>
        <v/>
      </c>
      <c r="U588" s="194">
        <f>OFFSET('배치점수 계산기'!K$10,$D588,0)</f>
        <v/>
      </c>
      <c r="V588" s="194">
        <f>OFFSET('배치점수 계산기'!L$10,$D588,0)</f>
        <v/>
      </c>
      <c r="W588" s="186">
        <f>OFFSET('배치점수 계산기'!M$10,$D588,0)</f>
        <v/>
      </c>
      <c r="X588" s="184">
        <f>OFFSET('배치점수 계산기'!N$10,$D588,0)</f>
        <v/>
      </c>
      <c r="Y588" s="188">
        <f>OFFSET(환산공식!FW$15,$F588,0)</f>
        <v/>
      </c>
      <c r="Z588" s="697">
        <f>OFFSET(환산공식!FX$15,$F588,0)</f>
        <v/>
      </c>
      <c r="AA588" s="179">
        <f>OFFSET(환산공식!FY$15,$F588,0)</f>
        <v/>
      </c>
      <c r="AB588" s="3" t="n"/>
      <c r="AD588" s="0">
        <f>IF(L588="X",6,IF(Q588&gt;R588,1,IF(Q588&gt;S588,2,IF(Q588&gt;T588,3,IF(Q588&gt;U588,4,IF(Q588&gt;=V588,5,IF(Q588&lt;V588,6,"")))))))</f>
        <v/>
      </c>
      <c r="AF588" s="3" t="n"/>
      <c r="AG588" s="3" t="n"/>
      <c r="AH588" s="3" t="n"/>
    </row>
    <row r="589">
      <c r="A589" s="198" t="n"/>
      <c r="B589" s="198" t="n"/>
      <c r="C589" s="198" t="inlineStr">
        <is>
          <t>나582</t>
        </is>
      </c>
      <c r="D589" s="195" t="n">
        <v>1580</v>
      </c>
      <c r="E589" s="195" t="n">
        <v>190</v>
      </c>
      <c r="F589" s="195" t="n">
        <v>190</v>
      </c>
      <c r="G589" s="239" t="n">
        <v>582</v>
      </c>
      <c r="H589" s="197" t="inlineStr">
        <is>
          <t>나</t>
        </is>
      </c>
      <c r="I589" s="242" t="inlineStr">
        <is>
          <t>경상국립대</t>
        </is>
      </c>
      <c r="J589" s="242" t="inlineStr">
        <is>
          <t>화학과</t>
        </is>
      </c>
      <c r="K589" s="195" t="inlineStr">
        <is>
          <t>자연</t>
        </is>
      </c>
      <c r="L589" s="697">
        <f>IF(OFFSET(환산공식!$ED$15,$F589,0)=1,"O","X")</f>
        <v/>
      </c>
      <c r="M589" s="188">
        <f>IFERROR(OFFSET(환산공식!DJ$15,$F589,0),"")</f>
        <v/>
      </c>
      <c r="N589" s="697">
        <f>IFERROR(CONCATENATE(ROUND(OFFSET(환산공식!DK$15,$F589,0),1),"%"),"")</f>
        <v/>
      </c>
      <c r="O589" s="697">
        <f>IFERROR(OFFSET(환산공식!DL$15,$F589,0),"")</f>
        <v/>
      </c>
      <c r="P589" s="188">
        <f>IF(E589="","",IF(Q589&gt;R589,"90% 이상",IF(Q589&gt;S589,CONCATENATE(ROUND(((Q589-S589)/(R589-S589))*20+70,0),"%"),IF(Q589&gt;T589,CONCATENATE(ROUND(((Q589-T589)/(S589-T589))*30+40,0),"%"),IF(Q589&gt;U589,CONCATENATE(ROUND(((Q589-U589)/(T589-U589))*30+10,0),"%"),IF(Q589&gt;V589,CONCATENATE(ROUND(((Q589-V589)/(U589-V589))*7+3,0),"%"),"3% 이하"))))))</f>
        <v/>
      </c>
      <c r="Q589" s="194">
        <f>IFERROR(ROUND(OFFSET(환산공식!$FG$15,$F589,0),3),"")</f>
        <v/>
      </c>
      <c r="R589" s="194">
        <f>OFFSET('배치점수 계산기'!H$10,$D589,0)</f>
        <v/>
      </c>
      <c r="S589" s="194">
        <f>OFFSET('배치점수 계산기'!I$10,$D589,0)</f>
        <v/>
      </c>
      <c r="T589" s="194">
        <f>OFFSET('배치점수 계산기'!J$10,$D589,0)</f>
        <v/>
      </c>
      <c r="U589" s="194">
        <f>OFFSET('배치점수 계산기'!K$10,$D589,0)</f>
        <v/>
      </c>
      <c r="V589" s="194">
        <f>OFFSET('배치점수 계산기'!L$10,$D589,0)</f>
        <v/>
      </c>
      <c r="W589" s="186">
        <f>OFFSET('배치점수 계산기'!M$10,$D589,0)</f>
        <v/>
      </c>
      <c r="X589" s="184">
        <f>OFFSET('배치점수 계산기'!N$10,$D589,0)</f>
        <v/>
      </c>
      <c r="Y589" s="188">
        <f>OFFSET(환산공식!FW$15,$F589,0)</f>
        <v/>
      </c>
      <c r="Z589" s="697">
        <f>OFFSET(환산공식!FX$15,$F589,0)</f>
        <v/>
      </c>
      <c r="AA589" s="179">
        <f>OFFSET(환산공식!FY$15,$F589,0)</f>
        <v/>
      </c>
      <c r="AB589" s="3" t="n"/>
      <c r="AD589" s="0">
        <f>IF(L589="X",6,IF(Q589&gt;R589,1,IF(Q589&gt;S589,2,IF(Q589&gt;T589,3,IF(Q589&gt;U589,4,IF(Q589&gt;=V589,5,IF(Q589&lt;V589,6,"")))))))</f>
        <v/>
      </c>
      <c r="AF589" s="3" t="n"/>
      <c r="AG589" s="3" t="n"/>
      <c r="AH589" s="3" t="n"/>
    </row>
    <row r="590">
      <c r="A590" s="198" t="n"/>
      <c r="B590" s="198" t="n"/>
      <c r="C590" s="198" t="inlineStr">
        <is>
          <t>나583</t>
        </is>
      </c>
      <c r="D590" s="195" t="n">
        <v>1581</v>
      </c>
      <c r="E590" s="195" t="n">
        <v>190</v>
      </c>
      <c r="F590" s="195" t="n">
        <v>190</v>
      </c>
      <c r="G590" s="239" t="n">
        <v>583</v>
      </c>
      <c r="H590" s="197" t="inlineStr">
        <is>
          <t>나</t>
        </is>
      </c>
      <c r="I590" s="242" t="inlineStr">
        <is>
          <t>경상국립대</t>
        </is>
      </c>
      <c r="J590" s="242" t="inlineStr">
        <is>
          <t>지질과학과</t>
        </is>
      </c>
      <c r="K590" s="195" t="inlineStr">
        <is>
          <t>자연</t>
        </is>
      </c>
      <c r="L590" s="697">
        <f>IF(OFFSET(환산공식!$ED$15,$F590,0)=1,"O","X")</f>
        <v/>
      </c>
      <c r="M590" s="188">
        <f>IFERROR(OFFSET(환산공식!DJ$15,$F590,0),"")</f>
        <v/>
      </c>
      <c r="N590" s="697">
        <f>IFERROR(CONCATENATE(ROUND(OFFSET(환산공식!DK$15,$F590,0),1),"%"),"")</f>
        <v/>
      </c>
      <c r="O590" s="697">
        <f>IFERROR(OFFSET(환산공식!DL$15,$F590,0),"")</f>
        <v/>
      </c>
      <c r="P590" s="188">
        <f>IF(E590="","",IF(Q590&gt;R590,"90% 이상",IF(Q590&gt;S590,CONCATENATE(ROUND(((Q590-S590)/(R590-S590))*20+70,0),"%"),IF(Q590&gt;T590,CONCATENATE(ROUND(((Q590-T590)/(S590-T590))*30+40,0),"%"),IF(Q590&gt;U590,CONCATENATE(ROUND(((Q590-U590)/(T590-U590))*30+10,0),"%"),IF(Q590&gt;V590,CONCATENATE(ROUND(((Q590-V590)/(U590-V590))*7+3,0),"%"),"3% 이하"))))))</f>
        <v/>
      </c>
      <c r="Q590" s="194">
        <f>IFERROR(ROUND(OFFSET(환산공식!$FG$15,$F590,0),3),"")</f>
        <v/>
      </c>
      <c r="R590" s="194">
        <f>OFFSET('배치점수 계산기'!H$10,$D590,0)</f>
        <v/>
      </c>
      <c r="S590" s="194">
        <f>OFFSET('배치점수 계산기'!I$10,$D590,0)</f>
        <v/>
      </c>
      <c r="T590" s="194">
        <f>OFFSET('배치점수 계산기'!J$10,$D590,0)</f>
        <v/>
      </c>
      <c r="U590" s="194">
        <f>OFFSET('배치점수 계산기'!K$10,$D590,0)</f>
        <v/>
      </c>
      <c r="V590" s="194">
        <f>OFFSET('배치점수 계산기'!L$10,$D590,0)</f>
        <v/>
      </c>
      <c r="W590" s="186">
        <f>OFFSET('배치점수 계산기'!M$10,$D590,0)</f>
        <v/>
      </c>
      <c r="X590" s="184">
        <f>OFFSET('배치점수 계산기'!N$10,$D590,0)</f>
        <v/>
      </c>
      <c r="Y590" s="188">
        <f>OFFSET(환산공식!FW$15,$F590,0)</f>
        <v/>
      </c>
      <c r="Z590" s="697">
        <f>OFFSET(환산공식!FX$15,$F590,0)</f>
        <v/>
      </c>
      <c r="AA590" s="179">
        <f>OFFSET(환산공식!FY$15,$F590,0)</f>
        <v/>
      </c>
      <c r="AB590" s="3" t="n"/>
      <c r="AD590" s="0">
        <f>IF(L590="X",6,IF(Q590&gt;R590,1,IF(Q590&gt;S590,2,IF(Q590&gt;T590,3,IF(Q590&gt;U590,4,IF(Q590&gt;=V590,5,IF(Q590&lt;V590,6,"")))))))</f>
        <v/>
      </c>
      <c r="AF590" s="3" t="n"/>
      <c r="AG590" s="3" t="n"/>
      <c r="AH590" s="3" t="n"/>
    </row>
    <row r="591">
      <c r="A591" s="198" t="n"/>
      <c r="B591" s="198" t="n"/>
      <c r="C591" s="198" t="inlineStr">
        <is>
          <t>나584</t>
        </is>
      </c>
      <c r="D591" s="195" t="n">
        <v>1582</v>
      </c>
      <c r="E591" s="195" t="n">
        <v>190</v>
      </c>
      <c r="F591" s="195" t="n">
        <v>190</v>
      </c>
      <c r="G591" s="239" t="n">
        <v>584</v>
      </c>
      <c r="H591" s="197" t="inlineStr">
        <is>
          <t>나</t>
        </is>
      </c>
      <c r="I591" s="242" t="inlineStr">
        <is>
          <t>경상국립대</t>
        </is>
      </c>
      <c r="J591" s="242" t="inlineStr">
        <is>
          <t>농학과</t>
        </is>
      </c>
      <c r="K591" s="195" t="inlineStr">
        <is>
          <t>자연</t>
        </is>
      </c>
      <c r="L591" s="697">
        <f>IF(OFFSET(환산공식!$ED$15,$F591,0)=1,"O","X")</f>
        <v/>
      </c>
      <c r="M591" s="188">
        <f>IFERROR(OFFSET(환산공식!DJ$15,$F591,0),"")</f>
        <v/>
      </c>
      <c r="N591" s="697">
        <f>IFERROR(CONCATENATE(ROUND(OFFSET(환산공식!DK$15,$F591,0),1),"%"),"")</f>
        <v/>
      </c>
      <c r="O591" s="697">
        <f>IFERROR(OFFSET(환산공식!DL$15,$F591,0),"")</f>
        <v/>
      </c>
      <c r="P591" s="188">
        <f>IF(E591="","",IF(Q591&gt;R591,"90% 이상",IF(Q591&gt;S591,CONCATENATE(ROUND(((Q591-S591)/(R591-S591))*20+70,0),"%"),IF(Q591&gt;T591,CONCATENATE(ROUND(((Q591-T591)/(S591-T591))*30+40,0),"%"),IF(Q591&gt;U591,CONCATENATE(ROUND(((Q591-U591)/(T591-U591))*30+10,0),"%"),IF(Q591&gt;V591,CONCATENATE(ROUND(((Q591-V591)/(U591-V591))*7+3,0),"%"),"3% 이하"))))))</f>
        <v/>
      </c>
      <c r="Q591" s="194">
        <f>IFERROR(ROUND(OFFSET(환산공식!$FG$15,$F591,0),3),"")</f>
        <v/>
      </c>
      <c r="R591" s="194">
        <f>OFFSET('배치점수 계산기'!H$10,$D591,0)</f>
        <v/>
      </c>
      <c r="S591" s="194">
        <f>OFFSET('배치점수 계산기'!I$10,$D591,0)</f>
        <v/>
      </c>
      <c r="T591" s="194">
        <f>OFFSET('배치점수 계산기'!J$10,$D591,0)</f>
        <v/>
      </c>
      <c r="U591" s="194">
        <f>OFFSET('배치점수 계산기'!K$10,$D591,0)</f>
        <v/>
      </c>
      <c r="V591" s="194">
        <f>OFFSET('배치점수 계산기'!L$10,$D591,0)</f>
        <v/>
      </c>
      <c r="W591" s="186">
        <f>OFFSET('배치점수 계산기'!M$10,$D591,0)</f>
        <v/>
      </c>
      <c r="X591" s="184">
        <f>OFFSET('배치점수 계산기'!N$10,$D591,0)</f>
        <v/>
      </c>
      <c r="Y591" s="188">
        <f>OFFSET(환산공식!FW$15,$F591,0)</f>
        <v/>
      </c>
      <c r="Z591" s="697">
        <f>OFFSET(환산공식!FX$15,$F591,0)</f>
        <v/>
      </c>
      <c r="AA591" s="179">
        <f>OFFSET(환산공식!FY$15,$F591,0)</f>
        <v/>
      </c>
      <c r="AB591" s="3" t="n"/>
      <c r="AD591" s="0">
        <f>IF(L591="X",6,IF(Q591&gt;R591,1,IF(Q591&gt;S591,2,IF(Q591&gt;T591,3,IF(Q591&gt;U591,4,IF(Q591&gt;=V591,5,IF(Q591&lt;V591,6,"")))))))</f>
        <v/>
      </c>
      <c r="AF591" s="3" t="n"/>
      <c r="AG591" s="3" t="n"/>
      <c r="AH591" s="3" t="n"/>
    </row>
    <row r="592">
      <c r="A592" s="198" t="n"/>
      <c r="B592" s="198" t="n"/>
      <c r="C592" s="198" t="inlineStr">
        <is>
          <t>나585</t>
        </is>
      </c>
      <c r="D592" s="195" t="n">
        <v>1583</v>
      </c>
      <c r="E592" s="195" t="n">
        <v>190</v>
      </c>
      <c r="F592" s="195" t="n">
        <v>190</v>
      </c>
      <c r="G592" s="239" t="n">
        <v>585</v>
      </c>
      <c r="H592" s="197" t="inlineStr">
        <is>
          <t>나</t>
        </is>
      </c>
      <c r="I592" s="242" t="inlineStr">
        <is>
          <t>경상국립대</t>
        </is>
      </c>
      <c r="J592" s="242" t="inlineStr">
        <is>
          <t>컴퓨터공학부</t>
        </is>
      </c>
      <c r="K592" s="195" t="inlineStr">
        <is>
          <t>자연</t>
        </is>
      </c>
      <c r="L592" s="697">
        <f>IF(OFFSET(환산공식!$ED$15,$F592,0)=1,"O","X")</f>
        <v/>
      </c>
      <c r="M592" s="188">
        <f>IFERROR(OFFSET(환산공식!DJ$15,$F592,0),"")</f>
        <v/>
      </c>
      <c r="N592" s="697">
        <f>IFERROR(CONCATENATE(ROUND(OFFSET(환산공식!DK$15,$F592,0),1),"%"),"")</f>
        <v/>
      </c>
      <c r="O592" s="697">
        <f>IFERROR(OFFSET(환산공식!DL$15,$F592,0),"")</f>
        <v/>
      </c>
      <c r="P592" s="188">
        <f>IF(E592="","",IF(Q592&gt;R592,"90% 이상",IF(Q592&gt;S592,CONCATENATE(ROUND(((Q592-S592)/(R592-S592))*20+70,0),"%"),IF(Q592&gt;T592,CONCATENATE(ROUND(((Q592-T592)/(S592-T592))*30+40,0),"%"),IF(Q592&gt;U592,CONCATENATE(ROUND(((Q592-U592)/(T592-U592))*30+10,0),"%"),IF(Q592&gt;V592,CONCATENATE(ROUND(((Q592-V592)/(U592-V592))*7+3,0),"%"),"3% 이하"))))))</f>
        <v/>
      </c>
      <c r="Q592" s="194">
        <f>IFERROR(ROUND(OFFSET(환산공식!$FG$15,$F592,0),3),"")</f>
        <v/>
      </c>
      <c r="R592" s="194">
        <f>OFFSET('배치점수 계산기'!H$10,$D592,0)</f>
        <v/>
      </c>
      <c r="S592" s="194">
        <f>OFFSET('배치점수 계산기'!I$10,$D592,0)</f>
        <v/>
      </c>
      <c r="T592" s="194">
        <f>OFFSET('배치점수 계산기'!J$10,$D592,0)</f>
        <v/>
      </c>
      <c r="U592" s="194">
        <f>OFFSET('배치점수 계산기'!K$10,$D592,0)</f>
        <v/>
      </c>
      <c r="V592" s="194">
        <f>OFFSET('배치점수 계산기'!L$10,$D592,0)</f>
        <v/>
      </c>
      <c r="W592" s="186">
        <f>OFFSET('배치점수 계산기'!M$10,$D592,0)</f>
        <v/>
      </c>
      <c r="X592" s="184">
        <f>OFFSET('배치점수 계산기'!N$10,$D592,0)</f>
        <v/>
      </c>
      <c r="Y592" s="188">
        <f>OFFSET(환산공식!FW$15,$F592,0)</f>
        <v/>
      </c>
      <c r="Z592" s="697">
        <f>OFFSET(환산공식!FX$15,$F592,0)</f>
        <v/>
      </c>
      <c r="AA592" s="179">
        <f>OFFSET(환산공식!FY$15,$F592,0)</f>
        <v/>
      </c>
      <c r="AB592" s="3" t="n"/>
      <c r="AD592" s="0">
        <f>IF(L592="X",6,IF(Q592&gt;R592,1,IF(Q592&gt;S592,2,IF(Q592&gt;T592,3,IF(Q592&gt;U592,4,IF(Q592&gt;=V592,5,IF(Q592&lt;V592,6,"")))))))</f>
        <v/>
      </c>
      <c r="AF592" s="3" t="n"/>
      <c r="AG592" s="3" t="n"/>
      <c r="AH592" s="3" t="n"/>
    </row>
    <row r="593">
      <c r="A593" s="198" t="n"/>
      <c r="B593" s="198" t="n"/>
      <c r="C593" s="198" t="inlineStr">
        <is>
          <t>나586</t>
        </is>
      </c>
      <c r="D593" s="195" t="n">
        <v>1584</v>
      </c>
      <c r="E593" s="195" t="n">
        <v>190</v>
      </c>
      <c r="F593" s="195" t="n">
        <v>190</v>
      </c>
      <c r="G593" s="239" t="n">
        <v>586</v>
      </c>
      <c r="H593" s="197" t="inlineStr">
        <is>
          <t>나</t>
        </is>
      </c>
      <c r="I593" s="242" t="inlineStr">
        <is>
          <t>경상국립대</t>
        </is>
      </c>
      <c r="J593" s="242" t="inlineStr">
        <is>
          <t>건설시스템공학과</t>
        </is>
      </c>
      <c r="K593" s="195" t="inlineStr">
        <is>
          <t>자연</t>
        </is>
      </c>
      <c r="L593" s="697">
        <f>IF(OFFSET(환산공식!$ED$15,$F593,0)=1,"O","X")</f>
        <v/>
      </c>
      <c r="M593" s="188">
        <f>IFERROR(OFFSET(환산공식!DJ$15,$F593,0),"")</f>
        <v/>
      </c>
      <c r="N593" s="697">
        <f>IFERROR(CONCATENATE(ROUND(OFFSET(환산공식!DK$15,$F593,0),1),"%"),"")</f>
        <v/>
      </c>
      <c r="O593" s="697">
        <f>IFERROR(OFFSET(환산공식!DL$15,$F593,0),"")</f>
        <v/>
      </c>
      <c r="P593" s="188">
        <f>IF(E593="","",IF(Q593&gt;R593,"90% 이상",IF(Q593&gt;S593,CONCATENATE(ROUND(((Q593-S593)/(R593-S593))*20+70,0),"%"),IF(Q593&gt;T593,CONCATENATE(ROUND(((Q593-T593)/(S593-T593))*30+40,0),"%"),IF(Q593&gt;U593,CONCATENATE(ROUND(((Q593-U593)/(T593-U593))*30+10,0),"%"),IF(Q593&gt;V593,CONCATENATE(ROUND(((Q593-V593)/(U593-V593))*7+3,0),"%"),"3% 이하"))))))</f>
        <v/>
      </c>
      <c r="Q593" s="194">
        <f>IFERROR(ROUND(OFFSET(환산공식!$FG$15,$F593,0),3),"")</f>
        <v/>
      </c>
      <c r="R593" s="194">
        <f>OFFSET('배치점수 계산기'!H$10,$D593,0)</f>
        <v/>
      </c>
      <c r="S593" s="194">
        <f>OFFSET('배치점수 계산기'!I$10,$D593,0)</f>
        <v/>
      </c>
      <c r="T593" s="194">
        <f>OFFSET('배치점수 계산기'!J$10,$D593,0)</f>
        <v/>
      </c>
      <c r="U593" s="194">
        <f>OFFSET('배치점수 계산기'!K$10,$D593,0)</f>
        <v/>
      </c>
      <c r="V593" s="194">
        <f>OFFSET('배치점수 계산기'!L$10,$D593,0)</f>
        <v/>
      </c>
      <c r="W593" s="186">
        <f>OFFSET('배치점수 계산기'!M$10,$D593,0)</f>
        <v/>
      </c>
      <c r="X593" s="184">
        <f>OFFSET('배치점수 계산기'!N$10,$D593,0)</f>
        <v/>
      </c>
      <c r="Y593" s="188">
        <f>OFFSET(환산공식!FW$15,$F593,0)</f>
        <v/>
      </c>
      <c r="Z593" s="697">
        <f>OFFSET(환산공식!FX$15,$F593,0)</f>
        <v/>
      </c>
      <c r="AA593" s="179">
        <f>OFFSET(환산공식!FY$15,$F593,0)</f>
        <v/>
      </c>
      <c r="AB593" s="3" t="n"/>
      <c r="AD593" s="0">
        <f>IF(L593="X",6,IF(Q593&gt;R593,1,IF(Q593&gt;S593,2,IF(Q593&gt;T593,3,IF(Q593&gt;U593,4,IF(Q593&gt;=V593,5,IF(Q593&lt;V593,6,"")))))))</f>
        <v/>
      </c>
      <c r="AF593" s="3" t="n"/>
      <c r="AG593" s="3" t="n"/>
      <c r="AH593" s="3" t="n"/>
    </row>
    <row r="594">
      <c r="A594" s="198" t="n"/>
      <c r="B594" s="198" t="n"/>
      <c r="C594" s="198" t="inlineStr">
        <is>
          <t>나587</t>
        </is>
      </c>
      <c r="D594" s="195" t="n">
        <v>1585</v>
      </c>
      <c r="E594" s="195" t="n">
        <v>190</v>
      </c>
      <c r="F594" s="195" t="n">
        <v>190</v>
      </c>
      <c r="G594" s="239" t="n">
        <v>587</v>
      </c>
      <c r="H594" s="197" t="inlineStr">
        <is>
          <t>나</t>
        </is>
      </c>
      <c r="I594" s="242" t="inlineStr">
        <is>
          <t>경상국립대</t>
        </is>
      </c>
      <c r="J594" s="242" t="inlineStr">
        <is>
          <t>동물생명융합학부</t>
        </is>
      </c>
      <c r="K594" s="195" t="inlineStr">
        <is>
          <t>자연</t>
        </is>
      </c>
      <c r="L594" s="697">
        <f>IF(OFFSET(환산공식!$ED$15,$F594,0)=1,"O","X")</f>
        <v/>
      </c>
      <c r="M594" s="188">
        <f>IFERROR(OFFSET(환산공식!DJ$15,$F594,0),"")</f>
        <v/>
      </c>
      <c r="N594" s="697">
        <f>IFERROR(CONCATENATE(ROUND(OFFSET(환산공식!DK$15,$F594,0),1),"%"),"")</f>
        <v/>
      </c>
      <c r="O594" s="697">
        <f>IFERROR(OFFSET(환산공식!DL$15,$F594,0),"")</f>
        <v/>
      </c>
      <c r="P594" s="188">
        <f>IF(E594="","",IF(Q594&gt;R594,"90% 이상",IF(Q594&gt;S594,CONCATENATE(ROUND(((Q594-S594)/(R594-S594))*20+70,0),"%"),IF(Q594&gt;T594,CONCATENATE(ROUND(((Q594-T594)/(S594-T594))*30+40,0),"%"),IF(Q594&gt;U594,CONCATENATE(ROUND(((Q594-U594)/(T594-U594))*30+10,0),"%"),IF(Q594&gt;V594,CONCATENATE(ROUND(((Q594-V594)/(U594-V594))*7+3,0),"%"),"3% 이하"))))))</f>
        <v/>
      </c>
      <c r="Q594" s="194">
        <f>IFERROR(ROUND(OFFSET(환산공식!$FG$15,$F594,0),3),"")</f>
        <v/>
      </c>
      <c r="R594" s="194">
        <f>OFFSET('배치점수 계산기'!H$10,$D594,0)</f>
        <v/>
      </c>
      <c r="S594" s="194">
        <f>OFFSET('배치점수 계산기'!I$10,$D594,0)</f>
        <v/>
      </c>
      <c r="T594" s="194">
        <f>OFFSET('배치점수 계산기'!J$10,$D594,0)</f>
        <v/>
      </c>
      <c r="U594" s="194">
        <f>OFFSET('배치점수 계산기'!K$10,$D594,0)</f>
        <v/>
      </c>
      <c r="V594" s="194">
        <f>OFFSET('배치점수 계산기'!L$10,$D594,0)</f>
        <v/>
      </c>
      <c r="W594" s="186">
        <f>OFFSET('배치점수 계산기'!M$10,$D594,0)</f>
        <v/>
      </c>
      <c r="X594" s="184">
        <f>OFFSET('배치점수 계산기'!N$10,$D594,0)</f>
        <v/>
      </c>
      <c r="Y594" s="188">
        <f>OFFSET(환산공식!FW$15,$F594,0)</f>
        <v/>
      </c>
      <c r="Z594" s="697">
        <f>OFFSET(환산공식!FX$15,$F594,0)</f>
        <v/>
      </c>
      <c r="AA594" s="179">
        <f>OFFSET(환산공식!FY$15,$F594,0)</f>
        <v/>
      </c>
      <c r="AB594" s="3" t="n"/>
      <c r="AD594" s="0">
        <f>IF(L594="X",6,IF(Q594&gt;R594,1,IF(Q594&gt;S594,2,IF(Q594&gt;T594,3,IF(Q594&gt;U594,4,IF(Q594&gt;=V594,5,IF(Q594&lt;V594,6,"")))))))</f>
        <v/>
      </c>
      <c r="AF594" s="3" t="n"/>
      <c r="AG594" s="3" t="n"/>
      <c r="AH594" s="3" t="n"/>
    </row>
    <row r="595">
      <c r="A595" s="198" t="n"/>
      <c r="B595" s="198" t="n"/>
      <c r="C595" s="198" t="inlineStr">
        <is>
          <t>나588</t>
        </is>
      </c>
      <c r="D595" s="195" t="n">
        <v>1586</v>
      </c>
      <c r="E595" s="195" t="n">
        <v>190</v>
      </c>
      <c r="F595" s="195" t="n">
        <v>190</v>
      </c>
      <c r="G595" s="239" t="n">
        <v>588</v>
      </c>
      <c r="H595" s="197" t="inlineStr">
        <is>
          <t>나</t>
        </is>
      </c>
      <c r="I595" s="242" t="inlineStr">
        <is>
          <t>경상국립대</t>
        </is>
      </c>
      <c r="J595" s="242" t="inlineStr">
        <is>
          <t>식품공학부</t>
        </is>
      </c>
      <c r="K595" s="195" t="inlineStr">
        <is>
          <t>자연</t>
        </is>
      </c>
      <c r="L595" s="697">
        <f>IF(OFFSET(환산공식!$ED$15,$F595,0)=1,"O","X")</f>
        <v/>
      </c>
      <c r="M595" s="188">
        <f>IFERROR(OFFSET(환산공식!DJ$15,$F595,0),"")</f>
        <v/>
      </c>
      <c r="N595" s="697">
        <f>IFERROR(CONCATENATE(ROUND(OFFSET(환산공식!DK$15,$F595,0),1),"%"),"")</f>
        <v/>
      </c>
      <c r="O595" s="697">
        <f>IFERROR(OFFSET(환산공식!DL$15,$F595,0),"")</f>
        <v/>
      </c>
      <c r="P595" s="188">
        <f>IF(E595="","",IF(Q595&gt;R595,"90% 이상",IF(Q595&gt;S595,CONCATENATE(ROUND(((Q595-S595)/(R595-S595))*20+70,0),"%"),IF(Q595&gt;T595,CONCATENATE(ROUND(((Q595-T595)/(S595-T595))*30+40,0),"%"),IF(Q595&gt;U595,CONCATENATE(ROUND(((Q595-U595)/(T595-U595))*30+10,0),"%"),IF(Q595&gt;V595,CONCATENATE(ROUND(((Q595-V595)/(U595-V595))*7+3,0),"%"),"3% 이하"))))))</f>
        <v/>
      </c>
      <c r="Q595" s="194">
        <f>IFERROR(ROUND(OFFSET(환산공식!$FG$15,$F595,0),3),"")</f>
        <v/>
      </c>
      <c r="R595" s="194">
        <f>OFFSET('배치점수 계산기'!H$10,$D595,0)</f>
        <v/>
      </c>
      <c r="S595" s="194">
        <f>OFFSET('배치점수 계산기'!I$10,$D595,0)</f>
        <v/>
      </c>
      <c r="T595" s="194">
        <f>OFFSET('배치점수 계산기'!J$10,$D595,0)</f>
        <v/>
      </c>
      <c r="U595" s="194">
        <f>OFFSET('배치점수 계산기'!K$10,$D595,0)</f>
        <v/>
      </c>
      <c r="V595" s="194">
        <f>OFFSET('배치점수 계산기'!L$10,$D595,0)</f>
        <v/>
      </c>
      <c r="W595" s="186">
        <f>OFFSET('배치점수 계산기'!M$10,$D595,0)</f>
        <v/>
      </c>
      <c r="X595" s="184">
        <f>OFFSET('배치점수 계산기'!N$10,$D595,0)</f>
        <v/>
      </c>
      <c r="Y595" s="188">
        <f>OFFSET(환산공식!FW$15,$F595,0)</f>
        <v/>
      </c>
      <c r="Z595" s="697">
        <f>OFFSET(환산공식!FX$15,$F595,0)</f>
        <v/>
      </c>
      <c r="AA595" s="179">
        <f>OFFSET(환산공식!FY$15,$F595,0)</f>
        <v/>
      </c>
      <c r="AB595" s="3" t="n"/>
      <c r="AD595" s="0">
        <f>IF(L595="X",6,IF(Q595&gt;R595,1,IF(Q595&gt;S595,2,IF(Q595&gt;T595,3,IF(Q595&gt;U595,4,IF(Q595&gt;=V595,5,IF(Q595&lt;V595,6,"")))))))</f>
        <v/>
      </c>
      <c r="AF595" s="3" t="n"/>
      <c r="AG595" s="3" t="n"/>
      <c r="AH595" s="3" t="n"/>
    </row>
    <row r="596">
      <c r="A596" s="198" t="n"/>
      <c r="B596" s="198" t="n"/>
      <c r="C596" s="198" t="inlineStr">
        <is>
          <t>나589</t>
        </is>
      </c>
      <c r="D596" s="195" t="n">
        <v>1587</v>
      </c>
      <c r="E596" s="195" t="n">
        <v>190</v>
      </c>
      <c r="F596" s="195" t="n">
        <v>190</v>
      </c>
      <c r="G596" s="239" t="n">
        <v>589</v>
      </c>
      <c r="H596" s="197" t="inlineStr">
        <is>
          <t>나</t>
        </is>
      </c>
      <c r="I596" s="242" t="inlineStr">
        <is>
          <t>경상국립대</t>
        </is>
      </c>
      <c r="J596" s="242" t="inlineStr">
        <is>
          <t>미래자동차공학과</t>
        </is>
      </c>
      <c r="K596" s="195" t="inlineStr">
        <is>
          <t>자연</t>
        </is>
      </c>
      <c r="L596" s="697">
        <f>IF(OFFSET(환산공식!$ED$15,$F596,0)=1,"O","X")</f>
        <v/>
      </c>
      <c r="M596" s="188">
        <f>IFERROR(OFFSET(환산공식!DJ$15,$F596,0),"")</f>
        <v/>
      </c>
      <c r="N596" s="697">
        <f>IFERROR(CONCATENATE(ROUND(OFFSET(환산공식!DK$15,$F596,0),1),"%"),"")</f>
        <v/>
      </c>
      <c r="O596" s="697">
        <f>IFERROR(OFFSET(환산공식!DL$15,$F596,0),"")</f>
        <v/>
      </c>
      <c r="P596" s="188">
        <f>IF(E596="","",IF(Q596&gt;R596,"90% 이상",IF(Q596&gt;S596,CONCATENATE(ROUND(((Q596-S596)/(R596-S596))*20+70,0),"%"),IF(Q596&gt;T596,CONCATENATE(ROUND(((Q596-T596)/(S596-T596))*30+40,0),"%"),IF(Q596&gt;U596,CONCATENATE(ROUND(((Q596-U596)/(T596-U596))*30+10,0),"%"),IF(Q596&gt;V596,CONCATENATE(ROUND(((Q596-V596)/(U596-V596))*7+3,0),"%"),"3% 이하"))))))</f>
        <v/>
      </c>
      <c r="Q596" s="194">
        <f>IFERROR(ROUND(OFFSET(환산공식!$FG$15,$F596,0),3),"")</f>
        <v/>
      </c>
      <c r="R596" s="194">
        <f>OFFSET('배치점수 계산기'!H$10,$D596,0)</f>
        <v/>
      </c>
      <c r="S596" s="194">
        <f>OFFSET('배치점수 계산기'!I$10,$D596,0)</f>
        <v/>
      </c>
      <c r="T596" s="194">
        <f>OFFSET('배치점수 계산기'!J$10,$D596,0)</f>
        <v/>
      </c>
      <c r="U596" s="194">
        <f>OFFSET('배치점수 계산기'!K$10,$D596,0)</f>
        <v/>
      </c>
      <c r="V596" s="194">
        <f>OFFSET('배치점수 계산기'!L$10,$D596,0)</f>
        <v/>
      </c>
      <c r="W596" s="186">
        <f>OFFSET('배치점수 계산기'!M$10,$D596,0)</f>
        <v/>
      </c>
      <c r="X596" s="184">
        <f>OFFSET('배치점수 계산기'!N$10,$D596,0)</f>
        <v/>
      </c>
      <c r="Y596" s="188">
        <f>OFFSET(환산공식!FW$15,$F596,0)</f>
        <v/>
      </c>
      <c r="Z596" s="697">
        <f>OFFSET(환산공식!FX$15,$F596,0)</f>
        <v/>
      </c>
      <c r="AA596" s="179">
        <f>OFFSET(환산공식!FY$15,$F596,0)</f>
        <v/>
      </c>
      <c r="AB596" s="3" t="n"/>
      <c r="AD596" s="0">
        <f>IF(L596="X",6,IF(Q596&gt;R596,1,IF(Q596&gt;S596,2,IF(Q596&gt;T596,3,IF(Q596&gt;U596,4,IF(Q596&gt;=V596,5,IF(Q596&lt;V596,6,"")))))))</f>
        <v/>
      </c>
      <c r="AF596" s="3" t="n"/>
      <c r="AG596" s="3" t="n"/>
      <c r="AH596" s="3" t="n"/>
    </row>
    <row r="597">
      <c r="A597" s="198" t="n"/>
      <c r="B597" s="198" t="n"/>
      <c r="C597" s="198" t="inlineStr">
        <is>
          <t>나590</t>
        </is>
      </c>
      <c r="D597" s="195" t="n">
        <v>1588</v>
      </c>
      <c r="E597" s="195" t="n">
        <v>190</v>
      </c>
      <c r="F597" s="195" t="n">
        <v>190</v>
      </c>
      <c r="G597" s="239" t="n">
        <v>590</v>
      </c>
      <c r="H597" s="197" t="inlineStr">
        <is>
          <t>나</t>
        </is>
      </c>
      <c r="I597" s="242" t="inlineStr">
        <is>
          <t>경상국립대</t>
        </is>
      </c>
      <c r="J597" s="242" t="inlineStr">
        <is>
          <t>전자공학부</t>
        </is>
      </c>
      <c r="K597" s="195" t="inlineStr">
        <is>
          <t>자연</t>
        </is>
      </c>
      <c r="L597" s="697">
        <f>IF(OFFSET(환산공식!$ED$15,$F597,0)=1,"O","X")</f>
        <v/>
      </c>
      <c r="M597" s="188">
        <f>IFERROR(OFFSET(환산공식!DJ$15,$F597,0),"")</f>
        <v/>
      </c>
      <c r="N597" s="697">
        <f>IFERROR(CONCATENATE(ROUND(OFFSET(환산공식!DK$15,$F597,0),1),"%"),"")</f>
        <v/>
      </c>
      <c r="O597" s="697">
        <f>IFERROR(OFFSET(환산공식!DL$15,$F597,0),"")</f>
        <v/>
      </c>
      <c r="P597" s="188">
        <f>IF(E597="","",IF(Q597&gt;R597,"90% 이상",IF(Q597&gt;S597,CONCATENATE(ROUND(((Q597-S597)/(R597-S597))*20+70,0),"%"),IF(Q597&gt;T597,CONCATENATE(ROUND(((Q597-T597)/(S597-T597))*30+40,0),"%"),IF(Q597&gt;U597,CONCATENATE(ROUND(((Q597-U597)/(T597-U597))*30+10,0),"%"),IF(Q597&gt;V597,CONCATENATE(ROUND(((Q597-V597)/(U597-V597))*7+3,0),"%"),"3% 이하"))))))</f>
        <v/>
      </c>
      <c r="Q597" s="194">
        <f>IFERROR(ROUND(OFFSET(환산공식!$FG$15,$F597,0),3),"")</f>
        <v/>
      </c>
      <c r="R597" s="194">
        <f>OFFSET('배치점수 계산기'!H$10,$D597,0)</f>
        <v/>
      </c>
      <c r="S597" s="194">
        <f>OFFSET('배치점수 계산기'!I$10,$D597,0)</f>
        <v/>
      </c>
      <c r="T597" s="194">
        <f>OFFSET('배치점수 계산기'!J$10,$D597,0)</f>
        <v/>
      </c>
      <c r="U597" s="194">
        <f>OFFSET('배치점수 계산기'!K$10,$D597,0)</f>
        <v/>
      </c>
      <c r="V597" s="194">
        <f>OFFSET('배치점수 계산기'!L$10,$D597,0)</f>
        <v/>
      </c>
      <c r="W597" s="186">
        <f>OFFSET('배치점수 계산기'!M$10,$D597,0)</f>
        <v/>
      </c>
      <c r="X597" s="184">
        <f>OFFSET('배치점수 계산기'!N$10,$D597,0)</f>
        <v/>
      </c>
      <c r="Y597" s="188">
        <f>OFFSET(환산공식!FW$15,$F597,0)</f>
        <v/>
      </c>
      <c r="Z597" s="697">
        <f>OFFSET(환산공식!FX$15,$F597,0)</f>
        <v/>
      </c>
      <c r="AA597" s="179">
        <f>OFFSET(환산공식!FY$15,$F597,0)</f>
        <v/>
      </c>
      <c r="AB597" s="3" t="n"/>
      <c r="AD597" s="0">
        <f>IF(L597="X",6,IF(Q597&gt;R597,1,IF(Q597&gt;S597,2,IF(Q597&gt;T597,3,IF(Q597&gt;U597,4,IF(Q597&gt;=V597,5,IF(Q597&lt;V597,6,"")))))))</f>
        <v/>
      </c>
      <c r="AF597" s="3" t="n"/>
      <c r="AG597" s="3" t="n"/>
      <c r="AH597" s="3" t="n"/>
    </row>
    <row r="598">
      <c r="A598" s="198" t="n"/>
      <c r="B598" s="198" t="n"/>
      <c r="C598" s="198" t="inlineStr">
        <is>
          <t>나591</t>
        </is>
      </c>
      <c r="D598" s="195" t="n">
        <v>1589</v>
      </c>
      <c r="E598" s="195" t="n">
        <v>190</v>
      </c>
      <c r="F598" s="195" t="n">
        <v>190</v>
      </c>
      <c r="G598" s="239" t="n">
        <v>591</v>
      </c>
      <c r="H598" s="197" t="inlineStr">
        <is>
          <t>나</t>
        </is>
      </c>
      <c r="I598" s="242" t="inlineStr">
        <is>
          <t>경상국립대</t>
        </is>
      </c>
      <c r="J598" s="242" t="inlineStr">
        <is>
          <t>환경공학과</t>
        </is>
      </c>
      <c r="K598" s="195" t="inlineStr">
        <is>
          <t>자연</t>
        </is>
      </c>
      <c r="L598" s="697">
        <f>IF(OFFSET(환산공식!$ED$15,$F598,0)=1,"O","X")</f>
        <v/>
      </c>
      <c r="M598" s="188">
        <f>IFERROR(OFFSET(환산공식!DJ$15,$F598,0),"")</f>
        <v/>
      </c>
      <c r="N598" s="697">
        <f>IFERROR(CONCATENATE(ROUND(OFFSET(환산공식!DK$15,$F598,0),1),"%"),"")</f>
        <v/>
      </c>
      <c r="O598" s="697">
        <f>IFERROR(OFFSET(환산공식!DL$15,$F598,0),"")</f>
        <v/>
      </c>
      <c r="P598" s="188">
        <f>IF(E598="","",IF(Q598&gt;R598,"90% 이상",IF(Q598&gt;S598,CONCATENATE(ROUND(((Q598-S598)/(R598-S598))*20+70,0),"%"),IF(Q598&gt;T598,CONCATENATE(ROUND(((Q598-T598)/(S598-T598))*30+40,0),"%"),IF(Q598&gt;U598,CONCATENATE(ROUND(((Q598-U598)/(T598-U598))*30+10,0),"%"),IF(Q598&gt;V598,CONCATENATE(ROUND(((Q598-V598)/(U598-V598))*7+3,0),"%"),"3% 이하"))))))</f>
        <v/>
      </c>
      <c r="Q598" s="194">
        <f>IFERROR(ROUND(OFFSET(환산공식!$FG$15,$F598,0),3),"")</f>
        <v/>
      </c>
      <c r="R598" s="194">
        <f>OFFSET('배치점수 계산기'!H$10,$D598,0)</f>
        <v/>
      </c>
      <c r="S598" s="194">
        <f>OFFSET('배치점수 계산기'!I$10,$D598,0)</f>
        <v/>
      </c>
      <c r="T598" s="194">
        <f>OFFSET('배치점수 계산기'!J$10,$D598,0)</f>
        <v/>
      </c>
      <c r="U598" s="194">
        <f>OFFSET('배치점수 계산기'!K$10,$D598,0)</f>
        <v/>
      </c>
      <c r="V598" s="194">
        <f>OFFSET('배치점수 계산기'!L$10,$D598,0)</f>
        <v/>
      </c>
      <c r="W598" s="186">
        <f>OFFSET('배치점수 계산기'!M$10,$D598,0)</f>
        <v/>
      </c>
      <c r="X598" s="184">
        <f>OFFSET('배치점수 계산기'!N$10,$D598,0)</f>
        <v/>
      </c>
      <c r="Y598" s="188">
        <f>OFFSET(환산공식!FW$15,$F598,0)</f>
        <v/>
      </c>
      <c r="Z598" s="697">
        <f>OFFSET(환산공식!FX$15,$F598,0)</f>
        <v/>
      </c>
      <c r="AA598" s="179">
        <f>OFFSET(환산공식!FY$15,$F598,0)</f>
        <v/>
      </c>
      <c r="AB598" s="3" t="n"/>
      <c r="AD598" s="0">
        <f>IF(L598="X",6,IF(Q598&gt;R598,1,IF(Q598&gt;S598,2,IF(Q598&gt;T598,3,IF(Q598&gt;U598,4,IF(Q598&gt;=V598,5,IF(Q598&lt;V598,6,"")))))))</f>
        <v/>
      </c>
      <c r="AF598" s="3" t="n"/>
      <c r="AG598" s="3" t="n"/>
      <c r="AH598" s="3" t="n"/>
    </row>
    <row r="599">
      <c r="A599" s="198" t="n"/>
      <c r="B599" s="198" t="n"/>
      <c r="C599" s="198" t="inlineStr">
        <is>
          <t>나592</t>
        </is>
      </c>
      <c r="D599" s="195" t="n">
        <v>1590</v>
      </c>
      <c r="E599" s="195" t="n">
        <v>190</v>
      </c>
      <c r="F599" s="195" t="n">
        <v>190</v>
      </c>
      <c r="G599" s="239" t="n">
        <v>592</v>
      </c>
      <c r="H599" s="197" t="inlineStr">
        <is>
          <t>나</t>
        </is>
      </c>
      <c r="I599" s="242" t="inlineStr">
        <is>
          <t>경상국립대</t>
        </is>
      </c>
      <c r="J599" s="242" t="inlineStr">
        <is>
          <t>AI정보공학과</t>
        </is>
      </c>
      <c r="K599" s="195" t="inlineStr">
        <is>
          <t>자연</t>
        </is>
      </c>
      <c r="L599" s="697">
        <f>IF(OFFSET(환산공식!$ED$15,$F599,0)=1,"O","X")</f>
        <v/>
      </c>
      <c r="M599" s="188">
        <f>IFERROR(OFFSET(환산공식!DJ$15,$F599,0),"")</f>
        <v/>
      </c>
      <c r="N599" s="697">
        <f>IFERROR(CONCATENATE(ROUND(OFFSET(환산공식!DK$15,$F599,0),1),"%"),"")</f>
        <v/>
      </c>
      <c r="O599" s="697">
        <f>IFERROR(OFFSET(환산공식!DL$15,$F599,0),"")</f>
        <v/>
      </c>
      <c r="P599" s="188">
        <f>IF(E599="","",IF(Q599&gt;R599,"90% 이상",IF(Q599&gt;S599,CONCATENATE(ROUND(((Q599-S599)/(R599-S599))*20+70,0),"%"),IF(Q599&gt;T599,CONCATENATE(ROUND(((Q599-T599)/(S599-T599))*30+40,0),"%"),IF(Q599&gt;U599,CONCATENATE(ROUND(((Q599-U599)/(T599-U599))*30+10,0),"%"),IF(Q599&gt;V599,CONCATENATE(ROUND(((Q599-V599)/(U599-V599))*7+3,0),"%"),"3% 이하"))))))</f>
        <v/>
      </c>
      <c r="Q599" s="194">
        <f>IFERROR(ROUND(OFFSET(환산공식!$FG$15,$F599,0),3),"")</f>
        <v/>
      </c>
      <c r="R599" s="194">
        <f>OFFSET('배치점수 계산기'!H$10,$D599,0)</f>
        <v/>
      </c>
      <c r="S599" s="194">
        <f>OFFSET('배치점수 계산기'!I$10,$D599,0)</f>
        <v/>
      </c>
      <c r="T599" s="194">
        <f>OFFSET('배치점수 계산기'!J$10,$D599,0)</f>
        <v/>
      </c>
      <c r="U599" s="194">
        <f>OFFSET('배치점수 계산기'!K$10,$D599,0)</f>
        <v/>
      </c>
      <c r="V599" s="194">
        <f>OFFSET('배치점수 계산기'!L$10,$D599,0)</f>
        <v/>
      </c>
      <c r="W599" s="186">
        <f>OFFSET('배치점수 계산기'!M$10,$D599,0)</f>
        <v/>
      </c>
      <c r="X599" s="184">
        <f>OFFSET('배치점수 계산기'!N$10,$D599,0)</f>
        <v/>
      </c>
      <c r="Y599" s="188">
        <f>OFFSET(환산공식!FW$15,$F599,0)</f>
        <v/>
      </c>
      <c r="Z599" s="697">
        <f>OFFSET(환산공식!FX$15,$F599,0)</f>
        <v/>
      </c>
      <c r="AA599" s="179">
        <f>OFFSET(환산공식!FY$15,$F599,0)</f>
        <v/>
      </c>
      <c r="AB599" s="3" t="n"/>
      <c r="AD599" s="0">
        <f>IF(L599="X",6,IF(Q599&gt;R599,1,IF(Q599&gt;S599,2,IF(Q599&gt;T599,3,IF(Q599&gt;U599,4,IF(Q599&gt;=V599,5,IF(Q599&lt;V599,6,"")))))))</f>
        <v/>
      </c>
      <c r="AF599" s="3" t="n"/>
      <c r="AG599" s="3" t="n"/>
      <c r="AH599" s="3" t="n"/>
    </row>
    <row r="600">
      <c r="A600" s="198" t="n"/>
      <c r="B600" s="198" t="n"/>
      <c r="C600" s="198" t="inlineStr">
        <is>
          <t>나593</t>
        </is>
      </c>
      <c r="D600" s="195" t="n">
        <v>1591</v>
      </c>
      <c r="E600" s="195" t="n">
        <v>190</v>
      </c>
      <c r="F600" s="195" t="n">
        <v>190</v>
      </c>
      <c r="G600" s="239" t="n">
        <v>593</v>
      </c>
      <c r="H600" s="197" t="inlineStr">
        <is>
          <t>나</t>
        </is>
      </c>
      <c r="I600" s="242" t="inlineStr">
        <is>
          <t>경상국립대</t>
        </is>
      </c>
      <c r="J600" s="242" t="inlineStr">
        <is>
          <t>원예과학부</t>
        </is>
      </c>
      <c r="K600" s="195" t="inlineStr">
        <is>
          <t>자연</t>
        </is>
      </c>
      <c r="L600" s="697">
        <f>IF(OFFSET(환산공식!$ED$15,$F600,0)=1,"O","X")</f>
        <v/>
      </c>
      <c r="M600" s="188">
        <f>IFERROR(OFFSET(환산공식!DJ$15,$F600,0),"")</f>
        <v/>
      </c>
      <c r="N600" s="697">
        <f>IFERROR(CONCATENATE(ROUND(OFFSET(환산공식!DK$15,$F600,0),1),"%"),"")</f>
        <v/>
      </c>
      <c r="O600" s="697">
        <f>IFERROR(OFFSET(환산공식!DL$15,$F600,0),"")</f>
        <v/>
      </c>
      <c r="P600" s="188">
        <f>IF(E600="","",IF(Q600&gt;R600,"90% 이상",IF(Q600&gt;S600,CONCATENATE(ROUND(((Q600-S600)/(R600-S600))*20+70,0),"%"),IF(Q600&gt;T600,CONCATENATE(ROUND(((Q600-T600)/(S600-T600))*30+40,0),"%"),IF(Q600&gt;U600,CONCATENATE(ROUND(((Q600-U600)/(T600-U600))*30+10,0),"%"),IF(Q600&gt;V600,CONCATENATE(ROUND(((Q600-V600)/(U600-V600))*7+3,0),"%"),"3% 이하"))))))</f>
        <v/>
      </c>
      <c r="Q600" s="194">
        <f>IFERROR(ROUND(OFFSET(환산공식!$FG$15,$F600,0),3),"")</f>
        <v/>
      </c>
      <c r="R600" s="194">
        <f>OFFSET('배치점수 계산기'!H$10,$D600,0)</f>
        <v/>
      </c>
      <c r="S600" s="194">
        <f>OFFSET('배치점수 계산기'!I$10,$D600,0)</f>
        <v/>
      </c>
      <c r="T600" s="194">
        <f>OFFSET('배치점수 계산기'!J$10,$D600,0)</f>
        <v/>
      </c>
      <c r="U600" s="194">
        <f>OFFSET('배치점수 계산기'!K$10,$D600,0)</f>
        <v/>
      </c>
      <c r="V600" s="194">
        <f>OFFSET('배치점수 계산기'!L$10,$D600,0)</f>
        <v/>
      </c>
      <c r="W600" s="186">
        <f>OFFSET('배치점수 계산기'!M$10,$D600,0)</f>
        <v/>
      </c>
      <c r="X600" s="184">
        <f>OFFSET('배치점수 계산기'!N$10,$D600,0)</f>
        <v/>
      </c>
      <c r="Y600" s="188">
        <f>OFFSET(환산공식!FW$15,$F600,0)</f>
        <v/>
      </c>
      <c r="Z600" s="697">
        <f>OFFSET(환산공식!FX$15,$F600,0)</f>
        <v/>
      </c>
      <c r="AA600" s="179">
        <f>OFFSET(환산공식!FY$15,$F600,0)</f>
        <v/>
      </c>
      <c r="AB600" s="3" t="n"/>
      <c r="AD600" s="0">
        <f>IF(L600="X",6,IF(Q600&gt;R600,1,IF(Q600&gt;S600,2,IF(Q600&gt;T600,3,IF(Q600&gt;U600,4,IF(Q600&gt;=V600,5,IF(Q600&lt;V600,6,"")))))))</f>
        <v/>
      </c>
      <c r="AF600" s="3" t="n"/>
      <c r="AG600" s="3" t="n"/>
      <c r="AH600" s="3" t="n"/>
    </row>
    <row r="601">
      <c r="A601" s="198" t="n"/>
      <c r="B601" s="198" t="n"/>
      <c r="C601" s="198" t="inlineStr">
        <is>
          <t>나594</t>
        </is>
      </c>
      <c r="D601" s="195" t="n">
        <v>1592</v>
      </c>
      <c r="E601" s="195" t="n">
        <v>190</v>
      </c>
      <c r="F601" s="195" t="n">
        <v>190</v>
      </c>
      <c r="G601" s="239" t="n">
        <v>594</v>
      </c>
      <c r="H601" s="197" t="inlineStr">
        <is>
          <t>나</t>
        </is>
      </c>
      <c r="I601" s="242" t="inlineStr">
        <is>
          <t>경상국립대</t>
        </is>
      </c>
      <c r="J601" s="242" t="inlineStr">
        <is>
          <t>신소재공학부 세라믹공학전공</t>
        </is>
      </c>
      <c r="K601" s="195" t="inlineStr">
        <is>
          <t>자연</t>
        </is>
      </c>
      <c r="L601" s="697">
        <f>IF(OFFSET(환산공식!$ED$15,$F601,0)=1,"O","X")</f>
        <v/>
      </c>
      <c r="M601" s="188">
        <f>IFERROR(OFFSET(환산공식!DJ$15,$F601,0),"")</f>
        <v/>
      </c>
      <c r="N601" s="697">
        <f>IFERROR(CONCATENATE(ROUND(OFFSET(환산공식!DK$15,$F601,0),1),"%"),"")</f>
        <v/>
      </c>
      <c r="O601" s="697">
        <f>IFERROR(OFFSET(환산공식!DL$15,$F601,0),"")</f>
        <v/>
      </c>
      <c r="P601" s="188">
        <f>IF(E601="","",IF(Q601&gt;R601,"90% 이상",IF(Q601&gt;S601,CONCATENATE(ROUND(((Q601-S601)/(R601-S601))*20+70,0),"%"),IF(Q601&gt;T601,CONCATENATE(ROUND(((Q601-T601)/(S601-T601))*30+40,0),"%"),IF(Q601&gt;U601,CONCATENATE(ROUND(((Q601-U601)/(T601-U601))*30+10,0),"%"),IF(Q601&gt;V601,CONCATENATE(ROUND(((Q601-V601)/(U601-V601))*7+3,0),"%"),"3% 이하"))))))</f>
        <v/>
      </c>
      <c r="Q601" s="194">
        <f>IFERROR(ROUND(OFFSET(환산공식!$FG$15,$F601,0),3),"")</f>
        <v/>
      </c>
      <c r="R601" s="194">
        <f>OFFSET('배치점수 계산기'!H$10,$D601,0)</f>
        <v/>
      </c>
      <c r="S601" s="194">
        <f>OFFSET('배치점수 계산기'!I$10,$D601,0)</f>
        <v/>
      </c>
      <c r="T601" s="194">
        <f>OFFSET('배치점수 계산기'!J$10,$D601,0)</f>
        <v/>
      </c>
      <c r="U601" s="194">
        <f>OFFSET('배치점수 계산기'!K$10,$D601,0)</f>
        <v/>
      </c>
      <c r="V601" s="194">
        <f>OFFSET('배치점수 계산기'!L$10,$D601,0)</f>
        <v/>
      </c>
      <c r="W601" s="186">
        <f>OFFSET('배치점수 계산기'!M$10,$D601,0)</f>
        <v/>
      </c>
      <c r="X601" s="184">
        <f>OFFSET('배치점수 계산기'!N$10,$D601,0)</f>
        <v/>
      </c>
      <c r="Y601" s="188">
        <f>OFFSET(환산공식!FW$15,$F601,0)</f>
        <v/>
      </c>
      <c r="Z601" s="697">
        <f>OFFSET(환산공식!FX$15,$F601,0)</f>
        <v/>
      </c>
      <c r="AA601" s="179">
        <f>OFFSET(환산공식!FY$15,$F601,0)</f>
        <v/>
      </c>
      <c r="AB601" s="3" t="n"/>
      <c r="AD601" s="0">
        <f>IF(L601="X",6,IF(Q601&gt;R601,1,IF(Q601&gt;S601,2,IF(Q601&gt;T601,3,IF(Q601&gt;U601,4,IF(Q601&gt;=V601,5,IF(Q601&lt;V601,6,"")))))))</f>
        <v/>
      </c>
      <c r="AF601" s="3" t="n"/>
      <c r="AG601" s="3" t="n"/>
      <c r="AH601" s="3" t="n"/>
    </row>
    <row r="602">
      <c r="A602" s="198" t="n"/>
      <c r="B602" s="198" t="n"/>
      <c r="C602" s="198" t="inlineStr">
        <is>
          <t>나595</t>
        </is>
      </c>
      <c r="D602" s="195" t="n">
        <v>1593</v>
      </c>
      <c r="E602" s="195" t="n">
        <v>190</v>
      </c>
      <c r="F602" s="195" t="n">
        <v>190</v>
      </c>
      <c r="G602" s="239" t="n">
        <v>595</v>
      </c>
      <c r="H602" s="197" t="inlineStr">
        <is>
          <t>나</t>
        </is>
      </c>
      <c r="I602" s="242" t="inlineStr">
        <is>
          <t>경상국립대</t>
        </is>
      </c>
      <c r="J602" s="242" t="inlineStr">
        <is>
          <t>인테리어재료공학과</t>
        </is>
      </c>
      <c r="K602" s="195" t="inlineStr">
        <is>
          <t>자연</t>
        </is>
      </c>
      <c r="L602" s="697">
        <f>IF(OFFSET(환산공식!$ED$15,$F602,0)=1,"O","X")</f>
        <v/>
      </c>
      <c r="M602" s="188">
        <f>IFERROR(OFFSET(환산공식!DJ$15,$F602,0),"")</f>
        <v/>
      </c>
      <c r="N602" s="697">
        <f>IFERROR(CONCATENATE(ROUND(OFFSET(환산공식!DK$15,$F602,0),1),"%"),"")</f>
        <v/>
      </c>
      <c r="O602" s="697">
        <f>IFERROR(OFFSET(환산공식!DL$15,$F602,0),"")</f>
        <v/>
      </c>
      <c r="P602" s="188">
        <f>IF(E602="","",IF(Q602&gt;R602,"90% 이상",IF(Q602&gt;S602,CONCATENATE(ROUND(((Q602-S602)/(R602-S602))*20+70,0),"%"),IF(Q602&gt;T602,CONCATENATE(ROUND(((Q602-T602)/(S602-T602))*30+40,0),"%"),IF(Q602&gt;U602,CONCATENATE(ROUND(((Q602-U602)/(T602-U602))*30+10,0),"%"),IF(Q602&gt;V602,CONCATENATE(ROUND(((Q602-V602)/(U602-V602))*7+3,0),"%"),"3% 이하"))))))</f>
        <v/>
      </c>
      <c r="Q602" s="194">
        <f>IFERROR(ROUND(OFFSET(환산공식!$FG$15,$F602,0),3),"")</f>
        <v/>
      </c>
      <c r="R602" s="194">
        <f>OFFSET('배치점수 계산기'!H$10,$D602,0)</f>
        <v/>
      </c>
      <c r="S602" s="194">
        <f>OFFSET('배치점수 계산기'!I$10,$D602,0)</f>
        <v/>
      </c>
      <c r="T602" s="194">
        <f>OFFSET('배치점수 계산기'!J$10,$D602,0)</f>
        <v/>
      </c>
      <c r="U602" s="194">
        <f>OFFSET('배치점수 계산기'!K$10,$D602,0)</f>
        <v/>
      </c>
      <c r="V602" s="194">
        <f>OFFSET('배치점수 계산기'!L$10,$D602,0)</f>
        <v/>
      </c>
      <c r="W602" s="186">
        <f>OFFSET('배치점수 계산기'!M$10,$D602,0)</f>
        <v/>
      </c>
      <c r="X602" s="184">
        <f>OFFSET('배치점수 계산기'!N$10,$D602,0)</f>
        <v/>
      </c>
      <c r="Y602" s="188">
        <f>OFFSET(환산공식!FW$15,$F602,0)</f>
        <v/>
      </c>
      <c r="Z602" s="697">
        <f>OFFSET(환산공식!FX$15,$F602,0)</f>
        <v/>
      </c>
      <c r="AA602" s="179">
        <f>OFFSET(환산공식!FY$15,$F602,0)</f>
        <v/>
      </c>
      <c r="AB602" s="3" t="n"/>
      <c r="AD602" s="0">
        <f>IF(L602="X",6,IF(Q602&gt;R602,1,IF(Q602&gt;S602,2,IF(Q602&gt;T602,3,IF(Q602&gt;U602,4,IF(Q602&gt;=V602,5,IF(Q602&lt;V602,6,"")))))))</f>
        <v/>
      </c>
      <c r="AF602" s="3" t="n"/>
      <c r="AG602" s="3" t="n"/>
      <c r="AH602" s="3" t="n"/>
    </row>
    <row r="603">
      <c r="A603" s="198" t="n"/>
      <c r="B603" s="198" t="n"/>
      <c r="C603" s="198" t="inlineStr">
        <is>
          <t>나596</t>
        </is>
      </c>
      <c r="D603" s="195" t="n">
        <v>1594</v>
      </c>
      <c r="E603" s="195" t="n">
        <v>190</v>
      </c>
      <c r="F603" s="195" t="n">
        <v>190</v>
      </c>
      <c r="G603" s="239" t="n">
        <v>596</v>
      </c>
      <c r="H603" s="197" t="inlineStr">
        <is>
          <t>나</t>
        </is>
      </c>
      <c r="I603" s="242" t="inlineStr">
        <is>
          <t>경상국립대</t>
        </is>
      </c>
      <c r="J603" s="242" t="inlineStr">
        <is>
          <t>제어로봇공학과</t>
        </is>
      </c>
      <c r="K603" s="195" t="inlineStr">
        <is>
          <t>자연</t>
        </is>
      </c>
      <c r="L603" s="697">
        <f>IF(OFFSET(환산공식!$ED$15,$F603,0)=1,"O","X")</f>
        <v/>
      </c>
      <c r="M603" s="188">
        <f>IFERROR(OFFSET(환산공식!DJ$15,$F603,0),"")</f>
        <v/>
      </c>
      <c r="N603" s="697">
        <f>IFERROR(CONCATENATE(ROUND(OFFSET(환산공식!DK$15,$F603,0),1),"%"),"")</f>
        <v/>
      </c>
      <c r="O603" s="697">
        <f>IFERROR(OFFSET(환산공식!DL$15,$F603,0),"")</f>
        <v/>
      </c>
      <c r="P603" s="188">
        <f>IF(E603="","",IF(Q603&gt;R603,"90% 이상",IF(Q603&gt;S603,CONCATENATE(ROUND(((Q603-S603)/(R603-S603))*20+70,0),"%"),IF(Q603&gt;T603,CONCATENATE(ROUND(((Q603-T603)/(S603-T603))*30+40,0),"%"),IF(Q603&gt;U603,CONCATENATE(ROUND(((Q603-U603)/(T603-U603))*30+10,0),"%"),IF(Q603&gt;V603,CONCATENATE(ROUND(((Q603-V603)/(U603-V603))*7+3,0),"%"),"3% 이하"))))))</f>
        <v/>
      </c>
      <c r="Q603" s="194">
        <f>IFERROR(ROUND(OFFSET(환산공식!$FG$15,$F603,0),3),"")</f>
        <v/>
      </c>
      <c r="R603" s="194">
        <f>OFFSET('배치점수 계산기'!H$10,$D603,0)</f>
        <v/>
      </c>
      <c r="S603" s="194">
        <f>OFFSET('배치점수 계산기'!I$10,$D603,0)</f>
        <v/>
      </c>
      <c r="T603" s="194">
        <f>OFFSET('배치점수 계산기'!J$10,$D603,0)</f>
        <v/>
      </c>
      <c r="U603" s="194">
        <f>OFFSET('배치점수 계산기'!K$10,$D603,0)</f>
        <v/>
      </c>
      <c r="V603" s="194">
        <f>OFFSET('배치점수 계산기'!L$10,$D603,0)</f>
        <v/>
      </c>
      <c r="W603" s="186">
        <f>OFFSET('배치점수 계산기'!M$10,$D603,0)</f>
        <v/>
      </c>
      <c r="X603" s="184">
        <f>OFFSET('배치점수 계산기'!N$10,$D603,0)</f>
        <v/>
      </c>
      <c r="Y603" s="188">
        <f>OFFSET(환산공식!FW$15,$F603,0)</f>
        <v/>
      </c>
      <c r="Z603" s="697">
        <f>OFFSET(환산공식!FX$15,$F603,0)</f>
        <v/>
      </c>
      <c r="AA603" s="179">
        <f>OFFSET(환산공식!FY$15,$F603,0)</f>
        <v/>
      </c>
      <c r="AB603" s="3" t="n"/>
      <c r="AD603" s="0">
        <f>IF(L603="X",6,IF(Q603&gt;R603,1,IF(Q603&gt;S603,2,IF(Q603&gt;T603,3,IF(Q603&gt;U603,4,IF(Q603&gt;=V603,5,IF(Q603&lt;V603,6,"")))))))</f>
        <v/>
      </c>
      <c r="AF603" s="3" t="n"/>
      <c r="AG603" s="3" t="n"/>
      <c r="AH603" s="3" t="n"/>
    </row>
    <row r="604">
      <c r="A604" s="198" t="n"/>
      <c r="B604" s="198" t="n"/>
      <c r="C604" s="198" t="inlineStr">
        <is>
          <t>나597</t>
        </is>
      </c>
      <c r="D604" s="195" t="n">
        <v>1595</v>
      </c>
      <c r="E604" s="195" t="n">
        <v>190</v>
      </c>
      <c r="F604" s="195" t="n">
        <v>190</v>
      </c>
      <c r="G604" s="239" t="n">
        <v>597</v>
      </c>
      <c r="H604" s="197" t="inlineStr">
        <is>
          <t>나</t>
        </is>
      </c>
      <c r="I604" s="242" t="inlineStr">
        <is>
          <t>경상국립대</t>
        </is>
      </c>
      <c r="J604" s="242" t="inlineStr">
        <is>
          <t>항노화신소재과학과</t>
        </is>
      </c>
      <c r="K604" s="195" t="inlineStr">
        <is>
          <t>자연</t>
        </is>
      </c>
      <c r="L604" s="697">
        <f>IF(OFFSET(환산공식!$ED$15,$F604,0)=1,"O","X")</f>
        <v/>
      </c>
      <c r="M604" s="188">
        <f>IFERROR(OFFSET(환산공식!DJ$15,$F604,0),"")</f>
        <v/>
      </c>
      <c r="N604" s="697">
        <f>IFERROR(CONCATENATE(ROUND(OFFSET(환산공식!DK$15,$F604,0),1),"%"),"")</f>
        <v/>
      </c>
      <c r="O604" s="697">
        <f>IFERROR(OFFSET(환산공식!DL$15,$F604,0),"")</f>
        <v/>
      </c>
      <c r="P604" s="188">
        <f>IF(E604="","",IF(Q604&gt;R604,"90% 이상",IF(Q604&gt;S604,CONCATENATE(ROUND(((Q604-S604)/(R604-S604))*20+70,0),"%"),IF(Q604&gt;T604,CONCATENATE(ROUND(((Q604-T604)/(S604-T604))*30+40,0),"%"),IF(Q604&gt;U604,CONCATENATE(ROUND(((Q604-U604)/(T604-U604))*30+10,0),"%"),IF(Q604&gt;V604,CONCATENATE(ROUND(((Q604-V604)/(U604-V604))*7+3,0),"%"),"3% 이하"))))))</f>
        <v/>
      </c>
      <c r="Q604" s="194">
        <f>IFERROR(ROUND(OFFSET(환산공식!$FG$15,$F604,0),3),"")</f>
        <v/>
      </c>
      <c r="R604" s="194">
        <f>OFFSET('배치점수 계산기'!H$10,$D604,0)</f>
        <v/>
      </c>
      <c r="S604" s="194">
        <f>OFFSET('배치점수 계산기'!I$10,$D604,0)</f>
        <v/>
      </c>
      <c r="T604" s="194">
        <f>OFFSET('배치점수 계산기'!J$10,$D604,0)</f>
        <v/>
      </c>
      <c r="U604" s="194">
        <f>OFFSET('배치점수 계산기'!K$10,$D604,0)</f>
        <v/>
      </c>
      <c r="V604" s="194">
        <f>OFFSET('배치점수 계산기'!L$10,$D604,0)</f>
        <v/>
      </c>
      <c r="W604" s="186">
        <f>OFFSET('배치점수 계산기'!M$10,$D604,0)</f>
        <v/>
      </c>
      <c r="X604" s="184">
        <f>OFFSET('배치점수 계산기'!N$10,$D604,0)</f>
        <v/>
      </c>
      <c r="Y604" s="188">
        <f>OFFSET(환산공식!FW$15,$F604,0)</f>
        <v/>
      </c>
      <c r="Z604" s="697">
        <f>OFFSET(환산공식!FX$15,$F604,0)</f>
        <v/>
      </c>
      <c r="AA604" s="179">
        <f>OFFSET(환산공식!FY$15,$F604,0)</f>
        <v/>
      </c>
      <c r="AB604" s="3" t="n"/>
      <c r="AD604" s="0">
        <f>IF(L604="X",6,IF(Q604&gt;R604,1,IF(Q604&gt;S604,2,IF(Q604&gt;T604,3,IF(Q604&gt;U604,4,IF(Q604&gt;=V604,5,IF(Q604&lt;V604,6,"")))))))</f>
        <v/>
      </c>
      <c r="AF604" s="3" t="n"/>
      <c r="AG604" s="3" t="n"/>
      <c r="AH604" s="3" t="n"/>
    </row>
    <row r="605">
      <c r="A605" s="198" t="n"/>
      <c r="B605" s="198" t="n"/>
      <c r="C605" s="198" t="inlineStr">
        <is>
          <t>나598</t>
        </is>
      </c>
      <c r="D605" s="195" t="n">
        <v>1596</v>
      </c>
      <c r="E605" s="195" t="n">
        <v>190</v>
      </c>
      <c r="F605" s="195" t="n">
        <v>190</v>
      </c>
      <c r="G605" s="239" t="n">
        <v>598</v>
      </c>
      <c r="H605" s="197" t="inlineStr">
        <is>
          <t>나</t>
        </is>
      </c>
      <c r="I605" s="242" t="inlineStr">
        <is>
          <t>경상국립대</t>
        </is>
      </c>
      <c r="J605" s="242" t="inlineStr">
        <is>
          <t>축산과학부</t>
        </is>
      </c>
      <c r="K605" s="195" t="inlineStr">
        <is>
          <t>자연</t>
        </is>
      </c>
      <c r="L605" s="697">
        <f>IF(OFFSET(환산공식!$ED$15,$F605,0)=1,"O","X")</f>
        <v/>
      </c>
      <c r="M605" s="188">
        <f>IFERROR(OFFSET(환산공식!DJ$15,$F605,0),"")</f>
        <v/>
      </c>
      <c r="N605" s="697">
        <f>IFERROR(CONCATENATE(ROUND(OFFSET(환산공식!DK$15,$F605,0),1),"%"),"")</f>
        <v/>
      </c>
      <c r="O605" s="697">
        <f>IFERROR(OFFSET(환산공식!DL$15,$F605,0),"")</f>
        <v/>
      </c>
      <c r="P605" s="188">
        <f>IF(E605="","",IF(Q605&gt;R605,"90% 이상",IF(Q605&gt;S605,CONCATENATE(ROUND(((Q605-S605)/(R605-S605))*20+70,0),"%"),IF(Q605&gt;T605,CONCATENATE(ROUND(((Q605-T605)/(S605-T605))*30+40,0),"%"),IF(Q605&gt;U605,CONCATENATE(ROUND(((Q605-U605)/(T605-U605))*30+10,0),"%"),IF(Q605&gt;V605,CONCATENATE(ROUND(((Q605-V605)/(U605-V605))*7+3,0),"%"),"3% 이하"))))))</f>
        <v/>
      </c>
      <c r="Q605" s="194">
        <f>IFERROR(ROUND(OFFSET(환산공식!$FG$15,$F605,0),3),"")</f>
        <v/>
      </c>
      <c r="R605" s="194">
        <f>OFFSET('배치점수 계산기'!H$10,$D605,0)</f>
        <v/>
      </c>
      <c r="S605" s="194">
        <f>OFFSET('배치점수 계산기'!I$10,$D605,0)</f>
        <v/>
      </c>
      <c r="T605" s="194">
        <f>OFFSET('배치점수 계산기'!J$10,$D605,0)</f>
        <v/>
      </c>
      <c r="U605" s="194">
        <f>OFFSET('배치점수 계산기'!K$10,$D605,0)</f>
        <v/>
      </c>
      <c r="V605" s="194">
        <f>OFFSET('배치점수 계산기'!L$10,$D605,0)</f>
        <v/>
      </c>
      <c r="W605" s="186">
        <f>OFFSET('배치점수 계산기'!M$10,$D605,0)</f>
        <v/>
      </c>
      <c r="X605" s="184">
        <f>OFFSET('배치점수 계산기'!N$10,$D605,0)</f>
        <v/>
      </c>
      <c r="Y605" s="188">
        <f>OFFSET(환산공식!FW$15,$F605,0)</f>
        <v/>
      </c>
      <c r="Z605" s="697">
        <f>OFFSET(환산공식!FX$15,$F605,0)</f>
        <v/>
      </c>
      <c r="AA605" s="179">
        <f>OFFSET(환산공식!FY$15,$F605,0)</f>
        <v/>
      </c>
      <c r="AB605" s="3" t="n"/>
      <c r="AD605" s="0">
        <f>IF(L605="X",6,IF(Q605&gt;R605,1,IF(Q605&gt;S605,2,IF(Q605&gt;T605,3,IF(Q605&gt;U605,4,IF(Q605&gt;=V605,5,IF(Q605&lt;V605,6,"")))))))</f>
        <v/>
      </c>
      <c r="AF605" s="3" t="n"/>
      <c r="AG605" s="3" t="n"/>
      <c r="AH605" s="3" t="n"/>
    </row>
    <row r="606">
      <c r="A606" s="198" t="n"/>
      <c r="B606" s="198" t="n"/>
      <c r="C606" s="198" t="inlineStr">
        <is>
          <t>나599</t>
        </is>
      </c>
      <c r="D606" s="195" t="n">
        <v>1597</v>
      </c>
      <c r="E606" s="195" t="n">
        <v>190</v>
      </c>
      <c r="F606" s="195" t="n">
        <v>190</v>
      </c>
      <c r="G606" s="239" t="n">
        <v>599</v>
      </c>
      <c r="H606" s="197" t="inlineStr">
        <is>
          <t>나</t>
        </is>
      </c>
      <c r="I606" s="242" t="inlineStr">
        <is>
          <t>경상국립대</t>
        </is>
      </c>
      <c r="J606" s="242" t="inlineStr">
        <is>
          <t>지역시스템공학과</t>
        </is>
      </c>
      <c r="K606" s="195" t="inlineStr">
        <is>
          <t>자연</t>
        </is>
      </c>
      <c r="L606" s="697">
        <f>IF(OFFSET(환산공식!$ED$15,$F606,0)=1,"O","X")</f>
        <v/>
      </c>
      <c r="M606" s="188">
        <f>IFERROR(OFFSET(환산공식!DJ$15,$F606,0),"")</f>
        <v/>
      </c>
      <c r="N606" s="697">
        <f>IFERROR(CONCATENATE(ROUND(OFFSET(환산공식!DK$15,$F606,0),1),"%"),"")</f>
        <v/>
      </c>
      <c r="O606" s="697">
        <f>IFERROR(OFFSET(환산공식!DL$15,$F606,0),"")</f>
        <v/>
      </c>
      <c r="P606" s="188">
        <f>IF(E606="","",IF(Q606&gt;R606,"90% 이상",IF(Q606&gt;S606,CONCATENATE(ROUND(((Q606-S606)/(R606-S606))*20+70,0),"%"),IF(Q606&gt;T606,CONCATENATE(ROUND(((Q606-T606)/(S606-T606))*30+40,0),"%"),IF(Q606&gt;U606,CONCATENATE(ROUND(((Q606-U606)/(T606-U606))*30+10,0),"%"),IF(Q606&gt;V606,CONCATENATE(ROUND(((Q606-V606)/(U606-V606))*7+3,0),"%"),"3% 이하"))))))</f>
        <v/>
      </c>
      <c r="Q606" s="194">
        <f>IFERROR(ROUND(OFFSET(환산공식!$FG$15,$F606,0),3),"")</f>
        <v/>
      </c>
      <c r="R606" s="194">
        <f>OFFSET('배치점수 계산기'!H$10,$D606,0)</f>
        <v/>
      </c>
      <c r="S606" s="194">
        <f>OFFSET('배치점수 계산기'!I$10,$D606,0)</f>
        <v/>
      </c>
      <c r="T606" s="194">
        <f>OFFSET('배치점수 계산기'!J$10,$D606,0)</f>
        <v/>
      </c>
      <c r="U606" s="194">
        <f>OFFSET('배치점수 계산기'!K$10,$D606,0)</f>
        <v/>
      </c>
      <c r="V606" s="194">
        <f>OFFSET('배치점수 계산기'!L$10,$D606,0)</f>
        <v/>
      </c>
      <c r="W606" s="186">
        <f>OFFSET('배치점수 계산기'!M$10,$D606,0)</f>
        <v/>
      </c>
      <c r="X606" s="184">
        <f>OFFSET('배치점수 계산기'!N$10,$D606,0)</f>
        <v/>
      </c>
      <c r="Y606" s="188">
        <f>OFFSET(환산공식!FW$15,$F606,0)</f>
        <v/>
      </c>
      <c r="Z606" s="697">
        <f>OFFSET(환산공식!FX$15,$F606,0)</f>
        <v/>
      </c>
      <c r="AA606" s="179">
        <f>OFFSET(환산공식!FY$15,$F606,0)</f>
        <v/>
      </c>
      <c r="AB606" s="3" t="n"/>
      <c r="AD606" s="0">
        <f>IF(L606="X",6,IF(Q606&gt;R606,1,IF(Q606&gt;S606,2,IF(Q606&gt;T606,3,IF(Q606&gt;U606,4,IF(Q606&gt;=V606,5,IF(Q606&lt;V606,6,"")))))))</f>
        <v/>
      </c>
      <c r="AF606" s="3" t="n"/>
      <c r="AG606" s="3" t="n"/>
      <c r="AH606" s="3" t="n"/>
    </row>
    <row r="607">
      <c r="A607" s="198" t="n"/>
      <c r="B607" s="198" t="n"/>
      <c r="C607" s="198" t="inlineStr">
        <is>
          <t>나600</t>
        </is>
      </c>
      <c r="D607" s="195" t="n">
        <v>1598</v>
      </c>
      <c r="E607" s="195" t="n">
        <v>190</v>
      </c>
      <c r="F607" s="195" t="n">
        <v>190</v>
      </c>
      <c r="G607" s="239" t="n">
        <v>600</v>
      </c>
      <c r="H607" s="197" t="inlineStr">
        <is>
          <t>나</t>
        </is>
      </c>
      <c r="I607" s="242" t="inlineStr">
        <is>
          <t>경상국립대</t>
        </is>
      </c>
      <c r="J607" s="242" t="inlineStr">
        <is>
          <t>환경생명화학과</t>
        </is>
      </c>
      <c r="K607" s="195" t="inlineStr">
        <is>
          <t>자연</t>
        </is>
      </c>
      <c r="L607" s="697">
        <f>IF(OFFSET(환산공식!$ED$15,$F607,0)=1,"O","X")</f>
        <v/>
      </c>
      <c r="M607" s="188">
        <f>IFERROR(OFFSET(환산공식!DJ$15,$F607,0),"")</f>
        <v/>
      </c>
      <c r="N607" s="697">
        <f>IFERROR(CONCATENATE(ROUND(OFFSET(환산공식!DK$15,$F607,0),1),"%"),"")</f>
        <v/>
      </c>
      <c r="O607" s="697">
        <f>IFERROR(OFFSET(환산공식!DL$15,$F607,0),"")</f>
        <v/>
      </c>
      <c r="P607" s="188">
        <f>IF(E607="","",IF(Q607&gt;R607,"90% 이상",IF(Q607&gt;S607,CONCATENATE(ROUND(((Q607-S607)/(R607-S607))*20+70,0),"%"),IF(Q607&gt;T607,CONCATENATE(ROUND(((Q607-T607)/(S607-T607))*30+40,0),"%"),IF(Q607&gt;U607,CONCATENATE(ROUND(((Q607-U607)/(T607-U607))*30+10,0),"%"),IF(Q607&gt;V607,CONCATENATE(ROUND(((Q607-V607)/(U607-V607))*7+3,0),"%"),"3% 이하"))))))</f>
        <v/>
      </c>
      <c r="Q607" s="194">
        <f>IFERROR(ROUND(OFFSET(환산공식!$FG$15,$F607,0),3),"")</f>
        <v/>
      </c>
      <c r="R607" s="194">
        <f>OFFSET('배치점수 계산기'!H$10,$D607,0)</f>
        <v/>
      </c>
      <c r="S607" s="194">
        <f>OFFSET('배치점수 계산기'!I$10,$D607,0)</f>
        <v/>
      </c>
      <c r="T607" s="194">
        <f>OFFSET('배치점수 계산기'!J$10,$D607,0)</f>
        <v/>
      </c>
      <c r="U607" s="194">
        <f>OFFSET('배치점수 계산기'!K$10,$D607,0)</f>
        <v/>
      </c>
      <c r="V607" s="194">
        <f>OFFSET('배치점수 계산기'!L$10,$D607,0)</f>
        <v/>
      </c>
      <c r="W607" s="186">
        <f>OFFSET('배치점수 계산기'!M$10,$D607,0)</f>
        <v/>
      </c>
      <c r="X607" s="184">
        <f>OFFSET('배치점수 계산기'!N$10,$D607,0)</f>
        <v/>
      </c>
      <c r="Y607" s="188">
        <f>OFFSET(환산공식!FW$15,$F607,0)</f>
        <v/>
      </c>
      <c r="Z607" s="697">
        <f>OFFSET(환산공식!FX$15,$F607,0)</f>
        <v/>
      </c>
      <c r="AA607" s="179">
        <f>OFFSET(환산공식!FY$15,$F607,0)</f>
        <v/>
      </c>
      <c r="AB607" s="3" t="n"/>
      <c r="AD607" s="0">
        <f>IF(L607="X",6,IF(Q607&gt;R607,1,IF(Q607&gt;S607,2,IF(Q607&gt;T607,3,IF(Q607&gt;U607,4,IF(Q607&gt;=V607,5,IF(Q607&lt;V607,6,"")))))))</f>
        <v/>
      </c>
      <c r="AF607" s="3" t="n"/>
      <c r="AG607" s="3" t="n"/>
      <c r="AH607" s="3" t="n"/>
    </row>
    <row r="608">
      <c r="A608" s="198" t="n"/>
      <c r="B608" s="198" t="n"/>
      <c r="C608" s="198" t="inlineStr">
        <is>
          <t>나601</t>
        </is>
      </c>
      <c r="D608" s="195" t="n">
        <v>1599</v>
      </c>
      <c r="E608" s="195" t="n">
        <v>190</v>
      </c>
      <c r="F608" s="195" t="n">
        <v>190</v>
      </c>
      <c r="G608" s="239" t="n">
        <v>601</v>
      </c>
      <c r="H608" s="197" t="inlineStr">
        <is>
          <t>나</t>
        </is>
      </c>
      <c r="I608" s="242" t="inlineStr">
        <is>
          <t>경상국립대</t>
        </is>
      </c>
      <c r="J608" s="242" t="inlineStr">
        <is>
          <t>제약공학과</t>
        </is>
      </c>
      <c r="K608" s="195" t="inlineStr">
        <is>
          <t>자연</t>
        </is>
      </c>
      <c r="L608" s="697">
        <f>IF(OFFSET(환산공식!$ED$15,$F608,0)=1,"O","X")</f>
        <v/>
      </c>
      <c r="M608" s="188">
        <f>IFERROR(OFFSET(환산공식!DJ$15,$F608,0),"")</f>
        <v/>
      </c>
      <c r="N608" s="697">
        <f>IFERROR(CONCATENATE(ROUND(OFFSET(환산공식!DK$15,$F608,0),1),"%"),"")</f>
        <v/>
      </c>
      <c r="O608" s="697">
        <f>IFERROR(OFFSET(환산공식!DL$15,$F608,0),"")</f>
        <v/>
      </c>
      <c r="P608" s="188">
        <f>IF(E608="","",IF(Q608&gt;R608,"90% 이상",IF(Q608&gt;S608,CONCATENATE(ROUND(((Q608-S608)/(R608-S608))*20+70,0),"%"),IF(Q608&gt;T608,CONCATENATE(ROUND(((Q608-T608)/(S608-T608))*30+40,0),"%"),IF(Q608&gt;U608,CONCATENATE(ROUND(((Q608-U608)/(T608-U608))*30+10,0),"%"),IF(Q608&gt;V608,CONCATENATE(ROUND(((Q608-V608)/(U608-V608))*7+3,0),"%"),"3% 이하"))))))</f>
        <v/>
      </c>
      <c r="Q608" s="194">
        <f>IFERROR(ROUND(OFFSET(환산공식!$FG$15,$F608,0),3),"")</f>
        <v/>
      </c>
      <c r="R608" s="194">
        <f>OFFSET('배치점수 계산기'!H$10,$D608,0)</f>
        <v/>
      </c>
      <c r="S608" s="194">
        <f>OFFSET('배치점수 계산기'!I$10,$D608,0)</f>
        <v/>
      </c>
      <c r="T608" s="194">
        <f>OFFSET('배치점수 계산기'!J$10,$D608,0)</f>
        <v/>
      </c>
      <c r="U608" s="194">
        <f>OFFSET('배치점수 계산기'!K$10,$D608,0)</f>
        <v/>
      </c>
      <c r="V608" s="194">
        <f>OFFSET('배치점수 계산기'!L$10,$D608,0)</f>
        <v/>
      </c>
      <c r="W608" s="186">
        <f>OFFSET('배치점수 계산기'!M$10,$D608,0)</f>
        <v/>
      </c>
      <c r="X608" s="184">
        <f>OFFSET('배치점수 계산기'!N$10,$D608,0)</f>
        <v/>
      </c>
      <c r="Y608" s="188">
        <f>OFFSET(환산공식!FW$15,$F608,0)</f>
        <v/>
      </c>
      <c r="Z608" s="697">
        <f>OFFSET(환산공식!FX$15,$F608,0)</f>
        <v/>
      </c>
      <c r="AA608" s="179">
        <f>OFFSET(환산공식!FY$15,$F608,0)</f>
        <v/>
      </c>
      <c r="AB608" s="3" t="n"/>
      <c r="AD608" s="0">
        <f>IF(L608="X",6,IF(Q608&gt;R608,1,IF(Q608&gt;S608,2,IF(Q608&gt;T608,3,IF(Q608&gt;U608,4,IF(Q608&gt;=V608,5,IF(Q608&lt;V608,6,"")))))))</f>
        <v/>
      </c>
      <c r="AF608" s="3" t="n"/>
      <c r="AG608" s="3" t="n"/>
      <c r="AH608" s="3" t="n"/>
    </row>
    <row r="609">
      <c r="A609" s="198" t="n"/>
      <c r="B609" s="198" t="n"/>
      <c r="C609" s="198" t="inlineStr">
        <is>
          <t>나602</t>
        </is>
      </c>
      <c r="D609" s="195" t="n">
        <v>1605</v>
      </c>
      <c r="E609" s="195" t="n">
        <v>189</v>
      </c>
      <c r="F609" s="195" t="n">
        <v>189</v>
      </c>
      <c r="G609" s="239" t="n">
        <v>602</v>
      </c>
      <c r="H609" s="197" t="inlineStr">
        <is>
          <t>나</t>
        </is>
      </c>
      <c r="I609" s="242" t="inlineStr">
        <is>
          <t>경상국립대</t>
        </is>
      </c>
      <c r="J609" s="242" t="inlineStr">
        <is>
          <t>경영학부</t>
        </is>
      </c>
      <c r="K609" s="195" t="inlineStr">
        <is>
          <t>통합</t>
        </is>
      </c>
      <c r="L609" s="697">
        <f>IF(OFFSET(환산공식!$ED$15,$F609,0)=1,"O","X")</f>
        <v/>
      </c>
      <c r="M609" s="188">
        <f>IFERROR(OFFSET(환산공식!DJ$15,$F609,0),"")</f>
        <v/>
      </c>
      <c r="N609" s="697">
        <f>IFERROR(CONCATENATE(ROUND(OFFSET(환산공식!DK$15,$F609,0),1),"%"),"")</f>
        <v/>
      </c>
      <c r="O609" s="697">
        <f>IFERROR(OFFSET(환산공식!DL$15,$F609,0),"")</f>
        <v/>
      </c>
      <c r="P609" s="188">
        <f>IF(E609="","",IF(Q609&gt;R609,"90% 이상",IF(Q609&gt;S609,CONCATENATE(ROUND(((Q609-S609)/(R609-S609))*20+70,0),"%"),IF(Q609&gt;T609,CONCATENATE(ROUND(((Q609-T609)/(S609-T609))*30+40,0),"%"),IF(Q609&gt;U609,CONCATENATE(ROUND(((Q609-U609)/(T609-U609))*30+10,0),"%"),IF(Q609&gt;V609,CONCATENATE(ROUND(((Q609-V609)/(U609-V609))*7+3,0),"%"),"3% 이하"))))))</f>
        <v/>
      </c>
      <c r="Q609" s="194">
        <f>IFERROR(ROUND(OFFSET(환산공식!$FG$15,$F609,0),3),"")</f>
        <v/>
      </c>
      <c r="R609" s="194">
        <f>OFFSET('배치점수 계산기'!H$10,$D609,0)</f>
        <v/>
      </c>
      <c r="S609" s="194">
        <f>OFFSET('배치점수 계산기'!I$10,$D609,0)</f>
        <v/>
      </c>
      <c r="T609" s="194">
        <f>OFFSET('배치점수 계산기'!J$10,$D609,0)</f>
        <v/>
      </c>
      <c r="U609" s="194">
        <f>OFFSET('배치점수 계산기'!K$10,$D609,0)</f>
        <v/>
      </c>
      <c r="V609" s="194">
        <f>OFFSET('배치점수 계산기'!L$10,$D609,0)</f>
        <v/>
      </c>
      <c r="W609" s="186">
        <f>OFFSET('배치점수 계산기'!M$10,$D609,0)</f>
        <v/>
      </c>
      <c r="X609" s="184">
        <f>OFFSET('배치점수 계산기'!N$10,$D609,0)</f>
        <v/>
      </c>
      <c r="Y609" s="188">
        <f>OFFSET(환산공식!FW$15,$F609,0)</f>
        <v/>
      </c>
      <c r="Z609" s="697">
        <f>OFFSET(환산공식!FX$15,$F609,0)</f>
        <v/>
      </c>
      <c r="AA609" s="179">
        <f>OFFSET(환산공식!FY$15,$F609,0)</f>
        <v/>
      </c>
      <c r="AB609" s="3" t="n"/>
      <c r="AD609" s="0">
        <f>IF(L609="X",6,IF(Q609&gt;R609,1,IF(Q609&gt;S609,2,IF(Q609&gt;T609,3,IF(Q609&gt;U609,4,IF(Q609&gt;=V609,5,IF(Q609&lt;V609,6,"")))))))</f>
        <v/>
      </c>
      <c r="AF609" s="3" t="n"/>
      <c r="AG609" s="3" t="n"/>
      <c r="AH609" s="3" t="n"/>
    </row>
    <row r="610">
      <c r="A610" s="198" t="n"/>
      <c r="B610" s="198" t="n"/>
      <c r="C610" s="198" t="inlineStr">
        <is>
          <t>나603</t>
        </is>
      </c>
      <c r="D610" s="195" t="n">
        <v>1606</v>
      </c>
      <c r="E610" s="195" t="n">
        <v>189</v>
      </c>
      <c r="F610" s="195" t="n">
        <v>189</v>
      </c>
      <c r="G610" s="239" t="n">
        <v>603</v>
      </c>
      <c r="H610" s="197" t="inlineStr">
        <is>
          <t>나</t>
        </is>
      </c>
      <c r="I610" s="242" t="inlineStr">
        <is>
          <t>경상국립대</t>
        </is>
      </c>
      <c r="J610" s="242" t="inlineStr">
        <is>
          <t>회계세무학부</t>
        </is>
      </c>
      <c r="K610" s="195" t="inlineStr">
        <is>
          <t>통합</t>
        </is>
      </c>
      <c r="L610" s="697">
        <f>IF(OFFSET(환산공식!$ED$15,$F610,0)=1,"O","X")</f>
        <v/>
      </c>
      <c r="M610" s="188">
        <f>IFERROR(OFFSET(환산공식!DJ$15,$F610,0),"")</f>
        <v/>
      </c>
      <c r="N610" s="697">
        <f>IFERROR(CONCATENATE(ROUND(OFFSET(환산공식!DK$15,$F610,0),1),"%"),"")</f>
        <v/>
      </c>
      <c r="O610" s="697">
        <f>IFERROR(OFFSET(환산공식!DL$15,$F610,0),"")</f>
        <v/>
      </c>
      <c r="P610" s="188">
        <f>IF(E610="","",IF(Q610&gt;R610,"90% 이상",IF(Q610&gt;S610,CONCATENATE(ROUND(((Q610-S610)/(R610-S610))*20+70,0),"%"),IF(Q610&gt;T610,CONCATENATE(ROUND(((Q610-T610)/(S610-T610))*30+40,0),"%"),IF(Q610&gt;U610,CONCATENATE(ROUND(((Q610-U610)/(T610-U610))*30+10,0),"%"),IF(Q610&gt;V610,CONCATENATE(ROUND(((Q610-V610)/(U610-V610))*7+3,0),"%"),"3% 이하"))))))</f>
        <v/>
      </c>
      <c r="Q610" s="194">
        <f>IFERROR(ROUND(OFFSET(환산공식!$FG$15,$F610,0),3),"")</f>
        <v/>
      </c>
      <c r="R610" s="194">
        <f>OFFSET('배치점수 계산기'!H$10,$D610,0)</f>
        <v/>
      </c>
      <c r="S610" s="194">
        <f>OFFSET('배치점수 계산기'!I$10,$D610,0)</f>
        <v/>
      </c>
      <c r="T610" s="194">
        <f>OFFSET('배치점수 계산기'!J$10,$D610,0)</f>
        <v/>
      </c>
      <c r="U610" s="194">
        <f>OFFSET('배치점수 계산기'!K$10,$D610,0)</f>
        <v/>
      </c>
      <c r="V610" s="194">
        <f>OFFSET('배치점수 계산기'!L$10,$D610,0)</f>
        <v/>
      </c>
      <c r="W610" s="186">
        <f>OFFSET('배치점수 계산기'!M$10,$D610,0)</f>
        <v/>
      </c>
      <c r="X610" s="184">
        <f>OFFSET('배치점수 계산기'!N$10,$D610,0)</f>
        <v/>
      </c>
      <c r="Y610" s="188">
        <f>OFFSET(환산공식!FW$15,$F610,0)</f>
        <v/>
      </c>
      <c r="Z610" s="697">
        <f>OFFSET(환산공식!FX$15,$F610,0)</f>
        <v/>
      </c>
      <c r="AA610" s="179">
        <f>OFFSET(환산공식!FY$15,$F610,0)</f>
        <v/>
      </c>
      <c r="AB610" s="3" t="n"/>
      <c r="AD610" s="0">
        <f>IF(L610="X",6,IF(Q610&gt;R610,1,IF(Q610&gt;S610,2,IF(Q610&gt;T610,3,IF(Q610&gt;U610,4,IF(Q610&gt;=V610,5,IF(Q610&lt;V610,6,"")))))))</f>
        <v/>
      </c>
      <c r="AF610" s="3" t="n"/>
      <c r="AG610" s="3" t="n"/>
      <c r="AH610" s="3" t="n"/>
    </row>
    <row r="611">
      <c r="A611" s="198" t="n"/>
      <c r="B611" s="198" t="n"/>
      <c r="C611" s="198" t="inlineStr">
        <is>
          <t>나604</t>
        </is>
      </c>
      <c r="D611" s="195" t="n">
        <v>1607</v>
      </c>
      <c r="E611" s="195" t="n">
        <v>189</v>
      </c>
      <c r="F611" s="195" t="n">
        <v>189</v>
      </c>
      <c r="G611" s="239" t="n">
        <v>604</v>
      </c>
      <c r="H611" s="197" t="inlineStr">
        <is>
          <t>나</t>
        </is>
      </c>
      <c r="I611" s="242" t="inlineStr">
        <is>
          <t>경상국립대</t>
        </is>
      </c>
      <c r="J611" s="242" t="inlineStr">
        <is>
          <t>경영정보학과</t>
        </is>
      </c>
      <c r="K611" s="195" t="inlineStr">
        <is>
          <t>통합</t>
        </is>
      </c>
      <c r="L611" s="697">
        <f>IF(OFFSET(환산공식!$ED$15,$F611,0)=1,"O","X")</f>
        <v/>
      </c>
      <c r="M611" s="188">
        <f>IFERROR(OFFSET(환산공식!DJ$15,$F611,0),"")</f>
        <v/>
      </c>
      <c r="N611" s="697">
        <f>IFERROR(CONCATENATE(ROUND(OFFSET(환산공식!DK$15,$F611,0),1),"%"),"")</f>
        <v/>
      </c>
      <c r="O611" s="697">
        <f>IFERROR(OFFSET(환산공식!DL$15,$F611,0),"")</f>
        <v/>
      </c>
      <c r="P611" s="188">
        <f>IF(E611="","",IF(Q611&gt;R611,"90% 이상",IF(Q611&gt;S611,CONCATENATE(ROUND(((Q611-S611)/(R611-S611))*20+70,0),"%"),IF(Q611&gt;T611,CONCATENATE(ROUND(((Q611-T611)/(S611-T611))*30+40,0),"%"),IF(Q611&gt;U611,CONCATENATE(ROUND(((Q611-U611)/(T611-U611))*30+10,0),"%"),IF(Q611&gt;V611,CONCATENATE(ROUND(((Q611-V611)/(U611-V611))*7+3,0),"%"),"3% 이하"))))))</f>
        <v/>
      </c>
      <c r="Q611" s="194">
        <f>IFERROR(ROUND(OFFSET(환산공식!$FG$15,$F611,0),3),"")</f>
        <v/>
      </c>
      <c r="R611" s="194">
        <f>OFFSET('배치점수 계산기'!H$10,$D611,0)</f>
        <v/>
      </c>
      <c r="S611" s="194">
        <f>OFFSET('배치점수 계산기'!I$10,$D611,0)</f>
        <v/>
      </c>
      <c r="T611" s="194">
        <f>OFFSET('배치점수 계산기'!J$10,$D611,0)</f>
        <v/>
      </c>
      <c r="U611" s="194">
        <f>OFFSET('배치점수 계산기'!K$10,$D611,0)</f>
        <v/>
      </c>
      <c r="V611" s="194">
        <f>OFFSET('배치점수 계산기'!L$10,$D611,0)</f>
        <v/>
      </c>
      <c r="W611" s="186">
        <f>OFFSET('배치점수 계산기'!M$10,$D611,0)</f>
        <v/>
      </c>
      <c r="X611" s="184">
        <f>OFFSET('배치점수 계산기'!N$10,$D611,0)</f>
        <v/>
      </c>
      <c r="Y611" s="188">
        <f>OFFSET(환산공식!FW$15,$F611,0)</f>
        <v/>
      </c>
      <c r="Z611" s="697">
        <f>OFFSET(환산공식!FX$15,$F611,0)</f>
        <v/>
      </c>
      <c r="AA611" s="179">
        <f>OFFSET(환산공식!FY$15,$F611,0)</f>
        <v/>
      </c>
      <c r="AB611" s="3" t="n"/>
      <c r="AD611" s="0">
        <f>IF(L611="X",6,IF(Q611&gt;R611,1,IF(Q611&gt;S611,2,IF(Q611&gt;T611,3,IF(Q611&gt;U611,4,IF(Q611&gt;=V611,5,IF(Q611&lt;V611,6,"")))))))</f>
        <v/>
      </c>
      <c r="AF611" s="3" t="n"/>
      <c r="AG611" s="3" t="n"/>
      <c r="AH611" s="3" t="n"/>
    </row>
    <row r="612">
      <c r="A612" s="198" t="n"/>
      <c r="B612" s="198" t="n"/>
      <c r="C612" s="198" t="inlineStr">
        <is>
          <t>나605</t>
        </is>
      </c>
      <c r="D612" s="195" t="n">
        <v>1608</v>
      </c>
      <c r="E612" s="195" t="n">
        <v>189</v>
      </c>
      <c r="F612" s="195" t="n">
        <v>189</v>
      </c>
      <c r="G612" s="239" t="n">
        <v>605</v>
      </c>
      <c r="H612" s="197" t="inlineStr">
        <is>
          <t>나</t>
        </is>
      </c>
      <c r="I612" s="242" t="inlineStr">
        <is>
          <t>경상국립대</t>
        </is>
      </c>
      <c r="J612" s="242" t="inlineStr">
        <is>
          <t>국제통상학과</t>
        </is>
      </c>
      <c r="K612" s="195" t="inlineStr">
        <is>
          <t>통합</t>
        </is>
      </c>
      <c r="L612" s="697">
        <f>IF(OFFSET(환산공식!$ED$15,$F612,0)=1,"O","X")</f>
        <v/>
      </c>
      <c r="M612" s="188">
        <f>IFERROR(OFFSET(환산공식!DJ$15,$F612,0),"")</f>
        <v/>
      </c>
      <c r="N612" s="697">
        <f>IFERROR(CONCATENATE(ROUND(OFFSET(환산공식!DK$15,$F612,0),1),"%"),"")</f>
        <v/>
      </c>
      <c r="O612" s="697">
        <f>IFERROR(OFFSET(환산공식!DL$15,$F612,0),"")</f>
        <v/>
      </c>
      <c r="P612" s="188">
        <f>IF(E612="","",IF(Q612&gt;R612,"90% 이상",IF(Q612&gt;S612,CONCATENATE(ROUND(((Q612-S612)/(R612-S612))*20+70,0),"%"),IF(Q612&gt;T612,CONCATENATE(ROUND(((Q612-T612)/(S612-T612))*30+40,0),"%"),IF(Q612&gt;U612,CONCATENATE(ROUND(((Q612-U612)/(T612-U612))*30+10,0),"%"),IF(Q612&gt;V612,CONCATENATE(ROUND(((Q612-V612)/(U612-V612))*7+3,0),"%"),"3% 이하"))))))</f>
        <v/>
      </c>
      <c r="Q612" s="194">
        <f>IFERROR(ROUND(OFFSET(환산공식!$FG$15,$F612,0),3),"")</f>
        <v/>
      </c>
      <c r="R612" s="194">
        <f>OFFSET('배치점수 계산기'!H$10,$D612,0)</f>
        <v/>
      </c>
      <c r="S612" s="194">
        <f>OFFSET('배치점수 계산기'!I$10,$D612,0)</f>
        <v/>
      </c>
      <c r="T612" s="194">
        <f>OFFSET('배치점수 계산기'!J$10,$D612,0)</f>
        <v/>
      </c>
      <c r="U612" s="194">
        <f>OFFSET('배치점수 계산기'!K$10,$D612,0)</f>
        <v/>
      </c>
      <c r="V612" s="194">
        <f>OFFSET('배치점수 계산기'!L$10,$D612,0)</f>
        <v/>
      </c>
      <c r="W612" s="186">
        <f>OFFSET('배치점수 계산기'!M$10,$D612,0)</f>
        <v/>
      </c>
      <c r="X612" s="184">
        <f>OFFSET('배치점수 계산기'!N$10,$D612,0)</f>
        <v/>
      </c>
      <c r="Y612" s="188">
        <f>OFFSET(환산공식!FW$15,$F612,0)</f>
        <v/>
      </c>
      <c r="Z612" s="697">
        <f>OFFSET(환산공식!FX$15,$F612,0)</f>
        <v/>
      </c>
      <c r="AA612" s="179">
        <f>OFFSET(환산공식!FY$15,$F612,0)</f>
        <v/>
      </c>
      <c r="AB612" s="3" t="n"/>
      <c r="AD612" s="0">
        <f>IF(L612="X",6,IF(Q612&gt;R612,1,IF(Q612&gt;S612,2,IF(Q612&gt;T612,3,IF(Q612&gt;U612,4,IF(Q612&gt;=V612,5,IF(Q612&lt;V612,6,"")))))))</f>
        <v/>
      </c>
      <c r="AF612" s="3" t="n"/>
      <c r="AG612" s="3" t="n"/>
      <c r="AH612" s="3" t="n"/>
    </row>
    <row r="613">
      <c r="A613" s="198" t="n"/>
      <c r="B613" s="198" t="n"/>
      <c r="C613" s="198" t="inlineStr">
        <is>
          <t>나606</t>
        </is>
      </c>
      <c r="D613" s="195" t="n">
        <v>1609</v>
      </c>
      <c r="E613" s="195" t="n">
        <v>189</v>
      </c>
      <c r="F613" s="195" t="n">
        <v>189</v>
      </c>
      <c r="G613" s="239" t="n">
        <v>606</v>
      </c>
      <c r="H613" s="197" t="inlineStr">
        <is>
          <t>나</t>
        </is>
      </c>
      <c r="I613" s="242" t="inlineStr">
        <is>
          <t>경상국립대</t>
        </is>
      </c>
      <c r="J613" s="242" t="inlineStr">
        <is>
          <t>독어독문학과</t>
        </is>
      </c>
      <c r="K613" s="195" t="inlineStr">
        <is>
          <t>통합</t>
        </is>
      </c>
      <c r="L613" s="697">
        <f>IF(OFFSET(환산공식!$ED$15,$F613,0)=1,"O","X")</f>
        <v/>
      </c>
      <c r="M613" s="188">
        <f>IFERROR(OFFSET(환산공식!DJ$15,$F613,0),"")</f>
        <v/>
      </c>
      <c r="N613" s="697">
        <f>IFERROR(CONCATENATE(ROUND(OFFSET(환산공식!DK$15,$F613,0),1),"%"),"")</f>
        <v/>
      </c>
      <c r="O613" s="697">
        <f>IFERROR(OFFSET(환산공식!DL$15,$F613,0),"")</f>
        <v/>
      </c>
      <c r="P613" s="188">
        <f>IF(E613="","",IF(Q613&gt;R613,"90% 이상",IF(Q613&gt;S613,CONCATENATE(ROUND(((Q613-S613)/(R613-S613))*20+70,0),"%"),IF(Q613&gt;T613,CONCATENATE(ROUND(((Q613-T613)/(S613-T613))*30+40,0),"%"),IF(Q613&gt;U613,CONCATENATE(ROUND(((Q613-U613)/(T613-U613))*30+10,0),"%"),IF(Q613&gt;V613,CONCATENATE(ROUND(((Q613-V613)/(U613-V613))*7+3,0),"%"),"3% 이하"))))))</f>
        <v/>
      </c>
      <c r="Q613" s="194">
        <f>IFERROR(ROUND(OFFSET(환산공식!$FG$15,$F613,0),3),"")</f>
        <v/>
      </c>
      <c r="R613" s="194">
        <f>OFFSET('배치점수 계산기'!H$10,$D613,0)</f>
        <v/>
      </c>
      <c r="S613" s="194">
        <f>OFFSET('배치점수 계산기'!I$10,$D613,0)</f>
        <v/>
      </c>
      <c r="T613" s="194">
        <f>OFFSET('배치점수 계산기'!J$10,$D613,0)</f>
        <v/>
      </c>
      <c r="U613" s="194">
        <f>OFFSET('배치점수 계산기'!K$10,$D613,0)</f>
        <v/>
      </c>
      <c r="V613" s="194">
        <f>OFFSET('배치점수 계산기'!L$10,$D613,0)</f>
        <v/>
      </c>
      <c r="W613" s="186">
        <f>OFFSET('배치점수 계산기'!M$10,$D613,0)</f>
        <v/>
      </c>
      <c r="X613" s="184">
        <f>OFFSET('배치점수 계산기'!N$10,$D613,0)</f>
        <v/>
      </c>
      <c r="Y613" s="188">
        <f>OFFSET(환산공식!FW$15,$F613,0)</f>
        <v/>
      </c>
      <c r="Z613" s="697">
        <f>OFFSET(환산공식!FX$15,$F613,0)</f>
        <v/>
      </c>
      <c r="AA613" s="179">
        <f>OFFSET(환산공식!FY$15,$F613,0)</f>
        <v/>
      </c>
      <c r="AB613" s="3" t="n"/>
      <c r="AD613" s="0">
        <f>IF(L613="X",6,IF(Q613&gt;R613,1,IF(Q613&gt;S613,2,IF(Q613&gt;T613,3,IF(Q613&gt;U613,4,IF(Q613&gt;=V613,5,IF(Q613&lt;V613,6,"")))))))</f>
        <v/>
      </c>
      <c r="AF613" s="3" t="n"/>
      <c r="AG613" s="3" t="n"/>
      <c r="AH613" s="3" t="n"/>
    </row>
    <row r="614">
      <c r="A614" s="198" t="n"/>
      <c r="B614" s="198" t="n"/>
      <c r="C614" s="198" t="inlineStr">
        <is>
          <t>나607</t>
        </is>
      </c>
      <c r="D614" s="195" t="n">
        <v>1610</v>
      </c>
      <c r="E614" s="195" t="n">
        <v>189</v>
      </c>
      <c r="F614" s="195" t="n">
        <v>189</v>
      </c>
      <c r="G614" s="239" t="n">
        <v>607</v>
      </c>
      <c r="H614" s="197" t="inlineStr">
        <is>
          <t>나</t>
        </is>
      </c>
      <c r="I614" s="242" t="inlineStr">
        <is>
          <t>경상국립대</t>
        </is>
      </c>
      <c r="J614" s="242" t="inlineStr">
        <is>
          <t>인문사회자율전공</t>
        </is>
      </c>
      <c r="K614" s="195" t="inlineStr">
        <is>
          <t>통합</t>
        </is>
      </c>
      <c r="L614" s="697">
        <f>IF(OFFSET(환산공식!$ED$15,$F614,0)=1,"O","X")</f>
        <v/>
      </c>
      <c r="M614" s="188">
        <f>IFERROR(OFFSET(환산공식!DJ$15,$F614,0),"")</f>
        <v/>
      </c>
      <c r="N614" s="697">
        <f>IFERROR(CONCATENATE(ROUND(OFFSET(환산공식!DK$15,$F614,0),1),"%"),"")</f>
        <v/>
      </c>
      <c r="O614" s="697">
        <f>IFERROR(OFFSET(환산공식!DL$15,$F614,0),"")</f>
        <v/>
      </c>
      <c r="P614" s="188">
        <f>IF(E614="","",IF(Q614&gt;R614,"90% 이상",IF(Q614&gt;S614,CONCATENATE(ROUND(((Q614-S614)/(R614-S614))*20+70,0),"%"),IF(Q614&gt;T614,CONCATENATE(ROUND(((Q614-T614)/(S614-T614))*30+40,0),"%"),IF(Q614&gt;U614,CONCATENATE(ROUND(((Q614-U614)/(T614-U614))*30+10,0),"%"),IF(Q614&gt;V614,CONCATENATE(ROUND(((Q614-V614)/(U614-V614))*7+3,0),"%"),"3% 이하"))))))</f>
        <v/>
      </c>
      <c r="Q614" s="194">
        <f>IFERROR(ROUND(OFFSET(환산공식!$FG$15,$F614,0),3),"")</f>
        <v/>
      </c>
      <c r="R614" s="194">
        <f>OFFSET('배치점수 계산기'!H$10,$D614,0)</f>
        <v/>
      </c>
      <c r="S614" s="194">
        <f>OFFSET('배치점수 계산기'!I$10,$D614,0)</f>
        <v/>
      </c>
      <c r="T614" s="194">
        <f>OFFSET('배치점수 계산기'!J$10,$D614,0)</f>
        <v/>
      </c>
      <c r="U614" s="194">
        <f>OFFSET('배치점수 계산기'!K$10,$D614,0)</f>
        <v/>
      </c>
      <c r="V614" s="194">
        <f>OFFSET('배치점수 계산기'!L$10,$D614,0)</f>
        <v/>
      </c>
      <c r="W614" s="186">
        <f>OFFSET('배치점수 계산기'!M$10,$D614,0)</f>
        <v/>
      </c>
      <c r="X614" s="184">
        <f>OFFSET('배치점수 계산기'!N$10,$D614,0)</f>
        <v/>
      </c>
      <c r="Y614" s="188">
        <f>OFFSET(환산공식!FW$15,$F614,0)</f>
        <v/>
      </c>
      <c r="Z614" s="697">
        <f>OFFSET(환산공식!FX$15,$F614,0)</f>
        <v/>
      </c>
      <c r="AA614" s="179">
        <f>OFFSET(환산공식!FY$15,$F614,0)</f>
        <v/>
      </c>
      <c r="AB614" s="3" t="n"/>
      <c r="AD614" s="0">
        <f>IF(L614="X",6,IF(Q614&gt;R614,1,IF(Q614&gt;S614,2,IF(Q614&gt;T614,3,IF(Q614&gt;U614,4,IF(Q614&gt;=V614,5,IF(Q614&lt;V614,6,"")))))))</f>
        <v/>
      </c>
      <c r="AF614" s="3" t="n"/>
      <c r="AG614" s="3" t="n"/>
      <c r="AH614" s="3" t="n"/>
    </row>
    <row r="615">
      <c r="A615" s="198" t="n"/>
      <c r="B615" s="198" t="n"/>
      <c r="C615" s="198" t="inlineStr">
        <is>
          <t>나608</t>
        </is>
      </c>
      <c r="D615" s="195" t="n">
        <v>1611</v>
      </c>
      <c r="E615" s="195" t="n">
        <v>189</v>
      </c>
      <c r="F615" s="195" t="n">
        <v>189</v>
      </c>
      <c r="G615" s="239" t="n">
        <v>608</v>
      </c>
      <c r="H615" s="197" t="inlineStr">
        <is>
          <t>나</t>
        </is>
      </c>
      <c r="I615" s="242" t="inlineStr">
        <is>
          <t>경상국립대</t>
        </is>
      </c>
      <c r="J615" s="242" t="inlineStr">
        <is>
          <t>영어영문학부 영어전공</t>
        </is>
      </c>
      <c r="K615" s="195" t="inlineStr">
        <is>
          <t>통합</t>
        </is>
      </c>
      <c r="L615" s="697">
        <f>IF(OFFSET(환산공식!$ED$15,$F615,0)=1,"O","X")</f>
        <v/>
      </c>
      <c r="M615" s="188">
        <f>IFERROR(OFFSET(환산공식!DJ$15,$F615,0),"")</f>
        <v/>
      </c>
      <c r="N615" s="697">
        <f>IFERROR(CONCATENATE(ROUND(OFFSET(환산공식!DK$15,$F615,0),1),"%"),"")</f>
        <v/>
      </c>
      <c r="O615" s="697">
        <f>IFERROR(OFFSET(환산공식!DL$15,$F615,0),"")</f>
        <v/>
      </c>
      <c r="P615" s="188">
        <f>IF(E615="","",IF(Q615&gt;R615,"90% 이상",IF(Q615&gt;S615,CONCATENATE(ROUND(((Q615-S615)/(R615-S615))*20+70,0),"%"),IF(Q615&gt;T615,CONCATENATE(ROUND(((Q615-T615)/(S615-T615))*30+40,0),"%"),IF(Q615&gt;U615,CONCATENATE(ROUND(((Q615-U615)/(T615-U615))*30+10,0),"%"),IF(Q615&gt;V615,CONCATENATE(ROUND(((Q615-V615)/(U615-V615))*7+3,0),"%"),"3% 이하"))))))</f>
        <v/>
      </c>
      <c r="Q615" s="194">
        <f>IFERROR(ROUND(OFFSET(환산공식!$FG$15,$F615,0),3),"")</f>
        <v/>
      </c>
      <c r="R615" s="194">
        <f>OFFSET('배치점수 계산기'!H$10,$D615,0)</f>
        <v/>
      </c>
      <c r="S615" s="194">
        <f>OFFSET('배치점수 계산기'!I$10,$D615,0)</f>
        <v/>
      </c>
      <c r="T615" s="194">
        <f>OFFSET('배치점수 계산기'!J$10,$D615,0)</f>
        <v/>
      </c>
      <c r="U615" s="194">
        <f>OFFSET('배치점수 계산기'!K$10,$D615,0)</f>
        <v/>
      </c>
      <c r="V615" s="194">
        <f>OFFSET('배치점수 계산기'!L$10,$D615,0)</f>
        <v/>
      </c>
      <c r="W615" s="186">
        <f>OFFSET('배치점수 계산기'!M$10,$D615,0)</f>
        <v/>
      </c>
      <c r="X615" s="184">
        <f>OFFSET('배치점수 계산기'!N$10,$D615,0)</f>
        <v/>
      </c>
      <c r="Y615" s="188">
        <f>OFFSET(환산공식!FW$15,$F615,0)</f>
        <v/>
      </c>
      <c r="Z615" s="697">
        <f>OFFSET(환산공식!FX$15,$F615,0)</f>
        <v/>
      </c>
      <c r="AA615" s="179">
        <f>OFFSET(환산공식!FY$15,$F615,0)</f>
        <v/>
      </c>
      <c r="AB615" s="3" t="n"/>
      <c r="AD615" s="0">
        <f>IF(L615="X",6,IF(Q615&gt;R615,1,IF(Q615&gt;S615,2,IF(Q615&gt;T615,3,IF(Q615&gt;U615,4,IF(Q615&gt;=V615,5,IF(Q615&lt;V615,6,"")))))))</f>
        <v/>
      </c>
      <c r="AF615" s="3" t="n"/>
      <c r="AG615" s="3" t="n"/>
      <c r="AH615" s="3" t="n"/>
    </row>
    <row r="616">
      <c r="A616" s="198" t="n"/>
      <c r="B616" s="198" t="n"/>
      <c r="C616" s="198" t="inlineStr">
        <is>
          <t>나609</t>
        </is>
      </c>
      <c r="D616" s="195" t="n">
        <v>1612</v>
      </c>
      <c r="E616" s="195" t="n">
        <v>189</v>
      </c>
      <c r="F616" s="195" t="n">
        <v>189</v>
      </c>
      <c r="G616" s="239" t="n">
        <v>609</v>
      </c>
      <c r="H616" s="197" t="inlineStr">
        <is>
          <t>나</t>
        </is>
      </c>
      <c r="I616" s="242" t="inlineStr">
        <is>
          <t>경상국립대</t>
        </is>
      </c>
      <c r="J616" s="242" t="inlineStr">
        <is>
          <t>철학과</t>
        </is>
      </c>
      <c r="K616" s="195" t="inlineStr">
        <is>
          <t>통합</t>
        </is>
      </c>
      <c r="L616" s="697">
        <f>IF(OFFSET(환산공식!$ED$15,$F616,0)=1,"O","X")</f>
        <v/>
      </c>
      <c r="M616" s="188">
        <f>IFERROR(OFFSET(환산공식!DJ$15,$F616,0),"")</f>
        <v/>
      </c>
      <c r="N616" s="697">
        <f>IFERROR(CONCATENATE(ROUND(OFFSET(환산공식!DK$15,$F616,0),1),"%"),"")</f>
        <v/>
      </c>
      <c r="O616" s="697">
        <f>IFERROR(OFFSET(환산공식!DL$15,$F616,0),"")</f>
        <v/>
      </c>
      <c r="P616" s="188">
        <f>IF(E616="","",IF(Q616&gt;R616,"90% 이상",IF(Q616&gt;S616,CONCATENATE(ROUND(((Q616-S616)/(R616-S616))*20+70,0),"%"),IF(Q616&gt;T616,CONCATENATE(ROUND(((Q616-T616)/(S616-T616))*30+40,0),"%"),IF(Q616&gt;U616,CONCATENATE(ROUND(((Q616-U616)/(T616-U616))*30+10,0),"%"),IF(Q616&gt;V616,CONCATENATE(ROUND(((Q616-V616)/(U616-V616))*7+3,0),"%"),"3% 이하"))))))</f>
        <v/>
      </c>
      <c r="Q616" s="194">
        <f>IFERROR(ROUND(OFFSET(환산공식!$FG$15,$F616,0),3),"")</f>
        <v/>
      </c>
      <c r="R616" s="194">
        <f>OFFSET('배치점수 계산기'!H$10,$D616,0)</f>
        <v/>
      </c>
      <c r="S616" s="194">
        <f>OFFSET('배치점수 계산기'!I$10,$D616,0)</f>
        <v/>
      </c>
      <c r="T616" s="194">
        <f>OFFSET('배치점수 계산기'!J$10,$D616,0)</f>
        <v/>
      </c>
      <c r="U616" s="194">
        <f>OFFSET('배치점수 계산기'!K$10,$D616,0)</f>
        <v/>
      </c>
      <c r="V616" s="194">
        <f>OFFSET('배치점수 계산기'!L$10,$D616,0)</f>
        <v/>
      </c>
      <c r="W616" s="186">
        <f>OFFSET('배치점수 계산기'!M$10,$D616,0)</f>
        <v/>
      </c>
      <c r="X616" s="184">
        <f>OFFSET('배치점수 계산기'!N$10,$D616,0)</f>
        <v/>
      </c>
      <c r="Y616" s="188">
        <f>OFFSET(환산공식!FW$15,$F616,0)</f>
        <v/>
      </c>
      <c r="Z616" s="697">
        <f>OFFSET(환산공식!FX$15,$F616,0)</f>
        <v/>
      </c>
      <c r="AA616" s="179">
        <f>OFFSET(환산공식!FY$15,$F616,0)</f>
        <v/>
      </c>
      <c r="AB616" s="3" t="n"/>
      <c r="AD616" s="0">
        <f>IF(L616="X",6,IF(Q616&gt;R616,1,IF(Q616&gt;S616,2,IF(Q616&gt;T616,3,IF(Q616&gt;U616,4,IF(Q616&gt;=V616,5,IF(Q616&lt;V616,6,"")))))))</f>
        <v/>
      </c>
      <c r="AF616" s="3" t="n"/>
      <c r="AG616" s="3" t="n"/>
      <c r="AH616" s="3" t="n"/>
    </row>
    <row r="617">
      <c r="A617" s="198" t="n"/>
      <c r="B617" s="198" t="n"/>
      <c r="C617" s="198" t="inlineStr">
        <is>
          <t>나610</t>
        </is>
      </c>
      <c r="D617" s="195" t="n">
        <v>1613</v>
      </c>
      <c r="E617" s="195" t="n">
        <v>189</v>
      </c>
      <c r="F617" s="195" t="n">
        <v>189</v>
      </c>
      <c r="G617" s="239" t="n">
        <v>610</v>
      </c>
      <c r="H617" s="197" t="inlineStr">
        <is>
          <t>나</t>
        </is>
      </c>
      <c r="I617" s="242" t="inlineStr">
        <is>
          <t>경상국립대</t>
        </is>
      </c>
      <c r="J617" s="242" t="inlineStr">
        <is>
          <t>사학과</t>
        </is>
      </c>
      <c r="K617" s="195" t="inlineStr">
        <is>
          <t>통합</t>
        </is>
      </c>
      <c r="L617" s="697">
        <f>IF(OFFSET(환산공식!$ED$15,$F617,0)=1,"O","X")</f>
        <v/>
      </c>
      <c r="M617" s="188">
        <f>IFERROR(OFFSET(환산공식!DJ$15,$F617,0),"")</f>
        <v/>
      </c>
      <c r="N617" s="697">
        <f>IFERROR(CONCATENATE(ROUND(OFFSET(환산공식!DK$15,$F617,0),1),"%"),"")</f>
        <v/>
      </c>
      <c r="O617" s="697">
        <f>IFERROR(OFFSET(환산공식!DL$15,$F617,0),"")</f>
        <v/>
      </c>
      <c r="P617" s="188">
        <f>IF(E617="","",IF(Q617&gt;R617,"90% 이상",IF(Q617&gt;S617,CONCATENATE(ROUND(((Q617-S617)/(R617-S617))*20+70,0),"%"),IF(Q617&gt;T617,CONCATENATE(ROUND(((Q617-T617)/(S617-T617))*30+40,0),"%"),IF(Q617&gt;U617,CONCATENATE(ROUND(((Q617-U617)/(T617-U617))*30+10,0),"%"),IF(Q617&gt;V617,CONCATENATE(ROUND(((Q617-V617)/(U617-V617))*7+3,0),"%"),"3% 이하"))))))</f>
        <v/>
      </c>
      <c r="Q617" s="194">
        <f>IFERROR(ROUND(OFFSET(환산공식!$FG$15,$F617,0),3),"")</f>
        <v/>
      </c>
      <c r="R617" s="194">
        <f>OFFSET('배치점수 계산기'!H$10,$D617,0)</f>
        <v/>
      </c>
      <c r="S617" s="194">
        <f>OFFSET('배치점수 계산기'!I$10,$D617,0)</f>
        <v/>
      </c>
      <c r="T617" s="194">
        <f>OFFSET('배치점수 계산기'!J$10,$D617,0)</f>
        <v/>
      </c>
      <c r="U617" s="194">
        <f>OFFSET('배치점수 계산기'!K$10,$D617,0)</f>
        <v/>
      </c>
      <c r="V617" s="194">
        <f>OFFSET('배치점수 계산기'!L$10,$D617,0)</f>
        <v/>
      </c>
      <c r="W617" s="186">
        <f>OFFSET('배치점수 계산기'!M$10,$D617,0)</f>
        <v/>
      </c>
      <c r="X617" s="184">
        <f>OFFSET('배치점수 계산기'!N$10,$D617,0)</f>
        <v/>
      </c>
      <c r="Y617" s="188">
        <f>OFFSET(환산공식!FW$15,$F617,0)</f>
        <v/>
      </c>
      <c r="Z617" s="697">
        <f>OFFSET(환산공식!FX$15,$F617,0)</f>
        <v/>
      </c>
      <c r="AA617" s="179">
        <f>OFFSET(환산공식!FY$15,$F617,0)</f>
        <v/>
      </c>
      <c r="AB617" s="3" t="n"/>
      <c r="AD617" s="0">
        <f>IF(L617="X",6,IF(Q617&gt;R617,1,IF(Q617&gt;S617,2,IF(Q617&gt;T617,3,IF(Q617&gt;U617,4,IF(Q617&gt;=V617,5,IF(Q617&lt;V617,6,"")))))))</f>
        <v/>
      </c>
      <c r="AF617" s="3" t="n"/>
      <c r="AG617" s="3" t="n"/>
      <c r="AH617" s="3" t="n"/>
    </row>
    <row r="618">
      <c r="A618" s="198" t="n"/>
      <c r="B618" s="198" t="n"/>
      <c r="C618" s="198" t="inlineStr">
        <is>
          <t>나611</t>
        </is>
      </c>
      <c r="D618" s="195" t="n">
        <v>1614</v>
      </c>
      <c r="E618" s="195" t="n">
        <v>189</v>
      </c>
      <c r="F618" s="195" t="n">
        <v>189</v>
      </c>
      <c r="G618" s="239" t="n">
        <v>611</v>
      </c>
      <c r="H618" s="197" t="inlineStr">
        <is>
          <t>나</t>
        </is>
      </c>
      <c r="I618" s="242" t="inlineStr">
        <is>
          <t>경상국립대</t>
        </is>
      </c>
      <c r="J618" s="242" t="inlineStr">
        <is>
          <t>스마트유통물류학과</t>
        </is>
      </c>
      <c r="K618" s="195" t="inlineStr">
        <is>
          <t>통합</t>
        </is>
      </c>
      <c r="L618" s="697">
        <f>IF(OFFSET(환산공식!$ED$15,$F618,0)=1,"O","X")</f>
        <v/>
      </c>
      <c r="M618" s="188">
        <f>IFERROR(OFFSET(환산공식!DJ$15,$F618,0),"")</f>
        <v/>
      </c>
      <c r="N618" s="697">
        <f>IFERROR(CONCATENATE(ROUND(OFFSET(환산공식!DK$15,$F618,0),1),"%"),"")</f>
        <v/>
      </c>
      <c r="O618" s="697">
        <f>IFERROR(OFFSET(환산공식!DL$15,$F618,0),"")</f>
        <v/>
      </c>
      <c r="P618" s="188">
        <f>IF(E618="","",IF(Q618&gt;R618,"90% 이상",IF(Q618&gt;S618,CONCATENATE(ROUND(((Q618-S618)/(R618-S618))*20+70,0),"%"),IF(Q618&gt;T618,CONCATENATE(ROUND(((Q618-T618)/(S618-T618))*30+40,0),"%"),IF(Q618&gt;U618,CONCATENATE(ROUND(((Q618-U618)/(T618-U618))*30+10,0),"%"),IF(Q618&gt;V618,CONCATENATE(ROUND(((Q618-V618)/(U618-V618))*7+3,0),"%"),"3% 이하"))))))</f>
        <v/>
      </c>
      <c r="Q618" s="194">
        <f>IFERROR(ROUND(OFFSET(환산공식!$FG$15,$F618,0),3),"")</f>
        <v/>
      </c>
      <c r="R618" s="194">
        <f>OFFSET('배치점수 계산기'!H$10,$D618,0)</f>
        <v/>
      </c>
      <c r="S618" s="194">
        <f>OFFSET('배치점수 계산기'!I$10,$D618,0)</f>
        <v/>
      </c>
      <c r="T618" s="194">
        <f>OFFSET('배치점수 계산기'!J$10,$D618,0)</f>
        <v/>
      </c>
      <c r="U618" s="194">
        <f>OFFSET('배치점수 계산기'!K$10,$D618,0)</f>
        <v/>
      </c>
      <c r="V618" s="194">
        <f>OFFSET('배치점수 계산기'!L$10,$D618,0)</f>
        <v/>
      </c>
      <c r="W618" s="186">
        <f>OFFSET('배치점수 계산기'!M$10,$D618,0)</f>
        <v/>
      </c>
      <c r="X618" s="184">
        <f>OFFSET('배치점수 계산기'!N$10,$D618,0)</f>
        <v/>
      </c>
      <c r="Y618" s="188">
        <f>OFFSET(환산공식!FW$15,$F618,0)</f>
        <v/>
      </c>
      <c r="Z618" s="697">
        <f>OFFSET(환산공식!FX$15,$F618,0)</f>
        <v/>
      </c>
      <c r="AA618" s="179">
        <f>OFFSET(환산공식!FY$15,$F618,0)</f>
        <v/>
      </c>
      <c r="AB618" s="3" t="n"/>
      <c r="AD618" s="0">
        <f>IF(L618="X",6,IF(Q618&gt;R618,1,IF(Q618&gt;S618,2,IF(Q618&gt;T618,3,IF(Q618&gt;U618,4,IF(Q618&gt;=V618,5,IF(Q618&lt;V618,6,"")))))))</f>
        <v/>
      </c>
      <c r="AF618" s="3" t="n"/>
      <c r="AG618" s="3" t="n"/>
      <c r="AH618" s="3" t="n"/>
    </row>
    <row r="619">
      <c r="A619" s="198" t="n"/>
      <c r="B619" s="198" t="n"/>
      <c r="C619" s="198" t="inlineStr">
        <is>
          <t>나612</t>
        </is>
      </c>
      <c r="D619" s="195" t="n">
        <v>1615</v>
      </c>
      <c r="E619" s="195" t="n">
        <v>189</v>
      </c>
      <c r="F619" s="195" t="n">
        <v>189</v>
      </c>
      <c r="G619" s="239" t="n">
        <v>612</v>
      </c>
      <c r="H619" s="197" t="inlineStr">
        <is>
          <t>나</t>
        </is>
      </c>
      <c r="I619" s="242" t="inlineStr">
        <is>
          <t>경상국립대</t>
        </is>
      </c>
      <c r="J619" s="242" t="inlineStr">
        <is>
          <t>불어불문학과</t>
        </is>
      </c>
      <c r="K619" s="195" t="inlineStr">
        <is>
          <t>통합</t>
        </is>
      </c>
      <c r="L619" s="697">
        <f>IF(OFFSET(환산공식!$ED$15,$F619,0)=1,"O","X")</f>
        <v/>
      </c>
      <c r="M619" s="188">
        <f>IFERROR(OFFSET(환산공식!DJ$15,$F619,0),"")</f>
        <v/>
      </c>
      <c r="N619" s="697">
        <f>IFERROR(CONCATENATE(ROUND(OFFSET(환산공식!DK$15,$F619,0),1),"%"),"")</f>
        <v/>
      </c>
      <c r="O619" s="697">
        <f>IFERROR(OFFSET(환산공식!DL$15,$F619,0),"")</f>
        <v/>
      </c>
      <c r="P619" s="188">
        <f>IF(E619="","",IF(Q619&gt;R619,"90% 이상",IF(Q619&gt;S619,CONCATENATE(ROUND(((Q619-S619)/(R619-S619))*20+70,0),"%"),IF(Q619&gt;T619,CONCATENATE(ROUND(((Q619-T619)/(S619-T619))*30+40,0),"%"),IF(Q619&gt;U619,CONCATENATE(ROUND(((Q619-U619)/(T619-U619))*30+10,0),"%"),IF(Q619&gt;V619,CONCATENATE(ROUND(((Q619-V619)/(U619-V619))*7+3,0),"%"),"3% 이하"))))))</f>
        <v/>
      </c>
      <c r="Q619" s="194">
        <f>IFERROR(ROUND(OFFSET(환산공식!$FG$15,$F619,0),3),"")</f>
        <v/>
      </c>
      <c r="R619" s="194">
        <f>OFFSET('배치점수 계산기'!H$10,$D619,0)</f>
        <v/>
      </c>
      <c r="S619" s="194">
        <f>OFFSET('배치점수 계산기'!I$10,$D619,0)</f>
        <v/>
      </c>
      <c r="T619" s="194">
        <f>OFFSET('배치점수 계산기'!J$10,$D619,0)</f>
        <v/>
      </c>
      <c r="U619" s="194">
        <f>OFFSET('배치점수 계산기'!K$10,$D619,0)</f>
        <v/>
      </c>
      <c r="V619" s="194">
        <f>OFFSET('배치점수 계산기'!L$10,$D619,0)</f>
        <v/>
      </c>
      <c r="W619" s="186">
        <f>OFFSET('배치점수 계산기'!M$10,$D619,0)</f>
        <v/>
      </c>
      <c r="X619" s="184">
        <f>OFFSET('배치점수 계산기'!N$10,$D619,0)</f>
        <v/>
      </c>
      <c r="Y619" s="188">
        <f>OFFSET(환산공식!FW$15,$F619,0)</f>
        <v/>
      </c>
      <c r="Z619" s="697">
        <f>OFFSET(환산공식!FX$15,$F619,0)</f>
        <v/>
      </c>
      <c r="AA619" s="179">
        <f>OFFSET(환산공식!FY$15,$F619,0)</f>
        <v/>
      </c>
      <c r="AB619" s="3" t="n"/>
      <c r="AD619" s="0">
        <f>IF(L619="X",6,IF(Q619&gt;R619,1,IF(Q619&gt;S619,2,IF(Q619&gt;T619,3,IF(Q619&gt;U619,4,IF(Q619&gt;=V619,5,IF(Q619&lt;V619,6,"")))))))</f>
        <v/>
      </c>
      <c r="AF619" s="3" t="n"/>
      <c r="AG619" s="3" t="n"/>
      <c r="AH619" s="3" t="n"/>
    </row>
    <row r="620">
      <c r="A620" s="198" t="n"/>
      <c r="B620" s="198" t="n"/>
      <c r="C620" s="198" t="inlineStr">
        <is>
          <t>나613</t>
        </is>
      </c>
      <c r="D620" s="195" t="n">
        <v>1616</v>
      </c>
      <c r="E620" s="195" t="n">
        <v>189</v>
      </c>
      <c r="F620" s="195" t="n">
        <v>189</v>
      </c>
      <c r="G620" s="239" t="n">
        <v>613</v>
      </c>
      <c r="H620" s="197" t="inlineStr">
        <is>
          <t>나</t>
        </is>
      </c>
      <c r="I620" s="242" t="inlineStr">
        <is>
          <t>경상국립대</t>
        </is>
      </c>
      <c r="J620" s="242" t="inlineStr">
        <is>
          <t>러시아학과</t>
        </is>
      </c>
      <c r="K620" s="195" t="inlineStr">
        <is>
          <t>통합</t>
        </is>
      </c>
      <c r="L620" s="697">
        <f>IF(OFFSET(환산공식!$ED$15,$F620,0)=1,"O","X")</f>
        <v/>
      </c>
      <c r="M620" s="188">
        <f>IFERROR(OFFSET(환산공식!DJ$15,$F620,0),"")</f>
        <v/>
      </c>
      <c r="N620" s="697">
        <f>IFERROR(CONCATENATE(ROUND(OFFSET(환산공식!DK$15,$F620,0),1),"%"),"")</f>
        <v/>
      </c>
      <c r="O620" s="697">
        <f>IFERROR(OFFSET(환산공식!DL$15,$F620,0),"")</f>
        <v/>
      </c>
      <c r="P620" s="188">
        <f>IF(E620="","",IF(Q620&gt;R620,"90% 이상",IF(Q620&gt;S620,CONCATENATE(ROUND(((Q620-S620)/(R620-S620))*20+70,0),"%"),IF(Q620&gt;T620,CONCATENATE(ROUND(((Q620-T620)/(S620-T620))*30+40,0),"%"),IF(Q620&gt;U620,CONCATENATE(ROUND(((Q620-U620)/(T620-U620))*30+10,0),"%"),IF(Q620&gt;V620,CONCATENATE(ROUND(((Q620-V620)/(U620-V620))*7+3,0),"%"),"3% 이하"))))))</f>
        <v/>
      </c>
      <c r="Q620" s="194">
        <f>IFERROR(ROUND(OFFSET(환산공식!$FG$15,$F620,0),3),"")</f>
        <v/>
      </c>
      <c r="R620" s="194">
        <f>OFFSET('배치점수 계산기'!H$10,$D620,0)</f>
        <v/>
      </c>
      <c r="S620" s="194">
        <f>OFFSET('배치점수 계산기'!I$10,$D620,0)</f>
        <v/>
      </c>
      <c r="T620" s="194">
        <f>OFFSET('배치점수 계산기'!J$10,$D620,0)</f>
        <v/>
      </c>
      <c r="U620" s="194">
        <f>OFFSET('배치점수 계산기'!K$10,$D620,0)</f>
        <v/>
      </c>
      <c r="V620" s="194">
        <f>OFFSET('배치점수 계산기'!L$10,$D620,0)</f>
        <v/>
      </c>
      <c r="W620" s="186">
        <f>OFFSET('배치점수 계산기'!M$10,$D620,0)</f>
        <v/>
      </c>
      <c r="X620" s="184">
        <f>OFFSET('배치점수 계산기'!N$10,$D620,0)</f>
        <v/>
      </c>
      <c r="Y620" s="188">
        <f>OFFSET(환산공식!FW$15,$F620,0)</f>
        <v/>
      </c>
      <c r="Z620" s="697">
        <f>OFFSET(환산공식!FX$15,$F620,0)</f>
        <v/>
      </c>
      <c r="AA620" s="179">
        <f>OFFSET(환산공식!FY$15,$F620,0)</f>
        <v/>
      </c>
      <c r="AB620" s="3" t="n"/>
      <c r="AD620" s="0">
        <f>IF(L620="X",6,IF(Q620&gt;R620,1,IF(Q620&gt;S620,2,IF(Q620&gt;T620,3,IF(Q620&gt;U620,4,IF(Q620&gt;=V620,5,IF(Q620&lt;V620,6,"")))))))</f>
        <v/>
      </c>
      <c r="AF620" s="3" t="n"/>
      <c r="AG620" s="3" t="n"/>
      <c r="AH620" s="3" t="n"/>
    </row>
    <row r="621">
      <c r="A621" s="198" t="n"/>
      <c r="B621" s="198" t="n"/>
      <c r="C621" s="198" t="inlineStr">
        <is>
          <t>나614</t>
        </is>
      </c>
      <c r="D621" s="195" t="n">
        <v>1617</v>
      </c>
      <c r="E621" s="195" t="n">
        <v>189</v>
      </c>
      <c r="F621" s="195" t="n">
        <v>189</v>
      </c>
      <c r="G621" s="239" t="n">
        <v>614</v>
      </c>
      <c r="H621" s="197" t="inlineStr">
        <is>
          <t>나</t>
        </is>
      </c>
      <c r="I621" s="242" t="inlineStr">
        <is>
          <t>경상국립대</t>
        </is>
      </c>
      <c r="J621" s="242" t="inlineStr">
        <is>
          <t>국어국문학과</t>
        </is>
      </c>
      <c r="K621" s="195" t="inlineStr">
        <is>
          <t>통합</t>
        </is>
      </c>
      <c r="L621" s="697">
        <f>IF(OFFSET(환산공식!$ED$15,$F621,0)=1,"O","X")</f>
        <v/>
      </c>
      <c r="M621" s="188">
        <f>IFERROR(OFFSET(환산공식!DJ$15,$F621,0),"")</f>
        <v/>
      </c>
      <c r="N621" s="697">
        <f>IFERROR(CONCATENATE(ROUND(OFFSET(환산공식!DK$15,$F621,0),1),"%"),"")</f>
        <v/>
      </c>
      <c r="O621" s="697">
        <f>IFERROR(OFFSET(환산공식!DL$15,$F621,0),"")</f>
        <v/>
      </c>
      <c r="P621" s="188">
        <f>IF(E621="","",IF(Q621&gt;R621,"90% 이상",IF(Q621&gt;S621,CONCATENATE(ROUND(((Q621-S621)/(R621-S621))*20+70,0),"%"),IF(Q621&gt;T621,CONCATENATE(ROUND(((Q621-T621)/(S621-T621))*30+40,0),"%"),IF(Q621&gt;U621,CONCATENATE(ROUND(((Q621-U621)/(T621-U621))*30+10,0),"%"),IF(Q621&gt;V621,CONCATENATE(ROUND(((Q621-V621)/(U621-V621))*7+3,0),"%"),"3% 이하"))))))</f>
        <v/>
      </c>
      <c r="Q621" s="194">
        <f>IFERROR(ROUND(OFFSET(환산공식!$FG$15,$F621,0),3),"")</f>
        <v/>
      </c>
      <c r="R621" s="194">
        <f>OFFSET('배치점수 계산기'!H$10,$D621,0)</f>
        <v/>
      </c>
      <c r="S621" s="194">
        <f>OFFSET('배치점수 계산기'!I$10,$D621,0)</f>
        <v/>
      </c>
      <c r="T621" s="194">
        <f>OFFSET('배치점수 계산기'!J$10,$D621,0)</f>
        <v/>
      </c>
      <c r="U621" s="194">
        <f>OFFSET('배치점수 계산기'!K$10,$D621,0)</f>
        <v/>
      </c>
      <c r="V621" s="194">
        <f>OFFSET('배치점수 계산기'!L$10,$D621,0)</f>
        <v/>
      </c>
      <c r="W621" s="186">
        <f>OFFSET('배치점수 계산기'!M$10,$D621,0)</f>
        <v/>
      </c>
      <c r="X621" s="184">
        <f>OFFSET('배치점수 계산기'!N$10,$D621,0)</f>
        <v/>
      </c>
      <c r="Y621" s="188">
        <f>OFFSET(환산공식!FW$15,$F621,0)</f>
        <v/>
      </c>
      <c r="Z621" s="697">
        <f>OFFSET(환산공식!FX$15,$F621,0)</f>
        <v/>
      </c>
      <c r="AA621" s="179">
        <f>OFFSET(환산공식!FY$15,$F621,0)</f>
        <v/>
      </c>
      <c r="AB621" s="3" t="n"/>
      <c r="AD621" s="0">
        <f>IF(L621="X",6,IF(Q621&gt;R621,1,IF(Q621&gt;S621,2,IF(Q621&gt;T621,3,IF(Q621&gt;U621,4,IF(Q621&gt;=V621,5,IF(Q621&lt;V621,6,"")))))))</f>
        <v/>
      </c>
      <c r="AF621" s="3" t="n"/>
      <c r="AG621" s="3" t="n"/>
      <c r="AH621" s="3" t="n"/>
    </row>
    <row r="622">
      <c r="A622" s="198" t="n"/>
      <c r="B622" s="198" t="n"/>
      <c r="C622" s="198" t="inlineStr">
        <is>
          <t>나615</t>
        </is>
      </c>
      <c r="D622" s="195" t="n">
        <v>1618</v>
      </c>
      <c r="E622" s="195" t="n">
        <v>189</v>
      </c>
      <c r="F622" s="195" t="n">
        <v>189</v>
      </c>
      <c r="G622" s="239" t="n">
        <v>615</v>
      </c>
      <c r="H622" s="197" t="inlineStr">
        <is>
          <t>나</t>
        </is>
      </c>
      <c r="I622" s="242" t="inlineStr">
        <is>
          <t>경상국립대</t>
        </is>
      </c>
      <c r="J622" s="242" t="inlineStr">
        <is>
          <t>중어중문학과</t>
        </is>
      </c>
      <c r="K622" s="195" t="inlineStr">
        <is>
          <t>통합</t>
        </is>
      </c>
      <c r="L622" s="697">
        <f>IF(OFFSET(환산공식!$ED$15,$F622,0)=1,"O","X")</f>
        <v/>
      </c>
      <c r="M622" s="188">
        <f>IFERROR(OFFSET(환산공식!DJ$15,$F622,0),"")</f>
        <v/>
      </c>
      <c r="N622" s="697">
        <f>IFERROR(CONCATENATE(ROUND(OFFSET(환산공식!DK$15,$F622,0),1),"%"),"")</f>
        <v/>
      </c>
      <c r="O622" s="697">
        <f>IFERROR(OFFSET(환산공식!DL$15,$F622,0),"")</f>
        <v/>
      </c>
      <c r="P622" s="188">
        <f>IF(E622="","",IF(Q622&gt;R622,"90% 이상",IF(Q622&gt;S622,CONCATENATE(ROUND(((Q622-S622)/(R622-S622))*20+70,0),"%"),IF(Q622&gt;T622,CONCATENATE(ROUND(((Q622-T622)/(S622-T622))*30+40,0),"%"),IF(Q622&gt;U622,CONCATENATE(ROUND(((Q622-U622)/(T622-U622))*30+10,0),"%"),IF(Q622&gt;V622,CONCATENATE(ROUND(((Q622-V622)/(U622-V622))*7+3,0),"%"),"3% 이하"))))))</f>
        <v/>
      </c>
      <c r="Q622" s="194">
        <f>IFERROR(ROUND(OFFSET(환산공식!$FG$15,$F622,0),3),"")</f>
        <v/>
      </c>
      <c r="R622" s="194">
        <f>OFFSET('배치점수 계산기'!H$10,$D622,0)</f>
        <v/>
      </c>
      <c r="S622" s="194">
        <f>OFFSET('배치점수 계산기'!I$10,$D622,0)</f>
        <v/>
      </c>
      <c r="T622" s="194">
        <f>OFFSET('배치점수 계산기'!J$10,$D622,0)</f>
        <v/>
      </c>
      <c r="U622" s="194">
        <f>OFFSET('배치점수 계산기'!K$10,$D622,0)</f>
        <v/>
      </c>
      <c r="V622" s="194">
        <f>OFFSET('배치점수 계산기'!L$10,$D622,0)</f>
        <v/>
      </c>
      <c r="W622" s="186">
        <f>OFFSET('배치점수 계산기'!M$10,$D622,0)</f>
        <v/>
      </c>
      <c r="X622" s="184">
        <f>OFFSET('배치점수 계산기'!N$10,$D622,0)</f>
        <v/>
      </c>
      <c r="Y622" s="188">
        <f>OFFSET(환산공식!FW$15,$F622,0)</f>
        <v/>
      </c>
      <c r="Z622" s="697">
        <f>OFFSET(환산공식!FX$15,$F622,0)</f>
        <v/>
      </c>
      <c r="AA622" s="179">
        <f>OFFSET(환산공식!FY$15,$F622,0)</f>
        <v/>
      </c>
      <c r="AB622" s="3" t="n"/>
      <c r="AD622" s="0">
        <f>IF(L622="X",6,IF(Q622&gt;R622,1,IF(Q622&gt;S622,2,IF(Q622&gt;T622,3,IF(Q622&gt;U622,4,IF(Q622&gt;=V622,5,IF(Q622&lt;V622,6,"")))))))</f>
        <v/>
      </c>
      <c r="AF622" s="3" t="n"/>
      <c r="AG622" s="3" t="n"/>
      <c r="AH622" s="3" t="n"/>
    </row>
    <row r="623">
      <c r="A623" s="198" t="n"/>
      <c r="B623" s="198" t="n"/>
      <c r="C623" s="198" t="inlineStr">
        <is>
          <t>나616</t>
        </is>
      </c>
      <c r="D623" s="195" t="n">
        <v>1621</v>
      </c>
      <c r="E623" s="195" t="n">
        <v>287</v>
      </c>
      <c r="F623" s="195" t="n">
        <v>287</v>
      </c>
      <c r="G623" s="239" t="n">
        <v>616</v>
      </c>
      <c r="H623" s="197" t="inlineStr">
        <is>
          <t>나</t>
        </is>
      </c>
      <c r="I623" s="242" t="inlineStr">
        <is>
          <t>부산대</t>
        </is>
      </c>
      <c r="J623" s="242" t="inlineStr">
        <is>
          <t>전기전자공학부(전자공학전공)</t>
        </is>
      </c>
      <c r="K623" s="195" t="inlineStr">
        <is>
          <t>자연</t>
        </is>
      </c>
      <c r="L623" s="697">
        <f>IF(OFFSET(환산공식!$ED$15,$F623,0)=1,"O","X")</f>
        <v/>
      </c>
      <c r="M623" s="188">
        <f>IFERROR(OFFSET(환산공식!DJ$15,$F623,0),"")</f>
        <v/>
      </c>
      <c r="N623" s="697">
        <f>IFERROR(CONCATENATE(ROUND(OFFSET(환산공식!DK$15,$F623,0),1),"%"),"")</f>
        <v/>
      </c>
      <c r="O623" s="697">
        <f>IFERROR(OFFSET(환산공식!DL$15,$F623,0),"")</f>
        <v/>
      </c>
      <c r="P623" s="188">
        <f>IF(E623="","",IF(Q623&gt;R623,"90% 이상",IF(Q623&gt;S623,CONCATENATE(ROUND(((Q623-S623)/(R623-S623))*20+70,0),"%"),IF(Q623&gt;T623,CONCATENATE(ROUND(((Q623-T623)/(S623-T623))*30+40,0),"%"),IF(Q623&gt;U623,CONCATENATE(ROUND(((Q623-U623)/(T623-U623))*30+10,0),"%"),IF(Q623&gt;V623,CONCATENATE(ROUND(((Q623-V623)/(U623-V623))*7+3,0),"%"),"3% 이하"))))))</f>
        <v/>
      </c>
      <c r="Q623" s="194">
        <f>IFERROR(ROUND(OFFSET(환산공식!$FG$15,$F623,0),3),"")</f>
        <v/>
      </c>
      <c r="R623" s="194">
        <f>OFFSET('배치점수 계산기'!H$10,$D623,0)</f>
        <v/>
      </c>
      <c r="S623" s="194">
        <f>OFFSET('배치점수 계산기'!I$10,$D623,0)</f>
        <v/>
      </c>
      <c r="T623" s="194">
        <f>OFFSET('배치점수 계산기'!J$10,$D623,0)</f>
        <v/>
      </c>
      <c r="U623" s="194">
        <f>OFFSET('배치점수 계산기'!K$10,$D623,0)</f>
        <v/>
      </c>
      <c r="V623" s="194">
        <f>OFFSET('배치점수 계산기'!L$10,$D623,0)</f>
        <v/>
      </c>
      <c r="W623" s="186">
        <f>OFFSET('배치점수 계산기'!M$10,$D623,0)</f>
        <v/>
      </c>
      <c r="X623" s="184">
        <f>OFFSET('배치점수 계산기'!N$10,$D623,0)</f>
        <v/>
      </c>
      <c r="Y623" s="188">
        <f>OFFSET(환산공식!FW$15,$F623,0)</f>
        <v/>
      </c>
      <c r="Z623" s="697">
        <f>OFFSET(환산공식!FX$15,$F623,0)</f>
        <v/>
      </c>
      <c r="AA623" s="179">
        <f>OFFSET(환산공식!FY$15,$F623,0)</f>
        <v/>
      </c>
      <c r="AB623" s="3" t="n"/>
      <c r="AD623" s="0">
        <f>IF(L623="X",6,IF(Q623&gt;R623,1,IF(Q623&gt;S623,2,IF(Q623&gt;T623,3,IF(Q623&gt;U623,4,IF(Q623&gt;=V623,5,IF(Q623&lt;V623,6,"")))))))</f>
        <v/>
      </c>
      <c r="AF623" s="3" t="n"/>
      <c r="AG623" s="3" t="n"/>
      <c r="AH623" s="3" t="n"/>
    </row>
    <row r="624">
      <c r="A624" s="198" t="n"/>
      <c r="B624" s="198" t="n"/>
      <c r="C624" s="198" t="inlineStr">
        <is>
          <t>나617</t>
        </is>
      </c>
      <c r="D624" s="195" t="n">
        <v>1622</v>
      </c>
      <c r="E624" s="195" t="n">
        <v>287</v>
      </c>
      <c r="F624" s="195" t="n">
        <v>287</v>
      </c>
      <c r="G624" s="239" t="n">
        <v>617</v>
      </c>
      <c r="H624" s="197" t="inlineStr">
        <is>
          <t>나</t>
        </is>
      </c>
      <c r="I624" s="242" t="inlineStr">
        <is>
          <t>부산대</t>
        </is>
      </c>
      <c r="J624" s="242" t="inlineStr">
        <is>
          <t>기계공학부</t>
        </is>
      </c>
      <c r="K624" s="195" t="inlineStr">
        <is>
          <t>자연</t>
        </is>
      </c>
      <c r="L624" s="697">
        <f>IF(OFFSET(환산공식!$ED$15,$F624,0)=1,"O","X")</f>
        <v/>
      </c>
      <c r="M624" s="188">
        <f>IFERROR(OFFSET(환산공식!DJ$15,$F624,0),"")</f>
        <v/>
      </c>
      <c r="N624" s="697">
        <f>IFERROR(CONCATENATE(ROUND(OFFSET(환산공식!DK$15,$F624,0),1),"%"),"")</f>
        <v/>
      </c>
      <c r="O624" s="697">
        <f>IFERROR(OFFSET(환산공식!DL$15,$F624,0),"")</f>
        <v/>
      </c>
      <c r="P624" s="188">
        <f>IF(E624="","",IF(Q624&gt;R624,"90% 이상",IF(Q624&gt;S624,CONCATENATE(ROUND(((Q624-S624)/(R624-S624))*20+70,0),"%"),IF(Q624&gt;T624,CONCATENATE(ROUND(((Q624-T624)/(S624-T624))*30+40,0),"%"),IF(Q624&gt;U624,CONCATENATE(ROUND(((Q624-U624)/(T624-U624))*30+10,0),"%"),IF(Q624&gt;V624,CONCATENATE(ROUND(((Q624-V624)/(U624-V624))*7+3,0),"%"),"3% 이하"))))))</f>
        <v/>
      </c>
      <c r="Q624" s="194">
        <f>IFERROR(ROUND(OFFSET(환산공식!$FG$15,$F624,0),3),"")</f>
        <v/>
      </c>
      <c r="R624" s="194">
        <f>OFFSET('배치점수 계산기'!H$10,$D624,0)</f>
        <v/>
      </c>
      <c r="S624" s="194">
        <f>OFFSET('배치점수 계산기'!I$10,$D624,0)</f>
        <v/>
      </c>
      <c r="T624" s="194">
        <f>OFFSET('배치점수 계산기'!J$10,$D624,0)</f>
        <v/>
      </c>
      <c r="U624" s="194">
        <f>OFFSET('배치점수 계산기'!K$10,$D624,0)</f>
        <v/>
      </c>
      <c r="V624" s="194">
        <f>OFFSET('배치점수 계산기'!L$10,$D624,0)</f>
        <v/>
      </c>
      <c r="W624" s="186">
        <f>OFFSET('배치점수 계산기'!M$10,$D624,0)</f>
        <v/>
      </c>
      <c r="X624" s="184">
        <f>OFFSET('배치점수 계산기'!N$10,$D624,0)</f>
        <v/>
      </c>
      <c r="Y624" s="188">
        <f>OFFSET(환산공식!FW$15,$F624,0)</f>
        <v/>
      </c>
      <c r="Z624" s="697">
        <f>OFFSET(환산공식!FX$15,$F624,0)</f>
        <v/>
      </c>
      <c r="AA624" s="179">
        <f>OFFSET(환산공식!FY$15,$F624,0)</f>
        <v/>
      </c>
      <c r="AB624" s="3" t="n"/>
      <c r="AD624" s="0">
        <f>IF(L624="X",6,IF(Q624&gt;R624,1,IF(Q624&gt;S624,2,IF(Q624&gt;T624,3,IF(Q624&gt;U624,4,IF(Q624&gt;=V624,5,IF(Q624&lt;V624,6,"")))))))</f>
        <v/>
      </c>
      <c r="AF624" s="3" t="n"/>
      <c r="AG624" s="3" t="n"/>
      <c r="AH624" s="3" t="n"/>
    </row>
    <row r="625">
      <c r="A625" s="198" t="n"/>
      <c r="B625" s="198" t="n"/>
      <c r="C625" s="198" t="inlineStr">
        <is>
          <t>나618</t>
        </is>
      </c>
      <c r="D625" s="195" t="n">
        <v>1623</v>
      </c>
      <c r="E625" s="195" t="n">
        <v>287</v>
      </c>
      <c r="F625" s="195" t="n">
        <v>287</v>
      </c>
      <c r="G625" s="239" t="n">
        <v>618</v>
      </c>
      <c r="H625" s="197" t="inlineStr">
        <is>
          <t>나</t>
        </is>
      </c>
      <c r="I625" s="242" t="inlineStr">
        <is>
          <t>부산대</t>
        </is>
      </c>
      <c r="J625" s="242" t="inlineStr">
        <is>
          <t>생명과학과</t>
        </is>
      </c>
      <c r="K625" s="195" t="inlineStr">
        <is>
          <t>자연</t>
        </is>
      </c>
      <c r="L625" s="697">
        <f>IF(OFFSET(환산공식!$ED$15,$F625,0)=1,"O","X")</f>
        <v/>
      </c>
      <c r="M625" s="188">
        <f>IFERROR(OFFSET(환산공식!DJ$15,$F625,0),"")</f>
        <v/>
      </c>
      <c r="N625" s="697">
        <f>IFERROR(CONCATENATE(ROUND(OFFSET(환산공식!DK$15,$F625,0),1),"%"),"")</f>
        <v/>
      </c>
      <c r="O625" s="697">
        <f>IFERROR(OFFSET(환산공식!DL$15,$F625,0),"")</f>
        <v/>
      </c>
      <c r="P625" s="188">
        <f>IF(E625="","",IF(Q625&gt;R625,"90% 이상",IF(Q625&gt;S625,CONCATENATE(ROUND(((Q625-S625)/(R625-S625))*20+70,0),"%"),IF(Q625&gt;T625,CONCATENATE(ROUND(((Q625-T625)/(S625-T625))*30+40,0),"%"),IF(Q625&gt;U625,CONCATENATE(ROUND(((Q625-U625)/(T625-U625))*30+10,0),"%"),IF(Q625&gt;V625,CONCATENATE(ROUND(((Q625-V625)/(U625-V625))*7+3,0),"%"),"3% 이하"))))))</f>
        <v/>
      </c>
      <c r="Q625" s="194">
        <f>IFERROR(ROUND(OFFSET(환산공식!$FG$15,$F625,0),3),"")</f>
        <v/>
      </c>
      <c r="R625" s="194">
        <f>OFFSET('배치점수 계산기'!H$10,$D625,0)</f>
        <v/>
      </c>
      <c r="S625" s="194">
        <f>OFFSET('배치점수 계산기'!I$10,$D625,0)</f>
        <v/>
      </c>
      <c r="T625" s="194">
        <f>OFFSET('배치점수 계산기'!J$10,$D625,0)</f>
        <v/>
      </c>
      <c r="U625" s="194">
        <f>OFFSET('배치점수 계산기'!K$10,$D625,0)</f>
        <v/>
      </c>
      <c r="V625" s="194">
        <f>OFFSET('배치점수 계산기'!L$10,$D625,0)</f>
        <v/>
      </c>
      <c r="W625" s="186">
        <f>OFFSET('배치점수 계산기'!M$10,$D625,0)</f>
        <v/>
      </c>
      <c r="X625" s="184">
        <f>OFFSET('배치점수 계산기'!N$10,$D625,0)</f>
        <v/>
      </c>
      <c r="Y625" s="188">
        <f>OFFSET(환산공식!FW$15,$F625,0)</f>
        <v/>
      </c>
      <c r="Z625" s="697">
        <f>OFFSET(환산공식!FX$15,$F625,0)</f>
        <v/>
      </c>
      <c r="AA625" s="179">
        <f>OFFSET(환산공식!FY$15,$F625,0)</f>
        <v/>
      </c>
      <c r="AB625" s="3" t="n"/>
      <c r="AD625" s="0">
        <f>IF(L625="X",6,IF(Q625&gt;R625,1,IF(Q625&gt;S625,2,IF(Q625&gt;T625,3,IF(Q625&gt;U625,4,IF(Q625&gt;=V625,5,IF(Q625&lt;V625,6,"")))))))</f>
        <v/>
      </c>
      <c r="AF625" s="3" t="n"/>
      <c r="AG625" s="3" t="n"/>
      <c r="AH625" s="3" t="n"/>
    </row>
    <row r="626">
      <c r="A626" s="198" t="n"/>
      <c r="B626" s="198" t="n"/>
      <c r="C626" s="198" t="inlineStr">
        <is>
          <t>나619</t>
        </is>
      </c>
      <c r="D626" s="195" t="n">
        <v>1624</v>
      </c>
      <c r="E626" s="195" t="n">
        <v>287</v>
      </c>
      <c r="F626" s="195" t="n">
        <v>287</v>
      </c>
      <c r="G626" s="239" t="n">
        <v>619</v>
      </c>
      <c r="H626" s="197" t="inlineStr">
        <is>
          <t>나</t>
        </is>
      </c>
      <c r="I626" s="242" t="inlineStr">
        <is>
          <t>부산대</t>
        </is>
      </c>
      <c r="J626" s="242" t="inlineStr">
        <is>
          <t>항공우주공학과</t>
        </is>
      </c>
      <c r="K626" s="195" t="inlineStr">
        <is>
          <t>자연</t>
        </is>
      </c>
      <c r="L626" s="697">
        <f>IF(OFFSET(환산공식!$ED$15,$F626,0)=1,"O","X")</f>
        <v/>
      </c>
      <c r="M626" s="188">
        <f>IFERROR(OFFSET(환산공식!DJ$15,$F626,0),"")</f>
        <v/>
      </c>
      <c r="N626" s="697">
        <f>IFERROR(CONCATENATE(ROUND(OFFSET(환산공식!DK$15,$F626,0),1),"%"),"")</f>
        <v/>
      </c>
      <c r="O626" s="697">
        <f>IFERROR(OFFSET(환산공식!DL$15,$F626,0),"")</f>
        <v/>
      </c>
      <c r="P626" s="188">
        <f>IF(E626="","",IF(Q626&gt;R626,"90% 이상",IF(Q626&gt;S626,CONCATENATE(ROUND(((Q626-S626)/(R626-S626))*20+70,0),"%"),IF(Q626&gt;T626,CONCATENATE(ROUND(((Q626-T626)/(S626-T626))*30+40,0),"%"),IF(Q626&gt;U626,CONCATENATE(ROUND(((Q626-U626)/(T626-U626))*30+10,0),"%"),IF(Q626&gt;V626,CONCATENATE(ROUND(((Q626-V626)/(U626-V626))*7+3,0),"%"),"3% 이하"))))))</f>
        <v/>
      </c>
      <c r="Q626" s="194">
        <f>IFERROR(ROUND(OFFSET(환산공식!$FG$15,$F626,0),3),"")</f>
        <v/>
      </c>
      <c r="R626" s="194">
        <f>OFFSET('배치점수 계산기'!H$10,$D626,0)</f>
        <v/>
      </c>
      <c r="S626" s="194">
        <f>OFFSET('배치점수 계산기'!I$10,$D626,0)</f>
        <v/>
      </c>
      <c r="T626" s="194">
        <f>OFFSET('배치점수 계산기'!J$10,$D626,0)</f>
        <v/>
      </c>
      <c r="U626" s="194">
        <f>OFFSET('배치점수 계산기'!K$10,$D626,0)</f>
        <v/>
      </c>
      <c r="V626" s="194">
        <f>OFFSET('배치점수 계산기'!L$10,$D626,0)</f>
        <v/>
      </c>
      <c r="W626" s="186">
        <f>OFFSET('배치점수 계산기'!M$10,$D626,0)</f>
        <v/>
      </c>
      <c r="X626" s="184">
        <f>OFFSET('배치점수 계산기'!N$10,$D626,0)</f>
        <v/>
      </c>
      <c r="Y626" s="188">
        <f>OFFSET(환산공식!FW$15,$F626,0)</f>
        <v/>
      </c>
      <c r="Z626" s="697">
        <f>OFFSET(환산공식!FX$15,$F626,0)</f>
        <v/>
      </c>
      <c r="AA626" s="179">
        <f>OFFSET(환산공식!FY$15,$F626,0)</f>
        <v/>
      </c>
      <c r="AB626" s="3" t="n"/>
      <c r="AD626" s="0">
        <f>IF(L626="X",6,IF(Q626&gt;R626,1,IF(Q626&gt;S626,2,IF(Q626&gt;T626,3,IF(Q626&gt;U626,4,IF(Q626&gt;=V626,5,IF(Q626&lt;V626,6,"")))))))</f>
        <v/>
      </c>
      <c r="AF626" s="3" t="n"/>
      <c r="AG626" s="3" t="n"/>
      <c r="AH626" s="3" t="n"/>
    </row>
    <row r="627">
      <c r="A627" s="198" t="n"/>
      <c r="B627" s="198" t="n"/>
      <c r="C627" s="198" t="inlineStr">
        <is>
          <t>나620</t>
        </is>
      </c>
      <c r="D627" s="195" t="n">
        <v>1625</v>
      </c>
      <c r="E627" s="195" t="n">
        <v>287</v>
      </c>
      <c r="F627" s="195" t="n">
        <v>287</v>
      </c>
      <c r="G627" s="239" t="n">
        <v>620</v>
      </c>
      <c r="H627" s="197" t="inlineStr">
        <is>
          <t>나</t>
        </is>
      </c>
      <c r="I627" s="242" t="inlineStr">
        <is>
          <t>부산대</t>
        </is>
      </c>
      <c r="J627" s="242" t="inlineStr">
        <is>
          <t>고분자공학과</t>
        </is>
      </c>
      <c r="K627" s="195" t="inlineStr">
        <is>
          <t>자연</t>
        </is>
      </c>
      <c r="L627" s="697">
        <f>IF(OFFSET(환산공식!$ED$15,$F627,0)=1,"O","X")</f>
        <v/>
      </c>
      <c r="M627" s="188">
        <f>IFERROR(OFFSET(환산공식!DJ$15,$F627,0),"")</f>
        <v/>
      </c>
      <c r="N627" s="697">
        <f>IFERROR(CONCATENATE(ROUND(OFFSET(환산공식!DK$15,$F627,0),1),"%"),"")</f>
        <v/>
      </c>
      <c r="O627" s="697">
        <f>IFERROR(OFFSET(환산공식!DL$15,$F627,0),"")</f>
        <v/>
      </c>
      <c r="P627" s="188">
        <f>IF(E627="","",IF(Q627&gt;R627,"90% 이상",IF(Q627&gt;S627,CONCATENATE(ROUND(((Q627-S627)/(R627-S627))*20+70,0),"%"),IF(Q627&gt;T627,CONCATENATE(ROUND(((Q627-T627)/(S627-T627))*30+40,0),"%"),IF(Q627&gt;U627,CONCATENATE(ROUND(((Q627-U627)/(T627-U627))*30+10,0),"%"),IF(Q627&gt;V627,CONCATENATE(ROUND(((Q627-V627)/(U627-V627))*7+3,0),"%"),"3% 이하"))))))</f>
        <v/>
      </c>
      <c r="Q627" s="194">
        <f>IFERROR(ROUND(OFFSET(환산공식!$FG$15,$F627,0),3),"")</f>
        <v/>
      </c>
      <c r="R627" s="194">
        <f>OFFSET('배치점수 계산기'!H$10,$D627,0)</f>
        <v/>
      </c>
      <c r="S627" s="194">
        <f>OFFSET('배치점수 계산기'!I$10,$D627,0)</f>
        <v/>
      </c>
      <c r="T627" s="194">
        <f>OFFSET('배치점수 계산기'!J$10,$D627,0)</f>
        <v/>
      </c>
      <c r="U627" s="194">
        <f>OFFSET('배치점수 계산기'!K$10,$D627,0)</f>
        <v/>
      </c>
      <c r="V627" s="194">
        <f>OFFSET('배치점수 계산기'!L$10,$D627,0)</f>
        <v/>
      </c>
      <c r="W627" s="186">
        <f>OFFSET('배치점수 계산기'!M$10,$D627,0)</f>
        <v/>
      </c>
      <c r="X627" s="184">
        <f>OFFSET('배치점수 계산기'!N$10,$D627,0)</f>
        <v/>
      </c>
      <c r="Y627" s="188">
        <f>OFFSET(환산공식!FW$15,$F627,0)</f>
        <v/>
      </c>
      <c r="Z627" s="697">
        <f>OFFSET(환산공식!FX$15,$F627,0)</f>
        <v/>
      </c>
      <c r="AA627" s="179">
        <f>OFFSET(환산공식!FY$15,$F627,0)</f>
        <v/>
      </c>
      <c r="AB627" s="3" t="n"/>
      <c r="AD627" s="0">
        <f>IF(L627="X",6,IF(Q627&gt;R627,1,IF(Q627&gt;S627,2,IF(Q627&gt;T627,3,IF(Q627&gt;U627,4,IF(Q627&gt;=V627,5,IF(Q627&lt;V627,6,"")))))))</f>
        <v/>
      </c>
      <c r="AF627" s="3" t="n"/>
      <c r="AG627" s="3" t="n"/>
      <c r="AH627" s="3" t="n"/>
    </row>
    <row r="628">
      <c r="A628" s="198" t="n"/>
      <c r="B628" s="198" t="n"/>
      <c r="C628" s="198" t="inlineStr">
        <is>
          <t>나621</t>
        </is>
      </c>
      <c r="D628" s="195" t="n">
        <v>1626</v>
      </c>
      <c r="E628" s="195" t="n">
        <v>287</v>
      </c>
      <c r="F628" s="195" t="n">
        <v>287</v>
      </c>
      <c r="G628" s="239" t="n">
        <v>621</v>
      </c>
      <c r="H628" s="197" t="inlineStr">
        <is>
          <t>나</t>
        </is>
      </c>
      <c r="I628" s="242" t="inlineStr">
        <is>
          <t>부산대</t>
        </is>
      </c>
      <c r="J628" s="242" t="inlineStr">
        <is>
          <t>재료공학부</t>
        </is>
      </c>
      <c r="K628" s="195" t="inlineStr">
        <is>
          <t>자연</t>
        </is>
      </c>
      <c r="L628" s="697">
        <f>IF(OFFSET(환산공식!$ED$15,$F628,0)=1,"O","X")</f>
        <v/>
      </c>
      <c r="M628" s="188">
        <f>IFERROR(OFFSET(환산공식!DJ$15,$F628,0),"")</f>
        <v/>
      </c>
      <c r="N628" s="697">
        <f>IFERROR(CONCATENATE(ROUND(OFFSET(환산공식!DK$15,$F628,0),1),"%"),"")</f>
        <v/>
      </c>
      <c r="O628" s="697">
        <f>IFERROR(OFFSET(환산공식!DL$15,$F628,0),"")</f>
        <v/>
      </c>
      <c r="P628" s="188">
        <f>IF(E628="","",IF(Q628&gt;R628,"90% 이상",IF(Q628&gt;S628,CONCATENATE(ROUND(((Q628-S628)/(R628-S628))*20+70,0),"%"),IF(Q628&gt;T628,CONCATENATE(ROUND(((Q628-T628)/(S628-T628))*30+40,0),"%"),IF(Q628&gt;U628,CONCATENATE(ROUND(((Q628-U628)/(T628-U628))*30+10,0),"%"),IF(Q628&gt;V628,CONCATENATE(ROUND(((Q628-V628)/(U628-V628))*7+3,0),"%"),"3% 이하"))))))</f>
        <v/>
      </c>
      <c r="Q628" s="194">
        <f>IFERROR(ROUND(OFFSET(환산공식!$FG$15,$F628,0),3),"")</f>
        <v/>
      </c>
      <c r="R628" s="194">
        <f>OFFSET('배치점수 계산기'!H$10,$D628,0)</f>
        <v/>
      </c>
      <c r="S628" s="194">
        <f>OFFSET('배치점수 계산기'!I$10,$D628,0)</f>
        <v/>
      </c>
      <c r="T628" s="194">
        <f>OFFSET('배치점수 계산기'!J$10,$D628,0)</f>
        <v/>
      </c>
      <c r="U628" s="194">
        <f>OFFSET('배치점수 계산기'!K$10,$D628,0)</f>
        <v/>
      </c>
      <c r="V628" s="194">
        <f>OFFSET('배치점수 계산기'!L$10,$D628,0)</f>
        <v/>
      </c>
      <c r="W628" s="186">
        <f>OFFSET('배치점수 계산기'!M$10,$D628,0)</f>
        <v/>
      </c>
      <c r="X628" s="184">
        <f>OFFSET('배치점수 계산기'!N$10,$D628,0)</f>
        <v/>
      </c>
      <c r="Y628" s="188">
        <f>OFFSET(환산공식!FW$15,$F628,0)</f>
        <v/>
      </c>
      <c r="Z628" s="697">
        <f>OFFSET(환산공식!FX$15,$F628,0)</f>
        <v/>
      </c>
      <c r="AA628" s="179">
        <f>OFFSET(환산공식!FY$15,$F628,0)</f>
        <v/>
      </c>
      <c r="AB628" s="3" t="n"/>
      <c r="AD628" s="0">
        <f>IF(L628="X",6,IF(Q628&gt;R628,1,IF(Q628&gt;S628,2,IF(Q628&gt;T628,3,IF(Q628&gt;U628,4,IF(Q628&gt;=V628,5,IF(Q628&lt;V628,6,"")))))))</f>
        <v/>
      </c>
      <c r="AF628" s="3" t="n"/>
      <c r="AG628" s="3" t="n"/>
      <c r="AH628" s="3" t="n"/>
    </row>
    <row r="629">
      <c r="A629" s="198" t="n"/>
      <c r="B629" s="198" t="n"/>
      <c r="C629" s="198" t="inlineStr">
        <is>
          <t>나622</t>
        </is>
      </c>
      <c r="D629" s="195" t="n">
        <v>1627</v>
      </c>
      <c r="E629" s="195" t="n">
        <v>287</v>
      </c>
      <c r="F629" s="195" t="n">
        <v>287</v>
      </c>
      <c r="G629" s="239" t="n">
        <v>622</v>
      </c>
      <c r="H629" s="197" t="inlineStr">
        <is>
          <t>나</t>
        </is>
      </c>
      <c r="I629" s="242" t="inlineStr">
        <is>
          <t>부산대</t>
        </is>
      </c>
      <c r="J629" s="242" t="inlineStr">
        <is>
          <t>조선해양공학과</t>
        </is>
      </c>
      <c r="K629" s="195" t="inlineStr">
        <is>
          <t>자연</t>
        </is>
      </c>
      <c r="L629" s="697">
        <f>IF(OFFSET(환산공식!$ED$15,$F629,0)=1,"O","X")</f>
        <v/>
      </c>
      <c r="M629" s="188">
        <f>IFERROR(OFFSET(환산공식!DJ$15,$F629,0),"")</f>
        <v/>
      </c>
      <c r="N629" s="697">
        <f>IFERROR(CONCATENATE(ROUND(OFFSET(환산공식!DK$15,$F629,0),1),"%"),"")</f>
        <v/>
      </c>
      <c r="O629" s="697">
        <f>IFERROR(OFFSET(환산공식!DL$15,$F629,0),"")</f>
        <v/>
      </c>
      <c r="P629" s="188">
        <f>IF(E629="","",IF(Q629&gt;R629,"90% 이상",IF(Q629&gt;S629,CONCATENATE(ROUND(((Q629-S629)/(R629-S629))*20+70,0),"%"),IF(Q629&gt;T629,CONCATENATE(ROUND(((Q629-T629)/(S629-T629))*30+40,0),"%"),IF(Q629&gt;U629,CONCATENATE(ROUND(((Q629-U629)/(T629-U629))*30+10,0),"%"),IF(Q629&gt;V629,CONCATENATE(ROUND(((Q629-V629)/(U629-V629))*7+3,0),"%"),"3% 이하"))))))</f>
        <v/>
      </c>
      <c r="Q629" s="194">
        <f>IFERROR(ROUND(OFFSET(환산공식!$FG$15,$F629,0),3),"")</f>
        <v/>
      </c>
      <c r="R629" s="194">
        <f>OFFSET('배치점수 계산기'!H$10,$D629,0)</f>
        <v/>
      </c>
      <c r="S629" s="194">
        <f>OFFSET('배치점수 계산기'!I$10,$D629,0)</f>
        <v/>
      </c>
      <c r="T629" s="194">
        <f>OFFSET('배치점수 계산기'!J$10,$D629,0)</f>
        <v/>
      </c>
      <c r="U629" s="194">
        <f>OFFSET('배치점수 계산기'!K$10,$D629,0)</f>
        <v/>
      </c>
      <c r="V629" s="194">
        <f>OFFSET('배치점수 계산기'!L$10,$D629,0)</f>
        <v/>
      </c>
      <c r="W629" s="186">
        <f>OFFSET('배치점수 계산기'!M$10,$D629,0)</f>
        <v/>
      </c>
      <c r="X629" s="184">
        <f>OFFSET('배치점수 계산기'!N$10,$D629,0)</f>
        <v/>
      </c>
      <c r="Y629" s="188">
        <f>OFFSET(환산공식!FW$15,$F629,0)</f>
        <v/>
      </c>
      <c r="Z629" s="697">
        <f>OFFSET(환산공식!FX$15,$F629,0)</f>
        <v/>
      </c>
      <c r="AA629" s="179">
        <f>OFFSET(환산공식!FY$15,$F629,0)</f>
        <v/>
      </c>
      <c r="AB629" s="3" t="n"/>
      <c r="AD629" s="0">
        <f>IF(L629="X",6,IF(Q629&gt;R629,1,IF(Q629&gt;S629,2,IF(Q629&gt;T629,3,IF(Q629&gt;U629,4,IF(Q629&gt;=V629,5,IF(Q629&lt;V629,6,"")))))))</f>
        <v/>
      </c>
      <c r="AF629" s="3" t="n"/>
      <c r="AG629" s="3" t="n"/>
      <c r="AH629" s="3" t="n"/>
    </row>
    <row r="630">
      <c r="A630" s="198" t="n"/>
      <c r="B630" s="198" t="n"/>
      <c r="C630" s="198" t="inlineStr">
        <is>
          <t>나623</t>
        </is>
      </c>
      <c r="D630" s="195" t="n">
        <v>1628</v>
      </c>
      <c r="E630" s="195" t="n">
        <v>286</v>
      </c>
      <c r="F630" s="195" t="n">
        <v>286</v>
      </c>
      <c r="G630" s="239" t="n">
        <v>623</v>
      </c>
      <c r="H630" s="197" t="inlineStr">
        <is>
          <t>나</t>
        </is>
      </c>
      <c r="I630" s="242" t="inlineStr">
        <is>
          <t>부산대</t>
        </is>
      </c>
      <c r="J630" s="242" t="inlineStr">
        <is>
          <t>화학과</t>
        </is>
      </c>
      <c r="K630" s="195" t="inlineStr">
        <is>
          <t>자연</t>
        </is>
      </c>
      <c r="L630" s="697">
        <f>IF(OFFSET(환산공식!$ED$15,$F630,0)=1,"O","X")</f>
        <v/>
      </c>
      <c r="M630" s="188">
        <f>IFERROR(OFFSET(환산공식!DJ$15,$F630,0),"")</f>
        <v/>
      </c>
      <c r="N630" s="697">
        <f>IFERROR(CONCATENATE(ROUND(OFFSET(환산공식!DK$15,$F630,0),1),"%"),"")</f>
        <v/>
      </c>
      <c r="O630" s="697">
        <f>IFERROR(OFFSET(환산공식!DL$15,$F630,0),"")</f>
        <v/>
      </c>
      <c r="P630" s="188">
        <f>IF(E630="","",IF(Q630&gt;R630,"90% 이상",IF(Q630&gt;S630,CONCATENATE(ROUND(((Q630-S630)/(R630-S630))*20+70,0),"%"),IF(Q630&gt;T630,CONCATENATE(ROUND(((Q630-T630)/(S630-T630))*30+40,0),"%"),IF(Q630&gt;U630,CONCATENATE(ROUND(((Q630-U630)/(T630-U630))*30+10,0),"%"),IF(Q630&gt;V630,CONCATENATE(ROUND(((Q630-V630)/(U630-V630))*7+3,0),"%"),"3% 이하"))))))</f>
        <v/>
      </c>
      <c r="Q630" s="194">
        <f>IFERROR(ROUND(OFFSET(환산공식!$FG$15,$F630,0),3),"")</f>
        <v/>
      </c>
      <c r="R630" s="194">
        <f>OFFSET('배치점수 계산기'!H$10,$D630,0)</f>
        <v/>
      </c>
      <c r="S630" s="194">
        <f>OFFSET('배치점수 계산기'!I$10,$D630,0)</f>
        <v/>
      </c>
      <c r="T630" s="194">
        <f>OFFSET('배치점수 계산기'!J$10,$D630,0)</f>
        <v/>
      </c>
      <c r="U630" s="194">
        <f>OFFSET('배치점수 계산기'!K$10,$D630,0)</f>
        <v/>
      </c>
      <c r="V630" s="194">
        <f>OFFSET('배치점수 계산기'!L$10,$D630,0)</f>
        <v/>
      </c>
      <c r="W630" s="186">
        <f>OFFSET('배치점수 계산기'!M$10,$D630,0)</f>
        <v/>
      </c>
      <c r="X630" s="184">
        <f>OFFSET('배치점수 계산기'!N$10,$D630,0)</f>
        <v/>
      </c>
      <c r="Y630" s="188">
        <f>OFFSET(환산공식!FW$15,$F630,0)</f>
        <v/>
      </c>
      <c r="Z630" s="697">
        <f>OFFSET(환산공식!FX$15,$F630,0)</f>
        <v/>
      </c>
      <c r="AA630" s="179">
        <f>OFFSET(환산공식!FY$15,$F630,0)</f>
        <v/>
      </c>
      <c r="AB630" s="3" t="n"/>
      <c r="AD630" s="0">
        <f>IF(L630="X",6,IF(Q630&gt;R630,1,IF(Q630&gt;S630,2,IF(Q630&gt;T630,3,IF(Q630&gt;U630,4,IF(Q630&gt;=V630,5,IF(Q630&lt;V630,6,"")))))))</f>
        <v/>
      </c>
      <c r="AF630" s="3" t="n"/>
      <c r="AG630" s="3" t="n"/>
      <c r="AH630" s="3" t="n"/>
    </row>
    <row r="631">
      <c r="A631" s="198" t="n"/>
      <c r="B631" s="198" t="n"/>
      <c r="C631" s="198" t="inlineStr">
        <is>
          <t>나624</t>
        </is>
      </c>
      <c r="D631" s="195" t="n">
        <v>1629</v>
      </c>
      <c r="E631" s="195" t="n">
        <v>286</v>
      </c>
      <c r="F631" s="195" t="n">
        <v>286</v>
      </c>
      <c r="G631" s="239" t="n">
        <v>624</v>
      </c>
      <c r="H631" s="197" t="inlineStr">
        <is>
          <t>나</t>
        </is>
      </c>
      <c r="I631" s="242" t="inlineStr">
        <is>
          <t>부산대</t>
        </is>
      </c>
      <c r="J631" s="242" t="inlineStr">
        <is>
          <t>수학과</t>
        </is>
      </c>
      <c r="K631" s="195" t="inlineStr">
        <is>
          <t>자연</t>
        </is>
      </c>
      <c r="L631" s="697">
        <f>IF(OFFSET(환산공식!$ED$15,$F631,0)=1,"O","X")</f>
        <v/>
      </c>
      <c r="M631" s="188">
        <f>IFERROR(OFFSET(환산공식!DJ$15,$F631,0),"")</f>
        <v/>
      </c>
      <c r="N631" s="697">
        <f>IFERROR(CONCATENATE(ROUND(OFFSET(환산공식!DK$15,$F631,0),1),"%"),"")</f>
        <v/>
      </c>
      <c r="O631" s="697">
        <f>IFERROR(OFFSET(환산공식!DL$15,$F631,0),"")</f>
        <v/>
      </c>
      <c r="P631" s="188">
        <f>IF(E631="","",IF(Q631&gt;R631,"90% 이상",IF(Q631&gt;S631,CONCATENATE(ROUND(((Q631-S631)/(R631-S631))*20+70,0),"%"),IF(Q631&gt;T631,CONCATENATE(ROUND(((Q631-T631)/(S631-T631))*30+40,0),"%"),IF(Q631&gt;U631,CONCATENATE(ROUND(((Q631-U631)/(T631-U631))*30+10,0),"%"),IF(Q631&gt;V631,CONCATENATE(ROUND(((Q631-V631)/(U631-V631))*7+3,0),"%"),"3% 이하"))))))</f>
        <v/>
      </c>
      <c r="Q631" s="194">
        <f>IFERROR(ROUND(OFFSET(환산공식!$FG$15,$F631,0),3),"")</f>
        <v/>
      </c>
      <c r="R631" s="194">
        <f>OFFSET('배치점수 계산기'!H$10,$D631,0)</f>
        <v/>
      </c>
      <c r="S631" s="194">
        <f>OFFSET('배치점수 계산기'!I$10,$D631,0)</f>
        <v/>
      </c>
      <c r="T631" s="194">
        <f>OFFSET('배치점수 계산기'!J$10,$D631,0)</f>
        <v/>
      </c>
      <c r="U631" s="194">
        <f>OFFSET('배치점수 계산기'!K$10,$D631,0)</f>
        <v/>
      </c>
      <c r="V631" s="194">
        <f>OFFSET('배치점수 계산기'!L$10,$D631,0)</f>
        <v/>
      </c>
      <c r="W631" s="186">
        <f>OFFSET('배치점수 계산기'!M$10,$D631,0)</f>
        <v/>
      </c>
      <c r="X631" s="184">
        <f>OFFSET('배치점수 계산기'!N$10,$D631,0)</f>
        <v/>
      </c>
      <c r="Y631" s="188">
        <f>OFFSET(환산공식!FW$15,$F631,0)</f>
        <v/>
      </c>
      <c r="Z631" s="697">
        <f>OFFSET(환산공식!FX$15,$F631,0)</f>
        <v/>
      </c>
      <c r="AA631" s="179">
        <f>OFFSET(환산공식!FY$15,$F631,0)</f>
        <v/>
      </c>
      <c r="AB631" s="3" t="n"/>
      <c r="AD631" s="0">
        <f>IF(L631="X",6,IF(Q631&gt;R631,1,IF(Q631&gt;S631,2,IF(Q631&gt;T631,3,IF(Q631&gt;U631,4,IF(Q631&gt;=V631,5,IF(Q631&lt;V631,6,"")))))))</f>
        <v/>
      </c>
      <c r="AF631" s="3" t="n"/>
      <c r="AG631" s="3" t="n"/>
      <c r="AH631" s="3" t="n"/>
    </row>
    <row r="632">
      <c r="A632" s="198" t="n"/>
      <c r="B632" s="198" t="n"/>
      <c r="C632" s="198" t="inlineStr">
        <is>
          <t>나625</t>
        </is>
      </c>
      <c r="D632" s="195" t="n">
        <v>1630</v>
      </c>
      <c r="E632" s="195" t="n">
        <v>287</v>
      </c>
      <c r="F632" s="195" t="n">
        <v>287</v>
      </c>
      <c r="G632" s="239" t="n">
        <v>625</v>
      </c>
      <c r="H632" s="197" t="inlineStr">
        <is>
          <t>나</t>
        </is>
      </c>
      <c r="I632" s="242" t="inlineStr">
        <is>
          <t>부산대</t>
        </is>
      </c>
      <c r="J632" s="242" t="inlineStr">
        <is>
          <t>지질환경과학과</t>
        </is>
      </c>
      <c r="K632" s="195" t="inlineStr">
        <is>
          <t>자연</t>
        </is>
      </c>
      <c r="L632" s="697">
        <f>IF(OFFSET(환산공식!$ED$15,$F632,0)=1,"O","X")</f>
        <v/>
      </c>
      <c r="M632" s="188">
        <f>IFERROR(OFFSET(환산공식!DJ$15,$F632,0),"")</f>
        <v/>
      </c>
      <c r="N632" s="697">
        <f>IFERROR(CONCATENATE(ROUND(OFFSET(환산공식!DK$15,$F632,0),1),"%"),"")</f>
        <v/>
      </c>
      <c r="O632" s="697">
        <f>IFERROR(OFFSET(환산공식!DL$15,$F632,0),"")</f>
        <v/>
      </c>
      <c r="P632" s="188">
        <f>IF(E632="","",IF(Q632&gt;R632,"90% 이상",IF(Q632&gt;S632,CONCATENATE(ROUND(((Q632-S632)/(R632-S632))*20+70,0),"%"),IF(Q632&gt;T632,CONCATENATE(ROUND(((Q632-T632)/(S632-T632))*30+40,0),"%"),IF(Q632&gt;U632,CONCATENATE(ROUND(((Q632-U632)/(T632-U632))*30+10,0),"%"),IF(Q632&gt;V632,CONCATENATE(ROUND(((Q632-V632)/(U632-V632))*7+3,0),"%"),"3% 이하"))))))</f>
        <v/>
      </c>
      <c r="Q632" s="194">
        <f>IFERROR(ROUND(OFFSET(환산공식!$FG$15,$F632,0),3),"")</f>
        <v/>
      </c>
      <c r="R632" s="194">
        <f>OFFSET('배치점수 계산기'!H$10,$D632,0)</f>
        <v/>
      </c>
      <c r="S632" s="194">
        <f>OFFSET('배치점수 계산기'!I$10,$D632,0)</f>
        <v/>
      </c>
      <c r="T632" s="194">
        <f>OFFSET('배치점수 계산기'!J$10,$D632,0)</f>
        <v/>
      </c>
      <c r="U632" s="194">
        <f>OFFSET('배치점수 계산기'!K$10,$D632,0)</f>
        <v/>
      </c>
      <c r="V632" s="194">
        <f>OFFSET('배치점수 계산기'!L$10,$D632,0)</f>
        <v/>
      </c>
      <c r="W632" s="186">
        <f>OFFSET('배치점수 계산기'!M$10,$D632,0)</f>
        <v/>
      </c>
      <c r="X632" s="184">
        <f>OFFSET('배치점수 계산기'!N$10,$D632,0)</f>
        <v/>
      </c>
      <c r="Y632" s="188">
        <f>OFFSET(환산공식!FW$15,$F632,0)</f>
        <v/>
      </c>
      <c r="Z632" s="697">
        <f>OFFSET(환산공식!FX$15,$F632,0)</f>
        <v/>
      </c>
      <c r="AA632" s="179">
        <f>OFFSET(환산공식!FY$15,$F632,0)</f>
        <v/>
      </c>
      <c r="AB632" s="3" t="n"/>
      <c r="AD632" s="0">
        <f>IF(L632="X",6,IF(Q632&gt;R632,1,IF(Q632&gt;S632,2,IF(Q632&gt;T632,3,IF(Q632&gt;U632,4,IF(Q632&gt;=V632,5,IF(Q632&lt;V632,6,"")))))))</f>
        <v/>
      </c>
      <c r="AF632" s="3" t="n"/>
      <c r="AG632" s="3" t="n"/>
      <c r="AH632" s="3" t="n"/>
    </row>
    <row r="633">
      <c r="A633" s="198" t="n"/>
      <c r="B633" s="198" t="n"/>
      <c r="C633" s="198" t="inlineStr">
        <is>
          <t>나626</t>
        </is>
      </c>
      <c r="D633" s="195" t="n">
        <v>1631</v>
      </c>
      <c r="E633" s="195" t="n">
        <v>287</v>
      </c>
      <c r="F633" s="195" t="n">
        <v>287</v>
      </c>
      <c r="G633" s="239" t="n">
        <v>626</v>
      </c>
      <c r="H633" s="197" t="inlineStr">
        <is>
          <t>나</t>
        </is>
      </c>
      <c r="I633" s="242" t="inlineStr">
        <is>
          <t>부산대</t>
        </is>
      </c>
      <c r="J633" s="242" t="inlineStr">
        <is>
          <t>해양학과</t>
        </is>
      </c>
      <c r="K633" s="195" t="inlineStr">
        <is>
          <t>자연</t>
        </is>
      </c>
      <c r="L633" s="697">
        <f>IF(OFFSET(환산공식!$ED$15,$F633,0)=1,"O","X")</f>
        <v/>
      </c>
      <c r="M633" s="188">
        <f>IFERROR(OFFSET(환산공식!DJ$15,$F633,0),"")</f>
        <v/>
      </c>
      <c r="N633" s="697">
        <f>IFERROR(CONCATENATE(ROUND(OFFSET(환산공식!DK$15,$F633,0),1),"%"),"")</f>
        <v/>
      </c>
      <c r="O633" s="697">
        <f>IFERROR(OFFSET(환산공식!DL$15,$F633,0),"")</f>
        <v/>
      </c>
      <c r="P633" s="188">
        <f>IF(E633="","",IF(Q633&gt;R633,"90% 이상",IF(Q633&gt;S633,CONCATENATE(ROUND(((Q633-S633)/(R633-S633))*20+70,0),"%"),IF(Q633&gt;T633,CONCATENATE(ROUND(((Q633-T633)/(S633-T633))*30+40,0),"%"),IF(Q633&gt;U633,CONCATENATE(ROUND(((Q633-U633)/(T633-U633))*30+10,0),"%"),IF(Q633&gt;V633,CONCATENATE(ROUND(((Q633-V633)/(U633-V633))*7+3,0),"%"),"3% 이하"))))))</f>
        <v/>
      </c>
      <c r="Q633" s="194">
        <f>IFERROR(ROUND(OFFSET(환산공식!$FG$15,$F633,0),3),"")</f>
        <v/>
      </c>
      <c r="R633" s="194">
        <f>OFFSET('배치점수 계산기'!H$10,$D633,0)</f>
        <v/>
      </c>
      <c r="S633" s="194">
        <f>OFFSET('배치점수 계산기'!I$10,$D633,0)</f>
        <v/>
      </c>
      <c r="T633" s="194">
        <f>OFFSET('배치점수 계산기'!J$10,$D633,0)</f>
        <v/>
      </c>
      <c r="U633" s="194">
        <f>OFFSET('배치점수 계산기'!K$10,$D633,0)</f>
        <v/>
      </c>
      <c r="V633" s="194">
        <f>OFFSET('배치점수 계산기'!L$10,$D633,0)</f>
        <v/>
      </c>
      <c r="W633" s="186">
        <f>OFFSET('배치점수 계산기'!M$10,$D633,0)</f>
        <v/>
      </c>
      <c r="X633" s="184">
        <f>OFFSET('배치점수 계산기'!N$10,$D633,0)</f>
        <v/>
      </c>
      <c r="Y633" s="188">
        <f>OFFSET(환산공식!FW$15,$F633,0)</f>
        <v/>
      </c>
      <c r="Z633" s="697">
        <f>OFFSET(환산공식!FX$15,$F633,0)</f>
        <v/>
      </c>
      <c r="AA633" s="179">
        <f>OFFSET(환산공식!FY$15,$F633,0)</f>
        <v/>
      </c>
      <c r="AB633" s="3" t="n"/>
      <c r="AD633" s="0">
        <f>IF(L633="X",6,IF(Q633&gt;R633,1,IF(Q633&gt;S633,2,IF(Q633&gt;T633,3,IF(Q633&gt;U633,4,IF(Q633&gt;=V633,5,IF(Q633&lt;V633,6,"")))))))</f>
        <v/>
      </c>
      <c r="AF633" s="3" t="n"/>
      <c r="AG633" s="3" t="n"/>
      <c r="AH633" s="3" t="n"/>
    </row>
    <row r="634">
      <c r="A634" s="198" t="n"/>
      <c r="B634" s="198" t="n"/>
      <c r="C634" s="198" t="inlineStr">
        <is>
          <t>나627</t>
        </is>
      </c>
      <c r="D634" s="195" t="n">
        <v>1632</v>
      </c>
      <c r="E634" s="195" t="n">
        <v>287</v>
      </c>
      <c r="F634" s="195" t="n">
        <v>287</v>
      </c>
      <c r="G634" s="239" t="n">
        <v>627</v>
      </c>
      <c r="H634" s="197" t="inlineStr">
        <is>
          <t>나</t>
        </is>
      </c>
      <c r="I634" s="242" t="inlineStr">
        <is>
          <t>부산대</t>
        </is>
      </c>
      <c r="J634" s="242" t="inlineStr">
        <is>
          <t>의생명융합공학부</t>
        </is>
      </c>
      <c r="K634" s="195" t="inlineStr">
        <is>
          <t>자연</t>
        </is>
      </c>
      <c r="L634" s="697">
        <f>IF(OFFSET(환산공식!$ED$15,$F634,0)=1,"O","X")</f>
        <v/>
      </c>
      <c r="M634" s="188">
        <f>IFERROR(OFFSET(환산공식!DJ$15,$F634,0),"")</f>
        <v/>
      </c>
      <c r="N634" s="697">
        <f>IFERROR(CONCATENATE(ROUND(OFFSET(환산공식!DK$15,$F634,0),1),"%"),"")</f>
        <v/>
      </c>
      <c r="O634" s="697">
        <f>IFERROR(OFFSET(환산공식!DL$15,$F634,0),"")</f>
        <v/>
      </c>
      <c r="P634" s="188">
        <f>IF(E634="","",IF(Q634&gt;R634,"90% 이상",IF(Q634&gt;S634,CONCATENATE(ROUND(((Q634-S634)/(R634-S634))*20+70,0),"%"),IF(Q634&gt;T634,CONCATENATE(ROUND(((Q634-T634)/(S634-T634))*30+40,0),"%"),IF(Q634&gt;U634,CONCATENATE(ROUND(((Q634-U634)/(T634-U634))*30+10,0),"%"),IF(Q634&gt;V634,CONCATENATE(ROUND(((Q634-V634)/(U634-V634))*7+3,0),"%"),"3% 이하"))))))</f>
        <v/>
      </c>
      <c r="Q634" s="194">
        <f>IFERROR(ROUND(OFFSET(환산공식!$FG$15,$F634,0),3),"")</f>
        <v/>
      </c>
      <c r="R634" s="194">
        <f>OFFSET('배치점수 계산기'!H$10,$D634,0)</f>
        <v/>
      </c>
      <c r="S634" s="194">
        <f>OFFSET('배치점수 계산기'!I$10,$D634,0)</f>
        <v/>
      </c>
      <c r="T634" s="194">
        <f>OFFSET('배치점수 계산기'!J$10,$D634,0)</f>
        <v/>
      </c>
      <c r="U634" s="194">
        <f>OFFSET('배치점수 계산기'!K$10,$D634,0)</f>
        <v/>
      </c>
      <c r="V634" s="194">
        <f>OFFSET('배치점수 계산기'!L$10,$D634,0)</f>
        <v/>
      </c>
      <c r="W634" s="186">
        <f>OFFSET('배치점수 계산기'!M$10,$D634,0)</f>
        <v/>
      </c>
      <c r="X634" s="184">
        <f>OFFSET('배치점수 계산기'!N$10,$D634,0)</f>
        <v/>
      </c>
      <c r="Y634" s="188">
        <f>OFFSET(환산공식!FW$15,$F634,0)</f>
        <v/>
      </c>
      <c r="Z634" s="697">
        <f>OFFSET(환산공식!FX$15,$F634,0)</f>
        <v/>
      </c>
      <c r="AA634" s="179">
        <f>OFFSET(환산공식!FY$15,$F634,0)</f>
        <v/>
      </c>
      <c r="AB634" s="3" t="n"/>
      <c r="AD634" s="0">
        <f>IF(L634="X",6,IF(Q634&gt;R634,1,IF(Q634&gt;S634,2,IF(Q634&gt;T634,3,IF(Q634&gt;U634,4,IF(Q634&gt;=V634,5,IF(Q634&lt;V634,6,"")))))))</f>
        <v/>
      </c>
      <c r="AF634" s="3" t="n"/>
      <c r="AG634" s="3" t="n"/>
      <c r="AH634" s="3" t="n"/>
    </row>
    <row r="635">
      <c r="A635" s="198" t="n"/>
      <c r="B635" s="198" t="n"/>
      <c r="C635" s="198" t="inlineStr">
        <is>
          <t>나628</t>
        </is>
      </c>
      <c r="D635" s="195" t="n">
        <v>1633</v>
      </c>
      <c r="E635" s="195" t="n">
        <v>288</v>
      </c>
      <c r="F635" s="195" t="n">
        <v>288</v>
      </c>
      <c r="G635" s="239" t="n">
        <v>628</v>
      </c>
      <c r="H635" s="197" t="inlineStr">
        <is>
          <t>나</t>
        </is>
      </c>
      <c r="I635" s="242" t="inlineStr">
        <is>
          <t>부산대</t>
        </is>
      </c>
      <c r="J635" s="242" t="inlineStr">
        <is>
          <t>IT응용공학과</t>
        </is>
      </c>
      <c r="K635" s="195" t="inlineStr">
        <is>
          <t>자연</t>
        </is>
      </c>
      <c r="L635" s="697">
        <f>IF(OFFSET(환산공식!$ED$15,$F635,0)=1,"O","X")</f>
        <v/>
      </c>
      <c r="M635" s="188">
        <f>IFERROR(OFFSET(환산공식!DJ$15,$F635,0),"")</f>
        <v/>
      </c>
      <c r="N635" s="697">
        <f>IFERROR(CONCATENATE(ROUND(OFFSET(환산공식!DK$15,$F635,0),1),"%"),"")</f>
        <v/>
      </c>
      <c r="O635" s="697">
        <f>IFERROR(OFFSET(환산공식!DL$15,$F635,0),"")</f>
        <v/>
      </c>
      <c r="P635" s="188">
        <f>IF(E635="","",IF(Q635&gt;R635,"90% 이상",IF(Q635&gt;S635,CONCATENATE(ROUND(((Q635-S635)/(R635-S635))*20+70,0),"%"),IF(Q635&gt;T635,CONCATENATE(ROUND(((Q635-T635)/(S635-T635))*30+40,0),"%"),IF(Q635&gt;U635,CONCATENATE(ROUND(((Q635-U635)/(T635-U635))*30+10,0),"%"),IF(Q635&gt;V635,CONCATENATE(ROUND(((Q635-V635)/(U635-V635))*7+3,0),"%"),"3% 이하"))))))</f>
        <v/>
      </c>
      <c r="Q635" s="194">
        <f>IFERROR(ROUND(OFFSET(환산공식!$FG$15,$F635,0),3),"")</f>
        <v/>
      </c>
      <c r="R635" s="194">
        <f>OFFSET('배치점수 계산기'!H$10,$D635,0)</f>
        <v/>
      </c>
      <c r="S635" s="194">
        <f>OFFSET('배치점수 계산기'!I$10,$D635,0)</f>
        <v/>
      </c>
      <c r="T635" s="194">
        <f>OFFSET('배치점수 계산기'!J$10,$D635,0)</f>
        <v/>
      </c>
      <c r="U635" s="194">
        <f>OFFSET('배치점수 계산기'!K$10,$D635,0)</f>
        <v/>
      </c>
      <c r="V635" s="194">
        <f>OFFSET('배치점수 계산기'!L$10,$D635,0)</f>
        <v/>
      </c>
      <c r="W635" s="186">
        <f>OFFSET('배치점수 계산기'!M$10,$D635,0)</f>
        <v/>
      </c>
      <c r="X635" s="184">
        <f>OFFSET('배치점수 계산기'!N$10,$D635,0)</f>
        <v/>
      </c>
      <c r="Y635" s="188">
        <f>OFFSET(환산공식!FW$15,$F635,0)</f>
        <v/>
      </c>
      <c r="Z635" s="697">
        <f>OFFSET(환산공식!FX$15,$F635,0)</f>
        <v/>
      </c>
      <c r="AA635" s="179">
        <f>OFFSET(환산공식!FY$15,$F635,0)</f>
        <v/>
      </c>
      <c r="AB635" s="3" t="n"/>
      <c r="AD635" s="0">
        <f>IF(L635="X",6,IF(Q635&gt;R635,1,IF(Q635&gt;S635,2,IF(Q635&gt;T635,3,IF(Q635&gt;U635,4,IF(Q635&gt;=V635,5,IF(Q635&lt;V635,6,"")))))))</f>
        <v/>
      </c>
      <c r="AF635" s="3" t="n"/>
      <c r="AG635" s="3" t="n"/>
      <c r="AH635" s="3" t="n"/>
    </row>
    <row r="636">
      <c r="A636" s="198" t="n"/>
      <c r="B636" s="198" t="n"/>
      <c r="C636" s="198" t="inlineStr">
        <is>
          <t>나629</t>
        </is>
      </c>
      <c r="D636" s="195" t="n">
        <v>1634</v>
      </c>
      <c r="E636" s="195" t="n">
        <v>287</v>
      </c>
      <c r="F636" s="195" t="n">
        <v>287</v>
      </c>
      <c r="G636" s="239" t="n">
        <v>629</v>
      </c>
      <c r="H636" s="197" t="inlineStr">
        <is>
          <t>나</t>
        </is>
      </c>
      <c r="I636" s="242" t="inlineStr">
        <is>
          <t>부산대</t>
        </is>
      </c>
      <c r="J636" s="242" t="inlineStr">
        <is>
          <t>식품공학과</t>
        </is>
      </c>
      <c r="K636" s="195" t="inlineStr">
        <is>
          <t>자연</t>
        </is>
      </c>
      <c r="L636" s="697">
        <f>IF(OFFSET(환산공식!$ED$15,$F636,0)=1,"O","X")</f>
        <v/>
      </c>
      <c r="M636" s="188">
        <f>IFERROR(OFFSET(환산공식!DJ$15,$F636,0),"")</f>
        <v/>
      </c>
      <c r="N636" s="697">
        <f>IFERROR(CONCATENATE(ROUND(OFFSET(환산공식!DK$15,$F636,0),1),"%"),"")</f>
        <v/>
      </c>
      <c r="O636" s="697">
        <f>IFERROR(OFFSET(환산공식!DL$15,$F636,0),"")</f>
        <v/>
      </c>
      <c r="P636" s="188">
        <f>IF(E636="","",IF(Q636&gt;R636,"90% 이상",IF(Q636&gt;S636,CONCATENATE(ROUND(((Q636-S636)/(R636-S636))*20+70,0),"%"),IF(Q636&gt;T636,CONCATENATE(ROUND(((Q636-T636)/(S636-T636))*30+40,0),"%"),IF(Q636&gt;U636,CONCATENATE(ROUND(((Q636-U636)/(T636-U636))*30+10,0),"%"),IF(Q636&gt;V636,CONCATENATE(ROUND(((Q636-V636)/(U636-V636))*7+3,0),"%"),"3% 이하"))))))</f>
        <v/>
      </c>
      <c r="Q636" s="194">
        <f>IFERROR(ROUND(OFFSET(환산공식!$FG$15,$F636,0),3),"")</f>
        <v/>
      </c>
      <c r="R636" s="194">
        <f>OFFSET('배치점수 계산기'!H$10,$D636,0)</f>
        <v/>
      </c>
      <c r="S636" s="194">
        <f>OFFSET('배치점수 계산기'!I$10,$D636,0)</f>
        <v/>
      </c>
      <c r="T636" s="194">
        <f>OFFSET('배치점수 계산기'!J$10,$D636,0)</f>
        <v/>
      </c>
      <c r="U636" s="194">
        <f>OFFSET('배치점수 계산기'!K$10,$D636,0)</f>
        <v/>
      </c>
      <c r="V636" s="194">
        <f>OFFSET('배치점수 계산기'!L$10,$D636,0)</f>
        <v/>
      </c>
      <c r="W636" s="186">
        <f>OFFSET('배치점수 계산기'!M$10,$D636,0)</f>
        <v/>
      </c>
      <c r="X636" s="184">
        <f>OFFSET('배치점수 계산기'!N$10,$D636,0)</f>
        <v/>
      </c>
      <c r="Y636" s="188">
        <f>OFFSET(환산공식!FW$15,$F636,0)</f>
        <v/>
      </c>
      <c r="Z636" s="697">
        <f>OFFSET(환산공식!FX$15,$F636,0)</f>
        <v/>
      </c>
      <c r="AA636" s="179">
        <f>OFFSET(환산공식!FY$15,$F636,0)</f>
        <v/>
      </c>
      <c r="AB636" s="3" t="n"/>
      <c r="AD636" s="0">
        <f>IF(L636="X",6,IF(Q636&gt;R636,1,IF(Q636&gt;S636,2,IF(Q636&gt;T636,3,IF(Q636&gt;U636,4,IF(Q636&gt;=V636,5,IF(Q636&lt;V636,6,"")))))))</f>
        <v/>
      </c>
      <c r="AF636" s="3" t="n"/>
      <c r="AG636" s="3" t="n"/>
      <c r="AH636" s="3" t="n"/>
    </row>
    <row r="637">
      <c r="A637" s="198" t="n"/>
      <c r="B637" s="198" t="n"/>
      <c r="C637" s="198" t="inlineStr">
        <is>
          <t>나630</t>
        </is>
      </c>
      <c r="D637" s="195" t="n">
        <v>1635</v>
      </c>
      <c r="E637" s="195" t="n">
        <v>287</v>
      </c>
      <c r="F637" s="195" t="n">
        <v>287</v>
      </c>
      <c r="G637" s="239" t="n">
        <v>630</v>
      </c>
      <c r="H637" s="197" t="inlineStr">
        <is>
          <t>나</t>
        </is>
      </c>
      <c r="I637" s="242" t="inlineStr">
        <is>
          <t>부산대</t>
        </is>
      </c>
      <c r="J637" s="242" t="inlineStr">
        <is>
          <t>생명환경화학과</t>
        </is>
      </c>
      <c r="K637" s="195" t="inlineStr">
        <is>
          <t>자연</t>
        </is>
      </c>
      <c r="L637" s="697">
        <f>IF(OFFSET(환산공식!$ED$15,$F637,0)=1,"O","X")</f>
        <v/>
      </c>
      <c r="M637" s="188">
        <f>IFERROR(OFFSET(환산공식!DJ$15,$F637,0),"")</f>
        <v/>
      </c>
      <c r="N637" s="697">
        <f>IFERROR(CONCATENATE(ROUND(OFFSET(환산공식!DK$15,$F637,0),1),"%"),"")</f>
        <v/>
      </c>
      <c r="O637" s="697">
        <f>IFERROR(OFFSET(환산공식!DL$15,$F637,0),"")</f>
        <v/>
      </c>
      <c r="P637" s="188">
        <f>IF(E637="","",IF(Q637&gt;R637,"90% 이상",IF(Q637&gt;S637,CONCATENATE(ROUND(((Q637-S637)/(R637-S637))*20+70,0),"%"),IF(Q637&gt;T637,CONCATENATE(ROUND(((Q637-T637)/(S637-T637))*30+40,0),"%"),IF(Q637&gt;U637,CONCATENATE(ROUND(((Q637-U637)/(T637-U637))*30+10,0),"%"),IF(Q637&gt;V637,CONCATENATE(ROUND(((Q637-V637)/(U637-V637))*7+3,0),"%"),"3% 이하"))))))</f>
        <v/>
      </c>
      <c r="Q637" s="194">
        <f>IFERROR(ROUND(OFFSET(환산공식!$FG$15,$F637,0),3),"")</f>
        <v/>
      </c>
      <c r="R637" s="194">
        <f>OFFSET('배치점수 계산기'!H$10,$D637,0)</f>
        <v/>
      </c>
      <c r="S637" s="194">
        <f>OFFSET('배치점수 계산기'!I$10,$D637,0)</f>
        <v/>
      </c>
      <c r="T637" s="194">
        <f>OFFSET('배치점수 계산기'!J$10,$D637,0)</f>
        <v/>
      </c>
      <c r="U637" s="194">
        <f>OFFSET('배치점수 계산기'!K$10,$D637,0)</f>
        <v/>
      </c>
      <c r="V637" s="194">
        <f>OFFSET('배치점수 계산기'!L$10,$D637,0)</f>
        <v/>
      </c>
      <c r="W637" s="186">
        <f>OFFSET('배치점수 계산기'!M$10,$D637,0)</f>
        <v/>
      </c>
      <c r="X637" s="184">
        <f>OFFSET('배치점수 계산기'!N$10,$D637,0)</f>
        <v/>
      </c>
      <c r="Y637" s="188">
        <f>OFFSET(환산공식!FW$15,$F637,0)</f>
        <v/>
      </c>
      <c r="Z637" s="697">
        <f>OFFSET(환산공식!FX$15,$F637,0)</f>
        <v/>
      </c>
      <c r="AA637" s="179">
        <f>OFFSET(환산공식!FY$15,$F637,0)</f>
        <v/>
      </c>
      <c r="AB637" s="3" t="n"/>
      <c r="AD637" s="0">
        <f>IF(L637="X",6,IF(Q637&gt;R637,1,IF(Q637&gt;S637,2,IF(Q637&gt;T637,3,IF(Q637&gt;U637,4,IF(Q637&gt;=V637,5,IF(Q637&lt;V637,6,"")))))))</f>
        <v/>
      </c>
      <c r="AF637" s="3" t="n"/>
      <c r="AG637" s="3" t="n"/>
      <c r="AH637" s="3" t="n"/>
    </row>
    <row r="638">
      <c r="A638" s="198" t="n"/>
      <c r="B638" s="198" t="n"/>
      <c r="C638" s="198" t="inlineStr">
        <is>
          <t>나631</t>
        </is>
      </c>
      <c r="D638" s="195" t="n">
        <v>1638</v>
      </c>
      <c r="E638" s="195" t="n">
        <v>284</v>
      </c>
      <c r="F638" s="195" t="n">
        <v>284</v>
      </c>
      <c r="G638" s="239" t="n">
        <v>631</v>
      </c>
      <c r="H638" s="197" t="inlineStr">
        <is>
          <t>나</t>
        </is>
      </c>
      <c r="I638" s="242" t="inlineStr">
        <is>
          <t>부산대</t>
        </is>
      </c>
      <c r="J638" s="242" t="inlineStr">
        <is>
          <t>경제학부</t>
        </is>
      </c>
      <c r="K638" s="195" t="inlineStr">
        <is>
          <t>통합</t>
        </is>
      </c>
      <c r="L638" s="697">
        <f>IF(OFFSET(환산공식!$ED$15,$F638,0)=1,"O","X")</f>
        <v/>
      </c>
      <c r="M638" s="188">
        <f>IFERROR(OFFSET(환산공식!DJ$15,$F638,0),"")</f>
        <v/>
      </c>
      <c r="N638" s="697">
        <f>IFERROR(CONCATENATE(ROUND(OFFSET(환산공식!DK$15,$F638,0),1),"%"),"")</f>
        <v/>
      </c>
      <c r="O638" s="697">
        <f>IFERROR(OFFSET(환산공식!DL$15,$F638,0),"")</f>
        <v/>
      </c>
      <c r="P638" s="188">
        <f>IF(E638="","",IF(Q638&gt;R638,"90% 이상",IF(Q638&gt;S638,CONCATENATE(ROUND(((Q638-S638)/(R638-S638))*20+70,0),"%"),IF(Q638&gt;T638,CONCATENATE(ROUND(((Q638-T638)/(S638-T638))*30+40,0),"%"),IF(Q638&gt;U638,CONCATENATE(ROUND(((Q638-U638)/(T638-U638))*30+10,0),"%"),IF(Q638&gt;V638,CONCATENATE(ROUND(((Q638-V638)/(U638-V638))*7+3,0),"%"),"3% 이하"))))))</f>
        <v/>
      </c>
      <c r="Q638" s="194">
        <f>IFERROR(ROUND(OFFSET(환산공식!$FG$15,$F638,0),3),"")</f>
        <v/>
      </c>
      <c r="R638" s="194">
        <f>OFFSET('배치점수 계산기'!H$10,$D638,0)</f>
        <v/>
      </c>
      <c r="S638" s="194">
        <f>OFFSET('배치점수 계산기'!I$10,$D638,0)</f>
        <v/>
      </c>
      <c r="T638" s="194">
        <f>OFFSET('배치점수 계산기'!J$10,$D638,0)</f>
        <v/>
      </c>
      <c r="U638" s="194">
        <f>OFFSET('배치점수 계산기'!K$10,$D638,0)</f>
        <v/>
      </c>
      <c r="V638" s="194">
        <f>OFFSET('배치점수 계산기'!L$10,$D638,0)</f>
        <v/>
      </c>
      <c r="W638" s="186">
        <f>OFFSET('배치점수 계산기'!M$10,$D638,0)</f>
        <v/>
      </c>
      <c r="X638" s="184">
        <f>OFFSET('배치점수 계산기'!N$10,$D638,0)</f>
        <v/>
      </c>
      <c r="Y638" s="188">
        <f>OFFSET(환산공식!FW$15,$F638,0)</f>
        <v/>
      </c>
      <c r="Z638" s="697">
        <f>OFFSET(환산공식!FX$15,$F638,0)</f>
        <v/>
      </c>
      <c r="AA638" s="179">
        <f>OFFSET(환산공식!FY$15,$F638,0)</f>
        <v/>
      </c>
      <c r="AB638" s="3" t="n"/>
      <c r="AD638" s="0">
        <f>IF(L638="X",6,IF(Q638&gt;R638,1,IF(Q638&gt;S638,2,IF(Q638&gt;T638,3,IF(Q638&gt;U638,4,IF(Q638&gt;=V638,5,IF(Q638&lt;V638,6,"")))))))</f>
        <v/>
      </c>
      <c r="AF638" s="3" t="n"/>
      <c r="AG638" s="3" t="n"/>
      <c r="AH638" s="3" t="n"/>
    </row>
    <row r="639">
      <c r="A639" s="198" t="n"/>
      <c r="B639" s="198" t="n"/>
      <c r="C639" s="198" t="inlineStr">
        <is>
          <t>나632</t>
        </is>
      </c>
      <c r="D639" s="195" t="n">
        <v>1639</v>
      </c>
      <c r="E639" s="195" t="n">
        <v>284</v>
      </c>
      <c r="F639" s="195" t="n">
        <v>284</v>
      </c>
      <c r="G639" s="239" t="n">
        <v>632</v>
      </c>
      <c r="H639" s="197" t="inlineStr">
        <is>
          <t>나</t>
        </is>
      </c>
      <c r="I639" s="242" t="inlineStr">
        <is>
          <t>부산대</t>
        </is>
      </c>
      <c r="J639" s="242" t="inlineStr">
        <is>
          <t>무역학부</t>
        </is>
      </c>
      <c r="K639" s="195" t="inlineStr">
        <is>
          <t>통합</t>
        </is>
      </c>
      <c r="L639" s="697">
        <f>IF(OFFSET(환산공식!$ED$15,$F639,0)=1,"O","X")</f>
        <v/>
      </c>
      <c r="M639" s="188">
        <f>IFERROR(OFFSET(환산공식!DJ$15,$F639,0),"")</f>
        <v/>
      </c>
      <c r="N639" s="697">
        <f>IFERROR(CONCATENATE(ROUND(OFFSET(환산공식!DK$15,$F639,0),1),"%"),"")</f>
        <v/>
      </c>
      <c r="O639" s="697">
        <f>IFERROR(OFFSET(환산공식!DL$15,$F639,0),"")</f>
        <v/>
      </c>
      <c r="P639" s="188">
        <f>IF(E639="","",IF(Q639&gt;R639,"90% 이상",IF(Q639&gt;S639,CONCATENATE(ROUND(((Q639-S639)/(R639-S639))*20+70,0),"%"),IF(Q639&gt;T639,CONCATENATE(ROUND(((Q639-T639)/(S639-T639))*30+40,0),"%"),IF(Q639&gt;U639,CONCATENATE(ROUND(((Q639-U639)/(T639-U639))*30+10,0),"%"),IF(Q639&gt;V639,CONCATENATE(ROUND(((Q639-V639)/(U639-V639))*7+3,0),"%"),"3% 이하"))))))</f>
        <v/>
      </c>
      <c r="Q639" s="194">
        <f>IFERROR(ROUND(OFFSET(환산공식!$FG$15,$F639,0),3),"")</f>
        <v/>
      </c>
      <c r="R639" s="194">
        <f>OFFSET('배치점수 계산기'!H$10,$D639,0)</f>
        <v/>
      </c>
      <c r="S639" s="194">
        <f>OFFSET('배치점수 계산기'!I$10,$D639,0)</f>
        <v/>
      </c>
      <c r="T639" s="194">
        <f>OFFSET('배치점수 계산기'!J$10,$D639,0)</f>
        <v/>
      </c>
      <c r="U639" s="194">
        <f>OFFSET('배치점수 계산기'!K$10,$D639,0)</f>
        <v/>
      </c>
      <c r="V639" s="194">
        <f>OFFSET('배치점수 계산기'!L$10,$D639,0)</f>
        <v/>
      </c>
      <c r="W639" s="186">
        <f>OFFSET('배치점수 계산기'!M$10,$D639,0)</f>
        <v/>
      </c>
      <c r="X639" s="184">
        <f>OFFSET('배치점수 계산기'!N$10,$D639,0)</f>
        <v/>
      </c>
      <c r="Y639" s="188">
        <f>OFFSET(환산공식!FW$15,$F639,0)</f>
        <v/>
      </c>
      <c r="Z639" s="697">
        <f>OFFSET(환산공식!FX$15,$F639,0)</f>
        <v/>
      </c>
      <c r="AA639" s="179">
        <f>OFFSET(환산공식!FY$15,$F639,0)</f>
        <v/>
      </c>
      <c r="AB639" s="3" t="n"/>
      <c r="AD639" s="0">
        <f>IF(L639="X",6,IF(Q639&gt;R639,1,IF(Q639&gt;S639,2,IF(Q639&gt;T639,3,IF(Q639&gt;U639,4,IF(Q639&gt;=V639,5,IF(Q639&lt;V639,6,"")))))))</f>
        <v/>
      </c>
      <c r="AF639" s="3" t="n"/>
      <c r="AG639" s="3" t="n"/>
      <c r="AH639" s="3" t="n"/>
    </row>
    <row r="640">
      <c r="A640" s="198" t="n"/>
      <c r="B640" s="198" t="n"/>
      <c r="C640" s="198" t="inlineStr">
        <is>
          <t>나633</t>
        </is>
      </c>
      <c r="D640" s="195" t="n">
        <v>1640</v>
      </c>
      <c r="E640" s="195" t="n">
        <v>284</v>
      </c>
      <c r="F640" s="195" t="n">
        <v>284</v>
      </c>
      <c r="G640" s="239" t="n">
        <v>633</v>
      </c>
      <c r="H640" s="197" t="inlineStr">
        <is>
          <t>나</t>
        </is>
      </c>
      <c r="I640" s="242" t="inlineStr">
        <is>
          <t>부산대</t>
        </is>
      </c>
      <c r="J640" s="242" t="inlineStr">
        <is>
          <t>정치외교학과</t>
        </is>
      </c>
      <c r="K640" s="195" t="inlineStr">
        <is>
          <t>통합</t>
        </is>
      </c>
      <c r="L640" s="697">
        <f>IF(OFFSET(환산공식!$ED$15,$F640,0)=1,"O","X")</f>
        <v/>
      </c>
      <c r="M640" s="188">
        <f>IFERROR(OFFSET(환산공식!DJ$15,$F640,0),"")</f>
        <v/>
      </c>
      <c r="N640" s="697">
        <f>IFERROR(CONCATENATE(ROUND(OFFSET(환산공식!DK$15,$F640,0),1),"%"),"")</f>
        <v/>
      </c>
      <c r="O640" s="697">
        <f>IFERROR(OFFSET(환산공식!DL$15,$F640,0),"")</f>
        <v/>
      </c>
      <c r="P640" s="188">
        <f>IF(E640="","",IF(Q640&gt;R640,"90% 이상",IF(Q640&gt;S640,CONCATENATE(ROUND(((Q640-S640)/(R640-S640))*20+70,0),"%"),IF(Q640&gt;T640,CONCATENATE(ROUND(((Q640-T640)/(S640-T640))*30+40,0),"%"),IF(Q640&gt;U640,CONCATENATE(ROUND(((Q640-U640)/(T640-U640))*30+10,0),"%"),IF(Q640&gt;V640,CONCATENATE(ROUND(((Q640-V640)/(U640-V640))*7+3,0),"%"),"3% 이하"))))))</f>
        <v/>
      </c>
      <c r="Q640" s="194">
        <f>IFERROR(ROUND(OFFSET(환산공식!$FG$15,$F640,0),3),"")</f>
        <v/>
      </c>
      <c r="R640" s="194">
        <f>OFFSET('배치점수 계산기'!H$10,$D640,0)</f>
        <v/>
      </c>
      <c r="S640" s="194">
        <f>OFFSET('배치점수 계산기'!I$10,$D640,0)</f>
        <v/>
      </c>
      <c r="T640" s="194">
        <f>OFFSET('배치점수 계산기'!J$10,$D640,0)</f>
        <v/>
      </c>
      <c r="U640" s="194">
        <f>OFFSET('배치점수 계산기'!K$10,$D640,0)</f>
        <v/>
      </c>
      <c r="V640" s="194">
        <f>OFFSET('배치점수 계산기'!L$10,$D640,0)</f>
        <v/>
      </c>
      <c r="W640" s="186">
        <f>OFFSET('배치점수 계산기'!M$10,$D640,0)</f>
        <v/>
      </c>
      <c r="X640" s="184">
        <f>OFFSET('배치점수 계산기'!N$10,$D640,0)</f>
        <v/>
      </c>
      <c r="Y640" s="188">
        <f>OFFSET(환산공식!FW$15,$F640,0)</f>
        <v/>
      </c>
      <c r="Z640" s="697">
        <f>OFFSET(환산공식!FX$15,$F640,0)</f>
        <v/>
      </c>
      <c r="AA640" s="179">
        <f>OFFSET(환산공식!FY$15,$F640,0)</f>
        <v/>
      </c>
      <c r="AB640" s="3" t="n"/>
      <c r="AD640" s="0">
        <f>IF(L640="X",6,IF(Q640&gt;R640,1,IF(Q640&gt;S640,2,IF(Q640&gt;T640,3,IF(Q640&gt;U640,4,IF(Q640&gt;=V640,5,IF(Q640&lt;V640,6,"")))))))</f>
        <v/>
      </c>
      <c r="AF640" s="3" t="n"/>
      <c r="AG640" s="3" t="n"/>
      <c r="AH640" s="3" t="n"/>
    </row>
    <row r="641">
      <c r="A641" s="198" t="n"/>
      <c r="B641" s="198" t="n"/>
      <c r="C641" s="198" t="inlineStr">
        <is>
          <t>나634</t>
        </is>
      </c>
      <c r="D641" s="195" t="n">
        <v>1641</v>
      </c>
      <c r="E641" s="195" t="n">
        <v>284</v>
      </c>
      <c r="F641" s="195" t="n">
        <v>284</v>
      </c>
      <c r="G641" s="239" t="n">
        <v>634</v>
      </c>
      <c r="H641" s="197" t="inlineStr">
        <is>
          <t>나</t>
        </is>
      </c>
      <c r="I641" s="242" t="inlineStr">
        <is>
          <t>부산대</t>
        </is>
      </c>
      <c r="J641" s="242" t="inlineStr">
        <is>
          <t>행정학과</t>
        </is>
      </c>
      <c r="K641" s="195" t="inlineStr">
        <is>
          <t>통합</t>
        </is>
      </c>
      <c r="L641" s="697">
        <f>IF(OFFSET(환산공식!$ED$15,$F641,0)=1,"O","X")</f>
        <v/>
      </c>
      <c r="M641" s="188">
        <f>IFERROR(OFFSET(환산공식!DJ$15,$F641,0),"")</f>
        <v/>
      </c>
      <c r="N641" s="697">
        <f>IFERROR(CONCATENATE(ROUND(OFFSET(환산공식!DK$15,$F641,0),1),"%"),"")</f>
        <v/>
      </c>
      <c r="O641" s="697">
        <f>IFERROR(OFFSET(환산공식!DL$15,$F641,0),"")</f>
        <v/>
      </c>
      <c r="P641" s="188">
        <f>IF(E641="","",IF(Q641&gt;R641,"90% 이상",IF(Q641&gt;S641,CONCATENATE(ROUND(((Q641-S641)/(R641-S641))*20+70,0),"%"),IF(Q641&gt;T641,CONCATENATE(ROUND(((Q641-T641)/(S641-T641))*30+40,0),"%"),IF(Q641&gt;U641,CONCATENATE(ROUND(((Q641-U641)/(T641-U641))*30+10,0),"%"),IF(Q641&gt;V641,CONCATENATE(ROUND(((Q641-V641)/(U641-V641))*7+3,0),"%"),"3% 이하"))))))</f>
        <v/>
      </c>
      <c r="Q641" s="194">
        <f>IFERROR(ROUND(OFFSET(환산공식!$FG$15,$F641,0),3),"")</f>
        <v/>
      </c>
      <c r="R641" s="194">
        <f>OFFSET('배치점수 계산기'!H$10,$D641,0)</f>
        <v/>
      </c>
      <c r="S641" s="194">
        <f>OFFSET('배치점수 계산기'!I$10,$D641,0)</f>
        <v/>
      </c>
      <c r="T641" s="194">
        <f>OFFSET('배치점수 계산기'!J$10,$D641,0)</f>
        <v/>
      </c>
      <c r="U641" s="194">
        <f>OFFSET('배치점수 계산기'!K$10,$D641,0)</f>
        <v/>
      </c>
      <c r="V641" s="194">
        <f>OFFSET('배치점수 계산기'!L$10,$D641,0)</f>
        <v/>
      </c>
      <c r="W641" s="186">
        <f>OFFSET('배치점수 계산기'!M$10,$D641,0)</f>
        <v/>
      </c>
      <c r="X641" s="184">
        <f>OFFSET('배치점수 계산기'!N$10,$D641,0)</f>
        <v/>
      </c>
      <c r="Y641" s="188">
        <f>OFFSET(환산공식!FW$15,$F641,0)</f>
        <v/>
      </c>
      <c r="Z641" s="697">
        <f>OFFSET(환산공식!FX$15,$F641,0)</f>
        <v/>
      </c>
      <c r="AA641" s="179">
        <f>OFFSET(환산공식!FY$15,$F641,0)</f>
        <v/>
      </c>
      <c r="AB641" s="3" t="n"/>
      <c r="AD641" s="0">
        <f>IF(L641="X",6,IF(Q641&gt;R641,1,IF(Q641&gt;S641,2,IF(Q641&gt;T641,3,IF(Q641&gt;U641,4,IF(Q641&gt;=V641,5,IF(Q641&lt;V641,6,"")))))))</f>
        <v/>
      </c>
      <c r="AF641" s="3" t="n"/>
      <c r="AG641" s="3" t="n"/>
      <c r="AH641" s="3" t="n"/>
    </row>
    <row r="642">
      <c r="A642" s="198" t="n"/>
      <c r="B642" s="198" t="n"/>
      <c r="C642" s="198" t="inlineStr">
        <is>
          <t>나635</t>
        </is>
      </c>
      <c r="D642" s="195" t="n">
        <v>1642</v>
      </c>
      <c r="E642" s="195" t="n">
        <v>284</v>
      </c>
      <c r="F642" s="195" t="n">
        <v>284</v>
      </c>
      <c r="G642" s="239" t="n">
        <v>635</v>
      </c>
      <c r="H642" s="197" t="inlineStr">
        <is>
          <t>나</t>
        </is>
      </c>
      <c r="I642" s="242" t="inlineStr">
        <is>
          <t>부산대</t>
        </is>
      </c>
      <c r="J642" s="242" t="inlineStr">
        <is>
          <t>철학과</t>
        </is>
      </c>
      <c r="K642" s="195" t="inlineStr">
        <is>
          <t>통합</t>
        </is>
      </c>
      <c r="L642" s="697">
        <f>IF(OFFSET(환산공식!$ED$15,$F642,0)=1,"O","X")</f>
        <v/>
      </c>
      <c r="M642" s="188">
        <f>IFERROR(OFFSET(환산공식!DJ$15,$F642,0),"")</f>
        <v/>
      </c>
      <c r="N642" s="697">
        <f>IFERROR(CONCATENATE(ROUND(OFFSET(환산공식!DK$15,$F642,0),1),"%"),"")</f>
        <v/>
      </c>
      <c r="O642" s="697">
        <f>IFERROR(OFFSET(환산공식!DL$15,$F642,0),"")</f>
        <v/>
      </c>
      <c r="P642" s="188">
        <f>IF(E642="","",IF(Q642&gt;R642,"90% 이상",IF(Q642&gt;S642,CONCATENATE(ROUND(((Q642-S642)/(R642-S642))*20+70,0),"%"),IF(Q642&gt;T642,CONCATENATE(ROUND(((Q642-T642)/(S642-T642))*30+40,0),"%"),IF(Q642&gt;U642,CONCATENATE(ROUND(((Q642-U642)/(T642-U642))*30+10,0),"%"),IF(Q642&gt;V642,CONCATENATE(ROUND(((Q642-V642)/(U642-V642))*7+3,0),"%"),"3% 이하"))))))</f>
        <v/>
      </c>
      <c r="Q642" s="194">
        <f>IFERROR(ROUND(OFFSET(환산공식!$FG$15,$F642,0),3),"")</f>
        <v/>
      </c>
      <c r="R642" s="194">
        <f>OFFSET('배치점수 계산기'!H$10,$D642,0)</f>
        <v/>
      </c>
      <c r="S642" s="194">
        <f>OFFSET('배치점수 계산기'!I$10,$D642,0)</f>
        <v/>
      </c>
      <c r="T642" s="194">
        <f>OFFSET('배치점수 계산기'!J$10,$D642,0)</f>
        <v/>
      </c>
      <c r="U642" s="194">
        <f>OFFSET('배치점수 계산기'!K$10,$D642,0)</f>
        <v/>
      </c>
      <c r="V642" s="194">
        <f>OFFSET('배치점수 계산기'!L$10,$D642,0)</f>
        <v/>
      </c>
      <c r="W642" s="186">
        <f>OFFSET('배치점수 계산기'!M$10,$D642,0)</f>
        <v/>
      </c>
      <c r="X642" s="184">
        <f>OFFSET('배치점수 계산기'!N$10,$D642,0)</f>
        <v/>
      </c>
      <c r="Y642" s="188">
        <f>OFFSET(환산공식!FW$15,$F642,0)</f>
        <v/>
      </c>
      <c r="Z642" s="697">
        <f>OFFSET(환산공식!FX$15,$F642,0)</f>
        <v/>
      </c>
      <c r="AA642" s="179">
        <f>OFFSET(환산공식!FY$15,$F642,0)</f>
        <v/>
      </c>
      <c r="AB642" s="3" t="n"/>
      <c r="AD642" s="0">
        <f>IF(L642="X",6,IF(Q642&gt;R642,1,IF(Q642&gt;S642,2,IF(Q642&gt;T642,3,IF(Q642&gt;U642,4,IF(Q642&gt;=V642,5,IF(Q642&lt;V642,6,"")))))))</f>
        <v/>
      </c>
      <c r="AF642" s="3" t="n"/>
      <c r="AG642" s="3" t="n"/>
      <c r="AH642" s="3" t="n"/>
    </row>
    <row r="643">
      <c r="A643" s="198" t="n"/>
      <c r="B643" s="198" t="n"/>
      <c r="C643" s="198" t="inlineStr">
        <is>
          <t>나636</t>
        </is>
      </c>
      <c r="D643" s="195" t="n">
        <v>1643</v>
      </c>
      <c r="E643" s="195" t="n">
        <v>284</v>
      </c>
      <c r="F643" s="195" t="n">
        <v>284</v>
      </c>
      <c r="G643" s="239" t="n">
        <v>636</v>
      </c>
      <c r="H643" s="197" t="inlineStr">
        <is>
          <t>나</t>
        </is>
      </c>
      <c r="I643" s="242" t="inlineStr">
        <is>
          <t>부산대</t>
        </is>
      </c>
      <c r="J643" s="242" t="inlineStr">
        <is>
          <t>실내환경디자인학과</t>
        </is>
      </c>
      <c r="K643" s="195" t="inlineStr">
        <is>
          <t>통합</t>
        </is>
      </c>
      <c r="L643" s="697">
        <f>IF(OFFSET(환산공식!$ED$15,$F643,0)=1,"O","X")</f>
        <v/>
      </c>
      <c r="M643" s="188">
        <f>IFERROR(OFFSET(환산공식!DJ$15,$F643,0),"")</f>
        <v/>
      </c>
      <c r="N643" s="697">
        <f>IFERROR(CONCATENATE(ROUND(OFFSET(환산공식!DK$15,$F643,0),1),"%"),"")</f>
        <v/>
      </c>
      <c r="O643" s="697">
        <f>IFERROR(OFFSET(환산공식!DL$15,$F643,0),"")</f>
        <v/>
      </c>
      <c r="P643" s="188">
        <f>IF(E643="","",IF(Q643&gt;R643,"90% 이상",IF(Q643&gt;S643,CONCATENATE(ROUND(((Q643-S643)/(R643-S643))*20+70,0),"%"),IF(Q643&gt;T643,CONCATENATE(ROUND(((Q643-T643)/(S643-T643))*30+40,0),"%"),IF(Q643&gt;U643,CONCATENATE(ROUND(((Q643-U643)/(T643-U643))*30+10,0),"%"),IF(Q643&gt;V643,CONCATENATE(ROUND(((Q643-V643)/(U643-V643))*7+3,0),"%"),"3% 이하"))))))</f>
        <v/>
      </c>
      <c r="Q643" s="194">
        <f>IFERROR(ROUND(OFFSET(환산공식!$FG$15,$F643,0),3),"")</f>
        <v/>
      </c>
      <c r="R643" s="194">
        <f>OFFSET('배치점수 계산기'!H$10,$D643,0)</f>
        <v/>
      </c>
      <c r="S643" s="194">
        <f>OFFSET('배치점수 계산기'!I$10,$D643,0)</f>
        <v/>
      </c>
      <c r="T643" s="194">
        <f>OFFSET('배치점수 계산기'!J$10,$D643,0)</f>
        <v/>
      </c>
      <c r="U643" s="194">
        <f>OFFSET('배치점수 계산기'!K$10,$D643,0)</f>
        <v/>
      </c>
      <c r="V643" s="194">
        <f>OFFSET('배치점수 계산기'!L$10,$D643,0)</f>
        <v/>
      </c>
      <c r="W643" s="186">
        <f>OFFSET('배치점수 계산기'!M$10,$D643,0)</f>
        <v/>
      </c>
      <c r="X643" s="184">
        <f>OFFSET('배치점수 계산기'!N$10,$D643,0)</f>
        <v/>
      </c>
      <c r="Y643" s="188">
        <f>OFFSET(환산공식!FW$15,$F643,0)</f>
        <v/>
      </c>
      <c r="Z643" s="697">
        <f>OFFSET(환산공식!FX$15,$F643,0)</f>
        <v/>
      </c>
      <c r="AA643" s="179">
        <f>OFFSET(환산공식!FY$15,$F643,0)</f>
        <v/>
      </c>
      <c r="AB643" s="3" t="n"/>
      <c r="AD643" s="0">
        <f>IF(L643="X",6,IF(Q643&gt;R643,1,IF(Q643&gt;S643,2,IF(Q643&gt;T643,3,IF(Q643&gt;U643,4,IF(Q643&gt;=V643,5,IF(Q643&lt;V643,6,"")))))))</f>
        <v/>
      </c>
      <c r="AF643" s="3" t="n"/>
      <c r="AG643" s="3" t="n"/>
      <c r="AH643" s="3" t="n"/>
    </row>
    <row r="644">
      <c r="A644" s="198" t="n"/>
      <c r="B644" s="198" t="n"/>
      <c r="C644" s="198" t="inlineStr">
        <is>
          <t>나637</t>
        </is>
      </c>
      <c r="D644" s="195" t="n">
        <v>1644</v>
      </c>
      <c r="E644" s="195" t="n">
        <v>284</v>
      </c>
      <c r="F644" s="195" t="n">
        <v>284</v>
      </c>
      <c r="G644" s="239" t="n">
        <v>637</v>
      </c>
      <c r="H644" s="197" t="inlineStr">
        <is>
          <t>나</t>
        </is>
      </c>
      <c r="I644" s="242" t="inlineStr">
        <is>
          <t>부산대</t>
        </is>
      </c>
      <c r="J644" s="242" t="inlineStr">
        <is>
          <t>사회학과</t>
        </is>
      </c>
      <c r="K644" s="195" t="inlineStr">
        <is>
          <t>통합</t>
        </is>
      </c>
      <c r="L644" s="697">
        <f>IF(OFFSET(환산공식!$ED$15,$F644,0)=1,"O","X")</f>
        <v/>
      </c>
      <c r="M644" s="188">
        <f>IFERROR(OFFSET(환산공식!DJ$15,$F644,0),"")</f>
        <v/>
      </c>
      <c r="N644" s="697">
        <f>IFERROR(CONCATENATE(ROUND(OFFSET(환산공식!DK$15,$F644,0),1),"%"),"")</f>
        <v/>
      </c>
      <c r="O644" s="697">
        <f>IFERROR(OFFSET(환산공식!DL$15,$F644,0),"")</f>
        <v/>
      </c>
      <c r="P644" s="188">
        <f>IF(E644="","",IF(Q644&gt;R644,"90% 이상",IF(Q644&gt;S644,CONCATENATE(ROUND(((Q644-S644)/(R644-S644))*20+70,0),"%"),IF(Q644&gt;T644,CONCATENATE(ROUND(((Q644-T644)/(S644-T644))*30+40,0),"%"),IF(Q644&gt;U644,CONCATENATE(ROUND(((Q644-U644)/(T644-U644))*30+10,0),"%"),IF(Q644&gt;V644,CONCATENATE(ROUND(((Q644-V644)/(U644-V644))*7+3,0),"%"),"3% 이하"))))))</f>
        <v/>
      </c>
      <c r="Q644" s="194">
        <f>IFERROR(ROUND(OFFSET(환산공식!$FG$15,$F644,0),3),"")</f>
        <v/>
      </c>
      <c r="R644" s="194">
        <f>OFFSET('배치점수 계산기'!H$10,$D644,0)</f>
        <v/>
      </c>
      <c r="S644" s="194">
        <f>OFFSET('배치점수 계산기'!I$10,$D644,0)</f>
        <v/>
      </c>
      <c r="T644" s="194">
        <f>OFFSET('배치점수 계산기'!J$10,$D644,0)</f>
        <v/>
      </c>
      <c r="U644" s="194">
        <f>OFFSET('배치점수 계산기'!K$10,$D644,0)</f>
        <v/>
      </c>
      <c r="V644" s="194">
        <f>OFFSET('배치점수 계산기'!L$10,$D644,0)</f>
        <v/>
      </c>
      <c r="W644" s="186">
        <f>OFFSET('배치점수 계산기'!M$10,$D644,0)</f>
        <v/>
      </c>
      <c r="X644" s="184">
        <f>OFFSET('배치점수 계산기'!N$10,$D644,0)</f>
        <v/>
      </c>
      <c r="Y644" s="188">
        <f>OFFSET(환산공식!FW$15,$F644,0)</f>
        <v/>
      </c>
      <c r="Z644" s="697">
        <f>OFFSET(환산공식!FX$15,$F644,0)</f>
        <v/>
      </c>
      <c r="AA644" s="179">
        <f>OFFSET(환산공식!FY$15,$F644,0)</f>
        <v/>
      </c>
      <c r="AB644" s="3" t="n"/>
      <c r="AD644" s="0">
        <f>IF(L644="X",6,IF(Q644&gt;R644,1,IF(Q644&gt;S644,2,IF(Q644&gt;T644,3,IF(Q644&gt;U644,4,IF(Q644&gt;=V644,5,IF(Q644&lt;V644,6,"")))))))</f>
        <v/>
      </c>
      <c r="AF644" s="3" t="n"/>
      <c r="AG644" s="3" t="n"/>
      <c r="AH644" s="3" t="n"/>
    </row>
    <row r="645">
      <c r="A645" s="198" t="n"/>
      <c r="B645" s="198" t="n"/>
      <c r="C645" s="198" t="inlineStr">
        <is>
          <t>나638</t>
        </is>
      </c>
      <c r="D645" s="195" t="n">
        <v>1645</v>
      </c>
      <c r="E645" s="195" t="n">
        <v>284</v>
      </c>
      <c r="F645" s="195" t="n">
        <v>284</v>
      </c>
      <c r="G645" s="239" t="n">
        <v>638</v>
      </c>
      <c r="H645" s="197" t="inlineStr">
        <is>
          <t>나</t>
        </is>
      </c>
      <c r="I645" s="242" t="inlineStr">
        <is>
          <t>부산대</t>
        </is>
      </c>
      <c r="J645" s="242" t="inlineStr">
        <is>
          <t>영어영문학과</t>
        </is>
      </c>
      <c r="K645" s="195" t="inlineStr">
        <is>
          <t>통합</t>
        </is>
      </c>
      <c r="L645" s="697">
        <f>IF(OFFSET(환산공식!$ED$15,$F645,0)=1,"O","X")</f>
        <v/>
      </c>
      <c r="M645" s="188">
        <f>IFERROR(OFFSET(환산공식!DJ$15,$F645,0),"")</f>
        <v/>
      </c>
      <c r="N645" s="697">
        <f>IFERROR(CONCATENATE(ROUND(OFFSET(환산공식!DK$15,$F645,0),1),"%"),"")</f>
        <v/>
      </c>
      <c r="O645" s="697">
        <f>IFERROR(OFFSET(환산공식!DL$15,$F645,0),"")</f>
        <v/>
      </c>
      <c r="P645" s="188">
        <f>IF(E645="","",IF(Q645&gt;R645,"90% 이상",IF(Q645&gt;S645,CONCATENATE(ROUND(((Q645-S645)/(R645-S645))*20+70,0),"%"),IF(Q645&gt;T645,CONCATENATE(ROUND(((Q645-T645)/(S645-T645))*30+40,0),"%"),IF(Q645&gt;U645,CONCATENATE(ROUND(((Q645-U645)/(T645-U645))*30+10,0),"%"),IF(Q645&gt;V645,CONCATENATE(ROUND(((Q645-V645)/(U645-V645))*7+3,0),"%"),"3% 이하"))))))</f>
        <v/>
      </c>
      <c r="Q645" s="194">
        <f>IFERROR(ROUND(OFFSET(환산공식!$FG$15,$F645,0),3),"")</f>
        <v/>
      </c>
      <c r="R645" s="194">
        <f>OFFSET('배치점수 계산기'!H$10,$D645,0)</f>
        <v/>
      </c>
      <c r="S645" s="194">
        <f>OFFSET('배치점수 계산기'!I$10,$D645,0)</f>
        <v/>
      </c>
      <c r="T645" s="194">
        <f>OFFSET('배치점수 계산기'!J$10,$D645,0)</f>
        <v/>
      </c>
      <c r="U645" s="194">
        <f>OFFSET('배치점수 계산기'!K$10,$D645,0)</f>
        <v/>
      </c>
      <c r="V645" s="194">
        <f>OFFSET('배치점수 계산기'!L$10,$D645,0)</f>
        <v/>
      </c>
      <c r="W645" s="186">
        <f>OFFSET('배치점수 계산기'!M$10,$D645,0)</f>
        <v/>
      </c>
      <c r="X645" s="184">
        <f>OFFSET('배치점수 계산기'!N$10,$D645,0)</f>
        <v/>
      </c>
      <c r="Y645" s="188">
        <f>OFFSET(환산공식!FW$15,$F645,0)</f>
        <v/>
      </c>
      <c r="Z645" s="697">
        <f>OFFSET(환산공식!FX$15,$F645,0)</f>
        <v/>
      </c>
      <c r="AA645" s="179">
        <f>OFFSET(환산공식!FY$15,$F645,0)</f>
        <v/>
      </c>
      <c r="AB645" s="3" t="n"/>
      <c r="AD645" s="0">
        <f>IF(L645="X",6,IF(Q645&gt;R645,1,IF(Q645&gt;S645,2,IF(Q645&gt;T645,3,IF(Q645&gt;U645,4,IF(Q645&gt;=V645,5,IF(Q645&lt;V645,6,"")))))))</f>
        <v/>
      </c>
      <c r="AF645" s="3" t="n"/>
      <c r="AG645" s="3" t="n"/>
      <c r="AH645" s="3" t="n"/>
    </row>
    <row r="646">
      <c r="A646" s="198" t="n"/>
      <c r="B646" s="198" t="n"/>
      <c r="C646" s="198" t="inlineStr">
        <is>
          <t>나639</t>
        </is>
      </c>
      <c r="D646" s="195" t="n">
        <v>1646</v>
      </c>
      <c r="E646" s="195" t="n">
        <v>284</v>
      </c>
      <c r="F646" s="195" t="n">
        <v>284</v>
      </c>
      <c r="G646" s="239" t="n">
        <v>639</v>
      </c>
      <c r="H646" s="197" t="inlineStr">
        <is>
          <t>나</t>
        </is>
      </c>
      <c r="I646" s="242" t="inlineStr">
        <is>
          <t>부산대</t>
        </is>
      </c>
      <c r="J646" s="242" t="inlineStr">
        <is>
          <t>국어국문학과</t>
        </is>
      </c>
      <c r="K646" s="195" t="inlineStr">
        <is>
          <t>통합</t>
        </is>
      </c>
      <c r="L646" s="697">
        <f>IF(OFFSET(환산공식!$ED$15,$F646,0)=1,"O","X")</f>
        <v/>
      </c>
      <c r="M646" s="188">
        <f>IFERROR(OFFSET(환산공식!DJ$15,$F646,0),"")</f>
        <v/>
      </c>
      <c r="N646" s="697">
        <f>IFERROR(CONCATENATE(ROUND(OFFSET(환산공식!DK$15,$F646,0),1),"%"),"")</f>
        <v/>
      </c>
      <c r="O646" s="697">
        <f>IFERROR(OFFSET(환산공식!DL$15,$F646,0),"")</f>
        <v/>
      </c>
      <c r="P646" s="188">
        <f>IF(E646="","",IF(Q646&gt;R646,"90% 이상",IF(Q646&gt;S646,CONCATENATE(ROUND(((Q646-S646)/(R646-S646))*20+70,0),"%"),IF(Q646&gt;T646,CONCATENATE(ROUND(((Q646-T646)/(S646-T646))*30+40,0),"%"),IF(Q646&gt;U646,CONCATENATE(ROUND(((Q646-U646)/(T646-U646))*30+10,0),"%"),IF(Q646&gt;V646,CONCATENATE(ROUND(((Q646-V646)/(U646-V646))*7+3,0),"%"),"3% 이하"))))))</f>
        <v/>
      </c>
      <c r="Q646" s="194">
        <f>IFERROR(ROUND(OFFSET(환산공식!$FG$15,$F646,0),3),"")</f>
        <v/>
      </c>
      <c r="R646" s="194">
        <f>OFFSET('배치점수 계산기'!H$10,$D646,0)</f>
        <v/>
      </c>
      <c r="S646" s="194">
        <f>OFFSET('배치점수 계산기'!I$10,$D646,0)</f>
        <v/>
      </c>
      <c r="T646" s="194">
        <f>OFFSET('배치점수 계산기'!J$10,$D646,0)</f>
        <v/>
      </c>
      <c r="U646" s="194">
        <f>OFFSET('배치점수 계산기'!K$10,$D646,0)</f>
        <v/>
      </c>
      <c r="V646" s="194">
        <f>OFFSET('배치점수 계산기'!L$10,$D646,0)</f>
        <v/>
      </c>
      <c r="W646" s="186">
        <f>OFFSET('배치점수 계산기'!M$10,$D646,0)</f>
        <v/>
      </c>
      <c r="X646" s="184">
        <f>OFFSET('배치점수 계산기'!N$10,$D646,0)</f>
        <v/>
      </c>
      <c r="Y646" s="188">
        <f>OFFSET(환산공식!FW$15,$F646,0)</f>
        <v/>
      </c>
      <c r="Z646" s="697">
        <f>OFFSET(환산공식!FX$15,$F646,0)</f>
        <v/>
      </c>
      <c r="AA646" s="179">
        <f>OFFSET(환산공식!FY$15,$F646,0)</f>
        <v/>
      </c>
      <c r="AB646" s="3" t="n"/>
      <c r="AD646" s="0">
        <f>IF(L646="X",6,IF(Q646&gt;R646,1,IF(Q646&gt;S646,2,IF(Q646&gt;T646,3,IF(Q646&gt;U646,4,IF(Q646&gt;=V646,5,IF(Q646&lt;V646,6,"")))))))</f>
        <v/>
      </c>
      <c r="AF646" s="3" t="n"/>
      <c r="AG646" s="3" t="n"/>
      <c r="AH646" s="3" t="n"/>
    </row>
    <row r="647">
      <c r="A647" s="198" t="n"/>
      <c r="B647" s="198" t="n"/>
      <c r="C647" s="198" t="inlineStr">
        <is>
          <t>나640</t>
        </is>
      </c>
      <c r="D647" s="195" t="n">
        <v>1647</v>
      </c>
      <c r="E647" s="195" t="n">
        <v>284</v>
      </c>
      <c r="F647" s="195" t="n">
        <v>284</v>
      </c>
      <c r="G647" s="239" t="n">
        <v>640</v>
      </c>
      <c r="H647" s="197" t="inlineStr">
        <is>
          <t>나</t>
        </is>
      </c>
      <c r="I647" s="242" t="inlineStr">
        <is>
          <t>부산대</t>
        </is>
      </c>
      <c r="J647" s="242" t="inlineStr">
        <is>
          <t>아동가족학과</t>
        </is>
      </c>
      <c r="K647" s="195" t="inlineStr">
        <is>
          <t>통합</t>
        </is>
      </c>
      <c r="L647" s="697">
        <f>IF(OFFSET(환산공식!$ED$15,$F647,0)=1,"O","X")</f>
        <v/>
      </c>
      <c r="M647" s="188">
        <f>IFERROR(OFFSET(환산공식!DJ$15,$F647,0),"")</f>
        <v/>
      </c>
      <c r="N647" s="697">
        <f>IFERROR(CONCATENATE(ROUND(OFFSET(환산공식!DK$15,$F647,0),1),"%"),"")</f>
        <v/>
      </c>
      <c r="O647" s="697">
        <f>IFERROR(OFFSET(환산공식!DL$15,$F647,0),"")</f>
        <v/>
      </c>
      <c r="P647" s="188">
        <f>IF(E647="","",IF(Q647&gt;R647,"90% 이상",IF(Q647&gt;S647,CONCATENATE(ROUND(((Q647-S647)/(R647-S647))*20+70,0),"%"),IF(Q647&gt;T647,CONCATENATE(ROUND(((Q647-T647)/(S647-T647))*30+40,0),"%"),IF(Q647&gt;U647,CONCATENATE(ROUND(((Q647-U647)/(T647-U647))*30+10,0),"%"),IF(Q647&gt;V647,CONCATENATE(ROUND(((Q647-V647)/(U647-V647))*7+3,0),"%"),"3% 이하"))))))</f>
        <v/>
      </c>
      <c r="Q647" s="194">
        <f>IFERROR(ROUND(OFFSET(환산공식!$FG$15,$F647,0),3),"")</f>
        <v/>
      </c>
      <c r="R647" s="194">
        <f>OFFSET('배치점수 계산기'!H$10,$D647,0)</f>
        <v/>
      </c>
      <c r="S647" s="194">
        <f>OFFSET('배치점수 계산기'!I$10,$D647,0)</f>
        <v/>
      </c>
      <c r="T647" s="194">
        <f>OFFSET('배치점수 계산기'!J$10,$D647,0)</f>
        <v/>
      </c>
      <c r="U647" s="194">
        <f>OFFSET('배치점수 계산기'!K$10,$D647,0)</f>
        <v/>
      </c>
      <c r="V647" s="194">
        <f>OFFSET('배치점수 계산기'!L$10,$D647,0)</f>
        <v/>
      </c>
      <c r="W647" s="186">
        <f>OFFSET('배치점수 계산기'!M$10,$D647,0)</f>
        <v/>
      </c>
      <c r="X647" s="184">
        <f>OFFSET('배치점수 계산기'!N$10,$D647,0)</f>
        <v/>
      </c>
      <c r="Y647" s="188">
        <f>OFFSET(환산공식!FW$15,$F647,0)</f>
        <v/>
      </c>
      <c r="Z647" s="697">
        <f>OFFSET(환산공식!FX$15,$F647,0)</f>
        <v/>
      </c>
      <c r="AA647" s="179">
        <f>OFFSET(환산공식!FY$15,$F647,0)</f>
        <v/>
      </c>
      <c r="AB647" s="3" t="n"/>
      <c r="AD647" s="0">
        <f>IF(L647="X",6,IF(Q647&gt;R647,1,IF(Q647&gt;S647,2,IF(Q647&gt;T647,3,IF(Q647&gt;U647,4,IF(Q647&gt;=V647,5,IF(Q647&lt;V647,6,"")))))))</f>
        <v/>
      </c>
      <c r="AF647" s="3" t="n"/>
      <c r="AG647" s="3" t="n"/>
      <c r="AH647" s="3" t="n"/>
    </row>
    <row r="648">
      <c r="A648" s="198" t="n"/>
      <c r="B648" s="198" t="n"/>
      <c r="C648" s="198" t="inlineStr">
        <is>
          <t>나641</t>
        </is>
      </c>
      <c r="D648" s="195" t="n">
        <v>1648</v>
      </c>
      <c r="E648" s="195" t="n">
        <v>284</v>
      </c>
      <c r="F648" s="195" t="n">
        <v>284</v>
      </c>
      <c r="G648" s="239" t="n">
        <v>641</v>
      </c>
      <c r="H648" s="197" t="inlineStr">
        <is>
          <t>나</t>
        </is>
      </c>
      <c r="I648" s="242" t="inlineStr">
        <is>
          <t>부산대</t>
        </is>
      </c>
      <c r="J648" s="242" t="inlineStr">
        <is>
          <t>사학과</t>
        </is>
      </c>
      <c r="K648" s="195" t="inlineStr">
        <is>
          <t>통합</t>
        </is>
      </c>
      <c r="L648" s="697">
        <f>IF(OFFSET(환산공식!$ED$15,$F648,0)=1,"O","X")</f>
        <v/>
      </c>
      <c r="M648" s="188">
        <f>IFERROR(OFFSET(환산공식!DJ$15,$F648,0),"")</f>
        <v/>
      </c>
      <c r="N648" s="697">
        <f>IFERROR(CONCATENATE(ROUND(OFFSET(환산공식!DK$15,$F648,0),1),"%"),"")</f>
        <v/>
      </c>
      <c r="O648" s="697">
        <f>IFERROR(OFFSET(환산공식!DL$15,$F648,0),"")</f>
        <v/>
      </c>
      <c r="P648" s="188">
        <f>IF(E648="","",IF(Q648&gt;R648,"90% 이상",IF(Q648&gt;S648,CONCATENATE(ROUND(((Q648-S648)/(R648-S648))*20+70,0),"%"),IF(Q648&gt;T648,CONCATENATE(ROUND(((Q648-T648)/(S648-T648))*30+40,0),"%"),IF(Q648&gt;U648,CONCATENATE(ROUND(((Q648-U648)/(T648-U648))*30+10,0),"%"),IF(Q648&gt;V648,CONCATENATE(ROUND(((Q648-V648)/(U648-V648))*7+3,0),"%"),"3% 이하"))))))</f>
        <v/>
      </c>
      <c r="Q648" s="194">
        <f>IFERROR(ROUND(OFFSET(환산공식!$FG$15,$F648,0),3),"")</f>
        <v/>
      </c>
      <c r="R648" s="194">
        <f>OFFSET('배치점수 계산기'!H$10,$D648,0)</f>
        <v/>
      </c>
      <c r="S648" s="194">
        <f>OFFSET('배치점수 계산기'!I$10,$D648,0)</f>
        <v/>
      </c>
      <c r="T648" s="194">
        <f>OFFSET('배치점수 계산기'!J$10,$D648,0)</f>
        <v/>
      </c>
      <c r="U648" s="194">
        <f>OFFSET('배치점수 계산기'!K$10,$D648,0)</f>
        <v/>
      </c>
      <c r="V648" s="194">
        <f>OFFSET('배치점수 계산기'!L$10,$D648,0)</f>
        <v/>
      </c>
      <c r="W648" s="186">
        <f>OFFSET('배치점수 계산기'!M$10,$D648,0)</f>
        <v/>
      </c>
      <c r="X648" s="184">
        <f>OFFSET('배치점수 계산기'!N$10,$D648,0)</f>
        <v/>
      </c>
      <c r="Y648" s="188">
        <f>OFFSET(환산공식!FW$15,$F648,0)</f>
        <v/>
      </c>
      <c r="Z648" s="697">
        <f>OFFSET(환산공식!FX$15,$F648,0)</f>
        <v/>
      </c>
      <c r="AA648" s="179">
        <f>OFFSET(환산공식!FY$15,$F648,0)</f>
        <v/>
      </c>
      <c r="AB648" s="3" t="n"/>
      <c r="AD648" s="0">
        <f>IF(L648="X",6,IF(Q648&gt;R648,1,IF(Q648&gt;S648,2,IF(Q648&gt;T648,3,IF(Q648&gt;U648,4,IF(Q648&gt;=V648,5,IF(Q648&lt;V648,6,"")))))))</f>
        <v/>
      </c>
      <c r="AF648" s="3" t="n"/>
      <c r="AG648" s="3" t="n"/>
      <c r="AH648" s="3" t="n"/>
    </row>
    <row r="649">
      <c r="A649" s="198" t="n"/>
      <c r="B649" s="198" t="n"/>
      <c r="C649" s="198" t="inlineStr">
        <is>
          <t>나642</t>
        </is>
      </c>
      <c r="D649" s="195" t="n">
        <v>1649</v>
      </c>
      <c r="E649" s="195" t="n">
        <v>284</v>
      </c>
      <c r="F649" s="195" t="n">
        <v>284</v>
      </c>
      <c r="G649" s="239" t="n">
        <v>642</v>
      </c>
      <c r="H649" s="197" t="inlineStr">
        <is>
          <t>나</t>
        </is>
      </c>
      <c r="I649" s="242" t="inlineStr">
        <is>
          <t>부산대</t>
        </is>
      </c>
      <c r="J649" s="242" t="inlineStr">
        <is>
          <t>예술문화영상학과</t>
        </is>
      </c>
      <c r="K649" s="195" t="inlineStr">
        <is>
          <t>통합</t>
        </is>
      </c>
      <c r="L649" s="697">
        <f>IF(OFFSET(환산공식!$ED$15,$F649,0)=1,"O","X")</f>
        <v/>
      </c>
      <c r="M649" s="188">
        <f>IFERROR(OFFSET(환산공식!DJ$15,$F649,0),"")</f>
        <v/>
      </c>
      <c r="N649" s="697">
        <f>IFERROR(CONCATENATE(ROUND(OFFSET(환산공식!DK$15,$F649,0),1),"%"),"")</f>
        <v/>
      </c>
      <c r="O649" s="697">
        <f>IFERROR(OFFSET(환산공식!DL$15,$F649,0),"")</f>
        <v/>
      </c>
      <c r="P649" s="188">
        <f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/>
      </c>
      <c r="Q649" s="194">
        <f>IFERROR(ROUND(OFFSET(환산공식!$FG$15,$F649,0),3),"")</f>
        <v/>
      </c>
      <c r="R649" s="194">
        <f>OFFSET('배치점수 계산기'!H$10,$D649,0)</f>
        <v/>
      </c>
      <c r="S649" s="194">
        <f>OFFSET('배치점수 계산기'!I$10,$D649,0)</f>
        <v/>
      </c>
      <c r="T649" s="194">
        <f>OFFSET('배치점수 계산기'!J$10,$D649,0)</f>
        <v/>
      </c>
      <c r="U649" s="194">
        <f>OFFSET('배치점수 계산기'!K$10,$D649,0)</f>
        <v/>
      </c>
      <c r="V649" s="194">
        <f>OFFSET('배치점수 계산기'!L$10,$D649,0)</f>
        <v/>
      </c>
      <c r="W649" s="186">
        <f>OFFSET('배치점수 계산기'!M$10,$D649,0)</f>
        <v/>
      </c>
      <c r="X649" s="184">
        <f>OFFSET('배치점수 계산기'!N$10,$D649,0)</f>
        <v/>
      </c>
      <c r="Y649" s="188">
        <f>OFFSET(환산공식!FW$15,$F649,0)</f>
        <v/>
      </c>
      <c r="Z649" s="697">
        <f>OFFSET(환산공식!FX$15,$F649,0)</f>
        <v/>
      </c>
      <c r="AA649" s="179">
        <f>OFFSET(환산공식!FY$15,$F649,0)</f>
        <v/>
      </c>
      <c r="AB649" s="3" t="n"/>
      <c r="AD649" s="0">
        <f>IF(L649="X",6,IF(Q649&gt;R649,1,IF(Q649&gt;S649,2,IF(Q649&gt;T649,3,IF(Q649&gt;U649,4,IF(Q649&gt;=V649,5,IF(Q649&lt;V649,6,"")))))))</f>
        <v/>
      </c>
      <c r="AF649" s="3" t="n"/>
      <c r="AG649" s="3" t="n"/>
      <c r="AH649" s="3" t="n"/>
    </row>
    <row r="650">
      <c r="A650" s="198" t="n"/>
      <c r="B650" s="198" t="n"/>
      <c r="C650" s="198" t="inlineStr">
        <is>
          <t>나643</t>
        </is>
      </c>
      <c r="D650" s="195" t="n">
        <v>1650</v>
      </c>
      <c r="E650" s="195" t="n">
        <v>284</v>
      </c>
      <c r="F650" s="195" t="n">
        <v>284</v>
      </c>
      <c r="G650" s="239" t="n">
        <v>643</v>
      </c>
      <c r="H650" s="197" t="inlineStr">
        <is>
          <t>나</t>
        </is>
      </c>
      <c r="I650" s="242" t="inlineStr">
        <is>
          <t>부산대</t>
        </is>
      </c>
      <c r="J650" s="242" t="inlineStr">
        <is>
          <t>한문학과</t>
        </is>
      </c>
      <c r="K650" s="195" t="inlineStr">
        <is>
          <t>통합</t>
        </is>
      </c>
      <c r="L650" s="697">
        <f>IF(OFFSET(환산공식!$ED$15,$F650,0)=1,"O","X")</f>
        <v/>
      </c>
      <c r="M650" s="188">
        <f>IFERROR(OFFSET(환산공식!DJ$15,$F650,0),"")</f>
        <v/>
      </c>
      <c r="N650" s="697">
        <f>IFERROR(CONCATENATE(ROUND(OFFSET(환산공식!DK$15,$F650,0),1),"%"),"")</f>
        <v/>
      </c>
      <c r="O650" s="697">
        <f>IFERROR(OFFSET(환산공식!DL$15,$F650,0),"")</f>
        <v/>
      </c>
      <c r="P650" s="188">
        <f>IF(E650="","",IF(Q650&gt;R650,"90% 이상",IF(Q650&gt;S650,CONCATENATE(ROUND(((Q650-S650)/(R650-S650))*20+70,0),"%"),IF(Q650&gt;T650,CONCATENATE(ROUND(((Q650-T650)/(S650-T650))*30+40,0),"%"),IF(Q650&gt;U650,CONCATENATE(ROUND(((Q650-U650)/(T650-U650))*30+10,0),"%"),IF(Q650&gt;V650,CONCATENATE(ROUND(((Q650-V650)/(U650-V650))*7+3,0),"%"),"3% 이하"))))))</f>
        <v/>
      </c>
      <c r="Q650" s="194">
        <f>IFERROR(ROUND(OFFSET(환산공식!$FG$15,$F650,0),3),"")</f>
        <v/>
      </c>
      <c r="R650" s="194">
        <f>OFFSET('배치점수 계산기'!H$10,$D650,0)</f>
        <v/>
      </c>
      <c r="S650" s="194">
        <f>OFFSET('배치점수 계산기'!I$10,$D650,0)</f>
        <v/>
      </c>
      <c r="T650" s="194">
        <f>OFFSET('배치점수 계산기'!J$10,$D650,0)</f>
        <v/>
      </c>
      <c r="U650" s="194">
        <f>OFFSET('배치점수 계산기'!K$10,$D650,0)</f>
        <v/>
      </c>
      <c r="V650" s="194">
        <f>OFFSET('배치점수 계산기'!L$10,$D650,0)</f>
        <v/>
      </c>
      <c r="W650" s="186">
        <f>OFFSET('배치점수 계산기'!M$10,$D650,0)</f>
        <v/>
      </c>
      <c r="X650" s="184">
        <f>OFFSET('배치점수 계산기'!N$10,$D650,0)</f>
        <v/>
      </c>
      <c r="Y650" s="188">
        <f>OFFSET(환산공식!FW$15,$F650,0)</f>
        <v/>
      </c>
      <c r="Z650" s="697">
        <f>OFFSET(환산공식!FX$15,$F650,0)</f>
        <v/>
      </c>
      <c r="AA650" s="179">
        <f>OFFSET(환산공식!FY$15,$F650,0)</f>
        <v/>
      </c>
      <c r="AB650" s="3" t="n"/>
      <c r="AD650" s="0">
        <f>IF(L650="X",6,IF(Q650&gt;R650,1,IF(Q650&gt;S650,2,IF(Q650&gt;T650,3,IF(Q650&gt;U650,4,IF(Q650&gt;=V650,5,IF(Q650&lt;V650,6,"")))))))</f>
        <v/>
      </c>
      <c r="AF650" s="3" t="n"/>
      <c r="AG650" s="3" t="n"/>
      <c r="AH650" s="3" t="n"/>
    </row>
    <row r="651">
      <c r="A651" s="198" t="n"/>
      <c r="B651" s="198" t="n"/>
      <c r="C651" s="198" t="inlineStr">
        <is>
          <t>나644</t>
        </is>
      </c>
      <c r="D651" s="195" t="n">
        <v>1651</v>
      </c>
      <c r="E651" s="195" t="n">
        <v>284</v>
      </c>
      <c r="F651" s="195" t="n">
        <v>284</v>
      </c>
      <c r="G651" s="239" t="n">
        <v>644</v>
      </c>
      <c r="H651" s="197" t="inlineStr">
        <is>
          <t>나</t>
        </is>
      </c>
      <c r="I651" s="242" t="inlineStr">
        <is>
          <t>부산대</t>
        </is>
      </c>
      <c r="J651" s="242" t="inlineStr">
        <is>
          <t>심리학과</t>
        </is>
      </c>
      <c r="K651" s="195" t="inlineStr">
        <is>
          <t>통합</t>
        </is>
      </c>
      <c r="L651" s="697">
        <f>IF(OFFSET(환산공식!$ED$15,$F651,0)=1,"O","X")</f>
        <v/>
      </c>
      <c r="M651" s="188">
        <f>IFERROR(OFFSET(환산공식!DJ$15,$F651,0),"")</f>
        <v/>
      </c>
      <c r="N651" s="697">
        <f>IFERROR(CONCATENATE(ROUND(OFFSET(환산공식!DK$15,$F651,0),1),"%"),"")</f>
        <v/>
      </c>
      <c r="O651" s="697">
        <f>IFERROR(OFFSET(환산공식!DL$15,$F651,0),"")</f>
        <v/>
      </c>
      <c r="P651" s="188">
        <f>IF(E651="","",IF(Q651&gt;R651,"90% 이상",IF(Q651&gt;S651,CONCATENATE(ROUND(((Q651-S651)/(R651-S651))*20+70,0),"%"),IF(Q651&gt;T651,CONCATENATE(ROUND(((Q651-T651)/(S651-T651))*30+40,0),"%"),IF(Q651&gt;U651,CONCATENATE(ROUND(((Q651-U651)/(T651-U651))*30+10,0),"%"),IF(Q651&gt;V651,CONCATENATE(ROUND(((Q651-V651)/(U651-V651))*7+3,0),"%"),"3% 이하"))))))</f>
        <v/>
      </c>
      <c r="Q651" s="194">
        <f>IFERROR(ROUND(OFFSET(환산공식!$FG$15,$F651,0),3),"")</f>
        <v/>
      </c>
      <c r="R651" s="194">
        <f>OFFSET('배치점수 계산기'!H$10,$D651,0)</f>
        <v/>
      </c>
      <c r="S651" s="194">
        <f>OFFSET('배치점수 계산기'!I$10,$D651,0)</f>
        <v/>
      </c>
      <c r="T651" s="194">
        <f>OFFSET('배치점수 계산기'!J$10,$D651,0)</f>
        <v/>
      </c>
      <c r="U651" s="194">
        <f>OFFSET('배치점수 계산기'!K$10,$D651,0)</f>
        <v/>
      </c>
      <c r="V651" s="194">
        <f>OFFSET('배치점수 계산기'!L$10,$D651,0)</f>
        <v/>
      </c>
      <c r="W651" s="186">
        <f>OFFSET('배치점수 계산기'!M$10,$D651,0)</f>
        <v/>
      </c>
      <c r="X651" s="184">
        <f>OFFSET('배치점수 계산기'!N$10,$D651,0)</f>
        <v/>
      </c>
      <c r="Y651" s="188">
        <f>OFFSET(환산공식!FW$15,$F651,0)</f>
        <v/>
      </c>
      <c r="Z651" s="697">
        <f>OFFSET(환산공식!FX$15,$F651,0)</f>
        <v/>
      </c>
      <c r="AA651" s="179">
        <f>OFFSET(환산공식!FY$15,$F651,0)</f>
        <v/>
      </c>
      <c r="AB651" s="3" t="n"/>
      <c r="AD651" s="0">
        <f>IF(L651="X",6,IF(Q651&gt;R651,1,IF(Q651&gt;S651,2,IF(Q651&gt;T651,3,IF(Q651&gt;U651,4,IF(Q651&gt;=V651,5,IF(Q651&lt;V651,6,"")))))))</f>
        <v/>
      </c>
      <c r="AF651" s="3" t="n"/>
      <c r="AG651" s="3" t="n"/>
      <c r="AH651" s="3" t="n"/>
    </row>
    <row r="652">
      <c r="A652" s="198" t="n"/>
      <c r="B652" s="198" t="n"/>
      <c r="C652" s="198" t="inlineStr">
        <is>
          <t>나645</t>
        </is>
      </c>
      <c r="D652" s="195" t="n">
        <v>1652</v>
      </c>
      <c r="E652" s="195" t="n">
        <v>284</v>
      </c>
      <c r="F652" s="195" t="n">
        <v>284</v>
      </c>
      <c r="G652" s="239" t="n">
        <v>645</v>
      </c>
      <c r="H652" s="197" t="inlineStr">
        <is>
          <t>나</t>
        </is>
      </c>
      <c r="I652" s="242" t="inlineStr">
        <is>
          <t>부산대</t>
        </is>
      </c>
      <c r="J652" s="242" t="inlineStr">
        <is>
          <t>식품자원경제학과</t>
        </is>
      </c>
      <c r="K652" s="195" t="inlineStr">
        <is>
          <t>통합</t>
        </is>
      </c>
      <c r="L652" s="697">
        <f>IF(OFFSET(환산공식!$ED$15,$F652,0)=1,"O","X")</f>
        <v/>
      </c>
      <c r="M652" s="188">
        <f>IFERROR(OFFSET(환산공식!DJ$15,$F652,0),"")</f>
        <v/>
      </c>
      <c r="N652" s="697">
        <f>IFERROR(CONCATENATE(ROUND(OFFSET(환산공식!DK$15,$F652,0),1),"%"),"")</f>
        <v/>
      </c>
      <c r="O652" s="697">
        <f>IFERROR(OFFSET(환산공식!DL$15,$F652,0),"")</f>
        <v/>
      </c>
      <c r="P652" s="188">
        <f>IF(E652="","",IF(Q652&gt;R652,"90% 이상",IF(Q652&gt;S652,CONCATENATE(ROUND(((Q652-S652)/(R652-S652))*20+70,0),"%"),IF(Q652&gt;T652,CONCATENATE(ROUND(((Q652-T652)/(S652-T652))*30+40,0),"%"),IF(Q652&gt;U652,CONCATENATE(ROUND(((Q652-U652)/(T652-U652))*30+10,0),"%"),IF(Q652&gt;V652,CONCATENATE(ROUND(((Q652-V652)/(U652-V652))*7+3,0),"%"),"3% 이하"))))))</f>
        <v/>
      </c>
      <c r="Q652" s="194">
        <f>IFERROR(ROUND(OFFSET(환산공식!$FG$15,$F652,0),3),"")</f>
        <v/>
      </c>
      <c r="R652" s="194">
        <f>OFFSET('배치점수 계산기'!H$10,$D652,0)</f>
        <v/>
      </c>
      <c r="S652" s="194">
        <f>OFFSET('배치점수 계산기'!I$10,$D652,0)</f>
        <v/>
      </c>
      <c r="T652" s="194">
        <f>OFFSET('배치점수 계산기'!J$10,$D652,0)</f>
        <v/>
      </c>
      <c r="U652" s="194">
        <f>OFFSET('배치점수 계산기'!K$10,$D652,0)</f>
        <v/>
      </c>
      <c r="V652" s="194">
        <f>OFFSET('배치점수 계산기'!L$10,$D652,0)</f>
        <v/>
      </c>
      <c r="W652" s="186">
        <f>OFFSET('배치점수 계산기'!M$10,$D652,0)</f>
        <v/>
      </c>
      <c r="X652" s="184">
        <f>OFFSET('배치점수 계산기'!N$10,$D652,0)</f>
        <v/>
      </c>
      <c r="Y652" s="188">
        <f>OFFSET(환산공식!FW$15,$F652,0)</f>
        <v/>
      </c>
      <c r="Z652" s="697">
        <f>OFFSET(환산공식!FX$15,$F652,0)</f>
        <v/>
      </c>
      <c r="AA652" s="179">
        <f>OFFSET(환산공식!FY$15,$F652,0)</f>
        <v/>
      </c>
      <c r="AB652" s="3" t="n"/>
      <c r="AD652" s="0">
        <f>IF(L652="X",6,IF(Q652&gt;R652,1,IF(Q652&gt;S652,2,IF(Q652&gt;T652,3,IF(Q652&gt;U652,4,IF(Q652&gt;=V652,5,IF(Q652&lt;V652,6,"")))))))</f>
        <v/>
      </c>
      <c r="AF652" s="3" t="n"/>
      <c r="AG652" s="3" t="n"/>
      <c r="AH652" s="3" t="n"/>
    </row>
    <row r="653">
      <c r="A653" s="198" t="n"/>
      <c r="B653" s="198" t="n"/>
      <c r="C653" s="198" t="inlineStr">
        <is>
          <t>나646</t>
        </is>
      </c>
      <c r="D653" s="195" t="n">
        <v>1653</v>
      </c>
      <c r="E653" s="195" t="n">
        <v>204</v>
      </c>
      <c r="F653" s="195" t="n">
        <v>204</v>
      </c>
      <c r="G653" s="239" t="n">
        <v>646</v>
      </c>
      <c r="H653" s="197" t="inlineStr">
        <is>
          <t>나</t>
        </is>
      </c>
      <c r="I653" s="242" t="inlineStr">
        <is>
          <t>전남대</t>
        </is>
      </c>
      <c r="J653" s="242" t="inlineStr">
        <is>
          <t>산업공학과</t>
        </is>
      </c>
      <c r="K653" s="195" t="inlineStr">
        <is>
          <t>자연</t>
        </is>
      </c>
      <c r="L653" s="697">
        <f>IF(OFFSET(환산공식!$ED$15,$F653,0)=1,"O","X")</f>
        <v/>
      </c>
      <c r="M653" s="188">
        <f>IFERROR(OFFSET(환산공식!DJ$15,$F653,0),"")</f>
        <v/>
      </c>
      <c r="N653" s="697">
        <f>IFERROR(CONCATENATE(ROUND(OFFSET(환산공식!DK$15,$F653,0),1),"%"),"")</f>
        <v/>
      </c>
      <c r="O653" s="697">
        <f>IFERROR(OFFSET(환산공식!DL$15,$F653,0),"")</f>
        <v/>
      </c>
      <c r="P653" s="188">
        <f>IF(E653="","",IF(Q653&gt;R653,"90% 이상",IF(Q653&gt;S653,CONCATENATE(ROUND(((Q653-S653)/(R653-S653))*20+70,0),"%"),IF(Q653&gt;T653,CONCATENATE(ROUND(((Q653-T653)/(S653-T653))*30+40,0),"%"),IF(Q653&gt;U653,CONCATENATE(ROUND(((Q653-U653)/(T653-U653))*30+10,0),"%"),IF(Q653&gt;V653,CONCATENATE(ROUND(((Q653-V653)/(U653-V653))*7+3,0),"%"),"3% 이하"))))))</f>
        <v/>
      </c>
      <c r="Q653" s="194">
        <f>IFERROR(ROUND(OFFSET(환산공식!$FG$15,$F653,0),3),"")</f>
        <v/>
      </c>
      <c r="R653" s="194">
        <f>OFFSET('배치점수 계산기'!H$10,$D653,0)</f>
        <v/>
      </c>
      <c r="S653" s="194">
        <f>OFFSET('배치점수 계산기'!I$10,$D653,0)</f>
        <v/>
      </c>
      <c r="T653" s="194">
        <f>OFFSET('배치점수 계산기'!J$10,$D653,0)</f>
        <v/>
      </c>
      <c r="U653" s="194">
        <f>OFFSET('배치점수 계산기'!K$10,$D653,0)</f>
        <v/>
      </c>
      <c r="V653" s="194">
        <f>OFFSET('배치점수 계산기'!L$10,$D653,0)</f>
        <v/>
      </c>
      <c r="W653" s="186">
        <f>OFFSET('배치점수 계산기'!M$10,$D653,0)</f>
        <v/>
      </c>
      <c r="X653" s="184">
        <f>OFFSET('배치점수 계산기'!N$10,$D653,0)</f>
        <v/>
      </c>
      <c r="Y653" s="188">
        <f>OFFSET(환산공식!FW$15,$F653,0)</f>
        <v/>
      </c>
      <c r="Z653" s="697">
        <f>OFFSET(환산공식!FX$15,$F653,0)</f>
        <v/>
      </c>
      <c r="AA653" s="179">
        <f>OFFSET(환산공식!FY$15,$F653,0)</f>
        <v/>
      </c>
      <c r="AB653" s="3" t="n"/>
      <c r="AD653" s="0">
        <f>IF(L653="X",6,IF(Q653&gt;R653,1,IF(Q653&gt;S653,2,IF(Q653&gt;T653,3,IF(Q653&gt;U653,4,IF(Q653&gt;=V653,5,IF(Q653&lt;V653,6,"")))))))</f>
        <v/>
      </c>
      <c r="AF653" s="3" t="n"/>
      <c r="AG653" s="3" t="n"/>
      <c r="AH653" s="3" t="n"/>
    </row>
    <row r="654">
      <c r="A654" s="198" t="n"/>
      <c r="B654" s="198" t="n"/>
      <c r="C654" s="198" t="inlineStr">
        <is>
          <t>나647</t>
        </is>
      </c>
      <c r="D654" s="195" t="n">
        <v>1654</v>
      </c>
      <c r="E654" s="195" t="n">
        <v>206</v>
      </c>
      <c r="F654" s="195" t="n">
        <v>206</v>
      </c>
      <c r="G654" s="239" t="n">
        <v>647</v>
      </c>
      <c r="H654" s="197" t="inlineStr">
        <is>
          <t>나</t>
        </is>
      </c>
      <c r="I654" s="242" t="inlineStr">
        <is>
          <t>전남대</t>
        </is>
      </c>
      <c r="J654" s="242" t="inlineStr">
        <is>
          <t>화학공학부</t>
        </is>
      </c>
      <c r="K654" s="195" t="inlineStr">
        <is>
          <t>자연</t>
        </is>
      </c>
      <c r="L654" s="697">
        <f>IF(OFFSET(환산공식!$ED$15,$F654,0)=1,"O","X")</f>
        <v/>
      </c>
      <c r="M654" s="188">
        <f>IFERROR(OFFSET(환산공식!DJ$15,$F654,0),"")</f>
        <v/>
      </c>
      <c r="N654" s="697">
        <f>IFERROR(CONCATENATE(ROUND(OFFSET(환산공식!DK$15,$F654,0),1),"%"),"")</f>
        <v/>
      </c>
      <c r="O654" s="697">
        <f>IFERROR(OFFSET(환산공식!DL$15,$F654,0),"")</f>
        <v/>
      </c>
      <c r="P654" s="188">
        <f>IF(E654="","",IF(Q654&gt;R654,"90% 이상",IF(Q654&gt;S654,CONCATENATE(ROUND(((Q654-S654)/(R654-S654))*20+70,0),"%"),IF(Q654&gt;T654,CONCATENATE(ROUND(((Q654-T654)/(S654-T654))*30+40,0),"%"),IF(Q654&gt;U654,CONCATENATE(ROUND(((Q654-U654)/(T654-U654))*30+10,0),"%"),IF(Q654&gt;V654,CONCATENATE(ROUND(((Q654-V654)/(U654-V654))*7+3,0),"%"),"3% 이하"))))))</f>
        <v/>
      </c>
      <c r="Q654" s="194">
        <f>IFERROR(ROUND(OFFSET(환산공식!$FG$15,$F654,0),3),"")</f>
        <v/>
      </c>
      <c r="R654" s="194">
        <f>OFFSET('배치점수 계산기'!H$10,$D654,0)</f>
        <v/>
      </c>
      <c r="S654" s="194">
        <f>OFFSET('배치점수 계산기'!I$10,$D654,0)</f>
        <v/>
      </c>
      <c r="T654" s="194">
        <f>OFFSET('배치점수 계산기'!J$10,$D654,0)</f>
        <v/>
      </c>
      <c r="U654" s="194">
        <f>OFFSET('배치점수 계산기'!K$10,$D654,0)</f>
        <v/>
      </c>
      <c r="V654" s="194">
        <f>OFFSET('배치점수 계산기'!L$10,$D654,0)</f>
        <v/>
      </c>
      <c r="W654" s="186">
        <f>OFFSET('배치점수 계산기'!M$10,$D654,0)</f>
        <v/>
      </c>
      <c r="X654" s="184">
        <f>OFFSET('배치점수 계산기'!N$10,$D654,0)</f>
        <v/>
      </c>
      <c r="Y654" s="188">
        <f>OFFSET(환산공식!FW$15,$F654,0)</f>
        <v/>
      </c>
      <c r="Z654" s="697">
        <f>OFFSET(환산공식!FX$15,$F654,0)</f>
        <v/>
      </c>
      <c r="AA654" s="179">
        <f>OFFSET(환산공식!FY$15,$F654,0)</f>
        <v/>
      </c>
      <c r="AB654" s="3" t="n"/>
      <c r="AD654" s="0">
        <f>IF(L654="X",6,IF(Q654&gt;R654,1,IF(Q654&gt;S654,2,IF(Q654&gt;T654,3,IF(Q654&gt;U654,4,IF(Q654&gt;=V654,5,IF(Q654&lt;V654,6,"")))))))</f>
        <v/>
      </c>
      <c r="AF654" s="3" t="n"/>
      <c r="AG654" s="3" t="n"/>
      <c r="AH654" s="3" t="n"/>
    </row>
    <row r="655">
      <c r="A655" s="198" t="n"/>
      <c r="B655" s="198" t="n"/>
      <c r="C655" s="198" t="inlineStr">
        <is>
          <t>나648</t>
        </is>
      </c>
      <c r="D655" s="195" t="n">
        <v>1655</v>
      </c>
      <c r="E655" s="195" t="n">
        <v>206</v>
      </c>
      <c r="F655" s="195" t="n">
        <v>206</v>
      </c>
      <c r="G655" s="239" t="n">
        <v>648</v>
      </c>
      <c r="H655" s="197" t="inlineStr">
        <is>
          <t>나</t>
        </is>
      </c>
      <c r="I655" s="242" t="inlineStr">
        <is>
          <t>전남대</t>
        </is>
      </c>
      <c r="J655" s="242" t="inlineStr">
        <is>
          <t>환경에너지공학과</t>
        </is>
      </c>
      <c r="K655" s="195" t="inlineStr">
        <is>
          <t>자연</t>
        </is>
      </c>
      <c r="L655" s="697">
        <f>IF(OFFSET(환산공식!$ED$15,$F655,0)=1,"O","X")</f>
        <v/>
      </c>
      <c r="M655" s="188">
        <f>IFERROR(OFFSET(환산공식!DJ$15,$F655,0),"")</f>
        <v/>
      </c>
      <c r="N655" s="697">
        <f>IFERROR(CONCATENATE(ROUND(OFFSET(환산공식!DK$15,$F655,0),1),"%"),"")</f>
        <v/>
      </c>
      <c r="O655" s="697">
        <f>IFERROR(OFFSET(환산공식!DL$15,$F655,0),"")</f>
        <v/>
      </c>
      <c r="P655" s="188">
        <f>IF(E655="","",IF(Q655&gt;R655,"90% 이상",IF(Q655&gt;S655,CONCATENATE(ROUND(((Q655-S655)/(R655-S655))*20+70,0),"%"),IF(Q655&gt;T655,CONCATENATE(ROUND(((Q655-T655)/(S655-T655))*30+40,0),"%"),IF(Q655&gt;U655,CONCATENATE(ROUND(((Q655-U655)/(T655-U655))*30+10,0),"%"),IF(Q655&gt;V655,CONCATENATE(ROUND(((Q655-V655)/(U655-V655))*7+3,0),"%"),"3% 이하"))))))</f>
        <v/>
      </c>
      <c r="Q655" s="194">
        <f>IFERROR(ROUND(OFFSET(환산공식!$FG$15,$F655,0),3),"")</f>
        <v/>
      </c>
      <c r="R655" s="194">
        <f>OFFSET('배치점수 계산기'!H$10,$D655,0)</f>
        <v/>
      </c>
      <c r="S655" s="194">
        <f>OFFSET('배치점수 계산기'!I$10,$D655,0)</f>
        <v/>
      </c>
      <c r="T655" s="194">
        <f>OFFSET('배치점수 계산기'!J$10,$D655,0)</f>
        <v/>
      </c>
      <c r="U655" s="194">
        <f>OFFSET('배치점수 계산기'!K$10,$D655,0)</f>
        <v/>
      </c>
      <c r="V655" s="194">
        <f>OFFSET('배치점수 계산기'!L$10,$D655,0)</f>
        <v/>
      </c>
      <c r="W655" s="186">
        <f>OFFSET('배치점수 계산기'!M$10,$D655,0)</f>
        <v/>
      </c>
      <c r="X655" s="184">
        <f>OFFSET('배치점수 계산기'!N$10,$D655,0)</f>
        <v/>
      </c>
      <c r="Y655" s="188">
        <f>OFFSET(환산공식!FW$15,$F655,0)</f>
        <v/>
      </c>
      <c r="Z655" s="697">
        <f>OFFSET(환산공식!FX$15,$F655,0)</f>
        <v/>
      </c>
      <c r="AA655" s="179">
        <f>OFFSET(환산공식!FY$15,$F655,0)</f>
        <v/>
      </c>
      <c r="AB655" s="3" t="n"/>
      <c r="AD655" s="0">
        <f>IF(L655="X",6,IF(Q655&gt;R655,1,IF(Q655&gt;S655,2,IF(Q655&gt;T655,3,IF(Q655&gt;U655,4,IF(Q655&gt;=V655,5,IF(Q655&lt;V655,6,"")))))))</f>
        <v/>
      </c>
      <c r="AF655" s="3" t="n"/>
      <c r="AG655" s="3" t="n"/>
      <c r="AH655" s="3" t="n"/>
    </row>
    <row r="656">
      <c r="A656" s="198" t="n"/>
      <c r="B656" s="198" t="n"/>
      <c r="C656" s="198" t="inlineStr">
        <is>
          <t>나649</t>
        </is>
      </c>
      <c r="D656" s="195" t="n">
        <v>1656</v>
      </c>
      <c r="E656" s="195" t="n">
        <v>206</v>
      </c>
      <c r="F656" s="195" t="n">
        <v>206</v>
      </c>
      <c r="G656" s="239" t="n">
        <v>649</v>
      </c>
      <c r="H656" s="197" t="inlineStr">
        <is>
          <t>나</t>
        </is>
      </c>
      <c r="I656" s="242" t="inlineStr">
        <is>
          <t>전남대</t>
        </is>
      </c>
      <c r="J656" s="242" t="inlineStr">
        <is>
          <t>토목공학과</t>
        </is>
      </c>
      <c r="K656" s="195" t="inlineStr">
        <is>
          <t>자연</t>
        </is>
      </c>
      <c r="L656" s="697">
        <f>IF(OFFSET(환산공식!$ED$15,$F656,0)=1,"O","X")</f>
        <v/>
      </c>
      <c r="M656" s="188">
        <f>IFERROR(OFFSET(환산공식!DJ$15,$F656,0),"")</f>
        <v/>
      </c>
      <c r="N656" s="697">
        <f>IFERROR(CONCATENATE(ROUND(OFFSET(환산공식!DK$15,$F656,0),1),"%"),"")</f>
        <v/>
      </c>
      <c r="O656" s="697">
        <f>IFERROR(OFFSET(환산공식!DL$15,$F656,0),"")</f>
        <v/>
      </c>
      <c r="P656" s="188">
        <f>IF(E656="","",IF(Q656&gt;R656,"90% 이상",IF(Q656&gt;S656,CONCATENATE(ROUND(((Q656-S656)/(R656-S656))*20+70,0),"%"),IF(Q656&gt;T656,CONCATENATE(ROUND(((Q656-T656)/(S656-T656))*30+40,0),"%"),IF(Q656&gt;U656,CONCATENATE(ROUND(((Q656-U656)/(T656-U656))*30+10,0),"%"),IF(Q656&gt;V656,CONCATENATE(ROUND(((Q656-V656)/(U656-V656))*7+3,0),"%"),"3% 이하"))))))</f>
        <v/>
      </c>
      <c r="Q656" s="194">
        <f>IFERROR(ROUND(OFFSET(환산공식!$FG$15,$F656,0),3),"")</f>
        <v/>
      </c>
      <c r="R656" s="194">
        <f>OFFSET('배치점수 계산기'!H$10,$D656,0)</f>
        <v/>
      </c>
      <c r="S656" s="194">
        <f>OFFSET('배치점수 계산기'!I$10,$D656,0)</f>
        <v/>
      </c>
      <c r="T656" s="194">
        <f>OFFSET('배치점수 계산기'!J$10,$D656,0)</f>
        <v/>
      </c>
      <c r="U656" s="194">
        <f>OFFSET('배치점수 계산기'!K$10,$D656,0)</f>
        <v/>
      </c>
      <c r="V656" s="194">
        <f>OFFSET('배치점수 계산기'!L$10,$D656,0)</f>
        <v/>
      </c>
      <c r="W656" s="186">
        <f>OFFSET('배치점수 계산기'!M$10,$D656,0)</f>
        <v/>
      </c>
      <c r="X656" s="184">
        <f>OFFSET('배치점수 계산기'!N$10,$D656,0)</f>
        <v/>
      </c>
      <c r="Y656" s="188">
        <f>OFFSET(환산공식!FW$15,$F656,0)</f>
        <v/>
      </c>
      <c r="Z656" s="697">
        <f>OFFSET(환산공식!FX$15,$F656,0)</f>
        <v/>
      </c>
      <c r="AA656" s="179">
        <f>OFFSET(환산공식!FY$15,$F656,0)</f>
        <v/>
      </c>
      <c r="AB656" s="3" t="n"/>
      <c r="AD656" s="0">
        <f>IF(L656="X",6,IF(Q656&gt;R656,1,IF(Q656&gt;S656,2,IF(Q656&gt;T656,3,IF(Q656&gt;U656,4,IF(Q656&gt;=V656,5,IF(Q656&lt;V656,6,"")))))))</f>
        <v/>
      </c>
      <c r="AF656" s="3" t="n"/>
      <c r="AG656" s="3" t="n"/>
      <c r="AH656" s="3" t="n"/>
    </row>
    <row r="657">
      <c r="A657" s="198" t="n"/>
      <c r="B657" s="198" t="n"/>
      <c r="C657" s="198" t="inlineStr">
        <is>
          <t>나650</t>
        </is>
      </c>
      <c r="D657" s="195" t="n">
        <v>1657</v>
      </c>
      <c r="E657" s="195" t="n">
        <v>205</v>
      </c>
      <c r="F657" s="195" t="n">
        <v>205</v>
      </c>
      <c r="G657" s="239" t="n">
        <v>650</v>
      </c>
      <c r="H657" s="197" t="inlineStr">
        <is>
          <t>나</t>
        </is>
      </c>
      <c r="I657" s="242" t="inlineStr">
        <is>
          <t>전남대</t>
        </is>
      </c>
      <c r="J657" s="242" t="inlineStr">
        <is>
          <t>수학과</t>
        </is>
      </c>
      <c r="K657" s="195" t="inlineStr">
        <is>
          <t>자연</t>
        </is>
      </c>
      <c r="L657" s="697">
        <f>IF(OFFSET(환산공식!$ED$15,$F657,0)=1,"O","X")</f>
        <v/>
      </c>
      <c r="M657" s="188">
        <f>IFERROR(OFFSET(환산공식!DJ$15,$F657,0),"")</f>
        <v/>
      </c>
      <c r="N657" s="697">
        <f>IFERROR(CONCATENATE(ROUND(OFFSET(환산공식!DK$15,$F657,0),1),"%"),"")</f>
        <v/>
      </c>
      <c r="O657" s="697">
        <f>IFERROR(OFFSET(환산공식!DL$15,$F657,0),"")</f>
        <v/>
      </c>
      <c r="P657" s="188">
        <f>IF(E657="","",IF(Q657&gt;R657,"90% 이상",IF(Q657&gt;S657,CONCATENATE(ROUND(((Q657-S657)/(R657-S657))*20+70,0),"%"),IF(Q657&gt;T657,CONCATENATE(ROUND(((Q657-T657)/(S657-T657))*30+40,0),"%"),IF(Q657&gt;U657,CONCATENATE(ROUND(((Q657-U657)/(T657-U657))*30+10,0),"%"),IF(Q657&gt;V657,CONCATENATE(ROUND(((Q657-V657)/(U657-V657))*7+3,0),"%"),"3% 이하"))))))</f>
        <v/>
      </c>
      <c r="Q657" s="194">
        <f>IFERROR(ROUND(OFFSET(환산공식!$FG$15,$F657,0),3),"")</f>
        <v/>
      </c>
      <c r="R657" s="194">
        <f>OFFSET('배치점수 계산기'!H$10,$D657,0)</f>
        <v/>
      </c>
      <c r="S657" s="194">
        <f>OFFSET('배치점수 계산기'!I$10,$D657,0)</f>
        <v/>
      </c>
      <c r="T657" s="194">
        <f>OFFSET('배치점수 계산기'!J$10,$D657,0)</f>
        <v/>
      </c>
      <c r="U657" s="194">
        <f>OFFSET('배치점수 계산기'!K$10,$D657,0)</f>
        <v/>
      </c>
      <c r="V657" s="194">
        <f>OFFSET('배치점수 계산기'!L$10,$D657,0)</f>
        <v/>
      </c>
      <c r="W657" s="186">
        <f>OFFSET('배치점수 계산기'!M$10,$D657,0)</f>
        <v/>
      </c>
      <c r="X657" s="184">
        <f>OFFSET('배치점수 계산기'!N$10,$D657,0)</f>
        <v/>
      </c>
      <c r="Y657" s="188">
        <f>OFFSET(환산공식!FW$15,$F657,0)</f>
        <v/>
      </c>
      <c r="Z657" s="697">
        <f>OFFSET(환산공식!FX$15,$F657,0)</f>
        <v/>
      </c>
      <c r="AA657" s="179">
        <f>OFFSET(환산공식!FY$15,$F657,0)</f>
        <v/>
      </c>
      <c r="AB657" s="3" t="n"/>
      <c r="AD657" s="0">
        <f>IF(L657="X",6,IF(Q657&gt;R657,1,IF(Q657&gt;S657,2,IF(Q657&gt;T657,3,IF(Q657&gt;U657,4,IF(Q657&gt;=V657,5,IF(Q657&lt;V657,6,"")))))))</f>
        <v/>
      </c>
      <c r="AF657" s="3" t="n"/>
      <c r="AG657" s="3" t="n"/>
      <c r="AH657" s="3" t="n"/>
    </row>
    <row r="658">
      <c r="A658" s="198" t="n"/>
      <c r="B658" s="198" t="n"/>
      <c r="C658" s="198" t="inlineStr">
        <is>
          <t>나651</t>
        </is>
      </c>
      <c r="D658" s="195" t="n">
        <v>1658</v>
      </c>
      <c r="E658" s="195" t="n">
        <v>204</v>
      </c>
      <c r="F658" s="195" t="n">
        <v>204</v>
      </c>
      <c r="G658" s="239" t="n">
        <v>651</v>
      </c>
      <c r="H658" s="197" t="inlineStr">
        <is>
          <t>나</t>
        </is>
      </c>
      <c r="I658" s="242" t="inlineStr">
        <is>
          <t>전남대</t>
        </is>
      </c>
      <c r="J658" s="242" t="inlineStr">
        <is>
          <t>조경학과</t>
        </is>
      </c>
      <c r="K658" s="195" t="inlineStr">
        <is>
          <t>자연</t>
        </is>
      </c>
      <c r="L658" s="697">
        <f>IF(OFFSET(환산공식!$ED$15,$F658,0)=1,"O","X")</f>
        <v/>
      </c>
      <c r="M658" s="188">
        <f>IFERROR(OFFSET(환산공식!DJ$15,$F658,0),"")</f>
        <v/>
      </c>
      <c r="N658" s="697">
        <f>IFERROR(CONCATENATE(ROUND(OFFSET(환산공식!DK$15,$F658,0),1),"%"),"")</f>
        <v/>
      </c>
      <c r="O658" s="697">
        <f>IFERROR(OFFSET(환산공식!DL$15,$F658,0),"")</f>
        <v/>
      </c>
      <c r="P658" s="188">
        <f>IF(E658="","",IF(Q658&gt;R658,"90% 이상",IF(Q658&gt;S658,CONCATENATE(ROUND(((Q658-S658)/(R658-S658))*20+70,0),"%"),IF(Q658&gt;T658,CONCATENATE(ROUND(((Q658-T658)/(S658-T658))*30+40,0),"%"),IF(Q658&gt;U658,CONCATENATE(ROUND(((Q658-U658)/(T658-U658))*30+10,0),"%"),IF(Q658&gt;V658,CONCATENATE(ROUND(((Q658-V658)/(U658-V658))*7+3,0),"%"),"3% 이하"))))))</f>
        <v/>
      </c>
      <c r="Q658" s="194">
        <f>IFERROR(ROUND(OFFSET(환산공식!$FG$15,$F658,0),3),"")</f>
        <v/>
      </c>
      <c r="R658" s="194">
        <f>OFFSET('배치점수 계산기'!H$10,$D658,0)</f>
        <v/>
      </c>
      <c r="S658" s="194">
        <f>OFFSET('배치점수 계산기'!I$10,$D658,0)</f>
        <v/>
      </c>
      <c r="T658" s="194">
        <f>OFFSET('배치점수 계산기'!J$10,$D658,0)</f>
        <v/>
      </c>
      <c r="U658" s="194">
        <f>OFFSET('배치점수 계산기'!K$10,$D658,0)</f>
        <v/>
      </c>
      <c r="V658" s="194">
        <f>OFFSET('배치점수 계산기'!L$10,$D658,0)</f>
        <v/>
      </c>
      <c r="W658" s="186">
        <f>OFFSET('배치점수 계산기'!M$10,$D658,0)</f>
        <v/>
      </c>
      <c r="X658" s="184">
        <f>OFFSET('배치점수 계산기'!N$10,$D658,0)</f>
        <v/>
      </c>
      <c r="Y658" s="188">
        <f>OFFSET(환산공식!FW$15,$F658,0)</f>
        <v/>
      </c>
      <c r="Z658" s="697">
        <f>OFFSET(환산공식!FX$15,$F658,0)</f>
        <v/>
      </c>
      <c r="AA658" s="179">
        <f>OFFSET(환산공식!FY$15,$F658,0)</f>
        <v/>
      </c>
      <c r="AB658" s="3" t="n"/>
      <c r="AD658" s="0">
        <f>IF(L658="X",6,IF(Q658&gt;R658,1,IF(Q658&gt;S658,2,IF(Q658&gt;T658,3,IF(Q658&gt;U658,4,IF(Q658&gt;=V658,5,IF(Q658&lt;V658,6,"")))))))</f>
        <v/>
      </c>
      <c r="AF658" s="3" t="n"/>
      <c r="AG658" s="3" t="n"/>
      <c r="AH658" s="3" t="n"/>
    </row>
    <row r="659">
      <c r="A659" s="198" t="n"/>
      <c r="B659" s="198" t="n"/>
      <c r="C659" s="198" t="inlineStr">
        <is>
          <t>나652</t>
        </is>
      </c>
      <c r="D659" s="195" t="n">
        <v>1659</v>
      </c>
      <c r="E659" s="195" t="n">
        <v>206</v>
      </c>
      <c r="F659" s="195" t="n">
        <v>206</v>
      </c>
      <c r="G659" s="239" t="n">
        <v>652</v>
      </c>
      <c r="H659" s="197" t="inlineStr">
        <is>
          <t>나</t>
        </is>
      </c>
      <c r="I659" s="242" t="inlineStr">
        <is>
          <t>전남대</t>
        </is>
      </c>
      <c r="J659" s="242" t="inlineStr">
        <is>
          <t>미래모빌리티학과</t>
        </is>
      </c>
      <c r="K659" s="195" t="inlineStr">
        <is>
          <t>자연</t>
        </is>
      </c>
      <c r="L659" s="697">
        <f>IF(OFFSET(환산공식!$ED$15,$F659,0)=1,"O","X")</f>
        <v/>
      </c>
      <c r="M659" s="188">
        <f>IFERROR(OFFSET(환산공식!DJ$15,$F659,0),"")</f>
        <v/>
      </c>
      <c r="N659" s="697">
        <f>IFERROR(CONCATENATE(ROUND(OFFSET(환산공식!DK$15,$F659,0),1),"%"),"")</f>
        <v/>
      </c>
      <c r="O659" s="697">
        <f>IFERROR(OFFSET(환산공식!DL$15,$F659,0),"")</f>
        <v/>
      </c>
      <c r="P659" s="188">
        <f>IF(E659="","",IF(Q659&gt;R659,"90% 이상",IF(Q659&gt;S659,CONCATENATE(ROUND(((Q659-S659)/(R659-S659))*20+70,0),"%"),IF(Q659&gt;T659,CONCATENATE(ROUND(((Q659-T659)/(S659-T659))*30+40,0),"%"),IF(Q659&gt;U659,CONCATENATE(ROUND(((Q659-U659)/(T659-U659))*30+10,0),"%"),IF(Q659&gt;V659,CONCATENATE(ROUND(((Q659-V659)/(U659-V659))*7+3,0),"%"),"3% 이하"))))))</f>
        <v/>
      </c>
      <c r="Q659" s="194">
        <f>IFERROR(ROUND(OFFSET(환산공식!$FG$15,$F659,0),3),"")</f>
        <v/>
      </c>
      <c r="R659" s="194">
        <f>OFFSET('배치점수 계산기'!H$10,$D659,0)</f>
        <v/>
      </c>
      <c r="S659" s="194">
        <f>OFFSET('배치점수 계산기'!I$10,$D659,0)</f>
        <v/>
      </c>
      <c r="T659" s="194">
        <f>OFFSET('배치점수 계산기'!J$10,$D659,0)</f>
        <v/>
      </c>
      <c r="U659" s="194">
        <f>OFFSET('배치점수 계산기'!K$10,$D659,0)</f>
        <v/>
      </c>
      <c r="V659" s="194">
        <f>OFFSET('배치점수 계산기'!L$10,$D659,0)</f>
        <v/>
      </c>
      <c r="W659" s="186">
        <f>OFFSET('배치점수 계산기'!M$10,$D659,0)</f>
        <v/>
      </c>
      <c r="X659" s="184">
        <f>OFFSET('배치점수 계산기'!N$10,$D659,0)</f>
        <v/>
      </c>
      <c r="Y659" s="188">
        <f>OFFSET(환산공식!FW$15,$F659,0)</f>
        <v/>
      </c>
      <c r="Z659" s="697">
        <f>OFFSET(환산공식!FX$15,$F659,0)</f>
        <v/>
      </c>
      <c r="AA659" s="179">
        <f>OFFSET(환산공식!FY$15,$F659,0)</f>
        <v/>
      </c>
      <c r="AB659" s="3" t="n"/>
      <c r="AD659" s="0">
        <f>IF(L659="X",6,IF(Q659&gt;R659,1,IF(Q659&gt;S659,2,IF(Q659&gt;T659,3,IF(Q659&gt;U659,4,IF(Q659&gt;=V659,5,IF(Q659&lt;V659,6,"")))))))</f>
        <v/>
      </c>
      <c r="AF659" s="3" t="n"/>
      <c r="AG659" s="3" t="n"/>
      <c r="AH659" s="3" t="n"/>
    </row>
    <row r="660">
      <c r="A660" s="198" t="n"/>
      <c r="B660" s="198" t="n"/>
      <c r="C660" s="198" t="inlineStr">
        <is>
          <t>나653</t>
        </is>
      </c>
      <c r="D660" s="195" t="n">
        <v>1660</v>
      </c>
      <c r="E660" s="195" t="n">
        <v>204</v>
      </c>
      <c r="F660" s="195" t="n">
        <v>204</v>
      </c>
      <c r="G660" s="239" t="n">
        <v>653</v>
      </c>
      <c r="H660" s="197" t="inlineStr">
        <is>
          <t>나</t>
        </is>
      </c>
      <c r="I660" s="242" t="inlineStr">
        <is>
          <t>전남대</t>
        </is>
      </c>
      <c r="J660" s="242" t="inlineStr">
        <is>
          <t>생물학과</t>
        </is>
      </c>
      <c r="K660" s="195" t="inlineStr">
        <is>
          <t>자연</t>
        </is>
      </c>
      <c r="L660" s="697">
        <f>IF(OFFSET(환산공식!$ED$15,$F660,0)=1,"O","X")</f>
        <v/>
      </c>
      <c r="M660" s="188">
        <f>IFERROR(OFFSET(환산공식!DJ$15,$F660,0),"")</f>
        <v/>
      </c>
      <c r="N660" s="697">
        <f>IFERROR(CONCATENATE(ROUND(OFFSET(환산공식!DK$15,$F660,0),1),"%"),"")</f>
        <v/>
      </c>
      <c r="O660" s="697">
        <f>IFERROR(OFFSET(환산공식!DL$15,$F660,0),"")</f>
        <v/>
      </c>
      <c r="P660" s="188">
        <f>IF(E660="","",IF(Q660&gt;R660,"90% 이상",IF(Q660&gt;S660,CONCATENATE(ROUND(((Q660-S660)/(R660-S660))*20+70,0),"%"),IF(Q660&gt;T660,CONCATENATE(ROUND(((Q660-T660)/(S660-T660))*30+40,0),"%"),IF(Q660&gt;U660,CONCATENATE(ROUND(((Q660-U660)/(T660-U660))*30+10,0),"%"),IF(Q660&gt;V660,CONCATENATE(ROUND(((Q660-V660)/(U660-V660))*7+3,0),"%"),"3% 이하"))))))</f>
        <v/>
      </c>
      <c r="Q660" s="194">
        <f>IFERROR(ROUND(OFFSET(환산공식!$FG$15,$F660,0),3),"")</f>
        <v/>
      </c>
      <c r="R660" s="194">
        <f>OFFSET('배치점수 계산기'!H$10,$D660,0)</f>
        <v/>
      </c>
      <c r="S660" s="194">
        <f>OFFSET('배치점수 계산기'!I$10,$D660,0)</f>
        <v/>
      </c>
      <c r="T660" s="194">
        <f>OFFSET('배치점수 계산기'!J$10,$D660,0)</f>
        <v/>
      </c>
      <c r="U660" s="194">
        <f>OFFSET('배치점수 계산기'!K$10,$D660,0)</f>
        <v/>
      </c>
      <c r="V660" s="194">
        <f>OFFSET('배치점수 계산기'!L$10,$D660,0)</f>
        <v/>
      </c>
      <c r="W660" s="186">
        <f>OFFSET('배치점수 계산기'!M$10,$D660,0)</f>
        <v/>
      </c>
      <c r="X660" s="184">
        <f>OFFSET('배치점수 계산기'!N$10,$D660,0)</f>
        <v/>
      </c>
      <c r="Y660" s="188">
        <f>OFFSET(환산공식!FW$15,$F660,0)</f>
        <v/>
      </c>
      <c r="Z660" s="697">
        <f>OFFSET(환산공식!FX$15,$F660,0)</f>
        <v/>
      </c>
      <c r="AA660" s="179">
        <f>OFFSET(환산공식!FY$15,$F660,0)</f>
        <v/>
      </c>
      <c r="AB660" s="3" t="n"/>
      <c r="AD660" s="0">
        <f>IF(L660="X",6,IF(Q660&gt;R660,1,IF(Q660&gt;S660,2,IF(Q660&gt;T660,3,IF(Q660&gt;U660,4,IF(Q660&gt;=V660,5,IF(Q660&lt;V660,6,"")))))))</f>
        <v/>
      </c>
      <c r="AF660" s="3" t="n"/>
      <c r="AG660" s="3" t="n"/>
      <c r="AH660" s="3" t="n"/>
    </row>
    <row r="661">
      <c r="A661" s="198" t="n"/>
      <c r="B661" s="198" t="n"/>
      <c r="C661" s="198" t="inlineStr">
        <is>
          <t>나654</t>
        </is>
      </c>
      <c r="D661" s="195" t="n">
        <v>1661</v>
      </c>
      <c r="E661" s="195" t="n">
        <v>205</v>
      </c>
      <c r="F661" s="195" t="n">
        <v>205</v>
      </c>
      <c r="G661" s="239" t="n">
        <v>654</v>
      </c>
      <c r="H661" s="197" t="inlineStr">
        <is>
          <t>나</t>
        </is>
      </c>
      <c r="I661" s="242" t="inlineStr">
        <is>
          <t>전남대</t>
        </is>
      </c>
      <c r="J661" s="242" t="inlineStr">
        <is>
          <t>물리학과</t>
        </is>
      </c>
      <c r="K661" s="195" t="inlineStr">
        <is>
          <t>자연</t>
        </is>
      </c>
      <c r="L661" s="697">
        <f>IF(OFFSET(환산공식!$ED$15,$F661,0)=1,"O","X")</f>
        <v/>
      </c>
      <c r="M661" s="188">
        <f>IFERROR(OFFSET(환산공식!DJ$15,$F661,0),"")</f>
        <v/>
      </c>
      <c r="N661" s="697">
        <f>IFERROR(CONCATENATE(ROUND(OFFSET(환산공식!DK$15,$F661,0),1),"%"),"")</f>
        <v/>
      </c>
      <c r="O661" s="697">
        <f>IFERROR(OFFSET(환산공식!DL$15,$F661,0),"")</f>
        <v/>
      </c>
      <c r="P661" s="188">
        <f>IF(E661="","",IF(Q661&gt;R661,"90% 이상",IF(Q661&gt;S661,CONCATENATE(ROUND(((Q661-S661)/(R661-S661))*20+70,0),"%"),IF(Q661&gt;T661,CONCATENATE(ROUND(((Q661-T661)/(S661-T661))*30+40,0),"%"),IF(Q661&gt;U661,CONCATENATE(ROUND(((Q661-U661)/(T661-U661))*30+10,0),"%"),IF(Q661&gt;V661,CONCATENATE(ROUND(((Q661-V661)/(U661-V661))*7+3,0),"%"),"3% 이하"))))))</f>
        <v/>
      </c>
      <c r="Q661" s="194">
        <f>IFERROR(ROUND(OFFSET(환산공식!$FG$15,$F661,0),3),"")</f>
        <v/>
      </c>
      <c r="R661" s="194">
        <f>OFFSET('배치점수 계산기'!H$10,$D661,0)</f>
        <v/>
      </c>
      <c r="S661" s="194">
        <f>OFFSET('배치점수 계산기'!I$10,$D661,0)</f>
        <v/>
      </c>
      <c r="T661" s="194">
        <f>OFFSET('배치점수 계산기'!J$10,$D661,0)</f>
        <v/>
      </c>
      <c r="U661" s="194">
        <f>OFFSET('배치점수 계산기'!K$10,$D661,0)</f>
        <v/>
      </c>
      <c r="V661" s="194">
        <f>OFFSET('배치점수 계산기'!L$10,$D661,0)</f>
        <v/>
      </c>
      <c r="W661" s="186">
        <f>OFFSET('배치점수 계산기'!M$10,$D661,0)</f>
        <v/>
      </c>
      <c r="X661" s="184">
        <f>OFFSET('배치점수 계산기'!N$10,$D661,0)</f>
        <v/>
      </c>
      <c r="Y661" s="188">
        <f>OFFSET(환산공식!FW$15,$F661,0)</f>
        <v/>
      </c>
      <c r="Z661" s="697">
        <f>OFFSET(환산공식!FX$15,$F661,0)</f>
        <v/>
      </c>
      <c r="AA661" s="179">
        <f>OFFSET(환산공식!FY$15,$F661,0)</f>
        <v/>
      </c>
      <c r="AB661" s="3" t="n"/>
      <c r="AD661" s="0">
        <f>IF(L661="X",6,IF(Q661&gt;R661,1,IF(Q661&gt;S661,2,IF(Q661&gt;T661,3,IF(Q661&gt;U661,4,IF(Q661&gt;=V661,5,IF(Q661&lt;V661,6,"")))))))</f>
        <v/>
      </c>
      <c r="AF661" s="3" t="n"/>
      <c r="AG661" s="3" t="n"/>
      <c r="AH661" s="3" t="n"/>
    </row>
    <row r="662">
      <c r="A662" s="198" t="n"/>
      <c r="B662" s="198" t="n"/>
      <c r="C662" s="198" t="inlineStr">
        <is>
          <t>나655</t>
        </is>
      </c>
      <c r="D662" s="195" t="n">
        <v>1662</v>
      </c>
      <c r="E662" s="195" t="n">
        <v>204</v>
      </c>
      <c r="F662" s="195" t="n">
        <v>204</v>
      </c>
      <c r="G662" s="239" t="n">
        <v>655</v>
      </c>
      <c r="H662" s="197" t="inlineStr">
        <is>
          <t>나</t>
        </is>
      </c>
      <c r="I662" s="242" t="inlineStr">
        <is>
          <t>전남대</t>
        </is>
      </c>
      <c r="J662" s="242" t="inlineStr">
        <is>
          <t>동물자원학부</t>
        </is>
      </c>
      <c r="K662" s="195" t="inlineStr">
        <is>
          <t>자연</t>
        </is>
      </c>
      <c r="L662" s="697">
        <f>IF(OFFSET(환산공식!$ED$15,$F662,0)=1,"O","X")</f>
        <v/>
      </c>
      <c r="M662" s="188">
        <f>IFERROR(OFFSET(환산공식!DJ$15,$F662,0),"")</f>
        <v/>
      </c>
      <c r="N662" s="697">
        <f>IFERROR(CONCATENATE(ROUND(OFFSET(환산공식!DK$15,$F662,0),1),"%"),"")</f>
        <v/>
      </c>
      <c r="O662" s="697">
        <f>IFERROR(OFFSET(환산공식!DL$15,$F662,0),"")</f>
        <v/>
      </c>
      <c r="P662" s="188">
        <f>IF(E662="","",IF(Q662&gt;R662,"90% 이상",IF(Q662&gt;S662,CONCATENATE(ROUND(((Q662-S662)/(R662-S662))*20+70,0),"%"),IF(Q662&gt;T662,CONCATENATE(ROUND(((Q662-T662)/(S662-T662))*30+40,0),"%"),IF(Q662&gt;U662,CONCATENATE(ROUND(((Q662-U662)/(T662-U662))*30+10,0),"%"),IF(Q662&gt;V662,CONCATENATE(ROUND(((Q662-V662)/(U662-V662))*7+3,0),"%"),"3% 이하"))))))</f>
        <v/>
      </c>
      <c r="Q662" s="194">
        <f>IFERROR(ROUND(OFFSET(환산공식!$FG$15,$F662,0),3),"")</f>
        <v/>
      </c>
      <c r="R662" s="194">
        <f>OFFSET('배치점수 계산기'!H$10,$D662,0)</f>
        <v/>
      </c>
      <c r="S662" s="194">
        <f>OFFSET('배치점수 계산기'!I$10,$D662,0)</f>
        <v/>
      </c>
      <c r="T662" s="194">
        <f>OFFSET('배치점수 계산기'!J$10,$D662,0)</f>
        <v/>
      </c>
      <c r="U662" s="194">
        <f>OFFSET('배치점수 계산기'!K$10,$D662,0)</f>
        <v/>
      </c>
      <c r="V662" s="194">
        <f>OFFSET('배치점수 계산기'!L$10,$D662,0)</f>
        <v/>
      </c>
      <c r="W662" s="186">
        <f>OFFSET('배치점수 계산기'!M$10,$D662,0)</f>
        <v/>
      </c>
      <c r="X662" s="184">
        <f>OFFSET('배치점수 계산기'!N$10,$D662,0)</f>
        <v/>
      </c>
      <c r="Y662" s="188">
        <f>OFFSET(환산공식!FW$15,$F662,0)</f>
        <v/>
      </c>
      <c r="Z662" s="697">
        <f>OFFSET(환산공식!FX$15,$F662,0)</f>
        <v/>
      </c>
      <c r="AA662" s="179">
        <f>OFFSET(환산공식!FY$15,$F662,0)</f>
        <v/>
      </c>
      <c r="AB662" s="3" t="n"/>
      <c r="AD662" s="0">
        <f>IF(L662="X",6,IF(Q662&gt;R662,1,IF(Q662&gt;S662,2,IF(Q662&gt;T662,3,IF(Q662&gt;U662,4,IF(Q662&gt;=V662,5,IF(Q662&lt;V662,6,"")))))))</f>
        <v/>
      </c>
      <c r="AF662" s="3" t="n"/>
      <c r="AG662" s="3" t="n"/>
      <c r="AH662" s="3" t="n"/>
    </row>
    <row r="663">
      <c r="A663" s="198" t="n"/>
      <c r="B663" s="198" t="n"/>
      <c r="C663" s="198" t="inlineStr">
        <is>
          <t>나656</t>
        </is>
      </c>
      <c r="D663" s="195" t="n">
        <v>1663</v>
      </c>
      <c r="E663" s="195" t="n">
        <v>206</v>
      </c>
      <c r="F663" s="195" t="n">
        <v>206</v>
      </c>
      <c r="G663" s="239" t="n">
        <v>656</v>
      </c>
      <c r="H663" s="197" t="inlineStr">
        <is>
          <t>나</t>
        </is>
      </c>
      <c r="I663" s="242" t="inlineStr">
        <is>
          <t>전남대</t>
        </is>
      </c>
      <c r="J663" s="242" t="inlineStr">
        <is>
          <t>빅데이터융합학과</t>
        </is>
      </c>
      <c r="K663" s="195" t="inlineStr">
        <is>
          <t>자연</t>
        </is>
      </c>
      <c r="L663" s="697">
        <f>IF(OFFSET(환산공식!$ED$15,$F663,0)=1,"O","X")</f>
        <v/>
      </c>
      <c r="M663" s="188">
        <f>IFERROR(OFFSET(환산공식!DJ$15,$F663,0),"")</f>
        <v/>
      </c>
      <c r="N663" s="697">
        <f>IFERROR(CONCATENATE(ROUND(OFFSET(환산공식!DK$15,$F663,0),1),"%"),"")</f>
        <v/>
      </c>
      <c r="O663" s="697">
        <f>IFERROR(OFFSET(환산공식!DL$15,$F663,0),"")</f>
        <v/>
      </c>
      <c r="P663" s="188">
        <f>IF(E663="","",IF(Q663&gt;R663,"90% 이상",IF(Q663&gt;S663,CONCATENATE(ROUND(((Q663-S663)/(R663-S663))*20+70,0),"%"),IF(Q663&gt;T663,CONCATENATE(ROUND(((Q663-T663)/(S663-T663))*30+40,0),"%"),IF(Q663&gt;U663,CONCATENATE(ROUND(((Q663-U663)/(T663-U663))*30+10,0),"%"),IF(Q663&gt;V663,CONCATENATE(ROUND(((Q663-V663)/(U663-V663))*7+3,0),"%"),"3% 이하"))))))</f>
        <v/>
      </c>
      <c r="Q663" s="194">
        <f>IFERROR(ROUND(OFFSET(환산공식!$FG$15,$F663,0),3),"")</f>
        <v/>
      </c>
      <c r="R663" s="194">
        <f>OFFSET('배치점수 계산기'!H$10,$D663,0)</f>
        <v/>
      </c>
      <c r="S663" s="194">
        <f>OFFSET('배치점수 계산기'!I$10,$D663,0)</f>
        <v/>
      </c>
      <c r="T663" s="194">
        <f>OFFSET('배치점수 계산기'!J$10,$D663,0)</f>
        <v/>
      </c>
      <c r="U663" s="194">
        <f>OFFSET('배치점수 계산기'!K$10,$D663,0)</f>
        <v/>
      </c>
      <c r="V663" s="194">
        <f>OFFSET('배치점수 계산기'!L$10,$D663,0)</f>
        <v/>
      </c>
      <c r="W663" s="186">
        <f>OFFSET('배치점수 계산기'!M$10,$D663,0)</f>
        <v/>
      </c>
      <c r="X663" s="184">
        <f>OFFSET('배치점수 계산기'!N$10,$D663,0)</f>
        <v/>
      </c>
      <c r="Y663" s="188">
        <f>OFFSET(환산공식!FW$15,$F663,0)</f>
        <v/>
      </c>
      <c r="Z663" s="697">
        <f>OFFSET(환산공식!FX$15,$F663,0)</f>
        <v/>
      </c>
      <c r="AA663" s="179">
        <f>OFFSET(환산공식!FY$15,$F663,0)</f>
        <v/>
      </c>
      <c r="AB663" s="3" t="n"/>
      <c r="AD663" s="0">
        <f>IF(L663="X",6,IF(Q663&gt;R663,1,IF(Q663&gt;S663,2,IF(Q663&gt;T663,3,IF(Q663&gt;U663,4,IF(Q663&gt;=V663,5,IF(Q663&lt;V663,6,"")))))))</f>
        <v/>
      </c>
      <c r="AF663" s="3" t="n"/>
      <c r="AG663" s="3" t="n"/>
      <c r="AH663" s="3" t="n"/>
    </row>
    <row r="664">
      <c r="A664" s="198" t="n"/>
      <c r="B664" s="198" t="n"/>
      <c r="C664" s="198" t="inlineStr">
        <is>
          <t>나657</t>
        </is>
      </c>
      <c r="D664" s="195" t="n">
        <v>1664</v>
      </c>
      <c r="E664" s="195" t="n">
        <v>204</v>
      </c>
      <c r="F664" s="195" t="n">
        <v>204</v>
      </c>
      <c r="G664" s="239" t="n">
        <v>657</v>
      </c>
      <c r="H664" s="197" t="inlineStr">
        <is>
          <t>나</t>
        </is>
      </c>
      <c r="I664" s="242" t="inlineStr">
        <is>
          <t>전남대</t>
        </is>
      </c>
      <c r="J664" s="242" t="inlineStr">
        <is>
          <t>응용생물학과</t>
        </is>
      </c>
      <c r="K664" s="195" t="inlineStr">
        <is>
          <t>자연</t>
        </is>
      </c>
      <c r="L664" s="697">
        <f>IF(OFFSET(환산공식!$ED$15,$F664,0)=1,"O","X")</f>
        <v/>
      </c>
      <c r="M664" s="188">
        <f>IFERROR(OFFSET(환산공식!DJ$15,$F664,0),"")</f>
        <v/>
      </c>
      <c r="N664" s="697">
        <f>IFERROR(CONCATENATE(ROUND(OFFSET(환산공식!DK$15,$F664,0),1),"%"),"")</f>
        <v/>
      </c>
      <c r="O664" s="697">
        <f>IFERROR(OFFSET(환산공식!DL$15,$F664,0),"")</f>
        <v/>
      </c>
      <c r="P664" s="188">
        <f>IF(E664="","",IF(Q664&gt;R664,"90% 이상",IF(Q664&gt;S664,CONCATENATE(ROUND(((Q664-S664)/(R664-S664))*20+70,0),"%"),IF(Q664&gt;T664,CONCATENATE(ROUND(((Q664-T664)/(S664-T664))*30+40,0),"%"),IF(Q664&gt;U664,CONCATENATE(ROUND(((Q664-U664)/(T664-U664))*30+10,0),"%"),IF(Q664&gt;V664,CONCATENATE(ROUND(((Q664-V664)/(U664-V664))*7+3,0),"%"),"3% 이하"))))))</f>
        <v/>
      </c>
      <c r="Q664" s="194">
        <f>IFERROR(ROUND(OFFSET(환산공식!$FG$15,$F664,0),3),"")</f>
        <v/>
      </c>
      <c r="R664" s="194">
        <f>OFFSET('배치점수 계산기'!H$10,$D664,0)</f>
        <v/>
      </c>
      <c r="S664" s="194">
        <f>OFFSET('배치점수 계산기'!I$10,$D664,0)</f>
        <v/>
      </c>
      <c r="T664" s="194">
        <f>OFFSET('배치점수 계산기'!J$10,$D664,0)</f>
        <v/>
      </c>
      <c r="U664" s="194">
        <f>OFFSET('배치점수 계산기'!K$10,$D664,0)</f>
        <v/>
      </c>
      <c r="V664" s="194">
        <f>OFFSET('배치점수 계산기'!L$10,$D664,0)</f>
        <v/>
      </c>
      <c r="W664" s="186">
        <f>OFFSET('배치점수 계산기'!M$10,$D664,0)</f>
        <v/>
      </c>
      <c r="X664" s="184">
        <f>OFFSET('배치점수 계산기'!N$10,$D664,0)</f>
        <v/>
      </c>
      <c r="Y664" s="188">
        <f>OFFSET(환산공식!FW$15,$F664,0)</f>
        <v/>
      </c>
      <c r="Z664" s="697">
        <f>OFFSET(환산공식!FX$15,$F664,0)</f>
        <v/>
      </c>
      <c r="AA664" s="179">
        <f>OFFSET(환산공식!FY$15,$F664,0)</f>
        <v/>
      </c>
      <c r="AB664" s="3" t="n"/>
      <c r="AD664" s="0">
        <f>IF(L664="X",6,IF(Q664&gt;R664,1,IF(Q664&gt;S664,2,IF(Q664&gt;T664,3,IF(Q664&gt;U664,4,IF(Q664&gt;=V664,5,IF(Q664&lt;V664,6,"")))))))</f>
        <v/>
      </c>
      <c r="AF664" s="3" t="n"/>
      <c r="AG664" s="3" t="n"/>
      <c r="AH664" s="3" t="n"/>
    </row>
    <row r="665">
      <c r="A665" s="198" t="n"/>
      <c r="B665" s="198" t="n"/>
      <c r="C665" s="198" t="inlineStr">
        <is>
          <t>나658</t>
        </is>
      </c>
      <c r="D665" s="195" t="n">
        <v>1665</v>
      </c>
      <c r="E665" s="195" t="n">
        <v>204</v>
      </c>
      <c r="F665" s="195" t="n">
        <v>204</v>
      </c>
      <c r="G665" s="239" t="n">
        <v>658</v>
      </c>
      <c r="H665" s="197" t="inlineStr">
        <is>
          <t>나</t>
        </is>
      </c>
      <c r="I665" s="242" t="inlineStr">
        <is>
          <t>전남대</t>
        </is>
      </c>
      <c r="J665" s="242" t="inlineStr">
        <is>
          <t>응용식물학과</t>
        </is>
      </c>
      <c r="K665" s="195" t="inlineStr">
        <is>
          <t>자연</t>
        </is>
      </c>
      <c r="L665" s="697">
        <f>IF(OFFSET(환산공식!$ED$15,$F665,0)=1,"O","X")</f>
        <v/>
      </c>
      <c r="M665" s="188">
        <f>IFERROR(OFFSET(환산공식!DJ$15,$F665,0),"")</f>
        <v/>
      </c>
      <c r="N665" s="697">
        <f>IFERROR(CONCATENATE(ROUND(OFFSET(환산공식!DK$15,$F665,0),1),"%"),"")</f>
        <v/>
      </c>
      <c r="O665" s="697">
        <f>IFERROR(OFFSET(환산공식!DL$15,$F665,0),"")</f>
        <v/>
      </c>
      <c r="P665" s="188">
        <f>IF(E665="","",IF(Q665&gt;R665,"90% 이상",IF(Q665&gt;S665,CONCATENATE(ROUND(((Q665-S665)/(R665-S665))*20+70,0),"%"),IF(Q665&gt;T665,CONCATENATE(ROUND(((Q665-T665)/(S665-T665))*30+40,0),"%"),IF(Q665&gt;U665,CONCATENATE(ROUND(((Q665-U665)/(T665-U665))*30+10,0),"%"),IF(Q665&gt;V665,CONCATENATE(ROUND(((Q665-V665)/(U665-V665))*7+3,0),"%"),"3% 이하"))))))</f>
        <v/>
      </c>
      <c r="Q665" s="194">
        <f>IFERROR(ROUND(OFFSET(환산공식!$FG$15,$F665,0),3),"")</f>
        <v/>
      </c>
      <c r="R665" s="194">
        <f>OFFSET('배치점수 계산기'!H$10,$D665,0)</f>
        <v/>
      </c>
      <c r="S665" s="194">
        <f>OFFSET('배치점수 계산기'!I$10,$D665,0)</f>
        <v/>
      </c>
      <c r="T665" s="194">
        <f>OFFSET('배치점수 계산기'!J$10,$D665,0)</f>
        <v/>
      </c>
      <c r="U665" s="194">
        <f>OFFSET('배치점수 계산기'!K$10,$D665,0)</f>
        <v/>
      </c>
      <c r="V665" s="194">
        <f>OFFSET('배치점수 계산기'!L$10,$D665,0)</f>
        <v/>
      </c>
      <c r="W665" s="186">
        <f>OFFSET('배치점수 계산기'!M$10,$D665,0)</f>
        <v/>
      </c>
      <c r="X665" s="184">
        <f>OFFSET('배치점수 계산기'!N$10,$D665,0)</f>
        <v/>
      </c>
      <c r="Y665" s="188">
        <f>OFFSET(환산공식!FW$15,$F665,0)</f>
        <v/>
      </c>
      <c r="Z665" s="697">
        <f>OFFSET(환산공식!FX$15,$F665,0)</f>
        <v/>
      </c>
      <c r="AA665" s="179">
        <f>OFFSET(환산공식!FY$15,$F665,0)</f>
        <v/>
      </c>
      <c r="AB665" s="3" t="n"/>
      <c r="AD665" s="0">
        <f>IF(L665="X",6,IF(Q665&gt;R665,1,IF(Q665&gt;S665,2,IF(Q665&gt;T665,3,IF(Q665&gt;U665,4,IF(Q665&gt;=V665,5,IF(Q665&lt;V665,6,"")))))))</f>
        <v/>
      </c>
      <c r="AF665" s="3" t="n"/>
      <c r="AG665" s="3" t="n"/>
      <c r="AH665" s="3" t="n"/>
    </row>
    <row r="666">
      <c r="A666" s="198" t="n"/>
      <c r="B666" s="198" t="n"/>
      <c r="C666" s="198" t="inlineStr">
        <is>
          <t>나659</t>
        </is>
      </c>
      <c r="D666" s="195" t="n">
        <v>1666</v>
      </c>
      <c r="E666" s="195" t="n">
        <v>206</v>
      </c>
      <c r="F666" s="195" t="n">
        <v>206</v>
      </c>
      <c r="G666" s="239" t="n">
        <v>659</v>
      </c>
      <c r="H666" s="197" t="inlineStr">
        <is>
          <t>나</t>
        </is>
      </c>
      <c r="I666" s="242" t="inlineStr">
        <is>
          <t>전남대</t>
        </is>
      </c>
      <c r="J666" s="242" t="inlineStr">
        <is>
          <t>생물교육과</t>
        </is>
      </c>
      <c r="K666" s="195" t="inlineStr">
        <is>
          <t>자연</t>
        </is>
      </c>
      <c r="L666" s="697">
        <f>IF(OFFSET(환산공식!$ED$15,$F666,0)=1,"O","X")</f>
        <v/>
      </c>
      <c r="M666" s="188">
        <f>IFERROR(OFFSET(환산공식!DJ$15,$F666,0),"")</f>
        <v/>
      </c>
      <c r="N666" s="697">
        <f>IFERROR(CONCATENATE(ROUND(OFFSET(환산공식!DK$15,$F666,0),1),"%"),"")</f>
        <v/>
      </c>
      <c r="O666" s="697">
        <f>IFERROR(OFFSET(환산공식!DL$15,$F666,0),"")</f>
        <v/>
      </c>
      <c r="P666" s="188">
        <f>IF(E666="","",IF(Q666&gt;R666,"90% 이상",IF(Q666&gt;S666,CONCATENATE(ROUND(((Q666-S666)/(R666-S666))*20+70,0),"%"),IF(Q666&gt;T666,CONCATENATE(ROUND(((Q666-T666)/(S666-T666))*30+40,0),"%"),IF(Q666&gt;U666,CONCATENATE(ROUND(((Q666-U666)/(T666-U666))*30+10,0),"%"),IF(Q666&gt;V666,CONCATENATE(ROUND(((Q666-V666)/(U666-V666))*7+3,0),"%"),"3% 이하"))))))</f>
        <v/>
      </c>
      <c r="Q666" s="194">
        <f>IFERROR(ROUND(OFFSET(환산공식!$FG$15,$F666,0),3),"")</f>
        <v/>
      </c>
      <c r="R666" s="194">
        <f>OFFSET('배치점수 계산기'!H$10,$D666,0)</f>
        <v/>
      </c>
      <c r="S666" s="194">
        <f>OFFSET('배치점수 계산기'!I$10,$D666,0)</f>
        <v/>
      </c>
      <c r="T666" s="194">
        <f>OFFSET('배치점수 계산기'!J$10,$D666,0)</f>
        <v/>
      </c>
      <c r="U666" s="194">
        <f>OFFSET('배치점수 계산기'!K$10,$D666,0)</f>
        <v/>
      </c>
      <c r="V666" s="194">
        <f>OFFSET('배치점수 계산기'!L$10,$D666,0)</f>
        <v/>
      </c>
      <c r="W666" s="186">
        <f>OFFSET('배치점수 계산기'!M$10,$D666,0)</f>
        <v/>
      </c>
      <c r="X666" s="184">
        <f>OFFSET('배치점수 계산기'!N$10,$D666,0)</f>
        <v/>
      </c>
      <c r="Y666" s="188">
        <f>OFFSET(환산공식!FW$15,$F666,0)</f>
        <v/>
      </c>
      <c r="Z666" s="697">
        <f>OFFSET(환산공식!FX$15,$F666,0)</f>
        <v/>
      </c>
      <c r="AA666" s="179">
        <f>OFFSET(환산공식!FY$15,$F666,0)</f>
        <v/>
      </c>
      <c r="AB666" s="3" t="n"/>
      <c r="AD666" s="0">
        <f>IF(L666="X",6,IF(Q666&gt;R666,1,IF(Q666&gt;S666,2,IF(Q666&gt;T666,3,IF(Q666&gt;U666,4,IF(Q666&gt;=V666,5,IF(Q666&lt;V666,6,"")))))))</f>
        <v/>
      </c>
      <c r="AF666" s="3" t="n"/>
      <c r="AG666" s="3" t="n"/>
      <c r="AH666" s="3" t="n"/>
    </row>
    <row r="667">
      <c r="A667" s="198" t="n"/>
      <c r="B667" s="198" t="n"/>
      <c r="C667" s="198" t="inlineStr">
        <is>
          <t>나660</t>
        </is>
      </c>
      <c r="D667" s="195" t="n">
        <v>1667</v>
      </c>
      <c r="E667" s="195" t="n">
        <v>204</v>
      </c>
      <c r="F667" s="195" t="n">
        <v>204</v>
      </c>
      <c r="G667" s="239" t="n">
        <v>660</v>
      </c>
      <c r="H667" s="197" t="inlineStr">
        <is>
          <t>나</t>
        </is>
      </c>
      <c r="I667" s="242" t="inlineStr">
        <is>
          <t>전남대</t>
        </is>
      </c>
      <c r="J667" s="242" t="inlineStr">
        <is>
          <t>원예생명공학과</t>
        </is>
      </c>
      <c r="K667" s="195" t="inlineStr">
        <is>
          <t>자연</t>
        </is>
      </c>
      <c r="L667" s="697">
        <f>IF(OFFSET(환산공식!$ED$15,$F667,0)=1,"O","X")</f>
        <v/>
      </c>
      <c r="M667" s="188">
        <f>IFERROR(OFFSET(환산공식!DJ$15,$F667,0),"")</f>
        <v/>
      </c>
      <c r="N667" s="697">
        <f>IFERROR(CONCATENATE(ROUND(OFFSET(환산공식!DK$15,$F667,0),1),"%"),"")</f>
        <v/>
      </c>
      <c r="O667" s="697">
        <f>IFERROR(OFFSET(환산공식!DL$15,$F667,0),"")</f>
        <v/>
      </c>
      <c r="P667" s="188">
        <f>IF(E667="","",IF(Q667&gt;R667,"90% 이상",IF(Q667&gt;S667,CONCATENATE(ROUND(((Q667-S667)/(R667-S667))*20+70,0),"%"),IF(Q667&gt;T667,CONCATENATE(ROUND(((Q667-T667)/(S667-T667))*30+40,0),"%"),IF(Q667&gt;U667,CONCATENATE(ROUND(((Q667-U667)/(T667-U667))*30+10,0),"%"),IF(Q667&gt;V667,CONCATENATE(ROUND(((Q667-V667)/(U667-V667))*7+3,0),"%"),"3% 이하"))))))</f>
        <v/>
      </c>
      <c r="Q667" s="194">
        <f>IFERROR(ROUND(OFFSET(환산공식!$FG$15,$F667,0),3),"")</f>
        <v/>
      </c>
      <c r="R667" s="194">
        <f>OFFSET('배치점수 계산기'!H$10,$D667,0)</f>
        <v/>
      </c>
      <c r="S667" s="194">
        <f>OFFSET('배치점수 계산기'!I$10,$D667,0)</f>
        <v/>
      </c>
      <c r="T667" s="194">
        <f>OFFSET('배치점수 계산기'!J$10,$D667,0)</f>
        <v/>
      </c>
      <c r="U667" s="194">
        <f>OFFSET('배치점수 계산기'!K$10,$D667,0)</f>
        <v/>
      </c>
      <c r="V667" s="194">
        <f>OFFSET('배치점수 계산기'!L$10,$D667,0)</f>
        <v/>
      </c>
      <c r="W667" s="186">
        <f>OFFSET('배치점수 계산기'!M$10,$D667,0)</f>
        <v/>
      </c>
      <c r="X667" s="184">
        <f>OFFSET('배치점수 계산기'!N$10,$D667,0)</f>
        <v/>
      </c>
      <c r="Y667" s="188">
        <f>OFFSET(환산공식!FW$15,$F667,0)</f>
        <v/>
      </c>
      <c r="Z667" s="697">
        <f>OFFSET(환산공식!FX$15,$F667,0)</f>
        <v/>
      </c>
      <c r="AA667" s="179">
        <f>OFFSET(환산공식!FY$15,$F667,0)</f>
        <v/>
      </c>
      <c r="AB667" s="3" t="n"/>
      <c r="AD667" s="0">
        <f>IF(L667="X",6,IF(Q667&gt;R667,1,IF(Q667&gt;S667,2,IF(Q667&gt;T667,3,IF(Q667&gt;U667,4,IF(Q667&gt;=V667,5,IF(Q667&lt;V667,6,"")))))))</f>
        <v/>
      </c>
      <c r="AF667" s="3" t="n"/>
      <c r="AG667" s="3" t="n"/>
      <c r="AH667" s="3" t="n"/>
    </row>
    <row r="668">
      <c r="A668" s="198" t="n"/>
      <c r="B668" s="198" t="n"/>
      <c r="C668" s="198" t="inlineStr">
        <is>
          <t>나661</t>
        </is>
      </c>
      <c r="D668" s="195" t="n">
        <v>1668</v>
      </c>
      <c r="E668" s="195" t="n">
        <v>204</v>
      </c>
      <c r="F668" s="195" t="n">
        <v>204</v>
      </c>
      <c r="G668" s="239" t="n">
        <v>661</v>
      </c>
      <c r="H668" s="197" t="inlineStr">
        <is>
          <t>나</t>
        </is>
      </c>
      <c r="I668" s="242" t="inlineStr">
        <is>
          <t>전남대</t>
        </is>
      </c>
      <c r="J668" s="242" t="inlineStr">
        <is>
          <t>지구환경과학부</t>
        </is>
      </c>
      <c r="K668" s="195" t="inlineStr">
        <is>
          <t>자연</t>
        </is>
      </c>
      <c r="L668" s="697">
        <f>IF(OFFSET(환산공식!$ED$15,$F668,0)=1,"O","X")</f>
        <v/>
      </c>
      <c r="M668" s="188">
        <f>IFERROR(OFFSET(환산공식!DJ$15,$F668,0),"")</f>
        <v/>
      </c>
      <c r="N668" s="697">
        <f>IFERROR(CONCATENATE(ROUND(OFFSET(환산공식!DK$15,$F668,0),1),"%"),"")</f>
        <v/>
      </c>
      <c r="O668" s="697">
        <f>IFERROR(OFFSET(환산공식!DL$15,$F668,0),"")</f>
        <v/>
      </c>
      <c r="P668" s="188">
        <f>IF(E668="","",IF(Q668&gt;R668,"90% 이상",IF(Q668&gt;S668,CONCATENATE(ROUND(((Q668-S668)/(R668-S668))*20+70,0),"%"),IF(Q668&gt;T668,CONCATENATE(ROUND(((Q668-T668)/(S668-T668))*30+40,0),"%"),IF(Q668&gt;U668,CONCATENATE(ROUND(((Q668-U668)/(T668-U668))*30+10,0),"%"),IF(Q668&gt;V668,CONCATENATE(ROUND(((Q668-V668)/(U668-V668))*7+3,0),"%"),"3% 이하"))))))</f>
        <v/>
      </c>
      <c r="Q668" s="194">
        <f>IFERROR(ROUND(OFFSET(환산공식!$FG$15,$F668,0),3),"")</f>
        <v/>
      </c>
      <c r="R668" s="194">
        <f>OFFSET('배치점수 계산기'!H$10,$D668,0)</f>
        <v/>
      </c>
      <c r="S668" s="194">
        <f>OFFSET('배치점수 계산기'!I$10,$D668,0)</f>
        <v/>
      </c>
      <c r="T668" s="194">
        <f>OFFSET('배치점수 계산기'!J$10,$D668,0)</f>
        <v/>
      </c>
      <c r="U668" s="194">
        <f>OFFSET('배치점수 계산기'!K$10,$D668,0)</f>
        <v/>
      </c>
      <c r="V668" s="194">
        <f>OFFSET('배치점수 계산기'!L$10,$D668,0)</f>
        <v/>
      </c>
      <c r="W668" s="186">
        <f>OFFSET('배치점수 계산기'!M$10,$D668,0)</f>
        <v/>
      </c>
      <c r="X668" s="184">
        <f>OFFSET('배치점수 계산기'!N$10,$D668,0)</f>
        <v/>
      </c>
      <c r="Y668" s="188">
        <f>OFFSET(환산공식!FW$15,$F668,0)</f>
        <v/>
      </c>
      <c r="Z668" s="697">
        <f>OFFSET(환산공식!FX$15,$F668,0)</f>
        <v/>
      </c>
      <c r="AA668" s="179">
        <f>OFFSET(환산공식!FY$15,$F668,0)</f>
        <v/>
      </c>
      <c r="AB668" s="3" t="n"/>
      <c r="AD668" s="0">
        <f>IF(L668="X",6,IF(Q668&gt;R668,1,IF(Q668&gt;S668,2,IF(Q668&gt;T668,3,IF(Q668&gt;U668,4,IF(Q668&gt;=V668,5,IF(Q668&lt;V668,6,"")))))))</f>
        <v/>
      </c>
      <c r="AF668" s="3" t="n"/>
      <c r="AG668" s="3" t="n"/>
      <c r="AH668" s="3" t="n"/>
    </row>
    <row r="669">
      <c r="A669" s="198" t="n"/>
      <c r="B669" s="198" t="n"/>
      <c r="C669" s="198" t="inlineStr">
        <is>
          <t>나662</t>
        </is>
      </c>
      <c r="D669" s="195" t="n">
        <v>1669</v>
      </c>
      <c r="E669" s="195" t="n">
        <v>204</v>
      </c>
      <c r="F669" s="195" t="n">
        <v>204</v>
      </c>
      <c r="G669" s="239" t="n">
        <v>662</v>
      </c>
      <c r="H669" s="197" t="inlineStr">
        <is>
          <t>나</t>
        </is>
      </c>
      <c r="I669" s="242" t="inlineStr">
        <is>
          <t>전남대</t>
        </is>
      </c>
      <c r="J669" s="242" t="inlineStr">
        <is>
          <t>식품영양과학부</t>
        </is>
      </c>
      <c r="K669" s="195" t="inlineStr">
        <is>
          <t>자연</t>
        </is>
      </c>
      <c r="L669" s="697">
        <f>IF(OFFSET(환산공식!$ED$15,$F669,0)=1,"O","X")</f>
        <v/>
      </c>
      <c r="M669" s="188">
        <f>IFERROR(OFFSET(환산공식!DJ$15,$F669,0),"")</f>
        <v/>
      </c>
      <c r="N669" s="697">
        <f>IFERROR(CONCATENATE(ROUND(OFFSET(환산공식!DK$15,$F669,0),1),"%"),"")</f>
        <v/>
      </c>
      <c r="O669" s="697">
        <f>IFERROR(OFFSET(환산공식!DL$15,$F669,0),"")</f>
        <v/>
      </c>
      <c r="P669" s="188">
        <f>IF(E669="","",IF(Q669&gt;R669,"90% 이상",IF(Q669&gt;S669,CONCATENATE(ROUND(((Q669-S669)/(R669-S669))*20+70,0),"%"),IF(Q669&gt;T669,CONCATENATE(ROUND(((Q669-T669)/(S669-T669))*30+40,0),"%"),IF(Q669&gt;U669,CONCATENATE(ROUND(((Q669-U669)/(T669-U669))*30+10,0),"%"),IF(Q669&gt;V669,CONCATENATE(ROUND(((Q669-V669)/(U669-V669))*7+3,0),"%"),"3% 이하"))))))</f>
        <v/>
      </c>
      <c r="Q669" s="194">
        <f>IFERROR(ROUND(OFFSET(환산공식!$FG$15,$F669,0),3),"")</f>
        <v/>
      </c>
      <c r="R669" s="194">
        <f>OFFSET('배치점수 계산기'!H$10,$D669,0)</f>
        <v/>
      </c>
      <c r="S669" s="194">
        <f>OFFSET('배치점수 계산기'!I$10,$D669,0)</f>
        <v/>
      </c>
      <c r="T669" s="194">
        <f>OFFSET('배치점수 계산기'!J$10,$D669,0)</f>
        <v/>
      </c>
      <c r="U669" s="194">
        <f>OFFSET('배치점수 계산기'!K$10,$D669,0)</f>
        <v/>
      </c>
      <c r="V669" s="194">
        <f>OFFSET('배치점수 계산기'!L$10,$D669,0)</f>
        <v/>
      </c>
      <c r="W669" s="186">
        <f>OFFSET('배치점수 계산기'!M$10,$D669,0)</f>
        <v/>
      </c>
      <c r="X669" s="184">
        <f>OFFSET('배치점수 계산기'!N$10,$D669,0)</f>
        <v/>
      </c>
      <c r="Y669" s="188">
        <f>OFFSET(환산공식!FW$15,$F669,0)</f>
        <v/>
      </c>
      <c r="Z669" s="697">
        <f>OFFSET(환산공식!FX$15,$F669,0)</f>
        <v/>
      </c>
      <c r="AA669" s="179">
        <f>OFFSET(환산공식!FY$15,$F669,0)</f>
        <v/>
      </c>
      <c r="AB669" s="3" t="n"/>
      <c r="AD669" s="0">
        <f>IF(L669="X",6,IF(Q669&gt;R669,1,IF(Q669&gt;S669,2,IF(Q669&gt;T669,3,IF(Q669&gt;U669,4,IF(Q669&gt;=V669,5,IF(Q669&lt;V669,6,"")))))))</f>
        <v/>
      </c>
      <c r="AF669" s="3" t="n"/>
      <c r="AG669" s="3" t="n"/>
      <c r="AH669" s="3" t="n"/>
    </row>
    <row r="670">
      <c r="A670" s="198" t="n"/>
      <c r="B670" s="198" t="n"/>
      <c r="C670" s="198" t="inlineStr">
        <is>
          <t>나663</t>
        </is>
      </c>
      <c r="D670" s="195" t="n">
        <v>1670</v>
      </c>
      <c r="E670" s="195" t="n">
        <v>204</v>
      </c>
      <c r="F670" s="195" t="n">
        <v>204</v>
      </c>
      <c r="G670" s="239" t="n">
        <v>663</v>
      </c>
      <c r="H670" s="197" t="inlineStr">
        <is>
          <t>나</t>
        </is>
      </c>
      <c r="I670" s="242" t="inlineStr">
        <is>
          <t>전남대</t>
        </is>
      </c>
      <c r="J670" s="242" t="inlineStr">
        <is>
          <t>지역·바이오시스템공학과</t>
        </is>
      </c>
      <c r="K670" s="195" t="inlineStr">
        <is>
          <t>자연</t>
        </is>
      </c>
      <c r="L670" s="697">
        <f>IF(OFFSET(환산공식!$ED$15,$F670,0)=1,"O","X")</f>
        <v/>
      </c>
      <c r="M670" s="188">
        <f>IFERROR(OFFSET(환산공식!DJ$15,$F670,0),"")</f>
        <v/>
      </c>
      <c r="N670" s="697">
        <f>IFERROR(CONCATENATE(ROUND(OFFSET(환산공식!DK$15,$F670,0),1),"%"),"")</f>
        <v/>
      </c>
      <c r="O670" s="697">
        <f>IFERROR(OFFSET(환산공식!DL$15,$F670,0),"")</f>
        <v/>
      </c>
      <c r="P670" s="188">
        <f>IF(E670="","",IF(Q670&gt;R670,"90% 이상",IF(Q670&gt;S670,CONCATENATE(ROUND(((Q670-S670)/(R670-S670))*20+70,0),"%"),IF(Q670&gt;T670,CONCATENATE(ROUND(((Q670-T670)/(S670-T670))*30+40,0),"%"),IF(Q670&gt;U670,CONCATENATE(ROUND(((Q670-U670)/(T670-U670))*30+10,0),"%"),IF(Q670&gt;V670,CONCATENATE(ROUND(((Q670-V670)/(U670-V670))*7+3,0),"%"),"3% 이하"))))))</f>
        <v/>
      </c>
      <c r="Q670" s="194">
        <f>IFERROR(ROUND(OFFSET(환산공식!$FG$15,$F670,0),3),"")</f>
        <v/>
      </c>
      <c r="R670" s="194">
        <f>OFFSET('배치점수 계산기'!H$10,$D670,0)</f>
        <v/>
      </c>
      <c r="S670" s="194">
        <f>OFFSET('배치점수 계산기'!I$10,$D670,0)</f>
        <v/>
      </c>
      <c r="T670" s="194">
        <f>OFFSET('배치점수 계산기'!J$10,$D670,0)</f>
        <v/>
      </c>
      <c r="U670" s="194">
        <f>OFFSET('배치점수 계산기'!K$10,$D670,0)</f>
        <v/>
      </c>
      <c r="V670" s="194">
        <f>OFFSET('배치점수 계산기'!L$10,$D670,0)</f>
        <v/>
      </c>
      <c r="W670" s="186">
        <f>OFFSET('배치점수 계산기'!M$10,$D670,0)</f>
        <v/>
      </c>
      <c r="X670" s="184">
        <f>OFFSET('배치점수 계산기'!N$10,$D670,0)</f>
        <v/>
      </c>
      <c r="Y670" s="188">
        <f>OFFSET(환산공식!FW$15,$F670,0)</f>
        <v/>
      </c>
      <c r="Z670" s="697">
        <f>OFFSET(환산공식!FX$15,$F670,0)</f>
        <v/>
      </c>
      <c r="AA670" s="179">
        <f>OFFSET(환산공식!FY$15,$F670,0)</f>
        <v/>
      </c>
      <c r="AB670" s="3" t="n"/>
      <c r="AD670" s="0">
        <f>IF(L670="X",6,IF(Q670&gt;R670,1,IF(Q670&gt;S670,2,IF(Q670&gt;T670,3,IF(Q670&gt;U670,4,IF(Q670&gt;=V670,5,IF(Q670&lt;V670,6,"")))))))</f>
        <v/>
      </c>
      <c r="AF670" s="3" t="n"/>
      <c r="AG670" s="3" t="n"/>
      <c r="AH670" s="3" t="n"/>
    </row>
    <row r="671">
      <c r="A671" s="198" t="n"/>
      <c r="B671" s="198" t="n"/>
      <c r="C671" s="198" t="inlineStr">
        <is>
          <t>나664</t>
        </is>
      </c>
      <c r="D671" s="195" t="n">
        <v>1671</v>
      </c>
      <c r="E671" s="195" t="n">
        <v>206</v>
      </c>
      <c r="F671" s="195" t="n">
        <v>206</v>
      </c>
      <c r="G671" s="239" t="n">
        <v>664</v>
      </c>
      <c r="H671" s="197" t="inlineStr">
        <is>
          <t>나</t>
        </is>
      </c>
      <c r="I671" s="242" t="inlineStr">
        <is>
          <t>전남대</t>
        </is>
      </c>
      <c r="J671" s="242" t="inlineStr">
        <is>
          <t>화학교육과</t>
        </is>
      </c>
      <c r="K671" s="195" t="inlineStr">
        <is>
          <t>자연</t>
        </is>
      </c>
      <c r="L671" s="697">
        <f>IF(OFFSET(환산공식!$ED$15,$F671,0)=1,"O","X")</f>
        <v/>
      </c>
      <c r="M671" s="188">
        <f>IFERROR(OFFSET(환산공식!DJ$15,$F671,0),"")</f>
        <v/>
      </c>
      <c r="N671" s="697">
        <f>IFERROR(CONCATENATE(ROUND(OFFSET(환산공식!DK$15,$F671,0),1),"%"),"")</f>
        <v/>
      </c>
      <c r="O671" s="697">
        <f>IFERROR(OFFSET(환산공식!DL$15,$F671,0),"")</f>
        <v/>
      </c>
      <c r="P671" s="188">
        <f>IF(E671="","",IF(Q671&gt;R671,"90% 이상",IF(Q671&gt;S671,CONCATENATE(ROUND(((Q671-S671)/(R671-S671))*20+70,0),"%"),IF(Q671&gt;T671,CONCATENATE(ROUND(((Q671-T671)/(S671-T671))*30+40,0),"%"),IF(Q671&gt;U671,CONCATENATE(ROUND(((Q671-U671)/(T671-U671))*30+10,0),"%"),IF(Q671&gt;V671,CONCATENATE(ROUND(((Q671-V671)/(U671-V671))*7+3,0),"%"),"3% 이하"))))))</f>
        <v/>
      </c>
      <c r="Q671" s="194">
        <f>IFERROR(ROUND(OFFSET(환산공식!$FG$15,$F671,0),3),"")</f>
        <v/>
      </c>
      <c r="R671" s="194">
        <f>OFFSET('배치점수 계산기'!H$10,$D671,0)</f>
        <v/>
      </c>
      <c r="S671" s="194">
        <f>OFFSET('배치점수 계산기'!I$10,$D671,0)</f>
        <v/>
      </c>
      <c r="T671" s="194">
        <f>OFFSET('배치점수 계산기'!J$10,$D671,0)</f>
        <v/>
      </c>
      <c r="U671" s="194">
        <f>OFFSET('배치점수 계산기'!K$10,$D671,0)</f>
        <v/>
      </c>
      <c r="V671" s="194">
        <f>OFFSET('배치점수 계산기'!L$10,$D671,0)</f>
        <v/>
      </c>
      <c r="W671" s="186">
        <f>OFFSET('배치점수 계산기'!M$10,$D671,0)</f>
        <v/>
      </c>
      <c r="X671" s="184">
        <f>OFFSET('배치점수 계산기'!N$10,$D671,0)</f>
        <v/>
      </c>
      <c r="Y671" s="188">
        <f>OFFSET(환산공식!FW$15,$F671,0)</f>
        <v/>
      </c>
      <c r="Z671" s="697">
        <f>OFFSET(환산공식!FX$15,$F671,0)</f>
        <v/>
      </c>
      <c r="AA671" s="179">
        <f>OFFSET(환산공식!FY$15,$F671,0)</f>
        <v/>
      </c>
      <c r="AB671" s="3" t="n"/>
      <c r="AD671" s="0">
        <f>IF(L671="X",6,IF(Q671&gt;R671,1,IF(Q671&gt;S671,2,IF(Q671&gt;T671,3,IF(Q671&gt;U671,4,IF(Q671&gt;=V671,5,IF(Q671&lt;V671,6,"")))))))</f>
        <v/>
      </c>
      <c r="AF671" s="3" t="n"/>
      <c r="AG671" s="3" t="n"/>
      <c r="AH671" s="3" t="n"/>
    </row>
    <row r="672">
      <c r="A672" s="198" t="n"/>
      <c r="B672" s="198" t="n"/>
      <c r="C672" s="198" t="inlineStr">
        <is>
          <t>나665</t>
        </is>
      </c>
      <c r="D672" s="195" t="n">
        <v>1672</v>
      </c>
      <c r="E672" s="195" t="n">
        <v>203</v>
      </c>
      <c r="F672" s="195" t="n">
        <v>203</v>
      </c>
      <c r="G672" s="239" t="n">
        <v>665</v>
      </c>
      <c r="H672" s="197" t="inlineStr">
        <is>
          <t>나</t>
        </is>
      </c>
      <c r="I672" s="242" t="inlineStr">
        <is>
          <t>전남대</t>
        </is>
      </c>
      <c r="J672" s="242" t="inlineStr">
        <is>
          <t>역사교육과</t>
        </is>
      </c>
      <c r="K672" s="195" t="inlineStr">
        <is>
          <t>통합</t>
        </is>
      </c>
      <c r="L672" s="697">
        <f>IF(OFFSET(환산공식!$ED$15,$F672,0)=1,"O","X")</f>
        <v/>
      </c>
      <c r="M672" s="188">
        <f>IFERROR(OFFSET(환산공식!DJ$15,$F672,0),"")</f>
        <v/>
      </c>
      <c r="N672" s="697">
        <f>IFERROR(CONCATENATE(ROUND(OFFSET(환산공식!DK$15,$F672,0),1),"%"),"")</f>
        <v/>
      </c>
      <c r="O672" s="697">
        <f>IFERROR(OFFSET(환산공식!DL$15,$F672,0),"")</f>
        <v/>
      </c>
      <c r="P672" s="188">
        <f>IF(E672="","",IF(Q672&gt;R672,"90% 이상",IF(Q672&gt;S672,CONCATENATE(ROUND(((Q672-S672)/(R672-S672))*20+70,0),"%"),IF(Q672&gt;T672,CONCATENATE(ROUND(((Q672-T672)/(S672-T672))*30+40,0),"%"),IF(Q672&gt;U672,CONCATENATE(ROUND(((Q672-U672)/(T672-U672))*30+10,0),"%"),IF(Q672&gt;V672,CONCATENATE(ROUND(((Q672-V672)/(U672-V672))*7+3,0),"%"),"3% 이하"))))))</f>
        <v/>
      </c>
      <c r="Q672" s="194">
        <f>IFERROR(ROUND(OFFSET(환산공식!$FG$15,$F672,0),3),"")</f>
        <v/>
      </c>
      <c r="R672" s="194">
        <f>OFFSET('배치점수 계산기'!H$10,$D672,0)</f>
        <v/>
      </c>
      <c r="S672" s="194">
        <f>OFFSET('배치점수 계산기'!I$10,$D672,0)</f>
        <v/>
      </c>
      <c r="T672" s="194">
        <f>OFFSET('배치점수 계산기'!J$10,$D672,0)</f>
        <v/>
      </c>
      <c r="U672" s="194">
        <f>OFFSET('배치점수 계산기'!K$10,$D672,0)</f>
        <v/>
      </c>
      <c r="V672" s="194">
        <f>OFFSET('배치점수 계산기'!L$10,$D672,0)</f>
        <v/>
      </c>
      <c r="W672" s="186">
        <f>OFFSET('배치점수 계산기'!M$10,$D672,0)</f>
        <v/>
      </c>
      <c r="X672" s="184">
        <f>OFFSET('배치점수 계산기'!N$10,$D672,0)</f>
        <v/>
      </c>
      <c r="Y672" s="188">
        <f>OFFSET(환산공식!FW$15,$F672,0)</f>
        <v/>
      </c>
      <c r="Z672" s="697">
        <f>OFFSET(환산공식!FX$15,$F672,0)</f>
        <v/>
      </c>
      <c r="AA672" s="179">
        <f>OFFSET(환산공식!FY$15,$F672,0)</f>
        <v/>
      </c>
      <c r="AB672" s="3" t="n"/>
      <c r="AD672" s="0">
        <f>IF(L672="X",6,IF(Q672&gt;R672,1,IF(Q672&gt;S672,2,IF(Q672&gt;T672,3,IF(Q672&gt;U672,4,IF(Q672&gt;=V672,5,IF(Q672&lt;V672,6,"")))))))</f>
        <v/>
      </c>
      <c r="AF672" s="3" t="n"/>
      <c r="AG672" s="3" t="n"/>
      <c r="AH672" s="3" t="n"/>
    </row>
    <row r="673">
      <c r="A673" s="198" t="n"/>
      <c r="B673" s="198" t="n"/>
      <c r="C673" s="198" t="inlineStr">
        <is>
          <t>나666</t>
        </is>
      </c>
      <c r="D673" s="195" t="n">
        <v>1673</v>
      </c>
      <c r="E673" s="195" t="n">
        <v>203</v>
      </c>
      <c r="F673" s="195" t="n">
        <v>203</v>
      </c>
      <c r="G673" s="239" t="n">
        <v>666</v>
      </c>
      <c r="H673" s="197" t="inlineStr">
        <is>
          <t>나</t>
        </is>
      </c>
      <c r="I673" s="242" t="inlineStr">
        <is>
          <t>전남대</t>
        </is>
      </c>
      <c r="J673" s="242" t="inlineStr">
        <is>
          <t>경제학부</t>
        </is>
      </c>
      <c r="K673" s="195" t="inlineStr">
        <is>
          <t>통합</t>
        </is>
      </c>
      <c r="L673" s="697">
        <f>IF(OFFSET(환산공식!$ED$15,$F673,0)=1,"O","X")</f>
        <v/>
      </c>
      <c r="M673" s="188">
        <f>IFERROR(OFFSET(환산공식!DJ$15,$F673,0),"")</f>
        <v/>
      </c>
      <c r="N673" s="697">
        <f>IFERROR(CONCATENATE(ROUND(OFFSET(환산공식!DK$15,$F673,0),1),"%"),"")</f>
        <v/>
      </c>
      <c r="O673" s="697">
        <f>IFERROR(OFFSET(환산공식!DL$15,$F673,0),"")</f>
        <v/>
      </c>
      <c r="P673" s="188">
        <f>IF(E673="","",IF(Q673&gt;R673,"90% 이상",IF(Q673&gt;S673,CONCATENATE(ROUND(((Q673-S673)/(R673-S673))*20+70,0),"%"),IF(Q673&gt;T673,CONCATENATE(ROUND(((Q673-T673)/(S673-T673))*30+40,0),"%"),IF(Q673&gt;U673,CONCATENATE(ROUND(((Q673-U673)/(T673-U673))*30+10,0),"%"),IF(Q673&gt;V673,CONCATENATE(ROUND(((Q673-V673)/(U673-V673))*7+3,0),"%"),"3% 이하"))))))</f>
        <v/>
      </c>
      <c r="Q673" s="194">
        <f>IFERROR(ROUND(OFFSET(환산공식!$FG$15,$F673,0),3),"")</f>
        <v/>
      </c>
      <c r="R673" s="194">
        <f>OFFSET('배치점수 계산기'!H$10,$D673,0)</f>
        <v/>
      </c>
      <c r="S673" s="194">
        <f>OFFSET('배치점수 계산기'!I$10,$D673,0)</f>
        <v/>
      </c>
      <c r="T673" s="194">
        <f>OFFSET('배치점수 계산기'!J$10,$D673,0)</f>
        <v/>
      </c>
      <c r="U673" s="194">
        <f>OFFSET('배치점수 계산기'!K$10,$D673,0)</f>
        <v/>
      </c>
      <c r="V673" s="194">
        <f>OFFSET('배치점수 계산기'!L$10,$D673,0)</f>
        <v/>
      </c>
      <c r="W673" s="186">
        <f>OFFSET('배치점수 계산기'!M$10,$D673,0)</f>
        <v/>
      </c>
      <c r="X673" s="184">
        <f>OFFSET('배치점수 계산기'!N$10,$D673,0)</f>
        <v/>
      </c>
      <c r="Y673" s="188">
        <f>OFFSET(환산공식!FW$15,$F673,0)</f>
        <v/>
      </c>
      <c r="Z673" s="697">
        <f>OFFSET(환산공식!FX$15,$F673,0)</f>
        <v/>
      </c>
      <c r="AA673" s="179">
        <f>OFFSET(환산공식!FY$15,$F673,0)</f>
        <v/>
      </c>
      <c r="AB673" s="3" t="n"/>
      <c r="AD673" s="0">
        <f>IF(L673="X",6,IF(Q673&gt;R673,1,IF(Q673&gt;S673,2,IF(Q673&gt;T673,3,IF(Q673&gt;U673,4,IF(Q673&gt;=V673,5,IF(Q673&lt;V673,6,"")))))))</f>
        <v/>
      </c>
      <c r="AF673" s="3" t="n"/>
      <c r="AG673" s="3" t="n"/>
      <c r="AH673" s="3" t="n"/>
    </row>
    <row r="674">
      <c r="A674" s="198" t="n"/>
      <c r="B674" s="198" t="n"/>
      <c r="C674" s="198" t="inlineStr">
        <is>
          <t>나667</t>
        </is>
      </c>
      <c r="D674" s="195" t="n">
        <v>1674</v>
      </c>
      <c r="E674" s="195" t="n">
        <v>203</v>
      </c>
      <c r="F674" s="195" t="n">
        <v>203</v>
      </c>
      <c r="G674" s="239" t="n">
        <v>667</v>
      </c>
      <c r="H674" s="197" t="inlineStr">
        <is>
          <t>나</t>
        </is>
      </c>
      <c r="I674" s="242" t="inlineStr">
        <is>
          <t>전남대</t>
        </is>
      </c>
      <c r="J674" s="242" t="inlineStr">
        <is>
          <t>문헌정보학과</t>
        </is>
      </c>
      <c r="K674" s="195" t="inlineStr">
        <is>
          <t>통합</t>
        </is>
      </c>
      <c r="L674" s="697">
        <f>IF(OFFSET(환산공식!$ED$15,$F674,0)=1,"O","X")</f>
        <v/>
      </c>
      <c r="M674" s="188">
        <f>IFERROR(OFFSET(환산공식!DJ$15,$F674,0),"")</f>
        <v/>
      </c>
      <c r="N674" s="697">
        <f>IFERROR(CONCATENATE(ROUND(OFFSET(환산공식!DK$15,$F674,0),1),"%"),"")</f>
        <v/>
      </c>
      <c r="O674" s="697">
        <f>IFERROR(OFFSET(환산공식!DL$15,$F674,0),"")</f>
        <v/>
      </c>
      <c r="P674" s="188">
        <f>IF(E674="","",IF(Q674&gt;R674,"90% 이상",IF(Q674&gt;S674,CONCATENATE(ROUND(((Q674-S674)/(R674-S674))*20+70,0),"%"),IF(Q674&gt;T674,CONCATENATE(ROUND(((Q674-T674)/(S674-T674))*30+40,0),"%"),IF(Q674&gt;U674,CONCATENATE(ROUND(((Q674-U674)/(T674-U674))*30+10,0),"%"),IF(Q674&gt;V674,CONCATENATE(ROUND(((Q674-V674)/(U674-V674))*7+3,0),"%"),"3% 이하"))))))</f>
        <v/>
      </c>
      <c r="Q674" s="194">
        <f>IFERROR(ROUND(OFFSET(환산공식!$FG$15,$F674,0),3),"")</f>
        <v/>
      </c>
      <c r="R674" s="194">
        <f>OFFSET('배치점수 계산기'!H$10,$D674,0)</f>
        <v/>
      </c>
      <c r="S674" s="194">
        <f>OFFSET('배치점수 계산기'!I$10,$D674,0)</f>
        <v/>
      </c>
      <c r="T674" s="194">
        <f>OFFSET('배치점수 계산기'!J$10,$D674,0)</f>
        <v/>
      </c>
      <c r="U674" s="194">
        <f>OFFSET('배치점수 계산기'!K$10,$D674,0)</f>
        <v/>
      </c>
      <c r="V674" s="194">
        <f>OFFSET('배치점수 계산기'!L$10,$D674,0)</f>
        <v/>
      </c>
      <c r="W674" s="186">
        <f>OFFSET('배치점수 계산기'!M$10,$D674,0)</f>
        <v/>
      </c>
      <c r="X674" s="184">
        <f>OFFSET('배치점수 계산기'!N$10,$D674,0)</f>
        <v/>
      </c>
      <c r="Y674" s="188">
        <f>OFFSET(환산공식!FW$15,$F674,0)</f>
        <v/>
      </c>
      <c r="Z674" s="697">
        <f>OFFSET(환산공식!FX$15,$F674,0)</f>
        <v/>
      </c>
      <c r="AA674" s="179">
        <f>OFFSET(환산공식!FY$15,$F674,0)</f>
        <v/>
      </c>
      <c r="AB674" s="3" t="n"/>
      <c r="AD674" s="0">
        <f>IF(L674="X",6,IF(Q674&gt;R674,1,IF(Q674&gt;S674,2,IF(Q674&gt;T674,3,IF(Q674&gt;U674,4,IF(Q674&gt;=V674,5,IF(Q674&lt;V674,6,"")))))))</f>
        <v/>
      </c>
      <c r="AF674" s="3" t="n"/>
      <c r="AG674" s="3" t="n"/>
      <c r="AH674" s="3" t="n"/>
    </row>
    <row r="675">
      <c r="A675" s="198" t="n"/>
      <c r="B675" s="198" t="n"/>
      <c r="C675" s="198" t="inlineStr">
        <is>
          <t>나668</t>
        </is>
      </c>
      <c r="D675" s="195" t="n">
        <v>1675</v>
      </c>
      <c r="E675" s="195" t="n">
        <v>203</v>
      </c>
      <c r="F675" s="195" t="n">
        <v>203</v>
      </c>
      <c r="G675" s="239" t="n">
        <v>668</v>
      </c>
      <c r="H675" s="197" t="inlineStr">
        <is>
          <t>나</t>
        </is>
      </c>
      <c r="I675" s="242" t="inlineStr">
        <is>
          <t>전남대</t>
        </is>
      </c>
      <c r="J675" s="242" t="inlineStr">
        <is>
          <t>윤리교육과</t>
        </is>
      </c>
      <c r="K675" s="195" t="inlineStr">
        <is>
          <t>통합</t>
        </is>
      </c>
      <c r="L675" s="697">
        <f>IF(OFFSET(환산공식!$ED$15,$F675,0)=1,"O","X")</f>
        <v/>
      </c>
      <c r="M675" s="188">
        <f>IFERROR(OFFSET(환산공식!DJ$15,$F675,0),"")</f>
        <v/>
      </c>
      <c r="N675" s="697">
        <f>IFERROR(CONCATENATE(ROUND(OFFSET(환산공식!DK$15,$F675,0),1),"%"),"")</f>
        <v/>
      </c>
      <c r="O675" s="697">
        <f>IFERROR(OFFSET(환산공식!DL$15,$F675,0),"")</f>
        <v/>
      </c>
      <c r="P675" s="188">
        <f>IF(E675="","",IF(Q675&gt;R675,"90% 이상",IF(Q675&gt;S675,CONCATENATE(ROUND(((Q675-S675)/(R675-S675))*20+70,0),"%"),IF(Q675&gt;T675,CONCATENATE(ROUND(((Q675-T675)/(S675-T675))*30+40,0),"%"),IF(Q675&gt;U675,CONCATENATE(ROUND(((Q675-U675)/(T675-U675))*30+10,0),"%"),IF(Q675&gt;V675,CONCATENATE(ROUND(((Q675-V675)/(U675-V675))*7+3,0),"%"),"3% 이하"))))))</f>
        <v/>
      </c>
      <c r="Q675" s="194">
        <f>IFERROR(ROUND(OFFSET(환산공식!$FG$15,$F675,0),3),"")</f>
        <v/>
      </c>
      <c r="R675" s="194">
        <f>OFFSET('배치점수 계산기'!H$10,$D675,0)</f>
        <v/>
      </c>
      <c r="S675" s="194">
        <f>OFFSET('배치점수 계산기'!I$10,$D675,0)</f>
        <v/>
      </c>
      <c r="T675" s="194">
        <f>OFFSET('배치점수 계산기'!J$10,$D675,0)</f>
        <v/>
      </c>
      <c r="U675" s="194">
        <f>OFFSET('배치점수 계산기'!K$10,$D675,0)</f>
        <v/>
      </c>
      <c r="V675" s="194">
        <f>OFFSET('배치점수 계산기'!L$10,$D675,0)</f>
        <v/>
      </c>
      <c r="W675" s="186">
        <f>OFFSET('배치점수 계산기'!M$10,$D675,0)</f>
        <v/>
      </c>
      <c r="X675" s="184">
        <f>OFFSET('배치점수 계산기'!N$10,$D675,0)</f>
        <v/>
      </c>
      <c r="Y675" s="188">
        <f>OFFSET(환산공식!FW$15,$F675,0)</f>
        <v/>
      </c>
      <c r="Z675" s="697">
        <f>OFFSET(환산공식!FX$15,$F675,0)</f>
        <v/>
      </c>
      <c r="AA675" s="179">
        <f>OFFSET(환산공식!FY$15,$F675,0)</f>
        <v/>
      </c>
      <c r="AB675" s="3" t="n"/>
      <c r="AD675" s="0">
        <f>IF(L675="X",6,IF(Q675&gt;R675,1,IF(Q675&gt;S675,2,IF(Q675&gt;T675,3,IF(Q675&gt;U675,4,IF(Q675&gt;=V675,5,IF(Q675&lt;V675,6,"")))))))</f>
        <v/>
      </c>
      <c r="AF675" s="3" t="n"/>
      <c r="AG675" s="3" t="n"/>
      <c r="AH675" s="3" t="n"/>
    </row>
    <row r="676">
      <c r="A676" s="198" t="n"/>
      <c r="B676" s="198" t="n"/>
      <c r="C676" s="198" t="inlineStr">
        <is>
          <t>나669</t>
        </is>
      </c>
      <c r="D676" s="195" t="n">
        <v>1676</v>
      </c>
      <c r="E676" s="195" t="n">
        <v>203</v>
      </c>
      <c r="F676" s="195" t="n">
        <v>203</v>
      </c>
      <c r="G676" s="239" t="n">
        <v>669</v>
      </c>
      <c r="H676" s="197" t="inlineStr">
        <is>
          <t>나</t>
        </is>
      </c>
      <c r="I676" s="242" t="inlineStr">
        <is>
          <t>전남대</t>
        </is>
      </c>
      <c r="J676" s="242" t="inlineStr">
        <is>
          <t>정치외교학과</t>
        </is>
      </c>
      <c r="K676" s="195" t="inlineStr">
        <is>
          <t>통합</t>
        </is>
      </c>
      <c r="L676" s="697">
        <f>IF(OFFSET(환산공식!$ED$15,$F676,0)=1,"O","X")</f>
        <v/>
      </c>
      <c r="M676" s="188">
        <f>IFERROR(OFFSET(환산공식!DJ$15,$F676,0),"")</f>
        <v/>
      </c>
      <c r="N676" s="697">
        <f>IFERROR(CONCATENATE(ROUND(OFFSET(환산공식!DK$15,$F676,0),1),"%"),"")</f>
        <v/>
      </c>
      <c r="O676" s="697">
        <f>IFERROR(OFFSET(환산공식!DL$15,$F676,0),"")</f>
        <v/>
      </c>
      <c r="P676" s="188">
        <f>IF(E676="","",IF(Q676&gt;R676,"90% 이상",IF(Q676&gt;S676,CONCATENATE(ROUND(((Q676-S676)/(R676-S676))*20+70,0),"%"),IF(Q676&gt;T676,CONCATENATE(ROUND(((Q676-T676)/(S676-T676))*30+40,0),"%"),IF(Q676&gt;U676,CONCATENATE(ROUND(((Q676-U676)/(T676-U676))*30+10,0),"%"),IF(Q676&gt;V676,CONCATENATE(ROUND(((Q676-V676)/(U676-V676))*7+3,0),"%"),"3% 이하"))))))</f>
        <v/>
      </c>
      <c r="Q676" s="194">
        <f>IFERROR(ROUND(OFFSET(환산공식!$FG$15,$F676,0),3),"")</f>
        <v/>
      </c>
      <c r="R676" s="194">
        <f>OFFSET('배치점수 계산기'!H$10,$D676,0)</f>
        <v/>
      </c>
      <c r="S676" s="194">
        <f>OFFSET('배치점수 계산기'!I$10,$D676,0)</f>
        <v/>
      </c>
      <c r="T676" s="194">
        <f>OFFSET('배치점수 계산기'!J$10,$D676,0)</f>
        <v/>
      </c>
      <c r="U676" s="194">
        <f>OFFSET('배치점수 계산기'!K$10,$D676,0)</f>
        <v/>
      </c>
      <c r="V676" s="194">
        <f>OFFSET('배치점수 계산기'!L$10,$D676,0)</f>
        <v/>
      </c>
      <c r="W676" s="186">
        <f>OFFSET('배치점수 계산기'!M$10,$D676,0)</f>
        <v/>
      </c>
      <c r="X676" s="184">
        <f>OFFSET('배치점수 계산기'!N$10,$D676,0)</f>
        <v/>
      </c>
      <c r="Y676" s="188">
        <f>OFFSET(환산공식!FW$15,$F676,0)</f>
        <v/>
      </c>
      <c r="Z676" s="697">
        <f>OFFSET(환산공식!FX$15,$F676,0)</f>
        <v/>
      </c>
      <c r="AA676" s="179">
        <f>OFFSET(환산공식!FY$15,$F676,0)</f>
        <v/>
      </c>
      <c r="AB676" s="3" t="n"/>
      <c r="AD676" s="0">
        <f>IF(L676="X",6,IF(Q676&gt;R676,1,IF(Q676&gt;S676,2,IF(Q676&gt;T676,3,IF(Q676&gt;U676,4,IF(Q676&gt;=V676,5,IF(Q676&lt;V676,6,"")))))))</f>
        <v/>
      </c>
      <c r="AF676" s="3" t="n"/>
      <c r="AG676" s="3" t="n"/>
      <c r="AH676" s="3" t="n"/>
    </row>
    <row r="677">
      <c r="A677" s="198" t="n"/>
      <c r="B677" s="198" t="n"/>
      <c r="C677" s="198" t="inlineStr">
        <is>
          <t>나670</t>
        </is>
      </c>
      <c r="D677" s="195" t="n">
        <v>1677</v>
      </c>
      <c r="E677" s="195" t="n">
        <v>203</v>
      </c>
      <c r="F677" s="195" t="n">
        <v>203</v>
      </c>
      <c r="G677" s="239" t="n">
        <v>670</v>
      </c>
      <c r="H677" s="197" t="inlineStr">
        <is>
          <t>나</t>
        </is>
      </c>
      <c r="I677" s="242" t="inlineStr">
        <is>
          <t>전남대</t>
        </is>
      </c>
      <c r="J677" s="242" t="inlineStr">
        <is>
          <t>지리학과</t>
        </is>
      </c>
      <c r="K677" s="195" t="inlineStr">
        <is>
          <t>통합</t>
        </is>
      </c>
      <c r="L677" s="697">
        <f>IF(OFFSET(환산공식!$ED$15,$F677,0)=1,"O","X")</f>
        <v/>
      </c>
      <c r="M677" s="188">
        <f>IFERROR(OFFSET(환산공식!DJ$15,$F677,0),"")</f>
        <v/>
      </c>
      <c r="N677" s="697">
        <f>IFERROR(CONCATENATE(ROUND(OFFSET(환산공식!DK$15,$F677,0),1),"%"),"")</f>
        <v/>
      </c>
      <c r="O677" s="697">
        <f>IFERROR(OFFSET(환산공식!DL$15,$F677,0),"")</f>
        <v/>
      </c>
      <c r="P677" s="188">
        <f>IF(E677="","",IF(Q677&gt;R677,"90% 이상",IF(Q677&gt;S677,CONCATENATE(ROUND(((Q677-S677)/(R677-S677))*20+70,0),"%"),IF(Q677&gt;T677,CONCATENATE(ROUND(((Q677-T677)/(S677-T677))*30+40,0),"%"),IF(Q677&gt;U677,CONCATENATE(ROUND(((Q677-U677)/(T677-U677))*30+10,0),"%"),IF(Q677&gt;V677,CONCATENATE(ROUND(((Q677-V677)/(U677-V677))*7+3,0),"%"),"3% 이하"))))))</f>
        <v/>
      </c>
      <c r="Q677" s="194">
        <f>IFERROR(ROUND(OFFSET(환산공식!$FG$15,$F677,0),3),"")</f>
        <v/>
      </c>
      <c r="R677" s="194">
        <f>OFFSET('배치점수 계산기'!H$10,$D677,0)</f>
        <v/>
      </c>
      <c r="S677" s="194">
        <f>OFFSET('배치점수 계산기'!I$10,$D677,0)</f>
        <v/>
      </c>
      <c r="T677" s="194">
        <f>OFFSET('배치점수 계산기'!J$10,$D677,0)</f>
        <v/>
      </c>
      <c r="U677" s="194">
        <f>OFFSET('배치점수 계산기'!K$10,$D677,0)</f>
        <v/>
      </c>
      <c r="V677" s="194">
        <f>OFFSET('배치점수 계산기'!L$10,$D677,0)</f>
        <v/>
      </c>
      <c r="W677" s="186">
        <f>OFFSET('배치점수 계산기'!M$10,$D677,0)</f>
        <v/>
      </c>
      <c r="X677" s="184">
        <f>OFFSET('배치점수 계산기'!N$10,$D677,0)</f>
        <v/>
      </c>
      <c r="Y677" s="188">
        <f>OFFSET(환산공식!FW$15,$F677,0)</f>
        <v/>
      </c>
      <c r="Z677" s="697">
        <f>OFFSET(환산공식!FX$15,$F677,0)</f>
        <v/>
      </c>
      <c r="AA677" s="179">
        <f>OFFSET(환산공식!FY$15,$F677,0)</f>
        <v/>
      </c>
      <c r="AB677" s="3" t="n"/>
      <c r="AD677" s="0">
        <f>IF(L677="X",6,IF(Q677&gt;R677,1,IF(Q677&gt;S677,2,IF(Q677&gt;T677,3,IF(Q677&gt;U677,4,IF(Q677&gt;=V677,5,IF(Q677&lt;V677,6,"")))))))</f>
        <v/>
      </c>
      <c r="AF677" s="3" t="n"/>
      <c r="AG677" s="3" t="n"/>
      <c r="AH677" s="3" t="n"/>
    </row>
    <row r="678">
      <c r="A678" s="198" t="n"/>
      <c r="B678" s="198" t="n"/>
      <c r="C678" s="198" t="inlineStr">
        <is>
          <t>나671</t>
        </is>
      </c>
      <c r="D678" s="195" t="n">
        <v>1678</v>
      </c>
      <c r="E678" s="195" t="n">
        <v>203</v>
      </c>
      <c r="F678" s="195" t="n">
        <v>203</v>
      </c>
      <c r="G678" s="239" t="n">
        <v>671</v>
      </c>
      <c r="H678" s="197" t="inlineStr">
        <is>
          <t>나</t>
        </is>
      </c>
      <c r="I678" s="242" t="inlineStr">
        <is>
          <t>전남대</t>
        </is>
      </c>
      <c r="J678" s="242" t="inlineStr">
        <is>
          <t>심리학과</t>
        </is>
      </c>
      <c r="K678" s="195" t="inlineStr">
        <is>
          <t>통합</t>
        </is>
      </c>
      <c r="L678" s="697">
        <f>IF(OFFSET(환산공식!$ED$15,$F678,0)=1,"O","X")</f>
        <v/>
      </c>
      <c r="M678" s="188">
        <f>IFERROR(OFFSET(환산공식!DJ$15,$F678,0),"")</f>
        <v/>
      </c>
      <c r="N678" s="697">
        <f>IFERROR(CONCATENATE(ROUND(OFFSET(환산공식!DK$15,$F678,0),1),"%"),"")</f>
        <v/>
      </c>
      <c r="O678" s="697">
        <f>IFERROR(OFFSET(환산공식!DL$15,$F678,0),"")</f>
        <v/>
      </c>
      <c r="P678" s="188">
        <f>IF(E678="","",IF(Q678&gt;R678,"90% 이상",IF(Q678&gt;S678,CONCATENATE(ROUND(((Q678-S678)/(R678-S678))*20+70,0),"%"),IF(Q678&gt;T678,CONCATENATE(ROUND(((Q678-T678)/(S678-T678))*30+40,0),"%"),IF(Q678&gt;U678,CONCATENATE(ROUND(((Q678-U678)/(T678-U678))*30+10,0),"%"),IF(Q678&gt;V678,CONCATENATE(ROUND(((Q678-V678)/(U678-V678))*7+3,0),"%"),"3% 이하"))))))</f>
        <v/>
      </c>
      <c r="Q678" s="194">
        <f>IFERROR(ROUND(OFFSET(환산공식!$FG$15,$F678,0),3),"")</f>
        <v/>
      </c>
      <c r="R678" s="194">
        <f>OFFSET('배치점수 계산기'!H$10,$D678,0)</f>
        <v/>
      </c>
      <c r="S678" s="194">
        <f>OFFSET('배치점수 계산기'!I$10,$D678,0)</f>
        <v/>
      </c>
      <c r="T678" s="194">
        <f>OFFSET('배치점수 계산기'!J$10,$D678,0)</f>
        <v/>
      </c>
      <c r="U678" s="194">
        <f>OFFSET('배치점수 계산기'!K$10,$D678,0)</f>
        <v/>
      </c>
      <c r="V678" s="194">
        <f>OFFSET('배치점수 계산기'!L$10,$D678,0)</f>
        <v/>
      </c>
      <c r="W678" s="186">
        <f>OFFSET('배치점수 계산기'!M$10,$D678,0)</f>
        <v/>
      </c>
      <c r="X678" s="184">
        <f>OFFSET('배치점수 계산기'!N$10,$D678,0)</f>
        <v/>
      </c>
      <c r="Y678" s="188">
        <f>OFFSET(환산공식!FW$15,$F678,0)</f>
        <v/>
      </c>
      <c r="Z678" s="697">
        <f>OFFSET(환산공식!FX$15,$F678,0)</f>
        <v/>
      </c>
      <c r="AA678" s="179">
        <f>OFFSET(환산공식!FY$15,$F678,0)</f>
        <v/>
      </c>
      <c r="AB678" s="3" t="n"/>
      <c r="AD678" s="0">
        <f>IF(L678="X",6,IF(Q678&gt;R678,1,IF(Q678&gt;S678,2,IF(Q678&gt;T678,3,IF(Q678&gt;U678,4,IF(Q678&gt;=V678,5,IF(Q678&lt;V678,6,"")))))))</f>
        <v/>
      </c>
      <c r="AF678" s="3" t="n"/>
      <c r="AG678" s="3" t="n"/>
      <c r="AH678" s="3" t="n"/>
    </row>
    <row r="679">
      <c r="A679" s="198" t="n"/>
      <c r="B679" s="198" t="n"/>
      <c r="C679" s="198" t="inlineStr">
        <is>
          <t>나672</t>
        </is>
      </c>
      <c r="D679" s="195" t="n">
        <v>1679</v>
      </c>
      <c r="E679" s="195" t="n">
        <v>203</v>
      </c>
      <c r="F679" s="195" t="n">
        <v>203</v>
      </c>
      <c r="G679" s="239" t="n">
        <v>672</v>
      </c>
      <c r="H679" s="197" t="inlineStr">
        <is>
          <t>나</t>
        </is>
      </c>
      <c r="I679" s="242" t="inlineStr">
        <is>
          <t>전남대</t>
        </is>
      </c>
      <c r="J679" s="242" t="inlineStr">
        <is>
          <t>영어교육과</t>
        </is>
      </c>
      <c r="K679" s="195" t="inlineStr">
        <is>
          <t>통합</t>
        </is>
      </c>
      <c r="L679" s="697">
        <f>IF(OFFSET(환산공식!$ED$15,$F679,0)=1,"O","X")</f>
        <v/>
      </c>
      <c r="M679" s="188">
        <f>IFERROR(OFFSET(환산공식!DJ$15,$F679,0),"")</f>
        <v/>
      </c>
      <c r="N679" s="697">
        <f>IFERROR(CONCATENATE(ROUND(OFFSET(환산공식!DK$15,$F679,0),1),"%"),"")</f>
        <v/>
      </c>
      <c r="O679" s="697">
        <f>IFERROR(OFFSET(환산공식!DL$15,$F679,0),"")</f>
        <v/>
      </c>
      <c r="P679" s="188">
        <f>IF(E679="","",IF(Q679&gt;R679,"90% 이상",IF(Q679&gt;S679,CONCATENATE(ROUND(((Q679-S679)/(R679-S679))*20+70,0),"%"),IF(Q679&gt;T679,CONCATENATE(ROUND(((Q679-T679)/(S679-T679))*30+40,0),"%"),IF(Q679&gt;U679,CONCATENATE(ROUND(((Q679-U679)/(T679-U679))*30+10,0),"%"),IF(Q679&gt;V679,CONCATENATE(ROUND(((Q679-V679)/(U679-V679))*7+3,0),"%"),"3% 이하"))))))</f>
        <v/>
      </c>
      <c r="Q679" s="194">
        <f>IFERROR(ROUND(OFFSET(환산공식!$FG$15,$F679,0),3),"")</f>
        <v/>
      </c>
      <c r="R679" s="194">
        <f>OFFSET('배치점수 계산기'!H$10,$D679,0)</f>
        <v/>
      </c>
      <c r="S679" s="194">
        <f>OFFSET('배치점수 계산기'!I$10,$D679,0)</f>
        <v/>
      </c>
      <c r="T679" s="194">
        <f>OFFSET('배치점수 계산기'!J$10,$D679,0)</f>
        <v/>
      </c>
      <c r="U679" s="194">
        <f>OFFSET('배치점수 계산기'!K$10,$D679,0)</f>
        <v/>
      </c>
      <c r="V679" s="194">
        <f>OFFSET('배치점수 계산기'!L$10,$D679,0)</f>
        <v/>
      </c>
      <c r="W679" s="186">
        <f>OFFSET('배치점수 계산기'!M$10,$D679,0)</f>
        <v/>
      </c>
      <c r="X679" s="184">
        <f>OFFSET('배치점수 계산기'!N$10,$D679,0)</f>
        <v/>
      </c>
      <c r="Y679" s="188">
        <f>OFFSET(환산공식!FW$15,$F679,0)</f>
        <v/>
      </c>
      <c r="Z679" s="697">
        <f>OFFSET(환산공식!FX$15,$F679,0)</f>
        <v/>
      </c>
      <c r="AA679" s="179">
        <f>OFFSET(환산공식!FY$15,$F679,0)</f>
        <v/>
      </c>
      <c r="AB679" s="3" t="n"/>
      <c r="AD679" s="0">
        <f>IF(L679="X",6,IF(Q679&gt;R679,1,IF(Q679&gt;S679,2,IF(Q679&gt;T679,3,IF(Q679&gt;U679,4,IF(Q679&gt;=V679,5,IF(Q679&lt;V679,6,"")))))))</f>
        <v/>
      </c>
      <c r="AF679" s="3" t="n"/>
      <c r="AG679" s="3" t="n"/>
      <c r="AH679" s="3" t="n"/>
    </row>
    <row r="680">
      <c r="A680" s="198" t="n"/>
      <c r="B680" s="198" t="n"/>
      <c r="C680" s="198" t="inlineStr">
        <is>
          <t>나673</t>
        </is>
      </c>
      <c r="D680" s="195" t="n">
        <v>1680</v>
      </c>
      <c r="E680" s="195" t="n">
        <v>203</v>
      </c>
      <c r="F680" s="195" t="n">
        <v>203</v>
      </c>
      <c r="G680" s="239" t="n">
        <v>673</v>
      </c>
      <c r="H680" s="197" t="inlineStr">
        <is>
          <t>나</t>
        </is>
      </c>
      <c r="I680" s="242" t="inlineStr">
        <is>
          <t>전남대</t>
        </is>
      </c>
      <c r="J680" s="242" t="inlineStr">
        <is>
          <t>국어국문학과</t>
        </is>
      </c>
      <c r="K680" s="195" t="inlineStr">
        <is>
          <t>통합</t>
        </is>
      </c>
      <c r="L680" s="697">
        <f>IF(OFFSET(환산공식!$ED$15,$F680,0)=1,"O","X")</f>
        <v/>
      </c>
      <c r="M680" s="188">
        <f>IFERROR(OFFSET(환산공식!DJ$15,$F680,0),"")</f>
        <v/>
      </c>
      <c r="N680" s="697">
        <f>IFERROR(CONCATENATE(ROUND(OFFSET(환산공식!DK$15,$F680,0),1),"%"),"")</f>
        <v/>
      </c>
      <c r="O680" s="697">
        <f>IFERROR(OFFSET(환산공식!DL$15,$F680,0),"")</f>
        <v/>
      </c>
      <c r="P680" s="188">
        <f>IF(E680="","",IF(Q680&gt;R680,"90% 이상",IF(Q680&gt;S680,CONCATENATE(ROUND(((Q680-S680)/(R680-S680))*20+70,0),"%"),IF(Q680&gt;T680,CONCATENATE(ROUND(((Q680-T680)/(S680-T680))*30+40,0),"%"),IF(Q680&gt;U680,CONCATENATE(ROUND(((Q680-U680)/(T680-U680))*30+10,0),"%"),IF(Q680&gt;V680,CONCATENATE(ROUND(((Q680-V680)/(U680-V680))*7+3,0),"%"),"3% 이하"))))))</f>
        <v/>
      </c>
      <c r="Q680" s="194">
        <f>IFERROR(ROUND(OFFSET(환산공식!$FG$15,$F680,0),3),"")</f>
        <v/>
      </c>
      <c r="R680" s="194">
        <f>OFFSET('배치점수 계산기'!H$10,$D680,0)</f>
        <v/>
      </c>
      <c r="S680" s="194">
        <f>OFFSET('배치점수 계산기'!I$10,$D680,0)</f>
        <v/>
      </c>
      <c r="T680" s="194">
        <f>OFFSET('배치점수 계산기'!J$10,$D680,0)</f>
        <v/>
      </c>
      <c r="U680" s="194">
        <f>OFFSET('배치점수 계산기'!K$10,$D680,0)</f>
        <v/>
      </c>
      <c r="V680" s="194">
        <f>OFFSET('배치점수 계산기'!L$10,$D680,0)</f>
        <v/>
      </c>
      <c r="W680" s="186">
        <f>OFFSET('배치점수 계산기'!M$10,$D680,0)</f>
        <v/>
      </c>
      <c r="X680" s="184">
        <f>OFFSET('배치점수 계산기'!N$10,$D680,0)</f>
        <v/>
      </c>
      <c r="Y680" s="188">
        <f>OFFSET(환산공식!FW$15,$F680,0)</f>
        <v/>
      </c>
      <c r="Z680" s="697">
        <f>OFFSET(환산공식!FX$15,$F680,0)</f>
        <v/>
      </c>
      <c r="AA680" s="179">
        <f>OFFSET(환산공식!FY$15,$F680,0)</f>
        <v/>
      </c>
      <c r="AB680" s="3" t="n"/>
      <c r="AD680" s="0">
        <f>IF(L680="X",6,IF(Q680&gt;R680,1,IF(Q680&gt;S680,2,IF(Q680&gt;T680,3,IF(Q680&gt;U680,4,IF(Q680&gt;=V680,5,IF(Q680&lt;V680,6,"")))))))</f>
        <v/>
      </c>
      <c r="AF680" s="3" t="n"/>
      <c r="AG680" s="3" t="n"/>
      <c r="AH680" s="3" t="n"/>
    </row>
    <row r="681">
      <c r="A681" s="198" t="n"/>
      <c r="B681" s="198" t="n"/>
      <c r="C681" s="198" t="inlineStr">
        <is>
          <t>나674</t>
        </is>
      </c>
      <c r="D681" s="195" t="n">
        <v>1681</v>
      </c>
      <c r="E681" s="195" t="n">
        <v>203</v>
      </c>
      <c r="F681" s="195" t="n">
        <v>203</v>
      </c>
      <c r="G681" s="239" t="n">
        <v>674</v>
      </c>
      <c r="H681" s="197" t="inlineStr">
        <is>
          <t>나</t>
        </is>
      </c>
      <c r="I681" s="242" t="inlineStr">
        <is>
          <t>전남대</t>
        </is>
      </c>
      <c r="J681" s="242" t="inlineStr">
        <is>
          <t>일어일문학과</t>
        </is>
      </c>
      <c r="K681" s="195" t="inlineStr">
        <is>
          <t>통합</t>
        </is>
      </c>
      <c r="L681" s="697">
        <f>IF(OFFSET(환산공식!$ED$15,$F681,0)=1,"O","X")</f>
        <v/>
      </c>
      <c r="M681" s="188">
        <f>IFERROR(OFFSET(환산공식!DJ$15,$F681,0),"")</f>
        <v/>
      </c>
      <c r="N681" s="697">
        <f>IFERROR(CONCATENATE(ROUND(OFFSET(환산공식!DK$15,$F681,0),1),"%"),"")</f>
        <v/>
      </c>
      <c r="O681" s="697">
        <f>IFERROR(OFFSET(환산공식!DL$15,$F681,0),"")</f>
        <v/>
      </c>
      <c r="P681" s="188">
        <f>IF(E681="","",IF(Q681&gt;R681,"90% 이상",IF(Q681&gt;S681,CONCATENATE(ROUND(((Q681-S681)/(R681-S681))*20+70,0),"%"),IF(Q681&gt;T681,CONCATENATE(ROUND(((Q681-T681)/(S681-T681))*30+40,0),"%"),IF(Q681&gt;U681,CONCATENATE(ROUND(((Q681-U681)/(T681-U681))*30+10,0),"%"),IF(Q681&gt;V681,CONCATENATE(ROUND(((Q681-V681)/(U681-V681))*7+3,0),"%"),"3% 이하"))))))</f>
        <v/>
      </c>
      <c r="Q681" s="194">
        <f>IFERROR(ROUND(OFFSET(환산공식!$FG$15,$F681,0),3),"")</f>
        <v/>
      </c>
      <c r="R681" s="194">
        <f>OFFSET('배치점수 계산기'!H$10,$D681,0)</f>
        <v/>
      </c>
      <c r="S681" s="194">
        <f>OFFSET('배치점수 계산기'!I$10,$D681,0)</f>
        <v/>
      </c>
      <c r="T681" s="194">
        <f>OFFSET('배치점수 계산기'!J$10,$D681,0)</f>
        <v/>
      </c>
      <c r="U681" s="194">
        <f>OFFSET('배치점수 계산기'!K$10,$D681,0)</f>
        <v/>
      </c>
      <c r="V681" s="194">
        <f>OFFSET('배치점수 계산기'!L$10,$D681,0)</f>
        <v/>
      </c>
      <c r="W681" s="186">
        <f>OFFSET('배치점수 계산기'!M$10,$D681,0)</f>
        <v/>
      </c>
      <c r="X681" s="184">
        <f>OFFSET('배치점수 계산기'!N$10,$D681,0)</f>
        <v/>
      </c>
      <c r="Y681" s="188">
        <f>OFFSET(환산공식!FW$15,$F681,0)</f>
        <v/>
      </c>
      <c r="Z681" s="697">
        <f>OFFSET(환산공식!FX$15,$F681,0)</f>
        <v/>
      </c>
      <c r="AA681" s="179">
        <f>OFFSET(환산공식!FY$15,$F681,0)</f>
        <v/>
      </c>
      <c r="AB681" s="3" t="n"/>
      <c r="AD681" s="0">
        <f>IF(L681="X",6,IF(Q681&gt;R681,1,IF(Q681&gt;S681,2,IF(Q681&gt;T681,3,IF(Q681&gt;U681,4,IF(Q681&gt;=V681,5,IF(Q681&lt;V681,6,"")))))))</f>
        <v/>
      </c>
      <c r="AF681" s="3" t="n"/>
      <c r="AG681" s="3" t="n"/>
      <c r="AH681" s="3" t="n"/>
    </row>
    <row r="682">
      <c r="A682" s="198" t="n"/>
      <c r="B682" s="198" t="n"/>
      <c r="C682" s="198" t="inlineStr">
        <is>
          <t>나675</t>
        </is>
      </c>
      <c r="D682" s="195" t="n">
        <v>1682</v>
      </c>
      <c r="E682" s="195" t="n">
        <v>203</v>
      </c>
      <c r="F682" s="195" t="n">
        <v>203</v>
      </c>
      <c r="G682" s="239" t="n">
        <v>675</v>
      </c>
      <c r="H682" s="197" t="inlineStr">
        <is>
          <t>나</t>
        </is>
      </c>
      <c r="I682" s="242" t="inlineStr">
        <is>
          <t>전남대</t>
        </is>
      </c>
      <c r="J682" s="242" t="inlineStr">
        <is>
          <t>유아교육과</t>
        </is>
      </c>
      <c r="K682" s="195" t="inlineStr">
        <is>
          <t>통합</t>
        </is>
      </c>
      <c r="L682" s="697">
        <f>IF(OFFSET(환산공식!$ED$15,$F682,0)=1,"O","X")</f>
        <v/>
      </c>
      <c r="M682" s="188">
        <f>IFERROR(OFFSET(환산공식!DJ$15,$F682,0),"")</f>
        <v/>
      </c>
      <c r="N682" s="697">
        <f>IFERROR(CONCATENATE(ROUND(OFFSET(환산공식!DK$15,$F682,0),1),"%"),"")</f>
        <v/>
      </c>
      <c r="O682" s="697">
        <f>IFERROR(OFFSET(환산공식!DL$15,$F682,0),"")</f>
        <v/>
      </c>
      <c r="P682" s="188">
        <f>IF(E682="","",IF(Q682&gt;R682,"90% 이상",IF(Q682&gt;S682,CONCATENATE(ROUND(((Q682-S682)/(R682-S682))*20+70,0),"%"),IF(Q682&gt;T682,CONCATENATE(ROUND(((Q682-T682)/(S682-T682))*30+40,0),"%"),IF(Q682&gt;U682,CONCATENATE(ROUND(((Q682-U682)/(T682-U682))*30+10,0),"%"),IF(Q682&gt;V682,CONCATENATE(ROUND(((Q682-V682)/(U682-V682))*7+3,0),"%"),"3% 이하"))))))</f>
        <v/>
      </c>
      <c r="Q682" s="194">
        <f>IFERROR(ROUND(OFFSET(환산공식!$FG$15,$F682,0),3),"")</f>
        <v/>
      </c>
      <c r="R682" s="194">
        <f>OFFSET('배치점수 계산기'!H$10,$D682,0)</f>
        <v/>
      </c>
      <c r="S682" s="194">
        <f>OFFSET('배치점수 계산기'!I$10,$D682,0)</f>
        <v/>
      </c>
      <c r="T682" s="194">
        <f>OFFSET('배치점수 계산기'!J$10,$D682,0)</f>
        <v/>
      </c>
      <c r="U682" s="194">
        <f>OFFSET('배치점수 계산기'!K$10,$D682,0)</f>
        <v/>
      </c>
      <c r="V682" s="194">
        <f>OFFSET('배치점수 계산기'!L$10,$D682,0)</f>
        <v/>
      </c>
      <c r="W682" s="186">
        <f>OFFSET('배치점수 계산기'!M$10,$D682,0)</f>
        <v/>
      </c>
      <c r="X682" s="184">
        <f>OFFSET('배치점수 계산기'!N$10,$D682,0)</f>
        <v/>
      </c>
      <c r="Y682" s="188">
        <f>OFFSET(환산공식!FW$15,$F682,0)</f>
        <v/>
      </c>
      <c r="Z682" s="697">
        <f>OFFSET(환산공식!FX$15,$F682,0)</f>
        <v/>
      </c>
      <c r="AA682" s="179">
        <f>OFFSET(환산공식!FY$15,$F682,0)</f>
        <v/>
      </c>
      <c r="AB682" s="3" t="n"/>
      <c r="AD682" s="0">
        <f>IF(L682="X",6,IF(Q682&gt;R682,1,IF(Q682&gt;S682,2,IF(Q682&gt;T682,3,IF(Q682&gt;U682,4,IF(Q682&gt;=V682,5,IF(Q682&lt;V682,6,"")))))))</f>
        <v/>
      </c>
      <c r="AF682" s="3" t="n"/>
      <c r="AG682" s="3" t="n"/>
      <c r="AH682" s="3" t="n"/>
    </row>
    <row r="683">
      <c r="A683" s="198" t="n"/>
      <c r="B683" s="198" t="n"/>
      <c r="C683" s="198" t="inlineStr">
        <is>
          <t>나676</t>
        </is>
      </c>
      <c r="D683" s="195" t="n">
        <v>1683</v>
      </c>
      <c r="E683" s="195" t="n">
        <v>203</v>
      </c>
      <c r="F683" s="195" t="n">
        <v>203</v>
      </c>
      <c r="G683" s="239" t="n">
        <v>676</v>
      </c>
      <c r="H683" s="197" t="inlineStr">
        <is>
          <t>나</t>
        </is>
      </c>
      <c r="I683" s="242" t="inlineStr">
        <is>
          <t>전남대</t>
        </is>
      </c>
      <c r="J683" s="242" t="inlineStr">
        <is>
          <t>불어불문학과</t>
        </is>
      </c>
      <c r="K683" s="195" t="inlineStr">
        <is>
          <t>통합</t>
        </is>
      </c>
      <c r="L683" s="697">
        <f>IF(OFFSET(환산공식!$ED$15,$F683,0)=1,"O","X")</f>
        <v/>
      </c>
      <c r="M683" s="188">
        <f>IFERROR(OFFSET(환산공식!DJ$15,$F683,0),"")</f>
        <v/>
      </c>
      <c r="N683" s="697">
        <f>IFERROR(CONCATENATE(ROUND(OFFSET(환산공식!DK$15,$F683,0),1),"%"),"")</f>
        <v/>
      </c>
      <c r="O683" s="697">
        <f>IFERROR(OFFSET(환산공식!DL$15,$F683,0),"")</f>
        <v/>
      </c>
      <c r="P683" s="188">
        <f>IF(E683="","",IF(Q683&gt;R683,"90% 이상",IF(Q683&gt;S683,CONCATENATE(ROUND(((Q683-S683)/(R683-S683))*20+70,0),"%"),IF(Q683&gt;T683,CONCATENATE(ROUND(((Q683-T683)/(S683-T683))*30+40,0),"%"),IF(Q683&gt;U683,CONCATENATE(ROUND(((Q683-U683)/(T683-U683))*30+10,0),"%"),IF(Q683&gt;V683,CONCATENATE(ROUND(((Q683-V683)/(U683-V683))*7+3,0),"%"),"3% 이하"))))))</f>
        <v/>
      </c>
      <c r="Q683" s="194">
        <f>IFERROR(ROUND(OFFSET(환산공식!$FG$15,$F683,0),3),"")</f>
        <v/>
      </c>
      <c r="R683" s="194">
        <f>OFFSET('배치점수 계산기'!H$10,$D683,0)</f>
        <v/>
      </c>
      <c r="S683" s="194">
        <f>OFFSET('배치점수 계산기'!I$10,$D683,0)</f>
        <v/>
      </c>
      <c r="T683" s="194">
        <f>OFFSET('배치점수 계산기'!J$10,$D683,0)</f>
        <v/>
      </c>
      <c r="U683" s="194">
        <f>OFFSET('배치점수 계산기'!K$10,$D683,0)</f>
        <v/>
      </c>
      <c r="V683" s="194">
        <f>OFFSET('배치점수 계산기'!L$10,$D683,0)</f>
        <v/>
      </c>
      <c r="W683" s="186">
        <f>OFFSET('배치점수 계산기'!M$10,$D683,0)</f>
        <v/>
      </c>
      <c r="X683" s="184">
        <f>OFFSET('배치점수 계산기'!N$10,$D683,0)</f>
        <v/>
      </c>
      <c r="Y683" s="188">
        <f>OFFSET(환산공식!FW$15,$F683,0)</f>
        <v/>
      </c>
      <c r="Z683" s="697">
        <f>OFFSET(환산공식!FX$15,$F683,0)</f>
        <v/>
      </c>
      <c r="AA683" s="179">
        <f>OFFSET(환산공식!FY$15,$F683,0)</f>
        <v/>
      </c>
      <c r="AB683" s="3" t="n"/>
      <c r="AD683" s="0">
        <f>IF(L683="X",6,IF(Q683&gt;R683,1,IF(Q683&gt;S683,2,IF(Q683&gt;T683,3,IF(Q683&gt;U683,4,IF(Q683&gt;=V683,5,IF(Q683&lt;V683,6,"")))))))</f>
        <v/>
      </c>
      <c r="AF683" s="3" t="n"/>
      <c r="AG683" s="3" t="n"/>
      <c r="AH683" s="3" t="n"/>
    </row>
    <row r="684">
      <c r="A684" s="198" t="n"/>
      <c r="B684" s="198" t="n"/>
      <c r="C684" s="198" t="inlineStr">
        <is>
          <t>나677</t>
        </is>
      </c>
      <c r="D684" s="195" t="n">
        <v>1684</v>
      </c>
      <c r="E684" s="195" t="n">
        <v>203</v>
      </c>
      <c r="F684" s="195" t="n">
        <v>203</v>
      </c>
      <c r="G684" s="239" t="n">
        <v>677</v>
      </c>
      <c r="H684" s="197" t="inlineStr">
        <is>
          <t>나</t>
        </is>
      </c>
      <c r="I684" s="242" t="inlineStr">
        <is>
          <t>전남대</t>
        </is>
      </c>
      <c r="J684" s="242" t="inlineStr">
        <is>
          <t>사학과</t>
        </is>
      </c>
      <c r="K684" s="195" t="inlineStr">
        <is>
          <t>통합</t>
        </is>
      </c>
      <c r="L684" s="697">
        <f>IF(OFFSET(환산공식!$ED$15,$F684,0)=1,"O","X")</f>
        <v/>
      </c>
      <c r="M684" s="188">
        <f>IFERROR(OFFSET(환산공식!DJ$15,$F684,0),"")</f>
        <v/>
      </c>
      <c r="N684" s="697">
        <f>IFERROR(CONCATENATE(ROUND(OFFSET(환산공식!DK$15,$F684,0),1),"%"),"")</f>
        <v/>
      </c>
      <c r="O684" s="697">
        <f>IFERROR(OFFSET(환산공식!DL$15,$F684,0),"")</f>
        <v/>
      </c>
      <c r="P684" s="188">
        <f>IF(E684="","",IF(Q684&gt;R684,"90% 이상",IF(Q684&gt;S684,CONCATENATE(ROUND(((Q684-S684)/(R684-S684))*20+70,0),"%"),IF(Q684&gt;T684,CONCATENATE(ROUND(((Q684-T684)/(S684-T684))*30+40,0),"%"),IF(Q684&gt;U684,CONCATENATE(ROUND(((Q684-U684)/(T684-U684))*30+10,0),"%"),IF(Q684&gt;V684,CONCATENATE(ROUND(((Q684-V684)/(U684-V684))*7+3,0),"%"),"3% 이하"))))))</f>
        <v/>
      </c>
      <c r="Q684" s="194">
        <f>IFERROR(ROUND(OFFSET(환산공식!$FG$15,$F684,0),3),"")</f>
        <v/>
      </c>
      <c r="R684" s="194">
        <f>OFFSET('배치점수 계산기'!H$10,$D684,0)</f>
        <v/>
      </c>
      <c r="S684" s="194">
        <f>OFFSET('배치점수 계산기'!I$10,$D684,0)</f>
        <v/>
      </c>
      <c r="T684" s="194">
        <f>OFFSET('배치점수 계산기'!J$10,$D684,0)</f>
        <v/>
      </c>
      <c r="U684" s="194">
        <f>OFFSET('배치점수 계산기'!K$10,$D684,0)</f>
        <v/>
      </c>
      <c r="V684" s="194">
        <f>OFFSET('배치점수 계산기'!L$10,$D684,0)</f>
        <v/>
      </c>
      <c r="W684" s="186">
        <f>OFFSET('배치점수 계산기'!M$10,$D684,0)</f>
        <v/>
      </c>
      <c r="X684" s="184">
        <f>OFFSET('배치점수 계산기'!N$10,$D684,0)</f>
        <v/>
      </c>
      <c r="Y684" s="188">
        <f>OFFSET(환산공식!FW$15,$F684,0)</f>
        <v/>
      </c>
      <c r="Z684" s="697">
        <f>OFFSET(환산공식!FX$15,$F684,0)</f>
        <v/>
      </c>
      <c r="AA684" s="179">
        <f>OFFSET(환산공식!FY$15,$F684,0)</f>
        <v/>
      </c>
      <c r="AB684" s="3" t="n"/>
      <c r="AD684" s="0">
        <f>IF(L684="X",6,IF(Q684&gt;R684,1,IF(Q684&gt;S684,2,IF(Q684&gt;T684,3,IF(Q684&gt;U684,4,IF(Q684&gt;=V684,5,IF(Q684&lt;V684,6,"")))))))</f>
        <v/>
      </c>
      <c r="AF684" s="3" t="n"/>
      <c r="AG684" s="3" t="n"/>
      <c r="AH684" s="3" t="n"/>
    </row>
    <row r="685">
      <c r="A685" s="198" t="n"/>
      <c r="B685" s="198" t="n"/>
      <c r="C685" s="198" t="inlineStr">
        <is>
          <t>나678</t>
        </is>
      </c>
      <c r="D685" s="195" t="n">
        <v>1685</v>
      </c>
      <c r="E685" s="195" t="n">
        <v>203</v>
      </c>
      <c r="F685" s="195" t="n">
        <v>203</v>
      </c>
      <c r="G685" s="239" t="n">
        <v>678</v>
      </c>
      <c r="H685" s="197" t="inlineStr">
        <is>
          <t>나</t>
        </is>
      </c>
      <c r="I685" s="242" t="inlineStr">
        <is>
          <t>전남대</t>
        </is>
      </c>
      <c r="J685" s="242" t="inlineStr">
        <is>
          <t>창의융합학부</t>
        </is>
      </c>
      <c r="K685" s="195" t="inlineStr">
        <is>
          <t>통합</t>
        </is>
      </c>
      <c r="L685" s="697">
        <f>IF(OFFSET(환산공식!$ED$15,$F685,0)=1,"O","X")</f>
        <v/>
      </c>
      <c r="M685" s="188">
        <f>IFERROR(OFFSET(환산공식!DJ$15,$F685,0),"")</f>
        <v/>
      </c>
      <c r="N685" s="697">
        <f>IFERROR(CONCATENATE(ROUND(OFFSET(환산공식!DK$15,$F685,0),1),"%"),"")</f>
        <v/>
      </c>
      <c r="O685" s="697">
        <f>IFERROR(OFFSET(환산공식!DL$15,$F685,0),"")</f>
        <v/>
      </c>
      <c r="P685" s="188">
        <f>IF(E685="","",IF(Q685&gt;R685,"90% 이상",IF(Q685&gt;S685,CONCATENATE(ROUND(((Q685-S685)/(R685-S685))*20+70,0),"%"),IF(Q685&gt;T685,CONCATENATE(ROUND(((Q685-T685)/(S685-T685))*30+40,0),"%"),IF(Q685&gt;U685,CONCATENATE(ROUND(((Q685-U685)/(T685-U685))*30+10,0),"%"),IF(Q685&gt;V685,CONCATENATE(ROUND(((Q685-V685)/(U685-V685))*7+3,0),"%"),"3% 이하"))))))</f>
        <v/>
      </c>
      <c r="Q685" s="194">
        <f>IFERROR(ROUND(OFFSET(환산공식!$FG$15,$F685,0),3),"")</f>
        <v/>
      </c>
      <c r="R685" s="194">
        <f>OFFSET('배치점수 계산기'!H$10,$D685,0)</f>
        <v/>
      </c>
      <c r="S685" s="194">
        <f>OFFSET('배치점수 계산기'!I$10,$D685,0)</f>
        <v/>
      </c>
      <c r="T685" s="194">
        <f>OFFSET('배치점수 계산기'!J$10,$D685,0)</f>
        <v/>
      </c>
      <c r="U685" s="194">
        <f>OFFSET('배치점수 계산기'!K$10,$D685,0)</f>
        <v/>
      </c>
      <c r="V685" s="194">
        <f>OFFSET('배치점수 계산기'!L$10,$D685,0)</f>
        <v/>
      </c>
      <c r="W685" s="186">
        <f>OFFSET('배치점수 계산기'!M$10,$D685,0)</f>
        <v/>
      </c>
      <c r="X685" s="184">
        <f>OFFSET('배치점수 계산기'!N$10,$D685,0)</f>
        <v/>
      </c>
      <c r="Y685" s="188">
        <f>OFFSET(환산공식!FW$15,$F685,0)</f>
        <v/>
      </c>
      <c r="Z685" s="697">
        <f>OFFSET(환산공식!FX$15,$F685,0)</f>
        <v/>
      </c>
      <c r="AA685" s="179">
        <f>OFFSET(환산공식!FY$15,$F685,0)</f>
        <v/>
      </c>
      <c r="AB685" s="3" t="n"/>
      <c r="AD685" s="0">
        <f>IF(L685="X",6,IF(Q685&gt;R685,1,IF(Q685&gt;S685,2,IF(Q685&gt;T685,3,IF(Q685&gt;U685,4,IF(Q685&gt;=V685,5,IF(Q685&lt;V685,6,"")))))))</f>
        <v/>
      </c>
      <c r="AF685" s="3" t="n"/>
      <c r="AG685" s="3" t="n"/>
      <c r="AH685" s="3" t="n"/>
    </row>
    <row r="686">
      <c r="A686" s="198" t="n"/>
      <c r="B686" s="198" t="n"/>
      <c r="C686" s="198" t="inlineStr">
        <is>
          <t>나679</t>
        </is>
      </c>
      <c r="D686" s="195" t="n">
        <v>1686</v>
      </c>
      <c r="E686" s="195" t="n">
        <v>208</v>
      </c>
      <c r="F686" s="195" t="n">
        <v>208</v>
      </c>
      <c r="G686" s="239" t="n">
        <v>679</v>
      </c>
      <c r="H686" s="197" t="inlineStr">
        <is>
          <t>나</t>
        </is>
      </c>
      <c r="I686" s="242" t="inlineStr">
        <is>
          <t>전북대</t>
        </is>
      </c>
      <c r="J686" s="242" t="inlineStr">
        <is>
          <t>간호학과</t>
        </is>
      </c>
      <c r="K686" s="195" t="inlineStr">
        <is>
          <t>자연</t>
        </is>
      </c>
      <c r="L686" s="697">
        <f>IF(OFFSET(환산공식!$ED$15,$F686,0)=1,"O","X")</f>
        <v/>
      </c>
      <c r="M686" s="188">
        <f>IFERROR(OFFSET(환산공식!DJ$15,$F686,0),"")</f>
        <v/>
      </c>
      <c r="N686" s="697">
        <f>IFERROR(CONCATENATE(ROUND(OFFSET(환산공식!DK$15,$F686,0),1),"%"),"")</f>
        <v/>
      </c>
      <c r="O686" s="697">
        <f>IFERROR(OFFSET(환산공식!DL$15,$F686,0),"")</f>
        <v/>
      </c>
      <c r="P686" s="188">
        <f>IF(E686="","",IF(Q686&gt;R686,"90% 이상",IF(Q686&gt;S686,CONCATENATE(ROUND(((Q686-S686)/(R686-S686))*20+70,0),"%"),IF(Q686&gt;T686,CONCATENATE(ROUND(((Q686-T686)/(S686-T686))*30+40,0),"%"),IF(Q686&gt;U686,CONCATENATE(ROUND(((Q686-U686)/(T686-U686))*30+10,0),"%"),IF(Q686&gt;V686,CONCATENATE(ROUND(((Q686-V686)/(U686-V686))*7+3,0),"%"),"3% 이하"))))))</f>
        <v/>
      </c>
      <c r="Q686" s="194">
        <f>IFERROR(ROUND(OFFSET(환산공식!$FG$15,$F686,0),3),"")</f>
        <v/>
      </c>
      <c r="R686" s="194">
        <f>OFFSET('배치점수 계산기'!H$10,$D686,0)</f>
        <v/>
      </c>
      <c r="S686" s="194">
        <f>OFFSET('배치점수 계산기'!I$10,$D686,0)</f>
        <v/>
      </c>
      <c r="T686" s="194">
        <f>OFFSET('배치점수 계산기'!J$10,$D686,0)</f>
        <v/>
      </c>
      <c r="U686" s="194">
        <f>OFFSET('배치점수 계산기'!K$10,$D686,0)</f>
        <v/>
      </c>
      <c r="V686" s="194">
        <f>OFFSET('배치점수 계산기'!L$10,$D686,0)</f>
        <v/>
      </c>
      <c r="W686" s="186">
        <f>OFFSET('배치점수 계산기'!M$10,$D686,0)</f>
        <v/>
      </c>
      <c r="X686" s="184">
        <f>OFFSET('배치점수 계산기'!N$10,$D686,0)</f>
        <v/>
      </c>
      <c r="Y686" s="188">
        <f>OFFSET(환산공식!FW$15,$F686,0)</f>
        <v/>
      </c>
      <c r="Z686" s="697">
        <f>OFFSET(환산공식!FX$15,$F686,0)</f>
        <v/>
      </c>
      <c r="AA686" s="179">
        <f>OFFSET(환산공식!FY$15,$F686,0)</f>
        <v/>
      </c>
      <c r="AB686" s="3" t="n"/>
      <c r="AD686" s="0">
        <f>IF(L686="X",6,IF(Q686&gt;R686,1,IF(Q686&gt;S686,2,IF(Q686&gt;T686,3,IF(Q686&gt;U686,4,IF(Q686&gt;=V686,5,IF(Q686&lt;V686,6,"")))))))</f>
        <v/>
      </c>
      <c r="AF686" s="3" t="n"/>
      <c r="AG686" s="3" t="n"/>
      <c r="AH686" s="3" t="n"/>
    </row>
    <row r="687">
      <c r="A687" s="198" t="n"/>
      <c r="B687" s="198" t="n"/>
      <c r="C687" s="198" t="inlineStr">
        <is>
          <t>나680</t>
        </is>
      </c>
      <c r="D687" s="195" t="n">
        <v>1687</v>
      </c>
      <c r="E687" s="195" t="n">
        <v>208</v>
      </c>
      <c r="F687" s="195" t="n">
        <v>208</v>
      </c>
      <c r="G687" s="239" t="n">
        <v>680</v>
      </c>
      <c r="H687" s="197" t="inlineStr">
        <is>
          <t>나</t>
        </is>
      </c>
      <c r="I687" s="242" t="inlineStr">
        <is>
          <t>전북대</t>
        </is>
      </c>
      <c r="J687" s="242" t="inlineStr">
        <is>
          <t>공학계열2</t>
        </is>
      </c>
      <c r="K687" s="195" t="inlineStr">
        <is>
          <t>자연</t>
        </is>
      </c>
      <c r="L687" s="697">
        <f>IF(OFFSET(환산공식!$ED$15,$F687,0)=1,"O","X")</f>
        <v/>
      </c>
      <c r="M687" s="188">
        <f>IFERROR(OFFSET(환산공식!DJ$15,$F687,0),"")</f>
        <v/>
      </c>
      <c r="N687" s="697">
        <f>IFERROR(CONCATENATE(ROUND(OFFSET(환산공식!DK$15,$F687,0),1),"%"),"")</f>
        <v/>
      </c>
      <c r="O687" s="697">
        <f>IFERROR(OFFSET(환산공식!DL$15,$F687,0),"")</f>
        <v/>
      </c>
      <c r="P687" s="188">
        <f>IF(E687="","",IF(Q687&gt;R687,"90% 이상",IF(Q687&gt;S687,CONCATENATE(ROUND(((Q687-S687)/(R687-S687))*20+70,0),"%"),IF(Q687&gt;T687,CONCATENATE(ROUND(((Q687-T687)/(S687-T687))*30+40,0),"%"),IF(Q687&gt;U687,CONCATENATE(ROUND(((Q687-U687)/(T687-U687))*30+10,0),"%"),IF(Q687&gt;V687,CONCATENATE(ROUND(((Q687-V687)/(U687-V687))*7+3,0),"%"),"3% 이하"))))))</f>
        <v/>
      </c>
      <c r="Q687" s="194">
        <f>IFERROR(ROUND(OFFSET(환산공식!$FG$15,$F687,0),3),"")</f>
        <v/>
      </c>
      <c r="R687" s="194">
        <f>OFFSET('배치점수 계산기'!H$10,$D687,0)</f>
        <v/>
      </c>
      <c r="S687" s="194">
        <f>OFFSET('배치점수 계산기'!I$10,$D687,0)</f>
        <v/>
      </c>
      <c r="T687" s="194">
        <f>OFFSET('배치점수 계산기'!J$10,$D687,0)</f>
        <v/>
      </c>
      <c r="U687" s="194">
        <f>OFFSET('배치점수 계산기'!K$10,$D687,0)</f>
        <v/>
      </c>
      <c r="V687" s="194">
        <f>OFFSET('배치점수 계산기'!L$10,$D687,0)</f>
        <v/>
      </c>
      <c r="W687" s="186">
        <f>OFFSET('배치점수 계산기'!M$10,$D687,0)</f>
        <v/>
      </c>
      <c r="X687" s="184">
        <f>OFFSET('배치점수 계산기'!N$10,$D687,0)</f>
        <v/>
      </c>
      <c r="Y687" s="188">
        <f>OFFSET(환산공식!FW$15,$F687,0)</f>
        <v/>
      </c>
      <c r="Z687" s="697">
        <f>OFFSET(환산공식!FX$15,$F687,0)</f>
        <v/>
      </c>
      <c r="AA687" s="179">
        <f>OFFSET(환산공식!FY$15,$F687,0)</f>
        <v/>
      </c>
      <c r="AB687" s="3" t="n"/>
      <c r="AD687" s="0">
        <f>IF(L687="X",6,IF(Q687&gt;R687,1,IF(Q687&gt;S687,2,IF(Q687&gt;T687,3,IF(Q687&gt;U687,4,IF(Q687&gt;=V687,5,IF(Q687&lt;V687,6,"")))))))</f>
        <v/>
      </c>
      <c r="AF687" s="3" t="n"/>
      <c r="AG687" s="3" t="n"/>
      <c r="AH687" s="3" t="n"/>
    </row>
    <row r="688">
      <c r="A688" s="198" t="n"/>
      <c r="B688" s="198" t="n"/>
      <c r="C688" s="198" t="inlineStr">
        <is>
          <t>나681</t>
        </is>
      </c>
      <c r="D688" s="195" t="n">
        <v>1688</v>
      </c>
      <c r="E688" s="195" t="n">
        <v>208</v>
      </c>
      <c r="F688" s="195" t="n">
        <v>208</v>
      </c>
      <c r="G688" s="239" t="n">
        <v>681</v>
      </c>
      <c r="H688" s="197" t="inlineStr">
        <is>
          <t>나</t>
        </is>
      </c>
      <c r="I688" s="242" t="inlineStr">
        <is>
          <t>전북대</t>
        </is>
      </c>
      <c r="J688" s="242" t="inlineStr">
        <is>
          <t>공학계열1</t>
        </is>
      </c>
      <c r="K688" s="195" t="inlineStr">
        <is>
          <t>자연</t>
        </is>
      </c>
      <c r="L688" s="697">
        <f>IF(OFFSET(환산공식!$ED$15,$F688,0)=1,"O","X")</f>
        <v/>
      </c>
      <c r="M688" s="188">
        <f>IFERROR(OFFSET(환산공식!DJ$15,$F688,0),"")</f>
        <v/>
      </c>
      <c r="N688" s="697">
        <f>IFERROR(CONCATENATE(ROUND(OFFSET(환산공식!DK$15,$F688,0),1),"%"),"")</f>
        <v/>
      </c>
      <c r="O688" s="697">
        <f>IFERROR(OFFSET(환산공식!DL$15,$F688,0),"")</f>
        <v/>
      </c>
      <c r="P688" s="188">
        <f>IF(E688="","",IF(Q688&gt;R688,"90% 이상",IF(Q688&gt;S688,CONCATENATE(ROUND(((Q688-S688)/(R688-S688))*20+70,0),"%"),IF(Q688&gt;T688,CONCATENATE(ROUND(((Q688-T688)/(S688-T688))*30+40,0),"%"),IF(Q688&gt;U688,CONCATENATE(ROUND(((Q688-U688)/(T688-U688))*30+10,0),"%"),IF(Q688&gt;V688,CONCATENATE(ROUND(((Q688-V688)/(U688-V688))*7+3,0),"%"),"3% 이하"))))))</f>
        <v/>
      </c>
      <c r="Q688" s="194">
        <f>IFERROR(ROUND(OFFSET(환산공식!$FG$15,$F688,0),3),"")</f>
        <v/>
      </c>
      <c r="R688" s="194">
        <f>OFFSET('배치점수 계산기'!H$10,$D688,0)</f>
        <v/>
      </c>
      <c r="S688" s="194">
        <f>OFFSET('배치점수 계산기'!I$10,$D688,0)</f>
        <v/>
      </c>
      <c r="T688" s="194">
        <f>OFFSET('배치점수 계산기'!J$10,$D688,0)</f>
        <v/>
      </c>
      <c r="U688" s="194">
        <f>OFFSET('배치점수 계산기'!K$10,$D688,0)</f>
        <v/>
      </c>
      <c r="V688" s="194">
        <f>OFFSET('배치점수 계산기'!L$10,$D688,0)</f>
        <v/>
      </c>
      <c r="W688" s="186">
        <f>OFFSET('배치점수 계산기'!M$10,$D688,0)</f>
        <v/>
      </c>
      <c r="X688" s="184">
        <f>OFFSET('배치점수 계산기'!N$10,$D688,0)</f>
        <v/>
      </c>
      <c r="Y688" s="188">
        <f>OFFSET(환산공식!FW$15,$F688,0)</f>
        <v/>
      </c>
      <c r="Z688" s="697">
        <f>OFFSET(환산공식!FX$15,$F688,0)</f>
        <v/>
      </c>
      <c r="AA688" s="179">
        <f>OFFSET(환산공식!FY$15,$F688,0)</f>
        <v/>
      </c>
      <c r="AB688" s="3" t="n"/>
      <c r="AD688" s="0">
        <f>IF(L688="X",6,IF(Q688&gt;R688,1,IF(Q688&gt;S688,2,IF(Q688&gt;T688,3,IF(Q688&gt;U688,4,IF(Q688&gt;=V688,5,IF(Q688&lt;V688,6,"")))))))</f>
        <v/>
      </c>
      <c r="AF688" s="3" t="n"/>
      <c r="AG688" s="3" t="n"/>
      <c r="AH688" s="3" t="n"/>
    </row>
    <row r="689">
      <c r="A689" s="198" t="n"/>
      <c r="B689" s="198" t="n"/>
      <c r="C689" s="198" t="inlineStr">
        <is>
          <t>나682</t>
        </is>
      </c>
      <c r="D689" s="195" t="n">
        <v>1689</v>
      </c>
      <c r="E689" s="195" t="n">
        <v>208</v>
      </c>
      <c r="F689" s="195" t="n">
        <v>208</v>
      </c>
      <c r="G689" s="239" t="n">
        <v>682</v>
      </c>
      <c r="H689" s="197" t="inlineStr">
        <is>
          <t>나</t>
        </is>
      </c>
      <c r="I689" s="242" t="inlineStr">
        <is>
          <t>전북대</t>
        </is>
      </c>
      <c r="J689" s="242" t="inlineStr">
        <is>
          <t>환경생명자원계열</t>
        </is>
      </c>
      <c r="K689" s="195" t="inlineStr">
        <is>
          <t>자연</t>
        </is>
      </c>
      <c r="L689" s="697">
        <f>IF(OFFSET(환산공식!$ED$15,$F689,0)=1,"O","X")</f>
        <v/>
      </c>
      <c r="M689" s="188">
        <f>IFERROR(OFFSET(환산공식!DJ$15,$F689,0),"")</f>
        <v/>
      </c>
      <c r="N689" s="697">
        <f>IFERROR(CONCATENATE(ROUND(OFFSET(환산공식!DK$15,$F689,0),1),"%"),"")</f>
        <v/>
      </c>
      <c r="O689" s="697">
        <f>IFERROR(OFFSET(환산공식!DL$15,$F689,0),"")</f>
        <v/>
      </c>
      <c r="P689" s="188">
        <f>IF(E689="","",IF(Q689&gt;R689,"90% 이상",IF(Q689&gt;S689,CONCATENATE(ROUND(((Q689-S689)/(R689-S689))*20+70,0),"%"),IF(Q689&gt;T689,CONCATENATE(ROUND(((Q689-T689)/(S689-T689))*30+40,0),"%"),IF(Q689&gt;U689,CONCATENATE(ROUND(((Q689-U689)/(T689-U689))*30+10,0),"%"),IF(Q689&gt;V689,CONCATENATE(ROUND(((Q689-V689)/(U689-V689))*7+3,0),"%"),"3% 이하"))))))</f>
        <v/>
      </c>
      <c r="Q689" s="194">
        <f>IFERROR(ROUND(OFFSET(환산공식!$FG$15,$F689,0),3),"")</f>
        <v/>
      </c>
      <c r="R689" s="194">
        <f>OFFSET('배치점수 계산기'!H$10,$D689,0)</f>
        <v/>
      </c>
      <c r="S689" s="194">
        <f>OFFSET('배치점수 계산기'!I$10,$D689,0)</f>
        <v/>
      </c>
      <c r="T689" s="194">
        <f>OFFSET('배치점수 계산기'!J$10,$D689,0)</f>
        <v/>
      </c>
      <c r="U689" s="194">
        <f>OFFSET('배치점수 계산기'!K$10,$D689,0)</f>
        <v/>
      </c>
      <c r="V689" s="194">
        <f>OFFSET('배치점수 계산기'!L$10,$D689,0)</f>
        <v/>
      </c>
      <c r="W689" s="186">
        <f>OFFSET('배치점수 계산기'!M$10,$D689,0)</f>
        <v/>
      </c>
      <c r="X689" s="184">
        <f>OFFSET('배치점수 계산기'!N$10,$D689,0)</f>
        <v/>
      </c>
      <c r="Y689" s="188">
        <f>OFFSET(환산공식!FW$15,$F689,0)</f>
        <v/>
      </c>
      <c r="Z689" s="697">
        <f>OFFSET(환산공식!FX$15,$F689,0)</f>
        <v/>
      </c>
      <c r="AA689" s="179">
        <f>OFFSET(환산공식!FY$15,$F689,0)</f>
        <v/>
      </c>
      <c r="AB689" s="3" t="n"/>
      <c r="AD689" s="0">
        <f>IF(L689="X",6,IF(Q689&gt;R689,1,IF(Q689&gt;S689,2,IF(Q689&gt;T689,3,IF(Q689&gt;U689,4,IF(Q689&gt;=V689,5,IF(Q689&lt;V689,6,"")))))))</f>
        <v/>
      </c>
      <c r="AF689" s="3" t="n"/>
      <c r="AG689" s="3" t="n"/>
      <c r="AH689" s="3" t="n"/>
    </row>
    <row r="690">
      <c r="A690" s="198" t="n"/>
      <c r="B690" s="198" t="n"/>
      <c r="C690" s="198" t="inlineStr">
        <is>
          <t>나683</t>
        </is>
      </c>
      <c r="D690" s="195" t="n">
        <v>1690</v>
      </c>
      <c r="E690" s="195" t="n">
        <v>207</v>
      </c>
      <c r="F690" s="195" t="n">
        <v>207</v>
      </c>
      <c r="G690" s="239" t="n">
        <v>683</v>
      </c>
      <c r="H690" s="197" t="inlineStr">
        <is>
          <t>나</t>
        </is>
      </c>
      <c r="I690" s="242" t="inlineStr">
        <is>
          <t>전북대</t>
        </is>
      </c>
      <c r="J690" s="242" t="inlineStr">
        <is>
          <t>융합자율전공학부1</t>
        </is>
      </c>
      <c r="K690" s="195" t="inlineStr">
        <is>
          <t>통합</t>
        </is>
      </c>
      <c r="L690" s="697">
        <f>IF(OFFSET(환산공식!$ED$15,$F690,0)=1,"O","X")</f>
        <v/>
      </c>
      <c r="M690" s="188">
        <f>IFERROR(OFFSET(환산공식!DJ$15,$F690,0),"")</f>
        <v/>
      </c>
      <c r="N690" s="697">
        <f>IFERROR(CONCATENATE(ROUND(OFFSET(환산공식!DK$15,$F690,0),1),"%"),"")</f>
        <v/>
      </c>
      <c r="O690" s="697">
        <f>IFERROR(OFFSET(환산공식!DL$15,$F690,0),"")</f>
        <v/>
      </c>
      <c r="P690" s="188">
        <f>IF(E690="","",IF(Q690&gt;R690,"90% 이상",IF(Q690&gt;S690,CONCATENATE(ROUND(((Q690-S690)/(R690-S690))*20+70,0),"%"),IF(Q690&gt;T690,CONCATENATE(ROUND(((Q690-T690)/(S690-T690))*30+40,0),"%"),IF(Q690&gt;U690,CONCATENATE(ROUND(((Q690-U690)/(T690-U690))*30+10,0),"%"),IF(Q690&gt;V690,CONCATENATE(ROUND(((Q690-V690)/(U690-V690))*7+3,0),"%"),"3% 이하"))))))</f>
        <v/>
      </c>
      <c r="Q690" s="194">
        <f>IFERROR(ROUND(OFFSET(환산공식!$FG$15,$F690,0),3),"")</f>
        <v/>
      </c>
      <c r="R690" s="194">
        <f>OFFSET('배치점수 계산기'!H$10,$D690,0)</f>
        <v/>
      </c>
      <c r="S690" s="194">
        <f>OFFSET('배치점수 계산기'!I$10,$D690,0)</f>
        <v/>
      </c>
      <c r="T690" s="194">
        <f>OFFSET('배치점수 계산기'!J$10,$D690,0)</f>
        <v/>
      </c>
      <c r="U690" s="194">
        <f>OFFSET('배치점수 계산기'!K$10,$D690,0)</f>
        <v/>
      </c>
      <c r="V690" s="194">
        <f>OFFSET('배치점수 계산기'!L$10,$D690,0)</f>
        <v/>
      </c>
      <c r="W690" s="186">
        <f>OFFSET('배치점수 계산기'!M$10,$D690,0)</f>
        <v/>
      </c>
      <c r="X690" s="184">
        <f>OFFSET('배치점수 계산기'!N$10,$D690,0)</f>
        <v/>
      </c>
      <c r="Y690" s="188">
        <f>OFFSET(환산공식!FW$15,$F690,0)</f>
        <v/>
      </c>
      <c r="Z690" s="697">
        <f>OFFSET(환산공식!FX$15,$F690,0)</f>
        <v/>
      </c>
      <c r="AA690" s="179">
        <f>OFFSET(환산공식!FY$15,$F690,0)</f>
        <v/>
      </c>
      <c r="AB690" s="3" t="n"/>
      <c r="AD690" s="0">
        <f>IF(L690="X",6,IF(Q690&gt;R690,1,IF(Q690&gt;S690,2,IF(Q690&gt;T690,3,IF(Q690&gt;U690,4,IF(Q690&gt;=V690,5,IF(Q690&lt;V690,6,"")))))))</f>
        <v/>
      </c>
      <c r="AF690" s="3" t="n"/>
      <c r="AG690" s="3" t="n"/>
      <c r="AH690" s="3" t="n"/>
    </row>
    <row r="691">
      <c r="A691" s="198" t="n"/>
      <c r="B691" s="198" t="n"/>
      <c r="C691" s="198" t="inlineStr">
        <is>
          <t>나684</t>
        </is>
      </c>
      <c r="D691" s="195" t="n">
        <v>1691</v>
      </c>
      <c r="E691" s="195" t="n">
        <v>207</v>
      </c>
      <c r="F691" s="195" t="n">
        <v>207</v>
      </c>
      <c r="G691" s="239" t="n">
        <v>684</v>
      </c>
      <c r="H691" s="197" t="inlineStr">
        <is>
          <t>나</t>
        </is>
      </c>
      <c r="I691" s="242" t="inlineStr">
        <is>
          <t>전북대</t>
        </is>
      </c>
      <c r="J691" s="242" t="inlineStr">
        <is>
          <t>사회과학계열</t>
        </is>
      </c>
      <c r="K691" s="195" t="inlineStr">
        <is>
          <t>통합</t>
        </is>
      </c>
      <c r="L691" s="697">
        <f>IF(OFFSET(환산공식!$ED$15,$F691,0)=1,"O","X")</f>
        <v/>
      </c>
      <c r="M691" s="188">
        <f>IFERROR(OFFSET(환산공식!DJ$15,$F691,0),"")</f>
        <v/>
      </c>
      <c r="N691" s="697">
        <f>IFERROR(CONCATENATE(ROUND(OFFSET(환산공식!DK$15,$F691,0),1),"%"),"")</f>
        <v/>
      </c>
      <c r="O691" s="697">
        <f>IFERROR(OFFSET(환산공식!DL$15,$F691,0),"")</f>
        <v/>
      </c>
      <c r="P691" s="188">
        <f>IF(E691="","",IF(Q691&gt;R691,"90% 이상",IF(Q691&gt;S691,CONCATENATE(ROUND(((Q691-S691)/(R691-S691))*20+70,0),"%"),IF(Q691&gt;T691,CONCATENATE(ROUND(((Q691-T691)/(S691-T691))*30+40,0),"%"),IF(Q691&gt;U691,CONCATENATE(ROUND(((Q691-U691)/(T691-U691))*30+10,0),"%"),IF(Q691&gt;V691,CONCATENATE(ROUND(((Q691-V691)/(U691-V691))*7+3,0),"%"),"3% 이하"))))))</f>
        <v/>
      </c>
      <c r="Q691" s="194">
        <f>IFERROR(ROUND(OFFSET(환산공식!$FG$15,$F691,0),3),"")</f>
        <v/>
      </c>
      <c r="R691" s="194">
        <f>OFFSET('배치점수 계산기'!H$10,$D691,0)</f>
        <v/>
      </c>
      <c r="S691" s="194">
        <f>OFFSET('배치점수 계산기'!I$10,$D691,0)</f>
        <v/>
      </c>
      <c r="T691" s="194">
        <f>OFFSET('배치점수 계산기'!J$10,$D691,0)</f>
        <v/>
      </c>
      <c r="U691" s="194">
        <f>OFFSET('배치점수 계산기'!K$10,$D691,0)</f>
        <v/>
      </c>
      <c r="V691" s="194">
        <f>OFFSET('배치점수 계산기'!L$10,$D691,0)</f>
        <v/>
      </c>
      <c r="W691" s="186">
        <f>OFFSET('배치점수 계산기'!M$10,$D691,0)</f>
        <v/>
      </c>
      <c r="X691" s="184">
        <f>OFFSET('배치점수 계산기'!N$10,$D691,0)</f>
        <v/>
      </c>
      <c r="Y691" s="188">
        <f>OFFSET(환산공식!FW$15,$F691,0)</f>
        <v/>
      </c>
      <c r="Z691" s="697">
        <f>OFFSET(환산공식!FX$15,$F691,0)</f>
        <v/>
      </c>
      <c r="AA691" s="179">
        <f>OFFSET(환산공식!FY$15,$F691,0)</f>
        <v/>
      </c>
      <c r="AB691" s="3" t="n"/>
      <c r="AD691" s="0">
        <f>IF(L691="X",6,IF(Q691&gt;R691,1,IF(Q691&gt;S691,2,IF(Q691&gt;T691,3,IF(Q691&gt;U691,4,IF(Q691&gt;=V691,5,IF(Q691&lt;V691,6,"")))))))</f>
        <v/>
      </c>
      <c r="AF691" s="3" t="n"/>
      <c r="AG691" s="3" t="n"/>
      <c r="AH691" s="3" t="n"/>
    </row>
    <row r="692">
      <c r="A692" s="198" t="n"/>
      <c r="B692" s="198" t="n"/>
      <c r="C692" s="198" t="inlineStr">
        <is>
          <t>나685</t>
        </is>
      </c>
      <c r="D692" s="195" t="n">
        <v>1692</v>
      </c>
      <c r="E692" s="195" t="n">
        <v>207</v>
      </c>
      <c r="F692" s="195" t="n">
        <v>207</v>
      </c>
      <c r="G692" s="239" t="n">
        <v>685</v>
      </c>
      <c r="H692" s="197" t="inlineStr">
        <is>
          <t>나</t>
        </is>
      </c>
      <c r="I692" s="242" t="inlineStr">
        <is>
          <t>전북대</t>
        </is>
      </c>
      <c r="J692" s="242" t="inlineStr">
        <is>
          <t>융합자율전공학부2</t>
        </is>
      </c>
      <c r="K692" s="195" t="inlineStr">
        <is>
          <t>통합</t>
        </is>
      </c>
      <c r="L692" s="697">
        <f>IF(OFFSET(환산공식!$ED$15,$F692,0)=1,"O","X")</f>
        <v/>
      </c>
      <c r="M692" s="188">
        <f>IFERROR(OFFSET(환산공식!DJ$15,$F692,0),"")</f>
        <v/>
      </c>
      <c r="N692" s="697">
        <f>IFERROR(CONCATENATE(ROUND(OFFSET(환산공식!DK$15,$F692,0),1),"%"),"")</f>
        <v/>
      </c>
      <c r="O692" s="697">
        <f>IFERROR(OFFSET(환산공식!DL$15,$F692,0),"")</f>
        <v/>
      </c>
      <c r="P692" s="188">
        <f>IF(E692="","",IF(Q692&gt;R692,"90% 이상",IF(Q692&gt;S692,CONCATENATE(ROUND(((Q692-S692)/(R692-S692))*20+70,0),"%"),IF(Q692&gt;T692,CONCATENATE(ROUND(((Q692-T692)/(S692-T692))*30+40,0),"%"),IF(Q692&gt;U692,CONCATENATE(ROUND(((Q692-U692)/(T692-U692))*30+10,0),"%"),IF(Q692&gt;V692,CONCATENATE(ROUND(((Q692-V692)/(U692-V692))*7+3,0),"%"),"3% 이하"))))))</f>
        <v/>
      </c>
      <c r="Q692" s="194">
        <f>IFERROR(ROUND(OFFSET(환산공식!$FG$15,$F692,0),3),"")</f>
        <v/>
      </c>
      <c r="R692" s="194">
        <f>OFFSET('배치점수 계산기'!H$10,$D692,0)</f>
        <v/>
      </c>
      <c r="S692" s="194">
        <f>OFFSET('배치점수 계산기'!I$10,$D692,0)</f>
        <v/>
      </c>
      <c r="T692" s="194">
        <f>OFFSET('배치점수 계산기'!J$10,$D692,0)</f>
        <v/>
      </c>
      <c r="U692" s="194">
        <f>OFFSET('배치점수 계산기'!K$10,$D692,0)</f>
        <v/>
      </c>
      <c r="V692" s="194">
        <f>OFFSET('배치점수 계산기'!L$10,$D692,0)</f>
        <v/>
      </c>
      <c r="W692" s="186">
        <f>OFFSET('배치점수 계산기'!M$10,$D692,0)</f>
        <v/>
      </c>
      <c r="X692" s="184">
        <f>OFFSET('배치점수 계산기'!N$10,$D692,0)</f>
        <v/>
      </c>
      <c r="Y692" s="188">
        <f>OFFSET(환산공식!FW$15,$F692,0)</f>
        <v/>
      </c>
      <c r="Z692" s="697">
        <f>OFFSET(환산공식!FX$15,$F692,0)</f>
        <v/>
      </c>
      <c r="AA692" s="179">
        <f>OFFSET(환산공식!FY$15,$F692,0)</f>
        <v/>
      </c>
      <c r="AB692" s="3" t="n"/>
      <c r="AD692" s="0">
        <f>IF(L692="X",6,IF(Q692&gt;R692,1,IF(Q692&gt;S692,2,IF(Q692&gt;T692,3,IF(Q692&gt;U692,4,IF(Q692&gt;=V692,5,IF(Q692&lt;V692,6,"")))))))</f>
        <v/>
      </c>
      <c r="AF692" s="3" t="n"/>
      <c r="AG692" s="3" t="n"/>
      <c r="AH692" s="3" t="n"/>
    </row>
    <row r="693">
      <c r="A693" s="198" t="n"/>
      <c r="B693" s="198" t="n"/>
      <c r="C693" s="198" t="inlineStr">
        <is>
          <t>나686</t>
        </is>
      </c>
      <c r="D693" s="195" t="n">
        <v>1693</v>
      </c>
      <c r="E693" s="195" t="n">
        <v>214</v>
      </c>
      <c r="F693" s="195" t="n">
        <v>214</v>
      </c>
      <c r="G693" s="239" t="n">
        <v>686</v>
      </c>
      <c r="H693" s="197" t="inlineStr">
        <is>
          <t>나</t>
        </is>
      </c>
      <c r="I693" s="242" t="inlineStr">
        <is>
          <t>제주대</t>
        </is>
      </c>
      <c r="J693" s="242" t="inlineStr">
        <is>
          <t>건축학과(5년)</t>
        </is>
      </c>
      <c r="K693" s="195" t="inlineStr">
        <is>
          <t>자연</t>
        </is>
      </c>
      <c r="L693" s="697">
        <f>IF(OFFSET(환산공식!$ED$15,$F693,0)=1,"O","X")</f>
        <v/>
      </c>
      <c r="M693" s="188">
        <f>IFERROR(OFFSET(환산공식!DJ$15,$F693,0),"")</f>
        <v/>
      </c>
      <c r="N693" s="697">
        <f>IFERROR(CONCATENATE(ROUND(OFFSET(환산공식!DK$15,$F693,0),1),"%"),"")</f>
        <v/>
      </c>
      <c r="O693" s="697">
        <f>IFERROR(OFFSET(환산공식!DL$15,$F693,0),"")</f>
        <v/>
      </c>
      <c r="P693" s="188">
        <f>IF(E693="","",IF(Q693&gt;R693,"90% 이상",IF(Q693&gt;S693,CONCATENATE(ROUND(((Q693-S693)/(R693-S693))*20+70,0),"%"),IF(Q693&gt;T693,CONCATENATE(ROUND(((Q693-T693)/(S693-T693))*30+40,0),"%"),IF(Q693&gt;U693,CONCATENATE(ROUND(((Q693-U693)/(T693-U693))*30+10,0),"%"),IF(Q693&gt;V693,CONCATENATE(ROUND(((Q693-V693)/(U693-V693))*7+3,0),"%"),"3% 이하"))))))</f>
        <v/>
      </c>
      <c r="Q693" s="194">
        <f>IFERROR(ROUND(OFFSET(환산공식!$FG$15,$F693,0),3),"")</f>
        <v/>
      </c>
      <c r="R693" s="194">
        <f>OFFSET('배치점수 계산기'!H$10,$D693,0)</f>
        <v/>
      </c>
      <c r="S693" s="194">
        <f>OFFSET('배치점수 계산기'!I$10,$D693,0)</f>
        <v/>
      </c>
      <c r="T693" s="194">
        <f>OFFSET('배치점수 계산기'!J$10,$D693,0)</f>
        <v/>
      </c>
      <c r="U693" s="194">
        <f>OFFSET('배치점수 계산기'!K$10,$D693,0)</f>
        <v/>
      </c>
      <c r="V693" s="194">
        <f>OFFSET('배치점수 계산기'!L$10,$D693,0)</f>
        <v/>
      </c>
      <c r="W693" s="186">
        <f>OFFSET('배치점수 계산기'!M$10,$D693,0)</f>
        <v/>
      </c>
      <c r="X693" s="184">
        <f>OFFSET('배치점수 계산기'!N$10,$D693,0)</f>
        <v/>
      </c>
      <c r="Y693" s="188">
        <f>OFFSET(환산공식!FW$15,$F693,0)</f>
        <v/>
      </c>
      <c r="Z693" s="697">
        <f>OFFSET(환산공식!FX$15,$F693,0)</f>
        <v/>
      </c>
      <c r="AA693" s="179">
        <f>OFFSET(환산공식!FY$15,$F693,0)</f>
        <v/>
      </c>
      <c r="AB693" s="3" t="n"/>
      <c r="AD693" s="0">
        <f>IF(L693="X",6,IF(Q693&gt;R693,1,IF(Q693&gt;S693,2,IF(Q693&gt;T693,3,IF(Q693&gt;U693,4,IF(Q693&gt;=V693,5,IF(Q693&lt;V693,6,"")))))))</f>
        <v/>
      </c>
      <c r="AF693" s="3" t="n"/>
      <c r="AG693" s="3" t="n"/>
      <c r="AH693" s="3" t="n"/>
    </row>
    <row r="694">
      <c r="A694" s="198" t="n"/>
      <c r="B694" s="198" t="n"/>
      <c r="C694" s="198" t="inlineStr">
        <is>
          <t>나687</t>
        </is>
      </c>
      <c r="D694" s="195" t="n">
        <v>1694</v>
      </c>
      <c r="E694" s="195" t="n">
        <v>215</v>
      </c>
      <c r="F694" s="195" t="n">
        <v>215</v>
      </c>
      <c r="G694" s="239" t="n">
        <v>687</v>
      </c>
      <c r="H694" s="197" t="inlineStr">
        <is>
          <t>나</t>
        </is>
      </c>
      <c r="I694" s="242" t="inlineStr">
        <is>
          <t>제주대</t>
        </is>
      </c>
      <c r="J694" s="242" t="inlineStr">
        <is>
          <t>생물교육전공</t>
        </is>
      </c>
      <c r="K694" s="195" t="inlineStr">
        <is>
          <t>자연</t>
        </is>
      </c>
      <c r="L694" s="697">
        <f>IF(OFFSET(환산공식!$ED$15,$F694,0)=1,"O","X")</f>
        <v/>
      </c>
      <c r="M694" s="188">
        <f>IFERROR(OFFSET(환산공식!DJ$15,$F694,0),"")</f>
        <v/>
      </c>
      <c r="N694" s="697">
        <f>IFERROR(CONCATENATE(ROUND(OFFSET(환산공식!DK$15,$F694,0),1),"%"),"")</f>
        <v/>
      </c>
      <c r="O694" s="697">
        <f>IFERROR(OFFSET(환산공식!DL$15,$F694,0),"")</f>
        <v/>
      </c>
      <c r="P694" s="188">
        <f>IF(E694="","",IF(Q694&gt;R694,"90% 이상",IF(Q694&gt;S694,CONCATENATE(ROUND(((Q694-S694)/(R694-S694))*20+70,0),"%"),IF(Q694&gt;T694,CONCATENATE(ROUND(((Q694-T694)/(S694-T694))*30+40,0),"%"),IF(Q694&gt;U694,CONCATENATE(ROUND(((Q694-U694)/(T694-U694))*30+10,0),"%"),IF(Q694&gt;V694,CONCATENATE(ROUND(((Q694-V694)/(U694-V694))*7+3,0),"%"),"3% 이하"))))))</f>
        <v/>
      </c>
      <c r="Q694" s="194">
        <f>IFERROR(ROUND(OFFSET(환산공식!$FG$15,$F694,0),3),"")</f>
        <v/>
      </c>
      <c r="R694" s="194">
        <f>OFFSET('배치점수 계산기'!H$10,$D694,0)</f>
        <v/>
      </c>
      <c r="S694" s="194">
        <f>OFFSET('배치점수 계산기'!I$10,$D694,0)</f>
        <v/>
      </c>
      <c r="T694" s="194">
        <f>OFFSET('배치점수 계산기'!J$10,$D694,0)</f>
        <v/>
      </c>
      <c r="U694" s="194">
        <f>OFFSET('배치점수 계산기'!K$10,$D694,0)</f>
        <v/>
      </c>
      <c r="V694" s="194">
        <f>OFFSET('배치점수 계산기'!L$10,$D694,0)</f>
        <v/>
      </c>
      <c r="W694" s="186">
        <f>OFFSET('배치점수 계산기'!M$10,$D694,0)</f>
        <v/>
      </c>
      <c r="X694" s="184">
        <f>OFFSET('배치점수 계산기'!N$10,$D694,0)</f>
        <v/>
      </c>
      <c r="Y694" s="188">
        <f>OFFSET(환산공식!FW$15,$F694,0)</f>
        <v/>
      </c>
      <c r="Z694" s="697">
        <f>OFFSET(환산공식!FX$15,$F694,0)</f>
        <v/>
      </c>
      <c r="AA694" s="179">
        <f>OFFSET(환산공식!FY$15,$F694,0)</f>
        <v/>
      </c>
      <c r="AB694" s="3" t="n"/>
      <c r="AD694" s="0">
        <f>IF(L694="X",6,IF(Q694&gt;R694,1,IF(Q694&gt;S694,2,IF(Q694&gt;T694,3,IF(Q694&gt;U694,4,IF(Q694&gt;=V694,5,IF(Q694&lt;V694,6,"")))))))</f>
        <v/>
      </c>
      <c r="AF694" s="3" t="n"/>
      <c r="AG694" s="3" t="n"/>
      <c r="AH694" s="3" t="n"/>
    </row>
    <row r="695">
      <c r="A695" s="198" t="n"/>
      <c r="B695" s="198" t="n"/>
      <c r="C695" s="198" t="inlineStr">
        <is>
          <t>나688</t>
        </is>
      </c>
      <c r="D695" s="195" t="n">
        <v>1695</v>
      </c>
      <c r="E695" s="195" t="n">
        <v>214</v>
      </c>
      <c r="F695" s="195" t="n">
        <v>214</v>
      </c>
      <c r="G695" s="239" t="n">
        <v>688</v>
      </c>
      <c r="H695" s="197" t="inlineStr">
        <is>
          <t>나</t>
        </is>
      </c>
      <c r="I695" s="242" t="inlineStr">
        <is>
          <t>제주대</t>
        </is>
      </c>
      <c r="J695" s="242" t="inlineStr">
        <is>
          <t>인공지능학과</t>
        </is>
      </c>
      <c r="K695" s="195" t="inlineStr">
        <is>
          <t>자연</t>
        </is>
      </c>
      <c r="L695" s="697">
        <f>IF(OFFSET(환산공식!$ED$15,$F695,0)=1,"O","X")</f>
        <v/>
      </c>
      <c r="M695" s="188">
        <f>IFERROR(OFFSET(환산공식!DJ$15,$F695,0),"")</f>
        <v/>
      </c>
      <c r="N695" s="697">
        <f>IFERROR(CONCATENATE(ROUND(OFFSET(환산공식!DK$15,$F695,0),1),"%"),"")</f>
        <v/>
      </c>
      <c r="O695" s="697">
        <f>IFERROR(OFFSET(환산공식!DL$15,$F695,0),"")</f>
        <v/>
      </c>
      <c r="P695" s="188">
        <f>IF(E695="","",IF(Q695&gt;R695,"90% 이상",IF(Q695&gt;S695,CONCATENATE(ROUND(((Q695-S695)/(R695-S695))*20+70,0),"%"),IF(Q695&gt;T695,CONCATENATE(ROUND(((Q695-T695)/(S695-T695))*30+40,0),"%"),IF(Q695&gt;U695,CONCATENATE(ROUND(((Q695-U695)/(T695-U695))*30+10,0),"%"),IF(Q695&gt;V695,CONCATENATE(ROUND(((Q695-V695)/(U695-V695))*7+3,0),"%"),"3% 이하"))))))</f>
        <v/>
      </c>
      <c r="Q695" s="194">
        <f>IFERROR(ROUND(OFFSET(환산공식!$FG$15,$F695,0),3),"")</f>
        <v/>
      </c>
      <c r="R695" s="194">
        <f>OFFSET('배치점수 계산기'!H$10,$D695,0)</f>
        <v/>
      </c>
      <c r="S695" s="194">
        <f>OFFSET('배치점수 계산기'!I$10,$D695,0)</f>
        <v/>
      </c>
      <c r="T695" s="194">
        <f>OFFSET('배치점수 계산기'!J$10,$D695,0)</f>
        <v/>
      </c>
      <c r="U695" s="194">
        <f>OFFSET('배치점수 계산기'!K$10,$D695,0)</f>
        <v/>
      </c>
      <c r="V695" s="194">
        <f>OFFSET('배치점수 계산기'!L$10,$D695,0)</f>
        <v/>
      </c>
      <c r="W695" s="186">
        <f>OFFSET('배치점수 계산기'!M$10,$D695,0)</f>
        <v/>
      </c>
      <c r="X695" s="184">
        <f>OFFSET('배치점수 계산기'!N$10,$D695,0)</f>
        <v/>
      </c>
      <c r="Y695" s="188">
        <f>OFFSET(환산공식!FW$15,$F695,0)</f>
        <v/>
      </c>
      <c r="Z695" s="697">
        <f>OFFSET(환산공식!FX$15,$F695,0)</f>
        <v/>
      </c>
      <c r="AA695" s="179">
        <f>OFFSET(환산공식!FY$15,$F695,0)</f>
        <v/>
      </c>
      <c r="AB695" s="3" t="n"/>
      <c r="AD695" s="0">
        <f>IF(L695="X",6,IF(Q695&gt;R695,1,IF(Q695&gt;S695,2,IF(Q695&gt;T695,3,IF(Q695&gt;U695,4,IF(Q695&gt;=V695,5,IF(Q695&lt;V695,6,"")))))))</f>
        <v/>
      </c>
      <c r="AF695" s="3" t="n"/>
      <c r="AG695" s="3" t="n"/>
      <c r="AH695" s="3" t="n"/>
    </row>
    <row r="696">
      <c r="A696" s="198" t="n"/>
      <c r="B696" s="198" t="n"/>
      <c r="C696" s="198" t="inlineStr">
        <is>
          <t>나689</t>
        </is>
      </c>
      <c r="D696" s="195" t="n">
        <v>1696</v>
      </c>
      <c r="E696" s="195" t="n">
        <v>214</v>
      </c>
      <c r="F696" s="195" t="n">
        <v>214</v>
      </c>
      <c r="G696" s="239" t="n">
        <v>689</v>
      </c>
      <c r="H696" s="197" t="inlineStr">
        <is>
          <t>나</t>
        </is>
      </c>
      <c r="I696" s="242" t="inlineStr">
        <is>
          <t>제주대</t>
        </is>
      </c>
      <c r="J696" s="242" t="inlineStr">
        <is>
          <t>기계시스템공학과</t>
        </is>
      </c>
      <c r="K696" s="195" t="inlineStr">
        <is>
          <t>자연</t>
        </is>
      </c>
      <c r="L696" s="697">
        <f>IF(OFFSET(환산공식!$ED$15,$F696,0)=1,"O","X")</f>
        <v/>
      </c>
      <c r="M696" s="188">
        <f>IFERROR(OFFSET(환산공식!DJ$15,$F696,0),"")</f>
        <v/>
      </c>
      <c r="N696" s="697">
        <f>IFERROR(CONCATENATE(ROUND(OFFSET(환산공식!DK$15,$F696,0),1),"%"),"")</f>
        <v/>
      </c>
      <c r="O696" s="697">
        <f>IFERROR(OFFSET(환산공식!DL$15,$F696,0),"")</f>
        <v/>
      </c>
      <c r="P696" s="188">
        <f>IF(E696="","",IF(Q696&gt;R696,"90% 이상",IF(Q696&gt;S696,CONCATENATE(ROUND(((Q696-S696)/(R696-S696))*20+70,0),"%"),IF(Q696&gt;T696,CONCATENATE(ROUND(((Q696-T696)/(S696-T696))*30+40,0),"%"),IF(Q696&gt;U696,CONCATENATE(ROUND(((Q696-U696)/(T696-U696))*30+10,0),"%"),IF(Q696&gt;V696,CONCATENATE(ROUND(((Q696-V696)/(U696-V696))*7+3,0),"%"),"3% 이하"))))))</f>
        <v/>
      </c>
      <c r="Q696" s="194">
        <f>IFERROR(ROUND(OFFSET(환산공식!$FG$15,$F696,0),3),"")</f>
        <v/>
      </c>
      <c r="R696" s="194">
        <f>OFFSET('배치점수 계산기'!H$10,$D696,0)</f>
        <v/>
      </c>
      <c r="S696" s="194">
        <f>OFFSET('배치점수 계산기'!I$10,$D696,0)</f>
        <v/>
      </c>
      <c r="T696" s="194">
        <f>OFFSET('배치점수 계산기'!J$10,$D696,0)</f>
        <v/>
      </c>
      <c r="U696" s="194">
        <f>OFFSET('배치점수 계산기'!K$10,$D696,0)</f>
        <v/>
      </c>
      <c r="V696" s="194">
        <f>OFFSET('배치점수 계산기'!L$10,$D696,0)</f>
        <v/>
      </c>
      <c r="W696" s="186">
        <f>OFFSET('배치점수 계산기'!M$10,$D696,0)</f>
        <v/>
      </c>
      <c r="X696" s="184">
        <f>OFFSET('배치점수 계산기'!N$10,$D696,0)</f>
        <v/>
      </c>
      <c r="Y696" s="188">
        <f>OFFSET(환산공식!FW$15,$F696,0)</f>
        <v/>
      </c>
      <c r="Z696" s="697">
        <f>OFFSET(환산공식!FX$15,$F696,0)</f>
        <v/>
      </c>
      <c r="AA696" s="179">
        <f>OFFSET(환산공식!FY$15,$F696,0)</f>
        <v/>
      </c>
      <c r="AB696" s="3" t="n"/>
      <c r="AD696" s="0">
        <f>IF(L696="X",6,IF(Q696&gt;R696,1,IF(Q696&gt;S696,2,IF(Q696&gt;T696,3,IF(Q696&gt;U696,4,IF(Q696&gt;=V696,5,IF(Q696&lt;V696,6,"")))))))</f>
        <v/>
      </c>
      <c r="AF696" s="3" t="n"/>
      <c r="AG696" s="3" t="n"/>
      <c r="AH696" s="3" t="n"/>
    </row>
    <row r="697">
      <c r="A697" s="198" t="n"/>
      <c r="B697" s="198" t="n"/>
      <c r="C697" s="198" t="inlineStr">
        <is>
          <t>나690</t>
        </is>
      </c>
      <c r="D697" s="195" t="n">
        <v>1697</v>
      </c>
      <c r="E697" s="195" t="n">
        <v>213</v>
      </c>
      <c r="F697" s="195" t="n">
        <v>213</v>
      </c>
      <c r="G697" s="239" t="n">
        <v>690</v>
      </c>
      <c r="H697" s="197" t="inlineStr">
        <is>
          <t>나</t>
        </is>
      </c>
      <c r="I697" s="242" t="inlineStr">
        <is>
          <t>제주대</t>
        </is>
      </c>
      <c r="J697" s="242" t="inlineStr">
        <is>
          <t>해양산업경찰학과</t>
        </is>
      </c>
      <c r="K697" s="195" t="inlineStr">
        <is>
          <t>자연</t>
        </is>
      </c>
      <c r="L697" s="697">
        <f>IF(OFFSET(환산공식!$ED$15,$F697,0)=1,"O","X")</f>
        <v/>
      </c>
      <c r="M697" s="188">
        <f>IFERROR(OFFSET(환산공식!DJ$15,$F697,0),"")</f>
        <v/>
      </c>
      <c r="N697" s="697">
        <f>IFERROR(CONCATENATE(ROUND(OFFSET(환산공식!DK$15,$F697,0),1),"%"),"")</f>
        <v/>
      </c>
      <c r="O697" s="697">
        <f>IFERROR(OFFSET(환산공식!DL$15,$F697,0),"")</f>
        <v/>
      </c>
      <c r="P697" s="188">
        <f>IF(E697="","",IF(Q697&gt;R697,"90% 이상",IF(Q697&gt;S697,CONCATENATE(ROUND(((Q697-S697)/(R697-S697))*20+70,0),"%"),IF(Q697&gt;T697,CONCATENATE(ROUND(((Q697-T697)/(S697-T697))*30+40,0),"%"),IF(Q697&gt;U697,CONCATENATE(ROUND(((Q697-U697)/(T697-U697))*30+10,0),"%"),IF(Q697&gt;V697,CONCATENATE(ROUND(((Q697-V697)/(U697-V697))*7+3,0),"%"),"3% 이하"))))))</f>
        <v/>
      </c>
      <c r="Q697" s="194">
        <f>IFERROR(ROUND(OFFSET(환산공식!$FG$15,$F697,0),3),"")</f>
        <v/>
      </c>
      <c r="R697" s="194">
        <f>OFFSET('배치점수 계산기'!H$10,$D697,0)</f>
        <v/>
      </c>
      <c r="S697" s="194">
        <f>OFFSET('배치점수 계산기'!I$10,$D697,0)</f>
        <v/>
      </c>
      <c r="T697" s="194">
        <f>OFFSET('배치점수 계산기'!J$10,$D697,0)</f>
        <v/>
      </c>
      <c r="U697" s="194">
        <f>OFFSET('배치점수 계산기'!K$10,$D697,0)</f>
        <v/>
      </c>
      <c r="V697" s="194">
        <f>OFFSET('배치점수 계산기'!L$10,$D697,0)</f>
        <v/>
      </c>
      <c r="W697" s="186">
        <f>OFFSET('배치점수 계산기'!M$10,$D697,0)</f>
        <v/>
      </c>
      <c r="X697" s="184">
        <f>OFFSET('배치점수 계산기'!N$10,$D697,0)</f>
        <v/>
      </c>
      <c r="Y697" s="188">
        <f>OFFSET(환산공식!FW$15,$F697,0)</f>
        <v/>
      </c>
      <c r="Z697" s="697">
        <f>OFFSET(환산공식!FX$15,$F697,0)</f>
        <v/>
      </c>
      <c r="AA697" s="179">
        <f>OFFSET(환산공식!FY$15,$F697,0)</f>
        <v/>
      </c>
      <c r="AB697" s="3" t="n"/>
      <c r="AD697" s="0">
        <f>IF(L697="X",6,IF(Q697&gt;R697,1,IF(Q697&gt;S697,2,IF(Q697&gt;T697,3,IF(Q697&gt;U697,4,IF(Q697&gt;=V697,5,IF(Q697&lt;V697,6,"")))))))</f>
        <v/>
      </c>
      <c r="AF697" s="3" t="n"/>
      <c r="AG697" s="3" t="n"/>
      <c r="AH697" s="3" t="n"/>
    </row>
    <row r="698">
      <c r="A698" s="198" t="n"/>
      <c r="B698" s="198" t="n"/>
      <c r="C698" s="198" t="inlineStr">
        <is>
          <t>나691</t>
        </is>
      </c>
      <c r="D698" s="195" t="n">
        <v>1698</v>
      </c>
      <c r="E698" s="195" t="n">
        <v>213</v>
      </c>
      <c r="F698" s="195" t="n">
        <v>213</v>
      </c>
      <c r="G698" s="239" t="n">
        <v>691</v>
      </c>
      <c r="H698" s="197" t="inlineStr">
        <is>
          <t>나</t>
        </is>
      </c>
      <c r="I698" s="242" t="inlineStr">
        <is>
          <t>제주대</t>
        </is>
      </c>
      <c r="J698" s="242" t="inlineStr">
        <is>
          <t>바이오메디컬정보학과</t>
        </is>
      </c>
      <c r="K698" s="195" t="inlineStr">
        <is>
          <t>자연</t>
        </is>
      </c>
      <c r="L698" s="697">
        <f>IF(OFFSET(환산공식!$ED$15,$F698,0)=1,"O","X")</f>
        <v/>
      </c>
      <c r="M698" s="188">
        <f>IFERROR(OFFSET(환산공식!DJ$15,$F698,0),"")</f>
        <v/>
      </c>
      <c r="N698" s="697">
        <f>IFERROR(CONCATENATE(ROUND(OFFSET(환산공식!DK$15,$F698,0),1),"%"),"")</f>
        <v/>
      </c>
      <c r="O698" s="697">
        <f>IFERROR(OFFSET(환산공식!DL$15,$F698,0),"")</f>
        <v/>
      </c>
      <c r="P698" s="188">
        <f>IF(E698="","",IF(Q698&gt;R698,"90% 이상",IF(Q698&gt;S698,CONCATENATE(ROUND(((Q698-S698)/(R698-S698))*20+70,0),"%"),IF(Q698&gt;T698,CONCATENATE(ROUND(((Q698-T698)/(S698-T698))*30+40,0),"%"),IF(Q698&gt;U698,CONCATENATE(ROUND(((Q698-U698)/(T698-U698))*30+10,0),"%"),IF(Q698&gt;V698,CONCATENATE(ROUND(((Q698-V698)/(U698-V698))*7+3,0),"%"),"3% 이하"))))))</f>
        <v/>
      </c>
      <c r="Q698" s="194">
        <f>IFERROR(ROUND(OFFSET(환산공식!$FG$15,$F698,0),3),"")</f>
        <v/>
      </c>
      <c r="R698" s="194">
        <f>OFFSET('배치점수 계산기'!H$10,$D698,0)</f>
        <v/>
      </c>
      <c r="S698" s="194">
        <f>OFFSET('배치점수 계산기'!I$10,$D698,0)</f>
        <v/>
      </c>
      <c r="T698" s="194">
        <f>OFFSET('배치점수 계산기'!J$10,$D698,0)</f>
        <v/>
      </c>
      <c r="U698" s="194">
        <f>OFFSET('배치점수 계산기'!K$10,$D698,0)</f>
        <v/>
      </c>
      <c r="V698" s="194">
        <f>OFFSET('배치점수 계산기'!L$10,$D698,0)</f>
        <v/>
      </c>
      <c r="W698" s="186">
        <f>OFFSET('배치점수 계산기'!M$10,$D698,0)</f>
        <v/>
      </c>
      <c r="X698" s="184">
        <f>OFFSET('배치점수 계산기'!N$10,$D698,0)</f>
        <v/>
      </c>
      <c r="Y698" s="188">
        <f>OFFSET(환산공식!FW$15,$F698,0)</f>
        <v/>
      </c>
      <c r="Z698" s="697">
        <f>OFFSET(환산공식!FX$15,$F698,0)</f>
        <v/>
      </c>
      <c r="AA698" s="179">
        <f>OFFSET(환산공식!FY$15,$F698,0)</f>
        <v/>
      </c>
      <c r="AB698" s="3" t="n"/>
      <c r="AD698" s="0">
        <f>IF(L698="X",6,IF(Q698&gt;R698,1,IF(Q698&gt;S698,2,IF(Q698&gt;T698,3,IF(Q698&gt;U698,4,IF(Q698&gt;=V698,5,IF(Q698&lt;V698,6,"")))))))</f>
        <v/>
      </c>
      <c r="AF698" s="3" t="n"/>
      <c r="AG698" s="3" t="n"/>
      <c r="AH698" s="3" t="n"/>
    </row>
    <row r="699">
      <c r="A699" s="198" t="n"/>
      <c r="B699" s="198" t="n"/>
      <c r="C699" s="198" t="inlineStr">
        <is>
          <t>나692</t>
        </is>
      </c>
      <c r="D699" s="195" t="n">
        <v>1699</v>
      </c>
      <c r="E699" s="195" t="n">
        <v>213</v>
      </c>
      <c r="F699" s="195" t="n">
        <v>213</v>
      </c>
      <c r="G699" s="239" t="n">
        <v>692</v>
      </c>
      <c r="H699" s="197" t="inlineStr">
        <is>
          <t>나</t>
        </is>
      </c>
      <c r="I699" s="242" t="inlineStr">
        <is>
          <t>제주대</t>
        </is>
      </c>
      <c r="J699" s="242" t="inlineStr">
        <is>
          <t>데이터사이언스학과</t>
        </is>
      </c>
      <c r="K699" s="195" t="inlineStr">
        <is>
          <t>자연</t>
        </is>
      </c>
      <c r="L699" s="697">
        <f>IF(OFFSET(환산공식!$ED$15,$F699,0)=1,"O","X")</f>
        <v/>
      </c>
      <c r="M699" s="188">
        <f>IFERROR(OFFSET(환산공식!DJ$15,$F699,0),"")</f>
        <v/>
      </c>
      <c r="N699" s="697">
        <f>IFERROR(CONCATENATE(ROUND(OFFSET(환산공식!DK$15,$F699,0),1),"%"),"")</f>
        <v/>
      </c>
      <c r="O699" s="697">
        <f>IFERROR(OFFSET(환산공식!DL$15,$F699,0),"")</f>
        <v/>
      </c>
      <c r="P699" s="188">
        <f>IF(E699="","",IF(Q699&gt;R699,"90% 이상",IF(Q699&gt;S699,CONCATENATE(ROUND(((Q699-S699)/(R699-S699))*20+70,0),"%"),IF(Q699&gt;T699,CONCATENATE(ROUND(((Q699-T699)/(S699-T699))*30+40,0),"%"),IF(Q699&gt;U699,CONCATENATE(ROUND(((Q699-U699)/(T699-U699))*30+10,0),"%"),IF(Q699&gt;V699,CONCATENATE(ROUND(((Q699-V699)/(U699-V699))*7+3,0),"%"),"3% 이하"))))))</f>
        <v/>
      </c>
      <c r="Q699" s="194">
        <f>IFERROR(ROUND(OFFSET(환산공식!$FG$15,$F699,0),3),"")</f>
        <v/>
      </c>
      <c r="R699" s="194">
        <f>OFFSET('배치점수 계산기'!H$10,$D699,0)</f>
        <v/>
      </c>
      <c r="S699" s="194">
        <f>OFFSET('배치점수 계산기'!I$10,$D699,0)</f>
        <v/>
      </c>
      <c r="T699" s="194">
        <f>OFFSET('배치점수 계산기'!J$10,$D699,0)</f>
        <v/>
      </c>
      <c r="U699" s="194">
        <f>OFFSET('배치점수 계산기'!K$10,$D699,0)</f>
        <v/>
      </c>
      <c r="V699" s="194">
        <f>OFFSET('배치점수 계산기'!L$10,$D699,0)</f>
        <v/>
      </c>
      <c r="W699" s="186">
        <f>OFFSET('배치점수 계산기'!M$10,$D699,0)</f>
        <v/>
      </c>
      <c r="X699" s="184">
        <f>OFFSET('배치점수 계산기'!N$10,$D699,0)</f>
        <v/>
      </c>
      <c r="Y699" s="188">
        <f>OFFSET(환산공식!FW$15,$F699,0)</f>
        <v/>
      </c>
      <c r="Z699" s="697">
        <f>OFFSET(환산공식!FX$15,$F699,0)</f>
        <v/>
      </c>
      <c r="AA699" s="179">
        <f>OFFSET(환산공식!FY$15,$F699,0)</f>
        <v/>
      </c>
      <c r="AB699" s="3" t="n"/>
      <c r="AD699" s="0">
        <f>IF(L699="X",6,IF(Q699&gt;R699,1,IF(Q699&gt;S699,2,IF(Q699&gt;T699,3,IF(Q699&gt;U699,4,IF(Q699&gt;=V699,5,IF(Q699&lt;V699,6,"")))))))</f>
        <v/>
      </c>
      <c r="AF699" s="3" t="n"/>
      <c r="AG699" s="3" t="n"/>
      <c r="AH699" s="3" t="n"/>
    </row>
    <row r="700">
      <c r="A700" s="198" t="n"/>
      <c r="B700" s="198" t="n"/>
      <c r="C700" s="198" t="inlineStr">
        <is>
          <t>나693</t>
        </is>
      </c>
      <c r="D700" s="195" t="n">
        <v>1700</v>
      </c>
      <c r="E700" s="195" t="n">
        <v>213</v>
      </c>
      <c r="F700" s="195" t="n">
        <v>213</v>
      </c>
      <c r="G700" s="239" t="n">
        <v>693</v>
      </c>
      <c r="H700" s="197" t="inlineStr">
        <is>
          <t>나</t>
        </is>
      </c>
      <c r="I700" s="242" t="inlineStr">
        <is>
          <t>제주대</t>
        </is>
      </c>
      <c r="J700" s="242" t="inlineStr">
        <is>
          <t>스마트팜학부 식물자원환경전공</t>
        </is>
      </c>
      <c r="K700" s="195" t="inlineStr">
        <is>
          <t>자연</t>
        </is>
      </c>
      <c r="L700" s="697">
        <f>IF(OFFSET(환산공식!$ED$15,$F700,0)=1,"O","X")</f>
        <v/>
      </c>
      <c r="M700" s="188">
        <f>IFERROR(OFFSET(환산공식!DJ$15,$F700,0),"")</f>
        <v/>
      </c>
      <c r="N700" s="697">
        <f>IFERROR(CONCATENATE(ROUND(OFFSET(환산공식!DK$15,$F700,0),1),"%"),"")</f>
        <v/>
      </c>
      <c r="O700" s="697">
        <f>IFERROR(OFFSET(환산공식!DL$15,$F700,0),"")</f>
        <v/>
      </c>
      <c r="P700" s="188">
        <f>IF(E700="","",IF(Q700&gt;R700,"90% 이상",IF(Q700&gt;S700,CONCATENATE(ROUND(((Q700-S700)/(R700-S700))*20+70,0),"%"),IF(Q700&gt;T700,CONCATENATE(ROUND(((Q700-T700)/(S700-T700))*30+40,0),"%"),IF(Q700&gt;U700,CONCATENATE(ROUND(((Q700-U700)/(T700-U700))*30+10,0),"%"),IF(Q700&gt;V700,CONCATENATE(ROUND(((Q700-V700)/(U700-V700))*7+3,0),"%"),"3% 이하"))))))</f>
        <v/>
      </c>
      <c r="Q700" s="194">
        <f>IFERROR(ROUND(OFFSET(환산공식!$FG$15,$F700,0),3),"")</f>
        <v/>
      </c>
      <c r="R700" s="194">
        <f>OFFSET('배치점수 계산기'!H$10,$D700,0)</f>
        <v/>
      </c>
      <c r="S700" s="194">
        <f>OFFSET('배치점수 계산기'!I$10,$D700,0)</f>
        <v/>
      </c>
      <c r="T700" s="194">
        <f>OFFSET('배치점수 계산기'!J$10,$D700,0)</f>
        <v/>
      </c>
      <c r="U700" s="194">
        <f>OFFSET('배치점수 계산기'!K$10,$D700,0)</f>
        <v/>
      </c>
      <c r="V700" s="194">
        <f>OFFSET('배치점수 계산기'!L$10,$D700,0)</f>
        <v/>
      </c>
      <c r="W700" s="186">
        <f>OFFSET('배치점수 계산기'!M$10,$D700,0)</f>
        <v/>
      </c>
      <c r="X700" s="184">
        <f>OFFSET('배치점수 계산기'!N$10,$D700,0)</f>
        <v/>
      </c>
      <c r="Y700" s="188">
        <f>OFFSET(환산공식!FW$15,$F700,0)</f>
        <v/>
      </c>
      <c r="Z700" s="697">
        <f>OFFSET(환산공식!FX$15,$F700,0)</f>
        <v/>
      </c>
      <c r="AA700" s="179">
        <f>OFFSET(환산공식!FY$15,$F700,0)</f>
        <v/>
      </c>
      <c r="AB700" s="3" t="n"/>
      <c r="AD700" s="0">
        <f>IF(L700="X",6,IF(Q700&gt;R700,1,IF(Q700&gt;S700,2,IF(Q700&gt;T700,3,IF(Q700&gt;U700,4,IF(Q700&gt;=V700,5,IF(Q700&lt;V700,6,"")))))))</f>
        <v/>
      </c>
      <c r="AF700" s="3" t="n"/>
      <c r="AG700" s="3" t="n"/>
      <c r="AH700" s="3" t="n"/>
    </row>
    <row r="701">
      <c r="A701" s="198" t="n"/>
      <c r="B701" s="198" t="n"/>
      <c r="C701" s="198" t="inlineStr">
        <is>
          <t>나694</t>
        </is>
      </c>
      <c r="D701" s="195" t="n">
        <v>1709</v>
      </c>
      <c r="E701" s="195" t="n">
        <v>212</v>
      </c>
      <c r="F701" s="195" t="n">
        <v>212</v>
      </c>
      <c r="G701" s="239" t="n">
        <v>694</v>
      </c>
      <c r="H701" s="197" t="inlineStr">
        <is>
          <t>나</t>
        </is>
      </c>
      <c r="I701" s="242" t="inlineStr">
        <is>
          <t>제주대</t>
        </is>
      </c>
      <c r="J701" s="242" t="inlineStr">
        <is>
          <t>윤리교육과</t>
        </is>
      </c>
      <c r="K701" s="195" t="inlineStr">
        <is>
          <t>통합</t>
        </is>
      </c>
      <c r="L701" s="697">
        <f>IF(OFFSET(환산공식!$ED$15,$F701,0)=1,"O","X")</f>
        <v/>
      </c>
      <c r="M701" s="188">
        <f>IFERROR(OFFSET(환산공식!DJ$15,$F701,0),"")</f>
        <v/>
      </c>
      <c r="N701" s="697">
        <f>IFERROR(CONCATENATE(ROUND(OFFSET(환산공식!DK$15,$F701,0),1),"%"),"")</f>
        <v/>
      </c>
      <c r="O701" s="697">
        <f>IFERROR(OFFSET(환산공식!DL$15,$F701,0),"")</f>
        <v/>
      </c>
      <c r="P701" s="188">
        <f>IF(E701="","",IF(Q701&gt;R701,"90% 이상",IF(Q701&gt;S701,CONCATENATE(ROUND(((Q701-S701)/(R701-S701))*20+70,0),"%"),IF(Q701&gt;T701,CONCATENATE(ROUND(((Q701-T701)/(S701-T701))*30+40,0),"%"),IF(Q701&gt;U701,CONCATENATE(ROUND(((Q701-U701)/(T701-U701))*30+10,0),"%"),IF(Q701&gt;V701,CONCATENATE(ROUND(((Q701-V701)/(U701-V701))*7+3,0),"%"),"3% 이하"))))))</f>
        <v/>
      </c>
      <c r="Q701" s="194">
        <f>IFERROR(ROUND(OFFSET(환산공식!$FG$15,$F701,0),3),"")</f>
        <v/>
      </c>
      <c r="R701" s="194">
        <f>OFFSET('배치점수 계산기'!H$10,$D701,0)</f>
        <v/>
      </c>
      <c r="S701" s="194">
        <f>OFFSET('배치점수 계산기'!I$10,$D701,0)</f>
        <v/>
      </c>
      <c r="T701" s="194">
        <f>OFFSET('배치점수 계산기'!J$10,$D701,0)</f>
        <v/>
      </c>
      <c r="U701" s="194">
        <f>OFFSET('배치점수 계산기'!K$10,$D701,0)</f>
        <v/>
      </c>
      <c r="V701" s="194">
        <f>OFFSET('배치점수 계산기'!L$10,$D701,0)</f>
        <v/>
      </c>
      <c r="W701" s="186">
        <f>OFFSET('배치점수 계산기'!M$10,$D701,0)</f>
        <v/>
      </c>
      <c r="X701" s="184">
        <f>OFFSET('배치점수 계산기'!N$10,$D701,0)</f>
        <v/>
      </c>
      <c r="Y701" s="188">
        <f>OFFSET(환산공식!FW$15,$F701,0)</f>
        <v/>
      </c>
      <c r="Z701" s="697">
        <f>OFFSET(환산공식!FX$15,$F701,0)</f>
        <v/>
      </c>
      <c r="AA701" s="179">
        <f>OFFSET(환산공식!FY$15,$F701,0)</f>
        <v/>
      </c>
      <c r="AB701" s="3" t="n"/>
      <c r="AD701" s="0">
        <f>IF(L701="X",6,IF(Q701&gt;R701,1,IF(Q701&gt;S701,2,IF(Q701&gt;T701,3,IF(Q701&gt;U701,4,IF(Q701&gt;=V701,5,IF(Q701&lt;V701,6,"")))))))</f>
        <v/>
      </c>
      <c r="AF701" s="3" t="n"/>
      <c r="AG701" s="3" t="n"/>
      <c r="AH701" s="3" t="n"/>
    </row>
    <row r="702">
      <c r="A702" s="198" t="n"/>
      <c r="B702" s="198" t="n"/>
      <c r="C702" s="198" t="inlineStr">
        <is>
          <t>나695</t>
        </is>
      </c>
      <c r="D702" s="195" t="n">
        <v>1710</v>
      </c>
      <c r="E702" s="195" t="n">
        <v>212</v>
      </c>
      <c r="F702" s="195" t="n">
        <v>212</v>
      </c>
      <c r="G702" s="239" t="n">
        <v>695</v>
      </c>
      <c r="H702" s="197" t="inlineStr">
        <is>
          <t>나</t>
        </is>
      </c>
      <c r="I702" s="242" t="inlineStr">
        <is>
          <t>제주대</t>
        </is>
      </c>
      <c r="J702" s="242" t="inlineStr">
        <is>
          <t>행정학과</t>
        </is>
      </c>
      <c r="K702" s="195" t="inlineStr">
        <is>
          <t>통합</t>
        </is>
      </c>
      <c r="L702" s="697">
        <f>IF(OFFSET(환산공식!$ED$15,$F702,0)=1,"O","X")</f>
        <v/>
      </c>
      <c r="M702" s="188">
        <f>IFERROR(OFFSET(환산공식!DJ$15,$F702,0),"")</f>
        <v/>
      </c>
      <c r="N702" s="697">
        <f>IFERROR(CONCATENATE(ROUND(OFFSET(환산공식!DK$15,$F702,0),1),"%"),"")</f>
        <v/>
      </c>
      <c r="O702" s="697">
        <f>IFERROR(OFFSET(환산공식!DL$15,$F702,0),"")</f>
        <v/>
      </c>
      <c r="P702" s="188">
        <f>IF(E702="","",IF(Q702&gt;R702,"90% 이상",IF(Q702&gt;S702,CONCATENATE(ROUND(((Q702-S702)/(R702-S702))*20+70,0),"%"),IF(Q702&gt;T702,CONCATENATE(ROUND(((Q702-T702)/(S702-T702))*30+40,0),"%"),IF(Q702&gt;U702,CONCATENATE(ROUND(((Q702-U702)/(T702-U702))*30+10,0),"%"),IF(Q702&gt;V702,CONCATENATE(ROUND(((Q702-V702)/(U702-V702))*7+3,0),"%"),"3% 이하"))))))</f>
        <v/>
      </c>
      <c r="Q702" s="194">
        <f>IFERROR(ROUND(OFFSET(환산공식!$FG$15,$F702,0),3),"")</f>
        <v/>
      </c>
      <c r="R702" s="194">
        <f>OFFSET('배치점수 계산기'!H$10,$D702,0)</f>
        <v/>
      </c>
      <c r="S702" s="194">
        <f>OFFSET('배치점수 계산기'!I$10,$D702,0)</f>
        <v/>
      </c>
      <c r="T702" s="194">
        <f>OFFSET('배치점수 계산기'!J$10,$D702,0)</f>
        <v/>
      </c>
      <c r="U702" s="194">
        <f>OFFSET('배치점수 계산기'!K$10,$D702,0)</f>
        <v/>
      </c>
      <c r="V702" s="194">
        <f>OFFSET('배치점수 계산기'!L$10,$D702,0)</f>
        <v/>
      </c>
      <c r="W702" s="186">
        <f>OFFSET('배치점수 계산기'!M$10,$D702,0)</f>
        <v/>
      </c>
      <c r="X702" s="184">
        <f>OFFSET('배치점수 계산기'!N$10,$D702,0)</f>
        <v/>
      </c>
      <c r="Y702" s="188">
        <f>OFFSET(환산공식!FW$15,$F702,0)</f>
        <v/>
      </c>
      <c r="Z702" s="697">
        <f>OFFSET(환산공식!FX$15,$F702,0)</f>
        <v/>
      </c>
      <c r="AA702" s="179">
        <f>OFFSET(환산공식!FY$15,$F702,0)</f>
        <v/>
      </c>
      <c r="AB702" s="3" t="n"/>
      <c r="AD702" s="0">
        <f>IF(L702="X",6,IF(Q702&gt;R702,1,IF(Q702&gt;S702,2,IF(Q702&gt;T702,3,IF(Q702&gt;U702,4,IF(Q702&gt;=V702,5,IF(Q702&lt;V702,6,"")))))))</f>
        <v/>
      </c>
      <c r="AF702" s="3" t="n"/>
      <c r="AG702" s="3" t="n"/>
      <c r="AH702" s="3" t="n"/>
    </row>
    <row r="703">
      <c r="A703" s="198" t="n"/>
      <c r="B703" s="198" t="n"/>
      <c r="C703" s="198" t="inlineStr">
        <is>
          <t>나696</t>
        </is>
      </c>
      <c r="D703" s="195" t="n">
        <v>1711</v>
      </c>
      <c r="E703" s="195" t="n">
        <v>212</v>
      </c>
      <c r="F703" s="195" t="n">
        <v>212</v>
      </c>
      <c r="G703" s="239" t="n">
        <v>696</v>
      </c>
      <c r="H703" s="197" t="inlineStr">
        <is>
          <t>나</t>
        </is>
      </c>
      <c r="I703" s="242" t="inlineStr">
        <is>
          <t>제주대</t>
        </is>
      </c>
      <c r="J703" s="242" t="inlineStr">
        <is>
          <t>영어영문학과</t>
        </is>
      </c>
      <c r="K703" s="195" t="inlineStr">
        <is>
          <t>통합</t>
        </is>
      </c>
      <c r="L703" s="697">
        <f>IF(OFFSET(환산공식!$ED$15,$F703,0)=1,"O","X")</f>
        <v/>
      </c>
      <c r="M703" s="188">
        <f>IFERROR(OFFSET(환산공식!DJ$15,$F703,0),"")</f>
        <v/>
      </c>
      <c r="N703" s="697">
        <f>IFERROR(CONCATENATE(ROUND(OFFSET(환산공식!DK$15,$F703,0),1),"%"),"")</f>
        <v/>
      </c>
      <c r="O703" s="697">
        <f>IFERROR(OFFSET(환산공식!DL$15,$F703,0),"")</f>
        <v/>
      </c>
      <c r="P703" s="188">
        <f>IF(E703="","",IF(Q703&gt;R703,"90% 이상",IF(Q703&gt;S703,CONCATENATE(ROUND(((Q703-S703)/(R703-S703))*20+70,0),"%"),IF(Q703&gt;T703,CONCATENATE(ROUND(((Q703-T703)/(S703-T703))*30+40,0),"%"),IF(Q703&gt;U703,CONCATENATE(ROUND(((Q703-U703)/(T703-U703))*30+10,0),"%"),IF(Q703&gt;V703,CONCATENATE(ROUND(((Q703-V703)/(U703-V703))*7+3,0),"%"),"3% 이하"))))))</f>
        <v/>
      </c>
      <c r="Q703" s="194">
        <f>IFERROR(ROUND(OFFSET(환산공식!$FG$15,$F703,0),3),"")</f>
        <v/>
      </c>
      <c r="R703" s="194">
        <f>OFFSET('배치점수 계산기'!H$10,$D703,0)</f>
        <v/>
      </c>
      <c r="S703" s="194">
        <f>OFFSET('배치점수 계산기'!I$10,$D703,0)</f>
        <v/>
      </c>
      <c r="T703" s="194">
        <f>OFFSET('배치점수 계산기'!J$10,$D703,0)</f>
        <v/>
      </c>
      <c r="U703" s="194">
        <f>OFFSET('배치점수 계산기'!K$10,$D703,0)</f>
        <v/>
      </c>
      <c r="V703" s="194">
        <f>OFFSET('배치점수 계산기'!L$10,$D703,0)</f>
        <v/>
      </c>
      <c r="W703" s="186">
        <f>OFFSET('배치점수 계산기'!M$10,$D703,0)</f>
        <v/>
      </c>
      <c r="X703" s="184">
        <f>OFFSET('배치점수 계산기'!N$10,$D703,0)</f>
        <v/>
      </c>
      <c r="Y703" s="188">
        <f>OFFSET(환산공식!FW$15,$F703,0)</f>
        <v/>
      </c>
      <c r="Z703" s="697">
        <f>OFFSET(환산공식!FX$15,$F703,0)</f>
        <v/>
      </c>
      <c r="AA703" s="179">
        <f>OFFSET(환산공식!FY$15,$F703,0)</f>
        <v/>
      </c>
      <c r="AB703" s="3" t="n"/>
      <c r="AD703" s="0">
        <f>IF(L703="X",6,IF(Q703&gt;R703,1,IF(Q703&gt;S703,2,IF(Q703&gt;T703,3,IF(Q703&gt;U703,4,IF(Q703&gt;=V703,5,IF(Q703&lt;V703,6,"")))))))</f>
        <v/>
      </c>
      <c r="AF703" s="3" t="n"/>
      <c r="AG703" s="3" t="n"/>
      <c r="AH703" s="3" t="n"/>
    </row>
    <row r="704">
      <c r="A704" s="198" t="n"/>
      <c r="B704" s="198" t="n"/>
      <c r="C704" s="198" t="inlineStr">
        <is>
          <t>나697</t>
        </is>
      </c>
      <c r="D704" s="195" t="n">
        <v>1712</v>
      </c>
      <c r="E704" s="195" t="n">
        <v>212</v>
      </c>
      <c r="F704" s="195" t="n">
        <v>212</v>
      </c>
      <c r="G704" s="239" t="n">
        <v>697</v>
      </c>
      <c r="H704" s="197" t="inlineStr">
        <is>
          <t>나</t>
        </is>
      </c>
      <c r="I704" s="242" t="inlineStr">
        <is>
          <t>제주대</t>
        </is>
      </c>
      <c r="J704" s="242" t="inlineStr">
        <is>
          <t>경제학과</t>
        </is>
      </c>
      <c r="K704" s="195" t="inlineStr">
        <is>
          <t>통합</t>
        </is>
      </c>
      <c r="L704" s="697">
        <f>IF(OFFSET(환산공식!$ED$15,$F704,0)=1,"O","X")</f>
        <v/>
      </c>
      <c r="M704" s="188">
        <f>IFERROR(OFFSET(환산공식!DJ$15,$F704,0),"")</f>
        <v/>
      </c>
      <c r="N704" s="697">
        <f>IFERROR(CONCATENATE(ROUND(OFFSET(환산공식!DK$15,$F704,0),1),"%"),"")</f>
        <v/>
      </c>
      <c r="O704" s="697">
        <f>IFERROR(OFFSET(환산공식!DL$15,$F704,0),"")</f>
        <v/>
      </c>
      <c r="P704" s="188">
        <f>IF(E704="","",IF(Q704&gt;R704,"90% 이상",IF(Q704&gt;S704,CONCATENATE(ROUND(((Q704-S704)/(R704-S704))*20+70,0),"%"),IF(Q704&gt;T704,CONCATENATE(ROUND(((Q704-T704)/(S704-T704))*30+40,0),"%"),IF(Q704&gt;U704,CONCATENATE(ROUND(((Q704-U704)/(T704-U704))*30+10,0),"%"),IF(Q704&gt;V704,CONCATENATE(ROUND(((Q704-V704)/(U704-V704))*7+3,0),"%"),"3% 이하"))))))</f>
        <v/>
      </c>
      <c r="Q704" s="194">
        <f>IFERROR(ROUND(OFFSET(환산공식!$FG$15,$F704,0),3),"")</f>
        <v/>
      </c>
      <c r="R704" s="194">
        <f>OFFSET('배치점수 계산기'!H$10,$D704,0)</f>
        <v/>
      </c>
      <c r="S704" s="194">
        <f>OFFSET('배치점수 계산기'!I$10,$D704,0)</f>
        <v/>
      </c>
      <c r="T704" s="194">
        <f>OFFSET('배치점수 계산기'!J$10,$D704,0)</f>
        <v/>
      </c>
      <c r="U704" s="194">
        <f>OFFSET('배치점수 계산기'!K$10,$D704,0)</f>
        <v/>
      </c>
      <c r="V704" s="194">
        <f>OFFSET('배치점수 계산기'!L$10,$D704,0)</f>
        <v/>
      </c>
      <c r="W704" s="186">
        <f>OFFSET('배치점수 계산기'!M$10,$D704,0)</f>
        <v/>
      </c>
      <c r="X704" s="184">
        <f>OFFSET('배치점수 계산기'!N$10,$D704,0)</f>
        <v/>
      </c>
      <c r="Y704" s="188">
        <f>OFFSET(환산공식!FW$15,$F704,0)</f>
        <v/>
      </c>
      <c r="Z704" s="697">
        <f>OFFSET(환산공식!FX$15,$F704,0)</f>
        <v/>
      </c>
      <c r="AA704" s="179">
        <f>OFFSET(환산공식!FY$15,$F704,0)</f>
        <v/>
      </c>
      <c r="AB704" s="3" t="n"/>
      <c r="AD704" s="0">
        <f>IF(L704="X",6,IF(Q704&gt;R704,1,IF(Q704&gt;S704,2,IF(Q704&gt;T704,3,IF(Q704&gt;U704,4,IF(Q704&gt;=V704,5,IF(Q704&lt;V704,6,"")))))))</f>
        <v/>
      </c>
      <c r="AF704" s="3" t="n"/>
      <c r="AG704" s="3" t="n"/>
      <c r="AH704" s="3" t="n"/>
    </row>
    <row r="705">
      <c r="A705" s="198" t="n"/>
      <c r="B705" s="198" t="n"/>
      <c r="C705" s="198" t="inlineStr">
        <is>
          <t>나698</t>
        </is>
      </c>
      <c r="D705" s="195" t="n">
        <v>1713</v>
      </c>
      <c r="E705" s="195" t="n">
        <v>212</v>
      </c>
      <c r="F705" s="195" t="n">
        <v>212</v>
      </c>
      <c r="G705" s="239" t="n">
        <v>698</v>
      </c>
      <c r="H705" s="197" t="inlineStr">
        <is>
          <t>나</t>
        </is>
      </c>
      <c r="I705" s="242" t="inlineStr">
        <is>
          <t>제주대</t>
        </is>
      </c>
      <c r="J705" s="242" t="inlineStr">
        <is>
          <t>경영정보학과</t>
        </is>
      </c>
      <c r="K705" s="195" t="inlineStr">
        <is>
          <t>통합</t>
        </is>
      </c>
      <c r="L705" s="697">
        <f>IF(OFFSET(환산공식!$ED$15,$F705,0)=1,"O","X")</f>
        <v/>
      </c>
      <c r="M705" s="188">
        <f>IFERROR(OFFSET(환산공식!DJ$15,$F705,0),"")</f>
        <v/>
      </c>
      <c r="N705" s="697">
        <f>IFERROR(CONCATENATE(ROUND(OFFSET(환산공식!DK$15,$F705,0),1),"%"),"")</f>
        <v/>
      </c>
      <c r="O705" s="697">
        <f>IFERROR(OFFSET(환산공식!DL$15,$F705,0),"")</f>
        <v/>
      </c>
      <c r="P705" s="188">
        <f>IF(E705="","",IF(Q705&gt;R705,"90% 이상",IF(Q705&gt;S705,CONCATENATE(ROUND(((Q705-S705)/(R705-S705))*20+70,0),"%"),IF(Q705&gt;T705,CONCATENATE(ROUND(((Q705-T705)/(S705-T705))*30+40,0),"%"),IF(Q705&gt;U705,CONCATENATE(ROUND(((Q705-U705)/(T705-U705))*30+10,0),"%"),IF(Q705&gt;V705,CONCATENATE(ROUND(((Q705-V705)/(U705-V705))*7+3,0),"%"),"3% 이하"))))))</f>
        <v/>
      </c>
      <c r="Q705" s="194">
        <f>IFERROR(ROUND(OFFSET(환산공식!$FG$15,$F705,0),3),"")</f>
        <v/>
      </c>
      <c r="R705" s="194">
        <f>OFFSET('배치점수 계산기'!H$10,$D705,0)</f>
        <v/>
      </c>
      <c r="S705" s="194">
        <f>OFFSET('배치점수 계산기'!I$10,$D705,0)</f>
        <v/>
      </c>
      <c r="T705" s="194">
        <f>OFFSET('배치점수 계산기'!J$10,$D705,0)</f>
        <v/>
      </c>
      <c r="U705" s="194">
        <f>OFFSET('배치점수 계산기'!K$10,$D705,0)</f>
        <v/>
      </c>
      <c r="V705" s="194">
        <f>OFFSET('배치점수 계산기'!L$10,$D705,0)</f>
        <v/>
      </c>
      <c r="W705" s="186">
        <f>OFFSET('배치점수 계산기'!M$10,$D705,0)</f>
        <v/>
      </c>
      <c r="X705" s="184">
        <f>OFFSET('배치점수 계산기'!N$10,$D705,0)</f>
        <v/>
      </c>
      <c r="Y705" s="188">
        <f>OFFSET(환산공식!FW$15,$F705,0)</f>
        <v/>
      </c>
      <c r="Z705" s="697">
        <f>OFFSET(환산공식!FX$15,$F705,0)</f>
        <v/>
      </c>
      <c r="AA705" s="179">
        <f>OFFSET(환산공식!FY$15,$F705,0)</f>
        <v/>
      </c>
      <c r="AB705" s="3" t="n"/>
      <c r="AD705" s="0">
        <f>IF(L705="X",6,IF(Q705&gt;R705,1,IF(Q705&gt;S705,2,IF(Q705&gt;T705,3,IF(Q705&gt;U705,4,IF(Q705&gt;=V705,5,IF(Q705&lt;V705,6,"")))))))</f>
        <v/>
      </c>
      <c r="AF705" s="3" t="n"/>
      <c r="AG705" s="3" t="n"/>
      <c r="AH705" s="3" t="n"/>
    </row>
    <row r="706">
      <c r="A706" s="198" t="n"/>
      <c r="B706" s="198" t="n"/>
      <c r="C706" s="198" t="inlineStr">
        <is>
          <t>나699</t>
        </is>
      </c>
      <c r="D706" s="195" t="n">
        <v>1714</v>
      </c>
      <c r="E706" s="195" t="n">
        <v>212</v>
      </c>
      <c r="F706" s="195" t="n">
        <v>212</v>
      </c>
      <c r="G706" s="239" t="n">
        <v>699</v>
      </c>
      <c r="H706" s="197" t="inlineStr">
        <is>
          <t>나</t>
        </is>
      </c>
      <c r="I706" s="242" t="inlineStr">
        <is>
          <t>제주대</t>
        </is>
      </c>
      <c r="J706" s="242" t="inlineStr">
        <is>
          <t>사학과</t>
        </is>
      </c>
      <c r="K706" s="195" t="inlineStr">
        <is>
          <t>통합</t>
        </is>
      </c>
      <c r="L706" s="697">
        <f>IF(OFFSET(환산공식!$ED$15,$F706,0)=1,"O","X")</f>
        <v/>
      </c>
      <c r="M706" s="188">
        <f>IFERROR(OFFSET(환산공식!DJ$15,$F706,0),"")</f>
        <v/>
      </c>
      <c r="N706" s="697">
        <f>IFERROR(CONCATENATE(ROUND(OFFSET(환산공식!DK$15,$F706,0),1),"%"),"")</f>
        <v/>
      </c>
      <c r="O706" s="697">
        <f>IFERROR(OFFSET(환산공식!DL$15,$F706,0),"")</f>
        <v/>
      </c>
      <c r="P706" s="188">
        <f>IF(E706="","",IF(Q706&gt;R706,"90% 이상",IF(Q706&gt;S706,CONCATENATE(ROUND(((Q706-S706)/(R706-S706))*20+70,0),"%"),IF(Q706&gt;T706,CONCATENATE(ROUND(((Q706-T706)/(S706-T706))*30+40,0),"%"),IF(Q706&gt;U706,CONCATENATE(ROUND(((Q706-U706)/(T706-U706))*30+10,0),"%"),IF(Q706&gt;V706,CONCATENATE(ROUND(((Q706-V706)/(U706-V706))*7+3,0),"%"),"3% 이하"))))))</f>
        <v/>
      </c>
      <c r="Q706" s="194">
        <f>IFERROR(ROUND(OFFSET(환산공식!$FG$15,$F706,0),3),"")</f>
        <v/>
      </c>
      <c r="R706" s="194">
        <f>OFFSET('배치점수 계산기'!H$10,$D706,0)</f>
        <v/>
      </c>
      <c r="S706" s="194">
        <f>OFFSET('배치점수 계산기'!I$10,$D706,0)</f>
        <v/>
      </c>
      <c r="T706" s="194">
        <f>OFFSET('배치점수 계산기'!J$10,$D706,0)</f>
        <v/>
      </c>
      <c r="U706" s="194">
        <f>OFFSET('배치점수 계산기'!K$10,$D706,0)</f>
        <v/>
      </c>
      <c r="V706" s="194">
        <f>OFFSET('배치점수 계산기'!L$10,$D706,0)</f>
        <v/>
      </c>
      <c r="W706" s="186">
        <f>OFFSET('배치점수 계산기'!M$10,$D706,0)</f>
        <v/>
      </c>
      <c r="X706" s="184">
        <f>OFFSET('배치점수 계산기'!N$10,$D706,0)</f>
        <v/>
      </c>
      <c r="Y706" s="188">
        <f>OFFSET(환산공식!FW$15,$F706,0)</f>
        <v/>
      </c>
      <c r="Z706" s="697">
        <f>OFFSET(환산공식!FX$15,$F706,0)</f>
        <v/>
      </c>
      <c r="AA706" s="179">
        <f>OFFSET(환산공식!FY$15,$F706,0)</f>
        <v/>
      </c>
      <c r="AB706" s="3" t="n"/>
      <c r="AD706" s="0">
        <f>IF(L706="X",6,IF(Q706&gt;R706,1,IF(Q706&gt;S706,2,IF(Q706&gt;T706,3,IF(Q706&gt;U706,4,IF(Q706&gt;=V706,5,IF(Q706&lt;V706,6,"")))))))</f>
        <v/>
      </c>
      <c r="AF706" s="3" t="n"/>
      <c r="AG706" s="3" t="n"/>
      <c r="AH706" s="3" t="n"/>
    </row>
    <row r="707">
      <c r="A707" s="198" t="n"/>
      <c r="B707" s="198" t="n"/>
      <c r="C707" s="198" t="inlineStr">
        <is>
          <t>나700</t>
        </is>
      </c>
      <c r="D707" s="195" t="n">
        <v>1715</v>
      </c>
      <c r="E707" s="195" t="n">
        <v>212</v>
      </c>
      <c r="F707" s="195" t="n">
        <v>212</v>
      </c>
      <c r="G707" s="239" t="n">
        <v>700</v>
      </c>
      <c r="H707" s="197" t="inlineStr">
        <is>
          <t>나</t>
        </is>
      </c>
      <c r="I707" s="242" t="inlineStr">
        <is>
          <t>제주대</t>
        </is>
      </c>
      <c r="J707" s="242" t="inlineStr">
        <is>
          <t>관광경영학과</t>
        </is>
      </c>
      <c r="K707" s="195" t="inlineStr">
        <is>
          <t>통합</t>
        </is>
      </c>
      <c r="L707" s="697">
        <f>IF(OFFSET(환산공식!$ED$15,$F707,0)=1,"O","X")</f>
        <v/>
      </c>
      <c r="M707" s="188">
        <f>IFERROR(OFFSET(환산공식!DJ$15,$F707,0),"")</f>
        <v/>
      </c>
      <c r="N707" s="697">
        <f>IFERROR(CONCATENATE(ROUND(OFFSET(환산공식!DK$15,$F707,0),1),"%"),"")</f>
        <v/>
      </c>
      <c r="O707" s="697">
        <f>IFERROR(OFFSET(환산공식!DL$15,$F707,0),"")</f>
        <v/>
      </c>
      <c r="P707" s="188">
        <f>IF(E707="","",IF(Q707&gt;R707,"90% 이상",IF(Q707&gt;S707,CONCATENATE(ROUND(((Q707-S707)/(R707-S707))*20+70,0),"%"),IF(Q707&gt;T707,CONCATENATE(ROUND(((Q707-T707)/(S707-T707))*30+40,0),"%"),IF(Q707&gt;U707,CONCATENATE(ROUND(((Q707-U707)/(T707-U707))*30+10,0),"%"),IF(Q707&gt;V707,CONCATENATE(ROUND(((Q707-V707)/(U707-V707))*7+3,0),"%"),"3% 이하"))))))</f>
        <v/>
      </c>
      <c r="Q707" s="194">
        <f>IFERROR(ROUND(OFFSET(환산공식!$FG$15,$F707,0),3),"")</f>
        <v/>
      </c>
      <c r="R707" s="194">
        <f>OFFSET('배치점수 계산기'!H$10,$D707,0)</f>
        <v/>
      </c>
      <c r="S707" s="194">
        <f>OFFSET('배치점수 계산기'!I$10,$D707,0)</f>
        <v/>
      </c>
      <c r="T707" s="194">
        <f>OFFSET('배치점수 계산기'!J$10,$D707,0)</f>
        <v/>
      </c>
      <c r="U707" s="194">
        <f>OFFSET('배치점수 계산기'!K$10,$D707,0)</f>
        <v/>
      </c>
      <c r="V707" s="194">
        <f>OFFSET('배치점수 계산기'!L$10,$D707,0)</f>
        <v/>
      </c>
      <c r="W707" s="186">
        <f>OFFSET('배치점수 계산기'!M$10,$D707,0)</f>
        <v/>
      </c>
      <c r="X707" s="184">
        <f>OFFSET('배치점수 계산기'!N$10,$D707,0)</f>
        <v/>
      </c>
      <c r="Y707" s="188">
        <f>OFFSET(환산공식!FW$15,$F707,0)</f>
        <v/>
      </c>
      <c r="Z707" s="697">
        <f>OFFSET(환산공식!FX$15,$F707,0)</f>
        <v/>
      </c>
      <c r="AA707" s="179">
        <f>OFFSET(환산공식!FY$15,$F707,0)</f>
        <v/>
      </c>
      <c r="AB707" s="3" t="n"/>
      <c r="AD707" s="0">
        <f>IF(L707="X",6,IF(Q707&gt;R707,1,IF(Q707&gt;S707,2,IF(Q707&gt;T707,3,IF(Q707&gt;U707,4,IF(Q707&gt;=V707,5,IF(Q707&lt;V707,6,"")))))))</f>
        <v/>
      </c>
      <c r="AF707" s="3" t="n"/>
      <c r="AG707" s="3" t="n"/>
      <c r="AH707" s="3" t="n"/>
    </row>
    <row r="708">
      <c r="A708" s="198" t="n"/>
      <c r="B708" s="198" t="n"/>
      <c r="C708" s="198" t="inlineStr">
        <is>
          <t>나701</t>
        </is>
      </c>
      <c r="D708" s="195" t="n">
        <v>1716</v>
      </c>
      <c r="E708" s="195" t="n">
        <v>212</v>
      </c>
      <c r="F708" s="195" t="n">
        <v>212</v>
      </c>
      <c r="G708" s="239" t="n">
        <v>701</v>
      </c>
      <c r="H708" s="197" t="inlineStr">
        <is>
          <t>나</t>
        </is>
      </c>
      <c r="I708" s="242" t="inlineStr">
        <is>
          <t>제주대</t>
        </is>
      </c>
      <c r="J708" s="242" t="inlineStr">
        <is>
          <t>중어중문학과</t>
        </is>
      </c>
      <c r="K708" s="195" t="inlineStr">
        <is>
          <t>통합</t>
        </is>
      </c>
      <c r="L708" s="697">
        <f>IF(OFFSET(환산공식!$ED$15,$F708,0)=1,"O","X")</f>
        <v/>
      </c>
      <c r="M708" s="188">
        <f>IFERROR(OFFSET(환산공식!DJ$15,$F708,0),"")</f>
        <v/>
      </c>
      <c r="N708" s="697">
        <f>IFERROR(CONCATENATE(ROUND(OFFSET(환산공식!DK$15,$F708,0),1),"%"),"")</f>
        <v/>
      </c>
      <c r="O708" s="697">
        <f>IFERROR(OFFSET(환산공식!DL$15,$F708,0),"")</f>
        <v/>
      </c>
      <c r="P708" s="188">
        <f>IF(E708="","",IF(Q708&gt;R708,"90% 이상",IF(Q708&gt;S708,CONCATENATE(ROUND(((Q708-S708)/(R708-S708))*20+70,0),"%"),IF(Q708&gt;T708,CONCATENATE(ROUND(((Q708-T708)/(S708-T708))*30+40,0),"%"),IF(Q708&gt;U708,CONCATENATE(ROUND(((Q708-U708)/(T708-U708))*30+10,0),"%"),IF(Q708&gt;V708,CONCATENATE(ROUND(((Q708-V708)/(U708-V708))*7+3,0),"%"),"3% 이하"))))))</f>
        <v/>
      </c>
      <c r="Q708" s="194">
        <f>IFERROR(ROUND(OFFSET(환산공식!$FG$15,$F708,0),3),"")</f>
        <v/>
      </c>
      <c r="R708" s="194">
        <f>OFFSET('배치점수 계산기'!H$10,$D708,0)</f>
        <v/>
      </c>
      <c r="S708" s="194">
        <f>OFFSET('배치점수 계산기'!I$10,$D708,0)</f>
        <v/>
      </c>
      <c r="T708" s="194">
        <f>OFFSET('배치점수 계산기'!J$10,$D708,0)</f>
        <v/>
      </c>
      <c r="U708" s="194">
        <f>OFFSET('배치점수 계산기'!K$10,$D708,0)</f>
        <v/>
      </c>
      <c r="V708" s="194">
        <f>OFFSET('배치점수 계산기'!L$10,$D708,0)</f>
        <v/>
      </c>
      <c r="W708" s="186">
        <f>OFFSET('배치점수 계산기'!M$10,$D708,0)</f>
        <v/>
      </c>
      <c r="X708" s="184">
        <f>OFFSET('배치점수 계산기'!N$10,$D708,0)</f>
        <v/>
      </c>
      <c r="Y708" s="188">
        <f>OFFSET(환산공식!FW$15,$F708,0)</f>
        <v/>
      </c>
      <c r="Z708" s="697">
        <f>OFFSET(환산공식!FX$15,$F708,0)</f>
        <v/>
      </c>
      <c r="AA708" s="179">
        <f>OFFSET(환산공식!FY$15,$F708,0)</f>
        <v/>
      </c>
      <c r="AB708" s="3" t="n"/>
      <c r="AD708" s="0">
        <f>IF(L708="X",6,IF(Q708&gt;R708,1,IF(Q708&gt;S708,2,IF(Q708&gt;T708,3,IF(Q708&gt;U708,4,IF(Q708&gt;=V708,5,IF(Q708&lt;V708,6,"")))))))</f>
        <v/>
      </c>
      <c r="AF708" s="3" t="n"/>
      <c r="AG708" s="3" t="n"/>
      <c r="AH708" s="3" t="n"/>
    </row>
    <row r="709">
      <c r="A709" s="198" t="n"/>
      <c r="B709" s="198" t="n"/>
      <c r="C709" s="198" t="inlineStr">
        <is>
          <t>나702</t>
        </is>
      </c>
      <c r="D709" s="195" t="n">
        <v>1717</v>
      </c>
      <c r="E709" s="195" t="n">
        <v>212</v>
      </c>
      <c r="F709" s="195" t="n">
        <v>212</v>
      </c>
      <c r="G709" s="239" t="n">
        <v>702</v>
      </c>
      <c r="H709" s="197" t="inlineStr">
        <is>
          <t>나</t>
        </is>
      </c>
      <c r="I709" s="242" t="inlineStr">
        <is>
          <t>제주대</t>
        </is>
      </c>
      <c r="J709" s="242" t="inlineStr">
        <is>
          <t>철학과</t>
        </is>
      </c>
      <c r="K709" s="195" t="inlineStr">
        <is>
          <t>통합</t>
        </is>
      </c>
      <c r="L709" s="697">
        <f>IF(OFFSET(환산공식!$ED$15,$F709,0)=1,"O","X")</f>
        <v/>
      </c>
      <c r="M709" s="188">
        <f>IFERROR(OFFSET(환산공식!DJ$15,$F709,0),"")</f>
        <v/>
      </c>
      <c r="N709" s="697">
        <f>IFERROR(CONCATENATE(ROUND(OFFSET(환산공식!DK$15,$F709,0),1),"%"),"")</f>
        <v/>
      </c>
      <c r="O709" s="697">
        <f>IFERROR(OFFSET(환산공식!DL$15,$F709,0),"")</f>
        <v/>
      </c>
      <c r="P709" s="188">
        <f>IF(E709="","",IF(Q709&gt;R709,"90% 이상",IF(Q709&gt;S709,CONCATENATE(ROUND(((Q709-S709)/(R709-S709))*20+70,0),"%"),IF(Q709&gt;T709,CONCATENATE(ROUND(((Q709-T709)/(S709-T709))*30+40,0),"%"),IF(Q709&gt;U709,CONCATENATE(ROUND(((Q709-U709)/(T709-U709))*30+10,0),"%"),IF(Q709&gt;V709,CONCATENATE(ROUND(((Q709-V709)/(U709-V709))*7+3,0),"%"),"3% 이하"))))))</f>
        <v/>
      </c>
      <c r="Q709" s="194">
        <f>IFERROR(ROUND(OFFSET(환산공식!$FG$15,$F709,0),3),"")</f>
        <v/>
      </c>
      <c r="R709" s="194">
        <f>OFFSET('배치점수 계산기'!H$10,$D709,0)</f>
        <v/>
      </c>
      <c r="S709" s="194">
        <f>OFFSET('배치점수 계산기'!I$10,$D709,0)</f>
        <v/>
      </c>
      <c r="T709" s="194">
        <f>OFFSET('배치점수 계산기'!J$10,$D709,0)</f>
        <v/>
      </c>
      <c r="U709" s="194">
        <f>OFFSET('배치점수 계산기'!K$10,$D709,0)</f>
        <v/>
      </c>
      <c r="V709" s="194">
        <f>OFFSET('배치점수 계산기'!L$10,$D709,0)</f>
        <v/>
      </c>
      <c r="W709" s="186">
        <f>OFFSET('배치점수 계산기'!M$10,$D709,0)</f>
        <v/>
      </c>
      <c r="X709" s="184">
        <f>OFFSET('배치점수 계산기'!N$10,$D709,0)</f>
        <v/>
      </c>
      <c r="Y709" s="188">
        <f>OFFSET(환산공식!FW$15,$F709,0)</f>
        <v/>
      </c>
      <c r="Z709" s="697">
        <f>OFFSET(환산공식!FX$15,$F709,0)</f>
        <v/>
      </c>
      <c r="AA709" s="179">
        <f>OFFSET(환산공식!FY$15,$F709,0)</f>
        <v/>
      </c>
      <c r="AB709" s="3" t="n"/>
      <c r="AD709" s="0">
        <f>IF(L709="X",6,IF(Q709&gt;R709,1,IF(Q709&gt;S709,2,IF(Q709&gt;T709,3,IF(Q709&gt;U709,4,IF(Q709&gt;=V709,5,IF(Q709&lt;V709,6,"")))))))</f>
        <v/>
      </c>
      <c r="AF709" s="3" t="n"/>
      <c r="AG709" s="3" t="n"/>
      <c r="AH709" s="3" t="n"/>
    </row>
    <row r="710">
      <c r="A710" s="198" t="n"/>
      <c r="B710" s="198" t="n"/>
      <c r="C710" s="198" t="inlineStr">
        <is>
          <t>나703</t>
        </is>
      </c>
      <c r="D710" s="195" t="n">
        <v>1719</v>
      </c>
      <c r="E710" s="195" t="n">
        <v>223</v>
      </c>
      <c r="F710" s="195" t="n">
        <v>223</v>
      </c>
      <c r="G710" s="239" t="n">
        <v>703</v>
      </c>
      <c r="H710" s="197" t="inlineStr">
        <is>
          <t>나</t>
        </is>
      </c>
      <c r="I710" s="242" t="inlineStr">
        <is>
          <t>충남대</t>
        </is>
      </c>
      <c r="J710" s="242" t="inlineStr">
        <is>
          <t>간호학과</t>
        </is>
      </c>
      <c r="K710" s="195" t="inlineStr">
        <is>
          <t>자연</t>
        </is>
      </c>
      <c r="L710" s="697">
        <f>IF(OFFSET(환산공식!$ED$15,$F710,0)=1,"O","X")</f>
        <v/>
      </c>
      <c r="M710" s="188">
        <f>IFERROR(OFFSET(환산공식!DJ$15,$F710,0),"")</f>
        <v/>
      </c>
      <c r="N710" s="697">
        <f>IFERROR(CONCATENATE(ROUND(OFFSET(환산공식!DK$15,$F710,0),1),"%"),"")</f>
        <v/>
      </c>
      <c r="O710" s="697">
        <f>IFERROR(OFFSET(환산공식!DL$15,$F710,0),"")</f>
        <v/>
      </c>
      <c r="P710" s="188">
        <f>IF(E710="","",IF(Q710&gt;R710,"90% 이상",IF(Q710&gt;S710,CONCATENATE(ROUND(((Q710-S710)/(R710-S710))*20+70,0),"%"),IF(Q710&gt;T710,CONCATENATE(ROUND(((Q710-T710)/(S710-T710))*30+40,0),"%"),IF(Q710&gt;U710,CONCATENATE(ROUND(((Q710-U710)/(T710-U710))*30+10,0),"%"),IF(Q710&gt;V710,CONCATENATE(ROUND(((Q710-V710)/(U710-V710))*7+3,0),"%"),"3% 이하"))))))</f>
        <v/>
      </c>
      <c r="Q710" s="194">
        <f>IFERROR(ROUND(OFFSET(환산공식!$FG$15,$F710,0),3),"")</f>
        <v/>
      </c>
      <c r="R710" s="194">
        <f>OFFSET('배치점수 계산기'!H$10,$D710,0)</f>
        <v/>
      </c>
      <c r="S710" s="194">
        <f>OFFSET('배치점수 계산기'!I$10,$D710,0)</f>
        <v/>
      </c>
      <c r="T710" s="194">
        <f>OFFSET('배치점수 계산기'!J$10,$D710,0)</f>
        <v/>
      </c>
      <c r="U710" s="194">
        <f>OFFSET('배치점수 계산기'!K$10,$D710,0)</f>
        <v/>
      </c>
      <c r="V710" s="194">
        <f>OFFSET('배치점수 계산기'!L$10,$D710,0)</f>
        <v/>
      </c>
      <c r="W710" s="186">
        <f>OFFSET('배치점수 계산기'!M$10,$D710,0)</f>
        <v/>
      </c>
      <c r="X710" s="184">
        <f>OFFSET('배치점수 계산기'!N$10,$D710,0)</f>
        <v/>
      </c>
      <c r="Y710" s="188">
        <f>OFFSET(환산공식!FW$15,$F710,0)</f>
        <v/>
      </c>
      <c r="Z710" s="697">
        <f>OFFSET(환산공식!FX$15,$F710,0)</f>
        <v/>
      </c>
      <c r="AA710" s="179">
        <f>OFFSET(환산공식!FY$15,$F710,0)</f>
        <v/>
      </c>
      <c r="AB710" s="3" t="n"/>
      <c r="AD710" s="0">
        <f>IF(L710="X",6,IF(Q710&gt;R710,1,IF(Q710&gt;S710,2,IF(Q710&gt;T710,3,IF(Q710&gt;U710,4,IF(Q710&gt;=V710,5,IF(Q710&lt;V710,6,"")))))))</f>
        <v/>
      </c>
      <c r="AF710" s="3" t="n"/>
      <c r="AG710" s="3" t="n"/>
      <c r="AH710" s="3" t="n"/>
    </row>
    <row r="711">
      <c r="A711" s="198" t="n"/>
      <c r="B711" s="198" t="n"/>
      <c r="C711" s="198" t="inlineStr">
        <is>
          <t>나704</t>
        </is>
      </c>
      <c r="D711" s="195" t="n">
        <v>1720</v>
      </c>
      <c r="E711" s="195" t="n">
        <v>223</v>
      </c>
      <c r="F711" s="195" t="n">
        <v>223</v>
      </c>
      <c r="G711" s="239" t="n">
        <v>704</v>
      </c>
      <c r="H711" s="197" t="inlineStr">
        <is>
          <t>나</t>
        </is>
      </c>
      <c r="I711" s="242" t="inlineStr">
        <is>
          <t>충남대</t>
        </is>
      </c>
      <c r="J711" s="242" t="inlineStr">
        <is>
          <t>간호학과(지역)</t>
        </is>
      </c>
      <c r="K711" s="195" t="inlineStr">
        <is>
          <t>자연</t>
        </is>
      </c>
      <c r="L711" s="697">
        <f>IF(OFFSET(환산공식!$ED$15,$F711,0)=1,"O","X")</f>
        <v/>
      </c>
      <c r="M711" s="188">
        <f>IFERROR(OFFSET(환산공식!DJ$15,$F711,0),"")</f>
        <v/>
      </c>
      <c r="N711" s="697">
        <f>IFERROR(CONCATENATE(ROUND(OFFSET(환산공식!DK$15,$F711,0),1),"%"),"")</f>
        <v/>
      </c>
      <c r="O711" s="697">
        <f>IFERROR(OFFSET(환산공식!DL$15,$F711,0),"")</f>
        <v/>
      </c>
      <c r="P711" s="188">
        <f>IF(E711="","",IF(Q711&gt;R711,"90% 이상",IF(Q711&gt;S711,CONCATENATE(ROUND(((Q711-S711)/(R711-S711))*20+70,0),"%"),IF(Q711&gt;T711,CONCATENATE(ROUND(((Q711-T711)/(S711-T711))*30+40,0),"%"),IF(Q711&gt;U711,CONCATENATE(ROUND(((Q711-U711)/(T711-U711))*30+10,0),"%"),IF(Q711&gt;V711,CONCATENATE(ROUND(((Q711-V711)/(U711-V711))*7+3,0),"%"),"3% 이하"))))))</f>
        <v/>
      </c>
      <c r="Q711" s="194">
        <f>IFERROR(ROUND(OFFSET(환산공식!$FG$15,$F711,0),3),"")</f>
        <v/>
      </c>
      <c r="R711" s="194">
        <f>OFFSET('배치점수 계산기'!H$10,$D711,0)</f>
        <v/>
      </c>
      <c r="S711" s="194">
        <f>OFFSET('배치점수 계산기'!I$10,$D711,0)</f>
        <v/>
      </c>
      <c r="T711" s="194">
        <f>OFFSET('배치점수 계산기'!J$10,$D711,0)</f>
        <v/>
      </c>
      <c r="U711" s="194">
        <f>OFFSET('배치점수 계산기'!K$10,$D711,0)</f>
        <v/>
      </c>
      <c r="V711" s="194">
        <f>OFFSET('배치점수 계산기'!L$10,$D711,0)</f>
        <v/>
      </c>
      <c r="W711" s="186">
        <f>OFFSET('배치점수 계산기'!M$10,$D711,0)</f>
        <v/>
      </c>
      <c r="X711" s="184">
        <f>OFFSET('배치점수 계산기'!N$10,$D711,0)</f>
        <v/>
      </c>
      <c r="Y711" s="188">
        <f>OFFSET(환산공식!FW$15,$F711,0)</f>
        <v/>
      </c>
      <c r="Z711" s="697">
        <f>OFFSET(환산공식!FX$15,$F711,0)</f>
        <v/>
      </c>
      <c r="AA711" s="179">
        <f>OFFSET(환산공식!FY$15,$F711,0)</f>
        <v/>
      </c>
      <c r="AB711" s="3" t="n"/>
      <c r="AD711" s="0">
        <f>IF(L711="X",6,IF(Q711&gt;R711,1,IF(Q711&gt;S711,2,IF(Q711&gt;T711,3,IF(Q711&gt;U711,4,IF(Q711&gt;=V711,5,IF(Q711&lt;V711,6,"")))))))</f>
        <v/>
      </c>
      <c r="AF711" s="3" t="n"/>
      <c r="AG711" s="3" t="n"/>
      <c r="AH711" s="3" t="n"/>
    </row>
    <row r="712">
      <c r="A712" s="198" t="n"/>
      <c r="B712" s="198" t="n"/>
      <c r="C712" s="198" t="inlineStr">
        <is>
          <t>나705</t>
        </is>
      </c>
      <c r="D712" s="195" t="n">
        <v>1721</v>
      </c>
      <c r="E712" s="195" t="n">
        <v>223</v>
      </c>
      <c r="F712" s="195" t="n">
        <v>223</v>
      </c>
      <c r="G712" s="239" t="n">
        <v>705</v>
      </c>
      <c r="H712" s="197" t="inlineStr">
        <is>
          <t>나</t>
        </is>
      </c>
      <c r="I712" s="242" t="inlineStr">
        <is>
          <t>충남대</t>
        </is>
      </c>
      <c r="J712" s="242" t="inlineStr">
        <is>
          <t>반도체융합학과</t>
        </is>
      </c>
      <c r="K712" s="195" t="inlineStr">
        <is>
          <t>자연</t>
        </is>
      </c>
      <c r="L712" s="697">
        <f>IF(OFFSET(환산공식!$ED$15,$F712,0)=1,"O","X")</f>
        <v/>
      </c>
      <c r="M712" s="188">
        <f>IFERROR(OFFSET(환산공식!DJ$15,$F712,0),"")</f>
        <v/>
      </c>
      <c r="N712" s="697">
        <f>IFERROR(CONCATENATE(ROUND(OFFSET(환산공식!DK$15,$F712,0),1),"%"),"")</f>
        <v/>
      </c>
      <c r="O712" s="697">
        <f>IFERROR(OFFSET(환산공식!DL$15,$F712,0),"")</f>
        <v/>
      </c>
      <c r="P712" s="188">
        <f>IF(E712="","",IF(Q712&gt;R712,"90% 이상",IF(Q712&gt;S712,CONCATENATE(ROUND(((Q712-S712)/(R712-S712))*20+70,0),"%"),IF(Q712&gt;T712,CONCATENATE(ROUND(((Q712-T712)/(S712-T712))*30+40,0),"%"),IF(Q712&gt;U712,CONCATENATE(ROUND(((Q712-U712)/(T712-U712))*30+10,0),"%"),IF(Q712&gt;V712,CONCATENATE(ROUND(((Q712-V712)/(U712-V712))*7+3,0),"%"),"3% 이하"))))))</f>
        <v/>
      </c>
      <c r="Q712" s="194">
        <f>IFERROR(ROUND(OFFSET(환산공식!$FG$15,$F712,0),3),"")</f>
        <v/>
      </c>
      <c r="R712" s="194">
        <f>OFFSET('배치점수 계산기'!H$10,$D712,0)</f>
        <v/>
      </c>
      <c r="S712" s="194">
        <f>OFFSET('배치점수 계산기'!I$10,$D712,0)</f>
        <v/>
      </c>
      <c r="T712" s="194">
        <f>OFFSET('배치점수 계산기'!J$10,$D712,0)</f>
        <v/>
      </c>
      <c r="U712" s="194">
        <f>OFFSET('배치점수 계산기'!K$10,$D712,0)</f>
        <v/>
      </c>
      <c r="V712" s="194">
        <f>OFFSET('배치점수 계산기'!L$10,$D712,0)</f>
        <v/>
      </c>
      <c r="W712" s="186">
        <f>OFFSET('배치점수 계산기'!M$10,$D712,0)</f>
        <v/>
      </c>
      <c r="X712" s="184">
        <f>OFFSET('배치점수 계산기'!N$10,$D712,0)</f>
        <v/>
      </c>
      <c r="Y712" s="188">
        <f>OFFSET(환산공식!FW$15,$F712,0)</f>
        <v/>
      </c>
      <c r="Z712" s="697">
        <f>OFFSET(환산공식!FX$15,$F712,0)</f>
        <v/>
      </c>
      <c r="AA712" s="179">
        <f>OFFSET(환산공식!FY$15,$F712,0)</f>
        <v/>
      </c>
      <c r="AB712" s="3" t="n"/>
      <c r="AD712" s="0">
        <f>IF(L712="X",6,IF(Q712&gt;R712,1,IF(Q712&gt;S712,2,IF(Q712&gt;T712,3,IF(Q712&gt;U712,4,IF(Q712&gt;=V712,5,IF(Q712&lt;V712,6,"")))))))</f>
        <v/>
      </c>
      <c r="AF712" s="3" t="n"/>
      <c r="AG712" s="3" t="n"/>
      <c r="AH712" s="3" t="n"/>
    </row>
    <row r="713">
      <c r="A713" s="198" t="n"/>
      <c r="B713" s="198" t="n"/>
      <c r="C713" s="198" t="inlineStr">
        <is>
          <t>나706</t>
        </is>
      </c>
      <c r="D713" s="195" t="n">
        <v>1722</v>
      </c>
      <c r="E713" s="195" t="n">
        <v>223</v>
      </c>
      <c r="F713" s="195" t="n">
        <v>223</v>
      </c>
      <c r="G713" s="239" t="n">
        <v>706</v>
      </c>
      <c r="H713" s="197" t="inlineStr">
        <is>
          <t>나</t>
        </is>
      </c>
      <c r="I713" s="242" t="inlineStr">
        <is>
          <t>충남대</t>
        </is>
      </c>
      <c r="J713" s="242" t="inlineStr">
        <is>
          <t>물리학과</t>
        </is>
      </c>
      <c r="K713" s="195" t="inlineStr">
        <is>
          <t>자연</t>
        </is>
      </c>
      <c r="L713" s="697">
        <f>IF(OFFSET(환산공식!$ED$15,$F713,0)=1,"O","X")</f>
        <v/>
      </c>
      <c r="M713" s="188">
        <f>IFERROR(OFFSET(환산공식!DJ$15,$F713,0),"")</f>
        <v/>
      </c>
      <c r="N713" s="697">
        <f>IFERROR(CONCATENATE(ROUND(OFFSET(환산공식!DK$15,$F713,0),1),"%"),"")</f>
        <v/>
      </c>
      <c r="O713" s="697">
        <f>IFERROR(OFFSET(환산공식!DL$15,$F713,0),"")</f>
        <v/>
      </c>
      <c r="P713" s="188">
        <f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/>
      </c>
      <c r="Q713" s="194">
        <f>IFERROR(ROUND(OFFSET(환산공식!$FG$15,$F713,0),3),"")</f>
        <v/>
      </c>
      <c r="R713" s="194">
        <f>OFFSET('배치점수 계산기'!H$10,$D713,0)</f>
        <v/>
      </c>
      <c r="S713" s="194">
        <f>OFFSET('배치점수 계산기'!I$10,$D713,0)</f>
        <v/>
      </c>
      <c r="T713" s="194">
        <f>OFFSET('배치점수 계산기'!J$10,$D713,0)</f>
        <v/>
      </c>
      <c r="U713" s="194">
        <f>OFFSET('배치점수 계산기'!K$10,$D713,0)</f>
        <v/>
      </c>
      <c r="V713" s="194">
        <f>OFFSET('배치점수 계산기'!L$10,$D713,0)</f>
        <v/>
      </c>
      <c r="W713" s="186">
        <f>OFFSET('배치점수 계산기'!M$10,$D713,0)</f>
        <v/>
      </c>
      <c r="X713" s="184">
        <f>OFFSET('배치점수 계산기'!N$10,$D713,0)</f>
        <v/>
      </c>
      <c r="Y713" s="188">
        <f>OFFSET(환산공식!FW$15,$F713,0)</f>
        <v/>
      </c>
      <c r="Z713" s="697">
        <f>OFFSET(환산공식!FX$15,$F713,0)</f>
        <v/>
      </c>
      <c r="AA713" s="179">
        <f>OFFSET(환산공식!FY$15,$F713,0)</f>
        <v/>
      </c>
      <c r="AB713" s="3" t="n"/>
      <c r="AD713" s="0">
        <f>IF(L713="X",6,IF(Q713&gt;R713,1,IF(Q713&gt;S713,2,IF(Q713&gt;T713,3,IF(Q713&gt;U713,4,IF(Q713&gt;=V713,5,IF(Q713&lt;V713,6,"")))))))</f>
        <v/>
      </c>
      <c r="AF713" s="3" t="n"/>
      <c r="AG713" s="3" t="n"/>
      <c r="AH713" s="3" t="n"/>
    </row>
    <row r="714">
      <c r="A714" s="198" t="n"/>
      <c r="B714" s="198" t="n"/>
      <c r="C714" s="198" t="inlineStr">
        <is>
          <t>나707</t>
        </is>
      </c>
      <c r="D714" s="195" t="n">
        <v>1723</v>
      </c>
      <c r="E714" s="195" t="n">
        <v>291</v>
      </c>
      <c r="F714" s="195" t="n">
        <v>291</v>
      </c>
      <c r="G714" s="239" t="n">
        <v>707</v>
      </c>
      <c r="H714" s="197" t="inlineStr">
        <is>
          <t>나</t>
        </is>
      </c>
      <c r="I714" s="242" t="inlineStr">
        <is>
          <t>충남대</t>
        </is>
      </c>
      <c r="J714" s="242" t="inlineStr">
        <is>
          <t>수학과</t>
        </is>
      </c>
      <c r="K714" s="195" t="inlineStr">
        <is>
          <t>자연</t>
        </is>
      </c>
      <c r="L714" s="697">
        <f>IF(OFFSET(환산공식!$ED$15,$F714,0)=1,"O","X")</f>
        <v/>
      </c>
      <c r="M714" s="188">
        <f>IFERROR(OFFSET(환산공식!DJ$15,$F714,0),"")</f>
        <v/>
      </c>
      <c r="N714" s="697">
        <f>IFERROR(CONCATENATE(ROUND(OFFSET(환산공식!DK$15,$F714,0),1),"%"),"")</f>
        <v/>
      </c>
      <c r="O714" s="697">
        <f>IFERROR(OFFSET(환산공식!DL$15,$F714,0),"")</f>
        <v/>
      </c>
      <c r="P714" s="188">
        <f>IF(E714="","",IF(Q714&gt;R714,"90% 이상",IF(Q714&gt;S714,CONCATENATE(ROUND(((Q714-S714)/(R714-S714))*20+70,0),"%"),IF(Q714&gt;T714,CONCATENATE(ROUND(((Q714-T714)/(S714-T714))*30+40,0),"%"),IF(Q714&gt;U714,CONCATENATE(ROUND(((Q714-U714)/(T714-U714))*30+10,0),"%"),IF(Q714&gt;V714,CONCATENATE(ROUND(((Q714-V714)/(U714-V714))*7+3,0),"%"),"3% 이하"))))))</f>
        <v/>
      </c>
      <c r="Q714" s="194">
        <f>IFERROR(ROUND(OFFSET(환산공식!$FG$15,$F714,0),3),"")</f>
        <v/>
      </c>
      <c r="R714" s="194">
        <f>OFFSET('배치점수 계산기'!H$10,$D714,0)</f>
        <v/>
      </c>
      <c r="S714" s="194">
        <f>OFFSET('배치점수 계산기'!I$10,$D714,0)</f>
        <v/>
      </c>
      <c r="T714" s="194">
        <f>OFFSET('배치점수 계산기'!J$10,$D714,0)</f>
        <v/>
      </c>
      <c r="U714" s="194">
        <f>OFFSET('배치점수 계산기'!K$10,$D714,0)</f>
        <v/>
      </c>
      <c r="V714" s="194">
        <f>OFFSET('배치점수 계산기'!L$10,$D714,0)</f>
        <v/>
      </c>
      <c r="W714" s="186">
        <f>OFFSET('배치점수 계산기'!M$10,$D714,0)</f>
        <v/>
      </c>
      <c r="X714" s="184">
        <f>OFFSET('배치점수 계산기'!N$10,$D714,0)</f>
        <v/>
      </c>
      <c r="Y714" s="188">
        <f>OFFSET(환산공식!FW$15,$F714,0)</f>
        <v/>
      </c>
      <c r="Z714" s="697">
        <f>OFFSET(환산공식!FX$15,$F714,0)</f>
        <v/>
      </c>
      <c r="AA714" s="179">
        <f>OFFSET(환산공식!FY$15,$F714,0)</f>
        <v/>
      </c>
      <c r="AB714" s="3" t="n"/>
      <c r="AD714" s="0">
        <f>IF(L714="X",6,IF(Q714&gt;R714,1,IF(Q714&gt;S714,2,IF(Q714&gt;T714,3,IF(Q714&gt;U714,4,IF(Q714&gt;=V714,5,IF(Q714&lt;V714,6,"")))))))</f>
        <v/>
      </c>
      <c r="AF714" s="3" t="n"/>
      <c r="AG714" s="3" t="n"/>
      <c r="AH714" s="3" t="n"/>
    </row>
    <row r="715">
      <c r="A715" s="198" t="n"/>
      <c r="B715" s="198" t="n"/>
      <c r="C715" s="198" t="inlineStr">
        <is>
          <t>나708</t>
        </is>
      </c>
      <c r="D715" s="195" t="n">
        <v>1724</v>
      </c>
      <c r="E715" s="195" t="n">
        <v>223</v>
      </c>
      <c r="F715" s="195" t="n">
        <v>223</v>
      </c>
      <c r="G715" s="239" t="n">
        <v>708</v>
      </c>
      <c r="H715" s="197" t="inlineStr">
        <is>
          <t>나</t>
        </is>
      </c>
      <c r="I715" s="242" t="inlineStr">
        <is>
          <t>충남대</t>
        </is>
      </c>
      <c r="J715" s="242" t="inlineStr">
        <is>
          <t>천문우주과학과</t>
        </is>
      </c>
      <c r="K715" s="195" t="inlineStr">
        <is>
          <t>자연</t>
        </is>
      </c>
      <c r="L715" s="697">
        <f>IF(OFFSET(환산공식!$ED$15,$F715,0)=1,"O","X")</f>
        <v/>
      </c>
      <c r="M715" s="188">
        <f>IFERROR(OFFSET(환산공식!DJ$15,$F715,0),"")</f>
        <v/>
      </c>
      <c r="N715" s="697">
        <f>IFERROR(CONCATENATE(ROUND(OFFSET(환산공식!DK$15,$F715,0),1),"%"),"")</f>
        <v/>
      </c>
      <c r="O715" s="697">
        <f>IFERROR(OFFSET(환산공식!DL$15,$F715,0),"")</f>
        <v/>
      </c>
      <c r="P715" s="188">
        <f>IF(E715="","",IF(Q715&gt;R715,"90% 이상",IF(Q715&gt;S715,CONCATENATE(ROUND(((Q715-S715)/(R715-S715))*20+70,0),"%"),IF(Q715&gt;T715,CONCATENATE(ROUND(((Q715-T715)/(S715-T715))*30+40,0),"%"),IF(Q715&gt;U715,CONCATENATE(ROUND(((Q715-U715)/(T715-U715))*30+10,0),"%"),IF(Q715&gt;V715,CONCATENATE(ROUND(((Q715-V715)/(U715-V715))*7+3,0),"%"),"3% 이하"))))))</f>
        <v/>
      </c>
      <c r="Q715" s="194">
        <f>IFERROR(ROUND(OFFSET(환산공식!$FG$15,$F715,0),3),"")</f>
        <v/>
      </c>
      <c r="R715" s="194">
        <f>OFFSET('배치점수 계산기'!H$10,$D715,0)</f>
        <v/>
      </c>
      <c r="S715" s="194">
        <f>OFFSET('배치점수 계산기'!I$10,$D715,0)</f>
        <v/>
      </c>
      <c r="T715" s="194">
        <f>OFFSET('배치점수 계산기'!J$10,$D715,0)</f>
        <v/>
      </c>
      <c r="U715" s="194">
        <f>OFFSET('배치점수 계산기'!K$10,$D715,0)</f>
        <v/>
      </c>
      <c r="V715" s="194">
        <f>OFFSET('배치점수 계산기'!L$10,$D715,0)</f>
        <v/>
      </c>
      <c r="W715" s="186">
        <f>OFFSET('배치점수 계산기'!M$10,$D715,0)</f>
        <v/>
      </c>
      <c r="X715" s="184">
        <f>OFFSET('배치점수 계산기'!N$10,$D715,0)</f>
        <v/>
      </c>
      <c r="Y715" s="188">
        <f>OFFSET(환산공식!FW$15,$F715,0)</f>
        <v/>
      </c>
      <c r="Z715" s="697">
        <f>OFFSET(환산공식!FX$15,$F715,0)</f>
        <v/>
      </c>
      <c r="AA715" s="179">
        <f>OFFSET(환산공식!FY$15,$F715,0)</f>
        <v/>
      </c>
      <c r="AB715" s="3" t="n"/>
      <c r="AD715" s="0">
        <f>IF(L715="X",6,IF(Q715&gt;R715,1,IF(Q715&gt;S715,2,IF(Q715&gt;T715,3,IF(Q715&gt;U715,4,IF(Q715&gt;=V715,5,IF(Q715&lt;V715,6,"")))))))</f>
        <v/>
      </c>
      <c r="AF715" s="3" t="n"/>
      <c r="AG715" s="3" t="n"/>
      <c r="AH715" s="3" t="n"/>
    </row>
    <row r="716">
      <c r="A716" s="198" t="n"/>
      <c r="B716" s="198" t="n"/>
      <c r="C716" s="198" t="inlineStr">
        <is>
          <t>나709</t>
        </is>
      </c>
      <c r="D716" s="195" t="n">
        <v>1725</v>
      </c>
      <c r="E716" s="195" t="n">
        <v>223</v>
      </c>
      <c r="F716" s="195" t="n">
        <v>223</v>
      </c>
      <c r="G716" s="239" t="n">
        <v>709</v>
      </c>
      <c r="H716" s="197" t="inlineStr">
        <is>
          <t>나</t>
        </is>
      </c>
      <c r="I716" s="242" t="inlineStr">
        <is>
          <t>충남대</t>
        </is>
      </c>
      <c r="J716" s="242" t="inlineStr">
        <is>
          <t>지질환경과학과</t>
        </is>
      </c>
      <c r="K716" s="195" t="inlineStr">
        <is>
          <t>자연</t>
        </is>
      </c>
      <c r="L716" s="697">
        <f>IF(OFFSET(환산공식!$ED$15,$F716,0)=1,"O","X")</f>
        <v/>
      </c>
      <c r="M716" s="188">
        <f>IFERROR(OFFSET(환산공식!DJ$15,$F716,0),"")</f>
        <v/>
      </c>
      <c r="N716" s="697">
        <f>IFERROR(CONCATENATE(ROUND(OFFSET(환산공식!DK$15,$F716,0),1),"%"),"")</f>
        <v/>
      </c>
      <c r="O716" s="697">
        <f>IFERROR(OFFSET(환산공식!DL$15,$F716,0),"")</f>
        <v/>
      </c>
      <c r="P716" s="188">
        <f>IF(E716="","",IF(Q716&gt;R716,"90% 이상",IF(Q716&gt;S716,CONCATENATE(ROUND(((Q716-S716)/(R716-S716))*20+70,0),"%"),IF(Q716&gt;T716,CONCATENATE(ROUND(((Q716-T716)/(S716-T716))*30+40,0),"%"),IF(Q716&gt;U716,CONCATENATE(ROUND(((Q716-U716)/(T716-U716))*30+10,0),"%"),IF(Q716&gt;V716,CONCATENATE(ROUND(((Q716-V716)/(U716-V716))*7+3,0),"%"),"3% 이하"))))))</f>
        <v/>
      </c>
      <c r="Q716" s="194">
        <f>IFERROR(ROUND(OFFSET(환산공식!$FG$15,$F716,0),3),"")</f>
        <v/>
      </c>
      <c r="R716" s="194">
        <f>OFFSET('배치점수 계산기'!H$10,$D716,0)</f>
        <v/>
      </c>
      <c r="S716" s="194">
        <f>OFFSET('배치점수 계산기'!I$10,$D716,0)</f>
        <v/>
      </c>
      <c r="T716" s="194">
        <f>OFFSET('배치점수 계산기'!J$10,$D716,0)</f>
        <v/>
      </c>
      <c r="U716" s="194">
        <f>OFFSET('배치점수 계산기'!K$10,$D716,0)</f>
        <v/>
      </c>
      <c r="V716" s="194">
        <f>OFFSET('배치점수 계산기'!L$10,$D716,0)</f>
        <v/>
      </c>
      <c r="W716" s="186">
        <f>OFFSET('배치점수 계산기'!M$10,$D716,0)</f>
        <v/>
      </c>
      <c r="X716" s="184">
        <f>OFFSET('배치점수 계산기'!N$10,$D716,0)</f>
        <v/>
      </c>
      <c r="Y716" s="188">
        <f>OFFSET(환산공식!FW$15,$F716,0)</f>
        <v/>
      </c>
      <c r="Z716" s="697">
        <f>OFFSET(환산공식!FX$15,$F716,0)</f>
        <v/>
      </c>
      <c r="AA716" s="179">
        <f>OFFSET(환산공식!FY$15,$F716,0)</f>
        <v/>
      </c>
      <c r="AB716" s="3" t="n"/>
      <c r="AD716" s="0">
        <f>IF(L716="X",6,IF(Q716&gt;R716,1,IF(Q716&gt;S716,2,IF(Q716&gt;T716,3,IF(Q716&gt;U716,4,IF(Q716&gt;=V716,5,IF(Q716&lt;V716,6,"")))))))</f>
        <v/>
      </c>
      <c r="AF716" s="3" t="n"/>
      <c r="AG716" s="3" t="n"/>
      <c r="AH716" s="3" t="n"/>
    </row>
    <row r="717">
      <c r="A717" s="198" t="n"/>
      <c r="B717" s="198" t="n"/>
      <c r="C717" s="198" t="inlineStr">
        <is>
          <t>나710</t>
        </is>
      </c>
      <c r="D717" s="195" t="n">
        <v>1726</v>
      </c>
      <c r="E717" s="195" t="n">
        <v>223</v>
      </c>
      <c r="F717" s="195" t="n">
        <v>223</v>
      </c>
      <c r="G717" s="239" t="n">
        <v>710</v>
      </c>
      <c r="H717" s="197" t="inlineStr">
        <is>
          <t>나</t>
        </is>
      </c>
      <c r="I717" s="242" t="inlineStr">
        <is>
          <t>충남대</t>
        </is>
      </c>
      <c r="J717" s="242" t="inlineStr">
        <is>
          <t>농생명융합학부</t>
        </is>
      </c>
      <c r="K717" s="195" t="inlineStr">
        <is>
          <t>자연</t>
        </is>
      </c>
      <c r="L717" s="697">
        <f>IF(OFFSET(환산공식!$ED$15,$F717,0)=1,"O","X")</f>
        <v/>
      </c>
      <c r="M717" s="188">
        <f>IFERROR(OFFSET(환산공식!DJ$15,$F717,0),"")</f>
        <v/>
      </c>
      <c r="N717" s="697">
        <f>IFERROR(CONCATENATE(ROUND(OFFSET(환산공식!DK$15,$F717,0),1),"%"),"")</f>
        <v/>
      </c>
      <c r="O717" s="697">
        <f>IFERROR(OFFSET(환산공식!DL$15,$F717,0),"")</f>
        <v/>
      </c>
      <c r="P717" s="188">
        <f>IF(E717="","",IF(Q717&gt;R717,"90% 이상",IF(Q717&gt;S717,CONCATENATE(ROUND(((Q717-S717)/(R717-S717))*20+70,0),"%"),IF(Q717&gt;T717,CONCATENATE(ROUND(((Q717-T717)/(S717-T717))*30+40,0),"%"),IF(Q717&gt;U717,CONCATENATE(ROUND(((Q717-U717)/(T717-U717))*30+10,0),"%"),IF(Q717&gt;V717,CONCATENATE(ROUND(((Q717-V717)/(U717-V717))*7+3,0),"%"),"3% 이하"))))))</f>
        <v/>
      </c>
      <c r="Q717" s="194">
        <f>IFERROR(ROUND(OFFSET(환산공식!$FG$15,$F717,0),3),"")</f>
        <v/>
      </c>
      <c r="R717" s="194">
        <f>OFFSET('배치점수 계산기'!H$10,$D717,0)</f>
        <v/>
      </c>
      <c r="S717" s="194">
        <f>OFFSET('배치점수 계산기'!I$10,$D717,0)</f>
        <v/>
      </c>
      <c r="T717" s="194">
        <f>OFFSET('배치점수 계산기'!J$10,$D717,0)</f>
        <v/>
      </c>
      <c r="U717" s="194">
        <f>OFFSET('배치점수 계산기'!K$10,$D717,0)</f>
        <v/>
      </c>
      <c r="V717" s="194">
        <f>OFFSET('배치점수 계산기'!L$10,$D717,0)</f>
        <v/>
      </c>
      <c r="W717" s="186">
        <f>OFFSET('배치점수 계산기'!M$10,$D717,0)</f>
        <v/>
      </c>
      <c r="X717" s="184">
        <f>OFFSET('배치점수 계산기'!N$10,$D717,0)</f>
        <v/>
      </c>
      <c r="Y717" s="188">
        <f>OFFSET(환산공식!FW$15,$F717,0)</f>
        <v/>
      </c>
      <c r="Z717" s="697">
        <f>OFFSET(환산공식!FX$15,$F717,0)</f>
        <v/>
      </c>
      <c r="AA717" s="179">
        <f>OFFSET(환산공식!FY$15,$F717,0)</f>
        <v/>
      </c>
      <c r="AB717" s="3" t="n"/>
      <c r="AD717" s="0">
        <f>IF(L717="X",6,IF(Q717&gt;R717,1,IF(Q717&gt;S717,2,IF(Q717&gt;T717,3,IF(Q717&gt;U717,4,IF(Q717&gt;=V717,5,IF(Q717&lt;V717,6,"")))))))</f>
        <v/>
      </c>
      <c r="AF717" s="3" t="n"/>
      <c r="AG717" s="3" t="n"/>
      <c r="AH717" s="3" t="n"/>
    </row>
    <row r="718">
      <c r="A718" s="198" t="n"/>
      <c r="B718" s="198" t="n"/>
      <c r="C718" s="198" t="inlineStr">
        <is>
          <t>나711</t>
        </is>
      </c>
      <c r="D718" s="195" t="n">
        <v>1727</v>
      </c>
      <c r="E718" s="195" t="n">
        <v>291</v>
      </c>
      <c r="F718" s="195" t="n">
        <v>291</v>
      </c>
      <c r="G718" s="239" t="n">
        <v>711</v>
      </c>
      <c r="H718" s="197" t="inlineStr">
        <is>
          <t>나</t>
        </is>
      </c>
      <c r="I718" s="242" t="inlineStr">
        <is>
          <t>충남대</t>
        </is>
      </c>
      <c r="J718" s="242" t="inlineStr">
        <is>
          <t>정보통계학과</t>
        </is>
      </c>
      <c r="K718" s="195" t="inlineStr">
        <is>
          <t>자연</t>
        </is>
      </c>
      <c r="L718" s="697">
        <f>IF(OFFSET(환산공식!$ED$15,$F718,0)=1,"O","X")</f>
        <v/>
      </c>
      <c r="M718" s="188">
        <f>IFERROR(OFFSET(환산공식!DJ$15,$F718,0),"")</f>
        <v/>
      </c>
      <c r="N718" s="697">
        <f>IFERROR(CONCATENATE(ROUND(OFFSET(환산공식!DK$15,$F718,0),1),"%"),"")</f>
        <v/>
      </c>
      <c r="O718" s="697">
        <f>IFERROR(OFFSET(환산공식!DL$15,$F718,0),"")</f>
        <v/>
      </c>
      <c r="P718" s="188">
        <f>IF(E718="","",IF(Q718&gt;R718,"90% 이상",IF(Q718&gt;S718,CONCATENATE(ROUND(((Q718-S718)/(R718-S718))*20+70,0),"%"),IF(Q718&gt;T718,CONCATENATE(ROUND(((Q718-T718)/(S718-T718))*30+40,0),"%"),IF(Q718&gt;U718,CONCATENATE(ROUND(((Q718-U718)/(T718-U718))*30+10,0),"%"),IF(Q718&gt;V718,CONCATENATE(ROUND(((Q718-V718)/(U718-V718))*7+3,0),"%"),"3% 이하"))))))</f>
        <v/>
      </c>
      <c r="Q718" s="194">
        <f>IFERROR(ROUND(OFFSET(환산공식!$FG$15,$F718,0),3),"")</f>
        <v/>
      </c>
      <c r="R718" s="194">
        <f>OFFSET('배치점수 계산기'!H$10,$D718,0)</f>
        <v/>
      </c>
      <c r="S718" s="194">
        <f>OFFSET('배치점수 계산기'!I$10,$D718,0)</f>
        <v/>
      </c>
      <c r="T718" s="194">
        <f>OFFSET('배치점수 계산기'!J$10,$D718,0)</f>
        <v/>
      </c>
      <c r="U718" s="194">
        <f>OFFSET('배치점수 계산기'!K$10,$D718,0)</f>
        <v/>
      </c>
      <c r="V718" s="194">
        <f>OFFSET('배치점수 계산기'!L$10,$D718,0)</f>
        <v/>
      </c>
      <c r="W718" s="186">
        <f>OFFSET('배치점수 계산기'!M$10,$D718,0)</f>
        <v/>
      </c>
      <c r="X718" s="184">
        <f>OFFSET('배치점수 계산기'!N$10,$D718,0)</f>
        <v/>
      </c>
      <c r="Y718" s="188">
        <f>OFFSET(환산공식!FW$15,$F718,0)</f>
        <v/>
      </c>
      <c r="Z718" s="697">
        <f>OFFSET(환산공식!FX$15,$F718,0)</f>
        <v/>
      </c>
      <c r="AA718" s="179">
        <f>OFFSET(환산공식!FY$15,$F718,0)</f>
        <v/>
      </c>
      <c r="AB718" s="3" t="n"/>
      <c r="AD718" s="0">
        <f>IF(L718="X",6,IF(Q718&gt;R718,1,IF(Q718&gt;S718,2,IF(Q718&gt;T718,3,IF(Q718&gt;U718,4,IF(Q718&gt;=V718,5,IF(Q718&lt;V718,6,"")))))))</f>
        <v/>
      </c>
      <c r="AF718" s="3" t="n"/>
      <c r="AG718" s="3" t="n"/>
      <c r="AH718" s="3" t="n"/>
    </row>
    <row r="719">
      <c r="A719" s="198" t="n"/>
      <c r="B719" s="198" t="n"/>
      <c r="C719" s="198" t="inlineStr">
        <is>
          <t>나712</t>
        </is>
      </c>
      <c r="D719" s="195" t="n">
        <v>1728</v>
      </c>
      <c r="E719" s="195" t="n">
        <v>223</v>
      </c>
      <c r="F719" s="195" t="n">
        <v>223</v>
      </c>
      <c r="G719" s="239" t="n">
        <v>712</v>
      </c>
      <c r="H719" s="197" t="inlineStr">
        <is>
          <t>나</t>
        </is>
      </c>
      <c r="I719" s="242" t="inlineStr">
        <is>
          <t>충남대</t>
        </is>
      </c>
      <c r="J719" s="242" t="inlineStr">
        <is>
          <t>생화학과</t>
        </is>
      </c>
      <c r="K719" s="195" t="inlineStr">
        <is>
          <t>자연</t>
        </is>
      </c>
      <c r="L719" s="697">
        <f>IF(OFFSET(환산공식!$ED$15,$F719,0)=1,"O","X")</f>
        <v/>
      </c>
      <c r="M719" s="188">
        <f>IFERROR(OFFSET(환산공식!DJ$15,$F719,0),"")</f>
        <v/>
      </c>
      <c r="N719" s="697">
        <f>IFERROR(CONCATENATE(ROUND(OFFSET(환산공식!DK$15,$F719,0),1),"%"),"")</f>
        <v/>
      </c>
      <c r="O719" s="697">
        <f>IFERROR(OFFSET(환산공식!DL$15,$F719,0),"")</f>
        <v/>
      </c>
      <c r="P719" s="188">
        <f>IF(E719="","",IF(Q719&gt;R719,"90% 이상",IF(Q719&gt;S719,CONCATENATE(ROUND(((Q719-S719)/(R719-S719))*20+70,0),"%"),IF(Q719&gt;T719,CONCATENATE(ROUND(((Q719-T719)/(S719-T719))*30+40,0),"%"),IF(Q719&gt;U719,CONCATENATE(ROUND(((Q719-U719)/(T719-U719))*30+10,0),"%"),IF(Q719&gt;V719,CONCATENATE(ROUND(((Q719-V719)/(U719-V719))*7+3,0),"%"),"3% 이하"))))))</f>
        <v/>
      </c>
      <c r="Q719" s="194">
        <f>IFERROR(ROUND(OFFSET(환산공식!$FG$15,$F719,0),3),"")</f>
        <v/>
      </c>
      <c r="R719" s="194">
        <f>OFFSET('배치점수 계산기'!H$10,$D719,0)</f>
        <v/>
      </c>
      <c r="S719" s="194">
        <f>OFFSET('배치점수 계산기'!I$10,$D719,0)</f>
        <v/>
      </c>
      <c r="T719" s="194">
        <f>OFFSET('배치점수 계산기'!J$10,$D719,0)</f>
        <v/>
      </c>
      <c r="U719" s="194">
        <f>OFFSET('배치점수 계산기'!K$10,$D719,0)</f>
        <v/>
      </c>
      <c r="V719" s="194">
        <f>OFFSET('배치점수 계산기'!L$10,$D719,0)</f>
        <v/>
      </c>
      <c r="W719" s="186">
        <f>OFFSET('배치점수 계산기'!M$10,$D719,0)</f>
        <v/>
      </c>
      <c r="X719" s="184">
        <f>OFFSET('배치점수 계산기'!N$10,$D719,0)</f>
        <v/>
      </c>
      <c r="Y719" s="188">
        <f>OFFSET(환산공식!FW$15,$F719,0)</f>
        <v/>
      </c>
      <c r="Z719" s="697">
        <f>OFFSET(환산공식!FX$15,$F719,0)</f>
        <v/>
      </c>
      <c r="AA719" s="179">
        <f>OFFSET(환산공식!FY$15,$F719,0)</f>
        <v/>
      </c>
      <c r="AB719" s="3" t="n"/>
      <c r="AD719" s="0">
        <f>IF(L719="X",6,IF(Q719&gt;R719,1,IF(Q719&gt;S719,2,IF(Q719&gt;T719,3,IF(Q719&gt;U719,4,IF(Q719&gt;=V719,5,IF(Q719&lt;V719,6,"")))))))</f>
        <v/>
      </c>
      <c r="AF719" s="3" t="n"/>
      <c r="AG719" s="3" t="n"/>
      <c r="AH719" s="3" t="n"/>
    </row>
    <row r="720">
      <c r="A720" s="198" t="n"/>
      <c r="B720" s="198" t="n"/>
      <c r="C720" s="198" t="inlineStr">
        <is>
          <t>나713</t>
        </is>
      </c>
      <c r="D720" s="195" t="n">
        <v>1729</v>
      </c>
      <c r="E720" s="195" t="n">
        <v>223</v>
      </c>
      <c r="F720" s="195" t="n">
        <v>223</v>
      </c>
      <c r="G720" s="239" t="n">
        <v>713</v>
      </c>
      <c r="H720" s="197" t="inlineStr">
        <is>
          <t>나</t>
        </is>
      </c>
      <c r="I720" s="242" t="inlineStr">
        <is>
          <t>충남대</t>
        </is>
      </c>
      <c r="J720" s="242" t="inlineStr">
        <is>
          <t>자연과학융합학부</t>
        </is>
      </c>
      <c r="K720" s="195" t="inlineStr">
        <is>
          <t>자연</t>
        </is>
      </c>
      <c r="L720" s="697">
        <f>IF(OFFSET(환산공식!$ED$15,$F720,0)=1,"O","X")</f>
        <v/>
      </c>
      <c r="M720" s="188">
        <f>IFERROR(OFFSET(환산공식!DJ$15,$F720,0),"")</f>
        <v/>
      </c>
      <c r="N720" s="697">
        <f>IFERROR(CONCATENATE(ROUND(OFFSET(환산공식!DK$15,$F720,0),1),"%"),"")</f>
        <v/>
      </c>
      <c r="O720" s="697">
        <f>IFERROR(OFFSET(환산공식!DL$15,$F720,0),"")</f>
        <v/>
      </c>
      <c r="P720" s="188">
        <f>IF(E720="","",IF(Q720&gt;R720,"90% 이상",IF(Q720&gt;S720,CONCATENATE(ROUND(((Q720-S720)/(R720-S720))*20+70,0),"%"),IF(Q720&gt;T720,CONCATENATE(ROUND(((Q720-T720)/(S720-T720))*30+40,0),"%"),IF(Q720&gt;U720,CONCATENATE(ROUND(((Q720-U720)/(T720-U720))*30+10,0),"%"),IF(Q720&gt;V720,CONCATENATE(ROUND(((Q720-V720)/(U720-V720))*7+3,0),"%"),"3% 이하"))))))</f>
        <v/>
      </c>
      <c r="Q720" s="194">
        <f>IFERROR(ROUND(OFFSET(환산공식!$FG$15,$F720,0),3),"")</f>
        <v/>
      </c>
      <c r="R720" s="194">
        <f>OFFSET('배치점수 계산기'!H$10,$D720,0)</f>
        <v/>
      </c>
      <c r="S720" s="194">
        <f>OFFSET('배치점수 계산기'!I$10,$D720,0)</f>
        <v/>
      </c>
      <c r="T720" s="194">
        <f>OFFSET('배치점수 계산기'!J$10,$D720,0)</f>
        <v/>
      </c>
      <c r="U720" s="194">
        <f>OFFSET('배치점수 계산기'!K$10,$D720,0)</f>
        <v/>
      </c>
      <c r="V720" s="194">
        <f>OFFSET('배치점수 계산기'!L$10,$D720,0)</f>
        <v/>
      </c>
      <c r="W720" s="186">
        <f>OFFSET('배치점수 계산기'!M$10,$D720,0)</f>
        <v/>
      </c>
      <c r="X720" s="184">
        <f>OFFSET('배치점수 계산기'!N$10,$D720,0)</f>
        <v/>
      </c>
      <c r="Y720" s="188">
        <f>OFFSET(환산공식!FW$15,$F720,0)</f>
        <v/>
      </c>
      <c r="Z720" s="697">
        <f>OFFSET(환산공식!FX$15,$F720,0)</f>
        <v/>
      </c>
      <c r="AA720" s="179">
        <f>OFFSET(환산공식!FY$15,$F720,0)</f>
        <v/>
      </c>
      <c r="AB720" s="3" t="n"/>
      <c r="AD720" s="0">
        <f>IF(L720="X",6,IF(Q720&gt;R720,1,IF(Q720&gt;S720,2,IF(Q720&gt;T720,3,IF(Q720&gt;U720,4,IF(Q720&gt;=V720,5,IF(Q720&lt;V720,6,"")))))))</f>
        <v/>
      </c>
      <c r="AF720" s="3" t="n"/>
      <c r="AG720" s="3" t="n"/>
      <c r="AH720" s="3" t="n"/>
    </row>
    <row r="721">
      <c r="A721" s="198" t="n"/>
      <c r="B721" s="198" t="n"/>
      <c r="C721" s="198" t="inlineStr">
        <is>
          <t>나714</t>
        </is>
      </c>
      <c r="D721" s="195" t="n">
        <v>1730</v>
      </c>
      <c r="E721" s="195" t="n">
        <v>223</v>
      </c>
      <c r="F721" s="195" t="n">
        <v>223</v>
      </c>
      <c r="G721" s="239" t="n">
        <v>714</v>
      </c>
      <c r="H721" s="197" t="inlineStr">
        <is>
          <t>나</t>
        </is>
      </c>
      <c r="I721" s="242" t="inlineStr">
        <is>
          <t>충남대</t>
        </is>
      </c>
      <c r="J721" s="242" t="inlineStr">
        <is>
          <t>해양환경과학과</t>
        </is>
      </c>
      <c r="K721" s="195" t="inlineStr">
        <is>
          <t>자연</t>
        </is>
      </c>
      <c r="L721" s="697">
        <f>IF(OFFSET(환산공식!$ED$15,$F721,0)=1,"O","X")</f>
        <v/>
      </c>
      <c r="M721" s="188">
        <f>IFERROR(OFFSET(환산공식!DJ$15,$F721,0),"")</f>
        <v/>
      </c>
      <c r="N721" s="697">
        <f>IFERROR(CONCATENATE(ROUND(OFFSET(환산공식!DK$15,$F721,0),1),"%"),"")</f>
        <v/>
      </c>
      <c r="O721" s="697">
        <f>IFERROR(OFFSET(환산공식!DL$15,$F721,0),"")</f>
        <v/>
      </c>
      <c r="P721" s="188">
        <f>IF(E721="","",IF(Q721&gt;R721,"90% 이상",IF(Q721&gt;S721,CONCATENATE(ROUND(((Q721-S721)/(R721-S721))*20+70,0),"%"),IF(Q721&gt;T721,CONCATENATE(ROUND(((Q721-T721)/(S721-T721))*30+40,0),"%"),IF(Q721&gt;U721,CONCATENATE(ROUND(((Q721-U721)/(T721-U721))*30+10,0),"%"),IF(Q721&gt;V721,CONCATENATE(ROUND(((Q721-V721)/(U721-V721))*7+3,0),"%"),"3% 이하"))))))</f>
        <v/>
      </c>
      <c r="Q721" s="194">
        <f>IFERROR(ROUND(OFFSET(환산공식!$FG$15,$F721,0),3),"")</f>
        <v/>
      </c>
      <c r="R721" s="194">
        <f>OFFSET('배치점수 계산기'!H$10,$D721,0)</f>
        <v/>
      </c>
      <c r="S721" s="194">
        <f>OFFSET('배치점수 계산기'!I$10,$D721,0)</f>
        <v/>
      </c>
      <c r="T721" s="194">
        <f>OFFSET('배치점수 계산기'!J$10,$D721,0)</f>
        <v/>
      </c>
      <c r="U721" s="194">
        <f>OFFSET('배치점수 계산기'!K$10,$D721,0)</f>
        <v/>
      </c>
      <c r="V721" s="194">
        <f>OFFSET('배치점수 계산기'!L$10,$D721,0)</f>
        <v/>
      </c>
      <c r="W721" s="186">
        <f>OFFSET('배치점수 계산기'!M$10,$D721,0)</f>
        <v/>
      </c>
      <c r="X721" s="184">
        <f>OFFSET('배치점수 계산기'!N$10,$D721,0)</f>
        <v/>
      </c>
      <c r="Y721" s="188">
        <f>OFFSET(환산공식!FW$15,$F721,0)</f>
        <v/>
      </c>
      <c r="Z721" s="697">
        <f>OFFSET(환산공식!FX$15,$F721,0)</f>
        <v/>
      </c>
      <c r="AA721" s="179">
        <f>OFFSET(환산공식!FY$15,$F721,0)</f>
        <v/>
      </c>
      <c r="AB721" s="3" t="n"/>
      <c r="AD721" s="0">
        <f>IF(L721="X",6,IF(Q721&gt;R721,1,IF(Q721&gt;S721,2,IF(Q721&gt;T721,3,IF(Q721&gt;U721,4,IF(Q721&gt;=V721,5,IF(Q721&lt;V721,6,"")))))))</f>
        <v/>
      </c>
      <c r="AF721" s="3" t="n"/>
      <c r="AG721" s="3" t="n"/>
      <c r="AH721" s="3" t="n"/>
    </row>
    <row r="722">
      <c r="A722" s="198" t="n"/>
      <c r="B722" s="198" t="n"/>
      <c r="C722" s="198" t="inlineStr">
        <is>
          <t>나715</t>
        </is>
      </c>
      <c r="D722" s="195" t="n">
        <v>1731</v>
      </c>
      <c r="E722" s="195" t="n">
        <v>223</v>
      </c>
      <c r="F722" s="195" t="n">
        <v>223</v>
      </c>
      <c r="G722" s="239" t="n">
        <v>715</v>
      </c>
      <c r="H722" s="197" t="inlineStr">
        <is>
          <t>나</t>
        </is>
      </c>
      <c r="I722" s="242" t="inlineStr">
        <is>
          <t>충남대</t>
        </is>
      </c>
      <c r="J722" s="242" t="inlineStr">
        <is>
          <t>화학과</t>
        </is>
      </c>
      <c r="K722" s="195" t="inlineStr">
        <is>
          <t>자연</t>
        </is>
      </c>
      <c r="L722" s="697">
        <f>IF(OFFSET(환산공식!$ED$15,$F722,0)=1,"O","X")</f>
        <v/>
      </c>
      <c r="M722" s="188">
        <f>IFERROR(OFFSET(환산공식!DJ$15,$F722,0),"")</f>
        <v/>
      </c>
      <c r="N722" s="697">
        <f>IFERROR(CONCATENATE(ROUND(OFFSET(환산공식!DK$15,$F722,0),1),"%"),"")</f>
        <v/>
      </c>
      <c r="O722" s="697">
        <f>IFERROR(OFFSET(환산공식!DL$15,$F722,0),"")</f>
        <v/>
      </c>
      <c r="P722" s="188">
        <f>IF(E722="","",IF(Q722&gt;R722,"90% 이상",IF(Q722&gt;S722,CONCATENATE(ROUND(((Q722-S722)/(R722-S722))*20+70,0),"%"),IF(Q722&gt;T722,CONCATENATE(ROUND(((Q722-T722)/(S722-T722))*30+40,0),"%"),IF(Q722&gt;U722,CONCATENATE(ROUND(((Q722-U722)/(T722-U722))*30+10,0),"%"),IF(Q722&gt;V722,CONCATENATE(ROUND(((Q722-V722)/(U722-V722))*7+3,0),"%"),"3% 이하"))))))</f>
        <v/>
      </c>
      <c r="Q722" s="194">
        <f>IFERROR(ROUND(OFFSET(환산공식!$FG$15,$F722,0),3),"")</f>
        <v/>
      </c>
      <c r="R722" s="194">
        <f>OFFSET('배치점수 계산기'!H$10,$D722,0)</f>
        <v/>
      </c>
      <c r="S722" s="194">
        <f>OFFSET('배치점수 계산기'!I$10,$D722,0)</f>
        <v/>
      </c>
      <c r="T722" s="194">
        <f>OFFSET('배치점수 계산기'!J$10,$D722,0)</f>
        <v/>
      </c>
      <c r="U722" s="194">
        <f>OFFSET('배치점수 계산기'!K$10,$D722,0)</f>
        <v/>
      </c>
      <c r="V722" s="194">
        <f>OFFSET('배치점수 계산기'!L$10,$D722,0)</f>
        <v/>
      </c>
      <c r="W722" s="186">
        <f>OFFSET('배치점수 계산기'!M$10,$D722,0)</f>
        <v/>
      </c>
      <c r="X722" s="184">
        <f>OFFSET('배치점수 계산기'!N$10,$D722,0)</f>
        <v/>
      </c>
      <c r="Y722" s="188">
        <f>OFFSET(환산공식!FW$15,$F722,0)</f>
        <v/>
      </c>
      <c r="Z722" s="697">
        <f>OFFSET(환산공식!FX$15,$F722,0)</f>
        <v/>
      </c>
      <c r="AA722" s="179">
        <f>OFFSET(환산공식!FY$15,$F722,0)</f>
        <v/>
      </c>
      <c r="AB722" s="3" t="n"/>
      <c r="AD722" s="0">
        <f>IF(L722="X",6,IF(Q722&gt;R722,1,IF(Q722&gt;S722,2,IF(Q722&gt;T722,3,IF(Q722&gt;U722,4,IF(Q722&gt;=V722,5,IF(Q722&lt;V722,6,"")))))))</f>
        <v/>
      </c>
      <c r="AF722" s="3" t="n"/>
      <c r="AG722" s="3" t="n"/>
      <c r="AH722" s="3" t="n"/>
    </row>
    <row r="723">
      <c r="A723" s="198" t="n"/>
      <c r="B723" s="198" t="n"/>
      <c r="C723" s="198" t="inlineStr">
        <is>
          <t>나716</t>
        </is>
      </c>
      <c r="D723" s="195" t="n">
        <v>1732</v>
      </c>
      <c r="E723" s="195" t="n">
        <v>221</v>
      </c>
      <c r="F723" s="195" t="n">
        <v>221</v>
      </c>
      <c r="G723" s="239" t="n">
        <v>716</v>
      </c>
      <c r="H723" s="197" t="inlineStr">
        <is>
          <t>나</t>
        </is>
      </c>
      <c r="I723" s="242" t="inlineStr">
        <is>
          <t>충남대</t>
        </is>
      </c>
      <c r="J723" s="242" t="inlineStr">
        <is>
          <t>경영학부</t>
        </is>
      </c>
      <c r="K723" s="195" t="inlineStr">
        <is>
          <t>통합</t>
        </is>
      </c>
      <c r="L723" s="697">
        <f>IF(OFFSET(환산공식!$ED$15,$F723,0)=1,"O","X")</f>
        <v/>
      </c>
      <c r="M723" s="188">
        <f>IFERROR(OFFSET(환산공식!DJ$15,$F723,0),"")</f>
        <v/>
      </c>
      <c r="N723" s="697">
        <f>IFERROR(CONCATENATE(ROUND(OFFSET(환산공식!DK$15,$F723,0),1),"%"),"")</f>
        <v/>
      </c>
      <c r="O723" s="697">
        <f>IFERROR(OFFSET(환산공식!DL$15,$F723,0),"")</f>
        <v/>
      </c>
      <c r="P723" s="188">
        <f>IF(E723="","",IF(Q723&gt;R723,"90% 이상",IF(Q723&gt;S723,CONCATENATE(ROUND(((Q723-S723)/(R723-S723))*20+70,0),"%"),IF(Q723&gt;T723,CONCATENATE(ROUND(((Q723-T723)/(S723-T723))*30+40,0),"%"),IF(Q723&gt;U723,CONCATENATE(ROUND(((Q723-U723)/(T723-U723))*30+10,0),"%"),IF(Q723&gt;V723,CONCATENATE(ROUND(((Q723-V723)/(U723-V723))*7+3,0),"%"),"3% 이하"))))))</f>
        <v/>
      </c>
      <c r="Q723" s="194">
        <f>IFERROR(ROUND(OFFSET(환산공식!$FG$15,$F723,0),3),"")</f>
        <v/>
      </c>
      <c r="R723" s="194">
        <f>OFFSET('배치점수 계산기'!H$10,$D723,0)</f>
        <v/>
      </c>
      <c r="S723" s="194">
        <f>OFFSET('배치점수 계산기'!I$10,$D723,0)</f>
        <v/>
      </c>
      <c r="T723" s="194">
        <f>OFFSET('배치점수 계산기'!J$10,$D723,0)</f>
        <v/>
      </c>
      <c r="U723" s="194">
        <f>OFFSET('배치점수 계산기'!K$10,$D723,0)</f>
        <v/>
      </c>
      <c r="V723" s="194">
        <f>OFFSET('배치점수 계산기'!L$10,$D723,0)</f>
        <v/>
      </c>
      <c r="W723" s="186">
        <f>OFFSET('배치점수 계산기'!M$10,$D723,0)</f>
        <v/>
      </c>
      <c r="X723" s="184">
        <f>OFFSET('배치점수 계산기'!N$10,$D723,0)</f>
        <v/>
      </c>
      <c r="Y723" s="188">
        <f>OFFSET(환산공식!FW$15,$F723,0)</f>
        <v/>
      </c>
      <c r="Z723" s="697">
        <f>OFFSET(환산공식!FX$15,$F723,0)</f>
        <v/>
      </c>
      <c r="AA723" s="179">
        <f>OFFSET(환산공식!FY$15,$F723,0)</f>
        <v/>
      </c>
      <c r="AB723" s="3" t="n"/>
      <c r="AD723" s="0">
        <f>IF(L723="X",6,IF(Q723&gt;R723,1,IF(Q723&gt;S723,2,IF(Q723&gt;T723,3,IF(Q723&gt;U723,4,IF(Q723&gt;=V723,5,IF(Q723&lt;V723,6,"")))))))</f>
        <v/>
      </c>
      <c r="AF723" s="3" t="n"/>
      <c r="AG723" s="3" t="n"/>
      <c r="AH723" s="3" t="n"/>
    </row>
    <row r="724">
      <c r="A724" s="198" t="n"/>
      <c r="B724" s="198" t="n"/>
      <c r="C724" s="198" t="inlineStr">
        <is>
          <t>나717</t>
        </is>
      </c>
      <c r="D724" s="195" t="n">
        <v>1733</v>
      </c>
      <c r="E724" s="195" t="n">
        <v>221</v>
      </c>
      <c r="F724" s="195" t="n">
        <v>221</v>
      </c>
      <c r="G724" s="239" t="n">
        <v>717</v>
      </c>
      <c r="H724" s="197" t="inlineStr">
        <is>
          <t>나</t>
        </is>
      </c>
      <c r="I724" s="242" t="inlineStr">
        <is>
          <t>충남대</t>
        </is>
      </c>
      <c r="J724" s="242" t="inlineStr">
        <is>
          <t>경제학과</t>
        </is>
      </c>
      <c r="K724" s="195" t="inlineStr">
        <is>
          <t>통합</t>
        </is>
      </c>
      <c r="L724" s="697">
        <f>IF(OFFSET(환산공식!$ED$15,$F724,0)=1,"O","X")</f>
        <v/>
      </c>
      <c r="M724" s="188">
        <f>IFERROR(OFFSET(환산공식!DJ$15,$F724,0),"")</f>
        <v/>
      </c>
      <c r="N724" s="697">
        <f>IFERROR(CONCATENATE(ROUND(OFFSET(환산공식!DK$15,$F724,0),1),"%"),"")</f>
        <v/>
      </c>
      <c r="O724" s="697">
        <f>IFERROR(OFFSET(환산공식!DL$15,$F724,0),"")</f>
        <v/>
      </c>
      <c r="P724" s="188">
        <f>IF(E724="","",IF(Q724&gt;R724,"90% 이상",IF(Q724&gt;S724,CONCATENATE(ROUND(((Q724-S724)/(R724-S724))*20+70,0),"%"),IF(Q724&gt;T724,CONCATENATE(ROUND(((Q724-T724)/(S724-T724))*30+40,0),"%"),IF(Q724&gt;U724,CONCATENATE(ROUND(((Q724-U724)/(T724-U724))*30+10,0),"%"),IF(Q724&gt;V724,CONCATENATE(ROUND(((Q724-V724)/(U724-V724))*7+3,0),"%"),"3% 이하"))))))</f>
        <v/>
      </c>
      <c r="Q724" s="194">
        <f>IFERROR(ROUND(OFFSET(환산공식!$FG$15,$F724,0),3),"")</f>
        <v/>
      </c>
      <c r="R724" s="194">
        <f>OFFSET('배치점수 계산기'!H$10,$D724,0)</f>
        <v/>
      </c>
      <c r="S724" s="194">
        <f>OFFSET('배치점수 계산기'!I$10,$D724,0)</f>
        <v/>
      </c>
      <c r="T724" s="194">
        <f>OFFSET('배치점수 계산기'!J$10,$D724,0)</f>
        <v/>
      </c>
      <c r="U724" s="194">
        <f>OFFSET('배치점수 계산기'!K$10,$D724,0)</f>
        <v/>
      </c>
      <c r="V724" s="194">
        <f>OFFSET('배치점수 계산기'!L$10,$D724,0)</f>
        <v/>
      </c>
      <c r="W724" s="186">
        <f>OFFSET('배치점수 계산기'!M$10,$D724,0)</f>
        <v/>
      </c>
      <c r="X724" s="184">
        <f>OFFSET('배치점수 계산기'!N$10,$D724,0)</f>
        <v/>
      </c>
      <c r="Y724" s="188">
        <f>OFFSET(환산공식!FW$15,$F724,0)</f>
        <v/>
      </c>
      <c r="Z724" s="697">
        <f>OFFSET(환산공식!FX$15,$F724,0)</f>
        <v/>
      </c>
      <c r="AA724" s="179">
        <f>OFFSET(환산공식!FY$15,$F724,0)</f>
        <v/>
      </c>
      <c r="AB724" s="3" t="n"/>
      <c r="AD724" s="0">
        <f>IF(L724="X",6,IF(Q724&gt;R724,1,IF(Q724&gt;S724,2,IF(Q724&gt;T724,3,IF(Q724&gt;U724,4,IF(Q724&gt;=V724,5,IF(Q724&lt;V724,6,"")))))))</f>
        <v/>
      </c>
      <c r="AF724" s="3" t="n"/>
      <c r="AG724" s="3" t="n"/>
      <c r="AH724" s="3" t="n"/>
    </row>
    <row r="725">
      <c r="A725" s="198" t="n"/>
      <c r="B725" s="198" t="n"/>
      <c r="C725" s="198" t="inlineStr">
        <is>
          <t>나718</t>
        </is>
      </c>
      <c r="D725" s="195" t="n">
        <v>1734</v>
      </c>
      <c r="E725" s="195" t="n">
        <v>221</v>
      </c>
      <c r="F725" s="195" t="n">
        <v>221</v>
      </c>
      <c r="G725" s="239" t="n">
        <v>718</v>
      </c>
      <c r="H725" s="197" t="inlineStr">
        <is>
          <t>나</t>
        </is>
      </c>
      <c r="I725" s="242" t="inlineStr">
        <is>
          <t>충남대</t>
        </is>
      </c>
      <c r="J725" s="242" t="inlineStr">
        <is>
          <t>무역학과</t>
        </is>
      </c>
      <c r="K725" s="195" t="inlineStr">
        <is>
          <t>통합</t>
        </is>
      </c>
      <c r="L725" s="697">
        <f>IF(OFFSET(환산공식!$ED$15,$F725,0)=1,"O","X")</f>
        <v/>
      </c>
      <c r="M725" s="188">
        <f>IFERROR(OFFSET(환산공식!DJ$15,$F725,0),"")</f>
        <v/>
      </c>
      <c r="N725" s="697">
        <f>IFERROR(CONCATENATE(ROUND(OFFSET(환산공식!DK$15,$F725,0),1),"%"),"")</f>
        <v/>
      </c>
      <c r="O725" s="697">
        <f>IFERROR(OFFSET(환산공식!DL$15,$F725,0),"")</f>
        <v/>
      </c>
      <c r="P725" s="188">
        <f>IF(E725="","",IF(Q725&gt;R725,"90% 이상",IF(Q725&gt;S725,CONCATENATE(ROUND(((Q725-S725)/(R725-S725))*20+70,0),"%"),IF(Q725&gt;T725,CONCATENATE(ROUND(((Q725-T725)/(S725-T725))*30+40,0),"%"),IF(Q725&gt;U725,CONCATENATE(ROUND(((Q725-U725)/(T725-U725))*30+10,0),"%"),IF(Q725&gt;V725,CONCATENATE(ROUND(((Q725-V725)/(U725-V725))*7+3,0),"%"),"3% 이하"))))))</f>
        <v/>
      </c>
      <c r="Q725" s="194">
        <f>IFERROR(ROUND(OFFSET(환산공식!$FG$15,$F725,0),3),"")</f>
        <v/>
      </c>
      <c r="R725" s="194">
        <f>OFFSET('배치점수 계산기'!H$10,$D725,0)</f>
        <v/>
      </c>
      <c r="S725" s="194">
        <f>OFFSET('배치점수 계산기'!I$10,$D725,0)</f>
        <v/>
      </c>
      <c r="T725" s="194">
        <f>OFFSET('배치점수 계산기'!J$10,$D725,0)</f>
        <v/>
      </c>
      <c r="U725" s="194">
        <f>OFFSET('배치점수 계산기'!K$10,$D725,0)</f>
        <v/>
      </c>
      <c r="V725" s="194">
        <f>OFFSET('배치점수 계산기'!L$10,$D725,0)</f>
        <v/>
      </c>
      <c r="W725" s="186">
        <f>OFFSET('배치점수 계산기'!M$10,$D725,0)</f>
        <v/>
      </c>
      <c r="X725" s="184">
        <f>OFFSET('배치점수 계산기'!N$10,$D725,0)</f>
        <v/>
      </c>
      <c r="Y725" s="188">
        <f>OFFSET(환산공식!FW$15,$F725,0)</f>
        <v/>
      </c>
      <c r="Z725" s="697">
        <f>OFFSET(환산공식!FX$15,$F725,0)</f>
        <v/>
      </c>
      <c r="AA725" s="179">
        <f>OFFSET(환산공식!FY$15,$F725,0)</f>
        <v/>
      </c>
      <c r="AB725" s="3" t="n"/>
      <c r="AD725" s="0">
        <f>IF(L725="X",6,IF(Q725&gt;R725,1,IF(Q725&gt;S725,2,IF(Q725&gt;T725,3,IF(Q725&gt;U725,4,IF(Q725&gt;=V725,5,IF(Q725&lt;V725,6,"")))))))</f>
        <v/>
      </c>
      <c r="AF725" s="3" t="n"/>
      <c r="AG725" s="3" t="n"/>
      <c r="AH725" s="3" t="n"/>
    </row>
    <row r="726">
      <c r="A726" s="198" t="n"/>
      <c r="B726" s="198" t="n"/>
      <c r="C726" s="198" t="inlineStr">
        <is>
          <t>나719</t>
        </is>
      </c>
      <c r="D726" s="195" t="n">
        <v>1735</v>
      </c>
      <c r="E726" s="195" t="n">
        <v>221</v>
      </c>
      <c r="F726" s="195" t="n">
        <v>221</v>
      </c>
      <c r="G726" s="239" t="n">
        <v>719</v>
      </c>
      <c r="H726" s="197" t="inlineStr">
        <is>
          <t>나</t>
        </is>
      </c>
      <c r="I726" s="242" t="inlineStr">
        <is>
          <t>충남대</t>
        </is>
      </c>
      <c r="J726" s="242" t="inlineStr">
        <is>
          <t>국어국문학과</t>
        </is>
      </c>
      <c r="K726" s="195" t="inlineStr">
        <is>
          <t>통합</t>
        </is>
      </c>
      <c r="L726" s="697">
        <f>IF(OFFSET(환산공식!$ED$15,$F726,0)=1,"O","X")</f>
        <v/>
      </c>
      <c r="M726" s="188">
        <f>IFERROR(OFFSET(환산공식!DJ$15,$F726,0),"")</f>
        <v/>
      </c>
      <c r="N726" s="697">
        <f>IFERROR(CONCATENATE(ROUND(OFFSET(환산공식!DK$15,$F726,0),1),"%"),"")</f>
        <v/>
      </c>
      <c r="O726" s="697">
        <f>IFERROR(OFFSET(환산공식!DL$15,$F726,0),"")</f>
        <v/>
      </c>
      <c r="P726" s="188">
        <f>IF(E726="","",IF(Q726&gt;R726,"90% 이상",IF(Q726&gt;S726,CONCATENATE(ROUND(((Q726-S726)/(R726-S726))*20+70,0),"%"),IF(Q726&gt;T726,CONCATENATE(ROUND(((Q726-T726)/(S726-T726))*30+40,0),"%"),IF(Q726&gt;U726,CONCATENATE(ROUND(((Q726-U726)/(T726-U726))*30+10,0),"%"),IF(Q726&gt;V726,CONCATENATE(ROUND(((Q726-V726)/(U726-V726))*7+3,0),"%"),"3% 이하"))))))</f>
        <v/>
      </c>
      <c r="Q726" s="194">
        <f>IFERROR(ROUND(OFFSET(환산공식!$FG$15,$F726,0),3),"")</f>
        <v/>
      </c>
      <c r="R726" s="194">
        <f>OFFSET('배치점수 계산기'!H$10,$D726,0)</f>
        <v/>
      </c>
      <c r="S726" s="194">
        <f>OFFSET('배치점수 계산기'!I$10,$D726,0)</f>
        <v/>
      </c>
      <c r="T726" s="194">
        <f>OFFSET('배치점수 계산기'!J$10,$D726,0)</f>
        <v/>
      </c>
      <c r="U726" s="194">
        <f>OFFSET('배치점수 계산기'!K$10,$D726,0)</f>
        <v/>
      </c>
      <c r="V726" s="194">
        <f>OFFSET('배치점수 계산기'!L$10,$D726,0)</f>
        <v/>
      </c>
      <c r="W726" s="186">
        <f>OFFSET('배치점수 계산기'!M$10,$D726,0)</f>
        <v/>
      </c>
      <c r="X726" s="184">
        <f>OFFSET('배치점수 계산기'!N$10,$D726,0)</f>
        <v/>
      </c>
      <c r="Y726" s="188">
        <f>OFFSET(환산공식!FW$15,$F726,0)</f>
        <v/>
      </c>
      <c r="Z726" s="697">
        <f>OFFSET(환산공식!FX$15,$F726,0)</f>
        <v/>
      </c>
      <c r="AA726" s="179">
        <f>OFFSET(환산공식!FY$15,$F726,0)</f>
        <v/>
      </c>
      <c r="AB726" s="3" t="n"/>
      <c r="AD726" s="0">
        <f>IF(L726="X",6,IF(Q726&gt;R726,1,IF(Q726&gt;S726,2,IF(Q726&gt;T726,3,IF(Q726&gt;U726,4,IF(Q726&gt;=V726,5,IF(Q726&lt;V726,6,"")))))))</f>
        <v/>
      </c>
      <c r="AF726" s="3" t="n"/>
      <c r="AG726" s="3" t="n"/>
      <c r="AH726" s="3" t="n"/>
    </row>
    <row r="727">
      <c r="A727" s="198" t="n"/>
      <c r="B727" s="198" t="n"/>
      <c r="C727" s="198" t="inlineStr">
        <is>
          <t>나720</t>
        </is>
      </c>
      <c r="D727" s="195" t="n">
        <v>1736</v>
      </c>
      <c r="E727" s="195" t="n">
        <v>221</v>
      </c>
      <c r="F727" s="195" t="n">
        <v>221</v>
      </c>
      <c r="G727" s="239" t="n">
        <v>720</v>
      </c>
      <c r="H727" s="197" t="inlineStr">
        <is>
          <t>나</t>
        </is>
      </c>
      <c r="I727" s="242" t="inlineStr">
        <is>
          <t>충남대</t>
        </is>
      </c>
      <c r="J727" s="242" t="inlineStr">
        <is>
          <t>사학과</t>
        </is>
      </c>
      <c r="K727" s="195" t="inlineStr">
        <is>
          <t>통합</t>
        </is>
      </c>
      <c r="L727" s="697">
        <f>IF(OFFSET(환산공식!$ED$15,$F727,0)=1,"O","X")</f>
        <v/>
      </c>
      <c r="M727" s="188">
        <f>IFERROR(OFFSET(환산공식!DJ$15,$F727,0),"")</f>
        <v/>
      </c>
      <c r="N727" s="697">
        <f>IFERROR(CONCATENATE(ROUND(OFFSET(환산공식!DK$15,$F727,0),1),"%"),"")</f>
        <v/>
      </c>
      <c r="O727" s="697">
        <f>IFERROR(OFFSET(환산공식!DL$15,$F727,0),"")</f>
        <v/>
      </c>
      <c r="P727" s="188">
        <f>IF(E727="","",IF(Q727&gt;R727,"90% 이상",IF(Q727&gt;S727,CONCATENATE(ROUND(((Q727-S727)/(R727-S727))*20+70,0),"%"),IF(Q727&gt;T727,CONCATENATE(ROUND(((Q727-T727)/(S727-T727))*30+40,0),"%"),IF(Q727&gt;U727,CONCATENATE(ROUND(((Q727-U727)/(T727-U727))*30+10,0),"%"),IF(Q727&gt;V727,CONCATENATE(ROUND(((Q727-V727)/(U727-V727))*7+3,0),"%"),"3% 이하"))))))</f>
        <v/>
      </c>
      <c r="Q727" s="194">
        <f>IFERROR(ROUND(OFFSET(환산공식!$FG$15,$F727,0),3),"")</f>
        <v/>
      </c>
      <c r="R727" s="194">
        <f>OFFSET('배치점수 계산기'!H$10,$D727,0)</f>
        <v/>
      </c>
      <c r="S727" s="194">
        <f>OFFSET('배치점수 계산기'!I$10,$D727,0)</f>
        <v/>
      </c>
      <c r="T727" s="194">
        <f>OFFSET('배치점수 계산기'!J$10,$D727,0)</f>
        <v/>
      </c>
      <c r="U727" s="194">
        <f>OFFSET('배치점수 계산기'!K$10,$D727,0)</f>
        <v/>
      </c>
      <c r="V727" s="194">
        <f>OFFSET('배치점수 계산기'!L$10,$D727,0)</f>
        <v/>
      </c>
      <c r="W727" s="186">
        <f>OFFSET('배치점수 계산기'!M$10,$D727,0)</f>
        <v/>
      </c>
      <c r="X727" s="184">
        <f>OFFSET('배치점수 계산기'!N$10,$D727,0)</f>
        <v/>
      </c>
      <c r="Y727" s="188">
        <f>OFFSET(환산공식!FW$15,$F727,0)</f>
        <v/>
      </c>
      <c r="Z727" s="697">
        <f>OFFSET(환산공식!FX$15,$F727,0)</f>
        <v/>
      </c>
      <c r="AA727" s="179">
        <f>OFFSET(환산공식!FY$15,$F727,0)</f>
        <v/>
      </c>
      <c r="AB727" s="3" t="n"/>
      <c r="AD727" s="0">
        <f>IF(L727="X",6,IF(Q727&gt;R727,1,IF(Q727&gt;S727,2,IF(Q727&gt;T727,3,IF(Q727&gt;U727,4,IF(Q727&gt;=V727,5,IF(Q727&lt;V727,6,"")))))))</f>
        <v/>
      </c>
      <c r="AF727" s="3" t="n"/>
      <c r="AG727" s="3" t="n"/>
      <c r="AH727" s="3" t="n"/>
    </row>
    <row r="728">
      <c r="A728" s="198" t="n"/>
      <c r="B728" s="198" t="n"/>
      <c r="C728" s="198" t="inlineStr">
        <is>
          <t>나721</t>
        </is>
      </c>
      <c r="D728" s="195" t="n">
        <v>1737</v>
      </c>
      <c r="E728" s="195" t="n">
        <v>221</v>
      </c>
      <c r="F728" s="195" t="n">
        <v>221</v>
      </c>
      <c r="G728" s="239" t="n">
        <v>721</v>
      </c>
      <c r="H728" s="197" t="inlineStr">
        <is>
          <t>나</t>
        </is>
      </c>
      <c r="I728" s="242" t="inlineStr">
        <is>
          <t>충남대</t>
        </is>
      </c>
      <c r="J728" s="242" t="inlineStr">
        <is>
          <t>국제학부</t>
        </is>
      </c>
      <c r="K728" s="195" t="inlineStr">
        <is>
          <t>통합</t>
        </is>
      </c>
      <c r="L728" s="697">
        <f>IF(OFFSET(환산공식!$ED$15,$F728,0)=1,"O","X")</f>
        <v/>
      </c>
      <c r="M728" s="188">
        <f>IFERROR(OFFSET(환산공식!DJ$15,$F728,0),"")</f>
        <v/>
      </c>
      <c r="N728" s="697">
        <f>IFERROR(CONCATENATE(ROUND(OFFSET(환산공식!DK$15,$F728,0),1),"%"),"")</f>
        <v/>
      </c>
      <c r="O728" s="697">
        <f>IFERROR(OFFSET(환산공식!DL$15,$F728,0),"")</f>
        <v/>
      </c>
      <c r="P728" s="188">
        <f>IF(E728="","",IF(Q728&gt;R728,"90% 이상",IF(Q728&gt;S728,CONCATENATE(ROUND(((Q728-S728)/(R728-S728))*20+70,0),"%"),IF(Q728&gt;T728,CONCATENATE(ROUND(((Q728-T728)/(S728-T728))*30+40,0),"%"),IF(Q728&gt;U728,CONCATENATE(ROUND(((Q728-U728)/(T728-U728))*30+10,0),"%"),IF(Q728&gt;V728,CONCATENATE(ROUND(((Q728-V728)/(U728-V728))*7+3,0),"%"),"3% 이하"))))))</f>
        <v/>
      </c>
      <c r="Q728" s="194">
        <f>IFERROR(ROUND(OFFSET(환산공식!$FG$15,$F728,0),3),"")</f>
        <v/>
      </c>
      <c r="R728" s="194">
        <f>OFFSET('배치점수 계산기'!H$10,$D728,0)</f>
        <v/>
      </c>
      <c r="S728" s="194">
        <f>OFFSET('배치점수 계산기'!I$10,$D728,0)</f>
        <v/>
      </c>
      <c r="T728" s="194">
        <f>OFFSET('배치점수 계산기'!J$10,$D728,0)</f>
        <v/>
      </c>
      <c r="U728" s="194">
        <f>OFFSET('배치점수 계산기'!K$10,$D728,0)</f>
        <v/>
      </c>
      <c r="V728" s="194">
        <f>OFFSET('배치점수 계산기'!L$10,$D728,0)</f>
        <v/>
      </c>
      <c r="W728" s="186">
        <f>OFFSET('배치점수 계산기'!M$10,$D728,0)</f>
        <v/>
      </c>
      <c r="X728" s="184">
        <f>OFFSET('배치점수 계산기'!N$10,$D728,0)</f>
        <v/>
      </c>
      <c r="Y728" s="188">
        <f>OFFSET(환산공식!FW$15,$F728,0)</f>
        <v/>
      </c>
      <c r="Z728" s="697">
        <f>OFFSET(환산공식!FX$15,$F728,0)</f>
        <v/>
      </c>
      <c r="AA728" s="179">
        <f>OFFSET(환산공식!FY$15,$F728,0)</f>
        <v/>
      </c>
      <c r="AB728" s="3" t="n"/>
      <c r="AD728" s="0">
        <f>IF(L728="X",6,IF(Q728&gt;R728,1,IF(Q728&gt;S728,2,IF(Q728&gt;T728,3,IF(Q728&gt;U728,4,IF(Q728&gt;=V728,5,IF(Q728&lt;V728,6,"")))))))</f>
        <v/>
      </c>
      <c r="AF728" s="3" t="n"/>
      <c r="AG728" s="3" t="n"/>
      <c r="AH728" s="3" t="n"/>
    </row>
    <row r="729">
      <c r="A729" s="198" t="n"/>
      <c r="B729" s="198" t="n"/>
      <c r="C729" s="198" t="inlineStr">
        <is>
          <t>나722</t>
        </is>
      </c>
      <c r="D729" s="195" t="n">
        <v>1738</v>
      </c>
      <c r="E729" s="195" t="n">
        <v>221</v>
      </c>
      <c r="F729" s="195" t="n">
        <v>221</v>
      </c>
      <c r="G729" s="239" t="n">
        <v>722</v>
      </c>
      <c r="H729" s="197" t="inlineStr">
        <is>
          <t>나</t>
        </is>
      </c>
      <c r="I729" s="242" t="inlineStr">
        <is>
          <t>충남대</t>
        </is>
      </c>
      <c r="J729" s="242" t="inlineStr">
        <is>
          <t>철학과</t>
        </is>
      </c>
      <c r="K729" s="195" t="inlineStr">
        <is>
          <t>통합</t>
        </is>
      </c>
      <c r="L729" s="697">
        <f>IF(OFFSET(환산공식!$ED$15,$F729,0)=1,"O","X")</f>
        <v/>
      </c>
      <c r="M729" s="188">
        <f>IFERROR(OFFSET(환산공식!DJ$15,$F729,0),"")</f>
        <v/>
      </c>
      <c r="N729" s="697">
        <f>IFERROR(CONCATENATE(ROUND(OFFSET(환산공식!DK$15,$F729,0),1),"%"),"")</f>
        <v/>
      </c>
      <c r="O729" s="697">
        <f>IFERROR(OFFSET(환산공식!DL$15,$F729,0),"")</f>
        <v/>
      </c>
      <c r="P729" s="188">
        <f>IF(E729="","",IF(Q729&gt;R729,"90% 이상",IF(Q729&gt;S729,CONCATENATE(ROUND(((Q729-S729)/(R729-S729))*20+70,0),"%"),IF(Q729&gt;T729,CONCATENATE(ROUND(((Q729-T729)/(S729-T729))*30+40,0),"%"),IF(Q729&gt;U729,CONCATENATE(ROUND(((Q729-U729)/(T729-U729))*30+10,0),"%"),IF(Q729&gt;V729,CONCATENATE(ROUND(((Q729-V729)/(U729-V729))*7+3,0),"%"),"3% 이하"))))))</f>
        <v/>
      </c>
      <c r="Q729" s="194">
        <f>IFERROR(ROUND(OFFSET(환산공식!$FG$15,$F729,0),3),"")</f>
        <v/>
      </c>
      <c r="R729" s="194">
        <f>OFFSET('배치점수 계산기'!H$10,$D729,0)</f>
        <v/>
      </c>
      <c r="S729" s="194">
        <f>OFFSET('배치점수 계산기'!I$10,$D729,0)</f>
        <v/>
      </c>
      <c r="T729" s="194">
        <f>OFFSET('배치점수 계산기'!J$10,$D729,0)</f>
        <v/>
      </c>
      <c r="U729" s="194">
        <f>OFFSET('배치점수 계산기'!K$10,$D729,0)</f>
        <v/>
      </c>
      <c r="V729" s="194">
        <f>OFFSET('배치점수 계산기'!L$10,$D729,0)</f>
        <v/>
      </c>
      <c r="W729" s="186">
        <f>OFFSET('배치점수 계산기'!M$10,$D729,0)</f>
        <v/>
      </c>
      <c r="X729" s="184">
        <f>OFFSET('배치점수 계산기'!N$10,$D729,0)</f>
        <v/>
      </c>
      <c r="Y729" s="188">
        <f>OFFSET(환산공식!FW$15,$F729,0)</f>
        <v/>
      </c>
      <c r="Z729" s="697">
        <f>OFFSET(환산공식!FX$15,$F729,0)</f>
        <v/>
      </c>
      <c r="AA729" s="179">
        <f>OFFSET(환산공식!FY$15,$F729,0)</f>
        <v/>
      </c>
      <c r="AB729" s="3" t="n"/>
      <c r="AD729" s="0">
        <f>IF(L729="X",6,IF(Q729&gt;R729,1,IF(Q729&gt;S729,2,IF(Q729&gt;T729,3,IF(Q729&gt;U729,4,IF(Q729&gt;=V729,5,IF(Q729&lt;V729,6,"")))))))</f>
        <v/>
      </c>
      <c r="AF729" s="3" t="n"/>
      <c r="AG729" s="3" t="n"/>
      <c r="AH729" s="3" t="n"/>
    </row>
    <row r="730">
      <c r="A730" s="198" t="n"/>
      <c r="B730" s="198" t="n"/>
      <c r="C730" s="198" t="inlineStr">
        <is>
          <t>나723</t>
        </is>
      </c>
      <c r="D730" s="195" t="n">
        <v>1739</v>
      </c>
      <c r="E730" s="195" t="n">
        <v>221</v>
      </c>
      <c r="F730" s="195" t="n">
        <v>221</v>
      </c>
      <c r="G730" s="239" t="n">
        <v>723</v>
      </c>
      <c r="H730" s="197" t="inlineStr">
        <is>
          <t>나</t>
        </is>
      </c>
      <c r="I730" s="242" t="inlineStr">
        <is>
          <t>충남대</t>
        </is>
      </c>
      <c r="J730" s="242" t="inlineStr">
        <is>
          <t>영어영문학과</t>
        </is>
      </c>
      <c r="K730" s="195" t="inlineStr">
        <is>
          <t>통합</t>
        </is>
      </c>
      <c r="L730" s="697">
        <f>IF(OFFSET(환산공식!$ED$15,$F730,0)=1,"O","X")</f>
        <v/>
      </c>
      <c r="M730" s="188">
        <f>IFERROR(OFFSET(환산공식!DJ$15,$F730,0),"")</f>
        <v/>
      </c>
      <c r="N730" s="697">
        <f>IFERROR(CONCATENATE(ROUND(OFFSET(환산공식!DK$15,$F730,0),1),"%"),"")</f>
        <v/>
      </c>
      <c r="O730" s="697">
        <f>IFERROR(OFFSET(환산공식!DL$15,$F730,0),"")</f>
        <v/>
      </c>
      <c r="P730" s="188">
        <f>IF(E730="","",IF(Q730&gt;R730,"90% 이상",IF(Q730&gt;S730,CONCATENATE(ROUND(((Q730-S730)/(R730-S730))*20+70,0),"%"),IF(Q730&gt;T730,CONCATENATE(ROUND(((Q730-T730)/(S730-T730))*30+40,0),"%"),IF(Q730&gt;U730,CONCATENATE(ROUND(((Q730-U730)/(T730-U730))*30+10,0),"%"),IF(Q730&gt;V730,CONCATENATE(ROUND(((Q730-V730)/(U730-V730))*7+3,0),"%"),"3% 이하"))))))</f>
        <v/>
      </c>
      <c r="Q730" s="194">
        <f>IFERROR(ROUND(OFFSET(환산공식!$FG$15,$F730,0),3),"")</f>
        <v/>
      </c>
      <c r="R730" s="194">
        <f>OFFSET('배치점수 계산기'!H$10,$D730,0)</f>
        <v/>
      </c>
      <c r="S730" s="194">
        <f>OFFSET('배치점수 계산기'!I$10,$D730,0)</f>
        <v/>
      </c>
      <c r="T730" s="194">
        <f>OFFSET('배치점수 계산기'!J$10,$D730,0)</f>
        <v/>
      </c>
      <c r="U730" s="194">
        <f>OFFSET('배치점수 계산기'!K$10,$D730,0)</f>
        <v/>
      </c>
      <c r="V730" s="194">
        <f>OFFSET('배치점수 계산기'!L$10,$D730,0)</f>
        <v/>
      </c>
      <c r="W730" s="186">
        <f>OFFSET('배치점수 계산기'!M$10,$D730,0)</f>
        <v/>
      </c>
      <c r="X730" s="184">
        <f>OFFSET('배치점수 계산기'!N$10,$D730,0)</f>
        <v/>
      </c>
      <c r="Y730" s="188">
        <f>OFFSET(환산공식!FW$15,$F730,0)</f>
        <v/>
      </c>
      <c r="Z730" s="697">
        <f>OFFSET(환산공식!FX$15,$F730,0)</f>
        <v/>
      </c>
      <c r="AA730" s="179">
        <f>OFFSET(환산공식!FY$15,$F730,0)</f>
        <v/>
      </c>
      <c r="AB730" s="3" t="n"/>
      <c r="AD730" s="0">
        <f>IF(L730="X",6,IF(Q730&gt;R730,1,IF(Q730&gt;S730,2,IF(Q730&gt;T730,3,IF(Q730&gt;U730,4,IF(Q730&gt;=V730,5,IF(Q730&lt;V730,6,"")))))))</f>
        <v/>
      </c>
      <c r="AF730" s="3" t="n"/>
      <c r="AG730" s="3" t="n"/>
      <c r="AH730" s="3" t="n"/>
    </row>
    <row r="731">
      <c r="A731" s="198" t="n"/>
      <c r="B731" s="198" t="n"/>
      <c r="C731" s="198" t="inlineStr">
        <is>
          <t>나724</t>
        </is>
      </c>
      <c r="D731" s="195" t="n">
        <v>1740</v>
      </c>
      <c r="E731" s="195" t="n">
        <v>221</v>
      </c>
      <c r="F731" s="195" t="n">
        <v>221</v>
      </c>
      <c r="G731" s="239" t="n">
        <v>724</v>
      </c>
      <c r="H731" s="197" t="inlineStr">
        <is>
          <t>나</t>
        </is>
      </c>
      <c r="I731" s="242" t="inlineStr">
        <is>
          <t>충남대</t>
        </is>
      </c>
      <c r="J731" s="242" t="inlineStr">
        <is>
          <t>언어학과</t>
        </is>
      </c>
      <c r="K731" s="195" t="inlineStr">
        <is>
          <t>통합</t>
        </is>
      </c>
      <c r="L731" s="697">
        <f>IF(OFFSET(환산공식!$ED$15,$F731,0)=1,"O","X")</f>
        <v/>
      </c>
      <c r="M731" s="188">
        <f>IFERROR(OFFSET(환산공식!DJ$15,$F731,0),"")</f>
        <v/>
      </c>
      <c r="N731" s="697">
        <f>IFERROR(CONCATENATE(ROUND(OFFSET(환산공식!DK$15,$F731,0),1),"%"),"")</f>
        <v/>
      </c>
      <c r="O731" s="697">
        <f>IFERROR(OFFSET(환산공식!DL$15,$F731,0),"")</f>
        <v/>
      </c>
      <c r="P731" s="188">
        <f>IF(E731="","",IF(Q731&gt;R731,"90% 이상",IF(Q731&gt;S731,CONCATENATE(ROUND(((Q731-S731)/(R731-S731))*20+70,0),"%"),IF(Q731&gt;T731,CONCATENATE(ROUND(((Q731-T731)/(S731-T731))*30+40,0),"%"),IF(Q731&gt;U731,CONCATENATE(ROUND(((Q731-U731)/(T731-U731))*30+10,0),"%"),IF(Q731&gt;V731,CONCATENATE(ROUND(((Q731-V731)/(U731-V731))*7+3,0),"%"),"3% 이하"))))))</f>
        <v/>
      </c>
      <c r="Q731" s="194">
        <f>IFERROR(ROUND(OFFSET(환산공식!$FG$15,$F731,0),3),"")</f>
        <v/>
      </c>
      <c r="R731" s="194">
        <f>OFFSET('배치점수 계산기'!H$10,$D731,0)</f>
        <v/>
      </c>
      <c r="S731" s="194">
        <f>OFFSET('배치점수 계산기'!I$10,$D731,0)</f>
        <v/>
      </c>
      <c r="T731" s="194">
        <f>OFFSET('배치점수 계산기'!J$10,$D731,0)</f>
        <v/>
      </c>
      <c r="U731" s="194">
        <f>OFFSET('배치점수 계산기'!K$10,$D731,0)</f>
        <v/>
      </c>
      <c r="V731" s="194">
        <f>OFFSET('배치점수 계산기'!L$10,$D731,0)</f>
        <v/>
      </c>
      <c r="W731" s="186">
        <f>OFFSET('배치점수 계산기'!M$10,$D731,0)</f>
        <v/>
      </c>
      <c r="X731" s="184">
        <f>OFFSET('배치점수 계산기'!N$10,$D731,0)</f>
        <v/>
      </c>
      <c r="Y731" s="188">
        <f>OFFSET(환산공식!FW$15,$F731,0)</f>
        <v/>
      </c>
      <c r="Z731" s="697">
        <f>OFFSET(환산공식!FX$15,$F731,0)</f>
        <v/>
      </c>
      <c r="AA731" s="179">
        <f>OFFSET(환산공식!FY$15,$F731,0)</f>
        <v/>
      </c>
      <c r="AB731" s="3" t="n"/>
      <c r="AD731" s="0">
        <f>IF(L731="X",6,IF(Q731&gt;R731,1,IF(Q731&gt;S731,2,IF(Q731&gt;T731,3,IF(Q731&gt;U731,4,IF(Q731&gt;=V731,5,IF(Q731&lt;V731,6,"")))))))</f>
        <v/>
      </c>
      <c r="AF731" s="3" t="n"/>
      <c r="AG731" s="3" t="n"/>
      <c r="AH731" s="3" t="n"/>
    </row>
    <row r="732">
      <c r="A732" s="198" t="n"/>
      <c r="B732" s="198" t="n"/>
      <c r="C732" s="198" t="inlineStr">
        <is>
          <t>나725</t>
        </is>
      </c>
      <c r="D732" s="195" t="n">
        <v>1741</v>
      </c>
      <c r="E732" s="195" t="n">
        <v>221</v>
      </c>
      <c r="F732" s="195" t="n">
        <v>221</v>
      </c>
      <c r="G732" s="239" t="n">
        <v>725</v>
      </c>
      <c r="H732" s="197" t="inlineStr">
        <is>
          <t>나</t>
        </is>
      </c>
      <c r="I732" s="242" t="inlineStr">
        <is>
          <t>충남대</t>
        </is>
      </c>
      <c r="J732" s="242" t="inlineStr">
        <is>
          <t>인문사회융합학부</t>
        </is>
      </c>
      <c r="K732" s="195" t="inlineStr">
        <is>
          <t>통합</t>
        </is>
      </c>
      <c r="L732" s="697">
        <f>IF(OFFSET(환산공식!$ED$15,$F732,0)=1,"O","X")</f>
        <v/>
      </c>
      <c r="M732" s="188">
        <f>IFERROR(OFFSET(환산공식!DJ$15,$F732,0),"")</f>
        <v/>
      </c>
      <c r="N732" s="697">
        <f>IFERROR(CONCATENATE(ROUND(OFFSET(환산공식!DK$15,$F732,0),1),"%"),"")</f>
        <v/>
      </c>
      <c r="O732" s="697">
        <f>IFERROR(OFFSET(환산공식!DL$15,$F732,0),"")</f>
        <v/>
      </c>
      <c r="P732" s="188">
        <f>IF(E732="","",IF(Q732&gt;R732,"90% 이상",IF(Q732&gt;S732,CONCATENATE(ROUND(((Q732-S732)/(R732-S732))*20+70,0),"%"),IF(Q732&gt;T732,CONCATENATE(ROUND(((Q732-T732)/(S732-T732))*30+40,0),"%"),IF(Q732&gt;U732,CONCATENATE(ROUND(((Q732-U732)/(T732-U732))*30+10,0),"%"),IF(Q732&gt;V732,CONCATENATE(ROUND(((Q732-V732)/(U732-V732))*7+3,0),"%"),"3% 이하"))))))</f>
        <v/>
      </c>
      <c r="Q732" s="194">
        <f>IFERROR(ROUND(OFFSET(환산공식!$FG$15,$F732,0),3),"")</f>
        <v/>
      </c>
      <c r="R732" s="194">
        <f>OFFSET('배치점수 계산기'!H$10,$D732,0)</f>
        <v/>
      </c>
      <c r="S732" s="194">
        <f>OFFSET('배치점수 계산기'!I$10,$D732,0)</f>
        <v/>
      </c>
      <c r="T732" s="194">
        <f>OFFSET('배치점수 계산기'!J$10,$D732,0)</f>
        <v/>
      </c>
      <c r="U732" s="194">
        <f>OFFSET('배치점수 계산기'!K$10,$D732,0)</f>
        <v/>
      </c>
      <c r="V732" s="194">
        <f>OFFSET('배치점수 계산기'!L$10,$D732,0)</f>
        <v/>
      </c>
      <c r="W732" s="186">
        <f>OFFSET('배치점수 계산기'!M$10,$D732,0)</f>
        <v/>
      </c>
      <c r="X732" s="184">
        <f>OFFSET('배치점수 계산기'!N$10,$D732,0)</f>
        <v/>
      </c>
      <c r="Y732" s="188">
        <f>OFFSET(환산공식!FW$15,$F732,0)</f>
        <v/>
      </c>
      <c r="Z732" s="697">
        <f>OFFSET(환산공식!FX$15,$F732,0)</f>
        <v/>
      </c>
      <c r="AA732" s="179">
        <f>OFFSET(환산공식!FY$15,$F732,0)</f>
        <v/>
      </c>
      <c r="AB732" s="3" t="n"/>
      <c r="AD732" s="0">
        <f>IF(L732="X",6,IF(Q732&gt;R732,1,IF(Q732&gt;S732,2,IF(Q732&gt;T732,3,IF(Q732&gt;U732,4,IF(Q732&gt;=V732,5,IF(Q732&lt;V732,6,"")))))))</f>
        <v/>
      </c>
      <c r="AF732" s="3" t="n"/>
      <c r="AG732" s="3" t="n"/>
      <c r="AH732" s="3" t="n"/>
    </row>
    <row r="733">
      <c r="A733" s="198" t="n"/>
      <c r="B733" s="198" t="n"/>
      <c r="C733" s="198" t="inlineStr">
        <is>
          <t>나726</t>
        </is>
      </c>
      <c r="D733" s="195" t="n">
        <v>1742</v>
      </c>
      <c r="E733" s="195" t="n">
        <v>221</v>
      </c>
      <c r="F733" s="195" t="n">
        <v>221</v>
      </c>
      <c r="G733" s="239" t="n">
        <v>726</v>
      </c>
      <c r="H733" s="197" t="inlineStr">
        <is>
          <t>나</t>
        </is>
      </c>
      <c r="I733" s="242" t="inlineStr">
        <is>
          <t>충남대</t>
        </is>
      </c>
      <c r="J733" s="242" t="inlineStr">
        <is>
          <t>일어일문학과</t>
        </is>
      </c>
      <c r="K733" s="195" t="inlineStr">
        <is>
          <t>통합</t>
        </is>
      </c>
      <c r="L733" s="697">
        <f>IF(OFFSET(환산공식!$ED$15,$F733,0)=1,"O","X")</f>
        <v/>
      </c>
      <c r="M733" s="188">
        <f>IFERROR(OFFSET(환산공식!DJ$15,$F733,0),"")</f>
        <v/>
      </c>
      <c r="N733" s="697">
        <f>IFERROR(CONCATENATE(ROUND(OFFSET(환산공식!DK$15,$F733,0),1),"%"),"")</f>
        <v/>
      </c>
      <c r="O733" s="697">
        <f>IFERROR(OFFSET(환산공식!DL$15,$F733,0),"")</f>
        <v/>
      </c>
      <c r="P733" s="188">
        <f>IF(E733="","",IF(Q733&gt;R733,"90% 이상",IF(Q733&gt;S733,CONCATENATE(ROUND(((Q733-S733)/(R733-S733))*20+70,0),"%"),IF(Q733&gt;T733,CONCATENATE(ROUND(((Q733-T733)/(S733-T733))*30+40,0),"%"),IF(Q733&gt;U733,CONCATENATE(ROUND(((Q733-U733)/(T733-U733))*30+10,0),"%"),IF(Q733&gt;V733,CONCATENATE(ROUND(((Q733-V733)/(U733-V733))*7+3,0),"%"),"3% 이하"))))))</f>
        <v/>
      </c>
      <c r="Q733" s="194">
        <f>IFERROR(ROUND(OFFSET(환산공식!$FG$15,$F733,0),3),"")</f>
        <v/>
      </c>
      <c r="R733" s="194">
        <f>OFFSET('배치점수 계산기'!H$10,$D733,0)</f>
        <v/>
      </c>
      <c r="S733" s="194">
        <f>OFFSET('배치점수 계산기'!I$10,$D733,0)</f>
        <v/>
      </c>
      <c r="T733" s="194">
        <f>OFFSET('배치점수 계산기'!J$10,$D733,0)</f>
        <v/>
      </c>
      <c r="U733" s="194">
        <f>OFFSET('배치점수 계산기'!K$10,$D733,0)</f>
        <v/>
      </c>
      <c r="V733" s="194">
        <f>OFFSET('배치점수 계산기'!L$10,$D733,0)</f>
        <v/>
      </c>
      <c r="W733" s="186">
        <f>OFFSET('배치점수 계산기'!M$10,$D733,0)</f>
        <v/>
      </c>
      <c r="X733" s="184">
        <f>OFFSET('배치점수 계산기'!N$10,$D733,0)</f>
        <v/>
      </c>
      <c r="Y733" s="188">
        <f>OFFSET(환산공식!FW$15,$F733,0)</f>
        <v/>
      </c>
      <c r="Z733" s="697">
        <f>OFFSET(환산공식!FX$15,$F733,0)</f>
        <v/>
      </c>
      <c r="AA733" s="179">
        <f>OFFSET(환산공식!FY$15,$F733,0)</f>
        <v/>
      </c>
      <c r="AB733" s="3" t="n"/>
      <c r="AD733" s="0">
        <f>IF(L733="X",6,IF(Q733&gt;R733,1,IF(Q733&gt;S733,2,IF(Q733&gt;T733,3,IF(Q733&gt;U733,4,IF(Q733&gt;=V733,5,IF(Q733&lt;V733,6,"")))))))</f>
        <v/>
      </c>
      <c r="AF733" s="3" t="n"/>
      <c r="AG733" s="3" t="n"/>
      <c r="AH733" s="3" t="n"/>
    </row>
    <row r="734">
      <c r="A734" s="198" t="n"/>
      <c r="B734" s="198" t="n"/>
      <c r="C734" s="198" t="inlineStr">
        <is>
          <t>나727</t>
        </is>
      </c>
      <c r="D734" s="195" t="n">
        <v>1743</v>
      </c>
      <c r="E734" s="195" t="n">
        <v>221</v>
      </c>
      <c r="F734" s="195" t="n">
        <v>221</v>
      </c>
      <c r="G734" s="239" t="n">
        <v>727</v>
      </c>
      <c r="H734" s="197" t="inlineStr">
        <is>
          <t>나</t>
        </is>
      </c>
      <c r="I734" s="242" t="inlineStr">
        <is>
          <t>충남대</t>
        </is>
      </c>
      <c r="J734" s="242" t="inlineStr">
        <is>
          <t>고고학과</t>
        </is>
      </c>
      <c r="K734" s="195" t="inlineStr">
        <is>
          <t>통합</t>
        </is>
      </c>
      <c r="L734" s="697">
        <f>IF(OFFSET(환산공식!$ED$15,$F734,0)=1,"O","X")</f>
        <v/>
      </c>
      <c r="M734" s="188">
        <f>IFERROR(OFFSET(환산공식!DJ$15,$F734,0),"")</f>
        <v/>
      </c>
      <c r="N734" s="697">
        <f>IFERROR(CONCATENATE(ROUND(OFFSET(환산공식!DK$15,$F734,0),1),"%"),"")</f>
        <v/>
      </c>
      <c r="O734" s="697">
        <f>IFERROR(OFFSET(환산공식!DL$15,$F734,0),"")</f>
        <v/>
      </c>
      <c r="P734" s="188">
        <f>IF(E734="","",IF(Q734&gt;R734,"90% 이상",IF(Q734&gt;S734,CONCATENATE(ROUND(((Q734-S734)/(R734-S734))*20+70,0),"%"),IF(Q734&gt;T734,CONCATENATE(ROUND(((Q734-T734)/(S734-T734))*30+40,0),"%"),IF(Q734&gt;U734,CONCATENATE(ROUND(((Q734-U734)/(T734-U734))*30+10,0),"%"),IF(Q734&gt;V734,CONCATENATE(ROUND(((Q734-V734)/(U734-V734))*7+3,0),"%"),"3% 이하"))))))</f>
        <v/>
      </c>
      <c r="Q734" s="194">
        <f>IFERROR(ROUND(OFFSET(환산공식!$FG$15,$F734,0),3),"")</f>
        <v/>
      </c>
      <c r="R734" s="194">
        <f>OFFSET('배치점수 계산기'!H$10,$D734,0)</f>
        <v/>
      </c>
      <c r="S734" s="194">
        <f>OFFSET('배치점수 계산기'!I$10,$D734,0)</f>
        <v/>
      </c>
      <c r="T734" s="194">
        <f>OFFSET('배치점수 계산기'!J$10,$D734,0)</f>
        <v/>
      </c>
      <c r="U734" s="194">
        <f>OFFSET('배치점수 계산기'!K$10,$D734,0)</f>
        <v/>
      </c>
      <c r="V734" s="194">
        <f>OFFSET('배치점수 계산기'!L$10,$D734,0)</f>
        <v/>
      </c>
      <c r="W734" s="186">
        <f>OFFSET('배치점수 계산기'!M$10,$D734,0)</f>
        <v/>
      </c>
      <c r="X734" s="184">
        <f>OFFSET('배치점수 계산기'!N$10,$D734,0)</f>
        <v/>
      </c>
      <c r="Y734" s="188">
        <f>OFFSET(환산공식!FW$15,$F734,0)</f>
        <v/>
      </c>
      <c r="Z734" s="697">
        <f>OFFSET(환산공식!FX$15,$F734,0)</f>
        <v/>
      </c>
      <c r="AA734" s="179">
        <f>OFFSET(환산공식!FY$15,$F734,0)</f>
        <v/>
      </c>
      <c r="AB734" s="3" t="n"/>
      <c r="AD734" s="0">
        <f>IF(L734="X",6,IF(Q734&gt;R734,1,IF(Q734&gt;S734,2,IF(Q734&gt;T734,3,IF(Q734&gt;U734,4,IF(Q734&gt;=V734,5,IF(Q734&lt;V734,6,"")))))))</f>
        <v/>
      </c>
      <c r="AF734" s="3" t="n"/>
      <c r="AG734" s="3" t="n"/>
      <c r="AH734" s="3" t="n"/>
    </row>
    <row r="735">
      <c r="A735" s="198" t="n"/>
      <c r="B735" s="198" t="n"/>
      <c r="C735" s="198" t="inlineStr">
        <is>
          <t>나728</t>
        </is>
      </c>
      <c r="D735" s="195" t="n">
        <v>1744</v>
      </c>
      <c r="E735" s="195" t="n">
        <v>221</v>
      </c>
      <c r="F735" s="195" t="n">
        <v>221</v>
      </c>
      <c r="G735" s="239" t="n">
        <v>728</v>
      </c>
      <c r="H735" s="197" t="inlineStr">
        <is>
          <t>나</t>
        </is>
      </c>
      <c r="I735" s="242" t="inlineStr">
        <is>
          <t>충남대</t>
        </is>
      </c>
      <c r="J735" s="242" t="inlineStr">
        <is>
          <t>중어중문학과</t>
        </is>
      </c>
      <c r="K735" s="195" t="inlineStr">
        <is>
          <t>통합</t>
        </is>
      </c>
      <c r="L735" s="697">
        <f>IF(OFFSET(환산공식!$ED$15,$F735,0)=1,"O","X")</f>
        <v/>
      </c>
      <c r="M735" s="188">
        <f>IFERROR(OFFSET(환산공식!DJ$15,$F735,0),"")</f>
        <v/>
      </c>
      <c r="N735" s="697">
        <f>IFERROR(CONCATENATE(ROUND(OFFSET(환산공식!DK$15,$F735,0),1),"%"),"")</f>
        <v/>
      </c>
      <c r="O735" s="697">
        <f>IFERROR(OFFSET(환산공식!DL$15,$F735,0),"")</f>
        <v/>
      </c>
      <c r="P735" s="188">
        <f>IF(E735="","",IF(Q735&gt;R735,"90% 이상",IF(Q735&gt;S735,CONCATENATE(ROUND(((Q735-S735)/(R735-S735))*20+70,0),"%"),IF(Q735&gt;T735,CONCATENATE(ROUND(((Q735-T735)/(S735-T735))*30+40,0),"%"),IF(Q735&gt;U735,CONCATENATE(ROUND(((Q735-U735)/(T735-U735))*30+10,0),"%"),IF(Q735&gt;V735,CONCATENATE(ROUND(((Q735-V735)/(U735-V735))*7+3,0),"%"),"3% 이하"))))))</f>
        <v/>
      </c>
      <c r="Q735" s="194">
        <f>IFERROR(ROUND(OFFSET(환산공식!$FG$15,$F735,0),3),"")</f>
        <v/>
      </c>
      <c r="R735" s="194">
        <f>OFFSET('배치점수 계산기'!H$10,$D735,0)</f>
        <v/>
      </c>
      <c r="S735" s="194">
        <f>OFFSET('배치점수 계산기'!I$10,$D735,0)</f>
        <v/>
      </c>
      <c r="T735" s="194">
        <f>OFFSET('배치점수 계산기'!J$10,$D735,0)</f>
        <v/>
      </c>
      <c r="U735" s="194">
        <f>OFFSET('배치점수 계산기'!K$10,$D735,0)</f>
        <v/>
      </c>
      <c r="V735" s="194">
        <f>OFFSET('배치점수 계산기'!L$10,$D735,0)</f>
        <v/>
      </c>
      <c r="W735" s="186">
        <f>OFFSET('배치점수 계산기'!M$10,$D735,0)</f>
        <v/>
      </c>
      <c r="X735" s="184">
        <f>OFFSET('배치점수 계산기'!N$10,$D735,0)</f>
        <v/>
      </c>
      <c r="Y735" s="188">
        <f>OFFSET(환산공식!FW$15,$F735,0)</f>
        <v/>
      </c>
      <c r="Z735" s="697">
        <f>OFFSET(환산공식!FX$15,$F735,0)</f>
        <v/>
      </c>
      <c r="AA735" s="179">
        <f>OFFSET(환산공식!FY$15,$F735,0)</f>
        <v/>
      </c>
      <c r="AB735" s="3" t="n"/>
      <c r="AD735" s="0">
        <f>IF(L735="X",6,IF(Q735&gt;R735,1,IF(Q735&gt;S735,2,IF(Q735&gt;T735,3,IF(Q735&gt;U735,4,IF(Q735&gt;=V735,5,IF(Q735&lt;V735,6,"")))))))</f>
        <v/>
      </c>
      <c r="AF735" s="3" t="n"/>
      <c r="AG735" s="3" t="n"/>
      <c r="AH735" s="3" t="n"/>
    </row>
    <row r="736">
      <c r="A736" s="198" t="n"/>
      <c r="B736" s="198" t="n"/>
      <c r="C736" s="198" t="inlineStr">
        <is>
          <t>나729</t>
        </is>
      </c>
      <c r="D736" s="195" t="n">
        <v>1745</v>
      </c>
      <c r="E736" s="195" t="n">
        <v>221</v>
      </c>
      <c r="F736" s="195" t="n">
        <v>221</v>
      </c>
      <c r="G736" s="239" t="n">
        <v>729</v>
      </c>
      <c r="H736" s="197" t="inlineStr">
        <is>
          <t>나</t>
        </is>
      </c>
      <c r="I736" s="242" t="inlineStr">
        <is>
          <t>충남대</t>
        </is>
      </c>
      <c r="J736" s="242" t="inlineStr">
        <is>
          <t>국사학과</t>
        </is>
      </c>
      <c r="K736" s="195" t="inlineStr">
        <is>
          <t>통합</t>
        </is>
      </c>
      <c r="L736" s="697">
        <f>IF(OFFSET(환산공식!$ED$15,$F736,0)=1,"O","X")</f>
        <v/>
      </c>
      <c r="M736" s="188">
        <f>IFERROR(OFFSET(환산공식!DJ$15,$F736,0),"")</f>
        <v/>
      </c>
      <c r="N736" s="697">
        <f>IFERROR(CONCATENATE(ROUND(OFFSET(환산공식!DK$15,$F736,0),1),"%"),"")</f>
        <v/>
      </c>
      <c r="O736" s="697">
        <f>IFERROR(OFFSET(환산공식!DL$15,$F736,0),"")</f>
        <v/>
      </c>
      <c r="P736" s="188">
        <f>IF(E736="","",IF(Q736&gt;R736,"90% 이상",IF(Q736&gt;S736,CONCATENATE(ROUND(((Q736-S736)/(R736-S736))*20+70,0),"%"),IF(Q736&gt;T736,CONCATENATE(ROUND(((Q736-T736)/(S736-T736))*30+40,0),"%"),IF(Q736&gt;U736,CONCATENATE(ROUND(((Q736-U736)/(T736-U736))*30+10,0),"%"),IF(Q736&gt;V736,CONCATENATE(ROUND(((Q736-V736)/(U736-V736))*7+3,0),"%"),"3% 이하"))))))</f>
        <v/>
      </c>
      <c r="Q736" s="194">
        <f>IFERROR(ROUND(OFFSET(환산공식!$FG$15,$F736,0),3),"")</f>
        <v/>
      </c>
      <c r="R736" s="194">
        <f>OFFSET('배치점수 계산기'!H$10,$D736,0)</f>
        <v/>
      </c>
      <c r="S736" s="194">
        <f>OFFSET('배치점수 계산기'!I$10,$D736,0)</f>
        <v/>
      </c>
      <c r="T736" s="194">
        <f>OFFSET('배치점수 계산기'!J$10,$D736,0)</f>
        <v/>
      </c>
      <c r="U736" s="194">
        <f>OFFSET('배치점수 계산기'!K$10,$D736,0)</f>
        <v/>
      </c>
      <c r="V736" s="194">
        <f>OFFSET('배치점수 계산기'!L$10,$D736,0)</f>
        <v/>
      </c>
      <c r="W736" s="186">
        <f>OFFSET('배치점수 계산기'!M$10,$D736,0)</f>
        <v/>
      </c>
      <c r="X736" s="184">
        <f>OFFSET('배치점수 계산기'!N$10,$D736,0)</f>
        <v/>
      </c>
      <c r="Y736" s="188">
        <f>OFFSET(환산공식!FW$15,$F736,0)</f>
        <v/>
      </c>
      <c r="Z736" s="697">
        <f>OFFSET(환산공식!FX$15,$F736,0)</f>
        <v/>
      </c>
      <c r="AA736" s="179">
        <f>OFFSET(환산공식!FY$15,$F736,0)</f>
        <v/>
      </c>
      <c r="AB736" s="3" t="n"/>
      <c r="AD736" s="0">
        <f>IF(L736="X",6,IF(Q736&gt;R736,1,IF(Q736&gt;S736,2,IF(Q736&gt;T736,3,IF(Q736&gt;U736,4,IF(Q736&gt;=V736,5,IF(Q736&lt;V736,6,"")))))))</f>
        <v/>
      </c>
      <c r="AF736" s="3" t="n"/>
      <c r="AG736" s="3" t="n"/>
      <c r="AH736" s="3" t="n"/>
    </row>
    <row r="737">
      <c r="A737" s="198" t="n"/>
      <c r="B737" s="198" t="n"/>
      <c r="C737" s="198" t="inlineStr">
        <is>
          <t>나730</t>
        </is>
      </c>
      <c r="D737" s="195" t="n">
        <v>1746</v>
      </c>
      <c r="E737" s="195" t="n">
        <v>221</v>
      </c>
      <c r="F737" s="195" t="n">
        <v>221</v>
      </c>
      <c r="G737" s="239" t="n">
        <v>730</v>
      </c>
      <c r="H737" s="197" t="inlineStr">
        <is>
          <t>나</t>
        </is>
      </c>
      <c r="I737" s="242" t="inlineStr">
        <is>
          <t>충남대</t>
        </is>
      </c>
      <c r="J737" s="242" t="inlineStr">
        <is>
          <t>한문학과</t>
        </is>
      </c>
      <c r="K737" s="195" t="inlineStr">
        <is>
          <t>통합</t>
        </is>
      </c>
      <c r="L737" s="697">
        <f>IF(OFFSET(환산공식!$ED$15,$F737,0)=1,"O","X")</f>
        <v/>
      </c>
      <c r="M737" s="188">
        <f>IFERROR(OFFSET(환산공식!DJ$15,$F737,0),"")</f>
        <v/>
      </c>
      <c r="N737" s="697">
        <f>IFERROR(CONCATENATE(ROUND(OFFSET(환산공식!DK$15,$F737,0),1),"%"),"")</f>
        <v/>
      </c>
      <c r="O737" s="697">
        <f>IFERROR(OFFSET(환산공식!DL$15,$F737,0),"")</f>
        <v/>
      </c>
      <c r="P737" s="188">
        <f>IF(E737="","",IF(Q737&gt;R737,"90% 이상",IF(Q737&gt;S737,CONCATENATE(ROUND(((Q737-S737)/(R737-S737))*20+70,0),"%"),IF(Q737&gt;T737,CONCATENATE(ROUND(((Q737-T737)/(S737-T737))*30+40,0),"%"),IF(Q737&gt;U737,CONCATENATE(ROUND(((Q737-U737)/(T737-U737))*30+10,0),"%"),IF(Q737&gt;V737,CONCATENATE(ROUND(((Q737-V737)/(U737-V737))*7+3,0),"%"),"3% 이하"))))))</f>
        <v/>
      </c>
      <c r="Q737" s="194">
        <f>IFERROR(ROUND(OFFSET(환산공식!$FG$15,$F737,0),3),"")</f>
        <v/>
      </c>
      <c r="R737" s="194">
        <f>OFFSET('배치점수 계산기'!H$10,$D737,0)</f>
        <v/>
      </c>
      <c r="S737" s="194">
        <f>OFFSET('배치점수 계산기'!I$10,$D737,0)</f>
        <v/>
      </c>
      <c r="T737" s="194">
        <f>OFFSET('배치점수 계산기'!J$10,$D737,0)</f>
        <v/>
      </c>
      <c r="U737" s="194">
        <f>OFFSET('배치점수 계산기'!K$10,$D737,0)</f>
        <v/>
      </c>
      <c r="V737" s="194">
        <f>OFFSET('배치점수 계산기'!L$10,$D737,0)</f>
        <v/>
      </c>
      <c r="W737" s="186">
        <f>OFFSET('배치점수 계산기'!M$10,$D737,0)</f>
        <v/>
      </c>
      <c r="X737" s="184">
        <f>OFFSET('배치점수 계산기'!N$10,$D737,0)</f>
        <v/>
      </c>
      <c r="Y737" s="188">
        <f>OFFSET(환산공식!FW$15,$F737,0)</f>
        <v/>
      </c>
      <c r="Z737" s="697">
        <f>OFFSET(환산공식!FX$15,$F737,0)</f>
        <v/>
      </c>
      <c r="AA737" s="179">
        <f>OFFSET(환산공식!FY$15,$F737,0)</f>
        <v/>
      </c>
      <c r="AB737" s="3" t="n"/>
      <c r="AD737" s="0">
        <f>IF(L737="X",6,IF(Q737&gt;R737,1,IF(Q737&gt;S737,2,IF(Q737&gt;T737,3,IF(Q737&gt;U737,4,IF(Q737&gt;=V737,5,IF(Q737&lt;V737,6,"")))))))</f>
        <v/>
      </c>
      <c r="AF737" s="3" t="n"/>
      <c r="AG737" s="3" t="n"/>
      <c r="AH737" s="3" t="n"/>
    </row>
    <row r="738">
      <c r="A738" s="198" t="n"/>
      <c r="B738" s="198" t="n"/>
      <c r="C738" s="198" t="inlineStr">
        <is>
          <t>나731</t>
        </is>
      </c>
      <c r="D738" s="195" t="n">
        <v>1747</v>
      </c>
      <c r="E738" s="195" t="n">
        <v>221</v>
      </c>
      <c r="F738" s="195" t="n">
        <v>221</v>
      </c>
      <c r="G738" s="239" t="n">
        <v>731</v>
      </c>
      <c r="H738" s="197" t="inlineStr">
        <is>
          <t>나</t>
        </is>
      </c>
      <c r="I738" s="242" t="inlineStr">
        <is>
          <t>충남대</t>
        </is>
      </c>
      <c r="J738" s="242" t="inlineStr">
        <is>
          <t>독어독문학과</t>
        </is>
      </c>
      <c r="K738" s="195" t="inlineStr">
        <is>
          <t>통합</t>
        </is>
      </c>
      <c r="L738" s="697">
        <f>IF(OFFSET(환산공식!$ED$15,$F738,0)=1,"O","X")</f>
        <v/>
      </c>
      <c r="M738" s="188">
        <f>IFERROR(OFFSET(환산공식!DJ$15,$F738,0),"")</f>
        <v/>
      </c>
      <c r="N738" s="697">
        <f>IFERROR(CONCATENATE(ROUND(OFFSET(환산공식!DK$15,$F738,0),1),"%"),"")</f>
        <v/>
      </c>
      <c r="O738" s="697">
        <f>IFERROR(OFFSET(환산공식!DL$15,$F738,0),"")</f>
        <v/>
      </c>
      <c r="P738" s="188">
        <f>IF(E738="","",IF(Q738&gt;R738,"90% 이상",IF(Q738&gt;S738,CONCATENATE(ROUND(((Q738-S738)/(R738-S738))*20+70,0),"%"),IF(Q738&gt;T738,CONCATENATE(ROUND(((Q738-T738)/(S738-T738))*30+40,0),"%"),IF(Q738&gt;U738,CONCATENATE(ROUND(((Q738-U738)/(T738-U738))*30+10,0),"%"),IF(Q738&gt;V738,CONCATENATE(ROUND(((Q738-V738)/(U738-V738))*7+3,0),"%"),"3% 이하"))))))</f>
        <v/>
      </c>
      <c r="Q738" s="194">
        <f>IFERROR(ROUND(OFFSET(환산공식!$FG$15,$F738,0),3),"")</f>
        <v/>
      </c>
      <c r="R738" s="194">
        <f>OFFSET('배치점수 계산기'!H$10,$D738,0)</f>
        <v/>
      </c>
      <c r="S738" s="194">
        <f>OFFSET('배치점수 계산기'!I$10,$D738,0)</f>
        <v/>
      </c>
      <c r="T738" s="194">
        <f>OFFSET('배치점수 계산기'!J$10,$D738,0)</f>
        <v/>
      </c>
      <c r="U738" s="194">
        <f>OFFSET('배치점수 계산기'!K$10,$D738,0)</f>
        <v/>
      </c>
      <c r="V738" s="194">
        <f>OFFSET('배치점수 계산기'!L$10,$D738,0)</f>
        <v/>
      </c>
      <c r="W738" s="186">
        <f>OFFSET('배치점수 계산기'!M$10,$D738,0)</f>
        <v/>
      </c>
      <c r="X738" s="184">
        <f>OFFSET('배치점수 계산기'!N$10,$D738,0)</f>
        <v/>
      </c>
      <c r="Y738" s="188">
        <f>OFFSET(환산공식!FW$15,$F738,0)</f>
        <v/>
      </c>
      <c r="Z738" s="697">
        <f>OFFSET(환산공식!FX$15,$F738,0)</f>
        <v/>
      </c>
      <c r="AA738" s="179">
        <f>OFFSET(환산공식!FY$15,$F738,0)</f>
        <v/>
      </c>
      <c r="AB738" s="3" t="n"/>
      <c r="AD738" s="0">
        <f>IF(L738="X",6,IF(Q738&gt;R738,1,IF(Q738&gt;S738,2,IF(Q738&gt;T738,3,IF(Q738&gt;U738,4,IF(Q738&gt;=V738,5,IF(Q738&lt;V738,6,"")))))))</f>
        <v/>
      </c>
      <c r="AF738" s="3" t="n"/>
      <c r="AG738" s="3" t="n"/>
      <c r="AH738" s="3" t="n"/>
    </row>
    <row r="739">
      <c r="A739" s="198" t="n"/>
      <c r="B739" s="198" t="n"/>
      <c r="C739" s="198" t="inlineStr">
        <is>
          <t>나732</t>
        </is>
      </c>
      <c r="D739" s="195" t="n">
        <v>1748</v>
      </c>
      <c r="E739" s="195" t="n">
        <v>221</v>
      </c>
      <c r="F739" s="195" t="n">
        <v>221</v>
      </c>
      <c r="G739" s="239" t="n">
        <v>732</v>
      </c>
      <c r="H739" s="197" t="inlineStr">
        <is>
          <t>나</t>
        </is>
      </c>
      <c r="I739" s="242" t="inlineStr">
        <is>
          <t>충남대</t>
        </is>
      </c>
      <c r="J739" s="242" t="inlineStr">
        <is>
          <t>불어불문학과</t>
        </is>
      </c>
      <c r="K739" s="195" t="inlineStr">
        <is>
          <t>통합</t>
        </is>
      </c>
      <c r="L739" s="697">
        <f>IF(OFFSET(환산공식!$ED$15,$F739,0)=1,"O","X")</f>
        <v/>
      </c>
      <c r="M739" s="188">
        <f>IFERROR(OFFSET(환산공식!DJ$15,$F739,0),"")</f>
        <v/>
      </c>
      <c r="N739" s="697">
        <f>IFERROR(CONCATENATE(ROUND(OFFSET(환산공식!DK$15,$F739,0),1),"%"),"")</f>
        <v/>
      </c>
      <c r="O739" s="697">
        <f>IFERROR(OFFSET(환산공식!DL$15,$F739,0),"")</f>
        <v/>
      </c>
      <c r="P739" s="188">
        <f>IF(E739="","",IF(Q739&gt;R739,"90% 이상",IF(Q739&gt;S739,CONCATENATE(ROUND(((Q739-S739)/(R739-S739))*20+70,0),"%"),IF(Q739&gt;T739,CONCATENATE(ROUND(((Q739-T739)/(S739-T739))*30+40,0),"%"),IF(Q739&gt;U739,CONCATENATE(ROUND(((Q739-U739)/(T739-U739))*30+10,0),"%"),IF(Q739&gt;V739,CONCATENATE(ROUND(((Q739-V739)/(U739-V739))*7+3,0),"%"),"3% 이하"))))))</f>
        <v/>
      </c>
      <c r="Q739" s="194">
        <f>IFERROR(ROUND(OFFSET(환산공식!$FG$15,$F739,0),3),"")</f>
        <v/>
      </c>
      <c r="R739" s="194">
        <f>OFFSET('배치점수 계산기'!H$10,$D739,0)</f>
        <v/>
      </c>
      <c r="S739" s="194">
        <f>OFFSET('배치점수 계산기'!I$10,$D739,0)</f>
        <v/>
      </c>
      <c r="T739" s="194">
        <f>OFFSET('배치점수 계산기'!J$10,$D739,0)</f>
        <v/>
      </c>
      <c r="U739" s="194">
        <f>OFFSET('배치점수 계산기'!K$10,$D739,0)</f>
        <v/>
      </c>
      <c r="V739" s="194">
        <f>OFFSET('배치점수 계산기'!L$10,$D739,0)</f>
        <v/>
      </c>
      <c r="W739" s="186">
        <f>OFFSET('배치점수 계산기'!M$10,$D739,0)</f>
        <v/>
      </c>
      <c r="X739" s="184">
        <f>OFFSET('배치점수 계산기'!N$10,$D739,0)</f>
        <v/>
      </c>
      <c r="Y739" s="188">
        <f>OFFSET(환산공식!FW$15,$F739,0)</f>
        <v/>
      </c>
      <c r="Z739" s="697">
        <f>OFFSET(환산공식!FX$15,$F739,0)</f>
        <v/>
      </c>
      <c r="AA739" s="179">
        <f>OFFSET(환산공식!FY$15,$F739,0)</f>
        <v/>
      </c>
      <c r="AB739" s="3" t="n"/>
      <c r="AD739" s="0">
        <f>IF(L739="X",6,IF(Q739&gt;R739,1,IF(Q739&gt;S739,2,IF(Q739&gt;T739,3,IF(Q739&gt;U739,4,IF(Q739&gt;=V739,5,IF(Q739&lt;V739,6,"")))))))</f>
        <v/>
      </c>
      <c r="AF739" s="3" t="n"/>
      <c r="AG739" s="3" t="n"/>
      <c r="AH739" s="3" t="n"/>
    </row>
    <row r="740">
      <c r="A740" s="198" t="n"/>
      <c r="B740" s="198" t="n"/>
      <c r="C740" s="198" t="inlineStr">
        <is>
          <t>나733</t>
        </is>
      </c>
      <c r="D740" s="195" t="n">
        <v>1749</v>
      </c>
      <c r="E740" s="195" t="n">
        <v>228</v>
      </c>
      <c r="F740" s="195" t="n">
        <v>228</v>
      </c>
      <c r="G740" s="239" t="n">
        <v>733</v>
      </c>
      <c r="H740" s="197" t="inlineStr">
        <is>
          <t>나</t>
        </is>
      </c>
      <c r="I740" s="242" t="inlineStr">
        <is>
          <t>충북대</t>
        </is>
      </c>
      <c r="J740" s="242" t="inlineStr">
        <is>
          <t>간호학과</t>
        </is>
      </c>
      <c r="K740" s="195" t="inlineStr">
        <is>
          <t>자연</t>
        </is>
      </c>
      <c r="L740" s="697">
        <f>IF(OFFSET(환산공식!$ED$15,$F740,0)=1,"O","X")</f>
        <v/>
      </c>
      <c r="M740" s="188">
        <f>IFERROR(OFFSET(환산공식!DJ$15,$F740,0),"")</f>
        <v/>
      </c>
      <c r="N740" s="697">
        <f>IFERROR(CONCATENATE(ROUND(OFFSET(환산공식!DK$15,$F740,0),1),"%"),"")</f>
        <v/>
      </c>
      <c r="O740" s="697">
        <f>IFERROR(OFFSET(환산공식!DL$15,$F740,0),"")</f>
        <v/>
      </c>
      <c r="P740" s="188">
        <f>IF(E740="","",IF(Q740&gt;R740,"90% 이상",IF(Q740&gt;S740,CONCATENATE(ROUND(((Q740-S740)/(R740-S740))*20+70,0),"%"),IF(Q740&gt;T740,CONCATENATE(ROUND(((Q740-T740)/(S740-T740))*30+40,0),"%"),IF(Q740&gt;U740,CONCATENATE(ROUND(((Q740-U740)/(T740-U740))*30+10,0),"%"),IF(Q740&gt;V740,CONCATENATE(ROUND(((Q740-V740)/(U740-V740))*7+3,0),"%"),"3% 이하"))))))</f>
        <v/>
      </c>
      <c r="Q740" s="194">
        <f>IFERROR(ROUND(OFFSET(환산공식!$FG$15,$F740,0),3),"")</f>
        <v/>
      </c>
      <c r="R740" s="194">
        <f>OFFSET('배치점수 계산기'!H$10,$D740,0)</f>
        <v/>
      </c>
      <c r="S740" s="194">
        <f>OFFSET('배치점수 계산기'!I$10,$D740,0)</f>
        <v/>
      </c>
      <c r="T740" s="194">
        <f>OFFSET('배치점수 계산기'!J$10,$D740,0)</f>
        <v/>
      </c>
      <c r="U740" s="194">
        <f>OFFSET('배치점수 계산기'!K$10,$D740,0)</f>
        <v/>
      </c>
      <c r="V740" s="194">
        <f>OFFSET('배치점수 계산기'!L$10,$D740,0)</f>
        <v/>
      </c>
      <c r="W740" s="186">
        <f>OFFSET('배치점수 계산기'!M$10,$D740,0)</f>
        <v/>
      </c>
      <c r="X740" s="184">
        <f>OFFSET('배치점수 계산기'!N$10,$D740,0)</f>
        <v/>
      </c>
      <c r="Y740" s="188">
        <f>OFFSET(환산공식!FW$15,$F740,0)</f>
        <v/>
      </c>
      <c r="Z740" s="697">
        <f>OFFSET(환산공식!FX$15,$F740,0)</f>
        <v/>
      </c>
      <c r="AA740" s="179">
        <f>OFFSET(환산공식!FY$15,$F740,0)</f>
        <v/>
      </c>
      <c r="AB740" s="3" t="n"/>
      <c r="AD740" s="0">
        <f>IF(L740="X",6,IF(Q740&gt;R740,1,IF(Q740&gt;S740,2,IF(Q740&gt;T740,3,IF(Q740&gt;U740,4,IF(Q740&gt;=V740,5,IF(Q740&lt;V740,6,"")))))))</f>
        <v/>
      </c>
      <c r="AF740" s="3" t="n"/>
      <c r="AG740" s="3" t="n"/>
      <c r="AH740" s="3" t="n"/>
    </row>
    <row r="741">
      <c r="A741" s="198" t="n"/>
      <c r="B741" s="198" t="n"/>
      <c r="C741" s="198" t="inlineStr">
        <is>
          <t>나734</t>
        </is>
      </c>
      <c r="D741" s="195" t="n">
        <v>1750</v>
      </c>
      <c r="E741" s="195" t="n">
        <v>230</v>
      </c>
      <c r="F741" s="195" t="n">
        <v>230</v>
      </c>
      <c r="G741" s="239" t="n">
        <v>734</v>
      </c>
      <c r="H741" s="197" t="inlineStr">
        <is>
          <t>나</t>
        </is>
      </c>
      <c r="I741" s="242" t="inlineStr">
        <is>
          <t>충북대</t>
        </is>
      </c>
      <c r="J741" s="242" t="inlineStr">
        <is>
          <t>화학공학과</t>
        </is>
      </c>
      <c r="K741" s="195" t="inlineStr">
        <is>
          <t>자연</t>
        </is>
      </c>
      <c r="L741" s="697">
        <f>IF(OFFSET(환산공식!$ED$15,$F741,0)=1,"O","X")</f>
        <v/>
      </c>
      <c r="M741" s="188">
        <f>IFERROR(OFFSET(환산공식!DJ$15,$F741,0),"")</f>
        <v/>
      </c>
      <c r="N741" s="697">
        <f>IFERROR(CONCATENATE(ROUND(OFFSET(환산공식!DK$15,$F741,0),1),"%"),"")</f>
        <v/>
      </c>
      <c r="O741" s="697">
        <f>IFERROR(OFFSET(환산공식!DL$15,$F741,0),"")</f>
        <v/>
      </c>
      <c r="P741" s="188">
        <f>IF(E741="","",IF(Q741&gt;R741,"90% 이상",IF(Q741&gt;S741,CONCATENATE(ROUND(((Q741-S741)/(R741-S741))*20+70,0),"%"),IF(Q741&gt;T741,CONCATENATE(ROUND(((Q741-T741)/(S741-T741))*30+40,0),"%"),IF(Q741&gt;U741,CONCATENATE(ROUND(((Q741-U741)/(T741-U741))*30+10,0),"%"),IF(Q741&gt;V741,CONCATENATE(ROUND(((Q741-V741)/(U741-V741))*7+3,0),"%"),"3% 이하"))))))</f>
        <v/>
      </c>
      <c r="Q741" s="194">
        <f>IFERROR(ROUND(OFFSET(환산공식!$FG$15,$F741,0),3),"")</f>
        <v/>
      </c>
      <c r="R741" s="194">
        <f>OFFSET('배치점수 계산기'!H$10,$D741,0)</f>
        <v/>
      </c>
      <c r="S741" s="194">
        <f>OFFSET('배치점수 계산기'!I$10,$D741,0)</f>
        <v/>
      </c>
      <c r="T741" s="194">
        <f>OFFSET('배치점수 계산기'!J$10,$D741,0)</f>
        <v/>
      </c>
      <c r="U741" s="194">
        <f>OFFSET('배치점수 계산기'!K$10,$D741,0)</f>
        <v/>
      </c>
      <c r="V741" s="194">
        <f>OFFSET('배치점수 계산기'!L$10,$D741,0)</f>
        <v/>
      </c>
      <c r="W741" s="186">
        <f>OFFSET('배치점수 계산기'!M$10,$D741,0)</f>
        <v/>
      </c>
      <c r="X741" s="184">
        <f>OFFSET('배치점수 계산기'!N$10,$D741,0)</f>
        <v/>
      </c>
      <c r="Y741" s="188">
        <f>OFFSET(환산공식!FW$15,$F741,0)</f>
        <v/>
      </c>
      <c r="Z741" s="697">
        <f>OFFSET(환산공식!FX$15,$F741,0)</f>
        <v/>
      </c>
      <c r="AA741" s="179">
        <f>OFFSET(환산공식!FY$15,$F741,0)</f>
        <v/>
      </c>
      <c r="AB741" s="3" t="n"/>
      <c r="AD741" s="0">
        <f>IF(L741="X",6,IF(Q741&gt;R741,1,IF(Q741&gt;S741,2,IF(Q741&gt;T741,3,IF(Q741&gt;U741,4,IF(Q741&gt;=V741,5,IF(Q741&lt;V741,6,"")))))))</f>
        <v/>
      </c>
      <c r="AF741" s="3" t="n"/>
      <c r="AG741" s="3" t="n"/>
      <c r="AH741" s="3" t="n"/>
    </row>
    <row r="742">
      <c r="A742" s="198" t="n"/>
      <c r="B742" s="198" t="n"/>
      <c r="C742" s="198" t="inlineStr">
        <is>
          <t>나735</t>
        </is>
      </c>
      <c r="D742" s="195" t="n">
        <v>1751</v>
      </c>
      <c r="E742" s="195" t="n">
        <v>228</v>
      </c>
      <c r="F742" s="195" t="n">
        <v>228</v>
      </c>
      <c r="G742" s="239" t="n">
        <v>735</v>
      </c>
      <c r="H742" s="197" t="inlineStr">
        <is>
          <t>나</t>
        </is>
      </c>
      <c r="I742" s="242" t="inlineStr">
        <is>
          <t>충북대</t>
        </is>
      </c>
      <c r="J742" s="242" t="inlineStr">
        <is>
          <t>자연과학자율전공계열</t>
        </is>
      </c>
      <c r="K742" s="195" t="inlineStr">
        <is>
          <t>자연</t>
        </is>
      </c>
      <c r="L742" s="697">
        <f>IF(OFFSET(환산공식!$ED$15,$F742,0)=1,"O","X")</f>
        <v/>
      </c>
      <c r="M742" s="188">
        <f>IFERROR(OFFSET(환산공식!DJ$15,$F742,0),"")</f>
        <v/>
      </c>
      <c r="N742" s="697">
        <f>IFERROR(CONCATENATE(ROUND(OFFSET(환산공식!DK$15,$F742,0),1),"%"),"")</f>
        <v/>
      </c>
      <c r="O742" s="697">
        <f>IFERROR(OFFSET(환산공식!DL$15,$F742,0),"")</f>
        <v/>
      </c>
      <c r="P742" s="188">
        <f>IF(E742="","",IF(Q742&gt;R742,"90% 이상",IF(Q742&gt;S742,CONCATENATE(ROUND(((Q742-S742)/(R742-S742))*20+70,0),"%"),IF(Q742&gt;T742,CONCATENATE(ROUND(((Q742-T742)/(S742-T742))*30+40,0),"%"),IF(Q742&gt;U742,CONCATENATE(ROUND(((Q742-U742)/(T742-U742))*30+10,0),"%"),IF(Q742&gt;V742,CONCATENATE(ROUND(((Q742-V742)/(U742-V742))*7+3,0),"%"),"3% 이하"))))))</f>
        <v/>
      </c>
      <c r="Q742" s="194">
        <f>IFERROR(ROUND(OFFSET(환산공식!$FG$15,$F742,0),3),"")</f>
        <v/>
      </c>
      <c r="R742" s="194">
        <f>OFFSET('배치점수 계산기'!H$10,$D742,0)</f>
        <v/>
      </c>
      <c r="S742" s="194">
        <f>OFFSET('배치점수 계산기'!I$10,$D742,0)</f>
        <v/>
      </c>
      <c r="T742" s="194">
        <f>OFFSET('배치점수 계산기'!J$10,$D742,0)</f>
        <v/>
      </c>
      <c r="U742" s="194">
        <f>OFFSET('배치점수 계산기'!K$10,$D742,0)</f>
        <v/>
      </c>
      <c r="V742" s="194">
        <f>OFFSET('배치점수 계산기'!L$10,$D742,0)</f>
        <v/>
      </c>
      <c r="W742" s="186">
        <f>OFFSET('배치점수 계산기'!M$10,$D742,0)</f>
        <v/>
      </c>
      <c r="X742" s="184">
        <f>OFFSET('배치점수 계산기'!N$10,$D742,0)</f>
        <v/>
      </c>
      <c r="Y742" s="188">
        <f>OFFSET(환산공식!FW$15,$F742,0)</f>
        <v/>
      </c>
      <c r="Z742" s="697">
        <f>OFFSET(환산공식!FX$15,$F742,0)</f>
        <v/>
      </c>
      <c r="AA742" s="179">
        <f>OFFSET(환산공식!FY$15,$F742,0)</f>
        <v/>
      </c>
      <c r="AB742" s="3" t="n"/>
      <c r="AD742" s="0">
        <f>IF(L742="X",6,IF(Q742&gt;R742,1,IF(Q742&gt;S742,2,IF(Q742&gt;T742,3,IF(Q742&gt;U742,4,IF(Q742&gt;=V742,5,IF(Q742&lt;V742,6,"")))))))</f>
        <v/>
      </c>
      <c r="AF742" s="3" t="n"/>
      <c r="AG742" s="3" t="n"/>
      <c r="AH742" s="3" t="n"/>
    </row>
    <row r="743">
      <c r="A743" s="198" t="n"/>
      <c r="B743" s="198" t="n"/>
      <c r="C743" s="198" t="inlineStr">
        <is>
          <t>나736</t>
        </is>
      </c>
      <c r="D743" s="195" t="n">
        <v>1752</v>
      </c>
      <c r="E743" s="195" t="n">
        <v>230</v>
      </c>
      <c r="F743" s="195" t="n">
        <v>230</v>
      </c>
      <c r="G743" s="239" t="n">
        <v>736</v>
      </c>
      <c r="H743" s="197" t="inlineStr">
        <is>
          <t>나</t>
        </is>
      </c>
      <c r="I743" s="242" t="inlineStr">
        <is>
          <t>충북대</t>
        </is>
      </c>
      <c r="J743" s="242" t="inlineStr">
        <is>
          <t>신소재공학과</t>
        </is>
      </c>
      <c r="K743" s="195" t="inlineStr">
        <is>
          <t>자연</t>
        </is>
      </c>
      <c r="L743" s="697">
        <f>IF(OFFSET(환산공식!$ED$15,$F743,0)=1,"O","X")</f>
        <v/>
      </c>
      <c r="M743" s="188">
        <f>IFERROR(OFFSET(환산공식!DJ$15,$F743,0),"")</f>
        <v/>
      </c>
      <c r="N743" s="697">
        <f>IFERROR(CONCATENATE(ROUND(OFFSET(환산공식!DK$15,$F743,0),1),"%"),"")</f>
        <v/>
      </c>
      <c r="O743" s="697">
        <f>IFERROR(OFFSET(환산공식!DL$15,$F743,0),"")</f>
        <v/>
      </c>
      <c r="P743" s="188">
        <f>IF(E743="","",IF(Q743&gt;R743,"90% 이상",IF(Q743&gt;S743,CONCATENATE(ROUND(((Q743-S743)/(R743-S743))*20+70,0),"%"),IF(Q743&gt;T743,CONCATENATE(ROUND(((Q743-T743)/(S743-T743))*30+40,0),"%"),IF(Q743&gt;U743,CONCATENATE(ROUND(((Q743-U743)/(T743-U743))*30+10,0),"%"),IF(Q743&gt;V743,CONCATENATE(ROUND(((Q743-V743)/(U743-V743))*7+3,0),"%"),"3% 이하"))))))</f>
        <v/>
      </c>
      <c r="Q743" s="194">
        <f>IFERROR(ROUND(OFFSET(환산공식!$FG$15,$F743,0),3),"")</f>
        <v/>
      </c>
      <c r="R743" s="194">
        <f>OFFSET('배치점수 계산기'!H$10,$D743,0)</f>
        <v/>
      </c>
      <c r="S743" s="194">
        <f>OFFSET('배치점수 계산기'!I$10,$D743,0)</f>
        <v/>
      </c>
      <c r="T743" s="194">
        <f>OFFSET('배치점수 계산기'!J$10,$D743,0)</f>
        <v/>
      </c>
      <c r="U743" s="194">
        <f>OFFSET('배치점수 계산기'!K$10,$D743,0)</f>
        <v/>
      </c>
      <c r="V743" s="194">
        <f>OFFSET('배치점수 계산기'!L$10,$D743,0)</f>
        <v/>
      </c>
      <c r="W743" s="186">
        <f>OFFSET('배치점수 계산기'!M$10,$D743,0)</f>
        <v/>
      </c>
      <c r="X743" s="184">
        <f>OFFSET('배치점수 계산기'!N$10,$D743,0)</f>
        <v/>
      </c>
      <c r="Y743" s="188">
        <f>OFFSET(환산공식!FW$15,$F743,0)</f>
        <v/>
      </c>
      <c r="Z743" s="697">
        <f>OFFSET(환산공식!FX$15,$F743,0)</f>
        <v/>
      </c>
      <c r="AA743" s="179">
        <f>OFFSET(환산공식!FY$15,$F743,0)</f>
        <v/>
      </c>
      <c r="AB743" s="3" t="n"/>
      <c r="AD743" s="0">
        <f>IF(L743="X",6,IF(Q743&gt;R743,1,IF(Q743&gt;S743,2,IF(Q743&gt;T743,3,IF(Q743&gt;U743,4,IF(Q743&gt;=V743,5,IF(Q743&lt;V743,6,"")))))))</f>
        <v/>
      </c>
      <c r="AF743" s="3" t="n"/>
      <c r="AG743" s="3" t="n"/>
      <c r="AH743" s="3" t="n"/>
    </row>
    <row r="744">
      <c r="A744" s="198" t="n"/>
      <c r="B744" s="198" t="n"/>
      <c r="C744" s="198" t="inlineStr">
        <is>
          <t>나737</t>
        </is>
      </c>
      <c r="D744" s="195" t="n">
        <v>1753</v>
      </c>
      <c r="E744" s="195" t="n">
        <v>228</v>
      </c>
      <c r="F744" s="195" t="n">
        <v>228</v>
      </c>
      <c r="G744" s="239" t="n">
        <v>737</v>
      </c>
      <c r="H744" s="197" t="inlineStr">
        <is>
          <t>나</t>
        </is>
      </c>
      <c r="I744" s="242" t="inlineStr">
        <is>
          <t>충북대</t>
        </is>
      </c>
      <c r="J744" s="242" t="inlineStr">
        <is>
          <t>의류학과</t>
        </is>
      </c>
      <c r="K744" s="195" t="inlineStr">
        <is>
          <t>자연</t>
        </is>
      </c>
      <c r="L744" s="697">
        <f>IF(OFFSET(환산공식!$ED$15,$F744,0)=1,"O","X")</f>
        <v/>
      </c>
      <c r="M744" s="188">
        <f>IFERROR(OFFSET(환산공식!DJ$15,$F744,0),"")</f>
        <v/>
      </c>
      <c r="N744" s="697">
        <f>IFERROR(CONCATENATE(ROUND(OFFSET(환산공식!DK$15,$F744,0),1),"%"),"")</f>
        <v/>
      </c>
      <c r="O744" s="697">
        <f>IFERROR(OFFSET(환산공식!DL$15,$F744,0),"")</f>
        <v/>
      </c>
      <c r="P744" s="188">
        <f>IF(E744="","",IF(Q744&gt;R744,"90% 이상",IF(Q744&gt;S744,CONCATENATE(ROUND(((Q744-S744)/(R744-S744))*20+70,0),"%"),IF(Q744&gt;T744,CONCATENATE(ROUND(((Q744-T744)/(S744-T744))*30+40,0),"%"),IF(Q744&gt;U744,CONCATENATE(ROUND(((Q744-U744)/(T744-U744))*30+10,0),"%"),IF(Q744&gt;V744,CONCATENATE(ROUND(((Q744-V744)/(U744-V744))*7+3,0),"%"),"3% 이하"))))))</f>
        <v/>
      </c>
      <c r="Q744" s="194">
        <f>IFERROR(ROUND(OFFSET(환산공식!$FG$15,$F744,0),3),"")</f>
        <v/>
      </c>
      <c r="R744" s="194">
        <f>OFFSET('배치점수 계산기'!H$10,$D744,0)</f>
        <v/>
      </c>
      <c r="S744" s="194">
        <f>OFFSET('배치점수 계산기'!I$10,$D744,0)</f>
        <v/>
      </c>
      <c r="T744" s="194">
        <f>OFFSET('배치점수 계산기'!J$10,$D744,0)</f>
        <v/>
      </c>
      <c r="U744" s="194">
        <f>OFFSET('배치점수 계산기'!K$10,$D744,0)</f>
        <v/>
      </c>
      <c r="V744" s="194">
        <f>OFFSET('배치점수 계산기'!L$10,$D744,0)</f>
        <v/>
      </c>
      <c r="W744" s="186">
        <f>OFFSET('배치점수 계산기'!M$10,$D744,0)</f>
        <v/>
      </c>
      <c r="X744" s="184">
        <f>OFFSET('배치점수 계산기'!N$10,$D744,0)</f>
        <v/>
      </c>
      <c r="Y744" s="188">
        <f>OFFSET(환산공식!FW$15,$F744,0)</f>
        <v/>
      </c>
      <c r="Z744" s="697">
        <f>OFFSET(환산공식!FX$15,$F744,0)</f>
        <v/>
      </c>
      <c r="AA744" s="179">
        <f>OFFSET(환산공식!FY$15,$F744,0)</f>
        <v/>
      </c>
      <c r="AB744" s="3" t="n"/>
      <c r="AD744" s="0">
        <f>IF(L744="X",6,IF(Q744&gt;R744,1,IF(Q744&gt;S744,2,IF(Q744&gt;T744,3,IF(Q744&gt;U744,4,IF(Q744&gt;=V744,5,IF(Q744&lt;V744,6,"")))))))</f>
        <v/>
      </c>
      <c r="AF744" s="3" t="n"/>
      <c r="AG744" s="3" t="n"/>
      <c r="AH744" s="3" t="n"/>
    </row>
    <row r="745">
      <c r="A745" s="198" t="n"/>
      <c r="B745" s="198" t="n"/>
      <c r="C745" s="198" t="inlineStr">
        <is>
          <t>나738</t>
        </is>
      </c>
      <c r="D745" s="195" t="n">
        <v>1754</v>
      </c>
      <c r="E745" s="195" t="n">
        <v>230</v>
      </c>
      <c r="F745" s="195" t="n">
        <v>230</v>
      </c>
      <c r="G745" s="239" t="n">
        <v>738</v>
      </c>
      <c r="H745" s="197" t="inlineStr">
        <is>
          <t>나</t>
        </is>
      </c>
      <c r="I745" s="242" t="inlineStr">
        <is>
          <t>충북대</t>
        </is>
      </c>
      <c r="J745" s="242" t="inlineStr">
        <is>
          <t>공학자율전공학부</t>
        </is>
      </c>
      <c r="K745" s="195" t="inlineStr">
        <is>
          <t>자연</t>
        </is>
      </c>
      <c r="L745" s="697">
        <f>IF(OFFSET(환산공식!$ED$15,$F745,0)=1,"O","X")</f>
        <v/>
      </c>
      <c r="M745" s="188">
        <f>IFERROR(OFFSET(환산공식!DJ$15,$F745,0),"")</f>
        <v/>
      </c>
      <c r="N745" s="697">
        <f>IFERROR(CONCATENATE(ROUND(OFFSET(환산공식!DK$15,$F745,0),1),"%"),"")</f>
        <v/>
      </c>
      <c r="O745" s="697">
        <f>IFERROR(OFFSET(환산공식!DL$15,$F745,0),"")</f>
        <v/>
      </c>
      <c r="P745" s="188">
        <f>IF(E745="","",IF(Q745&gt;R745,"90% 이상",IF(Q745&gt;S745,CONCATENATE(ROUND(((Q745-S745)/(R745-S745))*20+70,0),"%"),IF(Q745&gt;T745,CONCATENATE(ROUND(((Q745-T745)/(S745-T745))*30+40,0),"%"),IF(Q745&gt;U745,CONCATENATE(ROUND(((Q745-U745)/(T745-U745))*30+10,0),"%"),IF(Q745&gt;V745,CONCATENATE(ROUND(((Q745-V745)/(U745-V745))*7+3,0),"%"),"3% 이하"))))))</f>
        <v/>
      </c>
      <c r="Q745" s="194">
        <f>IFERROR(ROUND(OFFSET(환산공식!$FG$15,$F745,0),3),"")</f>
        <v/>
      </c>
      <c r="R745" s="194">
        <f>OFFSET('배치점수 계산기'!H$10,$D745,0)</f>
        <v/>
      </c>
      <c r="S745" s="194">
        <f>OFFSET('배치점수 계산기'!I$10,$D745,0)</f>
        <v/>
      </c>
      <c r="T745" s="194">
        <f>OFFSET('배치점수 계산기'!J$10,$D745,0)</f>
        <v/>
      </c>
      <c r="U745" s="194">
        <f>OFFSET('배치점수 계산기'!K$10,$D745,0)</f>
        <v/>
      </c>
      <c r="V745" s="194">
        <f>OFFSET('배치점수 계산기'!L$10,$D745,0)</f>
        <v/>
      </c>
      <c r="W745" s="186">
        <f>OFFSET('배치점수 계산기'!M$10,$D745,0)</f>
        <v/>
      </c>
      <c r="X745" s="184">
        <f>OFFSET('배치점수 계산기'!N$10,$D745,0)</f>
        <v/>
      </c>
      <c r="Y745" s="188">
        <f>OFFSET(환산공식!FW$15,$F745,0)</f>
        <v/>
      </c>
      <c r="Z745" s="697">
        <f>OFFSET(환산공식!FX$15,$F745,0)</f>
        <v/>
      </c>
      <c r="AA745" s="179">
        <f>OFFSET(환산공식!FY$15,$F745,0)</f>
        <v/>
      </c>
      <c r="AB745" s="3" t="n"/>
      <c r="AD745" s="0">
        <f>IF(L745="X",6,IF(Q745&gt;R745,1,IF(Q745&gt;S745,2,IF(Q745&gt;T745,3,IF(Q745&gt;U745,4,IF(Q745&gt;=V745,5,IF(Q745&lt;V745,6,"")))))))</f>
        <v/>
      </c>
      <c r="AF745" s="3" t="n"/>
      <c r="AG745" s="3" t="n"/>
      <c r="AH745" s="3" t="n"/>
    </row>
    <row r="746">
      <c r="A746" s="198" t="n"/>
      <c r="B746" s="198" t="n"/>
      <c r="C746" s="198" t="inlineStr">
        <is>
          <t>나739</t>
        </is>
      </c>
      <c r="D746" s="195" t="n">
        <v>1755</v>
      </c>
      <c r="E746" s="195" t="n">
        <v>230</v>
      </c>
      <c r="F746" s="195" t="n">
        <v>230</v>
      </c>
      <c r="G746" s="239" t="n">
        <v>739</v>
      </c>
      <c r="H746" s="197" t="inlineStr">
        <is>
          <t>나</t>
        </is>
      </c>
      <c r="I746" s="242" t="inlineStr">
        <is>
          <t>충북대</t>
        </is>
      </c>
      <c r="J746" s="242" t="inlineStr">
        <is>
          <t>생물교육과</t>
        </is>
      </c>
      <c r="K746" s="195" t="inlineStr">
        <is>
          <t>자연</t>
        </is>
      </c>
      <c r="L746" s="697">
        <f>IF(OFFSET(환산공식!$ED$15,$F746,0)=1,"O","X")</f>
        <v/>
      </c>
      <c r="M746" s="188">
        <f>IFERROR(OFFSET(환산공식!DJ$15,$F746,0),"")</f>
        <v/>
      </c>
      <c r="N746" s="697">
        <f>IFERROR(CONCATENATE(ROUND(OFFSET(환산공식!DK$15,$F746,0),1),"%"),"")</f>
        <v/>
      </c>
      <c r="O746" s="697">
        <f>IFERROR(OFFSET(환산공식!DL$15,$F746,0),"")</f>
        <v/>
      </c>
      <c r="P746" s="188">
        <f>IF(E746="","",IF(Q746&gt;R746,"90% 이상",IF(Q746&gt;S746,CONCATENATE(ROUND(((Q746-S746)/(R746-S746))*20+70,0),"%"),IF(Q746&gt;T746,CONCATENATE(ROUND(((Q746-T746)/(S746-T746))*30+40,0),"%"),IF(Q746&gt;U746,CONCATENATE(ROUND(((Q746-U746)/(T746-U746))*30+10,0),"%"),IF(Q746&gt;V746,CONCATENATE(ROUND(((Q746-V746)/(U746-V746))*7+3,0),"%"),"3% 이하"))))))</f>
        <v/>
      </c>
      <c r="Q746" s="194">
        <f>IFERROR(ROUND(OFFSET(환산공식!$FG$15,$F746,0),3),"")</f>
        <v/>
      </c>
      <c r="R746" s="194">
        <f>OFFSET('배치점수 계산기'!H$10,$D746,0)</f>
        <v/>
      </c>
      <c r="S746" s="194">
        <f>OFFSET('배치점수 계산기'!I$10,$D746,0)</f>
        <v/>
      </c>
      <c r="T746" s="194">
        <f>OFFSET('배치점수 계산기'!J$10,$D746,0)</f>
        <v/>
      </c>
      <c r="U746" s="194">
        <f>OFFSET('배치점수 계산기'!K$10,$D746,0)</f>
        <v/>
      </c>
      <c r="V746" s="194">
        <f>OFFSET('배치점수 계산기'!L$10,$D746,0)</f>
        <v/>
      </c>
      <c r="W746" s="186">
        <f>OFFSET('배치점수 계산기'!M$10,$D746,0)</f>
        <v/>
      </c>
      <c r="X746" s="184">
        <f>OFFSET('배치점수 계산기'!N$10,$D746,0)</f>
        <v/>
      </c>
      <c r="Y746" s="188">
        <f>OFFSET(환산공식!FW$15,$F746,0)</f>
        <v/>
      </c>
      <c r="Z746" s="697">
        <f>OFFSET(환산공식!FX$15,$F746,0)</f>
        <v/>
      </c>
      <c r="AA746" s="179">
        <f>OFFSET(환산공식!FY$15,$F746,0)</f>
        <v/>
      </c>
      <c r="AB746" s="3" t="n"/>
      <c r="AD746" s="0">
        <f>IF(L746="X",6,IF(Q746&gt;R746,1,IF(Q746&gt;S746,2,IF(Q746&gt;T746,3,IF(Q746&gt;U746,4,IF(Q746&gt;=V746,5,IF(Q746&lt;V746,6,"")))))))</f>
        <v/>
      </c>
      <c r="AF746" s="3" t="n"/>
      <c r="AG746" s="3" t="n"/>
      <c r="AH746" s="3" t="n"/>
    </row>
    <row r="747">
      <c r="A747" s="198" t="n"/>
      <c r="B747" s="198" t="n"/>
      <c r="C747" s="198" t="inlineStr">
        <is>
          <t>나740</t>
        </is>
      </c>
      <c r="D747" s="195" t="n">
        <v>1756</v>
      </c>
      <c r="E747" s="195" t="n">
        <v>230</v>
      </c>
      <c r="F747" s="195" t="n">
        <v>230</v>
      </c>
      <c r="G747" s="239" t="n">
        <v>740</v>
      </c>
      <c r="H747" s="197" t="inlineStr">
        <is>
          <t>나</t>
        </is>
      </c>
      <c r="I747" s="242" t="inlineStr">
        <is>
          <t>충북대</t>
        </is>
      </c>
      <c r="J747" s="242" t="inlineStr">
        <is>
          <t>지구과학교육과</t>
        </is>
      </c>
      <c r="K747" s="195" t="inlineStr">
        <is>
          <t>자연</t>
        </is>
      </c>
      <c r="L747" s="697">
        <f>IF(OFFSET(환산공식!$ED$15,$F747,0)=1,"O","X")</f>
        <v/>
      </c>
      <c r="M747" s="188">
        <f>IFERROR(OFFSET(환산공식!DJ$15,$F747,0),"")</f>
        <v/>
      </c>
      <c r="N747" s="697">
        <f>IFERROR(CONCATENATE(ROUND(OFFSET(환산공식!DK$15,$F747,0),1),"%"),"")</f>
        <v/>
      </c>
      <c r="O747" s="697">
        <f>IFERROR(OFFSET(환산공식!DL$15,$F747,0),"")</f>
        <v/>
      </c>
      <c r="P747" s="188">
        <f>IF(E747="","",IF(Q747&gt;R747,"90% 이상",IF(Q747&gt;S747,CONCATENATE(ROUND(((Q747-S747)/(R747-S747))*20+70,0),"%"),IF(Q747&gt;T747,CONCATENATE(ROUND(((Q747-T747)/(S747-T747))*30+40,0),"%"),IF(Q747&gt;U747,CONCATENATE(ROUND(((Q747-U747)/(T747-U747))*30+10,0),"%"),IF(Q747&gt;V747,CONCATENATE(ROUND(((Q747-V747)/(U747-V747))*7+3,0),"%"),"3% 이하"))))))</f>
        <v/>
      </c>
      <c r="Q747" s="194">
        <f>IFERROR(ROUND(OFFSET(환산공식!$FG$15,$F747,0),3),"")</f>
        <v/>
      </c>
      <c r="R747" s="194">
        <f>OFFSET('배치점수 계산기'!H$10,$D747,0)</f>
        <v/>
      </c>
      <c r="S747" s="194">
        <f>OFFSET('배치점수 계산기'!I$10,$D747,0)</f>
        <v/>
      </c>
      <c r="T747" s="194">
        <f>OFFSET('배치점수 계산기'!J$10,$D747,0)</f>
        <v/>
      </c>
      <c r="U747" s="194">
        <f>OFFSET('배치점수 계산기'!K$10,$D747,0)</f>
        <v/>
      </c>
      <c r="V747" s="194">
        <f>OFFSET('배치점수 계산기'!L$10,$D747,0)</f>
        <v/>
      </c>
      <c r="W747" s="186">
        <f>OFFSET('배치점수 계산기'!M$10,$D747,0)</f>
        <v/>
      </c>
      <c r="X747" s="184">
        <f>OFFSET('배치점수 계산기'!N$10,$D747,0)</f>
        <v/>
      </c>
      <c r="Y747" s="188">
        <f>OFFSET(환산공식!FW$15,$F747,0)</f>
        <v/>
      </c>
      <c r="Z747" s="697">
        <f>OFFSET(환산공식!FX$15,$F747,0)</f>
        <v/>
      </c>
      <c r="AA747" s="179">
        <f>OFFSET(환산공식!FY$15,$F747,0)</f>
        <v/>
      </c>
      <c r="AB747" s="3" t="n"/>
      <c r="AD747" s="0">
        <f>IF(L747="X",6,IF(Q747&gt;R747,1,IF(Q747&gt;S747,2,IF(Q747&gt;T747,3,IF(Q747&gt;U747,4,IF(Q747&gt;=V747,5,IF(Q747&lt;V747,6,"")))))))</f>
        <v/>
      </c>
      <c r="AF747" s="3" t="n"/>
      <c r="AG747" s="3" t="n"/>
      <c r="AH747" s="3" t="n"/>
    </row>
    <row r="748">
      <c r="A748" s="198" t="n"/>
      <c r="B748" s="198" t="n"/>
      <c r="C748" s="198" t="inlineStr">
        <is>
          <t>나741</t>
        </is>
      </c>
      <c r="D748" s="195" t="n">
        <v>1757</v>
      </c>
      <c r="E748" s="195" t="n">
        <v>230</v>
      </c>
      <c r="F748" s="195" t="n">
        <v>230</v>
      </c>
      <c r="G748" s="239" t="n">
        <v>741</v>
      </c>
      <c r="H748" s="197" t="inlineStr">
        <is>
          <t>나</t>
        </is>
      </c>
      <c r="I748" s="242" t="inlineStr">
        <is>
          <t>충북대</t>
        </is>
      </c>
      <c r="J748" s="242" t="inlineStr">
        <is>
          <t>기계공학부</t>
        </is>
      </c>
      <c r="K748" s="195" t="inlineStr">
        <is>
          <t>자연</t>
        </is>
      </c>
      <c r="L748" s="697">
        <f>IF(OFFSET(환산공식!$ED$15,$F748,0)=1,"O","X")</f>
        <v/>
      </c>
      <c r="M748" s="188">
        <f>IFERROR(OFFSET(환산공식!DJ$15,$F748,0),"")</f>
        <v/>
      </c>
      <c r="N748" s="697">
        <f>IFERROR(CONCATENATE(ROUND(OFFSET(환산공식!DK$15,$F748,0),1),"%"),"")</f>
        <v/>
      </c>
      <c r="O748" s="697">
        <f>IFERROR(OFFSET(환산공식!DL$15,$F748,0),"")</f>
        <v/>
      </c>
      <c r="P748" s="188">
        <f>IF(E748="","",IF(Q748&gt;R748,"90% 이상",IF(Q748&gt;S748,CONCATENATE(ROUND(((Q748-S748)/(R748-S748))*20+70,0),"%"),IF(Q748&gt;T748,CONCATENATE(ROUND(((Q748-T748)/(S748-T748))*30+40,0),"%"),IF(Q748&gt;U748,CONCATENATE(ROUND(((Q748-U748)/(T748-U748))*30+10,0),"%"),IF(Q748&gt;V748,CONCATENATE(ROUND(((Q748-V748)/(U748-V748))*7+3,0),"%"),"3% 이하"))))))</f>
        <v/>
      </c>
      <c r="Q748" s="194">
        <f>IFERROR(ROUND(OFFSET(환산공식!$FG$15,$F748,0),3),"")</f>
        <v/>
      </c>
      <c r="R748" s="194">
        <f>OFFSET('배치점수 계산기'!H$10,$D748,0)</f>
        <v/>
      </c>
      <c r="S748" s="194">
        <f>OFFSET('배치점수 계산기'!I$10,$D748,0)</f>
        <v/>
      </c>
      <c r="T748" s="194">
        <f>OFFSET('배치점수 계산기'!J$10,$D748,0)</f>
        <v/>
      </c>
      <c r="U748" s="194">
        <f>OFFSET('배치점수 계산기'!K$10,$D748,0)</f>
        <v/>
      </c>
      <c r="V748" s="194">
        <f>OFFSET('배치점수 계산기'!L$10,$D748,0)</f>
        <v/>
      </c>
      <c r="W748" s="186">
        <f>OFFSET('배치점수 계산기'!M$10,$D748,0)</f>
        <v/>
      </c>
      <c r="X748" s="184">
        <f>OFFSET('배치점수 계산기'!N$10,$D748,0)</f>
        <v/>
      </c>
      <c r="Y748" s="188">
        <f>OFFSET(환산공식!FW$15,$F748,0)</f>
        <v/>
      </c>
      <c r="Z748" s="697">
        <f>OFFSET(환산공식!FX$15,$F748,0)</f>
        <v/>
      </c>
      <c r="AA748" s="179">
        <f>OFFSET(환산공식!FY$15,$F748,0)</f>
        <v/>
      </c>
      <c r="AB748" s="3" t="n"/>
      <c r="AD748" s="0">
        <f>IF(L748="X",6,IF(Q748&gt;R748,1,IF(Q748&gt;S748,2,IF(Q748&gt;T748,3,IF(Q748&gt;U748,4,IF(Q748&gt;=V748,5,IF(Q748&lt;V748,6,"")))))))</f>
        <v/>
      </c>
      <c r="AF748" s="3" t="n"/>
      <c r="AG748" s="3" t="n"/>
      <c r="AH748" s="3" t="n"/>
    </row>
    <row r="749">
      <c r="A749" s="198" t="n"/>
      <c r="B749" s="198" t="n"/>
      <c r="C749" s="198" t="inlineStr">
        <is>
          <t>나742</t>
        </is>
      </c>
      <c r="D749" s="195" t="n">
        <v>1758</v>
      </c>
      <c r="E749" s="195" t="n">
        <v>228</v>
      </c>
      <c r="F749" s="195" t="n">
        <v>228</v>
      </c>
      <c r="G749" s="239" t="n">
        <v>742</v>
      </c>
      <c r="H749" s="197" t="inlineStr">
        <is>
          <t>나</t>
        </is>
      </c>
      <c r="I749" s="242" t="inlineStr">
        <is>
          <t>충북대</t>
        </is>
      </c>
      <c r="J749" s="242" t="inlineStr">
        <is>
          <t>식품영양학과</t>
        </is>
      </c>
      <c r="K749" s="195" t="inlineStr">
        <is>
          <t>자연</t>
        </is>
      </c>
      <c r="L749" s="697">
        <f>IF(OFFSET(환산공식!$ED$15,$F749,0)=1,"O","X")</f>
        <v/>
      </c>
      <c r="M749" s="188">
        <f>IFERROR(OFFSET(환산공식!DJ$15,$F749,0),"")</f>
        <v/>
      </c>
      <c r="N749" s="697">
        <f>IFERROR(CONCATENATE(ROUND(OFFSET(환산공식!DK$15,$F749,0),1),"%"),"")</f>
        <v/>
      </c>
      <c r="O749" s="697">
        <f>IFERROR(OFFSET(환산공식!DL$15,$F749,0),"")</f>
        <v/>
      </c>
      <c r="P749" s="188">
        <f>IF(E749="","",IF(Q749&gt;R749,"90% 이상",IF(Q749&gt;S749,CONCATENATE(ROUND(((Q749-S749)/(R749-S749))*20+70,0),"%"),IF(Q749&gt;T749,CONCATENATE(ROUND(((Q749-T749)/(S749-T749))*30+40,0),"%"),IF(Q749&gt;U749,CONCATENATE(ROUND(((Q749-U749)/(T749-U749))*30+10,0),"%"),IF(Q749&gt;V749,CONCATENATE(ROUND(((Q749-V749)/(U749-V749))*7+3,0),"%"),"3% 이하"))))))</f>
        <v/>
      </c>
      <c r="Q749" s="194">
        <f>IFERROR(ROUND(OFFSET(환산공식!$FG$15,$F749,0),3),"")</f>
        <v/>
      </c>
      <c r="R749" s="194">
        <f>OFFSET('배치점수 계산기'!H$10,$D749,0)</f>
        <v/>
      </c>
      <c r="S749" s="194">
        <f>OFFSET('배치점수 계산기'!I$10,$D749,0)</f>
        <v/>
      </c>
      <c r="T749" s="194">
        <f>OFFSET('배치점수 계산기'!J$10,$D749,0)</f>
        <v/>
      </c>
      <c r="U749" s="194">
        <f>OFFSET('배치점수 계산기'!K$10,$D749,0)</f>
        <v/>
      </c>
      <c r="V749" s="194">
        <f>OFFSET('배치점수 계산기'!L$10,$D749,0)</f>
        <v/>
      </c>
      <c r="W749" s="186">
        <f>OFFSET('배치점수 계산기'!M$10,$D749,0)</f>
        <v/>
      </c>
      <c r="X749" s="184">
        <f>OFFSET('배치점수 계산기'!N$10,$D749,0)</f>
        <v/>
      </c>
      <c r="Y749" s="188">
        <f>OFFSET(환산공식!FW$15,$F749,0)</f>
        <v/>
      </c>
      <c r="Z749" s="697">
        <f>OFFSET(환산공식!FX$15,$F749,0)</f>
        <v/>
      </c>
      <c r="AA749" s="179">
        <f>OFFSET(환산공식!FY$15,$F749,0)</f>
        <v/>
      </c>
      <c r="AB749" s="3" t="n"/>
      <c r="AD749" s="0">
        <f>IF(L749="X",6,IF(Q749&gt;R749,1,IF(Q749&gt;S749,2,IF(Q749&gt;T749,3,IF(Q749&gt;U749,4,IF(Q749&gt;=V749,5,IF(Q749&lt;V749,6,"")))))))</f>
        <v/>
      </c>
      <c r="AF749" s="3" t="n"/>
      <c r="AG749" s="3" t="n"/>
      <c r="AH749" s="3" t="n"/>
    </row>
    <row r="750">
      <c r="A750" s="198" t="n"/>
      <c r="B750" s="198" t="n"/>
      <c r="C750" s="198" t="inlineStr">
        <is>
          <t>나743</t>
        </is>
      </c>
      <c r="D750" s="195" t="n">
        <v>1759</v>
      </c>
      <c r="E750" s="195" t="n">
        <v>230</v>
      </c>
      <c r="F750" s="195" t="n">
        <v>230</v>
      </c>
      <c r="G750" s="239" t="n">
        <v>743</v>
      </c>
      <c r="H750" s="197" t="inlineStr">
        <is>
          <t>나</t>
        </is>
      </c>
      <c r="I750" s="242" t="inlineStr">
        <is>
          <t>충북대</t>
        </is>
      </c>
      <c r="J750" s="242" t="inlineStr">
        <is>
          <t>공업화학과</t>
        </is>
      </c>
      <c r="K750" s="195" t="inlineStr">
        <is>
          <t>자연</t>
        </is>
      </c>
      <c r="L750" s="697">
        <f>IF(OFFSET(환산공식!$ED$15,$F750,0)=1,"O","X")</f>
        <v/>
      </c>
      <c r="M750" s="188">
        <f>IFERROR(OFFSET(환산공식!DJ$15,$F750,0),"")</f>
        <v/>
      </c>
      <c r="N750" s="697">
        <f>IFERROR(CONCATENATE(ROUND(OFFSET(환산공식!DK$15,$F750,0),1),"%"),"")</f>
        <v/>
      </c>
      <c r="O750" s="697">
        <f>IFERROR(OFFSET(환산공식!DL$15,$F750,0),"")</f>
        <v/>
      </c>
      <c r="P750" s="188">
        <f>IF(E750="","",IF(Q750&gt;R750,"90% 이상",IF(Q750&gt;S750,CONCATENATE(ROUND(((Q750-S750)/(R750-S750))*20+70,0),"%"),IF(Q750&gt;T750,CONCATENATE(ROUND(((Q750-T750)/(S750-T750))*30+40,0),"%"),IF(Q750&gt;U750,CONCATENATE(ROUND(((Q750-U750)/(T750-U750))*30+10,0),"%"),IF(Q750&gt;V750,CONCATENATE(ROUND(((Q750-V750)/(U750-V750))*7+3,0),"%"),"3% 이하"))))))</f>
        <v/>
      </c>
      <c r="Q750" s="194">
        <f>IFERROR(ROUND(OFFSET(환산공식!$FG$15,$F750,0),3),"")</f>
        <v/>
      </c>
      <c r="R750" s="194">
        <f>OFFSET('배치점수 계산기'!H$10,$D750,0)</f>
        <v/>
      </c>
      <c r="S750" s="194">
        <f>OFFSET('배치점수 계산기'!I$10,$D750,0)</f>
        <v/>
      </c>
      <c r="T750" s="194">
        <f>OFFSET('배치점수 계산기'!J$10,$D750,0)</f>
        <v/>
      </c>
      <c r="U750" s="194">
        <f>OFFSET('배치점수 계산기'!K$10,$D750,0)</f>
        <v/>
      </c>
      <c r="V750" s="194">
        <f>OFFSET('배치점수 계산기'!L$10,$D750,0)</f>
        <v/>
      </c>
      <c r="W750" s="186">
        <f>OFFSET('배치점수 계산기'!M$10,$D750,0)</f>
        <v/>
      </c>
      <c r="X750" s="184">
        <f>OFFSET('배치점수 계산기'!N$10,$D750,0)</f>
        <v/>
      </c>
      <c r="Y750" s="188">
        <f>OFFSET(환산공식!FW$15,$F750,0)</f>
        <v/>
      </c>
      <c r="Z750" s="697">
        <f>OFFSET(환산공식!FX$15,$F750,0)</f>
        <v/>
      </c>
      <c r="AA750" s="179">
        <f>OFFSET(환산공식!FY$15,$F750,0)</f>
        <v/>
      </c>
      <c r="AB750" s="3" t="n"/>
      <c r="AD750" s="0">
        <f>IF(L750="X",6,IF(Q750&gt;R750,1,IF(Q750&gt;S750,2,IF(Q750&gt;T750,3,IF(Q750&gt;U750,4,IF(Q750&gt;=V750,5,IF(Q750&lt;V750,6,"")))))))</f>
        <v/>
      </c>
      <c r="AF750" s="3" t="n"/>
      <c r="AG750" s="3" t="n"/>
      <c r="AH750" s="3" t="n"/>
    </row>
    <row r="751">
      <c r="A751" s="198" t="n"/>
      <c r="B751" s="198" t="n"/>
      <c r="C751" s="198" t="inlineStr">
        <is>
          <t>나744</t>
        </is>
      </c>
      <c r="D751" s="195" t="n">
        <v>1760</v>
      </c>
      <c r="E751" s="195" t="n">
        <v>230</v>
      </c>
      <c r="F751" s="195" t="n">
        <v>230</v>
      </c>
      <c r="G751" s="239" t="n">
        <v>744</v>
      </c>
      <c r="H751" s="197" t="inlineStr">
        <is>
          <t>나</t>
        </is>
      </c>
      <c r="I751" s="242" t="inlineStr">
        <is>
          <t>충북대</t>
        </is>
      </c>
      <c r="J751" s="242" t="inlineStr">
        <is>
          <t>건축공학과</t>
        </is>
      </c>
      <c r="K751" s="195" t="inlineStr">
        <is>
          <t>자연</t>
        </is>
      </c>
      <c r="L751" s="697">
        <f>IF(OFFSET(환산공식!$ED$15,$F751,0)=1,"O","X")</f>
        <v/>
      </c>
      <c r="M751" s="188">
        <f>IFERROR(OFFSET(환산공식!DJ$15,$F751,0),"")</f>
        <v/>
      </c>
      <c r="N751" s="697">
        <f>IFERROR(CONCATENATE(ROUND(OFFSET(환산공식!DK$15,$F751,0),1),"%"),"")</f>
        <v/>
      </c>
      <c r="O751" s="697">
        <f>IFERROR(OFFSET(환산공식!DL$15,$F751,0),"")</f>
        <v/>
      </c>
      <c r="P751" s="188">
        <f>IF(E751="","",IF(Q751&gt;R751,"90% 이상",IF(Q751&gt;S751,CONCATENATE(ROUND(((Q751-S751)/(R751-S751))*20+70,0),"%"),IF(Q751&gt;T751,CONCATENATE(ROUND(((Q751-T751)/(S751-T751))*30+40,0),"%"),IF(Q751&gt;U751,CONCATENATE(ROUND(((Q751-U751)/(T751-U751))*30+10,0),"%"),IF(Q751&gt;V751,CONCATENATE(ROUND(((Q751-V751)/(U751-V751))*7+3,0),"%"),"3% 이하"))))))</f>
        <v/>
      </c>
      <c r="Q751" s="194">
        <f>IFERROR(ROUND(OFFSET(환산공식!$FG$15,$F751,0),3),"")</f>
        <v/>
      </c>
      <c r="R751" s="194">
        <f>OFFSET('배치점수 계산기'!H$10,$D751,0)</f>
        <v/>
      </c>
      <c r="S751" s="194">
        <f>OFFSET('배치점수 계산기'!I$10,$D751,0)</f>
        <v/>
      </c>
      <c r="T751" s="194">
        <f>OFFSET('배치점수 계산기'!J$10,$D751,0)</f>
        <v/>
      </c>
      <c r="U751" s="194">
        <f>OFFSET('배치점수 계산기'!K$10,$D751,0)</f>
        <v/>
      </c>
      <c r="V751" s="194">
        <f>OFFSET('배치점수 계산기'!L$10,$D751,0)</f>
        <v/>
      </c>
      <c r="W751" s="186">
        <f>OFFSET('배치점수 계산기'!M$10,$D751,0)</f>
        <v/>
      </c>
      <c r="X751" s="184">
        <f>OFFSET('배치점수 계산기'!N$10,$D751,0)</f>
        <v/>
      </c>
      <c r="Y751" s="188">
        <f>OFFSET(환산공식!FW$15,$F751,0)</f>
        <v/>
      </c>
      <c r="Z751" s="697">
        <f>OFFSET(환산공식!FX$15,$F751,0)</f>
        <v/>
      </c>
      <c r="AA751" s="179">
        <f>OFFSET(환산공식!FY$15,$F751,0)</f>
        <v/>
      </c>
      <c r="AB751" s="3" t="n"/>
      <c r="AD751" s="0">
        <f>IF(L751="X",6,IF(Q751&gt;R751,1,IF(Q751&gt;S751,2,IF(Q751&gt;T751,3,IF(Q751&gt;U751,4,IF(Q751&gt;=V751,5,IF(Q751&lt;V751,6,"")))))))</f>
        <v/>
      </c>
      <c r="AF751" s="3" t="n"/>
      <c r="AG751" s="3" t="n"/>
      <c r="AH751" s="3" t="n"/>
    </row>
    <row r="752">
      <c r="A752" s="198" t="n"/>
      <c r="B752" s="198" t="n"/>
      <c r="C752" s="198" t="inlineStr">
        <is>
          <t>나745</t>
        </is>
      </c>
      <c r="D752" s="195" t="n">
        <v>1761</v>
      </c>
      <c r="E752" s="195" t="n">
        <v>230</v>
      </c>
      <c r="F752" s="195" t="n">
        <v>230</v>
      </c>
      <c r="G752" s="239" t="n">
        <v>745</v>
      </c>
      <c r="H752" s="197" t="inlineStr">
        <is>
          <t>나</t>
        </is>
      </c>
      <c r="I752" s="242" t="inlineStr">
        <is>
          <t>충북대</t>
        </is>
      </c>
      <c r="J752" s="242" t="inlineStr">
        <is>
          <t>안전공학과</t>
        </is>
      </c>
      <c r="K752" s="195" t="inlineStr">
        <is>
          <t>자연</t>
        </is>
      </c>
      <c r="L752" s="697">
        <f>IF(OFFSET(환산공식!$ED$15,$F752,0)=1,"O","X")</f>
        <v/>
      </c>
      <c r="M752" s="188">
        <f>IFERROR(OFFSET(환산공식!DJ$15,$F752,0),"")</f>
        <v/>
      </c>
      <c r="N752" s="697">
        <f>IFERROR(CONCATENATE(ROUND(OFFSET(환산공식!DK$15,$F752,0),1),"%"),"")</f>
        <v/>
      </c>
      <c r="O752" s="697">
        <f>IFERROR(OFFSET(환산공식!DL$15,$F752,0),"")</f>
        <v/>
      </c>
      <c r="P752" s="188">
        <f>IF(E752="","",IF(Q752&gt;R752,"90% 이상",IF(Q752&gt;S752,CONCATENATE(ROUND(((Q752-S752)/(R752-S752))*20+70,0),"%"),IF(Q752&gt;T752,CONCATENATE(ROUND(((Q752-T752)/(S752-T752))*30+40,0),"%"),IF(Q752&gt;U752,CONCATENATE(ROUND(((Q752-U752)/(T752-U752))*30+10,0),"%"),IF(Q752&gt;V752,CONCATENATE(ROUND(((Q752-V752)/(U752-V752))*7+3,0),"%"),"3% 이하"))))))</f>
        <v/>
      </c>
      <c r="Q752" s="194">
        <f>IFERROR(ROUND(OFFSET(환산공식!$FG$15,$F752,0),3),"")</f>
        <v/>
      </c>
      <c r="R752" s="194">
        <f>OFFSET('배치점수 계산기'!H$10,$D752,0)</f>
        <v/>
      </c>
      <c r="S752" s="194">
        <f>OFFSET('배치점수 계산기'!I$10,$D752,0)</f>
        <v/>
      </c>
      <c r="T752" s="194">
        <f>OFFSET('배치점수 계산기'!J$10,$D752,0)</f>
        <v/>
      </c>
      <c r="U752" s="194">
        <f>OFFSET('배치점수 계산기'!K$10,$D752,0)</f>
        <v/>
      </c>
      <c r="V752" s="194">
        <f>OFFSET('배치점수 계산기'!L$10,$D752,0)</f>
        <v/>
      </c>
      <c r="W752" s="186">
        <f>OFFSET('배치점수 계산기'!M$10,$D752,0)</f>
        <v/>
      </c>
      <c r="X752" s="184">
        <f>OFFSET('배치점수 계산기'!N$10,$D752,0)</f>
        <v/>
      </c>
      <c r="Y752" s="188">
        <f>OFFSET(환산공식!FW$15,$F752,0)</f>
        <v/>
      </c>
      <c r="Z752" s="697">
        <f>OFFSET(환산공식!FX$15,$F752,0)</f>
        <v/>
      </c>
      <c r="AA752" s="179">
        <f>OFFSET(환산공식!FY$15,$F752,0)</f>
        <v/>
      </c>
      <c r="AB752" s="3" t="n"/>
      <c r="AD752" s="0">
        <f>IF(L752="X",6,IF(Q752&gt;R752,1,IF(Q752&gt;S752,2,IF(Q752&gt;T752,3,IF(Q752&gt;U752,4,IF(Q752&gt;=V752,5,IF(Q752&lt;V752,6,"")))))))</f>
        <v/>
      </c>
      <c r="AF752" s="3" t="n"/>
      <c r="AG752" s="3" t="n"/>
      <c r="AH752" s="3" t="n"/>
    </row>
    <row r="753">
      <c r="A753" s="198" t="n"/>
      <c r="B753" s="198" t="n"/>
      <c r="C753" s="198" t="inlineStr">
        <is>
          <t>나746</t>
        </is>
      </c>
      <c r="D753" s="195" t="n">
        <v>1762</v>
      </c>
      <c r="E753" s="195" t="n">
        <v>230</v>
      </c>
      <c r="F753" s="195" t="n">
        <v>230</v>
      </c>
      <c r="G753" s="239" t="n">
        <v>746</v>
      </c>
      <c r="H753" s="197" t="inlineStr">
        <is>
          <t>나</t>
        </is>
      </c>
      <c r="I753" s="242" t="inlineStr">
        <is>
          <t>충북대</t>
        </is>
      </c>
      <c r="J753" s="242" t="inlineStr">
        <is>
          <t>도시공학과</t>
        </is>
      </c>
      <c r="K753" s="195" t="inlineStr">
        <is>
          <t>자연</t>
        </is>
      </c>
      <c r="L753" s="697">
        <f>IF(OFFSET(환산공식!$ED$15,$F753,0)=1,"O","X")</f>
        <v/>
      </c>
      <c r="M753" s="188">
        <f>IFERROR(OFFSET(환산공식!DJ$15,$F753,0),"")</f>
        <v/>
      </c>
      <c r="N753" s="697">
        <f>IFERROR(CONCATENATE(ROUND(OFFSET(환산공식!DK$15,$F753,0),1),"%"),"")</f>
        <v/>
      </c>
      <c r="O753" s="697">
        <f>IFERROR(OFFSET(환산공식!DL$15,$F753,0),"")</f>
        <v/>
      </c>
      <c r="P753" s="188">
        <f>IF(E753="","",IF(Q753&gt;R753,"90% 이상",IF(Q753&gt;S753,CONCATENATE(ROUND(((Q753-S753)/(R753-S753))*20+70,0),"%"),IF(Q753&gt;T753,CONCATENATE(ROUND(((Q753-T753)/(S753-T753))*30+40,0),"%"),IF(Q753&gt;U753,CONCATENATE(ROUND(((Q753-U753)/(T753-U753))*30+10,0),"%"),IF(Q753&gt;V753,CONCATENATE(ROUND(((Q753-V753)/(U753-V753))*7+3,0),"%"),"3% 이하"))))))</f>
        <v/>
      </c>
      <c r="Q753" s="194">
        <f>IFERROR(ROUND(OFFSET(환산공식!$FG$15,$F753,0),3),"")</f>
        <v/>
      </c>
      <c r="R753" s="194">
        <f>OFFSET('배치점수 계산기'!H$10,$D753,0)</f>
        <v/>
      </c>
      <c r="S753" s="194">
        <f>OFFSET('배치점수 계산기'!I$10,$D753,0)</f>
        <v/>
      </c>
      <c r="T753" s="194">
        <f>OFFSET('배치점수 계산기'!J$10,$D753,0)</f>
        <v/>
      </c>
      <c r="U753" s="194">
        <f>OFFSET('배치점수 계산기'!K$10,$D753,0)</f>
        <v/>
      </c>
      <c r="V753" s="194">
        <f>OFFSET('배치점수 계산기'!L$10,$D753,0)</f>
        <v/>
      </c>
      <c r="W753" s="186">
        <f>OFFSET('배치점수 계산기'!M$10,$D753,0)</f>
        <v/>
      </c>
      <c r="X753" s="184">
        <f>OFFSET('배치점수 계산기'!N$10,$D753,0)</f>
        <v/>
      </c>
      <c r="Y753" s="188">
        <f>OFFSET(환산공식!FW$15,$F753,0)</f>
        <v/>
      </c>
      <c r="Z753" s="697">
        <f>OFFSET(환산공식!FX$15,$F753,0)</f>
        <v/>
      </c>
      <c r="AA753" s="179">
        <f>OFFSET(환산공식!FY$15,$F753,0)</f>
        <v/>
      </c>
      <c r="AB753" s="3" t="n"/>
      <c r="AD753" s="0">
        <f>IF(L753="X",6,IF(Q753&gt;R753,1,IF(Q753&gt;S753,2,IF(Q753&gt;T753,3,IF(Q753&gt;U753,4,IF(Q753&gt;=V753,5,IF(Q753&lt;V753,6,"")))))))</f>
        <v/>
      </c>
      <c r="AF753" s="3" t="n"/>
      <c r="AG753" s="3" t="n"/>
      <c r="AH753" s="3" t="n"/>
    </row>
    <row r="754">
      <c r="A754" s="198" t="n"/>
      <c r="B754" s="198" t="n"/>
      <c r="C754" s="198" t="inlineStr">
        <is>
          <t>나747</t>
        </is>
      </c>
      <c r="D754" s="195" t="n">
        <v>1763</v>
      </c>
      <c r="E754" s="195" t="n">
        <v>230</v>
      </c>
      <c r="F754" s="195" t="n">
        <v>230</v>
      </c>
      <c r="G754" s="239" t="n">
        <v>747</v>
      </c>
      <c r="H754" s="197" t="inlineStr">
        <is>
          <t>나</t>
        </is>
      </c>
      <c r="I754" s="242" t="inlineStr">
        <is>
          <t>충북대</t>
        </is>
      </c>
      <c r="J754" s="242" t="inlineStr">
        <is>
          <t>건축학과</t>
        </is>
      </c>
      <c r="K754" s="195" t="inlineStr">
        <is>
          <t>자연</t>
        </is>
      </c>
      <c r="L754" s="697">
        <f>IF(OFFSET(환산공식!$ED$15,$F754,0)=1,"O","X")</f>
        <v/>
      </c>
      <c r="M754" s="188">
        <f>IFERROR(OFFSET(환산공식!DJ$15,$F754,0),"")</f>
        <v/>
      </c>
      <c r="N754" s="697">
        <f>IFERROR(CONCATENATE(ROUND(OFFSET(환산공식!DK$15,$F754,0),1),"%"),"")</f>
        <v/>
      </c>
      <c r="O754" s="697">
        <f>IFERROR(OFFSET(환산공식!DL$15,$F754,0),"")</f>
        <v/>
      </c>
      <c r="P754" s="188">
        <f>IF(E754="","",IF(Q754&gt;R754,"90% 이상",IF(Q754&gt;S754,CONCATENATE(ROUND(((Q754-S754)/(R754-S754))*20+70,0),"%"),IF(Q754&gt;T754,CONCATENATE(ROUND(((Q754-T754)/(S754-T754))*30+40,0),"%"),IF(Q754&gt;U754,CONCATENATE(ROUND(((Q754-U754)/(T754-U754))*30+10,0),"%"),IF(Q754&gt;V754,CONCATENATE(ROUND(((Q754-V754)/(U754-V754))*7+3,0),"%"),"3% 이하"))))))</f>
        <v/>
      </c>
      <c r="Q754" s="194">
        <f>IFERROR(ROUND(OFFSET(환산공식!$FG$15,$F754,0),3),"")</f>
        <v/>
      </c>
      <c r="R754" s="194">
        <f>OFFSET('배치점수 계산기'!H$10,$D754,0)</f>
        <v/>
      </c>
      <c r="S754" s="194">
        <f>OFFSET('배치점수 계산기'!I$10,$D754,0)</f>
        <v/>
      </c>
      <c r="T754" s="194">
        <f>OFFSET('배치점수 계산기'!J$10,$D754,0)</f>
        <v/>
      </c>
      <c r="U754" s="194">
        <f>OFFSET('배치점수 계산기'!K$10,$D754,0)</f>
        <v/>
      </c>
      <c r="V754" s="194">
        <f>OFFSET('배치점수 계산기'!L$10,$D754,0)</f>
        <v/>
      </c>
      <c r="W754" s="186">
        <f>OFFSET('배치점수 계산기'!M$10,$D754,0)</f>
        <v/>
      </c>
      <c r="X754" s="184">
        <f>OFFSET('배치점수 계산기'!N$10,$D754,0)</f>
        <v/>
      </c>
      <c r="Y754" s="188">
        <f>OFFSET(환산공식!FW$15,$F754,0)</f>
        <v/>
      </c>
      <c r="Z754" s="697">
        <f>OFFSET(환산공식!FX$15,$F754,0)</f>
        <v/>
      </c>
      <c r="AA754" s="179">
        <f>OFFSET(환산공식!FY$15,$F754,0)</f>
        <v/>
      </c>
      <c r="AB754" s="3" t="n"/>
      <c r="AD754" s="0">
        <f>IF(L754="X",6,IF(Q754&gt;R754,1,IF(Q754&gt;S754,2,IF(Q754&gt;T754,3,IF(Q754&gt;U754,4,IF(Q754&gt;=V754,5,IF(Q754&lt;V754,6,"")))))))</f>
        <v/>
      </c>
      <c r="AF754" s="3" t="n"/>
      <c r="AG754" s="3" t="n"/>
      <c r="AH754" s="3" t="n"/>
    </row>
    <row r="755">
      <c r="A755" s="198" t="n"/>
      <c r="B755" s="198" t="n"/>
      <c r="C755" s="198" t="inlineStr">
        <is>
          <t>나748</t>
        </is>
      </c>
      <c r="D755" s="195" t="n">
        <v>1764</v>
      </c>
      <c r="E755" s="195" t="n">
        <v>230</v>
      </c>
      <c r="F755" s="195" t="n">
        <v>230</v>
      </c>
      <c r="G755" s="239" t="n">
        <v>748</v>
      </c>
      <c r="H755" s="197" t="inlineStr">
        <is>
          <t>나</t>
        </is>
      </c>
      <c r="I755" s="242" t="inlineStr">
        <is>
          <t>충북대</t>
        </is>
      </c>
      <c r="J755" s="242" t="inlineStr">
        <is>
          <t>환경공학과</t>
        </is>
      </c>
      <c r="K755" s="195" t="inlineStr">
        <is>
          <t>자연</t>
        </is>
      </c>
      <c r="L755" s="697">
        <f>IF(OFFSET(환산공식!$ED$15,$F755,0)=1,"O","X")</f>
        <v/>
      </c>
      <c r="M755" s="188">
        <f>IFERROR(OFFSET(환산공식!DJ$15,$F755,0),"")</f>
        <v/>
      </c>
      <c r="N755" s="697">
        <f>IFERROR(CONCATENATE(ROUND(OFFSET(환산공식!DK$15,$F755,0),1),"%"),"")</f>
        <v/>
      </c>
      <c r="O755" s="697">
        <f>IFERROR(OFFSET(환산공식!DL$15,$F755,0),"")</f>
        <v/>
      </c>
      <c r="P755" s="188">
        <f>IF(E755="","",IF(Q755&gt;R755,"90% 이상",IF(Q755&gt;S755,CONCATENATE(ROUND(((Q755-S755)/(R755-S755))*20+70,0),"%"),IF(Q755&gt;T755,CONCATENATE(ROUND(((Q755-T755)/(S755-T755))*30+40,0),"%"),IF(Q755&gt;U755,CONCATENATE(ROUND(((Q755-U755)/(T755-U755))*30+10,0),"%"),IF(Q755&gt;V755,CONCATENATE(ROUND(((Q755-V755)/(U755-V755))*7+3,0),"%"),"3% 이하"))))))</f>
        <v/>
      </c>
      <c r="Q755" s="194">
        <f>IFERROR(ROUND(OFFSET(환산공식!$FG$15,$F755,0),3),"")</f>
        <v/>
      </c>
      <c r="R755" s="194">
        <f>OFFSET('배치점수 계산기'!H$10,$D755,0)</f>
        <v/>
      </c>
      <c r="S755" s="194">
        <f>OFFSET('배치점수 계산기'!I$10,$D755,0)</f>
        <v/>
      </c>
      <c r="T755" s="194">
        <f>OFFSET('배치점수 계산기'!J$10,$D755,0)</f>
        <v/>
      </c>
      <c r="U755" s="194">
        <f>OFFSET('배치점수 계산기'!K$10,$D755,0)</f>
        <v/>
      </c>
      <c r="V755" s="194">
        <f>OFFSET('배치점수 계산기'!L$10,$D755,0)</f>
        <v/>
      </c>
      <c r="W755" s="186">
        <f>OFFSET('배치점수 계산기'!M$10,$D755,0)</f>
        <v/>
      </c>
      <c r="X755" s="184">
        <f>OFFSET('배치점수 계산기'!N$10,$D755,0)</f>
        <v/>
      </c>
      <c r="Y755" s="188">
        <f>OFFSET(환산공식!FW$15,$F755,0)</f>
        <v/>
      </c>
      <c r="Z755" s="697">
        <f>OFFSET(환산공식!FX$15,$F755,0)</f>
        <v/>
      </c>
      <c r="AA755" s="179">
        <f>OFFSET(환산공식!FY$15,$F755,0)</f>
        <v/>
      </c>
      <c r="AB755" s="3" t="n"/>
      <c r="AD755" s="0">
        <f>IF(L755="X",6,IF(Q755&gt;R755,1,IF(Q755&gt;S755,2,IF(Q755&gt;T755,3,IF(Q755&gt;U755,4,IF(Q755&gt;=V755,5,IF(Q755&lt;V755,6,"")))))))</f>
        <v/>
      </c>
      <c r="AF755" s="3" t="n"/>
      <c r="AG755" s="3" t="n"/>
      <c r="AH755" s="3" t="n"/>
    </row>
    <row r="756">
      <c r="A756" s="198" t="n"/>
      <c r="B756" s="198" t="n"/>
      <c r="C756" s="198" t="inlineStr">
        <is>
          <t>나749</t>
        </is>
      </c>
      <c r="D756" s="195" t="n">
        <v>1765</v>
      </c>
      <c r="E756" s="195" t="n">
        <v>230</v>
      </c>
      <c r="F756" s="195" t="n">
        <v>230</v>
      </c>
      <c r="G756" s="239" t="n">
        <v>749</v>
      </c>
      <c r="H756" s="197" t="inlineStr">
        <is>
          <t>나</t>
        </is>
      </c>
      <c r="I756" s="242" t="inlineStr">
        <is>
          <t>충북대</t>
        </is>
      </c>
      <c r="J756" s="242" t="inlineStr">
        <is>
          <t>토목공학부</t>
        </is>
      </c>
      <c r="K756" s="195" t="inlineStr">
        <is>
          <t>자연</t>
        </is>
      </c>
      <c r="L756" s="697">
        <f>IF(OFFSET(환산공식!$ED$15,$F756,0)=1,"O","X")</f>
        <v/>
      </c>
      <c r="M756" s="188">
        <f>IFERROR(OFFSET(환산공식!DJ$15,$F756,0),"")</f>
        <v/>
      </c>
      <c r="N756" s="697">
        <f>IFERROR(CONCATENATE(ROUND(OFFSET(환산공식!DK$15,$F756,0),1),"%"),"")</f>
        <v/>
      </c>
      <c r="O756" s="697">
        <f>IFERROR(OFFSET(환산공식!DL$15,$F756,0),"")</f>
        <v/>
      </c>
      <c r="P756" s="188">
        <f>IF(E756="","",IF(Q756&gt;R756,"90% 이상",IF(Q756&gt;S756,CONCATENATE(ROUND(((Q756-S756)/(R756-S756))*20+70,0),"%"),IF(Q756&gt;T756,CONCATENATE(ROUND(((Q756-T756)/(S756-T756))*30+40,0),"%"),IF(Q756&gt;U756,CONCATENATE(ROUND(((Q756-U756)/(T756-U756))*30+10,0),"%"),IF(Q756&gt;V756,CONCATENATE(ROUND(((Q756-V756)/(U756-V756))*7+3,0),"%"),"3% 이하"))))))</f>
        <v/>
      </c>
      <c r="Q756" s="194">
        <f>IFERROR(ROUND(OFFSET(환산공식!$FG$15,$F756,0),3),"")</f>
        <v/>
      </c>
      <c r="R756" s="194">
        <f>OFFSET('배치점수 계산기'!H$10,$D756,0)</f>
        <v/>
      </c>
      <c r="S756" s="194">
        <f>OFFSET('배치점수 계산기'!I$10,$D756,0)</f>
        <v/>
      </c>
      <c r="T756" s="194">
        <f>OFFSET('배치점수 계산기'!J$10,$D756,0)</f>
        <v/>
      </c>
      <c r="U756" s="194">
        <f>OFFSET('배치점수 계산기'!K$10,$D756,0)</f>
        <v/>
      </c>
      <c r="V756" s="194">
        <f>OFFSET('배치점수 계산기'!L$10,$D756,0)</f>
        <v/>
      </c>
      <c r="W756" s="186">
        <f>OFFSET('배치점수 계산기'!M$10,$D756,0)</f>
        <v/>
      </c>
      <c r="X756" s="184">
        <f>OFFSET('배치점수 계산기'!N$10,$D756,0)</f>
        <v/>
      </c>
      <c r="Y756" s="188">
        <f>OFFSET(환산공식!FW$15,$F756,0)</f>
        <v/>
      </c>
      <c r="Z756" s="697">
        <f>OFFSET(환산공식!FX$15,$F756,0)</f>
        <v/>
      </c>
      <c r="AA756" s="179">
        <f>OFFSET(환산공식!FY$15,$F756,0)</f>
        <v/>
      </c>
      <c r="AB756" s="3" t="n"/>
      <c r="AD756" s="0">
        <f>IF(L756="X",6,IF(Q756&gt;R756,1,IF(Q756&gt;S756,2,IF(Q756&gt;T756,3,IF(Q756&gt;U756,4,IF(Q756&gt;=V756,5,IF(Q756&lt;V756,6,"")))))))</f>
        <v/>
      </c>
      <c r="AF756" s="3" t="n"/>
      <c r="AG756" s="3" t="n"/>
      <c r="AH756" s="3" t="n"/>
    </row>
    <row r="757">
      <c r="A757" s="198" t="n"/>
      <c r="B757" s="198" t="n"/>
      <c r="C757" s="198" t="inlineStr">
        <is>
          <t>나750</t>
        </is>
      </c>
      <c r="D757" s="195" t="n">
        <v>1766</v>
      </c>
      <c r="E757" s="195" t="n">
        <v>230</v>
      </c>
      <c r="F757" s="195" t="n">
        <v>230</v>
      </c>
      <c r="G757" s="239" t="n">
        <v>750</v>
      </c>
      <c r="H757" s="197" t="inlineStr">
        <is>
          <t>나</t>
        </is>
      </c>
      <c r="I757" s="242" t="inlineStr">
        <is>
          <t>충북대</t>
        </is>
      </c>
      <c r="J757" s="242" t="inlineStr">
        <is>
          <t>화학교육과</t>
        </is>
      </c>
      <c r="K757" s="195" t="inlineStr">
        <is>
          <t>자연</t>
        </is>
      </c>
      <c r="L757" s="697">
        <f>IF(OFFSET(환산공식!$ED$15,$F757,0)=1,"O","X")</f>
        <v/>
      </c>
      <c r="M757" s="188">
        <f>IFERROR(OFFSET(환산공식!DJ$15,$F757,0),"")</f>
        <v/>
      </c>
      <c r="N757" s="697">
        <f>IFERROR(CONCATENATE(ROUND(OFFSET(환산공식!DK$15,$F757,0),1),"%"),"")</f>
        <v/>
      </c>
      <c r="O757" s="697">
        <f>IFERROR(OFFSET(환산공식!DL$15,$F757,0),"")</f>
        <v/>
      </c>
      <c r="P757" s="188">
        <f>IF(E757="","",IF(Q757&gt;R757,"90% 이상",IF(Q757&gt;S757,CONCATENATE(ROUND(((Q757-S757)/(R757-S757))*20+70,0),"%"),IF(Q757&gt;T757,CONCATENATE(ROUND(((Q757-T757)/(S757-T757))*30+40,0),"%"),IF(Q757&gt;U757,CONCATENATE(ROUND(((Q757-U757)/(T757-U757))*30+10,0),"%"),IF(Q757&gt;V757,CONCATENATE(ROUND(((Q757-V757)/(U757-V757))*7+3,0),"%"),"3% 이하"))))))</f>
        <v/>
      </c>
      <c r="Q757" s="194">
        <f>IFERROR(ROUND(OFFSET(환산공식!$FG$15,$F757,0),3),"")</f>
        <v/>
      </c>
      <c r="R757" s="194">
        <f>OFFSET('배치점수 계산기'!H$10,$D757,0)</f>
        <v/>
      </c>
      <c r="S757" s="194">
        <f>OFFSET('배치점수 계산기'!I$10,$D757,0)</f>
        <v/>
      </c>
      <c r="T757" s="194">
        <f>OFFSET('배치점수 계산기'!J$10,$D757,0)</f>
        <v/>
      </c>
      <c r="U757" s="194">
        <f>OFFSET('배치점수 계산기'!K$10,$D757,0)</f>
        <v/>
      </c>
      <c r="V757" s="194">
        <f>OFFSET('배치점수 계산기'!L$10,$D757,0)</f>
        <v/>
      </c>
      <c r="W757" s="186">
        <f>OFFSET('배치점수 계산기'!M$10,$D757,0)</f>
        <v/>
      </c>
      <c r="X757" s="184">
        <f>OFFSET('배치점수 계산기'!N$10,$D757,0)</f>
        <v/>
      </c>
      <c r="Y757" s="188">
        <f>OFFSET(환산공식!FW$15,$F757,0)</f>
        <v/>
      </c>
      <c r="Z757" s="697">
        <f>OFFSET(환산공식!FX$15,$F757,0)</f>
        <v/>
      </c>
      <c r="AA757" s="179">
        <f>OFFSET(환산공식!FY$15,$F757,0)</f>
        <v/>
      </c>
      <c r="AB757" s="3" t="n"/>
      <c r="AD757" s="0">
        <f>IF(L757="X",6,IF(Q757&gt;R757,1,IF(Q757&gt;S757,2,IF(Q757&gt;T757,3,IF(Q757&gt;U757,4,IF(Q757&gt;=V757,5,IF(Q757&lt;V757,6,"")))))))</f>
        <v/>
      </c>
      <c r="AF757" s="3" t="n"/>
      <c r="AG757" s="3" t="n"/>
      <c r="AH757" s="3" t="n"/>
    </row>
    <row r="758">
      <c r="A758" s="198" t="n"/>
      <c r="B758" s="198" t="n"/>
      <c r="C758" s="198" t="inlineStr">
        <is>
          <t>나751</t>
        </is>
      </c>
      <c r="D758" s="195" t="n">
        <v>1767</v>
      </c>
      <c r="E758" s="195" t="n">
        <v>231</v>
      </c>
      <c r="F758" s="195" t="n">
        <v>231</v>
      </c>
      <c r="G758" s="239" t="n">
        <v>751</v>
      </c>
      <c r="H758" s="197" t="inlineStr">
        <is>
          <t>나</t>
        </is>
      </c>
      <c r="I758" s="242" t="inlineStr">
        <is>
          <t>충북대</t>
        </is>
      </c>
      <c r="J758" s="242" t="inlineStr">
        <is>
          <t>수학교육과</t>
        </is>
      </c>
      <c r="K758" s="195" t="inlineStr">
        <is>
          <t>자연</t>
        </is>
      </c>
      <c r="L758" s="697">
        <f>IF(OFFSET(환산공식!$ED$15,$F758,0)=1,"O","X")</f>
        <v/>
      </c>
      <c r="M758" s="188">
        <f>IFERROR(OFFSET(환산공식!DJ$15,$F758,0),"")</f>
        <v/>
      </c>
      <c r="N758" s="697">
        <f>IFERROR(CONCATENATE(ROUND(OFFSET(환산공식!DK$15,$F758,0),1),"%"),"")</f>
        <v/>
      </c>
      <c r="O758" s="697">
        <f>IFERROR(OFFSET(환산공식!DL$15,$F758,0),"")</f>
        <v/>
      </c>
      <c r="P758" s="188">
        <f>IF(E758="","",IF(Q758&gt;R758,"90% 이상",IF(Q758&gt;S758,CONCATENATE(ROUND(((Q758-S758)/(R758-S758))*20+70,0),"%"),IF(Q758&gt;T758,CONCATENATE(ROUND(((Q758-T758)/(S758-T758))*30+40,0),"%"),IF(Q758&gt;U758,CONCATENATE(ROUND(((Q758-U758)/(T758-U758))*30+10,0),"%"),IF(Q758&gt;V758,CONCATENATE(ROUND(((Q758-V758)/(U758-V758))*7+3,0),"%"),"3% 이하"))))))</f>
        <v/>
      </c>
      <c r="Q758" s="194">
        <f>IFERROR(ROUND(OFFSET(환산공식!$FG$15,$F758,0),3),"")</f>
        <v/>
      </c>
      <c r="R758" s="194">
        <f>OFFSET('배치점수 계산기'!H$10,$D758,0)</f>
        <v/>
      </c>
      <c r="S758" s="194">
        <f>OFFSET('배치점수 계산기'!I$10,$D758,0)</f>
        <v/>
      </c>
      <c r="T758" s="194">
        <f>OFFSET('배치점수 계산기'!J$10,$D758,0)</f>
        <v/>
      </c>
      <c r="U758" s="194">
        <f>OFFSET('배치점수 계산기'!K$10,$D758,0)</f>
        <v/>
      </c>
      <c r="V758" s="194">
        <f>OFFSET('배치점수 계산기'!L$10,$D758,0)</f>
        <v/>
      </c>
      <c r="W758" s="186">
        <f>OFFSET('배치점수 계산기'!M$10,$D758,0)</f>
        <v/>
      </c>
      <c r="X758" s="184">
        <f>OFFSET('배치점수 계산기'!N$10,$D758,0)</f>
        <v/>
      </c>
      <c r="Y758" s="188">
        <f>OFFSET(환산공식!FW$15,$F758,0)</f>
        <v/>
      </c>
      <c r="Z758" s="697">
        <f>OFFSET(환산공식!FX$15,$F758,0)</f>
        <v/>
      </c>
      <c r="AA758" s="179">
        <f>OFFSET(환산공식!FY$15,$F758,0)</f>
        <v/>
      </c>
      <c r="AB758" s="3" t="n"/>
      <c r="AD758" s="0">
        <f>IF(L758="X",6,IF(Q758&gt;R758,1,IF(Q758&gt;S758,2,IF(Q758&gt;T758,3,IF(Q758&gt;U758,4,IF(Q758&gt;=V758,5,IF(Q758&lt;V758,6,"")))))))</f>
        <v/>
      </c>
      <c r="AF758" s="3" t="n"/>
      <c r="AG758" s="3" t="n"/>
      <c r="AH758" s="3" t="n"/>
    </row>
    <row r="759">
      <c r="A759" s="198" t="n"/>
      <c r="B759" s="198" t="n"/>
      <c r="C759" s="198" t="inlineStr">
        <is>
          <t>나752</t>
        </is>
      </c>
      <c r="D759" s="195" t="n">
        <v>1768</v>
      </c>
      <c r="E759" s="195" t="n">
        <v>230</v>
      </c>
      <c r="F759" s="195" t="n">
        <v>230</v>
      </c>
      <c r="G759" s="239" t="n">
        <v>752</v>
      </c>
      <c r="H759" s="197" t="inlineStr">
        <is>
          <t>나</t>
        </is>
      </c>
      <c r="I759" s="242" t="inlineStr">
        <is>
          <t>충북대</t>
        </is>
      </c>
      <c r="J759" s="242" t="inlineStr">
        <is>
          <t>물리교육과</t>
        </is>
      </c>
      <c r="K759" s="195" t="inlineStr">
        <is>
          <t>자연</t>
        </is>
      </c>
      <c r="L759" s="697">
        <f>IF(OFFSET(환산공식!$ED$15,$F759,0)=1,"O","X")</f>
        <v/>
      </c>
      <c r="M759" s="188">
        <f>IFERROR(OFFSET(환산공식!DJ$15,$F759,0),"")</f>
        <v/>
      </c>
      <c r="N759" s="697">
        <f>IFERROR(CONCATENATE(ROUND(OFFSET(환산공식!DK$15,$F759,0),1),"%"),"")</f>
        <v/>
      </c>
      <c r="O759" s="697">
        <f>IFERROR(OFFSET(환산공식!DL$15,$F759,0),"")</f>
        <v/>
      </c>
      <c r="P759" s="188">
        <f>IF(E759="","",IF(Q759&gt;R759,"90% 이상",IF(Q759&gt;S759,CONCATENATE(ROUND(((Q759-S759)/(R759-S759))*20+70,0),"%"),IF(Q759&gt;T759,CONCATENATE(ROUND(((Q759-T759)/(S759-T759))*30+40,0),"%"),IF(Q759&gt;U759,CONCATENATE(ROUND(((Q759-U759)/(T759-U759))*30+10,0),"%"),IF(Q759&gt;V759,CONCATENATE(ROUND(((Q759-V759)/(U759-V759))*7+3,0),"%"),"3% 이하"))))))</f>
        <v/>
      </c>
      <c r="Q759" s="194">
        <f>IFERROR(ROUND(OFFSET(환산공식!$FG$15,$F759,0),3),"")</f>
        <v/>
      </c>
      <c r="R759" s="194">
        <f>OFFSET('배치점수 계산기'!H$10,$D759,0)</f>
        <v/>
      </c>
      <c r="S759" s="194">
        <f>OFFSET('배치점수 계산기'!I$10,$D759,0)</f>
        <v/>
      </c>
      <c r="T759" s="194">
        <f>OFFSET('배치점수 계산기'!J$10,$D759,0)</f>
        <v/>
      </c>
      <c r="U759" s="194">
        <f>OFFSET('배치점수 계산기'!K$10,$D759,0)</f>
        <v/>
      </c>
      <c r="V759" s="194">
        <f>OFFSET('배치점수 계산기'!L$10,$D759,0)</f>
        <v/>
      </c>
      <c r="W759" s="186">
        <f>OFFSET('배치점수 계산기'!M$10,$D759,0)</f>
        <v/>
      </c>
      <c r="X759" s="184">
        <f>OFFSET('배치점수 계산기'!N$10,$D759,0)</f>
        <v/>
      </c>
      <c r="Y759" s="188">
        <f>OFFSET(환산공식!FW$15,$F759,0)</f>
        <v/>
      </c>
      <c r="Z759" s="697">
        <f>OFFSET(환산공식!FX$15,$F759,0)</f>
        <v/>
      </c>
      <c r="AA759" s="179">
        <f>OFFSET(환산공식!FY$15,$F759,0)</f>
        <v/>
      </c>
      <c r="AB759" s="3" t="n"/>
      <c r="AD759" s="0">
        <f>IF(L759="X",6,IF(Q759&gt;R759,1,IF(Q759&gt;S759,2,IF(Q759&gt;T759,3,IF(Q759&gt;U759,4,IF(Q759&gt;=V759,5,IF(Q759&lt;V759,6,"")))))))</f>
        <v/>
      </c>
      <c r="AF759" s="3" t="n"/>
      <c r="AG759" s="3" t="n"/>
      <c r="AH759" s="3" t="n"/>
    </row>
    <row r="760">
      <c r="A760" s="198" t="n"/>
      <c r="B760" s="198" t="n"/>
      <c r="C760" s="198" t="inlineStr">
        <is>
          <t>나753</t>
        </is>
      </c>
      <c r="D760" s="195" t="n">
        <v>1771</v>
      </c>
      <c r="E760" s="195" t="n">
        <v>227</v>
      </c>
      <c r="F760" s="195" t="n">
        <v>227</v>
      </c>
      <c r="G760" s="239" t="n">
        <v>753</v>
      </c>
      <c r="H760" s="197" t="inlineStr">
        <is>
          <t>나</t>
        </is>
      </c>
      <c r="I760" s="242" t="inlineStr">
        <is>
          <t>충북대</t>
        </is>
      </c>
      <c r="J760" s="242" t="inlineStr">
        <is>
          <t>지리교육과</t>
        </is>
      </c>
      <c r="K760" s="195" t="inlineStr">
        <is>
          <t>통합</t>
        </is>
      </c>
      <c r="L760" s="697">
        <f>IF(OFFSET(환산공식!$ED$15,$F760,0)=1,"O","X")</f>
        <v/>
      </c>
      <c r="M760" s="188">
        <f>IFERROR(OFFSET(환산공식!DJ$15,$F760,0),"")</f>
        <v/>
      </c>
      <c r="N760" s="697">
        <f>IFERROR(CONCATENATE(ROUND(OFFSET(환산공식!DK$15,$F760,0),1),"%"),"")</f>
        <v/>
      </c>
      <c r="O760" s="697">
        <f>IFERROR(OFFSET(환산공식!DL$15,$F760,0),"")</f>
        <v/>
      </c>
      <c r="P760" s="188">
        <f>IF(E760="","",IF(Q760&gt;R760,"90% 이상",IF(Q760&gt;S760,CONCATENATE(ROUND(((Q760-S760)/(R760-S760))*20+70,0),"%"),IF(Q760&gt;T760,CONCATENATE(ROUND(((Q760-T760)/(S760-T760))*30+40,0),"%"),IF(Q760&gt;U760,CONCATENATE(ROUND(((Q760-U760)/(T760-U760))*30+10,0),"%"),IF(Q760&gt;V760,CONCATENATE(ROUND(((Q760-V760)/(U760-V760))*7+3,0),"%"),"3% 이하"))))))</f>
        <v/>
      </c>
      <c r="Q760" s="194">
        <f>IFERROR(ROUND(OFFSET(환산공식!$FG$15,$F760,0),3),"")</f>
        <v/>
      </c>
      <c r="R760" s="194">
        <f>OFFSET('배치점수 계산기'!H$10,$D760,0)</f>
        <v/>
      </c>
      <c r="S760" s="194">
        <f>OFFSET('배치점수 계산기'!I$10,$D760,0)</f>
        <v/>
      </c>
      <c r="T760" s="194">
        <f>OFFSET('배치점수 계산기'!J$10,$D760,0)</f>
        <v/>
      </c>
      <c r="U760" s="194">
        <f>OFFSET('배치점수 계산기'!K$10,$D760,0)</f>
        <v/>
      </c>
      <c r="V760" s="194">
        <f>OFFSET('배치점수 계산기'!L$10,$D760,0)</f>
        <v/>
      </c>
      <c r="W760" s="186">
        <f>OFFSET('배치점수 계산기'!M$10,$D760,0)</f>
        <v/>
      </c>
      <c r="X760" s="184">
        <f>OFFSET('배치점수 계산기'!N$10,$D760,0)</f>
        <v/>
      </c>
      <c r="Y760" s="188">
        <f>OFFSET(환산공식!FW$15,$F760,0)</f>
        <v/>
      </c>
      <c r="Z760" s="697">
        <f>OFFSET(환산공식!FX$15,$F760,0)</f>
        <v/>
      </c>
      <c r="AA760" s="179">
        <f>OFFSET(환산공식!FY$15,$F760,0)</f>
        <v/>
      </c>
      <c r="AB760" s="3" t="n"/>
      <c r="AD760" s="0">
        <f>IF(L760="X",6,IF(Q760&gt;R760,1,IF(Q760&gt;S760,2,IF(Q760&gt;T760,3,IF(Q760&gt;U760,4,IF(Q760&gt;=V760,5,IF(Q760&lt;V760,6,"")))))))</f>
        <v/>
      </c>
      <c r="AF760" s="3" t="n"/>
      <c r="AG760" s="3" t="n"/>
      <c r="AH760" s="3" t="n"/>
    </row>
    <row r="761">
      <c r="A761" s="198" t="n"/>
      <c r="B761" s="198" t="n"/>
      <c r="C761" s="198" t="inlineStr">
        <is>
          <t>나754</t>
        </is>
      </c>
      <c r="D761" s="195" t="n">
        <v>1772</v>
      </c>
      <c r="E761" s="195" t="n">
        <v>227</v>
      </c>
      <c r="F761" s="195" t="n">
        <v>227</v>
      </c>
      <c r="G761" s="239" t="n">
        <v>754</v>
      </c>
      <c r="H761" s="197" t="inlineStr">
        <is>
          <t>나</t>
        </is>
      </c>
      <c r="I761" s="242" t="inlineStr">
        <is>
          <t>충북대</t>
        </is>
      </c>
      <c r="J761" s="242" t="inlineStr">
        <is>
          <t>국어교육과</t>
        </is>
      </c>
      <c r="K761" s="195" t="inlineStr">
        <is>
          <t>통합</t>
        </is>
      </c>
      <c r="L761" s="697">
        <f>IF(OFFSET(환산공식!$ED$15,$F761,0)=1,"O","X")</f>
        <v/>
      </c>
      <c r="M761" s="188">
        <f>IFERROR(OFFSET(환산공식!DJ$15,$F761,0),"")</f>
        <v/>
      </c>
      <c r="N761" s="697">
        <f>IFERROR(CONCATENATE(ROUND(OFFSET(환산공식!DK$15,$F761,0),1),"%"),"")</f>
        <v/>
      </c>
      <c r="O761" s="697">
        <f>IFERROR(OFFSET(환산공식!DL$15,$F761,0),"")</f>
        <v/>
      </c>
      <c r="P761" s="188">
        <f>IF(E761="","",IF(Q761&gt;R761,"90% 이상",IF(Q761&gt;S761,CONCATENATE(ROUND(((Q761-S761)/(R761-S761))*20+70,0),"%"),IF(Q761&gt;T761,CONCATENATE(ROUND(((Q761-T761)/(S761-T761))*30+40,0),"%"),IF(Q761&gt;U761,CONCATENATE(ROUND(((Q761-U761)/(T761-U761))*30+10,0),"%"),IF(Q761&gt;V761,CONCATENATE(ROUND(((Q761-V761)/(U761-V761))*7+3,0),"%"),"3% 이하"))))))</f>
        <v/>
      </c>
      <c r="Q761" s="194">
        <f>IFERROR(ROUND(OFFSET(환산공식!$FG$15,$F761,0),3),"")</f>
        <v/>
      </c>
      <c r="R761" s="194">
        <f>OFFSET('배치점수 계산기'!H$10,$D761,0)</f>
        <v/>
      </c>
      <c r="S761" s="194">
        <f>OFFSET('배치점수 계산기'!I$10,$D761,0)</f>
        <v/>
      </c>
      <c r="T761" s="194">
        <f>OFFSET('배치점수 계산기'!J$10,$D761,0)</f>
        <v/>
      </c>
      <c r="U761" s="194">
        <f>OFFSET('배치점수 계산기'!K$10,$D761,0)</f>
        <v/>
      </c>
      <c r="V761" s="194">
        <f>OFFSET('배치점수 계산기'!L$10,$D761,0)</f>
        <v/>
      </c>
      <c r="W761" s="186">
        <f>OFFSET('배치점수 계산기'!M$10,$D761,0)</f>
        <v/>
      </c>
      <c r="X761" s="184">
        <f>OFFSET('배치점수 계산기'!N$10,$D761,0)</f>
        <v/>
      </c>
      <c r="Y761" s="188">
        <f>OFFSET(환산공식!FW$15,$F761,0)</f>
        <v/>
      </c>
      <c r="Z761" s="697">
        <f>OFFSET(환산공식!FX$15,$F761,0)</f>
        <v/>
      </c>
      <c r="AA761" s="179">
        <f>OFFSET(환산공식!FY$15,$F761,0)</f>
        <v/>
      </c>
      <c r="AB761" s="3" t="n"/>
      <c r="AD761" s="0">
        <f>IF(L761="X",6,IF(Q761&gt;R761,1,IF(Q761&gt;S761,2,IF(Q761&gt;T761,3,IF(Q761&gt;U761,4,IF(Q761&gt;=V761,5,IF(Q761&lt;V761,6,"")))))))</f>
        <v/>
      </c>
      <c r="AF761" s="3" t="n"/>
      <c r="AG761" s="3" t="n"/>
      <c r="AH761" s="3" t="n"/>
    </row>
    <row r="762">
      <c r="A762" s="198" t="n"/>
      <c r="B762" s="198" t="n"/>
      <c r="C762" s="198" t="inlineStr">
        <is>
          <t>나755</t>
        </is>
      </c>
      <c r="D762" s="195" t="n">
        <v>1773</v>
      </c>
      <c r="E762" s="195" t="n">
        <v>227</v>
      </c>
      <c r="F762" s="195" t="n">
        <v>227</v>
      </c>
      <c r="G762" s="239" t="n">
        <v>755</v>
      </c>
      <c r="H762" s="197" t="inlineStr">
        <is>
          <t>나</t>
        </is>
      </c>
      <c r="I762" s="242" t="inlineStr">
        <is>
          <t>충북대</t>
        </is>
      </c>
      <c r="J762" s="242" t="inlineStr">
        <is>
          <t>영어교육과</t>
        </is>
      </c>
      <c r="K762" s="195" t="inlineStr">
        <is>
          <t>통합</t>
        </is>
      </c>
      <c r="L762" s="697">
        <f>IF(OFFSET(환산공식!$ED$15,$F762,0)=1,"O","X")</f>
        <v/>
      </c>
      <c r="M762" s="188">
        <f>IFERROR(OFFSET(환산공식!DJ$15,$F762,0),"")</f>
        <v/>
      </c>
      <c r="N762" s="697">
        <f>IFERROR(CONCATENATE(ROUND(OFFSET(환산공식!DK$15,$F762,0),1),"%"),"")</f>
        <v/>
      </c>
      <c r="O762" s="697">
        <f>IFERROR(OFFSET(환산공식!DL$15,$F762,0),"")</f>
        <v/>
      </c>
      <c r="P762" s="188">
        <f>IF(E762="","",IF(Q762&gt;R762,"90% 이상",IF(Q762&gt;S762,CONCATENATE(ROUND(((Q762-S762)/(R762-S762))*20+70,0),"%"),IF(Q762&gt;T762,CONCATENATE(ROUND(((Q762-T762)/(S762-T762))*30+40,0),"%"),IF(Q762&gt;U762,CONCATENATE(ROUND(((Q762-U762)/(T762-U762))*30+10,0),"%"),IF(Q762&gt;V762,CONCATENATE(ROUND(((Q762-V762)/(U762-V762))*7+3,0),"%"),"3% 이하"))))))</f>
        <v/>
      </c>
      <c r="Q762" s="194">
        <f>IFERROR(ROUND(OFFSET(환산공식!$FG$15,$F762,0),3),"")</f>
        <v/>
      </c>
      <c r="R762" s="194">
        <f>OFFSET('배치점수 계산기'!H$10,$D762,0)</f>
        <v/>
      </c>
      <c r="S762" s="194">
        <f>OFFSET('배치점수 계산기'!I$10,$D762,0)</f>
        <v/>
      </c>
      <c r="T762" s="194">
        <f>OFFSET('배치점수 계산기'!J$10,$D762,0)</f>
        <v/>
      </c>
      <c r="U762" s="194">
        <f>OFFSET('배치점수 계산기'!K$10,$D762,0)</f>
        <v/>
      </c>
      <c r="V762" s="194">
        <f>OFFSET('배치점수 계산기'!L$10,$D762,0)</f>
        <v/>
      </c>
      <c r="W762" s="186">
        <f>OFFSET('배치점수 계산기'!M$10,$D762,0)</f>
        <v/>
      </c>
      <c r="X762" s="184">
        <f>OFFSET('배치점수 계산기'!N$10,$D762,0)</f>
        <v/>
      </c>
      <c r="Y762" s="188">
        <f>OFFSET(환산공식!FW$15,$F762,0)</f>
        <v/>
      </c>
      <c r="Z762" s="697">
        <f>OFFSET(환산공식!FX$15,$F762,0)</f>
        <v/>
      </c>
      <c r="AA762" s="179">
        <f>OFFSET(환산공식!FY$15,$F762,0)</f>
        <v/>
      </c>
      <c r="AB762" s="3" t="n"/>
      <c r="AD762" s="0">
        <f>IF(L762="X",6,IF(Q762&gt;R762,1,IF(Q762&gt;S762,2,IF(Q762&gt;T762,3,IF(Q762&gt;U762,4,IF(Q762&gt;=V762,5,IF(Q762&lt;V762,6,"")))))))</f>
        <v/>
      </c>
      <c r="AF762" s="3" t="n"/>
      <c r="AG762" s="3" t="n"/>
      <c r="AH762" s="3" t="n"/>
    </row>
    <row r="763">
      <c r="A763" s="198" t="n"/>
      <c r="B763" s="198" t="n"/>
      <c r="C763" s="198" t="inlineStr">
        <is>
          <t>나756</t>
        </is>
      </c>
      <c r="D763" s="195" t="n">
        <v>1774</v>
      </c>
      <c r="E763" s="195" t="n">
        <v>227</v>
      </c>
      <c r="F763" s="195" t="n">
        <v>227</v>
      </c>
      <c r="G763" s="239" t="n">
        <v>756</v>
      </c>
      <c r="H763" s="197" t="inlineStr">
        <is>
          <t>나</t>
        </is>
      </c>
      <c r="I763" s="242" t="inlineStr">
        <is>
          <t>충북대</t>
        </is>
      </c>
      <c r="J763" s="242" t="inlineStr">
        <is>
          <t>경제학과</t>
        </is>
      </c>
      <c r="K763" s="195" t="inlineStr">
        <is>
          <t>통합</t>
        </is>
      </c>
      <c r="L763" s="697">
        <f>IF(OFFSET(환산공식!$ED$15,$F763,0)=1,"O","X")</f>
        <v/>
      </c>
      <c r="M763" s="188">
        <f>IFERROR(OFFSET(환산공식!DJ$15,$F763,0),"")</f>
        <v/>
      </c>
      <c r="N763" s="697">
        <f>IFERROR(CONCATENATE(ROUND(OFFSET(환산공식!DK$15,$F763,0),1),"%"),"")</f>
        <v/>
      </c>
      <c r="O763" s="697">
        <f>IFERROR(OFFSET(환산공식!DL$15,$F763,0),"")</f>
        <v/>
      </c>
      <c r="P763" s="188">
        <f>IF(E763="","",IF(Q763&gt;R763,"90% 이상",IF(Q763&gt;S763,CONCATENATE(ROUND(((Q763-S763)/(R763-S763))*20+70,0),"%"),IF(Q763&gt;T763,CONCATENATE(ROUND(((Q763-T763)/(S763-T763))*30+40,0),"%"),IF(Q763&gt;U763,CONCATENATE(ROUND(((Q763-U763)/(T763-U763))*30+10,0),"%"),IF(Q763&gt;V763,CONCATENATE(ROUND(((Q763-V763)/(U763-V763))*7+3,0),"%"),"3% 이하"))))))</f>
        <v/>
      </c>
      <c r="Q763" s="194">
        <f>IFERROR(ROUND(OFFSET(환산공식!$FG$15,$F763,0),3),"")</f>
        <v/>
      </c>
      <c r="R763" s="194">
        <f>OFFSET('배치점수 계산기'!H$10,$D763,0)</f>
        <v/>
      </c>
      <c r="S763" s="194">
        <f>OFFSET('배치점수 계산기'!I$10,$D763,0)</f>
        <v/>
      </c>
      <c r="T763" s="194">
        <f>OFFSET('배치점수 계산기'!J$10,$D763,0)</f>
        <v/>
      </c>
      <c r="U763" s="194">
        <f>OFFSET('배치점수 계산기'!K$10,$D763,0)</f>
        <v/>
      </c>
      <c r="V763" s="194">
        <f>OFFSET('배치점수 계산기'!L$10,$D763,0)</f>
        <v/>
      </c>
      <c r="W763" s="186">
        <f>OFFSET('배치점수 계산기'!M$10,$D763,0)</f>
        <v/>
      </c>
      <c r="X763" s="184">
        <f>OFFSET('배치점수 계산기'!N$10,$D763,0)</f>
        <v/>
      </c>
      <c r="Y763" s="188">
        <f>OFFSET(환산공식!FW$15,$F763,0)</f>
        <v/>
      </c>
      <c r="Z763" s="697">
        <f>OFFSET(환산공식!FX$15,$F763,0)</f>
        <v/>
      </c>
      <c r="AA763" s="179">
        <f>OFFSET(환산공식!FY$15,$F763,0)</f>
        <v/>
      </c>
      <c r="AB763" s="3" t="n"/>
      <c r="AD763" s="0">
        <f>IF(L763="X",6,IF(Q763&gt;R763,1,IF(Q763&gt;S763,2,IF(Q763&gt;T763,3,IF(Q763&gt;U763,4,IF(Q763&gt;=V763,5,IF(Q763&lt;V763,6,"")))))))</f>
        <v/>
      </c>
      <c r="AF763" s="3" t="n"/>
      <c r="AG763" s="3" t="n"/>
      <c r="AH763" s="3" t="n"/>
    </row>
    <row r="764">
      <c r="A764" s="198" t="n"/>
      <c r="B764" s="198" t="n"/>
      <c r="C764" s="198" t="inlineStr">
        <is>
          <t>나757</t>
        </is>
      </c>
      <c r="D764" s="195" t="n">
        <v>1775</v>
      </c>
      <c r="E764" s="195" t="n">
        <v>227</v>
      </c>
      <c r="F764" s="195" t="n">
        <v>227</v>
      </c>
      <c r="G764" s="239" t="n">
        <v>757</v>
      </c>
      <c r="H764" s="197" t="inlineStr">
        <is>
          <t>나</t>
        </is>
      </c>
      <c r="I764" s="242" t="inlineStr">
        <is>
          <t>충북대</t>
        </is>
      </c>
      <c r="J764" s="242" t="inlineStr">
        <is>
          <t>심리학과</t>
        </is>
      </c>
      <c r="K764" s="195" t="inlineStr">
        <is>
          <t>통합</t>
        </is>
      </c>
      <c r="L764" s="697">
        <f>IF(OFFSET(환산공식!$ED$15,$F764,0)=1,"O","X")</f>
        <v/>
      </c>
      <c r="M764" s="188">
        <f>IFERROR(OFFSET(환산공식!DJ$15,$F764,0),"")</f>
        <v/>
      </c>
      <c r="N764" s="697">
        <f>IFERROR(CONCATENATE(ROUND(OFFSET(환산공식!DK$15,$F764,0),1),"%"),"")</f>
        <v/>
      </c>
      <c r="O764" s="697">
        <f>IFERROR(OFFSET(환산공식!DL$15,$F764,0),"")</f>
        <v/>
      </c>
      <c r="P764" s="188">
        <f>IF(E764="","",IF(Q764&gt;R764,"90% 이상",IF(Q764&gt;S764,CONCATENATE(ROUND(((Q764-S764)/(R764-S764))*20+70,0),"%"),IF(Q764&gt;T764,CONCATENATE(ROUND(((Q764-T764)/(S764-T764))*30+40,0),"%"),IF(Q764&gt;U764,CONCATENATE(ROUND(((Q764-U764)/(T764-U764))*30+10,0),"%"),IF(Q764&gt;V764,CONCATENATE(ROUND(((Q764-V764)/(U764-V764))*7+3,0),"%"),"3% 이하"))))))</f>
        <v/>
      </c>
      <c r="Q764" s="194">
        <f>IFERROR(ROUND(OFFSET(환산공식!$FG$15,$F764,0),3),"")</f>
        <v/>
      </c>
      <c r="R764" s="194">
        <f>OFFSET('배치점수 계산기'!H$10,$D764,0)</f>
        <v/>
      </c>
      <c r="S764" s="194">
        <f>OFFSET('배치점수 계산기'!I$10,$D764,0)</f>
        <v/>
      </c>
      <c r="T764" s="194">
        <f>OFFSET('배치점수 계산기'!J$10,$D764,0)</f>
        <v/>
      </c>
      <c r="U764" s="194">
        <f>OFFSET('배치점수 계산기'!K$10,$D764,0)</f>
        <v/>
      </c>
      <c r="V764" s="194">
        <f>OFFSET('배치점수 계산기'!L$10,$D764,0)</f>
        <v/>
      </c>
      <c r="W764" s="186">
        <f>OFFSET('배치점수 계산기'!M$10,$D764,0)</f>
        <v/>
      </c>
      <c r="X764" s="184">
        <f>OFFSET('배치점수 계산기'!N$10,$D764,0)</f>
        <v/>
      </c>
      <c r="Y764" s="188">
        <f>OFFSET(환산공식!FW$15,$F764,0)</f>
        <v/>
      </c>
      <c r="Z764" s="697">
        <f>OFFSET(환산공식!FX$15,$F764,0)</f>
        <v/>
      </c>
      <c r="AA764" s="179">
        <f>OFFSET(환산공식!FY$15,$F764,0)</f>
        <v/>
      </c>
      <c r="AB764" s="3" t="n"/>
      <c r="AD764" s="0">
        <f>IF(L764="X",6,IF(Q764&gt;R764,1,IF(Q764&gt;S764,2,IF(Q764&gt;T764,3,IF(Q764&gt;U764,4,IF(Q764&gt;=V764,5,IF(Q764&lt;V764,6,"")))))))</f>
        <v/>
      </c>
      <c r="AF764" s="3" t="n"/>
      <c r="AG764" s="3" t="n"/>
      <c r="AH764" s="3" t="n"/>
    </row>
    <row r="765">
      <c r="A765" s="198" t="n"/>
      <c r="B765" s="198" t="n"/>
      <c r="C765" s="198" t="inlineStr">
        <is>
          <t>나758</t>
        </is>
      </c>
      <c r="D765" s="195" t="n">
        <v>1776</v>
      </c>
      <c r="E765" s="195" t="n">
        <v>227</v>
      </c>
      <c r="F765" s="195" t="n">
        <v>227</v>
      </c>
      <c r="G765" s="239" t="n">
        <v>758</v>
      </c>
      <c r="H765" s="197" t="inlineStr">
        <is>
          <t>나</t>
        </is>
      </c>
      <c r="I765" s="242" t="inlineStr">
        <is>
          <t>충북대</t>
        </is>
      </c>
      <c r="J765" s="242" t="inlineStr">
        <is>
          <t>인문사회자율전공계열</t>
        </is>
      </c>
      <c r="K765" s="195" t="inlineStr">
        <is>
          <t>통합</t>
        </is>
      </c>
      <c r="L765" s="697">
        <f>IF(OFFSET(환산공식!$ED$15,$F765,0)=1,"O","X")</f>
        <v/>
      </c>
      <c r="M765" s="188">
        <f>IFERROR(OFFSET(환산공식!DJ$15,$F765,0),"")</f>
        <v/>
      </c>
      <c r="N765" s="697">
        <f>IFERROR(CONCATENATE(ROUND(OFFSET(환산공식!DK$15,$F765,0),1),"%"),"")</f>
        <v/>
      </c>
      <c r="O765" s="697">
        <f>IFERROR(OFFSET(환산공식!DL$15,$F765,0),"")</f>
        <v/>
      </c>
      <c r="P765" s="188">
        <f>IF(E765="","",IF(Q765&gt;R765,"90% 이상",IF(Q765&gt;S765,CONCATENATE(ROUND(((Q765-S765)/(R765-S765))*20+70,0),"%"),IF(Q765&gt;T765,CONCATENATE(ROUND(((Q765-T765)/(S765-T765))*30+40,0),"%"),IF(Q765&gt;U765,CONCATENATE(ROUND(((Q765-U765)/(T765-U765))*30+10,0),"%"),IF(Q765&gt;V765,CONCATENATE(ROUND(((Q765-V765)/(U765-V765))*7+3,0),"%"),"3% 이하"))))))</f>
        <v/>
      </c>
      <c r="Q765" s="194">
        <f>IFERROR(ROUND(OFFSET(환산공식!$FG$15,$F765,0),3),"")</f>
        <v/>
      </c>
      <c r="R765" s="194">
        <f>OFFSET('배치점수 계산기'!H$10,$D765,0)</f>
        <v/>
      </c>
      <c r="S765" s="194">
        <f>OFFSET('배치점수 계산기'!I$10,$D765,0)</f>
        <v/>
      </c>
      <c r="T765" s="194">
        <f>OFFSET('배치점수 계산기'!J$10,$D765,0)</f>
        <v/>
      </c>
      <c r="U765" s="194">
        <f>OFFSET('배치점수 계산기'!K$10,$D765,0)</f>
        <v/>
      </c>
      <c r="V765" s="194">
        <f>OFFSET('배치점수 계산기'!L$10,$D765,0)</f>
        <v/>
      </c>
      <c r="W765" s="186">
        <f>OFFSET('배치점수 계산기'!M$10,$D765,0)</f>
        <v/>
      </c>
      <c r="X765" s="184">
        <f>OFFSET('배치점수 계산기'!N$10,$D765,0)</f>
        <v/>
      </c>
      <c r="Y765" s="188">
        <f>OFFSET(환산공식!FW$15,$F765,0)</f>
        <v/>
      </c>
      <c r="Z765" s="697">
        <f>OFFSET(환산공식!FX$15,$F765,0)</f>
        <v/>
      </c>
      <c r="AA765" s="179">
        <f>OFFSET(환산공식!FY$15,$F765,0)</f>
        <v/>
      </c>
      <c r="AB765" s="3" t="n"/>
      <c r="AD765" s="0">
        <f>IF(L765="X",6,IF(Q765&gt;R765,1,IF(Q765&gt;S765,2,IF(Q765&gt;T765,3,IF(Q765&gt;U765,4,IF(Q765&gt;=V765,5,IF(Q765&lt;V765,6,"")))))))</f>
        <v/>
      </c>
      <c r="AF765" s="3" t="n"/>
      <c r="AG765" s="3" t="n"/>
      <c r="AH765" s="3" t="n"/>
    </row>
    <row r="766">
      <c r="A766" s="198" t="n"/>
      <c r="B766" s="198" t="n"/>
      <c r="C766" s="198" t="inlineStr">
        <is>
          <t>나759</t>
        </is>
      </c>
      <c r="D766" s="195" t="n">
        <v>1777</v>
      </c>
      <c r="E766" s="195" t="n">
        <v>227</v>
      </c>
      <c r="F766" s="195" t="n">
        <v>227</v>
      </c>
      <c r="G766" s="239" t="n">
        <v>759</v>
      </c>
      <c r="H766" s="197" t="inlineStr">
        <is>
          <t>나</t>
        </is>
      </c>
      <c r="I766" s="242" t="inlineStr">
        <is>
          <t>충북대</t>
        </is>
      </c>
      <c r="J766" s="242" t="inlineStr">
        <is>
          <t>정치외교학과</t>
        </is>
      </c>
      <c r="K766" s="195" t="inlineStr">
        <is>
          <t>통합</t>
        </is>
      </c>
      <c r="L766" s="697">
        <f>IF(OFFSET(환산공식!$ED$15,$F766,0)=1,"O","X")</f>
        <v/>
      </c>
      <c r="M766" s="188">
        <f>IFERROR(OFFSET(환산공식!DJ$15,$F766,0),"")</f>
        <v/>
      </c>
      <c r="N766" s="697">
        <f>IFERROR(CONCATENATE(ROUND(OFFSET(환산공식!DK$15,$F766,0),1),"%"),"")</f>
        <v/>
      </c>
      <c r="O766" s="697">
        <f>IFERROR(OFFSET(환산공식!DL$15,$F766,0),"")</f>
        <v/>
      </c>
      <c r="P766" s="188">
        <f>IF(E766="","",IF(Q766&gt;R766,"90% 이상",IF(Q766&gt;S766,CONCATENATE(ROUND(((Q766-S766)/(R766-S766))*20+70,0),"%"),IF(Q766&gt;T766,CONCATENATE(ROUND(((Q766-T766)/(S766-T766))*30+40,0),"%"),IF(Q766&gt;U766,CONCATENATE(ROUND(((Q766-U766)/(T766-U766))*30+10,0),"%"),IF(Q766&gt;V766,CONCATENATE(ROUND(((Q766-V766)/(U766-V766))*7+3,0),"%"),"3% 이하"))))))</f>
        <v/>
      </c>
      <c r="Q766" s="194">
        <f>IFERROR(ROUND(OFFSET(환산공식!$FG$15,$F766,0),3),"")</f>
        <v/>
      </c>
      <c r="R766" s="194">
        <f>OFFSET('배치점수 계산기'!H$10,$D766,0)</f>
        <v/>
      </c>
      <c r="S766" s="194">
        <f>OFFSET('배치점수 계산기'!I$10,$D766,0)</f>
        <v/>
      </c>
      <c r="T766" s="194">
        <f>OFFSET('배치점수 계산기'!J$10,$D766,0)</f>
        <v/>
      </c>
      <c r="U766" s="194">
        <f>OFFSET('배치점수 계산기'!K$10,$D766,0)</f>
        <v/>
      </c>
      <c r="V766" s="194">
        <f>OFFSET('배치점수 계산기'!L$10,$D766,0)</f>
        <v/>
      </c>
      <c r="W766" s="186">
        <f>OFFSET('배치점수 계산기'!M$10,$D766,0)</f>
        <v/>
      </c>
      <c r="X766" s="184">
        <f>OFFSET('배치점수 계산기'!N$10,$D766,0)</f>
        <v/>
      </c>
      <c r="Y766" s="188">
        <f>OFFSET(환산공식!FW$15,$F766,0)</f>
        <v/>
      </c>
      <c r="Z766" s="697">
        <f>OFFSET(환산공식!FX$15,$F766,0)</f>
        <v/>
      </c>
      <c r="AA766" s="179">
        <f>OFFSET(환산공식!FY$15,$F766,0)</f>
        <v/>
      </c>
      <c r="AB766" s="3" t="n"/>
      <c r="AD766" s="0">
        <f>IF(L766="X",6,IF(Q766&gt;R766,1,IF(Q766&gt;S766,2,IF(Q766&gt;T766,3,IF(Q766&gt;U766,4,IF(Q766&gt;=V766,5,IF(Q766&lt;V766,6,"")))))))</f>
        <v/>
      </c>
      <c r="AF766" s="3" t="n"/>
      <c r="AG766" s="3" t="n"/>
      <c r="AH766" s="3" t="n"/>
    </row>
    <row r="767">
      <c r="A767" s="198" t="n"/>
      <c r="B767" s="198" t="n"/>
      <c r="C767" s="198" t="inlineStr">
        <is>
          <t>나760</t>
        </is>
      </c>
      <c r="D767" s="195" t="n">
        <v>1778</v>
      </c>
      <c r="E767" s="195" t="n">
        <v>227</v>
      </c>
      <c r="F767" s="195" t="n">
        <v>227</v>
      </c>
      <c r="G767" s="239" t="n">
        <v>760</v>
      </c>
      <c r="H767" s="197" t="inlineStr">
        <is>
          <t>나</t>
        </is>
      </c>
      <c r="I767" s="242" t="inlineStr">
        <is>
          <t>충북대</t>
        </is>
      </c>
      <c r="J767" s="242" t="inlineStr">
        <is>
          <t>사회학과</t>
        </is>
      </c>
      <c r="K767" s="195" t="inlineStr">
        <is>
          <t>통합</t>
        </is>
      </c>
      <c r="L767" s="697">
        <f>IF(OFFSET(환산공식!$ED$15,$F767,0)=1,"O","X")</f>
        <v/>
      </c>
      <c r="M767" s="188">
        <f>IFERROR(OFFSET(환산공식!DJ$15,$F767,0),"")</f>
        <v/>
      </c>
      <c r="N767" s="697">
        <f>IFERROR(CONCATENATE(ROUND(OFFSET(환산공식!DK$15,$F767,0),1),"%"),"")</f>
        <v/>
      </c>
      <c r="O767" s="697">
        <f>IFERROR(OFFSET(환산공식!DL$15,$F767,0),"")</f>
        <v/>
      </c>
      <c r="P767" s="188">
        <f>IF(E767="","",IF(Q767&gt;R767,"90% 이상",IF(Q767&gt;S767,CONCATENATE(ROUND(((Q767-S767)/(R767-S767))*20+70,0),"%"),IF(Q767&gt;T767,CONCATENATE(ROUND(((Q767-T767)/(S767-T767))*30+40,0),"%"),IF(Q767&gt;U767,CONCATENATE(ROUND(((Q767-U767)/(T767-U767))*30+10,0),"%"),IF(Q767&gt;V767,CONCATENATE(ROUND(((Q767-V767)/(U767-V767))*7+3,0),"%"),"3% 이하"))))))</f>
        <v/>
      </c>
      <c r="Q767" s="194">
        <f>IFERROR(ROUND(OFFSET(환산공식!$FG$15,$F767,0),3),"")</f>
        <v/>
      </c>
      <c r="R767" s="194">
        <f>OFFSET('배치점수 계산기'!H$10,$D767,0)</f>
        <v/>
      </c>
      <c r="S767" s="194">
        <f>OFFSET('배치점수 계산기'!I$10,$D767,0)</f>
        <v/>
      </c>
      <c r="T767" s="194">
        <f>OFFSET('배치점수 계산기'!J$10,$D767,0)</f>
        <v/>
      </c>
      <c r="U767" s="194">
        <f>OFFSET('배치점수 계산기'!K$10,$D767,0)</f>
        <v/>
      </c>
      <c r="V767" s="194">
        <f>OFFSET('배치점수 계산기'!L$10,$D767,0)</f>
        <v/>
      </c>
      <c r="W767" s="186">
        <f>OFFSET('배치점수 계산기'!M$10,$D767,0)</f>
        <v/>
      </c>
      <c r="X767" s="184">
        <f>OFFSET('배치점수 계산기'!N$10,$D767,0)</f>
        <v/>
      </c>
      <c r="Y767" s="188">
        <f>OFFSET(환산공식!FW$15,$F767,0)</f>
        <v/>
      </c>
      <c r="Z767" s="697">
        <f>OFFSET(환산공식!FX$15,$F767,0)</f>
        <v/>
      </c>
      <c r="AA767" s="179">
        <f>OFFSET(환산공식!FY$15,$F767,0)</f>
        <v/>
      </c>
      <c r="AB767" s="3" t="n"/>
      <c r="AD767" s="0">
        <f>IF(L767="X",6,IF(Q767&gt;R767,1,IF(Q767&gt;S767,2,IF(Q767&gt;T767,3,IF(Q767&gt;U767,4,IF(Q767&gt;=V767,5,IF(Q767&lt;V767,6,"")))))))</f>
        <v/>
      </c>
      <c r="AF767" s="3" t="n"/>
      <c r="AG767" s="3" t="n"/>
      <c r="AH767" s="3" t="n"/>
    </row>
    <row r="768">
      <c r="A768" s="198" t="n"/>
      <c r="B768" s="198" t="n"/>
      <c r="C768" s="198" t="inlineStr">
        <is>
          <t>나761</t>
        </is>
      </c>
      <c r="D768" s="195" t="n">
        <v>1779</v>
      </c>
      <c r="E768" s="195" t="n">
        <v>227</v>
      </c>
      <c r="F768" s="195" t="n">
        <v>227</v>
      </c>
      <c r="G768" s="239" t="n">
        <v>761</v>
      </c>
      <c r="H768" s="197" t="inlineStr">
        <is>
          <t>나</t>
        </is>
      </c>
      <c r="I768" s="242" t="inlineStr">
        <is>
          <t>충북대</t>
        </is>
      </c>
      <c r="J768" s="242" t="inlineStr">
        <is>
          <t>행정학과</t>
        </is>
      </c>
      <c r="K768" s="195" t="inlineStr">
        <is>
          <t>통합</t>
        </is>
      </c>
      <c r="L768" s="697">
        <f>IF(OFFSET(환산공식!$ED$15,$F768,0)=1,"O","X")</f>
        <v/>
      </c>
      <c r="M768" s="188">
        <f>IFERROR(OFFSET(환산공식!DJ$15,$F768,0),"")</f>
        <v/>
      </c>
      <c r="N768" s="697">
        <f>IFERROR(CONCATENATE(ROUND(OFFSET(환산공식!DK$15,$F768,0),1),"%"),"")</f>
        <v/>
      </c>
      <c r="O768" s="697">
        <f>IFERROR(OFFSET(환산공식!DL$15,$F768,0),"")</f>
        <v/>
      </c>
      <c r="P768" s="188">
        <f>IF(E768="","",IF(Q768&gt;R768,"90% 이상",IF(Q768&gt;S768,CONCATENATE(ROUND(((Q768-S768)/(R768-S768))*20+70,0),"%"),IF(Q768&gt;T768,CONCATENATE(ROUND(((Q768-T768)/(S768-T768))*30+40,0),"%"),IF(Q768&gt;U768,CONCATENATE(ROUND(((Q768-U768)/(T768-U768))*30+10,0),"%"),IF(Q768&gt;V768,CONCATENATE(ROUND(((Q768-V768)/(U768-V768))*7+3,0),"%"),"3% 이하"))))))</f>
        <v/>
      </c>
      <c r="Q768" s="194">
        <f>IFERROR(ROUND(OFFSET(환산공식!$FG$15,$F768,0),3),"")</f>
        <v/>
      </c>
      <c r="R768" s="194">
        <f>OFFSET('배치점수 계산기'!H$10,$D768,0)</f>
        <v/>
      </c>
      <c r="S768" s="194">
        <f>OFFSET('배치점수 계산기'!I$10,$D768,0)</f>
        <v/>
      </c>
      <c r="T768" s="194">
        <f>OFFSET('배치점수 계산기'!J$10,$D768,0)</f>
        <v/>
      </c>
      <c r="U768" s="194">
        <f>OFFSET('배치점수 계산기'!K$10,$D768,0)</f>
        <v/>
      </c>
      <c r="V768" s="194">
        <f>OFFSET('배치점수 계산기'!L$10,$D768,0)</f>
        <v/>
      </c>
      <c r="W768" s="186">
        <f>OFFSET('배치점수 계산기'!M$10,$D768,0)</f>
        <v/>
      </c>
      <c r="X768" s="184">
        <f>OFFSET('배치점수 계산기'!N$10,$D768,0)</f>
        <v/>
      </c>
      <c r="Y768" s="188">
        <f>OFFSET(환산공식!FW$15,$F768,0)</f>
        <v/>
      </c>
      <c r="Z768" s="697">
        <f>OFFSET(환산공식!FX$15,$F768,0)</f>
        <v/>
      </c>
      <c r="AA768" s="179">
        <f>OFFSET(환산공식!FY$15,$F768,0)</f>
        <v/>
      </c>
      <c r="AB768" s="3" t="n"/>
      <c r="AD768" s="0">
        <f>IF(L768="X",6,IF(Q768&gt;R768,1,IF(Q768&gt;S768,2,IF(Q768&gt;T768,3,IF(Q768&gt;U768,4,IF(Q768&gt;=V768,5,IF(Q768&lt;V768,6,"")))))))</f>
        <v/>
      </c>
      <c r="AF768" s="3" t="n"/>
      <c r="AG768" s="3" t="n"/>
      <c r="AH768" s="3" t="n"/>
    </row>
    <row r="769">
      <c r="A769" s="198" t="n"/>
      <c r="B769" s="198" t="n"/>
      <c r="C769" s="198" t="inlineStr">
        <is>
          <t>나762</t>
        </is>
      </c>
      <c r="D769" s="195" t="n">
        <v>1780</v>
      </c>
      <c r="E769" s="195" t="n">
        <v>227</v>
      </c>
      <c r="F769" s="195" t="n">
        <v>227</v>
      </c>
      <c r="G769" s="239" t="n">
        <v>762</v>
      </c>
      <c r="H769" s="197" t="inlineStr">
        <is>
          <t>나</t>
        </is>
      </c>
      <c r="I769" s="242" t="inlineStr">
        <is>
          <t>충북대</t>
        </is>
      </c>
      <c r="J769" s="242" t="inlineStr">
        <is>
          <t>사회교육과</t>
        </is>
      </c>
      <c r="K769" s="195" t="inlineStr">
        <is>
          <t>통합</t>
        </is>
      </c>
      <c r="L769" s="697">
        <f>IF(OFFSET(환산공식!$ED$15,$F769,0)=1,"O","X")</f>
        <v/>
      </c>
      <c r="M769" s="188">
        <f>IFERROR(OFFSET(환산공식!DJ$15,$F769,0),"")</f>
        <v/>
      </c>
      <c r="N769" s="697">
        <f>IFERROR(CONCATENATE(ROUND(OFFSET(환산공식!DK$15,$F769,0),1),"%"),"")</f>
        <v/>
      </c>
      <c r="O769" s="697">
        <f>IFERROR(OFFSET(환산공식!DL$15,$F769,0),"")</f>
        <v/>
      </c>
      <c r="P769" s="188">
        <f>IF(E769="","",IF(Q769&gt;R769,"90% 이상",IF(Q769&gt;S769,CONCATENATE(ROUND(((Q769-S769)/(R769-S769))*20+70,0),"%"),IF(Q769&gt;T769,CONCATENATE(ROUND(((Q769-T769)/(S769-T769))*30+40,0),"%"),IF(Q769&gt;U769,CONCATENATE(ROUND(((Q769-U769)/(T769-U769))*30+10,0),"%"),IF(Q769&gt;V769,CONCATENATE(ROUND(((Q769-V769)/(U769-V769))*7+3,0),"%"),"3% 이하"))))))</f>
        <v/>
      </c>
      <c r="Q769" s="194">
        <f>IFERROR(ROUND(OFFSET(환산공식!$FG$15,$F769,0),3),"")</f>
        <v/>
      </c>
      <c r="R769" s="194">
        <f>OFFSET('배치점수 계산기'!H$10,$D769,0)</f>
        <v/>
      </c>
      <c r="S769" s="194">
        <f>OFFSET('배치점수 계산기'!I$10,$D769,0)</f>
        <v/>
      </c>
      <c r="T769" s="194">
        <f>OFFSET('배치점수 계산기'!J$10,$D769,0)</f>
        <v/>
      </c>
      <c r="U769" s="194">
        <f>OFFSET('배치점수 계산기'!K$10,$D769,0)</f>
        <v/>
      </c>
      <c r="V769" s="194">
        <f>OFFSET('배치점수 계산기'!L$10,$D769,0)</f>
        <v/>
      </c>
      <c r="W769" s="186">
        <f>OFFSET('배치점수 계산기'!M$10,$D769,0)</f>
        <v/>
      </c>
      <c r="X769" s="184">
        <f>OFFSET('배치점수 계산기'!N$10,$D769,0)</f>
        <v/>
      </c>
      <c r="Y769" s="188">
        <f>OFFSET(환산공식!FW$15,$F769,0)</f>
        <v/>
      </c>
      <c r="Z769" s="697">
        <f>OFFSET(환산공식!FX$15,$F769,0)</f>
        <v/>
      </c>
      <c r="AA769" s="179">
        <f>OFFSET(환산공식!FY$15,$F769,0)</f>
        <v/>
      </c>
      <c r="AB769" s="3" t="n"/>
      <c r="AD769" s="0">
        <f>IF(L769="X",6,IF(Q769&gt;R769,1,IF(Q769&gt;S769,2,IF(Q769&gt;T769,3,IF(Q769&gt;U769,4,IF(Q769&gt;=V769,5,IF(Q769&lt;V769,6,"")))))))</f>
        <v/>
      </c>
      <c r="AF769" s="3" t="n"/>
      <c r="AG769" s="3" t="n"/>
      <c r="AH769" s="3" t="n"/>
    </row>
    <row r="770">
      <c r="A770" s="198" t="n"/>
      <c r="B770" s="198" t="n"/>
      <c r="C770" s="198" t="inlineStr">
        <is>
          <t>나763</t>
        </is>
      </c>
      <c r="D770" s="195" t="n">
        <v>1781</v>
      </c>
      <c r="E770" s="195" t="n">
        <v>227</v>
      </c>
      <c r="F770" s="195" t="n">
        <v>227</v>
      </c>
      <c r="G770" s="239" t="n">
        <v>763</v>
      </c>
      <c r="H770" s="197" t="inlineStr">
        <is>
          <t>나</t>
        </is>
      </c>
      <c r="I770" s="242" t="inlineStr">
        <is>
          <t>충북대</t>
        </is>
      </c>
      <c r="J770" s="242" t="inlineStr">
        <is>
          <t>아동복지학과</t>
        </is>
      </c>
      <c r="K770" s="195" t="inlineStr">
        <is>
          <t>통합</t>
        </is>
      </c>
      <c r="L770" s="697">
        <f>IF(OFFSET(환산공식!$ED$15,$F770,0)=1,"O","X")</f>
        <v/>
      </c>
      <c r="M770" s="188">
        <f>IFERROR(OFFSET(환산공식!DJ$15,$F770,0),"")</f>
        <v/>
      </c>
      <c r="N770" s="697">
        <f>IFERROR(CONCATENATE(ROUND(OFFSET(환산공식!DK$15,$F770,0),1),"%"),"")</f>
        <v/>
      </c>
      <c r="O770" s="697">
        <f>IFERROR(OFFSET(환산공식!DL$15,$F770,0),"")</f>
        <v/>
      </c>
      <c r="P770" s="188">
        <f>IF(E770="","",IF(Q770&gt;R770,"90% 이상",IF(Q770&gt;S770,CONCATENATE(ROUND(((Q770-S770)/(R770-S770))*20+70,0),"%"),IF(Q770&gt;T770,CONCATENATE(ROUND(((Q770-T770)/(S770-T770))*30+40,0),"%"),IF(Q770&gt;U770,CONCATENATE(ROUND(((Q770-U770)/(T770-U770))*30+10,0),"%"),IF(Q770&gt;V770,CONCATENATE(ROUND(((Q770-V770)/(U770-V770))*7+3,0),"%"),"3% 이하"))))))</f>
        <v/>
      </c>
      <c r="Q770" s="194">
        <f>IFERROR(ROUND(OFFSET(환산공식!$FG$15,$F770,0),3),"")</f>
        <v/>
      </c>
      <c r="R770" s="194">
        <f>OFFSET('배치점수 계산기'!H$10,$D770,0)</f>
        <v/>
      </c>
      <c r="S770" s="194">
        <f>OFFSET('배치점수 계산기'!I$10,$D770,0)</f>
        <v/>
      </c>
      <c r="T770" s="194">
        <f>OFFSET('배치점수 계산기'!J$10,$D770,0)</f>
        <v/>
      </c>
      <c r="U770" s="194">
        <f>OFFSET('배치점수 계산기'!K$10,$D770,0)</f>
        <v/>
      </c>
      <c r="V770" s="194">
        <f>OFFSET('배치점수 계산기'!L$10,$D770,0)</f>
        <v/>
      </c>
      <c r="W770" s="186">
        <f>OFFSET('배치점수 계산기'!M$10,$D770,0)</f>
        <v/>
      </c>
      <c r="X770" s="184">
        <f>OFFSET('배치점수 계산기'!N$10,$D770,0)</f>
        <v/>
      </c>
      <c r="Y770" s="188">
        <f>OFFSET(환산공식!FW$15,$F770,0)</f>
        <v/>
      </c>
      <c r="Z770" s="697">
        <f>OFFSET(환산공식!FX$15,$F770,0)</f>
        <v/>
      </c>
      <c r="AA770" s="179">
        <f>OFFSET(환산공식!FY$15,$F770,0)</f>
        <v/>
      </c>
      <c r="AB770" s="3" t="n"/>
      <c r="AD770" s="0">
        <f>IF(L770="X",6,IF(Q770&gt;R770,1,IF(Q770&gt;S770,2,IF(Q770&gt;T770,3,IF(Q770&gt;U770,4,IF(Q770&gt;=V770,5,IF(Q770&lt;V770,6,"")))))))</f>
        <v/>
      </c>
      <c r="AF770" s="3" t="n"/>
      <c r="AG770" s="3" t="n"/>
      <c r="AH770" s="3" t="n"/>
    </row>
    <row r="771">
      <c r="A771" s="198" t="n"/>
      <c r="B771" s="198" t="n"/>
      <c r="C771" s="198" t="inlineStr">
        <is>
          <t>나764</t>
        </is>
      </c>
      <c r="D771" s="195" t="n">
        <v>1786</v>
      </c>
      <c r="E771" s="195" t="n">
        <v>1</v>
      </c>
      <c r="F771" s="195" t="n">
        <v>1</v>
      </c>
      <c r="G771" s="239" t="n">
        <v>764</v>
      </c>
      <c r="H771" s="197" t="inlineStr">
        <is>
          <t>나</t>
        </is>
      </c>
      <c r="I771" s="242" t="inlineStr">
        <is>
          <t>서울대</t>
        </is>
      </c>
      <c r="J771" s="242" t="inlineStr">
        <is>
          <t>의예</t>
        </is>
      </c>
      <c r="K771" s="195" t="inlineStr">
        <is>
          <t>자연</t>
        </is>
      </c>
      <c r="L771" s="697">
        <f>IF(OFFSET(환산공식!$ED$15,$F771,0)=1,"O","X")</f>
        <v/>
      </c>
      <c r="M771" s="188">
        <f>IFERROR(OFFSET(환산공식!DJ$15,$F771,0),"")</f>
        <v/>
      </c>
      <c r="N771" s="697">
        <f>IFERROR(CONCATENATE(ROUND(OFFSET(환산공식!DK$15,$F771,0),1),"%"),"")</f>
        <v/>
      </c>
      <c r="O771" s="697">
        <f>IFERROR(OFFSET(환산공식!DL$15,$F771,0),"")</f>
        <v/>
      </c>
      <c r="P771" s="188">
        <f>IF(E771="","",IF(Q771&gt;R771,"90% 이상",IF(Q771&gt;S771,CONCATENATE(ROUND(((Q771-S771)/(R771-S771))*20+70,0),"%"),IF(Q771&gt;T771,CONCATENATE(ROUND(((Q771-T771)/(S771-T771))*30+40,0),"%"),IF(Q771&gt;U771,CONCATENATE(ROUND(((Q771-U771)/(T771-U771))*30+10,0),"%"),IF(Q771&gt;V771,CONCATENATE(ROUND(((Q771-V771)/(U771-V771))*7+3,0),"%"),"3% 이하"))))))</f>
        <v/>
      </c>
      <c r="Q771" s="194">
        <f>IFERROR(ROUND(OFFSET(환산공식!$FG$15,$F771,0),3),"")</f>
        <v/>
      </c>
      <c r="R771" s="194">
        <f>OFFSET('배치점수 계산기'!H$10,$D771,0)</f>
        <v/>
      </c>
      <c r="S771" s="194">
        <f>OFFSET('배치점수 계산기'!I$10,$D771,0)</f>
        <v/>
      </c>
      <c r="T771" s="194">
        <f>OFFSET('배치점수 계산기'!J$10,$D771,0)</f>
        <v/>
      </c>
      <c r="U771" s="194">
        <f>OFFSET('배치점수 계산기'!K$10,$D771,0)</f>
        <v/>
      </c>
      <c r="V771" s="194">
        <f>OFFSET('배치점수 계산기'!L$10,$D771,0)</f>
        <v/>
      </c>
      <c r="W771" s="186">
        <f>OFFSET('배치점수 계산기'!M$10,$D771,0)</f>
        <v/>
      </c>
      <c r="X771" s="184">
        <f>OFFSET('배치점수 계산기'!N$10,$D771,0)</f>
        <v/>
      </c>
      <c r="Y771" s="188">
        <f>OFFSET(환산공식!FW$15,$F771,0)</f>
        <v/>
      </c>
      <c r="Z771" s="697">
        <f>OFFSET(환산공식!FX$15,$F771,0)</f>
        <v/>
      </c>
      <c r="AA771" s="179">
        <f>OFFSET(환산공식!FY$15,$F771,0)</f>
        <v/>
      </c>
      <c r="AB771" s="3" t="n"/>
      <c r="AD771" s="0">
        <f>IF(L771="X",6,IF(Q771&gt;R771,1,IF(Q771&gt;S771,2,IF(Q771&gt;T771,3,IF(Q771&gt;U771,4,IF(Q771&gt;=V771,5,IF(Q771&lt;V771,6,"")))))))</f>
        <v/>
      </c>
      <c r="AF771" s="3" t="n"/>
      <c r="AG771" s="3" t="n"/>
      <c r="AH771" s="3" t="n"/>
    </row>
    <row r="772">
      <c r="A772" s="198" t="n"/>
      <c r="B772" s="198" t="n"/>
      <c r="C772" s="198" t="inlineStr">
        <is>
          <t>나765</t>
        </is>
      </c>
      <c r="D772" s="195" t="n">
        <v>1787</v>
      </c>
      <c r="E772" s="195" t="n">
        <v>26</v>
      </c>
      <c r="F772" s="195" t="n">
        <v>26</v>
      </c>
      <c r="G772" s="239" t="n">
        <v>765</v>
      </c>
      <c r="H772" s="197" t="inlineStr">
        <is>
          <t>나</t>
        </is>
      </c>
      <c r="I772" s="242" t="inlineStr">
        <is>
          <t>한양대</t>
        </is>
      </c>
      <c r="J772" s="242" t="inlineStr">
        <is>
          <t>의예</t>
        </is>
      </c>
      <c r="K772" s="195" t="inlineStr">
        <is>
          <t>자연</t>
        </is>
      </c>
      <c r="L772" s="697">
        <f>IF(OFFSET(환산공식!$ED$15,$F772,0)=1,"O","X")</f>
        <v/>
      </c>
      <c r="M772" s="188">
        <f>IFERROR(OFFSET(환산공식!DJ$15,$F772,0),"")</f>
        <v/>
      </c>
      <c r="N772" s="697">
        <f>IFERROR(CONCATENATE(ROUND(OFFSET(환산공식!DK$15,$F772,0),1),"%"),"")</f>
        <v/>
      </c>
      <c r="O772" s="697">
        <f>IFERROR(OFFSET(환산공식!DL$15,$F772,0),"")</f>
        <v/>
      </c>
      <c r="P772" s="188">
        <f>IF(E772="","",IF(Q772&gt;R772,"90% 이상",IF(Q772&gt;S772,CONCATENATE(ROUND(((Q772-S772)/(R772-S772))*20+70,0),"%"),IF(Q772&gt;T772,CONCATENATE(ROUND(((Q772-T772)/(S772-T772))*30+40,0),"%"),IF(Q772&gt;U772,CONCATENATE(ROUND(((Q772-U772)/(T772-U772))*30+10,0),"%"),IF(Q772&gt;V772,CONCATENATE(ROUND(((Q772-V772)/(U772-V772))*7+3,0),"%"),"3% 이하"))))))</f>
        <v/>
      </c>
      <c r="Q772" s="194">
        <f>IFERROR(ROUND(OFFSET(환산공식!$FG$15,$F772,0),3),"")</f>
        <v/>
      </c>
      <c r="R772" s="194">
        <f>OFFSET('배치점수 계산기'!H$10,$D772,0)</f>
        <v/>
      </c>
      <c r="S772" s="194">
        <f>OFFSET('배치점수 계산기'!I$10,$D772,0)</f>
        <v/>
      </c>
      <c r="T772" s="194">
        <f>OFFSET('배치점수 계산기'!J$10,$D772,0)</f>
        <v/>
      </c>
      <c r="U772" s="194">
        <f>OFFSET('배치점수 계산기'!K$10,$D772,0)</f>
        <v/>
      </c>
      <c r="V772" s="194">
        <f>OFFSET('배치점수 계산기'!L$10,$D772,0)</f>
        <v/>
      </c>
      <c r="W772" s="186">
        <f>OFFSET('배치점수 계산기'!M$10,$D772,0)</f>
        <v/>
      </c>
      <c r="X772" s="184">
        <f>OFFSET('배치점수 계산기'!N$10,$D772,0)</f>
        <v/>
      </c>
      <c r="Y772" s="188">
        <f>OFFSET(환산공식!FW$15,$F772,0)</f>
        <v/>
      </c>
      <c r="Z772" s="697">
        <f>OFFSET(환산공식!FX$15,$F772,0)</f>
        <v/>
      </c>
      <c r="AA772" s="179">
        <f>OFFSET(환산공식!FY$15,$F772,0)</f>
        <v/>
      </c>
      <c r="AB772" s="3" t="n"/>
      <c r="AD772" s="0">
        <f>IF(L772="X",6,IF(Q772&gt;R772,1,IF(Q772&gt;S772,2,IF(Q772&gt;T772,3,IF(Q772&gt;U772,4,IF(Q772&gt;=V772,5,IF(Q772&lt;V772,6,"")))))))</f>
        <v/>
      </c>
      <c r="AF772" s="3" t="n"/>
      <c r="AG772" s="3" t="n"/>
      <c r="AH772" s="3" t="n"/>
    </row>
    <row r="773">
      <c r="A773" s="198" t="n"/>
      <c r="B773" s="198" t="n"/>
      <c r="C773" s="198" t="inlineStr">
        <is>
          <t>나766</t>
        </is>
      </c>
      <c r="D773" s="195" t="n">
        <v>1788</v>
      </c>
      <c r="E773" s="195" t="n">
        <v>33</v>
      </c>
      <c r="F773" s="195" t="n">
        <v>33</v>
      </c>
      <c r="G773" s="239" t="n">
        <v>766</v>
      </c>
      <c r="H773" s="197" t="inlineStr">
        <is>
          <t>나</t>
        </is>
      </c>
      <c r="I773" s="242" t="inlineStr">
        <is>
          <t>경희대</t>
        </is>
      </c>
      <c r="J773" s="242" t="inlineStr">
        <is>
          <t>의예</t>
        </is>
      </c>
      <c r="K773" s="195" t="inlineStr">
        <is>
          <t>자연</t>
        </is>
      </c>
      <c r="L773" s="697">
        <f>IF(OFFSET(환산공식!$ED$15,$F773,0)=1,"O","X")</f>
        <v/>
      </c>
      <c r="M773" s="188">
        <f>IFERROR(OFFSET(환산공식!DJ$15,$F773,0),"")</f>
        <v/>
      </c>
      <c r="N773" s="697">
        <f>IFERROR(CONCATENATE(ROUND(OFFSET(환산공식!DK$15,$F773,0),1),"%"),"")</f>
        <v/>
      </c>
      <c r="O773" s="697">
        <f>IFERROR(OFFSET(환산공식!DL$15,$F773,0),"")</f>
        <v/>
      </c>
      <c r="P773" s="188">
        <f>IF(E773="","",IF(Q773&gt;R773,"90% 이상",IF(Q773&gt;S773,CONCATENATE(ROUND(((Q773-S773)/(R773-S773))*20+70,0),"%"),IF(Q773&gt;T773,CONCATENATE(ROUND(((Q773-T773)/(S773-T773))*30+40,0),"%"),IF(Q773&gt;U773,CONCATENATE(ROUND(((Q773-U773)/(T773-U773))*30+10,0),"%"),IF(Q773&gt;V773,CONCATENATE(ROUND(((Q773-V773)/(U773-V773))*7+3,0),"%"),"3% 이하"))))))</f>
        <v/>
      </c>
      <c r="Q773" s="194">
        <f>IFERROR(ROUND(OFFSET(환산공식!$FG$15,$F773,0),3),"")</f>
        <v/>
      </c>
      <c r="R773" s="194">
        <f>OFFSET('배치점수 계산기'!H$10,$D773,0)</f>
        <v/>
      </c>
      <c r="S773" s="194">
        <f>OFFSET('배치점수 계산기'!I$10,$D773,0)</f>
        <v/>
      </c>
      <c r="T773" s="194">
        <f>OFFSET('배치점수 계산기'!J$10,$D773,0)</f>
        <v/>
      </c>
      <c r="U773" s="194">
        <f>OFFSET('배치점수 계산기'!K$10,$D773,0)</f>
        <v/>
      </c>
      <c r="V773" s="194">
        <f>OFFSET('배치점수 계산기'!L$10,$D773,0)</f>
        <v/>
      </c>
      <c r="W773" s="186">
        <f>OFFSET('배치점수 계산기'!M$10,$D773,0)</f>
        <v/>
      </c>
      <c r="X773" s="184">
        <f>OFFSET('배치점수 계산기'!N$10,$D773,0)</f>
        <v/>
      </c>
      <c r="Y773" s="188">
        <f>OFFSET(환산공식!FW$15,$F773,0)</f>
        <v/>
      </c>
      <c r="Z773" s="697">
        <f>OFFSET(환산공식!FX$15,$F773,0)</f>
        <v/>
      </c>
      <c r="AA773" s="179">
        <f>OFFSET(환산공식!FY$15,$F773,0)</f>
        <v/>
      </c>
      <c r="AB773" s="3" t="n"/>
      <c r="AD773" s="0">
        <f>IF(L773="X",6,IF(Q773&gt;R773,1,IF(Q773&gt;S773,2,IF(Q773&gt;T773,3,IF(Q773&gt;U773,4,IF(Q773&gt;=V773,5,IF(Q773&lt;V773,6,"")))))))</f>
        <v/>
      </c>
      <c r="AF773" s="3" t="n"/>
      <c r="AG773" s="3" t="n"/>
      <c r="AH773" s="3" t="n"/>
    </row>
    <row r="774">
      <c r="A774" s="198" t="n"/>
      <c r="B774" s="198" t="n"/>
      <c r="C774" s="198" t="inlineStr">
        <is>
          <t>나767</t>
        </is>
      </c>
      <c r="D774" s="195" t="n">
        <v>1789</v>
      </c>
      <c r="E774" s="195" t="n">
        <v>30</v>
      </c>
      <c r="F774" s="195" t="n">
        <v>30</v>
      </c>
      <c r="G774" s="239" t="n">
        <v>767</v>
      </c>
      <c r="H774" s="197" t="inlineStr">
        <is>
          <t>나</t>
        </is>
      </c>
      <c r="I774" s="242" t="inlineStr">
        <is>
          <t>중앙대</t>
        </is>
      </c>
      <c r="J774" s="242" t="inlineStr">
        <is>
          <t>의학부</t>
        </is>
      </c>
      <c r="K774" s="195" t="inlineStr">
        <is>
          <t>자연</t>
        </is>
      </c>
      <c r="L774" s="697">
        <f>IF(OFFSET(환산공식!$ED$15,$F774,0)=1,"O","X")</f>
        <v/>
      </c>
      <c r="M774" s="188">
        <f>IFERROR(OFFSET(환산공식!DJ$15,$F774,0),"")</f>
        <v/>
      </c>
      <c r="N774" s="697">
        <f>IFERROR(CONCATENATE(ROUND(OFFSET(환산공식!DK$15,$F774,0),1),"%"),"")</f>
        <v/>
      </c>
      <c r="O774" s="697">
        <f>IFERROR(OFFSET(환산공식!DL$15,$F774,0),"")</f>
        <v/>
      </c>
      <c r="P774" s="188">
        <f>IF(E774="","",IF(Q774&gt;R774,"90% 이상",IF(Q774&gt;S774,CONCATENATE(ROUND(((Q774-S774)/(R774-S774))*20+70,0),"%"),IF(Q774&gt;T774,CONCATENATE(ROUND(((Q774-T774)/(S774-T774))*30+40,0),"%"),IF(Q774&gt;U774,CONCATENATE(ROUND(((Q774-U774)/(T774-U774))*30+10,0),"%"),IF(Q774&gt;V774,CONCATENATE(ROUND(((Q774-V774)/(U774-V774))*7+3,0),"%"),"3% 이하"))))))</f>
        <v/>
      </c>
      <c r="Q774" s="194">
        <f>IFERROR(ROUND(OFFSET(환산공식!$FG$15,$F774,0),3),"")</f>
        <v/>
      </c>
      <c r="R774" s="194">
        <f>OFFSET('배치점수 계산기'!H$10,$D774,0)</f>
        <v/>
      </c>
      <c r="S774" s="194">
        <f>OFFSET('배치점수 계산기'!I$10,$D774,0)</f>
        <v/>
      </c>
      <c r="T774" s="194">
        <f>OFFSET('배치점수 계산기'!J$10,$D774,0)</f>
        <v/>
      </c>
      <c r="U774" s="194">
        <f>OFFSET('배치점수 계산기'!K$10,$D774,0)</f>
        <v/>
      </c>
      <c r="V774" s="194">
        <f>OFFSET('배치점수 계산기'!L$10,$D774,0)</f>
        <v/>
      </c>
      <c r="W774" s="186">
        <f>OFFSET('배치점수 계산기'!M$10,$D774,0)</f>
        <v/>
      </c>
      <c r="X774" s="184">
        <f>OFFSET('배치점수 계산기'!N$10,$D774,0)</f>
        <v/>
      </c>
      <c r="Y774" s="188">
        <f>OFFSET(환산공식!FW$15,$F774,0)</f>
        <v/>
      </c>
      <c r="Z774" s="697">
        <f>OFFSET(환산공식!FX$15,$F774,0)</f>
        <v/>
      </c>
      <c r="AA774" s="179">
        <f>OFFSET(환산공식!FY$15,$F774,0)</f>
        <v/>
      </c>
      <c r="AB774" s="3" t="n"/>
      <c r="AD774" s="0">
        <f>IF(L774="X",6,IF(Q774&gt;R774,1,IF(Q774&gt;S774,2,IF(Q774&gt;T774,3,IF(Q774&gt;U774,4,IF(Q774&gt;=V774,5,IF(Q774&lt;V774,6,"")))))))</f>
        <v/>
      </c>
      <c r="AF774" s="3" t="n"/>
      <c r="AG774" s="3" t="n"/>
      <c r="AH774" s="3" t="n"/>
    </row>
    <row r="775">
      <c r="A775" s="198" t="n"/>
      <c r="B775" s="198" t="n"/>
      <c r="C775" s="198" t="inlineStr">
        <is>
          <t>나768</t>
        </is>
      </c>
      <c r="D775" s="195" t="n">
        <v>1790</v>
      </c>
      <c r="E775" s="195" t="n">
        <v>112</v>
      </c>
      <c r="F775" s="195" t="n">
        <v>112</v>
      </c>
      <c r="G775" s="239" t="n">
        <v>768</v>
      </c>
      <c r="H775" s="197" t="inlineStr">
        <is>
          <t>나</t>
        </is>
      </c>
      <c r="I775" s="242" t="inlineStr">
        <is>
          <t>아주대</t>
        </is>
      </c>
      <c r="J775" s="242" t="inlineStr">
        <is>
          <t>의학</t>
        </is>
      </c>
      <c r="K775" s="195" t="inlineStr">
        <is>
          <t>자연</t>
        </is>
      </c>
      <c r="L775" s="697">
        <f>IF(OFFSET(환산공식!$ED$15,$F775,0)=1,"O","X")</f>
        <v/>
      </c>
      <c r="M775" s="188">
        <f>IFERROR(OFFSET(환산공식!DJ$15,$F775,0),"")</f>
        <v/>
      </c>
      <c r="N775" s="697">
        <f>IFERROR(CONCATENATE(ROUND(OFFSET(환산공식!DK$15,$F775,0),1),"%"),"")</f>
        <v/>
      </c>
      <c r="O775" s="697">
        <f>IFERROR(OFFSET(환산공식!DL$15,$F775,0),"")</f>
        <v/>
      </c>
      <c r="P775" s="188">
        <f>IF(E775="","",IF(Q775&gt;R775,"90% 이상",IF(Q775&gt;S775,CONCATENATE(ROUND(((Q775-S775)/(R775-S775))*20+70,0),"%"),IF(Q775&gt;T775,CONCATENATE(ROUND(((Q775-T775)/(S775-T775))*30+40,0),"%"),IF(Q775&gt;U775,CONCATENATE(ROUND(((Q775-U775)/(T775-U775))*30+10,0),"%"),IF(Q775&gt;V775,CONCATENATE(ROUND(((Q775-V775)/(U775-V775))*7+3,0),"%"),"3% 이하"))))))</f>
        <v/>
      </c>
      <c r="Q775" s="194">
        <f>IFERROR(ROUND(OFFSET(환산공식!$FG$15,$F775,0),3),"")</f>
        <v/>
      </c>
      <c r="R775" s="194">
        <f>OFFSET('배치점수 계산기'!H$10,$D775,0)</f>
        <v/>
      </c>
      <c r="S775" s="194">
        <f>OFFSET('배치점수 계산기'!I$10,$D775,0)</f>
        <v/>
      </c>
      <c r="T775" s="194">
        <f>OFFSET('배치점수 계산기'!J$10,$D775,0)</f>
        <v/>
      </c>
      <c r="U775" s="194">
        <f>OFFSET('배치점수 계산기'!K$10,$D775,0)</f>
        <v/>
      </c>
      <c r="V775" s="194">
        <f>OFFSET('배치점수 계산기'!L$10,$D775,0)</f>
        <v/>
      </c>
      <c r="W775" s="186">
        <f>OFFSET('배치점수 계산기'!M$10,$D775,0)</f>
        <v/>
      </c>
      <c r="X775" s="184">
        <f>OFFSET('배치점수 계산기'!N$10,$D775,0)</f>
        <v/>
      </c>
      <c r="Y775" s="188">
        <f>OFFSET(환산공식!FW$15,$F775,0)</f>
        <v/>
      </c>
      <c r="Z775" s="697">
        <f>OFFSET(환산공식!FX$15,$F775,0)</f>
        <v/>
      </c>
      <c r="AA775" s="179">
        <f>OFFSET(환산공식!FY$15,$F775,0)</f>
        <v/>
      </c>
      <c r="AB775" s="3" t="n"/>
      <c r="AD775" s="0">
        <f>IF(L775="X",6,IF(Q775&gt;R775,1,IF(Q775&gt;S775,2,IF(Q775&gt;T775,3,IF(Q775&gt;U775,4,IF(Q775&gt;=V775,5,IF(Q775&lt;V775,6,"")))))))</f>
        <v/>
      </c>
      <c r="AF775" s="3" t="n"/>
      <c r="AG775" s="3" t="n"/>
      <c r="AH775" s="3" t="n"/>
    </row>
    <row r="776">
      <c r="A776" s="198" t="n"/>
      <c r="B776" s="198" t="n"/>
      <c r="C776" s="198" t="inlineStr">
        <is>
          <t>나769</t>
        </is>
      </c>
      <c r="D776" s="195" t="n">
        <v>1791</v>
      </c>
      <c r="E776" s="195" t="n">
        <v>290</v>
      </c>
      <c r="F776" s="195" t="n">
        <v>290</v>
      </c>
      <c r="G776" s="239" t="n">
        <v>769</v>
      </c>
      <c r="H776" s="197" t="inlineStr">
        <is>
          <t>나</t>
        </is>
      </c>
      <c r="I776" s="242" t="inlineStr">
        <is>
          <t>부산대</t>
        </is>
      </c>
      <c r="J776" s="242" t="inlineStr">
        <is>
          <t>의예</t>
        </is>
      </c>
      <c r="K776" s="195" t="inlineStr">
        <is>
          <t>자연</t>
        </is>
      </c>
      <c r="L776" s="697">
        <f>IF(OFFSET(환산공식!$ED$15,$F776,0)=1,"O","X")</f>
        <v/>
      </c>
      <c r="M776" s="188">
        <f>IFERROR(OFFSET(환산공식!DJ$15,$F776,0),"")</f>
        <v/>
      </c>
      <c r="N776" s="697">
        <f>IFERROR(CONCATENATE(ROUND(OFFSET(환산공식!DK$15,$F776,0),1),"%"),"")</f>
        <v/>
      </c>
      <c r="O776" s="697">
        <f>IFERROR(OFFSET(환산공식!DL$15,$F776,0),"")</f>
        <v/>
      </c>
      <c r="P776" s="188">
        <f>IF(E776="","",IF(Q776&gt;R776,"90% 이상",IF(Q776&gt;S776,CONCATENATE(ROUND(((Q776-S776)/(R776-S776))*20+70,0),"%"),IF(Q776&gt;T776,CONCATENATE(ROUND(((Q776-T776)/(S776-T776))*30+40,0),"%"),IF(Q776&gt;U776,CONCATENATE(ROUND(((Q776-U776)/(T776-U776))*30+10,0),"%"),IF(Q776&gt;V776,CONCATENATE(ROUND(((Q776-V776)/(U776-V776))*7+3,0),"%"),"3% 이하"))))))</f>
        <v/>
      </c>
      <c r="Q776" s="194">
        <f>IFERROR(ROUND(OFFSET(환산공식!$FG$15,$F776,0),3),"")</f>
        <v/>
      </c>
      <c r="R776" s="194">
        <f>OFFSET('배치점수 계산기'!H$10,$D776,0)</f>
        <v/>
      </c>
      <c r="S776" s="194">
        <f>OFFSET('배치점수 계산기'!I$10,$D776,0)</f>
        <v/>
      </c>
      <c r="T776" s="194">
        <f>OFFSET('배치점수 계산기'!J$10,$D776,0)</f>
        <v/>
      </c>
      <c r="U776" s="194">
        <f>OFFSET('배치점수 계산기'!K$10,$D776,0)</f>
        <v/>
      </c>
      <c r="V776" s="194">
        <f>OFFSET('배치점수 계산기'!L$10,$D776,0)</f>
        <v/>
      </c>
      <c r="W776" s="186">
        <f>OFFSET('배치점수 계산기'!M$10,$D776,0)</f>
        <v/>
      </c>
      <c r="X776" s="184">
        <f>OFFSET('배치점수 계산기'!N$10,$D776,0)</f>
        <v/>
      </c>
      <c r="Y776" s="188">
        <f>OFFSET(환산공식!FW$15,$F776,0)</f>
        <v/>
      </c>
      <c r="Z776" s="697">
        <f>OFFSET(환산공식!FX$15,$F776,0)</f>
        <v/>
      </c>
      <c r="AA776" s="179">
        <f>OFFSET(환산공식!FY$15,$F776,0)</f>
        <v/>
      </c>
      <c r="AB776" s="3" t="n"/>
      <c r="AD776" s="0">
        <f>IF(L776="X",6,IF(Q776&gt;R776,1,IF(Q776&gt;S776,2,IF(Q776&gt;T776,3,IF(Q776&gt;U776,4,IF(Q776&gt;=V776,5,IF(Q776&lt;V776,6,"")))))))</f>
        <v/>
      </c>
      <c r="AF776" s="3" t="n"/>
      <c r="AG776" s="3" t="n"/>
      <c r="AH776" s="3" t="n"/>
    </row>
    <row r="777">
      <c r="A777" s="198" t="n"/>
      <c r="B777" s="198" t="n"/>
      <c r="C777" s="198" t="inlineStr">
        <is>
          <t>나770</t>
        </is>
      </c>
      <c r="D777" s="195" t="n">
        <v>1792</v>
      </c>
      <c r="E777" s="195" t="n">
        <v>290</v>
      </c>
      <c r="F777" s="195" t="n">
        <v>290</v>
      </c>
      <c r="G777" s="239" t="n">
        <v>770</v>
      </c>
      <c r="H777" s="197" t="inlineStr">
        <is>
          <t>나</t>
        </is>
      </c>
      <c r="I777" s="242" t="inlineStr">
        <is>
          <t>부산대</t>
        </is>
      </c>
      <c r="J777" s="242" t="inlineStr">
        <is>
          <t>의예(지역)</t>
        </is>
      </c>
      <c r="K777" s="195" t="inlineStr">
        <is>
          <t>자연</t>
        </is>
      </c>
      <c r="L777" s="697">
        <f>IF(OFFSET(환산공식!$ED$15,$F777,0)=1,"O","X")</f>
        <v/>
      </c>
      <c r="M777" s="188">
        <f>IFERROR(OFFSET(환산공식!DJ$15,$F777,0),"")</f>
        <v/>
      </c>
      <c r="N777" s="697">
        <f>IFERROR(CONCATENATE(ROUND(OFFSET(환산공식!DK$15,$F777,0),1),"%"),"")</f>
        <v/>
      </c>
      <c r="O777" s="697">
        <f>IFERROR(OFFSET(환산공식!DL$15,$F777,0),"")</f>
        <v/>
      </c>
      <c r="P777" s="188">
        <f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/>
      </c>
      <c r="Q777" s="194">
        <f>IFERROR(ROUND(OFFSET(환산공식!$FG$15,$F777,0),3),"")</f>
        <v/>
      </c>
      <c r="R777" s="194">
        <f>OFFSET('배치점수 계산기'!H$10,$D777,0)</f>
        <v/>
      </c>
      <c r="S777" s="194">
        <f>OFFSET('배치점수 계산기'!I$10,$D777,0)</f>
        <v/>
      </c>
      <c r="T777" s="194">
        <f>OFFSET('배치점수 계산기'!J$10,$D777,0)</f>
        <v/>
      </c>
      <c r="U777" s="194">
        <f>OFFSET('배치점수 계산기'!K$10,$D777,0)</f>
        <v/>
      </c>
      <c r="V777" s="194">
        <f>OFFSET('배치점수 계산기'!L$10,$D777,0)</f>
        <v/>
      </c>
      <c r="W777" s="186">
        <f>OFFSET('배치점수 계산기'!M$10,$D777,0)</f>
        <v/>
      </c>
      <c r="X777" s="184">
        <f>OFFSET('배치점수 계산기'!N$10,$D777,0)</f>
        <v/>
      </c>
      <c r="Y777" s="188">
        <f>OFFSET(환산공식!FW$15,$F777,0)</f>
        <v/>
      </c>
      <c r="Z777" s="697">
        <f>OFFSET(환산공식!FX$15,$F777,0)</f>
        <v/>
      </c>
      <c r="AA777" s="179">
        <f>OFFSET(환산공식!FY$15,$F777,0)</f>
        <v/>
      </c>
      <c r="AB777" s="3" t="n"/>
      <c r="AD777" s="0">
        <f>IF(L777="X",6,IF(Q777&gt;R777,1,IF(Q777&gt;S777,2,IF(Q777&gt;T777,3,IF(Q777&gt;U777,4,IF(Q777&gt;=V777,5,IF(Q777&lt;V777,6,"")))))))</f>
        <v/>
      </c>
      <c r="AF777" s="3" t="n"/>
      <c r="AG777" s="3" t="n"/>
      <c r="AH777" s="3" t="n"/>
    </row>
    <row r="778">
      <c r="A778" s="198" t="n"/>
      <c r="B778" s="198" t="n"/>
      <c r="C778" s="198" t="inlineStr">
        <is>
          <t>나771</t>
        </is>
      </c>
      <c r="D778" s="195" t="n">
        <v>1793</v>
      </c>
      <c r="E778" s="195" t="n">
        <v>88</v>
      </c>
      <c r="F778" s="195" t="n">
        <v>88</v>
      </c>
      <c r="G778" s="239" t="n">
        <v>771</v>
      </c>
      <c r="H778" s="197" t="inlineStr">
        <is>
          <t>나</t>
        </is>
      </c>
      <c r="I778" s="242" t="inlineStr">
        <is>
          <t>이화여대</t>
        </is>
      </c>
      <c r="J778" s="242" t="inlineStr">
        <is>
          <t>의예(자연)</t>
        </is>
      </c>
      <c r="K778" s="195" t="inlineStr">
        <is>
          <t>자연</t>
        </is>
      </c>
      <c r="L778" s="697">
        <f>IF(OFFSET(환산공식!$ED$15,$F778,0)=1,"O","X")</f>
        <v/>
      </c>
      <c r="M778" s="188">
        <f>IFERROR(OFFSET(환산공식!DJ$15,$F778,0),"")</f>
        <v/>
      </c>
      <c r="N778" s="697">
        <f>IFERROR(CONCATENATE(ROUND(OFFSET(환산공식!DK$15,$F778,0),1),"%"),"")</f>
        <v/>
      </c>
      <c r="O778" s="697">
        <f>IFERROR(OFFSET(환산공식!DL$15,$F778,0),"")</f>
        <v/>
      </c>
      <c r="P778" s="188">
        <f>IF(E778="","",IF(Q778&gt;R778,"90% 이상",IF(Q778&gt;S778,CONCATENATE(ROUND(((Q778-S778)/(R778-S778))*20+70,0),"%"),IF(Q778&gt;T778,CONCATENATE(ROUND(((Q778-T778)/(S778-T778))*30+40,0),"%"),IF(Q778&gt;U778,CONCATENATE(ROUND(((Q778-U778)/(T778-U778))*30+10,0),"%"),IF(Q778&gt;V778,CONCATENATE(ROUND(((Q778-V778)/(U778-V778))*7+3,0),"%"),"3% 이하"))))))</f>
        <v/>
      </c>
      <c r="Q778" s="194">
        <f>IFERROR(ROUND(OFFSET(환산공식!$FG$15,$F778,0),3),"")</f>
        <v/>
      </c>
      <c r="R778" s="194">
        <f>OFFSET('배치점수 계산기'!H$10,$D778,0)</f>
        <v/>
      </c>
      <c r="S778" s="194">
        <f>OFFSET('배치점수 계산기'!I$10,$D778,0)</f>
        <v/>
      </c>
      <c r="T778" s="194">
        <f>OFFSET('배치점수 계산기'!J$10,$D778,0)</f>
        <v/>
      </c>
      <c r="U778" s="194">
        <f>OFFSET('배치점수 계산기'!K$10,$D778,0)</f>
        <v/>
      </c>
      <c r="V778" s="194">
        <f>OFFSET('배치점수 계산기'!L$10,$D778,0)</f>
        <v/>
      </c>
      <c r="W778" s="186">
        <f>OFFSET('배치점수 계산기'!M$10,$D778,0)</f>
        <v/>
      </c>
      <c r="X778" s="184">
        <f>OFFSET('배치점수 계산기'!N$10,$D778,0)</f>
        <v/>
      </c>
      <c r="Y778" s="188">
        <f>OFFSET(환산공식!FW$15,$F778,0)</f>
        <v/>
      </c>
      <c r="Z778" s="697">
        <f>OFFSET(환산공식!FX$15,$F778,0)</f>
        <v/>
      </c>
      <c r="AA778" s="179">
        <f>OFFSET(환산공식!FY$15,$F778,0)</f>
        <v/>
      </c>
      <c r="AB778" s="3" t="n"/>
      <c r="AD778" s="0">
        <f>IF(L778="X",6,IF(Q778&gt;R778,1,IF(Q778&gt;S778,2,IF(Q778&gt;T778,3,IF(Q778&gt;U778,4,IF(Q778&gt;=V778,5,IF(Q778&lt;V778,6,"")))))))</f>
        <v/>
      </c>
      <c r="AF778" s="3" t="n"/>
      <c r="AG778" s="3" t="n"/>
      <c r="AH778" s="3" t="n"/>
    </row>
    <row r="779">
      <c r="A779" s="198" t="n"/>
      <c r="B779" s="198" t="n"/>
      <c r="C779" s="198" t="inlineStr">
        <is>
          <t>나772</t>
        </is>
      </c>
      <c r="D779" s="195" t="n">
        <v>1794</v>
      </c>
      <c r="E779" s="195" t="n">
        <v>89</v>
      </c>
      <c r="F779" s="195" t="n">
        <v>89</v>
      </c>
      <c r="G779" s="239" t="n">
        <v>772</v>
      </c>
      <c r="H779" s="197" t="inlineStr">
        <is>
          <t>나</t>
        </is>
      </c>
      <c r="I779" s="242" t="inlineStr">
        <is>
          <t>이화여대</t>
        </is>
      </c>
      <c r="J779" s="242" t="inlineStr">
        <is>
          <t>의예(인문)</t>
        </is>
      </c>
      <c r="K779" s="195" t="inlineStr">
        <is>
          <t>통합</t>
        </is>
      </c>
      <c r="L779" s="697">
        <f>IF(OFFSET(환산공식!$ED$15,$F779,0)=1,"O","X")</f>
        <v/>
      </c>
      <c r="M779" s="188">
        <f>IFERROR(OFFSET(환산공식!DJ$15,$F779,0),"")</f>
        <v/>
      </c>
      <c r="N779" s="697">
        <f>IFERROR(CONCATENATE(ROUND(OFFSET(환산공식!DK$15,$F779,0),1),"%"),"")</f>
        <v/>
      </c>
      <c r="O779" s="697">
        <f>IFERROR(OFFSET(환산공식!DL$15,$F779,0),"")</f>
        <v/>
      </c>
      <c r="P779" s="188">
        <f>IF(E779="","",IF(Q779&gt;R779,"90% 이상",IF(Q779&gt;S779,CONCATENATE(ROUND(((Q779-S779)/(R779-S779))*20+70,0),"%"),IF(Q779&gt;T779,CONCATENATE(ROUND(((Q779-T779)/(S779-T779))*30+40,0),"%"),IF(Q779&gt;U779,CONCATENATE(ROUND(((Q779-U779)/(T779-U779))*30+10,0),"%"),IF(Q779&gt;V779,CONCATENATE(ROUND(((Q779-V779)/(U779-V779))*7+3,0),"%"),"3% 이하"))))))</f>
        <v/>
      </c>
      <c r="Q779" s="194">
        <f>IFERROR(ROUND(OFFSET(환산공식!$FG$15,$F779,0),3),"")</f>
        <v/>
      </c>
      <c r="R779" s="194">
        <f>OFFSET('배치점수 계산기'!H$10,$D779,0)</f>
        <v/>
      </c>
      <c r="S779" s="194">
        <f>OFFSET('배치점수 계산기'!I$10,$D779,0)</f>
        <v/>
      </c>
      <c r="T779" s="194">
        <f>OFFSET('배치점수 계산기'!J$10,$D779,0)</f>
        <v/>
      </c>
      <c r="U779" s="194">
        <f>OFFSET('배치점수 계산기'!K$10,$D779,0)</f>
        <v/>
      </c>
      <c r="V779" s="194">
        <f>OFFSET('배치점수 계산기'!L$10,$D779,0)</f>
        <v/>
      </c>
      <c r="W779" s="186">
        <f>OFFSET('배치점수 계산기'!M$10,$D779,0)</f>
        <v/>
      </c>
      <c r="X779" s="184">
        <f>OFFSET('배치점수 계산기'!N$10,$D779,0)</f>
        <v/>
      </c>
      <c r="Y779" s="188">
        <f>OFFSET(환산공식!FW$15,$F779,0)</f>
        <v/>
      </c>
      <c r="Z779" s="697">
        <f>OFFSET(환산공식!FX$15,$F779,0)</f>
        <v/>
      </c>
      <c r="AA779" s="179">
        <f>OFFSET(환산공식!FY$15,$F779,0)</f>
        <v/>
      </c>
      <c r="AB779" s="3" t="n"/>
      <c r="AD779" s="0">
        <f>IF(L779="X",6,IF(Q779&gt;R779,1,IF(Q779&gt;S779,2,IF(Q779&gt;T779,3,IF(Q779&gt;U779,4,IF(Q779&gt;=V779,5,IF(Q779&lt;V779,6,"")))))))</f>
        <v/>
      </c>
      <c r="AF779" s="3" t="n"/>
      <c r="AG779" s="3" t="n"/>
      <c r="AH779" s="3" t="n"/>
    </row>
    <row r="780">
      <c r="A780" s="198" t="n"/>
      <c r="B780" s="198" t="n"/>
      <c r="C780" s="198" t="inlineStr">
        <is>
          <t>나773</t>
        </is>
      </c>
      <c r="D780" s="195" t="n">
        <v>1795</v>
      </c>
      <c r="E780" s="195" t="n">
        <v>183</v>
      </c>
      <c r="F780" s="195" t="n">
        <v>183</v>
      </c>
      <c r="G780" s="239" t="n">
        <v>773</v>
      </c>
      <c r="H780" s="197" t="inlineStr">
        <is>
          <t>나</t>
        </is>
      </c>
      <c r="I780" s="242" t="inlineStr">
        <is>
          <t>한림대</t>
        </is>
      </c>
      <c r="J780" s="242" t="inlineStr">
        <is>
          <t>의학</t>
        </is>
      </c>
      <c r="K780" s="195" t="inlineStr">
        <is>
          <t>자연</t>
        </is>
      </c>
      <c r="L780" s="697">
        <f>IF(OFFSET(환산공식!$ED$15,$F780,0)=1,"O","X")</f>
        <v/>
      </c>
      <c r="M780" s="188">
        <f>IFERROR(OFFSET(환산공식!DJ$15,$F780,0),"")</f>
        <v/>
      </c>
      <c r="N780" s="697">
        <f>IFERROR(CONCATENATE(ROUND(OFFSET(환산공식!DK$15,$F780,0),1),"%"),"")</f>
        <v/>
      </c>
      <c r="O780" s="697">
        <f>IFERROR(OFFSET(환산공식!DL$15,$F780,0),"")</f>
        <v/>
      </c>
      <c r="P780" s="188">
        <f>IF(E780="","",IF(Q780&gt;R780,"90% 이상",IF(Q780&gt;S780,CONCATENATE(ROUND(((Q780-S780)/(R780-S780))*20+70,0),"%"),IF(Q780&gt;T780,CONCATENATE(ROUND(((Q780-T780)/(S780-T780))*30+40,0),"%"),IF(Q780&gt;U780,CONCATENATE(ROUND(((Q780-U780)/(T780-U780))*30+10,0),"%"),IF(Q780&gt;V780,CONCATENATE(ROUND(((Q780-V780)/(U780-V780))*7+3,0),"%"),"3% 이하"))))))</f>
        <v/>
      </c>
      <c r="Q780" s="194">
        <f>IFERROR(ROUND(OFFSET(환산공식!$FG$15,$F780,0),3),"")</f>
        <v/>
      </c>
      <c r="R780" s="194">
        <f>OFFSET('배치점수 계산기'!H$10,$D780,0)</f>
        <v/>
      </c>
      <c r="S780" s="194">
        <f>OFFSET('배치점수 계산기'!I$10,$D780,0)</f>
        <v/>
      </c>
      <c r="T780" s="194">
        <f>OFFSET('배치점수 계산기'!J$10,$D780,0)</f>
        <v/>
      </c>
      <c r="U780" s="194">
        <f>OFFSET('배치점수 계산기'!K$10,$D780,0)</f>
        <v/>
      </c>
      <c r="V780" s="194">
        <f>OFFSET('배치점수 계산기'!L$10,$D780,0)</f>
        <v/>
      </c>
      <c r="W780" s="186">
        <f>OFFSET('배치점수 계산기'!M$10,$D780,0)</f>
        <v/>
      </c>
      <c r="X780" s="184">
        <f>OFFSET('배치점수 계산기'!N$10,$D780,0)</f>
        <v/>
      </c>
      <c r="Y780" s="188">
        <f>OFFSET(환산공식!FW$15,$F780,0)</f>
        <v/>
      </c>
      <c r="Z780" s="697">
        <f>OFFSET(환산공식!FX$15,$F780,0)</f>
        <v/>
      </c>
      <c r="AA780" s="179">
        <f>OFFSET(환산공식!FY$15,$F780,0)</f>
        <v/>
      </c>
      <c r="AB780" s="3" t="n"/>
      <c r="AD780" s="0">
        <f>IF(L780="X",6,IF(Q780&gt;R780,1,IF(Q780&gt;S780,2,IF(Q780&gt;T780,3,IF(Q780&gt;U780,4,IF(Q780&gt;=V780,5,IF(Q780&lt;V780,6,"")))))))</f>
        <v/>
      </c>
      <c r="AF780" s="3" t="n"/>
      <c r="AG780" s="3" t="n"/>
      <c r="AH780" s="3" t="n"/>
    </row>
    <row r="781">
      <c r="A781" s="198" t="n"/>
      <c r="B781" s="198" t="n"/>
      <c r="C781" s="198" t="inlineStr">
        <is>
          <t>나774</t>
        </is>
      </c>
      <c r="D781" s="195" t="n">
        <v>1796</v>
      </c>
      <c r="E781" s="195" t="n">
        <v>225</v>
      </c>
      <c r="F781" s="195" t="n">
        <v>225</v>
      </c>
      <c r="G781" s="239" t="n">
        <v>774</v>
      </c>
      <c r="H781" s="197" t="inlineStr">
        <is>
          <t>나</t>
        </is>
      </c>
      <c r="I781" s="242" t="inlineStr">
        <is>
          <t>충남대</t>
        </is>
      </c>
      <c r="J781" s="242" t="inlineStr">
        <is>
          <t>의예</t>
        </is>
      </c>
      <c r="K781" s="195" t="inlineStr">
        <is>
          <t>자연</t>
        </is>
      </c>
      <c r="L781" s="697">
        <f>IF(OFFSET(환산공식!$ED$15,$F781,0)=1,"O","X")</f>
        <v/>
      </c>
      <c r="M781" s="188">
        <f>IFERROR(OFFSET(환산공식!DJ$15,$F781,0),"")</f>
        <v/>
      </c>
      <c r="N781" s="697">
        <f>IFERROR(CONCATENATE(ROUND(OFFSET(환산공식!DK$15,$F781,0),1),"%"),"")</f>
        <v/>
      </c>
      <c r="O781" s="697">
        <f>IFERROR(OFFSET(환산공식!DL$15,$F781,0),"")</f>
        <v/>
      </c>
      <c r="P781" s="188">
        <f>IF(E781="","",IF(Q781&gt;R781,"90% 이상",IF(Q781&gt;S781,CONCATENATE(ROUND(((Q781-S781)/(R781-S781))*20+70,0),"%"),IF(Q781&gt;T781,CONCATENATE(ROUND(((Q781-T781)/(S781-T781))*30+40,0),"%"),IF(Q781&gt;U781,CONCATENATE(ROUND(((Q781-U781)/(T781-U781))*30+10,0),"%"),IF(Q781&gt;V781,CONCATENATE(ROUND(((Q781-V781)/(U781-V781))*7+3,0),"%"),"3% 이하"))))))</f>
        <v/>
      </c>
      <c r="Q781" s="194">
        <f>IFERROR(ROUND(OFFSET(환산공식!$FG$15,$F781,0),3),"")</f>
        <v/>
      </c>
      <c r="R781" s="194">
        <f>OFFSET('배치점수 계산기'!H$10,$D781,0)</f>
        <v/>
      </c>
      <c r="S781" s="194">
        <f>OFFSET('배치점수 계산기'!I$10,$D781,0)</f>
        <v/>
      </c>
      <c r="T781" s="194">
        <f>OFFSET('배치점수 계산기'!J$10,$D781,0)</f>
        <v/>
      </c>
      <c r="U781" s="194">
        <f>OFFSET('배치점수 계산기'!K$10,$D781,0)</f>
        <v/>
      </c>
      <c r="V781" s="194">
        <f>OFFSET('배치점수 계산기'!L$10,$D781,0)</f>
        <v/>
      </c>
      <c r="W781" s="186">
        <f>OFFSET('배치점수 계산기'!M$10,$D781,0)</f>
        <v/>
      </c>
      <c r="X781" s="184">
        <f>OFFSET('배치점수 계산기'!N$10,$D781,0)</f>
        <v/>
      </c>
      <c r="Y781" s="188">
        <f>OFFSET(환산공식!FW$15,$F781,0)</f>
        <v/>
      </c>
      <c r="Z781" s="697">
        <f>OFFSET(환산공식!FX$15,$F781,0)</f>
        <v/>
      </c>
      <c r="AA781" s="179">
        <f>OFFSET(환산공식!FY$15,$F781,0)</f>
        <v/>
      </c>
      <c r="AB781" s="3" t="n"/>
      <c r="AD781" s="0">
        <f>IF(L781="X",6,IF(Q781&gt;R781,1,IF(Q781&gt;S781,2,IF(Q781&gt;T781,3,IF(Q781&gt;U781,4,IF(Q781&gt;=V781,5,IF(Q781&lt;V781,6,"")))))))</f>
        <v/>
      </c>
      <c r="AF781" s="3" t="n"/>
      <c r="AG781" s="3" t="n"/>
      <c r="AH781" s="3" t="n"/>
    </row>
    <row r="782">
      <c r="A782" s="198" t="n"/>
      <c r="B782" s="198" t="n"/>
      <c r="C782" s="198" t="inlineStr">
        <is>
          <t>나775</t>
        </is>
      </c>
      <c r="D782" s="195" t="n">
        <v>1797</v>
      </c>
      <c r="E782" s="195" t="n">
        <v>225</v>
      </c>
      <c r="F782" s="195" t="n">
        <v>225</v>
      </c>
      <c r="G782" s="239" t="n">
        <v>775</v>
      </c>
      <c r="H782" s="197" t="inlineStr">
        <is>
          <t>나</t>
        </is>
      </c>
      <c r="I782" s="242" t="inlineStr">
        <is>
          <t>충남대</t>
        </is>
      </c>
      <c r="J782" s="242" t="inlineStr">
        <is>
          <t>의예(지역)</t>
        </is>
      </c>
      <c r="K782" s="195" t="inlineStr">
        <is>
          <t>자연</t>
        </is>
      </c>
      <c r="L782" s="697">
        <f>IF(OFFSET(환산공식!$ED$15,$F782,0)=1,"O","X")</f>
        <v/>
      </c>
      <c r="M782" s="188">
        <f>IFERROR(OFFSET(환산공식!DJ$15,$F782,0),"")</f>
        <v/>
      </c>
      <c r="N782" s="697">
        <f>IFERROR(CONCATENATE(ROUND(OFFSET(환산공식!DK$15,$F782,0),1),"%"),"")</f>
        <v/>
      </c>
      <c r="O782" s="697">
        <f>IFERROR(OFFSET(환산공식!DL$15,$F782,0),"")</f>
        <v/>
      </c>
      <c r="P782" s="188">
        <f>IF(E782="","",IF(Q782&gt;R782,"90% 이상",IF(Q782&gt;S782,CONCATENATE(ROUND(((Q782-S782)/(R782-S782))*20+70,0),"%"),IF(Q782&gt;T782,CONCATENATE(ROUND(((Q782-T782)/(S782-T782))*30+40,0),"%"),IF(Q782&gt;U782,CONCATENATE(ROUND(((Q782-U782)/(T782-U782))*30+10,0),"%"),IF(Q782&gt;V782,CONCATENATE(ROUND(((Q782-V782)/(U782-V782))*7+3,0),"%"),"3% 이하"))))))</f>
        <v/>
      </c>
      <c r="Q782" s="194">
        <f>IFERROR(ROUND(OFFSET(환산공식!$FG$15,$F782,0),3),"")</f>
        <v/>
      </c>
      <c r="R782" s="194">
        <f>OFFSET('배치점수 계산기'!H$10,$D782,0)</f>
        <v/>
      </c>
      <c r="S782" s="194">
        <f>OFFSET('배치점수 계산기'!I$10,$D782,0)</f>
        <v/>
      </c>
      <c r="T782" s="194">
        <f>OFFSET('배치점수 계산기'!J$10,$D782,0)</f>
        <v/>
      </c>
      <c r="U782" s="194">
        <f>OFFSET('배치점수 계산기'!K$10,$D782,0)</f>
        <v/>
      </c>
      <c r="V782" s="194">
        <f>OFFSET('배치점수 계산기'!L$10,$D782,0)</f>
        <v/>
      </c>
      <c r="W782" s="186">
        <f>OFFSET('배치점수 계산기'!M$10,$D782,0)</f>
        <v/>
      </c>
      <c r="X782" s="184">
        <f>OFFSET('배치점수 계산기'!N$10,$D782,0)</f>
        <v/>
      </c>
      <c r="Y782" s="188">
        <f>OFFSET(환산공식!FW$15,$F782,0)</f>
        <v/>
      </c>
      <c r="Z782" s="697">
        <f>OFFSET(환산공식!FX$15,$F782,0)</f>
        <v/>
      </c>
      <c r="AA782" s="179">
        <f>OFFSET(환산공식!FY$15,$F782,0)</f>
        <v/>
      </c>
      <c r="AB782" s="3" t="n"/>
      <c r="AD782" s="0">
        <f>IF(L782="X",6,IF(Q782&gt;R782,1,IF(Q782&gt;S782,2,IF(Q782&gt;T782,3,IF(Q782&gt;U782,4,IF(Q782&gt;=V782,5,IF(Q782&lt;V782,6,"")))))))</f>
        <v/>
      </c>
      <c r="AF782" s="3" t="n"/>
      <c r="AG782" s="3" t="n"/>
      <c r="AH782" s="3" t="n"/>
    </row>
    <row r="783">
      <c r="A783" s="198" t="n"/>
      <c r="B783" s="198" t="n"/>
      <c r="C783" s="198" t="inlineStr">
        <is>
          <t>나776</t>
        </is>
      </c>
      <c r="D783" s="195" t="n">
        <v>1798</v>
      </c>
      <c r="E783" s="195" t="n">
        <v>170</v>
      </c>
      <c r="F783" s="195" t="n">
        <v>170</v>
      </c>
      <c r="G783" s="239" t="n">
        <v>776</v>
      </c>
      <c r="H783" s="197" t="inlineStr">
        <is>
          <t>나</t>
        </is>
      </c>
      <c r="I783" s="242" t="inlineStr">
        <is>
          <t>연세대(미래)</t>
        </is>
      </c>
      <c r="J783" s="242" t="inlineStr">
        <is>
          <t>의예</t>
        </is>
      </c>
      <c r="K783" s="195" t="inlineStr">
        <is>
          <t>자연</t>
        </is>
      </c>
      <c r="L783" s="697">
        <f>IF(OFFSET(환산공식!$ED$15,$F783,0)=1,"O","X")</f>
        <v/>
      </c>
      <c r="M783" s="188">
        <f>IFERROR(OFFSET(환산공식!DJ$15,$F783,0),"")</f>
        <v/>
      </c>
      <c r="N783" s="697">
        <f>IFERROR(CONCATENATE(ROUND(OFFSET(환산공식!DK$15,$F783,0),1),"%"),"")</f>
        <v/>
      </c>
      <c r="O783" s="697">
        <f>IFERROR(OFFSET(환산공식!DL$15,$F783,0),"")</f>
        <v/>
      </c>
      <c r="P783" s="188">
        <f>IF(E783="","",IF(Q783&gt;R783,"90% 이상",IF(Q783&gt;S783,CONCATENATE(ROUND(((Q783-S783)/(R783-S783))*20+70,0),"%"),IF(Q783&gt;T783,CONCATENATE(ROUND(((Q783-T783)/(S783-T783))*30+40,0),"%"),IF(Q783&gt;U783,CONCATENATE(ROUND(((Q783-U783)/(T783-U783))*30+10,0),"%"),IF(Q783&gt;V783,CONCATENATE(ROUND(((Q783-V783)/(U783-V783))*7+3,0),"%"),"3% 이하"))))))</f>
        <v/>
      </c>
      <c r="Q783" s="194">
        <f>IFERROR(ROUND(OFFSET(환산공식!$FG$15,$F783,0),3),"")</f>
        <v/>
      </c>
      <c r="R783" s="194">
        <f>OFFSET('배치점수 계산기'!H$10,$D783,0)</f>
        <v/>
      </c>
      <c r="S783" s="194">
        <f>OFFSET('배치점수 계산기'!I$10,$D783,0)</f>
        <v/>
      </c>
      <c r="T783" s="194">
        <f>OFFSET('배치점수 계산기'!J$10,$D783,0)</f>
        <v/>
      </c>
      <c r="U783" s="194">
        <f>OFFSET('배치점수 계산기'!K$10,$D783,0)</f>
        <v/>
      </c>
      <c r="V783" s="194">
        <f>OFFSET('배치점수 계산기'!L$10,$D783,0)</f>
        <v/>
      </c>
      <c r="W783" s="186">
        <f>OFFSET('배치점수 계산기'!M$10,$D783,0)</f>
        <v/>
      </c>
      <c r="X783" s="184">
        <f>OFFSET('배치점수 계산기'!N$10,$D783,0)</f>
        <v/>
      </c>
      <c r="Y783" s="188">
        <f>OFFSET(환산공식!FW$15,$F783,0)</f>
        <v/>
      </c>
      <c r="Z783" s="697">
        <f>OFFSET(환산공식!FX$15,$F783,0)</f>
        <v/>
      </c>
      <c r="AA783" s="179">
        <f>OFFSET(환산공식!FY$15,$F783,0)</f>
        <v/>
      </c>
      <c r="AB783" s="3" t="n"/>
      <c r="AD783" s="0">
        <f>IF(L783="X",6,IF(Q783&gt;R783,1,IF(Q783&gt;S783,2,IF(Q783&gt;T783,3,IF(Q783&gt;U783,4,IF(Q783&gt;=V783,5,IF(Q783&lt;V783,6,"")))))))</f>
        <v/>
      </c>
      <c r="AF783" s="3" t="n"/>
      <c r="AG783" s="3" t="n"/>
      <c r="AH783" s="3" t="n"/>
    </row>
    <row r="784">
      <c r="A784" s="198" t="n"/>
      <c r="B784" s="198" t="n"/>
      <c r="C784" s="198" t="inlineStr">
        <is>
          <t>나777</t>
        </is>
      </c>
      <c r="D784" s="195" t="n">
        <v>1799</v>
      </c>
      <c r="E784" s="195" t="n">
        <v>5</v>
      </c>
      <c r="F784" s="195" t="n">
        <v>5</v>
      </c>
      <c r="G784" s="239" t="n">
        <v>777</v>
      </c>
      <c r="H784" s="197" t="inlineStr">
        <is>
          <t>나</t>
        </is>
      </c>
      <c r="I784" s="242" t="inlineStr">
        <is>
          <t>연세대(미래)</t>
        </is>
      </c>
      <c r="J784" s="242" t="inlineStr">
        <is>
          <t>의예(지역)</t>
        </is>
      </c>
      <c r="K784" s="195" t="inlineStr">
        <is>
          <t>자연</t>
        </is>
      </c>
      <c r="L784" s="697">
        <f>IF(OFFSET(환산공식!$ED$15,$F784,0)=1,"O","X")</f>
        <v/>
      </c>
      <c r="M784" s="188">
        <f>IFERROR(OFFSET(환산공식!DJ$15,$F784,0),"")</f>
        <v/>
      </c>
      <c r="N784" s="697">
        <f>IFERROR(CONCATENATE(ROUND(OFFSET(환산공식!DK$15,$F784,0),1),"%"),"")</f>
        <v/>
      </c>
      <c r="O784" s="697">
        <f>IFERROR(OFFSET(환산공식!DL$15,$F784,0),"")</f>
        <v/>
      </c>
      <c r="P784" s="188">
        <f>IF(E784="","",IF(Q784&gt;R784,"90% 이상",IF(Q784&gt;S784,CONCATENATE(ROUND(((Q784-S784)/(R784-S784))*20+70,0),"%"),IF(Q784&gt;T784,CONCATENATE(ROUND(((Q784-T784)/(S784-T784))*30+40,0),"%"),IF(Q784&gt;U784,CONCATENATE(ROUND(((Q784-U784)/(T784-U784))*30+10,0),"%"),IF(Q784&gt;V784,CONCATENATE(ROUND(((Q784-V784)/(U784-V784))*7+3,0),"%"),"3% 이하"))))))</f>
        <v/>
      </c>
      <c r="Q784" s="194">
        <f>IFERROR(ROUND(OFFSET(환산공식!$FG$15,$F784,0),3),"")</f>
        <v/>
      </c>
      <c r="R784" s="194">
        <f>OFFSET('배치점수 계산기'!H$10,$D784,0)</f>
        <v/>
      </c>
      <c r="S784" s="194">
        <f>OFFSET('배치점수 계산기'!I$10,$D784,0)</f>
        <v/>
      </c>
      <c r="T784" s="194">
        <f>OFFSET('배치점수 계산기'!J$10,$D784,0)</f>
        <v/>
      </c>
      <c r="U784" s="194">
        <f>OFFSET('배치점수 계산기'!K$10,$D784,0)</f>
        <v/>
      </c>
      <c r="V784" s="194">
        <f>OFFSET('배치점수 계산기'!L$10,$D784,0)</f>
        <v/>
      </c>
      <c r="W784" s="186">
        <f>OFFSET('배치점수 계산기'!M$10,$D784,0)</f>
        <v/>
      </c>
      <c r="X784" s="184">
        <f>OFFSET('배치점수 계산기'!N$10,$D784,0)</f>
        <v/>
      </c>
      <c r="Y784" s="188">
        <f>OFFSET(환산공식!FW$15,$F784,0)</f>
        <v/>
      </c>
      <c r="Z784" s="697">
        <f>OFFSET(환산공식!FX$15,$F784,0)</f>
        <v/>
      </c>
      <c r="AA784" s="179">
        <f>OFFSET(환산공식!FY$15,$F784,0)</f>
        <v/>
      </c>
      <c r="AB784" s="3" t="n"/>
      <c r="AD784" s="0">
        <f>IF(L784="X",6,IF(Q784&gt;R784,1,IF(Q784&gt;S784,2,IF(Q784&gt;T784,3,IF(Q784&gt;U784,4,IF(Q784&gt;=V784,5,IF(Q784&lt;V784,6,"")))))))</f>
        <v/>
      </c>
      <c r="AF784" s="3" t="n"/>
      <c r="AG784" s="3" t="n"/>
      <c r="AH784" s="3" t="n"/>
    </row>
    <row r="785">
      <c r="A785" s="198" t="n"/>
      <c r="B785" s="198" t="n"/>
      <c r="C785" s="198" t="inlineStr">
        <is>
          <t>나778</t>
        </is>
      </c>
      <c r="D785" s="195" t="n">
        <v>1800</v>
      </c>
      <c r="E785" s="195" t="n">
        <v>177</v>
      </c>
      <c r="F785" s="195" t="n">
        <v>177</v>
      </c>
      <c r="G785" s="239" t="n">
        <v>778</v>
      </c>
      <c r="H785" s="197" t="inlineStr">
        <is>
          <t>나</t>
        </is>
      </c>
      <c r="I785" s="242" t="inlineStr">
        <is>
          <t>을지대</t>
        </is>
      </c>
      <c r="J785" s="242" t="inlineStr">
        <is>
          <t>의예</t>
        </is>
      </c>
      <c r="K785" s="195" t="inlineStr">
        <is>
          <t>자연</t>
        </is>
      </c>
      <c r="L785" s="697">
        <f>IF(OFFSET(환산공식!$ED$15,$F785,0)=1,"O","X")</f>
        <v/>
      </c>
      <c r="M785" s="188">
        <f>IFERROR(OFFSET(환산공식!DJ$15,$F785,0),"")</f>
        <v/>
      </c>
      <c r="N785" s="697">
        <f>IFERROR(CONCATENATE(ROUND(OFFSET(환산공식!DK$15,$F785,0),1),"%"),"")</f>
        <v/>
      </c>
      <c r="O785" s="697">
        <f>IFERROR(OFFSET(환산공식!DL$15,$F785,0),"")</f>
        <v/>
      </c>
      <c r="P785" s="188">
        <f>IF(E785="","",IF(Q785&gt;R785,"90% 이상",IF(Q785&gt;S785,CONCATENATE(ROUND(((Q785-S785)/(R785-S785))*20+70,0),"%"),IF(Q785&gt;T785,CONCATENATE(ROUND(((Q785-T785)/(S785-T785))*30+40,0),"%"),IF(Q785&gt;U785,CONCATENATE(ROUND(((Q785-U785)/(T785-U785))*30+10,0),"%"),IF(Q785&gt;V785,CONCATENATE(ROUND(((Q785-V785)/(U785-V785))*7+3,0),"%"),"3% 이하"))))))</f>
        <v/>
      </c>
      <c r="Q785" s="194">
        <f>IFERROR(ROUND(OFFSET(환산공식!$FG$15,$F785,0),3),"")</f>
        <v/>
      </c>
      <c r="R785" s="194">
        <f>OFFSET('배치점수 계산기'!H$10,$D785,0)</f>
        <v/>
      </c>
      <c r="S785" s="194">
        <f>OFFSET('배치점수 계산기'!I$10,$D785,0)</f>
        <v/>
      </c>
      <c r="T785" s="194">
        <f>OFFSET('배치점수 계산기'!J$10,$D785,0)</f>
        <v/>
      </c>
      <c r="U785" s="194">
        <f>OFFSET('배치점수 계산기'!K$10,$D785,0)</f>
        <v/>
      </c>
      <c r="V785" s="194">
        <f>OFFSET('배치점수 계산기'!L$10,$D785,0)</f>
        <v/>
      </c>
      <c r="W785" s="186">
        <f>OFFSET('배치점수 계산기'!M$10,$D785,0)</f>
        <v/>
      </c>
      <c r="X785" s="184">
        <f>OFFSET('배치점수 계산기'!N$10,$D785,0)</f>
        <v/>
      </c>
      <c r="Y785" s="188">
        <f>OFFSET(환산공식!FW$15,$F785,0)</f>
        <v/>
      </c>
      <c r="Z785" s="697">
        <f>OFFSET(환산공식!FX$15,$F785,0)</f>
        <v/>
      </c>
      <c r="AA785" s="179">
        <f>OFFSET(환산공식!FY$15,$F785,0)</f>
        <v/>
      </c>
      <c r="AB785" s="3" t="n"/>
      <c r="AD785" s="0">
        <f>IF(L785="X",6,IF(Q785&gt;R785,1,IF(Q785&gt;S785,2,IF(Q785&gt;T785,3,IF(Q785&gt;U785,4,IF(Q785&gt;=V785,5,IF(Q785&lt;V785,6,"")))))))</f>
        <v/>
      </c>
      <c r="AF785" s="3" t="n"/>
      <c r="AG785" s="3" t="n"/>
      <c r="AH785" s="3" t="n"/>
    </row>
    <row r="786">
      <c r="A786" s="198" t="n"/>
      <c r="B786" s="198" t="n"/>
      <c r="C786" s="198" t="inlineStr">
        <is>
          <t>나779</t>
        </is>
      </c>
      <c r="D786" s="195" t="n">
        <v>1801</v>
      </c>
      <c r="E786" s="195" t="n">
        <v>210</v>
      </c>
      <c r="F786" s="195" t="n">
        <v>210</v>
      </c>
      <c r="G786" s="239" t="n">
        <v>779</v>
      </c>
      <c r="H786" s="197" t="inlineStr">
        <is>
          <t>나</t>
        </is>
      </c>
      <c r="I786" s="242" t="inlineStr">
        <is>
          <t>전북대</t>
        </is>
      </c>
      <c r="J786" s="242" t="inlineStr">
        <is>
          <t>의예</t>
        </is>
      </c>
      <c r="K786" s="195" t="inlineStr">
        <is>
          <t>자연</t>
        </is>
      </c>
      <c r="L786" s="697">
        <f>IF(OFFSET(환산공식!$ED$15,$F786,0)=1,"O","X")</f>
        <v/>
      </c>
      <c r="M786" s="188">
        <f>IFERROR(OFFSET(환산공식!DJ$15,$F786,0),"")</f>
        <v/>
      </c>
      <c r="N786" s="697">
        <f>IFERROR(CONCATENATE(ROUND(OFFSET(환산공식!DK$15,$F786,0),1),"%"),"")</f>
        <v/>
      </c>
      <c r="O786" s="697">
        <f>IFERROR(OFFSET(환산공식!DL$15,$F786,0),"")</f>
        <v/>
      </c>
      <c r="P786" s="188">
        <f>IF(E786="","",IF(Q786&gt;R786,"90% 이상",IF(Q786&gt;S786,CONCATENATE(ROUND(((Q786-S786)/(R786-S786))*20+70,0),"%"),IF(Q786&gt;T786,CONCATENATE(ROUND(((Q786-T786)/(S786-T786))*30+40,0),"%"),IF(Q786&gt;U786,CONCATENATE(ROUND(((Q786-U786)/(T786-U786))*30+10,0),"%"),IF(Q786&gt;V786,CONCATENATE(ROUND(((Q786-V786)/(U786-V786))*7+3,0),"%"),"3% 이하"))))))</f>
        <v/>
      </c>
      <c r="Q786" s="194">
        <f>IFERROR(ROUND(OFFSET(환산공식!$FG$15,$F786,0),3),"")</f>
        <v/>
      </c>
      <c r="R786" s="194">
        <f>OFFSET('배치점수 계산기'!H$10,$D786,0)</f>
        <v/>
      </c>
      <c r="S786" s="194">
        <f>OFFSET('배치점수 계산기'!I$10,$D786,0)</f>
        <v/>
      </c>
      <c r="T786" s="194">
        <f>OFFSET('배치점수 계산기'!J$10,$D786,0)</f>
        <v/>
      </c>
      <c r="U786" s="194">
        <f>OFFSET('배치점수 계산기'!K$10,$D786,0)</f>
        <v/>
      </c>
      <c r="V786" s="194">
        <f>OFFSET('배치점수 계산기'!L$10,$D786,0)</f>
        <v/>
      </c>
      <c r="W786" s="186">
        <f>OFFSET('배치점수 계산기'!M$10,$D786,0)</f>
        <v/>
      </c>
      <c r="X786" s="184">
        <f>OFFSET('배치점수 계산기'!N$10,$D786,0)</f>
        <v/>
      </c>
      <c r="Y786" s="188">
        <f>OFFSET(환산공식!FW$15,$F786,0)</f>
        <v/>
      </c>
      <c r="Z786" s="697">
        <f>OFFSET(환산공식!FX$15,$F786,0)</f>
        <v/>
      </c>
      <c r="AA786" s="179">
        <f>OFFSET(환산공식!FY$15,$F786,0)</f>
        <v/>
      </c>
      <c r="AB786" s="3" t="n"/>
      <c r="AD786" s="0">
        <f>IF(L786="X",6,IF(Q786&gt;R786,1,IF(Q786&gt;S786,2,IF(Q786&gt;T786,3,IF(Q786&gt;U786,4,IF(Q786&gt;=V786,5,IF(Q786&lt;V786,6,"")))))))</f>
        <v/>
      </c>
      <c r="AF786" s="3" t="n"/>
      <c r="AG786" s="3" t="n"/>
      <c r="AH786" s="3" t="n"/>
    </row>
    <row r="787">
      <c r="A787" s="198" t="n"/>
      <c r="B787" s="198" t="n"/>
      <c r="C787" s="198" t="inlineStr">
        <is>
          <t>나780</t>
        </is>
      </c>
      <c r="D787" s="195" t="n">
        <v>1802</v>
      </c>
      <c r="E787" s="195" t="n">
        <v>210</v>
      </c>
      <c r="F787" s="195" t="n">
        <v>210</v>
      </c>
      <c r="G787" s="239" t="n">
        <v>780</v>
      </c>
      <c r="H787" s="197" t="inlineStr">
        <is>
          <t>나</t>
        </is>
      </c>
      <c r="I787" s="242" t="inlineStr">
        <is>
          <t>전북대</t>
        </is>
      </c>
      <c r="J787" s="242" t="inlineStr">
        <is>
          <t>의예(지역)</t>
        </is>
      </c>
      <c r="K787" s="195" t="inlineStr">
        <is>
          <t>자연</t>
        </is>
      </c>
      <c r="L787" s="697">
        <f>IF(OFFSET(환산공식!$ED$15,$F787,0)=1,"O","X")</f>
        <v/>
      </c>
      <c r="M787" s="188">
        <f>IFERROR(OFFSET(환산공식!DJ$15,$F787,0),"")</f>
        <v/>
      </c>
      <c r="N787" s="697">
        <f>IFERROR(CONCATENATE(ROUND(OFFSET(환산공식!DK$15,$F787,0),1),"%"),"")</f>
        <v/>
      </c>
      <c r="O787" s="697">
        <f>IFERROR(OFFSET(환산공식!DL$15,$F787,0),"")</f>
        <v/>
      </c>
      <c r="P787" s="188">
        <f>IF(E787="","",IF(Q787&gt;R787,"90% 이상",IF(Q787&gt;S787,CONCATENATE(ROUND(((Q787-S787)/(R787-S787))*20+70,0),"%"),IF(Q787&gt;T787,CONCATENATE(ROUND(((Q787-T787)/(S787-T787))*30+40,0),"%"),IF(Q787&gt;U787,CONCATENATE(ROUND(((Q787-U787)/(T787-U787))*30+10,0),"%"),IF(Q787&gt;V787,CONCATENATE(ROUND(((Q787-V787)/(U787-V787))*7+3,0),"%"),"3% 이하"))))))</f>
        <v/>
      </c>
      <c r="Q787" s="194">
        <f>IFERROR(ROUND(OFFSET(환산공식!$FG$15,$F787,0),3),"")</f>
        <v/>
      </c>
      <c r="R787" s="194">
        <f>OFFSET('배치점수 계산기'!H$10,$D787,0)</f>
        <v/>
      </c>
      <c r="S787" s="194">
        <f>OFFSET('배치점수 계산기'!I$10,$D787,0)</f>
        <v/>
      </c>
      <c r="T787" s="194">
        <f>OFFSET('배치점수 계산기'!J$10,$D787,0)</f>
        <v/>
      </c>
      <c r="U787" s="194">
        <f>OFFSET('배치점수 계산기'!K$10,$D787,0)</f>
        <v/>
      </c>
      <c r="V787" s="194">
        <f>OFFSET('배치점수 계산기'!L$10,$D787,0)</f>
        <v/>
      </c>
      <c r="W787" s="186">
        <f>OFFSET('배치점수 계산기'!M$10,$D787,0)</f>
        <v/>
      </c>
      <c r="X787" s="184">
        <f>OFFSET('배치점수 계산기'!N$10,$D787,0)</f>
        <v/>
      </c>
      <c r="Y787" s="188">
        <f>OFFSET(환산공식!FW$15,$F787,0)</f>
        <v/>
      </c>
      <c r="Z787" s="697">
        <f>OFFSET(환산공식!FX$15,$F787,0)</f>
        <v/>
      </c>
      <c r="AA787" s="179">
        <f>OFFSET(환산공식!FY$15,$F787,0)</f>
        <v/>
      </c>
      <c r="AB787" s="3" t="n"/>
      <c r="AD787" s="0">
        <f>IF(L787="X",6,IF(Q787&gt;R787,1,IF(Q787&gt;S787,2,IF(Q787&gt;T787,3,IF(Q787&gt;U787,4,IF(Q787&gt;=V787,5,IF(Q787&lt;V787,6,"")))))))</f>
        <v/>
      </c>
      <c r="AF787" s="3" t="n"/>
      <c r="AG787" s="3" t="n"/>
      <c r="AH787" s="3" t="n"/>
    </row>
    <row r="788">
      <c r="A788" s="198" t="n"/>
      <c r="B788" s="198" t="n"/>
      <c r="C788" s="198" t="inlineStr">
        <is>
          <t>나781</t>
        </is>
      </c>
      <c r="D788" s="195" t="n">
        <v>1803</v>
      </c>
      <c r="E788" s="195" t="n">
        <v>210</v>
      </c>
      <c r="F788" s="195" t="n">
        <v>210</v>
      </c>
      <c r="G788" s="239" t="n">
        <v>781</v>
      </c>
      <c r="H788" s="197" t="inlineStr">
        <is>
          <t>나</t>
        </is>
      </c>
      <c r="I788" s="242" t="inlineStr">
        <is>
          <t>전북대</t>
        </is>
      </c>
      <c r="J788" s="242" t="inlineStr">
        <is>
          <t>의예(지역)(기회균형)</t>
        </is>
      </c>
      <c r="K788" s="195" t="inlineStr">
        <is>
          <t>자연</t>
        </is>
      </c>
      <c r="L788" s="697">
        <f>IF(OFFSET(환산공식!$ED$15,$F788,0)=1,"O","X")</f>
        <v/>
      </c>
      <c r="M788" s="188">
        <f>IFERROR(OFFSET(환산공식!DJ$15,$F788,0),"")</f>
        <v/>
      </c>
      <c r="N788" s="697">
        <f>IFERROR(CONCATENATE(ROUND(OFFSET(환산공식!DK$15,$F788,0),1),"%"),"")</f>
        <v/>
      </c>
      <c r="O788" s="697">
        <f>IFERROR(OFFSET(환산공식!DL$15,$F788,0),"")</f>
        <v/>
      </c>
      <c r="P788" s="188">
        <f>IF(E788="","",IF(Q788&gt;R788,"90% 이상",IF(Q788&gt;S788,CONCATENATE(ROUND(((Q788-S788)/(R788-S788))*20+70,0),"%"),IF(Q788&gt;T788,CONCATENATE(ROUND(((Q788-T788)/(S788-T788))*30+40,0),"%"),IF(Q788&gt;U788,CONCATENATE(ROUND(((Q788-U788)/(T788-U788))*30+10,0),"%"),IF(Q788&gt;V788,CONCATENATE(ROUND(((Q788-V788)/(U788-V788))*7+3,0),"%"),"3% 이하"))))))</f>
        <v/>
      </c>
      <c r="Q788" s="194">
        <f>IFERROR(ROUND(OFFSET(환산공식!$FG$15,$F788,0),3),"")</f>
        <v/>
      </c>
      <c r="R788" s="194">
        <f>OFFSET('배치점수 계산기'!H$10,$D788,0)</f>
        <v/>
      </c>
      <c r="S788" s="194">
        <f>OFFSET('배치점수 계산기'!I$10,$D788,0)</f>
        <v/>
      </c>
      <c r="T788" s="194">
        <f>OFFSET('배치점수 계산기'!J$10,$D788,0)</f>
        <v/>
      </c>
      <c r="U788" s="194">
        <f>OFFSET('배치점수 계산기'!K$10,$D788,0)</f>
        <v/>
      </c>
      <c r="V788" s="194">
        <f>OFFSET('배치점수 계산기'!L$10,$D788,0)</f>
        <v/>
      </c>
      <c r="W788" s="186">
        <f>OFFSET('배치점수 계산기'!M$10,$D788,0)</f>
        <v/>
      </c>
      <c r="X788" s="184">
        <f>OFFSET('배치점수 계산기'!N$10,$D788,0)</f>
        <v/>
      </c>
      <c r="Y788" s="188">
        <f>OFFSET(환산공식!FW$15,$F788,0)</f>
        <v/>
      </c>
      <c r="Z788" s="697">
        <f>OFFSET(환산공식!FX$15,$F788,0)</f>
        <v/>
      </c>
      <c r="AA788" s="179">
        <f>OFFSET(환산공식!FY$15,$F788,0)</f>
        <v/>
      </c>
      <c r="AB788" s="3" t="n"/>
      <c r="AD788" s="0">
        <f>IF(L788="X",6,IF(Q788&gt;R788,1,IF(Q788&gt;S788,2,IF(Q788&gt;T788,3,IF(Q788&gt;U788,4,IF(Q788&gt;=V788,5,IF(Q788&lt;V788,6,"")))))))</f>
        <v/>
      </c>
      <c r="AF788" s="3" t="n"/>
      <c r="AG788" s="3" t="n"/>
      <c r="AH788" s="3" t="n"/>
    </row>
    <row r="789">
      <c r="A789" s="198" t="n"/>
      <c r="B789" s="198" t="n"/>
      <c r="C789" s="198" t="inlineStr">
        <is>
          <t>나782</t>
        </is>
      </c>
      <c r="D789" s="195" t="n">
        <v>1804</v>
      </c>
      <c r="E789" s="195" t="n">
        <v>171</v>
      </c>
      <c r="F789" s="195" t="n">
        <v>171</v>
      </c>
      <c r="G789" s="239" t="n">
        <v>782</v>
      </c>
      <c r="H789" s="197" t="inlineStr">
        <is>
          <t>나</t>
        </is>
      </c>
      <c r="I789" s="242" t="inlineStr">
        <is>
          <t>영남대</t>
        </is>
      </c>
      <c r="J789" s="242" t="inlineStr">
        <is>
          <t>의예</t>
        </is>
      </c>
      <c r="K789" s="195" t="inlineStr">
        <is>
          <t>자연</t>
        </is>
      </c>
      <c r="L789" s="697">
        <f>IF(OFFSET(환산공식!$ED$15,$F789,0)=1,"O","X")</f>
        <v/>
      </c>
      <c r="M789" s="188">
        <f>IFERROR(OFFSET(환산공식!DJ$15,$F789,0),"")</f>
        <v/>
      </c>
      <c r="N789" s="697">
        <f>IFERROR(CONCATENATE(ROUND(OFFSET(환산공식!DK$15,$F789,0),1),"%"),"")</f>
        <v/>
      </c>
      <c r="O789" s="697">
        <f>IFERROR(OFFSET(환산공식!DL$15,$F789,0),"")</f>
        <v/>
      </c>
      <c r="P789" s="188">
        <f>IF(E789="","",IF(Q789&gt;R789,"90% 이상",IF(Q789&gt;S789,CONCATENATE(ROUND(((Q789-S789)/(R789-S789))*20+70,0),"%"),IF(Q789&gt;T789,CONCATENATE(ROUND(((Q789-T789)/(S789-T789))*30+40,0),"%"),IF(Q789&gt;U789,CONCATENATE(ROUND(((Q789-U789)/(T789-U789))*30+10,0),"%"),IF(Q789&gt;V789,CONCATENATE(ROUND(((Q789-V789)/(U789-V789))*7+3,0),"%"),"3% 이하"))))))</f>
        <v/>
      </c>
      <c r="Q789" s="194">
        <f>IFERROR(ROUND(OFFSET(환산공식!$FG$15,$F789,0),3),"")</f>
        <v/>
      </c>
      <c r="R789" s="194">
        <f>OFFSET('배치점수 계산기'!H$10,$D789,0)</f>
        <v/>
      </c>
      <c r="S789" s="194">
        <f>OFFSET('배치점수 계산기'!I$10,$D789,0)</f>
        <v/>
      </c>
      <c r="T789" s="194">
        <f>OFFSET('배치점수 계산기'!J$10,$D789,0)</f>
        <v/>
      </c>
      <c r="U789" s="194">
        <f>OFFSET('배치점수 계산기'!K$10,$D789,0)</f>
        <v/>
      </c>
      <c r="V789" s="194">
        <f>OFFSET('배치점수 계산기'!L$10,$D789,0)</f>
        <v/>
      </c>
      <c r="W789" s="186">
        <f>OFFSET('배치점수 계산기'!M$10,$D789,0)</f>
        <v/>
      </c>
      <c r="X789" s="184">
        <f>OFFSET('배치점수 계산기'!N$10,$D789,0)</f>
        <v/>
      </c>
      <c r="Y789" s="188">
        <f>OFFSET(환산공식!FW$15,$F789,0)</f>
        <v/>
      </c>
      <c r="Z789" s="697">
        <f>OFFSET(환산공식!FX$15,$F789,0)</f>
        <v/>
      </c>
      <c r="AA789" s="179">
        <f>OFFSET(환산공식!FY$15,$F789,0)</f>
        <v/>
      </c>
      <c r="AB789" s="3" t="n"/>
      <c r="AD789" s="0">
        <f>IF(L789="X",6,IF(Q789&gt;R789,1,IF(Q789&gt;S789,2,IF(Q789&gt;T789,3,IF(Q789&gt;U789,4,IF(Q789&gt;=V789,5,IF(Q789&lt;V789,6,"")))))))</f>
        <v/>
      </c>
      <c r="AF789" s="3" t="n"/>
      <c r="AG789" s="3" t="n"/>
      <c r="AH789" s="3" t="n"/>
    </row>
    <row r="790">
      <c r="A790" s="198" t="n"/>
      <c r="B790" s="198" t="n"/>
      <c r="C790" s="198" t="inlineStr">
        <is>
          <t>나783</t>
        </is>
      </c>
      <c r="D790" s="195" t="n">
        <v>1805</v>
      </c>
      <c r="E790" s="195" t="n">
        <v>171</v>
      </c>
      <c r="F790" s="195" t="n">
        <v>171</v>
      </c>
      <c r="G790" s="239" t="n">
        <v>783</v>
      </c>
      <c r="H790" s="197" t="inlineStr">
        <is>
          <t>나</t>
        </is>
      </c>
      <c r="I790" s="242" t="inlineStr">
        <is>
          <t>영남대</t>
        </is>
      </c>
      <c r="J790" s="242" t="inlineStr">
        <is>
          <t>의예(지역)</t>
        </is>
      </c>
      <c r="K790" s="195" t="inlineStr">
        <is>
          <t>자연</t>
        </is>
      </c>
      <c r="L790" s="697">
        <f>IF(OFFSET(환산공식!$ED$15,$F790,0)=1,"O","X")</f>
        <v/>
      </c>
      <c r="M790" s="188">
        <f>IFERROR(OFFSET(환산공식!DJ$15,$F790,0),"")</f>
        <v/>
      </c>
      <c r="N790" s="697">
        <f>IFERROR(CONCATENATE(ROUND(OFFSET(환산공식!DK$15,$F790,0),1),"%"),"")</f>
        <v/>
      </c>
      <c r="O790" s="697">
        <f>IFERROR(OFFSET(환산공식!DL$15,$F790,0),"")</f>
        <v/>
      </c>
      <c r="P790" s="188">
        <f>IF(E790="","",IF(Q790&gt;R790,"90% 이상",IF(Q790&gt;S790,CONCATENATE(ROUND(((Q790-S790)/(R790-S790))*20+70,0),"%"),IF(Q790&gt;T790,CONCATENATE(ROUND(((Q790-T790)/(S790-T790))*30+40,0),"%"),IF(Q790&gt;U790,CONCATENATE(ROUND(((Q790-U790)/(T790-U790))*30+10,0),"%"),IF(Q790&gt;V790,CONCATENATE(ROUND(((Q790-V790)/(U790-V790))*7+3,0),"%"),"3% 이하"))))))</f>
        <v/>
      </c>
      <c r="Q790" s="194">
        <f>IFERROR(ROUND(OFFSET(환산공식!$FG$15,$F790,0),3),"")</f>
        <v/>
      </c>
      <c r="R790" s="194">
        <f>OFFSET('배치점수 계산기'!H$10,$D790,0)</f>
        <v/>
      </c>
      <c r="S790" s="194">
        <f>OFFSET('배치점수 계산기'!I$10,$D790,0)</f>
        <v/>
      </c>
      <c r="T790" s="194">
        <f>OFFSET('배치점수 계산기'!J$10,$D790,0)</f>
        <v/>
      </c>
      <c r="U790" s="194">
        <f>OFFSET('배치점수 계산기'!K$10,$D790,0)</f>
        <v/>
      </c>
      <c r="V790" s="194">
        <f>OFFSET('배치점수 계산기'!L$10,$D790,0)</f>
        <v/>
      </c>
      <c r="W790" s="186">
        <f>OFFSET('배치점수 계산기'!M$10,$D790,0)</f>
        <v/>
      </c>
      <c r="X790" s="184">
        <f>OFFSET('배치점수 계산기'!N$10,$D790,0)</f>
        <v/>
      </c>
      <c r="Y790" s="188">
        <f>OFFSET(환산공식!FW$15,$F790,0)</f>
        <v/>
      </c>
      <c r="Z790" s="697">
        <f>OFFSET(환산공식!FX$15,$F790,0)</f>
        <v/>
      </c>
      <c r="AA790" s="179">
        <f>OFFSET(환산공식!FY$15,$F790,0)</f>
        <v/>
      </c>
      <c r="AB790" s="3" t="n"/>
      <c r="AD790" s="0">
        <f>IF(L790="X",6,IF(Q790&gt;R790,1,IF(Q790&gt;S790,2,IF(Q790&gt;T790,3,IF(Q790&gt;U790,4,IF(Q790&gt;=V790,5,IF(Q790&lt;V790,6,"")))))))</f>
        <v/>
      </c>
      <c r="AF790" s="3" t="n"/>
      <c r="AG790" s="3" t="n"/>
      <c r="AH790" s="3" t="n"/>
    </row>
    <row r="791">
      <c r="A791" s="198" t="n"/>
      <c r="B791" s="198" t="n"/>
      <c r="C791" s="198" t="inlineStr">
        <is>
          <t>나784</t>
        </is>
      </c>
      <c r="D791" s="195" t="n">
        <v>1806</v>
      </c>
      <c r="E791" s="195" t="n">
        <v>229</v>
      </c>
      <c r="F791" s="195" t="n">
        <v>229</v>
      </c>
      <c r="G791" s="239" t="n">
        <v>784</v>
      </c>
      <c r="H791" s="197" t="inlineStr">
        <is>
          <t>나</t>
        </is>
      </c>
      <c r="I791" s="242" t="inlineStr">
        <is>
          <t>충북대</t>
        </is>
      </c>
      <c r="J791" s="242" t="inlineStr">
        <is>
          <t>의예</t>
        </is>
      </c>
      <c r="K791" s="195" t="inlineStr">
        <is>
          <t>자연</t>
        </is>
      </c>
      <c r="L791" s="697">
        <f>IF(OFFSET(환산공식!$ED$15,$F791,0)=1,"O","X")</f>
        <v/>
      </c>
      <c r="M791" s="188">
        <f>IFERROR(OFFSET(환산공식!DJ$15,$F791,0),"")</f>
        <v/>
      </c>
      <c r="N791" s="697">
        <f>IFERROR(CONCATENATE(ROUND(OFFSET(환산공식!DK$15,$F791,0),1),"%"),"")</f>
        <v/>
      </c>
      <c r="O791" s="697">
        <f>IFERROR(OFFSET(환산공식!DL$15,$F791,0),"")</f>
        <v/>
      </c>
      <c r="P791" s="188">
        <f>IF(E791="","",IF(Q791&gt;R791,"90% 이상",IF(Q791&gt;S791,CONCATENATE(ROUND(((Q791-S791)/(R791-S791))*20+70,0),"%"),IF(Q791&gt;T791,CONCATENATE(ROUND(((Q791-T791)/(S791-T791))*30+40,0),"%"),IF(Q791&gt;U791,CONCATENATE(ROUND(((Q791-U791)/(T791-U791))*30+10,0),"%"),IF(Q791&gt;V791,CONCATENATE(ROUND(((Q791-V791)/(U791-V791))*7+3,0),"%"),"3% 이하"))))))</f>
        <v/>
      </c>
      <c r="Q791" s="194">
        <f>IFERROR(ROUND(OFFSET(환산공식!$FG$15,$F791,0),3),"")</f>
        <v/>
      </c>
      <c r="R791" s="194">
        <f>OFFSET('배치점수 계산기'!H$10,$D791,0)</f>
        <v/>
      </c>
      <c r="S791" s="194">
        <f>OFFSET('배치점수 계산기'!I$10,$D791,0)</f>
        <v/>
      </c>
      <c r="T791" s="194">
        <f>OFFSET('배치점수 계산기'!J$10,$D791,0)</f>
        <v/>
      </c>
      <c r="U791" s="194">
        <f>OFFSET('배치점수 계산기'!K$10,$D791,0)</f>
        <v/>
      </c>
      <c r="V791" s="194">
        <f>OFFSET('배치점수 계산기'!L$10,$D791,0)</f>
        <v/>
      </c>
      <c r="W791" s="186">
        <f>OFFSET('배치점수 계산기'!M$10,$D791,0)</f>
        <v/>
      </c>
      <c r="X791" s="184">
        <f>OFFSET('배치점수 계산기'!N$10,$D791,0)</f>
        <v/>
      </c>
      <c r="Y791" s="188">
        <f>OFFSET(환산공식!FW$15,$F791,0)</f>
        <v/>
      </c>
      <c r="Z791" s="697">
        <f>OFFSET(환산공식!FX$15,$F791,0)</f>
        <v/>
      </c>
      <c r="AA791" s="179">
        <f>OFFSET(환산공식!FY$15,$F791,0)</f>
        <v/>
      </c>
      <c r="AB791" s="3" t="n"/>
      <c r="AD791" s="0">
        <f>IF(L791="X",6,IF(Q791&gt;R791,1,IF(Q791&gt;S791,2,IF(Q791&gt;T791,3,IF(Q791&gt;U791,4,IF(Q791&gt;=V791,5,IF(Q791&lt;V791,6,"")))))))</f>
        <v/>
      </c>
      <c r="AF791" s="3" t="n"/>
      <c r="AG791" s="3" t="n"/>
      <c r="AH791" s="3" t="n"/>
    </row>
    <row r="792">
      <c r="A792" s="198" t="n"/>
      <c r="B792" s="198" t="n"/>
      <c r="C792" s="198" t="inlineStr">
        <is>
          <t>나785</t>
        </is>
      </c>
      <c r="D792" s="195" t="n">
        <v>1807</v>
      </c>
      <c r="E792" s="195" t="n">
        <v>229</v>
      </c>
      <c r="F792" s="195" t="n">
        <v>229</v>
      </c>
      <c r="G792" s="239" t="n">
        <v>785</v>
      </c>
      <c r="H792" s="197" t="inlineStr">
        <is>
          <t>나</t>
        </is>
      </c>
      <c r="I792" s="242" t="inlineStr">
        <is>
          <t>충북대</t>
        </is>
      </c>
      <c r="J792" s="242" t="inlineStr">
        <is>
          <t>의예(지역)</t>
        </is>
      </c>
      <c r="K792" s="195" t="inlineStr">
        <is>
          <t>자연</t>
        </is>
      </c>
      <c r="L792" s="697">
        <f>IF(OFFSET(환산공식!$ED$15,$F792,0)=1,"O","X")</f>
        <v/>
      </c>
      <c r="M792" s="188">
        <f>IFERROR(OFFSET(환산공식!DJ$15,$F792,0),"")</f>
        <v/>
      </c>
      <c r="N792" s="697">
        <f>IFERROR(CONCATENATE(ROUND(OFFSET(환산공식!DK$15,$F792,0),1),"%"),"")</f>
        <v/>
      </c>
      <c r="O792" s="697">
        <f>IFERROR(OFFSET(환산공식!DL$15,$F792,0),"")</f>
        <v/>
      </c>
      <c r="P792" s="188">
        <f>IF(E792="","",IF(Q792&gt;R792,"90% 이상",IF(Q792&gt;S792,CONCATENATE(ROUND(((Q792-S792)/(R792-S792))*20+70,0),"%"),IF(Q792&gt;T792,CONCATENATE(ROUND(((Q792-T792)/(S792-T792))*30+40,0),"%"),IF(Q792&gt;U792,CONCATENATE(ROUND(((Q792-U792)/(T792-U792))*30+10,0),"%"),IF(Q792&gt;V792,CONCATENATE(ROUND(((Q792-V792)/(U792-V792))*7+3,0),"%"),"3% 이하"))))))</f>
        <v/>
      </c>
      <c r="Q792" s="194">
        <f>IFERROR(ROUND(OFFSET(환산공식!$FG$15,$F792,0),3),"")</f>
        <v/>
      </c>
      <c r="R792" s="194">
        <f>OFFSET('배치점수 계산기'!H$10,$D792,0)</f>
        <v/>
      </c>
      <c r="S792" s="194">
        <f>OFFSET('배치점수 계산기'!I$10,$D792,0)</f>
        <v/>
      </c>
      <c r="T792" s="194">
        <f>OFFSET('배치점수 계산기'!J$10,$D792,0)</f>
        <v/>
      </c>
      <c r="U792" s="194">
        <f>OFFSET('배치점수 계산기'!K$10,$D792,0)</f>
        <v/>
      </c>
      <c r="V792" s="194">
        <f>OFFSET('배치점수 계산기'!L$10,$D792,0)</f>
        <v/>
      </c>
      <c r="W792" s="186">
        <f>OFFSET('배치점수 계산기'!M$10,$D792,0)</f>
        <v/>
      </c>
      <c r="X792" s="184">
        <f>OFFSET('배치점수 계산기'!N$10,$D792,0)</f>
        <v/>
      </c>
      <c r="Y792" s="188">
        <f>OFFSET(환산공식!FW$15,$F792,0)</f>
        <v/>
      </c>
      <c r="Z792" s="697">
        <f>OFFSET(환산공식!FX$15,$F792,0)</f>
        <v/>
      </c>
      <c r="AA792" s="179">
        <f>OFFSET(환산공식!FY$15,$F792,0)</f>
        <v/>
      </c>
      <c r="AB792" s="3" t="n"/>
      <c r="AD792" s="0">
        <f>IF(L792="X",6,IF(Q792&gt;R792,1,IF(Q792&gt;S792,2,IF(Q792&gt;T792,3,IF(Q792&gt;U792,4,IF(Q792&gt;=V792,5,IF(Q792&lt;V792,6,"")))))))</f>
        <v/>
      </c>
      <c r="AF792" s="3" t="n"/>
      <c r="AG792" s="3" t="n"/>
      <c r="AH792" s="3" t="n"/>
    </row>
    <row r="793">
      <c r="A793" s="198" t="n"/>
      <c r="B793" s="198" t="n"/>
      <c r="C793" s="198" t="inlineStr">
        <is>
          <t>나786</t>
        </is>
      </c>
      <c r="D793" s="195" t="n">
        <v>1808</v>
      </c>
      <c r="E793" s="195" t="n">
        <v>142</v>
      </c>
      <c r="F793" s="195" t="n">
        <v>142</v>
      </c>
      <c r="G793" s="239" t="n">
        <v>786</v>
      </c>
      <c r="H793" s="197" t="inlineStr">
        <is>
          <t>나</t>
        </is>
      </c>
      <c r="I793" s="242" t="inlineStr">
        <is>
          <t>건국(글로컬)</t>
        </is>
      </c>
      <c r="J793" s="242" t="inlineStr">
        <is>
          <t>의예(일반)</t>
        </is>
      </c>
      <c r="K793" s="195" t="inlineStr">
        <is>
          <t>자연</t>
        </is>
      </c>
      <c r="L793" s="697">
        <f>IF(OFFSET(환산공식!$ED$15,$F793,0)=1,"O","X")</f>
        <v/>
      </c>
      <c r="M793" s="188">
        <f>IFERROR(OFFSET(환산공식!DJ$15,$F793,0),"")</f>
        <v/>
      </c>
      <c r="N793" s="697">
        <f>IFERROR(CONCATENATE(ROUND(OFFSET(환산공식!DK$15,$F793,0),1),"%"),"")</f>
        <v/>
      </c>
      <c r="O793" s="697">
        <f>IFERROR(OFFSET(환산공식!DL$15,$F793,0),"")</f>
        <v/>
      </c>
      <c r="P793" s="188">
        <f>IF(E793="","",IF(Q793&gt;R793,"90% 이상",IF(Q793&gt;S793,CONCATENATE(ROUND(((Q793-S793)/(R793-S793))*20+70,0),"%"),IF(Q793&gt;T793,CONCATENATE(ROUND(((Q793-T793)/(S793-T793))*30+40,0),"%"),IF(Q793&gt;U793,CONCATENATE(ROUND(((Q793-U793)/(T793-U793))*30+10,0),"%"),IF(Q793&gt;V793,CONCATENATE(ROUND(((Q793-V793)/(U793-V793))*7+3,0),"%"),"3% 이하"))))))</f>
        <v/>
      </c>
      <c r="Q793" s="194">
        <f>IFERROR(ROUND(OFFSET(환산공식!$FG$15,$F793,0),3),"")</f>
        <v/>
      </c>
      <c r="R793" s="194">
        <f>OFFSET('배치점수 계산기'!H$10,$D793,0)</f>
        <v/>
      </c>
      <c r="S793" s="194">
        <f>OFFSET('배치점수 계산기'!I$10,$D793,0)</f>
        <v/>
      </c>
      <c r="T793" s="194">
        <f>OFFSET('배치점수 계산기'!J$10,$D793,0)</f>
        <v/>
      </c>
      <c r="U793" s="194">
        <f>OFFSET('배치점수 계산기'!K$10,$D793,0)</f>
        <v/>
      </c>
      <c r="V793" s="194">
        <f>OFFSET('배치점수 계산기'!L$10,$D793,0)</f>
        <v/>
      </c>
      <c r="W793" s="186">
        <f>OFFSET('배치점수 계산기'!M$10,$D793,0)</f>
        <v/>
      </c>
      <c r="X793" s="184">
        <f>OFFSET('배치점수 계산기'!N$10,$D793,0)</f>
        <v/>
      </c>
      <c r="Y793" s="188">
        <f>OFFSET(환산공식!FW$15,$F793,0)</f>
        <v/>
      </c>
      <c r="Z793" s="697">
        <f>OFFSET(환산공식!FX$15,$F793,0)</f>
        <v/>
      </c>
      <c r="AA793" s="179">
        <f>OFFSET(환산공식!FY$15,$F793,0)</f>
        <v/>
      </c>
      <c r="AB793" s="3" t="n"/>
      <c r="AD793" s="0">
        <f>IF(L793="X",6,IF(Q793&gt;R793,1,IF(Q793&gt;S793,2,IF(Q793&gt;T793,3,IF(Q793&gt;U793,4,IF(Q793&gt;=V793,5,IF(Q793&lt;V793,6,"")))))))</f>
        <v/>
      </c>
      <c r="AF793" s="3" t="n"/>
      <c r="AG793" s="3" t="n"/>
      <c r="AH793" s="3" t="n"/>
    </row>
    <row r="794">
      <c r="A794" s="198" t="n"/>
      <c r="B794" s="198" t="n"/>
      <c r="C794" s="198" t="inlineStr">
        <is>
          <t>나787</t>
        </is>
      </c>
      <c r="D794" s="195" t="n">
        <v>1809</v>
      </c>
      <c r="E794" s="195" t="n">
        <v>142</v>
      </c>
      <c r="F794" s="195" t="n">
        <v>142</v>
      </c>
      <c r="G794" s="239" t="n">
        <v>787</v>
      </c>
      <c r="H794" s="197" t="inlineStr">
        <is>
          <t>나</t>
        </is>
      </c>
      <c r="I794" s="242" t="inlineStr">
        <is>
          <t>건국(글로컬)</t>
        </is>
      </c>
      <c r="J794" s="242" t="inlineStr">
        <is>
          <t>의예(지역)</t>
        </is>
      </c>
      <c r="K794" s="195" t="inlineStr">
        <is>
          <t>자연</t>
        </is>
      </c>
      <c r="L794" s="697">
        <f>IF(OFFSET(환산공식!$ED$15,$F794,0)=1,"O","X")</f>
        <v/>
      </c>
      <c r="M794" s="188">
        <f>IFERROR(OFFSET(환산공식!DJ$15,$F794,0),"")</f>
        <v/>
      </c>
      <c r="N794" s="697">
        <f>IFERROR(CONCATENATE(ROUND(OFFSET(환산공식!DK$15,$F794,0),1),"%"),"")</f>
        <v/>
      </c>
      <c r="O794" s="697">
        <f>IFERROR(OFFSET(환산공식!DL$15,$F794,0),"")</f>
        <v/>
      </c>
      <c r="P794" s="188">
        <f>IF(E794="","",IF(Q794&gt;R794,"90% 이상",IF(Q794&gt;S794,CONCATENATE(ROUND(((Q794-S794)/(R794-S794))*20+70,0),"%"),IF(Q794&gt;T794,CONCATENATE(ROUND(((Q794-T794)/(S794-T794))*30+40,0),"%"),IF(Q794&gt;U794,CONCATENATE(ROUND(((Q794-U794)/(T794-U794))*30+10,0),"%"),IF(Q794&gt;V794,CONCATENATE(ROUND(((Q794-V794)/(U794-V794))*7+3,0),"%"),"3% 이하"))))))</f>
        <v/>
      </c>
      <c r="Q794" s="194">
        <f>IFERROR(ROUND(OFFSET(환산공식!$FG$15,$F794,0),3),"")</f>
        <v/>
      </c>
      <c r="R794" s="194">
        <f>OFFSET('배치점수 계산기'!H$10,$D794,0)</f>
        <v/>
      </c>
      <c r="S794" s="194">
        <f>OFFSET('배치점수 계산기'!I$10,$D794,0)</f>
        <v/>
      </c>
      <c r="T794" s="194">
        <f>OFFSET('배치점수 계산기'!J$10,$D794,0)</f>
        <v/>
      </c>
      <c r="U794" s="194">
        <f>OFFSET('배치점수 계산기'!K$10,$D794,0)</f>
        <v/>
      </c>
      <c r="V794" s="194">
        <f>OFFSET('배치점수 계산기'!L$10,$D794,0)</f>
        <v/>
      </c>
      <c r="W794" s="186">
        <f>OFFSET('배치점수 계산기'!M$10,$D794,0)</f>
        <v/>
      </c>
      <c r="X794" s="184">
        <f>OFFSET('배치점수 계산기'!N$10,$D794,0)</f>
        <v/>
      </c>
      <c r="Y794" s="188">
        <f>OFFSET(환산공식!FW$15,$F794,0)</f>
        <v/>
      </c>
      <c r="Z794" s="697">
        <f>OFFSET(환산공식!FX$15,$F794,0)</f>
        <v/>
      </c>
      <c r="AA794" s="179">
        <f>OFFSET(환산공식!FY$15,$F794,0)</f>
        <v/>
      </c>
      <c r="AB794" s="3" t="n"/>
      <c r="AD794" s="0">
        <f>IF(L794="X",6,IF(Q794&gt;R794,1,IF(Q794&gt;S794,2,IF(Q794&gt;T794,3,IF(Q794&gt;U794,4,IF(Q794&gt;=V794,5,IF(Q794&lt;V794,6,"")))))))</f>
        <v/>
      </c>
      <c r="AF794" s="3" t="n"/>
      <c r="AG794" s="3" t="n"/>
      <c r="AH794" s="3" t="n"/>
    </row>
    <row r="795">
      <c r="A795" s="198" t="n"/>
      <c r="B795" s="198" t="n"/>
      <c r="C795" s="198" t="inlineStr">
        <is>
          <t>나788</t>
        </is>
      </c>
      <c r="D795" s="195" t="n">
        <v>1810</v>
      </c>
      <c r="E795" s="195" t="n">
        <v>175</v>
      </c>
      <c r="F795" s="195" t="n">
        <v>175</v>
      </c>
      <c r="G795" s="239" t="n">
        <v>788</v>
      </c>
      <c r="H795" s="197" t="inlineStr">
        <is>
          <t>나</t>
        </is>
      </c>
      <c r="I795" s="242" t="inlineStr">
        <is>
          <t>원광대</t>
        </is>
      </c>
      <c r="J795" s="242" t="inlineStr">
        <is>
          <t>의예</t>
        </is>
      </c>
      <c r="K795" s="195" t="inlineStr">
        <is>
          <t>자연</t>
        </is>
      </c>
      <c r="L795" s="697">
        <f>IF(OFFSET(환산공식!$ED$15,$F795,0)=1,"O","X")</f>
        <v/>
      </c>
      <c r="M795" s="188">
        <f>IFERROR(OFFSET(환산공식!DJ$15,$F795,0),"")</f>
        <v/>
      </c>
      <c r="N795" s="697">
        <f>IFERROR(CONCATENATE(ROUND(OFFSET(환산공식!DK$15,$F795,0),1),"%"),"")</f>
        <v/>
      </c>
      <c r="O795" s="697">
        <f>IFERROR(OFFSET(환산공식!DL$15,$F795,0),"")</f>
        <v/>
      </c>
      <c r="P795" s="188">
        <f>IF(E795="","",IF(Q795&gt;R795,"90% 이상",IF(Q795&gt;S795,CONCATENATE(ROUND(((Q795-S795)/(R795-S795))*20+70,0),"%"),IF(Q795&gt;T795,CONCATENATE(ROUND(((Q795-T795)/(S795-T795))*30+40,0),"%"),IF(Q795&gt;U795,CONCATENATE(ROUND(((Q795-U795)/(T795-U795))*30+10,0),"%"),IF(Q795&gt;V795,CONCATENATE(ROUND(((Q795-V795)/(U795-V795))*7+3,0),"%"),"3% 이하"))))))</f>
        <v/>
      </c>
      <c r="Q795" s="194">
        <f>IFERROR(ROUND(OFFSET(환산공식!$FG$15,$F795,0),3),"")</f>
        <v/>
      </c>
      <c r="R795" s="194">
        <f>OFFSET('배치점수 계산기'!H$10,$D795,0)</f>
        <v/>
      </c>
      <c r="S795" s="194">
        <f>OFFSET('배치점수 계산기'!I$10,$D795,0)</f>
        <v/>
      </c>
      <c r="T795" s="194">
        <f>OFFSET('배치점수 계산기'!J$10,$D795,0)</f>
        <v/>
      </c>
      <c r="U795" s="194">
        <f>OFFSET('배치점수 계산기'!K$10,$D795,0)</f>
        <v/>
      </c>
      <c r="V795" s="194">
        <f>OFFSET('배치점수 계산기'!L$10,$D795,0)</f>
        <v/>
      </c>
      <c r="W795" s="186">
        <f>OFFSET('배치점수 계산기'!M$10,$D795,0)</f>
        <v/>
      </c>
      <c r="X795" s="184">
        <f>OFFSET('배치점수 계산기'!N$10,$D795,0)</f>
        <v/>
      </c>
      <c r="Y795" s="188">
        <f>OFFSET(환산공식!FW$15,$F795,0)</f>
        <v/>
      </c>
      <c r="Z795" s="697">
        <f>OFFSET(환산공식!FX$15,$F795,0)</f>
        <v/>
      </c>
      <c r="AA795" s="179">
        <f>OFFSET(환산공식!FY$15,$F795,0)</f>
        <v/>
      </c>
      <c r="AB795" s="3" t="n"/>
      <c r="AD795" s="0">
        <f>IF(L795="X",6,IF(Q795&gt;R795,1,IF(Q795&gt;S795,2,IF(Q795&gt;T795,3,IF(Q795&gt;U795,4,IF(Q795&gt;=V795,5,IF(Q795&lt;V795,6,"")))))))</f>
        <v/>
      </c>
      <c r="AF795" s="3" t="n"/>
      <c r="AG795" s="3" t="n"/>
      <c r="AH795" s="3" t="n"/>
    </row>
    <row r="796">
      <c r="A796" s="198" t="n"/>
      <c r="B796" s="198" t="n"/>
      <c r="C796" s="198" t="inlineStr">
        <is>
          <t>나789</t>
        </is>
      </c>
      <c r="D796" s="195" t="n">
        <v>1811</v>
      </c>
      <c r="E796" s="195" t="n">
        <v>181</v>
      </c>
      <c r="F796" s="195" t="n">
        <v>181</v>
      </c>
      <c r="G796" s="239" t="n">
        <v>789</v>
      </c>
      <c r="H796" s="197" t="inlineStr">
        <is>
          <t>나</t>
        </is>
      </c>
      <c r="I796" s="242" t="inlineStr">
        <is>
          <t>조선대</t>
        </is>
      </c>
      <c r="J796" s="242" t="inlineStr">
        <is>
          <t>의예</t>
        </is>
      </c>
      <c r="K796" s="195" t="inlineStr">
        <is>
          <t>자연</t>
        </is>
      </c>
      <c r="L796" s="697">
        <f>IF(OFFSET(환산공식!$ED$15,$F796,0)=1,"O","X")</f>
        <v/>
      </c>
      <c r="M796" s="188">
        <f>IFERROR(OFFSET(환산공식!DJ$15,$F796,0),"")</f>
        <v/>
      </c>
      <c r="N796" s="697">
        <f>IFERROR(CONCATENATE(ROUND(OFFSET(환산공식!DK$15,$F796,0),1),"%"),"")</f>
        <v/>
      </c>
      <c r="O796" s="697">
        <f>IFERROR(OFFSET(환산공식!DL$15,$F796,0),"")</f>
        <v/>
      </c>
      <c r="P796" s="188">
        <f>IF(E796="","",IF(Q796&gt;R796,"90% 이상",IF(Q796&gt;S796,CONCATENATE(ROUND(((Q796-S796)/(R796-S796))*20+70,0),"%"),IF(Q796&gt;T796,CONCATENATE(ROUND(((Q796-T796)/(S796-T796))*30+40,0),"%"),IF(Q796&gt;U796,CONCATENATE(ROUND(((Q796-U796)/(T796-U796))*30+10,0),"%"),IF(Q796&gt;V796,CONCATENATE(ROUND(((Q796-V796)/(U796-V796))*7+3,0),"%"),"3% 이하"))))))</f>
        <v/>
      </c>
      <c r="Q796" s="194">
        <f>IFERROR(ROUND(OFFSET(환산공식!$FG$15,$F796,0),3),"")</f>
        <v/>
      </c>
      <c r="R796" s="194">
        <f>OFFSET('배치점수 계산기'!H$10,$D796,0)</f>
        <v/>
      </c>
      <c r="S796" s="194">
        <f>OFFSET('배치점수 계산기'!I$10,$D796,0)</f>
        <v/>
      </c>
      <c r="T796" s="194">
        <f>OFFSET('배치점수 계산기'!J$10,$D796,0)</f>
        <v/>
      </c>
      <c r="U796" s="194">
        <f>OFFSET('배치점수 계산기'!K$10,$D796,0)</f>
        <v/>
      </c>
      <c r="V796" s="194">
        <f>OFFSET('배치점수 계산기'!L$10,$D796,0)</f>
        <v/>
      </c>
      <c r="W796" s="186">
        <f>OFFSET('배치점수 계산기'!M$10,$D796,0)</f>
        <v/>
      </c>
      <c r="X796" s="184">
        <f>OFFSET('배치점수 계산기'!N$10,$D796,0)</f>
        <v/>
      </c>
      <c r="Y796" s="188">
        <f>OFFSET(환산공식!FW$15,$F796,0)</f>
        <v/>
      </c>
      <c r="Z796" s="697">
        <f>OFFSET(환산공식!FX$15,$F796,0)</f>
        <v/>
      </c>
      <c r="AA796" s="179">
        <f>OFFSET(환산공식!FY$15,$F796,0)</f>
        <v/>
      </c>
      <c r="AB796" s="3" t="n"/>
      <c r="AD796" s="0">
        <f>IF(L796="X",6,IF(Q796&gt;R796,1,IF(Q796&gt;S796,2,IF(Q796&gt;T796,3,IF(Q796&gt;U796,4,IF(Q796&gt;=V796,5,IF(Q796&lt;V796,6,"")))))))</f>
        <v/>
      </c>
      <c r="AF796" s="3" t="n"/>
      <c r="AG796" s="3" t="n"/>
      <c r="AH796" s="3" t="n"/>
    </row>
    <row r="797">
      <c r="A797" s="198" t="n"/>
      <c r="B797" s="198" t="n"/>
      <c r="C797" s="198" t="inlineStr">
        <is>
          <t>나790</t>
        </is>
      </c>
      <c r="D797" s="195" t="n">
        <v>1812</v>
      </c>
      <c r="E797" s="195" t="n">
        <v>181</v>
      </c>
      <c r="F797" s="195" t="n">
        <v>181</v>
      </c>
      <c r="G797" s="239" t="n">
        <v>790</v>
      </c>
      <c r="H797" s="197" t="inlineStr">
        <is>
          <t>나</t>
        </is>
      </c>
      <c r="I797" s="242" t="inlineStr">
        <is>
          <t>조선대</t>
        </is>
      </c>
      <c r="J797" s="242" t="inlineStr">
        <is>
          <t>의예(지역)</t>
        </is>
      </c>
      <c r="K797" s="195" t="inlineStr">
        <is>
          <t>자연</t>
        </is>
      </c>
      <c r="L797" s="697">
        <f>IF(OFFSET(환산공식!$ED$15,$F797,0)=1,"O","X")</f>
        <v/>
      </c>
      <c r="M797" s="188">
        <f>IFERROR(OFFSET(환산공식!DJ$15,$F797,0),"")</f>
        <v/>
      </c>
      <c r="N797" s="697">
        <f>IFERROR(CONCATENATE(ROUND(OFFSET(환산공식!DK$15,$F797,0),1),"%"),"")</f>
        <v/>
      </c>
      <c r="O797" s="697">
        <f>IFERROR(OFFSET(환산공식!DL$15,$F797,0),"")</f>
        <v/>
      </c>
      <c r="P797" s="188">
        <f>IF(E797="","",IF(Q797&gt;R797,"90% 이상",IF(Q797&gt;S797,CONCATENATE(ROUND(((Q797-S797)/(R797-S797))*20+70,0),"%"),IF(Q797&gt;T797,CONCATENATE(ROUND(((Q797-T797)/(S797-T797))*30+40,0),"%"),IF(Q797&gt;U797,CONCATENATE(ROUND(((Q797-U797)/(T797-U797))*30+10,0),"%"),IF(Q797&gt;V797,CONCATENATE(ROUND(((Q797-V797)/(U797-V797))*7+3,0),"%"),"3% 이하"))))))</f>
        <v/>
      </c>
      <c r="Q797" s="194">
        <f>IFERROR(ROUND(OFFSET(환산공식!$FG$15,$F797,0),3),"")</f>
        <v/>
      </c>
      <c r="R797" s="194">
        <f>OFFSET('배치점수 계산기'!H$10,$D797,0)</f>
        <v/>
      </c>
      <c r="S797" s="194">
        <f>OFFSET('배치점수 계산기'!I$10,$D797,0)</f>
        <v/>
      </c>
      <c r="T797" s="194">
        <f>OFFSET('배치점수 계산기'!J$10,$D797,0)</f>
        <v/>
      </c>
      <c r="U797" s="194">
        <f>OFFSET('배치점수 계산기'!K$10,$D797,0)</f>
        <v/>
      </c>
      <c r="V797" s="194">
        <f>OFFSET('배치점수 계산기'!L$10,$D797,0)</f>
        <v/>
      </c>
      <c r="W797" s="186">
        <f>OFFSET('배치점수 계산기'!M$10,$D797,0)</f>
        <v/>
      </c>
      <c r="X797" s="184">
        <f>OFFSET('배치점수 계산기'!N$10,$D797,0)</f>
        <v/>
      </c>
      <c r="Y797" s="188">
        <f>OFFSET(환산공식!FW$15,$F797,0)</f>
        <v/>
      </c>
      <c r="Z797" s="697">
        <f>OFFSET(환산공식!FX$15,$F797,0)</f>
        <v/>
      </c>
      <c r="AA797" s="179">
        <f>OFFSET(환산공식!FY$15,$F797,0)</f>
        <v/>
      </c>
      <c r="AB797" s="3" t="n"/>
      <c r="AD797" s="0">
        <f>IF(L797="X",6,IF(Q797&gt;R797,1,IF(Q797&gt;S797,2,IF(Q797&gt;T797,3,IF(Q797&gt;U797,4,IF(Q797&gt;=V797,5,IF(Q797&lt;V797,6,"")))))))</f>
        <v/>
      </c>
      <c r="AF797" s="3" t="n"/>
      <c r="AG797" s="3" t="n"/>
      <c r="AH797" s="3" t="n"/>
    </row>
    <row r="798">
      <c r="A798" s="198" t="n"/>
      <c r="B798" s="198" t="n"/>
      <c r="C798" s="198" t="inlineStr">
        <is>
          <t>나791</t>
        </is>
      </c>
      <c r="D798" s="195" t="n">
        <v>1813</v>
      </c>
      <c r="E798" s="195" t="n">
        <v>217</v>
      </c>
      <c r="F798" s="195" t="n">
        <v>217</v>
      </c>
      <c r="G798" s="239" t="n">
        <v>791</v>
      </c>
      <c r="H798" s="197" t="inlineStr">
        <is>
          <t>나</t>
        </is>
      </c>
      <c r="I798" s="242" t="inlineStr">
        <is>
          <t>제주대</t>
        </is>
      </c>
      <c r="J798" s="242" t="inlineStr">
        <is>
          <t>의예</t>
        </is>
      </c>
      <c r="K798" s="195" t="inlineStr">
        <is>
          <t>자연</t>
        </is>
      </c>
      <c r="L798" s="697">
        <f>IF(OFFSET(환산공식!$ED$15,$F798,0)=1,"O","X")</f>
        <v/>
      </c>
      <c r="M798" s="188">
        <f>IFERROR(OFFSET(환산공식!DJ$15,$F798,0),"")</f>
        <v/>
      </c>
      <c r="N798" s="697">
        <f>IFERROR(CONCATENATE(ROUND(OFFSET(환산공식!DK$15,$F798,0),1),"%"),"")</f>
        <v/>
      </c>
      <c r="O798" s="697">
        <f>IFERROR(OFFSET(환산공식!DL$15,$F798,0),"")</f>
        <v/>
      </c>
      <c r="P798" s="188">
        <f>IF(E798="","",IF(Q798&gt;R798,"90% 이상",IF(Q798&gt;S798,CONCATENATE(ROUND(((Q798-S798)/(R798-S798))*20+70,0),"%"),IF(Q798&gt;T798,CONCATENATE(ROUND(((Q798-T798)/(S798-T798))*30+40,0),"%"),IF(Q798&gt;U798,CONCATENATE(ROUND(((Q798-U798)/(T798-U798))*30+10,0),"%"),IF(Q798&gt;V798,CONCATENATE(ROUND(((Q798-V798)/(U798-V798))*7+3,0),"%"),"3% 이하"))))))</f>
        <v/>
      </c>
      <c r="Q798" s="194">
        <f>IFERROR(ROUND(OFFSET(환산공식!$FG$15,$F798,0),3),"")</f>
        <v/>
      </c>
      <c r="R798" s="194">
        <f>OFFSET('배치점수 계산기'!H$10,$D798,0)</f>
        <v/>
      </c>
      <c r="S798" s="194">
        <f>OFFSET('배치점수 계산기'!I$10,$D798,0)</f>
        <v/>
      </c>
      <c r="T798" s="194">
        <f>OFFSET('배치점수 계산기'!J$10,$D798,0)</f>
        <v/>
      </c>
      <c r="U798" s="194">
        <f>OFFSET('배치점수 계산기'!K$10,$D798,0)</f>
        <v/>
      </c>
      <c r="V798" s="194">
        <f>OFFSET('배치점수 계산기'!L$10,$D798,0)</f>
        <v/>
      </c>
      <c r="W798" s="186">
        <f>OFFSET('배치점수 계산기'!M$10,$D798,0)</f>
        <v/>
      </c>
      <c r="X798" s="184">
        <f>OFFSET('배치점수 계산기'!N$10,$D798,0)</f>
        <v/>
      </c>
      <c r="Y798" s="188">
        <f>OFFSET(환산공식!FW$15,$F798,0)</f>
        <v/>
      </c>
      <c r="Z798" s="697">
        <f>OFFSET(환산공식!FX$15,$F798,0)</f>
        <v/>
      </c>
      <c r="AA798" s="179">
        <f>OFFSET(환산공식!FY$15,$F798,0)</f>
        <v/>
      </c>
      <c r="AB798" s="3" t="n"/>
      <c r="AD798" s="0">
        <f>IF(L798="X",6,IF(Q798&gt;R798,1,IF(Q798&gt;S798,2,IF(Q798&gt;T798,3,IF(Q798&gt;U798,4,IF(Q798&gt;=V798,5,IF(Q798&lt;V798,6,"")))))))</f>
        <v/>
      </c>
      <c r="AF798" s="3" t="n"/>
      <c r="AG798" s="3" t="n"/>
      <c r="AH798" s="3" t="n"/>
    </row>
    <row r="799">
      <c r="A799" s="198" t="n"/>
      <c r="B799" s="198" t="n"/>
      <c r="C799" s="198" t="inlineStr">
        <is>
          <t>나792</t>
        </is>
      </c>
      <c r="D799" s="195" t="n">
        <v>1814</v>
      </c>
      <c r="E799" s="195" t="n">
        <v>217</v>
      </c>
      <c r="F799" s="195" t="n">
        <v>217</v>
      </c>
      <c r="G799" s="239" t="n">
        <v>792</v>
      </c>
      <c r="H799" s="197" t="inlineStr">
        <is>
          <t>나</t>
        </is>
      </c>
      <c r="I799" s="242" t="inlineStr">
        <is>
          <t>제주대</t>
        </is>
      </c>
      <c r="J799" s="242" t="inlineStr">
        <is>
          <t>의예(지역)</t>
        </is>
      </c>
      <c r="K799" s="195" t="inlineStr">
        <is>
          <t>자연</t>
        </is>
      </c>
      <c r="L799" s="697">
        <f>IF(OFFSET(환산공식!$ED$15,$F799,0)=1,"O","X")</f>
        <v/>
      </c>
      <c r="M799" s="188">
        <f>IFERROR(OFFSET(환산공식!DJ$15,$F799,0),"")</f>
        <v/>
      </c>
      <c r="N799" s="697">
        <f>IFERROR(CONCATENATE(ROUND(OFFSET(환산공식!DK$15,$F799,0),1),"%"),"")</f>
        <v/>
      </c>
      <c r="O799" s="697">
        <f>IFERROR(OFFSET(환산공식!DL$15,$F799,0),"")</f>
        <v/>
      </c>
      <c r="P799" s="188">
        <f>IF(E799="","",IF(Q799&gt;R799,"90% 이상",IF(Q799&gt;S799,CONCATENATE(ROUND(((Q799-S799)/(R799-S799))*20+70,0),"%"),IF(Q799&gt;T799,CONCATENATE(ROUND(((Q799-T799)/(S799-T799))*30+40,0),"%"),IF(Q799&gt;U799,CONCATENATE(ROUND(((Q799-U799)/(T799-U799))*30+10,0),"%"),IF(Q799&gt;V799,CONCATENATE(ROUND(((Q799-V799)/(U799-V799))*7+3,0),"%"),"3% 이하"))))))</f>
        <v/>
      </c>
      <c r="Q799" s="194">
        <f>IFERROR(ROUND(OFFSET(환산공식!$FG$15,$F799,0),3),"")</f>
        <v/>
      </c>
      <c r="R799" s="194">
        <f>OFFSET('배치점수 계산기'!H$10,$D799,0)</f>
        <v/>
      </c>
      <c r="S799" s="194">
        <f>OFFSET('배치점수 계산기'!I$10,$D799,0)</f>
        <v/>
      </c>
      <c r="T799" s="194">
        <f>OFFSET('배치점수 계산기'!J$10,$D799,0)</f>
        <v/>
      </c>
      <c r="U799" s="194">
        <f>OFFSET('배치점수 계산기'!K$10,$D799,0)</f>
        <v/>
      </c>
      <c r="V799" s="194">
        <f>OFFSET('배치점수 계산기'!L$10,$D799,0)</f>
        <v/>
      </c>
      <c r="W799" s="186">
        <f>OFFSET('배치점수 계산기'!M$10,$D799,0)</f>
        <v/>
      </c>
      <c r="X799" s="184">
        <f>OFFSET('배치점수 계산기'!N$10,$D799,0)</f>
        <v/>
      </c>
      <c r="Y799" s="188">
        <f>OFFSET(환산공식!FW$15,$F799,0)</f>
        <v/>
      </c>
      <c r="Z799" s="697">
        <f>OFFSET(환산공식!FX$15,$F799,0)</f>
        <v/>
      </c>
      <c r="AA799" s="179">
        <f>OFFSET(환산공식!FY$15,$F799,0)</f>
        <v/>
      </c>
      <c r="AB799" s="3" t="n"/>
      <c r="AD799" s="0">
        <f>IF(L799="X",6,IF(Q799&gt;R799,1,IF(Q799&gt;S799,2,IF(Q799&gt;T799,3,IF(Q799&gt;U799,4,IF(Q799&gt;=V799,5,IF(Q799&lt;V799,6,"")))))))</f>
        <v/>
      </c>
      <c r="AF799" s="3" t="n"/>
      <c r="AG799" s="3" t="n"/>
      <c r="AH799" s="3" t="n"/>
    </row>
    <row r="800">
      <c r="A800" s="198" t="n"/>
      <c r="B800" s="198" t="n"/>
      <c r="C800" s="198" t="inlineStr">
        <is>
          <t>나793</t>
        </is>
      </c>
      <c r="D800" s="195" t="n">
        <v>1815</v>
      </c>
      <c r="E800" s="195" t="n">
        <v>2</v>
      </c>
      <c r="F800" s="195" t="n">
        <v>2</v>
      </c>
      <c r="G800" s="239" t="n">
        <v>793</v>
      </c>
      <c r="H800" s="197" t="inlineStr">
        <is>
          <t>나</t>
        </is>
      </c>
      <c r="I800" s="242" t="inlineStr">
        <is>
          <t>서울대</t>
        </is>
      </c>
      <c r="J800" s="242" t="inlineStr">
        <is>
          <t>치의학</t>
        </is>
      </c>
      <c r="K800" s="195" t="inlineStr">
        <is>
          <t>자연</t>
        </is>
      </c>
      <c r="L800" s="697">
        <f>IF(OFFSET(환산공식!$ED$15,$F800,0)=1,"O","X")</f>
        <v/>
      </c>
      <c r="M800" s="188">
        <f>IFERROR(OFFSET(환산공식!DJ$15,$F800,0),"")</f>
        <v/>
      </c>
      <c r="N800" s="697">
        <f>IFERROR(CONCATENATE(ROUND(OFFSET(환산공식!DK$15,$F800,0),1),"%"),"")</f>
        <v/>
      </c>
      <c r="O800" s="697">
        <f>IFERROR(OFFSET(환산공식!DL$15,$F800,0),"")</f>
        <v/>
      </c>
      <c r="P800" s="188">
        <f>IF(E800="","",IF(Q800&gt;R800,"90% 이상",IF(Q800&gt;S800,CONCATENATE(ROUND(((Q800-S800)/(R800-S800))*20+70,0),"%"),IF(Q800&gt;T800,CONCATENATE(ROUND(((Q800-T800)/(S800-T800))*30+40,0),"%"),IF(Q800&gt;U800,CONCATENATE(ROUND(((Q800-U800)/(T800-U800))*30+10,0),"%"),IF(Q800&gt;V800,CONCATENATE(ROUND(((Q800-V800)/(U800-V800))*7+3,0),"%"),"3% 이하"))))))</f>
        <v/>
      </c>
      <c r="Q800" s="194">
        <f>IFERROR(ROUND(OFFSET(환산공식!$FG$15,$F800,0),3),"")</f>
        <v/>
      </c>
      <c r="R800" s="194">
        <f>OFFSET('배치점수 계산기'!H$10,$D800,0)</f>
        <v/>
      </c>
      <c r="S800" s="194">
        <f>OFFSET('배치점수 계산기'!I$10,$D800,0)</f>
        <v/>
      </c>
      <c r="T800" s="194">
        <f>OFFSET('배치점수 계산기'!J$10,$D800,0)</f>
        <v/>
      </c>
      <c r="U800" s="194">
        <f>OFFSET('배치점수 계산기'!K$10,$D800,0)</f>
        <v/>
      </c>
      <c r="V800" s="194">
        <f>OFFSET('배치점수 계산기'!L$10,$D800,0)</f>
        <v/>
      </c>
      <c r="W800" s="186">
        <f>OFFSET('배치점수 계산기'!M$10,$D800,0)</f>
        <v/>
      </c>
      <c r="X800" s="184">
        <f>OFFSET('배치점수 계산기'!N$10,$D800,0)</f>
        <v/>
      </c>
      <c r="Y800" s="188">
        <f>OFFSET(환산공식!FW$15,$F800,0)</f>
        <v/>
      </c>
      <c r="Z800" s="697">
        <f>OFFSET(환산공식!FX$15,$F800,0)</f>
        <v/>
      </c>
      <c r="AA800" s="179">
        <f>OFFSET(환산공식!FY$15,$F800,0)</f>
        <v/>
      </c>
      <c r="AB800" s="3" t="n"/>
      <c r="AD800" s="0">
        <f>IF(L800="X",6,IF(Q800&gt;R800,1,IF(Q800&gt;S800,2,IF(Q800&gt;T800,3,IF(Q800&gt;U800,4,IF(Q800&gt;=V800,5,IF(Q800&lt;V800,6,"")))))))</f>
        <v/>
      </c>
      <c r="AF800" s="3" t="n"/>
      <c r="AG800" s="3" t="n"/>
      <c r="AH800" s="3" t="n"/>
    </row>
    <row r="801">
      <c r="A801" s="198" t="n"/>
      <c r="B801" s="198" t="n"/>
      <c r="C801" s="198" t="inlineStr">
        <is>
          <t>나794</t>
        </is>
      </c>
      <c r="D801" s="195" t="n">
        <v>1816</v>
      </c>
      <c r="E801" s="195" t="n">
        <v>33</v>
      </c>
      <c r="F801" s="195" t="n">
        <v>33</v>
      </c>
      <c r="G801" s="239" t="n">
        <v>794</v>
      </c>
      <c r="H801" s="197" t="inlineStr">
        <is>
          <t>나</t>
        </is>
      </c>
      <c r="I801" s="242" t="inlineStr">
        <is>
          <t>경희대</t>
        </is>
      </c>
      <c r="J801" s="242" t="inlineStr">
        <is>
          <t>치의예</t>
        </is>
      </c>
      <c r="K801" s="195" t="inlineStr">
        <is>
          <t>자연</t>
        </is>
      </c>
      <c r="L801" s="697">
        <f>IF(OFFSET(환산공식!$ED$15,$F801,0)=1,"O","X")</f>
        <v/>
      </c>
      <c r="M801" s="188">
        <f>IFERROR(OFFSET(환산공식!DJ$15,$F801,0),"")</f>
        <v/>
      </c>
      <c r="N801" s="697">
        <f>IFERROR(CONCATENATE(ROUND(OFFSET(환산공식!DK$15,$F801,0),1),"%"),"")</f>
        <v/>
      </c>
      <c r="O801" s="697">
        <f>IFERROR(OFFSET(환산공식!DL$15,$F801,0),"")</f>
        <v/>
      </c>
      <c r="P801" s="188">
        <f>IF(E801="","",IF(Q801&gt;R801,"90% 이상",IF(Q801&gt;S801,CONCATENATE(ROUND(((Q801-S801)/(R801-S801))*20+70,0),"%"),IF(Q801&gt;T801,CONCATENATE(ROUND(((Q801-T801)/(S801-T801))*30+40,0),"%"),IF(Q801&gt;U801,CONCATENATE(ROUND(((Q801-U801)/(T801-U801))*30+10,0),"%"),IF(Q801&gt;V801,CONCATENATE(ROUND(((Q801-V801)/(U801-V801))*7+3,0),"%"),"3% 이하"))))))</f>
        <v/>
      </c>
      <c r="Q801" s="194">
        <f>IFERROR(ROUND(OFFSET(환산공식!$FG$15,$F801,0),3),"")</f>
        <v/>
      </c>
      <c r="R801" s="194">
        <f>OFFSET('배치점수 계산기'!H$10,$D801,0)</f>
        <v/>
      </c>
      <c r="S801" s="194">
        <f>OFFSET('배치점수 계산기'!I$10,$D801,0)</f>
        <v/>
      </c>
      <c r="T801" s="194">
        <f>OFFSET('배치점수 계산기'!J$10,$D801,0)</f>
        <v/>
      </c>
      <c r="U801" s="194">
        <f>OFFSET('배치점수 계산기'!K$10,$D801,0)</f>
        <v/>
      </c>
      <c r="V801" s="194">
        <f>OFFSET('배치점수 계산기'!L$10,$D801,0)</f>
        <v/>
      </c>
      <c r="W801" s="186">
        <f>OFFSET('배치점수 계산기'!M$10,$D801,0)</f>
        <v/>
      </c>
      <c r="X801" s="184">
        <f>OFFSET('배치점수 계산기'!N$10,$D801,0)</f>
        <v/>
      </c>
      <c r="Y801" s="188">
        <f>OFFSET(환산공식!FW$15,$F801,0)</f>
        <v/>
      </c>
      <c r="Z801" s="697">
        <f>OFFSET(환산공식!FX$15,$F801,0)</f>
        <v/>
      </c>
      <c r="AA801" s="179">
        <f>OFFSET(환산공식!FY$15,$F801,0)</f>
        <v/>
      </c>
      <c r="AB801" s="3" t="n"/>
      <c r="AD801" s="0">
        <f>IF(L801="X",6,IF(Q801&gt;R801,1,IF(Q801&gt;S801,2,IF(Q801&gt;T801,3,IF(Q801&gt;U801,4,IF(Q801&gt;=V801,5,IF(Q801&lt;V801,6,"")))))))</f>
        <v/>
      </c>
      <c r="AF801" s="3" t="n"/>
      <c r="AG801" s="3" t="n"/>
      <c r="AH801" s="3" t="n"/>
    </row>
    <row r="802">
      <c r="A802" s="198" t="n"/>
      <c r="B802" s="198" t="n"/>
      <c r="C802" s="198" t="inlineStr">
        <is>
          <t>나795</t>
        </is>
      </c>
      <c r="D802" s="195" t="n">
        <v>1817</v>
      </c>
      <c r="E802" s="195" t="n">
        <v>290</v>
      </c>
      <c r="F802" s="195" t="n">
        <v>290</v>
      </c>
      <c r="G802" s="239" t="n">
        <v>795</v>
      </c>
      <c r="H802" s="197" t="inlineStr">
        <is>
          <t>나</t>
        </is>
      </c>
      <c r="I802" s="242" t="inlineStr">
        <is>
          <t>부산대</t>
        </is>
      </c>
      <c r="J802" s="242" t="inlineStr">
        <is>
          <t>치의예</t>
        </is>
      </c>
      <c r="K802" s="195" t="inlineStr">
        <is>
          <t>자연</t>
        </is>
      </c>
      <c r="L802" s="697">
        <f>IF(OFFSET(환산공식!$ED$15,$F802,0)=1,"O","X")</f>
        <v/>
      </c>
      <c r="M802" s="188">
        <f>IFERROR(OFFSET(환산공식!DJ$15,$F802,0),"")</f>
        <v/>
      </c>
      <c r="N802" s="697">
        <f>IFERROR(CONCATENATE(ROUND(OFFSET(환산공식!DK$15,$F802,0),1),"%"),"")</f>
        <v/>
      </c>
      <c r="O802" s="697">
        <f>IFERROR(OFFSET(환산공식!DL$15,$F802,0),"")</f>
        <v/>
      </c>
      <c r="P802" s="188">
        <f>IF(E802="","",IF(Q802&gt;R802,"90% 이상",IF(Q802&gt;S802,CONCATENATE(ROUND(((Q802-S802)/(R802-S802))*20+70,0),"%"),IF(Q802&gt;T802,CONCATENATE(ROUND(((Q802-T802)/(S802-T802))*30+40,0),"%"),IF(Q802&gt;U802,CONCATENATE(ROUND(((Q802-U802)/(T802-U802))*30+10,0),"%"),IF(Q802&gt;V802,CONCATENATE(ROUND(((Q802-V802)/(U802-V802))*7+3,0),"%"),"3% 이하"))))))</f>
        <v/>
      </c>
      <c r="Q802" s="194">
        <f>IFERROR(ROUND(OFFSET(환산공식!$FG$15,$F802,0),3),"")</f>
        <v/>
      </c>
      <c r="R802" s="194">
        <f>OFFSET('배치점수 계산기'!H$10,$D802,0)</f>
        <v/>
      </c>
      <c r="S802" s="194">
        <f>OFFSET('배치점수 계산기'!I$10,$D802,0)</f>
        <v/>
      </c>
      <c r="T802" s="194">
        <f>OFFSET('배치점수 계산기'!J$10,$D802,0)</f>
        <v/>
      </c>
      <c r="U802" s="194">
        <f>OFFSET('배치점수 계산기'!K$10,$D802,0)</f>
        <v/>
      </c>
      <c r="V802" s="194">
        <f>OFFSET('배치점수 계산기'!L$10,$D802,0)</f>
        <v/>
      </c>
      <c r="W802" s="186">
        <f>OFFSET('배치점수 계산기'!M$10,$D802,0)</f>
        <v/>
      </c>
      <c r="X802" s="184">
        <f>OFFSET('배치점수 계산기'!N$10,$D802,0)</f>
        <v/>
      </c>
      <c r="Y802" s="188">
        <f>OFFSET(환산공식!FW$15,$F802,0)</f>
        <v/>
      </c>
      <c r="Z802" s="697">
        <f>OFFSET(환산공식!FX$15,$F802,0)</f>
        <v/>
      </c>
      <c r="AA802" s="179">
        <f>OFFSET(환산공식!FY$15,$F802,0)</f>
        <v/>
      </c>
      <c r="AB802" s="3" t="n"/>
      <c r="AD802" s="0">
        <f>IF(L802="X",6,IF(Q802&gt;R802,1,IF(Q802&gt;S802,2,IF(Q802&gt;T802,3,IF(Q802&gt;U802,4,IF(Q802&gt;=V802,5,IF(Q802&lt;V802,6,"")))))))</f>
        <v/>
      </c>
      <c r="AF802" s="3" t="n"/>
      <c r="AG802" s="3" t="n"/>
      <c r="AH802" s="3" t="n"/>
    </row>
    <row r="803">
      <c r="A803" s="198" t="n"/>
      <c r="B803" s="198" t="n"/>
      <c r="C803" s="198" t="inlineStr">
        <is>
          <t>나796</t>
        </is>
      </c>
      <c r="D803" s="195" t="n">
        <v>1818</v>
      </c>
      <c r="E803" s="195" t="n">
        <v>195</v>
      </c>
      <c r="F803" s="195" t="n">
        <v>195</v>
      </c>
      <c r="G803" s="239" t="n">
        <v>796</v>
      </c>
      <c r="H803" s="197" t="inlineStr">
        <is>
          <t>나</t>
        </is>
      </c>
      <c r="I803" s="242" t="inlineStr">
        <is>
          <t>경북대</t>
        </is>
      </c>
      <c r="J803" s="242" t="inlineStr">
        <is>
          <t>치의예</t>
        </is>
      </c>
      <c r="K803" s="195" t="inlineStr">
        <is>
          <t>자연</t>
        </is>
      </c>
      <c r="L803" s="697">
        <f>IF(OFFSET(환산공식!$ED$15,$F803,0)=1,"O","X")</f>
        <v/>
      </c>
      <c r="M803" s="188">
        <f>IFERROR(OFFSET(환산공식!DJ$15,$F803,0),"")</f>
        <v/>
      </c>
      <c r="N803" s="697">
        <f>IFERROR(CONCATENATE(ROUND(OFFSET(환산공식!DK$15,$F803,0),1),"%"),"")</f>
        <v/>
      </c>
      <c r="O803" s="697">
        <f>IFERROR(OFFSET(환산공식!DL$15,$F803,0),"")</f>
        <v/>
      </c>
      <c r="P803" s="188">
        <f>IF(E803="","",IF(Q803&gt;R803,"90% 이상",IF(Q803&gt;S803,CONCATENATE(ROUND(((Q803-S803)/(R803-S803))*20+70,0),"%"),IF(Q803&gt;T803,CONCATENATE(ROUND(((Q803-T803)/(S803-T803))*30+40,0),"%"),IF(Q803&gt;U803,CONCATENATE(ROUND(((Q803-U803)/(T803-U803))*30+10,0),"%"),IF(Q803&gt;V803,CONCATENATE(ROUND(((Q803-V803)/(U803-V803))*7+3,0),"%"),"3% 이하"))))))</f>
        <v/>
      </c>
      <c r="Q803" s="194">
        <f>IFERROR(ROUND(OFFSET(환산공식!$FG$15,$F803,0),3),"")</f>
        <v/>
      </c>
      <c r="R803" s="194">
        <f>OFFSET('배치점수 계산기'!H$10,$D803,0)</f>
        <v/>
      </c>
      <c r="S803" s="194">
        <f>OFFSET('배치점수 계산기'!I$10,$D803,0)</f>
        <v/>
      </c>
      <c r="T803" s="194">
        <f>OFFSET('배치점수 계산기'!J$10,$D803,0)</f>
        <v/>
      </c>
      <c r="U803" s="194">
        <f>OFFSET('배치점수 계산기'!K$10,$D803,0)</f>
        <v/>
      </c>
      <c r="V803" s="194">
        <f>OFFSET('배치점수 계산기'!L$10,$D803,0)</f>
        <v/>
      </c>
      <c r="W803" s="186">
        <f>OFFSET('배치점수 계산기'!M$10,$D803,0)</f>
        <v/>
      </c>
      <c r="X803" s="184">
        <f>OFFSET('배치점수 계산기'!N$10,$D803,0)</f>
        <v/>
      </c>
      <c r="Y803" s="188">
        <f>OFFSET(환산공식!FW$15,$F803,0)</f>
        <v/>
      </c>
      <c r="Z803" s="697">
        <f>OFFSET(환산공식!FX$15,$F803,0)</f>
        <v/>
      </c>
      <c r="AA803" s="179">
        <f>OFFSET(환산공식!FY$15,$F803,0)</f>
        <v/>
      </c>
      <c r="AB803" s="3" t="n"/>
      <c r="AD803" s="0">
        <f>IF(L803="X",6,IF(Q803&gt;R803,1,IF(Q803&gt;S803,2,IF(Q803&gt;T803,3,IF(Q803&gt;U803,4,IF(Q803&gt;=V803,5,IF(Q803&lt;V803,6,"")))))))</f>
        <v/>
      </c>
      <c r="AF803" s="3" t="n"/>
      <c r="AG803" s="3" t="n"/>
      <c r="AH803" s="3" t="n"/>
    </row>
    <row r="804">
      <c r="A804" s="198" t="n"/>
      <c r="B804" s="198" t="n"/>
      <c r="C804" s="198" t="inlineStr">
        <is>
          <t>나797</t>
        </is>
      </c>
      <c r="D804" s="195" t="n">
        <v>1819</v>
      </c>
      <c r="E804" s="195" t="n">
        <v>175</v>
      </c>
      <c r="F804" s="195" t="n">
        <v>175</v>
      </c>
      <c r="G804" s="239" t="n">
        <v>797</v>
      </c>
      <c r="H804" s="197" t="inlineStr">
        <is>
          <t>나</t>
        </is>
      </c>
      <c r="I804" s="242" t="inlineStr">
        <is>
          <t>원광대</t>
        </is>
      </c>
      <c r="J804" s="242" t="inlineStr">
        <is>
          <t>치의예(자연)</t>
        </is>
      </c>
      <c r="K804" s="195" t="inlineStr">
        <is>
          <t>자연</t>
        </is>
      </c>
      <c r="L804" s="697">
        <f>IF(OFFSET(환산공식!$ED$15,$F804,0)=1,"O","X")</f>
        <v/>
      </c>
      <c r="M804" s="188">
        <f>IFERROR(OFFSET(환산공식!DJ$15,$F804,0),"")</f>
        <v/>
      </c>
      <c r="N804" s="697">
        <f>IFERROR(CONCATENATE(ROUND(OFFSET(환산공식!DK$15,$F804,0),1),"%"),"")</f>
        <v/>
      </c>
      <c r="O804" s="697">
        <f>IFERROR(OFFSET(환산공식!DL$15,$F804,0),"")</f>
        <v/>
      </c>
      <c r="P804" s="188">
        <f>IF(E804="","",IF(Q804&gt;R804,"90% 이상",IF(Q804&gt;S804,CONCATENATE(ROUND(((Q804-S804)/(R804-S804))*20+70,0),"%"),IF(Q804&gt;T804,CONCATENATE(ROUND(((Q804-T804)/(S804-T804))*30+40,0),"%"),IF(Q804&gt;U804,CONCATENATE(ROUND(((Q804-U804)/(T804-U804))*30+10,0),"%"),IF(Q804&gt;V804,CONCATENATE(ROUND(((Q804-V804)/(U804-V804))*7+3,0),"%"),"3% 이하"))))))</f>
        <v/>
      </c>
      <c r="Q804" s="194">
        <f>IFERROR(ROUND(OFFSET(환산공식!$FG$15,$F804,0),3),"")</f>
        <v/>
      </c>
      <c r="R804" s="194">
        <f>OFFSET('배치점수 계산기'!H$10,$D804,0)</f>
        <v/>
      </c>
      <c r="S804" s="194">
        <f>OFFSET('배치점수 계산기'!I$10,$D804,0)</f>
        <v/>
      </c>
      <c r="T804" s="194">
        <f>OFFSET('배치점수 계산기'!J$10,$D804,0)</f>
        <v/>
      </c>
      <c r="U804" s="194">
        <f>OFFSET('배치점수 계산기'!K$10,$D804,0)</f>
        <v/>
      </c>
      <c r="V804" s="194">
        <f>OFFSET('배치점수 계산기'!L$10,$D804,0)</f>
        <v/>
      </c>
      <c r="W804" s="186">
        <f>OFFSET('배치점수 계산기'!M$10,$D804,0)</f>
        <v/>
      </c>
      <c r="X804" s="184">
        <f>OFFSET('배치점수 계산기'!N$10,$D804,0)</f>
        <v/>
      </c>
      <c r="Y804" s="188">
        <f>OFFSET(환산공식!FW$15,$F804,0)</f>
        <v/>
      </c>
      <c r="Z804" s="697">
        <f>OFFSET(환산공식!FX$15,$F804,0)</f>
        <v/>
      </c>
      <c r="AA804" s="179">
        <f>OFFSET(환산공식!FY$15,$F804,0)</f>
        <v/>
      </c>
      <c r="AB804" s="3" t="n"/>
      <c r="AD804" s="0">
        <f>IF(L804="X",6,IF(Q804&gt;R804,1,IF(Q804&gt;S804,2,IF(Q804&gt;T804,3,IF(Q804&gt;U804,4,IF(Q804&gt;=V804,5,IF(Q804&lt;V804,6,"")))))))</f>
        <v/>
      </c>
      <c r="AF804" s="3" t="n"/>
      <c r="AG804" s="3" t="n"/>
      <c r="AH804" s="3" t="n"/>
    </row>
    <row r="805">
      <c r="A805" s="198" t="n"/>
      <c r="B805" s="198" t="n"/>
      <c r="C805" s="198" t="inlineStr">
        <is>
          <t>나798</t>
        </is>
      </c>
      <c r="D805" s="195" t="n">
        <v>1820</v>
      </c>
      <c r="E805" s="195" t="n">
        <v>176</v>
      </c>
      <c r="F805" s="195" t="n">
        <v>176</v>
      </c>
      <c r="G805" s="239" t="n">
        <v>798</v>
      </c>
      <c r="H805" s="197" t="inlineStr">
        <is>
          <t>나</t>
        </is>
      </c>
      <c r="I805" s="242" t="inlineStr">
        <is>
          <t>원광대</t>
        </is>
      </c>
      <c r="J805" s="242" t="inlineStr">
        <is>
          <t>치의예(인문)</t>
        </is>
      </c>
      <c r="K805" s="195" t="inlineStr">
        <is>
          <t>인문</t>
        </is>
      </c>
      <c r="L805" s="697">
        <f>IF(OFFSET(환산공식!$ED$15,$F805,0)=1,"O","X")</f>
        <v/>
      </c>
      <c r="M805" s="188">
        <f>IFERROR(OFFSET(환산공식!DJ$15,$F805,0),"")</f>
        <v/>
      </c>
      <c r="N805" s="697">
        <f>IFERROR(CONCATENATE(ROUND(OFFSET(환산공식!DK$15,$F805,0),1),"%"),"")</f>
        <v/>
      </c>
      <c r="O805" s="697">
        <f>IFERROR(OFFSET(환산공식!DL$15,$F805,0),"")</f>
        <v/>
      </c>
      <c r="P805" s="188">
        <f>IF(E805="","",IF(Q805&gt;R805,"90% 이상",IF(Q805&gt;S805,CONCATENATE(ROUND(((Q805-S805)/(R805-S805))*20+70,0),"%"),IF(Q805&gt;T805,CONCATENATE(ROUND(((Q805-T805)/(S805-T805))*30+40,0),"%"),IF(Q805&gt;U805,CONCATENATE(ROUND(((Q805-U805)/(T805-U805))*30+10,0),"%"),IF(Q805&gt;V805,CONCATENATE(ROUND(((Q805-V805)/(U805-V805))*7+3,0),"%"),"3% 이하"))))))</f>
        <v/>
      </c>
      <c r="Q805" s="194">
        <f>IFERROR(ROUND(OFFSET(환산공식!$FG$15,$F805,0),3),"")</f>
        <v/>
      </c>
      <c r="R805" s="194">
        <f>OFFSET('배치점수 계산기'!H$10,$D805,0)</f>
        <v/>
      </c>
      <c r="S805" s="194">
        <f>OFFSET('배치점수 계산기'!I$10,$D805,0)</f>
        <v/>
      </c>
      <c r="T805" s="194">
        <f>OFFSET('배치점수 계산기'!J$10,$D805,0)</f>
        <v/>
      </c>
      <c r="U805" s="194">
        <f>OFFSET('배치점수 계산기'!K$10,$D805,0)</f>
        <v/>
      </c>
      <c r="V805" s="194">
        <f>OFFSET('배치점수 계산기'!L$10,$D805,0)</f>
        <v/>
      </c>
      <c r="W805" s="186">
        <f>OFFSET('배치점수 계산기'!M$10,$D805,0)</f>
        <v/>
      </c>
      <c r="X805" s="184">
        <f>OFFSET('배치점수 계산기'!N$10,$D805,0)</f>
        <v/>
      </c>
      <c r="Y805" s="188">
        <f>OFFSET(환산공식!FW$15,$F805,0)</f>
        <v/>
      </c>
      <c r="Z805" s="697">
        <f>OFFSET(환산공식!FX$15,$F805,0)</f>
        <v/>
      </c>
      <c r="AA805" s="179">
        <f>OFFSET(환산공식!FY$15,$F805,0)</f>
        <v/>
      </c>
      <c r="AB805" s="3" t="n"/>
      <c r="AD805" s="0">
        <f>IF(L805="X",6,IF(Q805&gt;R805,1,IF(Q805&gt;S805,2,IF(Q805&gt;T805,3,IF(Q805&gt;U805,4,IF(Q805&gt;=V805,5,IF(Q805&lt;V805,6,"")))))))</f>
        <v/>
      </c>
      <c r="AF805" s="3" t="n"/>
      <c r="AG805" s="3" t="n"/>
      <c r="AH805" s="3" t="n"/>
    </row>
    <row r="806">
      <c r="A806" s="198" t="n"/>
      <c r="B806" s="198" t="n"/>
      <c r="C806" s="198" t="inlineStr">
        <is>
          <t>나799</t>
        </is>
      </c>
      <c r="D806" s="195" t="n">
        <v>1821</v>
      </c>
      <c r="E806" s="195" t="n">
        <v>148</v>
      </c>
      <c r="F806" s="195" t="n">
        <v>148</v>
      </c>
      <c r="G806" s="239" t="n">
        <v>799</v>
      </c>
      <c r="H806" s="197" t="inlineStr">
        <is>
          <t>나</t>
        </is>
      </c>
      <c r="I806" s="242" t="inlineStr">
        <is>
          <t>단국(천안)</t>
        </is>
      </c>
      <c r="J806" s="242" t="inlineStr">
        <is>
          <t>치의예</t>
        </is>
      </c>
      <c r="K806" s="195" t="inlineStr">
        <is>
          <t>자연</t>
        </is>
      </c>
      <c r="L806" s="697">
        <f>IF(OFFSET(환산공식!$ED$15,$F806,0)=1,"O","X")</f>
        <v/>
      </c>
      <c r="M806" s="188">
        <f>IFERROR(OFFSET(환산공식!DJ$15,$F806,0),"")</f>
        <v/>
      </c>
      <c r="N806" s="697">
        <f>IFERROR(CONCATENATE(ROUND(OFFSET(환산공식!DK$15,$F806,0),1),"%"),"")</f>
        <v/>
      </c>
      <c r="O806" s="697">
        <f>IFERROR(OFFSET(환산공식!DL$15,$F806,0),"")</f>
        <v/>
      </c>
      <c r="P806" s="188">
        <f>IF(E806="","",IF(Q806&gt;R806,"90% 이상",IF(Q806&gt;S806,CONCATENATE(ROUND(((Q806-S806)/(R806-S806))*20+70,0),"%"),IF(Q806&gt;T806,CONCATENATE(ROUND(((Q806-T806)/(S806-T806))*30+40,0),"%"),IF(Q806&gt;U806,CONCATENATE(ROUND(((Q806-U806)/(T806-U806))*30+10,0),"%"),IF(Q806&gt;V806,CONCATENATE(ROUND(((Q806-V806)/(U806-V806))*7+3,0),"%"),"3% 이하"))))))</f>
        <v/>
      </c>
      <c r="Q806" s="194">
        <f>IFERROR(ROUND(OFFSET(환산공식!$FG$15,$F806,0),3),"")</f>
        <v/>
      </c>
      <c r="R806" s="194">
        <f>OFFSET('배치점수 계산기'!H$10,$D806,0)</f>
        <v/>
      </c>
      <c r="S806" s="194">
        <f>OFFSET('배치점수 계산기'!I$10,$D806,0)</f>
        <v/>
      </c>
      <c r="T806" s="194">
        <f>OFFSET('배치점수 계산기'!J$10,$D806,0)</f>
        <v/>
      </c>
      <c r="U806" s="194">
        <f>OFFSET('배치점수 계산기'!K$10,$D806,0)</f>
        <v/>
      </c>
      <c r="V806" s="194">
        <f>OFFSET('배치점수 계산기'!L$10,$D806,0)</f>
        <v/>
      </c>
      <c r="W806" s="186">
        <f>OFFSET('배치점수 계산기'!M$10,$D806,0)</f>
        <v/>
      </c>
      <c r="X806" s="184">
        <f>OFFSET('배치점수 계산기'!N$10,$D806,0)</f>
        <v/>
      </c>
      <c r="Y806" s="188">
        <f>OFFSET(환산공식!FW$15,$F806,0)</f>
        <v/>
      </c>
      <c r="Z806" s="697">
        <f>OFFSET(환산공식!FX$15,$F806,0)</f>
        <v/>
      </c>
      <c r="AA806" s="179">
        <f>OFFSET(환산공식!FY$15,$F806,0)</f>
        <v/>
      </c>
      <c r="AB806" s="3" t="n"/>
      <c r="AD806" s="0">
        <f>IF(L806="X",6,IF(Q806&gt;R806,1,IF(Q806&gt;S806,2,IF(Q806&gt;T806,3,IF(Q806&gt;U806,4,IF(Q806&gt;=V806,5,IF(Q806&lt;V806,6,"")))))))</f>
        <v/>
      </c>
      <c r="AF806" s="3" t="n"/>
      <c r="AG806" s="3" t="n"/>
      <c r="AH806" s="3" t="n"/>
    </row>
    <row r="807">
      <c r="A807" s="198" t="n"/>
      <c r="B807" s="198" t="n"/>
      <c r="C807" s="198" t="inlineStr">
        <is>
          <t>나800</t>
        </is>
      </c>
      <c r="D807" s="195" t="n">
        <v>1822</v>
      </c>
      <c r="E807" s="195" t="n">
        <v>2</v>
      </c>
      <c r="F807" s="195" t="n">
        <v>2</v>
      </c>
      <c r="G807" s="239" t="n">
        <v>800</v>
      </c>
      <c r="H807" s="197" t="inlineStr">
        <is>
          <t>나</t>
        </is>
      </c>
      <c r="I807" s="242" t="inlineStr">
        <is>
          <t>서울대</t>
        </is>
      </c>
      <c r="J807" s="242" t="inlineStr">
        <is>
          <t>약학계열</t>
        </is>
      </c>
      <c r="K807" s="195" t="inlineStr">
        <is>
          <t>자연</t>
        </is>
      </c>
      <c r="L807" s="697">
        <f>IF(OFFSET(환산공식!$ED$15,$F807,0)=1,"O","X")</f>
        <v/>
      </c>
      <c r="M807" s="188">
        <f>IFERROR(OFFSET(환산공식!DJ$15,$F807,0),"")</f>
        <v/>
      </c>
      <c r="N807" s="697">
        <f>IFERROR(CONCATENATE(ROUND(OFFSET(환산공식!DK$15,$F807,0),1),"%"),"")</f>
        <v/>
      </c>
      <c r="O807" s="697">
        <f>IFERROR(OFFSET(환산공식!DL$15,$F807,0),"")</f>
        <v/>
      </c>
      <c r="P807" s="188">
        <f>IF(E807="","",IF(Q807&gt;R807,"90% 이상",IF(Q807&gt;S807,CONCATENATE(ROUND(((Q807-S807)/(R807-S807))*20+70,0),"%"),IF(Q807&gt;T807,CONCATENATE(ROUND(((Q807-T807)/(S807-T807))*30+40,0),"%"),IF(Q807&gt;U807,CONCATENATE(ROUND(((Q807-U807)/(T807-U807))*30+10,0),"%"),IF(Q807&gt;V807,CONCATENATE(ROUND(((Q807-V807)/(U807-V807))*7+3,0),"%"),"3% 이하"))))))</f>
        <v/>
      </c>
      <c r="Q807" s="194">
        <f>IFERROR(ROUND(OFFSET(환산공식!$FG$15,$F807,0),3),"")</f>
        <v/>
      </c>
      <c r="R807" s="194">
        <f>OFFSET('배치점수 계산기'!H$10,$D807,0)</f>
        <v/>
      </c>
      <c r="S807" s="194">
        <f>OFFSET('배치점수 계산기'!I$10,$D807,0)</f>
        <v/>
      </c>
      <c r="T807" s="194">
        <f>OFFSET('배치점수 계산기'!J$10,$D807,0)</f>
        <v/>
      </c>
      <c r="U807" s="194">
        <f>OFFSET('배치점수 계산기'!K$10,$D807,0)</f>
        <v/>
      </c>
      <c r="V807" s="194">
        <f>OFFSET('배치점수 계산기'!L$10,$D807,0)</f>
        <v/>
      </c>
      <c r="W807" s="186">
        <f>OFFSET('배치점수 계산기'!M$10,$D807,0)</f>
        <v/>
      </c>
      <c r="X807" s="184">
        <f>OFFSET('배치점수 계산기'!N$10,$D807,0)</f>
        <v/>
      </c>
      <c r="Y807" s="188">
        <f>OFFSET(환산공식!FW$15,$F807,0)</f>
        <v/>
      </c>
      <c r="Z807" s="697">
        <f>OFFSET(환산공식!FX$15,$F807,0)</f>
        <v/>
      </c>
      <c r="AA807" s="179">
        <f>OFFSET(환산공식!FY$15,$F807,0)</f>
        <v/>
      </c>
      <c r="AB807" s="3" t="n"/>
      <c r="AD807" s="0">
        <f>IF(L807="X",6,IF(Q807&gt;R807,1,IF(Q807&gt;S807,2,IF(Q807&gt;T807,3,IF(Q807&gt;U807,4,IF(Q807&gt;=V807,5,IF(Q807&lt;V807,6,"")))))))</f>
        <v/>
      </c>
      <c r="AF807" s="3" t="n"/>
      <c r="AG807" s="3" t="n"/>
      <c r="AH807" s="3" t="n"/>
    </row>
    <row r="808">
      <c r="A808" s="198" t="n"/>
      <c r="B808" s="198" t="n"/>
      <c r="C808" s="198" t="inlineStr">
        <is>
          <t>나801</t>
        </is>
      </c>
      <c r="D808" s="195" t="n">
        <v>1823</v>
      </c>
      <c r="E808" s="195" t="n">
        <v>33</v>
      </c>
      <c r="F808" s="195" t="n">
        <v>33</v>
      </c>
      <c r="G808" s="239" t="n">
        <v>801</v>
      </c>
      <c r="H808" s="197" t="inlineStr">
        <is>
          <t>나</t>
        </is>
      </c>
      <c r="I808" s="242" t="inlineStr">
        <is>
          <t>경희대</t>
        </is>
      </c>
      <c r="J808" s="242" t="inlineStr">
        <is>
          <t>약학</t>
        </is>
      </c>
      <c r="K808" s="195" t="inlineStr">
        <is>
          <t>자연</t>
        </is>
      </c>
      <c r="L808" s="697">
        <f>IF(OFFSET(환산공식!$ED$15,$F808,0)=1,"O","X")</f>
        <v/>
      </c>
      <c r="M808" s="188">
        <f>IFERROR(OFFSET(환산공식!DJ$15,$F808,0),"")</f>
        <v/>
      </c>
      <c r="N808" s="697">
        <f>IFERROR(CONCATENATE(ROUND(OFFSET(환산공식!DK$15,$F808,0),1),"%"),"")</f>
        <v/>
      </c>
      <c r="O808" s="697">
        <f>IFERROR(OFFSET(환산공식!DL$15,$F808,0),"")</f>
        <v/>
      </c>
      <c r="P808" s="188">
        <f>IF(E808="","",IF(Q808&gt;R808,"90% 이상",IF(Q808&gt;S808,CONCATENATE(ROUND(((Q808-S808)/(R808-S808))*20+70,0),"%"),IF(Q808&gt;T808,CONCATENATE(ROUND(((Q808-T808)/(S808-T808))*30+40,0),"%"),IF(Q808&gt;U808,CONCATENATE(ROUND(((Q808-U808)/(T808-U808))*30+10,0),"%"),IF(Q808&gt;V808,CONCATENATE(ROUND(((Q808-V808)/(U808-V808))*7+3,0),"%"),"3% 이하"))))))</f>
        <v/>
      </c>
      <c r="Q808" s="194">
        <f>IFERROR(ROUND(OFFSET(환산공식!$FG$15,$F808,0),3),"")</f>
        <v/>
      </c>
      <c r="R808" s="194">
        <f>OFFSET('배치점수 계산기'!H$10,$D808,0)</f>
        <v/>
      </c>
      <c r="S808" s="194">
        <f>OFFSET('배치점수 계산기'!I$10,$D808,0)</f>
        <v/>
      </c>
      <c r="T808" s="194">
        <f>OFFSET('배치점수 계산기'!J$10,$D808,0)</f>
        <v/>
      </c>
      <c r="U808" s="194">
        <f>OFFSET('배치점수 계산기'!K$10,$D808,0)</f>
        <v/>
      </c>
      <c r="V808" s="194">
        <f>OFFSET('배치점수 계산기'!L$10,$D808,0)</f>
        <v/>
      </c>
      <c r="W808" s="186">
        <f>OFFSET('배치점수 계산기'!M$10,$D808,0)</f>
        <v/>
      </c>
      <c r="X808" s="184">
        <f>OFFSET('배치점수 계산기'!N$10,$D808,0)</f>
        <v/>
      </c>
      <c r="Y808" s="188">
        <f>OFFSET(환산공식!FW$15,$F808,0)</f>
        <v/>
      </c>
      <c r="Z808" s="697">
        <f>OFFSET(환산공식!FX$15,$F808,0)</f>
        <v/>
      </c>
      <c r="AA808" s="179">
        <f>OFFSET(환산공식!FY$15,$F808,0)</f>
        <v/>
      </c>
      <c r="AB808" s="3" t="n"/>
      <c r="AD808" s="0">
        <f>IF(L808="X",6,IF(Q808&gt;R808,1,IF(Q808&gt;S808,2,IF(Q808&gt;T808,3,IF(Q808&gt;U808,4,IF(Q808&gt;=V808,5,IF(Q808&lt;V808,6,"")))))))</f>
        <v/>
      </c>
      <c r="AF808" s="3" t="n"/>
      <c r="AG808" s="3" t="n"/>
      <c r="AH808" s="3" t="n"/>
    </row>
    <row r="809">
      <c r="A809" s="198" t="n"/>
      <c r="B809" s="198" t="n"/>
      <c r="C809" s="198" t="inlineStr">
        <is>
          <t>나802</t>
        </is>
      </c>
      <c r="D809" s="195" t="n">
        <v>1824</v>
      </c>
      <c r="E809" s="195" t="n">
        <v>53</v>
      </c>
      <c r="F809" s="195" t="n">
        <v>53</v>
      </c>
      <c r="G809" s="239" t="n">
        <v>802</v>
      </c>
      <c r="H809" s="197" t="inlineStr">
        <is>
          <t>나</t>
        </is>
      </c>
      <c r="I809" s="242" t="inlineStr">
        <is>
          <t>동국대</t>
        </is>
      </c>
      <c r="J809" s="242" t="inlineStr">
        <is>
          <t>약학</t>
        </is>
      </c>
      <c r="K809" s="195" t="inlineStr">
        <is>
          <t>자연</t>
        </is>
      </c>
      <c r="L809" s="697">
        <f>IF(OFFSET(환산공식!$ED$15,$F809,0)=1,"O","X")</f>
        <v/>
      </c>
      <c r="M809" s="188">
        <f>IFERROR(OFFSET(환산공식!DJ$15,$F809,0),"")</f>
        <v/>
      </c>
      <c r="N809" s="697">
        <f>IFERROR(CONCATENATE(ROUND(OFFSET(환산공식!DK$15,$F809,0),1),"%"),"")</f>
        <v/>
      </c>
      <c r="O809" s="697">
        <f>IFERROR(OFFSET(환산공식!DL$15,$F809,0),"")</f>
        <v/>
      </c>
      <c r="P809" s="188">
        <f>IF(E809="","",IF(Q809&gt;R809,"90% 이상",IF(Q809&gt;S809,CONCATENATE(ROUND(((Q809-S809)/(R809-S809))*20+70,0),"%"),IF(Q809&gt;T809,CONCATENATE(ROUND(((Q809-T809)/(S809-T809))*30+40,0),"%"),IF(Q809&gt;U809,CONCATENATE(ROUND(((Q809-U809)/(T809-U809))*30+10,0),"%"),IF(Q809&gt;V809,CONCATENATE(ROUND(((Q809-V809)/(U809-V809))*7+3,0),"%"),"3% 이하"))))))</f>
        <v/>
      </c>
      <c r="Q809" s="194">
        <f>IFERROR(ROUND(OFFSET(환산공식!$FG$15,$F809,0),3),"")</f>
        <v/>
      </c>
      <c r="R809" s="194">
        <f>OFFSET('배치점수 계산기'!H$10,$D809,0)</f>
        <v/>
      </c>
      <c r="S809" s="194">
        <f>OFFSET('배치점수 계산기'!I$10,$D809,0)</f>
        <v/>
      </c>
      <c r="T809" s="194">
        <f>OFFSET('배치점수 계산기'!J$10,$D809,0)</f>
        <v/>
      </c>
      <c r="U809" s="194">
        <f>OFFSET('배치점수 계산기'!K$10,$D809,0)</f>
        <v/>
      </c>
      <c r="V809" s="194">
        <f>OFFSET('배치점수 계산기'!L$10,$D809,0)</f>
        <v/>
      </c>
      <c r="W809" s="186">
        <f>OFFSET('배치점수 계산기'!M$10,$D809,0)</f>
        <v/>
      </c>
      <c r="X809" s="184">
        <f>OFFSET('배치점수 계산기'!N$10,$D809,0)</f>
        <v/>
      </c>
      <c r="Y809" s="188">
        <f>OFFSET(환산공식!FW$15,$F809,0)</f>
        <v/>
      </c>
      <c r="Z809" s="697">
        <f>OFFSET(환산공식!FX$15,$F809,0)</f>
        <v/>
      </c>
      <c r="AA809" s="179">
        <f>OFFSET(환산공식!FY$15,$F809,0)</f>
        <v/>
      </c>
      <c r="AB809" s="3" t="n"/>
      <c r="AD809" s="0">
        <f>IF(L809="X",6,IF(Q809&gt;R809,1,IF(Q809&gt;S809,2,IF(Q809&gt;T809,3,IF(Q809&gt;U809,4,IF(Q809&gt;=V809,5,IF(Q809&lt;V809,6,"")))))))</f>
        <v/>
      </c>
      <c r="AF809" s="3" t="n"/>
      <c r="AG809" s="3" t="n"/>
      <c r="AH809" s="3" t="n"/>
    </row>
    <row r="810">
      <c r="A810" s="198" t="n"/>
      <c r="B810" s="198" t="n"/>
      <c r="C810" s="198" t="inlineStr">
        <is>
          <t>나803</t>
        </is>
      </c>
      <c r="D810" s="195" t="n">
        <v>1825</v>
      </c>
      <c r="E810" s="195" t="n">
        <v>111</v>
      </c>
      <c r="F810" s="195" t="n">
        <v>111</v>
      </c>
      <c r="G810" s="239" t="n">
        <v>803</v>
      </c>
      <c r="H810" s="197" t="inlineStr">
        <is>
          <t>나</t>
        </is>
      </c>
      <c r="I810" s="242" t="inlineStr">
        <is>
          <t>아주대</t>
        </is>
      </c>
      <c r="J810" s="242" t="inlineStr">
        <is>
          <t>약학</t>
        </is>
      </c>
      <c r="K810" s="195" t="inlineStr">
        <is>
          <t>자연</t>
        </is>
      </c>
      <c r="L810" s="697">
        <f>IF(OFFSET(환산공식!$ED$15,$F810,0)=1,"O","X")</f>
        <v/>
      </c>
      <c r="M810" s="188">
        <f>IFERROR(OFFSET(환산공식!DJ$15,$F810,0),"")</f>
        <v/>
      </c>
      <c r="N810" s="697">
        <f>IFERROR(CONCATENATE(ROUND(OFFSET(환산공식!DK$15,$F810,0),1),"%"),"")</f>
        <v/>
      </c>
      <c r="O810" s="697">
        <f>IFERROR(OFFSET(환산공식!DL$15,$F810,0),"")</f>
        <v/>
      </c>
      <c r="P810" s="188">
        <f>IF(E810="","",IF(Q810&gt;R810,"90% 이상",IF(Q810&gt;S810,CONCATENATE(ROUND(((Q810-S810)/(R810-S810))*20+70,0),"%"),IF(Q810&gt;T810,CONCATENATE(ROUND(((Q810-T810)/(S810-T810))*30+40,0),"%"),IF(Q810&gt;U810,CONCATENATE(ROUND(((Q810-U810)/(T810-U810))*30+10,0),"%"),IF(Q810&gt;V810,CONCATENATE(ROUND(((Q810-V810)/(U810-V810))*7+3,0),"%"),"3% 이하"))))))</f>
        <v/>
      </c>
      <c r="Q810" s="194">
        <f>IFERROR(ROUND(OFFSET(환산공식!$FG$15,$F810,0),3),"")</f>
        <v/>
      </c>
      <c r="R810" s="194">
        <f>OFFSET('배치점수 계산기'!H$10,$D810,0)</f>
        <v/>
      </c>
      <c r="S810" s="194">
        <f>OFFSET('배치점수 계산기'!I$10,$D810,0)</f>
        <v/>
      </c>
      <c r="T810" s="194">
        <f>OFFSET('배치점수 계산기'!J$10,$D810,0)</f>
        <v/>
      </c>
      <c r="U810" s="194">
        <f>OFFSET('배치점수 계산기'!K$10,$D810,0)</f>
        <v/>
      </c>
      <c r="V810" s="194">
        <f>OFFSET('배치점수 계산기'!L$10,$D810,0)</f>
        <v/>
      </c>
      <c r="W810" s="186">
        <f>OFFSET('배치점수 계산기'!M$10,$D810,0)</f>
        <v/>
      </c>
      <c r="X810" s="184">
        <f>OFFSET('배치점수 계산기'!N$10,$D810,0)</f>
        <v/>
      </c>
      <c r="Y810" s="188">
        <f>OFFSET(환산공식!FW$15,$F810,0)</f>
        <v/>
      </c>
      <c r="Z810" s="697">
        <f>OFFSET(환산공식!FX$15,$F810,0)</f>
        <v/>
      </c>
      <c r="AA810" s="179">
        <f>OFFSET(환산공식!FY$15,$F810,0)</f>
        <v/>
      </c>
      <c r="AB810" s="3" t="n"/>
      <c r="AD810" s="0">
        <f>IF(L810="X",6,IF(Q810&gt;R810,1,IF(Q810&gt;S810,2,IF(Q810&gt;T810,3,IF(Q810&gt;U810,4,IF(Q810&gt;=V810,5,IF(Q810&lt;V810,6,"")))))))</f>
        <v/>
      </c>
      <c r="AF810" s="3" t="n"/>
      <c r="AG810" s="3" t="n"/>
      <c r="AH810" s="3" t="n"/>
    </row>
    <row r="811">
      <c r="A811" s="198" t="n"/>
      <c r="B811" s="198" t="n"/>
      <c r="C811" s="198" t="inlineStr">
        <is>
          <t>나804</t>
        </is>
      </c>
      <c r="D811" s="195" t="n">
        <v>1826</v>
      </c>
      <c r="E811" s="195" t="n">
        <v>184</v>
      </c>
      <c r="F811" s="195" t="n">
        <v>184</v>
      </c>
      <c r="G811" s="239" t="n">
        <v>804</v>
      </c>
      <c r="H811" s="197" t="inlineStr">
        <is>
          <t>나</t>
        </is>
      </c>
      <c r="I811" s="242" t="inlineStr">
        <is>
          <t>전남대</t>
        </is>
      </c>
      <c r="J811" s="242" t="inlineStr">
        <is>
          <t>약학부</t>
        </is>
      </c>
      <c r="K811" s="195" t="inlineStr">
        <is>
          <t>자연</t>
        </is>
      </c>
      <c r="L811" s="697">
        <f>IF(OFFSET(환산공식!$ED$15,$F811,0)=1,"O","X")</f>
        <v/>
      </c>
      <c r="M811" s="188">
        <f>IFERROR(OFFSET(환산공식!DJ$15,$F811,0),"")</f>
        <v/>
      </c>
      <c r="N811" s="697">
        <f>IFERROR(CONCATENATE(ROUND(OFFSET(환산공식!DK$15,$F811,0),1),"%"),"")</f>
        <v/>
      </c>
      <c r="O811" s="697">
        <f>IFERROR(OFFSET(환산공식!DL$15,$F811,0),"")</f>
        <v/>
      </c>
      <c r="P811" s="188">
        <f>IF(E811="","",IF(Q811&gt;R811,"90% 이상",IF(Q811&gt;S811,CONCATENATE(ROUND(((Q811-S811)/(R811-S811))*20+70,0),"%"),IF(Q811&gt;T811,CONCATENATE(ROUND(((Q811-T811)/(S811-T811))*30+40,0),"%"),IF(Q811&gt;U811,CONCATENATE(ROUND(((Q811-U811)/(T811-U811))*30+10,0),"%"),IF(Q811&gt;V811,CONCATENATE(ROUND(((Q811-V811)/(U811-V811))*7+3,0),"%"),"3% 이하"))))))</f>
        <v/>
      </c>
      <c r="Q811" s="194">
        <f>IFERROR(ROUND(OFFSET(환산공식!$FG$15,$F811,0),3),"")</f>
        <v/>
      </c>
      <c r="R811" s="194">
        <f>OFFSET('배치점수 계산기'!H$10,$D811,0)</f>
        <v/>
      </c>
      <c r="S811" s="194">
        <f>OFFSET('배치점수 계산기'!I$10,$D811,0)</f>
        <v/>
      </c>
      <c r="T811" s="194">
        <f>OFFSET('배치점수 계산기'!J$10,$D811,0)</f>
        <v/>
      </c>
      <c r="U811" s="194">
        <f>OFFSET('배치점수 계산기'!K$10,$D811,0)</f>
        <v/>
      </c>
      <c r="V811" s="194">
        <f>OFFSET('배치점수 계산기'!L$10,$D811,0)</f>
        <v/>
      </c>
      <c r="W811" s="186">
        <f>OFFSET('배치점수 계산기'!M$10,$D811,0)</f>
        <v/>
      </c>
      <c r="X811" s="184">
        <f>OFFSET('배치점수 계산기'!N$10,$D811,0)</f>
        <v/>
      </c>
      <c r="Y811" s="188">
        <f>OFFSET(환산공식!FW$15,$F811,0)</f>
        <v/>
      </c>
      <c r="Z811" s="697">
        <f>OFFSET(환산공식!FX$15,$F811,0)</f>
        <v/>
      </c>
      <c r="AA811" s="179">
        <f>OFFSET(환산공식!FY$15,$F811,0)</f>
        <v/>
      </c>
      <c r="AB811" s="3" t="n"/>
      <c r="AD811" s="0">
        <f>IF(L811="X",6,IF(Q811&gt;R811,1,IF(Q811&gt;S811,2,IF(Q811&gt;T811,3,IF(Q811&gt;U811,4,IF(Q811&gt;=V811,5,IF(Q811&lt;V811,6,"")))))))</f>
        <v/>
      </c>
      <c r="AF811" s="3" t="n"/>
      <c r="AG811" s="3" t="n"/>
      <c r="AH811" s="3" t="n"/>
    </row>
    <row r="812">
      <c r="A812" s="198" t="n"/>
      <c r="B812" s="198" t="n"/>
      <c r="C812" s="198" t="inlineStr">
        <is>
          <t>나805</t>
        </is>
      </c>
      <c r="D812" s="195" t="n">
        <v>1827</v>
      </c>
      <c r="E812" s="195" t="n">
        <v>184</v>
      </c>
      <c r="F812" s="195" t="n">
        <v>184</v>
      </c>
      <c r="G812" s="239" t="n">
        <v>805</v>
      </c>
      <c r="H812" s="197" t="inlineStr">
        <is>
          <t>나</t>
        </is>
      </c>
      <c r="I812" s="242" t="inlineStr">
        <is>
          <t>전남대</t>
        </is>
      </c>
      <c r="J812" s="242" t="inlineStr">
        <is>
          <t>약학부(지역)</t>
        </is>
      </c>
      <c r="K812" s="195" t="inlineStr">
        <is>
          <t>자연</t>
        </is>
      </c>
      <c r="L812" s="697">
        <f>IF(OFFSET(환산공식!$ED$15,$F812,0)=1,"O","X")</f>
        <v/>
      </c>
      <c r="M812" s="188">
        <f>IFERROR(OFFSET(환산공식!DJ$15,$F812,0),"")</f>
        <v/>
      </c>
      <c r="N812" s="697">
        <f>IFERROR(CONCATENATE(ROUND(OFFSET(환산공식!DK$15,$F812,0),1),"%"),"")</f>
        <v/>
      </c>
      <c r="O812" s="697">
        <f>IFERROR(OFFSET(환산공식!DL$15,$F812,0),"")</f>
        <v/>
      </c>
      <c r="P812" s="188">
        <f>IF(E812="","",IF(Q812&gt;R812,"90% 이상",IF(Q812&gt;S812,CONCATENATE(ROUND(((Q812-S812)/(R812-S812))*20+70,0),"%"),IF(Q812&gt;T812,CONCATENATE(ROUND(((Q812-T812)/(S812-T812))*30+40,0),"%"),IF(Q812&gt;U812,CONCATENATE(ROUND(((Q812-U812)/(T812-U812))*30+10,0),"%"),IF(Q812&gt;V812,CONCATENATE(ROUND(((Q812-V812)/(U812-V812))*7+3,0),"%"),"3% 이하"))))))</f>
        <v/>
      </c>
      <c r="Q812" s="194">
        <f>IFERROR(ROUND(OFFSET(환산공식!$FG$15,$F812,0),3),"")</f>
        <v/>
      </c>
      <c r="R812" s="194">
        <f>OFFSET('배치점수 계산기'!H$10,$D812,0)</f>
        <v/>
      </c>
      <c r="S812" s="194">
        <f>OFFSET('배치점수 계산기'!I$10,$D812,0)</f>
        <v/>
      </c>
      <c r="T812" s="194">
        <f>OFFSET('배치점수 계산기'!J$10,$D812,0)</f>
        <v/>
      </c>
      <c r="U812" s="194">
        <f>OFFSET('배치점수 계산기'!K$10,$D812,0)</f>
        <v/>
      </c>
      <c r="V812" s="194">
        <f>OFFSET('배치점수 계산기'!L$10,$D812,0)</f>
        <v/>
      </c>
      <c r="W812" s="186">
        <f>OFFSET('배치점수 계산기'!M$10,$D812,0)</f>
        <v/>
      </c>
      <c r="X812" s="184">
        <f>OFFSET('배치점수 계산기'!N$10,$D812,0)</f>
        <v/>
      </c>
      <c r="Y812" s="188">
        <f>OFFSET(환산공식!FW$15,$F812,0)</f>
        <v/>
      </c>
      <c r="Z812" s="697">
        <f>OFFSET(환산공식!FX$15,$F812,0)</f>
        <v/>
      </c>
      <c r="AA812" s="179">
        <f>OFFSET(환산공식!FY$15,$F812,0)</f>
        <v/>
      </c>
      <c r="AB812" s="3" t="n"/>
      <c r="AD812" s="0">
        <f>IF(L812="X",6,IF(Q812&gt;R812,1,IF(Q812&gt;S812,2,IF(Q812&gt;T812,3,IF(Q812&gt;U812,4,IF(Q812&gt;=V812,5,IF(Q812&lt;V812,6,"")))))))</f>
        <v/>
      </c>
      <c r="AF812" s="3" t="n"/>
      <c r="AG812" s="3" t="n"/>
      <c r="AH812" s="3" t="n"/>
    </row>
    <row r="813">
      <c r="A813" s="198" t="n"/>
      <c r="B813" s="198" t="n"/>
      <c r="C813" s="198" t="inlineStr">
        <is>
          <t>나806</t>
        </is>
      </c>
      <c r="D813" s="195" t="n">
        <v>1828</v>
      </c>
      <c r="E813" s="195" t="n">
        <v>88</v>
      </c>
      <c r="F813" s="195" t="n">
        <v>88</v>
      </c>
      <c r="G813" s="239" t="n">
        <v>806</v>
      </c>
      <c r="H813" s="197" t="inlineStr">
        <is>
          <t>나</t>
        </is>
      </c>
      <c r="I813" s="242" t="inlineStr">
        <is>
          <t>이화여대</t>
        </is>
      </c>
      <c r="J813" s="242" t="inlineStr">
        <is>
          <t>약학전공</t>
        </is>
      </c>
      <c r="K813" s="195" t="inlineStr">
        <is>
          <t>자연</t>
        </is>
      </c>
      <c r="L813" s="697">
        <f>IF(OFFSET(환산공식!$ED$15,$F813,0)=1,"O","X")</f>
        <v/>
      </c>
      <c r="M813" s="188">
        <f>IFERROR(OFFSET(환산공식!DJ$15,$F813,0),"")</f>
        <v/>
      </c>
      <c r="N813" s="697">
        <f>IFERROR(CONCATENATE(ROUND(OFFSET(환산공식!DK$15,$F813,0),1),"%"),"")</f>
        <v/>
      </c>
      <c r="O813" s="697">
        <f>IFERROR(OFFSET(환산공식!DL$15,$F813,0),"")</f>
        <v/>
      </c>
      <c r="P813" s="188">
        <f>IF(E813="","",IF(Q813&gt;R813,"90% 이상",IF(Q813&gt;S813,CONCATENATE(ROUND(((Q813-S813)/(R813-S813))*20+70,0),"%"),IF(Q813&gt;T813,CONCATENATE(ROUND(((Q813-T813)/(S813-T813))*30+40,0),"%"),IF(Q813&gt;U813,CONCATENATE(ROUND(((Q813-U813)/(T813-U813))*30+10,0),"%"),IF(Q813&gt;V813,CONCATENATE(ROUND(((Q813-V813)/(U813-V813))*7+3,0),"%"),"3% 이하"))))))</f>
        <v/>
      </c>
      <c r="Q813" s="194">
        <f>IFERROR(ROUND(OFFSET(환산공식!$FG$15,$F813,0),3),"")</f>
        <v/>
      </c>
      <c r="R813" s="194">
        <f>OFFSET('배치점수 계산기'!H$10,$D813,0)</f>
        <v/>
      </c>
      <c r="S813" s="194">
        <f>OFFSET('배치점수 계산기'!I$10,$D813,0)</f>
        <v/>
      </c>
      <c r="T813" s="194">
        <f>OFFSET('배치점수 계산기'!J$10,$D813,0)</f>
        <v/>
      </c>
      <c r="U813" s="194">
        <f>OFFSET('배치점수 계산기'!K$10,$D813,0)</f>
        <v/>
      </c>
      <c r="V813" s="194">
        <f>OFFSET('배치점수 계산기'!L$10,$D813,0)</f>
        <v/>
      </c>
      <c r="W813" s="186">
        <f>OFFSET('배치점수 계산기'!M$10,$D813,0)</f>
        <v/>
      </c>
      <c r="X813" s="184">
        <f>OFFSET('배치점수 계산기'!N$10,$D813,0)</f>
        <v/>
      </c>
      <c r="Y813" s="188">
        <f>OFFSET(환산공식!FW$15,$F813,0)</f>
        <v/>
      </c>
      <c r="Z813" s="697">
        <f>OFFSET(환산공식!FX$15,$F813,0)</f>
        <v/>
      </c>
      <c r="AA813" s="179">
        <f>OFFSET(환산공식!FY$15,$F813,0)</f>
        <v/>
      </c>
      <c r="AB813" s="3" t="n"/>
      <c r="AD813" s="0">
        <f>IF(L813="X",6,IF(Q813&gt;R813,1,IF(Q813&gt;S813,2,IF(Q813&gt;T813,3,IF(Q813&gt;U813,4,IF(Q813&gt;=V813,5,IF(Q813&lt;V813,6,"")))))))</f>
        <v/>
      </c>
      <c r="AF813" s="3" t="n"/>
      <c r="AG813" s="3" t="n"/>
      <c r="AH813" s="3" t="n"/>
    </row>
    <row r="814">
      <c r="A814" s="198" t="n"/>
      <c r="B814" s="198" t="n"/>
      <c r="C814" s="198" t="inlineStr">
        <is>
          <t>나807</t>
        </is>
      </c>
      <c r="D814" s="195" t="n">
        <v>1829</v>
      </c>
      <c r="E814" s="195" t="n">
        <v>90</v>
      </c>
      <c r="F814" s="195" t="n">
        <v>90</v>
      </c>
      <c r="G814" s="239" t="n">
        <v>807</v>
      </c>
      <c r="H814" s="197" t="inlineStr">
        <is>
          <t>나</t>
        </is>
      </c>
      <c r="I814" s="242" t="inlineStr">
        <is>
          <t>이화여대</t>
        </is>
      </c>
      <c r="J814" s="242" t="inlineStr">
        <is>
          <t>미래산업약학전공</t>
        </is>
      </c>
      <c r="K814" s="195" t="inlineStr">
        <is>
          <t>통합</t>
        </is>
      </c>
      <c r="L814" s="697">
        <f>IF(OFFSET(환산공식!$ED$15,$F814,0)=1,"O","X")</f>
        <v/>
      </c>
      <c r="M814" s="188">
        <f>IFERROR(OFFSET(환산공식!DJ$15,$F814,0),"")</f>
        <v/>
      </c>
      <c r="N814" s="697">
        <f>IFERROR(CONCATENATE(ROUND(OFFSET(환산공식!DK$15,$F814,0),1),"%"),"")</f>
        <v/>
      </c>
      <c r="O814" s="697">
        <f>IFERROR(OFFSET(환산공식!DL$15,$F814,0),"")</f>
        <v/>
      </c>
      <c r="P814" s="188">
        <f>IF(E814="","",IF(Q814&gt;R814,"90% 이상",IF(Q814&gt;S814,CONCATENATE(ROUND(((Q814-S814)/(R814-S814))*20+70,0),"%"),IF(Q814&gt;T814,CONCATENATE(ROUND(((Q814-T814)/(S814-T814))*30+40,0),"%"),IF(Q814&gt;U814,CONCATENATE(ROUND(((Q814-U814)/(T814-U814))*30+10,0),"%"),IF(Q814&gt;V814,CONCATENATE(ROUND(((Q814-V814)/(U814-V814))*7+3,0),"%"),"3% 이하"))))))</f>
        <v/>
      </c>
      <c r="Q814" s="194">
        <f>IFERROR(ROUND(OFFSET(환산공식!$FG$15,$F814,0),3),"")</f>
        <v/>
      </c>
      <c r="R814" s="194">
        <f>OFFSET('배치점수 계산기'!H$10,$D814,0)</f>
        <v/>
      </c>
      <c r="S814" s="194">
        <f>OFFSET('배치점수 계산기'!I$10,$D814,0)</f>
        <v/>
      </c>
      <c r="T814" s="194">
        <f>OFFSET('배치점수 계산기'!J$10,$D814,0)</f>
        <v/>
      </c>
      <c r="U814" s="194">
        <f>OFFSET('배치점수 계산기'!K$10,$D814,0)</f>
        <v/>
      </c>
      <c r="V814" s="194">
        <f>OFFSET('배치점수 계산기'!L$10,$D814,0)</f>
        <v/>
      </c>
      <c r="W814" s="186">
        <f>OFFSET('배치점수 계산기'!M$10,$D814,0)</f>
        <v/>
      </c>
      <c r="X814" s="184">
        <f>OFFSET('배치점수 계산기'!N$10,$D814,0)</f>
        <v/>
      </c>
      <c r="Y814" s="188">
        <f>OFFSET(환산공식!FW$15,$F814,0)</f>
        <v/>
      </c>
      <c r="Z814" s="697">
        <f>OFFSET(환산공식!FX$15,$F814,0)</f>
        <v/>
      </c>
      <c r="AA814" s="179">
        <f>OFFSET(환산공식!FY$15,$F814,0)</f>
        <v/>
      </c>
      <c r="AB814" s="3" t="n"/>
      <c r="AD814" s="0">
        <f>IF(L814="X",6,IF(Q814&gt;R814,1,IF(Q814&gt;S814,2,IF(Q814&gt;T814,3,IF(Q814&gt;U814,4,IF(Q814&gt;=V814,5,IF(Q814&lt;V814,6,"")))))))</f>
        <v/>
      </c>
      <c r="AF814" s="3" t="n"/>
      <c r="AG814" s="3" t="n"/>
      <c r="AH814" s="3" t="n"/>
    </row>
    <row r="815">
      <c r="A815" s="198" t="n"/>
      <c r="B815" s="198" t="n"/>
      <c r="C815" s="198" t="inlineStr">
        <is>
          <t>나808</t>
        </is>
      </c>
      <c r="D815" s="195" t="n">
        <v>1830</v>
      </c>
      <c r="E815" s="195" t="n">
        <v>63</v>
      </c>
      <c r="F815" s="195" t="n">
        <v>63</v>
      </c>
      <c r="G815" s="239" t="n">
        <v>808</v>
      </c>
      <c r="H815" s="197" t="inlineStr">
        <is>
          <t>나</t>
        </is>
      </c>
      <c r="I815" s="242" t="inlineStr">
        <is>
          <t>숙명여대</t>
        </is>
      </c>
      <c r="J815" s="242" t="inlineStr">
        <is>
          <t>약학부</t>
        </is>
      </c>
      <c r="K815" s="195" t="inlineStr">
        <is>
          <t>자연</t>
        </is>
      </c>
      <c r="L815" s="697">
        <f>IF(OFFSET(환산공식!$ED$15,$F815,0)=1,"O","X")</f>
        <v/>
      </c>
      <c r="M815" s="188">
        <f>IFERROR(OFFSET(환산공식!DJ$15,$F815,0),"")</f>
        <v/>
      </c>
      <c r="N815" s="697">
        <f>IFERROR(CONCATENATE(ROUND(OFFSET(환산공식!DK$15,$F815,0),1),"%"),"")</f>
        <v/>
      </c>
      <c r="O815" s="697">
        <f>IFERROR(OFFSET(환산공식!DL$15,$F815,0),"")</f>
        <v/>
      </c>
      <c r="P815" s="188">
        <f>IF(E815="","",IF(Q815&gt;R815,"90% 이상",IF(Q815&gt;S815,CONCATENATE(ROUND(((Q815-S815)/(R815-S815))*20+70,0),"%"),IF(Q815&gt;T815,CONCATENATE(ROUND(((Q815-T815)/(S815-T815))*30+40,0),"%"),IF(Q815&gt;U815,CONCATENATE(ROUND(((Q815-U815)/(T815-U815))*30+10,0),"%"),IF(Q815&gt;V815,CONCATENATE(ROUND(((Q815-V815)/(U815-V815))*7+3,0),"%"),"3% 이하"))))))</f>
        <v/>
      </c>
      <c r="Q815" s="194">
        <f>IFERROR(ROUND(OFFSET(환산공식!$FG$15,$F815,0),3),"")</f>
        <v/>
      </c>
      <c r="R815" s="194">
        <f>OFFSET('배치점수 계산기'!H$10,$D815,0)</f>
        <v/>
      </c>
      <c r="S815" s="194">
        <f>OFFSET('배치점수 계산기'!I$10,$D815,0)</f>
        <v/>
      </c>
      <c r="T815" s="194">
        <f>OFFSET('배치점수 계산기'!J$10,$D815,0)</f>
        <v/>
      </c>
      <c r="U815" s="194">
        <f>OFFSET('배치점수 계산기'!K$10,$D815,0)</f>
        <v/>
      </c>
      <c r="V815" s="194">
        <f>OFFSET('배치점수 계산기'!L$10,$D815,0)</f>
        <v/>
      </c>
      <c r="W815" s="186">
        <f>OFFSET('배치점수 계산기'!M$10,$D815,0)</f>
        <v/>
      </c>
      <c r="X815" s="184">
        <f>OFFSET('배치점수 계산기'!N$10,$D815,0)</f>
        <v/>
      </c>
      <c r="Y815" s="188">
        <f>OFFSET(환산공식!FW$15,$F815,0)</f>
        <v/>
      </c>
      <c r="Z815" s="697">
        <f>OFFSET(환산공식!FX$15,$F815,0)</f>
        <v/>
      </c>
      <c r="AA815" s="179">
        <f>OFFSET(환산공식!FY$15,$F815,0)</f>
        <v/>
      </c>
      <c r="AB815" s="3" t="n"/>
      <c r="AD815" s="0">
        <f>IF(L815="X",6,IF(Q815&gt;R815,1,IF(Q815&gt;S815,2,IF(Q815&gt;T815,3,IF(Q815&gt;U815,4,IF(Q815&gt;=V815,5,IF(Q815&lt;V815,6,"")))))))</f>
        <v/>
      </c>
    </row>
    <row r="816">
      <c r="A816" s="198" t="n"/>
      <c r="B816" s="198" t="n"/>
      <c r="C816" s="198" t="inlineStr">
        <is>
          <t>나809</t>
        </is>
      </c>
      <c r="D816" s="195" t="n">
        <v>1831</v>
      </c>
      <c r="E816" s="195" t="n">
        <v>229</v>
      </c>
      <c r="F816" s="195" t="n">
        <v>229</v>
      </c>
      <c r="G816" s="239" t="n">
        <v>809</v>
      </c>
      <c r="H816" s="197" t="inlineStr">
        <is>
          <t>나</t>
        </is>
      </c>
      <c r="I816" s="242" t="inlineStr">
        <is>
          <t>충북대</t>
        </is>
      </c>
      <c r="J816" s="242" t="inlineStr">
        <is>
          <t>약학</t>
        </is>
      </c>
      <c r="K816" s="195" t="inlineStr">
        <is>
          <t>자연</t>
        </is>
      </c>
      <c r="L816" s="697">
        <f>IF(OFFSET(환산공식!$ED$15,$F816,0)=1,"O","X")</f>
        <v/>
      </c>
      <c r="M816" s="188">
        <f>IFERROR(OFFSET(환산공식!DJ$15,$F816,0),"")</f>
        <v/>
      </c>
      <c r="N816" s="697">
        <f>IFERROR(CONCATENATE(ROUND(OFFSET(환산공식!DK$15,$F816,0),1),"%"),"")</f>
        <v/>
      </c>
      <c r="O816" s="697">
        <f>IFERROR(OFFSET(환산공식!DL$15,$F816,0),"")</f>
        <v/>
      </c>
      <c r="P816" s="188">
        <f>IF(E816="","",IF(Q816&gt;R816,"90% 이상",IF(Q816&gt;S816,CONCATENATE(ROUND(((Q816-S816)/(R816-S816))*20+70,0),"%"),IF(Q816&gt;T816,CONCATENATE(ROUND(((Q816-T816)/(S816-T816))*30+40,0),"%"),IF(Q816&gt;U816,CONCATENATE(ROUND(((Q816-U816)/(T816-U816))*30+10,0),"%"),IF(Q816&gt;V816,CONCATENATE(ROUND(((Q816-V816)/(U816-V816))*7+3,0),"%"),"3% 이하"))))))</f>
        <v/>
      </c>
      <c r="Q816" s="194">
        <f>IFERROR(ROUND(OFFSET(환산공식!$FG$15,$F816,0),3),"")</f>
        <v/>
      </c>
      <c r="R816" s="194">
        <f>OFFSET('배치점수 계산기'!H$10,$D816,0)</f>
        <v/>
      </c>
      <c r="S816" s="194">
        <f>OFFSET('배치점수 계산기'!I$10,$D816,0)</f>
        <v/>
      </c>
      <c r="T816" s="194">
        <f>OFFSET('배치점수 계산기'!J$10,$D816,0)</f>
        <v/>
      </c>
      <c r="U816" s="194">
        <f>OFFSET('배치점수 계산기'!K$10,$D816,0)</f>
        <v/>
      </c>
      <c r="V816" s="194">
        <f>OFFSET('배치점수 계산기'!L$10,$D816,0)</f>
        <v/>
      </c>
      <c r="W816" s="186">
        <f>OFFSET('배치점수 계산기'!M$10,$D816,0)</f>
        <v/>
      </c>
      <c r="X816" s="184">
        <f>OFFSET('배치점수 계산기'!N$10,$D816,0)</f>
        <v/>
      </c>
      <c r="Y816" s="188">
        <f>OFFSET(환산공식!FW$15,$F816,0)</f>
        <v/>
      </c>
      <c r="Z816" s="697">
        <f>OFFSET(환산공식!FX$15,$F816,0)</f>
        <v/>
      </c>
      <c r="AA816" s="179">
        <f>OFFSET(환산공식!FY$15,$F816,0)</f>
        <v/>
      </c>
      <c r="AB816" s="3" t="n"/>
      <c r="AD816" s="0">
        <f>IF(L816="X",6,IF(Q816&gt;R816,1,IF(Q816&gt;S816,2,IF(Q816&gt;T816,3,IF(Q816&gt;U816,4,IF(Q816&gt;=V816,5,IF(Q816&lt;V816,6,"")))))))</f>
        <v/>
      </c>
    </row>
    <row r="817">
      <c r="A817" s="198" t="n"/>
      <c r="B817" s="198" t="n"/>
      <c r="C817" s="198" t="inlineStr">
        <is>
          <t>나810</t>
        </is>
      </c>
      <c r="D817" s="195" t="n">
        <v>1832</v>
      </c>
      <c r="E817" s="195" t="n">
        <v>229</v>
      </c>
      <c r="F817" s="195" t="n">
        <v>229</v>
      </c>
      <c r="G817" s="239" t="n">
        <v>810</v>
      </c>
      <c r="H817" s="197" t="inlineStr">
        <is>
          <t>나</t>
        </is>
      </c>
      <c r="I817" s="242" t="inlineStr">
        <is>
          <t>충북대</t>
        </is>
      </c>
      <c r="J817" s="242" t="inlineStr">
        <is>
          <t>제약학</t>
        </is>
      </c>
      <c r="K817" s="195" t="inlineStr">
        <is>
          <t>자연</t>
        </is>
      </c>
      <c r="L817" s="697">
        <f>IF(OFFSET(환산공식!$ED$15,$F817,0)=1,"O","X")</f>
        <v/>
      </c>
      <c r="M817" s="188">
        <f>IFERROR(OFFSET(환산공식!DJ$15,$F817,0),"")</f>
        <v/>
      </c>
      <c r="N817" s="697">
        <f>IFERROR(CONCATENATE(ROUND(OFFSET(환산공식!DK$15,$F817,0),1),"%"),"")</f>
        <v/>
      </c>
      <c r="O817" s="697">
        <f>IFERROR(OFFSET(환산공식!DL$15,$F817,0),"")</f>
        <v/>
      </c>
      <c r="P817" s="188">
        <f>IF(E817="","",IF(Q817&gt;R817,"90% 이상",IF(Q817&gt;S817,CONCATENATE(ROUND(((Q817-S817)/(R817-S817))*20+70,0),"%"),IF(Q817&gt;T817,CONCATENATE(ROUND(((Q817-T817)/(S817-T817))*30+40,0),"%"),IF(Q817&gt;U817,CONCATENATE(ROUND(((Q817-U817)/(T817-U817))*30+10,0),"%"),IF(Q817&gt;V817,CONCATENATE(ROUND(((Q817-V817)/(U817-V817))*7+3,0),"%"),"3% 이하"))))))</f>
        <v/>
      </c>
      <c r="Q817" s="194">
        <f>IFERROR(ROUND(OFFSET(환산공식!$FG$15,$F817,0),3),"")</f>
        <v/>
      </c>
      <c r="R817" s="194">
        <f>OFFSET('배치점수 계산기'!H$10,$D817,0)</f>
        <v/>
      </c>
      <c r="S817" s="194">
        <f>OFFSET('배치점수 계산기'!I$10,$D817,0)</f>
        <v/>
      </c>
      <c r="T817" s="194">
        <f>OFFSET('배치점수 계산기'!J$10,$D817,0)</f>
        <v/>
      </c>
      <c r="U817" s="194">
        <f>OFFSET('배치점수 계산기'!K$10,$D817,0)</f>
        <v/>
      </c>
      <c r="V817" s="194">
        <f>OFFSET('배치점수 계산기'!L$10,$D817,0)</f>
        <v/>
      </c>
      <c r="W817" s="186">
        <f>OFFSET('배치점수 계산기'!M$10,$D817,0)</f>
        <v/>
      </c>
      <c r="X817" s="184">
        <f>OFFSET('배치점수 계산기'!N$10,$D817,0)</f>
        <v/>
      </c>
      <c r="Y817" s="188">
        <f>OFFSET(환산공식!FW$15,$F817,0)</f>
        <v/>
      </c>
      <c r="Z817" s="697">
        <f>OFFSET(환산공식!FX$15,$F817,0)</f>
        <v/>
      </c>
      <c r="AA817" s="179">
        <f>OFFSET(환산공식!FY$15,$F817,0)</f>
        <v/>
      </c>
      <c r="AB817" s="3" t="n"/>
      <c r="AD817" s="0">
        <f>IF(L817="X",6,IF(Q817&gt;R817,1,IF(Q817&gt;S817,2,IF(Q817&gt;T817,3,IF(Q817&gt;U817,4,IF(Q817&gt;=V817,5,IF(Q817&lt;V817,6,"")))))))</f>
        <v/>
      </c>
    </row>
    <row r="818">
      <c r="A818" s="198" t="n"/>
      <c r="B818" s="198" t="n"/>
      <c r="C818" s="198" t="inlineStr">
        <is>
          <t>나811</t>
        </is>
      </c>
      <c r="D818" s="195" t="n">
        <v>1833</v>
      </c>
      <c r="E818" s="195" t="n">
        <v>229</v>
      </c>
      <c r="F818" s="195" t="n">
        <v>229</v>
      </c>
      <c r="G818" s="239" t="n">
        <v>811</v>
      </c>
      <c r="H818" s="197" t="inlineStr">
        <is>
          <t>나</t>
        </is>
      </c>
      <c r="I818" s="242" t="inlineStr">
        <is>
          <t>충북대</t>
        </is>
      </c>
      <c r="J818" s="242" t="inlineStr">
        <is>
          <t>제약학(지역)</t>
        </is>
      </c>
      <c r="K818" s="195" t="inlineStr">
        <is>
          <t>자연</t>
        </is>
      </c>
      <c r="L818" s="697">
        <f>IF(OFFSET(환산공식!$ED$15,$F818,0)=1,"O","X")</f>
        <v/>
      </c>
      <c r="M818" s="188">
        <f>IFERROR(OFFSET(환산공식!DJ$15,$F818,0),"")</f>
        <v/>
      </c>
      <c r="N818" s="697">
        <f>IFERROR(CONCATENATE(ROUND(OFFSET(환산공식!DK$15,$F818,0),1),"%"),"")</f>
        <v/>
      </c>
      <c r="O818" s="697">
        <f>IFERROR(OFFSET(환산공식!DL$15,$F818,0),"")</f>
        <v/>
      </c>
      <c r="P818" s="188">
        <f>IF(E818="","",IF(Q818&gt;R818,"90% 이상",IF(Q818&gt;S818,CONCATENATE(ROUND(((Q818-S818)/(R818-S818))*20+70,0),"%"),IF(Q818&gt;T818,CONCATENATE(ROUND(((Q818-T818)/(S818-T818))*30+40,0),"%"),IF(Q818&gt;U818,CONCATENATE(ROUND(((Q818-U818)/(T818-U818))*30+10,0),"%"),IF(Q818&gt;V818,CONCATENATE(ROUND(((Q818-V818)/(U818-V818))*7+3,0),"%"),"3% 이하"))))))</f>
        <v/>
      </c>
      <c r="Q818" s="194">
        <f>IFERROR(ROUND(OFFSET(환산공식!$FG$15,$F818,0),3),"")</f>
        <v/>
      </c>
      <c r="R818" s="194">
        <f>OFFSET('배치점수 계산기'!H$10,$D818,0)</f>
        <v/>
      </c>
      <c r="S818" s="194">
        <f>OFFSET('배치점수 계산기'!I$10,$D818,0)</f>
        <v/>
      </c>
      <c r="T818" s="194">
        <f>OFFSET('배치점수 계산기'!J$10,$D818,0)</f>
        <v/>
      </c>
      <c r="U818" s="194">
        <f>OFFSET('배치점수 계산기'!K$10,$D818,0)</f>
        <v/>
      </c>
      <c r="V818" s="194">
        <f>OFFSET('배치점수 계산기'!L$10,$D818,0)</f>
        <v/>
      </c>
      <c r="W818" s="186">
        <f>OFFSET('배치점수 계산기'!M$10,$D818,0)</f>
        <v/>
      </c>
      <c r="X818" s="184">
        <f>OFFSET('배치점수 계산기'!N$10,$D818,0)</f>
        <v/>
      </c>
      <c r="Y818" s="188">
        <f>OFFSET(환산공식!FW$15,$F818,0)</f>
        <v/>
      </c>
      <c r="Z818" s="697">
        <f>OFFSET(환산공식!FX$15,$F818,0)</f>
        <v/>
      </c>
      <c r="AA818" s="179">
        <f>OFFSET(환산공식!FY$15,$F818,0)</f>
        <v/>
      </c>
      <c r="AB818" s="3" t="n"/>
      <c r="AD818" s="0">
        <f>IF(L818="X",6,IF(Q818&gt;R818,1,IF(Q818&gt;S818,2,IF(Q818&gt;T818,3,IF(Q818&gt;U818,4,IF(Q818&gt;=V818,5,IF(Q818&lt;V818,6,"")))))))</f>
        <v/>
      </c>
    </row>
    <row r="819">
      <c r="A819" s="198" t="n"/>
      <c r="B819" s="198" t="n"/>
      <c r="C819" s="198" t="inlineStr">
        <is>
          <t>나812</t>
        </is>
      </c>
      <c r="D819" s="195" t="n">
        <v>1834</v>
      </c>
      <c r="E819" s="195" t="n">
        <v>229</v>
      </c>
      <c r="F819" s="195" t="n">
        <v>229</v>
      </c>
      <c r="G819" s="239" t="n">
        <v>812</v>
      </c>
      <c r="H819" s="197" t="inlineStr">
        <is>
          <t>나</t>
        </is>
      </c>
      <c r="I819" s="242" t="inlineStr">
        <is>
          <t>충북대</t>
        </is>
      </c>
      <c r="J819" s="242" t="inlineStr">
        <is>
          <t>약학(지역)</t>
        </is>
      </c>
      <c r="K819" s="195" t="inlineStr">
        <is>
          <t>자연</t>
        </is>
      </c>
      <c r="L819" s="697">
        <f>IF(OFFSET(환산공식!$ED$15,$F819,0)=1,"O","X")</f>
        <v/>
      </c>
      <c r="M819" s="188">
        <f>IFERROR(OFFSET(환산공식!DJ$15,$F819,0),"")</f>
        <v/>
      </c>
      <c r="N819" s="697">
        <f>IFERROR(CONCATENATE(ROUND(OFFSET(환산공식!DK$15,$F819,0),1),"%"),"")</f>
        <v/>
      </c>
      <c r="O819" s="697">
        <f>IFERROR(OFFSET(환산공식!DL$15,$F819,0),"")</f>
        <v/>
      </c>
      <c r="P819" s="188">
        <f>IF(E819="","",IF(Q819&gt;R819,"90% 이상",IF(Q819&gt;S819,CONCATENATE(ROUND(((Q819-S819)/(R819-S819))*20+70,0),"%"),IF(Q819&gt;T819,CONCATENATE(ROUND(((Q819-T819)/(S819-T819))*30+40,0),"%"),IF(Q819&gt;U819,CONCATENATE(ROUND(((Q819-U819)/(T819-U819))*30+10,0),"%"),IF(Q819&gt;V819,CONCATENATE(ROUND(((Q819-V819)/(U819-V819))*7+3,0),"%"),"3% 이하"))))))</f>
        <v/>
      </c>
      <c r="Q819" s="194">
        <f>IFERROR(ROUND(OFFSET(환산공식!$FG$15,$F819,0),3),"")</f>
        <v/>
      </c>
      <c r="R819" s="194">
        <f>OFFSET('배치점수 계산기'!H$10,$D819,0)</f>
        <v/>
      </c>
      <c r="S819" s="194">
        <f>OFFSET('배치점수 계산기'!I$10,$D819,0)</f>
        <v/>
      </c>
      <c r="T819" s="194">
        <f>OFFSET('배치점수 계산기'!J$10,$D819,0)</f>
        <v/>
      </c>
      <c r="U819" s="194">
        <f>OFFSET('배치점수 계산기'!K$10,$D819,0)</f>
        <v/>
      </c>
      <c r="V819" s="194">
        <f>OFFSET('배치점수 계산기'!L$10,$D819,0)</f>
        <v/>
      </c>
      <c r="W819" s="186">
        <f>OFFSET('배치점수 계산기'!M$10,$D819,0)</f>
        <v/>
      </c>
      <c r="X819" s="184">
        <f>OFFSET('배치점수 계산기'!N$10,$D819,0)</f>
        <v/>
      </c>
      <c r="Y819" s="188">
        <f>OFFSET(환산공식!FW$15,$F819,0)</f>
        <v/>
      </c>
      <c r="Z819" s="697">
        <f>OFFSET(환산공식!FX$15,$F819,0)</f>
        <v/>
      </c>
      <c r="AA819" s="179">
        <f>OFFSET(환산공식!FY$15,$F819,0)</f>
        <v/>
      </c>
      <c r="AB819" s="3" t="n"/>
      <c r="AD819" s="0">
        <f>IF(L819="X",6,IF(Q819&gt;R819,1,IF(Q819&gt;S819,2,IF(Q819&gt;T819,3,IF(Q819&gt;U819,4,IF(Q819&gt;=V819,5,IF(Q819&lt;V819,6,"")))))))</f>
        <v/>
      </c>
    </row>
    <row r="820">
      <c r="A820" s="198" t="n"/>
      <c r="B820" s="198" t="n"/>
      <c r="C820" s="198" t="inlineStr">
        <is>
          <t>나813</t>
        </is>
      </c>
      <c r="D820" s="195" t="n">
        <v>1835</v>
      </c>
      <c r="E820" s="195" t="n">
        <v>171</v>
      </c>
      <c r="F820" s="195" t="n">
        <v>171</v>
      </c>
      <c r="G820" s="239" t="n">
        <v>813</v>
      </c>
      <c r="H820" s="197" t="inlineStr">
        <is>
          <t>나</t>
        </is>
      </c>
      <c r="I820" s="242" t="inlineStr">
        <is>
          <t>영남대</t>
        </is>
      </c>
      <c r="J820" s="242" t="inlineStr">
        <is>
          <t>약학(지역)</t>
        </is>
      </c>
      <c r="K820" s="195" t="inlineStr">
        <is>
          <t>자연</t>
        </is>
      </c>
      <c r="L820" s="697">
        <f>IF(OFFSET(환산공식!$ED$15,$F820,0)=1,"O","X")</f>
        <v/>
      </c>
      <c r="M820" s="188">
        <f>IFERROR(OFFSET(환산공식!DJ$15,$F820,0),"")</f>
        <v/>
      </c>
      <c r="N820" s="697">
        <f>IFERROR(CONCATENATE(ROUND(OFFSET(환산공식!DK$15,$F820,0),1),"%"),"")</f>
        <v/>
      </c>
      <c r="O820" s="697">
        <f>IFERROR(OFFSET(환산공식!DL$15,$F820,0),"")</f>
        <v/>
      </c>
      <c r="P820" s="188">
        <f>IF(E820="","",IF(Q820&gt;R820,"90% 이상",IF(Q820&gt;S820,CONCATENATE(ROUND(((Q820-S820)/(R820-S820))*20+70,0),"%"),IF(Q820&gt;T820,CONCATENATE(ROUND(((Q820-T820)/(S820-T820))*30+40,0),"%"),IF(Q820&gt;U820,CONCATENATE(ROUND(((Q820-U820)/(T820-U820))*30+10,0),"%"),IF(Q820&gt;V820,CONCATENATE(ROUND(((Q820-V820)/(U820-V820))*7+3,0),"%"),"3% 이하"))))))</f>
        <v/>
      </c>
      <c r="Q820" s="194">
        <f>IFERROR(ROUND(OFFSET(환산공식!$FG$15,$F820,0),3),"")</f>
        <v/>
      </c>
      <c r="R820" s="194">
        <f>OFFSET('배치점수 계산기'!H$10,$D820,0)</f>
        <v/>
      </c>
      <c r="S820" s="194">
        <f>OFFSET('배치점수 계산기'!I$10,$D820,0)</f>
        <v/>
      </c>
      <c r="T820" s="194">
        <f>OFFSET('배치점수 계산기'!J$10,$D820,0)</f>
        <v/>
      </c>
      <c r="U820" s="194">
        <f>OFFSET('배치점수 계산기'!K$10,$D820,0)</f>
        <v/>
      </c>
      <c r="V820" s="194">
        <f>OFFSET('배치점수 계산기'!L$10,$D820,0)</f>
        <v/>
      </c>
      <c r="W820" s="186">
        <f>OFFSET('배치점수 계산기'!M$10,$D820,0)</f>
        <v/>
      </c>
      <c r="X820" s="184">
        <f>OFFSET('배치점수 계산기'!N$10,$D820,0)</f>
        <v/>
      </c>
      <c r="Y820" s="188">
        <f>OFFSET(환산공식!FW$15,$F820,0)</f>
        <v/>
      </c>
      <c r="Z820" s="697">
        <f>OFFSET(환산공식!FX$15,$F820,0)</f>
        <v/>
      </c>
      <c r="AA820" s="179">
        <f>OFFSET(환산공식!FY$15,$F820,0)</f>
        <v/>
      </c>
      <c r="AB820" s="3" t="n"/>
      <c r="AD820" s="0">
        <f>IF(L820="X",6,IF(Q820&gt;R820,1,IF(Q820&gt;S820,2,IF(Q820&gt;T820,3,IF(Q820&gt;U820,4,IF(Q820&gt;=V820,5,IF(Q820&lt;V820,6,"")))))))</f>
        <v/>
      </c>
    </row>
    <row r="821">
      <c r="A821" s="198" t="n"/>
      <c r="B821" s="198" t="n"/>
      <c r="C821" s="198" t="inlineStr">
        <is>
          <t>나814</t>
        </is>
      </c>
      <c r="D821" s="195" t="n">
        <v>1836</v>
      </c>
      <c r="E821" s="195" t="n">
        <v>171</v>
      </c>
      <c r="F821" s="195" t="n">
        <v>171</v>
      </c>
      <c r="G821" s="239" t="n">
        <v>814</v>
      </c>
      <c r="H821" s="197" t="inlineStr">
        <is>
          <t>나</t>
        </is>
      </c>
      <c r="I821" s="242" t="inlineStr">
        <is>
          <t>영남대</t>
        </is>
      </c>
      <c r="J821" s="242" t="inlineStr">
        <is>
          <t>약학</t>
        </is>
      </c>
      <c r="K821" s="195" t="inlineStr">
        <is>
          <t>자연</t>
        </is>
      </c>
      <c r="L821" s="697">
        <f>IF(OFFSET(환산공식!$ED$15,$F821,0)=1,"O","X")</f>
        <v/>
      </c>
      <c r="M821" s="188">
        <f>IFERROR(OFFSET(환산공식!DJ$15,$F821,0),"")</f>
        <v/>
      </c>
      <c r="N821" s="697">
        <f>IFERROR(CONCATENATE(ROUND(OFFSET(환산공식!DK$15,$F821,0),1),"%"),"")</f>
        <v/>
      </c>
      <c r="O821" s="697">
        <f>IFERROR(OFFSET(환산공식!DL$15,$F821,0),"")</f>
        <v/>
      </c>
      <c r="P821" s="188">
        <f>IF(E821="","",IF(Q821&gt;R821,"90% 이상",IF(Q821&gt;S821,CONCATENATE(ROUND(((Q821-S821)/(R821-S821))*20+70,0),"%"),IF(Q821&gt;T821,CONCATENATE(ROUND(((Q821-T821)/(S821-T821))*30+40,0),"%"),IF(Q821&gt;U821,CONCATENATE(ROUND(((Q821-U821)/(T821-U821))*30+10,0),"%"),IF(Q821&gt;V821,CONCATENATE(ROUND(((Q821-V821)/(U821-V821))*7+3,0),"%"),"3% 이하"))))))</f>
        <v/>
      </c>
      <c r="Q821" s="194">
        <f>IFERROR(ROUND(OFFSET(환산공식!$FG$15,$F821,0),3),"")</f>
        <v/>
      </c>
      <c r="R821" s="194">
        <f>OFFSET('배치점수 계산기'!H$10,$D821,0)</f>
        <v/>
      </c>
      <c r="S821" s="194">
        <f>OFFSET('배치점수 계산기'!I$10,$D821,0)</f>
        <v/>
      </c>
      <c r="T821" s="194">
        <f>OFFSET('배치점수 계산기'!J$10,$D821,0)</f>
        <v/>
      </c>
      <c r="U821" s="194">
        <f>OFFSET('배치점수 계산기'!K$10,$D821,0)</f>
        <v/>
      </c>
      <c r="V821" s="194">
        <f>OFFSET('배치점수 계산기'!L$10,$D821,0)</f>
        <v/>
      </c>
      <c r="W821" s="186">
        <f>OFFSET('배치점수 계산기'!M$10,$D821,0)</f>
        <v/>
      </c>
      <c r="X821" s="184">
        <f>OFFSET('배치점수 계산기'!N$10,$D821,0)</f>
        <v/>
      </c>
      <c r="Y821" s="188">
        <f>OFFSET(환산공식!FW$15,$F821,0)</f>
        <v/>
      </c>
      <c r="Z821" s="697">
        <f>OFFSET(환산공식!FX$15,$F821,0)</f>
        <v/>
      </c>
      <c r="AA821" s="179">
        <f>OFFSET(환산공식!FY$15,$F821,0)</f>
        <v/>
      </c>
      <c r="AB821" s="3" t="n"/>
      <c r="AD821" s="0">
        <f>IF(L821="X",6,IF(Q821&gt;R821,1,IF(Q821&gt;S821,2,IF(Q821&gt;T821,3,IF(Q821&gt;U821,4,IF(Q821&gt;=V821,5,IF(Q821&lt;V821,6,"")))))))</f>
        <v/>
      </c>
    </row>
    <row r="822">
      <c r="A822" s="198" t="n"/>
      <c r="B822" s="198" t="n"/>
      <c r="C822" s="198" t="inlineStr">
        <is>
          <t>나815</t>
        </is>
      </c>
      <c r="D822" s="195" t="n">
        <v>1837</v>
      </c>
      <c r="E822" s="195" t="n">
        <v>210</v>
      </c>
      <c r="F822" s="195" t="n">
        <v>210</v>
      </c>
      <c r="G822" s="239" t="n">
        <v>815</v>
      </c>
      <c r="H822" s="197" t="inlineStr">
        <is>
          <t>나</t>
        </is>
      </c>
      <c r="I822" s="242" t="inlineStr">
        <is>
          <t>전북대</t>
        </is>
      </c>
      <c r="J822" s="242" t="inlineStr">
        <is>
          <t>약학</t>
        </is>
      </c>
      <c r="K822" s="195" t="inlineStr">
        <is>
          <t>자연</t>
        </is>
      </c>
      <c r="L822" s="697">
        <f>IF(OFFSET(환산공식!$ED$15,$F822,0)=1,"O","X")</f>
        <v/>
      </c>
      <c r="M822" s="188">
        <f>IFERROR(OFFSET(환산공식!DJ$15,$F822,0),"")</f>
        <v/>
      </c>
      <c r="N822" s="697">
        <f>IFERROR(CONCATENATE(ROUND(OFFSET(환산공식!DK$15,$F822,0),1),"%"),"")</f>
        <v/>
      </c>
      <c r="O822" s="697">
        <f>IFERROR(OFFSET(환산공식!DL$15,$F822,0),"")</f>
        <v/>
      </c>
      <c r="P822" s="188">
        <f>IF(E822="","",IF(Q822&gt;R822,"90% 이상",IF(Q822&gt;S822,CONCATENATE(ROUND(((Q822-S822)/(R822-S822))*20+70,0),"%"),IF(Q822&gt;T822,CONCATENATE(ROUND(((Q822-T822)/(S822-T822))*30+40,0),"%"),IF(Q822&gt;U822,CONCATENATE(ROUND(((Q822-U822)/(T822-U822))*30+10,0),"%"),IF(Q822&gt;V822,CONCATENATE(ROUND(((Q822-V822)/(U822-V822))*7+3,0),"%"),"3% 이하"))))))</f>
        <v/>
      </c>
      <c r="Q822" s="194">
        <f>IFERROR(ROUND(OFFSET(환산공식!$FG$15,$F822,0),3),"")</f>
        <v/>
      </c>
      <c r="R822" s="194">
        <f>OFFSET('배치점수 계산기'!H$10,$D822,0)</f>
        <v/>
      </c>
      <c r="S822" s="194">
        <f>OFFSET('배치점수 계산기'!I$10,$D822,0)</f>
        <v/>
      </c>
      <c r="T822" s="194">
        <f>OFFSET('배치점수 계산기'!J$10,$D822,0)</f>
        <v/>
      </c>
      <c r="U822" s="194">
        <f>OFFSET('배치점수 계산기'!K$10,$D822,0)</f>
        <v/>
      </c>
      <c r="V822" s="194">
        <f>OFFSET('배치점수 계산기'!L$10,$D822,0)</f>
        <v/>
      </c>
      <c r="W822" s="186">
        <f>OFFSET('배치점수 계산기'!M$10,$D822,0)</f>
        <v/>
      </c>
      <c r="X822" s="184">
        <f>OFFSET('배치점수 계산기'!N$10,$D822,0)</f>
        <v/>
      </c>
      <c r="Y822" s="188">
        <f>OFFSET(환산공식!FW$15,$F822,0)</f>
        <v/>
      </c>
      <c r="Z822" s="697">
        <f>OFFSET(환산공식!FX$15,$F822,0)</f>
        <v/>
      </c>
      <c r="AA822" s="179">
        <f>OFFSET(환산공식!FY$15,$F822,0)</f>
        <v/>
      </c>
      <c r="AB822" s="3" t="n"/>
      <c r="AD822" s="0">
        <f>IF(L822="X",6,IF(Q822&gt;R822,1,IF(Q822&gt;S822,2,IF(Q822&gt;T822,3,IF(Q822&gt;U822,4,IF(Q822&gt;=V822,5,IF(Q822&lt;V822,6,"")))))))</f>
        <v/>
      </c>
    </row>
    <row r="823">
      <c r="A823" s="198" t="n"/>
      <c r="B823" s="198" t="n"/>
      <c r="C823" s="198" t="inlineStr">
        <is>
          <t>나816</t>
        </is>
      </c>
      <c r="D823" s="195" t="n">
        <v>1838</v>
      </c>
      <c r="E823" s="195" t="n">
        <v>175</v>
      </c>
      <c r="F823" s="195" t="n">
        <v>175</v>
      </c>
      <c r="G823" s="239" t="n">
        <v>816</v>
      </c>
      <c r="H823" s="197" t="inlineStr">
        <is>
          <t>나</t>
        </is>
      </c>
      <c r="I823" s="242" t="inlineStr">
        <is>
          <t>원광대</t>
        </is>
      </c>
      <c r="J823" s="242" t="inlineStr">
        <is>
          <t>약학</t>
        </is>
      </c>
      <c r="K823" s="195" t="inlineStr">
        <is>
          <t>자연</t>
        </is>
      </c>
      <c r="L823" s="697">
        <f>IF(OFFSET(환산공식!$ED$15,$F823,0)=1,"O","X")</f>
        <v/>
      </c>
      <c r="M823" s="188">
        <f>IFERROR(OFFSET(환산공식!DJ$15,$F823,0),"")</f>
        <v/>
      </c>
      <c r="N823" s="697">
        <f>IFERROR(CONCATENATE(ROUND(OFFSET(환산공식!DK$15,$F823,0),1),"%"),"")</f>
        <v/>
      </c>
      <c r="O823" s="697">
        <f>IFERROR(OFFSET(환산공식!DL$15,$F823,0),"")</f>
        <v/>
      </c>
      <c r="P823" s="188">
        <f>IF(E823="","",IF(Q823&gt;R823,"90% 이상",IF(Q823&gt;S823,CONCATENATE(ROUND(((Q823-S823)/(R823-S823))*20+70,0),"%"),IF(Q823&gt;T823,CONCATENATE(ROUND(((Q823-T823)/(S823-T823))*30+40,0),"%"),IF(Q823&gt;U823,CONCATENATE(ROUND(((Q823-U823)/(T823-U823))*30+10,0),"%"),IF(Q823&gt;V823,CONCATENATE(ROUND(((Q823-V823)/(U823-V823))*7+3,0),"%"),"3% 이하"))))))</f>
        <v/>
      </c>
      <c r="Q823" s="194">
        <f>IFERROR(ROUND(OFFSET(환산공식!$FG$15,$F823,0),3),"")</f>
        <v/>
      </c>
      <c r="R823" s="194">
        <f>OFFSET('배치점수 계산기'!H$10,$D823,0)</f>
        <v/>
      </c>
      <c r="S823" s="194">
        <f>OFFSET('배치점수 계산기'!I$10,$D823,0)</f>
        <v/>
      </c>
      <c r="T823" s="194">
        <f>OFFSET('배치점수 계산기'!J$10,$D823,0)</f>
        <v/>
      </c>
      <c r="U823" s="194">
        <f>OFFSET('배치점수 계산기'!K$10,$D823,0)</f>
        <v/>
      </c>
      <c r="V823" s="194">
        <f>OFFSET('배치점수 계산기'!L$10,$D823,0)</f>
        <v/>
      </c>
      <c r="W823" s="186">
        <f>OFFSET('배치점수 계산기'!M$10,$D823,0)</f>
        <v/>
      </c>
      <c r="X823" s="184">
        <f>OFFSET('배치점수 계산기'!N$10,$D823,0)</f>
        <v/>
      </c>
      <c r="Y823" s="188">
        <f>OFFSET(환산공식!FW$15,$F823,0)</f>
        <v/>
      </c>
      <c r="Z823" s="697">
        <f>OFFSET(환산공식!FX$15,$F823,0)</f>
        <v/>
      </c>
      <c r="AA823" s="179">
        <f>OFFSET(환산공식!FY$15,$F823,0)</f>
        <v/>
      </c>
      <c r="AB823" s="3" t="n"/>
      <c r="AD823" s="0">
        <f>IF(L823="X",6,IF(Q823&gt;R823,1,IF(Q823&gt;S823,2,IF(Q823&gt;T823,3,IF(Q823&gt;U823,4,IF(Q823&gt;=V823,5,IF(Q823&lt;V823,6,"")))))))</f>
        <v/>
      </c>
    </row>
    <row r="824">
      <c r="A824" s="198" t="n"/>
      <c r="B824" s="198" t="n"/>
      <c r="C824" s="198" t="inlineStr">
        <is>
          <t>나817</t>
        </is>
      </c>
      <c r="D824" s="195" t="n">
        <v>1839</v>
      </c>
      <c r="E824" s="195" t="n">
        <v>151</v>
      </c>
      <c r="F824" s="195" t="n">
        <v>151</v>
      </c>
      <c r="G824" s="239" t="n">
        <v>817</v>
      </c>
      <c r="H824" s="197" t="inlineStr">
        <is>
          <t>나</t>
        </is>
      </c>
      <c r="I824" s="242" t="inlineStr">
        <is>
          <t>대구가톨릭대</t>
        </is>
      </c>
      <c r="J824" s="242" t="inlineStr">
        <is>
          <t>약학부</t>
        </is>
      </c>
      <c r="K824" s="195" t="inlineStr">
        <is>
          <t>자연</t>
        </is>
      </c>
      <c r="L824" s="697">
        <f>IF(OFFSET(환산공식!$ED$15,$F824,0)=1,"O","X")</f>
        <v/>
      </c>
      <c r="M824" s="188">
        <f>IFERROR(OFFSET(환산공식!DJ$15,$F824,0),"")</f>
        <v/>
      </c>
      <c r="N824" s="697">
        <f>IFERROR(CONCATENATE(ROUND(OFFSET(환산공식!DK$15,$F824,0),1),"%"),"")</f>
        <v/>
      </c>
      <c r="O824" s="697">
        <f>IFERROR(OFFSET(환산공식!DL$15,$F824,0),"")</f>
        <v/>
      </c>
      <c r="P824" s="188">
        <f>IF(E824="","",IF(Q824&gt;R824,"90% 이상",IF(Q824&gt;S824,CONCATENATE(ROUND(((Q824-S824)/(R824-S824))*20+70,0),"%"),IF(Q824&gt;T824,CONCATENATE(ROUND(((Q824-T824)/(S824-T824))*30+40,0),"%"),IF(Q824&gt;U824,CONCATENATE(ROUND(((Q824-U824)/(T824-U824))*30+10,0),"%"),IF(Q824&gt;V824,CONCATENATE(ROUND(((Q824-V824)/(U824-V824))*7+3,0),"%"),"3% 이하"))))))</f>
        <v/>
      </c>
      <c r="Q824" s="194">
        <f>IFERROR(ROUND(OFFSET(환산공식!$FG$15,$F824,0),3),"")</f>
        <v/>
      </c>
      <c r="R824" s="194">
        <f>OFFSET('배치점수 계산기'!H$10,$D824,0)</f>
        <v/>
      </c>
      <c r="S824" s="194">
        <f>OFFSET('배치점수 계산기'!I$10,$D824,0)</f>
        <v/>
      </c>
      <c r="T824" s="194">
        <f>OFFSET('배치점수 계산기'!J$10,$D824,0)</f>
        <v/>
      </c>
      <c r="U824" s="194">
        <f>OFFSET('배치점수 계산기'!K$10,$D824,0)</f>
        <v/>
      </c>
      <c r="V824" s="194">
        <f>OFFSET('배치점수 계산기'!L$10,$D824,0)</f>
        <v/>
      </c>
      <c r="W824" s="186">
        <f>OFFSET('배치점수 계산기'!M$10,$D824,0)</f>
        <v/>
      </c>
      <c r="X824" s="184">
        <f>OFFSET('배치점수 계산기'!N$10,$D824,0)</f>
        <v/>
      </c>
      <c r="Y824" s="188">
        <f>OFFSET(환산공식!FW$15,$F824,0)</f>
        <v/>
      </c>
      <c r="Z824" s="697">
        <f>OFFSET(환산공식!FX$15,$F824,0)</f>
        <v/>
      </c>
      <c r="AA824" s="179">
        <f>OFFSET(환산공식!FY$15,$F824,0)</f>
        <v/>
      </c>
      <c r="AB824" s="3" t="n"/>
      <c r="AD824" s="0">
        <f>IF(L824="X",6,IF(Q824&gt;R824,1,IF(Q824&gt;S824,2,IF(Q824&gt;T824,3,IF(Q824&gt;U824,4,IF(Q824&gt;=V824,5,IF(Q824&lt;V824,6,"")))))))</f>
        <v/>
      </c>
    </row>
    <row r="825">
      <c r="A825" s="198" t="n"/>
      <c r="B825" s="198" t="n"/>
      <c r="C825" s="198" t="inlineStr">
        <is>
          <t>나818</t>
        </is>
      </c>
      <c r="D825" s="195" t="n">
        <v>1840</v>
      </c>
      <c r="E825" s="195" t="n">
        <v>182</v>
      </c>
      <c r="F825" s="195" t="n">
        <v>182</v>
      </c>
      <c r="G825" s="239" t="n">
        <v>818</v>
      </c>
      <c r="H825" s="197" t="inlineStr">
        <is>
          <t>나</t>
        </is>
      </c>
      <c r="I825" s="242" t="inlineStr">
        <is>
          <t>차의과대</t>
        </is>
      </c>
      <c r="J825" s="242" t="inlineStr">
        <is>
          <t>약학</t>
        </is>
      </c>
      <c r="K825" s="195" t="inlineStr">
        <is>
          <t>자연</t>
        </is>
      </c>
      <c r="L825" s="697">
        <f>IF(OFFSET(환산공식!$ED$15,$F825,0)=1,"O","X")</f>
        <v/>
      </c>
      <c r="M825" s="188">
        <f>IFERROR(OFFSET(환산공식!DJ$15,$F825,0),"")</f>
        <v/>
      </c>
      <c r="N825" s="697">
        <f>IFERROR(CONCATENATE(ROUND(OFFSET(환산공식!DK$15,$F825,0),1),"%"),"")</f>
        <v/>
      </c>
      <c r="O825" s="697">
        <f>IFERROR(OFFSET(환산공식!DL$15,$F825,0),"")</f>
        <v/>
      </c>
      <c r="P825" s="188">
        <f>IF(E825="","",IF(Q825&gt;R825,"90% 이상",IF(Q825&gt;S825,CONCATENATE(ROUND(((Q825-S825)/(R825-S825))*20+70,0),"%"),IF(Q825&gt;T825,CONCATENATE(ROUND(((Q825-T825)/(S825-T825))*30+40,0),"%"),IF(Q825&gt;U825,CONCATENATE(ROUND(((Q825-U825)/(T825-U825))*30+10,0),"%"),IF(Q825&gt;V825,CONCATENATE(ROUND(((Q825-V825)/(U825-V825))*7+3,0),"%"),"3% 이하"))))))</f>
        <v/>
      </c>
      <c r="Q825" s="194">
        <f>IFERROR(ROUND(OFFSET(환산공식!$FG$15,$F825,0),3),"")</f>
        <v/>
      </c>
      <c r="R825" s="194">
        <f>OFFSET('배치점수 계산기'!H$10,$D825,0)</f>
        <v/>
      </c>
      <c r="S825" s="194">
        <f>OFFSET('배치점수 계산기'!I$10,$D825,0)</f>
        <v/>
      </c>
      <c r="T825" s="194">
        <f>OFFSET('배치점수 계산기'!J$10,$D825,0)</f>
        <v/>
      </c>
      <c r="U825" s="194">
        <f>OFFSET('배치점수 계산기'!K$10,$D825,0)</f>
        <v/>
      </c>
      <c r="V825" s="194">
        <f>OFFSET('배치점수 계산기'!L$10,$D825,0)</f>
        <v/>
      </c>
      <c r="W825" s="186">
        <f>OFFSET('배치점수 계산기'!M$10,$D825,0)</f>
        <v/>
      </c>
      <c r="X825" s="184">
        <f>OFFSET('배치점수 계산기'!N$10,$D825,0)</f>
        <v/>
      </c>
      <c r="Y825" s="188">
        <f>OFFSET(환산공식!FW$15,$F825,0)</f>
        <v/>
      </c>
      <c r="Z825" s="697">
        <f>OFFSET(환산공식!FX$15,$F825,0)</f>
        <v/>
      </c>
      <c r="AA825" s="179">
        <f>OFFSET(환산공식!FY$15,$F825,0)</f>
        <v/>
      </c>
      <c r="AB825" s="3" t="n"/>
      <c r="AD825" s="0">
        <f>IF(L825="X",6,IF(Q825&gt;R825,1,IF(Q825&gt;S825,2,IF(Q825&gt;T825,3,IF(Q825&gt;U825,4,IF(Q825&gt;=V825,5,IF(Q825&lt;V825,6,"")))))))</f>
        <v/>
      </c>
    </row>
    <row r="826">
      <c r="A826" s="198" t="n"/>
      <c r="B826" s="198" t="n"/>
      <c r="C826" s="198" t="inlineStr">
        <is>
          <t>나819</t>
        </is>
      </c>
      <c r="D826" s="195" t="n">
        <v>1841</v>
      </c>
      <c r="E826" s="195" t="n">
        <v>164</v>
      </c>
      <c r="F826" s="195" t="n">
        <v>164</v>
      </c>
      <c r="G826" s="239" t="n">
        <v>819</v>
      </c>
      <c r="H826" s="197" t="inlineStr">
        <is>
          <t>나</t>
        </is>
      </c>
      <c r="I826" s="242" t="inlineStr">
        <is>
          <t>삼육대</t>
        </is>
      </c>
      <c r="J826" s="242" t="inlineStr">
        <is>
          <t>약학</t>
        </is>
      </c>
      <c r="K826" s="195" t="inlineStr">
        <is>
          <t>자연</t>
        </is>
      </c>
      <c r="L826" s="697">
        <f>IF(OFFSET(환산공식!$ED$15,$F826,0)=1,"O","X")</f>
        <v/>
      </c>
      <c r="M826" s="188">
        <f>IFERROR(OFFSET(환산공식!DJ$15,$F826,0),"")</f>
        <v/>
      </c>
      <c r="N826" s="697">
        <f>IFERROR(CONCATENATE(ROUND(OFFSET(환산공식!DK$15,$F826,0),1),"%"),"")</f>
        <v/>
      </c>
      <c r="O826" s="697">
        <f>IFERROR(OFFSET(환산공식!DL$15,$F826,0),"")</f>
        <v/>
      </c>
      <c r="P826" s="188">
        <f>IF(E826="","",IF(Q826&gt;R826,"90% 이상",IF(Q826&gt;S826,CONCATENATE(ROUND(((Q826-S826)/(R826-S826))*20+70,0),"%"),IF(Q826&gt;T826,CONCATENATE(ROUND(((Q826-T826)/(S826-T826))*30+40,0),"%"),IF(Q826&gt;U826,CONCATENATE(ROUND(((Q826-U826)/(T826-U826))*30+10,0),"%"),IF(Q826&gt;V826,CONCATENATE(ROUND(((Q826-V826)/(U826-V826))*7+3,0),"%"),"3% 이하"))))))</f>
        <v/>
      </c>
      <c r="Q826" s="194">
        <f>IFERROR(ROUND(OFFSET(환산공식!$FG$15,$F826,0),3),"")</f>
        <v/>
      </c>
      <c r="R826" s="194">
        <f>OFFSET('배치점수 계산기'!H$10,$D826,0)</f>
        <v/>
      </c>
      <c r="S826" s="194">
        <f>OFFSET('배치점수 계산기'!I$10,$D826,0)</f>
        <v/>
      </c>
      <c r="T826" s="194">
        <f>OFFSET('배치점수 계산기'!J$10,$D826,0)</f>
        <v/>
      </c>
      <c r="U826" s="194">
        <f>OFFSET('배치점수 계산기'!K$10,$D826,0)</f>
        <v/>
      </c>
      <c r="V826" s="194">
        <f>OFFSET('배치점수 계산기'!L$10,$D826,0)</f>
        <v/>
      </c>
      <c r="W826" s="186">
        <f>OFFSET('배치점수 계산기'!M$10,$D826,0)</f>
        <v/>
      </c>
      <c r="X826" s="184">
        <f>OFFSET('배치점수 계산기'!N$10,$D826,0)</f>
        <v/>
      </c>
      <c r="Y826" s="188">
        <f>OFFSET(환산공식!FW$15,$F826,0)</f>
        <v/>
      </c>
      <c r="Z826" s="697">
        <f>OFFSET(환산공식!FX$15,$F826,0)</f>
        <v/>
      </c>
      <c r="AA826" s="179">
        <f>OFFSET(환산공식!FY$15,$F826,0)</f>
        <v/>
      </c>
      <c r="AB826" s="3" t="n"/>
      <c r="AD826" s="0">
        <f>IF(L826="X",6,IF(Q826&gt;R826,1,IF(Q826&gt;S826,2,IF(Q826&gt;T826,3,IF(Q826&gt;U826,4,IF(Q826&gt;=V826,5,IF(Q826&lt;V826,6,"")))))))</f>
        <v/>
      </c>
    </row>
    <row r="827">
      <c r="A827" s="198" t="n"/>
      <c r="B827" s="198" t="n"/>
      <c r="C827" s="198" t="inlineStr">
        <is>
          <t>나820</t>
        </is>
      </c>
      <c r="D827" s="195" t="n">
        <v>1842</v>
      </c>
      <c r="E827" s="195" t="n">
        <v>163</v>
      </c>
      <c r="F827" s="195" t="n">
        <v>163</v>
      </c>
      <c r="G827" s="239" t="n">
        <v>820</v>
      </c>
      <c r="H827" s="197" t="inlineStr">
        <is>
          <t>나</t>
        </is>
      </c>
      <c r="I827" s="242" t="inlineStr">
        <is>
          <t>목포대</t>
        </is>
      </c>
      <c r="J827" s="242" t="inlineStr">
        <is>
          <t>약학</t>
        </is>
      </c>
      <c r="K827" s="195" t="inlineStr">
        <is>
          <t>자연</t>
        </is>
      </c>
      <c r="L827" s="697">
        <f>IF(OFFSET(환산공식!$ED$15,$F827,0)=1,"O","X")</f>
        <v/>
      </c>
      <c r="M827" s="188">
        <f>IFERROR(OFFSET(환산공식!DJ$15,$F827,0),"")</f>
        <v/>
      </c>
      <c r="N827" s="697">
        <f>IFERROR(CONCATENATE(ROUND(OFFSET(환산공식!DK$15,$F827,0),1),"%"),"")</f>
        <v/>
      </c>
      <c r="O827" s="697">
        <f>IFERROR(OFFSET(환산공식!DL$15,$F827,0),"")</f>
        <v/>
      </c>
      <c r="P827" s="188">
        <f>IF(E827="","",IF(Q827&gt;R827,"90% 이상",IF(Q827&gt;S827,CONCATENATE(ROUND(((Q827-S827)/(R827-S827))*20+70,0),"%"),IF(Q827&gt;T827,CONCATENATE(ROUND(((Q827-T827)/(S827-T827))*30+40,0),"%"),IF(Q827&gt;U827,CONCATENATE(ROUND(((Q827-U827)/(T827-U827))*30+10,0),"%"),IF(Q827&gt;V827,CONCATENATE(ROUND(((Q827-V827)/(U827-V827))*7+3,0),"%"),"3% 이하"))))))</f>
        <v/>
      </c>
      <c r="Q827" s="194">
        <f>IFERROR(ROUND(OFFSET(환산공식!$FG$15,$F827,0),3),"")</f>
        <v/>
      </c>
      <c r="R827" s="194">
        <f>OFFSET('배치점수 계산기'!H$10,$D827,0)</f>
        <v/>
      </c>
      <c r="S827" s="194">
        <f>OFFSET('배치점수 계산기'!I$10,$D827,0)</f>
        <v/>
      </c>
      <c r="T827" s="194">
        <f>OFFSET('배치점수 계산기'!J$10,$D827,0)</f>
        <v/>
      </c>
      <c r="U827" s="194">
        <f>OFFSET('배치점수 계산기'!K$10,$D827,0)</f>
        <v/>
      </c>
      <c r="V827" s="194">
        <f>OFFSET('배치점수 계산기'!L$10,$D827,0)</f>
        <v/>
      </c>
      <c r="W827" s="186">
        <f>OFFSET('배치점수 계산기'!M$10,$D827,0)</f>
        <v/>
      </c>
      <c r="X827" s="184">
        <f>OFFSET('배치점수 계산기'!N$10,$D827,0)</f>
        <v/>
      </c>
      <c r="Y827" s="188">
        <f>OFFSET(환산공식!FW$15,$F827,0)</f>
        <v/>
      </c>
      <c r="Z827" s="697">
        <f>OFFSET(환산공식!FX$15,$F827,0)</f>
        <v/>
      </c>
      <c r="AA827" s="179">
        <f>OFFSET(환산공식!FY$15,$F827,0)</f>
        <v/>
      </c>
      <c r="AB827" s="3" t="n"/>
      <c r="AD827" s="0">
        <f>IF(L827="X",6,IF(Q827&gt;R827,1,IF(Q827&gt;S827,2,IF(Q827&gt;T827,3,IF(Q827&gt;U827,4,IF(Q827&gt;=V827,5,IF(Q827&lt;V827,6,"")))))))</f>
        <v/>
      </c>
    </row>
    <row r="828">
      <c r="A828" s="198" t="n"/>
      <c r="B828" s="198" t="n"/>
      <c r="C828" s="198" t="inlineStr">
        <is>
          <t>나821</t>
        </is>
      </c>
      <c r="D828" s="195" t="n">
        <v>1843</v>
      </c>
      <c r="E828" s="195" t="n">
        <v>172</v>
      </c>
      <c r="F828" s="195" t="n">
        <v>172</v>
      </c>
      <c r="G828" s="239" t="n">
        <v>821</v>
      </c>
      <c r="H828" s="197" t="inlineStr">
        <is>
          <t>나</t>
        </is>
      </c>
      <c r="I828" s="242" t="inlineStr">
        <is>
          <t>우석대</t>
        </is>
      </c>
      <c r="J828" s="242" t="inlineStr">
        <is>
          <t>약학</t>
        </is>
      </c>
      <c r="K828" s="195" t="inlineStr">
        <is>
          <t>자연</t>
        </is>
      </c>
      <c r="L828" s="697">
        <f>IF(OFFSET(환산공식!$ED$15,$F828,0)=1,"O","X")</f>
        <v/>
      </c>
      <c r="M828" s="188">
        <f>IFERROR(OFFSET(환산공식!DJ$15,$F828,0),"")</f>
        <v/>
      </c>
      <c r="N828" s="697">
        <f>IFERROR(CONCATENATE(ROUND(OFFSET(환산공식!DK$15,$F828,0),1),"%"),"")</f>
        <v/>
      </c>
      <c r="O828" s="697">
        <f>IFERROR(OFFSET(환산공식!DL$15,$F828,0),"")</f>
        <v/>
      </c>
      <c r="P828" s="188">
        <f>IF(E828="","",IF(Q828&gt;R828,"90% 이상",IF(Q828&gt;S828,CONCATENATE(ROUND(((Q828-S828)/(R828-S828))*20+70,0),"%"),IF(Q828&gt;T828,CONCATENATE(ROUND(((Q828-T828)/(S828-T828))*30+40,0),"%"),IF(Q828&gt;U828,CONCATENATE(ROUND(((Q828-U828)/(T828-U828))*30+10,0),"%"),IF(Q828&gt;V828,CONCATENATE(ROUND(((Q828-V828)/(U828-V828))*7+3,0),"%"),"3% 이하"))))))</f>
        <v/>
      </c>
      <c r="Q828" s="194">
        <f>IFERROR(ROUND(OFFSET(환산공식!$FG$15,$F828,0),3),"")</f>
        <v/>
      </c>
      <c r="R828" s="194">
        <f>OFFSET('배치점수 계산기'!H$10,$D828,0)</f>
        <v/>
      </c>
      <c r="S828" s="194">
        <f>OFFSET('배치점수 계산기'!I$10,$D828,0)</f>
        <v/>
      </c>
      <c r="T828" s="194">
        <f>OFFSET('배치점수 계산기'!J$10,$D828,0)</f>
        <v/>
      </c>
      <c r="U828" s="194">
        <f>OFFSET('배치점수 계산기'!K$10,$D828,0)</f>
        <v/>
      </c>
      <c r="V828" s="194">
        <f>OFFSET('배치점수 계산기'!L$10,$D828,0)</f>
        <v/>
      </c>
      <c r="W828" s="186">
        <f>OFFSET('배치점수 계산기'!M$10,$D828,0)</f>
        <v/>
      </c>
      <c r="X828" s="184">
        <f>OFFSET('배치점수 계산기'!N$10,$D828,0)</f>
        <v/>
      </c>
      <c r="Y828" s="188">
        <f>OFFSET(환산공식!FW$15,$F828,0)</f>
        <v/>
      </c>
      <c r="Z828" s="697">
        <f>OFFSET(환산공식!FX$15,$F828,0)</f>
        <v/>
      </c>
      <c r="AA828" s="179">
        <f>OFFSET(환산공식!FY$15,$F828,0)</f>
        <v/>
      </c>
      <c r="AB828" s="3" t="n"/>
      <c r="AD828" s="0">
        <f>IF(L828="X",6,IF(Q828&gt;R828,1,IF(Q828&gt;S828,2,IF(Q828&gt;T828,3,IF(Q828&gt;U828,4,IF(Q828&gt;=V828,5,IF(Q828&lt;V828,6,"")))))))</f>
        <v/>
      </c>
    </row>
    <row r="829">
      <c r="A829" s="198" t="n"/>
      <c r="B829" s="198" t="n"/>
      <c r="C829" s="198" t="inlineStr">
        <is>
          <t>나822</t>
        </is>
      </c>
      <c r="D829" s="195" t="n">
        <v>1844</v>
      </c>
      <c r="E829" s="195" t="n">
        <v>158</v>
      </c>
      <c r="F829" s="195" t="n">
        <v>158</v>
      </c>
      <c r="G829" s="239" t="n">
        <v>822</v>
      </c>
      <c r="H829" s="197" t="inlineStr">
        <is>
          <t>나</t>
        </is>
      </c>
      <c r="I829" s="242" t="inlineStr">
        <is>
          <t>동덕여대</t>
        </is>
      </c>
      <c r="J829" s="242" t="inlineStr">
        <is>
          <t>약학</t>
        </is>
      </c>
      <c r="K829" s="195" t="inlineStr">
        <is>
          <t>자연</t>
        </is>
      </c>
      <c r="L829" s="697">
        <f>IF(OFFSET(환산공식!$ED$15,$F829,0)=1,"O","X")</f>
        <v/>
      </c>
      <c r="M829" s="188">
        <f>IFERROR(OFFSET(환산공식!DJ$15,$F829,0),"")</f>
        <v/>
      </c>
      <c r="N829" s="697">
        <f>IFERROR(CONCATENATE(ROUND(OFFSET(환산공식!DK$15,$F829,0),1),"%"),"")</f>
        <v/>
      </c>
      <c r="O829" s="697">
        <f>IFERROR(OFFSET(환산공식!DL$15,$F829,0),"")</f>
        <v/>
      </c>
      <c r="P829" s="188">
        <f>IF(E829="","",IF(Q829&gt;R829,"90% 이상",IF(Q829&gt;S829,CONCATENATE(ROUND(((Q829-S829)/(R829-S829))*20+70,0),"%"),IF(Q829&gt;T829,CONCATENATE(ROUND(((Q829-T829)/(S829-T829))*30+40,0),"%"),IF(Q829&gt;U829,CONCATENATE(ROUND(((Q829-U829)/(T829-U829))*30+10,0),"%"),IF(Q829&gt;V829,CONCATENATE(ROUND(((Q829-V829)/(U829-V829))*7+3,0),"%"),"3% 이하"))))))</f>
        <v/>
      </c>
      <c r="Q829" s="194">
        <f>IFERROR(ROUND(OFFSET(환산공식!$FG$15,$F829,0),3),"")</f>
        <v/>
      </c>
      <c r="R829" s="194">
        <f>OFFSET('배치점수 계산기'!H$10,$D829,0)</f>
        <v/>
      </c>
      <c r="S829" s="194">
        <f>OFFSET('배치점수 계산기'!I$10,$D829,0)</f>
        <v/>
      </c>
      <c r="T829" s="194">
        <f>OFFSET('배치점수 계산기'!J$10,$D829,0)</f>
        <v/>
      </c>
      <c r="U829" s="194">
        <f>OFFSET('배치점수 계산기'!K$10,$D829,0)</f>
        <v/>
      </c>
      <c r="V829" s="194">
        <f>OFFSET('배치점수 계산기'!L$10,$D829,0)</f>
        <v/>
      </c>
      <c r="W829" s="186">
        <f>OFFSET('배치점수 계산기'!M$10,$D829,0)</f>
        <v/>
      </c>
      <c r="X829" s="184">
        <f>OFFSET('배치점수 계산기'!N$10,$D829,0)</f>
        <v/>
      </c>
      <c r="Y829" s="188">
        <f>OFFSET(환산공식!FW$15,$F829,0)</f>
        <v/>
      </c>
      <c r="Z829" s="697">
        <f>OFFSET(환산공식!FX$15,$F829,0)</f>
        <v/>
      </c>
      <c r="AA829" s="179">
        <f>OFFSET(환산공식!FY$15,$F829,0)</f>
        <v/>
      </c>
      <c r="AB829" s="3" t="n"/>
      <c r="AD829" s="0">
        <f>IF(L829="X",6,IF(Q829&gt;R829,1,IF(Q829&gt;S829,2,IF(Q829&gt;T829,3,IF(Q829&gt;U829,4,IF(Q829&gt;=V829,5,IF(Q829&lt;V829,6,"")))))))</f>
        <v/>
      </c>
    </row>
    <row r="830">
      <c r="A830" s="198" t="n"/>
      <c r="B830" s="198" t="n"/>
      <c r="C830" s="198" t="inlineStr">
        <is>
          <t>나823</t>
        </is>
      </c>
      <c r="D830" s="195" t="n">
        <v>1845</v>
      </c>
      <c r="E830" s="195" t="n">
        <v>33</v>
      </c>
      <c r="F830" s="195" t="n">
        <v>33</v>
      </c>
      <c r="G830" s="239" t="n">
        <v>823</v>
      </c>
      <c r="H830" s="197" t="inlineStr">
        <is>
          <t>나</t>
        </is>
      </c>
      <c r="I830" s="242" t="inlineStr">
        <is>
          <t>경희대</t>
        </is>
      </c>
      <c r="J830" s="242" t="inlineStr">
        <is>
          <t>한의예(자연)</t>
        </is>
      </c>
      <c r="K830" s="195" t="inlineStr">
        <is>
          <t>자연</t>
        </is>
      </c>
      <c r="L830" s="697">
        <f>IF(OFFSET(환산공식!$ED$15,$F830,0)=1,"O","X")</f>
        <v/>
      </c>
      <c r="M830" s="188">
        <f>IFERROR(OFFSET(환산공식!DJ$15,$F830,0),"")</f>
        <v/>
      </c>
      <c r="N830" s="697">
        <f>IFERROR(CONCATENATE(ROUND(OFFSET(환산공식!DK$15,$F830,0),1),"%"),"")</f>
        <v/>
      </c>
      <c r="O830" s="697">
        <f>IFERROR(OFFSET(환산공식!DL$15,$F830,0),"")</f>
        <v/>
      </c>
      <c r="P830" s="188">
        <f>IF(E830="","",IF(Q830&gt;R830,"90% 이상",IF(Q830&gt;S830,CONCATENATE(ROUND(((Q830-S830)/(R830-S830))*20+70,0),"%"),IF(Q830&gt;T830,CONCATENATE(ROUND(((Q830-T830)/(S830-T830))*30+40,0),"%"),IF(Q830&gt;U830,CONCATENATE(ROUND(((Q830-U830)/(T830-U830))*30+10,0),"%"),IF(Q830&gt;V830,CONCATENATE(ROUND(((Q830-V830)/(U830-V830))*7+3,0),"%"),"3% 이하"))))))</f>
        <v/>
      </c>
      <c r="Q830" s="194">
        <f>IFERROR(ROUND(OFFSET(환산공식!$FG$15,$F830,0),3),"")</f>
        <v/>
      </c>
      <c r="R830" s="194">
        <f>OFFSET('배치점수 계산기'!H$10,$D830,0)</f>
        <v/>
      </c>
      <c r="S830" s="194">
        <f>OFFSET('배치점수 계산기'!I$10,$D830,0)</f>
        <v/>
      </c>
      <c r="T830" s="194">
        <f>OFFSET('배치점수 계산기'!J$10,$D830,0)</f>
        <v/>
      </c>
      <c r="U830" s="194">
        <f>OFFSET('배치점수 계산기'!K$10,$D830,0)</f>
        <v/>
      </c>
      <c r="V830" s="194">
        <f>OFFSET('배치점수 계산기'!L$10,$D830,0)</f>
        <v/>
      </c>
      <c r="W830" s="186">
        <f>OFFSET('배치점수 계산기'!M$10,$D830,0)</f>
        <v/>
      </c>
      <c r="X830" s="184">
        <f>OFFSET('배치점수 계산기'!N$10,$D830,0)</f>
        <v/>
      </c>
      <c r="Y830" s="188">
        <f>OFFSET(환산공식!FW$15,$F830,0)</f>
        <v/>
      </c>
      <c r="Z830" s="697">
        <f>OFFSET(환산공식!FX$15,$F830,0)</f>
        <v/>
      </c>
      <c r="AA830" s="179">
        <f>OFFSET(환산공식!FY$15,$F830,0)</f>
        <v/>
      </c>
      <c r="AB830" s="3" t="n"/>
      <c r="AD830" s="0">
        <f>IF(L830="X",6,IF(Q830&gt;R830,1,IF(Q830&gt;S830,2,IF(Q830&gt;T830,3,IF(Q830&gt;U830,4,IF(Q830&gt;=V830,5,IF(Q830&lt;V830,6,"")))))))</f>
        <v/>
      </c>
    </row>
    <row r="831">
      <c r="A831" s="198" t="n"/>
      <c r="B831" s="198" t="n"/>
      <c r="C831" s="198" t="inlineStr">
        <is>
          <t>나824</t>
        </is>
      </c>
      <c r="D831" s="195" t="n">
        <v>1846</v>
      </c>
      <c r="E831" s="195" t="n">
        <v>35</v>
      </c>
      <c r="F831" s="195" t="n">
        <v>35</v>
      </c>
      <c r="G831" s="239" t="n">
        <v>824</v>
      </c>
      <c r="H831" s="197" t="inlineStr">
        <is>
          <t>나</t>
        </is>
      </c>
      <c r="I831" s="242" t="inlineStr">
        <is>
          <t>경희대</t>
        </is>
      </c>
      <c r="J831" s="242" t="inlineStr">
        <is>
          <t>한의예(인문)</t>
        </is>
      </c>
      <c r="K831" s="195" t="inlineStr">
        <is>
          <t>통합</t>
        </is>
      </c>
      <c r="L831" s="697">
        <f>IF(OFFSET(환산공식!$ED$15,$F831,0)=1,"O","X")</f>
        <v/>
      </c>
      <c r="M831" s="188">
        <f>IFERROR(OFFSET(환산공식!DJ$15,$F831,0),"")</f>
        <v/>
      </c>
      <c r="N831" s="697">
        <f>IFERROR(CONCATENATE(ROUND(OFFSET(환산공식!DK$15,$F831,0),1),"%"),"")</f>
        <v/>
      </c>
      <c r="O831" s="697">
        <f>IFERROR(OFFSET(환산공식!DL$15,$F831,0),"")</f>
        <v/>
      </c>
      <c r="P831" s="188">
        <f>IF(E831="","",IF(Q831&gt;R831,"90% 이상",IF(Q831&gt;S831,CONCATENATE(ROUND(((Q831-S831)/(R831-S831))*20+70,0),"%"),IF(Q831&gt;T831,CONCATENATE(ROUND(((Q831-T831)/(S831-T831))*30+40,0),"%"),IF(Q831&gt;U831,CONCATENATE(ROUND(((Q831-U831)/(T831-U831))*30+10,0),"%"),IF(Q831&gt;V831,CONCATENATE(ROUND(((Q831-V831)/(U831-V831))*7+3,0),"%"),"3% 이하"))))))</f>
        <v/>
      </c>
      <c r="Q831" s="194">
        <f>IFERROR(ROUND(OFFSET(환산공식!$FG$15,$F831,0),3),"")</f>
        <v/>
      </c>
      <c r="R831" s="194">
        <f>OFFSET('배치점수 계산기'!H$10,$D831,0)</f>
        <v/>
      </c>
      <c r="S831" s="194">
        <f>OFFSET('배치점수 계산기'!I$10,$D831,0)</f>
        <v/>
      </c>
      <c r="T831" s="194">
        <f>OFFSET('배치점수 계산기'!J$10,$D831,0)</f>
        <v/>
      </c>
      <c r="U831" s="194">
        <f>OFFSET('배치점수 계산기'!K$10,$D831,0)</f>
        <v/>
      </c>
      <c r="V831" s="194">
        <f>OFFSET('배치점수 계산기'!L$10,$D831,0)</f>
        <v/>
      </c>
      <c r="W831" s="186">
        <f>OFFSET('배치점수 계산기'!M$10,$D831,0)</f>
        <v/>
      </c>
      <c r="X831" s="184">
        <f>OFFSET('배치점수 계산기'!N$10,$D831,0)</f>
        <v/>
      </c>
      <c r="Y831" s="188">
        <f>OFFSET(환산공식!FW$15,$F831,0)</f>
        <v/>
      </c>
      <c r="Z831" s="697">
        <f>OFFSET(환산공식!FX$15,$F831,0)</f>
        <v/>
      </c>
      <c r="AA831" s="179">
        <f>OFFSET(환산공식!FY$15,$F831,0)</f>
        <v/>
      </c>
      <c r="AB831" s="3" t="n"/>
      <c r="AD831" s="0">
        <f>IF(L831="X",6,IF(Q831&gt;R831,1,IF(Q831&gt;S831,2,IF(Q831&gt;T831,3,IF(Q831&gt;U831,4,IF(Q831&gt;=V831,5,IF(Q831&lt;V831,6,"")))))))</f>
        <v/>
      </c>
    </row>
    <row r="832">
      <c r="A832" s="198" t="n"/>
      <c r="B832" s="198" t="n"/>
      <c r="C832" s="198" t="inlineStr">
        <is>
          <t>나825</t>
        </is>
      </c>
      <c r="D832" s="195" t="n">
        <v>1847</v>
      </c>
      <c r="E832" s="195" t="n">
        <v>175</v>
      </c>
      <c r="F832" s="195" t="n">
        <v>175</v>
      </c>
      <c r="G832" s="239" t="n">
        <v>825</v>
      </c>
      <c r="H832" s="197" t="inlineStr">
        <is>
          <t>나</t>
        </is>
      </c>
      <c r="I832" s="242" t="inlineStr">
        <is>
          <t>원광대</t>
        </is>
      </c>
      <c r="J832" s="242" t="inlineStr">
        <is>
          <t>한의예(자연)</t>
        </is>
      </c>
      <c r="K832" s="195" t="inlineStr">
        <is>
          <t>자연</t>
        </is>
      </c>
      <c r="L832" s="697">
        <f>IF(OFFSET(환산공식!$ED$15,$F832,0)=1,"O","X")</f>
        <v/>
      </c>
      <c r="M832" s="188">
        <f>IFERROR(OFFSET(환산공식!DJ$15,$F832,0),"")</f>
        <v/>
      </c>
      <c r="N832" s="697">
        <f>IFERROR(CONCATENATE(ROUND(OFFSET(환산공식!DK$15,$F832,0),1),"%"),"")</f>
        <v/>
      </c>
      <c r="O832" s="697">
        <f>IFERROR(OFFSET(환산공식!DL$15,$F832,0),"")</f>
        <v/>
      </c>
      <c r="P832" s="188">
        <f>IF(E832="","",IF(Q832&gt;R832,"90% 이상",IF(Q832&gt;S832,CONCATENATE(ROUND(((Q832-S832)/(R832-S832))*20+70,0),"%"),IF(Q832&gt;T832,CONCATENATE(ROUND(((Q832-T832)/(S832-T832))*30+40,0),"%"),IF(Q832&gt;U832,CONCATENATE(ROUND(((Q832-U832)/(T832-U832))*30+10,0),"%"),IF(Q832&gt;V832,CONCATENATE(ROUND(((Q832-V832)/(U832-V832))*7+3,0),"%"),"3% 이하"))))))</f>
        <v/>
      </c>
      <c r="Q832" s="194">
        <f>IFERROR(ROUND(OFFSET(환산공식!$FG$15,$F832,0),3),"")</f>
        <v/>
      </c>
      <c r="R832" s="194">
        <f>OFFSET('배치점수 계산기'!H$10,$D832,0)</f>
        <v/>
      </c>
      <c r="S832" s="194">
        <f>OFFSET('배치점수 계산기'!I$10,$D832,0)</f>
        <v/>
      </c>
      <c r="T832" s="194">
        <f>OFFSET('배치점수 계산기'!J$10,$D832,0)</f>
        <v/>
      </c>
      <c r="U832" s="194">
        <f>OFFSET('배치점수 계산기'!K$10,$D832,0)</f>
        <v/>
      </c>
      <c r="V832" s="194">
        <f>OFFSET('배치점수 계산기'!L$10,$D832,0)</f>
        <v/>
      </c>
      <c r="W832" s="186">
        <f>OFFSET('배치점수 계산기'!M$10,$D832,0)</f>
        <v/>
      </c>
      <c r="X832" s="184">
        <f>OFFSET('배치점수 계산기'!N$10,$D832,0)</f>
        <v/>
      </c>
      <c r="Y832" s="188">
        <f>OFFSET(환산공식!FW$15,$F832,0)</f>
        <v/>
      </c>
      <c r="Z832" s="697">
        <f>OFFSET(환산공식!FX$15,$F832,0)</f>
        <v/>
      </c>
      <c r="AA832" s="179">
        <f>OFFSET(환산공식!FY$15,$F832,0)</f>
        <v/>
      </c>
      <c r="AB832" s="3" t="n"/>
      <c r="AD832" s="0">
        <f>IF(L832="X",6,IF(Q832&gt;R832,1,IF(Q832&gt;S832,2,IF(Q832&gt;T832,3,IF(Q832&gt;U832,4,IF(Q832&gt;=V832,5,IF(Q832&lt;V832,6,"")))))))</f>
        <v/>
      </c>
    </row>
    <row r="833">
      <c r="A833" s="198" t="n"/>
      <c r="B833" s="198" t="n"/>
      <c r="C833" s="198" t="inlineStr">
        <is>
          <t>나826</t>
        </is>
      </c>
      <c r="D833" s="195" t="n">
        <v>1848</v>
      </c>
      <c r="E833" s="195" t="n">
        <v>176</v>
      </c>
      <c r="F833" s="195" t="n">
        <v>176</v>
      </c>
      <c r="G833" s="239" t="n">
        <v>826</v>
      </c>
      <c r="H833" s="197" t="inlineStr">
        <is>
          <t>나</t>
        </is>
      </c>
      <c r="I833" s="242" t="inlineStr">
        <is>
          <t>원광대</t>
        </is>
      </c>
      <c r="J833" s="242" t="inlineStr">
        <is>
          <t>한의예(인문)</t>
        </is>
      </c>
      <c r="K833" s="195" t="inlineStr">
        <is>
          <t>인문</t>
        </is>
      </c>
      <c r="L833" s="697">
        <f>IF(OFFSET(환산공식!$ED$15,$F833,0)=1,"O","X")</f>
        <v/>
      </c>
      <c r="M833" s="188">
        <f>IFERROR(OFFSET(환산공식!DJ$15,$F833,0),"")</f>
        <v/>
      </c>
      <c r="N833" s="697">
        <f>IFERROR(CONCATENATE(ROUND(OFFSET(환산공식!DK$15,$F833,0),1),"%"),"")</f>
        <v/>
      </c>
      <c r="O833" s="697">
        <f>IFERROR(OFFSET(환산공식!DL$15,$F833,0),"")</f>
        <v/>
      </c>
      <c r="P833" s="188">
        <f>IF(E833="","",IF(Q833&gt;R833,"90% 이상",IF(Q833&gt;S833,CONCATENATE(ROUND(((Q833-S833)/(R833-S833))*20+70,0),"%"),IF(Q833&gt;T833,CONCATENATE(ROUND(((Q833-T833)/(S833-T833))*30+40,0),"%"),IF(Q833&gt;U833,CONCATENATE(ROUND(((Q833-U833)/(T833-U833))*30+10,0),"%"),IF(Q833&gt;V833,CONCATENATE(ROUND(((Q833-V833)/(U833-V833))*7+3,0),"%"),"3% 이하"))))))</f>
        <v/>
      </c>
      <c r="Q833" s="194">
        <f>IFERROR(ROUND(OFFSET(환산공식!$FG$15,$F833,0),3),"")</f>
        <v/>
      </c>
      <c r="R833" s="194">
        <f>OFFSET('배치점수 계산기'!H$10,$D833,0)</f>
        <v/>
      </c>
      <c r="S833" s="194">
        <f>OFFSET('배치점수 계산기'!I$10,$D833,0)</f>
        <v/>
      </c>
      <c r="T833" s="194">
        <f>OFFSET('배치점수 계산기'!J$10,$D833,0)</f>
        <v/>
      </c>
      <c r="U833" s="194">
        <f>OFFSET('배치점수 계산기'!K$10,$D833,0)</f>
        <v/>
      </c>
      <c r="V833" s="194">
        <f>OFFSET('배치점수 계산기'!L$10,$D833,0)</f>
        <v/>
      </c>
      <c r="W833" s="186">
        <f>OFFSET('배치점수 계산기'!M$10,$D833,0)</f>
        <v/>
      </c>
      <c r="X833" s="184">
        <f>OFFSET('배치점수 계산기'!N$10,$D833,0)</f>
        <v/>
      </c>
      <c r="Y833" s="188">
        <f>OFFSET(환산공식!FW$15,$F833,0)</f>
        <v/>
      </c>
      <c r="Z833" s="697">
        <f>OFFSET(환산공식!FX$15,$F833,0)</f>
        <v/>
      </c>
      <c r="AA833" s="179">
        <f>OFFSET(환산공식!FY$15,$F833,0)</f>
        <v/>
      </c>
      <c r="AB833" s="3" t="n"/>
      <c r="AD833" s="0">
        <f>IF(L833="X",6,IF(Q833&gt;R833,1,IF(Q833&gt;S833,2,IF(Q833&gt;T833,3,IF(Q833&gt;U833,4,IF(Q833&gt;=V833,5,IF(Q833&lt;V833,6,"")))))))</f>
        <v/>
      </c>
    </row>
    <row r="834">
      <c r="A834" s="198" t="n"/>
      <c r="B834" s="198" t="n"/>
      <c r="C834" s="198" t="inlineStr">
        <is>
          <t>나827</t>
        </is>
      </c>
      <c r="D834" s="195" t="n">
        <v>1849</v>
      </c>
      <c r="E834" s="195" t="n">
        <v>161</v>
      </c>
      <c r="F834" s="195" t="n">
        <v>161</v>
      </c>
      <c r="G834" s="239" t="n">
        <v>827</v>
      </c>
      <c r="H834" s="197" t="inlineStr">
        <is>
          <t>나</t>
        </is>
      </c>
      <c r="I834" s="242" t="inlineStr">
        <is>
          <t>동의대</t>
        </is>
      </c>
      <c r="J834" s="242" t="inlineStr">
        <is>
          <t>한의예(자연)</t>
        </is>
      </c>
      <c r="K834" s="195" t="inlineStr">
        <is>
          <t>자연</t>
        </is>
      </c>
      <c r="L834" s="697">
        <f>IF(OFFSET(환산공식!$ED$15,$F834,0)=1,"O","X")</f>
        <v/>
      </c>
      <c r="M834" s="188">
        <f>IFERROR(OFFSET(환산공식!DJ$15,$F834,0),"")</f>
        <v/>
      </c>
      <c r="N834" s="697">
        <f>IFERROR(CONCATENATE(ROUND(OFFSET(환산공식!DK$15,$F834,0),1),"%"),"")</f>
        <v/>
      </c>
      <c r="O834" s="697">
        <f>IFERROR(OFFSET(환산공식!DL$15,$F834,0),"")</f>
        <v/>
      </c>
      <c r="P834" s="188">
        <f>IF(E834="","",IF(Q834&gt;R834,"90% 이상",IF(Q834&gt;S834,CONCATENATE(ROUND(((Q834-S834)/(R834-S834))*20+70,0),"%"),IF(Q834&gt;T834,CONCATENATE(ROUND(((Q834-T834)/(S834-T834))*30+40,0),"%"),IF(Q834&gt;U834,CONCATENATE(ROUND(((Q834-U834)/(T834-U834))*30+10,0),"%"),IF(Q834&gt;V834,CONCATENATE(ROUND(((Q834-V834)/(U834-V834))*7+3,0),"%"),"3% 이하"))))))</f>
        <v/>
      </c>
      <c r="Q834" s="194">
        <f>IFERROR(ROUND(OFFSET(환산공식!$FG$15,$F834,0),3),"")</f>
        <v/>
      </c>
      <c r="R834" s="194">
        <f>OFFSET('배치점수 계산기'!H$10,$D834,0)</f>
        <v/>
      </c>
      <c r="S834" s="194">
        <f>OFFSET('배치점수 계산기'!I$10,$D834,0)</f>
        <v/>
      </c>
      <c r="T834" s="194">
        <f>OFFSET('배치점수 계산기'!J$10,$D834,0)</f>
        <v/>
      </c>
      <c r="U834" s="194">
        <f>OFFSET('배치점수 계산기'!K$10,$D834,0)</f>
        <v/>
      </c>
      <c r="V834" s="194">
        <f>OFFSET('배치점수 계산기'!L$10,$D834,0)</f>
        <v/>
      </c>
      <c r="W834" s="186">
        <f>OFFSET('배치점수 계산기'!M$10,$D834,0)</f>
        <v/>
      </c>
      <c r="X834" s="184">
        <f>OFFSET('배치점수 계산기'!N$10,$D834,0)</f>
        <v/>
      </c>
      <c r="Y834" s="188">
        <f>OFFSET(환산공식!FW$15,$F834,0)</f>
        <v/>
      </c>
      <c r="Z834" s="697">
        <f>OFFSET(환산공식!FX$15,$F834,0)</f>
        <v/>
      </c>
      <c r="AA834" s="179">
        <f>OFFSET(환산공식!FY$15,$F834,0)</f>
        <v/>
      </c>
      <c r="AB834" s="3" t="n"/>
      <c r="AD834" s="0">
        <f>IF(L834="X",6,IF(Q834&gt;R834,1,IF(Q834&gt;S834,2,IF(Q834&gt;T834,3,IF(Q834&gt;U834,4,IF(Q834&gt;=V834,5,IF(Q834&lt;V834,6,"")))))))</f>
        <v/>
      </c>
    </row>
    <row r="835">
      <c r="A835" s="198" t="n"/>
      <c r="B835" s="198" t="n"/>
      <c r="C835" s="198" t="inlineStr">
        <is>
          <t>나828</t>
        </is>
      </c>
      <c r="D835" s="195" t="n">
        <v>1850</v>
      </c>
      <c r="E835" s="195" t="n">
        <v>162</v>
      </c>
      <c r="F835" s="195" t="n">
        <v>162</v>
      </c>
      <c r="G835" s="239" t="n">
        <v>828</v>
      </c>
      <c r="H835" s="197" t="inlineStr">
        <is>
          <t>나</t>
        </is>
      </c>
      <c r="I835" s="242" t="inlineStr">
        <is>
          <t>동의대</t>
        </is>
      </c>
      <c r="J835" s="242" t="inlineStr">
        <is>
          <t>한의예(인문)</t>
        </is>
      </c>
      <c r="K835" s="195" t="inlineStr">
        <is>
          <t>인문</t>
        </is>
      </c>
      <c r="L835" s="697">
        <f>IF(OFFSET(환산공식!$ED$15,$F835,0)=1,"O","X")</f>
        <v/>
      </c>
      <c r="M835" s="188">
        <f>IFERROR(OFFSET(환산공식!DJ$15,$F835,0),"")</f>
        <v/>
      </c>
      <c r="N835" s="697">
        <f>IFERROR(CONCATENATE(ROUND(OFFSET(환산공식!DK$15,$F835,0),1),"%"),"")</f>
        <v/>
      </c>
      <c r="O835" s="697">
        <f>IFERROR(OFFSET(환산공식!DL$15,$F835,0),"")</f>
        <v/>
      </c>
      <c r="P835" s="188">
        <f>IF(E835="","",IF(Q835&gt;R835,"90% 이상",IF(Q835&gt;S835,CONCATENATE(ROUND(((Q835-S835)/(R835-S835))*20+70,0),"%"),IF(Q835&gt;T835,CONCATENATE(ROUND(((Q835-T835)/(S835-T835))*30+40,0),"%"),IF(Q835&gt;U835,CONCATENATE(ROUND(((Q835-U835)/(T835-U835))*30+10,0),"%"),IF(Q835&gt;V835,CONCATENATE(ROUND(((Q835-V835)/(U835-V835))*7+3,0),"%"),"3% 이하"))))))</f>
        <v/>
      </c>
      <c r="Q835" s="194">
        <f>IFERROR(ROUND(OFFSET(환산공식!$FG$15,$F835,0),3),"")</f>
        <v/>
      </c>
      <c r="R835" s="194">
        <f>OFFSET('배치점수 계산기'!H$10,$D835,0)</f>
        <v/>
      </c>
      <c r="S835" s="194">
        <f>OFFSET('배치점수 계산기'!I$10,$D835,0)</f>
        <v/>
      </c>
      <c r="T835" s="194">
        <f>OFFSET('배치점수 계산기'!J$10,$D835,0)</f>
        <v/>
      </c>
      <c r="U835" s="194">
        <f>OFFSET('배치점수 계산기'!K$10,$D835,0)</f>
        <v/>
      </c>
      <c r="V835" s="194">
        <f>OFFSET('배치점수 계산기'!L$10,$D835,0)</f>
        <v/>
      </c>
      <c r="W835" s="186">
        <f>OFFSET('배치점수 계산기'!M$10,$D835,0)</f>
        <v/>
      </c>
      <c r="X835" s="184">
        <f>OFFSET('배치점수 계산기'!N$10,$D835,0)</f>
        <v/>
      </c>
      <c r="Y835" s="188">
        <f>OFFSET(환산공식!FW$15,$F835,0)</f>
        <v/>
      </c>
      <c r="Z835" s="697">
        <f>OFFSET(환산공식!FX$15,$F835,0)</f>
        <v/>
      </c>
      <c r="AA835" s="179">
        <f>OFFSET(환산공식!FY$15,$F835,0)</f>
        <v/>
      </c>
      <c r="AB835" s="3" t="n"/>
      <c r="AD835" s="0">
        <f>IF(L835="X",6,IF(Q835&gt;R835,1,IF(Q835&gt;S835,2,IF(Q835&gt;T835,3,IF(Q835&gt;U835,4,IF(Q835&gt;=V835,5,IF(Q835&lt;V835,6,"")))))))</f>
        <v/>
      </c>
    </row>
    <row r="836">
      <c r="A836" s="198" t="n"/>
      <c r="B836" s="198" t="n"/>
      <c r="C836" s="198" t="inlineStr">
        <is>
          <t>나829</t>
        </is>
      </c>
      <c r="D836" s="195" t="n">
        <v>1851</v>
      </c>
      <c r="E836" s="195" t="n">
        <v>152</v>
      </c>
      <c r="F836" s="195" t="n">
        <v>152</v>
      </c>
      <c r="G836" s="239" t="n">
        <v>829</v>
      </c>
      <c r="H836" s="197" t="inlineStr">
        <is>
          <t>나</t>
        </is>
      </c>
      <c r="I836" s="242" t="inlineStr">
        <is>
          <t>대구한의대</t>
        </is>
      </c>
      <c r="J836" s="242" t="inlineStr">
        <is>
          <t>한의예(자연)</t>
        </is>
      </c>
      <c r="K836" s="195" t="inlineStr">
        <is>
          <t>자연</t>
        </is>
      </c>
      <c r="L836" s="697">
        <f>IF(OFFSET(환산공식!$ED$15,$F836,0)=1,"O","X")</f>
        <v/>
      </c>
      <c r="M836" s="188">
        <f>IFERROR(OFFSET(환산공식!DJ$15,$F836,0),"")</f>
        <v/>
      </c>
      <c r="N836" s="697">
        <f>IFERROR(CONCATENATE(ROUND(OFFSET(환산공식!DK$15,$F836,0),1),"%"),"")</f>
        <v/>
      </c>
      <c r="O836" s="697">
        <f>IFERROR(OFFSET(환산공식!DL$15,$F836,0),"")</f>
        <v/>
      </c>
      <c r="P836" s="188">
        <f>IF(E836="","",IF(Q836&gt;R836,"90% 이상",IF(Q836&gt;S836,CONCATENATE(ROUND(((Q836-S836)/(R836-S836))*20+70,0),"%"),IF(Q836&gt;T836,CONCATENATE(ROUND(((Q836-T836)/(S836-T836))*30+40,0),"%"),IF(Q836&gt;U836,CONCATENATE(ROUND(((Q836-U836)/(T836-U836))*30+10,0),"%"),IF(Q836&gt;V836,CONCATENATE(ROUND(((Q836-V836)/(U836-V836))*7+3,0),"%"),"3% 이하"))))))</f>
        <v/>
      </c>
      <c r="Q836" s="194">
        <f>IFERROR(ROUND(OFFSET(환산공식!$FG$15,$F836,0),3),"")</f>
        <v/>
      </c>
      <c r="R836" s="194">
        <f>OFFSET('배치점수 계산기'!H$10,$D836,0)</f>
        <v/>
      </c>
      <c r="S836" s="194">
        <f>OFFSET('배치점수 계산기'!I$10,$D836,0)</f>
        <v/>
      </c>
      <c r="T836" s="194">
        <f>OFFSET('배치점수 계산기'!J$10,$D836,0)</f>
        <v/>
      </c>
      <c r="U836" s="194">
        <f>OFFSET('배치점수 계산기'!K$10,$D836,0)</f>
        <v/>
      </c>
      <c r="V836" s="194">
        <f>OFFSET('배치점수 계산기'!L$10,$D836,0)</f>
        <v/>
      </c>
      <c r="W836" s="186">
        <f>OFFSET('배치점수 계산기'!M$10,$D836,0)</f>
        <v/>
      </c>
      <c r="X836" s="184">
        <f>OFFSET('배치점수 계산기'!N$10,$D836,0)</f>
        <v/>
      </c>
      <c r="Y836" s="188">
        <f>OFFSET(환산공식!FW$15,$F836,0)</f>
        <v/>
      </c>
      <c r="Z836" s="697">
        <f>OFFSET(환산공식!FX$15,$F836,0)</f>
        <v/>
      </c>
      <c r="AA836" s="179">
        <f>OFFSET(환산공식!FY$15,$F836,0)</f>
        <v/>
      </c>
      <c r="AB836" s="3" t="n"/>
      <c r="AD836" s="0">
        <f>IF(L836="X",6,IF(Q836&gt;R836,1,IF(Q836&gt;S836,2,IF(Q836&gt;T836,3,IF(Q836&gt;U836,4,IF(Q836&gt;=V836,5,IF(Q836&lt;V836,6,"")))))))</f>
        <v/>
      </c>
    </row>
    <row r="837">
      <c r="A837" s="198" t="n"/>
      <c r="B837" s="198" t="n"/>
      <c r="C837" s="198" t="inlineStr">
        <is>
          <t>나830</t>
        </is>
      </c>
      <c r="D837" s="195" t="n">
        <v>1852</v>
      </c>
      <c r="E837" s="195" t="n">
        <v>153</v>
      </c>
      <c r="F837" s="195" t="n">
        <v>153</v>
      </c>
      <c r="G837" s="239" t="n">
        <v>830</v>
      </c>
      <c r="H837" s="197" t="inlineStr">
        <is>
          <t>나</t>
        </is>
      </c>
      <c r="I837" s="242" t="inlineStr">
        <is>
          <t>대구한의대</t>
        </is>
      </c>
      <c r="J837" s="242" t="inlineStr">
        <is>
          <t>한의예(인문)</t>
        </is>
      </c>
      <c r="K837" s="195" t="inlineStr">
        <is>
          <t>인문</t>
        </is>
      </c>
      <c r="L837" s="697">
        <f>IF(OFFSET(환산공식!$ED$15,$F837,0)=1,"O","X")</f>
        <v/>
      </c>
      <c r="M837" s="188">
        <f>IFERROR(OFFSET(환산공식!DJ$15,$F837,0),"")</f>
        <v/>
      </c>
      <c r="N837" s="697">
        <f>IFERROR(CONCATENATE(ROUND(OFFSET(환산공식!DK$15,$F837,0),1),"%"),"")</f>
        <v/>
      </c>
      <c r="O837" s="697">
        <f>IFERROR(OFFSET(환산공식!DL$15,$F837,0),"")</f>
        <v/>
      </c>
      <c r="P837" s="188">
        <f>IF(E837="","",IF(Q837&gt;R837,"90% 이상",IF(Q837&gt;S837,CONCATENATE(ROUND(((Q837-S837)/(R837-S837))*20+70,0),"%"),IF(Q837&gt;T837,CONCATENATE(ROUND(((Q837-T837)/(S837-T837))*30+40,0),"%"),IF(Q837&gt;U837,CONCATENATE(ROUND(((Q837-U837)/(T837-U837))*30+10,0),"%"),IF(Q837&gt;V837,CONCATENATE(ROUND(((Q837-V837)/(U837-V837))*7+3,0),"%"),"3% 이하"))))))</f>
        <v/>
      </c>
      <c r="Q837" s="194">
        <f>IFERROR(ROUND(OFFSET(환산공식!$FG$15,$F837,0),3),"")</f>
        <v/>
      </c>
      <c r="R837" s="194">
        <f>OFFSET('배치점수 계산기'!H$10,$D837,0)</f>
        <v/>
      </c>
      <c r="S837" s="194">
        <f>OFFSET('배치점수 계산기'!I$10,$D837,0)</f>
        <v/>
      </c>
      <c r="T837" s="194">
        <f>OFFSET('배치점수 계산기'!J$10,$D837,0)</f>
        <v/>
      </c>
      <c r="U837" s="194">
        <f>OFFSET('배치점수 계산기'!K$10,$D837,0)</f>
        <v/>
      </c>
      <c r="V837" s="194">
        <f>OFFSET('배치점수 계산기'!L$10,$D837,0)</f>
        <v/>
      </c>
      <c r="W837" s="186">
        <f>OFFSET('배치점수 계산기'!M$10,$D837,0)</f>
        <v/>
      </c>
      <c r="X837" s="184">
        <f>OFFSET('배치점수 계산기'!N$10,$D837,0)</f>
        <v/>
      </c>
      <c r="Y837" s="188">
        <f>OFFSET(환산공식!FW$15,$F837,0)</f>
        <v/>
      </c>
      <c r="Z837" s="697">
        <f>OFFSET(환산공식!FX$15,$F837,0)</f>
        <v/>
      </c>
      <c r="AA837" s="179">
        <f>OFFSET(환산공식!FY$15,$F837,0)</f>
        <v/>
      </c>
      <c r="AB837" s="3" t="n"/>
      <c r="AD837" s="0">
        <f>IF(L837="X",6,IF(Q837&gt;R837,1,IF(Q837&gt;S837,2,IF(Q837&gt;T837,3,IF(Q837&gt;U837,4,IF(Q837&gt;=V837,5,IF(Q837&lt;V837,6,"")))))))</f>
        <v/>
      </c>
    </row>
    <row r="838">
      <c r="A838" s="198" t="n"/>
      <c r="B838" s="198" t="n"/>
      <c r="C838" s="198" t="inlineStr">
        <is>
          <t>나831</t>
        </is>
      </c>
      <c r="D838" s="195" t="n">
        <v>1853</v>
      </c>
      <c r="E838" s="195" t="n">
        <v>167</v>
      </c>
      <c r="F838" s="195" t="n">
        <v>167</v>
      </c>
      <c r="G838" s="239" t="n">
        <v>831</v>
      </c>
      <c r="H838" s="197" t="inlineStr">
        <is>
          <t>나</t>
        </is>
      </c>
      <c r="I838" s="242" t="inlineStr">
        <is>
          <t>세명대</t>
        </is>
      </c>
      <c r="J838" s="242" t="inlineStr">
        <is>
          <t>한의예</t>
        </is>
      </c>
      <c r="K838" s="195" t="inlineStr">
        <is>
          <t>자연</t>
        </is>
      </c>
      <c r="L838" s="697">
        <f>IF(OFFSET(환산공식!$ED$15,$F838,0)=1,"O","X")</f>
        <v/>
      </c>
      <c r="M838" s="188">
        <f>IFERROR(OFFSET(환산공식!DJ$15,$F838,0),"")</f>
        <v/>
      </c>
      <c r="N838" s="697">
        <f>IFERROR(CONCATENATE(ROUND(OFFSET(환산공식!DK$15,$F838,0),1),"%"),"")</f>
        <v/>
      </c>
      <c r="O838" s="697">
        <f>IFERROR(OFFSET(환산공식!DL$15,$F838,0),"")</f>
        <v/>
      </c>
      <c r="P838" s="188">
        <f>IF(E838="","",IF(Q838&gt;R838,"90% 이상",IF(Q838&gt;S838,CONCATENATE(ROUND(((Q838-S838)/(R838-S838))*20+70,0),"%"),IF(Q838&gt;T838,CONCATENATE(ROUND(((Q838-T838)/(S838-T838))*30+40,0),"%"),IF(Q838&gt;U838,CONCATENATE(ROUND(((Q838-U838)/(T838-U838))*30+10,0),"%"),IF(Q838&gt;V838,CONCATENATE(ROUND(((Q838-V838)/(U838-V838))*7+3,0),"%"),"3% 이하"))))))</f>
        <v/>
      </c>
      <c r="Q838" s="194">
        <f>IFERROR(ROUND(OFFSET(환산공식!$FG$15,$F838,0),3),"")</f>
        <v/>
      </c>
      <c r="R838" s="194">
        <f>OFFSET('배치점수 계산기'!H$10,$D838,0)</f>
        <v/>
      </c>
      <c r="S838" s="194">
        <f>OFFSET('배치점수 계산기'!I$10,$D838,0)</f>
        <v/>
      </c>
      <c r="T838" s="194">
        <f>OFFSET('배치점수 계산기'!J$10,$D838,0)</f>
        <v/>
      </c>
      <c r="U838" s="194">
        <f>OFFSET('배치점수 계산기'!K$10,$D838,0)</f>
        <v/>
      </c>
      <c r="V838" s="194">
        <f>OFFSET('배치점수 계산기'!L$10,$D838,0)</f>
        <v/>
      </c>
      <c r="W838" s="186">
        <f>OFFSET('배치점수 계산기'!M$10,$D838,0)</f>
        <v/>
      </c>
      <c r="X838" s="184">
        <f>OFFSET('배치점수 계산기'!N$10,$D838,0)</f>
        <v/>
      </c>
      <c r="Y838" s="188">
        <f>OFFSET(환산공식!FW$15,$F838,0)</f>
        <v/>
      </c>
      <c r="Z838" s="697">
        <f>OFFSET(환산공식!FX$15,$F838,0)</f>
        <v/>
      </c>
      <c r="AA838" s="179">
        <f>OFFSET(환산공식!FY$15,$F838,0)</f>
        <v/>
      </c>
      <c r="AB838" s="3" t="n"/>
      <c r="AD838" s="0">
        <f>IF(L838="X",6,IF(Q838&gt;R838,1,IF(Q838&gt;S838,2,IF(Q838&gt;T838,3,IF(Q838&gt;U838,4,IF(Q838&gt;=V838,5,IF(Q838&lt;V838,6,"")))))))</f>
        <v/>
      </c>
    </row>
    <row r="839">
      <c r="A839" s="198" t="n"/>
      <c r="B839" s="198" t="n"/>
      <c r="C839" s="198" t="inlineStr">
        <is>
          <t>나832</t>
        </is>
      </c>
      <c r="D839" s="195" t="n">
        <v>1854</v>
      </c>
      <c r="E839" s="195" t="n">
        <v>173</v>
      </c>
      <c r="F839" s="195" t="n">
        <v>173</v>
      </c>
      <c r="G839" s="239" t="n">
        <v>832</v>
      </c>
      <c r="H839" s="197" t="inlineStr">
        <is>
          <t>나</t>
        </is>
      </c>
      <c r="I839" s="242" t="inlineStr">
        <is>
          <t>우석대</t>
        </is>
      </c>
      <c r="J839" s="242" t="inlineStr">
        <is>
          <t>한의예</t>
        </is>
      </c>
      <c r="K839" s="195" t="inlineStr">
        <is>
          <t>자연</t>
        </is>
      </c>
      <c r="L839" s="697">
        <f>IF(OFFSET(환산공식!$ED$15,$F839,0)=1,"O","X")</f>
        <v/>
      </c>
      <c r="M839" s="188">
        <f>IFERROR(OFFSET(환산공식!DJ$15,$F839,0),"")</f>
        <v/>
      </c>
      <c r="N839" s="697">
        <f>IFERROR(CONCATENATE(ROUND(OFFSET(환산공식!DK$15,$F839,0),1),"%"),"")</f>
        <v/>
      </c>
      <c r="O839" s="697">
        <f>IFERROR(OFFSET(환산공식!DL$15,$F839,0),"")</f>
        <v/>
      </c>
      <c r="P839" s="188">
        <f>IF(E839="","",IF(Q839&gt;R839,"90% 이상",IF(Q839&gt;S839,CONCATENATE(ROUND(((Q839-S839)/(R839-S839))*20+70,0),"%"),IF(Q839&gt;T839,CONCATENATE(ROUND(((Q839-T839)/(S839-T839))*30+40,0),"%"),IF(Q839&gt;U839,CONCATENATE(ROUND(((Q839-U839)/(T839-U839))*30+10,0),"%"),IF(Q839&gt;V839,CONCATENATE(ROUND(((Q839-V839)/(U839-V839))*7+3,0),"%"),"3% 이하"))))))</f>
        <v/>
      </c>
      <c r="Q839" s="194">
        <f>IFERROR(ROUND(OFFSET(환산공식!$FG$15,$F839,0),3),"")</f>
        <v/>
      </c>
      <c r="R839" s="194">
        <f>OFFSET('배치점수 계산기'!H$10,$D839,0)</f>
        <v/>
      </c>
      <c r="S839" s="194">
        <f>OFFSET('배치점수 계산기'!I$10,$D839,0)</f>
        <v/>
      </c>
      <c r="T839" s="194">
        <f>OFFSET('배치점수 계산기'!J$10,$D839,0)</f>
        <v/>
      </c>
      <c r="U839" s="194">
        <f>OFFSET('배치점수 계산기'!K$10,$D839,0)</f>
        <v/>
      </c>
      <c r="V839" s="194">
        <f>OFFSET('배치점수 계산기'!L$10,$D839,0)</f>
        <v/>
      </c>
      <c r="W839" s="186">
        <f>OFFSET('배치점수 계산기'!M$10,$D839,0)</f>
        <v/>
      </c>
      <c r="X839" s="184">
        <f>OFFSET('배치점수 계산기'!N$10,$D839,0)</f>
        <v/>
      </c>
      <c r="Y839" s="188">
        <f>OFFSET(환산공식!FW$15,$F839,0)</f>
        <v/>
      </c>
      <c r="Z839" s="697">
        <f>OFFSET(환산공식!FX$15,$F839,0)</f>
        <v/>
      </c>
      <c r="AA839" s="179">
        <f>OFFSET(환산공식!FY$15,$F839,0)</f>
        <v/>
      </c>
      <c r="AB839" s="3" t="n"/>
      <c r="AD839" s="0">
        <f>IF(L839="X",6,IF(Q839&gt;R839,1,IF(Q839&gt;S839,2,IF(Q839&gt;T839,3,IF(Q839&gt;U839,4,IF(Q839&gt;=V839,5,IF(Q839&lt;V839,6,"")))))))</f>
        <v/>
      </c>
    </row>
    <row r="840">
      <c r="A840" s="198" t="n"/>
      <c r="B840" s="198" t="n"/>
      <c r="C840" s="198" t="inlineStr">
        <is>
          <t>나833</t>
        </is>
      </c>
      <c r="D840" s="195" t="n">
        <v>1855</v>
      </c>
      <c r="E840" s="195" t="n">
        <v>2</v>
      </c>
      <c r="F840" s="195" t="n">
        <v>2</v>
      </c>
      <c r="G840" s="239" t="n">
        <v>833</v>
      </c>
      <c r="H840" s="197" t="inlineStr">
        <is>
          <t>나</t>
        </is>
      </c>
      <c r="I840" s="242" t="inlineStr">
        <is>
          <t>서울대</t>
        </is>
      </c>
      <c r="J840" s="242" t="inlineStr">
        <is>
          <t>수의예</t>
        </is>
      </c>
      <c r="K840" s="195" t="inlineStr">
        <is>
          <t>자연</t>
        </is>
      </c>
      <c r="L840" s="697">
        <f>IF(OFFSET(환산공식!$ED$15,$F840,0)=1,"O","X")</f>
        <v/>
      </c>
      <c r="M840" s="188">
        <f>IFERROR(OFFSET(환산공식!DJ$15,$F840,0),"")</f>
        <v/>
      </c>
      <c r="N840" s="697">
        <f>IFERROR(CONCATENATE(ROUND(OFFSET(환산공식!DK$15,$F840,0),1),"%"),"")</f>
        <v/>
      </c>
      <c r="O840" s="697">
        <f>IFERROR(OFFSET(환산공식!DL$15,$F840,0),"")</f>
        <v/>
      </c>
      <c r="P840" s="188">
        <f>IF(E840="","",IF(Q840&gt;R840,"90% 이상",IF(Q840&gt;S840,CONCATENATE(ROUND(((Q840-S840)/(R840-S840))*20+70,0),"%"),IF(Q840&gt;T840,CONCATENATE(ROUND(((Q840-T840)/(S840-T840))*30+40,0),"%"),IF(Q840&gt;U840,CONCATENATE(ROUND(((Q840-U840)/(T840-U840))*30+10,0),"%"),IF(Q840&gt;V840,CONCATENATE(ROUND(((Q840-V840)/(U840-V840))*7+3,0),"%"),"3% 이하"))))))</f>
        <v/>
      </c>
      <c r="Q840" s="194">
        <f>IFERROR(ROUND(OFFSET(환산공식!$FG$15,$F840,0),3),"")</f>
        <v/>
      </c>
      <c r="R840" s="194">
        <f>OFFSET('배치점수 계산기'!H$10,$D840,0)</f>
        <v/>
      </c>
      <c r="S840" s="194">
        <f>OFFSET('배치점수 계산기'!I$10,$D840,0)</f>
        <v/>
      </c>
      <c r="T840" s="194">
        <f>OFFSET('배치점수 계산기'!J$10,$D840,0)</f>
        <v/>
      </c>
      <c r="U840" s="194">
        <f>OFFSET('배치점수 계산기'!K$10,$D840,0)</f>
        <v/>
      </c>
      <c r="V840" s="194">
        <f>OFFSET('배치점수 계산기'!L$10,$D840,0)</f>
        <v/>
      </c>
      <c r="W840" s="186">
        <f>OFFSET('배치점수 계산기'!M$10,$D840,0)</f>
        <v/>
      </c>
      <c r="X840" s="184">
        <f>OFFSET('배치점수 계산기'!N$10,$D840,0)</f>
        <v/>
      </c>
      <c r="Y840" s="188">
        <f>OFFSET(환산공식!FW$15,$F840,0)</f>
        <v/>
      </c>
      <c r="Z840" s="697">
        <f>OFFSET(환산공식!FX$15,$F840,0)</f>
        <v/>
      </c>
      <c r="AA840" s="179">
        <f>OFFSET(환산공식!FY$15,$F840,0)</f>
        <v/>
      </c>
      <c r="AB840" s="3" t="n"/>
      <c r="AD840" s="0">
        <f>IF(L840="X",6,IF(Q840&gt;R840,1,IF(Q840&gt;S840,2,IF(Q840&gt;T840,3,IF(Q840&gt;U840,4,IF(Q840&gt;=V840,5,IF(Q840&lt;V840,6,"")))))))</f>
        <v/>
      </c>
    </row>
    <row r="841">
      <c r="A841" s="198" t="n"/>
      <c r="B841" s="198" t="n"/>
      <c r="C841" s="198" t="inlineStr">
        <is>
          <t>나834</t>
        </is>
      </c>
      <c r="D841" s="195" t="n">
        <v>1856</v>
      </c>
      <c r="E841" s="195" t="n">
        <v>225</v>
      </c>
      <c r="F841" s="195" t="n">
        <v>225</v>
      </c>
      <c r="G841" s="239" t="n">
        <v>834</v>
      </c>
      <c r="H841" s="197" t="inlineStr">
        <is>
          <t>나</t>
        </is>
      </c>
      <c r="I841" s="242" t="inlineStr">
        <is>
          <t>충남대</t>
        </is>
      </c>
      <c r="J841" s="242" t="inlineStr">
        <is>
          <t>수의예</t>
        </is>
      </c>
      <c r="K841" s="195" t="inlineStr">
        <is>
          <t>자연</t>
        </is>
      </c>
      <c r="L841" s="697">
        <f>IF(OFFSET(환산공식!$ED$15,$F841,0)=1,"O","X")</f>
        <v/>
      </c>
      <c r="M841" s="188">
        <f>IFERROR(OFFSET(환산공식!DJ$15,$F841,0),"")</f>
        <v/>
      </c>
      <c r="N841" s="697">
        <f>IFERROR(CONCATENATE(ROUND(OFFSET(환산공식!DK$15,$F841,0),1),"%"),"")</f>
        <v/>
      </c>
      <c r="O841" s="697">
        <f>IFERROR(OFFSET(환산공식!DL$15,$F841,0),"")</f>
        <v/>
      </c>
      <c r="P841" s="188">
        <f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/>
      </c>
      <c r="Q841" s="194">
        <f>IFERROR(ROUND(OFFSET(환산공식!$FG$15,$F841,0),3),"")</f>
        <v/>
      </c>
      <c r="R841" s="194">
        <f>OFFSET('배치점수 계산기'!H$10,$D841,0)</f>
        <v/>
      </c>
      <c r="S841" s="194">
        <f>OFFSET('배치점수 계산기'!I$10,$D841,0)</f>
        <v/>
      </c>
      <c r="T841" s="194">
        <f>OFFSET('배치점수 계산기'!J$10,$D841,0)</f>
        <v/>
      </c>
      <c r="U841" s="194">
        <f>OFFSET('배치점수 계산기'!K$10,$D841,0)</f>
        <v/>
      </c>
      <c r="V841" s="194">
        <f>OFFSET('배치점수 계산기'!L$10,$D841,0)</f>
        <v/>
      </c>
      <c r="W841" s="186">
        <f>OFFSET('배치점수 계산기'!M$10,$D841,0)</f>
        <v/>
      </c>
      <c r="X841" s="184">
        <f>OFFSET('배치점수 계산기'!N$10,$D841,0)</f>
        <v/>
      </c>
      <c r="Y841" s="188">
        <f>OFFSET(환산공식!FW$15,$F841,0)</f>
        <v/>
      </c>
      <c r="Z841" s="697">
        <f>OFFSET(환산공식!FX$15,$F841,0)</f>
        <v/>
      </c>
      <c r="AA841" s="179">
        <f>OFFSET(환산공식!FY$15,$F841,0)</f>
        <v/>
      </c>
      <c r="AB841" s="3" t="n"/>
      <c r="AD841" s="0">
        <f>IF(L841="X",6,IF(Q841&gt;R841,1,IF(Q841&gt;S841,2,IF(Q841&gt;T841,3,IF(Q841&gt;U841,4,IF(Q841&gt;=V841,5,IF(Q841&lt;V841,6,"")))))))</f>
        <v/>
      </c>
    </row>
    <row r="842">
      <c r="A842" s="198" t="n"/>
      <c r="B842" s="198" t="n"/>
      <c r="C842" s="198" t="inlineStr">
        <is>
          <t>나835</t>
        </is>
      </c>
      <c r="D842" s="195" t="n">
        <v>1857</v>
      </c>
      <c r="E842" s="195" t="n">
        <v>225</v>
      </c>
      <c r="F842" s="195" t="n">
        <v>225</v>
      </c>
      <c r="G842" s="239" t="n">
        <v>835</v>
      </c>
      <c r="H842" s="197" t="inlineStr">
        <is>
          <t>나</t>
        </is>
      </c>
      <c r="I842" s="242" t="inlineStr">
        <is>
          <t>충남대</t>
        </is>
      </c>
      <c r="J842" s="242" t="inlineStr">
        <is>
          <t>수의예(지역)</t>
        </is>
      </c>
      <c r="K842" s="195" t="inlineStr">
        <is>
          <t>자연</t>
        </is>
      </c>
      <c r="L842" s="697">
        <f>IF(OFFSET(환산공식!$ED$15,$F842,0)=1,"O","X")</f>
        <v/>
      </c>
      <c r="M842" s="188">
        <f>IFERROR(OFFSET(환산공식!DJ$15,$F842,0),"")</f>
        <v/>
      </c>
      <c r="N842" s="697">
        <f>IFERROR(CONCATENATE(ROUND(OFFSET(환산공식!DK$15,$F842,0),1),"%"),"")</f>
        <v/>
      </c>
      <c r="O842" s="697">
        <f>IFERROR(OFFSET(환산공식!DL$15,$F842,0),"")</f>
        <v/>
      </c>
      <c r="P842" s="188">
        <f>IF(E842="","",IF(Q842&gt;R842,"90% 이상",IF(Q842&gt;S842,CONCATENATE(ROUND(((Q842-S842)/(R842-S842))*20+70,0),"%"),IF(Q842&gt;T842,CONCATENATE(ROUND(((Q842-T842)/(S842-T842))*30+40,0),"%"),IF(Q842&gt;U842,CONCATENATE(ROUND(((Q842-U842)/(T842-U842))*30+10,0),"%"),IF(Q842&gt;V842,CONCATENATE(ROUND(((Q842-V842)/(U842-V842))*7+3,0),"%"),"3% 이하"))))))</f>
        <v/>
      </c>
      <c r="Q842" s="194">
        <f>IFERROR(ROUND(OFFSET(환산공식!$FG$15,$F842,0),3),"")</f>
        <v/>
      </c>
      <c r="R842" s="194">
        <f>OFFSET('배치점수 계산기'!H$10,$D842,0)</f>
        <v/>
      </c>
      <c r="S842" s="194">
        <f>OFFSET('배치점수 계산기'!I$10,$D842,0)</f>
        <v/>
      </c>
      <c r="T842" s="194">
        <f>OFFSET('배치점수 계산기'!J$10,$D842,0)</f>
        <v/>
      </c>
      <c r="U842" s="194">
        <f>OFFSET('배치점수 계산기'!K$10,$D842,0)</f>
        <v/>
      </c>
      <c r="V842" s="194">
        <f>OFFSET('배치점수 계산기'!L$10,$D842,0)</f>
        <v/>
      </c>
      <c r="W842" s="186">
        <f>OFFSET('배치점수 계산기'!M$10,$D842,0)</f>
        <v/>
      </c>
      <c r="X842" s="184">
        <f>OFFSET('배치점수 계산기'!N$10,$D842,0)</f>
        <v/>
      </c>
      <c r="Y842" s="188">
        <f>OFFSET(환산공식!FW$15,$F842,0)</f>
        <v/>
      </c>
      <c r="Z842" s="697">
        <f>OFFSET(환산공식!FX$15,$F842,0)</f>
        <v/>
      </c>
      <c r="AA842" s="179">
        <f>OFFSET(환산공식!FY$15,$F842,0)</f>
        <v/>
      </c>
      <c r="AB842" s="3" t="n"/>
      <c r="AD842" s="0">
        <f>IF(L842="X",6,IF(Q842&gt;R842,1,IF(Q842&gt;S842,2,IF(Q842&gt;T842,3,IF(Q842&gt;U842,4,IF(Q842&gt;=V842,5,IF(Q842&lt;V842,6,"")))))))</f>
        <v/>
      </c>
    </row>
    <row r="843">
      <c r="A843" s="198" t="n"/>
      <c r="B843" s="198" t="n"/>
      <c r="C843" s="198" t="inlineStr">
        <is>
          <t>나836</t>
        </is>
      </c>
      <c r="D843" s="195" t="n">
        <v>1858</v>
      </c>
      <c r="E843" s="195" t="n">
        <v>195</v>
      </c>
      <c r="F843" s="195" t="n">
        <v>195</v>
      </c>
      <c r="G843" s="239" t="n">
        <v>836</v>
      </c>
      <c r="H843" s="197" t="inlineStr">
        <is>
          <t>나</t>
        </is>
      </c>
      <c r="I843" s="242" t="inlineStr">
        <is>
          <t>경북대</t>
        </is>
      </c>
      <c r="J843" s="242" t="inlineStr">
        <is>
          <t>수의예</t>
        </is>
      </c>
      <c r="K843" s="195" t="inlineStr">
        <is>
          <t>자연</t>
        </is>
      </c>
      <c r="L843" s="697">
        <f>IF(OFFSET(환산공식!$ED$15,$F843,0)=1,"O","X")</f>
        <v/>
      </c>
      <c r="M843" s="188">
        <f>IFERROR(OFFSET(환산공식!DJ$15,$F843,0),"")</f>
        <v/>
      </c>
      <c r="N843" s="697">
        <f>IFERROR(CONCATENATE(ROUND(OFFSET(환산공식!DK$15,$F843,0),1),"%"),"")</f>
        <v/>
      </c>
      <c r="O843" s="697">
        <f>IFERROR(OFFSET(환산공식!DL$15,$F843,0),"")</f>
        <v/>
      </c>
      <c r="P843" s="188">
        <f>IF(E843="","",IF(Q843&gt;R843,"90% 이상",IF(Q843&gt;S843,CONCATENATE(ROUND(((Q843-S843)/(R843-S843))*20+70,0),"%"),IF(Q843&gt;T843,CONCATENATE(ROUND(((Q843-T843)/(S843-T843))*30+40,0),"%"),IF(Q843&gt;U843,CONCATENATE(ROUND(((Q843-U843)/(T843-U843))*30+10,0),"%"),IF(Q843&gt;V843,CONCATENATE(ROUND(((Q843-V843)/(U843-V843))*7+3,0),"%"),"3% 이하"))))))</f>
        <v/>
      </c>
      <c r="Q843" s="194">
        <f>IFERROR(ROUND(OFFSET(환산공식!$FG$15,$F843,0),3),"")</f>
        <v/>
      </c>
      <c r="R843" s="194">
        <f>OFFSET('배치점수 계산기'!H$10,$D843,0)</f>
        <v/>
      </c>
      <c r="S843" s="194">
        <f>OFFSET('배치점수 계산기'!I$10,$D843,0)</f>
        <v/>
      </c>
      <c r="T843" s="194">
        <f>OFFSET('배치점수 계산기'!J$10,$D843,0)</f>
        <v/>
      </c>
      <c r="U843" s="194">
        <f>OFFSET('배치점수 계산기'!K$10,$D843,0)</f>
        <v/>
      </c>
      <c r="V843" s="194">
        <f>OFFSET('배치점수 계산기'!L$10,$D843,0)</f>
        <v/>
      </c>
      <c r="W843" s="186">
        <f>OFFSET('배치점수 계산기'!M$10,$D843,0)</f>
        <v/>
      </c>
      <c r="X843" s="184">
        <f>OFFSET('배치점수 계산기'!N$10,$D843,0)</f>
        <v/>
      </c>
      <c r="Y843" s="188">
        <f>OFFSET(환산공식!FW$15,$F843,0)</f>
        <v/>
      </c>
      <c r="Z843" s="697">
        <f>OFFSET(환산공식!FX$15,$F843,0)</f>
        <v/>
      </c>
      <c r="AA843" s="179">
        <f>OFFSET(환산공식!FY$15,$F843,0)</f>
        <v/>
      </c>
      <c r="AB843" s="3" t="n"/>
      <c r="AD843" s="0">
        <f>IF(L843="X",6,IF(Q843&gt;R843,1,IF(Q843&gt;S843,2,IF(Q843&gt;T843,3,IF(Q843&gt;U843,4,IF(Q843&gt;=V843,5,IF(Q843&lt;V843,6,"")))))))</f>
        <v/>
      </c>
    </row>
    <row r="844">
      <c r="A844" s="198" t="n"/>
      <c r="B844" s="198" t="n"/>
      <c r="C844" s="198" t="inlineStr">
        <is>
          <t>나837</t>
        </is>
      </c>
      <c r="D844" s="195" t="n">
        <v>1859</v>
      </c>
      <c r="E844" s="195" t="n">
        <v>184</v>
      </c>
      <c r="F844" s="195" t="n">
        <v>184</v>
      </c>
      <c r="G844" s="239" t="n">
        <v>837</v>
      </c>
      <c r="H844" s="197" t="inlineStr">
        <is>
          <t>나</t>
        </is>
      </c>
      <c r="I844" s="242" t="inlineStr">
        <is>
          <t>전남대</t>
        </is>
      </c>
      <c r="J844" s="242" t="inlineStr">
        <is>
          <t>수의예</t>
        </is>
      </c>
      <c r="K844" s="195" t="inlineStr">
        <is>
          <t>자연</t>
        </is>
      </c>
      <c r="L844" s="697">
        <f>IF(OFFSET(환산공식!$ED$15,$F844,0)=1,"O","X")</f>
        <v/>
      </c>
      <c r="M844" s="188">
        <f>IFERROR(OFFSET(환산공식!DJ$15,$F844,0),"")</f>
        <v/>
      </c>
      <c r="N844" s="697">
        <f>IFERROR(CONCATENATE(ROUND(OFFSET(환산공식!DK$15,$F844,0),1),"%"),"")</f>
        <v/>
      </c>
      <c r="O844" s="697">
        <f>IFERROR(OFFSET(환산공식!DL$15,$F844,0),"")</f>
        <v/>
      </c>
      <c r="P844" s="188">
        <f>IF(E844="","",IF(Q844&gt;R844,"90% 이상",IF(Q844&gt;S844,CONCATENATE(ROUND(((Q844-S844)/(R844-S844))*20+70,0),"%"),IF(Q844&gt;T844,CONCATENATE(ROUND(((Q844-T844)/(S844-T844))*30+40,0),"%"),IF(Q844&gt;U844,CONCATENATE(ROUND(((Q844-U844)/(T844-U844))*30+10,0),"%"),IF(Q844&gt;V844,CONCATENATE(ROUND(((Q844-V844)/(U844-V844))*7+3,0),"%"),"3% 이하"))))))</f>
        <v/>
      </c>
      <c r="Q844" s="194">
        <f>IFERROR(ROUND(OFFSET(환산공식!$FG$15,$F844,0),3),"")</f>
        <v/>
      </c>
      <c r="R844" s="194">
        <f>OFFSET('배치점수 계산기'!H$10,$D844,0)</f>
        <v/>
      </c>
      <c r="S844" s="194">
        <f>OFFSET('배치점수 계산기'!I$10,$D844,0)</f>
        <v/>
      </c>
      <c r="T844" s="194">
        <f>OFFSET('배치점수 계산기'!J$10,$D844,0)</f>
        <v/>
      </c>
      <c r="U844" s="194">
        <f>OFFSET('배치점수 계산기'!K$10,$D844,0)</f>
        <v/>
      </c>
      <c r="V844" s="194">
        <f>OFFSET('배치점수 계산기'!L$10,$D844,0)</f>
        <v/>
      </c>
      <c r="W844" s="186">
        <f>OFFSET('배치점수 계산기'!M$10,$D844,0)</f>
        <v/>
      </c>
      <c r="X844" s="184">
        <f>OFFSET('배치점수 계산기'!N$10,$D844,0)</f>
        <v/>
      </c>
      <c r="Y844" s="188">
        <f>OFFSET(환산공식!FW$15,$F844,0)</f>
        <v/>
      </c>
      <c r="Z844" s="697">
        <f>OFFSET(환산공식!FX$15,$F844,0)</f>
        <v/>
      </c>
      <c r="AA844" s="179">
        <f>OFFSET(환산공식!FY$15,$F844,0)</f>
        <v/>
      </c>
      <c r="AB844" s="3" t="n"/>
      <c r="AD844" s="0">
        <f>IF(L844="X",6,IF(Q844&gt;R844,1,IF(Q844&gt;S844,2,IF(Q844&gt;T844,3,IF(Q844&gt;U844,4,IF(Q844&gt;=V844,5,IF(Q844&lt;V844,6,"")))))))</f>
        <v/>
      </c>
    </row>
    <row r="845">
      <c r="A845" s="198" t="n"/>
      <c r="B845" s="198" t="n"/>
      <c r="C845" s="198" t="inlineStr">
        <is>
          <t>나838</t>
        </is>
      </c>
      <c r="D845" s="195" t="n">
        <v>1860</v>
      </c>
      <c r="E845" s="195" t="n">
        <v>210</v>
      </c>
      <c r="F845" s="195" t="n">
        <v>210</v>
      </c>
      <c r="G845" s="239" t="n">
        <v>838</v>
      </c>
      <c r="H845" s="197" t="inlineStr">
        <is>
          <t>나</t>
        </is>
      </c>
      <c r="I845" s="242" t="inlineStr">
        <is>
          <t>전북대</t>
        </is>
      </c>
      <c r="J845" s="242" t="inlineStr">
        <is>
          <t>수의예</t>
        </is>
      </c>
      <c r="K845" s="195" t="inlineStr">
        <is>
          <t>자연</t>
        </is>
      </c>
      <c r="L845" s="697">
        <f>IF(OFFSET(환산공식!$ED$15,$F845,0)=1,"O","X")</f>
        <v/>
      </c>
      <c r="M845" s="188">
        <f>IFERROR(OFFSET(환산공식!DJ$15,$F845,0),"")</f>
        <v/>
      </c>
      <c r="N845" s="697">
        <f>IFERROR(CONCATENATE(ROUND(OFFSET(환산공식!DK$15,$F845,0),1),"%"),"")</f>
        <v/>
      </c>
      <c r="O845" s="697">
        <f>IFERROR(OFFSET(환산공식!DL$15,$F845,0),"")</f>
        <v/>
      </c>
      <c r="P845" s="188">
        <f>IF(E845="","",IF(Q845&gt;R845,"90% 이상",IF(Q845&gt;S845,CONCATENATE(ROUND(((Q845-S845)/(R845-S845))*20+70,0),"%"),IF(Q845&gt;T845,CONCATENATE(ROUND(((Q845-T845)/(S845-T845))*30+40,0),"%"),IF(Q845&gt;U845,CONCATENATE(ROUND(((Q845-U845)/(T845-U845))*30+10,0),"%"),IF(Q845&gt;V845,CONCATENATE(ROUND(((Q845-V845)/(U845-V845))*7+3,0),"%"),"3% 이하"))))))</f>
        <v/>
      </c>
      <c r="Q845" s="194">
        <f>IFERROR(ROUND(OFFSET(환산공식!$FG$15,$F845,0),3),"")</f>
        <v/>
      </c>
      <c r="R845" s="194">
        <f>OFFSET('배치점수 계산기'!H$10,$D845,0)</f>
        <v/>
      </c>
      <c r="S845" s="194">
        <f>OFFSET('배치점수 계산기'!I$10,$D845,0)</f>
        <v/>
      </c>
      <c r="T845" s="194">
        <f>OFFSET('배치점수 계산기'!J$10,$D845,0)</f>
        <v/>
      </c>
      <c r="U845" s="194">
        <f>OFFSET('배치점수 계산기'!K$10,$D845,0)</f>
        <v/>
      </c>
      <c r="V845" s="194">
        <f>OFFSET('배치점수 계산기'!L$10,$D845,0)</f>
        <v/>
      </c>
      <c r="W845" s="186">
        <f>OFFSET('배치점수 계산기'!M$10,$D845,0)</f>
        <v/>
      </c>
      <c r="X845" s="184">
        <f>OFFSET('배치점수 계산기'!N$10,$D845,0)</f>
        <v/>
      </c>
      <c r="Y845" s="188">
        <f>OFFSET(환산공식!FW$15,$F845,0)</f>
        <v/>
      </c>
      <c r="Z845" s="697">
        <f>OFFSET(환산공식!FX$15,$F845,0)</f>
        <v/>
      </c>
      <c r="AA845" s="179">
        <f>OFFSET(환산공식!FY$15,$F845,0)</f>
        <v/>
      </c>
      <c r="AB845" s="3" t="n"/>
      <c r="AD845" s="0">
        <f>IF(L845="X",6,IF(Q845&gt;R845,1,IF(Q845&gt;S845,2,IF(Q845&gt;T845,3,IF(Q845&gt;U845,4,IF(Q845&gt;=V845,5,IF(Q845&lt;V845,6,"")))))))</f>
        <v/>
      </c>
    </row>
    <row r="846">
      <c r="A846" s="198" t="n"/>
      <c r="B846" s="198" t="n"/>
      <c r="C846" s="198" t="inlineStr">
        <is>
          <t>나839</t>
        </is>
      </c>
      <c r="D846" s="195" t="n">
        <v>1861</v>
      </c>
      <c r="E846" s="195" t="n">
        <v>232</v>
      </c>
      <c r="F846" s="195" t="n">
        <v>232</v>
      </c>
      <c r="G846" s="239" t="n">
        <v>839</v>
      </c>
      <c r="H846" s="197" t="inlineStr">
        <is>
          <t>나</t>
        </is>
      </c>
      <c r="I846" s="242" t="inlineStr">
        <is>
          <t>경인교대</t>
        </is>
      </c>
      <c r="J846" s="242" t="inlineStr">
        <is>
          <t>일반학생</t>
        </is>
      </c>
      <c r="K846" s="195" t="inlineStr">
        <is>
          <t>통합</t>
        </is>
      </c>
      <c r="L846" s="697">
        <f>IF(OFFSET(환산공식!$ED$15,$F846,0)=1,"O","X")</f>
        <v/>
      </c>
      <c r="M846" s="188">
        <f>IFERROR(OFFSET(환산공식!DJ$15,$F846,0),"")</f>
        <v/>
      </c>
      <c r="N846" s="697">
        <f>IFERROR(CONCATENATE(ROUND(OFFSET(환산공식!DK$15,$F846,0),1),"%"),"")</f>
        <v/>
      </c>
      <c r="O846" s="697">
        <f>IFERROR(OFFSET(환산공식!DL$15,$F846,0),"")</f>
        <v/>
      </c>
      <c r="P846" s="188">
        <f>IF(E846="","",IF(Q846&gt;R846,"90% 이상",IF(Q846&gt;S846,CONCATENATE(ROUND(((Q846-S846)/(R846-S846))*20+70,0),"%"),IF(Q846&gt;T846,CONCATENATE(ROUND(((Q846-T846)/(S846-T846))*30+40,0),"%"),IF(Q846&gt;U846,CONCATENATE(ROUND(((Q846-U846)/(T846-U846))*30+10,0),"%"),IF(Q846&gt;V846,CONCATENATE(ROUND(((Q846-V846)/(U846-V846))*7+3,0),"%"),"3% 이하"))))))</f>
        <v/>
      </c>
      <c r="Q846" s="194">
        <f>IFERROR(ROUND(OFFSET(환산공식!$FG$15,$F846,0),3),"")</f>
        <v/>
      </c>
      <c r="R846" s="194">
        <f>OFFSET('배치점수 계산기'!H$10,$D846,0)</f>
        <v/>
      </c>
      <c r="S846" s="194">
        <f>OFFSET('배치점수 계산기'!I$10,$D846,0)</f>
        <v/>
      </c>
      <c r="T846" s="194">
        <f>OFFSET('배치점수 계산기'!J$10,$D846,0)</f>
        <v/>
      </c>
      <c r="U846" s="194">
        <f>OFFSET('배치점수 계산기'!K$10,$D846,0)</f>
        <v/>
      </c>
      <c r="V846" s="194">
        <f>OFFSET('배치점수 계산기'!L$10,$D846,0)</f>
        <v/>
      </c>
      <c r="W846" s="186">
        <f>OFFSET('배치점수 계산기'!M$10,$D846,0)</f>
        <v/>
      </c>
      <c r="X846" s="184">
        <f>OFFSET('배치점수 계산기'!N$10,$D846,0)</f>
        <v/>
      </c>
      <c r="Y846" s="188">
        <f>OFFSET(환산공식!FW$15,$F846,0)</f>
        <v/>
      </c>
      <c r="Z846" s="697">
        <f>OFFSET(환산공식!FX$15,$F846,0)</f>
        <v/>
      </c>
      <c r="AA846" s="179">
        <f>OFFSET(환산공식!FY$15,$F846,0)</f>
        <v/>
      </c>
      <c r="AB846" s="3" t="n"/>
      <c r="AD846" s="0">
        <f>IF(L846="X",6,IF(Q846&gt;R846,1,IF(Q846&gt;S846,2,IF(Q846&gt;T846,3,IF(Q846&gt;U846,4,IF(Q846&gt;=V846,5,IF(Q846&lt;V846,6,"")))))))</f>
        <v/>
      </c>
    </row>
    <row r="847">
      <c r="A847" s="198" t="n"/>
      <c r="B847" s="198" t="n"/>
      <c r="C847" s="198" t="inlineStr">
        <is>
          <t>나840</t>
        </is>
      </c>
      <c r="D847" s="195" t="n">
        <v>1862</v>
      </c>
      <c r="E847" s="195" t="n">
        <v>233</v>
      </c>
      <c r="F847" s="195" t="n">
        <v>233</v>
      </c>
      <c r="G847" s="239" t="n">
        <v>840</v>
      </c>
      <c r="H847" s="197" t="inlineStr">
        <is>
          <t>나</t>
        </is>
      </c>
      <c r="I847" s="242" t="inlineStr">
        <is>
          <t>경인교대</t>
        </is>
      </c>
      <c r="J847" s="242" t="inlineStr">
        <is>
          <t>저소득층</t>
        </is>
      </c>
      <c r="K847" s="195" t="inlineStr">
        <is>
          <t>통합</t>
        </is>
      </c>
      <c r="L847" s="697">
        <f>IF(OFFSET(환산공식!$ED$15,$F847,0)=1,"O","X")</f>
        <v/>
      </c>
      <c r="M847" s="188">
        <f>IFERROR(OFFSET(환산공식!DJ$15,$F847,0),"")</f>
        <v/>
      </c>
      <c r="N847" s="697">
        <f>IFERROR(CONCATENATE(ROUND(OFFSET(환산공식!DK$15,$F847,0),1),"%"),"")</f>
        <v/>
      </c>
      <c r="O847" s="697">
        <f>IFERROR(OFFSET(환산공식!DL$15,$F847,0),"")</f>
        <v/>
      </c>
      <c r="P847" s="188">
        <f>IF(E847="","",IF(Q847&gt;R847,"90% 이상",IF(Q847&gt;S847,CONCATENATE(ROUND(((Q847-S847)/(R847-S847))*20+70,0),"%"),IF(Q847&gt;T847,CONCATENATE(ROUND(((Q847-T847)/(S847-T847))*30+40,0),"%"),IF(Q847&gt;U847,CONCATENATE(ROUND(((Q847-U847)/(T847-U847))*30+10,0),"%"),IF(Q847&gt;V847,CONCATENATE(ROUND(((Q847-V847)/(U847-V847))*7+3,0),"%"),"3% 이하"))))))</f>
        <v/>
      </c>
      <c r="Q847" s="194">
        <f>IFERROR(ROUND(OFFSET(환산공식!$FG$15,$F847,0),3),"")</f>
        <v/>
      </c>
      <c r="R847" s="194">
        <f>OFFSET('배치점수 계산기'!H$10,$D847,0)</f>
        <v/>
      </c>
      <c r="S847" s="194">
        <f>OFFSET('배치점수 계산기'!I$10,$D847,0)</f>
        <v/>
      </c>
      <c r="T847" s="194">
        <f>OFFSET('배치점수 계산기'!J$10,$D847,0)</f>
        <v/>
      </c>
      <c r="U847" s="194">
        <f>OFFSET('배치점수 계산기'!K$10,$D847,0)</f>
        <v/>
      </c>
      <c r="V847" s="194">
        <f>OFFSET('배치점수 계산기'!L$10,$D847,0)</f>
        <v/>
      </c>
      <c r="W847" s="186">
        <f>OFFSET('배치점수 계산기'!M$10,$D847,0)</f>
        <v/>
      </c>
      <c r="X847" s="184">
        <f>OFFSET('배치점수 계산기'!N$10,$D847,0)</f>
        <v/>
      </c>
      <c r="Y847" s="188">
        <f>OFFSET(환산공식!FW$15,$F847,0)</f>
        <v/>
      </c>
      <c r="Z847" s="697">
        <f>OFFSET(환산공식!FX$15,$F847,0)</f>
        <v/>
      </c>
      <c r="AA847" s="179">
        <f>OFFSET(환산공식!FY$15,$F847,0)</f>
        <v/>
      </c>
      <c r="AB847" s="3" t="n"/>
      <c r="AD847" s="0">
        <f>IF(L847="X",6,IF(Q847&gt;R847,1,IF(Q847&gt;S847,2,IF(Q847&gt;T847,3,IF(Q847&gt;U847,4,IF(Q847&gt;=V847,5,IF(Q847&lt;V847,6,"")))))))</f>
        <v/>
      </c>
    </row>
    <row r="848">
      <c r="A848" s="198" t="n"/>
      <c r="B848" s="198" t="n"/>
      <c r="C848" s="198" t="inlineStr">
        <is>
          <t>나841</t>
        </is>
      </c>
      <c r="D848" s="195" t="n">
        <v>1863</v>
      </c>
      <c r="E848" s="195" t="n">
        <v>234</v>
      </c>
      <c r="F848" s="195" t="n">
        <v>234</v>
      </c>
      <c r="G848" s="239" t="n">
        <v>841</v>
      </c>
      <c r="H848" s="197" t="inlineStr">
        <is>
          <t>나</t>
        </is>
      </c>
      <c r="I848" s="242" t="inlineStr">
        <is>
          <t>공주교대</t>
        </is>
      </c>
      <c r="J848" s="242" t="inlineStr">
        <is>
          <t>일반학생</t>
        </is>
      </c>
      <c r="K848" s="195" t="inlineStr">
        <is>
          <t>통합</t>
        </is>
      </c>
      <c r="L848" s="697">
        <f>IF(OFFSET(환산공식!$ED$15,$F848,0)=1,"O","X")</f>
        <v/>
      </c>
      <c r="M848" s="188">
        <f>IFERROR(OFFSET(환산공식!DJ$15,$F848,0),"")</f>
        <v/>
      </c>
      <c r="N848" s="697">
        <f>IFERROR(CONCATENATE(ROUND(OFFSET(환산공식!DK$15,$F848,0),1),"%"),"")</f>
        <v/>
      </c>
      <c r="O848" s="697">
        <f>IFERROR(OFFSET(환산공식!DL$15,$F848,0),"")</f>
        <v/>
      </c>
      <c r="P848" s="188">
        <f>IF(E848="","",IF(Q848&gt;R848,"90% 이상",IF(Q848&gt;S848,CONCATENATE(ROUND(((Q848-S848)/(R848-S848))*20+70,0),"%"),IF(Q848&gt;T848,CONCATENATE(ROUND(((Q848-T848)/(S848-T848))*30+40,0),"%"),IF(Q848&gt;U848,CONCATENATE(ROUND(((Q848-U848)/(T848-U848))*30+10,0),"%"),IF(Q848&gt;V848,CONCATENATE(ROUND(((Q848-V848)/(U848-V848))*7+3,0),"%"),"3% 이하"))))))</f>
        <v/>
      </c>
      <c r="Q848" s="194">
        <f>IFERROR(ROUND(OFFSET(환산공식!$FG$15,$F848,0),3),"")</f>
        <v/>
      </c>
      <c r="R848" s="194">
        <f>OFFSET('배치점수 계산기'!H$10,$D848,0)</f>
        <v/>
      </c>
      <c r="S848" s="194">
        <f>OFFSET('배치점수 계산기'!I$10,$D848,0)</f>
        <v/>
      </c>
      <c r="T848" s="194">
        <f>OFFSET('배치점수 계산기'!J$10,$D848,0)</f>
        <v/>
      </c>
      <c r="U848" s="194">
        <f>OFFSET('배치점수 계산기'!K$10,$D848,0)</f>
        <v/>
      </c>
      <c r="V848" s="194">
        <f>OFFSET('배치점수 계산기'!L$10,$D848,0)</f>
        <v/>
      </c>
      <c r="W848" s="186">
        <f>OFFSET('배치점수 계산기'!M$10,$D848,0)</f>
        <v/>
      </c>
      <c r="X848" s="184">
        <f>OFFSET('배치점수 계산기'!N$10,$D848,0)</f>
        <v/>
      </c>
      <c r="Y848" s="188">
        <f>OFFSET(환산공식!FW$15,$F848,0)</f>
        <v/>
      </c>
      <c r="Z848" s="697">
        <f>OFFSET(환산공식!FX$15,$F848,0)</f>
        <v/>
      </c>
      <c r="AA848" s="179">
        <f>OFFSET(환산공식!FY$15,$F848,0)</f>
        <v/>
      </c>
      <c r="AB848" s="3" t="n"/>
      <c r="AD848" s="0">
        <f>IF(L848="X",6,IF(Q848&gt;R848,1,IF(Q848&gt;S848,2,IF(Q848&gt;T848,3,IF(Q848&gt;U848,4,IF(Q848&gt;=V848,5,IF(Q848&lt;V848,6,"")))))))</f>
        <v/>
      </c>
    </row>
    <row r="849">
      <c r="A849" s="198" t="n"/>
      <c r="B849" s="198" t="n"/>
      <c r="C849" s="198" t="inlineStr">
        <is>
          <t>나842</t>
        </is>
      </c>
      <c r="D849" s="195" t="n">
        <v>1864</v>
      </c>
      <c r="E849" s="195" t="n">
        <v>234</v>
      </c>
      <c r="F849" s="195" t="n">
        <v>234</v>
      </c>
      <c r="G849" s="239" t="n">
        <v>842</v>
      </c>
      <c r="H849" s="197" t="inlineStr">
        <is>
          <t>나</t>
        </is>
      </c>
      <c r="I849" s="242" t="inlineStr">
        <is>
          <t>공주교대</t>
        </is>
      </c>
      <c r="J849" s="242" t="inlineStr">
        <is>
          <t>농어촌</t>
        </is>
      </c>
      <c r="K849" s="195" t="inlineStr">
        <is>
          <t>통합</t>
        </is>
      </c>
      <c r="L849" s="697">
        <f>IF(OFFSET(환산공식!$ED$15,$F849,0)=1,"O","X")</f>
        <v/>
      </c>
      <c r="M849" s="188">
        <f>IFERROR(OFFSET(환산공식!DJ$15,$F849,0),"")</f>
        <v/>
      </c>
      <c r="N849" s="697">
        <f>IFERROR(CONCATENATE(ROUND(OFFSET(환산공식!DK$15,$F849,0),1),"%"),"")</f>
        <v/>
      </c>
      <c r="O849" s="697">
        <f>IFERROR(OFFSET(환산공식!DL$15,$F849,0),"")</f>
        <v/>
      </c>
      <c r="P849" s="188">
        <f>IF(E849="","",IF(Q849&gt;R849,"90% 이상",IF(Q849&gt;S849,CONCATENATE(ROUND(((Q849-S849)/(R849-S849))*20+70,0),"%"),IF(Q849&gt;T849,CONCATENATE(ROUND(((Q849-T849)/(S849-T849))*30+40,0),"%"),IF(Q849&gt;U849,CONCATENATE(ROUND(((Q849-U849)/(T849-U849))*30+10,0),"%"),IF(Q849&gt;V849,CONCATENATE(ROUND(((Q849-V849)/(U849-V849))*7+3,0),"%"),"3% 이하"))))))</f>
        <v/>
      </c>
      <c r="Q849" s="194">
        <f>IFERROR(ROUND(OFFSET(환산공식!$FG$15,$F849,0),3),"")</f>
        <v/>
      </c>
      <c r="R849" s="194">
        <f>OFFSET('배치점수 계산기'!H$10,$D849,0)</f>
        <v/>
      </c>
      <c r="S849" s="194">
        <f>OFFSET('배치점수 계산기'!I$10,$D849,0)</f>
        <v/>
      </c>
      <c r="T849" s="194">
        <f>OFFSET('배치점수 계산기'!J$10,$D849,0)</f>
        <v/>
      </c>
      <c r="U849" s="194">
        <f>OFFSET('배치점수 계산기'!K$10,$D849,0)</f>
        <v/>
      </c>
      <c r="V849" s="194">
        <f>OFFSET('배치점수 계산기'!L$10,$D849,0)</f>
        <v/>
      </c>
      <c r="W849" s="186">
        <f>OFFSET('배치점수 계산기'!M$10,$D849,0)</f>
        <v/>
      </c>
      <c r="X849" s="184">
        <f>OFFSET('배치점수 계산기'!N$10,$D849,0)</f>
        <v/>
      </c>
      <c r="Y849" s="188">
        <f>OFFSET(환산공식!FW$15,$F849,0)</f>
        <v/>
      </c>
      <c r="Z849" s="697">
        <f>OFFSET(환산공식!FX$15,$F849,0)</f>
        <v/>
      </c>
      <c r="AA849" s="179">
        <f>OFFSET(환산공식!FY$15,$F849,0)</f>
        <v/>
      </c>
      <c r="AB849" s="3" t="n"/>
      <c r="AD849" s="0">
        <f>IF(L849="X",6,IF(Q849&gt;R849,1,IF(Q849&gt;S849,2,IF(Q849&gt;T849,3,IF(Q849&gt;U849,4,IF(Q849&gt;=V849,5,IF(Q849&lt;V849,6,"")))))))</f>
        <v/>
      </c>
    </row>
    <row r="850">
      <c r="A850" s="198" t="n"/>
      <c r="B850" s="198" t="n"/>
      <c r="C850" s="198" t="inlineStr">
        <is>
          <t>나843</t>
        </is>
      </c>
      <c r="D850" s="195" t="n">
        <v>1865</v>
      </c>
      <c r="E850" s="195" t="n">
        <v>234</v>
      </c>
      <c r="F850" s="195" t="n">
        <v>234</v>
      </c>
      <c r="G850" s="239" t="n">
        <v>843</v>
      </c>
      <c r="H850" s="197" t="inlineStr">
        <is>
          <t>나</t>
        </is>
      </c>
      <c r="I850" s="242" t="inlineStr">
        <is>
          <t>공주교대</t>
        </is>
      </c>
      <c r="J850" s="242" t="inlineStr">
        <is>
          <t>기회균형</t>
        </is>
      </c>
      <c r="K850" s="195" t="inlineStr">
        <is>
          <t>통합</t>
        </is>
      </c>
      <c r="L850" s="697">
        <f>IF(OFFSET(환산공식!$ED$15,$F850,0)=1,"O","X")</f>
        <v/>
      </c>
      <c r="M850" s="188">
        <f>IFERROR(OFFSET(환산공식!DJ$15,$F850,0),"")</f>
        <v/>
      </c>
      <c r="N850" s="697">
        <f>IFERROR(CONCATENATE(ROUND(OFFSET(환산공식!DK$15,$F850,0),1),"%"),"")</f>
        <v/>
      </c>
      <c r="O850" s="697">
        <f>IFERROR(OFFSET(환산공식!DL$15,$F850,0),"")</f>
        <v/>
      </c>
      <c r="P850" s="188">
        <f>IF(E850="","",IF(Q850&gt;R850,"90% 이상",IF(Q850&gt;S850,CONCATENATE(ROUND(((Q850-S850)/(R850-S850))*20+70,0),"%"),IF(Q850&gt;T850,CONCATENATE(ROUND(((Q850-T850)/(S850-T850))*30+40,0),"%"),IF(Q850&gt;U850,CONCATENATE(ROUND(((Q850-U850)/(T850-U850))*30+10,0),"%"),IF(Q850&gt;V850,CONCATENATE(ROUND(((Q850-V850)/(U850-V850))*7+3,0),"%"),"3% 이하"))))))</f>
        <v/>
      </c>
      <c r="Q850" s="194">
        <f>IFERROR(ROUND(OFFSET(환산공식!$FG$15,$F850,0),3),"")</f>
        <v/>
      </c>
      <c r="R850" s="194">
        <f>OFFSET('배치점수 계산기'!H$10,$D850,0)</f>
        <v/>
      </c>
      <c r="S850" s="194">
        <f>OFFSET('배치점수 계산기'!I$10,$D850,0)</f>
        <v/>
      </c>
      <c r="T850" s="194">
        <f>OFFSET('배치점수 계산기'!J$10,$D850,0)</f>
        <v/>
      </c>
      <c r="U850" s="194">
        <f>OFFSET('배치점수 계산기'!K$10,$D850,0)</f>
        <v/>
      </c>
      <c r="V850" s="194">
        <f>OFFSET('배치점수 계산기'!L$10,$D850,0)</f>
        <v/>
      </c>
      <c r="W850" s="186">
        <f>OFFSET('배치점수 계산기'!M$10,$D850,0)</f>
        <v/>
      </c>
      <c r="X850" s="184">
        <f>OFFSET('배치점수 계산기'!N$10,$D850,0)</f>
        <v/>
      </c>
      <c r="Y850" s="188">
        <f>OFFSET(환산공식!FW$15,$F850,0)</f>
        <v/>
      </c>
      <c r="Z850" s="697">
        <f>OFFSET(환산공식!FX$15,$F850,0)</f>
        <v/>
      </c>
      <c r="AA850" s="179">
        <f>OFFSET(환산공식!FY$15,$F850,0)</f>
        <v/>
      </c>
      <c r="AB850" s="3" t="n"/>
      <c r="AD850" s="0">
        <f>IF(L850="X",6,IF(Q850&gt;R850,1,IF(Q850&gt;S850,2,IF(Q850&gt;T850,3,IF(Q850&gt;U850,4,IF(Q850&gt;=V850,5,IF(Q850&lt;V850,6,"")))))))</f>
        <v/>
      </c>
    </row>
    <row r="851">
      <c r="A851" s="198" t="n"/>
      <c r="B851" s="198" t="n"/>
      <c r="C851" s="198" t="inlineStr">
        <is>
          <t>나844</t>
        </is>
      </c>
      <c r="D851" s="195" t="n">
        <v>1866</v>
      </c>
      <c r="E851" s="195" t="n">
        <v>235</v>
      </c>
      <c r="F851" s="195" t="n">
        <v>235</v>
      </c>
      <c r="G851" s="239" t="n">
        <v>844</v>
      </c>
      <c r="H851" s="197" t="inlineStr">
        <is>
          <t>나</t>
        </is>
      </c>
      <c r="I851" s="242" t="inlineStr">
        <is>
          <t>광주교대</t>
        </is>
      </c>
      <c r="J851" s="242" t="inlineStr">
        <is>
          <t>일반학생</t>
        </is>
      </c>
      <c r="K851" s="195" t="inlineStr">
        <is>
          <t>통합</t>
        </is>
      </c>
      <c r="L851" s="697">
        <f>IF(OFFSET(환산공식!$ED$15,$F851,0)=1,"O","X")</f>
        <v/>
      </c>
      <c r="M851" s="188">
        <f>IFERROR(OFFSET(환산공식!DJ$15,$F851,0),"")</f>
        <v/>
      </c>
      <c r="N851" s="697">
        <f>IFERROR(CONCATENATE(ROUND(OFFSET(환산공식!DK$15,$F851,0),1),"%"),"")</f>
        <v/>
      </c>
      <c r="O851" s="697">
        <f>IFERROR(OFFSET(환산공식!DL$15,$F851,0),"")</f>
        <v/>
      </c>
      <c r="P851" s="188">
        <f>IF(E851="","",IF(Q851&gt;R851,"90% 이상",IF(Q851&gt;S851,CONCATENATE(ROUND(((Q851-S851)/(R851-S851))*20+70,0),"%"),IF(Q851&gt;T851,CONCATENATE(ROUND(((Q851-T851)/(S851-T851))*30+40,0),"%"),IF(Q851&gt;U851,CONCATENATE(ROUND(((Q851-U851)/(T851-U851))*30+10,0),"%"),IF(Q851&gt;V851,CONCATENATE(ROUND(((Q851-V851)/(U851-V851))*7+3,0),"%"),"3% 이하"))))))</f>
        <v/>
      </c>
      <c r="Q851" s="194">
        <f>IFERROR(ROUND(OFFSET(환산공식!$FG$15,$F851,0),3),"")</f>
        <v/>
      </c>
      <c r="R851" s="194">
        <f>OFFSET('배치점수 계산기'!H$10,$D851,0)</f>
        <v/>
      </c>
      <c r="S851" s="194">
        <f>OFFSET('배치점수 계산기'!I$10,$D851,0)</f>
        <v/>
      </c>
      <c r="T851" s="194">
        <f>OFFSET('배치점수 계산기'!J$10,$D851,0)</f>
        <v/>
      </c>
      <c r="U851" s="194">
        <f>OFFSET('배치점수 계산기'!K$10,$D851,0)</f>
        <v/>
      </c>
      <c r="V851" s="194">
        <f>OFFSET('배치점수 계산기'!L$10,$D851,0)</f>
        <v/>
      </c>
      <c r="W851" s="186">
        <f>OFFSET('배치점수 계산기'!M$10,$D851,0)</f>
        <v/>
      </c>
      <c r="X851" s="184">
        <f>OFFSET('배치점수 계산기'!N$10,$D851,0)</f>
        <v/>
      </c>
      <c r="Y851" s="188">
        <f>OFFSET(환산공식!FW$15,$F851,0)</f>
        <v/>
      </c>
      <c r="Z851" s="697">
        <f>OFFSET(환산공식!FX$15,$F851,0)</f>
        <v/>
      </c>
      <c r="AA851" s="179">
        <f>OFFSET(환산공식!FY$15,$F851,0)</f>
        <v/>
      </c>
      <c r="AB851" s="3" t="n"/>
      <c r="AD851" s="0">
        <f>IF(L851="X",6,IF(Q851&gt;R851,1,IF(Q851&gt;S851,2,IF(Q851&gt;T851,3,IF(Q851&gt;U851,4,IF(Q851&gt;=V851,5,IF(Q851&lt;V851,6,"")))))))</f>
        <v/>
      </c>
    </row>
    <row r="852">
      <c r="A852" s="198" t="n"/>
      <c r="B852" s="198" t="n"/>
      <c r="C852" s="198" t="inlineStr">
        <is>
          <t>나845</t>
        </is>
      </c>
      <c r="D852" s="195" t="n">
        <v>1867</v>
      </c>
      <c r="E852" s="195" t="n">
        <v>235</v>
      </c>
      <c r="F852" s="195" t="n">
        <v>235</v>
      </c>
      <c r="G852" s="239" t="n">
        <v>845</v>
      </c>
      <c r="H852" s="197" t="inlineStr">
        <is>
          <t>나</t>
        </is>
      </c>
      <c r="I852" s="242" t="inlineStr">
        <is>
          <t>광주교대</t>
        </is>
      </c>
      <c r="J852" s="242" t="inlineStr">
        <is>
          <t>농어촌</t>
        </is>
      </c>
      <c r="K852" s="195" t="inlineStr">
        <is>
          <t>통합</t>
        </is>
      </c>
      <c r="L852" s="697">
        <f>IF(OFFSET(환산공식!$ED$15,$F852,0)=1,"O","X")</f>
        <v/>
      </c>
      <c r="M852" s="188">
        <f>IFERROR(OFFSET(환산공식!DJ$15,$F852,0),"")</f>
        <v/>
      </c>
      <c r="N852" s="697">
        <f>IFERROR(CONCATENATE(ROUND(OFFSET(환산공식!DK$15,$F852,0),1),"%"),"")</f>
        <v/>
      </c>
      <c r="O852" s="697">
        <f>IFERROR(OFFSET(환산공식!DL$15,$F852,0),"")</f>
        <v/>
      </c>
      <c r="P852" s="188">
        <f>IF(E852="","",IF(Q852&gt;R852,"90% 이상",IF(Q852&gt;S852,CONCATENATE(ROUND(((Q852-S852)/(R852-S852))*20+70,0),"%"),IF(Q852&gt;T852,CONCATENATE(ROUND(((Q852-T852)/(S852-T852))*30+40,0),"%"),IF(Q852&gt;U852,CONCATENATE(ROUND(((Q852-U852)/(T852-U852))*30+10,0),"%"),IF(Q852&gt;V852,CONCATENATE(ROUND(((Q852-V852)/(U852-V852))*7+3,0),"%"),"3% 이하"))))))</f>
        <v/>
      </c>
      <c r="Q852" s="194">
        <f>IFERROR(ROUND(OFFSET(환산공식!$FG$15,$F852,0),3),"")</f>
        <v/>
      </c>
      <c r="R852" s="194">
        <f>OFFSET('배치점수 계산기'!H$10,$D852,0)</f>
        <v/>
      </c>
      <c r="S852" s="194">
        <f>OFFSET('배치점수 계산기'!I$10,$D852,0)</f>
        <v/>
      </c>
      <c r="T852" s="194">
        <f>OFFSET('배치점수 계산기'!J$10,$D852,0)</f>
        <v/>
      </c>
      <c r="U852" s="194">
        <f>OFFSET('배치점수 계산기'!K$10,$D852,0)</f>
        <v/>
      </c>
      <c r="V852" s="194">
        <f>OFFSET('배치점수 계산기'!L$10,$D852,0)</f>
        <v/>
      </c>
      <c r="W852" s="186">
        <f>OFFSET('배치점수 계산기'!M$10,$D852,0)</f>
        <v/>
      </c>
      <c r="X852" s="184">
        <f>OFFSET('배치점수 계산기'!N$10,$D852,0)</f>
        <v/>
      </c>
      <c r="Y852" s="188">
        <f>OFFSET(환산공식!FW$15,$F852,0)</f>
        <v/>
      </c>
      <c r="Z852" s="697">
        <f>OFFSET(환산공식!FX$15,$F852,0)</f>
        <v/>
      </c>
      <c r="AA852" s="179">
        <f>OFFSET(환산공식!FY$15,$F852,0)</f>
        <v/>
      </c>
      <c r="AB852" s="3" t="n"/>
      <c r="AD852" s="0">
        <f>IF(L852="X",6,IF(Q852&gt;R852,1,IF(Q852&gt;S852,2,IF(Q852&gt;T852,3,IF(Q852&gt;U852,4,IF(Q852&gt;=V852,5,IF(Q852&lt;V852,6,"")))))))</f>
        <v/>
      </c>
    </row>
    <row r="853">
      <c r="A853" s="198" t="n"/>
      <c r="B853" s="198" t="n"/>
      <c r="C853" s="198" t="inlineStr">
        <is>
          <t>나846</t>
        </is>
      </c>
      <c r="D853" s="195" t="n">
        <v>1868</v>
      </c>
      <c r="E853" s="195" t="n">
        <v>235</v>
      </c>
      <c r="F853" s="195" t="n">
        <v>235</v>
      </c>
      <c r="G853" s="239" t="n">
        <v>846</v>
      </c>
      <c r="H853" s="197" t="inlineStr">
        <is>
          <t>나</t>
        </is>
      </c>
      <c r="I853" s="242" t="inlineStr">
        <is>
          <t>광주교대</t>
        </is>
      </c>
      <c r="J853" s="242" t="inlineStr">
        <is>
          <t>기초/차상위/한부모</t>
        </is>
      </c>
      <c r="K853" s="195" t="inlineStr">
        <is>
          <t>통합</t>
        </is>
      </c>
      <c r="L853" s="697">
        <f>IF(OFFSET(환산공식!$ED$15,$F853,0)=1,"O","X")</f>
        <v/>
      </c>
      <c r="M853" s="188">
        <f>IFERROR(OFFSET(환산공식!DJ$15,$F853,0),"")</f>
        <v/>
      </c>
      <c r="N853" s="697">
        <f>IFERROR(CONCATENATE(ROUND(OFFSET(환산공식!DK$15,$F853,0),1),"%"),"")</f>
        <v/>
      </c>
      <c r="O853" s="697">
        <f>IFERROR(OFFSET(환산공식!DL$15,$F853,0),"")</f>
        <v/>
      </c>
      <c r="P853" s="188">
        <f>IF(E853="","",IF(Q853&gt;R853,"90% 이상",IF(Q853&gt;S853,CONCATENATE(ROUND(((Q853-S853)/(R853-S853))*20+70,0),"%"),IF(Q853&gt;T853,CONCATENATE(ROUND(((Q853-T853)/(S853-T853))*30+40,0),"%"),IF(Q853&gt;U853,CONCATENATE(ROUND(((Q853-U853)/(T853-U853))*30+10,0),"%"),IF(Q853&gt;V853,CONCATENATE(ROUND(((Q853-V853)/(U853-V853))*7+3,0),"%"),"3% 이하"))))))</f>
        <v/>
      </c>
      <c r="Q853" s="194">
        <f>IFERROR(ROUND(OFFSET(환산공식!$FG$15,$F853,0),3),"")</f>
        <v/>
      </c>
      <c r="R853" s="194">
        <f>OFFSET('배치점수 계산기'!H$10,$D853,0)</f>
        <v/>
      </c>
      <c r="S853" s="194">
        <f>OFFSET('배치점수 계산기'!I$10,$D853,0)</f>
        <v/>
      </c>
      <c r="T853" s="194">
        <f>OFFSET('배치점수 계산기'!J$10,$D853,0)</f>
        <v/>
      </c>
      <c r="U853" s="194">
        <f>OFFSET('배치점수 계산기'!K$10,$D853,0)</f>
        <v/>
      </c>
      <c r="V853" s="194">
        <f>OFFSET('배치점수 계산기'!L$10,$D853,0)</f>
        <v/>
      </c>
      <c r="W853" s="186">
        <f>OFFSET('배치점수 계산기'!M$10,$D853,0)</f>
        <v/>
      </c>
      <c r="X853" s="184">
        <f>OFFSET('배치점수 계산기'!N$10,$D853,0)</f>
        <v/>
      </c>
      <c r="Y853" s="188">
        <f>OFFSET(환산공식!FW$15,$F853,0)</f>
        <v/>
      </c>
      <c r="Z853" s="697">
        <f>OFFSET(환산공식!FX$15,$F853,0)</f>
        <v/>
      </c>
      <c r="AA853" s="179">
        <f>OFFSET(환산공식!FY$15,$F853,0)</f>
        <v/>
      </c>
      <c r="AB853" s="3" t="n"/>
      <c r="AD853" s="0">
        <f>IF(L853="X",6,IF(Q853&gt;R853,1,IF(Q853&gt;S853,2,IF(Q853&gt;T853,3,IF(Q853&gt;U853,4,IF(Q853&gt;=V853,5,IF(Q853&lt;V853,6,"")))))))</f>
        <v/>
      </c>
    </row>
    <row r="854">
      <c r="A854" s="198" t="n"/>
      <c r="B854" s="198" t="n"/>
      <c r="C854" s="198" t="inlineStr">
        <is>
          <t>나847</t>
        </is>
      </c>
      <c r="D854" s="195" t="n">
        <v>1869</v>
      </c>
      <c r="E854" s="195" t="n">
        <v>236</v>
      </c>
      <c r="F854" s="195" t="n">
        <v>236</v>
      </c>
      <c r="G854" s="239" t="n">
        <v>847</v>
      </c>
      <c r="H854" s="197" t="inlineStr">
        <is>
          <t>나</t>
        </is>
      </c>
      <c r="I854" s="242" t="inlineStr">
        <is>
          <t>대구교대</t>
        </is>
      </c>
      <c r="J854" s="242" t="inlineStr">
        <is>
          <t>일반학생</t>
        </is>
      </c>
      <c r="K854" s="195" t="inlineStr">
        <is>
          <t>통합</t>
        </is>
      </c>
      <c r="L854" s="697">
        <f>IF(OFFSET(환산공식!$ED$15,$F854,0)=1,"O","X")</f>
        <v/>
      </c>
      <c r="M854" s="188">
        <f>IFERROR(OFFSET(환산공식!DJ$15,$F854,0),"")</f>
        <v/>
      </c>
      <c r="N854" s="697">
        <f>IFERROR(CONCATENATE(ROUND(OFFSET(환산공식!DK$15,$F854,0),1),"%"),"")</f>
        <v/>
      </c>
      <c r="O854" s="697">
        <f>IFERROR(OFFSET(환산공식!DL$15,$F854,0),"")</f>
        <v/>
      </c>
      <c r="P854" s="188">
        <f>IF(E854="","",IF(Q854&gt;R854,"90% 이상",IF(Q854&gt;S854,CONCATENATE(ROUND(((Q854-S854)/(R854-S854))*20+70,0),"%"),IF(Q854&gt;T854,CONCATENATE(ROUND(((Q854-T854)/(S854-T854))*30+40,0),"%"),IF(Q854&gt;U854,CONCATENATE(ROUND(((Q854-U854)/(T854-U854))*30+10,0),"%"),IF(Q854&gt;V854,CONCATENATE(ROUND(((Q854-V854)/(U854-V854))*7+3,0),"%"),"3% 이하"))))))</f>
        <v/>
      </c>
      <c r="Q854" s="194">
        <f>IFERROR(ROUND(OFFSET(환산공식!$FG$15,$F854,0),3),"")</f>
        <v/>
      </c>
      <c r="R854" s="194">
        <f>OFFSET('배치점수 계산기'!H$10,$D854,0)</f>
        <v/>
      </c>
      <c r="S854" s="194">
        <f>OFFSET('배치점수 계산기'!I$10,$D854,0)</f>
        <v/>
      </c>
      <c r="T854" s="194">
        <f>OFFSET('배치점수 계산기'!J$10,$D854,0)</f>
        <v/>
      </c>
      <c r="U854" s="194">
        <f>OFFSET('배치점수 계산기'!K$10,$D854,0)</f>
        <v/>
      </c>
      <c r="V854" s="194">
        <f>OFFSET('배치점수 계산기'!L$10,$D854,0)</f>
        <v/>
      </c>
      <c r="W854" s="186">
        <f>OFFSET('배치점수 계산기'!M$10,$D854,0)</f>
        <v/>
      </c>
      <c r="X854" s="184">
        <f>OFFSET('배치점수 계산기'!N$10,$D854,0)</f>
        <v/>
      </c>
      <c r="Y854" s="188">
        <f>OFFSET(환산공식!FW$15,$F854,0)</f>
        <v/>
      </c>
      <c r="Z854" s="697">
        <f>OFFSET(환산공식!FX$15,$F854,0)</f>
        <v/>
      </c>
      <c r="AA854" s="179">
        <f>OFFSET(환산공식!FY$15,$F854,0)</f>
        <v/>
      </c>
      <c r="AB854" s="3" t="n"/>
      <c r="AD854" s="0">
        <f>IF(L854="X",6,IF(Q854&gt;R854,1,IF(Q854&gt;S854,2,IF(Q854&gt;T854,3,IF(Q854&gt;U854,4,IF(Q854&gt;=V854,5,IF(Q854&lt;V854,6,"")))))))</f>
        <v/>
      </c>
    </row>
    <row r="855">
      <c r="A855" s="198" t="n"/>
      <c r="B855" s="198" t="n"/>
      <c r="C855" s="198" t="inlineStr">
        <is>
          <t>나848</t>
        </is>
      </c>
      <c r="D855" s="195" t="n">
        <v>1870</v>
      </c>
      <c r="E855" s="195" t="n">
        <v>236</v>
      </c>
      <c r="F855" s="195" t="n">
        <v>236</v>
      </c>
      <c r="G855" s="239" t="n">
        <v>848</v>
      </c>
      <c r="H855" s="197" t="inlineStr">
        <is>
          <t>나</t>
        </is>
      </c>
      <c r="I855" s="242" t="inlineStr">
        <is>
          <t>대구교대</t>
        </is>
      </c>
      <c r="J855" s="242" t="inlineStr">
        <is>
          <t>농어촌</t>
        </is>
      </c>
      <c r="K855" s="195" t="inlineStr">
        <is>
          <t>통합</t>
        </is>
      </c>
      <c r="L855" s="697">
        <f>IF(OFFSET(환산공식!$ED$15,$F855,0)=1,"O","X")</f>
        <v/>
      </c>
      <c r="M855" s="188">
        <f>IFERROR(OFFSET(환산공식!DJ$15,$F855,0),"")</f>
        <v/>
      </c>
      <c r="N855" s="697">
        <f>IFERROR(CONCATENATE(ROUND(OFFSET(환산공식!DK$15,$F855,0),1),"%"),"")</f>
        <v/>
      </c>
      <c r="O855" s="697">
        <f>IFERROR(OFFSET(환산공식!DL$15,$F855,0),"")</f>
        <v/>
      </c>
      <c r="P855" s="188">
        <f>IF(E855="","",IF(Q855&gt;R855,"90% 이상",IF(Q855&gt;S855,CONCATENATE(ROUND(((Q855-S855)/(R855-S855))*20+70,0),"%"),IF(Q855&gt;T855,CONCATENATE(ROUND(((Q855-T855)/(S855-T855))*30+40,0),"%"),IF(Q855&gt;U855,CONCATENATE(ROUND(((Q855-U855)/(T855-U855))*30+10,0),"%"),IF(Q855&gt;V855,CONCATENATE(ROUND(((Q855-V855)/(U855-V855))*7+3,0),"%"),"3% 이하"))))))</f>
        <v/>
      </c>
      <c r="Q855" s="194">
        <f>IFERROR(ROUND(OFFSET(환산공식!$FG$15,$F855,0),3),"")</f>
        <v/>
      </c>
      <c r="R855" s="194">
        <f>OFFSET('배치점수 계산기'!H$10,$D855,0)</f>
        <v/>
      </c>
      <c r="S855" s="194">
        <f>OFFSET('배치점수 계산기'!I$10,$D855,0)</f>
        <v/>
      </c>
      <c r="T855" s="194">
        <f>OFFSET('배치점수 계산기'!J$10,$D855,0)</f>
        <v/>
      </c>
      <c r="U855" s="194">
        <f>OFFSET('배치점수 계산기'!K$10,$D855,0)</f>
        <v/>
      </c>
      <c r="V855" s="194">
        <f>OFFSET('배치점수 계산기'!L$10,$D855,0)</f>
        <v/>
      </c>
      <c r="W855" s="186">
        <f>OFFSET('배치점수 계산기'!M$10,$D855,0)</f>
        <v/>
      </c>
      <c r="X855" s="184">
        <f>OFFSET('배치점수 계산기'!N$10,$D855,0)</f>
        <v/>
      </c>
      <c r="Y855" s="188">
        <f>OFFSET(환산공식!FW$15,$F855,0)</f>
        <v/>
      </c>
      <c r="Z855" s="697">
        <f>OFFSET(환산공식!FX$15,$F855,0)</f>
        <v/>
      </c>
      <c r="AA855" s="179">
        <f>OFFSET(환산공식!FY$15,$F855,0)</f>
        <v/>
      </c>
      <c r="AB855" s="3" t="n"/>
      <c r="AD855" s="0">
        <f>IF(L855="X",6,IF(Q855&gt;R855,1,IF(Q855&gt;S855,2,IF(Q855&gt;T855,3,IF(Q855&gt;U855,4,IF(Q855&gt;=V855,5,IF(Q855&lt;V855,6,"")))))))</f>
        <v/>
      </c>
    </row>
    <row r="856">
      <c r="A856" s="198" t="n"/>
      <c r="B856" s="198" t="n"/>
      <c r="C856" s="198" t="inlineStr">
        <is>
          <t>나849</t>
        </is>
      </c>
      <c r="D856" s="195" t="n">
        <v>1871</v>
      </c>
      <c r="E856" s="195" t="n">
        <v>236</v>
      </c>
      <c r="F856" s="195" t="n">
        <v>236</v>
      </c>
      <c r="G856" s="239" t="n">
        <v>849</v>
      </c>
      <c r="H856" s="197" t="inlineStr">
        <is>
          <t>나</t>
        </is>
      </c>
      <c r="I856" s="242" t="inlineStr">
        <is>
          <t>대구교대</t>
        </is>
      </c>
      <c r="J856" s="242" t="inlineStr">
        <is>
          <t>기초/차상위/한부모</t>
        </is>
      </c>
      <c r="K856" s="195" t="inlineStr">
        <is>
          <t>통합</t>
        </is>
      </c>
      <c r="L856" s="697">
        <f>IF(OFFSET(환산공식!$ED$15,$F856,0)=1,"O","X")</f>
        <v/>
      </c>
      <c r="M856" s="188">
        <f>IFERROR(OFFSET(환산공식!DJ$15,$F856,0),"")</f>
        <v/>
      </c>
      <c r="N856" s="697">
        <f>IFERROR(CONCATENATE(ROUND(OFFSET(환산공식!DK$15,$F856,0),1),"%"),"")</f>
        <v/>
      </c>
      <c r="O856" s="697">
        <f>IFERROR(OFFSET(환산공식!DL$15,$F856,0),"")</f>
        <v/>
      </c>
      <c r="P856" s="188">
        <f>IF(E856="","",IF(Q856&gt;R856,"90% 이상",IF(Q856&gt;S856,CONCATENATE(ROUND(((Q856-S856)/(R856-S856))*20+70,0),"%"),IF(Q856&gt;T856,CONCATENATE(ROUND(((Q856-T856)/(S856-T856))*30+40,0),"%"),IF(Q856&gt;U856,CONCATENATE(ROUND(((Q856-U856)/(T856-U856))*30+10,0),"%"),IF(Q856&gt;V856,CONCATENATE(ROUND(((Q856-V856)/(U856-V856))*7+3,0),"%"),"3% 이하"))))))</f>
        <v/>
      </c>
      <c r="Q856" s="194">
        <f>IFERROR(ROUND(OFFSET(환산공식!$FG$15,$F856,0),3),"")</f>
        <v/>
      </c>
      <c r="R856" s="194">
        <f>OFFSET('배치점수 계산기'!H$10,$D856,0)</f>
        <v/>
      </c>
      <c r="S856" s="194">
        <f>OFFSET('배치점수 계산기'!I$10,$D856,0)</f>
        <v/>
      </c>
      <c r="T856" s="194">
        <f>OFFSET('배치점수 계산기'!J$10,$D856,0)</f>
        <v/>
      </c>
      <c r="U856" s="194">
        <f>OFFSET('배치점수 계산기'!K$10,$D856,0)</f>
        <v/>
      </c>
      <c r="V856" s="194">
        <f>OFFSET('배치점수 계산기'!L$10,$D856,0)</f>
        <v/>
      </c>
      <c r="W856" s="186">
        <f>OFFSET('배치점수 계산기'!M$10,$D856,0)</f>
        <v/>
      </c>
      <c r="X856" s="184">
        <f>OFFSET('배치점수 계산기'!N$10,$D856,0)</f>
        <v/>
      </c>
      <c r="Y856" s="188">
        <f>OFFSET(환산공식!FW$15,$F856,0)</f>
        <v/>
      </c>
      <c r="Z856" s="697">
        <f>OFFSET(환산공식!FX$15,$F856,0)</f>
        <v/>
      </c>
      <c r="AA856" s="179">
        <f>OFFSET(환산공식!FY$15,$F856,0)</f>
        <v/>
      </c>
      <c r="AB856" s="3" t="n"/>
      <c r="AD856" s="0">
        <f>IF(L856="X",6,IF(Q856&gt;R856,1,IF(Q856&gt;S856,2,IF(Q856&gt;T856,3,IF(Q856&gt;U856,4,IF(Q856&gt;=V856,5,IF(Q856&lt;V856,6,"")))))))</f>
        <v/>
      </c>
    </row>
    <row r="857">
      <c r="A857" s="198" t="n"/>
      <c r="B857" s="198" t="n"/>
      <c r="C857" s="198" t="inlineStr">
        <is>
          <t>나850</t>
        </is>
      </c>
      <c r="D857" s="195" t="n">
        <v>1872</v>
      </c>
      <c r="E857" s="195" t="n">
        <v>236</v>
      </c>
      <c r="F857" s="195" t="n">
        <v>236</v>
      </c>
      <c r="G857" s="239" t="n">
        <v>850</v>
      </c>
      <c r="H857" s="197" t="inlineStr">
        <is>
          <t>나</t>
        </is>
      </c>
      <c r="I857" s="242" t="inlineStr">
        <is>
          <t>대구교대</t>
        </is>
      </c>
      <c r="J857" s="242" t="inlineStr">
        <is>
          <t>만학도</t>
        </is>
      </c>
      <c r="K857" s="195" t="inlineStr">
        <is>
          <t>통합</t>
        </is>
      </c>
      <c r="L857" s="697">
        <f>IF(OFFSET(환산공식!$ED$15,$F857,0)=1,"O","X")</f>
        <v/>
      </c>
      <c r="M857" s="188">
        <f>IFERROR(OFFSET(환산공식!DJ$15,$F857,0),"")</f>
        <v/>
      </c>
      <c r="N857" s="697">
        <f>IFERROR(CONCATENATE(ROUND(OFFSET(환산공식!DK$15,$F857,0),1),"%"),"")</f>
        <v/>
      </c>
      <c r="O857" s="697">
        <f>IFERROR(OFFSET(환산공식!DL$15,$F857,0),"")</f>
        <v/>
      </c>
      <c r="P857" s="188">
        <f>IF(E857="","",IF(Q857&gt;R857,"90% 이상",IF(Q857&gt;S857,CONCATENATE(ROUND(((Q857-S857)/(R857-S857))*20+70,0),"%"),IF(Q857&gt;T857,CONCATENATE(ROUND(((Q857-T857)/(S857-T857))*30+40,0),"%"),IF(Q857&gt;U857,CONCATENATE(ROUND(((Q857-U857)/(T857-U857))*30+10,0),"%"),IF(Q857&gt;V857,CONCATENATE(ROUND(((Q857-V857)/(U857-V857))*7+3,0),"%"),"3% 이하"))))))</f>
        <v/>
      </c>
      <c r="Q857" s="194">
        <f>IFERROR(ROUND(OFFSET(환산공식!$FG$15,$F857,0),3),"")</f>
        <v/>
      </c>
      <c r="R857" s="194">
        <f>OFFSET('배치점수 계산기'!H$10,$D857,0)</f>
        <v/>
      </c>
      <c r="S857" s="194">
        <f>OFFSET('배치점수 계산기'!I$10,$D857,0)</f>
        <v/>
      </c>
      <c r="T857" s="194">
        <f>OFFSET('배치점수 계산기'!J$10,$D857,0)</f>
        <v/>
      </c>
      <c r="U857" s="194">
        <f>OFFSET('배치점수 계산기'!K$10,$D857,0)</f>
        <v/>
      </c>
      <c r="V857" s="194">
        <f>OFFSET('배치점수 계산기'!L$10,$D857,0)</f>
        <v/>
      </c>
      <c r="W857" s="186">
        <f>OFFSET('배치점수 계산기'!M$10,$D857,0)</f>
        <v/>
      </c>
      <c r="X857" s="184">
        <f>OFFSET('배치점수 계산기'!N$10,$D857,0)</f>
        <v/>
      </c>
      <c r="Y857" s="188">
        <f>OFFSET(환산공식!FW$15,$F857,0)</f>
        <v/>
      </c>
      <c r="Z857" s="697">
        <f>OFFSET(환산공식!FX$15,$F857,0)</f>
        <v/>
      </c>
      <c r="AA857" s="179">
        <f>OFFSET(환산공식!FY$15,$F857,0)</f>
        <v/>
      </c>
      <c r="AB857" s="3" t="n"/>
      <c r="AD857" s="0">
        <f>IF(L857="X",6,IF(Q857&gt;R857,1,IF(Q857&gt;S857,2,IF(Q857&gt;T857,3,IF(Q857&gt;U857,4,IF(Q857&gt;=V857,5,IF(Q857&lt;V857,6,"")))))))</f>
        <v/>
      </c>
    </row>
    <row r="858">
      <c r="A858" s="198" t="n"/>
      <c r="B858" s="198" t="n"/>
      <c r="C858" s="198" t="inlineStr">
        <is>
          <t>나851</t>
        </is>
      </c>
      <c r="D858" s="195" t="n">
        <v>1873</v>
      </c>
      <c r="E858" s="195" t="n">
        <v>237</v>
      </c>
      <c r="F858" s="195" t="n">
        <v>237</v>
      </c>
      <c r="G858" s="239" t="n">
        <v>851</v>
      </c>
      <c r="H858" s="197" t="inlineStr">
        <is>
          <t>나</t>
        </is>
      </c>
      <c r="I858" s="242" t="inlineStr">
        <is>
          <t>부산교대</t>
        </is>
      </c>
      <c r="J858" s="242" t="inlineStr">
        <is>
          <t>일반학생</t>
        </is>
      </c>
      <c r="K858" s="195" t="inlineStr">
        <is>
          <t>통합</t>
        </is>
      </c>
      <c r="L858" s="697">
        <f>IF(OFFSET(환산공식!$ED$15,$F858,0)=1,"O","X")</f>
        <v/>
      </c>
      <c r="M858" s="188">
        <f>IFERROR(OFFSET(환산공식!DJ$15,$F858,0),"")</f>
        <v/>
      </c>
      <c r="N858" s="697">
        <f>IFERROR(CONCATENATE(ROUND(OFFSET(환산공식!DK$15,$F858,0),1),"%"),"")</f>
        <v/>
      </c>
      <c r="O858" s="697">
        <f>IFERROR(OFFSET(환산공식!DL$15,$F858,0),"")</f>
        <v/>
      </c>
      <c r="P858" s="188">
        <f>IF(E858="","",IF(Q858&gt;R858,"90% 이상",IF(Q858&gt;S858,CONCATENATE(ROUND(((Q858-S858)/(R858-S858))*20+70,0),"%"),IF(Q858&gt;T858,CONCATENATE(ROUND(((Q858-T858)/(S858-T858))*30+40,0),"%"),IF(Q858&gt;U858,CONCATENATE(ROUND(((Q858-U858)/(T858-U858))*30+10,0),"%"),IF(Q858&gt;V858,CONCATENATE(ROUND(((Q858-V858)/(U858-V858))*7+3,0),"%"),"3% 이하"))))))</f>
        <v/>
      </c>
      <c r="Q858" s="194">
        <f>IFERROR(ROUND(OFFSET(환산공식!$FG$15,$F858,0),3),"")</f>
        <v/>
      </c>
      <c r="R858" s="194">
        <f>OFFSET('배치점수 계산기'!H$10,$D858,0)</f>
        <v/>
      </c>
      <c r="S858" s="194">
        <f>OFFSET('배치점수 계산기'!I$10,$D858,0)</f>
        <v/>
      </c>
      <c r="T858" s="194">
        <f>OFFSET('배치점수 계산기'!J$10,$D858,0)</f>
        <v/>
      </c>
      <c r="U858" s="194">
        <f>OFFSET('배치점수 계산기'!K$10,$D858,0)</f>
        <v/>
      </c>
      <c r="V858" s="194">
        <f>OFFSET('배치점수 계산기'!L$10,$D858,0)</f>
        <v/>
      </c>
      <c r="W858" s="186">
        <f>OFFSET('배치점수 계산기'!M$10,$D858,0)</f>
        <v/>
      </c>
      <c r="X858" s="184">
        <f>OFFSET('배치점수 계산기'!N$10,$D858,0)</f>
        <v/>
      </c>
      <c r="Y858" s="188">
        <f>OFFSET(환산공식!FW$15,$F858,0)</f>
        <v/>
      </c>
      <c r="Z858" s="697">
        <f>OFFSET(환산공식!FX$15,$F858,0)</f>
        <v/>
      </c>
      <c r="AA858" s="179">
        <f>OFFSET(환산공식!FY$15,$F858,0)</f>
        <v/>
      </c>
      <c r="AB858" s="3" t="n"/>
      <c r="AD858" s="0">
        <f>IF(L858="X",6,IF(Q858&gt;R858,1,IF(Q858&gt;S858,2,IF(Q858&gt;T858,3,IF(Q858&gt;U858,4,IF(Q858&gt;=V858,5,IF(Q858&lt;V858,6,"")))))))</f>
        <v/>
      </c>
    </row>
    <row r="859">
      <c r="A859" s="198" t="n"/>
      <c r="B859" s="198" t="n"/>
      <c r="C859" s="198" t="inlineStr">
        <is>
          <t>나852</t>
        </is>
      </c>
      <c r="D859" s="195" t="n">
        <v>1874</v>
      </c>
      <c r="E859" s="195" t="n">
        <v>237</v>
      </c>
      <c r="F859" s="195" t="n">
        <v>237</v>
      </c>
      <c r="G859" s="239" t="n">
        <v>852</v>
      </c>
      <c r="H859" s="197" t="inlineStr">
        <is>
          <t>나</t>
        </is>
      </c>
      <c r="I859" s="242" t="inlineStr">
        <is>
          <t>부산교대</t>
        </is>
      </c>
      <c r="J859" s="242" t="inlineStr">
        <is>
          <t>농어촌</t>
        </is>
      </c>
      <c r="K859" s="195" t="inlineStr">
        <is>
          <t>통합</t>
        </is>
      </c>
      <c r="L859" s="697">
        <f>IF(OFFSET(환산공식!$ED$15,$F859,0)=1,"O","X")</f>
        <v/>
      </c>
      <c r="M859" s="188">
        <f>IFERROR(OFFSET(환산공식!DJ$15,$F859,0),"")</f>
        <v/>
      </c>
      <c r="N859" s="697">
        <f>IFERROR(CONCATENATE(ROUND(OFFSET(환산공식!DK$15,$F859,0),1),"%"),"")</f>
        <v/>
      </c>
      <c r="O859" s="697">
        <f>IFERROR(OFFSET(환산공식!DL$15,$F859,0),"")</f>
        <v/>
      </c>
      <c r="P859" s="188">
        <f>IF(E859="","",IF(Q859&gt;R859,"90% 이상",IF(Q859&gt;S859,CONCATENATE(ROUND(((Q859-S859)/(R859-S859))*20+70,0),"%"),IF(Q859&gt;T859,CONCATENATE(ROUND(((Q859-T859)/(S859-T859))*30+40,0),"%"),IF(Q859&gt;U859,CONCATENATE(ROUND(((Q859-U859)/(T859-U859))*30+10,0),"%"),IF(Q859&gt;V859,CONCATENATE(ROUND(((Q859-V859)/(U859-V859))*7+3,0),"%"),"3% 이하"))))))</f>
        <v/>
      </c>
      <c r="Q859" s="194">
        <f>IFERROR(ROUND(OFFSET(환산공식!$FG$15,$F859,0),3),"")</f>
        <v/>
      </c>
      <c r="R859" s="194">
        <f>OFFSET('배치점수 계산기'!H$10,$D859,0)</f>
        <v/>
      </c>
      <c r="S859" s="194">
        <f>OFFSET('배치점수 계산기'!I$10,$D859,0)</f>
        <v/>
      </c>
      <c r="T859" s="194">
        <f>OFFSET('배치점수 계산기'!J$10,$D859,0)</f>
        <v/>
      </c>
      <c r="U859" s="194">
        <f>OFFSET('배치점수 계산기'!K$10,$D859,0)</f>
        <v/>
      </c>
      <c r="V859" s="194">
        <f>OFFSET('배치점수 계산기'!L$10,$D859,0)</f>
        <v/>
      </c>
      <c r="W859" s="186">
        <f>OFFSET('배치점수 계산기'!M$10,$D859,0)</f>
        <v/>
      </c>
      <c r="X859" s="184">
        <f>OFFSET('배치점수 계산기'!N$10,$D859,0)</f>
        <v/>
      </c>
      <c r="Y859" s="188">
        <f>OFFSET(환산공식!FW$15,$F859,0)</f>
        <v/>
      </c>
      <c r="Z859" s="697">
        <f>OFFSET(환산공식!FX$15,$F859,0)</f>
        <v/>
      </c>
      <c r="AA859" s="179">
        <f>OFFSET(환산공식!FY$15,$F859,0)</f>
        <v/>
      </c>
      <c r="AB859" s="3" t="n"/>
      <c r="AD859" s="0">
        <f>IF(L859="X",6,IF(Q859&gt;R859,1,IF(Q859&gt;S859,2,IF(Q859&gt;T859,3,IF(Q859&gt;U859,4,IF(Q859&gt;=V859,5,IF(Q859&lt;V859,6,"")))))))</f>
        <v/>
      </c>
    </row>
    <row r="860">
      <c r="A860" s="198" t="n"/>
      <c r="B860" s="198" t="n"/>
      <c r="C860" s="198" t="inlineStr">
        <is>
          <t>나853</t>
        </is>
      </c>
      <c r="D860" s="195" t="n">
        <v>1875</v>
      </c>
      <c r="E860" s="195" t="n">
        <v>237</v>
      </c>
      <c r="F860" s="195" t="n">
        <v>237</v>
      </c>
      <c r="G860" s="239" t="n">
        <v>853</v>
      </c>
      <c r="H860" s="197" t="inlineStr">
        <is>
          <t>나</t>
        </is>
      </c>
      <c r="I860" s="242" t="inlineStr">
        <is>
          <t>부산교대</t>
        </is>
      </c>
      <c r="J860" s="242" t="inlineStr">
        <is>
          <t>저소득</t>
        </is>
      </c>
      <c r="K860" s="195" t="inlineStr">
        <is>
          <t>통합</t>
        </is>
      </c>
      <c r="L860" s="697">
        <f>IF(OFFSET(환산공식!$ED$15,$F860,0)=1,"O","X")</f>
        <v/>
      </c>
      <c r="M860" s="188">
        <f>IFERROR(OFFSET(환산공식!DJ$15,$F860,0),"")</f>
        <v/>
      </c>
      <c r="N860" s="697">
        <f>IFERROR(CONCATENATE(ROUND(OFFSET(환산공식!DK$15,$F860,0),1),"%"),"")</f>
        <v/>
      </c>
      <c r="O860" s="697">
        <f>IFERROR(OFFSET(환산공식!DL$15,$F860,0),"")</f>
        <v/>
      </c>
      <c r="P860" s="188">
        <f>IF(E860="","",IF(Q860&gt;R860,"90% 이상",IF(Q860&gt;S860,CONCATENATE(ROUND(((Q860-S860)/(R860-S860))*20+70,0),"%"),IF(Q860&gt;T860,CONCATENATE(ROUND(((Q860-T860)/(S860-T860))*30+40,0),"%"),IF(Q860&gt;U860,CONCATENATE(ROUND(((Q860-U860)/(T860-U860))*30+10,0),"%"),IF(Q860&gt;V860,CONCATENATE(ROUND(((Q860-V860)/(U860-V860))*7+3,0),"%"),"3% 이하"))))))</f>
        <v/>
      </c>
      <c r="Q860" s="194">
        <f>IFERROR(ROUND(OFFSET(환산공식!$FG$15,$F860,0),3),"")</f>
        <v/>
      </c>
      <c r="R860" s="194">
        <f>OFFSET('배치점수 계산기'!H$10,$D860,0)</f>
        <v/>
      </c>
      <c r="S860" s="194">
        <f>OFFSET('배치점수 계산기'!I$10,$D860,0)</f>
        <v/>
      </c>
      <c r="T860" s="194">
        <f>OFFSET('배치점수 계산기'!J$10,$D860,0)</f>
        <v/>
      </c>
      <c r="U860" s="194">
        <f>OFFSET('배치점수 계산기'!K$10,$D860,0)</f>
        <v/>
      </c>
      <c r="V860" s="194">
        <f>OFFSET('배치점수 계산기'!L$10,$D860,0)</f>
        <v/>
      </c>
      <c r="W860" s="186">
        <f>OFFSET('배치점수 계산기'!M$10,$D860,0)</f>
        <v/>
      </c>
      <c r="X860" s="184">
        <f>OFFSET('배치점수 계산기'!N$10,$D860,0)</f>
        <v/>
      </c>
      <c r="Y860" s="188">
        <f>OFFSET(환산공식!FW$15,$F860,0)</f>
        <v/>
      </c>
      <c r="Z860" s="697">
        <f>OFFSET(환산공식!FX$15,$F860,0)</f>
        <v/>
      </c>
      <c r="AA860" s="179">
        <f>OFFSET(환산공식!FY$15,$F860,0)</f>
        <v/>
      </c>
      <c r="AB860" s="3" t="n"/>
      <c r="AD860" s="0">
        <f>IF(L860="X",6,IF(Q860&gt;R860,1,IF(Q860&gt;S860,2,IF(Q860&gt;T860,3,IF(Q860&gt;U860,4,IF(Q860&gt;=V860,5,IF(Q860&lt;V860,6,"")))))))</f>
        <v/>
      </c>
    </row>
    <row r="861">
      <c r="A861" s="198" t="n"/>
      <c r="B861" s="198" t="n"/>
      <c r="C861" s="198" t="inlineStr">
        <is>
          <t>나854</t>
        </is>
      </c>
      <c r="D861" s="195" t="n">
        <v>1876</v>
      </c>
      <c r="E861" s="195" t="n">
        <v>238</v>
      </c>
      <c r="F861" s="195" t="n">
        <v>238</v>
      </c>
      <c r="G861" s="239" t="n">
        <v>854</v>
      </c>
      <c r="H861" s="197" t="inlineStr">
        <is>
          <t>나</t>
        </is>
      </c>
      <c r="I861" s="242" t="inlineStr">
        <is>
          <t>서울교대</t>
        </is>
      </c>
      <c r="J861" s="242" t="inlineStr">
        <is>
          <t>일반전형</t>
        </is>
      </c>
      <c r="K861" s="195" t="inlineStr">
        <is>
          <t>통합</t>
        </is>
      </c>
      <c r="L861" s="697">
        <f>IF(OFFSET(환산공식!$ED$15,$F861,0)=1,"O","X")</f>
        <v/>
      </c>
      <c r="M861" s="188">
        <f>IFERROR(OFFSET(환산공식!DJ$15,$F861,0),"")</f>
        <v/>
      </c>
      <c r="N861" s="697">
        <f>IFERROR(CONCATENATE(ROUND(OFFSET(환산공식!DK$15,$F861,0),1),"%"),"")</f>
        <v/>
      </c>
      <c r="O861" s="697">
        <f>IFERROR(OFFSET(환산공식!DL$15,$F861,0),"")</f>
        <v/>
      </c>
      <c r="P861" s="188">
        <f>IF(E861="","",IF(Q861&gt;R861,"90% 이상",IF(Q861&gt;S861,CONCATENATE(ROUND(((Q861-S861)/(R861-S861))*20+70,0),"%"),IF(Q861&gt;T861,CONCATENATE(ROUND(((Q861-T861)/(S861-T861))*30+40,0),"%"),IF(Q861&gt;U861,CONCATENATE(ROUND(((Q861-U861)/(T861-U861))*30+10,0),"%"),IF(Q861&gt;V861,CONCATENATE(ROUND(((Q861-V861)/(U861-V861))*7+3,0),"%"),"3% 이하"))))))</f>
        <v/>
      </c>
      <c r="Q861" s="194">
        <f>IFERROR(ROUND(OFFSET(환산공식!$FG$15,$F861,0),3),"")</f>
        <v/>
      </c>
      <c r="R861" s="194">
        <f>OFFSET('배치점수 계산기'!H$10,$D861,0)</f>
        <v/>
      </c>
      <c r="S861" s="194">
        <f>OFFSET('배치점수 계산기'!I$10,$D861,0)</f>
        <v/>
      </c>
      <c r="T861" s="194">
        <f>OFFSET('배치점수 계산기'!J$10,$D861,0)</f>
        <v/>
      </c>
      <c r="U861" s="194">
        <f>OFFSET('배치점수 계산기'!K$10,$D861,0)</f>
        <v/>
      </c>
      <c r="V861" s="194">
        <f>OFFSET('배치점수 계산기'!L$10,$D861,0)</f>
        <v/>
      </c>
      <c r="W861" s="186">
        <f>OFFSET('배치점수 계산기'!M$10,$D861,0)</f>
        <v/>
      </c>
      <c r="X861" s="184">
        <f>OFFSET('배치점수 계산기'!N$10,$D861,0)</f>
        <v/>
      </c>
      <c r="Y861" s="188">
        <f>OFFSET(환산공식!FW$15,$F861,0)</f>
        <v/>
      </c>
      <c r="Z861" s="697">
        <f>OFFSET(환산공식!FX$15,$F861,0)</f>
        <v/>
      </c>
      <c r="AA861" s="179">
        <f>OFFSET(환산공식!FY$15,$F861,0)</f>
        <v/>
      </c>
      <c r="AB861" s="3" t="n"/>
      <c r="AD861" s="0">
        <f>IF(L861="X",6,IF(Q861&gt;R861,1,IF(Q861&gt;S861,2,IF(Q861&gt;T861,3,IF(Q861&gt;U861,4,IF(Q861&gt;=V861,5,IF(Q861&lt;V861,6,"")))))))</f>
        <v/>
      </c>
    </row>
    <row r="862">
      <c r="A862" s="198" t="n"/>
      <c r="B862" s="198" t="n"/>
      <c r="C862" s="198" t="inlineStr">
        <is>
          <t>나855</t>
        </is>
      </c>
      <c r="D862" s="195" t="n">
        <v>1877</v>
      </c>
      <c r="E862" s="195" t="n">
        <v>238</v>
      </c>
      <c r="F862" s="195" t="n">
        <v>238</v>
      </c>
      <c r="G862" s="239" t="n">
        <v>855</v>
      </c>
      <c r="H862" s="197" t="inlineStr">
        <is>
          <t>나</t>
        </is>
      </c>
      <c r="I862" s="242" t="inlineStr">
        <is>
          <t>서울교대</t>
        </is>
      </c>
      <c r="J862" s="242" t="inlineStr">
        <is>
          <t>기초생활수급자전형</t>
        </is>
      </c>
      <c r="K862" s="195" t="inlineStr">
        <is>
          <t>통합</t>
        </is>
      </c>
      <c r="L862" s="697">
        <f>IF(OFFSET(환산공식!$ED$15,$F862,0)=1,"O","X")</f>
        <v/>
      </c>
      <c r="M862" s="188">
        <f>IFERROR(OFFSET(환산공식!DJ$15,$F862,0),"")</f>
        <v/>
      </c>
      <c r="N862" s="697">
        <f>IFERROR(CONCATENATE(ROUND(OFFSET(환산공식!DK$15,$F862,0),1),"%"),"")</f>
        <v/>
      </c>
      <c r="O862" s="697">
        <f>IFERROR(OFFSET(환산공식!DL$15,$F862,0),"")</f>
        <v/>
      </c>
      <c r="P862" s="188">
        <f>IF(E862="","",IF(Q862&gt;R862,"90% 이상",IF(Q862&gt;S862,CONCATENATE(ROUND(((Q862-S862)/(R862-S862))*20+70,0),"%"),IF(Q862&gt;T862,CONCATENATE(ROUND(((Q862-T862)/(S862-T862))*30+40,0),"%"),IF(Q862&gt;U862,CONCATENATE(ROUND(((Q862-U862)/(T862-U862))*30+10,0),"%"),IF(Q862&gt;V862,CONCATENATE(ROUND(((Q862-V862)/(U862-V862))*7+3,0),"%"),"3% 이하"))))))</f>
        <v/>
      </c>
      <c r="Q862" s="194">
        <f>IFERROR(ROUND(OFFSET(환산공식!$FG$15,$F862,0),3),"")</f>
        <v/>
      </c>
      <c r="R862" s="194">
        <f>OFFSET('배치점수 계산기'!H$10,$D862,0)</f>
        <v/>
      </c>
      <c r="S862" s="194">
        <f>OFFSET('배치점수 계산기'!I$10,$D862,0)</f>
        <v/>
      </c>
      <c r="T862" s="194">
        <f>OFFSET('배치점수 계산기'!J$10,$D862,0)</f>
        <v/>
      </c>
      <c r="U862" s="194">
        <f>OFFSET('배치점수 계산기'!K$10,$D862,0)</f>
        <v/>
      </c>
      <c r="V862" s="194">
        <f>OFFSET('배치점수 계산기'!L$10,$D862,0)</f>
        <v/>
      </c>
      <c r="W862" s="186">
        <f>OFFSET('배치점수 계산기'!M$10,$D862,0)</f>
        <v/>
      </c>
      <c r="X862" s="184">
        <f>OFFSET('배치점수 계산기'!N$10,$D862,0)</f>
        <v/>
      </c>
      <c r="Y862" s="188">
        <f>OFFSET(환산공식!FW$15,$F862,0)</f>
        <v/>
      </c>
      <c r="Z862" s="697">
        <f>OFFSET(환산공식!FX$15,$F862,0)</f>
        <v/>
      </c>
      <c r="AA862" s="179">
        <f>OFFSET(환산공식!FY$15,$F862,0)</f>
        <v/>
      </c>
      <c r="AB862" s="3" t="n"/>
      <c r="AD862" s="0">
        <f>IF(L862="X",6,IF(Q862&gt;R862,1,IF(Q862&gt;S862,2,IF(Q862&gt;T862,3,IF(Q862&gt;U862,4,IF(Q862&gt;=V862,5,IF(Q862&lt;V862,6,"")))))))</f>
        <v/>
      </c>
    </row>
    <row r="863">
      <c r="A863" s="198" t="n"/>
      <c r="B863" s="198" t="n"/>
      <c r="C863" s="198" t="inlineStr">
        <is>
          <t>나856</t>
        </is>
      </c>
      <c r="D863" s="195" t="n">
        <v>1878</v>
      </c>
      <c r="E863" s="195" t="n">
        <v>239</v>
      </c>
      <c r="F863" s="195" t="n">
        <v>239</v>
      </c>
      <c r="G863" s="239" t="n">
        <v>856</v>
      </c>
      <c r="H863" s="197" t="inlineStr">
        <is>
          <t>나</t>
        </is>
      </c>
      <c r="I863" s="242" t="inlineStr">
        <is>
          <t>전주교대</t>
        </is>
      </c>
      <c r="J863" s="242" t="inlineStr">
        <is>
          <t>일반학생</t>
        </is>
      </c>
      <c r="K863" s="195" t="inlineStr">
        <is>
          <t>통합</t>
        </is>
      </c>
      <c r="L863" s="697">
        <f>IF(OFFSET(환산공식!$ED$15,$F863,0)=1,"O","X")</f>
        <v/>
      </c>
      <c r="M863" s="188">
        <f>IFERROR(OFFSET(환산공식!DJ$15,$F863,0),"")</f>
        <v/>
      </c>
      <c r="N863" s="697">
        <f>IFERROR(CONCATENATE(ROUND(OFFSET(환산공식!DK$15,$F863,0),1),"%"),"")</f>
        <v/>
      </c>
      <c r="O863" s="697">
        <f>IFERROR(OFFSET(환산공식!DL$15,$F863,0),"")</f>
        <v/>
      </c>
      <c r="P863" s="188">
        <f>IF(E863="","",IF(Q863&gt;R863,"90% 이상",IF(Q863&gt;S863,CONCATENATE(ROUND(((Q863-S863)/(R863-S863))*20+70,0),"%"),IF(Q863&gt;T863,CONCATENATE(ROUND(((Q863-T863)/(S863-T863))*30+40,0),"%"),IF(Q863&gt;U863,CONCATENATE(ROUND(((Q863-U863)/(T863-U863))*30+10,0),"%"),IF(Q863&gt;V863,CONCATENATE(ROUND(((Q863-V863)/(U863-V863))*7+3,0),"%"),"3% 이하"))))))</f>
        <v/>
      </c>
      <c r="Q863" s="194">
        <f>IFERROR(ROUND(OFFSET(환산공식!$FG$15,$F863,0),3),"")</f>
        <v/>
      </c>
      <c r="R863" s="194">
        <f>OFFSET('배치점수 계산기'!H$10,$D863,0)</f>
        <v/>
      </c>
      <c r="S863" s="194">
        <f>OFFSET('배치점수 계산기'!I$10,$D863,0)</f>
        <v/>
      </c>
      <c r="T863" s="194">
        <f>OFFSET('배치점수 계산기'!J$10,$D863,0)</f>
        <v/>
      </c>
      <c r="U863" s="194">
        <f>OFFSET('배치점수 계산기'!K$10,$D863,0)</f>
        <v/>
      </c>
      <c r="V863" s="194">
        <f>OFFSET('배치점수 계산기'!L$10,$D863,0)</f>
        <v/>
      </c>
      <c r="W863" s="186">
        <f>OFFSET('배치점수 계산기'!M$10,$D863,0)</f>
        <v/>
      </c>
      <c r="X863" s="184">
        <f>OFFSET('배치점수 계산기'!N$10,$D863,0)</f>
        <v/>
      </c>
      <c r="Y863" s="188">
        <f>OFFSET(환산공식!FW$15,$F863,0)</f>
        <v/>
      </c>
      <c r="Z863" s="697">
        <f>OFFSET(환산공식!FX$15,$F863,0)</f>
        <v/>
      </c>
      <c r="AA863" s="179">
        <f>OFFSET(환산공식!FY$15,$F863,0)</f>
        <v/>
      </c>
      <c r="AB863" s="3" t="n"/>
      <c r="AD863" s="0">
        <f>IF(L863="X",6,IF(Q863&gt;R863,1,IF(Q863&gt;S863,2,IF(Q863&gt;T863,3,IF(Q863&gt;U863,4,IF(Q863&gt;=V863,5,IF(Q863&lt;V863,6,"")))))))</f>
        <v/>
      </c>
    </row>
    <row r="864">
      <c r="A864" s="198" t="n"/>
      <c r="B864" s="198" t="n"/>
      <c r="C864" s="198" t="inlineStr">
        <is>
          <t>나857</t>
        </is>
      </c>
      <c r="D864" s="195" t="n">
        <v>1879</v>
      </c>
      <c r="E864" s="195" t="n">
        <v>239</v>
      </c>
      <c r="F864" s="195" t="n">
        <v>239</v>
      </c>
      <c r="G864" s="239" t="n">
        <v>857</v>
      </c>
      <c r="H864" s="197" t="inlineStr">
        <is>
          <t>나</t>
        </is>
      </c>
      <c r="I864" s="242" t="inlineStr">
        <is>
          <t>전주교대</t>
        </is>
      </c>
      <c r="J864" s="242" t="inlineStr">
        <is>
          <t>농어촌</t>
        </is>
      </c>
      <c r="K864" s="195" t="inlineStr">
        <is>
          <t>통합</t>
        </is>
      </c>
      <c r="L864" s="697">
        <f>IF(OFFSET(환산공식!$ED$15,$F864,0)=1,"O","X")</f>
        <v/>
      </c>
      <c r="M864" s="188">
        <f>IFERROR(OFFSET(환산공식!DJ$15,$F864,0),"")</f>
        <v/>
      </c>
      <c r="N864" s="697">
        <f>IFERROR(CONCATENATE(ROUND(OFFSET(환산공식!DK$15,$F864,0),1),"%"),"")</f>
        <v/>
      </c>
      <c r="O864" s="697">
        <f>IFERROR(OFFSET(환산공식!DL$15,$F864,0),"")</f>
        <v/>
      </c>
      <c r="P864" s="188">
        <f>IF(E864="","",IF(Q864&gt;R864,"90% 이상",IF(Q864&gt;S864,CONCATENATE(ROUND(((Q864-S864)/(R864-S864))*20+70,0),"%"),IF(Q864&gt;T864,CONCATENATE(ROUND(((Q864-T864)/(S864-T864))*30+40,0),"%"),IF(Q864&gt;U864,CONCATENATE(ROUND(((Q864-U864)/(T864-U864))*30+10,0),"%"),IF(Q864&gt;V864,CONCATENATE(ROUND(((Q864-V864)/(U864-V864))*7+3,0),"%"),"3% 이하"))))))</f>
        <v/>
      </c>
      <c r="Q864" s="194">
        <f>IFERROR(ROUND(OFFSET(환산공식!$FG$15,$F864,0),3),"")</f>
        <v/>
      </c>
      <c r="R864" s="194">
        <f>OFFSET('배치점수 계산기'!H$10,$D864,0)</f>
        <v/>
      </c>
      <c r="S864" s="194">
        <f>OFFSET('배치점수 계산기'!I$10,$D864,0)</f>
        <v/>
      </c>
      <c r="T864" s="194">
        <f>OFFSET('배치점수 계산기'!J$10,$D864,0)</f>
        <v/>
      </c>
      <c r="U864" s="194">
        <f>OFFSET('배치점수 계산기'!K$10,$D864,0)</f>
        <v/>
      </c>
      <c r="V864" s="194">
        <f>OFFSET('배치점수 계산기'!L$10,$D864,0)</f>
        <v/>
      </c>
      <c r="W864" s="186">
        <f>OFFSET('배치점수 계산기'!M$10,$D864,0)</f>
        <v/>
      </c>
      <c r="X864" s="184">
        <f>OFFSET('배치점수 계산기'!N$10,$D864,0)</f>
        <v/>
      </c>
      <c r="Y864" s="188">
        <f>OFFSET(환산공식!FW$15,$F864,0)</f>
        <v/>
      </c>
      <c r="Z864" s="697">
        <f>OFFSET(환산공식!FX$15,$F864,0)</f>
        <v/>
      </c>
      <c r="AA864" s="179">
        <f>OFFSET(환산공식!FY$15,$F864,0)</f>
        <v/>
      </c>
      <c r="AB864" s="3" t="n"/>
      <c r="AD864" s="0">
        <f>IF(L864="X",6,IF(Q864&gt;R864,1,IF(Q864&gt;S864,2,IF(Q864&gt;T864,3,IF(Q864&gt;U864,4,IF(Q864&gt;=V864,5,IF(Q864&lt;V864,6,"")))))))</f>
        <v/>
      </c>
    </row>
    <row r="865">
      <c r="A865" s="198" t="n"/>
      <c r="B865" s="198" t="n"/>
      <c r="C865" s="198" t="inlineStr">
        <is>
          <t>나858</t>
        </is>
      </c>
      <c r="D865" s="195" t="n">
        <v>1880</v>
      </c>
      <c r="E865" s="195" t="n">
        <v>239</v>
      </c>
      <c r="F865" s="195" t="n">
        <v>239</v>
      </c>
      <c r="G865" s="239" t="n">
        <v>858</v>
      </c>
      <c r="H865" s="197" t="inlineStr">
        <is>
          <t>나</t>
        </is>
      </c>
      <c r="I865" s="242" t="inlineStr">
        <is>
          <t>전주교대</t>
        </is>
      </c>
      <c r="J865" s="242" t="inlineStr">
        <is>
          <t>기회균형</t>
        </is>
      </c>
      <c r="K865" s="195" t="inlineStr">
        <is>
          <t>통합</t>
        </is>
      </c>
      <c r="L865" s="697">
        <f>IF(OFFSET(환산공식!$ED$15,$F865,0)=1,"O","X")</f>
        <v/>
      </c>
      <c r="M865" s="188">
        <f>IFERROR(OFFSET(환산공식!DJ$15,$F865,0),"")</f>
        <v/>
      </c>
      <c r="N865" s="697">
        <f>IFERROR(CONCATENATE(ROUND(OFFSET(환산공식!DK$15,$F865,0),1),"%"),"")</f>
        <v/>
      </c>
      <c r="O865" s="697">
        <f>IFERROR(OFFSET(환산공식!DL$15,$F865,0),"")</f>
        <v/>
      </c>
      <c r="P865" s="188">
        <f>IF(E865="","",IF(Q865&gt;R865,"90% 이상",IF(Q865&gt;S865,CONCATENATE(ROUND(((Q865-S865)/(R865-S865))*20+70,0),"%"),IF(Q865&gt;T865,CONCATENATE(ROUND(((Q865-T865)/(S865-T865))*30+40,0),"%"),IF(Q865&gt;U865,CONCATENATE(ROUND(((Q865-U865)/(T865-U865))*30+10,0),"%"),IF(Q865&gt;V865,CONCATENATE(ROUND(((Q865-V865)/(U865-V865))*7+3,0),"%"),"3% 이하"))))))</f>
        <v/>
      </c>
      <c r="Q865" s="194">
        <f>IFERROR(ROUND(OFFSET(환산공식!$FG$15,$F865,0),3),"")</f>
        <v/>
      </c>
      <c r="R865" s="194">
        <f>OFFSET('배치점수 계산기'!H$10,$D865,0)</f>
        <v/>
      </c>
      <c r="S865" s="194">
        <f>OFFSET('배치점수 계산기'!I$10,$D865,0)</f>
        <v/>
      </c>
      <c r="T865" s="194">
        <f>OFFSET('배치점수 계산기'!J$10,$D865,0)</f>
        <v/>
      </c>
      <c r="U865" s="194">
        <f>OFFSET('배치점수 계산기'!K$10,$D865,0)</f>
        <v/>
      </c>
      <c r="V865" s="194">
        <f>OFFSET('배치점수 계산기'!L$10,$D865,0)</f>
        <v/>
      </c>
      <c r="W865" s="186">
        <f>OFFSET('배치점수 계산기'!M$10,$D865,0)</f>
        <v/>
      </c>
      <c r="X865" s="184">
        <f>OFFSET('배치점수 계산기'!N$10,$D865,0)</f>
        <v/>
      </c>
      <c r="Y865" s="188">
        <f>OFFSET(환산공식!FW$15,$F865,0)</f>
        <v/>
      </c>
      <c r="Z865" s="697">
        <f>OFFSET(환산공식!FX$15,$F865,0)</f>
        <v/>
      </c>
      <c r="AA865" s="179">
        <f>OFFSET(환산공식!FY$15,$F865,0)</f>
        <v/>
      </c>
      <c r="AB865" s="3" t="n"/>
      <c r="AD865" s="0">
        <f>IF(L865="X",6,IF(Q865&gt;R865,1,IF(Q865&gt;S865,2,IF(Q865&gt;T865,3,IF(Q865&gt;U865,4,IF(Q865&gt;=V865,5,IF(Q865&lt;V865,6,"")))))))</f>
        <v/>
      </c>
    </row>
    <row r="866">
      <c r="A866" s="198" t="n"/>
      <c r="B866" s="198" t="n"/>
      <c r="C866" s="198" t="inlineStr">
        <is>
          <t>나859</t>
        </is>
      </c>
      <c r="D866" s="195" t="n">
        <v>1881</v>
      </c>
      <c r="E866" s="195" t="n">
        <v>219</v>
      </c>
      <c r="F866" s="195" t="n">
        <v>219</v>
      </c>
      <c r="G866" s="239" t="n">
        <v>859</v>
      </c>
      <c r="H866" s="197" t="inlineStr">
        <is>
          <t>나</t>
        </is>
      </c>
      <c r="I866" s="242" t="inlineStr">
        <is>
          <t>제주대</t>
        </is>
      </c>
      <c r="J866" s="242" t="inlineStr">
        <is>
          <t>초등교육학부</t>
        </is>
      </c>
      <c r="K866" s="195" t="inlineStr">
        <is>
          <t>통합</t>
        </is>
      </c>
      <c r="L866" s="697">
        <f>IF(OFFSET(환산공식!$ED$15,$F866,0)=1,"O","X")</f>
        <v/>
      </c>
      <c r="M866" s="188">
        <f>IFERROR(OFFSET(환산공식!DJ$15,$F866,0),"")</f>
        <v/>
      </c>
      <c r="N866" s="697">
        <f>IFERROR(CONCATENATE(ROUND(OFFSET(환산공식!DK$15,$F866,0),1),"%"),"")</f>
        <v/>
      </c>
      <c r="O866" s="697">
        <f>IFERROR(OFFSET(환산공식!DL$15,$F866,0),"")</f>
        <v/>
      </c>
      <c r="P866" s="188">
        <f>IF(E866="","",IF(Q866&gt;R866,"90% 이상",IF(Q866&gt;S866,CONCATENATE(ROUND(((Q866-S866)/(R866-S866))*20+70,0),"%"),IF(Q866&gt;T866,CONCATENATE(ROUND(((Q866-T866)/(S866-T866))*30+40,0),"%"),IF(Q866&gt;U866,CONCATENATE(ROUND(((Q866-U866)/(T866-U866))*30+10,0),"%"),IF(Q866&gt;V866,CONCATENATE(ROUND(((Q866-V866)/(U866-V866))*7+3,0),"%"),"3% 이하"))))))</f>
        <v/>
      </c>
      <c r="Q866" s="194">
        <f>IFERROR(ROUND(OFFSET(환산공식!$FG$15,$F866,0),3),"")</f>
        <v/>
      </c>
      <c r="R866" s="194">
        <f>OFFSET('배치점수 계산기'!H$10,$D866,0)</f>
        <v/>
      </c>
      <c r="S866" s="194">
        <f>OFFSET('배치점수 계산기'!I$10,$D866,0)</f>
        <v/>
      </c>
      <c r="T866" s="194">
        <f>OFFSET('배치점수 계산기'!J$10,$D866,0)</f>
        <v/>
      </c>
      <c r="U866" s="194">
        <f>OFFSET('배치점수 계산기'!K$10,$D866,0)</f>
        <v/>
      </c>
      <c r="V866" s="194">
        <f>OFFSET('배치점수 계산기'!L$10,$D866,0)</f>
        <v/>
      </c>
      <c r="W866" s="186">
        <f>OFFSET('배치점수 계산기'!M$10,$D866,0)</f>
        <v/>
      </c>
      <c r="X866" s="184">
        <f>OFFSET('배치점수 계산기'!N$10,$D866,0)</f>
        <v/>
      </c>
      <c r="Y866" s="188">
        <f>OFFSET(환산공식!FW$15,$F866,0)</f>
        <v/>
      </c>
      <c r="Z866" s="697">
        <f>OFFSET(환산공식!FX$15,$F866,0)</f>
        <v/>
      </c>
      <c r="AA866" s="179">
        <f>OFFSET(환산공식!FY$15,$F866,0)</f>
        <v/>
      </c>
      <c r="AB866" s="3" t="n"/>
      <c r="AD866" s="0">
        <f>IF(L866="X",6,IF(Q866&gt;R866,1,IF(Q866&gt;S866,2,IF(Q866&gt;T866,3,IF(Q866&gt;U866,4,IF(Q866&gt;=V866,5,IF(Q866&lt;V866,6,"")))))))</f>
        <v/>
      </c>
    </row>
    <row r="867">
      <c r="A867" s="198" t="n"/>
      <c r="B867" s="198" t="n"/>
      <c r="C867" s="198" t="inlineStr">
        <is>
          <t>나860</t>
        </is>
      </c>
      <c r="D867" s="195" t="n">
        <v>1882</v>
      </c>
      <c r="E867" s="195" t="n">
        <v>240</v>
      </c>
      <c r="F867" s="195" t="n">
        <v>240</v>
      </c>
      <c r="G867" s="239" t="n">
        <v>860</v>
      </c>
      <c r="H867" s="197" t="inlineStr">
        <is>
          <t>나</t>
        </is>
      </c>
      <c r="I867" s="242" t="inlineStr">
        <is>
          <t>진주교대</t>
        </is>
      </c>
      <c r="J867" s="242" t="inlineStr">
        <is>
          <t>일반학생</t>
        </is>
      </c>
      <c r="K867" s="195" t="inlineStr">
        <is>
          <t>통합</t>
        </is>
      </c>
      <c r="L867" s="697">
        <f>IF(OFFSET(환산공식!$ED$15,$F867,0)=1,"O","X")</f>
        <v/>
      </c>
      <c r="M867" s="188">
        <f>IFERROR(OFFSET(환산공식!DJ$15,$F867,0),"")</f>
        <v/>
      </c>
      <c r="N867" s="697">
        <f>IFERROR(CONCATENATE(ROUND(OFFSET(환산공식!DK$15,$F867,0),1),"%"),"")</f>
        <v/>
      </c>
      <c r="O867" s="697">
        <f>IFERROR(OFFSET(환산공식!DL$15,$F867,0),"")</f>
        <v/>
      </c>
      <c r="P867" s="188">
        <f>IF(E867="","",IF(Q867&gt;R867,"90% 이상",IF(Q867&gt;S867,CONCATENATE(ROUND(((Q867-S867)/(R867-S867))*20+70,0),"%"),IF(Q867&gt;T867,CONCATENATE(ROUND(((Q867-T867)/(S867-T867))*30+40,0),"%"),IF(Q867&gt;U867,CONCATENATE(ROUND(((Q867-U867)/(T867-U867))*30+10,0),"%"),IF(Q867&gt;V867,CONCATENATE(ROUND(((Q867-V867)/(U867-V867))*7+3,0),"%"),"3% 이하"))))))</f>
        <v/>
      </c>
      <c r="Q867" s="194">
        <f>IFERROR(ROUND(OFFSET(환산공식!$FG$15,$F867,0),3),"")</f>
        <v/>
      </c>
      <c r="R867" s="194">
        <f>OFFSET('배치점수 계산기'!H$10,$D867,0)</f>
        <v/>
      </c>
      <c r="S867" s="194">
        <f>OFFSET('배치점수 계산기'!I$10,$D867,0)</f>
        <v/>
      </c>
      <c r="T867" s="194">
        <f>OFFSET('배치점수 계산기'!J$10,$D867,0)</f>
        <v/>
      </c>
      <c r="U867" s="194">
        <f>OFFSET('배치점수 계산기'!K$10,$D867,0)</f>
        <v/>
      </c>
      <c r="V867" s="194">
        <f>OFFSET('배치점수 계산기'!L$10,$D867,0)</f>
        <v/>
      </c>
      <c r="W867" s="186">
        <f>OFFSET('배치점수 계산기'!M$10,$D867,0)</f>
        <v/>
      </c>
      <c r="X867" s="184">
        <f>OFFSET('배치점수 계산기'!N$10,$D867,0)</f>
        <v/>
      </c>
      <c r="Y867" s="188">
        <f>OFFSET(환산공식!FW$15,$F867,0)</f>
        <v/>
      </c>
      <c r="Z867" s="697">
        <f>OFFSET(환산공식!FX$15,$F867,0)</f>
        <v/>
      </c>
      <c r="AA867" s="179">
        <f>OFFSET(환산공식!FY$15,$F867,0)</f>
        <v/>
      </c>
      <c r="AB867" s="3" t="n"/>
      <c r="AD867" s="0">
        <f>IF(L867="X",6,IF(Q867&gt;R867,1,IF(Q867&gt;S867,2,IF(Q867&gt;T867,3,IF(Q867&gt;U867,4,IF(Q867&gt;=V867,5,IF(Q867&lt;V867,6,"")))))))</f>
        <v/>
      </c>
    </row>
    <row r="868">
      <c r="A868" s="198" t="n"/>
      <c r="B868" s="198" t="n"/>
      <c r="C868" s="198" t="inlineStr">
        <is>
          <t>나861</t>
        </is>
      </c>
      <c r="D868" s="195" t="n">
        <v>1883</v>
      </c>
      <c r="E868" s="195" t="n">
        <v>240</v>
      </c>
      <c r="F868" s="195" t="n">
        <v>240</v>
      </c>
      <c r="G868" s="239" t="n">
        <v>861</v>
      </c>
      <c r="H868" s="197" t="inlineStr">
        <is>
          <t>나</t>
        </is>
      </c>
      <c r="I868" s="242" t="inlineStr">
        <is>
          <t>진주교대</t>
        </is>
      </c>
      <c r="J868" s="242" t="inlineStr">
        <is>
          <t>농어촌</t>
        </is>
      </c>
      <c r="K868" s="195" t="inlineStr">
        <is>
          <t>통합</t>
        </is>
      </c>
      <c r="L868" s="697">
        <f>IF(OFFSET(환산공식!$ED$15,$F868,0)=1,"O","X")</f>
        <v/>
      </c>
      <c r="M868" s="188">
        <f>IFERROR(OFFSET(환산공식!DJ$15,$F868,0),"")</f>
        <v/>
      </c>
      <c r="N868" s="697">
        <f>IFERROR(CONCATENATE(ROUND(OFFSET(환산공식!DK$15,$F868,0),1),"%"),"")</f>
        <v/>
      </c>
      <c r="O868" s="697">
        <f>IFERROR(OFFSET(환산공식!DL$15,$F868,0),"")</f>
        <v/>
      </c>
      <c r="P868" s="188">
        <f>IF(E868="","",IF(Q868&gt;R868,"90% 이상",IF(Q868&gt;S868,CONCATENATE(ROUND(((Q868-S868)/(R868-S868))*20+70,0),"%"),IF(Q868&gt;T868,CONCATENATE(ROUND(((Q868-T868)/(S868-T868))*30+40,0),"%"),IF(Q868&gt;U868,CONCATENATE(ROUND(((Q868-U868)/(T868-U868))*30+10,0),"%"),IF(Q868&gt;V868,CONCATENATE(ROUND(((Q868-V868)/(U868-V868))*7+3,0),"%"),"3% 이하"))))))</f>
        <v/>
      </c>
      <c r="Q868" s="194">
        <f>IFERROR(ROUND(OFFSET(환산공식!$FG$15,$F868,0),3),"")</f>
        <v/>
      </c>
      <c r="R868" s="194">
        <f>OFFSET('배치점수 계산기'!H$10,$D868,0)</f>
        <v/>
      </c>
      <c r="S868" s="194">
        <f>OFFSET('배치점수 계산기'!I$10,$D868,0)</f>
        <v/>
      </c>
      <c r="T868" s="194">
        <f>OFFSET('배치점수 계산기'!J$10,$D868,0)</f>
        <v/>
      </c>
      <c r="U868" s="194">
        <f>OFFSET('배치점수 계산기'!K$10,$D868,0)</f>
        <v/>
      </c>
      <c r="V868" s="194">
        <f>OFFSET('배치점수 계산기'!L$10,$D868,0)</f>
        <v/>
      </c>
      <c r="W868" s="186">
        <f>OFFSET('배치점수 계산기'!M$10,$D868,0)</f>
        <v/>
      </c>
      <c r="X868" s="184">
        <f>OFFSET('배치점수 계산기'!N$10,$D868,0)</f>
        <v/>
      </c>
      <c r="Y868" s="188">
        <f>OFFSET(환산공식!FW$15,$F868,0)</f>
        <v/>
      </c>
      <c r="Z868" s="697">
        <f>OFFSET(환산공식!FX$15,$F868,0)</f>
        <v/>
      </c>
      <c r="AA868" s="179">
        <f>OFFSET(환산공식!FY$15,$F868,0)</f>
        <v/>
      </c>
      <c r="AB868" s="3" t="n"/>
      <c r="AD868" s="0">
        <f>IF(L868="X",6,IF(Q868&gt;R868,1,IF(Q868&gt;S868,2,IF(Q868&gt;T868,3,IF(Q868&gt;U868,4,IF(Q868&gt;=V868,5,IF(Q868&lt;V868,6,"")))))))</f>
        <v/>
      </c>
    </row>
    <row r="869">
      <c r="A869" s="198" t="n"/>
      <c r="B869" s="198" t="n"/>
      <c r="C869" s="198" t="inlineStr">
        <is>
          <t>나862</t>
        </is>
      </c>
      <c r="D869" s="195" t="n">
        <v>1884</v>
      </c>
      <c r="E869" s="195" t="n">
        <v>240</v>
      </c>
      <c r="F869" s="195" t="n">
        <v>240</v>
      </c>
      <c r="G869" s="239" t="n">
        <v>862</v>
      </c>
      <c r="H869" s="197" t="inlineStr">
        <is>
          <t>나</t>
        </is>
      </c>
      <c r="I869" s="242" t="inlineStr">
        <is>
          <t>진주교대</t>
        </is>
      </c>
      <c r="J869" s="242" t="inlineStr">
        <is>
          <t>기회균형</t>
        </is>
      </c>
      <c r="K869" s="195" t="inlineStr">
        <is>
          <t>통합</t>
        </is>
      </c>
      <c r="L869" s="697">
        <f>IF(OFFSET(환산공식!$ED$15,$F869,0)=1,"O","X")</f>
        <v/>
      </c>
      <c r="M869" s="188">
        <f>IFERROR(OFFSET(환산공식!DJ$15,$F869,0),"")</f>
        <v/>
      </c>
      <c r="N869" s="697">
        <f>IFERROR(CONCATENATE(ROUND(OFFSET(환산공식!DK$15,$F869,0),1),"%"),"")</f>
        <v/>
      </c>
      <c r="O869" s="697">
        <f>IFERROR(OFFSET(환산공식!DL$15,$F869,0),"")</f>
        <v/>
      </c>
      <c r="P869" s="188">
        <f>IF(E869="","",IF(Q869&gt;R869,"90% 이상",IF(Q869&gt;S869,CONCATENATE(ROUND(((Q869-S869)/(R869-S869))*20+70,0),"%"),IF(Q869&gt;T869,CONCATENATE(ROUND(((Q869-T869)/(S869-T869))*30+40,0),"%"),IF(Q869&gt;U869,CONCATENATE(ROUND(((Q869-U869)/(T869-U869))*30+10,0),"%"),IF(Q869&gt;V869,CONCATENATE(ROUND(((Q869-V869)/(U869-V869))*7+3,0),"%"),"3% 이하"))))))</f>
        <v/>
      </c>
      <c r="Q869" s="194">
        <f>IFERROR(ROUND(OFFSET(환산공식!$FG$15,$F869,0),3),"")</f>
        <v/>
      </c>
      <c r="R869" s="194">
        <f>OFFSET('배치점수 계산기'!H$10,$D869,0)</f>
        <v/>
      </c>
      <c r="S869" s="194">
        <f>OFFSET('배치점수 계산기'!I$10,$D869,0)</f>
        <v/>
      </c>
      <c r="T869" s="194">
        <f>OFFSET('배치점수 계산기'!J$10,$D869,0)</f>
        <v/>
      </c>
      <c r="U869" s="194">
        <f>OFFSET('배치점수 계산기'!K$10,$D869,0)</f>
        <v/>
      </c>
      <c r="V869" s="194">
        <f>OFFSET('배치점수 계산기'!L$10,$D869,0)</f>
        <v/>
      </c>
      <c r="W869" s="186">
        <f>OFFSET('배치점수 계산기'!M$10,$D869,0)</f>
        <v/>
      </c>
      <c r="X869" s="184">
        <f>OFFSET('배치점수 계산기'!N$10,$D869,0)</f>
        <v/>
      </c>
      <c r="Y869" s="188">
        <f>OFFSET(환산공식!FW$15,$F869,0)</f>
        <v/>
      </c>
      <c r="Z869" s="697">
        <f>OFFSET(환산공식!FX$15,$F869,0)</f>
        <v/>
      </c>
      <c r="AA869" s="179">
        <f>OFFSET(환산공식!FY$15,$F869,0)</f>
        <v/>
      </c>
      <c r="AB869" s="3" t="n"/>
      <c r="AD869" s="0">
        <f>IF(L869="X",6,IF(Q869&gt;R869,1,IF(Q869&gt;S869,2,IF(Q869&gt;T869,3,IF(Q869&gt;U869,4,IF(Q869&gt;=V869,5,IF(Q869&lt;V869,6,"")))))))</f>
        <v/>
      </c>
    </row>
    <row r="870">
      <c r="A870" s="198" t="n"/>
      <c r="B870" s="198" t="n"/>
      <c r="C870" s="198" t="inlineStr">
        <is>
          <t>나863</t>
        </is>
      </c>
      <c r="D870" s="195" t="n">
        <v>1885</v>
      </c>
      <c r="E870" s="195" t="n">
        <v>241</v>
      </c>
      <c r="F870" s="195" t="n">
        <v>241</v>
      </c>
      <c r="G870" s="239" t="n">
        <v>863</v>
      </c>
      <c r="H870" s="197" t="inlineStr">
        <is>
          <t>나</t>
        </is>
      </c>
      <c r="I870" s="242" t="inlineStr">
        <is>
          <t>청주교대</t>
        </is>
      </c>
      <c r="J870" s="242" t="inlineStr">
        <is>
          <t>일반학생</t>
        </is>
      </c>
      <c r="K870" s="195" t="inlineStr">
        <is>
          <t>통합</t>
        </is>
      </c>
      <c r="L870" s="697">
        <f>IF(OFFSET(환산공식!$ED$15,$F870,0)=1,"O","X")</f>
        <v/>
      </c>
      <c r="M870" s="188">
        <f>IFERROR(OFFSET(환산공식!DJ$15,$F870,0),"")</f>
        <v/>
      </c>
      <c r="N870" s="697">
        <f>IFERROR(CONCATENATE(ROUND(OFFSET(환산공식!DK$15,$F870,0),1),"%"),"")</f>
        <v/>
      </c>
      <c r="O870" s="697">
        <f>IFERROR(OFFSET(환산공식!DL$15,$F870,0),"")</f>
        <v/>
      </c>
      <c r="P870" s="188">
        <f>IF(E870="","",IF(Q870&gt;R870,"90% 이상",IF(Q870&gt;S870,CONCATENATE(ROUND(((Q870-S870)/(R870-S870))*20+70,0),"%"),IF(Q870&gt;T870,CONCATENATE(ROUND(((Q870-T870)/(S870-T870))*30+40,0),"%"),IF(Q870&gt;U870,CONCATENATE(ROUND(((Q870-U870)/(T870-U870))*30+10,0),"%"),IF(Q870&gt;V870,CONCATENATE(ROUND(((Q870-V870)/(U870-V870))*7+3,0),"%"),"3% 이하"))))))</f>
        <v/>
      </c>
      <c r="Q870" s="194">
        <f>IFERROR(ROUND(OFFSET(환산공식!$FG$15,$F870,0),3),"")</f>
        <v/>
      </c>
      <c r="R870" s="194">
        <f>OFFSET('배치점수 계산기'!H$10,$D870,0)</f>
        <v/>
      </c>
      <c r="S870" s="194">
        <f>OFFSET('배치점수 계산기'!I$10,$D870,0)</f>
        <v/>
      </c>
      <c r="T870" s="194">
        <f>OFFSET('배치점수 계산기'!J$10,$D870,0)</f>
        <v/>
      </c>
      <c r="U870" s="194">
        <f>OFFSET('배치점수 계산기'!K$10,$D870,0)</f>
        <v/>
      </c>
      <c r="V870" s="194">
        <f>OFFSET('배치점수 계산기'!L$10,$D870,0)</f>
        <v/>
      </c>
      <c r="W870" s="186">
        <f>OFFSET('배치점수 계산기'!M$10,$D870,0)</f>
        <v/>
      </c>
      <c r="X870" s="184">
        <f>OFFSET('배치점수 계산기'!N$10,$D870,0)</f>
        <v/>
      </c>
      <c r="Y870" s="188">
        <f>OFFSET(환산공식!FW$15,$F870,0)</f>
        <v/>
      </c>
      <c r="Z870" s="697">
        <f>OFFSET(환산공식!FX$15,$F870,0)</f>
        <v/>
      </c>
      <c r="AA870" s="179">
        <f>OFFSET(환산공식!FY$15,$F870,0)</f>
        <v/>
      </c>
      <c r="AB870" s="3" t="n"/>
      <c r="AD870" s="0">
        <f>IF(L870="X",6,IF(Q870&gt;R870,1,IF(Q870&gt;S870,2,IF(Q870&gt;T870,3,IF(Q870&gt;U870,4,IF(Q870&gt;=V870,5,IF(Q870&lt;V870,6,"")))))))</f>
        <v/>
      </c>
    </row>
    <row r="871">
      <c r="A871" s="198" t="n"/>
      <c r="B871" s="198" t="n"/>
      <c r="C871" s="198" t="inlineStr">
        <is>
          <t>나864</t>
        </is>
      </c>
      <c r="D871" s="195" t="n">
        <v>1886</v>
      </c>
      <c r="E871" s="195" t="n">
        <v>241</v>
      </c>
      <c r="F871" s="195" t="n">
        <v>241</v>
      </c>
      <c r="G871" s="239" t="n">
        <v>864</v>
      </c>
      <c r="H871" s="197" t="inlineStr">
        <is>
          <t>나</t>
        </is>
      </c>
      <c r="I871" s="242" t="inlineStr">
        <is>
          <t>청주교대</t>
        </is>
      </c>
      <c r="J871" s="242" t="inlineStr">
        <is>
          <t>농어촌</t>
        </is>
      </c>
      <c r="K871" s="195" t="inlineStr">
        <is>
          <t>통합</t>
        </is>
      </c>
      <c r="L871" s="697">
        <f>IF(OFFSET(환산공식!$ED$15,$F871,0)=1,"O","X")</f>
        <v/>
      </c>
      <c r="M871" s="188">
        <f>IFERROR(OFFSET(환산공식!DJ$15,$F871,0),"")</f>
        <v/>
      </c>
      <c r="N871" s="697">
        <f>IFERROR(CONCATENATE(ROUND(OFFSET(환산공식!DK$15,$F871,0),1),"%"),"")</f>
        <v/>
      </c>
      <c r="O871" s="697">
        <f>IFERROR(OFFSET(환산공식!DL$15,$F871,0),"")</f>
        <v/>
      </c>
      <c r="P871" s="188">
        <f>IF(E871="","",IF(Q871&gt;R871,"90% 이상",IF(Q871&gt;S871,CONCATENATE(ROUND(((Q871-S871)/(R871-S871))*20+70,0),"%"),IF(Q871&gt;T871,CONCATENATE(ROUND(((Q871-T871)/(S871-T871))*30+40,0),"%"),IF(Q871&gt;U871,CONCATENATE(ROUND(((Q871-U871)/(T871-U871))*30+10,0),"%"),IF(Q871&gt;V871,CONCATENATE(ROUND(((Q871-V871)/(U871-V871))*7+3,0),"%"),"3% 이하"))))))</f>
        <v/>
      </c>
      <c r="Q871" s="194">
        <f>IFERROR(ROUND(OFFSET(환산공식!$FG$15,$F871,0),3),"")</f>
        <v/>
      </c>
      <c r="R871" s="194">
        <f>OFFSET('배치점수 계산기'!H$10,$D871,0)</f>
        <v/>
      </c>
      <c r="S871" s="194">
        <f>OFFSET('배치점수 계산기'!I$10,$D871,0)</f>
        <v/>
      </c>
      <c r="T871" s="194">
        <f>OFFSET('배치점수 계산기'!J$10,$D871,0)</f>
        <v/>
      </c>
      <c r="U871" s="194">
        <f>OFFSET('배치점수 계산기'!K$10,$D871,0)</f>
        <v/>
      </c>
      <c r="V871" s="194">
        <f>OFFSET('배치점수 계산기'!L$10,$D871,0)</f>
        <v/>
      </c>
      <c r="W871" s="186">
        <f>OFFSET('배치점수 계산기'!M$10,$D871,0)</f>
        <v/>
      </c>
      <c r="X871" s="184">
        <f>OFFSET('배치점수 계산기'!N$10,$D871,0)</f>
        <v/>
      </c>
      <c r="Y871" s="188">
        <f>OFFSET(환산공식!FW$15,$F871,0)</f>
        <v/>
      </c>
      <c r="Z871" s="697">
        <f>OFFSET(환산공식!FX$15,$F871,0)</f>
        <v/>
      </c>
      <c r="AA871" s="179">
        <f>OFFSET(환산공식!FY$15,$F871,0)</f>
        <v/>
      </c>
      <c r="AB871" s="3" t="n"/>
      <c r="AD871" s="0">
        <f>IF(L871="X",6,IF(Q871&gt;R871,1,IF(Q871&gt;S871,2,IF(Q871&gt;T871,3,IF(Q871&gt;U871,4,IF(Q871&gt;=V871,5,IF(Q871&lt;V871,6,"")))))))</f>
        <v/>
      </c>
    </row>
    <row r="872">
      <c r="A872" s="198" t="n"/>
      <c r="B872" s="198" t="n"/>
      <c r="C872" s="198" t="inlineStr">
        <is>
          <t>나865</t>
        </is>
      </c>
      <c r="D872" s="195" t="n">
        <v>1887</v>
      </c>
      <c r="E872" s="195" t="n">
        <v>241</v>
      </c>
      <c r="F872" s="195" t="n">
        <v>241</v>
      </c>
      <c r="G872" s="239" t="n">
        <v>865</v>
      </c>
      <c r="H872" s="197" t="inlineStr">
        <is>
          <t>나</t>
        </is>
      </c>
      <c r="I872" s="242" t="inlineStr">
        <is>
          <t>청주교대</t>
        </is>
      </c>
      <c r="J872" s="242" t="inlineStr">
        <is>
          <t>기회균형</t>
        </is>
      </c>
      <c r="K872" s="195" t="inlineStr">
        <is>
          <t>통합</t>
        </is>
      </c>
      <c r="L872" s="697">
        <f>IF(OFFSET(환산공식!$ED$15,$F872,0)=1,"O","X")</f>
        <v/>
      </c>
      <c r="M872" s="188">
        <f>IFERROR(OFFSET(환산공식!DJ$15,$F872,0),"")</f>
        <v/>
      </c>
      <c r="N872" s="697">
        <f>IFERROR(CONCATENATE(ROUND(OFFSET(환산공식!DK$15,$F872,0),1),"%"),"")</f>
        <v/>
      </c>
      <c r="O872" s="697">
        <f>IFERROR(OFFSET(환산공식!DL$15,$F872,0),"")</f>
        <v/>
      </c>
      <c r="P872" s="188">
        <f>IF(E872="","",IF(Q872&gt;R872,"90% 이상",IF(Q872&gt;S872,CONCATENATE(ROUND(((Q872-S872)/(R872-S872))*20+70,0),"%"),IF(Q872&gt;T872,CONCATENATE(ROUND(((Q872-T872)/(S872-T872))*30+40,0),"%"),IF(Q872&gt;U872,CONCATENATE(ROUND(((Q872-U872)/(T872-U872))*30+10,0),"%"),IF(Q872&gt;V872,CONCATENATE(ROUND(((Q872-V872)/(U872-V872))*7+3,0),"%"),"3% 이하"))))))</f>
        <v/>
      </c>
      <c r="Q872" s="194">
        <f>IFERROR(ROUND(OFFSET(환산공식!$FG$15,$F872,0),3),"")</f>
        <v/>
      </c>
      <c r="R872" s="194">
        <f>OFFSET('배치점수 계산기'!H$10,$D872,0)</f>
        <v/>
      </c>
      <c r="S872" s="194">
        <f>OFFSET('배치점수 계산기'!I$10,$D872,0)</f>
        <v/>
      </c>
      <c r="T872" s="194">
        <f>OFFSET('배치점수 계산기'!J$10,$D872,0)</f>
        <v/>
      </c>
      <c r="U872" s="194">
        <f>OFFSET('배치점수 계산기'!K$10,$D872,0)</f>
        <v/>
      </c>
      <c r="V872" s="194">
        <f>OFFSET('배치점수 계산기'!L$10,$D872,0)</f>
        <v/>
      </c>
      <c r="W872" s="186">
        <f>OFFSET('배치점수 계산기'!M$10,$D872,0)</f>
        <v/>
      </c>
      <c r="X872" s="184">
        <f>OFFSET('배치점수 계산기'!N$10,$D872,0)</f>
        <v/>
      </c>
      <c r="Y872" s="188">
        <f>OFFSET(환산공식!FW$15,$F872,0)</f>
        <v/>
      </c>
      <c r="Z872" s="697">
        <f>OFFSET(환산공식!FX$15,$F872,0)</f>
        <v/>
      </c>
      <c r="AA872" s="179">
        <f>OFFSET(환산공식!FY$15,$F872,0)</f>
        <v/>
      </c>
      <c r="AB872" s="3" t="n"/>
      <c r="AD872" s="0">
        <f>IF(L872="X",6,IF(Q872&gt;R872,1,IF(Q872&gt;S872,2,IF(Q872&gt;T872,3,IF(Q872&gt;U872,4,IF(Q872&gt;=V872,5,IF(Q872&lt;V872,6,"")))))))</f>
        <v/>
      </c>
    </row>
    <row r="873">
      <c r="A873" s="198" t="n"/>
      <c r="B873" s="198" t="n"/>
      <c r="C873" s="198" t="inlineStr">
        <is>
          <t>나866</t>
        </is>
      </c>
      <c r="D873" s="195" t="n">
        <v>1888</v>
      </c>
      <c r="E873" s="195" t="n">
        <v>242</v>
      </c>
      <c r="F873" s="195" t="n">
        <v>242</v>
      </c>
      <c r="G873" s="239" t="n">
        <v>866</v>
      </c>
      <c r="H873" s="197" t="inlineStr">
        <is>
          <t>나</t>
        </is>
      </c>
      <c r="I873" s="242" t="inlineStr">
        <is>
          <t>춘천교대</t>
        </is>
      </c>
      <c r="J873" s="242" t="inlineStr">
        <is>
          <t>농어촌</t>
        </is>
      </c>
      <c r="K873" s="195" t="inlineStr">
        <is>
          <t>통합</t>
        </is>
      </c>
      <c r="L873" s="697">
        <f>IF(OFFSET(환산공식!$ED$15,$F873,0)=1,"O","X")</f>
        <v/>
      </c>
      <c r="M873" s="188">
        <f>IFERROR(OFFSET(환산공식!DJ$15,$F873,0),"")</f>
        <v/>
      </c>
      <c r="N873" s="697">
        <f>IFERROR(CONCATENATE(ROUND(OFFSET(환산공식!DK$15,$F873,0),1),"%"),"")</f>
        <v/>
      </c>
      <c r="O873" s="697">
        <f>IFERROR(OFFSET(환산공식!DL$15,$F873,0),"")</f>
        <v/>
      </c>
      <c r="P873" s="188">
        <f>IF(E873="","",IF(Q873&gt;R873,"90% 이상",IF(Q873&gt;S873,CONCATENATE(ROUND(((Q873-S873)/(R873-S873))*20+70,0),"%"),IF(Q873&gt;T873,CONCATENATE(ROUND(((Q873-T873)/(S873-T873))*30+40,0),"%"),IF(Q873&gt;U873,CONCATENATE(ROUND(((Q873-U873)/(T873-U873))*30+10,0),"%"),IF(Q873&gt;V873,CONCATENATE(ROUND(((Q873-V873)/(U873-V873))*7+3,0),"%"),"3% 이하"))))))</f>
        <v/>
      </c>
      <c r="Q873" s="194">
        <f>IFERROR(ROUND(OFFSET(환산공식!$FG$15,$F873,0),3),"")</f>
        <v/>
      </c>
      <c r="R873" s="194">
        <f>OFFSET('배치점수 계산기'!H$10,$D873,0)</f>
        <v/>
      </c>
      <c r="S873" s="194">
        <f>OFFSET('배치점수 계산기'!I$10,$D873,0)</f>
        <v/>
      </c>
      <c r="T873" s="194">
        <f>OFFSET('배치점수 계산기'!J$10,$D873,0)</f>
        <v/>
      </c>
      <c r="U873" s="194">
        <f>OFFSET('배치점수 계산기'!K$10,$D873,0)</f>
        <v/>
      </c>
      <c r="V873" s="194">
        <f>OFFSET('배치점수 계산기'!L$10,$D873,0)</f>
        <v/>
      </c>
      <c r="W873" s="186">
        <f>OFFSET('배치점수 계산기'!M$10,$D873,0)</f>
        <v/>
      </c>
      <c r="X873" s="184">
        <f>OFFSET('배치점수 계산기'!N$10,$D873,0)</f>
        <v/>
      </c>
      <c r="Y873" s="188">
        <f>OFFSET(환산공식!FW$15,$F873,0)</f>
        <v/>
      </c>
      <c r="Z873" s="697">
        <f>OFFSET(환산공식!FX$15,$F873,0)</f>
        <v/>
      </c>
      <c r="AA873" s="179">
        <f>OFFSET(환산공식!FY$15,$F873,0)</f>
        <v/>
      </c>
      <c r="AB873" s="3" t="n"/>
      <c r="AD873" s="0">
        <f>IF(L873="X",6,IF(Q873&gt;R873,1,IF(Q873&gt;S873,2,IF(Q873&gt;T873,3,IF(Q873&gt;U873,4,IF(Q873&gt;=V873,5,IF(Q873&lt;V873,6,"")))))))</f>
        <v/>
      </c>
    </row>
    <row r="874">
      <c r="A874" s="198" t="n"/>
      <c r="B874" s="198" t="n"/>
      <c r="C874" s="198" t="inlineStr">
        <is>
          <t>나867</t>
        </is>
      </c>
      <c r="D874" s="195" t="n">
        <v>1889</v>
      </c>
      <c r="E874" s="195" t="n">
        <v>242</v>
      </c>
      <c r="F874" s="195" t="n">
        <v>242</v>
      </c>
      <c r="G874" s="239" t="n">
        <v>867</v>
      </c>
      <c r="H874" s="197" t="inlineStr">
        <is>
          <t>나</t>
        </is>
      </c>
      <c r="I874" s="242" t="inlineStr">
        <is>
          <t>춘천교대</t>
        </is>
      </c>
      <c r="J874" s="242" t="inlineStr">
        <is>
          <t>일반학생</t>
        </is>
      </c>
      <c r="K874" s="195" t="inlineStr">
        <is>
          <t>통합</t>
        </is>
      </c>
      <c r="L874" s="697">
        <f>IF(OFFSET(환산공식!$ED$15,$F874,0)=1,"O","X")</f>
        <v/>
      </c>
      <c r="M874" s="188">
        <f>IFERROR(OFFSET(환산공식!DJ$15,$F874,0),"")</f>
        <v/>
      </c>
      <c r="N874" s="697">
        <f>IFERROR(CONCATENATE(ROUND(OFFSET(환산공식!DK$15,$F874,0),1),"%"),"")</f>
        <v/>
      </c>
      <c r="O874" s="697">
        <f>IFERROR(OFFSET(환산공식!DL$15,$F874,0),"")</f>
        <v/>
      </c>
      <c r="P874" s="188">
        <f>IF(E874="","",IF(Q874&gt;R874,"90% 이상",IF(Q874&gt;S874,CONCATENATE(ROUND(((Q874-S874)/(R874-S874))*20+70,0),"%"),IF(Q874&gt;T874,CONCATENATE(ROUND(((Q874-T874)/(S874-T874))*30+40,0),"%"),IF(Q874&gt;U874,CONCATENATE(ROUND(((Q874-U874)/(T874-U874))*30+10,0),"%"),IF(Q874&gt;V874,CONCATENATE(ROUND(((Q874-V874)/(U874-V874))*7+3,0),"%"),"3% 이하"))))))</f>
        <v/>
      </c>
      <c r="Q874" s="194">
        <f>IFERROR(ROUND(OFFSET(환산공식!$FG$15,$F874,0),3),"")</f>
        <v/>
      </c>
      <c r="R874" s="194">
        <f>OFFSET('배치점수 계산기'!H$10,$D874,0)</f>
        <v/>
      </c>
      <c r="S874" s="194">
        <f>OFFSET('배치점수 계산기'!I$10,$D874,0)</f>
        <v/>
      </c>
      <c r="T874" s="194">
        <f>OFFSET('배치점수 계산기'!J$10,$D874,0)</f>
        <v/>
      </c>
      <c r="U874" s="194">
        <f>OFFSET('배치점수 계산기'!K$10,$D874,0)</f>
        <v/>
      </c>
      <c r="V874" s="194">
        <f>OFFSET('배치점수 계산기'!L$10,$D874,0)</f>
        <v/>
      </c>
      <c r="W874" s="186">
        <f>OFFSET('배치점수 계산기'!M$10,$D874,0)</f>
        <v/>
      </c>
      <c r="X874" s="184">
        <f>OFFSET('배치점수 계산기'!N$10,$D874,0)</f>
        <v/>
      </c>
      <c r="Y874" s="188">
        <f>OFFSET(환산공식!FW$15,$F874,0)</f>
        <v/>
      </c>
      <c r="Z874" s="697">
        <f>OFFSET(환산공식!FX$15,$F874,0)</f>
        <v/>
      </c>
      <c r="AA874" s="179">
        <f>OFFSET(환산공식!FY$15,$F874,0)</f>
        <v/>
      </c>
      <c r="AB874" s="3" t="n"/>
      <c r="AD874" s="0">
        <f>IF(L874="X",6,IF(Q874&gt;R874,1,IF(Q874&gt;S874,2,IF(Q874&gt;T874,3,IF(Q874&gt;U874,4,IF(Q874&gt;=V874,5,IF(Q874&lt;V874,6,"")))))))</f>
        <v/>
      </c>
    </row>
    <row r="875">
      <c r="A875" s="198" t="n"/>
      <c r="B875" s="198" t="n"/>
      <c r="C875" s="198" t="inlineStr">
        <is>
          <t>나868</t>
        </is>
      </c>
      <c r="D875" s="195" t="n">
        <v>1890</v>
      </c>
      <c r="E875" s="195" t="n">
        <v>242</v>
      </c>
      <c r="F875" s="195" t="n">
        <v>242</v>
      </c>
      <c r="G875" s="239" t="n">
        <v>868</v>
      </c>
      <c r="H875" s="197" t="inlineStr">
        <is>
          <t>나</t>
        </is>
      </c>
      <c r="I875" s="242" t="inlineStr">
        <is>
          <t>춘천교대</t>
        </is>
      </c>
      <c r="J875" s="242" t="inlineStr">
        <is>
          <t>강원인재</t>
        </is>
      </c>
      <c r="K875" s="195" t="inlineStr">
        <is>
          <t>통합</t>
        </is>
      </c>
      <c r="L875" s="697">
        <f>IF(OFFSET(환산공식!$ED$15,$F875,0)=1,"O","X")</f>
        <v/>
      </c>
      <c r="M875" s="188">
        <f>IFERROR(OFFSET(환산공식!DJ$15,$F875,0),"")</f>
        <v/>
      </c>
      <c r="N875" s="697">
        <f>IFERROR(CONCATENATE(ROUND(OFFSET(환산공식!DK$15,$F875,0),1),"%"),"")</f>
        <v/>
      </c>
      <c r="O875" s="697">
        <f>IFERROR(OFFSET(환산공식!DL$15,$F875,0),"")</f>
        <v/>
      </c>
      <c r="P875" s="188">
        <f>IF(E875="","",IF(Q875&gt;R875,"90% 이상",IF(Q875&gt;S875,CONCATENATE(ROUND(((Q875-S875)/(R875-S875))*20+70,0),"%"),IF(Q875&gt;T875,CONCATENATE(ROUND(((Q875-T875)/(S875-T875))*30+40,0),"%"),IF(Q875&gt;U875,CONCATENATE(ROUND(((Q875-U875)/(T875-U875))*30+10,0),"%"),IF(Q875&gt;V875,CONCATENATE(ROUND(((Q875-V875)/(U875-V875))*7+3,0),"%"),"3% 이하"))))))</f>
        <v/>
      </c>
      <c r="Q875" s="194">
        <f>IFERROR(ROUND(OFFSET(환산공식!$FG$15,$F875,0),3),"")</f>
        <v/>
      </c>
      <c r="R875" s="194">
        <f>OFFSET('배치점수 계산기'!H$10,$D875,0)</f>
        <v/>
      </c>
      <c r="S875" s="194">
        <f>OFFSET('배치점수 계산기'!I$10,$D875,0)</f>
        <v/>
      </c>
      <c r="T875" s="194">
        <f>OFFSET('배치점수 계산기'!J$10,$D875,0)</f>
        <v/>
      </c>
      <c r="U875" s="194">
        <f>OFFSET('배치점수 계산기'!K$10,$D875,0)</f>
        <v/>
      </c>
      <c r="V875" s="194">
        <f>OFFSET('배치점수 계산기'!L$10,$D875,0)</f>
        <v/>
      </c>
      <c r="W875" s="186">
        <f>OFFSET('배치점수 계산기'!M$10,$D875,0)</f>
        <v/>
      </c>
      <c r="X875" s="184">
        <f>OFFSET('배치점수 계산기'!N$10,$D875,0)</f>
        <v/>
      </c>
      <c r="Y875" s="188">
        <f>OFFSET(환산공식!FW$15,$F875,0)</f>
        <v/>
      </c>
      <c r="Z875" s="697">
        <f>OFFSET(환산공식!FX$15,$F875,0)</f>
        <v/>
      </c>
      <c r="AA875" s="179">
        <f>OFFSET(환산공식!FY$15,$F875,0)</f>
        <v/>
      </c>
      <c r="AB875" s="3" t="n"/>
      <c r="AD875" s="0">
        <f>IF(L875="X",6,IF(Q875&gt;R875,1,IF(Q875&gt;S875,2,IF(Q875&gt;T875,3,IF(Q875&gt;U875,4,IF(Q875&gt;=V875,5,IF(Q875&lt;V875,6,"")))))))</f>
        <v/>
      </c>
    </row>
    <row r="876">
      <c r="A876" s="198" t="n"/>
      <c r="B876" s="198" t="n"/>
      <c r="C876" s="198" t="inlineStr">
        <is>
          <t>나869</t>
        </is>
      </c>
      <c r="D876" s="195" t="n">
        <v>1891</v>
      </c>
      <c r="E876" s="195" t="n">
        <v>242</v>
      </c>
      <c r="F876" s="195" t="n">
        <v>242</v>
      </c>
      <c r="G876" s="239" t="n">
        <v>869</v>
      </c>
      <c r="H876" s="197" t="inlineStr">
        <is>
          <t>나</t>
        </is>
      </c>
      <c r="I876" s="242" t="inlineStr">
        <is>
          <t>춘천교대</t>
        </is>
      </c>
      <c r="J876" s="242" t="inlineStr">
        <is>
          <t>기초/차상위</t>
        </is>
      </c>
      <c r="K876" s="195" t="inlineStr">
        <is>
          <t>통합</t>
        </is>
      </c>
      <c r="L876" s="697">
        <f>IF(OFFSET(환산공식!$ED$15,$F876,0)=1,"O","X")</f>
        <v/>
      </c>
      <c r="M876" s="188">
        <f>IFERROR(OFFSET(환산공식!DJ$15,$F876,0),"")</f>
        <v/>
      </c>
      <c r="N876" s="697">
        <f>IFERROR(CONCATENATE(ROUND(OFFSET(환산공식!DK$15,$F876,0),1),"%"),"")</f>
        <v/>
      </c>
      <c r="O876" s="697">
        <f>IFERROR(OFFSET(환산공식!DL$15,$F876,0),"")</f>
        <v/>
      </c>
      <c r="P876" s="188">
        <f>IF(E876="","",IF(Q876&gt;R876,"90% 이상",IF(Q876&gt;S876,CONCATENATE(ROUND(((Q876-S876)/(R876-S876))*20+70,0),"%"),IF(Q876&gt;T876,CONCATENATE(ROUND(((Q876-T876)/(S876-T876))*30+40,0),"%"),IF(Q876&gt;U876,CONCATENATE(ROUND(((Q876-U876)/(T876-U876))*30+10,0),"%"),IF(Q876&gt;V876,CONCATENATE(ROUND(((Q876-V876)/(U876-V876))*7+3,0),"%"),"3% 이하"))))))</f>
        <v/>
      </c>
      <c r="Q876" s="194">
        <f>IFERROR(ROUND(OFFSET(환산공식!$FG$15,$F876,0),3),"")</f>
        <v/>
      </c>
      <c r="R876" s="194">
        <f>OFFSET('배치점수 계산기'!H$10,$D876,0)</f>
        <v/>
      </c>
      <c r="S876" s="194">
        <f>OFFSET('배치점수 계산기'!I$10,$D876,0)</f>
        <v/>
      </c>
      <c r="T876" s="194">
        <f>OFFSET('배치점수 계산기'!J$10,$D876,0)</f>
        <v/>
      </c>
      <c r="U876" s="194">
        <f>OFFSET('배치점수 계산기'!K$10,$D876,0)</f>
        <v/>
      </c>
      <c r="V876" s="194">
        <f>OFFSET('배치점수 계산기'!L$10,$D876,0)</f>
        <v/>
      </c>
      <c r="W876" s="186">
        <f>OFFSET('배치점수 계산기'!M$10,$D876,0)</f>
        <v/>
      </c>
      <c r="X876" s="184">
        <f>OFFSET('배치점수 계산기'!N$10,$D876,0)</f>
        <v/>
      </c>
      <c r="Y876" s="188">
        <f>OFFSET(환산공식!FW$15,$F876,0)</f>
        <v/>
      </c>
      <c r="Z876" s="697">
        <f>OFFSET(환산공식!FX$15,$F876,0)</f>
        <v/>
      </c>
      <c r="AA876" s="179">
        <f>OFFSET(환산공식!FY$15,$F876,0)</f>
        <v/>
      </c>
      <c r="AB876" s="3" t="n"/>
      <c r="AD876" s="0">
        <f>IF(L876="X",6,IF(Q876&gt;R876,1,IF(Q876&gt;S876,2,IF(Q876&gt;T876,3,IF(Q876&gt;U876,4,IF(Q876&gt;=V876,5,IF(Q876&lt;V876,6,"")))))))</f>
        <v/>
      </c>
    </row>
    <row r="877">
      <c r="A877" s="198" t="n"/>
      <c r="B877" s="198" t="n"/>
      <c r="C877" s="198" t="n"/>
      <c r="D877" s="195" t="n"/>
      <c r="E877" s="195" t="n"/>
      <c r="F877" s="195" t="n"/>
      <c r="G877" s="239" t="n"/>
      <c r="H877" s="197" t="n"/>
      <c r="I877" s="242" t="n"/>
      <c r="J877" s="242" t="n"/>
      <c r="K877" s="195" t="n"/>
      <c r="L877" s="697" t="n"/>
      <c r="M877" s="188" t="n"/>
      <c r="N877" s="697" t="n"/>
      <c r="O877" s="697" t="n"/>
      <c r="P877" s="188" t="n"/>
      <c r="Q877" s="194" t="n"/>
      <c r="R877" s="194" t="n"/>
      <c r="S877" s="194" t="n"/>
      <c r="T877" s="194" t="n"/>
      <c r="U877" s="194" t="n"/>
      <c r="V877" s="194" t="n"/>
      <c r="W877" s="186" t="n"/>
      <c r="X877" s="184" t="n"/>
      <c r="Y877" s="188" t="n"/>
      <c r="Z877" s="697" t="n"/>
      <c r="AA877" s="179" t="n"/>
      <c r="AB877" s="3" t="n"/>
    </row>
    <row r="878">
      <c r="A878" s="198" t="n"/>
      <c r="B878" s="198" t="n"/>
      <c r="C878" s="198" t="n"/>
      <c r="D878" s="195" t="n"/>
      <c r="E878" s="195" t="n"/>
      <c r="F878" s="195" t="n"/>
      <c r="G878" s="239" t="n"/>
      <c r="H878" s="197" t="n"/>
      <c r="I878" s="242" t="n"/>
      <c r="J878" s="242" t="n"/>
      <c r="K878" s="195" t="n"/>
      <c r="L878" s="697" t="n"/>
      <c r="M878" s="188" t="n"/>
      <c r="N878" s="697" t="n"/>
      <c r="O878" s="697" t="n"/>
      <c r="P878" s="188" t="n"/>
      <c r="Q878" s="194" t="n"/>
      <c r="R878" s="194" t="n"/>
      <c r="S878" s="194" t="n"/>
      <c r="T878" s="194" t="n"/>
      <c r="U878" s="194" t="n"/>
      <c r="V878" s="194" t="n"/>
      <c r="W878" s="186" t="n"/>
      <c r="X878" s="184" t="n"/>
      <c r="Y878" s="188" t="n"/>
      <c r="Z878" s="697" t="n"/>
      <c r="AA878" s="179" t="n"/>
      <c r="AB878" s="3" t="n"/>
    </row>
    <row r="879">
      <c r="A879" s="198" t="n"/>
      <c r="B879" s="198" t="n"/>
      <c r="C879" s="198" t="n"/>
      <c r="D879" s="195" t="n"/>
      <c r="E879" s="195" t="n"/>
      <c r="F879" s="195" t="n"/>
      <c r="G879" s="239" t="n"/>
      <c r="H879" s="197" t="n"/>
      <c r="I879" s="242" t="n"/>
      <c r="J879" s="242" t="n"/>
      <c r="K879" s="195" t="n"/>
      <c r="L879" s="697" t="n"/>
      <c r="M879" s="188" t="n"/>
      <c r="N879" s="697" t="n"/>
      <c r="O879" s="697" t="n"/>
      <c r="P879" s="188" t="n"/>
      <c r="Q879" s="194" t="n"/>
      <c r="R879" s="194" t="n"/>
      <c r="S879" s="194" t="n"/>
      <c r="T879" s="194" t="n"/>
      <c r="U879" s="194" t="n"/>
      <c r="V879" s="194" t="n"/>
      <c r="W879" s="186" t="n"/>
      <c r="X879" s="184" t="n"/>
      <c r="Y879" s="188" t="n"/>
      <c r="Z879" s="697" t="n"/>
      <c r="AA879" s="179" t="n"/>
      <c r="AB879" s="3" t="n"/>
    </row>
    <row r="880">
      <c r="A880" s="198" t="n"/>
      <c r="B880" s="198" t="n"/>
      <c r="C880" s="198" t="n"/>
      <c r="D880" s="195" t="n"/>
      <c r="E880" s="195" t="n"/>
      <c r="F880" s="195" t="n"/>
      <c r="G880" s="239" t="n"/>
      <c r="H880" s="644" t="n"/>
      <c r="I880" s="546" t="n"/>
      <c r="J880" s="546" t="n"/>
      <c r="K880" s="545" t="n"/>
      <c r="L880" s="547" t="n"/>
      <c r="M880" s="548" t="n"/>
      <c r="N880" s="547" t="n"/>
      <c r="O880" s="547" t="n"/>
      <c r="P880" s="548" t="n"/>
      <c r="Q880" s="549" t="n"/>
      <c r="R880" s="549" t="n"/>
      <c r="S880" s="549" t="n"/>
      <c r="T880" s="549" t="n"/>
      <c r="U880" s="549" t="n"/>
      <c r="V880" s="549" t="n"/>
      <c r="W880" s="550" t="n"/>
      <c r="X880" s="551" t="n"/>
      <c r="Y880" s="548" t="n"/>
      <c r="Z880" s="547" t="n"/>
      <c r="AA880" s="552" t="n"/>
      <c r="AB880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3FGDH3FcOJXWHUdAXiG4Fg==" formatRows="1" sort="0" spinCount="100000" hashValue="Zqdeq0UWmHjO38y7SlqfsVo39psqqbTVsOdmWmW1ROyCTKQgSUmT4OGe3pHmGdkLL5f7Hi7dLw6pdrAHHLEL4g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880">
    <cfRule type="expression" priority="1" dxfId="5">
      <formula>$AD8=6</formula>
    </cfRule>
    <cfRule type="expression" priority="2" dxfId="4">
      <formula>$AD8=5</formula>
    </cfRule>
    <cfRule type="expression" priority="3" dxfId="3">
      <formula>$AD8=4</formula>
    </cfRule>
    <cfRule type="expression" priority="4" dxfId="2">
      <formula>$AD8=3</formula>
    </cfRule>
    <cfRule type="expression" priority="5" dxfId="1">
      <formula>$AD8=2</formula>
    </cfRule>
    <cfRule type="expression" priority="6" dxfId="0">
      <formula>$AD8=1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73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8" defaultRowHeight="16.5"/>
  <cols>
    <col width="12.375" customWidth="1" style="671" min="1" max="1"/>
    <col hidden="1" width="9.25" customWidth="1" style="671" min="2" max="6"/>
    <col hidden="1" width="8.75" customWidth="1" style="671" min="7" max="7"/>
    <col width="9.25" customWidth="1" style="671" min="8" max="8"/>
    <col width="12.5" customWidth="1" style="671" min="9" max="9"/>
    <col width="25" customWidth="1" style="671" min="10" max="10"/>
    <col width="7" customWidth="1" style="671" min="11" max="11"/>
    <col width="8.625" customWidth="1" style="671" min="12" max="12"/>
    <col width="10.625" customWidth="1" style="671" min="13" max="13"/>
    <col width="12.125" customWidth="1" style="671" min="14" max="14"/>
    <col width="10.625" customWidth="1" style="671" min="15" max="15"/>
    <col width="13.875" customWidth="1" style="671" min="16" max="16"/>
    <col width="9.125" customWidth="1" style="671" min="17" max="24"/>
    <col width="5" customWidth="1" style="671" min="25" max="27"/>
    <col width="9" customWidth="1" style="671" min="28" max="29"/>
    <col hidden="1" width="9" customWidth="1" style="671" min="30" max="30"/>
    <col width="9" customWidth="1" style="671" min="32" max="34"/>
  </cols>
  <sheetData>
    <row r="1" ht="16.5" customFormat="1" customHeight="1" s="3">
      <c r="A1" s="3" t="inlineStr">
        <is>
          <t> </t>
        </is>
      </c>
      <c r="B1" s="3" t="inlineStr">
        <is>
          <t>가</t>
        </is>
      </c>
      <c r="C1" s="697" t="inlineStr">
        <is>
          <t>나</t>
        </is>
      </c>
      <c r="D1" s="697" t="inlineStr">
        <is>
          <t>다</t>
        </is>
      </c>
      <c r="E1" s="697" t="inlineStr">
        <is>
          <t>가나다</t>
        </is>
      </c>
      <c r="F1" s="697" t="n"/>
      <c r="G1" s="697" t="n"/>
      <c r="H1" s="697" t="n"/>
      <c r="I1" s="696" t="inlineStr">
        <is>
          <t xml:space="preserve">           환산점수 배치표 (다 군)        2026학년도 수능 실채점기준</t>
        </is>
      </c>
      <c r="J1" s="751" t="n"/>
      <c r="K1" s="751" t="n"/>
      <c r="L1" s="751" t="n"/>
      <c r="M1" s="751" t="n"/>
      <c r="N1" s="751" t="n"/>
      <c r="O1" s="751" t="n"/>
      <c r="P1" s="751" t="n"/>
      <c r="Q1" s="751" t="n"/>
      <c r="R1" s="697" t="n"/>
      <c r="S1" s="697" t="n"/>
      <c r="T1" s="697" t="n"/>
      <c r="U1" s="697" t="n"/>
      <c r="V1" s="697" t="n"/>
      <c r="W1" s="184" t="n"/>
      <c r="X1" s="184" t="n"/>
      <c r="Y1" s="697" t="n"/>
      <c r="Z1" s="697" t="n"/>
      <c r="AA1" s="697" t="n"/>
      <c r="AC1" s="0" t="n"/>
      <c r="AD1" s="0" t="n"/>
      <c r="AE1" s="0" t="n"/>
    </row>
    <row r="2" customFormat="1" s="3">
      <c r="B2" s="3" t="n">
        <v>1</v>
      </c>
      <c r="C2" s="697" t="n">
        <v>2</v>
      </c>
      <c r="D2" s="697" t="n">
        <v>3</v>
      </c>
      <c r="E2" s="697" t="n">
        <v>4</v>
      </c>
      <c r="F2" s="697" t="n"/>
      <c r="G2" s="697" t="n"/>
      <c r="H2" s="697" t="n"/>
      <c r="I2" s="751" t="n"/>
      <c r="J2" s="751" t="n"/>
      <c r="K2" s="751" t="n"/>
      <c r="L2" s="751" t="n"/>
      <c r="M2" s="751" t="n"/>
      <c r="N2" s="751" t="n"/>
      <c r="O2" s="751" t="n"/>
      <c r="P2" s="751" t="n"/>
      <c r="Q2" s="751" t="n"/>
      <c r="R2" s="701" t="inlineStr">
        <is>
          <t>제작 및 검토 &lt;베텔기우스&gt; Betelgeuse058.tistory.com</t>
        </is>
      </c>
      <c r="W2" s="184" t="n"/>
      <c r="X2" s="184" t="n"/>
      <c r="Y2" s="697" t="n"/>
      <c r="Z2" s="697" t="n"/>
      <c r="AA2" s="697" t="n"/>
      <c r="AC2" s="0" t="n"/>
      <c r="AD2" s="0" t="n"/>
      <c r="AE2" s="0" t="n"/>
    </row>
    <row r="3" customFormat="1" s="3">
      <c r="A3" s="3" t="inlineStr">
        <is>
          <t> </t>
        </is>
      </c>
      <c r="B3" s="244" t="inlineStr">
        <is>
          <t>군 입력</t>
        </is>
      </c>
      <c r="C3" s="107" t="n"/>
      <c r="D3" s="697" t="n"/>
      <c r="E3" s="697" t="n"/>
      <c r="F3" s="697" t="n"/>
      <c r="G3" s="697" t="n"/>
      <c r="H3" s="697" t="n"/>
      <c r="I3" s="751" t="n"/>
      <c r="J3" s="751" t="n"/>
      <c r="K3" s="751" t="n"/>
      <c r="L3" s="751" t="n"/>
      <c r="M3" s="751" t="n"/>
      <c r="N3" s="751" t="n"/>
      <c r="O3" s="751" t="n"/>
      <c r="P3" s="751" t="n"/>
      <c r="Q3" s="751" t="n"/>
      <c r="W3" s="184" t="n"/>
      <c r="X3" s="184" t="n"/>
      <c r="Y3" s="697" t="n"/>
      <c r="Z3" s="697" t="n"/>
      <c r="AA3" s="697" t="n"/>
      <c r="AC3" s="0" t="n"/>
      <c r="AD3" s="0" t="n"/>
      <c r="AE3" s="0" t="n"/>
    </row>
    <row r="4" customFormat="1" s="3">
      <c r="B4" s="245" t="n">
        <v>3</v>
      </c>
      <c r="C4" s="110">
        <f>IF($B$4=1,CONCATENATE($B$1,AE4),IF($B$4=2,CONCATENATE($C$1,AE4),IF($B$4=3,CONCATENATE($D$1,AE4),IF($B$4=4,CONCATENATE($E$1,AE4)))))</f>
        <v/>
      </c>
      <c r="D4" s="697" t="n"/>
      <c r="E4" s="697" t="n"/>
      <c r="F4" s="697" t="n"/>
      <c r="G4" s="697" t="n"/>
      <c r="H4" s="697" t="n"/>
      <c r="I4" s="697" t="n"/>
      <c r="J4" s="697" t="n"/>
      <c r="K4" s="697" t="n"/>
      <c r="L4" s="697" t="n"/>
      <c r="M4" s="697" t="n"/>
      <c r="N4" s="697" t="n"/>
      <c r="O4" s="697" t="n"/>
      <c r="P4" s="697" t="n"/>
      <c r="Q4" s="697" t="n"/>
      <c r="R4" s="697" t="n"/>
      <c r="S4" s="697" t="n"/>
      <c r="T4" s="697" t="n"/>
      <c r="U4" s="697" t="n"/>
      <c r="V4" s="697" t="n"/>
      <c r="W4" s="200" t="n"/>
      <c r="X4" s="184" t="n"/>
      <c r="Y4" s="697" t="n"/>
      <c r="Z4" s="697" t="n"/>
      <c r="AA4" s="697" t="n"/>
      <c r="AC4" s="0" t="n"/>
      <c r="AD4" s="0" t="n"/>
      <c r="AE4" s="0" t="n"/>
    </row>
    <row r="5" ht="17.25" customFormat="1" customHeight="1" s="3" thickBot="1">
      <c r="C5" s="246">
        <f>IFERROR(INDEX('배치점수 계산기'!A9:C9,MATCH(C4,'배치점수 계산기'!A7:C7,0)),)</f>
        <v/>
      </c>
      <c r="D5" s="697" t="n"/>
      <c r="E5" s="697" t="n"/>
      <c r="F5" s="697" t="n"/>
      <c r="G5" s="697" t="n"/>
      <c r="H5" s="697" t="n"/>
      <c r="I5" s="697" t="n"/>
      <c r="J5" s="697" t="n"/>
      <c r="K5" s="697" t="n"/>
      <c r="L5" s="697" t="n"/>
      <c r="M5" s="697" t="n"/>
      <c r="N5" s="697" t="n"/>
      <c r="O5" s="185" t="n"/>
      <c r="P5" s="697" t="n"/>
      <c r="Q5" s="697" t="n"/>
      <c r="R5" s="752" t="inlineStr">
        <is>
          <t>판정 기준점수</t>
        </is>
      </c>
      <c r="S5" s="753" t="n"/>
      <c r="T5" s="753" t="n"/>
      <c r="U5" s="753" t="n"/>
      <c r="V5" s="754" t="n"/>
      <c r="W5" s="199" t="n"/>
      <c r="X5" s="184" t="n"/>
      <c r="Y5" s="697" t="n"/>
      <c r="Z5" s="697" t="n"/>
      <c r="AA5" s="697" t="n"/>
      <c r="AC5" s="0" t="n"/>
      <c r="AD5" s="0" t="n"/>
      <c r="AE5" s="0" t="n"/>
    </row>
    <row r="6" customFormat="1" s="3">
      <c r="D6" s="697" t="n"/>
      <c r="E6" s="697" t="n"/>
      <c r="F6" s="697" t="n"/>
      <c r="G6" s="697" t="n"/>
      <c r="H6" s="698" t="n"/>
      <c r="I6" s="187" t="n"/>
      <c r="J6" s="187" t="n"/>
      <c r="K6" s="187" t="n"/>
      <c r="L6" s="699" t="n"/>
      <c r="M6" s="752" t="inlineStr">
        <is>
          <t>감점 상세</t>
        </is>
      </c>
      <c r="N6" s="753" t="n"/>
      <c r="O6" s="754" t="n"/>
      <c r="P6" s="178" t="inlineStr">
        <is>
          <t>나의 점수</t>
        </is>
      </c>
      <c r="Q6" s="755" t="n"/>
      <c r="R6" s="178" t="inlineStr">
        <is>
          <t>안정</t>
        </is>
      </c>
      <c r="S6" s="699" t="inlineStr">
        <is>
          <t>적정</t>
        </is>
      </c>
      <c r="T6" s="699" t="inlineStr">
        <is>
          <t>예상컷</t>
        </is>
      </c>
      <c r="U6" s="699" t="inlineStr">
        <is>
          <t>도전</t>
        </is>
      </c>
      <c r="V6" s="179" t="n"/>
      <c r="W6" s="752" t="inlineStr">
        <is>
          <t>반영 방법</t>
        </is>
      </c>
      <c r="X6" s="754" t="n"/>
      <c r="Y6" s="752" t="inlineStr">
        <is>
          <t>실질 반영비</t>
        </is>
      </c>
      <c r="Z6" s="753" t="n"/>
      <c r="AA6" s="754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8" t="inlineStr">
        <is>
          <t>국</t>
        </is>
      </c>
      <c r="Z7" s="187" t="inlineStr">
        <is>
          <t>수</t>
        </is>
      </c>
      <c r="AA7" s="699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23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7">
        <f>IF(OFFSET(환산공식!$ED$15,$F8,0)=1,"O","X")</f>
        <v/>
      </c>
      <c r="M8" s="188">
        <f>IFERROR(OFFSET(환산공식!DJ$15,$F8,0),"")</f>
        <v/>
      </c>
      <c r="N8" s="697">
        <f>IFERROR(CONCATENATE(ROUND(OFFSET(환산공식!DK$15,$F8,0),1),"%"),"")</f>
        <v/>
      </c>
      <c r="O8" s="697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7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다2</t>
        </is>
      </c>
      <c r="D9" s="235" t="n">
        <v>1894</v>
      </c>
      <c r="E9" s="195" t="n">
        <v>14</v>
      </c>
      <c r="F9" s="195" t="n">
        <v>14</v>
      </c>
      <c r="G9" s="239" t="n">
        <v>2</v>
      </c>
      <c r="H9" s="197" t="inlineStr">
        <is>
          <t>다</t>
        </is>
      </c>
      <c r="I9" s="242" t="inlineStr">
        <is>
          <t>서강대</t>
        </is>
      </c>
      <c r="J9" s="242" t="inlineStr">
        <is>
          <t>AI기반자유전공학부</t>
        </is>
      </c>
      <c r="K9" s="195" t="inlineStr">
        <is>
          <t>자연</t>
        </is>
      </c>
      <c r="L9" s="697">
        <f>IF(OFFSET(환산공식!$ED$15,$F9,0)=1,"O","X")</f>
        <v/>
      </c>
      <c r="M9" s="188">
        <f>IFERROR(OFFSET(환산공식!DJ$15,$F9,0),"")</f>
        <v/>
      </c>
      <c r="N9" s="697">
        <f>IFERROR(CONCATENATE(ROUND(OFFSET(환산공식!DK$15,$F9,0),1),"%"),"")</f>
        <v/>
      </c>
      <c r="O9" s="697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7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다3</t>
        </is>
      </c>
      <c r="D10" s="235" t="n">
        <v>1895</v>
      </c>
      <c r="E10" s="195" t="n">
        <v>14</v>
      </c>
      <c r="F10" s="195" t="n">
        <v>14</v>
      </c>
      <c r="G10" s="239" t="n">
        <v>3</v>
      </c>
      <c r="H10" s="197" t="inlineStr">
        <is>
          <t>다</t>
        </is>
      </c>
      <c r="I10" s="242" t="inlineStr">
        <is>
          <t>서강대</t>
        </is>
      </c>
      <c r="J10" s="242" t="inlineStr">
        <is>
          <t>인문학기반자유전공학부</t>
        </is>
      </c>
      <c r="K10" s="195" t="inlineStr">
        <is>
          <t>통합</t>
        </is>
      </c>
      <c r="L10" s="697">
        <f>IF(OFFSET(환산공식!$ED$15,$F10,0)=1,"O","X")</f>
        <v/>
      </c>
      <c r="M10" s="188">
        <f>IFERROR(OFFSET(환산공식!DJ$15,$F10,0),"")</f>
        <v/>
      </c>
      <c r="N10" s="697">
        <f>IFERROR(CONCATENATE(ROUND(OFFSET(환산공식!DK$15,$F10,0),1),"%"),"")</f>
        <v/>
      </c>
      <c r="O10" s="697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7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다4</t>
        </is>
      </c>
      <c r="D11" s="235" t="n">
        <v>1896</v>
      </c>
      <c r="E11" s="195" t="n">
        <v>275</v>
      </c>
      <c r="F11" s="195" t="n">
        <v>275</v>
      </c>
      <c r="G11" s="239" t="n">
        <v>4</v>
      </c>
      <c r="H11" s="197" t="inlineStr">
        <is>
          <t>다</t>
        </is>
      </c>
      <c r="I11" s="242" t="inlineStr">
        <is>
          <t>성균관대</t>
        </is>
      </c>
      <c r="J11" s="242" t="inlineStr">
        <is>
          <t>배터리학과</t>
        </is>
      </c>
      <c r="K11" s="195" t="inlineStr">
        <is>
          <t>자연</t>
        </is>
      </c>
      <c r="L11" s="697">
        <f>IF(OFFSET(환산공식!$ED$15,$F11,0)=1,"O","X")</f>
        <v/>
      </c>
      <c r="M11" s="188">
        <f>IFERROR(OFFSET(환산공식!DJ$15,$F11,0),"")</f>
        <v/>
      </c>
      <c r="N11" s="697">
        <f>IFERROR(CONCATENATE(ROUND(OFFSET(환산공식!DK$15,$F11,0),1),"%"),"")</f>
        <v/>
      </c>
      <c r="O11" s="697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7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다5</t>
        </is>
      </c>
      <c r="D12" s="235" t="n">
        <v>1897</v>
      </c>
      <c r="E12" s="195" t="n">
        <v>275</v>
      </c>
      <c r="F12" s="195" t="n">
        <v>275</v>
      </c>
      <c r="G12" s="239" t="n">
        <v>5</v>
      </c>
      <c r="H12" s="197" t="inlineStr">
        <is>
          <t>다</t>
        </is>
      </c>
      <c r="I12" s="242" t="inlineStr">
        <is>
          <t>성균관대</t>
        </is>
      </c>
      <c r="J12" s="242" t="inlineStr">
        <is>
          <t>반도체융합공학과</t>
        </is>
      </c>
      <c r="K12" s="195" t="inlineStr">
        <is>
          <t>자연</t>
        </is>
      </c>
      <c r="L12" s="697">
        <f>IF(OFFSET(환산공식!$ED$15,$F12,0)=1,"O","X")</f>
        <v/>
      </c>
      <c r="M12" s="188">
        <f>IFERROR(OFFSET(환산공식!DJ$15,$F12,0),"")</f>
        <v/>
      </c>
      <c r="N12" s="697">
        <f>IFERROR(CONCATENATE(ROUND(OFFSET(환산공식!DK$15,$F12,0),1),"%"),"")</f>
        <v/>
      </c>
      <c r="O12" s="697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7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다6</t>
        </is>
      </c>
      <c r="D13" s="235" t="n">
        <v>1898</v>
      </c>
      <c r="E13" s="195" t="n">
        <v>275</v>
      </c>
      <c r="F13" s="195" t="n">
        <v>275</v>
      </c>
      <c r="G13" s="239" t="n">
        <v>6</v>
      </c>
      <c r="H13" s="197" t="inlineStr">
        <is>
          <t>다</t>
        </is>
      </c>
      <c r="I13" s="242" t="inlineStr">
        <is>
          <t>성균관대</t>
        </is>
      </c>
      <c r="J13" s="242" t="inlineStr">
        <is>
          <t>양자정보공학과</t>
        </is>
      </c>
      <c r="K13" s="195" t="inlineStr">
        <is>
          <t>자연</t>
        </is>
      </c>
      <c r="L13" s="697">
        <f>IF(OFFSET(환산공식!$ED$15,$F13,0)=1,"O","X")</f>
        <v/>
      </c>
      <c r="M13" s="188">
        <f>IFERROR(OFFSET(환산공식!DJ$15,$F13,0),"")</f>
        <v/>
      </c>
      <c r="N13" s="697">
        <f>IFERROR(CONCATENATE(ROUND(OFFSET(환산공식!DK$15,$F13,0),1),"%"),"")</f>
        <v/>
      </c>
      <c r="O13" s="697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7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다7</t>
        </is>
      </c>
      <c r="D14" s="235" t="n">
        <v>1899</v>
      </c>
      <c r="E14" s="195" t="n">
        <v>275</v>
      </c>
      <c r="F14" s="195" t="n">
        <v>275</v>
      </c>
      <c r="G14" s="239" t="n">
        <v>7</v>
      </c>
      <c r="H14" s="197" t="inlineStr">
        <is>
          <t>다</t>
        </is>
      </c>
      <c r="I14" s="242" t="inlineStr">
        <is>
          <t>성균관대</t>
        </is>
      </c>
      <c r="J14" s="242" t="inlineStr">
        <is>
          <t>글로벌바이오메디컬공학과</t>
        </is>
      </c>
      <c r="K14" s="195" t="inlineStr">
        <is>
          <t>자연</t>
        </is>
      </c>
      <c r="L14" s="697">
        <f>IF(OFFSET(환산공식!$ED$15,$F14,0)=1,"O","X")</f>
        <v/>
      </c>
      <c r="M14" s="188">
        <f>IFERROR(OFFSET(환산공식!DJ$15,$F14,0),"")</f>
        <v/>
      </c>
      <c r="N14" s="697">
        <f>IFERROR(CONCATENATE(ROUND(OFFSET(환산공식!DK$15,$F14,0),1),"%"),"")</f>
        <v/>
      </c>
      <c r="O14" s="697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7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다8</t>
        </is>
      </c>
      <c r="D15" s="235" t="n">
        <v>1900</v>
      </c>
      <c r="E15" s="195" t="n">
        <v>275</v>
      </c>
      <c r="F15" s="195" t="n">
        <v>275</v>
      </c>
      <c r="G15" s="239" t="n">
        <v>8</v>
      </c>
      <c r="H15" s="197" t="inlineStr">
        <is>
          <t>다</t>
        </is>
      </c>
      <c r="I15" s="242" t="inlineStr">
        <is>
          <t>성균관대</t>
        </is>
      </c>
      <c r="J15" s="242" t="inlineStr">
        <is>
          <t>에너지학과</t>
        </is>
      </c>
      <c r="K15" s="195" t="inlineStr">
        <is>
          <t>자연</t>
        </is>
      </c>
      <c r="L15" s="697">
        <f>IF(OFFSET(환산공식!$ED$15,$F15,0)=1,"O","X")</f>
        <v/>
      </c>
      <c r="M15" s="188">
        <f>IFERROR(OFFSET(환산공식!DJ$15,$F15,0),"")</f>
        <v/>
      </c>
      <c r="N15" s="697">
        <f>IFERROR(CONCATENATE(ROUND(OFFSET(환산공식!DK$15,$F15,0),1),"%"),"")</f>
        <v/>
      </c>
      <c r="O15" s="697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7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다9</t>
        </is>
      </c>
      <c r="D16" s="235" t="n">
        <v>1901</v>
      </c>
      <c r="E16" s="195" t="n">
        <v>278</v>
      </c>
      <c r="F16" s="195" t="n">
        <v>278</v>
      </c>
      <c r="G16" s="239" t="n">
        <v>9</v>
      </c>
      <c r="H16" s="197" t="inlineStr">
        <is>
          <t>다</t>
        </is>
      </c>
      <c r="I16" s="242" t="inlineStr">
        <is>
          <t>성균관대</t>
        </is>
      </c>
      <c r="J16" s="242" t="inlineStr">
        <is>
          <t>글로벌경영학과</t>
        </is>
      </c>
      <c r="K16" s="195" t="inlineStr">
        <is>
          <t>통합</t>
        </is>
      </c>
      <c r="L16" s="697">
        <f>IF(OFFSET(환산공식!$ED$15,$F16,0)=1,"O","X")</f>
        <v/>
      </c>
      <c r="M16" s="188">
        <f>IFERROR(OFFSET(환산공식!DJ$15,$F16,0),"")</f>
        <v/>
      </c>
      <c r="N16" s="697">
        <f>IFERROR(CONCATENATE(ROUND(OFFSET(환산공식!DK$15,$F16,0),1),"%"),"")</f>
        <v/>
      </c>
      <c r="O16" s="697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7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다10</t>
        </is>
      </c>
      <c r="D17" s="235" t="n">
        <v>1902</v>
      </c>
      <c r="E17" s="195" t="n">
        <v>29</v>
      </c>
      <c r="F17" s="195" t="n">
        <v>29</v>
      </c>
      <c r="G17" s="239" t="n">
        <v>10</v>
      </c>
      <c r="H17" s="197" t="inlineStr">
        <is>
          <t>다</t>
        </is>
      </c>
      <c r="I17" s="242" t="inlineStr">
        <is>
          <t>한양대</t>
        </is>
      </c>
      <c r="J17" s="242" t="inlineStr">
        <is>
          <t>한양인터칼리지학부</t>
        </is>
      </c>
      <c r="K17" s="195" t="inlineStr">
        <is>
          <t>통합</t>
        </is>
      </c>
      <c r="L17" s="697">
        <f>IF(OFFSET(환산공식!$ED$15,$F17,0)=1,"O","X")</f>
        <v/>
      </c>
      <c r="M17" s="188">
        <f>IFERROR(OFFSET(환산공식!DJ$15,$F17,0),"")</f>
        <v/>
      </c>
      <c r="N17" s="697">
        <f>IFERROR(CONCATENATE(ROUND(OFFSET(환산공식!DK$15,$F17,0),1),"%"),"")</f>
        <v/>
      </c>
      <c r="O17" s="697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7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다11</t>
        </is>
      </c>
      <c r="D18" s="235" t="n">
        <v>1903</v>
      </c>
      <c r="E18" s="195" t="n">
        <v>30</v>
      </c>
      <c r="F18" s="195" t="n">
        <v>30</v>
      </c>
      <c r="G18" s="239" t="n">
        <v>11</v>
      </c>
      <c r="H18" s="197" t="inlineStr">
        <is>
          <t>다</t>
        </is>
      </c>
      <c r="I18" s="242" t="inlineStr">
        <is>
          <t>중앙대</t>
        </is>
      </c>
      <c r="J18" s="242" t="inlineStr">
        <is>
          <t>창의ICT공과대학</t>
        </is>
      </c>
      <c r="K18" s="195" t="inlineStr">
        <is>
          <t>자연</t>
        </is>
      </c>
      <c r="L18" s="697">
        <f>IF(OFFSET(환산공식!$ED$15,$F18,0)=1,"O","X")</f>
        <v/>
      </c>
      <c r="M18" s="188">
        <f>IFERROR(OFFSET(환산공식!DJ$15,$F18,0),"")</f>
        <v/>
      </c>
      <c r="N18" s="697">
        <f>IFERROR(CONCATENATE(ROUND(OFFSET(환산공식!DK$15,$F18,0),1),"%"),"")</f>
        <v/>
      </c>
      <c r="O18" s="697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7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다12</t>
        </is>
      </c>
      <c r="D19" s="235" t="n">
        <v>1904</v>
      </c>
      <c r="E19" s="195" t="n">
        <v>30</v>
      </c>
      <c r="F19" s="195" t="n">
        <v>30</v>
      </c>
      <c r="G19" s="239" t="n">
        <v>12</v>
      </c>
      <c r="H19" s="197" t="inlineStr">
        <is>
          <t>다</t>
        </is>
      </c>
      <c r="I19" s="242" t="inlineStr">
        <is>
          <t>중앙대</t>
        </is>
      </c>
      <c r="J19" s="242" t="inlineStr">
        <is>
          <t>소프트웨어학부</t>
        </is>
      </c>
      <c r="K19" s="195" t="inlineStr">
        <is>
          <t>자연</t>
        </is>
      </c>
      <c r="L19" s="697">
        <f>IF(OFFSET(환산공식!$ED$15,$F19,0)=1,"O","X")</f>
        <v/>
      </c>
      <c r="M19" s="188">
        <f>IFERROR(OFFSET(환산공식!DJ$15,$F19,0),"")</f>
        <v/>
      </c>
      <c r="N19" s="697">
        <f>IFERROR(CONCATENATE(ROUND(OFFSET(환산공식!DK$15,$F19,0),1),"%"),"")</f>
        <v/>
      </c>
      <c r="O19" s="697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7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다13</t>
        </is>
      </c>
      <c r="D20" s="235" t="n">
        <v>1905</v>
      </c>
      <c r="E20" s="195" t="n">
        <v>32</v>
      </c>
      <c r="F20" s="195" t="n">
        <v>32</v>
      </c>
      <c r="G20" s="239" t="n">
        <v>13</v>
      </c>
      <c r="H20" s="197" t="inlineStr">
        <is>
          <t>다</t>
        </is>
      </c>
      <c r="I20" s="242" t="inlineStr">
        <is>
          <t>중앙대</t>
        </is>
      </c>
      <c r="J20" s="242" t="inlineStr">
        <is>
          <t>경영학부(경영학)</t>
        </is>
      </c>
      <c r="K20" s="195" t="inlineStr">
        <is>
          <t>통합</t>
        </is>
      </c>
      <c r="L20" s="697">
        <f>IF(OFFSET(환산공식!$ED$15,$F20,0)=1,"O","X")</f>
        <v/>
      </c>
      <c r="M20" s="188">
        <f>IFERROR(OFFSET(환산공식!DJ$15,$F20,0),"")</f>
        <v/>
      </c>
      <c r="N20" s="697">
        <f>IFERROR(CONCATENATE(ROUND(OFFSET(환산공식!DK$15,$F20,0),1),"%"),"")</f>
        <v/>
      </c>
      <c r="O20" s="697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7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다14</t>
        </is>
      </c>
      <c r="D21" s="235" t="n">
        <v>1906</v>
      </c>
      <c r="E21" s="195" t="n">
        <v>44</v>
      </c>
      <c r="F21" s="195" t="n">
        <v>44</v>
      </c>
      <c r="G21" s="239" t="n">
        <v>14</v>
      </c>
      <c r="H21" s="197" t="inlineStr">
        <is>
          <t>다</t>
        </is>
      </c>
      <c r="I21" s="242" t="inlineStr">
        <is>
          <t>서울시립대</t>
        </is>
      </c>
      <c r="J21" s="242" t="inlineStr">
        <is>
          <t>첨단융합학부 첨단인공지능전공</t>
        </is>
      </c>
      <c r="K21" s="195" t="inlineStr">
        <is>
          <t>자연</t>
        </is>
      </c>
      <c r="L21" s="697">
        <f>IF(OFFSET(환산공식!$ED$15,$F21,0)=1,"O","X")</f>
        <v/>
      </c>
      <c r="M21" s="188">
        <f>IFERROR(OFFSET(환산공식!DJ$15,$F21,0),"")</f>
        <v/>
      </c>
      <c r="N21" s="697">
        <f>IFERROR(CONCATENATE(ROUND(OFFSET(환산공식!DK$15,$F21,0),1),"%"),"")</f>
        <v/>
      </c>
      <c r="O21" s="697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7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다15</t>
        </is>
      </c>
      <c r="D22" s="235" t="n">
        <v>1907</v>
      </c>
      <c r="E22" s="195" t="n">
        <v>44</v>
      </c>
      <c r="F22" s="195" t="n">
        <v>44</v>
      </c>
      <c r="G22" s="239" t="n">
        <v>15</v>
      </c>
      <c r="H22" s="197" t="inlineStr">
        <is>
          <t>다</t>
        </is>
      </c>
      <c r="I22" s="242" t="inlineStr">
        <is>
          <t>서울시립대</t>
        </is>
      </c>
      <c r="J22" s="242" t="inlineStr">
        <is>
          <t>첨단융합학부 융합바이오헬스전공</t>
        </is>
      </c>
      <c r="K22" s="195" t="inlineStr">
        <is>
          <t>자연</t>
        </is>
      </c>
      <c r="L22" s="697">
        <f>IF(OFFSET(환산공식!$ED$15,$F22,0)=1,"O","X")</f>
        <v/>
      </c>
      <c r="M22" s="188">
        <f>IFERROR(OFFSET(환산공식!DJ$15,$F22,0),"")</f>
        <v/>
      </c>
      <c r="N22" s="697">
        <f>IFERROR(CONCATENATE(ROUND(OFFSET(환산공식!DK$15,$F22,0),1),"%"),"")</f>
        <v/>
      </c>
      <c r="O22" s="697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7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다16</t>
        </is>
      </c>
      <c r="D23" s="235" t="n">
        <v>1908</v>
      </c>
      <c r="E23" s="195" t="n">
        <v>45</v>
      </c>
      <c r="F23" s="195" t="n">
        <v>45</v>
      </c>
      <c r="G23" s="239" t="n">
        <v>16</v>
      </c>
      <c r="H23" s="197" t="inlineStr">
        <is>
          <t>다</t>
        </is>
      </c>
      <c r="I23" s="242" t="inlineStr">
        <is>
          <t>서울시립대</t>
        </is>
      </c>
      <c r="J23" s="242" t="inlineStr">
        <is>
          <t>융합응용화학과</t>
        </is>
      </c>
      <c r="K23" s="195" t="inlineStr">
        <is>
          <t>자연</t>
        </is>
      </c>
      <c r="L23" s="697">
        <f>IF(OFFSET(환산공식!$ED$15,$F23,0)=1,"O","X")</f>
        <v/>
      </c>
      <c r="M23" s="188">
        <f>IFERROR(OFFSET(환산공식!DJ$15,$F23,0),"")</f>
        <v/>
      </c>
      <c r="N23" s="697">
        <f>IFERROR(CONCATENATE(ROUND(OFFSET(환산공식!DK$15,$F23,0),1),"%"),"")</f>
        <v/>
      </c>
      <c r="O23" s="697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7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다17</t>
        </is>
      </c>
      <c r="D24" s="235" t="n">
        <v>1909</v>
      </c>
      <c r="E24" s="195" t="n">
        <v>88</v>
      </c>
      <c r="F24" s="195" t="n">
        <v>88</v>
      </c>
      <c r="G24" s="239" t="n">
        <v>17</v>
      </c>
      <c r="H24" s="197" t="inlineStr">
        <is>
          <t>다</t>
        </is>
      </c>
      <c r="I24" s="242" t="inlineStr">
        <is>
          <t>이화여대</t>
        </is>
      </c>
      <c r="J24" s="242" t="inlineStr">
        <is>
          <t>인공지능데이터(자연)</t>
        </is>
      </c>
      <c r="K24" s="195" t="inlineStr">
        <is>
          <t>자연</t>
        </is>
      </c>
      <c r="L24" s="697">
        <f>IF(OFFSET(환산공식!$ED$15,$F24,0)=1,"O","X")</f>
        <v/>
      </c>
      <c r="M24" s="188">
        <f>IFERROR(OFFSET(환산공식!DJ$15,$F24,0),"")</f>
        <v/>
      </c>
      <c r="N24" s="697">
        <f>IFERROR(CONCATENATE(ROUND(OFFSET(환산공식!DK$15,$F24,0),1),"%"),"")</f>
        <v/>
      </c>
      <c r="O24" s="697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7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다18</t>
        </is>
      </c>
      <c r="D25" s="235" t="n">
        <v>1910</v>
      </c>
      <c r="E25" s="195" t="n">
        <v>89</v>
      </c>
      <c r="F25" s="195" t="n">
        <v>89</v>
      </c>
      <c r="G25" s="239" t="n">
        <v>18</v>
      </c>
      <c r="H25" s="197" t="inlineStr">
        <is>
          <t>다</t>
        </is>
      </c>
      <c r="I25" s="242" t="inlineStr">
        <is>
          <t>이화여대</t>
        </is>
      </c>
      <c r="J25" s="242" t="inlineStr">
        <is>
          <t>인공지능데이터(인문)</t>
        </is>
      </c>
      <c r="K25" s="195" t="inlineStr">
        <is>
          <t>통합</t>
        </is>
      </c>
      <c r="L25" s="697">
        <f>IF(OFFSET(환산공식!$ED$15,$F25,0)=1,"O","X")</f>
        <v/>
      </c>
      <c r="M25" s="188">
        <f>IFERROR(OFFSET(환산공식!DJ$15,$F25,0),"")</f>
        <v/>
      </c>
      <c r="N25" s="697">
        <f>IFERROR(CONCATENATE(ROUND(OFFSET(환산공식!DK$15,$F25,0),1),"%"),"")</f>
        <v/>
      </c>
      <c r="O25" s="697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7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다19</t>
        </is>
      </c>
      <c r="D26" s="235" t="n">
        <v>1911</v>
      </c>
      <c r="E26" s="195" t="n">
        <v>40</v>
      </c>
      <c r="F26" s="195" t="n">
        <v>40</v>
      </c>
      <c r="G26" s="239" t="n">
        <v>19</v>
      </c>
      <c r="H26" s="197" t="inlineStr">
        <is>
          <t>다</t>
        </is>
      </c>
      <c r="I26" s="242" t="inlineStr">
        <is>
          <t>한국외국어대</t>
        </is>
      </c>
      <c r="J26" s="242" t="inlineStr">
        <is>
          <t>Language &amp; AI융합학부</t>
        </is>
      </c>
      <c r="K26" s="195" t="inlineStr">
        <is>
          <t>자연</t>
        </is>
      </c>
      <c r="L26" s="697">
        <f>IF(OFFSET(환산공식!$ED$15,$F26,0)=1,"O","X")</f>
        <v/>
      </c>
      <c r="M26" s="188">
        <f>IFERROR(OFFSET(환산공식!DJ$15,$F26,0),"")</f>
        <v/>
      </c>
      <c r="N26" s="697">
        <f>IFERROR(CONCATENATE(ROUND(OFFSET(환산공식!DK$15,$F26,0),1),"%"),"")</f>
        <v/>
      </c>
      <c r="O26" s="697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7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다20</t>
        </is>
      </c>
      <c r="D27" s="235" t="n">
        <v>1912</v>
      </c>
      <c r="E27" s="195" t="n">
        <v>40</v>
      </c>
      <c r="F27" s="195" t="n">
        <v>40</v>
      </c>
      <c r="G27" s="239" t="n">
        <v>20</v>
      </c>
      <c r="H27" s="197" t="inlineStr">
        <is>
          <t>다</t>
        </is>
      </c>
      <c r="I27" s="242" t="inlineStr">
        <is>
          <t>한국외국어대</t>
        </is>
      </c>
      <c r="J27" s="242" t="inlineStr">
        <is>
          <t>AI융합대학[통합모집]</t>
        </is>
      </c>
      <c r="K27" s="195" t="inlineStr">
        <is>
          <t>자연</t>
        </is>
      </c>
      <c r="L27" s="697">
        <f>IF(OFFSET(환산공식!$ED$15,$F27,0)=1,"O","X")</f>
        <v/>
      </c>
      <c r="M27" s="188">
        <f>IFERROR(OFFSET(환산공식!DJ$15,$F27,0),"")</f>
        <v/>
      </c>
      <c r="N27" s="697">
        <f>IFERROR(CONCATENATE(ROUND(OFFSET(환산공식!DK$15,$F27,0),1),"%"),"")</f>
        <v/>
      </c>
      <c r="O27" s="697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7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다21</t>
        </is>
      </c>
      <c r="D28" s="235" t="n">
        <v>1913</v>
      </c>
      <c r="E28" s="195" t="n">
        <v>40</v>
      </c>
      <c r="F28" s="195" t="n">
        <v>40</v>
      </c>
      <c r="G28" s="239" t="n">
        <v>21</v>
      </c>
      <c r="H28" s="197" t="inlineStr">
        <is>
          <t>다</t>
        </is>
      </c>
      <c r="I28" s="242" t="inlineStr">
        <is>
          <t>한국외국어대</t>
        </is>
      </c>
      <c r="J28" s="242" t="inlineStr">
        <is>
          <t>통계학과</t>
        </is>
      </c>
      <c r="K28" s="195" t="inlineStr">
        <is>
          <t>자연</t>
        </is>
      </c>
      <c r="L28" s="697">
        <f>IF(OFFSET(환산공식!$ED$15,$F28,0)=1,"O","X")</f>
        <v/>
      </c>
      <c r="M28" s="188">
        <f>IFERROR(OFFSET(환산공식!DJ$15,$F28,0),"")</f>
        <v/>
      </c>
      <c r="N28" s="697">
        <f>IFERROR(CONCATENATE(ROUND(OFFSET(환산공식!DK$15,$F28,0),1),"%"),"")</f>
        <v/>
      </c>
      <c r="O28" s="697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7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다22</t>
        </is>
      </c>
      <c r="D29" s="235" t="n">
        <v>1914</v>
      </c>
      <c r="E29" s="195" t="n">
        <v>40</v>
      </c>
      <c r="F29" s="195" t="n">
        <v>40</v>
      </c>
      <c r="G29" s="239" t="n">
        <v>22</v>
      </c>
      <c r="H29" s="197" t="inlineStr">
        <is>
          <t>다</t>
        </is>
      </c>
      <c r="I29" s="242" t="inlineStr">
        <is>
          <t>한국외국어대</t>
        </is>
      </c>
      <c r="J29" s="242" t="inlineStr">
        <is>
          <t>전자물리학과</t>
        </is>
      </c>
      <c r="K29" s="195" t="inlineStr">
        <is>
          <t>자연</t>
        </is>
      </c>
      <c r="L29" s="697">
        <f>IF(OFFSET(환산공식!$ED$15,$F29,0)=1,"O","X")</f>
        <v/>
      </c>
      <c r="M29" s="188">
        <f>IFERROR(OFFSET(환산공식!DJ$15,$F29,0),"")</f>
        <v/>
      </c>
      <c r="N29" s="697">
        <f>IFERROR(CONCATENATE(ROUND(OFFSET(환산공식!DK$15,$F29,0),1),"%"),"")</f>
        <v/>
      </c>
      <c r="O29" s="697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7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다23</t>
        </is>
      </c>
      <c r="D30" s="235" t="n">
        <v>1915</v>
      </c>
      <c r="E30" s="195" t="n">
        <v>40</v>
      </c>
      <c r="F30" s="195" t="n">
        <v>40</v>
      </c>
      <c r="G30" s="239" t="n">
        <v>23</v>
      </c>
      <c r="H30" s="197" t="inlineStr">
        <is>
          <t>다</t>
        </is>
      </c>
      <c r="I30" s="242" t="inlineStr">
        <is>
          <t>한국외국어대</t>
        </is>
      </c>
      <c r="J30" s="242" t="inlineStr">
        <is>
          <t>환경학과</t>
        </is>
      </c>
      <c r="K30" s="195" t="inlineStr">
        <is>
          <t>자연</t>
        </is>
      </c>
      <c r="L30" s="697">
        <f>IF(OFFSET(환산공식!$ED$15,$F30,0)=1,"O","X")</f>
        <v/>
      </c>
      <c r="M30" s="188">
        <f>IFERROR(OFFSET(환산공식!DJ$15,$F30,0),"")</f>
        <v/>
      </c>
      <c r="N30" s="697">
        <f>IFERROR(CONCATENATE(ROUND(OFFSET(환산공식!DK$15,$F30,0),1),"%"),"")</f>
        <v/>
      </c>
      <c r="O30" s="697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7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다24</t>
        </is>
      </c>
      <c r="D31" s="235" t="n">
        <v>1916</v>
      </c>
      <c r="E31" s="195" t="n">
        <v>40</v>
      </c>
      <c r="F31" s="195" t="n">
        <v>40</v>
      </c>
      <c r="G31" s="239" t="n">
        <v>24</v>
      </c>
      <c r="H31" s="197" t="inlineStr">
        <is>
          <t>다</t>
        </is>
      </c>
      <c r="I31" s="242" t="inlineStr">
        <is>
          <t>한국외국어대</t>
        </is>
      </c>
      <c r="J31" s="242" t="inlineStr">
        <is>
          <t>화학과</t>
        </is>
      </c>
      <c r="K31" s="195" t="inlineStr">
        <is>
          <t>자연</t>
        </is>
      </c>
      <c r="L31" s="697">
        <f>IF(OFFSET(환산공식!$ED$15,$F31,0)=1,"O","X")</f>
        <v/>
      </c>
      <c r="M31" s="188">
        <f>IFERROR(OFFSET(환산공식!DJ$15,$F31,0),"")</f>
        <v/>
      </c>
      <c r="N31" s="697">
        <f>IFERROR(CONCATENATE(ROUND(OFFSET(환산공식!DK$15,$F31,0),1),"%"),"")</f>
        <v/>
      </c>
      <c r="O31" s="697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7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다25</t>
        </is>
      </c>
      <c r="D32" s="235" t="n">
        <v>1917</v>
      </c>
      <c r="E32" s="195" t="n">
        <v>40</v>
      </c>
      <c r="F32" s="195" t="n">
        <v>40</v>
      </c>
      <c r="G32" s="239" t="n">
        <v>25</v>
      </c>
      <c r="H32" s="197" t="inlineStr">
        <is>
          <t>다</t>
        </is>
      </c>
      <c r="I32" s="242" t="inlineStr">
        <is>
          <t>한국외국어대</t>
        </is>
      </c>
      <c r="J32" s="242" t="inlineStr">
        <is>
          <t>수학과</t>
        </is>
      </c>
      <c r="K32" s="195" t="inlineStr">
        <is>
          <t>자연</t>
        </is>
      </c>
      <c r="L32" s="697">
        <f>IF(OFFSET(환산공식!$ED$15,$F32,0)=1,"O","X")</f>
        <v/>
      </c>
      <c r="M32" s="188">
        <f>IFERROR(OFFSET(환산공식!DJ$15,$F32,0),"")</f>
        <v/>
      </c>
      <c r="N32" s="697">
        <f>IFERROR(CONCATENATE(ROUND(OFFSET(환산공식!DK$15,$F32,0),1),"%"),"")</f>
        <v/>
      </c>
      <c r="O32" s="697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7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다26</t>
        </is>
      </c>
      <c r="D33" s="235" t="n">
        <v>1918</v>
      </c>
      <c r="E33" s="195" t="n">
        <v>40</v>
      </c>
      <c r="F33" s="195" t="n">
        <v>40</v>
      </c>
      <c r="G33" s="239" t="n">
        <v>26</v>
      </c>
      <c r="H33" s="197" t="inlineStr">
        <is>
          <t>다</t>
        </is>
      </c>
      <c r="I33" s="242" t="inlineStr">
        <is>
          <t>한국외국어대</t>
        </is>
      </c>
      <c r="J33" s="242" t="inlineStr">
        <is>
          <t>생명공학과</t>
        </is>
      </c>
      <c r="K33" s="195" t="inlineStr">
        <is>
          <t>자연</t>
        </is>
      </c>
      <c r="L33" s="697">
        <f>IF(OFFSET(환산공식!$ED$15,$F33,0)=1,"O","X")</f>
        <v/>
      </c>
      <c r="M33" s="188">
        <f>IFERROR(OFFSET(환산공식!DJ$15,$F33,0),"")</f>
        <v/>
      </c>
      <c r="N33" s="697">
        <f>IFERROR(CONCATENATE(ROUND(OFFSET(환산공식!DK$15,$F33,0),1),"%"),"")</f>
        <v/>
      </c>
      <c r="O33" s="697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7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다27</t>
        </is>
      </c>
      <c r="D34" s="235" t="n">
        <v>1919</v>
      </c>
      <c r="E34" s="195" t="n">
        <v>40</v>
      </c>
      <c r="F34" s="195" t="n">
        <v>40</v>
      </c>
      <c r="G34" s="239" t="n">
        <v>27</v>
      </c>
      <c r="H34" s="197" t="inlineStr">
        <is>
          <t>다</t>
        </is>
      </c>
      <c r="I34" s="242" t="inlineStr">
        <is>
          <t>한국외국어대</t>
        </is>
      </c>
      <c r="J34" s="242" t="inlineStr">
        <is>
          <t>자연과학대학[통합모집]</t>
        </is>
      </c>
      <c r="K34" s="195" t="inlineStr">
        <is>
          <t>자연</t>
        </is>
      </c>
      <c r="L34" s="697">
        <f>IF(OFFSET(환산공식!$ED$15,$F34,0)=1,"O","X")</f>
        <v/>
      </c>
      <c r="M34" s="188">
        <f>IFERROR(OFFSET(환산공식!DJ$15,$F34,0),"")</f>
        <v/>
      </c>
      <c r="N34" s="697">
        <f>IFERROR(CONCATENATE(ROUND(OFFSET(환산공식!DK$15,$F34,0),1),"%"),"")</f>
        <v/>
      </c>
      <c r="O34" s="697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7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다28</t>
        </is>
      </c>
      <c r="D35" s="235" t="n">
        <v>1920</v>
      </c>
      <c r="E35" s="195" t="n">
        <v>38</v>
      </c>
      <c r="F35" s="195" t="n">
        <v>38</v>
      </c>
      <c r="G35" s="239" t="n">
        <v>28</v>
      </c>
      <c r="H35" s="197" t="inlineStr">
        <is>
          <t>다</t>
        </is>
      </c>
      <c r="I35" s="242" t="inlineStr">
        <is>
          <t>한국외국어대</t>
        </is>
      </c>
      <c r="J35" s="242" t="inlineStr">
        <is>
          <t>자유전공학부(서울)</t>
        </is>
      </c>
      <c r="K35" s="195" t="inlineStr">
        <is>
          <t>통합</t>
        </is>
      </c>
      <c r="L35" s="697">
        <f>IF(OFFSET(환산공식!$ED$15,$F35,0)=1,"O","X")</f>
        <v/>
      </c>
      <c r="M35" s="188">
        <f>IFERROR(OFFSET(환산공식!DJ$15,$F35,0),"")</f>
        <v/>
      </c>
      <c r="N35" s="697">
        <f>IFERROR(CONCATENATE(ROUND(OFFSET(환산공식!DK$15,$F35,0),1),"%"),"")</f>
        <v/>
      </c>
      <c r="O35" s="697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7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다29</t>
        </is>
      </c>
      <c r="D36" s="235" t="n">
        <v>1921</v>
      </c>
      <c r="E36" s="195" t="n">
        <v>39</v>
      </c>
      <c r="F36" s="195" t="n">
        <v>39</v>
      </c>
      <c r="G36" s="239" t="n">
        <v>29</v>
      </c>
      <c r="H36" s="197" t="inlineStr">
        <is>
          <t>다</t>
        </is>
      </c>
      <c r="I36" s="242" t="inlineStr">
        <is>
          <t>한국외국어대</t>
        </is>
      </c>
      <c r="J36" s="242" t="inlineStr">
        <is>
          <t>글로벌스포츠산업학부</t>
        </is>
      </c>
      <c r="K36" s="195" t="inlineStr">
        <is>
          <t>통합</t>
        </is>
      </c>
      <c r="L36" s="697">
        <f>IF(OFFSET(환산공식!$ED$15,$F36,0)=1,"O","X")</f>
        <v/>
      </c>
      <c r="M36" s="188">
        <f>IFERROR(OFFSET(환산공식!DJ$15,$F36,0),"")</f>
        <v/>
      </c>
      <c r="N36" s="697">
        <f>IFERROR(CONCATENATE(ROUND(OFFSET(환산공식!DK$15,$F36,0),1),"%"),"")</f>
        <v/>
      </c>
      <c r="O36" s="697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7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다30</t>
        </is>
      </c>
      <c r="D37" s="235" t="n">
        <v>1922</v>
      </c>
      <c r="E37" s="195" t="n">
        <v>39</v>
      </c>
      <c r="F37" s="195" t="n">
        <v>39</v>
      </c>
      <c r="G37" s="239" t="n">
        <v>30</v>
      </c>
      <c r="H37" s="197" t="inlineStr">
        <is>
          <t>다</t>
        </is>
      </c>
      <c r="I37" s="242" t="inlineStr">
        <is>
          <t>한국외국어대</t>
        </is>
      </c>
      <c r="J37" s="242" t="inlineStr">
        <is>
          <t>국제금융학과</t>
        </is>
      </c>
      <c r="K37" s="195" t="inlineStr">
        <is>
          <t>통합</t>
        </is>
      </c>
      <c r="L37" s="697">
        <f>IF(OFFSET(환산공식!$ED$15,$F37,0)=1,"O","X")</f>
        <v/>
      </c>
      <c r="M37" s="188">
        <f>IFERROR(OFFSET(환산공식!DJ$15,$F37,0),"")</f>
        <v/>
      </c>
      <c r="N37" s="697">
        <f>IFERROR(CONCATENATE(ROUND(OFFSET(환산공식!DK$15,$F37,0),1),"%"),"")</f>
        <v/>
      </c>
      <c r="O37" s="697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7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다31</t>
        </is>
      </c>
      <c r="D38" s="235" t="n">
        <v>1923</v>
      </c>
      <c r="E38" s="195" t="n">
        <v>38</v>
      </c>
      <c r="F38" s="195" t="n">
        <v>38</v>
      </c>
      <c r="G38" s="239" t="n">
        <v>31</v>
      </c>
      <c r="H38" s="197" t="inlineStr">
        <is>
          <t>다</t>
        </is>
      </c>
      <c r="I38" s="242" t="inlineStr">
        <is>
          <t>한국외국어대</t>
        </is>
      </c>
      <c r="J38" s="242" t="inlineStr">
        <is>
          <t>Culture &amp; Technology융합대학[통합모집]</t>
        </is>
      </c>
      <c r="K38" s="195" t="inlineStr">
        <is>
          <t>통합</t>
        </is>
      </c>
      <c r="L38" s="697">
        <f>IF(OFFSET(환산공식!$ED$15,$F38,0)=1,"O","X")</f>
        <v/>
      </c>
      <c r="M38" s="188">
        <f>IFERROR(OFFSET(환산공식!DJ$15,$F38,0),"")</f>
        <v/>
      </c>
      <c r="N38" s="697">
        <f>IFERROR(CONCATENATE(ROUND(OFFSET(환산공식!DK$15,$F38,0),1),"%"),"")</f>
        <v/>
      </c>
      <c r="O38" s="697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7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다32</t>
        </is>
      </c>
      <c r="D39" s="235" t="n">
        <v>1924</v>
      </c>
      <c r="E39" s="195" t="n">
        <v>39</v>
      </c>
      <c r="F39" s="195" t="n">
        <v>39</v>
      </c>
      <c r="G39" s="239" t="n">
        <v>32</v>
      </c>
      <c r="H39" s="197" t="inlineStr">
        <is>
          <t>다</t>
        </is>
      </c>
      <c r="I39" s="242" t="inlineStr">
        <is>
          <t>한국외국어대</t>
        </is>
      </c>
      <c r="J39" s="242" t="inlineStr">
        <is>
          <t>Gobal Business &amp; Technology학부</t>
        </is>
      </c>
      <c r="K39" s="195" t="inlineStr">
        <is>
          <t>통합</t>
        </is>
      </c>
      <c r="L39" s="697">
        <f>IF(OFFSET(환산공식!$ED$15,$F39,0)=1,"O","X")</f>
        <v/>
      </c>
      <c r="M39" s="188">
        <f>IFERROR(OFFSET(환산공식!DJ$15,$F39,0),"")</f>
        <v/>
      </c>
      <c r="N39" s="697">
        <f>IFERROR(CONCATENATE(ROUND(OFFSET(환산공식!DK$15,$F39,0),1),"%"),"")</f>
        <v/>
      </c>
      <c r="O39" s="697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7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다33</t>
        </is>
      </c>
      <c r="D40" s="235" t="n">
        <v>1925</v>
      </c>
      <c r="E40" s="195" t="n">
        <v>38</v>
      </c>
      <c r="F40" s="195" t="n">
        <v>38</v>
      </c>
      <c r="G40" s="239" t="n">
        <v>33</v>
      </c>
      <c r="H40" s="197" t="inlineStr">
        <is>
          <t>다</t>
        </is>
      </c>
      <c r="I40" s="242" t="inlineStr">
        <is>
          <t>한국외국어대</t>
        </is>
      </c>
      <c r="J40" s="242" t="inlineStr">
        <is>
          <t>자유전공학부(글로벌)</t>
        </is>
      </c>
      <c r="K40" s="195" t="inlineStr">
        <is>
          <t>통합</t>
        </is>
      </c>
      <c r="L40" s="697">
        <f>IF(OFFSET(환산공식!$ED$15,$F40,0)=1,"O","X")</f>
        <v/>
      </c>
      <c r="M40" s="188">
        <f>IFERROR(OFFSET(환산공식!DJ$15,$F40,0),"")</f>
        <v/>
      </c>
      <c r="N40" s="697">
        <f>IFERROR(CONCATENATE(ROUND(OFFSET(환산공식!DK$15,$F40,0),1),"%"),"")</f>
        <v/>
      </c>
      <c r="O40" s="697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7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다34</t>
        </is>
      </c>
      <c r="D41" s="235" t="n">
        <v>1926</v>
      </c>
      <c r="E41" s="195" t="n">
        <v>39</v>
      </c>
      <c r="F41" s="195" t="n">
        <v>39</v>
      </c>
      <c r="G41" s="239" t="n">
        <v>34</v>
      </c>
      <c r="H41" s="197" t="inlineStr">
        <is>
          <t>다</t>
        </is>
      </c>
      <c r="I41" s="242" t="inlineStr">
        <is>
          <t>한국외국어대</t>
        </is>
      </c>
      <c r="J41" s="242" t="inlineStr">
        <is>
          <t>Finance &amp; AI융합학부</t>
        </is>
      </c>
      <c r="K41" s="195" t="inlineStr">
        <is>
          <t>통합</t>
        </is>
      </c>
      <c r="L41" s="697">
        <f>IF(OFFSET(환산공식!$ED$15,$F41,0)=1,"O","X")</f>
        <v/>
      </c>
      <c r="M41" s="188">
        <f>IFERROR(OFFSET(환산공식!DJ$15,$F41,0),"")</f>
        <v/>
      </c>
      <c r="N41" s="697">
        <f>IFERROR(CONCATENATE(ROUND(OFFSET(환산공식!DK$15,$F41,0),1),"%"),"")</f>
        <v/>
      </c>
      <c r="O41" s="697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7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다35</t>
        </is>
      </c>
      <c r="D42" s="235" t="n">
        <v>1927</v>
      </c>
      <c r="E42" s="195" t="n">
        <v>38</v>
      </c>
      <c r="F42" s="195" t="n">
        <v>38</v>
      </c>
      <c r="G42" s="239" t="n">
        <v>35</v>
      </c>
      <c r="H42" s="197" t="inlineStr">
        <is>
          <t>다</t>
        </is>
      </c>
      <c r="I42" s="242" t="inlineStr">
        <is>
          <t>한국외국어대</t>
        </is>
      </c>
      <c r="J42" s="242" t="inlineStr">
        <is>
          <t>투어리즘 &amp; 웰니스학부</t>
        </is>
      </c>
      <c r="K42" s="195" t="inlineStr">
        <is>
          <t>통합</t>
        </is>
      </c>
      <c r="L42" s="697">
        <f>IF(OFFSET(환산공식!$ED$15,$F42,0)=1,"O","X")</f>
        <v/>
      </c>
      <c r="M42" s="188">
        <f>IFERROR(OFFSET(환산공식!DJ$15,$F42,0),"")</f>
        <v/>
      </c>
      <c r="N42" s="697">
        <f>IFERROR(CONCATENATE(ROUND(OFFSET(환산공식!DK$15,$F42,0),1),"%"),"")</f>
        <v/>
      </c>
      <c r="O42" s="697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7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다36</t>
        </is>
      </c>
      <c r="D43" s="235" t="n">
        <v>1928</v>
      </c>
      <c r="E43" s="195" t="n">
        <v>39</v>
      </c>
      <c r="F43" s="195" t="n">
        <v>39</v>
      </c>
      <c r="G43" s="239" t="n">
        <v>36</v>
      </c>
      <c r="H43" s="197" t="inlineStr">
        <is>
          <t>다</t>
        </is>
      </c>
      <c r="I43" s="242" t="inlineStr">
        <is>
          <t>한국외국어대</t>
        </is>
      </c>
      <c r="J43" s="242" t="inlineStr">
        <is>
          <t>융합인재학부</t>
        </is>
      </c>
      <c r="K43" s="195" t="inlineStr">
        <is>
          <t>통합</t>
        </is>
      </c>
      <c r="L43" s="697">
        <f>IF(OFFSET(환산공식!$ED$15,$F43,0)=1,"O","X")</f>
        <v/>
      </c>
      <c r="M43" s="188">
        <f>IFERROR(OFFSET(환산공식!DJ$15,$F43,0),"")</f>
        <v/>
      </c>
      <c r="N43" s="697">
        <f>IFERROR(CONCATENATE(ROUND(OFFSET(환산공식!DK$15,$F43,0),1),"%"),"")</f>
        <v/>
      </c>
      <c r="O43" s="697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7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다37</t>
        </is>
      </c>
      <c r="D44" s="235" t="n">
        <v>1929</v>
      </c>
      <c r="E44" s="195" t="n">
        <v>39</v>
      </c>
      <c r="F44" s="195" t="n">
        <v>39</v>
      </c>
      <c r="G44" s="239" t="n">
        <v>37</v>
      </c>
      <c r="H44" s="197" t="inlineStr">
        <is>
          <t>다</t>
        </is>
      </c>
      <c r="I44" s="242" t="inlineStr">
        <is>
          <t>한국외국어대</t>
        </is>
      </c>
      <c r="J44" s="242" t="inlineStr">
        <is>
          <t>경상대학[통합모집]</t>
        </is>
      </c>
      <c r="K44" s="195" t="inlineStr">
        <is>
          <t>통합</t>
        </is>
      </c>
      <c r="L44" s="697">
        <f>IF(OFFSET(환산공식!$ED$15,$F44,0)=1,"O","X")</f>
        <v/>
      </c>
      <c r="M44" s="188">
        <f>IFERROR(OFFSET(환산공식!DJ$15,$F44,0),"")</f>
        <v/>
      </c>
      <c r="N44" s="697">
        <f>IFERROR(CONCATENATE(ROUND(OFFSET(환산공식!DK$15,$F44,0),1),"%"),"")</f>
        <v/>
      </c>
      <c r="O44" s="697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7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>
      <c r="A45" s="198" t="n"/>
      <c r="B45" s="198" t="n"/>
      <c r="C45" s="198" t="inlineStr">
        <is>
          <t>다38</t>
        </is>
      </c>
      <c r="D45" s="235" t="n">
        <v>1930</v>
      </c>
      <c r="E45" s="195" t="n">
        <v>47</v>
      </c>
      <c r="F45" s="195" t="n">
        <v>47</v>
      </c>
      <c r="G45" s="239" t="n">
        <v>38</v>
      </c>
      <c r="H45" s="197" t="inlineStr">
        <is>
          <t>다</t>
        </is>
      </c>
      <c r="I45" s="242" t="inlineStr">
        <is>
          <t>건국대</t>
        </is>
      </c>
      <c r="J45" s="242" t="inlineStr">
        <is>
          <t>시스템생명공학과</t>
        </is>
      </c>
      <c r="K45" s="195" t="inlineStr">
        <is>
          <t>자연</t>
        </is>
      </c>
      <c r="L45" s="697">
        <f>IF(OFFSET(환산공식!$ED$15,$F45,0)=1,"O","X")</f>
        <v/>
      </c>
      <c r="M45" s="188">
        <f>IFERROR(OFFSET(환산공식!DJ$15,$F45,0),"")</f>
        <v/>
      </c>
      <c r="N45" s="697">
        <f>IFERROR(CONCATENATE(ROUND(OFFSET(환산공식!DK$15,$F45,0),1),"%"),"")</f>
        <v/>
      </c>
      <c r="O45" s="697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7">
        <f>OFFSET(환산공식!FX$15,$F45,0)</f>
        <v/>
      </c>
      <c r="AA45" s="179">
        <f>OFFSET(환산공식!FY$15,$F45,0)</f>
        <v/>
      </c>
      <c r="AB45" s="3" t="n"/>
      <c r="AD45" s="0">
        <f>IF(L45="X",6,IF(Q45&gt;R45,1,IF(Q45&gt;S45,2,IF(Q45&gt;T45,3,IF(Q45&gt;U45,4,IF(Q45&gt;=V45,5,IF(Q45&lt;V45,6,"")))))))</f>
        <v/>
      </c>
      <c r="AF45" s="3" t="n"/>
      <c r="AG45" s="3" t="n"/>
      <c r="AH45" s="3" t="n"/>
    </row>
    <row r="46">
      <c r="A46" s="198" t="n"/>
      <c r="B46" s="198" t="n"/>
      <c r="C46" s="198" t="inlineStr">
        <is>
          <t>다39</t>
        </is>
      </c>
      <c r="D46" s="235" t="n">
        <v>1931</v>
      </c>
      <c r="E46" s="195" t="n">
        <v>47</v>
      </c>
      <c r="F46" s="195" t="n">
        <v>47</v>
      </c>
      <c r="G46" s="239" t="n">
        <v>39</v>
      </c>
      <c r="H46" s="197" t="inlineStr">
        <is>
          <t>다</t>
        </is>
      </c>
      <c r="I46" s="242" t="inlineStr">
        <is>
          <t>건국대</t>
        </is>
      </c>
      <c r="J46" s="242" t="inlineStr">
        <is>
          <t>융합생명공학과</t>
        </is>
      </c>
      <c r="K46" s="195" t="inlineStr">
        <is>
          <t>자연</t>
        </is>
      </c>
      <c r="L46" s="697">
        <f>IF(OFFSET(환산공식!$ED$15,$F46,0)=1,"O","X")</f>
        <v/>
      </c>
      <c r="M46" s="188">
        <f>IFERROR(OFFSET(환산공식!DJ$15,$F46,0),"")</f>
        <v/>
      </c>
      <c r="N46" s="697">
        <f>IFERROR(CONCATENATE(ROUND(OFFSET(환산공식!DK$15,$F46,0),1),"%"),"")</f>
        <v/>
      </c>
      <c r="O46" s="697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7">
        <f>OFFSET(환산공식!FX$15,$F46,0)</f>
        <v/>
      </c>
      <c r="AA46" s="179">
        <f>OFFSET(환산공식!FY$15,$F46,0)</f>
        <v/>
      </c>
      <c r="AB46" s="3" t="n"/>
      <c r="AD46" s="0">
        <f>IF(L46="X",6,IF(Q46&gt;R46,1,IF(Q46&gt;S46,2,IF(Q46&gt;T46,3,IF(Q46&gt;U46,4,IF(Q46&gt;=V46,5,IF(Q46&lt;V46,6,"")))))))</f>
        <v/>
      </c>
      <c r="AF46" s="3" t="n"/>
      <c r="AG46" s="3" t="n"/>
      <c r="AH46" s="3" t="n"/>
    </row>
    <row r="47">
      <c r="A47" s="198" t="n"/>
      <c r="B47" s="198" t="n"/>
      <c r="C47" s="198" t="inlineStr">
        <is>
          <t>다40</t>
        </is>
      </c>
      <c r="D47" s="235" t="n">
        <v>1932</v>
      </c>
      <c r="E47" s="195" t="n">
        <v>47</v>
      </c>
      <c r="F47" s="195" t="n">
        <v>47</v>
      </c>
      <c r="G47" s="239" t="n">
        <v>40</v>
      </c>
      <c r="H47" s="197" t="inlineStr">
        <is>
          <t>다</t>
        </is>
      </c>
      <c r="I47" s="242" t="inlineStr">
        <is>
          <t>건국대</t>
        </is>
      </c>
      <c r="J47" s="242" t="inlineStr">
        <is>
          <t>공과대학자유전공학부</t>
        </is>
      </c>
      <c r="K47" s="195" t="inlineStr">
        <is>
          <t>자연</t>
        </is>
      </c>
      <c r="L47" s="697">
        <f>IF(OFFSET(환산공식!$ED$15,$F47,0)=1,"O","X")</f>
        <v/>
      </c>
      <c r="M47" s="188">
        <f>IFERROR(OFFSET(환산공식!DJ$15,$F47,0),"")</f>
        <v/>
      </c>
      <c r="N47" s="697">
        <f>IFERROR(CONCATENATE(ROUND(OFFSET(환산공식!DK$15,$F47,0),1),"%"),"")</f>
        <v/>
      </c>
      <c r="O47" s="697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7">
        <f>OFFSET(환산공식!FX$15,$F47,0)</f>
        <v/>
      </c>
      <c r="AA47" s="179">
        <f>OFFSET(환산공식!FY$15,$F47,0)</f>
        <v/>
      </c>
      <c r="AB47" s="3" t="n"/>
      <c r="AD47" s="0">
        <f>IF(L47="X",6,IF(Q47&gt;R47,1,IF(Q47&gt;S47,2,IF(Q47&gt;T47,3,IF(Q47&gt;U47,4,IF(Q47&gt;=V47,5,IF(Q47&lt;V47,6,"")))))))</f>
        <v/>
      </c>
      <c r="AF47" s="3" t="n"/>
      <c r="AG47" s="3" t="n"/>
      <c r="AH47" s="3" t="n"/>
    </row>
    <row r="48">
      <c r="A48" s="198" t="n"/>
      <c r="B48" s="198" t="n"/>
      <c r="C48" s="198" t="inlineStr">
        <is>
          <t>다41</t>
        </is>
      </c>
      <c r="D48" s="235" t="n">
        <v>1933</v>
      </c>
      <c r="E48" s="195" t="n">
        <v>48</v>
      </c>
      <c r="F48" s="195" t="n">
        <v>48</v>
      </c>
      <c r="G48" s="239" t="n">
        <v>41</v>
      </c>
      <c r="H48" s="197" t="inlineStr">
        <is>
          <t>다</t>
        </is>
      </c>
      <c r="I48" s="242" t="inlineStr">
        <is>
          <t>건국대</t>
        </is>
      </c>
      <c r="J48" s="242" t="inlineStr">
        <is>
          <t>미디어커뮤니케이션학과</t>
        </is>
      </c>
      <c r="K48" s="195" t="inlineStr">
        <is>
          <t>통합</t>
        </is>
      </c>
      <c r="L48" s="697">
        <f>IF(OFFSET(환산공식!$ED$15,$F48,0)=1,"O","X")</f>
        <v/>
      </c>
      <c r="M48" s="188">
        <f>IFERROR(OFFSET(환산공식!DJ$15,$F48,0),"")</f>
        <v/>
      </c>
      <c r="N48" s="697">
        <f>IFERROR(CONCATENATE(ROUND(OFFSET(환산공식!DK$15,$F48,0),1),"%"),"")</f>
        <v/>
      </c>
      <c r="O48" s="697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7">
        <f>OFFSET(환산공식!FX$15,$F48,0)</f>
        <v/>
      </c>
      <c r="AA48" s="179">
        <f>OFFSET(환산공식!FY$15,$F48,0)</f>
        <v/>
      </c>
      <c r="AB48" s="3" t="n"/>
      <c r="AD48" s="0">
        <f>IF(L48="X",6,IF(Q48&gt;R48,1,IF(Q48&gt;S48,2,IF(Q48&gt;T48,3,IF(Q48&gt;U48,4,IF(Q48&gt;=V48,5,IF(Q48&lt;V48,6,"")))))))</f>
        <v/>
      </c>
      <c r="AF48" s="3" t="n"/>
      <c r="AG48" s="3" t="n"/>
      <c r="AH48" s="3" t="n"/>
    </row>
    <row r="49">
      <c r="A49" s="198" t="n"/>
      <c r="B49" s="198" t="n"/>
      <c r="C49" s="198" t="inlineStr">
        <is>
          <t>다42</t>
        </is>
      </c>
      <c r="D49" s="235" t="n">
        <v>1934</v>
      </c>
      <c r="E49" s="195" t="n">
        <v>53</v>
      </c>
      <c r="F49" s="195" t="n">
        <v>53</v>
      </c>
      <c r="G49" s="239" t="n">
        <v>42</v>
      </c>
      <c r="H49" s="197" t="inlineStr">
        <is>
          <t>다</t>
        </is>
      </c>
      <c r="I49" s="242" t="inlineStr">
        <is>
          <t>동국대</t>
        </is>
      </c>
      <c r="J49" s="242" t="inlineStr">
        <is>
          <t>시스템반도체학부</t>
        </is>
      </c>
      <c r="K49" s="195" t="inlineStr">
        <is>
          <t>자연</t>
        </is>
      </c>
      <c r="L49" s="697">
        <f>IF(OFFSET(환산공식!$ED$15,$F49,0)=1,"O","X")</f>
        <v/>
      </c>
      <c r="M49" s="188">
        <f>IFERROR(OFFSET(환산공식!DJ$15,$F49,0),"")</f>
        <v/>
      </c>
      <c r="N49" s="697">
        <f>IFERROR(CONCATENATE(ROUND(OFFSET(환산공식!DK$15,$F49,0),1),"%"),"")</f>
        <v/>
      </c>
      <c r="O49" s="697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7">
        <f>OFFSET(환산공식!FX$15,$F49,0)</f>
        <v/>
      </c>
      <c r="AA49" s="179">
        <f>OFFSET(환산공식!FY$15,$F49,0)</f>
        <v/>
      </c>
      <c r="AB49" s="3" t="n"/>
      <c r="AD49" s="0">
        <f>IF(L49="X",6,IF(Q49&gt;R49,1,IF(Q49&gt;S49,2,IF(Q49&gt;T49,3,IF(Q49&gt;U49,4,IF(Q49&gt;=V49,5,IF(Q49&lt;V49,6,"")))))))</f>
        <v/>
      </c>
      <c r="AF49" s="3" t="n"/>
      <c r="AG49" s="3" t="n"/>
      <c r="AH49" s="3" t="n"/>
    </row>
    <row r="50">
      <c r="A50" s="198" t="n"/>
      <c r="B50" s="198" t="n"/>
      <c r="C50" s="198" t="inlineStr">
        <is>
          <t>다43</t>
        </is>
      </c>
      <c r="D50" s="235" t="n">
        <v>1935</v>
      </c>
      <c r="E50" s="195" t="n">
        <v>53</v>
      </c>
      <c r="F50" s="195" t="n">
        <v>53</v>
      </c>
      <c r="G50" s="239" t="n">
        <v>43</v>
      </c>
      <c r="H50" s="197" t="inlineStr">
        <is>
          <t>다</t>
        </is>
      </c>
      <c r="I50" s="242" t="inlineStr">
        <is>
          <t>동국대</t>
        </is>
      </c>
      <c r="J50" s="242" t="inlineStr">
        <is>
          <t>열린전공학부(자연)</t>
        </is>
      </c>
      <c r="K50" s="195" t="inlineStr">
        <is>
          <t>자연</t>
        </is>
      </c>
      <c r="L50" s="697">
        <f>IF(OFFSET(환산공식!$ED$15,$F50,0)=1,"O","X")</f>
        <v/>
      </c>
      <c r="M50" s="188">
        <f>IFERROR(OFFSET(환산공식!DJ$15,$F50,0),"")</f>
        <v/>
      </c>
      <c r="N50" s="697">
        <f>IFERROR(CONCATENATE(ROUND(OFFSET(환산공식!DK$15,$F50,0),1),"%"),"")</f>
        <v/>
      </c>
      <c r="O50" s="697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7">
        <f>OFFSET(환산공식!FX$15,$F50,0)</f>
        <v/>
      </c>
      <c r="AA50" s="179">
        <f>OFFSET(환산공식!FY$15,$F50,0)</f>
        <v/>
      </c>
      <c r="AB50" s="3" t="n"/>
      <c r="AD50" s="0">
        <f>IF(L50="X",6,IF(Q50&gt;R50,1,IF(Q50&gt;S50,2,IF(Q50&gt;T50,3,IF(Q50&gt;U50,4,IF(Q50&gt;=V50,5,IF(Q50&lt;V50,6,"")))))))</f>
        <v/>
      </c>
      <c r="AF50" s="3" t="n"/>
      <c r="AG50" s="3" t="n"/>
      <c r="AH50" s="3" t="n"/>
    </row>
    <row r="51">
      <c r="A51" s="198" t="n"/>
      <c r="B51" s="198" t="n"/>
      <c r="C51" s="198" t="inlineStr">
        <is>
          <t>다44</t>
        </is>
      </c>
      <c r="D51" s="235" t="n">
        <v>1936</v>
      </c>
      <c r="E51" s="195" t="n">
        <v>53</v>
      </c>
      <c r="F51" s="195" t="n">
        <v>53</v>
      </c>
      <c r="G51" s="239" t="n">
        <v>44</v>
      </c>
      <c r="H51" s="197" t="inlineStr">
        <is>
          <t>다</t>
        </is>
      </c>
      <c r="I51" s="242" t="inlineStr">
        <is>
          <t>동국대</t>
        </is>
      </c>
      <c r="J51" s="242" t="inlineStr">
        <is>
          <t>바이오시스템대학(광역화)</t>
        </is>
      </c>
      <c r="K51" s="195" t="inlineStr">
        <is>
          <t>자연</t>
        </is>
      </c>
      <c r="L51" s="697">
        <f>IF(OFFSET(환산공식!$ED$15,$F51,0)=1,"O","X")</f>
        <v/>
      </c>
      <c r="M51" s="188">
        <f>IFERROR(OFFSET(환산공식!DJ$15,$F51,0),"")</f>
        <v/>
      </c>
      <c r="N51" s="697">
        <f>IFERROR(CONCATENATE(ROUND(OFFSET(환산공식!DK$15,$F51,0),1),"%"),"")</f>
        <v/>
      </c>
      <c r="O51" s="697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7">
        <f>OFFSET(환산공식!FX$15,$F51,0)</f>
        <v/>
      </c>
      <c r="AA51" s="179">
        <f>OFFSET(환산공식!FY$15,$F51,0)</f>
        <v/>
      </c>
      <c r="AB51" s="3" t="n"/>
      <c r="AD51" s="0">
        <f>IF(L51="X",6,IF(Q51&gt;R51,1,IF(Q51&gt;S51,2,IF(Q51&gt;T51,3,IF(Q51&gt;U51,4,IF(Q51&gt;=V51,5,IF(Q51&lt;V51,6,"")))))))</f>
        <v/>
      </c>
      <c r="AF51" s="3" t="n"/>
      <c r="AG51" s="3" t="n"/>
      <c r="AH51" s="3" t="n"/>
    </row>
    <row r="52">
      <c r="A52" s="198" t="n"/>
      <c r="B52" s="198" t="n"/>
      <c r="C52" s="198" t="inlineStr">
        <is>
          <t>다45</t>
        </is>
      </c>
      <c r="D52" s="235" t="n">
        <v>1937</v>
      </c>
      <c r="E52" s="195" t="n">
        <v>53</v>
      </c>
      <c r="F52" s="195" t="n">
        <v>53</v>
      </c>
      <c r="G52" s="239" t="n">
        <v>45</v>
      </c>
      <c r="H52" s="197" t="inlineStr">
        <is>
          <t>다</t>
        </is>
      </c>
      <c r="I52" s="242" t="inlineStr">
        <is>
          <t>동국대</t>
        </is>
      </c>
      <c r="J52" s="242" t="inlineStr">
        <is>
          <t>물리학과</t>
        </is>
      </c>
      <c r="K52" s="195" t="inlineStr">
        <is>
          <t>자연</t>
        </is>
      </c>
      <c r="L52" s="697">
        <f>IF(OFFSET(환산공식!$ED$15,$F52,0)=1,"O","X")</f>
        <v/>
      </c>
      <c r="M52" s="188">
        <f>IFERROR(OFFSET(환산공식!DJ$15,$F52,0),"")</f>
        <v/>
      </c>
      <c r="N52" s="697">
        <f>IFERROR(CONCATENATE(ROUND(OFFSET(환산공식!DK$15,$F52,0),1),"%"),"")</f>
        <v/>
      </c>
      <c r="O52" s="697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7">
        <f>OFFSET(환산공식!FX$15,$F52,0)</f>
        <v/>
      </c>
      <c r="AA52" s="179">
        <f>OFFSET(환산공식!FY$15,$F52,0)</f>
        <v/>
      </c>
      <c r="AB52" s="3" t="n"/>
      <c r="AD52" s="0">
        <f>IF(L52="X",6,IF(Q52&gt;R52,1,IF(Q52&gt;S52,2,IF(Q52&gt;T52,3,IF(Q52&gt;U52,4,IF(Q52&gt;=V52,5,IF(Q52&lt;V52,6,"")))))))</f>
        <v/>
      </c>
      <c r="AF52" s="3" t="n"/>
      <c r="AG52" s="3" t="n"/>
      <c r="AH52" s="3" t="n"/>
    </row>
    <row r="53">
      <c r="A53" s="198" t="n"/>
      <c r="B53" s="198" t="n"/>
      <c r="C53" s="198" t="inlineStr">
        <is>
          <t>다46</t>
        </is>
      </c>
      <c r="D53" s="235" t="n">
        <v>1938</v>
      </c>
      <c r="E53" s="195" t="n">
        <v>54</v>
      </c>
      <c r="F53" s="195" t="n">
        <v>54</v>
      </c>
      <c r="G53" s="239" t="n">
        <v>46</v>
      </c>
      <c r="H53" s="197" t="inlineStr">
        <is>
          <t>다</t>
        </is>
      </c>
      <c r="I53" s="242" t="inlineStr">
        <is>
          <t>동국대</t>
        </is>
      </c>
      <c r="J53" s="242" t="inlineStr">
        <is>
          <t>경찰행정학부</t>
        </is>
      </c>
      <c r="K53" s="195" t="inlineStr">
        <is>
          <t>통합</t>
        </is>
      </c>
      <c r="L53" s="697">
        <f>IF(OFFSET(환산공식!$ED$15,$F53,0)=1,"O","X")</f>
        <v/>
      </c>
      <c r="M53" s="188">
        <f>IFERROR(OFFSET(환산공식!DJ$15,$F53,0),"")</f>
        <v/>
      </c>
      <c r="N53" s="697">
        <f>IFERROR(CONCATENATE(ROUND(OFFSET(환산공식!DK$15,$F53,0),1),"%"),"")</f>
        <v/>
      </c>
      <c r="O53" s="697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7">
        <f>OFFSET(환산공식!FX$15,$F53,0)</f>
        <v/>
      </c>
      <c r="AA53" s="179">
        <f>OFFSET(환산공식!FY$15,$F53,0)</f>
        <v/>
      </c>
      <c r="AB53" s="3" t="n"/>
      <c r="AD53" s="0">
        <f>IF(L53="X",6,IF(Q53&gt;R53,1,IF(Q53&gt;S53,2,IF(Q53&gt;T53,3,IF(Q53&gt;U53,4,IF(Q53&gt;=V53,5,IF(Q53&lt;V53,6,"")))))))</f>
        <v/>
      </c>
      <c r="AF53" s="3" t="n"/>
      <c r="AG53" s="3" t="n"/>
      <c r="AH53" s="3" t="n"/>
    </row>
    <row r="54">
      <c r="A54" s="198" t="n"/>
      <c r="B54" s="198" t="n"/>
      <c r="C54" s="198" t="inlineStr">
        <is>
          <t>다47</t>
        </is>
      </c>
      <c r="D54" s="235" t="n">
        <v>1939</v>
      </c>
      <c r="E54" s="195" t="n">
        <v>54</v>
      </c>
      <c r="F54" s="195" t="n">
        <v>54</v>
      </c>
      <c r="G54" s="239" t="n">
        <v>47</v>
      </c>
      <c r="H54" s="197" t="inlineStr">
        <is>
          <t>다</t>
        </is>
      </c>
      <c r="I54" s="242" t="inlineStr">
        <is>
          <t>동국대</t>
        </is>
      </c>
      <c r="J54" s="242" t="inlineStr">
        <is>
          <t>열린전공학부(인문)</t>
        </is>
      </c>
      <c r="K54" s="195" t="inlineStr">
        <is>
          <t>통합</t>
        </is>
      </c>
      <c r="L54" s="697">
        <f>IF(OFFSET(환산공식!$ED$15,$F54,0)=1,"O","X")</f>
        <v/>
      </c>
      <c r="M54" s="188">
        <f>IFERROR(OFFSET(환산공식!DJ$15,$F54,0),"")</f>
        <v/>
      </c>
      <c r="N54" s="697">
        <f>IFERROR(CONCATENATE(ROUND(OFFSET(환산공식!DK$15,$F54,0),1),"%"),"")</f>
        <v/>
      </c>
      <c r="O54" s="697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7">
        <f>OFFSET(환산공식!FX$15,$F54,0)</f>
        <v/>
      </c>
      <c r="AA54" s="179">
        <f>OFFSET(환산공식!FY$15,$F54,0)</f>
        <v/>
      </c>
      <c r="AB54" s="3" t="n"/>
      <c r="AD54" s="0">
        <f>IF(L54="X",6,IF(Q54&gt;R54,1,IF(Q54&gt;S54,2,IF(Q54&gt;T54,3,IF(Q54&gt;U54,4,IF(Q54&gt;=V54,5,IF(Q54&lt;V54,6,"")))))))</f>
        <v/>
      </c>
      <c r="AF54" s="3" t="n"/>
      <c r="AG54" s="3" t="n"/>
      <c r="AH54" s="3" t="n"/>
    </row>
    <row r="55">
      <c r="A55" s="198" t="n"/>
      <c r="B55" s="198" t="n"/>
      <c r="C55" s="198" t="inlineStr">
        <is>
          <t>다48</t>
        </is>
      </c>
      <c r="D55" s="235" t="n">
        <v>1940</v>
      </c>
      <c r="E55" s="195" t="n">
        <v>56</v>
      </c>
      <c r="F55" s="195" t="n">
        <v>56</v>
      </c>
      <c r="G55" s="239" t="n">
        <v>48</v>
      </c>
      <c r="H55" s="197" t="inlineStr">
        <is>
          <t>다</t>
        </is>
      </c>
      <c r="I55" s="242" t="inlineStr">
        <is>
          <t>홍익대</t>
        </is>
      </c>
      <c r="J55" s="242" t="inlineStr">
        <is>
          <t>건축학전공(5년제)</t>
        </is>
      </c>
      <c r="K55" s="195" t="inlineStr">
        <is>
          <t>자연</t>
        </is>
      </c>
      <c r="L55" s="697">
        <f>IF(OFFSET(환산공식!$ED$15,$F55,0)=1,"O","X")</f>
        <v/>
      </c>
      <c r="M55" s="188">
        <f>IFERROR(OFFSET(환산공식!DJ$15,$F55,0),"")</f>
        <v/>
      </c>
      <c r="N55" s="697">
        <f>IFERROR(CONCATENATE(ROUND(OFFSET(환산공식!DK$15,$F55,0),1),"%"),"")</f>
        <v/>
      </c>
      <c r="O55" s="697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7">
        <f>OFFSET(환산공식!FX$15,$F55,0)</f>
        <v/>
      </c>
      <c r="AA55" s="179">
        <f>OFFSET(환산공식!FY$15,$F55,0)</f>
        <v/>
      </c>
      <c r="AB55" s="3" t="n"/>
      <c r="AD55" s="0">
        <f>IF(L55="X",6,IF(Q55&gt;R55,1,IF(Q55&gt;S55,2,IF(Q55&gt;T55,3,IF(Q55&gt;U55,4,IF(Q55&gt;=V55,5,IF(Q55&lt;V55,6,"")))))))</f>
        <v/>
      </c>
      <c r="AF55" s="3" t="n"/>
      <c r="AG55" s="3" t="n"/>
      <c r="AH55" s="3" t="n"/>
    </row>
    <row r="56">
      <c r="A56" s="198" t="n"/>
      <c r="B56" s="198" t="n"/>
      <c r="C56" s="198" t="inlineStr">
        <is>
          <t>다49</t>
        </is>
      </c>
      <c r="D56" s="235" t="n">
        <v>1941</v>
      </c>
      <c r="E56" s="195" t="n">
        <v>56</v>
      </c>
      <c r="F56" s="195" t="n">
        <v>56</v>
      </c>
      <c r="G56" s="239" t="n">
        <v>49</v>
      </c>
      <c r="H56" s="197" t="inlineStr">
        <is>
          <t>다</t>
        </is>
      </c>
      <c r="I56" s="242" t="inlineStr">
        <is>
          <t>홍익대</t>
        </is>
      </c>
      <c r="J56" s="242" t="inlineStr">
        <is>
          <t>서울캠퍼스자율전공(자연·예능)</t>
        </is>
      </c>
      <c r="K56" s="195" t="inlineStr">
        <is>
          <t>자연</t>
        </is>
      </c>
      <c r="L56" s="697">
        <f>IF(OFFSET(환산공식!$ED$15,$F56,0)=1,"O","X")</f>
        <v/>
      </c>
      <c r="M56" s="188">
        <f>IFERROR(OFFSET(환산공식!DJ$15,$F56,0),"")</f>
        <v/>
      </c>
      <c r="N56" s="697">
        <f>IFERROR(CONCATENATE(ROUND(OFFSET(환산공식!DK$15,$F56,0),1),"%"),"")</f>
        <v/>
      </c>
      <c r="O56" s="697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7">
        <f>OFFSET(환산공식!FX$15,$F56,0)</f>
        <v/>
      </c>
      <c r="AA56" s="179">
        <f>OFFSET(환산공식!FY$15,$F56,0)</f>
        <v/>
      </c>
      <c r="AB56" s="3" t="n"/>
      <c r="AD56" s="0">
        <f>IF(L56="X",6,IF(Q56&gt;R56,1,IF(Q56&gt;S56,2,IF(Q56&gt;T56,3,IF(Q56&gt;U56,4,IF(Q56&gt;=V56,5,IF(Q56&lt;V56,6,"")))))))</f>
        <v/>
      </c>
      <c r="AF56" s="3" t="n"/>
      <c r="AG56" s="3" t="n"/>
      <c r="AH56" s="3" t="n"/>
    </row>
    <row r="57">
      <c r="A57" s="198" t="n"/>
      <c r="B57" s="198" t="n"/>
      <c r="C57" s="198" t="inlineStr">
        <is>
          <t>다50</t>
        </is>
      </c>
      <c r="D57" s="235" t="n">
        <v>1942</v>
      </c>
      <c r="E57" s="195" t="n">
        <v>56</v>
      </c>
      <c r="F57" s="195" t="n">
        <v>56</v>
      </c>
      <c r="G57" s="239" t="n">
        <v>50</v>
      </c>
      <c r="H57" s="197" t="inlineStr">
        <is>
          <t>다</t>
        </is>
      </c>
      <c r="I57" s="242" t="inlineStr">
        <is>
          <t>홍익대</t>
        </is>
      </c>
      <c r="J57" s="242" t="inlineStr">
        <is>
          <t>신소재·화공시스템공학부</t>
        </is>
      </c>
      <c r="K57" s="195" t="inlineStr">
        <is>
          <t>자연</t>
        </is>
      </c>
      <c r="L57" s="697">
        <f>IF(OFFSET(환산공식!$ED$15,$F57,0)=1,"O","X")</f>
        <v/>
      </c>
      <c r="M57" s="188">
        <f>IFERROR(OFFSET(환산공식!DJ$15,$F57,0),"")</f>
        <v/>
      </c>
      <c r="N57" s="697">
        <f>IFERROR(CONCATENATE(ROUND(OFFSET(환산공식!DK$15,$F57,0),1),"%"),"")</f>
        <v/>
      </c>
      <c r="O57" s="697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7">
        <f>OFFSET(환산공식!FX$15,$F57,0)</f>
        <v/>
      </c>
      <c r="AA57" s="179">
        <f>OFFSET(환산공식!FY$15,$F57,0)</f>
        <v/>
      </c>
      <c r="AB57" s="3" t="n"/>
      <c r="AD57" s="0">
        <f>IF(L57="X",6,IF(Q57&gt;R57,1,IF(Q57&gt;S57,2,IF(Q57&gt;T57,3,IF(Q57&gt;U57,4,IF(Q57&gt;=V57,5,IF(Q57&lt;V57,6,"")))))))</f>
        <v/>
      </c>
      <c r="AF57" s="3" t="n"/>
      <c r="AG57" s="3" t="n"/>
      <c r="AH57" s="3" t="n"/>
    </row>
    <row r="58">
      <c r="A58" s="198" t="n"/>
      <c r="B58" s="198" t="n"/>
      <c r="C58" s="198" t="inlineStr">
        <is>
          <t>다51</t>
        </is>
      </c>
      <c r="D58" s="235" t="n">
        <v>1943</v>
      </c>
      <c r="E58" s="195" t="n">
        <v>56</v>
      </c>
      <c r="F58" s="195" t="n">
        <v>56</v>
      </c>
      <c r="G58" s="239" t="n">
        <v>51</v>
      </c>
      <c r="H58" s="197" t="inlineStr">
        <is>
          <t>다</t>
        </is>
      </c>
      <c r="I58" s="242" t="inlineStr">
        <is>
          <t>홍익대</t>
        </is>
      </c>
      <c r="J58" s="242" t="inlineStr">
        <is>
          <t>컴퓨터공학과</t>
        </is>
      </c>
      <c r="K58" s="195" t="inlineStr">
        <is>
          <t>자연</t>
        </is>
      </c>
      <c r="L58" s="697">
        <f>IF(OFFSET(환산공식!$ED$15,$F58,0)=1,"O","X")</f>
        <v/>
      </c>
      <c r="M58" s="188">
        <f>IFERROR(OFFSET(환산공식!DJ$15,$F58,0),"")</f>
        <v/>
      </c>
      <c r="N58" s="697">
        <f>IFERROR(CONCATENATE(ROUND(OFFSET(환산공식!DK$15,$F58,0),1),"%"),"")</f>
        <v/>
      </c>
      <c r="O58" s="697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7">
        <f>OFFSET(환산공식!FX$15,$F58,0)</f>
        <v/>
      </c>
      <c r="AA58" s="179">
        <f>OFFSET(환산공식!FY$15,$F58,0)</f>
        <v/>
      </c>
      <c r="AB58" s="3" t="n"/>
      <c r="AD58" s="0">
        <f>IF(L58="X",6,IF(Q58&gt;R58,1,IF(Q58&gt;S58,2,IF(Q58&gt;T58,3,IF(Q58&gt;U58,4,IF(Q58&gt;=V58,5,IF(Q58&lt;V58,6,"")))))))</f>
        <v/>
      </c>
      <c r="AF58" s="3" t="n"/>
      <c r="AG58" s="3" t="n"/>
      <c r="AH58" s="3" t="n"/>
    </row>
    <row r="59">
      <c r="A59" s="198" t="n"/>
      <c r="B59" s="198" t="n"/>
      <c r="C59" s="198" t="inlineStr">
        <is>
          <t>다52</t>
        </is>
      </c>
      <c r="D59" s="235" t="n">
        <v>1944</v>
      </c>
      <c r="E59" s="195" t="n">
        <v>56</v>
      </c>
      <c r="F59" s="195" t="n">
        <v>56</v>
      </c>
      <c r="G59" s="239" t="n">
        <v>52</v>
      </c>
      <c r="H59" s="197" t="inlineStr">
        <is>
          <t>다</t>
        </is>
      </c>
      <c r="I59" s="242" t="inlineStr">
        <is>
          <t>홍익대</t>
        </is>
      </c>
      <c r="J59" s="242" t="inlineStr">
        <is>
          <t>산업·데이터공학과</t>
        </is>
      </c>
      <c r="K59" s="195" t="inlineStr">
        <is>
          <t>자연</t>
        </is>
      </c>
      <c r="L59" s="697">
        <f>IF(OFFSET(환산공식!$ED$15,$F59,0)=1,"O","X")</f>
        <v/>
      </c>
      <c r="M59" s="188">
        <f>IFERROR(OFFSET(환산공식!DJ$15,$F59,0),"")</f>
        <v/>
      </c>
      <c r="N59" s="697">
        <f>IFERROR(CONCATENATE(ROUND(OFFSET(환산공식!DK$15,$F59,0),1),"%"),"")</f>
        <v/>
      </c>
      <c r="O59" s="697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7">
        <f>OFFSET(환산공식!FX$15,$F59,0)</f>
        <v/>
      </c>
      <c r="AA59" s="179">
        <f>OFFSET(환산공식!FY$15,$F59,0)</f>
        <v/>
      </c>
      <c r="AB59" s="3" t="n"/>
      <c r="AD59" s="0">
        <f>IF(L59="X",6,IF(Q59&gt;R59,1,IF(Q59&gt;S59,2,IF(Q59&gt;T59,3,IF(Q59&gt;U59,4,IF(Q59&gt;=V59,5,IF(Q59&lt;V59,6,"")))))))</f>
        <v/>
      </c>
      <c r="AF59" s="3" t="n"/>
      <c r="AG59" s="3" t="n"/>
      <c r="AH59" s="3" t="n"/>
    </row>
    <row r="60">
      <c r="A60" s="198" t="n"/>
      <c r="B60" s="198" t="n"/>
      <c r="C60" s="198" t="inlineStr">
        <is>
          <t>다53</t>
        </is>
      </c>
      <c r="D60" s="235" t="n">
        <v>1945</v>
      </c>
      <c r="E60" s="195" t="n">
        <v>56</v>
      </c>
      <c r="F60" s="195" t="n">
        <v>56</v>
      </c>
      <c r="G60" s="239" t="n">
        <v>53</v>
      </c>
      <c r="H60" s="197" t="inlineStr">
        <is>
          <t>다</t>
        </is>
      </c>
      <c r="I60" s="242" t="inlineStr">
        <is>
          <t>홍익대</t>
        </is>
      </c>
      <c r="J60" s="242" t="inlineStr">
        <is>
          <t>기계·시스템디자인공학과</t>
        </is>
      </c>
      <c r="K60" s="195" t="inlineStr">
        <is>
          <t>자연</t>
        </is>
      </c>
      <c r="L60" s="697">
        <f>IF(OFFSET(환산공식!$ED$15,$F60,0)=1,"O","X")</f>
        <v/>
      </c>
      <c r="M60" s="188">
        <f>IFERROR(OFFSET(환산공식!DJ$15,$F60,0),"")</f>
        <v/>
      </c>
      <c r="N60" s="697">
        <f>IFERROR(CONCATENATE(ROUND(OFFSET(환산공식!DK$15,$F60,0),1),"%"),"")</f>
        <v/>
      </c>
      <c r="O60" s="697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7">
        <f>OFFSET(환산공식!FX$15,$F60,0)</f>
        <v/>
      </c>
      <c r="AA60" s="179">
        <f>OFFSET(환산공식!FY$15,$F60,0)</f>
        <v/>
      </c>
      <c r="AB60" s="3" t="n"/>
      <c r="AD60" s="0">
        <f>IF(L60="X",6,IF(Q60&gt;R60,1,IF(Q60&gt;S60,2,IF(Q60&gt;T60,3,IF(Q60&gt;U60,4,IF(Q60&gt;=V60,5,IF(Q60&lt;V60,6,"")))))))</f>
        <v/>
      </c>
      <c r="AF60" s="3" t="n"/>
      <c r="AG60" s="3" t="n"/>
      <c r="AH60" s="3" t="n"/>
    </row>
    <row r="61">
      <c r="A61" s="198" t="n"/>
      <c r="B61" s="198" t="n"/>
      <c r="C61" s="198" t="inlineStr">
        <is>
          <t>다54</t>
        </is>
      </c>
      <c r="D61" s="235" t="n">
        <v>1946</v>
      </c>
      <c r="E61" s="195" t="n">
        <v>56</v>
      </c>
      <c r="F61" s="195" t="n">
        <v>56</v>
      </c>
      <c r="G61" s="239" t="n">
        <v>54</v>
      </c>
      <c r="H61" s="197" t="inlineStr">
        <is>
          <t>다</t>
        </is>
      </c>
      <c r="I61" s="242" t="inlineStr">
        <is>
          <t>홍익대</t>
        </is>
      </c>
      <c r="J61" s="242" t="inlineStr">
        <is>
          <t>실내건축학전공</t>
        </is>
      </c>
      <c r="K61" s="195" t="inlineStr">
        <is>
          <t>자연</t>
        </is>
      </c>
      <c r="L61" s="697">
        <f>IF(OFFSET(환산공식!$ED$15,$F61,0)=1,"O","X")</f>
        <v/>
      </c>
      <c r="M61" s="188">
        <f>IFERROR(OFFSET(환산공식!DJ$15,$F61,0),"")</f>
        <v/>
      </c>
      <c r="N61" s="697">
        <f>IFERROR(CONCATENATE(ROUND(OFFSET(환산공식!DK$15,$F61,0),1),"%"),"")</f>
        <v/>
      </c>
      <c r="O61" s="697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7">
        <f>OFFSET(환산공식!FX$15,$F61,0)</f>
        <v/>
      </c>
      <c r="AA61" s="179">
        <f>OFFSET(환산공식!FY$15,$F61,0)</f>
        <v/>
      </c>
      <c r="AB61" s="3" t="n"/>
      <c r="AD61" s="0">
        <f>IF(L61="X",6,IF(Q61&gt;R61,1,IF(Q61&gt;S61,2,IF(Q61&gt;T61,3,IF(Q61&gt;U61,4,IF(Q61&gt;=V61,5,IF(Q61&lt;V61,6,"")))))))</f>
        <v/>
      </c>
      <c r="AF61" s="3" t="n"/>
      <c r="AG61" s="3" t="n"/>
      <c r="AH61" s="3" t="n"/>
    </row>
    <row r="62">
      <c r="A62" s="198" t="n"/>
      <c r="B62" s="198" t="n"/>
      <c r="C62" s="198" t="inlineStr">
        <is>
          <t>다55</t>
        </is>
      </c>
      <c r="D62" s="235" t="n">
        <v>1947</v>
      </c>
      <c r="E62" s="195" t="n">
        <v>56</v>
      </c>
      <c r="F62" s="195" t="n">
        <v>56</v>
      </c>
      <c r="G62" s="239" t="n">
        <v>55</v>
      </c>
      <c r="H62" s="197" t="inlineStr">
        <is>
          <t>다</t>
        </is>
      </c>
      <c r="I62" s="242" t="inlineStr">
        <is>
          <t>홍익대</t>
        </is>
      </c>
      <c r="J62" s="242" t="inlineStr">
        <is>
          <t>전자·전기공학부</t>
        </is>
      </c>
      <c r="K62" s="195" t="inlineStr">
        <is>
          <t>자연</t>
        </is>
      </c>
      <c r="L62" s="697">
        <f>IF(OFFSET(환산공식!$ED$15,$F62,0)=1,"O","X")</f>
        <v/>
      </c>
      <c r="M62" s="188">
        <f>IFERROR(OFFSET(환산공식!DJ$15,$F62,0),"")</f>
        <v/>
      </c>
      <c r="N62" s="697">
        <f>IFERROR(CONCATENATE(ROUND(OFFSET(환산공식!DK$15,$F62,0),1),"%"),"")</f>
        <v/>
      </c>
      <c r="O62" s="697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7">
        <f>OFFSET(환산공식!FX$15,$F62,0)</f>
        <v/>
      </c>
      <c r="AA62" s="179">
        <f>OFFSET(환산공식!FY$15,$F62,0)</f>
        <v/>
      </c>
      <c r="AB62" s="3" t="n"/>
      <c r="AD62" s="0">
        <f>IF(L62="X",6,IF(Q62&gt;R62,1,IF(Q62&gt;S62,2,IF(Q62&gt;T62,3,IF(Q62&gt;U62,4,IF(Q62&gt;=V62,5,IF(Q62&lt;V62,6,"")))))))</f>
        <v/>
      </c>
      <c r="AF62" s="3" t="n"/>
      <c r="AG62" s="3" t="n"/>
      <c r="AH62" s="3" t="n"/>
    </row>
    <row r="63">
      <c r="A63" s="198" t="n"/>
      <c r="B63" s="198" t="n"/>
      <c r="C63" s="198" t="inlineStr">
        <is>
          <t>다56</t>
        </is>
      </c>
      <c r="D63" s="235" t="n">
        <v>1948</v>
      </c>
      <c r="E63" s="195" t="n">
        <v>56</v>
      </c>
      <c r="F63" s="195" t="n">
        <v>56</v>
      </c>
      <c r="G63" s="239" t="n">
        <v>56</v>
      </c>
      <c r="H63" s="197" t="inlineStr">
        <is>
          <t>다</t>
        </is>
      </c>
      <c r="I63" s="242" t="inlineStr">
        <is>
          <t>홍익대</t>
        </is>
      </c>
      <c r="J63" s="242" t="inlineStr">
        <is>
          <t>도시공학과</t>
        </is>
      </c>
      <c r="K63" s="195" t="inlineStr">
        <is>
          <t>자연</t>
        </is>
      </c>
      <c r="L63" s="697">
        <f>IF(OFFSET(환산공식!$ED$15,$F63,0)=1,"O","X")</f>
        <v/>
      </c>
      <c r="M63" s="188">
        <f>IFERROR(OFFSET(환산공식!DJ$15,$F63,0),"")</f>
        <v/>
      </c>
      <c r="N63" s="697">
        <f>IFERROR(CONCATENATE(ROUND(OFFSET(환산공식!DK$15,$F63,0),1),"%"),"")</f>
        <v/>
      </c>
      <c r="O63" s="697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7">
        <f>OFFSET(환산공식!FX$15,$F63,0)</f>
        <v/>
      </c>
      <c r="AA63" s="179">
        <f>OFFSET(환산공식!FY$15,$F63,0)</f>
        <v/>
      </c>
      <c r="AB63" s="3" t="n"/>
      <c r="AD63" s="0">
        <f>IF(L63="X",6,IF(Q63&gt;R63,1,IF(Q63&gt;S63,2,IF(Q63&gt;T63,3,IF(Q63&gt;U63,4,IF(Q63&gt;=V63,5,IF(Q63&lt;V63,6,"")))))))</f>
        <v/>
      </c>
      <c r="AF63" s="3" t="n"/>
      <c r="AG63" s="3" t="n"/>
      <c r="AH63" s="3" t="n"/>
    </row>
    <row r="64">
      <c r="A64" s="198" t="n"/>
      <c r="B64" s="198" t="n"/>
      <c r="C64" s="198" t="inlineStr">
        <is>
          <t>다57</t>
        </is>
      </c>
      <c r="D64" s="235" t="n">
        <v>1949</v>
      </c>
      <c r="E64" s="195" t="n">
        <v>56</v>
      </c>
      <c r="F64" s="195" t="n">
        <v>56</v>
      </c>
      <c r="G64" s="239" t="n">
        <v>57</v>
      </c>
      <c r="H64" s="197" t="inlineStr">
        <is>
          <t>다</t>
        </is>
      </c>
      <c r="I64" s="242" t="inlineStr">
        <is>
          <t>홍익대</t>
        </is>
      </c>
      <c r="J64" s="242" t="inlineStr">
        <is>
          <t>수학교육과</t>
        </is>
      </c>
      <c r="K64" s="195" t="inlineStr">
        <is>
          <t>자연</t>
        </is>
      </c>
      <c r="L64" s="697">
        <f>IF(OFFSET(환산공식!$ED$15,$F64,0)=1,"O","X")</f>
        <v/>
      </c>
      <c r="M64" s="188">
        <f>IFERROR(OFFSET(환산공식!DJ$15,$F64,0),"")</f>
        <v/>
      </c>
      <c r="N64" s="697">
        <f>IFERROR(CONCATENATE(ROUND(OFFSET(환산공식!DK$15,$F64,0),1),"%"),"")</f>
        <v/>
      </c>
      <c r="O64" s="697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7">
        <f>OFFSET(환산공식!FX$15,$F64,0)</f>
        <v/>
      </c>
      <c r="AA64" s="179">
        <f>OFFSET(환산공식!FY$15,$F64,0)</f>
        <v/>
      </c>
      <c r="AB64" s="3" t="n"/>
      <c r="AD64" s="0">
        <f>IF(L64="X",6,IF(Q64&gt;R64,1,IF(Q64&gt;S64,2,IF(Q64&gt;T64,3,IF(Q64&gt;U64,4,IF(Q64&gt;=V64,5,IF(Q64&lt;V64,6,"")))))))</f>
        <v/>
      </c>
      <c r="AF64" s="3" t="n"/>
      <c r="AG64" s="3" t="n"/>
      <c r="AH64" s="3" t="n"/>
    </row>
    <row r="65">
      <c r="A65" s="198" t="n"/>
      <c r="B65" s="198" t="n"/>
      <c r="C65" s="198" t="inlineStr">
        <is>
          <t>다58</t>
        </is>
      </c>
      <c r="D65" s="235" t="n">
        <v>1950</v>
      </c>
      <c r="E65" s="195" t="n">
        <v>56</v>
      </c>
      <c r="F65" s="195" t="n">
        <v>56</v>
      </c>
      <c r="G65" s="239" t="n">
        <v>58</v>
      </c>
      <c r="H65" s="197" t="inlineStr">
        <is>
          <t>다</t>
        </is>
      </c>
      <c r="I65" s="242" t="inlineStr">
        <is>
          <t>홍익대</t>
        </is>
      </c>
      <c r="J65" s="242" t="inlineStr">
        <is>
          <t>건설환경공학과</t>
        </is>
      </c>
      <c r="K65" s="195" t="inlineStr">
        <is>
          <t>자연</t>
        </is>
      </c>
      <c r="L65" s="697">
        <f>IF(OFFSET(환산공식!$ED$15,$F65,0)=1,"O","X")</f>
        <v/>
      </c>
      <c r="M65" s="188">
        <f>IFERROR(OFFSET(환산공식!DJ$15,$F65,0),"")</f>
        <v/>
      </c>
      <c r="N65" s="697">
        <f>IFERROR(CONCATENATE(ROUND(OFFSET(환산공식!DK$15,$F65,0),1),"%"),"")</f>
        <v/>
      </c>
      <c r="O65" s="697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7">
        <f>OFFSET(환산공식!FX$15,$F65,0)</f>
        <v/>
      </c>
      <c r="AA65" s="179">
        <f>OFFSET(환산공식!FY$15,$F65,0)</f>
        <v/>
      </c>
      <c r="AB65" s="3" t="n"/>
      <c r="AD65" s="0">
        <f>IF(L65="X",6,IF(Q65&gt;R65,1,IF(Q65&gt;S65,2,IF(Q65&gt;T65,3,IF(Q65&gt;U65,4,IF(Q65&gt;=V65,5,IF(Q65&lt;V65,6,"")))))))</f>
        <v/>
      </c>
      <c r="AF65" s="3" t="n"/>
      <c r="AG65" s="3" t="n"/>
      <c r="AH65" s="3" t="n"/>
    </row>
    <row r="66">
      <c r="A66" s="198" t="n"/>
      <c r="B66" s="198" t="n"/>
      <c r="C66" s="198" t="inlineStr">
        <is>
          <t>다59</t>
        </is>
      </c>
      <c r="D66" s="235" t="n">
        <v>1951</v>
      </c>
      <c r="E66" s="195" t="n">
        <v>57</v>
      </c>
      <c r="F66" s="195" t="n">
        <v>57</v>
      </c>
      <c r="G66" s="239" t="n">
        <v>59</v>
      </c>
      <c r="H66" s="197" t="inlineStr">
        <is>
          <t>다</t>
        </is>
      </c>
      <c r="I66" s="242" t="inlineStr">
        <is>
          <t>홍익대</t>
        </is>
      </c>
      <c r="J66" s="242" t="inlineStr">
        <is>
          <t>서울캠퍼스자율전공(인문·예능)</t>
        </is>
      </c>
      <c r="K66" s="195" t="inlineStr">
        <is>
          <t>통합</t>
        </is>
      </c>
      <c r="L66" s="697">
        <f>IF(OFFSET(환산공식!$ED$15,$F66,0)=1,"O","X")</f>
        <v/>
      </c>
      <c r="M66" s="188">
        <f>IFERROR(OFFSET(환산공식!DJ$15,$F66,0),"")</f>
        <v/>
      </c>
      <c r="N66" s="697">
        <f>IFERROR(CONCATENATE(ROUND(OFFSET(환산공식!DK$15,$F66,0),1),"%"),"")</f>
        <v/>
      </c>
      <c r="O66" s="697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7">
        <f>OFFSET(환산공식!FX$15,$F66,0)</f>
        <v/>
      </c>
      <c r="AA66" s="179">
        <f>OFFSET(환산공식!FY$15,$F66,0)</f>
        <v/>
      </c>
      <c r="AB66" s="3" t="n"/>
      <c r="AD66" s="0">
        <f>IF(L66="X",6,IF(Q66&gt;R66,1,IF(Q66&gt;S66,2,IF(Q66&gt;T66,3,IF(Q66&gt;U66,4,IF(Q66&gt;=V66,5,IF(Q66&lt;V66,6,"")))))))</f>
        <v/>
      </c>
      <c r="AF66" s="3" t="n"/>
      <c r="AG66" s="3" t="n"/>
      <c r="AH66" s="3" t="n"/>
    </row>
    <row r="67">
      <c r="A67" s="198" t="n"/>
      <c r="B67" s="198" t="n"/>
      <c r="C67" s="198" t="inlineStr">
        <is>
          <t>다60</t>
        </is>
      </c>
      <c r="D67" s="235" t="n">
        <v>1952</v>
      </c>
      <c r="E67" s="195" t="n">
        <v>57</v>
      </c>
      <c r="F67" s="195" t="n">
        <v>57</v>
      </c>
      <c r="G67" s="239" t="n">
        <v>60</v>
      </c>
      <c r="H67" s="197" t="inlineStr">
        <is>
          <t>다</t>
        </is>
      </c>
      <c r="I67" s="242" t="inlineStr">
        <is>
          <t>홍익대</t>
        </is>
      </c>
      <c r="J67" s="242" t="inlineStr">
        <is>
          <t>경제학부</t>
        </is>
      </c>
      <c r="K67" s="195" t="inlineStr">
        <is>
          <t>통합</t>
        </is>
      </c>
      <c r="L67" s="697">
        <f>IF(OFFSET(환산공식!$ED$15,$F67,0)=1,"O","X")</f>
        <v/>
      </c>
      <c r="M67" s="188">
        <f>IFERROR(OFFSET(환산공식!DJ$15,$F67,0),"")</f>
        <v/>
      </c>
      <c r="N67" s="697">
        <f>IFERROR(CONCATENATE(ROUND(OFFSET(환산공식!DK$15,$F67,0),1),"%"),"")</f>
        <v/>
      </c>
      <c r="O67" s="697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7">
        <f>OFFSET(환산공식!FX$15,$F67,0)</f>
        <v/>
      </c>
      <c r="AA67" s="179">
        <f>OFFSET(환산공식!FY$15,$F67,0)</f>
        <v/>
      </c>
      <c r="AB67" s="3" t="n"/>
      <c r="AD67" s="0">
        <f>IF(L67="X",6,IF(Q67&gt;R67,1,IF(Q67&gt;S67,2,IF(Q67&gt;T67,3,IF(Q67&gt;U67,4,IF(Q67&gt;=V67,5,IF(Q67&lt;V67,6,"")))))))</f>
        <v/>
      </c>
      <c r="AF67" s="3" t="n"/>
      <c r="AG67" s="3" t="n"/>
      <c r="AH67" s="3" t="n"/>
    </row>
    <row r="68">
      <c r="A68" s="198" t="n"/>
      <c r="B68" s="198" t="n"/>
      <c r="C68" s="198" t="inlineStr">
        <is>
          <t>다61</t>
        </is>
      </c>
      <c r="D68" s="235" t="n">
        <v>1953</v>
      </c>
      <c r="E68" s="195" t="n">
        <v>57</v>
      </c>
      <c r="F68" s="195" t="n">
        <v>57</v>
      </c>
      <c r="G68" s="239" t="n">
        <v>61</v>
      </c>
      <c r="H68" s="197" t="inlineStr">
        <is>
          <t>다</t>
        </is>
      </c>
      <c r="I68" s="242" t="inlineStr">
        <is>
          <t>홍익대</t>
        </is>
      </c>
      <c r="J68" s="242" t="inlineStr">
        <is>
          <t>경영학부</t>
        </is>
      </c>
      <c r="K68" s="195" t="inlineStr">
        <is>
          <t>통합</t>
        </is>
      </c>
      <c r="L68" s="697">
        <f>IF(OFFSET(환산공식!$ED$15,$F68,0)=1,"O","X")</f>
        <v/>
      </c>
      <c r="M68" s="188">
        <f>IFERROR(OFFSET(환산공식!DJ$15,$F68,0),"")</f>
        <v/>
      </c>
      <c r="N68" s="697">
        <f>IFERROR(CONCATENATE(ROUND(OFFSET(환산공식!DK$15,$F68,0),1),"%"),"")</f>
        <v/>
      </c>
      <c r="O68" s="697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7">
        <f>OFFSET(환산공식!FX$15,$F68,0)</f>
        <v/>
      </c>
      <c r="AA68" s="179">
        <f>OFFSET(환산공식!FY$15,$F68,0)</f>
        <v/>
      </c>
      <c r="AB68" s="3" t="n"/>
      <c r="AD68" s="0">
        <f>IF(L68="X",6,IF(Q68&gt;R68,1,IF(Q68&gt;S68,2,IF(Q68&gt;T68,3,IF(Q68&gt;U68,4,IF(Q68&gt;=V68,5,IF(Q68&lt;V68,6,"")))))))</f>
        <v/>
      </c>
      <c r="AF68" s="3" t="n"/>
      <c r="AG68" s="3" t="n"/>
      <c r="AH68" s="3" t="n"/>
    </row>
    <row r="69">
      <c r="A69" s="198" t="n"/>
      <c r="B69" s="198" t="n"/>
      <c r="C69" s="198" t="inlineStr">
        <is>
          <t>다62</t>
        </is>
      </c>
      <c r="D69" s="235" t="n">
        <v>1954</v>
      </c>
      <c r="E69" s="195" t="n">
        <v>57</v>
      </c>
      <c r="F69" s="195" t="n">
        <v>57</v>
      </c>
      <c r="G69" s="239" t="n">
        <v>62</v>
      </c>
      <c r="H69" s="197" t="inlineStr">
        <is>
          <t>다</t>
        </is>
      </c>
      <c r="I69" s="242" t="inlineStr">
        <is>
          <t>홍익대</t>
        </is>
      </c>
      <c r="J69" s="242" t="inlineStr">
        <is>
          <t>법학부</t>
        </is>
      </c>
      <c r="K69" s="195" t="inlineStr">
        <is>
          <t>통합</t>
        </is>
      </c>
      <c r="L69" s="697">
        <f>IF(OFFSET(환산공식!$ED$15,$F69,0)=1,"O","X")</f>
        <v/>
      </c>
      <c r="M69" s="188">
        <f>IFERROR(OFFSET(환산공식!DJ$15,$F69,0),"")</f>
        <v/>
      </c>
      <c r="N69" s="697">
        <f>IFERROR(CONCATENATE(ROUND(OFFSET(환산공식!DK$15,$F69,0),1),"%"),"")</f>
        <v/>
      </c>
      <c r="O69" s="697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7">
        <f>OFFSET(환산공식!FX$15,$F69,0)</f>
        <v/>
      </c>
      <c r="AA69" s="179">
        <f>OFFSET(환산공식!FY$15,$F69,0)</f>
        <v/>
      </c>
      <c r="AB69" s="3" t="n"/>
      <c r="AD69" s="0">
        <f>IF(L69="X",6,IF(Q69&gt;R69,1,IF(Q69&gt;S69,2,IF(Q69&gt;T69,3,IF(Q69&gt;U69,4,IF(Q69&gt;=V69,5,IF(Q69&lt;V69,6,"")))))))</f>
        <v/>
      </c>
      <c r="AF69" s="3" t="n"/>
      <c r="AG69" s="3" t="n"/>
      <c r="AH69" s="3" t="n"/>
    </row>
    <row r="70">
      <c r="A70" s="198" t="n"/>
      <c r="B70" s="198" t="n"/>
      <c r="C70" s="198" t="inlineStr">
        <is>
          <t>다63</t>
        </is>
      </c>
      <c r="D70" s="235" t="n">
        <v>1955</v>
      </c>
      <c r="E70" s="195" t="n">
        <v>57</v>
      </c>
      <c r="F70" s="195" t="n">
        <v>57</v>
      </c>
      <c r="G70" s="239" t="n">
        <v>63</v>
      </c>
      <c r="H70" s="197" t="inlineStr">
        <is>
          <t>다</t>
        </is>
      </c>
      <c r="I70" s="242" t="inlineStr">
        <is>
          <t>홍익대</t>
        </is>
      </c>
      <c r="J70" s="242" t="inlineStr">
        <is>
          <t>영어교육과</t>
        </is>
      </c>
      <c r="K70" s="195" t="inlineStr">
        <is>
          <t>통합</t>
        </is>
      </c>
      <c r="L70" s="697">
        <f>IF(OFFSET(환산공식!$ED$15,$F70,0)=1,"O","X")</f>
        <v/>
      </c>
      <c r="M70" s="188">
        <f>IFERROR(OFFSET(환산공식!DJ$15,$F70,0),"")</f>
        <v/>
      </c>
      <c r="N70" s="697">
        <f>IFERROR(CONCATENATE(ROUND(OFFSET(환산공식!DK$15,$F70,0),1),"%"),"")</f>
        <v/>
      </c>
      <c r="O70" s="697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7">
        <f>OFFSET(환산공식!FX$15,$F70,0)</f>
        <v/>
      </c>
      <c r="AA70" s="179">
        <f>OFFSET(환산공식!FY$15,$F70,0)</f>
        <v/>
      </c>
      <c r="AB70" s="3" t="n"/>
      <c r="AD70" s="0">
        <f>IF(L70="X",6,IF(Q70&gt;R70,1,IF(Q70&gt;S70,2,IF(Q70&gt;T70,3,IF(Q70&gt;U70,4,IF(Q70&gt;=V70,5,IF(Q70&lt;V70,6,"")))))))</f>
        <v/>
      </c>
      <c r="AF70" s="3" t="n"/>
      <c r="AG70" s="3" t="n"/>
      <c r="AH70" s="3" t="n"/>
    </row>
    <row r="71">
      <c r="A71" s="198" t="n"/>
      <c r="B71" s="198" t="n"/>
      <c r="C71" s="198" t="inlineStr">
        <is>
          <t>다64</t>
        </is>
      </c>
      <c r="D71" s="235" t="n">
        <v>1956</v>
      </c>
      <c r="E71" s="195" t="n">
        <v>57</v>
      </c>
      <c r="F71" s="195" t="n">
        <v>57</v>
      </c>
      <c r="G71" s="239" t="n">
        <v>64</v>
      </c>
      <c r="H71" s="197" t="inlineStr">
        <is>
          <t>다</t>
        </is>
      </c>
      <c r="I71" s="242" t="inlineStr">
        <is>
          <t>홍익대</t>
        </is>
      </c>
      <c r="J71" s="242" t="inlineStr">
        <is>
          <t>영어영문학과</t>
        </is>
      </c>
      <c r="K71" s="195" t="inlineStr">
        <is>
          <t>통합</t>
        </is>
      </c>
      <c r="L71" s="697">
        <f>IF(OFFSET(환산공식!$ED$15,$F71,0)=1,"O","X")</f>
        <v/>
      </c>
      <c r="M71" s="188">
        <f>IFERROR(OFFSET(환산공식!DJ$15,$F71,0),"")</f>
        <v/>
      </c>
      <c r="N71" s="697">
        <f>IFERROR(CONCATENATE(ROUND(OFFSET(환산공식!DK$15,$F71,0),1),"%"),"")</f>
        <v/>
      </c>
      <c r="O71" s="697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7">
        <f>OFFSET(환산공식!FX$15,$F71,0)</f>
        <v/>
      </c>
      <c r="AA71" s="179">
        <f>OFFSET(환산공식!FY$15,$F71,0)</f>
        <v/>
      </c>
      <c r="AB71" s="3" t="n"/>
      <c r="AD71" s="0">
        <f>IF(L71="X",6,IF(Q71&gt;R71,1,IF(Q71&gt;S71,2,IF(Q71&gt;T71,3,IF(Q71&gt;U71,4,IF(Q71&gt;=V71,5,IF(Q71&lt;V71,6,"")))))))</f>
        <v/>
      </c>
      <c r="AF71" s="3" t="n"/>
      <c r="AG71" s="3" t="n"/>
      <c r="AH71" s="3" t="n"/>
    </row>
    <row r="72">
      <c r="A72" s="198" t="n"/>
      <c r="B72" s="198" t="n"/>
      <c r="C72" s="198" t="inlineStr">
        <is>
          <t>다65</t>
        </is>
      </c>
      <c r="D72" s="235" t="n">
        <v>1957</v>
      </c>
      <c r="E72" s="195" t="n">
        <v>57</v>
      </c>
      <c r="F72" s="195" t="n">
        <v>57</v>
      </c>
      <c r="G72" s="239" t="n">
        <v>65</v>
      </c>
      <c r="H72" s="197" t="inlineStr">
        <is>
          <t>다</t>
        </is>
      </c>
      <c r="I72" s="242" t="inlineStr">
        <is>
          <t>홍익대</t>
        </is>
      </c>
      <c r="J72" s="242" t="inlineStr">
        <is>
          <t>독어독문학과</t>
        </is>
      </c>
      <c r="K72" s="195" t="inlineStr">
        <is>
          <t>통합</t>
        </is>
      </c>
      <c r="L72" s="697">
        <f>IF(OFFSET(환산공식!$ED$15,$F72,0)=1,"O","X")</f>
        <v/>
      </c>
      <c r="M72" s="188">
        <f>IFERROR(OFFSET(환산공식!DJ$15,$F72,0),"")</f>
        <v/>
      </c>
      <c r="N72" s="697">
        <f>IFERROR(CONCATENATE(ROUND(OFFSET(환산공식!DK$15,$F72,0),1),"%"),"")</f>
        <v/>
      </c>
      <c r="O72" s="697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7">
        <f>OFFSET(환산공식!FX$15,$F72,0)</f>
        <v/>
      </c>
      <c r="AA72" s="179">
        <f>OFFSET(환산공식!FY$15,$F72,0)</f>
        <v/>
      </c>
      <c r="AB72" s="3" t="n"/>
      <c r="AD72" s="0">
        <f>IF(L72="X",6,IF(Q72&gt;R72,1,IF(Q72&gt;S72,2,IF(Q72&gt;T72,3,IF(Q72&gt;U72,4,IF(Q72&gt;=V72,5,IF(Q72&lt;V72,6,"")))))))</f>
        <v/>
      </c>
      <c r="AF72" s="3" t="n"/>
      <c r="AG72" s="3" t="n"/>
      <c r="AH72" s="3" t="n"/>
    </row>
    <row r="73">
      <c r="A73" s="198" t="n"/>
      <c r="B73" s="198" t="n"/>
      <c r="C73" s="198" t="inlineStr">
        <is>
          <t>다66</t>
        </is>
      </c>
      <c r="D73" s="235" t="n">
        <v>1958</v>
      </c>
      <c r="E73" s="195" t="n">
        <v>57</v>
      </c>
      <c r="F73" s="195" t="n">
        <v>57</v>
      </c>
      <c r="G73" s="239" t="n">
        <v>66</v>
      </c>
      <c r="H73" s="197" t="inlineStr">
        <is>
          <t>다</t>
        </is>
      </c>
      <c r="I73" s="242" t="inlineStr">
        <is>
          <t>홍익대</t>
        </is>
      </c>
      <c r="J73" s="242" t="inlineStr">
        <is>
          <t>국어국문학과</t>
        </is>
      </c>
      <c r="K73" s="195" t="inlineStr">
        <is>
          <t>통합</t>
        </is>
      </c>
      <c r="L73" s="697">
        <f>IF(OFFSET(환산공식!$ED$15,$F73,0)=1,"O","X")</f>
        <v/>
      </c>
      <c r="M73" s="188">
        <f>IFERROR(OFFSET(환산공식!DJ$15,$F73,0),"")</f>
        <v/>
      </c>
      <c r="N73" s="697">
        <f>IFERROR(CONCATENATE(ROUND(OFFSET(환산공식!DK$15,$F73,0),1),"%"),"")</f>
        <v/>
      </c>
      <c r="O73" s="697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7">
        <f>OFFSET(환산공식!FX$15,$F73,0)</f>
        <v/>
      </c>
      <c r="AA73" s="179">
        <f>OFFSET(환산공식!FY$15,$F73,0)</f>
        <v/>
      </c>
      <c r="AB73" s="3" t="n"/>
      <c r="AD73" s="0">
        <f>IF(L73="X",6,IF(Q73&gt;R73,1,IF(Q73&gt;S73,2,IF(Q73&gt;T73,3,IF(Q73&gt;U73,4,IF(Q73&gt;=V73,5,IF(Q73&lt;V73,6,"")))))))</f>
        <v/>
      </c>
      <c r="AF73" s="3" t="n"/>
      <c r="AG73" s="3" t="n"/>
      <c r="AH73" s="3" t="n"/>
    </row>
    <row r="74">
      <c r="A74" s="198" t="n"/>
      <c r="B74" s="198" t="n"/>
      <c r="C74" s="198" t="inlineStr">
        <is>
          <t>다67</t>
        </is>
      </c>
      <c r="D74" s="235" t="n">
        <v>1959</v>
      </c>
      <c r="E74" s="195" t="n">
        <v>57</v>
      </c>
      <c r="F74" s="195" t="n">
        <v>57</v>
      </c>
      <c r="G74" s="239" t="n">
        <v>67</v>
      </c>
      <c r="H74" s="197" t="inlineStr">
        <is>
          <t>다</t>
        </is>
      </c>
      <c r="I74" s="242" t="inlineStr">
        <is>
          <t>홍익대</t>
        </is>
      </c>
      <c r="J74" s="242" t="inlineStr">
        <is>
          <t>국어교육과</t>
        </is>
      </c>
      <c r="K74" s="195" t="inlineStr">
        <is>
          <t>통합</t>
        </is>
      </c>
      <c r="L74" s="697">
        <f>IF(OFFSET(환산공식!$ED$15,$F74,0)=1,"O","X")</f>
        <v/>
      </c>
      <c r="M74" s="188">
        <f>IFERROR(OFFSET(환산공식!DJ$15,$F74,0),"")</f>
        <v/>
      </c>
      <c r="N74" s="697">
        <f>IFERROR(CONCATENATE(ROUND(OFFSET(환산공식!DK$15,$F74,0),1),"%"),"")</f>
        <v/>
      </c>
      <c r="O74" s="697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7">
        <f>OFFSET(환산공식!FX$15,$F74,0)</f>
        <v/>
      </c>
      <c r="AA74" s="179">
        <f>OFFSET(환산공식!FY$15,$F74,0)</f>
        <v/>
      </c>
      <c r="AB74" s="3" t="n"/>
      <c r="AD74" s="0">
        <f>IF(L74="X",6,IF(Q74&gt;R74,1,IF(Q74&gt;S74,2,IF(Q74&gt;T74,3,IF(Q74&gt;U74,4,IF(Q74&gt;=V74,5,IF(Q74&lt;V74,6,"")))))))</f>
        <v/>
      </c>
      <c r="AF74" s="3" t="n"/>
      <c r="AG74" s="3" t="n"/>
      <c r="AH74" s="3" t="n"/>
    </row>
    <row r="75">
      <c r="A75" s="198" t="n"/>
      <c r="B75" s="198" t="n"/>
      <c r="C75" s="198" t="inlineStr">
        <is>
          <t>다68</t>
        </is>
      </c>
      <c r="D75" s="235" t="n">
        <v>1960</v>
      </c>
      <c r="E75" s="195" t="n">
        <v>57</v>
      </c>
      <c r="F75" s="195" t="n">
        <v>57</v>
      </c>
      <c r="G75" s="239" t="n">
        <v>68</v>
      </c>
      <c r="H75" s="197" t="inlineStr">
        <is>
          <t>다</t>
        </is>
      </c>
      <c r="I75" s="242" t="inlineStr">
        <is>
          <t>홍익대</t>
        </is>
      </c>
      <c r="J75" s="242" t="inlineStr">
        <is>
          <t>교육학과</t>
        </is>
      </c>
      <c r="K75" s="195" t="inlineStr">
        <is>
          <t>통합</t>
        </is>
      </c>
      <c r="L75" s="697">
        <f>IF(OFFSET(환산공식!$ED$15,$F75,0)=1,"O","X")</f>
        <v/>
      </c>
      <c r="M75" s="188">
        <f>IFERROR(OFFSET(환산공식!DJ$15,$F75,0),"")</f>
        <v/>
      </c>
      <c r="N75" s="697">
        <f>IFERROR(CONCATENATE(ROUND(OFFSET(환산공식!DK$15,$F75,0),1),"%"),"")</f>
        <v/>
      </c>
      <c r="O75" s="697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7">
        <f>OFFSET(환산공식!FX$15,$F75,0)</f>
        <v/>
      </c>
      <c r="AA75" s="179">
        <f>OFFSET(환산공식!FY$15,$F75,0)</f>
        <v/>
      </c>
      <c r="AB75" s="3" t="n"/>
      <c r="AD75" s="0">
        <f>IF(L75="X",6,IF(Q75&gt;R75,1,IF(Q75&gt;S75,2,IF(Q75&gt;T75,3,IF(Q75&gt;U75,4,IF(Q75&gt;=V75,5,IF(Q75&lt;V75,6,"")))))))</f>
        <v/>
      </c>
      <c r="AF75" s="3" t="n"/>
      <c r="AG75" s="3" t="n"/>
      <c r="AH75" s="3" t="n"/>
    </row>
    <row r="76">
      <c r="A76" s="198" t="n"/>
      <c r="B76" s="198" t="n"/>
      <c r="C76" s="198" t="inlineStr">
        <is>
          <t>다69</t>
        </is>
      </c>
      <c r="D76" s="235" t="n">
        <v>1961</v>
      </c>
      <c r="E76" s="195" t="n">
        <v>57</v>
      </c>
      <c r="F76" s="195" t="n">
        <v>57</v>
      </c>
      <c r="G76" s="239" t="n">
        <v>69</v>
      </c>
      <c r="H76" s="197" t="inlineStr">
        <is>
          <t>다</t>
        </is>
      </c>
      <c r="I76" s="242" t="inlineStr">
        <is>
          <t>홍익대</t>
        </is>
      </c>
      <c r="J76" s="242" t="inlineStr">
        <is>
          <t>역사교육과</t>
        </is>
      </c>
      <c r="K76" s="195" t="inlineStr">
        <is>
          <t>통합</t>
        </is>
      </c>
      <c r="L76" s="697">
        <f>IF(OFFSET(환산공식!$ED$15,$F76,0)=1,"O","X")</f>
        <v/>
      </c>
      <c r="M76" s="188">
        <f>IFERROR(OFFSET(환산공식!DJ$15,$F76,0),"")</f>
        <v/>
      </c>
      <c r="N76" s="697">
        <f>IFERROR(CONCATENATE(ROUND(OFFSET(환산공식!DK$15,$F76,0),1),"%"),"")</f>
        <v/>
      </c>
      <c r="O76" s="697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7">
        <f>OFFSET(환산공식!FX$15,$F76,0)</f>
        <v/>
      </c>
      <c r="AA76" s="179">
        <f>OFFSET(환산공식!FY$15,$F76,0)</f>
        <v/>
      </c>
      <c r="AB76" s="3" t="n"/>
      <c r="AD76" s="0">
        <f>IF(L76="X",6,IF(Q76&gt;R76,1,IF(Q76&gt;S76,2,IF(Q76&gt;T76,3,IF(Q76&gt;U76,4,IF(Q76&gt;=V76,5,IF(Q76&lt;V76,6,"")))))))</f>
        <v/>
      </c>
      <c r="AF76" s="3" t="n"/>
      <c r="AG76" s="3" t="n"/>
      <c r="AH76" s="3" t="n"/>
    </row>
    <row r="77">
      <c r="A77" s="198" t="n"/>
      <c r="B77" s="198" t="n"/>
      <c r="C77" s="198" t="inlineStr">
        <is>
          <t>다70</t>
        </is>
      </c>
      <c r="D77" s="235" t="n">
        <v>1962</v>
      </c>
      <c r="E77" s="195" t="n">
        <v>57</v>
      </c>
      <c r="F77" s="195" t="n">
        <v>57</v>
      </c>
      <c r="G77" s="239" t="n">
        <v>70</v>
      </c>
      <c r="H77" s="197" t="inlineStr">
        <is>
          <t>다</t>
        </is>
      </c>
      <c r="I77" s="242" t="inlineStr">
        <is>
          <t>홍익대</t>
        </is>
      </c>
      <c r="J77" s="242" t="inlineStr">
        <is>
          <t>불어불문학과</t>
        </is>
      </c>
      <c r="K77" s="195" t="inlineStr">
        <is>
          <t>통합</t>
        </is>
      </c>
      <c r="L77" s="697">
        <f>IF(OFFSET(환산공식!$ED$15,$F77,0)=1,"O","X")</f>
        <v/>
      </c>
      <c r="M77" s="188">
        <f>IFERROR(OFFSET(환산공식!DJ$15,$F77,0),"")</f>
        <v/>
      </c>
      <c r="N77" s="697">
        <f>IFERROR(CONCATENATE(ROUND(OFFSET(환산공식!DK$15,$F77,0),1),"%"),"")</f>
        <v/>
      </c>
      <c r="O77" s="697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7">
        <f>OFFSET(환산공식!FX$15,$F77,0)</f>
        <v/>
      </c>
      <c r="AA77" s="179">
        <f>OFFSET(환산공식!FY$15,$F77,0)</f>
        <v/>
      </c>
      <c r="AB77" s="3" t="n"/>
      <c r="AD77" s="0">
        <f>IF(L77="X",6,IF(Q77&gt;R77,1,IF(Q77&gt;S77,2,IF(Q77&gt;T77,3,IF(Q77&gt;U77,4,IF(Q77&gt;=V77,5,IF(Q77&lt;V77,6,"")))))))</f>
        <v/>
      </c>
      <c r="AF77" s="3" t="n"/>
      <c r="AG77" s="3" t="n"/>
      <c r="AH77" s="3" t="n"/>
    </row>
    <row r="78">
      <c r="A78" s="198" t="n"/>
      <c r="B78" s="198" t="n"/>
      <c r="C78" s="198" t="inlineStr">
        <is>
          <t>다71</t>
        </is>
      </c>
      <c r="D78" s="235" t="n">
        <v>1963</v>
      </c>
      <c r="E78" s="195" t="n">
        <v>85</v>
      </c>
      <c r="F78" s="195" t="n">
        <v>85</v>
      </c>
      <c r="G78" s="239" t="n">
        <v>71</v>
      </c>
      <c r="H78" s="197" t="inlineStr">
        <is>
          <t>다</t>
        </is>
      </c>
      <c r="I78" s="242" t="inlineStr">
        <is>
          <t>서울과학기술대</t>
        </is>
      </c>
      <c r="J78" s="242" t="inlineStr">
        <is>
          <t>ST자유전공학부</t>
        </is>
      </c>
      <c r="K78" s="195" t="inlineStr">
        <is>
          <t>자연</t>
        </is>
      </c>
      <c r="L78" s="697">
        <f>IF(OFFSET(환산공식!$ED$15,$F78,0)=1,"O","X")</f>
        <v/>
      </c>
      <c r="M78" s="188">
        <f>IFERROR(OFFSET(환산공식!DJ$15,$F78,0),"")</f>
        <v/>
      </c>
      <c r="N78" s="697">
        <f>IFERROR(CONCATENATE(ROUND(OFFSET(환산공식!DK$15,$F78,0),1),"%"),"")</f>
        <v/>
      </c>
      <c r="O78" s="697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7">
        <f>OFFSET(환산공식!FX$15,$F78,0)</f>
        <v/>
      </c>
      <c r="AA78" s="179">
        <f>OFFSET(환산공식!FY$15,$F78,0)</f>
        <v/>
      </c>
      <c r="AB78" s="3" t="n"/>
      <c r="AD78" s="0">
        <f>IF(L78="X",6,IF(Q78&gt;R78,1,IF(Q78&gt;S78,2,IF(Q78&gt;T78,3,IF(Q78&gt;U78,4,IF(Q78&gt;=V78,5,IF(Q78&lt;V78,6,"")))))))</f>
        <v/>
      </c>
      <c r="AF78" s="3" t="n"/>
      <c r="AG78" s="3" t="n"/>
      <c r="AH78" s="3" t="n"/>
    </row>
    <row r="79">
      <c r="A79" s="198" t="n"/>
      <c r="B79" s="198" t="n"/>
      <c r="C79" s="198" t="inlineStr">
        <is>
          <t>다72</t>
        </is>
      </c>
      <c r="D79" s="235" t="n">
        <v>1964</v>
      </c>
      <c r="E79" s="195" t="n">
        <v>75</v>
      </c>
      <c r="F79" s="195" t="n">
        <v>75</v>
      </c>
      <c r="G79" s="239" t="n">
        <v>72</v>
      </c>
      <c r="H79" s="197" t="inlineStr">
        <is>
          <t>다</t>
        </is>
      </c>
      <c r="I79" s="242" t="inlineStr">
        <is>
          <t>숭실대</t>
        </is>
      </c>
      <c r="J79" s="242" t="inlineStr">
        <is>
          <t>정보보호학과</t>
        </is>
      </c>
      <c r="K79" s="195" t="inlineStr">
        <is>
          <t>자연</t>
        </is>
      </c>
      <c r="L79" s="697">
        <f>IF(OFFSET(환산공식!$ED$15,$F79,0)=1,"O","X")</f>
        <v/>
      </c>
      <c r="M79" s="188">
        <f>IFERROR(OFFSET(환산공식!DJ$15,$F79,0),"")</f>
        <v/>
      </c>
      <c r="N79" s="697">
        <f>IFERROR(CONCATENATE(ROUND(OFFSET(환산공식!DK$15,$F79,0),1),"%"),"")</f>
        <v/>
      </c>
      <c r="O79" s="697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7">
        <f>OFFSET(환산공식!FX$15,$F79,0)</f>
        <v/>
      </c>
      <c r="AA79" s="179">
        <f>OFFSET(환산공식!FY$15,$F79,0)</f>
        <v/>
      </c>
      <c r="AB79" s="3" t="n"/>
      <c r="AD79" s="0">
        <f>IF(L79="X",6,IF(Q79&gt;R79,1,IF(Q79&gt;S79,2,IF(Q79&gt;T79,3,IF(Q79&gt;U79,4,IF(Q79&gt;=V79,5,IF(Q79&lt;V79,6,"")))))))</f>
        <v/>
      </c>
      <c r="AF79" s="3" t="n"/>
      <c r="AG79" s="3" t="n"/>
      <c r="AH79" s="3" t="n"/>
    </row>
    <row r="80">
      <c r="A80" s="198" t="n"/>
      <c r="B80" s="198" t="n"/>
      <c r="C80" s="198" t="inlineStr">
        <is>
          <t>다73</t>
        </is>
      </c>
      <c r="D80" s="235" t="n">
        <v>1965</v>
      </c>
      <c r="E80" s="195" t="n">
        <v>75</v>
      </c>
      <c r="F80" s="195" t="n">
        <v>75</v>
      </c>
      <c r="G80" s="239" t="n">
        <v>73</v>
      </c>
      <c r="H80" s="197" t="inlineStr">
        <is>
          <t>다</t>
        </is>
      </c>
      <c r="I80" s="242" t="inlineStr">
        <is>
          <t>숭실대</t>
        </is>
      </c>
      <c r="J80" s="242" t="inlineStr">
        <is>
          <t>컴퓨터학부</t>
        </is>
      </c>
      <c r="K80" s="195" t="inlineStr">
        <is>
          <t>자연</t>
        </is>
      </c>
      <c r="L80" s="697">
        <f>IF(OFFSET(환산공식!$ED$15,$F80,0)=1,"O","X")</f>
        <v/>
      </c>
      <c r="M80" s="188">
        <f>IFERROR(OFFSET(환산공식!DJ$15,$F80,0),"")</f>
        <v/>
      </c>
      <c r="N80" s="697">
        <f>IFERROR(CONCATENATE(ROUND(OFFSET(환산공식!DK$15,$F80,0),1),"%"),"")</f>
        <v/>
      </c>
      <c r="O80" s="697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7">
        <f>OFFSET(환산공식!FX$15,$F80,0)</f>
        <v/>
      </c>
      <c r="AA80" s="179">
        <f>OFFSET(환산공식!FY$15,$F80,0)</f>
        <v/>
      </c>
      <c r="AB80" s="3" t="n"/>
      <c r="AD80" s="0">
        <f>IF(L80="X",6,IF(Q80&gt;R80,1,IF(Q80&gt;S80,2,IF(Q80&gt;T80,3,IF(Q80&gt;U80,4,IF(Q80&gt;=V80,5,IF(Q80&lt;V80,6,"")))))))</f>
        <v/>
      </c>
      <c r="AF80" s="3" t="n"/>
      <c r="AG80" s="3" t="n"/>
      <c r="AH80" s="3" t="n"/>
    </row>
    <row r="81">
      <c r="A81" s="198" t="n"/>
      <c r="B81" s="198" t="n"/>
      <c r="C81" s="198" t="inlineStr">
        <is>
          <t>다74</t>
        </is>
      </c>
      <c r="D81" s="235" t="n">
        <v>1966</v>
      </c>
      <c r="E81" s="195" t="n">
        <v>74</v>
      </c>
      <c r="F81" s="195" t="n">
        <v>74</v>
      </c>
      <c r="G81" s="239" t="n">
        <v>74</v>
      </c>
      <c r="H81" s="197" t="inlineStr">
        <is>
          <t>다</t>
        </is>
      </c>
      <c r="I81" s="242" t="inlineStr">
        <is>
          <t>숭실대</t>
        </is>
      </c>
      <c r="J81" s="242" t="inlineStr">
        <is>
          <t>전자정보공학부(전자공학)</t>
        </is>
      </c>
      <c r="K81" s="195" t="inlineStr">
        <is>
          <t>자연</t>
        </is>
      </c>
      <c r="L81" s="697">
        <f>IF(OFFSET(환산공식!$ED$15,$F81,0)=1,"O","X")</f>
        <v/>
      </c>
      <c r="M81" s="188">
        <f>IFERROR(OFFSET(환산공식!DJ$15,$F81,0),"")</f>
        <v/>
      </c>
      <c r="N81" s="697">
        <f>IFERROR(CONCATENATE(ROUND(OFFSET(환산공식!DK$15,$F81,0),1),"%"),"")</f>
        <v/>
      </c>
      <c r="O81" s="697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7">
        <f>OFFSET(환산공식!FX$15,$F81,0)</f>
        <v/>
      </c>
      <c r="AA81" s="179">
        <f>OFFSET(환산공식!FY$15,$F81,0)</f>
        <v/>
      </c>
      <c r="AB81" s="3" t="n"/>
      <c r="AD81" s="0">
        <f>IF(L81="X",6,IF(Q81&gt;R81,1,IF(Q81&gt;S81,2,IF(Q81&gt;T81,3,IF(Q81&gt;U81,4,IF(Q81&gt;=V81,5,IF(Q81&lt;V81,6,"")))))))</f>
        <v/>
      </c>
      <c r="AF81" s="3" t="n"/>
      <c r="AG81" s="3" t="n"/>
      <c r="AH81" s="3" t="n"/>
    </row>
    <row r="82">
      <c r="A82" s="198" t="n"/>
      <c r="B82" s="198" t="n"/>
      <c r="C82" s="198" t="inlineStr">
        <is>
          <t>다75</t>
        </is>
      </c>
      <c r="D82" s="235" t="n">
        <v>1967</v>
      </c>
      <c r="E82" s="195" t="n">
        <v>75</v>
      </c>
      <c r="F82" s="195" t="n">
        <v>75</v>
      </c>
      <c r="G82" s="239" t="n">
        <v>75</v>
      </c>
      <c r="H82" s="197" t="inlineStr">
        <is>
          <t>다</t>
        </is>
      </c>
      <c r="I82" s="242" t="inlineStr">
        <is>
          <t>숭실대</t>
        </is>
      </c>
      <c r="J82" s="242" t="inlineStr">
        <is>
          <t>AI융합학부</t>
        </is>
      </c>
      <c r="K82" s="195" t="inlineStr">
        <is>
          <t>자연</t>
        </is>
      </c>
      <c r="L82" s="697">
        <f>IF(OFFSET(환산공식!$ED$15,$F82,0)=1,"O","X")</f>
        <v/>
      </c>
      <c r="M82" s="188">
        <f>IFERROR(OFFSET(환산공식!DJ$15,$F82,0),"")</f>
        <v/>
      </c>
      <c r="N82" s="697">
        <f>IFERROR(CONCATENATE(ROUND(OFFSET(환산공식!DK$15,$F82,0),1),"%"),"")</f>
        <v/>
      </c>
      <c r="O82" s="697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7">
        <f>OFFSET(환산공식!FX$15,$F82,0)</f>
        <v/>
      </c>
      <c r="AA82" s="179">
        <f>OFFSET(환산공식!FY$15,$F82,0)</f>
        <v/>
      </c>
      <c r="AB82" s="3" t="n"/>
      <c r="AD82" s="0">
        <f>IF(L82="X",6,IF(Q82&gt;R82,1,IF(Q82&gt;S82,2,IF(Q82&gt;T82,3,IF(Q82&gt;U82,4,IF(Q82&gt;=V82,5,IF(Q82&lt;V82,6,"")))))))</f>
        <v/>
      </c>
      <c r="AF82" s="3" t="n"/>
      <c r="AG82" s="3" t="n"/>
      <c r="AH82" s="3" t="n"/>
    </row>
    <row r="83">
      <c r="A83" s="198" t="n"/>
      <c r="B83" s="198" t="n"/>
      <c r="C83" s="198" t="inlineStr">
        <is>
          <t>다76</t>
        </is>
      </c>
      <c r="D83" s="235" t="n">
        <v>1968</v>
      </c>
      <c r="E83" s="195" t="n">
        <v>74</v>
      </c>
      <c r="F83" s="195" t="n">
        <v>74</v>
      </c>
      <c r="G83" s="239" t="n">
        <v>76</v>
      </c>
      <c r="H83" s="197" t="inlineStr">
        <is>
          <t>다</t>
        </is>
      </c>
      <c r="I83" s="242" t="inlineStr">
        <is>
          <t>숭실대</t>
        </is>
      </c>
      <c r="J83" s="242" t="inlineStr">
        <is>
          <t>의생명시스템학부</t>
        </is>
      </c>
      <c r="K83" s="195" t="inlineStr">
        <is>
          <t>자연</t>
        </is>
      </c>
      <c r="L83" s="697">
        <f>IF(OFFSET(환산공식!$ED$15,$F83,0)=1,"O","X")</f>
        <v/>
      </c>
      <c r="M83" s="188">
        <f>IFERROR(OFFSET(환산공식!DJ$15,$F83,0),"")</f>
        <v/>
      </c>
      <c r="N83" s="697">
        <f>IFERROR(CONCATENATE(ROUND(OFFSET(환산공식!DK$15,$F83,0),1),"%"),"")</f>
        <v/>
      </c>
      <c r="O83" s="697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7">
        <f>OFFSET(환산공식!FX$15,$F83,0)</f>
        <v/>
      </c>
      <c r="AA83" s="179">
        <f>OFFSET(환산공식!FY$15,$F83,0)</f>
        <v/>
      </c>
      <c r="AB83" s="3" t="n"/>
      <c r="AD83" s="0">
        <f>IF(L83="X",6,IF(Q83&gt;R83,1,IF(Q83&gt;S83,2,IF(Q83&gt;T83,3,IF(Q83&gt;U83,4,IF(Q83&gt;=V83,5,IF(Q83&lt;V83,6,"")))))))</f>
        <v/>
      </c>
      <c r="AF83" s="3" t="n"/>
      <c r="AG83" s="3" t="n"/>
      <c r="AH83" s="3" t="n"/>
    </row>
    <row r="84">
      <c r="A84" s="198" t="n"/>
      <c r="B84" s="198" t="n"/>
      <c r="C84" s="198" t="inlineStr">
        <is>
          <t>다77</t>
        </is>
      </c>
      <c r="D84" s="235" t="n">
        <v>1969</v>
      </c>
      <c r="E84" s="195" t="n">
        <v>74</v>
      </c>
      <c r="F84" s="195" t="n">
        <v>74</v>
      </c>
      <c r="G84" s="239" t="n">
        <v>77</v>
      </c>
      <c r="H84" s="197" t="inlineStr">
        <is>
          <t>다</t>
        </is>
      </c>
      <c r="I84" s="242" t="inlineStr">
        <is>
          <t>숭실대</t>
        </is>
      </c>
      <c r="J84" s="242" t="inlineStr">
        <is>
          <t>수학과</t>
        </is>
      </c>
      <c r="K84" s="195" t="inlineStr">
        <is>
          <t>자연</t>
        </is>
      </c>
      <c r="L84" s="697">
        <f>IF(OFFSET(환산공식!$ED$15,$F84,0)=1,"O","X")</f>
        <v/>
      </c>
      <c r="M84" s="188">
        <f>IFERROR(OFFSET(환산공식!DJ$15,$F84,0),"")</f>
        <v/>
      </c>
      <c r="N84" s="697">
        <f>IFERROR(CONCATENATE(ROUND(OFFSET(환산공식!DK$15,$F84,0),1),"%"),"")</f>
        <v/>
      </c>
      <c r="O84" s="697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7">
        <f>OFFSET(환산공식!FX$15,$F84,0)</f>
        <v/>
      </c>
      <c r="AA84" s="179">
        <f>OFFSET(환산공식!FY$15,$F84,0)</f>
        <v/>
      </c>
      <c r="AB84" s="3" t="n"/>
      <c r="AD84" s="0">
        <f>IF(L84="X",6,IF(Q84&gt;R84,1,IF(Q84&gt;S84,2,IF(Q84&gt;T84,3,IF(Q84&gt;U84,4,IF(Q84&gt;=V84,5,IF(Q84&lt;V84,6,"")))))))</f>
        <v/>
      </c>
      <c r="AF84" s="3" t="n"/>
      <c r="AG84" s="3" t="n"/>
      <c r="AH84" s="3" t="n"/>
    </row>
    <row r="85">
      <c r="A85" s="198" t="n"/>
      <c r="B85" s="198" t="n"/>
      <c r="C85" s="198" t="inlineStr">
        <is>
          <t>다78</t>
        </is>
      </c>
      <c r="D85" s="235" t="n">
        <v>1970</v>
      </c>
      <c r="E85" s="195" t="n">
        <v>74</v>
      </c>
      <c r="F85" s="195" t="n">
        <v>74</v>
      </c>
      <c r="G85" s="239" t="n">
        <v>78</v>
      </c>
      <c r="H85" s="197" t="inlineStr">
        <is>
          <t>다</t>
        </is>
      </c>
      <c r="I85" s="242" t="inlineStr">
        <is>
          <t>숭실대</t>
        </is>
      </c>
      <c r="J85" s="242" t="inlineStr">
        <is>
          <t>화학공학과</t>
        </is>
      </c>
      <c r="K85" s="195" t="inlineStr">
        <is>
          <t>자연</t>
        </is>
      </c>
      <c r="L85" s="697">
        <f>IF(OFFSET(환산공식!$ED$15,$F85,0)=1,"O","X")</f>
        <v/>
      </c>
      <c r="M85" s="188">
        <f>IFERROR(OFFSET(환산공식!DJ$15,$F85,0),"")</f>
        <v/>
      </c>
      <c r="N85" s="697">
        <f>IFERROR(CONCATENATE(ROUND(OFFSET(환산공식!DK$15,$F85,0),1),"%"),"")</f>
        <v/>
      </c>
      <c r="O85" s="697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7">
        <f>OFFSET(환산공식!FX$15,$F85,0)</f>
        <v/>
      </c>
      <c r="AA85" s="179">
        <f>OFFSET(환산공식!FY$15,$F85,0)</f>
        <v/>
      </c>
      <c r="AB85" s="3" t="n"/>
      <c r="AD85" s="0">
        <f>IF(L85="X",6,IF(Q85&gt;R85,1,IF(Q85&gt;S85,2,IF(Q85&gt;T85,3,IF(Q85&gt;U85,4,IF(Q85&gt;=V85,5,IF(Q85&lt;V85,6,"")))))))</f>
        <v/>
      </c>
      <c r="AF85" s="3" t="n"/>
      <c r="AG85" s="3" t="n"/>
      <c r="AH85" s="3" t="n"/>
    </row>
    <row r="86">
      <c r="A86" s="198" t="n"/>
      <c r="B86" s="198" t="n"/>
      <c r="C86" s="198" t="inlineStr">
        <is>
          <t>다79</t>
        </is>
      </c>
      <c r="D86" s="235" t="n">
        <v>1971</v>
      </c>
      <c r="E86" s="195" t="n">
        <v>74</v>
      </c>
      <c r="F86" s="195" t="n">
        <v>74</v>
      </c>
      <c r="G86" s="239" t="n">
        <v>79</v>
      </c>
      <c r="H86" s="197" t="inlineStr">
        <is>
          <t>다</t>
        </is>
      </c>
      <c r="I86" s="242" t="inlineStr">
        <is>
          <t>숭실대</t>
        </is>
      </c>
      <c r="J86" s="242" t="inlineStr">
        <is>
          <t>전기공학부</t>
        </is>
      </c>
      <c r="K86" s="195" t="inlineStr">
        <is>
          <t>자연</t>
        </is>
      </c>
      <c r="L86" s="697">
        <f>IF(OFFSET(환산공식!$ED$15,$F86,0)=1,"O","X")</f>
        <v/>
      </c>
      <c r="M86" s="188">
        <f>IFERROR(OFFSET(환산공식!DJ$15,$F86,0),"")</f>
        <v/>
      </c>
      <c r="N86" s="697">
        <f>IFERROR(CONCATENATE(ROUND(OFFSET(환산공식!DK$15,$F86,0),1),"%"),"")</f>
        <v/>
      </c>
      <c r="O86" s="697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7">
        <f>OFFSET(환산공식!FX$15,$F86,0)</f>
        <v/>
      </c>
      <c r="AA86" s="179">
        <f>OFFSET(환산공식!FY$15,$F86,0)</f>
        <v/>
      </c>
      <c r="AB86" s="3" t="n"/>
      <c r="AD86" s="0">
        <f>IF(L86="X",6,IF(Q86&gt;R86,1,IF(Q86&gt;S86,2,IF(Q86&gt;T86,3,IF(Q86&gt;U86,4,IF(Q86&gt;=V86,5,IF(Q86&lt;V86,6,"")))))))</f>
        <v/>
      </c>
      <c r="AF86" s="3" t="n"/>
      <c r="AG86" s="3" t="n"/>
      <c r="AH86" s="3" t="n"/>
    </row>
    <row r="87">
      <c r="A87" s="198" t="n"/>
      <c r="B87" s="198" t="n"/>
      <c r="C87" s="198" t="inlineStr">
        <is>
          <t>다80</t>
        </is>
      </c>
      <c r="D87" s="235" t="n">
        <v>1972</v>
      </c>
      <c r="E87" s="195" t="n">
        <v>75</v>
      </c>
      <c r="F87" s="195" t="n">
        <v>75</v>
      </c>
      <c r="G87" s="239" t="n">
        <v>80</v>
      </c>
      <c r="H87" s="197" t="inlineStr">
        <is>
          <t>다</t>
        </is>
      </c>
      <c r="I87" s="242" t="inlineStr">
        <is>
          <t>숭실대</t>
        </is>
      </c>
      <c r="J87" s="242" t="inlineStr">
        <is>
          <t>글로벌미디어학부</t>
        </is>
      </c>
      <c r="K87" s="195" t="inlineStr">
        <is>
          <t>자연</t>
        </is>
      </c>
      <c r="L87" s="697">
        <f>IF(OFFSET(환산공식!$ED$15,$F87,0)=1,"O","X")</f>
        <v/>
      </c>
      <c r="M87" s="188">
        <f>IFERROR(OFFSET(환산공식!DJ$15,$F87,0),"")</f>
        <v/>
      </c>
      <c r="N87" s="697">
        <f>IFERROR(CONCATENATE(ROUND(OFFSET(환산공식!DK$15,$F87,0),1),"%"),"")</f>
        <v/>
      </c>
      <c r="O87" s="697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7">
        <f>OFFSET(환산공식!FX$15,$F87,0)</f>
        <v/>
      </c>
      <c r="AA87" s="179">
        <f>OFFSET(환산공식!FY$15,$F87,0)</f>
        <v/>
      </c>
      <c r="AB87" s="3" t="n"/>
      <c r="AD87" s="0">
        <f>IF(L87="X",6,IF(Q87&gt;R87,1,IF(Q87&gt;S87,2,IF(Q87&gt;T87,3,IF(Q87&gt;U87,4,IF(Q87&gt;=V87,5,IF(Q87&lt;V87,6,"")))))))</f>
        <v/>
      </c>
      <c r="AF87" s="3" t="n"/>
      <c r="AG87" s="3" t="n"/>
      <c r="AH87" s="3" t="n"/>
    </row>
    <row r="88">
      <c r="A88" s="198" t="n"/>
      <c r="B88" s="198" t="n"/>
      <c r="C88" s="198" t="inlineStr">
        <is>
          <t>다81</t>
        </is>
      </c>
      <c r="D88" s="235" t="n">
        <v>1973</v>
      </c>
      <c r="E88" s="195" t="n">
        <v>75</v>
      </c>
      <c r="F88" s="195" t="n">
        <v>75</v>
      </c>
      <c r="G88" s="239" t="n">
        <v>81</v>
      </c>
      <c r="H88" s="197" t="inlineStr">
        <is>
          <t>다</t>
        </is>
      </c>
      <c r="I88" s="242" t="inlineStr">
        <is>
          <t>숭실대</t>
        </is>
      </c>
      <c r="J88" s="242" t="inlineStr">
        <is>
          <t>정보통계·보험수리학과</t>
        </is>
      </c>
      <c r="K88" s="195" t="inlineStr">
        <is>
          <t>자연</t>
        </is>
      </c>
      <c r="L88" s="697">
        <f>IF(OFFSET(환산공식!$ED$15,$F88,0)=1,"O","X")</f>
        <v/>
      </c>
      <c r="M88" s="188">
        <f>IFERROR(OFFSET(환산공식!DJ$15,$F88,0),"")</f>
        <v/>
      </c>
      <c r="N88" s="697">
        <f>IFERROR(CONCATENATE(ROUND(OFFSET(환산공식!DK$15,$F88,0),1),"%"),"")</f>
        <v/>
      </c>
      <c r="O88" s="697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7">
        <f>OFFSET(환산공식!FX$15,$F88,0)</f>
        <v/>
      </c>
      <c r="AA88" s="179">
        <f>OFFSET(환산공식!FY$15,$F88,0)</f>
        <v/>
      </c>
      <c r="AB88" s="3" t="n"/>
      <c r="AD88" s="0">
        <f>IF(L88="X",6,IF(Q88&gt;R88,1,IF(Q88&gt;S88,2,IF(Q88&gt;T88,3,IF(Q88&gt;U88,4,IF(Q88&gt;=V88,5,IF(Q88&lt;V88,6,"")))))))</f>
        <v/>
      </c>
      <c r="AF88" s="3" t="n"/>
      <c r="AG88" s="3" t="n"/>
      <c r="AH88" s="3" t="n"/>
    </row>
    <row r="89">
      <c r="A89" s="198" t="n"/>
      <c r="B89" s="198" t="n"/>
      <c r="C89" s="198" t="inlineStr">
        <is>
          <t>다82</t>
        </is>
      </c>
      <c r="D89" s="235" t="n">
        <v>1974</v>
      </c>
      <c r="E89" s="195" t="n">
        <v>74</v>
      </c>
      <c r="F89" s="195" t="n">
        <v>74</v>
      </c>
      <c r="G89" s="239" t="n">
        <v>82</v>
      </c>
      <c r="H89" s="197" t="inlineStr">
        <is>
          <t>다</t>
        </is>
      </c>
      <c r="I89" s="242" t="inlineStr">
        <is>
          <t>숭실대</t>
        </is>
      </c>
      <c r="J89" s="242" t="inlineStr">
        <is>
          <t>신소재공학과</t>
        </is>
      </c>
      <c r="K89" s="195" t="inlineStr">
        <is>
          <t>자연</t>
        </is>
      </c>
      <c r="L89" s="697">
        <f>IF(OFFSET(환산공식!$ED$15,$F89,0)=1,"O","X")</f>
        <v/>
      </c>
      <c r="M89" s="188">
        <f>IFERROR(OFFSET(환산공식!DJ$15,$F89,0),"")</f>
        <v/>
      </c>
      <c r="N89" s="697">
        <f>IFERROR(CONCATENATE(ROUND(OFFSET(환산공식!DK$15,$F89,0),1),"%"),"")</f>
        <v/>
      </c>
      <c r="O89" s="697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7">
        <f>OFFSET(환산공식!FX$15,$F89,0)</f>
        <v/>
      </c>
      <c r="AA89" s="179">
        <f>OFFSET(환산공식!FY$15,$F89,0)</f>
        <v/>
      </c>
      <c r="AB89" s="3" t="n"/>
      <c r="AD89" s="0">
        <f>IF(L89="X",6,IF(Q89&gt;R89,1,IF(Q89&gt;S89,2,IF(Q89&gt;T89,3,IF(Q89&gt;U89,4,IF(Q89&gt;=V89,5,IF(Q89&lt;V89,6,"")))))))</f>
        <v/>
      </c>
      <c r="AF89" s="3" t="n"/>
      <c r="AG89" s="3" t="n"/>
      <c r="AH89" s="3" t="n"/>
    </row>
    <row r="90">
      <c r="A90" s="198" t="n"/>
      <c r="B90" s="198" t="n"/>
      <c r="C90" s="198" t="inlineStr">
        <is>
          <t>다83</t>
        </is>
      </c>
      <c r="D90" s="235" t="n">
        <v>1975</v>
      </c>
      <c r="E90" s="195" t="n">
        <v>74</v>
      </c>
      <c r="F90" s="195" t="n">
        <v>74</v>
      </c>
      <c r="G90" s="239" t="n">
        <v>83</v>
      </c>
      <c r="H90" s="197" t="inlineStr">
        <is>
          <t>다</t>
        </is>
      </c>
      <c r="I90" s="242" t="inlineStr">
        <is>
          <t>숭실대</t>
        </is>
      </c>
      <c r="J90" s="242" t="inlineStr">
        <is>
          <t>기계공학부</t>
        </is>
      </c>
      <c r="K90" s="195" t="inlineStr">
        <is>
          <t>자연</t>
        </is>
      </c>
      <c r="L90" s="697">
        <f>IF(OFFSET(환산공식!$ED$15,$F90,0)=1,"O","X")</f>
        <v/>
      </c>
      <c r="M90" s="188">
        <f>IFERROR(OFFSET(환산공식!DJ$15,$F90,0),"")</f>
        <v/>
      </c>
      <c r="N90" s="697">
        <f>IFERROR(CONCATENATE(ROUND(OFFSET(환산공식!DK$15,$F90,0),1),"%"),"")</f>
        <v/>
      </c>
      <c r="O90" s="697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7">
        <f>OFFSET(환산공식!FX$15,$F90,0)</f>
        <v/>
      </c>
      <c r="AA90" s="179">
        <f>OFFSET(환산공식!FY$15,$F90,0)</f>
        <v/>
      </c>
      <c r="AB90" s="3" t="n"/>
      <c r="AD90" s="0">
        <f>IF(L90="X",6,IF(Q90&gt;R90,1,IF(Q90&gt;S90,2,IF(Q90&gt;T90,3,IF(Q90&gt;U90,4,IF(Q90&gt;=V90,5,IF(Q90&lt;V90,6,"")))))))</f>
        <v/>
      </c>
      <c r="AF90" s="3" t="n"/>
      <c r="AG90" s="3" t="n"/>
      <c r="AH90" s="3" t="n"/>
    </row>
    <row r="91">
      <c r="A91" s="198" t="n"/>
      <c r="B91" s="198" t="n"/>
      <c r="C91" s="198" t="inlineStr">
        <is>
          <t>다84</t>
        </is>
      </c>
      <c r="D91" s="235" t="n">
        <v>1976</v>
      </c>
      <c r="E91" s="195" t="n">
        <v>74</v>
      </c>
      <c r="F91" s="195" t="n">
        <v>74</v>
      </c>
      <c r="G91" s="239" t="n">
        <v>84</v>
      </c>
      <c r="H91" s="197" t="inlineStr">
        <is>
          <t>다</t>
        </is>
      </c>
      <c r="I91" s="242" t="inlineStr">
        <is>
          <t>숭실대</t>
        </is>
      </c>
      <c r="J91" s="242" t="inlineStr">
        <is>
          <t>물리학과</t>
        </is>
      </c>
      <c r="K91" s="195" t="inlineStr">
        <is>
          <t>자연</t>
        </is>
      </c>
      <c r="L91" s="697">
        <f>IF(OFFSET(환산공식!$ED$15,$F91,0)=1,"O","X")</f>
        <v/>
      </c>
      <c r="M91" s="188">
        <f>IFERROR(OFFSET(환산공식!DJ$15,$F91,0),"")</f>
        <v/>
      </c>
      <c r="N91" s="697">
        <f>IFERROR(CONCATENATE(ROUND(OFFSET(환산공식!DK$15,$F91,0),1),"%"),"")</f>
        <v/>
      </c>
      <c r="O91" s="697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7">
        <f>OFFSET(환산공식!FX$15,$F91,0)</f>
        <v/>
      </c>
      <c r="AA91" s="179">
        <f>OFFSET(환산공식!FY$15,$F91,0)</f>
        <v/>
      </c>
      <c r="AB91" s="3" t="n"/>
      <c r="AD91" s="0">
        <f>IF(L91="X",6,IF(Q91&gt;R91,1,IF(Q91&gt;S91,2,IF(Q91&gt;T91,3,IF(Q91&gt;U91,4,IF(Q91&gt;=V91,5,IF(Q91&lt;V91,6,"")))))))</f>
        <v/>
      </c>
      <c r="AF91" s="3" t="n"/>
      <c r="AG91" s="3" t="n"/>
      <c r="AH91" s="3" t="n"/>
    </row>
    <row r="92">
      <c r="A92" s="198" t="n"/>
      <c r="B92" s="198" t="n"/>
      <c r="C92" s="198" t="inlineStr">
        <is>
          <t>다85</t>
        </is>
      </c>
      <c r="D92" s="235" t="n">
        <v>1977</v>
      </c>
      <c r="E92" s="195" t="n">
        <v>74</v>
      </c>
      <c r="F92" s="195" t="n">
        <v>74</v>
      </c>
      <c r="G92" s="239" t="n">
        <v>85</v>
      </c>
      <c r="H92" s="197" t="inlineStr">
        <is>
          <t>다</t>
        </is>
      </c>
      <c r="I92" s="242" t="inlineStr">
        <is>
          <t>숭실대</t>
        </is>
      </c>
      <c r="J92" s="242" t="inlineStr">
        <is>
          <t>화학과</t>
        </is>
      </c>
      <c r="K92" s="195" t="inlineStr">
        <is>
          <t>자연</t>
        </is>
      </c>
      <c r="L92" s="697">
        <f>IF(OFFSET(환산공식!$ED$15,$F92,0)=1,"O","X")</f>
        <v/>
      </c>
      <c r="M92" s="188">
        <f>IFERROR(OFFSET(환산공식!DJ$15,$F92,0),"")</f>
        <v/>
      </c>
      <c r="N92" s="697">
        <f>IFERROR(CONCATENATE(ROUND(OFFSET(환산공식!DK$15,$F92,0),1),"%"),"")</f>
        <v/>
      </c>
      <c r="O92" s="697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7">
        <f>OFFSET(환산공식!FX$15,$F92,0)</f>
        <v/>
      </c>
      <c r="AA92" s="179">
        <f>OFFSET(환산공식!FY$15,$F92,0)</f>
        <v/>
      </c>
      <c r="AB92" s="3" t="n"/>
      <c r="AD92" s="0">
        <f>IF(L92="X",6,IF(Q92&gt;R92,1,IF(Q92&gt;S92,2,IF(Q92&gt;T92,3,IF(Q92&gt;U92,4,IF(Q92&gt;=V92,5,IF(Q92&lt;V92,6,"")))))))</f>
        <v/>
      </c>
      <c r="AF92" s="3" t="n"/>
      <c r="AG92" s="3" t="n"/>
      <c r="AH92" s="3" t="n"/>
    </row>
    <row r="93">
      <c r="A93" s="198" t="n"/>
      <c r="B93" s="198" t="n"/>
      <c r="C93" s="198" t="inlineStr">
        <is>
          <t>다86</t>
        </is>
      </c>
      <c r="D93" s="235" t="n">
        <v>1978</v>
      </c>
      <c r="E93" s="195" t="n">
        <v>73</v>
      </c>
      <c r="F93" s="195" t="n">
        <v>73</v>
      </c>
      <c r="G93" s="239" t="n">
        <v>86</v>
      </c>
      <c r="H93" s="197" t="inlineStr">
        <is>
          <t>다</t>
        </is>
      </c>
      <c r="I93" s="242" t="inlineStr">
        <is>
          <t>숭실대</t>
        </is>
      </c>
      <c r="J93" s="242" t="inlineStr">
        <is>
          <t>자유전공학부(인문)</t>
        </is>
      </c>
      <c r="K93" s="195" t="inlineStr">
        <is>
          <t>통합</t>
        </is>
      </c>
      <c r="L93" s="697">
        <f>IF(OFFSET(환산공식!$ED$15,$F93,0)=1,"O","X")</f>
        <v/>
      </c>
      <c r="M93" s="188">
        <f>IFERROR(OFFSET(환산공식!DJ$15,$F93,0),"")</f>
        <v/>
      </c>
      <c r="N93" s="697">
        <f>IFERROR(CONCATENATE(ROUND(OFFSET(환산공식!DK$15,$F93,0),1),"%"),"")</f>
        <v/>
      </c>
      <c r="O93" s="697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7">
        <f>OFFSET(환산공식!FX$15,$F93,0)</f>
        <v/>
      </c>
      <c r="AA93" s="179">
        <f>OFFSET(환산공식!FY$15,$F93,0)</f>
        <v/>
      </c>
      <c r="AB93" s="3" t="n"/>
      <c r="AD93" s="0">
        <f>IF(L93="X",6,IF(Q93&gt;R93,1,IF(Q93&gt;S93,2,IF(Q93&gt;T93,3,IF(Q93&gt;U93,4,IF(Q93&gt;=V93,5,IF(Q93&lt;V93,6,"")))))))</f>
        <v/>
      </c>
      <c r="AF93" s="3" t="n"/>
      <c r="AG93" s="3" t="n"/>
      <c r="AH93" s="3" t="n"/>
    </row>
    <row r="94">
      <c r="A94" s="198" t="n"/>
      <c r="B94" s="198" t="n"/>
      <c r="C94" s="198" t="inlineStr">
        <is>
          <t>다87</t>
        </is>
      </c>
      <c r="D94" s="235" t="n">
        <v>1979</v>
      </c>
      <c r="E94" s="195" t="n">
        <v>76</v>
      </c>
      <c r="F94" s="195" t="n">
        <v>76</v>
      </c>
      <c r="G94" s="239" t="n">
        <v>87</v>
      </c>
      <c r="H94" s="197" t="inlineStr">
        <is>
          <t>다</t>
        </is>
      </c>
      <c r="I94" s="242" t="inlineStr">
        <is>
          <t>숭실대</t>
        </is>
      </c>
      <c r="J94" s="242" t="inlineStr">
        <is>
          <t>사회복지학부</t>
        </is>
      </c>
      <c r="K94" s="195" t="inlineStr">
        <is>
          <t>통합</t>
        </is>
      </c>
      <c r="L94" s="697">
        <f>IF(OFFSET(환산공식!$ED$15,$F94,0)=1,"O","X")</f>
        <v/>
      </c>
      <c r="M94" s="188">
        <f>IFERROR(OFFSET(환산공식!DJ$15,$F94,0),"")</f>
        <v/>
      </c>
      <c r="N94" s="697">
        <f>IFERROR(CONCATENATE(ROUND(OFFSET(환산공식!DK$15,$F94,0),1),"%"),"")</f>
        <v/>
      </c>
      <c r="O94" s="697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7">
        <f>OFFSET(환산공식!FX$15,$F94,0)</f>
        <v/>
      </c>
      <c r="AA94" s="179">
        <f>OFFSET(환산공식!FY$15,$F94,0)</f>
        <v/>
      </c>
      <c r="AB94" s="3" t="n"/>
      <c r="AD94" s="0">
        <f>IF(L94="X",6,IF(Q94&gt;R94,1,IF(Q94&gt;S94,2,IF(Q94&gt;T94,3,IF(Q94&gt;U94,4,IF(Q94&gt;=V94,5,IF(Q94&lt;V94,6,"")))))))</f>
        <v/>
      </c>
      <c r="AF94" s="3" t="n"/>
      <c r="AG94" s="3" t="n"/>
      <c r="AH94" s="3" t="n"/>
    </row>
    <row r="95">
      <c r="A95" s="198" t="n"/>
      <c r="B95" s="198" t="n"/>
      <c r="C95" s="198" t="inlineStr">
        <is>
          <t>다88</t>
        </is>
      </c>
      <c r="D95" s="235" t="n">
        <v>1980</v>
      </c>
      <c r="E95" s="195" t="n">
        <v>67</v>
      </c>
      <c r="F95" s="195" t="n">
        <v>67</v>
      </c>
      <c r="G95" s="239" t="n">
        <v>88</v>
      </c>
      <c r="H95" s="197" t="inlineStr">
        <is>
          <t>다</t>
        </is>
      </c>
      <c r="I95" s="242" t="inlineStr">
        <is>
          <t>국민대</t>
        </is>
      </c>
      <c r="J95" s="242" t="inlineStr">
        <is>
          <t>AI빅데이터융합경영학과(자연)</t>
        </is>
      </c>
      <c r="K95" s="195" t="inlineStr">
        <is>
          <t>자연</t>
        </is>
      </c>
      <c r="L95" s="697">
        <f>IF(OFFSET(환산공식!$ED$15,$F95,0)=1,"O","X")</f>
        <v/>
      </c>
      <c r="M95" s="188">
        <f>IFERROR(OFFSET(환산공식!DJ$15,$F95,0),"")</f>
        <v/>
      </c>
      <c r="N95" s="697">
        <f>IFERROR(CONCATENATE(ROUND(OFFSET(환산공식!DK$15,$F95,0),1),"%"),"")</f>
        <v/>
      </c>
      <c r="O95" s="697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7">
        <f>OFFSET(환산공식!FX$15,$F95,0)</f>
        <v/>
      </c>
      <c r="AA95" s="179">
        <f>OFFSET(환산공식!FY$15,$F95,0)</f>
        <v/>
      </c>
      <c r="AB95" s="3" t="n"/>
      <c r="AD95" s="0">
        <f>IF(L95="X",6,IF(Q95&gt;R95,1,IF(Q95&gt;S95,2,IF(Q95&gt;T95,3,IF(Q95&gt;U95,4,IF(Q95&gt;=V95,5,IF(Q95&lt;V95,6,"")))))))</f>
        <v/>
      </c>
      <c r="AF95" s="3" t="n"/>
      <c r="AG95" s="3" t="n"/>
      <c r="AH95" s="3" t="n"/>
    </row>
    <row r="96">
      <c r="A96" s="198" t="n"/>
      <c r="B96" s="198" t="n"/>
      <c r="C96" s="198" t="inlineStr">
        <is>
          <t>다89</t>
        </is>
      </c>
      <c r="D96" s="235" t="n">
        <v>1981</v>
      </c>
      <c r="E96" s="195" t="n">
        <v>67</v>
      </c>
      <c r="F96" s="195" t="n">
        <v>67</v>
      </c>
      <c r="G96" s="239" t="n">
        <v>89</v>
      </c>
      <c r="H96" s="197" t="inlineStr">
        <is>
          <t>다</t>
        </is>
      </c>
      <c r="I96" s="242" t="inlineStr">
        <is>
          <t>국민대</t>
        </is>
      </c>
      <c r="J96" s="242" t="inlineStr">
        <is>
          <t>임산생명공학과</t>
        </is>
      </c>
      <c r="K96" s="195" t="inlineStr">
        <is>
          <t>자연</t>
        </is>
      </c>
      <c r="L96" s="697">
        <f>IF(OFFSET(환산공식!$ED$15,$F96,0)=1,"O","X")</f>
        <v/>
      </c>
      <c r="M96" s="188">
        <f>IFERROR(OFFSET(환산공식!DJ$15,$F96,0),"")</f>
        <v/>
      </c>
      <c r="N96" s="697">
        <f>IFERROR(CONCATENATE(ROUND(OFFSET(환산공식!DK$15,$F96,0),1),"%"),"")</f>
        <v/>
      </c>
      <c r="O96" s="697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7">
        <f>OFFSET(환산공식!FX$15,$F96,0)</f>
        <v/>
      </c>
      <c r="AA96" s="179">
        <f>OFFSET(환산공식!FY$15,$F96,0)</f>
        <v/>
      </c>
      <c r="AB96" s="3" t="n"/>
      <c r="AD96" s="0">
        <f>IF(L96="X",6,IF(Q96&gt;R96,1,IF(Q96&gt;S96,2,IF(Q96&gt;T96,3,IF(Q96&gt;U96,4,IF(Q96&gt;=V96,5,IF(Q96&lt;V96,6,"")))))))</f>
        <v/>
      </c>
      <c r="AF96" s="3" t="n"/>
      <c r="AG96" s="3" t="n"/>
      <c r="AH96" s="3" t="n"/>
    </row>
    <row r="97">
      <c r="A97" s="198" t="n"/>
      <c r="B97" s="198" t="n"/>
      <c r="C97" s="198" t="inlineStr">
        <is>
          <t>다90</t>
        </is>
      </c>
      <c r="D97" s="235" t="n">
        <v>1982</v>
      </c>
      <c r="E97" s="195" t="n">
        <v>67</v>
      </c>
      <c r="F97" s="195" t="n">
        <v>67</v>
      </c>
      <c r="G97" s="239" t="n">
        <v>90</v>
      </c>
      <c r="H97" s="197" t="inlineStr">
        <is>
          <t>다</t>
        </is>
      </c>
      <c r="I97" s="242" t="inlineStr">
        <is>
          <t>국민대</t>
        </is>
      </c>
      <c r="J97" s="242" t="inlineStr">
        <is>
          <t>나노전자물리학과</t>
        </is>
      </c>
      <c r="K97" s="195" t="inlineStr">
        <is>
          <t>자연</t>
        </is>
      </c>
      <c r="L97" s="697">
        <f>IF(OFFSET(환산공식!$ED$15,$F97,0)=1,"O","X")</f>
        <v/>
      </c>
      <c r="M97" s="188">
        <f>IFERROR(OFFSET(환산공식!DJ$15,$F97,0),"")</f>
        <v/>
      </c>
      <c r="N97" s="697">
        <f>IFERROR(CONCATENATE(ROUND(OFFSET(환산공식!DK$15,$F97,0),1),"%"),"")</f>
        <v/>
      </c>
      <c r="O97" s="697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7">
        <f>OFFSET(환산공식!FX$15,$F97,0)</f>
        <v/>
      </c>
      <c r="AA97" s="179">
        <f>OFFSET(환산공식!FY$15,$F97,0)</f>
        <v/>
      </c>
      <c r="AB97" s="3" t="n"/>
      <c r="AD97" s="0">
        <f>IF(L97="X",6,IF(Q97&gt;R97,1,IF(Q97&gt;S97,2,IF(Q97&gt;T97,3,IF(Q97&gt;U97,4,IF(Q97&gt;=V97,5,IF(Q97&lt;V97,6,"")))))))</f>
        <v/>
      </c>
      <c r="AF97" s="3" t="n"/>
      <c r="AG97" s="3" t="n"/>
      <c r="AH97" s="3" t="n"/>
    </row>
    <row r="98">
      <c r="A98" s="198" t="n"/>
      <c r="B98" s="198" t="n"/>
      <c r="C98" s="198" t="inlineStr">
        <is>
          <t>다91</t>
        </is>
      </c>
      <c r="D98" s="235" t="n">
        <v>1984</v>
      </c>
      <c r="E98" s="195" t="n">
        <v>68</v>
      </c>
      <c r="F98" s="195" t="n">
        <v>68</v>
      </c>
      <c r="G98" s="239" t="n">
        <v>91</v>
      </c>
      <c r="H98" s="197" t="inlineStr">
        <is>
          <t>다</t>
        </is>
      </c>
      <c r="I98" s="242" t="inlineStr">
        <is>
          <t>국민대</t>
        </is>
      </c>
      <c r="J98" s="242" t="inlineStr">
        <is>
          <t>AI빅데이터융합경영학과(인문)</t>
        </is>
      </c>
      <c r="K98" s="195" t="inlineStr">
        <is>
          <t>통합</t>
        </is>
      </c>
      <c r="L98" s="697">
        <f>IF(OFFSET(환산공식!$ED$15,$F98,0)=1,"O","X")</f>
        <v/>
      </c>
      <c r="M98" s="188">
        <f>IFERROR(OFFSET(환산공식!DJ$15,$F98,0),"")</f>
        <v/>
      </c>
      <c r="N98" s="697">
        <f>IFERROR(CONCATENATE(ROUND(OFFSET(환산공식!DK$15,$F98,0),1),"%"),"")</f>
        <v/>
      </c>
      <c r="O98" s="697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7">
        <f>OFFSET(환산공식!FX$15,$F98,0)</f>
        <v/>
      </c>
      <c r="AA98" s="179">
        <f>OFFSET(환산공식!FY$15,$F98,0)</f>
        <v/>
      </c>
      <c r="AB98" s="3" t="n"/>
      <c r="AD98" s="0">
        <f>IF(L98="X",6,IF(Q98&gt;R98,1,IF(Q98&gt;S98,2,IF(Q98&gt;T98,3,IF(Q98&gt;U98,4,IF(Q98&gt;=V98,5,IF(Q98&lt;V98,6,"")))))))</f>
        <v/>
      </c>
      <c r="AF98" s="3" t="n"/>
      <c r="AG98" s="3" t="n"/>
      <c r="AH98" s="3" t="n"/>
    </row>
    <row r="99">
      <c r="A99" s="198" t="n"/>
      <c r="B99" s="198" t="n"/>
      <c r="C99" s="198" t="inlineStr">
        <is>
          <t>다92</t>
        </is>
      </c>
      <c r="D99" s="235" t="n">
        <v>1985</v>
      </c>
      <c r="E99" s="195" t="n">
        <v>68</v>
      </c>
      <c r="F99" s="195" t="n">
        <v>68</v>
      </c>
      <c r="G99" s="239" t="n">
        <v>92</v>
      </c>
      <c r="H99" s="197" t="inlineStr">
        <is>
          <t>다</t>
        </is>
      </c>
      <c r="I99" s="242" t="inlineStr">
        <is>
          <t>국민대</t>
        </is>
      </c>
      <c r="J99" s="242" t="inlineStr">
        <is>
          <t>법학부</t>
        </is>
      </c>
      <c r="K99" s="195" t="inlineStr">
        <is>
          <t>통합</t>
        </is>
      </c>
      <c r="L99" s="697">
        <f>IF(OFFSET(환산공식!$ED$15,$F99,0)=1,"O","X")</f>
        <v/>
      </c>
      <c r="M99" s="188">
        <f>IFERROR(OFFSET(환산공식!DJ$15,$F99,0),"")</f>
        <v/>
      </c>
      <c r="N99" s="697">
        <f>IFERROR(CONCATENATE(ROUND(OFFSET(환산공식!DK$15,$F99,0),1),"%"),"")</f>
        <v/>
      </c>
      <c r="O99" s="697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7">
        <f>OFFSET(환산공식!FX$15,$F99,0)</f>
        <v/>
      </c>
      <c r="AA99" s="179">
        <f>OFFSET(환산공식!FY$15,$F99,0)</f>
        <v/>
      </c>
      <c r="AB99" s="3" t="n"/>
      <c r="AD99" s="0">
        <f>IF(L99="X",6,IF(Q99&gt;R99,1,IF(Q99&gt;S99,2,IF(Q99&gt;T99,3,IF(Q99&gt;U99,4,IF(Q99&gt;=V99,5,IF(Q99&lt;V99,6,"")))))))</f>
        <v/>
      </c>
      <c r="AF99" s="3" t="n"/>
      <c r="AG99" s="3" t="n"/>
      <c r="AH99" s="3" t="n"/>
    </row>
    <row r="100">
      <c r="A100" s="198" t="n"/>
      <c r="B100" s="198" t="n"/>
      <c r="C100" s="198" t="inlineStr">
        <is>
          <t>다93</t>
        </is>
      </c>
      <c r="D100" s="235" t="n">
        <v>1986</v>
      </c>
      <c r="E100" s="195" t="n">
        <v>68</v>
      </c>
      <c r="F100" s="195" t="n">
        <v>68</v>
      </c>
      <c r="G100" s="239" t="n">
        <v>93</v>
      </c>
      <c r="H100" s="197" t="inlineStr">
        <is>
          <t>다</t>
        </is>
      </c>
      <c r="I100" s="242" t="inlineStr">
        <is>
          <t>국민대</t>
        </is>
      </c>
      <c r="J100" s="242" t="inlineStr">
        <is>
          <t>영어영문학부</t>
        </is>
      </c>
      <c r="K100" s="195" t="inlineStr">
        <is>
          <t>통합</t>
        </is>
      </c>
      <c r="L100" s="697">
        <f>IF(OFFSET(환산공식!$ED$15,$F100,0)=1,"O","X")</f>
        <v/>
      </c>
      <c r="M100" s="188">
        <f>IFERROR(OFFSET(환산공식!DJ$15,$F100,0),"")</f>
        <v/>
      </c>
      <c r="N100" s="697">
        <f>IFERROR(CONCATENATE(ROUND(OFFSET(환산공식!DK$15,$F100,0),1),"%"),"")</f>
        <v/>
      </c>
      <c r="O100" s="697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7">
        <f>OFFSET(환산공식!FX$15,$F100,0)</f>
        <v/>
      </c>
      <c r="AA100" s="179">
        <f>OFFSET(환산공식!FY$15,$F100,0)</f>
        <v/>
      </c>
      <c r="AB100" s="3" t="n"/>
      <c r="AD100" s="0">
        <f>IF(L100="X",6,IF(Q100&gt;R100,1,IF(Q100&gt;S100,2,IF(Q100&gt;T100,3,IF(Q100&gt;U100,4,IF(Q100&gt;=V100,5,IF(Q100&lt;V100,6,"")))))))</f>
        <v/>
      </c>
      <c r="AF100" s="3" t="n"/>
      <c r="AG100" s="3" t="n"/>
      <c r="AH100" s="3" t="n"/>
    </row>
    <row r="101">
      <c r="A101" s="198" t="n"/>
      <c r="B101" s="198" t="n"/>
      <c r="C101" s="198" t="inlineStr">
        <is>
          <t>다94</t>
        </is>
      </c>
      <c r="D101" s="235" t="n">
        <v>1987</v>
      </c>
      <c r="E101" s="195" t="n">
        <v>68</v>
      </c>
      <c r="F101" s="195" t="n">
        <v>68</v>
      </c>
      <c r="G101" s="239" t="n">
        <v>94</v>
      </c>
      <c r="H101" s="197" t="inlineStr">
        <is>
          <t>다</t>
        </is>
      </c>
      <c r="I101" s="242" t="inlineStr">
        <is>
          <t>국민대</t>
        </is>
      </c>
      <c r="J101" s="242" t="inlineStr">
        <is>
          <t>중어중문학과</t>
        </is>
      </c>
      <c r="K101" s="195" t="inlineStr">
        <is>
          <t>통합</t>
        </is>
      </c>
      <c r="L101" s="697">
        <f>IF(OFFSET(환산공식!$ED$15,$F101,0)=1,"O","X")</f>
        <v/>
      </c>
      <c r="M101" s="188">
        <f>IFERROR(OFFSET(환산공식!DJ$15,$F101,0),"")</f>
        <v/>
      </c>
      <c r="N101" s="697">
        <f>IFERROR(CONCATENATE(ROUND(OFFSET(환산공식!DK$15,$F101,0),1),"%"),"")</f>
        <v/>
      </c>
      <c r="O101" s="697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7">
        <f>OFFSET(환산공식!FX$15,$F101,0)</f>
        <v/>
      </c>
      <c r="AA101" s="179">
        <f>OFFSET(환산공식!FY$15,$F101,0)</f>
        <v/>
      </c>
      <c r="AB101" s="3" t="n"/>
      <c r="AD101" s="0">
        <f>IF(L101="X",6,IF(Q101&gt;R101,1,IF(Q101&gt;S101,2,IF(Q101&gt;T101,3,IF(Q101&gt;U101,4,IF(Q101&gt;=V101,5,IF(Q101&lt;V101,6,"")))))))</f>
        <v/>
      </c>
      <c r="AF101" s="3" t="n"/>
      <c r="AG101" s="3" t="n"/>
      <c r="AH101" s="3" t="n"/>
    </row>
    <row r="102">
      <c r="A102" s="198" t="n"/>
      <c r="B102" s="198" t="n"/>
      <c r="C102" s="198" t="inlineStr">
        <is>
          <t>다95</t>
        </is>
      </c>
      <c r="D102" s="235" t="n">
        <v>1988</v>
      </c>
      <c r="E102" s="195" t="n">
        <v>68</v>
      </c>
      <c r="F102" s="195" t="n">
        <v>68</v>
      </c>
      <c r="G102" s="239" t="n">
        <v>95</v>
      </c>
      <c r="H102" s="197" t="inlineStr">
        <is>
          <t>다</t>
        </is>
      </c>
      <c r="I102" s="242" t="inlineStr">
        <is>
          <t>국민대</t>
        </is>
      </c>
      <c r="J102" s="242" t="inlineStr">
        <is>
          <t>KMU International BusinessSchool</t>
        </is>
      </c>
      <c r="K102" s="195" t="inlineStr">
        <is>
          <t>통합</t>
        </is>
      </c>
      <c r="L102" s="697">
        <f>IF(OFFSET(환산공식!$ED$15,$F102,0)=1,"O","X")</f>
        <v/>
      </c>
      <c r="M102" s="188">
        <f>IFERROR(OFFSET(환산공식!DJ$15,$F102,0),"")</f>
        <v/>
      </c>
      <c r="N102" s="697">
        <f>IFERROR(CONCATENATE(ROUND(OFFSET(환산공식!DK$15,$F102,0),1),"%"),"")</f>
        <v/>
      </c>
      <c r="O102" s="697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7">
        <f>OFFSET(환산공식!FX$15,$F102,0)</f>
        <v/>
      </c>
      <c r="AA102" s="179">
        <f>OFFSET(환산공식!FY$15,$F102,0)</f>
        <v/>
      </c>
      <c r="AB102" s="3" t="n"/>
      <c r="AD102" s="0">
        <f>IF(L102="X",6,IF(Q102&gt;R102,1,IF(Q102&gt;S102,2,IF(Q102&gt;T102,3,IF(Q102&gt;U102,4,IF(Q102&gt;=V102,5,IF(Q102&lt;V102,6,"")))))))</f>
        <v/>
      </c>
      <c r="AF102" s="3" t="n"/>
      <c r="AG102" s="3" t="n"/>
      <c r="AH102" s="3" t="n"/>
    </row>
    <row r="103">
      <c r="A103" s="198" t="n"/>
      <c r="B103" s="198" t="n"/>
      <c r="C103" s="198" t="inlineStr">
        <is>
          <t>다96</t>
        </is>
      </c>
      <c r="D103" s="235" t="n">
        <v>1989</v>
      </c>
      <c r="E103" s="195" t="n">
        <v>68</v>
      </c>
      <c r="F103" s="195" t="n">
        <v>68</v>
      </c>
      <c r="G103" s="239" t="n">
        <v>96</v>
      </c>
      <c r="H103" s="197" t="inlineStr">
        <is>
          <t>다</t>
        </is>
      </c>
      <c r="I103" s="242" t="inlineStr">
        <is>
          <t>국민대</t>
        </is>
      </c>
      <c r="J103" s="242" t="inlineStr">
        <is>
          <t>국어국문학전공</t>
        </is>
      </c>
      <c r="K103" s="195" t="inlineStr">
        <is>
          <t>통합</t>
        </is>
      </c>
      <c r="L103" s="697">
        <f>IF(OFFSET(환산공식!$ED$15,$F103,0)=1,"O","X")</f>
        <v/>
      </c>
      <c r="M103" s="188">
        <f>IFERROR(OFFSET(환산공식!DJ$15,$F103,0),"")</f>
        <v/>
      </c>
      <c r="N103" s="697">
        <f>IFERROR(CONCATENATE(ROUND(OFFSET(환산공식!DK$15,$F103,0),1),"%"),"")</f>
        <v/>
      </c>
      <c r="O103" s="697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7">
        <f>OFFSET(환산공식!FX$15,$F103,0)</f>
        <v/>
      </c>
      <c r="AA103" s="179">
        <f>OFFSET(환산공식!FY$15,$F103,0)</f>
        <v/>
      </c>
      <c r="AB103" s="3" t="n"/>
      <c r="AD103" s="0">
        <f>IF(L103="X",6,IF(Q103&gt;R103,1,IF(Q103&gt;S103,2,IF(Q103&gt;T103,3,IF(Q103&gt;U103,4,IF(Q103&gt;=V103,5,IF(Q103&lt;V103,6,"")))))))</f>
        <v/>
      </c>
      <c r="AF103" s="3" t="n"/>
      <c r="AG103" s="3" t="n"/>
      <c r="AH103" s="3" t="n"/>
    </row>
    <row r="104">
      <c r="A104" s="198" t="n"/>
      <c r="B104" s="198" t="n"/>
      <c r="C104" s="198" t="inlineStr">
        <is>
          <t>다97</t>
        </is>
      </c>
      <c r="D104" s="235" t="n">
        <v>1990</v>
      </c>
      <c r="E104" s="195" t="n">
        <v>68</v>
      </c>
      <c r="F104" s="195" t="n">
        <v>68</v>
      </c>
      <c r="G104" s="239" t="n">
        <v>97</v>
      </c>
      <c r="H104" s="197" t="inlineStr">
        <is>
          <t>다</t>
        </is>
      </c>
      <c r="I104" s="242" t="inlineStr">
        <is>
          <t>국민대</t>
        </is>
      </c>
      <c r="J104" s="242" t="inlineStr">
        <is>
          <t>중국학전공</t>
        </is>
      </c>
      <c r="K104" s="195" t="inlineStr">
        <is>
          <t>통합</t>
        </is>
      </c>
      <c r="L104" s="697">
        <f>IF(OFFSET(환산공식!$ED$15,$F104,0)=1,"O","X")</f>
        <v/>
      </c>
      <c r="M104" s="188">
        <f>IFERROR(OFFSET(환산공식!DJ$15,$F104,0),"")</f>
        <v/>
      </c>
      <c r="N104" s="697">
        <f>IFERROR(CONCATENATE(ROUND(OFFSET(환산공식!DK$15,$F104,0),1),"%"),"")</f>
        <v/>
      </c>
      <c r="O104" s="697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7">
        <f>OFFSET(환산공식!FX$15,$F104,0)</f>
        <v/>
      </c>
      <c r="AA104" s="179">
        <f>OFFSET(환산공식!FY$15,$F104,0)</f>
        <v/>
      </c>
      <c r="AB104" s="3" t="n"/>
      <c r="AD104" s="0">
        <f>IF(L104="X",6,IF(Q104&gt;R104,1,IF(Q104&gt;S104,2,IF(Q104&gt;T104,3,IF(Q104&gt;U104,4,IF(Q104&gt;=V104,5,IF(Q104&lt;V104,6,"")))))))</f>
        <v/>
      </c>
      <c r="AF104" s="3" t="n"/>
      <c r="AG104" s="3" t="n"/>
      <c r="AH104" s="3" t="n"/>
    </row>
    <row r="105">
      <c r="A105" s="198" t="n"/>
      <c r="B105" s="198" t="n"/>
      <c r="C105" s="198" t="inlineStr">
        <is>
          <t>다98</t>
        </is>
      </c>
      <c r="D105" s="235" t="n">
        <v>1991</v>
      </c>
      <c r="E105" s="195" t="n">
        <v>68</v>
      </c>
      <c r="F105" s="195" t="n">
        <v>68</v>
      </c>
      <c r="G105" s="239" t="n">
        <v>98</v>
      </c>
      <c r="H105" s="197" t="inlineStr">
        <is>
          <t>다</t>
        </is>
      </c>
      <c r="I105" s="242" t="inlineStr">
        <is>
          <t>국민대</t>
        </is>
      </c>
      <c r="J105" s="242" t="inlineStr">
        <is>
          <t>한국역사학과</t>
        </is>
      </c>
      <c r="K105" s="195" t="inlineStr">
        <is>
          <t>통합</t>
        </is>
      </c>
      <c r="L105" s="697">
        <f>IF(OFFSET(환산공식!$ED$15,$F105,0)=1,"O","X")</f>
        <v/>
      </c>
      <c r="M105" s="188">
        <f>IFERROR(OFFSET(환산공식!DJ$15,$F105,0),"")</f>
        <v/>
      </c>
      <c r="N105" s="697">
        <f>IFERROR(CONCATENATE(ROUND(OFFSET(환산공식!DK$15,$F105,0),1),"%"),"")</f>
        <v/>
      </c>
      <c r="O105" s="697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7">
        <f>OFFSET(환산공식!FX$15,$F105,0)</f>
        <v/>
      </c>
      <c r="AA105" s="179">
        <f>OFFSET(환산공식!FY$15,$F105,0)</f>
        <v/>
      </c>
      <c r="AB105" s="3" t="n"/>
      <c r="AD105" s="0">
        <f>IF(L105="X",6,IF(Q105&gt;R105,1,IF(Q105&gt;S105,2,IF(Q105&gt;T105,3,IF(Q105&gt;U105,4,IF(Q105&gt;=V105,5,IF(Q105&lt;V105,6,"")))))))</f>
        <v/>
      </c>
      <c r="AF105" s="3" t="n"/>
      <c r="AG105" s="3" t="n"/>
      <c r="AH105" s="3" t="n"/>
    </row>
    <row r="106">
      <c r="A106" s="198" t="n"/>
      <c r="B106" s="198" t="n"/>
      <c r="C106" s="198" t="inlineStr">
        <is>
          <t>다99</t>
        </is>
      </c>
      <c r="D106" s="235" t="n">
        <v>1994</v>
      </c>
      <c r="E106" s="195" t="n">
        <v>83</v>
      </c>
      <c r="F106" s="195" t="n">
        <v>83</v>
      </c>
      <c r="G106" s="239" t="n">
        <v>99</v>
      </c>
      <c r="H106" s="197" t="inlineStr">
        <is>
          <t>다</t>
        </is>
      </c>
      <c r="I106" s="242" t="inlineStr">
        <is>
          <t>세종대</t>
        </is>
      </c>
      <c r="J106" s="242" t="inlineStr">
        <is>
          <t>자유전공학부</t>
        </is>
      </c>
      <c r="K106" s="195" t="inlineStr">
        <is>
          <t>통합</t>
        </is>
      </c>
      <c r="L106" s="697">
        <f>IF(OFFSET(환산공식!$ED$15,$F106,0)=1,"O","X")</f>
        <v/>
      </c>
      <c r="M106" s="188">
        <f>IFERROR(OFFSET(환산공식!DJ$15,$F106,0),"")</f>
        <v/>
      </c>
      <c r="N106" s="697">
        <f>IFERROR(CONCATENATE(ROUND(OFFSET(환산공식!DK$15,$F106,0),1),"%"),"")</f>
        <v/>
      </c>
      <c r="O106" s="697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7">
        <f>OFFSET(환산공식!FX$15,$F106,0)</f>
        <v/>
      </c>
      <c r="AA106" s="179">
        <f>OFFSET(환산공식!FY$15,$F106,0)</f>
        <v/>
      </c>
      <c r="AB106" s="3" t="n"/>
      <c r="AD106" s="0">
        <f>IF(L106="X",6,IF(Q106&gt;R106,1,IF(Q106&gt;S106,2,IF(Q106&gt;T106,3,IF(Q106&gt;U106,4,IF(Q106&gt;=V106,5,IF(Q106&lt;V106,6,"")))))))</f>
        <v/>
      </c>
      <c r="AF106" s="3" t="n"/>
      <c r="AG106" s="3" t="n"/>
      <c r="AH106" s="3" t="n"/>
    </row>
    <row r="107">
      <c r="A107" s="198" t="n"/>
      <c r="B107" s="198" t="n"/>
      <c r="C107" s="198" t="inlineStr">
        <is>
          <t>다100</t>
        </is>
      </c>
      <c r="D107" s="235" t="n">
        <v>1995</v>
      </c>
      <c r="E107" s="195" t="n">
        <v>111</v>
      </c>
      <c r="F107" s="195" t="n">
        <v>111</v>
      </c>
      <c r="G107" s="239" t="n">
        <v>100</v>
      </c>
      <c r="H107" s="197" t="inlineStr">
        <is>
          <t>다</t>
        </is>
      </c>
      <c r="I107" s="242" t="inlineStr">
        <is>
          <t>아주대</t>
        </is>
      </c>
      <c r="J107" s="242" t="inlineStr">
        <is>
          <t>지능형반도체공학과</t>
        </is>
      </c>
      <c r="K107" s="195" t="inlineStr">
        <is>
          <t>자연</t>
        </is>
      </c>
      <c r="L107" s="697">
        <f>IF(OFFSET(환산공식!$ED$15,$F107,0)=1,"O","X")</f>
        <v/>
      </c>
      <c r="M107" s="188">
        <f>IFERROR(OFFSET(환산공식!DJ$15,$F107,0),"")</f>
        <v/>
      </c>
      <c r="N107" s="697">
        <f>IFERROR(CONCATENATE(ROUND(OFFSET(환산공식!DK$15,$F107,0),1),"%"),"")</f>
        <v/>
      </c>
      <c r="O107" s="697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7">
        <f>OFFSET(환산공식!FX$15,$F107,0)</f>
        <v/>
      </c>
      <c r="AA107" s="179">
        <f>OFFSET(환산공식!FY$15,$F107,0)</f>
        <v/>
      </c>
      <c r="AB107" s="3" t="n"/>
      <c r="AD107" s="0">
        <f>IF(L107="X",6,IF(Q107&gt;R107,1,IF(Q107&gt;S107,2,IF(Q107&gt;T107,3,IF(Q107&gt;U107,4,IF(Q107&gt;=V107,5,IF(Q107&lt;V107,6,"")))))))</f>
        <v/>
      </c>
      <c r="AF107" s="3" t="n"/>
      <c r="AG107" s="3" t="n"/>
      <c r="AH107" s="3" t="n"/>
    </row>
    <row r="108">
      <c r="A108" s="198" t="n"/>
      <c r="B108" s="198" t="n"/>
      <c r="C108" s="198" t="inlineStr">
        <is>
          <t>다101</t>
        </is>
      </c>
      <c r="D108" s="235" t="n">
        <v>1996</v>
      </c>
      <c r="E108" s="195" t="n">
        <v>111</v>
      </c>
      <c r="F108" s="195" t="n">
        <v>111</v>
      </c>
      <c r="G108" s="239" t="n">
        <v>101</v>
      </c>
      <c r="H108" s="197" t="inlineStr">
        <is>
          <t>다</t>
        </is>
      </c>
      <c r="I108" s="242" t="inlineStr">
        <is>
          <t>아주대</t>
        </is>
      </c>
      <c r="J108" s="242" t="inlineStr">
        <is>
          <t>간호학과</t>
        </is>
      </c>
      <c r="K108" s="195" t="inlineStr">
        <is>
          <t>자연</t>
        </is>
      </c>
      <c r="L108" s="697">
        <f>IF(OFFSET(환산공식!$ED$15,$F108,0)=1,"O","X")</f>
        <v/>
      </c>
      <c r="M108" s="188">
        <f>IFERROR(OFFSET(환산공식!DJ$15,$F108,0),"")</f>
        <v/>
      </c>
      <c r="N108" s="697">
        <f>IFERROR(CONCATENATE(ROUND(OFFSET(환산공식!DK$15,$F108,0),1),"%"),"")</f>
        <v/>
      </c>
      <c r="O108" s="697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7">
        <f>OFFSET(환산공식!FX$15,$F108,0)</f>
        <v/>
      </c>
      <c r="AA108" s="179">
        <f>OFFSET(환산공식!FY$15,$F108,0)</f>
        <v/>
      </c>
      <c r="AB108" s="3" t="n"/>
      <c r="AD108" s="0">
        <f>IF(L108="X",6,IF(Q108&gt;R108,1,IF(Q108&gt;S108,2,IF(Q108&gt;T108,3,IF(Q108&gt;U108,4,IF(Q108&gt;=V108,5,IF(Q108&lt;V108,6,"")))))))</f>
        <v/>
      </c>
      <c r="AF108" s="3" t="n"/>
      <c r="AG108" s="3" t="n"/>
      <c r="AH108" s="3" t="n"/>
    </row>
    <row r="109">
      <c r="A109" s="198" t="n"/>
      <c r="B109" s="198" t="n"/>
      <c r="C109" s="198" t="inlineStr">
        <is>
          <t>다102</t>
        </is>
      </c>
      <c r="D109" s="235" t="n">
        <v>1997</v>
      </c>
      <c r="E109" s="195" t="n">
        <v>111</v>
      </c>
      <c r="F109" s="195" t="n">
        <v>111</v>
      </c>
      <c r="G109" s="239" t="n">
        <v>102</v>
      </c>
      <c r="H109" s="197" t="inlineStr">
        <is>
          <t>다</t>
        </is>
      </c>
      <c r="I109" s="242" t="inlineStr">
        <is>
          <t>아주대</t>
        </is>
      </c>
      <c r="J109" s="242" t="inlineStr">
        <is>
          <t>전자공학과</t>
        </is>
      </c>
      <c r="K109" s="195" t="inlineStr">
        <is>
          <t>자연</t>
        </is>
      </c>
      <c r="L109" s="697">
        <f>IF(OFFSET(환산공식!$ED$15,$F109,0)=1,"O","X")</f>
        <v/>
      </c>
      <c r="M109" s="188">
        <f>IFERROR(OFFSET(환산공식!DJ$15,$F109,0),"")</f>
        <v/>
      </c>
      <c r="N109" s="697">
        <f>IFERROR(CONCATENATE(ROUND(OFFSET(환산공식!DK$15,$F109,0),1),"%"),"")</f>
        <v/>
      </c>
      <c r="O109" s="697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7">
        <f>OFFSET(환산공식!FX$15,$F109,0)</f>
        <v/>
      </c>
      <c r="AA109" s="179">
        <f>OFFSET(환산공식!FY$15,$F109,0)</f>
        <v/>
      </c>
      <c r="AB109" s="3" t="n"/>
      <c r="AD109" s="0">
        <f>IF(L109="X",6,IF(Q109&gt;R109,1,IF(Q109&gt;S109,2,IF(Q109&gt;T109,3,IF(Q109&gt;U109,4,IF(Q109&gt;=V109,5,IF(Q109&lt;V109,6,"")))))))</f>
        <v/>
      </c>
      <c r="AF109" s="3" t="n"/>
      <c r="AG109" s="3" t="n"/>
      <c r="AH109" s="3" t="n"/>
    </row>
    <row r="110">
      <c r="A110" s="198" t="n"/>
      <c r="B110" s="198" t="n"/>
      <c r="C110" s="198" t="inlineStr">
        <is>
          <t>다103</t>
        </is>
      </c>
      <c r="D110" s="235" t="n">
        <v>1998</v>
      </c>
      <c r="E110" s="195" t="n">
        <v>111</v>
      </c>
      <c r="F110" s="195" t="n">
        <v>111</v>
      </c>
      <c r="G110" s="239" t="n">
        <v>103</v>
      </c>
      <c r="H110" s="197" t="inlineStr">
        <is>
          <t>다</t>
        </is>
      </c>
      <c r="I110" s="242" t="inlineStr">
        <is>
          <t>아주대</t>
        </is>
      </c>
      <c r="J110" s="242" t="inlineStr">
        <is>
          <t>화학공학과</t>
        </is>
      </c>
      <c r="K110" s="195" t="inlineStr">
        <is>
          <t>자연</t>
        </is>
      </c>
      <c r="L110" s="697">
        <f>IF(OFFSET(환산공식!$ED$15,$F110,0)=1,"O","X")</f>
        <v/>
      </c>
      <c r="M110" s="188">
        <f>IFERROR(OFFSET(환산공식!DJ$15,$F110,0),"")</f>
        <v/>
      </c>
      <c r="N110" s="697">
        <f>IFERROR(CONCATENATE(ROUND(OFFSET(환산공식!DK$15,$F110,0),1),"%"),"")</f>
        <v/>
      </c>
      <c r="O110" s="697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7">
        <f>OFFSET(환산공식!FX$15,$F110,0)</f>
        <v/>
      </c>
      <c r="AA110" s="179">
        <f>OFFSET(환산공식!FY$15,$F110,0)</f>
        <v/>
      </c>
      <c r="AB110" s="3" t="n"/>
      <c r="AD110" s="0">
        <f>IF(L110="X",6,IF(Q110&gt;R110,1,IF(Q110&gt;S110,2,IF(Q110&gt;T110,3,IF(Q110&gt;U110,4,IF(Q110&gt;=V110,5,IF(Q110&lt;V110,6,"")))))))</f>
        <v/>
      </c>
      <c r="AF110" s="3" t="n"/>
      <c r="AG110" s="3" t="n"/>
      <c r="AH110" s="3" t="n"/>
    </row>
    <row r="111">
      <c r="A111" s="198" t="n"/>
      <c r="B111" s="198" t="n"/>
      <c r="C111" s="198" t="inlineStr">
        <is>
          <t>다104</t>
        </is>
      </c>
      <c r="D111" s="235" t="n">
        <v>1999</v>
      </c>
      <c r="E111" s="195" t="n">
        <v>111</v>
      </c>
      <c r="F111" s="195" t="n">
        <v>111</v>
      </c>
      <c r="G111" s="239" t="n">
        <v>104</v>
      </c>
      <c r="H111" s="197" t="inlineStr">
        <is>
          <t>다</t>
        </is>
      </c>
      <c r="I111" s="242" t="inlineStr">
        <is>
          <t>아주대</t>
        </is>
      </c>
      <c r="J111" s="242" t="inlineStr">
        <is>
          <t>소프트웨어학과</t>
        </is>
      </c>
      <c r="K111" s="195" t="inlineStr">
        <is>
          <t>자연</t>
        </is>
      </c>
      <c r="L111" s="697">
        <f>IF(OFFSET(환산공식!$ED$15,$F111,0)=1,"O","X")</f>
        <v/>
      </c>
      <c r="M111" s="188">
        <f>IFERROR(OFFSET(환산공식!DJ$15,$F111,0),"")</f>
        <v/>
      </c>
      <c r="N111" s="697">
        <f>IFERROR(CONCATENATE(ROUND(OFFSET(환산공식!DK$15,$F111,0),1),"%"),"")</f>
        <v/>
      </c>
      <c r="O111" s="697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7">
        <f>OFFSET(환산공식!FX$15,$F111,0)</f>
        <v/>
      </c>
      <c r="AA111" s="179">
        <f>OFFSET(환산공식!FY$15,$F111,0)</f>
        <v/>
      </c>
      <c r="AB111" s="3" t="n"/>
      <c r="AD111" s="0">
        <f>IF(L111="X",6,IF(Q111&gt;R111,1,IF(Q111&gt;S111,2,IF(Q111&gt;T111,3,IF(Q111&gt;U111,4,IF(Q111&gt;=V111,5,IF(Q111&lt;V111,6,"")))))))</f>
        <v/>
      </c>
      <c r="AF111" s="3" t="n"/>
      <c r="AG111" s="3" t="n"/>
      <c r="AH111" s="3" t="n"/>
    </row>
    <row r="112">
      <c r="A112" s="198" t="n"/>
      <c r="B112" s="198" t="n"/>
      <c r="C112" s="198" t="inlineStr">
        <is>
          <t>다105</t>
        </is>
      </c>
      <c r="D112" s="235" t="n">
        <v>2000</v>
      </c>
      <c r="E112" s="195" t="n">
        <v>111</v>
      </c>
      <c r="F112" s="195" t="n">
        <v>111</v>
      </c>
      <c r="G112" s="239" t="n">
        <v>105</v>
      </c>
      <c r="H112" s="197" t="inlineStr">
        <is>
          <t>다</t>
        </is>
      </c>
      <c r="I112" s="242" t="inlineStr">
        <is>
          <t>아주대</t>
        </is>
      </c>
      <c r="J112" s="242" t="inlineStr">
        <is>
          <t>첨단신소재공학과</t>
        </is>
      </c>
      <c r="K112" s="195" t="inlineStr">
        <is>
          <t>자연</t>
        </is>
      </c>
      <c r="L112" s="697">
        <f>IF(OFFSET(환산공식!$ED$15,$F112,0)=1,"O","X")</f>
        <v/>
      </c>
      <c r="M112" s="188">
        <f>IFERROR(OFFSET(환산공식!DJ$15,$F112,0),"")</f>
        <v/>
      </c>
      <c r="N112" s="697">
        <f>IFERROR(CONCATENATE(ROUND(OFFSET(환산공식!DK$15,$F112,0),1),"%"),"")</f>
        <v/>
      </c>
      <c r="O112" s="697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7">
        <f>OFFSET(환산공식!FX$15,$F112,0)</f>
        <v/>
      </c>
      <c r="AA112" s="179">
        <f>OFFSET(환산공식!FY$15,$F112,0)</f>
        <v/>
      </c>
      <c r="AB112" s="3" t="n"/>
      <c r="AD112" s="0">
        <f>IF(L112="X",6,IF(Q112&gt;R112,1,IF(Q112&gt;S112,2,IF(Q112&gt;T112,3,IF(Q112&gt;U112,4,IF(Q112&gt;=V112,5,IF(Q112&lt;V112,6,"")))))))</f>
        <v/>
      </c>
      <c r="AF112" s="3" t="n"/>
      <c r="AG112" s="3" t="n"/>
      <c r="AH112" s="3" t="n"/>
    </row>
    <row r="113">
      <c r="A113" s="198" t="n"/>
      <c r="B113" s="198" t="n"/>
      <c r="C113" s="198" t="inlineStr">
        <is>
          <t>다106</t>
        </is>
      </c>
      <c r="D113" s="235" t="n">
        <v>2001</v>
      </c>
      <c r="E113" s="195" t="n">
        <v>111</v>
      </c>
      <c r="F113" s="195" t="n">
        <v>111</v>
      </c>
      <c r="G113" s="239" t="n">
        <v>106</v>
      </c>
      <c r="H113" s="197" t="inlineStr">
        <is>
          <t>다</t>
        </is>
      </c>
      <c r="I113" s="242" t="inlineStr">
        <is>
          <t>아주대</t>
        </is>
      </c>
      <c r="J113" s="242" t="inlineStr">
        <is>
          <t>사이버보안학과</t>
        </is>
      </c>
      <c r="K113" s="195" t="inlineStr">
        <is>
          <t>자연</t>
        </is>
      </c>
      <c r="L113" s="697">
        <f>IF(OFFSET(환산공식!$ED$15,$F113,0)=1,"O","X")</f>
        <v/>
      </c>
      <c r="M113" s="188">
        <f>IFERROR(OFFSET(환산공식!DJ$15,$F113,0),"")</f>
        <v/>
      </c>
      <c r="N113" s="697">
        <f>IFERROR(CONCATENATE(ROUND(OFFSET(환산공식!DK$15,$F113,0),1),"%"),"")</f>
        <v/>
      </c>
      <c r="O113" s="697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7">
        <f>OFFSET(환산공식!FX$15,$F113,0)</f>
        <v/>
      </c>
      <c r="AA113" s="179">
        <f>OFFSET(환산공식!FY$15,$F113,0)</f>
        <v/>
      </c>
      <c r="AB113" s="3" t="n"/>
      <c r="AD113" s="0">
        <f>IF(L113="X",6,IF(Q113&gt;R113,1,IF(Q113&gt;S113,2,IF(Q113&gt;T113,3,IF(Q113&gt;U113,4,IF(Q113&gt;=V113,5,IF(Q113&lt;V113,6,"")))))))</f>
        <v/>
      </c>
      <c r="AF113" s="3" t="n"/>
      <c r="AG113" s="3" t="n"/>
      <c r="AH113" s="3" t="n"/>
    </row>
    <row r="114">
      <c r="A114" s="198" t="n"/>
      <c r="B114" s="198" t="n"/>
      <c r="C114" s="198" t="inlineStr">
        <is>
          <t>다107</t>
        </is>
      </c>
      <c r="D114" s="235" t="n">
        <v>2002</v>
      </c>
      <c r="E114" s="195" t="n">
        <v>111</v>
      </c>
      <c r="F114" s="195" t="n">
        <v>111</v>
      </c>
      <c r="G114" s="239" t="n">
        <v>107</v>
      </c>
      <c r="H114" s="197" t="inlineStr">
        <is>
          <t>다</t>
        </is>
      </c>
      <c r="I114" s="242" t="inlineStr">
        <is>
          <t>아주대</t>
        </is>
      </c>
      <c r="J114" s="242" t="inlineStr">
        <is>
          <t>첨단바이오융합대학</t>
        </is>
      </c>
      <c r="K114" s="195" t="inlineStr">
        <is>
          <t>자연</t>
        </is>
      </c>
      <c r="L114" s="697">
        <f>IF(OFFSET(환산공식!$ED$15,$F114,0)=1,"O","X")</f>
        <v/>
      </c>
      <c r="M114" s="188">
        <f>IFERROR(OFFSET(환산공식!DJ$15,$F114,0),"")</f>
        <v/>
      </c>
      <c r="N114" s="697">
        <f>IFERROR(CONCATENATE(ROUND(OFFSET(환산공식!DK$15,$F114,0),1),"%"),"")</f>
        <v/>
      </c>
      <c r="O114" s="697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7">
        <f>OFFSET(환산공식!FX$15,$F114,0)</f>
        <v/>
      </c>
      <c r="AA114" s="179">
        <f>OFFSET(환산공식!FY$15,$F114,0)</f>
        <v/>
      </c>
      <c r="AB114" s="3" t="n"/>
      <c r="AD114" s="0">
        <f>IF(L114="X",6,IF(Q114&gt;R114,1,IF(Q114&gt;S114,2,IF(Q114&gt;T114,3,IF(Q114&gt;U114,4,IF(Q114&gt;=V114,5,IF(Q114&lt;V114,6,"")))))))</f>
        <v/>
      </c>
      <c r="AF114" s="3" t="n"/>
      <c r="AG114" s="3" t="n"/>
      <c r="AH114" s="3" t="n"/>
    </row>
    <row r="115">
      <c r="A115" s="198" t="n"/>
      <c r="B115" s="198" t="n"/>
      <c r="C115" s="198" t="inlineStr">
        <is>
          <t>다108</t>
        </is>
      </c>
      <c r="D115" s="235" t="n">
        <v>2003</v>
      </c>
      <c r="E115" s="195" t="n">
        <v>111</v>
      </c>
      <c r="F115" s="195" t="n">
        <v>111</v>
      </c>
      <c r="G115" s="239" t="n">
        <v>108</v>
      </c>
      <c r="H115" s="197" t="inlineStr">
        <is>
          <t>다</t>
        </is>
      </c>
      <c r="I115" s="242" t="inlineStr">
        <is>
          <t>아주대</t>
        </is>
      </c>
      <c r="J115" s="242" t="inlineStr">
        <is>
          <t>산업공학과</t>
        </is>
      </c>
      <c r="K115" s="195" t="inlineStr">
        <is>
          <t>자연</t>
        </is>
      </c>
      <c r="L115" s="697">
        <f>IF(OFFSET(환산공식!$ED$15,$F115,0)=1,"O","X")</f>
        <v/>
      </c>
      <c r="M115" s="188">
        <f>IFERROR(OFFSET(환산공식!DJ$15,$F115,0),"")</f>
        <v/>
      </c>
      <c r="N115" s="697">
        <f>IFERROR(CONCATENATE(ROUND(OFFSET(환산공식!DK$15,$F115,0),1),"%"),"")</f>
        <v/>
      </c>
      <c r="O115" s="697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7">
        <f>OFFSET(환산공식!FX$15,$F115,0)</f>
        <v/>
      </c>
      <c r="AA115" s="179">
        <f>OFFSET(환산공식!FY$15,$F115,0)</f>
        <v/>
      </c>
      <c r="AB115" s="3" t="n"/>
      <c r="AD115" s="0">
        <f>IF(L115="X",6,IF(Q115&gt;R115,1,IF(Q115&gt;S115,2,IF(Q115&gt;T115,3,IF(Q115&gt;U115,4,IF(Q115&gt;=V115,5,IF(Q115&lt;V115,6,"")))))))</f>
        <v/>
      </c>
      <c r="AF115" s="3" t="n"/>
      <c r="AG115" s="3" t="n"/>
      <c r="AH115" s="3" t="n"/>
    </row>
    <row r="116">
      <c r="A116" s="198" t="n"/>
      <c r="B116" s="198" t="n"/>
      <c r="C116" s="198" t="inlineStr">
        <is>
          <t>다109</t>
        </is>
      </c>
      <c r="D116" s="235" t="n">
        <v>2004</v>
      </c>
      <c r="E116" s="195" t="n">
        <v>111</v>
      </c>
      <c r="F116" s="195" t="n">
        <v>111</v>
      </c>
      <c r="G116" s="239" t="n">
        <v>109</v>
      </c>
      <c r="H116" s="197" t="inlineStr">
        <is>
          <t>다</t>
        </is>
      </c>
      <c r="I116" s="242" t="inlineStr">
        <is>
          <t>아주대</t>
        </is>
      </c>
      <c r="J116" s="242" t="inlineStr">
        <is>
          <t>미래모빌리티공학과</t>
        </is>
      </c>
      <c r="K116" s="195" t="inlineStr">
        <is>
          <t>자연</t>
        </is>
      </c>
      <c r="L116" s="697">
        <f>IF(OFFSET(환산공식!$ED$15,$F116,0)=1,"O","X")</f>
        <v/>
      </c>
      <c r="M116" s="188">
        <f>IFERROR(OFFSET(환산공식!DJ$15,$F116,0),"")</f>
        <v/>
      </c>
      <c r="N116" s="697">
        <f>IFERROR(CONCATENATE(ROUND(OFFSET(환산공식!DK$15,$F116,0),1),"%"),"")</f>
        <v/>
      </c>
      <c r="O116" s="697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7">
        <f>OFFSET(환산공식!FX$15,$F116,0)</f>
        <v/>
      </c>
      <c r="AA116" s="179">
        <f>OFFSET(환산공식!FY$15,$F116,0)</f>
        <v/>
      </c>
      <c r="AB116" s="3" t="n"/>
      <c r="AD116" s="0">
        <f>IF(L116="X",6,IF(Q116&gt;R116,1,IF(Q116&gt;S116,2,IF(Q116&gt;T116,3,IF(Q116&gt;U116,4,IF(Q116&gt;=V116,5,IF(Q116&lt;V116,6,"")))))))</f>
        <v/>
      </c>
      <c r="AF116" s="3" t="n"/>
      <c r="AG116" s="3" t="n"/>
      <c r="AH116" s="3" t="n"/>
    </row>
    <row r="117">
      <c r="A117" s="198" t="n"/>
      <c r="B117" s="198" t="n"/>
      <c r="C117" s="198" t="inlineStr">
        <is>
          <t>다110</t>
        </is>
      </c>
      <c r="D117" s="235" t="n">
        <v>2005</v>
      </c>
      <c r="E117" s="195" t="n">
        <v>111</v>
      </c>
      <c r="F117" s="195" t="n">
        <v>111</v>
      </c>
      <c r="G117" s="239" t="n">
        <v>110</v>
      </c>
      <c r="H117" s="197" t="inlineStr">
        <is>
          <t>다</t>
        </is>
      </c>
      <c r="I117" s="242" t="inlineStr">
        <is>
          <t>아주대</t>
        </is>
      </c>
      <c r="J117" s="242" t="inlineStr">
        <is>
          <t>기계공학과</t>
        </is>
      </c>
      <c r="K117" s="195" t="inlineStr">
        <is>
          <t>자연</t>
        </is>
      </c>
      <c r="L117" s="697">
        <f>IF(OFFSET(환산공식!$ED$15,$F117,0)=1,"O","X")</f>
        <v/>
      </c>
      <c r="M117" s="188">
        <f>IFERROR(OFFSET(환산공식!DJ$15,$F117,0),"")</f>
        <v/>
      </c>
      <c r="N117" s="697">
        <f>IFERROR(CONCATENATE(ROUND(OFFSET(환산공식!DK$15,$F117,0),1),"%"),"")</f>
        <v/>
      </c>
      <c r="O117" s="697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7">
        <f>OFFSET(환산공식!FX$15,$F117,0)</f>
        <v/>
      </c>
      <c r="AA117" s="179">
        <f>OFFSET(환산공식!FY$15,$F117,0)</f>
        <v/>
      </c>
      <c r="AB117" s="3" t="n"/>
      <c r="AD117" s="0">
        <f>IF(L117="X",6,IF(Q117&gt;R117,1,IF(Q117&gt;S117,2,IF(Q117&gt;T117,3,IF(Q117&gt;U117,4,IF(Q117&gt;=V117,5,IF(Q117&lt;V117,6,"")))))))</f>
        <v/>
      </c>
      <c r="AF117" s="3" t="n"/>
      <c r="AG117" s="3" t="n"/>
      <c r="AH117" s="3" t="n"/>
    </row>
    <row r="118">
      <c r="A118" s="198" t="n"/>
      <c r="B118" s="198" t="n"/>
      <c r="C118" s="198" t="inlineStr">
        <is>
          <t>다111</t>
        </is>
      </c>
      <c r="D118" s="235" t="n">
        <v>2006</v>
      </c>
      <c r="E118" s="195" t="n">
        <v>111</v>
      </c>
      <c r="F118" s="195" t="n">
        <v>111</v>
      </c>
      <c r="G118" s="239" t="n">
        <v>111</v>
      </c>
      <c r="H118" s="197" t="inlineStr">
        <is>
          <t>다</t>
        </is>
      </c>
      <c r="I118" s="242" t="inlineStr">
        <is>
          <t>아주대</t>
        </is>
      </c>
      <c r="J118" s="242" t="inlineStr">
        <is>
          <t>응용화학과</t>
        </is>
      </c>
      <c r="K118" s="195" t="inlineStr">
        <is>
          <t>자연</t>
        </is>
      </c>
      <c r="L118" s="697">
        <f>IF(OFFSET(환산공식!$ED$15,$F118,0)=1,"O","X")</f>
        <v/>
      </c>
      <c r="M118" s="188">
        <f>IFERROR(OFFSET(환산공식!DJ$15,$F118,0),"")</f>
        <v/>
      </c>
      <c r="N118" s="697">
        <f>IFERROR(CONCATENATE(ROUND(OFFSET(환산공식!DK$15,$F118,0),1),"%"),"")</f>
        <v/>
      </c>
      <c r="O118" s="697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7">
        <f>OFFSET(환산공식!FX$15,$F118,0)</f>
        <v/>
      </c>
      <c r="AA118" s="179">
        <f>OFFSET(환산공식!FY$15,$F118,0)</f>
        <v/>
      </c>
      <c r="AB118" s="3" t="n"/>
      <c r="AD118" s="0">
        <f>IF(L118="X",6,IF(Q118&gt;R118,1,IF(Q118&gt;S118,2,IF(Q118&gt;T118,3,IF(Q118&gt;U118,4,IF(Q118&gt;=V118,5,IF(Q118&lt;V118,6,"")))))))</f>
        <v/>
      </c>
      <c r="AF118" s="3" t="n"/>
      <c r="AG118" s="3" t="n"/>
      <c r="AH118" s="3" t="n"/>
    </row>
    <row r="119">
      <c r="A119" s="198" t="n"/>
      <c r="B119" s="198" t="n"/>
      <c r="C119" s="198" t="inlineStr">
        <is>
          <t>다112</t>
        </is>
      </c>
      <c r="D119" s="235" t="n">
        <v>2007</v>
      </c>
      <c r="E119" s="195" t="n">
        <v>111</v>
      </c>
      <c r="F119" s="195" t="n">
        <v>111</v>
      </c>
      <c r="G119" s="239" t="n">
        <v>112</v>
      </c>
      <c r="H119" s="197" t="inlineStr">
        <is>
          <t>다</t>
        </is>
      </c>
      <c r="I119" s="242" t="inlineStr">
        <is>
          <t>아주대</t>
        </is>
      </c>
      <c r="J119" s="242" t="inlineStr">
        <is>
          <t>디지털미디어학과</t>
        </is>
      </c>
      <c r="K119" s="195" t="inlineStr">
        <is>
          <t>자연</t>
        </is>
      </c>
      <c r="L119" s="697">
        <f>IF(OFFSET(환산공식!$ED$15,$F119,0)=1,"O","X")</f>
        <v/>
      </c>
      <c r="M119" s="188">
        <f>IFERROR(OFFSET(환산공식!DJ$15,$F119,0),"")</f>
        <v/>
      </c>
      <c r="N119" s="697">
        <f>IFERROR(CONCATENATE(ROUND(OFFSET(환산공식!DK$15,$F119,0),1),"%"),"")</f>
        <v/>
      </c>
      <c r="O119" s="697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7">
        <f>OFFSET(환산공식!FX$15,$F119,0)</f>
        <v/>
      </c>
      <c r="AA119" s="179">
        <f>OFFSET(환산공식!FY$15,$F119,0)</f>
        <v/>
      </c>
      <c r="AB119" s="3" t="n"/>
      <c r="AD119" s="0">
        <f>IF(L119="X",6,IF(Q119&gt;R119,1,IF(Q119&gt;S119,2,IF(Q119&gt;T119,3,IF(Q119&gt;U119,4,IF(Q119&gt;=V119,5,IF(Q119&lt;V119,6,"")))))))</f>
        <v/>
      </c>
      <c r="AF119" s="3" t="n"/>
      <c r="AG119" s="3" t="n"/>
      <c r="AH119" s="3" t="n"/>
    </row>
    <row r="120">
      <c r="A120" s="198" t="n"/>
      <c r="B120" s="198" t="n"/>
      <c r="C120" s="198" t="inlineStr">
        <is>
          <t>다113</t>
        </is>
      </c>
      <c r="D120" s="235" t="n">
        <v>2008</v>
      </c>
      <c r="E120" s="195" t="n">
        <v>111</v>
      </c>
      <c r="F120" s="195" t="n">
        <v>111</v>
      </c>
      <c r="G120" s="239" t="n">
        <v>113</v>
      </c>
      <c r="H120" s="197" t="inlineStr">
        <is>
          <t>다</t>
        </is>
      </c>
      <c r="I120" s="242" t="inlineStr">
        <is>
          <t>아주대</t>
        </is>
      </c>
      <c r="J120" s="242" t="inlineStr">
        <is>
          <t>교통시스템공학과</t>
        </is>
      </c>
      <c r="K120" s="195" t="inlineStr">
        <is>
          <t>자연</t>
        </is>
      </c>
      <c r="L120" s="697">
        <f>IF(OFFSET(환산공식!$ED$15,$F120,0)=1,"O","X")</f>
        <v/>
      </c>
      <c r="M120" s="188">
        <f>IFERROR(OFFSET(환산공식!DJ$15,$F120,0),"")</f>
        <v/>
      </c>
      <c r="N120" s="697">
        <f>IFERROR(CONCATENATE(ROUND(OFFSET(환산공식!DK$15,$F120,0),1),"%"),"")</f>
        <v/>
      </c>
      <c r="O120" s="697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7">
        <f>OFFSET(환산공식!FX$15,$F120,0)</f>
        <v/>
      </c>
      <c r="AA120" s="179">
        <f>OFFSET(환산공식!FY$15,$F120,0)</f>
        <v/>
      </c>
      <c r="AB120" s="3" t="n"/>
      <c r="AD120" s="0">
        <f>IF(L120="X",6,IF(Q120&gt;R120,1,IF(Q120&gt;S120,2,IF(Q120&gt;T120,3,IF(Q120&gt;U120,4,IF(Q120&gt;=V120,5,IF(Q120&lt;V120,6,"")))))))</f>
        <v/>
      </c>
      <c r="AF120" s="3" t="n"/>
      <c r="AG120" s="3" t="n"/>
      <c r="AH120" s="3" t="n"/>
    </row>
    <row r="121">
      <c r="A121" s="198" t="n"/>
      <c r="B121" s="198" t="n"/>
      <c r="C121" s="198" t="inlineStr">
        <is>
          <t>다114</t>
        </is>
      </c>
      <c r="D121" s="235" t="n">
        <v>2009</v>
      </c>
      <c r="E121" s="195" t="n">
        <v>111</v>
      </c>
      <c r="F121" s="195" t="n">
        <v>111</v>
      </c>
      <c r="G121" s="239" t="n">
        <v>114</v>
      </c>
      <c r="H121" s="197" t="inlineStr">
        <is>
          <t>다</t>
        </is>
      </c>
      <c r="I121" s="242" t="inlineStr">
        <is>
          <t>아주대</t>
        </is>
      </c>
      <c r="J121" s="242" t="inlineStr">
        <is>
          <t>건축학과</t>
        </is>
      </c>
      <c r="K121" s="195" t="inlineStr">
        <is>
          <t>자연</t>
        </is>
      </c>
      <c r="L121" s="697">
        <f>IF(OFFSET(환산공식!$ED$15,$F121,0)=1,"O","X")</f>
        <v/>
      </c>
      <c r="M121" s="188">
        <f>IFERROR(OFFSET(환산공식!DJ$15,$F121,0),"")</f>
        <v/>
      </c>
      <c r="N121" s="697">
        <f>IFERROR(CONCATENATE(ROUND(OFFSET(환산공식!DK$15,$F121,0),1),"%"),"")</f>
        <v/>
      </c>
      <c r="O121" s="697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7">
        <f>OFFSET(환산공식!FX$15,$F121,0)</f>
        <v/>
      </c>
      <c r="AA121" s="179">
        <f>OFFSET(환산공식!FY$15,$F121,0)</f>
        <v/>
      </c>
      <c r="AB121" s="3" t="n"/>
      <c r="AD121" s="0">
        <f>IF(L121="X",6,IF(Q121&gt;R121,1,IF(Q121&gt;S121,2,IF(Q121&gt;T121,3,IF(Q121&gt;U121,4,IF(Q121&gt;=V121,5,IF(Q121&lt;V121,6,"")))))))</f>
        <v/>
      </c>
      <c r="AF121" s="3" t="n"/>
      <c r="AG121" s="3" t="n"/>
      <c r="AH121" s="3" t="n"/>
    </row>
    <row r="122">
      <c r="A122" s="198" t="n"/>
      <c r="B122" s="198" t="n"/>
      <c r="C122" s="198" t="inlineStr">
        <is>
          <t>다115</t>
        </is>
      </c>
      <c r="D122" s="235" t="n">
        <v>2010</v>
      </c>
      <c r="E122" s="195" t="n">
        <v>111</v>
      </c>
      <c r="F122" s="195" t="n">
        <v>111</v>
      </c>
      <c r="G122" s="239" t="n">
        <v>115</v>
      </c>
      <c r="H122" s="197" t="inlineStr">
        <is>
          <t>다</t>
        </is>
      </c>
      <c r="I122" s="242" t="inlineStr">
        <is>
          <t>아주대</t>
        </is>
      </c>
      <c r="J122" s="242" t="inlineStr">
        <is>
          <t>프런티어과학학부</t>
        </is>
      </c>
      <c r="K122" s="195" t="inlineStr">
        <is>
          <t>자연</t>
        </is>
      </c>
      <c r="L122" s="697">
        <f>IF(OFFSET(환산공식!$ED$15,$F122,0)=1,"O","X")</f>
        <v/>
      </c>
      <c r="M122" s="188">
        <f>IFERROR(OFFSET(환산공식!DJ$15,$F122,0),"")</f>
        <v/>
      </c>
      <c r="N122" s="697">
        <f>IFERROR(CONCATENATE(ROUND(OFFSET(환산공식!DK$15,$F122,0),1),"%"),"")</f>
        <v/>
      </c>
      <c r="O122" s="697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7">
        <f>OFFSET(환산공식!FX$15,$F122,0)</f>
        <v/>
      </c>
      <c r="AA122" s="179">
        <f>OFFSET(환산공식!FY$15,$F122,0)</f>
        <v/>
      </c>
      <c r="AB122" s="3" t="n"/>
      <c r="AD122" s="0">
        <f>IF(L122="X",6,IF(Q122&gt;R122,1,IF(Q122&gt;S122,2,IF(Q122&gt;T122,3,IF(Q122&gt;U122,4,IF(Q122&gt;=V122,5,IF(Q122&lt;V122,6,"")))))))</f>
        <v/>
      </c>
      <c r="AF122" s="3" t="n"/>
      <c r="AG122" s="3" t="n"/>
      <c r="AH122" s="3" t="n"/>
    </row>
    <row r="123">
      <c r="A123" s="198" t="n"/>
      <c r="B123" s="198" t="n"/>
      <c r="C123" s="198" t="inlineStr">
        <is>
          <t>다116</t>
        </is>
      </c>
      <c r="D123" s="235" t="n">
        <v>2011</v>
      </c>
      <c r="E123" s="195" t="n">
        <v>111</v>
      </c>
      <c r="F123" s="195" t="n">
        <v>111</v>
      </c>
      <c r="G123" s="239" t="n">
        <v>116</v>
      </c>
      <c r="H123" s="197" t="inlineStr">
        <is>
          <t>다</t>
        </is>
      </c>
      <c r="I123" s="242" t="inlineStr">
        <is>
          <t>아주대</t>
        </is>
      </c>
      <c r="J123" s="242" t="inlineStr">
        <is>
          <t>건설시스템공학과</t>
        </is>
      </c>
      <c r="K123" s="195" t="inlineStr">
        <is>
          <t>자연</t>
        </is>
      </c>
      <c r="L123" s="697">
        <f>IF(OFFSET(환산공식!$ED$15,$F123,0)=1,"O","X")</f>
        <v/>
      </c>
      <c r="M123" s="188">
        <f>IFERROR(OFFSET(환산공식!DJ$15,$F123,0),"")</f>
        <v/>
      </c>
      <c r="N123" s="697">
        <f>IFERROR(CONCATENATE(ROUND(OFFSET(환산공식!DK$15,$F123,0),1),"%"),"")</f>
        <v/>
      </c>
      <c r="O123" s="697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7">
        <f>OFFSET(환산공식!FX$15,$F123,0)</f>
        <v/>
      </c>
      <c r="AA123" s="179">
        <f>OFFSET(환산공식!FY$15,$F123,0)</f>
        <v/>
      </c>
      <c r="AB123" s="3" t="n"/>
      <c r="AD123" s="0">
        <f>IF(L123="X",6,IF(Q123&gt;R123,1,IF(Q123&gt;S123,2,IF(Q123&gt;T123,3,IF(Q123&gt;U123,4,IF(Q123&gt;=V123,5,IF(Q123&lt;V123,6,"")))))))</f>
        <v/>
      </c>
      <c r="AF123" s="3" t="n"/>
      <c r="AG123" s="3" t="n"/>
      <c r="AH123" s="3" t="n"/>
    </row>
    <row r="124">
      <c r="A124" s="198" t="n"/>
      <c r="B124" s="198" t="n"/>
      <c r="C124" s="198" t="inlineStr">
        <is>
          <t>다117</t>
        </is>
      </c>
      <c r="D124" s="235" t="n">
        <v>2012</v>
      </c>
      <c r="E124" s="195" t="n">
        <v>111</v>
      </c>
      <c r="F124" s="195" t="n">
        <v>111</v>
      </c>
      <c r="G124" s="239" t="n">
        <v>117</v>
      </c>
      <c r="H124" s="197" t="inlineStr">
        <is>
          <t>다</t>
        </is>
      </c>
      <c r="I124" s="242" t="inlineStr">
        <is>
          <t>아주대</t>
        </is>
      </c>
      <c r="J124" s="242" t="inlineStr">
        <is>
          <t>환경안전공학과</t>
        </is>
      </c>
      <c r="K124" s="195" t="inlineStr">
        <is>
          <t>자연</t>
        </is>
      </c>
      <c r="L124" s="697">
        <f>IF(OFFSET(환산공식!$ED$15,$F124,0)=1,"O","X")</f>
        <v/>
      </c>
      <c r="M124" s="188">
        <f>IFERROR(OFFSET(환산공식!DJ$15,$F124,0),"")</f>
        <v/>
      </c>
      <c r="N124" s="697">
        <f>IFERROR(CONCATENATE(ROUND(OFFSET(환산공식!DK$15,$F124,0),1),"%"),"")</f>
        <v/>
      </c>
      <c r="O124" s="697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7">
        <f>OFFSET(환산공식!FX$15,$F124,0)</f>
        <v/>
      </c>
      <c r="AA124" s="179">
        <f>OFFSET(환산공식!FY$15,$F124,0)</f>
        <v/>
      </c>
      <c r="AB124" s="3" t="n"/>
      <c r="AD124" s="0">
        <f>IF(L124="X",6,IF(Q124&gt;R124,1,IF(Q124&gt;S124,2,IF(Q124&gt;T124,3,IF(Q124&gt;U124,4,IF(Q124&gt;=V124,5,IF(Q124&lt;V124,6,"")))))))</f>
        <v/>
      </c>
      <c r="AF124" s="3" t="n"/>
      <c r="AG124" s="3" t="n"/>
      <c r="AH124" s="3" t="n"/>
    </row>
    <row r="125">
      <c r="A125" s="198" t="n"/>
      <c r="B125" s="198" t="n"/>
      <c r="C125" s="198" t="inlineStr">
        <is>
          <t>다118</t>
        </is>
      </c>
      <c r="D125" s="235" t="n">
        <v>2014</v>
      </c>
      <c r="E125" s="195" t="n">
        <v>113</v>
      </c>
      <c r="F125" s="195" t="n">
        <v>113</v>
      </c>
      <c r="G125" s="239" t="n">
        <v>118</v>
      </c>
      <c r="H125" s="197" t="inlineStr">
        <is>
          <t>다</t>
        </is>
      </c>
      <c r="I125" s="242" t="inlineStr">
        <is>
          <t>아주대</t>
        </is>
      </c>
      <c r="J125" s="242" t="inlineStr">
        <is>
          <t>간호학과(교차)</t>
        </is>
      </c>
      <c r="K125" s="195" t="inlineStr">
        <is>
          <t>통합</t>
        </is>
      </c>
      <c r="L125" s="697">
        <f>IF(OFFSET(환산공식!$ED$15,$F125,0)=1,"O","X")</f>
        <v/>
      </c>
      <c r="M125" s="188">
        <f>IFERROR(OFFSET(환산공식!DJ$15,$F125,0),"")</f>
        <v/>
      </c>
      <c r="N125" s="697">
        <f>IFERROR(CONCATENATE(ROUND(OFFSET(환산공식!DK$15,$F125,0),1),"%"),"")</f>
        <v/>
      </c>
      <c r="O125" s="697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7">
        <f>OFFSET(환산공식!FX$15,$F125,0)</f>
        <v/>
      </c>
      <c r="AA125" s="179">
        <f>OFFSET(환산공식!FY$15,$F125,0)</f>
        <v/>
      </c>
      <c r="AB125" s="3" t="n"/>
      <c r="AD125" s="0">
        <f>IF(L125="X",6,IF(Q125&gt;R125,1,IF(Q125&gt;S125,2,IF(Q125&gt;T125,3,IF(Q125&gt;U125,4,IF(Q125&gt;=V125,5,IF(Q125&lt;V125,6,"")))))))</f>
        <v/>
      </c>
      <c r="AF125" s="3" t="n"/>
      <c r="AG125" s="3" t="n"/>
      <c r="AH125" s="3" t="n"/>
    </row>
    <row r="126">
      <c r="A126" s="198" t="n"/>
      <c r="B126" s="198" t="n"/>
      <c r="C126" s="198" t="inlineStr">
        <is>
          <t>다119</t>
        </is>
      </c>
      <c r="D126" s="235" t="n">
        <v>2015</v>
      </c>
      <c r="E126" s="195" t="n">
        <v>114</v>
      </c>
      <c r="F126" s="195" t="n">
        <v>114</v>
      </c>
      <c r="G126" s="239" t="n">
        <v>119</v>
      </c>
      <c r="H126" s="197" t="inlineStr">
        <is>
          <t>다</t>
        </is>
      </c>
      <c r="I126" s="242" t="inlineStr">
        <is>
          <t>아주대</t>
        </is>
      </c>
      <c r="J126" s="242" t="inlineStr">
        <is>
          <t>심리학과</t>
        </is>
      </c>
      <c r="K126" s="195" t="inlineStr">
        <is>
          <t>통합</t>
        </is>
      </c>
      <c r="L126" s="697">
        <f>IF(OFFSET(환산공식!$ED$15,$F126,0)=1,"O","X")</f>
        <v/>
      </c>
      <c r="M126" s="188">
        <f>IFERROR(OFFSET(환산공식!DJ$15,$F126,0),"")</f>
        <v/>
      </c>
      <c r="N126" s="697">
        <f>IFERROR(CONCATENATE(ROUND(OFFSET(환산공식!DK$15,$F126,0),1),"%"),"")</f>
        <v/>
      </c>
      <c r="O126" s="697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7">
        <f>OFFSET(환산공식!FX$15,$F126,0)</f>
        <v/>
      </c>
      <c r="AA126" s="179">
        <f>OFFSET(환산공식!FY$15,$F126,0)</f>
        <v/>
      </c>
      <c r="AB126" s="3" t="n"/>
      <c r="AD126" s="0">
        <f>IF(L126="X",6,IF(Q126&gt;R126,1,IF(Q126&gt;S126,2,IF(Q126&gt;T126,3,IF(Q126&gt;U126,4,IF(Q126&gt;=V126,5,IF(Q126&lt;V126,6,"")))))))</f>
        <v/>
      </c>
      <c r="AF126" s="3" t="n"/>
      <c r="AG126" s="3" t="n"/>
      <c r="AH126" s="3" t="n"/>
    </row>
    <row r="127">
      <c r="A127" s="198" t="n"/>
      <c r="B127" s="198" t="n"/>
      <c r="C127" s="198" t="inlineStr">
        <is>
          <t>다120</t>
        </is>
      </c>
      <c r="D127" s="235" t="n">
        <v>2016</v>
      </c>
      <c r="E127" s="195" t="n">
        <v>114</v>
      </c>
      <c r="F127" s="195" t="n">
        <v>114</v>
      </c>
      <c r="G127" s="239" t="n">
        <v>120</v>
      </c>
      <c r="H127" s="197" t="inlineStr">
        <is>
          <t>다</t>
        </is>
      </c>
      <c r="I127" s="242" t="inlineStr">
        <is>
          <t>아주대</t>
        </is>
      </c>
      <c r="J127" s="242" t="inlineStr">
        <is>
          <t>문화콘텐츠학과</t>
        </is>
      </c>
      <c r="K127" s="195" t="inlineStr">
        <is>
          <t>통합</t>
        </is>
      </c>
      <c r="L127" s="697">
        <f>IF(OFFSET(환산공식!$ED$15,$F127,0)=1,"O","X")</f>
        <v/>
      </c>
      <c r="M127" s="188">
        <f>IFERROR(OFFSET(환산공식!DJ$15,$F127,0),"")</f>
        <v/>
      </c>
      <c r="N127" s="697">
        <f>IFERROR(CONCATENATE(ROUND(OFFSET(환산공식!DK$15,$F127,0),1),"%"),"")</f>
        <v/>
      </c>
      <c r="O127" s="697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7">
        <f>OFFSET(환산공식!FX$15,$F127,0)</f>
        <v/>
      </c>
      <c r="AA127" s="179">
        <f>OFFSET(환산공식!FY$15,$F127,0)</f>
        <v/>
      </c>
      <c r="AB127" s="3" t="n"/>
      <c r="AD127" s="0">
        <f>IF(L127="X",6,IF(Q127&gt;R127,1,IF(Q127&gt;S127,2,IF(Q127&gt;T127,3,IF(Q127&gt;U127,4,IF(Q127&gt;=V127,5,IF(Q127&lt;V127,6,"")))))))</f>
        <v/>
      </c>
      <c r="AF127" s="3" t="n"/>
      <c r="AG127" s="3" t="n"/>
      <c r="AH127" s="3" t="n"/>
    </row>
    <row r="128">
      <c r="A128" s="198" t="n"/>
      <c r="B128" s="198" t="n"/>
      <c r="C128" s="198" t="inlineStr">
        <is>
          <t>다121</t>
        </is>
      </c>
      <c r="D128" s="235" t="n">
        <v>2017</v>
      </c>
      <c r="E128" s="195" t="n">
        <v>114</v>
      </c>
      <c r="F128" s="195" t="n">
        <v>114</v>
      </c>
      <c r="G128" s="239" t="n">
        <v>121</v>
      </c>
      <c r="H128" s="197" t="inlineStr">
        <is>
          <t>다</t>
        </is>
      </c>
      <c r="I128" s="242" t="inlineStr">
        <is>
          <t>아주대</t>
        </is>
      </c>
      <c r="J128" s="242" t="inlineStr">
        <is>
          <t>경제정치사회융합학부</t>
        </is>
      </c>
      <c r="K128" s="195" t="inlineStr">
        <is>
          <t>통합</t>
        </is>
      </c>
      <c r="L128" s="697">
        <f>IF(OFFSET(환산공식!$ED$15,$F128,0)=1,"O","X")</f>
        <v/>
      </c>
      <c r="M128" s="188">
        <f>IFERROR(OFFSET(환산공식!DJ$15,$F128,0),"")</f>
        <v/>
      </c>
      <c r="N128" s="697">
        <f>IFERROR(CONCATENATE(ROUND(OFFSET(환산공식!DK$15,$F128,0),1),"%"),"")</f>
        <v/>
      </c>
      <c r="O128" s="697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7">
        <f>OFFSET(환산공식!FX$15,$F128,0)</f>
        <v/>
      </c>
      <c r="AA128" s="179">
        <f>OFFSET(환산공식!FY$15,$F128,0)</f>
        <v/>
      </c>
      <c r="AB128" s="3" t="n"/>
      <c r="AD128" s="0">
        <f>IF(L128="X",6,IF(Q128&gt;R128,1,IF(Q128&gt;S128,2,IF(Q128&gt;T128,3,IF(Q128&gt;U128,4,IF(Q128&gt;=V128,5,IF(Q128&lt;V128,6,"")))))))</f>
        <v/>
      </c>
      <c r="AF128" s="3" t="n"/>
      <c r="AG128" s="3" t="n"/>
      <c r="AH128" s="3" t="n"/>
    </row>
    <row r="129">
      <c r="A129" s="198" t="n"/>
      <c r="B129" s="198" t="n"/>
      <c r="C129" s="198" t="inlineStr">
        <is>
          <t>다122</t>
        </is>
      </c>
      <c r="D129" s="235" t="n">
        <v>2018</v>
      </c>
      <c r="E129" s="195" t="n">
        <v>113</v>
      </c>
      <c r="F129" s="195" t="n">
        <v>113</v>
      </c>
      <c r="G129" s="239" t="n">
        <v>122</v>
      </c>
      <c r="H129" s="197" t="inlineStr">
        <is>
          <t>다</t>
        </is>
      </c>
      <c r="I129" s="242" t="inlineStr">
        <is>
          <t>아주대</t>
        </is>
      </c>
      <c r="J129" s="242" t="inlineStr">
        <is>
          <t>금융공학과</t>
        </is>
      </c>
      <c r="K129" s="195" t="inlineStr">
        <is>
          <t>통합</t>
        </is>
      </c>
      <c r="L129" s="697">
        <f>IF(OFFSET(환산공식!$ED$15,$F129,0)=1,"O","X")</f>
        <v/>
      </c>
      <c r="M129" s="188">
        <f>IFERROR(OFFSET(환산공식!DJ$15,$F129,0),"")</f>
        <v/>
      </c>
      <c r="N129" s="697">
        <f>IFERROR(CONCATENATE(ROUND(OFFSET(환산공식!DK$15,$F129,0),1),"%"),"")</f>
        <v/>
      </c>
      <c r="O129" s="697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7">
        <f>OFFSET(환산공식!FX$15,$F129,0)</f>
        <v/>
      </c>
      <c r="AA129" s="179">
        <f>OFFSET(환산공식!FY$15,$F129,0)</f>
        <v/>
      </c>
      <c r="AB129" s="3" t="n"/>
      <c r="AD129" s="0">
        <f>IF(L129="X",6,IF(Q129&gt;R129,1,IF(Q129&gt;S129,2,IF(Q129&gt;T129,3,IF(Q129&gt;U129,4,IF(Q129&gt;=V129,5,IF(Q129&lt;V129,6,"")))))))</f>
        <v/>
      </c>
      <c r="AF129" s="3" t="n"/>
      <c r="AG129" s="3" t="n"/>
      <c r="AH129" s="3" t="n"/>
    </row>
    <row r="130">
      <c r="A130" s="198" t="n"/>
      <c r="B130" s="198" t="n"/>
      <c r="C130" s="198" t="inlineStr">
        <is>
          <t>다123</t>
        </is>
      </c>
      <c r="D130" s="235" t="n">
        <v>2019</v>
      </c>
      <c r="E130" s="195" t="n">
        <v>114</v>
      </c>
      <c r="F130" s="195" t="n">
        <v>114</v>
      </c>
      <c r="G130" s="239" t="n">
        <v>123</v>
      </c>
      <c r="H130" s="197" t="inlineStr">
        <is>
          <t>다</t>
        </is>
      </c>
      <c r="I130" s="242" t="inlineStr">
        <is>
          <t>아주대</t>
        </is>
      </c>
      <c r="J130" s="242" t="inlineStr">
        <is>
          <t>행정학과</t>
        </is>
      </c>
      <c r="K130" s="195" t="inlineStr">
        <is>
          <t>통합</t>
        </is>
      </c>
      <c r="L130" s="697">
        <f>IF(OFFSET(환산공식!$ED$15,$F130,0)=1,"O","X")</f>
        <v/>
      </c>
      <c r="M130" s="188">
        <f>IFERROR(OFFSET(환산공식!DJ$15,$F130,0),"")</f>
        <v/>
      </c>
      <c r="N130" s="697">
        <f>IFERROR(CONCATENATE(ROUND(OFFSET(환산공식!DK$15,$F130,0),1),"%"),"")</f>
        <v/>
      </c>
      <c r="O130" s="697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7">
        <f>OFFSET(환산공식!FX$15,$F130,0)</f>
        <v/>
      </c>
      <c r="AA130" s="179">
        <f>OFFSET(환산공식!FY$15,$F130,0)</f>
        <v/>
      </c>
      <c r="AB130" s="3" t="n"/>
      <c r="AD130" s="0">
        <f>IF(L130="X",6,IF(Q130&gt;R130,1,IF(Q130&gt;S130,2,IF(Q130&gt;T130,3,IF(Q130&gt;U130,4,IF(Q130&gt;=V130,5,IF(Q130&lt;V130,6,"")))))))</f>
        <v/>
      </c>
      <c r="AF130" s="3" t="n"/>
      <c r="AG130" s="3" t="n"/>
      <c r="AH130" s="3" t="n"/>
    </row>
    <row r="131">
      <c r="A131" s="198" t="n"/>
      <c r="B131" s="198" t="n"/>
      <c r="C131" s="198" t="inlineStr">
        <is>
          <t>다124</t>
        </is>
      </c>
      <c r="D131" s="235" t="n">
        <v>2020</v>
      </c>
      <c r="E131" s="195" t="n">
        <v>114</v>
      </c>
      <c r="F131" s="195" t="n">
        <v>114</v>
      </c>
      <c r="G131" s="239" t="n">
        <v>124</v>
      </c>
      <c r="H131" s="197" t="inlineStr">
        <is>
          <t>다</t>
        </is>
      </c>
      <c r="I131" s="242" t="inlineStr">
        <is>
          <t>아주대</t>
        </is>
      </c>
      <c r="J131" s="242" t="inlineStr">
        <is>
          <t>영어영문학과</t>
        </is>
      </c>
      <c r="K131" s="195" t="inlineStr">
        <is>
          <t>통합</t>
        </is>
      </c>
      <c r="L131" s="697">
        <f>IF(OFFSET(환산공식!$ED$15,$F131,0)=1,"O","X")</f>
        <v/>
      </c>
      <c r="M131" s="188">
        <f>IFERROR(OFFSET(환산공식!DJ$15,$F131,0),"")</f>
        <v/>
      </c>
      <c r="N131" s="697">
        <f>IFERROR(CONCATENATE(ROUND(OFFSET(환산공식!DK$15,$F131,0),1),"%"),"")</f>
        <v/>
      </c>
      <c r="O131" s="697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7">
        <f>OFFSET(환산공식!FX$15,$F131,0)</f>
        <v/>
      </c>
      <c r="AA131" s="179">
        <f>OFFSET(환산공식!FY$15,$F131,0)</f>
        <v/>
      </c>
      <c r="AB131" s="3" t="n"/>
      <c r="AD131" s="0">
        <f>IF(L131="X",6,IF(Q131&gt;R131,1,IF(Q131&gt;S131,2,IF(Q131&gt;T131,3,IF(Q131&gt;U131,4,IF(Q131&gt;=V131,5,IF(Q131&lt;V131,6,"")))))))</f>
        <v/>
      </c>
      <c r="AF131" s="3" t="n"/>
      <c r="AG131" s="3" t="n"/>
      <c r="AH131" s="3" t="n"/>
    </row>
    <row r="132">
      <c r="A132" s="198" t="n"/>
      <c r="B132" s="198" t="n"/>
      <c r="C132" s="198" t="inlineStr">
        <is>
          <t>다125</t>
        </is>
      </c>
      <c r="D132" s="235" t="n">
        <v>2021</v>
      </c>
      <c r="E132" s="195" t="n">
        <v>114</v>
      </c>
      <c r="F132" s="195" t="n">
        <v>114</v>
      </c>
      <c r="G132" s="239" t="n">
        <v>125</v>
      </c>
      <c r="H132" s="197" t="inlineStr">
        <is>
          <t>다</t>
        </is>
      </c>
      <c r="I132" s="242" t="inlineStr">
        <is>
          <t>아주대</t>
        </is>
      </c>
      <c r="J132" s="242" t="inlineStr">
        <is>
          <t>국어국문학과</t>
        </is>
      </c>
      <c r="K132" s="195" t="inlineStr">
        <is>
          <t>통합</t>
        </is>
      </c>
      <c r="L132" s="697">
        <f>IF(OFFSET(환산공식!$ED$15,$F132,0)=1,"O","X")</f>
        <v/>
      </c>
      <c r="M132" s="188">
        <f>IFERROR(OFFSET(환산공식!DJ$15,$F132,0),"")</f>
        <v/>
      </c>
      <c r="N132" s="697">
        <f>IFERROR(CONCATENATE(ROUND(OFFSET(환산공식!DK$15,$F132,0),1),"%"),"")</f>
        <v/>
      </c>
      <c r="O132" s="697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7">
        <f>OFFSET(환산공식!FX$15,$F132,0)</f>
        <v/>
      </c>
      <c r="AA132" s="179">
        <f>OFFSET(환산공식!FY$15,$F132,0)</f>
        <v/>
      </c>
      <c r="AB132" s="3" t="n"/>
      <c r="AD132" s="0">
        <f>IF(L132="X",6,IF(Q132&gt;R132,1,IF(Q132&gt;S132,2,IF(Q132&gt;T132,3,IF(Q132&gt;U132,4,IF(Q132&gt;=V132,5,IF(Q132&lt;V132,6,"")))))))</f>
        <v/>
      </c>
      <c r="AF132" s="3" t="n"/>
      <c r="AG132" s="3" t="n"/>
      <c r="AH132" s="3" t="n"/>
    </row>
    <row r="133">
      <c r="A133" s="198" t="n"/>
      <c r="B133" s="198" t="n"/>
      <c r="C133" s="198" t="inlineStr">
        <is>
          <t>다126</t>
        </is>
      </c>
      <c r="D133" s="235" t="n">
        <v>2022</v>
      </c>
      <c r="E133" s="195" t="n">
        <v>113</v>
      </c>
      <c r="F133" s="195" t="n">
        <v>113</v>
      </c>
      <c r="G133" s="239" t="n">
        <v>126</v>
      </c>
      <c r="H133" s="197" t="inlineStr">
        <is>
          <t>다</t>
        </is>
      </c>
      <c r="I133" s="242" t="inlineStr">
        <is>
          <t>아주대</t>
        </is>
      </c>
      <c r="J133" s="242" t="inlineStr">
        <is>
          <t>경영인텔리전스학과</t>
        </is>
      </c>
      <c r="K133" s="195" t="inlineStr">
        <is>
          <t>통합</t>
        </is>
      </c>
      <c r="L133" s="697">
        <f>IF(OFFSET(환산공식!$ED$15,$F133,0)=1,"O","X")</f>
        <v/>
      </c>
      <c r="M133" s="188">
        <f>IFERROR(OFFSET(환산공식!DJ$15,$F133,0),"")</f>
        <v/>
      </c>
      <c r="N133" s="697">
        <f>IFERROR(CONCATENATE(ROUND(OFFSET(환산공식!DK$15,$F133,0),1),"%"),"")</f>
        <v/>
      </c>
      <c r="O133" s="697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7">
        <f>OFFSET(환산공식!FX$15,$F133,0)</f>
        <v/>
      </c>
      <c r="AA133" s="179">
        <f>OFFSET(환산공식!FY$15,$F133,0)</f>
        <v/>
      </c>
      <c r="AB133" s="3" t="n"/>
      <c r="AD133" s="0">
        <f>IF(L133="X",6,IF(Q133&gt;R133,1,IF(Q133&gt;S133,2,IF(Q133&gt;T133,3,IF(Q133&gt;U133,4,IF(Q133&gt;=V133,5,IF(Q133&lt;V133,6,"")))))))</f>
        <v/>
      </c>
      <c r="AF133" s="3" t="n"/>
      <c r="AG133" s="3" t="n"/>
      <c r="AH133" s="3" t="n"/>
    </row>
    <row r="134">
      <c r="A134" s="198" t="n"/>
      <c r="B134" s="198" t="n"/>
      <c r="C134" s="198" t="inlineStr">
        <is>
          <t>다127</t>
        </is>
      </c>
      <c r="D134" s="235" t="n">
        <v>2023</v>
      </c>
      <c r="E134" s="195" t="n">
        <v>113</v>
      </c>
      <c r="F134" s="195" t="n">
        <v>113</v>
      </c>
      <c r="G134" s="239" t="n">
        <v>127</v>
      </c>
      <c r="H134" s="197" t="inlineStr">
        <is>
          <t>다</t>
        </is>
      </c>
      <c r="I134" s="242" t="inlineStr">
        <is>
          <t>아주대</t>
        </is>
      </c>
      <c r="J134" s="242" t="inlineStr">
        <is>
          <t>경영학과</t>
        </is>
      </c>
      <c r="K134" s="195" t="inlineStr">
        <is>
          <t>통합</t>
        </is>
      </c>
      <c r="L134" s="697">
        <f>IF(OFFSET(환산공식!$ED$15,$F134,0)=1,"O","X")</f>
        <v/>
      </c>
      <c r="M134" s="188">
        <f>IFERROR(OFFSET(환산공식!DJ$15,$F134,0),"")</f>
        <v/>
      </c>
      <c r="N134" s="697">
        <f>IFERROR(CONCATENATE(ROUND(OFFSET(환산공식!DK$15,$F134,0),1),"%"),"")</f>
        <v/>
      </c>
      <c r="O134" s="697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7">
        <f>OFFSET(환산공식!FX$15,$F134,0)</f>
        <v/>
      </c>
      <c r="AA134" s="179">
        <f>OFFSET(환산공식!FY$15,$F134,0)</f>
        <v/>
      </c>
      <c r="AB134" s="3" t="n"/>
      <c r="AD134" s="0">
        <f>IF(L134="X",6,IF(Q134&gt;R134,1,IF(Q134&gt;S134,2,IF(Q134&gt;T134,3,IF(Q134&gt;U134,4,IF(Q134&gt;=V134,5,IF(Q134&lt;V134,6,"")))))))</f>
        <v/>
      </c>
      <c r="AF134" s="3" t="n"/>
      <c r="AG134" s="3" t="n"/>
      <c r="AH134" s="3" t="n"/>
    </row>
    <row r="135">
      <c r="A135" s="198" t="n"/>
      <c r="B135" s="198" t="n"/>
      <c r="C135" s="198" t="inlineStr">
        <is>
          <t>다128</t>
        </is>
      </c>
      <c r="D135" s="235" t="n">
        <v>2026</v>
      </c>
      <c r="E135" s="195" t="n">
        <v>115</v>
      </c>
      <c r="F135" s="195" t="n">
        <v>115</v>
      </c>
      <c r="G135" s="239" t="n">
        <v>128</v>
      </c>
      <c r="H135" s="197" t="inlineStr">
        <is>
          <t>다</t>
        </is>
      </c>
      <c r="I135" s="242" t="inlineStr">
        <is>
          <t>인하대</t>
        </is>
      </c>
      <c r="J135" s="242" t="inlineStr">
        <is>
          <t>항공우주공학과</t>
        </is>
      </c>
      <c r="K135" s="195" t="inlineStr">
        <is>
          <t>자연</t>
        </is>
      </c>
      <c r="L135" s="697">
        <f>IF(OFFSET(환산공식!$ED$15,$F135,0)=1,"O","X")</f>
        <v/>
      </c>
      <c r="M135" s="188">
        <f>IFERROR(OFFSET(환산공식!DJ$15,$F135,0),"")</f>
        <v/>
      </c>
      <c r="N135" s="697">
        <f>IFERROR(CONCATENATE(ROUND(OFFSET(환산공식!DK$15,$F135,0),1),"%"),"")</f>
        <v/>
      </c>
      <c r="O135" s="697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7">
        <f>OFFSET(환산공식!FX$15,$F135,0)</f>
        <v/>
      </c>
      <c r="AA135" s="179">
        <f>OFFSET(환산공식!FY$15,$F135,0)</f>
        <v/>
      </c>
      <c r="AB135" s="3" t="n"/>
      <c r="AD135" s="0">
        <f>IF(L135="X",6,IF(Q135&gt;R135,1,IF(Q135&gt;S135,2,IF(Q135&gt;T135,3,IF(Q135&gt;U135,4,IF(Q135&gt;=V135,5,IF(Q135&lt;V135,6,"")))))))</f>
        <v/>
      </c>
      <c r="AF135" s="3" t="n"/>
      <c r="AG135" s="3" t="n"/>
      <c r="AH135" s="3" t="n"/>
    </row>
    <row r="136">
      <c r="A136" s="198" t="n"/>
      <c r="B136" s="198" t="n"/>
      <c r="C136" s="198" t="inlineStr">
        <is>
          <t>다129</t>
        </is>
      </c>
      <c r="D136" s="235" t="n">
        <v>2027</v>
      </c>
      <c r="E136" s="195" t="n">
        <v>115</v>
      </c>
      <c r="F136" s="195" t="n">
        <v>115</v>
      </c>
      <c r="G136" s="239" t="n">
        <v>129</v>
      </c>
      <c r="H136" s="197" t="inlineStr">
        <is>
          <t>다</t>
        </is>
      </c>
      <c r="I136" s="242" t="inlineStr">
        <is>
          <t>인하대</t>
        </is>
      </c>
      <c r="J136" s="242" t="inlineStr">
        <is>
          <t>전기전자공학부</t>
        </is>
      </c>
      <c r="K136" s="195" t="inlineStr">
        <is>
          <t>자연</t>
        </is>
      </c>
      <c r="L136" s="697">
        <f>IF(OFFSET(환산공식!$ED$15,$F136,0)=1,"O","X")</f>
        <v/>
      </c>
      <c r="M136" s="188">
        <f>IFERROR(OFFSET(환산공식!DJ$15,$F136,0),"")</f>
        <v/>
      </c>
      <c r="N136" s="697">
        <f>IFERROR(CONCATENATE(ROUND(OFFSET(환산공식!DK$15,$F136,0),1),"%"),"")</f>
        <v/>
      </c>
      <c r="O136" s="697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7">
        <f>OFFSET(환산공식!FX$15,$F136,0)</f>
        <v/>
      </c>
      <c r="AA136" s="179">
        <f>OFFSET(환산공식!FY$15,$F136,0)</f>
        <v/>
      </c>
      <c r="AB136" s="3" t="n"/>
      <c r="AD136" s="0">
        <f>IF(L136="X",6,IF(Q136&gt;R136,1,IF(Q136&gt;S136,2,IF(Q136&gt;T136,3,IF(Q136&gt;U136,4,IF(Q136&gt;=V136,5,IF(Q136&lt;V136,6,"")))))))</f>
        <v/>
      </c>
      <c r="AF136" s="3" t="n"/>
      <c r="AG136" s="3" t="n"/>
      <c r="AH136" s="3" t="n"/>
    </row>
    <row r="137">
      <c r="A137" s="198" t="n"/>
      <c r="B137" s="198" t="n"/>
      <c r="C137" s="198" t="inlineStr">
        <is>
          <t>다130</t>
        </is>
      </c>
      <c r="D137" s="235" t="n">
        <v>2028</v>
      </c>
      <c r="E137" s="195" t="n">
        <v>115</v>
      </c>
      <c r="F137" s="195" t="n">
        <v>115</v>
      </c>
      <c r="G137" s="239" t="n">
        <v>130</v>
      </c>
      <c r="H137" s="197" t="inlineStr">
        <is>
          <t>다</t>
        </is>
      </c>
      <c r="I137" s="242" t="inlineStr">
        <is>
          <t>인하대</t>
        </is>
      </c>
      <c r="J137" s="242" t="inlineStr">
        <is>
          <t>반도체시스템공학과</t>
        </is>
      </c>
      <c r="K137" s="195" t="inlineStr">
        <is>
          <t>자연</t>
        </is>
      </c>
      <c r="L137" s="697">
        <f>IF(OFFSET(환산공식!$ED$15,$F137,0)=1,"O","X")</f>
        <v/>
      </c>
      <c r="M137" s="188">
        <f>IFERROR(OFFSET(환산공식!DJ$15,$F137,0),"")</f>
        <v/>
      </c>
      <c r="N137" s="697">
        <f>IFERROR(CONCATENATE(ROUND(OFFSET(환산공식!DK$15,$F137,0),1),"%"),"")</f>
        <v/>
      </c>
      <c r="O137" s="697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7">
        <f>OFFSET(환산공식!FX$15,$F137,0)</f>
        <v/>
      </c>
      <c r="AA137" s="179">
        <f>OFFSET(환산공식!FY$15,$F137,0)</f>
        <v/>
      </c>
      <c r="AB137" s="3" t="n"/>
      <c r="AD137" s="0">
        <f>IF(L137="X",6,IF(Q137&gt;R137,1,IF(Q137&gt;S137,2,IF(Q137&gt;T137,3,IF(Q137&gt;U137,4,IF(Q137&gt;=V137,5,IF(Q137&lt;V137,6,"")))))))</f>
        <v/>
      </c>
      <c r="AF137" s="3" t="n"/>
      <c r="AG137" s="3" t="n"/>
      <c r="AH137" s="3" t="n"/>
    </row>
    <row r="138">
      <c r="A138" s="198" t="n"/>
      <c r="B138" s="198" t="n"/>
      <c r="C138" s="198" t="inlineStr">
        <is>
          <t>다131</t>
        </is>
      </c>
      <c r="D138" s="235" t="n">
        <v>2029</v>
      </c>
      <c r="E138" s="195" t="n">
        <v>115</v>
      </c>
      <c r="F138" s="195" t="n">
        <v>115</v>
      </c>
      <c r="G138" s="239" t="n">
        <v>131</v>
      </c>
      <c r="H138" s="197" t="inlineStr">
        <is>
          <t>다</t>
        </is>
      </c>
      <c r="I138" s="242" t="inlineStr">
        <is>
          <t>인하대</t>
        </is>
      </c>
      <c r="J138" s="242" t="inlineStr">
        <is>
          <t>화학공학과</t>
        </is>
      </c>
      <c r="K138" s="195" t="inlineStr">
        <is>
          <t>자연</t>
        </is>
      </c>
      <c r="L138" s="697">
        <f>IF(OFFSET(환산공식!$ED$15,$F138,0)=1,"O","X")</f>
        <v/>
      </c>
      <c r="M138" s="188">
        <f>IFERROR(OFFSET(환산공식!DJ$15,$F138,0),"")</f>
        <v/>
      </c>
      <c r="N138" s="697">
        <f>IFERROR(CONCATENATE(ROUND(OFFSET(환산공식!DK$15,$F138,0),1),"%"),"")</f>
        <v/>
      </c>
      <c r="O138" s="697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7">
        <f>OFFSET(환산공식!FX$15,$F138,0)</f>
        <v/>
      </c>
      <c r="AA138" s="179">
        <f>OFFSET(환산공식!FY$15,$F138,0)</f>
        <v/>
      </c>
      <c r="AB138" s="3" t="n"/>
      <c r="AD138" s="0">
        <f>IF(L138="X",6,IF(Q138&gt;R138,1,IF(Q138&gt;S138,2,IF(Q138&gt;T138,3,IF(Q138&gt;U138,4,IF(Q138&gt;=V138,5,IF(Q138&lt;V138,6,"")))))))</f>
        <v/>
      </c>
      <c r="AF138" s="3" t="n"/>
      <c r="AG138" s="3" t="n"/>
      <c r="AH138" s="3" t="n"/>
    </row>
    <row r="139">
      <c r="A139" s="198" t="n"/>
      <c r="B139" s="198" t="n"/>
      <c r="C139" s="198" t="inlineStr">
        <is>
          <t>다132</t>
        </is>
      </c>
      <c r="D139" s="235" t="n">
        <v>2030</v>
      </c>
      <c r="E139" s="195" t="n">
        <v>115</v>
      </c>
      <c r="F139" s="195" t="n">
        <v>115</v>
      </c>
      <c r="G139" s="239" t="n">
        <v>132</v>
      </c>
      <c r="H139" s="197" t="inlineStr">
        <is>
          <t>다</t>
        </is>
      </c>
      <c r="I139" s="242" t="inlineStr">
        <is>
          <t>인하대</t>
        </is>
      </c>
      <c r="J139" s="242" t="inlineStr">
        <is>
          <t>신소재공학과</t>
        </is>
      </c>
      <c r="K139" s="195" t="inlineStr">
        <is>
          <t>자연</t>
        </is>
      </c>
      <c r="L139" s="697">
        <f>IF(OFFSET(환산공식!$ED$15,$F139,0)=1,"O","X")</f>
        <v/>
      </c>
      <c r="M139" s="188">
        <f>IFERROR(OFFSET(환산공식!DJ$15,$F139,0),"")</f>
        <v/>
      </c>
      <c r="N139" s="697">
        <f>IFERROR(CONCATENATE(ROUND(OFFSET(환산공식!DK$15,$F139,0),1),"%"),"")</f>
        <v/>
      </c>
      <c r="O139" s="697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7">
        <f>OFFSET(환산공식!FX$15,$F139,0)</f>
        <v/>
      </c>
      <c r="AA139" s="179">
        <f>OFFSET(환산공식!FY$15,$F139,0)</f>
        <v/>
      </c>
      <c r="AB139" s="3" t="n"/>
      <c r="AD139" s="0">
        <f>IF(L139="X",6,IF(Q139&gt;R139,1,IF(Q139&gt;S139,2,IF(Q139&gt;T139,3,IF(Q139&gt;U139,4,IF(Q139&gt;=V139,5,IF(Q139&lt;V139,6,"")))))))</f>
        <v/>
      </c>
      <c r="AF139" s="3" t="n"/>
      <c r="AG139" s="3" t="n"/>
      <c r="AH139" s="3" t="n"/>
    </row>
    <row r="140">
      <c r="A140" s="198" t="n"/>
      <c r="B140" s="198" t="n"/>
      <c r="C140" s="198" t="inlineStr">
        <is>
          <t>다133</t>
        </is>
      </c>
      <c r="D140" s="235" t="n">
        <v>2031</v>
      </c>
      <c r="E140" s="195" t="n">
        <v>115</v>
      </c>
      <c r="F140" s="195" t="n">
        <v>115</v>
      </c>
      <c r="G140" s="239" t="n">
        <v>133</v>
      </c>
      <c r="H140" s="197" t="inlineStr">
        <is>
          <t>다</t>
        </is>
      </c>
      <c r="I140" s="242" t="inlineStr">
        <is>
          <t>인하대</t>
        </is>
      </c>
      <c r="J140" s="242" t="inlineStr">
        <is>
          <t>기계공학과</t>
        </is>
      </c>
      <c r="K140" s="195" t="inlineStr">
        <is>
          <t>자연</t>
        </is>
      </c>
      <c r="L140" s="697">
        <f>IF(OFFSET(환산공식!$ED$15,$F140,0)=1,"O","X")</f>
        <v/>
      </c>
      <c r="M140" s="188">
        <f>IFERROR(OFFSET(환산공식!DJ$15,$F140,0),"")</f>
        <v/>
      </c>
      <c r="N140" s="697">
        <f>IFERROR(CONCATENATE(ROUND(OFFSET(환산공식!DK$15,$F140,0),1),"%"),"")</f>
        <v/>
      </c>
      <c r="O140" s="697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7">
        <f>OFFSET(환산공식!FX$15,$F140,0)</f>
        <v/>
      </c>
      <c r="AA140" s="179">
        <f>OFFSET(환산공식!FY$15,$F140,0)</f>
        <v/>
      </c>
      <c r="AB140" s="3" t="n"/>
      <c r="AD140" s="0">
        <f>IF(L140="X",6,IF(Q140&gt;R140,1,IF(Q140&gt;S140,2,IF(Q140&gt;T140,3,IF(Q140&gt;U140,4,IF(Q140&gt;=V140,5,IF(Q140&lt;V140,6,"")))))))</f>
        <v/>
      </c>
      <c r="AF140" s="3" t="n"/>
      <c r="AG140" s="3" t="n"/>
      <c r="AH140" s="3" t="n"/>
    </row>
    <row r="141">
      <c r="A141" s="198" t="n"/>
      <c r="B141" s="198" t="n"/>
      <c r="C141" s="198" t="inlineStr">
        <is>
          <t>다134</t>
        </is>
      </c>
      <c r="D141" s="235" t="n">
        <v>2032</v>
      </c>
      <c r="E141" s="195" t="n">
        <v>115</v>
      </c>
      <c r="F141" s="195" t="n">
        <v>115</v>
      </c>
      <c r="G141" s="239" t="n">
        <v>134</v>
      </c>
      <c r="H141" s="197" t="inlineStr">
        <is>
          <t>다</t>
        </is>
      </c>
      <c r="I141" s="242" t="inlineStr">
        <is>
          <t>인하대</t>
        </is>
      </c>
      <c r="J141" s="242" t="inlineStr">
        <is>
          <t>스마트모빌리티공학과</t>
        </is>
      </c>
      <c r="K141" s="195" t="inlineStr">
        <is>
          <t>자연</t>
        </is>
      </c>
      <c r="L141" s="697">
        <f>IF(OFFSET(환산공식!$ED$15,$F141,0)=1,"O","X")</f>
        <v/>
      </c>
      <c r="M141" s="188">
        <f>IFERROR(OFFSET(환산공식!DJ$15,$F141,0),"")</f>
        <v/>
      </c>
      <c r="N141" s="697">
        <f>IFERROR(CONCATENATE(ROUND(OFFSET(환산공식!DK$15,$F141,0),1),"%"),"")</f>
        <v/>
      </c>
      <c r="O141" s="697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7">
        <f>OFFSET(환산공식!FX$15,$F141,0)</f>
        <v/>
      </c>
      <c r="AA141" s="179">
        <f>OFFSET(환산공식!FY$15,$F141,0)</f>
        <v/>
      </c>
      <c r="AB141" s="3" t="n"/>
      <c r="AD141" s="0">
        <f>IF(L141="X",6,IF(Q141&gt;R141,1,IF(Q141&gt;S141,2,IF(Q141&gt;T141,3,IF(Q141&gt;U141,4,IF(Q141&gt;=V141,5,IF(Q141&lt;V141,6,"")))))))</f>
        <v/>
      </c>
      <c r="AF141" s="3" t="n"/>
      <c r="AG141" s="3" t="n"/>
      <c r="AH141" s="3" t="n"/>
    </row>
    <row r="142">
      <c r="A142" s="198" t="n"/>
      <c r="B142" s="198" t="n"/>
      <c r="C142" s="198" t="inlineStr">
        <is>
          <t>다135</t>
        </is>
      </c>
      <c r="D142" s="235" t="n">
        <v>2033</v>
      </c>
      <c r="E142" s="195" t="n">
        <v>115</v>
      </c>
      <c r="F142" s="195" t="n">
        <v>115</v>
      </c>
      <c r="G142" s="239" t="n">
        <v>135</v>
      </c>
      <c r="H142" s="197" t="inlineStr">
        <is>
          <t>다</t>
        </is>
      </c>
      <c r="I142" s="242" t="inlineStr">
        <is>
          <t>인하대</t>
        </is>
      </c>
      <c r="J142" s="242" t="inlineStr">
        <is>
          <t>생명공학과</t>
        </is>
      </c>
      <c r="K142" s="195" t="inlineStr">
        <is>
          <t>자연</t>
        </is>
      </c>
      <c r="L142" s="697">
        <f>IF(OFFSET(환산공식!$ED$15,$F142,0)=1,"O","X")</f>
        <v/>
      </c>
      <c r="M142" s="188">
        <f>IFERROR(OFFSET(환산공식!DJ$15,$F142,0),"")</f>
        <v/>
      </c>
      <c r="N142" s="697">
        <f>IFERROR(CONCATENATE(ROUND(OFFSET(환산공식!DK$15,$F142,0),1),"%"),"")</f>
        <v/>
      </c>
      <c r="O142" s="697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7">
        <f>OFFSET(환산공식!FX$15,$F142,0)</f>
        <v/>
      </c>
      <c r="AA142" s="179">
        <f>OFFSET(환산공식!FY$15,$F142,0)</f>
        <v/>
      </c>
      <c r="AB142" s="3" t="n"/>
      <c r="AD142" s="0">
        <f>IF(L142="X",6,IF(Q142&gt;R142,1,IF(Q142&gt;S142,2,IF(Q142&gt;T142,3,IF(Q142&gt;U142,4,IF(Q142&gt;=V142,5,IF(Q142&lt;V142,6,"")))))))</f>
        <v/>
      </c>
      <c r="AF142" s="3" t="n"/>
      <c r="AG142" s="3" t="n"/>
      <c r="AH142" s="3" t="n"/>
    </row>
    <row r="143">
      <c r="A143" s="198" t="n"/>
      <c r="B143" s="198" t="n"/>
      <c r="C143" s="198" t="inlineStr">
        <is>
          <t>다136</t>
        </is>
      </c>
      <c r="D143" s="235" t="n">
        <v>2034</v>
      </c>
      <c r="E143" s="195" t="n">
        <v>123</v>
      </c>
      <c r="F143" s="195" t="n">
        <v>123</v>
      </c>
      <c r="G143" s="239" t="n">
        <v>136</v>
      </c>
      <c r="H143" s="197" t="inlineStr">
        <is>
          <t>다</t>
        </is>
      </c>
      <c r="I143" s="242" t="inlineStr">
        <is>
          <t>인하대</t>
        </is>
      </c>
      <c r="J143" s="242" t="inlineStr">
        <is>
          <t>자유전공융합학부(자연)</t>
        </is>
      </c>
      <c r="K143" s="195" t="inlineStr">
        <is>
          <t>자연</t>
        </is>
      </c>
      <c r="L143" s="697">
        <f>IF(OFFSET(환산공식!$ED$15,$F143,0)=1,"O","X")</f>
        <v/>
      </c>
      <c r="M143" s="188">
        <f>IFERROR(OFFSET(환산공식!DJ$15,$F143,0),"")</f>
        <v/>
      </c>
      <c r="N143" s="697">
        <f>IFERROR(CONCATENATE(ROUND(OFFSET(환산공식!DK$15,$F143,0),1),"%"),"")</f>
        <v/>
      </c>
      <c r="O143" s="697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7">
        <f>OFFSET(환산공식!FX$15,$F143,0)</f>
        <v/>
      </c>
      <c r="AA143" s="179">
        <f>OFFSET(환산공식!FY$15,$F143,0)</f>
        <v/>
      </c>
      <c r="AB143" s="3" t="n"/>
      <c r="AD143" s="0">
        <f>IF(L143="X",6,IF(Q143&gt;R143,1,IF(Q143&gt;S143,2,IF(Q143&gt;T143,3,IF(Q143&gt;U143,4,IF(Q143&gt;=V143,5,IF(Q143&lt;V143,6,"")))))))</f>
        <v/>
      </c>
      <c r="AF143" s="3" t="n"/>
      <c r="AG143" s="3" t="n"/>
      <c r="AH143" s="3" t="n"/>
    </row>
    <row r="144">
      <c r="A144" s="198" t="n"/>
      <c r="B144" s="198" t="n"/>
      <c r="C144" s="198" t="inlineStr">
        <is>
          <t>다137</t>
        </is>
      </c>
      <c r="D144" s="235" t="n">
        <v>2035</v>
      </c>
      <c r="E144" s="195" t="n">
        <v>115</v>
      </c>
      <c r="F144" s="195" t="n">
        <v>115</v>
      </c>
      <c r="G144" s="239" t="n">
        <v>137</v>
      </c>
      <c r="H144" s="197" t="inlineStr">
        <is>
          <t>다</t>
        </is>
      </c>
      <c r="I144" s="242" t="inlineStr">
        <is>
          <t>인하대</t>
        </is>
      </c>
      <c r="J144" s="242" t="inlineStr">
        <is>
          <t>인공지능공학과</t>
        </is>
      </c>
      <c r="K144" s="195" t="inlineStr">
        <is>
          <t>자연</t>
        </is>
      </c>
      <c r="L144" s="697">
        <f>IF(OFFSET(환산공식!$ED$15,$F144,0)=1,"O","X")</f>
        <v/>
      </c>
      <c r="M144" s="188">
        <f>IFERROR(OFFSET(환산공식!DJ$15,$F144,0),"")</f>
        <v/>
      </c>
      <c r="N144" s="697">
        <f>IFERROR(CONCATENATE(ROUND(OFFSET(환산공식!DK$15,$F144,0),1),"%"),"")</f>
        <v/>
      </c>
      <c r="O144" s="697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7">
        <f>OFFSET(환산공식!FX$15,$F144,0)</f>
        <v/>
      </c>
      <c r="AA144" s="179">
        <f>OFFSET(환산공식!FY$15,$F144,0)</f>
        <v/>
      </c>
      <c r="AB144" s="3" t="n"/>
      <c r="AD144" s="0">
        <f>IF(L144="X",6,IF(Q144&gt;R144,1,IF(Q144&gt;S144,2,IF(Q144&gt;T144,3,IF(Q144&gt;U144,4,IF(Q144&gt;=V144,5,IF(Q144&lt;V144,6,"")))))))</f>
        <v/>
      </c>
      <c r="AF144" s="3" t="n"/>
      <c r="AG144" s="3" t="n"/>
      <c r="AH144" s="3" t="n"/>
    </row>
    <row r="145">
      <c r="A145" s="198" t="n"/>
      <c r="B145" s="198" t="n"/>
      <c r="C145" s="198" t="inlineStr">
        <is>
          <t>다138</t>
        </is>
      </c>
      <c r="D145" s="235" t="n">
        <v>2036</v>
      </c>
      <c r="E145" s="195" t="n">
        <v>115</v>
      </c>
      <c r="F145" s="195" t="n">
        <v>115</v>
      </c>
      <c r="G145" s="239" t="n">
        <v>138</v>
      </c>
      <c r="H145" s="197" t="inlineStr">
        <is>
          <t>다</t>
        </is>
      </c>
      <c r="I145" s="242" t="inlineStr">
        <is>
          <t>인하대</t>
        </is>
      </c>
      <c r="J145" s="242" t="inlineStr">
        <is>
          <t>물리학과</t>
        </is>
      </c>
      <c r="K145" s="195" t="inlineStr">
        <is>
          <t>자연</t>
        </is>
      </c>
      <c r="L145" s="697">
        <f>IF(OFFSET(환산공식!$ED$15,$F145,0)=1,"O","X")</f>
        <v/>
      </c>
      <c r="M145" s="188">
        <f>IFERROR(OFFSET(환산공식!DJ$15,$F145,0),"")</f>
        <v/>
      </c>
      <c r="N145" s="697">
        <f>IFERROR(CONCATENATE(ROUND(OFFSET(환산공식!DK$15,$F145,0),1),"%"),"")</f>
        <v/>
      </c>
      <c r="O145" s="697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7">
        <f>OFFSET(환산공식!FX$15,$F145,0)</f>
        <v/>
      </c>
      <c r="AA145" s="179">
        <f>OFFSET(환산공식!FY$15,$F145,0)</f>
        <v/>
      </c>
      <c r="AB145" s="3" t="n"/>
      <c r="AD145" s="0">
        <f>IF(L145="X",6,IF(Q145&gt;R145,1,IF(Q145&gt;S145,2,IF(Q145&gt;T145,3,IF(Q145&gt;U145,4,IF(Q145&gt;=V145,5,IF(Q145&lt;V145,6,"")))))))</f>
        <v/>
      </c>
      <c r="AF145" s="3" t="n"/>
      <c r="AG145" s="3" t="n"/>
      <c r="AH145" s="3" t="n"/>
    </row>
    <row r="146">
      <c r="A146" s="198" t="n"/>
      <c r="B146" s="198" t="n"/>
      <c r="C146" s="198" t="inlineStr">
        <is>
          <t>다139</t>
        </is>
      </c>
      <c r="D146" s="235" t="n">
        <v>2037</v>
      </c>
      <c r="E146" s="195" t="n">
        <v>115</v>
      </c>
      <c r="F146" s="195" t="n">
        <v>115</v>
      </c>
      <c r="G146" s="239" t="n">
        <v>139</v>
      </c>
      <c r="H146" s="197" t="inlineStr">
        <is>
          <t>다</t>
        </is>
      </c>
      <c r="I146" s="242" t="inlineStr">
        <is>
          <t>인하대</t>
        </is>
      </c>
      <c r="J146" s="242" t="inlineStr">
        <is>
          <t>데이터사이언스학과</t>
        </is>
      </c>
      <c r="K146" s="195" t="inlineStr">
        <is>
          <t>자연</t>
        </is>
      </c>
      <c r="L146" s="697">
        <f>IF(OFFSET(환산공식!$ED$15,$F146,0)=1,"O","X")</f>
        <v/>
      </c>
      <c r="M146" s="188">
        <f>IFERROR(OFFSET(환산공식!DJ$15,$F146,0),"")</f>
        <v/>
      </c>
      <c r="N146" s="697">
        <f>IFERROR(CONCATENATE(ROUND(OFFSET(환산공식!DK$15,$F146,0),1),"%"),"")</f>
        <v/>
      </c>
      <c r="O146" s="697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7">
        <f>OFFSET(환산공식!FX$15,$F146,0)</f>
        <v/>
      </c>
      <c r="AA146" s="179">
        <f>OFFSET(환산공식!FY$15,$F146,0)</f>
        <v/>
      </c>
      <c r="AB146" s="3" t="n"/>
      <c r="AD146" s="0">
        <f>IF(L146="X",6,IF(Q146&gt;R146,1,IF(Q146&gt;S146,2,IF(Q146&gt;T146,3,IF(Q146&gt;U146,4,IF(Q146&gt;=V146,5,IF(Q146&lt;V146,6,"")))))))</f>
        <v/>
      </c>
      <c r="AF146" s="3" t="n"/>
      <c r="AG146" s="3" t="n"/>
      <c r="AH146" s="3" t="n"/>
    </row>
    <row r="147">
      <c r="A147" s="198" t="n"/>
      <c r="B147" s="198" t="n"/>
      <c r="C147" s="198" t="inlineStr">
        <is>
          <t>다140</t>
        </is>
      </c>
      <c r="D147" s="235" t="n">
        <v>2038</v>
      </c>
      <c r="E147" s="195" t="n">
        <v>115</v>
      </c>
      <c r="F147" s="195" t="n">
        <v>115</v>
      </c>
      <c r="G147" s="239" t="n">
        <v>140</v>
      </c>
      <c r="H147" s="197" t="inlineStr">
        <is>
          <t>다</t>
        </is>
      </c>
      <c r="I147" s="242" t="inlineStr">
        <is>
          <t>인하대</t>
        </is>
      </c>
      <c r="J147" s="242" t="inlineStr">
        <is>
          <t>생명과학과</t>
        </is>
      </c>
      <c r="K147" s="195" t="inlineStr">
        <is>
          <t>자연</t>
        </is>
      </c>
      <c r="L147" s="697">
        <f>IF(OFFSET(환산공식!$ED$15,$F147,0)=1,"O","X")</f>
        <v/>
      </c>
      <c r="M147" s="188">
        <f>IFERROR(OFFSET(환산공식!DJ$15,$F147,0),"")</f>
        <v/>
      </c>
      <c r="N147" s="697">
        <f>IFERROR(CONCATENATE(ROUND(OFFSET(환산공식!DK$15,$F147,0),1),"%"),"")</f>
        <v/>
      </c>
      <c r="O147" s="697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7">
        <f>OFFSET(환산공식!FX$15,$F147,0)</f>
        <v/>
      </c>
      <c r="AA147" s="179">
        <f>OFFSET(환산공식!FY$15,$F147,0)</f>
        <v/>
      </c>
      <c r="AB147" s="3" t="n"/>
      <c r="AD147" s="0">
        <f>IF(L147="X",6,IF(Q147&gt;R147,1,IF(Q147&gt;S147,2,IF(Q147&gt;T147,3,IF(Q147&gt;U147,4,IF(Q147&gt;=V147,5,IF(Q147&lt;V147,6,"")))))))</f>
        <v/>
      </c>
      <c r="AF147" s="3" t="n"/>
      <c r="AG147" s="3" t="n"/>
      <c r="AH147" s="3" t="n"/>
    </row>
    <row r="148">
      <c r="A148" s="198" t="n"/>
      <c r="B148" s="198" t="n"/>
      <c r="C148" s="198" t="inlineStr">
        <is>
          <t>다141</t>
        </is>
      </c>
      <c r="D148" s="235" t="n">
        <v>2039</v>
      </c>
      <c r="E148" s="195" t="n">
        <v>115</v>
      </c>
      <c r="F148" s="195" t="n">
        <v>115</v>
      </c>
      <c r="G148" s="239" t="n">
        <v>141</v>
      </c>
      <c r="H148" s="197" t="inlineStr">
        <is>
          <t>다</t>
        </is>
      </c>
      <c r="I148" s="242" t="inlineStr">
        <is>
          <t>인하대</t>
        </is>
      </c>
      <c r="J148" s="242" t="inlineStr">
        <is>
          <t>수학과</t>
        </is>
      </c>
      <c r="K148" s="195" t="inlineStr">
        <is>
          <t>자연</t>
        </is>
      </c>
      <c r="L148" s="697">
        <f>IF(OFFSET(환산공식!$ED$15,$F148,0)=1,"O","X")</f>
        <v/>
      </c>
      <c r="M148" s="188">
        <f>IFERROR(OFFSET(환산공식!DJ$15,$F148,0),"")</f>
        <v/>
      </c>
      <c r="N148" s="697">
        <f>IFERROR(CONCATENATE(ROUND(OFFSET(환산공식!DK$15,$F148,0),1),"%"),"")</f>
        <v/>
      </c>
      <c r="O148" s="697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7">
        <f>OFFSET(환산공식!FX$15,$F148,0)</f>
        <v/>
      </c>
      <c r="AA148" s="179">
        <f>OFFSET(환산공식!FY$15,$F148,0)</f>
        <v/>
      </c>
      <c r="AB148" s="3" t="n"/>
      <c r="AD148" s="0">
        <f>IF(L148="X",6,IF(Q148&gt;R148,1,IF(Q148&gt;S148,2,IF(Q148&gt;T148,3,IF(Q148&gt;U148,4,IF(Q148&gt;=V148,5,IF(Q148&lt;V148,6,"")))))))</f>
        <v/>
      </c>
      <c r="AF148" s="3" t="n"/>
      <c r="AG148" s="3" t="n"/>
      <c r="AH148" s="3" t="n"/>
    </row>
    <row r="149">
      <c r="A149" s="198" t="n"/>
      <c r="B149" s="198" t="n"/>
      <c r="C149" s="198" t="inlineStr">
        <is>
          <t>다142</t>
        </is>
      </c>
      <c r="D149" s="235" t="n">
        <v>2040</v>
      </c>
      <c r="E149" s="195" t="n">
        <v>115</v>
      </c>
      <c r="F149" s="195" t="n">
        <v>115</v>
      </c>
      <c r="G149" s="239" t="n">
        <v>142</v>
      </c>
      <c r="H149" s="197" t="inlineStr">
        <is>
          <t>다</t>
        </is>
      </c>
      <c r="I149" s="242" t="inlineStr">
        <is>
          <t>인하대</t>
        </is>
      </c>
      <c r="J149" s="242" t="inlineStr">
        <is>
          <t>공간정보공학과</t>
        </is>
      </c>
      <c r="K149" s="195" t="inlineStr">
        <is>
          <t>자연</t>
        </is>
      </c>
      <c r="L149" s="697">
        <f>IF(OFFSET(환산공식!$ED$15,$F149,0)=1,"O","X")</f>
        <v/>
      </c>
      <c r="M149" s="188">
        <f>IFERROR(OFFSET(환산공식!DJ$15,$F149,0),"")</f>
        <v/>
      </c>
      <c r="N149" s="697">
        <f>IFERROR(CONCATENATE(ROUND(OFFSET(환산공식!DK$15,$F149,0),1),"%"),"")</f>
        <v/>
      </c>
      <c r="O149" s="697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7">
        <f>OFFSET(환산공식!FX$15,$F149,0)</f>
        <v/>
      </c>
      <c r="AA149" s="179">
        <f>OFFSET(환산공식!FY$15,$F149,0)</f>
        <v/>
      </c>
      <c r="AB149" s="3" t="n"/>
      <c r="AD149" s="0">
        <f>IF(L149="X",6,IF(Q149&gt;R149,1,IF(Q149&gt;S149,2,IF(Q149&gt;T149,3,IF(Q149&gt;U149,4,IF(Q149&gt;=V149,5,IF(Q149&lt;V149,6,"")))))))</f>
        <v/>
      </c>
      <c r="AF149" s="3" t="n"/>
      <c r="AG149" s="3" t="n"/>
      <c r="AH149" s="3" t="n"/>
    </row>
    <row r="150">
      <c r="A150" s="198" t="n"/>
      <c r="B150" s="198" t="n"/>
      <c r="C150" s="198" t="inlineStr">
        <is>
          <t>다143</t>
        </is>
      </c>
      <c r="D150" s="235" t="n">
        <v>2041</v>
      </c>
      <c r="E150" s="195" t="n">
        <v>117</v>
      </c>
      <c r="F150" s="195" t="n">
        <v>117</v>
      </c>
      <c r="G150" s="239" t="n">
        <v>143</v>
      </c>
      <c r="H150" s="197" t="inlineStr">
        <is>
          <t>다</t>
        </is>
      </c>
      <c r="I150" s="242" t="inlineStr">
        <is>
          <t>인하대</t>
        </is>
      </c>
      <c r="J150" s="242" t="inlineStr">
        <is>
          <t>자연과학융합학부</t>
        </is>
      </c>
      <c r="K150" s="195" t="inlineStr">
        <is>
          <t>자연</t>
        </is>
      </c>
      <c r="L150" s="697">
        <f>IF(OFFSET(환산공식!$ED$15,$F150,0)=1,"O","X")</f>
        <v/>
      </c>
      <c r="M150" s="188">
        <f>IFERROR(OFFSET(환산공식!DJ$15,$F150,0),"")</f>
        <v/>
      </c>
      <c r="N150" s="697">
        <f>IFERROR(CONCATENATE(ROUND(OFFSET(환산공식!DK$15,$F150,0),1),"%"),"")</f>
        <v/>
      </c>
      <c r="O150" s="697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7">
        <f>OFFSET(환산공식!FX$15,$F150,0)</f>
        <v/>
      </c>
      <c r="AA150" s="179">
        <f>OFFSET(환산공식!FY$15,$F150,0)</f>
        <v/>
      </c>
      <c r="AB150" s="3" t="n"/>
      <c r="AD150" s="0">
        <f>IF(L150="X",6,IF(Q150&gt;R150,1,IF(Q150&gt;S150,2,IF(Q150&gt;T150,3,IF(Q150&gt;U150,4,IF(Q150&gt;=V150,5,IF(Q150&lt;V150,6,"")))))))</f>
        <v/>
      </c>
      <c r="AF150" s="3" t="n"/>
      <c r="AG150" s="3" t="n"/>
      <c r="AH150" s="3" t="n"/>
    </row>
    <row r="151">
      <c r="A151" s="198" t="n"/>
      <c r="B151" s="198" t="n"/>
      <c r="C151" s="198" t="inlineStr">
        <is>
          <t>다144</t>
        </is>
      </c>
      <c r="D151" s="235" t="n">
        <v>2042</v>
      </c>
      <c r="E151" s="195" t="n">
        <v>115</v>
      </c>
      <c r="F151" s="195" t="n">
        <v>115</v>
      </c>
      <c r="G151" s="239" t="n">
        <v>144</v>
      </c>
      <c r="H151" s="197" t="inlineStr">
        <is>
          <t>다</t>
        </is>
      </c>
      <c r="I151" s="242" t="inlineStr">
        <is>
          <t>인하대</t>
        </is>
      </c>
      <c r="J151" s="242" t="inlineStr">
        <is>
          <t>해양과학과</t>
        </is>
      </c>
      <c r="K151" s="195" t="inlineStr">
        <is>
          <t>자연</t>
        </is>
      </c>
      <c r="L151" s="697">
        <f>IF(OFFSET(환산공식!$ED$15,$F151,0)=1,"O","X")</f>
        <v/>
      </c>
      <c r="M151" s="188">
        <f>IFERROR(OFFSET(환산공식!DJ$15,$F151,0),"")</f>
        <v/>
      </c>
      <c r="N151" s="697">
        <f>IFERROR(CONCATENATE(ROUND(OFFSET(환산공식!DK$15,$F151,0),1),"%"),"")</f>
        <v/>
      </c>
      <c r="O151" s="697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7">
        <f>OFFSET(환산공식!FX$15,$F151,0)</f>
        <v/>
      </c>
      <c r="AA151" s="179">
        <f>OFFSET(환산공식!FY$15,$F151,0)</f>
        <v/>
      </c>
      <c r="AB151" s="3" t="n"/>
      <c r="AD151" s="0">
        <f>IF(L151="X",6,IF(Q151&gt;R151,1,IF(Q151&gt;S151,2,IF(Q151&gt;T151,3,IF(Q151&gt;U151,4,IF(Q151&gt;=V151,5,IF(Q151&lt;V151,6,"")))))))</f>
        <v/>
      </c>
      <c r="AF151" s="3" t="n"/>
      <c r="AG151" s="3" t="n"/>
      <c r="AH151" s="3" t="n"/>
    </row>
    <row r="152">
      <c r="A152" s="198" t="n"/>
      <c r="B152" s="198" t="n"/>
      <c r="C152" s="198" t="inlineStr">
        <is>
          <t>다145</t>
        </is>
      </c>
      <c r="D152" s="235" t="n">
        <v>2043</v>
      </c>
      <c r="E152" s="195" t="n">
        <v>115</v>
      </c>
      <c r="F152" s="195" t="n">
        <v>115</v>
      </c>
      <c r="G152" s="239" t="n">
        <v>145</v>
      </c>
      <c r="H152" s="197" t="inlineStr">
        <is>
          <t>다</t>
        </is>
      </c>
      <c r="I152" s="242" t="inlineStr">
        <is>
          <t>인하대</t>
        </is>
      </c>
      <c r="J152" s="242" t="inlineStr">
        <is>
          <t>화학과</t>
        </is>
      </c>
      <c r="K152" s="195" t="inlineStr">
        <is>
          <t>자연</t>
        </is>
      </c>
      <c r="L152" s="697">
        <f>IF(OFFSET(환산공식!$ED$15,$F152,0)=1,"O","X")</f>
        <v/>
      </c>
      <c r="M152" s="188">
        <f>IFERROR(OFFSET(환산공식!DJ$15,$F152,0),"")</f>
        <v/>
      </c>
      <c r="N152" s="697">
        <f>IFERROR(CONCATENATE(ROUND(OFFSET(환산공식!DK$15,$F152,0),1),"%"),"")</f>
        <v/>
      </c>
      <c r="O152" s="697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7">
        <f>OFFSET(환산공식!FX$15,$F152,0)</f>
        <v/>
      </c>
      <c r="AA152" s="179">
        <f>OFFSET(환산공식!FY$15,$F152,0)</f>
        <v/>
      </c>
      <c r="AB152" s="3" t="n"/>
      <c r="AD152" s="0">
        <f>IF(L152="X",6,IF(Q152&gt;R152,1,IF(Q152&gt;S152,2,IF(Q152&gt;T152,3,IF(Q152&gt;U152,4,IF(Q152&gt;=V152,5,IF(Q152&lt;V152,6,"")))))))</f>
        <v/>
      </c>
      <c r="AF152" s="3" t="n"/>
      <c r="AG152" s="3" t="n"/>
      <c r="AH152" s="3" t="n"/>
    </row>
    <row r="153">
      <c r="A153" s="198" t="n"/>
      <c r="B153" s="198" t="n"/>
      <c r="C153" s="198" t="inlineStr">
        <is>
          <t>다146</t>
        </is>
      </c>
      <c r="D153" s="235" t="n">
        <v>2044</v>
      </c>
      <c r="E153" s="195" t="n">
        <v>115</v>
      </c>
      <c r="F153" s="195" t="n">
        <v>115</v>
      </c>
      <c r="G153" s="239" t="n">
        <v>146</v>
      </c>
      <c r="H153" s="197" t="inlineStr">
        <is>
          <t>다</t>
        </is>
      </c>
      <c r="I153" s="242" t="inlineStr">
        <is>
          <t>인하대</t>
        </is>
      </c>
      <c r="J153" s="242" t="inlineStr">
        <is>
          <t>통계학과</t>
        </is>
      </c>
      <c r="K153" s="195" t="inlineStr">
        <is>
          <t>자연</t>
        </is>
      </c>
      <c r="L153" s="697">
        <f>IF(OFFSET(환산공식!$ED$15,$F153,0)=1,"O","X")</f>
        <v/>
      </c>
      <c r="M153" s="188">
        <f>IFERROR(OFFSET(환산공식!DJ$15,$F153,0),"")</f>
        <v/>
      </c>
      <c r="N153" s="697">
        <f>IFERROR(CONCATENATE(ROUND(OFFSET(환산공식!DK$15,$F153,0),1),"%"),"")</f>
        <v/>
      </c>
      <c r="O153" s="697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7">
        <f>OFFSET(환산공식!FX$15,$F153,0)</f>
        <v/>
      </c>
      <c r="AA153" s="179">
        <f>OFFSET(환산공식!FY$15,$F153,0)</f>
        <v/>
      </c>
      <c r="AB153" s="3" t="n"/>
      <c r="AD153" s="0">
        <f>IF(L153="X",6,IF(Q153&gt;R153,1,IF(Q153&gt;S153,2,IF(Q153&gt;T153,3,IF(Q153&gt;U153,4,IF(Q153&gt;=V153,5,IF(Q153&lt;V153,6,"")))))))</f>
        <v/>
      </c>
      <c r="AF153" s="3" t="n"/>
      <c r="AG153" s="3" t="n"/>
      <c r="AH153" s="3" t="n"/>
    </row>
    <row r="154">
      <c r="A154" s="198" t="n"/>
      <c r="B154" s="198" t="n"/>
      <c r="C154" s="198" t="inlineStr">
        <is>
          <t>다147</t>
        </is>
      </c>
      <c r="D154" s="235" t="n">
        <v>2045</v>
      </c>
      <c r="E154" s="195" t="n">
        <v>118</v>
      </c>
      <c r="F154" s="195" t="n">
        <v>118</v>
      </c>
      <c r="G154" s="239" t="n">
        <v>147</v>
      </c>
      <c r="H154" s="197" t="inlineStr">
        <is>
          <t>다</t>
        </is>
      </c>
      <c r="I154" s="242" t="inlineStr">
        <is>
          <t>인하대</t>
        </is>
      </c>
      <c r="J154" s="242" t="inlineStr">
        <is>
          <t>국제통상학과</t>
        </is>
      </c>
      <c r="K154" s="195" t="inlineStr">
        <is>
          <t>통합</t>
        </is>
      </c>
      <c r="L154" s="697">
        <f>IF(OFFSET(환산공식!$ED$15,$F154,0)=1,"O","X")</f>
        <v/>
      </c>
      <c r="M154" s="188">
        <f>IFERROR(OFFSET(환산공식!DJ$15,$F154,0),"")</f>
        <v/>
      </c>
      <c r="N154" s="697">
        <f>IFERROR(CONCATENATE(ROUND(OFFSET(환산공식!DK$15,$F154,0),1),"%"),"")</f>
        <v/>
      </c>
      <c r="O154" s="697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7">
        <f>OFFSET(환산공식!FX$15,$F154,0)</f>
        <v/>
      </c>
      <c r="AA154" s="179">
        <f>OFFSET(환산공식!FY$15,$F154,0)</f>
        <v/>
      </c>
      <c r="AB154" s="3" t="n"/>
      <c r="AD154" s="0">
        <f>IF(L154="X",6,IF(Q154&gt;R154,1,IF(Q154&gt;S154,2,IF(Q154&gt;T154,3,IF(Q154&gt;U154,4,IF(Q154&gt;=V154,5,IF(Q154&lt;V154,6,"")))))))</f>
        <v/>
      </c>
      <c r="AF154" s="3" t="n"/>
      <c r="AG154" s="3" t="n"/>
      <c r="AH154" s="3" t="n"/>
    </row>
    <row r="155">
      <c r="A155" s="198" t="n"/>
      <c r="B155" s="198" t="n"/>
      <c r="C155" s="198" t="inlineStr">
        <is>
          <t>다148</t>
        </is>
      </c>
      <c r="D155" s="235" t="n">
        <v>2046</v>
      </c>
      <c r="E155" s="195" t="n">
        <v>118</v>
      </c>
      <c r="F155" s="195" t="n">
        <v>118</v>
      </c>
      <c r="G155" s="239" t="n">
        <v>148</v>
      </c>
      <c r="H155" s="197" t="inlineStr">
        <is>
          <t>다</t>
        </is>
      </c>
      <c r="I155" s="242" t="inlineStr">
        <is>
          <t>인하대</t>
        </is>
      </c>
      <c r="J155" s="242" t="inlineStr">
        <is>
          <t>미디어커뮤니케이션학과</t>
        </is>
      </c>
      <c r="K155" s="195" t="inlineStr">
        <is>
          <t>통합</t>
        </is>
      </c>
      <c r="L155" s="697">
        <f>IF(OFFSET(환산공식!$ED$15,$F155,0)=1,"O","X")</f>
        <v/>
      </c>
      <c r="M155" s="188">
        <f>IFERROR(OFFSET(환산공식!DJ$15,$F155,0),"")</f>
        <v/>
      </c>
      <c r="N155" s="697">
        <f>IFERROR(CONCATENATE(ROUND(OFFSET(환산공식!DK$15,$F155,0),1),"%"),"")</f>
        <v/>
      </c>
      <c r="O155" s="697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7">
        <f>OFFSET(환산공식!FX$15,$F155,0)</f>
        <v/>
      </c>
      <c r="AA155" s="179">
        <f>OFFSET(환산공식!FY$15,$F155,0)</f>
        <v/>
      </c>
      <c r="AB155" s="3" t="n"/>
      <c r="AD155" s="0">
        <f>IF(L155="X",6,IF(Q155&gt;R155,1,IF(Q155&gt;S155,2,IF(Q155&gt;T155,3,IF(Q155&gt;U155,4,IF(Q155&gt;=V155,5,IF(Q155&lt;V155,6,"")))))))</f>
        <v/>
      </c>
      <c r="AF155" s="3" t="n"/>
      <c r="AG155" s="3" t="n"/>
      <c r="AH155" s="3" t="n"/>
    </row>
    <row r="156">
      <c r="A156" s="198" t="n"/>
      <c r="B156" s="198" t="n"/>
      <c r="C156" s="198" t="inlineStr">
        <is>
          <t>다149</t>
        </is>
      </c>
      <c r="D156" s="235" t="n">
        <v>2047</v>
      </c>
      <c r="E156" s="195" t="n">
        <v>118</v>
      </c>
      <c r="F156" s="195" t="n">
        <v>118</v>
      </c>
      <c r="G156" s="239" t="n">
        <v>149</v>
      </c>
      <c r="H156" s="197" t="inlineStr">
        <is>
          <t>다</t>
        </is>
      </c>
      <c r="I156" s="242" t="inlineStr">
        <is>
          <t>인하대</t>
        </is>
      </c>
      <c r="J156" s="242" t="inlineStr">
        <is>
          <t>사학과</t>
        </is>
      </c>
      <c r="K156" s="195" t="inlineStr">
        <is>
          <t>통합</t>
        </is>
      </c>
      <c r="L156" s="697">
        <f>IF(OFFSET(환산공식!$ED$15,$F156,0)=1,"O","X")</f>
        <v/>
      </c>
      <c r="M156" s="188">
        <f>IFERROR(OFFSET(환산공식!DJ$15,$F156,0),"")</f>
        <v/>
      </c>
      <c r="N156" s="697">
        <f>IFERROR(CONCATENATE(ROUND(OFFSET(환산공식!DK$15,$F156,0),1),"%"),"")</f>
        <v/>
      </c>
      <c r="O156" s="697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7">
        <f>OFFSET(환산공식!FX$15,$F156,0)</f>
        <v/>
      </c>
      <c r="AA156" s="179">
        <f>OFFSET(환산공식!FY$15,$F156,0)</f>
        <v/>
      </c>
      <c r="AB156" s="3" t="n"/>
      <c r="AD156" s="0">
        <f>IF(L156="X",6,IF(Q156&gt;R156,1,IF(Q156&gt;S156,2,IF(Q156&gt;T156,3,IF(Q156&gt;U156,4,IF(Q156&gt;=V156,5,IF(Q156&lt;V156,6,"")))))))</f>
        <v/>
      </c>
      <c r="AF156" s="3" t="n"/>
      <c r="AG156" s="3" t="n"/>
      <c r="AH156" s="3" t="n"/>
    </row>
    <row r="157">
      <c r="A157" s="198" t="n"/>
      <c r="B157" s="198" t="n"/>
      <c r="C157" s="198" t="inlineStr">
        <is>
          <t>다150</t>
        </is>
      </c>
      <c r="D157" s="235" t="n">
        <v>2048</v>
      </c>
      <c r="E157" s="195" t="n">
        <v>121</v>
      </c>
      <c r="F157" s="195" t="n">
        <v>121</v>
      </c>
      <c r="G157" s="239" t="n">
        <v>150</v>
      </c>
      <c r="H157" s="197" t="inlineStr">
        <is>
          <t>다</t>
        </is>
      </c>
      <c r="I157" s="242" t="inlineStr">
        <is>
          <t>인하대</t>
        </is>
      </c>
      <c r="J157" s="242" t="inlineStr">
        <is>
          <t>자유전공융합학부(인문)</t>
        </is>
      </c>
      <c r="K157" s="195" t="inlineStr">
        <is>
          <t>통합</t>
        </is>
      </c>
      <c r="L157" s="697">
        <f>IF(OFFSET(환산공식!$ED$15,$F157,0)=1,"O","X")</f>
        <v/>
      </c>
      <c r="M157" s="188">
        <f>IFERROR(OFFSET(환산공식!DJ$15,$F157,0),"")</f>
        <v/>
      </c>
      <c r="N157" s="697">
        <f>IFERROR(CONCATENATE(ROUND(OFFSET(환산공식!DK$15,$F157,0),1),"%"),"")</f>
        <v/>
      </c>
      <c r="O157" s="697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7">
        <f>OFFSET(환산공식!FX$15,$F157,0)</f>
        <v/>
      </c>
      <c r="AA157" s="179">
        <f>OFFSET(환산공식!FY$15,$F157,0)</f>
        <v/>
      </c>
      <c r="AB157" s="3" t="n"/>
      <c r="AD157" s="0">
        <f>IF(L157="X",6,IF(Q157&gt;R157,1,IF(Q157&gt;S157,2,IF(Q157&gt;T157,3,IF(Q157&gt;U157,4,IF(Q157&gt;=V157,5,IF(Q157&lt;V157,6,"")))))))</f>
        <v/>
      </c>
      <c r="AF157" s="3" t="n"/>
      <c r="AG157" s="3" t="n"/>
      <c r="AH157" s="3" t="n"/>
    </row>
    <row r="158">
      <c r="A158" s="198" t="n"/>
      <c r="B158" s="198" t="n"/>
      <c r="C158" s="198" t="inlineStr">
        <is>
          <t>다151</t>
        </is>
      </c>
      <c r="D158" s="235" t="n">
        <v>2049</v>
      </c>
      <c r="E158" s="195" t="n">
        <v>118</v>
      </c>
      <c r="F158" s="195" t="n">
        <v>118</v>
      </c>
      <c r="G158" s="239" t="n">
        <v>151</v>
      </c>
      <c r="H158" s="197" t="inlineStr">
        <is>
          <t>다</t>
        </is>
      </c>
      <c r="I158" s="242" t="inlineStr">
        <is>
          <t>인하대</t>
        </is>
      </c>
      <c r="J158" s="242" t="inlineStr">
        <is>
          <t>행정학과</t>
        </is>
      </c>
      <c r="K158" s="195" t="inlineStr">
        <is>
          <t>통합</t>
        </is>
      </c>
      <c r="L158" s="697">
        <f>IF(OFFSET(환산공식!$ED$15,$F158,0)=1,"O","X")</f>
        <v/>
      </c>
      <c r="M158" s="188">
        <f>IFERROR(OFFSET(환산공식!DJ$15,$F158,0),"")</f>
        <v/>
      </c>
      <c r="N158" s="697">
        <f>IFERROR(CONCATENATE(ROUND(OFFSET(환산공식!DK$15,$F158,0),1),"%"),"")</f>
        <v/>
      </c>
      <c r="O158" s="697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7">
        <f>OFFSET(환산공식!FX$15,$F158,0)</f>
        <v/>
      </c>
      <c r="AA158" s="179">
        <f>OFFSET(환산공식!FY$15,$F158,0)</f>
        <v/>
      </c>
      <c r="AB158" s="3" t="n"/>
      <c r="AD158" s="0">
        <f>IF(L158="X",6,IF(Q158&gt;R158,1,IF(Q158&gt;S158,2,IF(Q158&gt;T158,3,IF(Q158&gt;U158,4,IF(Q158&gt;=V158,5,IF(Q158&lt;V158,6,"")))))))</f>
        <v/>
      </c>
      <c r="AF158" s="3" t="n"/>
      <c r="AG158" s="3" t="n"/>
      <c r="AH158" s="3" t="n"/>
    </row>
    <row r="159">
      <c r="A159" s="198" t="n"/>
      <c r="B159" s="198" t="n"/>
      <c r="C159" s="198" t="inlineStr">
        <is>
          <t>다152</t>
        </is>
      </c>
      <c r="D159" s="235" t="n">
        <v>2050</v>
      </c>
      <c r="E159" s="195" t="n">
        <v>118</v>
      </c>
      <c r="F159" s="195" t="n">
        <v>118</v>
      </c>
      <c r="G159" s="239" t="n">
        <v>152</v>
      </c>
      <c r="H159" s="197" t="inlineStr">
        <is>
          <t>다</t>
        </is>
      </c>
      <c r="I159" s="242" t="inlineStr">
        <is>
          <t>인하대</t>
        </is>
      </c>
      <c r="J159" s="242" t="inlineStr">
        <is>
          <t>경영학과</t>
        </is>
      </c>
      <c r="K159" s="195" t="inlineStr">
        <is>
          <t>통합</t>
        </is>
      </c>
      <c r="L159" s="697">
        <f>IF(OFFSET(환산공식!$ED$15,$F159,0)=1,"O","X")</f>
        <v/>
      </c>
      <c r="M159" s="188">
        <f>IFERROR(OFFSET(환산공식!DJ$15,$F159,0),"")</f>
        <v/>
      </c>
      <c r="N159" s="697">
        <f>IFERROR(CONCATENATE(ROUND(OFFSET(환산공식!DK$15,$F159,0),1),"%"),"")</f>
        <v/>
      </c>
      <c r="O159" s="697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7">
        <f>OFFSET(환산공식!FX$15,$F159,0)</f>
        <v/>
      </c>
      <c r="AA159" s="179">
        <f>OFFSET(환산공식!FY$15,$F159,0)</f>
        <v/>
      </c>
      <c r="AB159" s="3" t="n"/>
      <c r="AD159" s="0">
        <f>IF(L159="X",6,IF(Q159&gt;R159,1,IF(Q159&gt;S159,2,IF(Q159&gt;T159,3,IF(Q159&gt;U159,4,IF(Q159&gt;=V159,5,IF(Q159&lt;V159,6,"")))))))</f>
        <v/>
      </c>
      <c r="AF159" s="3" t="n"/>
      <c r="AG159" s="3" t="n"/>
      <c r="AH159" s="3" t="n"/>
    </row>
    <row r="160">
      <c r="A160" s="198" t="n"/>
      <c r="B160" s="198" t="n"/>
      <c r="C160" s="198" t="inlineStr">
        <is>
          <t>다153</t>
        </is>
      </c>
      <c r="D160" s="235" t="n">
        <v>2051</v>
      </c>
      <c r="E160" s="195" t="n">
        <v>118</v>
      </c>
      <c r="F160" s="195" t="n">
        <v>118</v>
      </c>
      <c r="G160" s="239" t="n">
        <v>153</v>
      </c>
      <c r="H160" s="197" t="inlineStr">
        <is>
          <t>다</t>
        </is>
      </c>
      <c r="I160" s="242" t="inlineStr">
        <is>
          <t>인하대</t>
        </is>
      </c>
      <c r="J160" s="242" t="inlineStr">
        <is>
          <t>국어교육과</t>
        </is>
      </c>
      <c r="K160" s="195" t="inlineStr">
        <is>
          <t>통합</t>
        </is>
      </c>
      <c r="L160" s="697">
        <f>IF(OFFSET(환산공식!$ED$15,$F160,0)=1,"O","X")</f>
        <v/>
      </c>
      <c r="M160" s="188">
        <f>IFERROR(OFFSET(환산공식!DJ$15,$F160,0),"")</f>
        <v/>
      </c>
      <c r="N160" s="697">
        <f>IFERROR(CONCATENATE(ROUND(OFFSET(환산공식!DK$15,$F160,0),1),"%"),"")</f>
        <v/>
      </c>
      <c r="O160" s="697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7">
        <f>OFFSET(환산공식!FX$15,$F160,0)</f>
        <v/>
      </c>
      <c r="AA160" s="179">
        <f>OFFSET(환산공식!FY$15,$F160,0)</f>
        <v/>
      </c>
      <c r="AB160" s="3" t="n"/>
      <c r="AD160" s="0">
        <f>IF(L160="X",6,IF(Q160&gt;R160,1,IF(Q160&gt;S160,2,IF(Q160&gt;T160,3,IF(Q160&gt;U160,4,IF(Q160&gt;=V160,5,IF(Q160&lt;V160,6,"")))))))</f>
        <v/>
      </c>
      <c r="AF160" s="3" t="n"/>
      <c r="AG160" s="3" t="n"/>
      <c r="AH160" s="3" t="n"/>
    </row>
    <row r="161">
      <c r="A161" s="198" t="n"/>
      <c r="B161" s="198" t="n"/>
      <c r="C161" s="198" t="inlineStr">
        <is>
          <t>다154</t>
        </is>
      </c>
      <c r="D161" s="235" t="n">
        <v>2052</v>
      </c>
      <c r="E161" s="195" t="n">
        <v>118</v>
      </c>
      <c r="F161" s="195" t="n">
        <v>118</v>
      </c>
      <c r="G161" s="239" t="n">
        <v>154</v>
      </c>
      <c r="H161" s="197" t="inlineStr">
        <is>
          <t>다</t>
        </is>
      </c>
      <c r="I161" s="242" t="inlineStr">
        <is>
          <t>인하대</t>
        </is>
      </c>
      <c r="J161" s="242" t="inlineStr">
        <is>
          <t>아동심리학과</t>
        </is>
      </c>
      <c r="K161" s="195" t="inlineStr">
        <is>
          <t>통합</t>
        </is>
      </c>
      <c r="L161" s="697">
        <f>IF(OFFSET(환산공식!$ED$15,$F161,0)=1,"O","X")</f>
        <v/>
      </c>
      <c r="M161" s="188">
        <f>IFERROR(OFFSET(환산공식!DJ$15,$F161,0),"")</f>
        <v/>
      </c>
      <c r="N161" s="697">
        <f>IFERROR(CONCATENATE(ROUND(OFFSET(환산공식!DK$15,$F161,0),1),"%"),"")</f>
        <v/>
      </c>
      <c r="O161" s="697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7">
        <f>OFFSET(환산공식!FX$15,$F161,0)</f>
        <v/>
      </c>
      <c r="AA161" s="179">
        <f>OFFSET(환산공식!FY$15,$F161,0)</f>
        <v/>
      </c>
      <c r="AB161" s="3" t="n"/>
      <c r="AD161" s="0">
        <f>IF(L161="X",6,IF(Q161&gt;R161,1,IF(Q161&gt;S161,2,IF(Q161&gt;T161,3,IF(Q161&gt;U161,4,IF(Q161&gt;=V161,5,IF(Q161&lt;V161,6,"")))))))</f>
        <v/>
      </c>
      <c r="AF161" s="3" t="n"/>
      <c r="AG161" s="3" t="n"/>
      <c r="AH161" s="3" t="n"/>
    </row>
    <row r="162">
      <c r="A162" s="198" t="n"/>
      <c r="B162" s="198" t="n"/>
      <c r="C162" s="198" t="inlineStr">
        <is>
          <t>다155</t>
        </is>
      </c>
      <c r="D162" s="235" t="n">
        <v>2053</v>
      </c>
      <c r="E162" s="195" t="n">
        <v>119</v>
      </c>
      <c r="F162" s="195" t="n">
        <v>119</v>
      </c>
      <c r="G162" s="239" t="n">
        <v>155</v>
      </c>
      <c r="H162" s="197" t="inlineStr">
        <is>
          <t>다</t>
        </is>
      </c>
      <c r="I162" s="242" t="inlineStr">
        <is>
          <t>인하대</t>
        </is>
      </c>
      <c r="J162" s="242" t="inlineStr">
        <is>
          <t>사회과학융합학부</t>
        </is>
      </c>
      <c r="K162" s="195" t="inlineStr">
        <is>
          <t>통합</t>
        </is>
      </c>
      <c r="L162" s="697">
        <f>IF(OFFSET(환산공식!$ED$15,$F162,0)=1,"O","X")</f>
        <v/>
      </c>
      <c r="M162" s="188">
        <f>IFERROR(OFFSET(환산공식!DJ$15,$F162,0),"")</f>
        <v/>
      </c>
      <c r="N162" s="697">
        <f>IFERROR(CONCATENATE(ROUND(OFFSET(환산공식!DK$15,$F162,0),1),"%"),"")</f>
        <v/>
      </c>
      <c r="O162" s="697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7">
        <f>OFFSET(환산공식!FX$15,$F162,0)</f>
        <v/>
      </c>
      <c r="AA162" s="179">
        <f>OFFSET(환산공식!FY$15,$F162,0)</f>
        <v/>
      </c>
      <c r="AB162" s="3" t="n"/>
      <c r="AD162" s="0">
        <f>IF(L162="X",6,IF(Q162&gt;R162,1,IF(Q162&gt;S162,2,IF(Q162&gt;T162,3,IF(Q162&gt;U162,4,IF(Q162&gt;=V162,5,IF(Q162&lt;V162,6,"")))))))</f>
        <v/>
      </c>
      <c r="AF162" s="3" t="n"/>
      <c r="AG162" s="3" t="n"/>
      <c r="AH162" s="3" t="n"/>
    </row>
    <row r="163">
      <c r="A163" s="198" t="n"/>
      <c r="B163" s="198" t="n"/>
      <c r="C163" s="198" t="inlineStr">
        <is>
          <t>다156</t>
        </is>
      </c>
      <c r="D163" s="235" t="n">
        <v>2054</v>
      </c>
      <c r="E163" s="195" t="n">
        <v>118</v>
      </c>
      <c r="F163" s="195" t="n">
        <v>118</v>
      </c>
      <c r="G163" s="239" t="n">
        <v>156</v>
      </c>
      <c r="H163" s="197" t="inlineStr">
        <is>
          <t>다</t>
        </is>
      </c>
      <c r="I163" s="242" t="inlineStr">
        <is>
          <t>인하대</t>
        </is>
      </c>
      <c r="J163" s="242" t="inlineStr">
        <is>
          <t>교육학과</t>
        </is>
      </c>
      <c r="K163" s="195" t="inlineStr">
        <is>
          <t>통합</t>
        </is>
      </c>
      <c r="L163" s="697">
        <f>IF(OFFSET(환산공식!$ED$15,$F163,0)=1,"O","X")</f>
        <v/>
      </c>
      <c r="M163" s="188">
        <f>IFERROR(OFFSET(환산공식!DJ$15,$F163,0),"")</f>
        <v/>
      </c>
      <c r="N163" s="697">
        <f>IFERROR(CONCATENATE(ROUND(OFFSET(환산공식!DK$15,$F163,0),1),"%"),"")</f>
        <v/>
      </c>
      <c r="O163" s="697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7">
        <f>OFFSET(환산공식!FX$15,$F163,0)</f>
        <v/>
      </c>
      <c r="AA163" s="179">
        <f>OFFSET(환산공식!FY$15,$F163,0)</f>
        <v/>
      </c>
      <c r="AB163" s="3" t="n"/>
      <c r="AD163" s="0">
        <f>IF(L163="X",6,IF(Q163&gt;R163,1,IF(Q163&gt;S163,2,IF(Q163&gt;T163,3,IF(Q163&gt;U163,4,IF(Q163&gt;=V163,5,IF(Q163&lt;V163,6,"")))))))</f>
        <v/>
      </c>
      <c r="AF163" s="3" t="n"/>
      <c r="AG163" s="3" t="n"/>
      <c r="AH163" s="3" t="n"/>
    </row>
    <row r="164">
      <c r="A164" s="198" t="n"/>
      <c r="B164" s="198" t="n"/>
      <c r="C164" s="198" t="inlineStr">
        <is>
          <t>다157</t>
        </is>
      </c>
      <c r="D164" s="235" t="n">
        <v>2055</v>
      </c>
      <c r="E164" s="195" t="n">
        <v>118</v>
      </c>
      <c r="F164" s="195" t="n">
        <v>118</v>
      </c>
      <c r="G164" s="239" t="n">
        <v>157</v>
      </c>
      <c r="H164" s="197" t="inlineStr">
        <is>
          <t>다</t>
        </is>
      </c>
      <c r="I164" s="242" t="inlineStr">
        <is>
          <t>인하대</t>
        </is>
      </c>
      <c r="J164" s="242" t="inlineStr">
        <is>
          <t>소비자학과</t>
        </is>
      </c>
      <c r="K164" s="195" t="inlineStr">
        <is>
          <t>통합</t>
        </is>
      </c>
      <c r="L164" s="697">
        <f>IF(OFFSET(환산공식!$ED$15,$F164,0)=1,"O","X")</f>
        <v/>
      </c>
      <c r="M164" s="188">
        <f>IFERROR(OFFSET(환산공식!DJ$15,$F164,0),"")</f>
        <v/>
      </c>
      <c r="N164" s="697">
        <f>IFERROR(CONCATENATE(ROUND(OFFSET(환산공식!DK$15,$F164,0),1),"%"),"")</f>
        <v/>
      </c>
      <c r="O164" s="697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7">
        <f>OFFSET(환산공식!FX$15,$F164,0)</f>
        <v/>
      </c>
      <c r="AA164" s="179">
        <f>OFFSET(환산공식!FY$15,$F164,0)</f>
        <v/>
      </c>
      <c r="AB164" s="3" t="n"/>
      <c r="AD164" s="0">
        <f>IF(L164="X",6,IF(Q164&gt;R164,1,IF(Q164&gt;S164,2,IF(Q164&gt;T164,3,IF(Q164&gt;U164,4,IF(Q164&gt;=V164,5,IF(Q164&lt;V164,6,"")))))))</f>
        <v/>
      </c>
      <c r="AF164" s="3" t="n"/>
      <c r="AG164" s="3" t="n"/>
      <c r="AH164" s="3" t="n"/>
    </row>
    <row r="165">
      <c r="A165" s="198" t="n"/>
      <c r="B165" s="198" t="n"/>
      <c r="C165" s="198" t="inlineStr">
        <is>
          <t>다158</t>
        </is>
      </c>
      <c r="D165" s="235" t="n">
        <v>2056</v>
      </c>
      <c r="E165" s="195" t="n">
        <v>118</v>
      </c>
      <c r="F165" s="195" t="n">
        <v>118</v>
      </c>
      <c r="G165" s="239" t="n">
        <v>158</v>
      </c>
      <c r="H165" s="197" t="inlineStr">
        <is>
          <t>다</t>
        </is>
      </c>
      <c r="I165" s="242" t="inlineStr">
        <is>
          <t>인하대</t>
        </is>
      </c>
      <c r="J165" s="242" t="inlineStr">
        <is>
          <t>문화콘텐츠문화경영학과</t>
        </is>
      </c>
      <c r="K165" s="195" t="inlineStr">
        <is>
          <t>통합</t>
        </is>
      </c>
      <c r="L165" s="697">
        <f>IF(OFFSET(환산공식!$ED$15,$F165,0)=1,"O","X")</f>
        <v/>
      </c>
      <c r="M165" s="188">
        <f>IFERROR(OFFSET(환산공식!DJ$15,$F165,0),"")</f>
        <v/>
      </c>
      <c r="N165" s="697">
        <f>IFERROR(CONCATENATE(ROUND(OFFSET(환산공식!DK$15,$F165,0),1),"%"),"")</f>
        <v/>
      </c>
      <c r="O165" s="697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7">
        <f>OFFSET(환산공식!FX$15,$F165,0)</f>
        <v/>
      </c>
      <c r="AA165" s="179">
        <f>OFFSET(환산공식!FY$15,$F165,0)</f>
        <v/>
      </c>
      <c r="AB165" s="3" t="n"/>
      <c r="AD165" s="0">
        <f>IF(L165="X",6,IF(Q165&gt;R165,1,IF(Q165&gt;S165,2,IF(Q165&gt;T165,3,IF(Q165&gt;U165,4,IF(Q165&gt;=V165,5,IF(Q165&lt;V165,6,"")))))))</f>
        <v/>
      </c>
      <c r="AF165" s="3" t="n"/>
      <c r="AG165" s="3" t="n"/>
      <c r="AH165" s="3" t="n"/>
    </row>
    <row r="166">
      <c r="A166" s="198" t="n"/>
      <c r="B166" s="198" t="n"/>
      <c r="C166" s="198" t="inlineStr">
        <is>
          <t>다159</t>
        </is>
      </c>
      <c r="D166" s="235" t="n">
        <v>2057</v>
      </c>
      <c r="E166" s="195" t="n">
        <v>119</v>
      </c>
      <c r="F166" s="195" t="n">
        <v>119</v>
      </c>
      <c r="G166" s="239" t="n">
        <v>159</v>
      </c>
      <c r="H166" s="197" t="inlineStr">
        <is>
          <t>다</t>
        </is>
      </c>
      <c r="I166" s="242" t="inlineStr">
        <is>
          <t>인하대</t>
        </is>
      </c>
      <c r="J166" s="242" t="inlineStr">
        <is>
          <t>인문융합학부</t>
        </is>
      </c>
      <c r="K166" s="195" t="inlineStr">
        <is>
          <t>통합</t>
        </is>
      </c>
      <c r="L166" s="697">
        <f>IF(OFFSET(환산공식!$ED$15,$F166,0)=1,"O","X")</f>
        <v/>
      </c>
      <c r="M166" s="188">
        <f>IFERROR(OFFSET(환산공식!DJ$15,$F166,0),"")</f>
        <v/>
      </c>
      <c r="N166" s="697">
        <f>IFERROR(CONCATENATE(ROUND(OFFSET(환산공식!DK$15,$F166,0),1),"%"),"")</f>
        <v/>
      </c>
      <c r="O166" s="697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7">
        <f>OFFSET(환산공식!FX$15,$F166,0)</f>
        <v/>
      </c>
      <c r="AA166" s="179">
        <f>OFFSET(환산공식!FY$15,$F166,0)</f>
        <v/>
      </c>
      <c r="AB166" s="3" t="n"/>
      <c r="AD166" s="0">
        <f>IF(L166="X",6,IF(Q166&gt;R166,1,IF(Q166&gt;S166,2,IF(Q166&gt;T166,3,IF(Q166&gt;U166,4,IF(Q166&gt;=V166,5,IF(Q166&lt;V166,6,"")))))))</f>
        <v/>
      </c>
      <c r="AF166" s="3" t="n"/>
      <c r="AG166" s="3" t="n"/>
      <c r="AH166" s="3" t="n"/>
    </row>
    <row r="167">
      <c r="A167" s="198" t="n"/>
      <c r="B167" s="198" t="n"/>
      <c r="C167" s="198" t="inlineStr">
        <is>
          <t>다160</t>
        </is>
      </c>
      <c r="D167" s="235" t="n">
        <v>2058</v>
      </c>
      <c r="E167" s="195" t="n">
        <v>118</v>
      </c>
      <c r="F167" s="195" t="n">
        <v>118</v>
      </c>
      <c r="G167" s="239" t="n">
        <v>160</v>
      </c>
      <c r="H167" s="197" t="inlineStr">
        <is>
          <t>다</t>
        </is>
      </c>
      <c r="I167" s="242" t="inlineStr">
        <is>
          <t>인하대</t>
        </is>
      </c>
      <c r="J167" s="242" t="inlineStr">
        <is>
          <t>일본언어문화학과</t>
        </is>
      </c>
      <c r="K167" s="195" t="inlineStr">
        <is>
          <t>통합</t>
        </is>
      </c>
      <c r="L167" s="697">
        <f>IF(OFFSET(환산공식!$ED$15,$F167,0)=1,"O","X")</f>
        <v/>
      </c>
      <c r="M167" s="188">
        <f>IFERROR(OFFSET(환산공식!DJ$15,$F167,0),"")</f>
        <v/>
      </c>
      <c r="N167" s="697">
        <f>IFERROR(CONCATENATE(ROUND(OFFSET(환산공식!DK$15,$F167,0),1),"%"),"")</f>
        <v/>
      </c>
      <c r="O167" s="697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7">
        <f>OFFSET(환산공식!FX$15,$F167,0)</f>
        <v/>
      </c>
      <c r="AA167" s="179">
        <f>OFFSET(환산공식!FY$15,$F167,0)</f>
        <v/>
      </c>
      <c r="AB167" s="3" t="n"/>
      <c r="AD167" s="0">
        <f>IF(L167="X",6,IF(Q167&gt;R167,1,IF(Q167&gt;S167,2,IF(Q167&gt;T167,3,IF(Q167&gt;U167,4,IF(Q167&gt;=V167,5,IF(Q167&lt;V167,6,"")))))))</f>
        <v/>
      </c>
      <c r="AF167" s="3" t="n"/>
      <c r="AG167" s="3" t="n"/>
      <c r="AH167" s="3" t="n"/>
    </row>
    <row r="168">
      <c r="A168" s="198" t="n"/>
      <c r="B168" s="198" t="n"/>
      <c r="C168" s="198" t="inlineStr">
        <is>
          <t>다161</t>
        </is>
      </c>
      <c r="D168" s="235" t="n">
        <v>2059</v>
      </c>
      <c r="E168" s="195" t="n">
        <v>118</v>
      </c>
      <c r="F168" s="195" t="n">
        <v>118</v>
      </c>
      <c r="G168" s="239" t="n">
        <v>161</v>
      </c>
      <c r="H168" s="197" t="inlineStr">
        <is>
          <t>다</t>
        </is>
      </c>
      <c r="I168" s="242" t="inlineStr">
        <is>
          <t>인하대</t>
        </is>
      </c>
      <c r="J168" s="242" t="inlineStr">
        <is>
          <t>사회복지학과</t>
        </is>
      </c>
      <c r="K168" s="195" t="inlineStr">
        <is>
          <t>통합</t>
        </is>
      </c>
      <c r="L168" s="697">
        <f>IF(OFFSET(환산공식!$ED$15,$F168,0)=1,"O","X")</f>
        <v/>
      </c>
      <c r="M168" s="188">
        <f>IFERROR(OFFSET(환산공식!DJ$15,$F168,0),"")</f>
        <v/>
      </c>
      <c r="N168" s="697">
        <f>IFERROR(CONCATENATE(ROUND(OFFSET(환산공식!DK$15,$F168,0),1),"%"),"")</f>
        <v/>
      </c>
      <c r="O168" s="697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7">
        <f>OFFSET(환산공식!FX$15,$F168,0)</f>
        <v/>
      </c>
      <c r="AA168" s="179">
        <f>OFFSET(환산공식!FY$15,$F168,0)</f>
        <v/>
      </c>
      <c r="AB168" s="3" t="n"/>
      <c r="AD168" s="0">
        <f>IF(L168="X",6,IF(Q168&gt;R168,1,IF(Q168&gt;S168,2,IF(Q168&gt;T168,3,IF(Q168&gt;U168,4,IF(Q168&gt;=V168,5,IF(Q168&lt;V168,6,"")))))))</f>
        <v/>
      </c>
      <c r="AF168" s="3" t="n"/>
      <c r="AG168" s="3" t="n"/>
      <c r="AH168" s="3" t="n"/>
    </row>
    <row r="169">
      <c r="A169" s="198" t="n"/>
      <c r="B169" s="198" t="n"/>
      <c r="C169" s="198" t="inlineStr">
        <is>
          <t>다162</t>
        </is>
      </c>
      <c r="D169" s="235" t="n">
        <v>2060</v>
      </c>
      <c r="E169" s="195" t="n">
        <v>91</v>
      </c>
      <c r="F169" s="195" t="n">
        <v>91</v>
      </c>
      <c r="G169" s="239" t="n">
        <v>162</v>
      </c>
      <c r="H169" s="197" t="inlineStr">
        <is>
          <t>다</t>
        </is>
      </c>
      <c r="I169" s="242" t="inlineStr">
        <is>
          <t>단국대</t>
        </is>
      </c>
      <c r="J169" s="242" t="inlineStr">
        <is>
          <t>컴퓨터공학과</t>
        </is>
      </c>
      <c r="K169" s="195" t="inlineStr">
        <is>
          <t>자연</t>
        </is>
      </c>
      <c r="L169" s="697">
        <f>IF(OFFSET(환산공식!$ED$15,$F169,0)=1,"O","X")</f>
        <v/>
      </c>
      <c r="M169" s="188">
        <f>IFERROR(OFFSET(환산공식!DJ$15,$F169,0),"")</f>
        <v/>
      </c>
      <c r="N169" s="697">
        <f>IFERROR(CONCATENATE(ROUND(OFFSET(환산공식!DK$15,$F169,0),1),"%"),"")</f>
        <v/>
      </c>
      <c r="O169" s="697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7">
        <f>OFFSET(환산공식!FX$15,$F169,0)</f>
        <v/>
      </c>
      <c r="AA169" s="179">
        <f>OFFSET(환산공식!FY$15,$F169,0)</f>
        <v/>
      </c>
      <c r="AB169" s="3" t="n"/>
      <c r="AD169" s="0">
        <f>IF(L169="X",6,IF(Q169&gt;R169,1,IF(Q169&gt;S169,2,IF(Q169&gt;T169,3,IF(Q169&gt;U169,4,IF(Q169&gt;=V169,5,IF(Q169&lt;V169,6,"")))))))</f>
        <v/>
      </c>
      <c r="AF169" s="3" t="n"/>
      <c r="AG169" s="3" t="n"/>
      <c r="AH169" s="3" t="n"/>
    </row>
    <row r="170">
      <c r="A170" s="198" t="n"/>
      <c r="B170" s="198" t="n"/>
      <c r="C170" s="198" t="inlineStr">
        <is>
          <t>다163</t>
        </is>
      </c>
      <c r="D170" s="235" t="n">
        <v>2061</v>
      </c>
      <c r="E170" s="195" t="n">
        <v>91</v>
      </c>
      <c r="F170" s="195" t="n">
        <v>91</v>
      </c>
      <c r="G170" s="239" t="n">
        <v>163</v>
      </c>
      <c r="H170" s="197" t="inlineStr">
        <is>
          <t>다</t>
        </is>
      </c>
      <c r="I170" s="242" t="inlineStr">
        <is>
          <t>단국대</t>
        </is>
      </c>
      <c r="J170" s="242" t="inlineStr">
        <is>
          <t>소프트웨어학과</t>
        </is>
      </c>
      <c r="K170" s="195" t="inlineStr">
        <is>
          <t>자연</t>
        </is>
      </c>
      <c r="L170" s="697">
        <f>IF(OFFSET(환산공식!$ED$15,$F170,0)=1,"O","X")</f>
        <v/>
      </c>
      <c r="M170" s="188">
        <f>IFERROR(OFFSET(환산공식!DJ$15,$F170,0),"")</f>
        <v/>
      </c>
      <c r="N170" s="697">
        <f>IFERROR(CONCATENATE(ROUND(OFFSET(환산공식!DK$15,$F170,0),1),"%"),"")</f>
        <v/>
      </c>
      <c r="O170" s="697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7">
        <f>OFFSET(환산공식!FX$15,$F170,0)</f>
        <v/>
      </c>
      <c r="AA170" s="179">
        <f>OFFSET(환산공식!FY$15,$F170,0)</f>
        <v/>
      </c>
      <c r="AB170" s="3" t="n"/>
      <c r="AD170" s="0">
        <f>IF(L170="X",6,IF(Q170&gt;R170,1,IF(Q170&gt;S170,2,IF(Q170&gt;T170,3,IF(Q170&gt;U170,4,IF(Q170&gt;=V170,5,IF(Q170&lt;V170,6,"")))))))</f>
        <v/>
      </c>
      <c r="AF170" s="3" t="n"/>
      <c r="AG170" s="3" t="n"/>
      <c r="AH170" s="3" t="n"/>
    </row>
    <row r="171">
      <c r="A171" s="198" t="n"/>
      <c r="B171" s="198" t="n"/>
      <c r="C171" s="198" t="inlineStr">
        <is>
          <t>다164</t>
        </is>
      </c>
      <c r="D171" s="235" t="n">
        <v>2062</v>
      </c>
      <c r="E171" s="195" t="n">
        <v>91</v>
      </c>
      <c r="F171" s="195" t="n">
        <v>91</v>
      </c>
      <c r="G171" s="239" t="n">
        <v>164</v>
      </c>
      <c r="H171" s="197" t="inlineStr">
        <is>
          <t>다</t>
        </is>
      </c>
      <c r="I171" s="242" t="inlineStr">
        <is>
          <t>단국대</t>
        </is>
      </c>
      <c r="J171" s="242" t="inlineStr">
        <is>
          <t>사이버보안학과</t>
        </is>
      </c>
      <c r="K171" s="195" t="inlineStr">
        <is>
          <t>자연</t>
        </is>
      </c>
      <c r="L171" s="697">
        <f>IF(OFFSET(환산공식!$ED$15,$F171,0)=1,"O","X")</f>
        <v/>
      </c>
      <c r="M171" s="188">
        <f>IFERROR(OFFSET(환산공식!DJ$15,$F171,0),"")</f>
        <v/>
      </c>
      <c r="N171" s="697">
        <f>IFERROR(CONCATENATE(ROUND(OFFSET(환산공식!DK$15,$F171,0),1),"%"),"")</f>
        <v/>
      </c>
      <c r="O171" s="697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7">
        <f>OFFSET(환산공식!FX$15,$F171,0)</f>
        <v/>
      </c>
      <c r="AA171" s="179">
        <f>OFFSET(환산공식!FY$15,$F171,0)</f>
        <v/>
      </c>
      <c r="AB171" s="3" t="n"/>
      <c r="AD171" s="0">
        <f>IF(L171="X",6,IF(Q171&gt;R171,1,IF(Q171&gt;S171,2,IF(Q171&gt;T171,3,IF(Q171&gt;U171,4,IF(Q171&gt;=V171,5,IF(Q171&lt;V171,6,"")))))))</f>
        <v/>
      </c>
      <c r="AF171" s="3" t="n"/>
      <c r="AG171" s="3" t="n"/>
      <c r="AH171" s="3" t="n"/>
    </row>
    <row r="172">
      <c r="A172" s="198" t="n"/>
      <c r="B172" s="198" t="n"/>
      <c r="C172" s="198" t="inlineStr">
        <is>
          <t>다165</t>
        </is>
      </c>
      <c r="D172" s="235" t="n">
        <v>2063</v>
      </c>
      <c r="E172" s="195" t="n">
        <v>91</v>
      </c>
      <c r="F172" s="195" t="n">
        <v>91</v>
      </c>
      <c r="G172" s="239" t="n">
        <v>165</v>
      </c>
      <c r="H172" s="197" t="inlineStr">
        <is>
          <t>다</t>
        </is>
      </c>
      <c r="I172" s="242" t="inlineStr">
        <is>
          <t>단국대</t>
        </is>
      </c>
      <c r="J172" s="242" t="inlineStr">
        <is>
          <t>통계데이터사이언스학과</t>
        </is>
      </c>
      <c r="K172" s="195" t="inlineStr">
        <is>
          <t>자연</t>
        </is>
      </c>
      <c r="L172" s="697">
        <f>IF(OFFSET(환산공식!$ED$15,$F172,0)=1,"O","X")</f>
        <v/>
      </c>
      <c r="M172" s="188">
        <f>IFERROR(OFFSET(환산공식!DJ$15,$F172,0),"")</f>
        <v/>
      </c>
      <c r="N172" s="697">
        <f>IFERROR(CONCATENATE(ROUND(OFFSET(환산공식!DK$15,$F172,0),1),"%"),"")</f>
        <v/>
      </c>
      <c r="O172" s="697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7">
        <f>OFFSET(환산공식!FX$15,$F172,0)</f>
        <v/>
      </c>
      <c r="AA172" s="179">
        <f>OFFSET(환산공식!FY$15,$F172,0)</f>
        <v/>
      </c>
      <c r="AB172" s="3" t="n"/>
      <c r="AD172" s="0">
        <f>IF(L172="X",6,IF(Q172&gt;R172,1,IF(Q172&gt;S172,2,IF(Q172&gt;T172,3,IF(Q172&gt;U172,4,IF(Q172&gt;=V172,5,IF(Q172&lt;V172,6,"")))))))</f>
        <v/>
      </c>
      <c r="AF172" s="3" t="n"/>
      <c r="AG172" s="3" t="n"/>
      <c r="AH172" s="3" t="n"/>
    </row>
    <row r="173">
      <c r="A173" s="198" t="n"/>
      <c r="B173" s="198" t="n"/>
      <c r="C173" s="198" t="inlineStr">
        <is>
          <t>다166</t>
        </is>
      </c>
      <c r="D173" s="235" t="n">
        <v>2064</v>
      </c>
      <c r="E173" s="195" t="n">
        <v>91</v>
      </c>
      <c r="F173" s="195" t="n">
        <v>91</v>
      </c>
      <c r="G173" s="239" t="n">
        <v>166</v>
      </c>
      <c r="H173" s="197" t="inlineStr">
        <is>
          <t>다</t>
        </is>
      </c>
      <c r="I173" s="242" t="inlineStr">
        <is>
          <t>단국대</t>
        </is>
      </c>
      <c r="J173" s="242" t="inlineStr">
        <is>
          <t>수학교육과</t>
        </is>
      </c>
      <c r="K173" s="195" t="inlineStr">
        <is>
          <t>자연</t>
        </is>
      </c>
      <c r="L173" s="697">
        <f>IF(OFFSET(환산공식!$ED$15,$F173,0)=1,"O","X")</f>
        <v/>
      </c>
      <c r="M173" s="188">
        <f>IFERROR(OFFSET(환산공식!DJ$15,$F173,0),"")</f>
        <v/>
      </c>
      <c r="N173" s="697">
        <f>IFERROR(CONCATENATE(ROUND(OFFSET(환산공식!DK$15,$F173,0),1),"%"),"")</f>
        <v/>
      </c>
      <c r="O173" s="697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7">
        <f>OFFSET(환산공식!FX$15,$F173,0)</f>
        <v/>
      </c>
      <c r="AA173" s="179">
        <f>OFFSET(환산공식!FY$15,$F173,0)</f>
        <v/>
      </c>
      <c r="AB173" s="3" t="n"/>
      <c r="AD173" s="0">
        <f>IF(L173="X",6,IF(Q173&gt;R173,1,IF(Q173&gt;S173,2,IF(Q173&gt;T173,3,IF(Q173&gt;U173,4,IF(Q173&gt;=V173,5,IF(Q173&lt;V173,6,"")))))))</f>
        <v/>
      </c>
      <c r="AF173" s="3" t="n"/>
      <c r="AG173" s="3" t="n"/>
      <c r="AH173" s="3" t="n"/>
    </row>
    <row r="174">
      <c r="A174" s="198" t="n"/>
      <c r="B174" s="198" t="n"/>
      <c r="C174" s="198" t="inlineStr">
        <is>
          <t>다167</t>
        </is>
      </c>
      <c r="D174" s="235" t="n">
        <v>2065</v>
      </c>
      <c r="E174" s="195" t="n">
        <v>91</v>
      </c>
      <c r="F174" s="195" t="n">
        <v>91</v>
      </c>
      <c r="G174" s="239" t="n">
        <v>167</v>
      </c>
      <c r="H174" s="197" t="inlineStr">
        <is>
          <t>다</t>
        </is>
      </c>
      <c r="I174" s="242" t="inlineStr">
        <is>
          <t>단국대</t>
        </is>
      </c>
      <c r="J174" s="242" t="inlineStr">
        <is>
          <t>모바일시스템공학과</t>
        </is>
      </c>
      <c r="K174" s="195" t="inlineStr">
        <is>
          <t>자연</t>
        </is>
      </c>
      <c r="L174" s="697">
        <f>IF(OFFSET(환산공식!$ED$15,$F174,0)=1,"O","X")</f>
        <v/>
      </c>
      <c r="M174" s="188">
        <f>IFERROR(OFFSET(환산공식!DJ$15,$F174,0),"")</f>
        <v/>
      </c>
      <c r="N174" s="697">
        <f>IFERROR(CONCATENATE(ROUND(OFFSET(환산공식!DK$15,$F174,0),1),"%"),"")</f>
        <v/>
      </c>
      <c r="O174" s="697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7">
        <f>OFFSET(환산공식!FX$15,$F174,0)</f>
        <v/>
      </c>
      <c r="AA174" s="179">
        <f>OFFSET(환산공식!FY$15,$F174,0)</f>
        <v/>
      </c>
      <c r="AB174" s="3" t="n"/>
      <c r="AD174" s="0">
        <f>IF(L174="X",6,IF(Q174&gt;R174,1,IF(Q174&gt;S174,2,IF(Q174&gt;T174,3,IF(Q174&gt;U174,4,IF(Q174&gt;=V174,5,IF(Q174&lt;V174,6,"")))))))</f>
        <v/>
      </c>
      <c r="AF174" s="3" t="n"/>
      <c r="AG174" s="3" t="n"/>
      <c r="AH174" s="3" t="n"/>
    </row>
    <row r="175">
      <c r="A175" s="198" t="n"/>
      <c r="B175" s="198" t="n"/>
      <c r="C175" s="198" t="inlineStr">
        <is>
          <t>다168</t>
        </is>
      </c>
      <c r="D175" s="235" t="n">
        <v>2066</v>
      </c>
      <c r="E175" s="195" t="n">
        <v>91</v>
      </c>
      <c r="F175" s="195" t="n">
        <v>91</v>
      </c>
      <c r="G175" s="239" t="n">
        <v>168</v>
      </c>
      <c r="H175" s="197" t="inlineStr">
        <is>
          <t>다</t>
        </is>
      </c>
      <c r="I175" s="242" t="inlineStr">
        <is>
          <t>단국대</t>
        </is>
      </c>
      <c r="J175" s="242" t="inlineStr">
        <is>
          <t>건축학부(건축공학전공)</t>
        </is>
      </c>
      <c r="K175" s="195" t="inlineStr">
        <is>
          <t>자연</t>
        </is>
      </c>
      <c r="L175" s="697">
        <f>IF(OFFSET(환산공식!$ED$15,$F175,0)=1,"O","X")</f>
        <v/>
      </c>
      <c r="M175" s="188">
        <f>IFERROR(OFFSET(환산공식!DJ$15,$F175,0),"")</f>
        <v/>
      </c>
      <c r="N175" s="697">
        <f>IFERROR(CONCATENATE(ROUND(OFFSET(환산공식!DK$15,$F175,0),1),"%"),"")</f>
        <v/>
      </c>
      <c r="O175" s="697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7">
        <f>OFFSET(환산공식!FX$15,$F175,0)</f>
        <v/>
      </c>
      <c r="AA175" s="179">
        <f>OFFSET(환산공식!FY$15,$F175,0)</f>
        <v/>
      </c>
      <c r="AB175" s="3" t="n"/>
      <c r="AD175" s="0">
        <f>IF(L175="X",6,IF(Q175&gt;R175,1,IF(Q175&gt;S175,2,IF(Q175&gt;T175,3,IF(Q175&gt;U175,4,IF(Q175&gt;=V175,5,IF(Q175&lt;V175,6,"")))))))</f>
        <v/>
      </c>
      <c r="AF175" s="3" t="n"/>
      <c r="AG175" s="3" t="n"/>
      <c r="AH175" s="3" t="n"/>
    </row>
    <row r="176">
      <c r="A176" s="198" t="n"/>
      <c r="B176" s="198" t="n"/>
      <c r="C176" s="198" t="inlineStr">
        <is>
          <t>다169</t>
        </is>
      </c>
      <c r="D176" s="235" t="n">
        <v>2067</v>
      </c>
      <c r="E176" s="195" t="n">
        <v>91</v>
      </c>
      <c r="F176" s="195" t="n">
        <v>91</v>
      </c>
      <c r="G176" s="239" t="n">
        <v>169</v>
      </c>
      <c r="H176" s="197" t="inlineStr">
        <is>
          <t>다</t>
        </is>
      </c>
      <c r="I176" s="242" t="inlineStr">
        <is>
          <t>단국대</t>
        </is>
      </c>
      <c r="J176" s="242" t="inlineStr">
        <is>
          <t>과학교육과</t>
        </is>
      </c>
      <c r="K176" s="195" t="inlineStr">
        <is>
          <t>자연</t>
        </is>
      </c>
      <c r="L176" s="697">
        <f>IF(OFFSET(환산공식!$ED$15,$F176,0)=1,"O","X")</f>
        <v/>
      </c>
      <c r="M176" s="188">
        <f>IFERROR(OFFSET(환산공식!DJ$15,$F176,0),"")</f>
        <v/>
      </c>
      <c r="N176" s="697">
        <f>IFERROR(CONCATENATE(ROUND(OFFSET(환산공식!DK$15,$F176,0),1),"%"),"")</f>
        <v/>
      </c>
      <c r="O176" s="697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7">
        <f>OFFSET(환산공식!FX$15,$F176,0)</f>
        <v/>
      </c>
      <c r="AA176" s="179">
        <f>OFFSET(환산공식!FY$15,$F176,0)</f>
        <v/>
      </c>
      <c r="AB176" s="3" t="n"/>
      <c r="AD176" s="0">
        <f>IF(L176="X",6,IF(Q176&gt;R176,1,IF(Q176&gt;S176,2,IF(Q176&gt;T176,3,IF(Q176&gt;U176,4,IF(Q176&gt;=V176,5,IF(Q176&lt;V176,6,"")))))))</f>
        <v/>
      </c>
      <c r="AF176" s="3" t="n"/>
      <c r="AG176" s="3" t="n"/>
      <c r="AH176" s="3" t="n"/>
    </row>
    <row r="177">
      <c r="A177" s="198" t="n"/>
      <c r="B177" s="198" t="n"/>
      <c r="C177" s="198" t="inlineStr">
        <is>
          <t>다170</t>
        </is>
      </c>
      <c r="D177" s="235" t="n">
        <v>2068</v>
      </c>
      <c r="E177" s="195" t="n">
        <v>91</v>
      </c>
      <c r="F177" s="195" t="n">
        <v>91</v>
      </c>
      <c r="G177" s="239" t="n">
        <v>170</v>
      </c>
      <c r="H177" s="197" t="inlineStr">
        <is>
          <t>다</t>
        </is>
      </c>
      <c r="I177" s="242" t="inlineStr">
        <is>
          <t>단국대</t>
        </is>
      </c>
      <c r="J177" s="242" t="inlineStr">
        <is>
          <t>융합소재공학전공</t>
        </is>
      </c>
      <c r="K177" s="195" t="inlineStr">
        <is>
          <t>자연</t>
        </is>
      </c>
      <c r="L177" s="697">
        <f>IF(OFFSET(환산공식!$ED$15,$F177,0)=1,"O","X")</f>
        <v/>
      </c>
      <c r="M177" s="188">
        <f>IFERROR(OFFSET(환산공식!DJ$15,$F177,0),"")</f>
        <v/>
      </c>
      <c r="N177" s="697">
        <f>IFERROR(CONCATENATE(ROUND(OFFSET(환산공식!DK$15,$F177,0),1),"%"),"")</f>
        <v/>
      </c>
      <c r="O177" s="697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7">
        <f>OFFSET(환산공식!FX$15,$F177,0)</f>
        <v/>
      </c>
      <c r="AA177" s="179">
        <f>OFFSET(환산공식!FY$15,$F177,0)</f>
        <v/>
      </c>
      <c r="AB177" s="3" t="n"/>
      <c r="AD177" s="0">
        <f>IF(L177="X",6,IF(Q177&gt;R177,1,IF(Q177&gt;S177,2,IF(Q177&gt;T177,3,IF(Q177&gt;U177,4,IF(Q177&gt;=V177,5,IF(Q177&lt;V177,6,"")))))))</f>
        <v/>
      </c>
      <c r="AF177" s="3" t="n"/>
      <c r="AG177" s="3" t="n"/>
      <c r="AH177" s="3" t="n"/>
    </row>
    <row r="178">
      <c r="A178" s="198" t="n"/>
      <c r="B178" s="198" t="n"/>
      <c r="C178" s="198" t="inlineStr">
        <is>
          <t>다171</t>
        </is>
      </c>
      <c r="D178" s="235" t="n">
        <v>2069</v>
      </c>
      <c r="E178" s="195" t="n">
        <v>91</v>
      </c>
      <c r="F178" s="195" t="n">
        <v>91</v>
      </c>
      <c r="G178" s="239" t="n">
        <v>171</v>
      </c>
      <c r="H178" s="197" t="inlineStr">
        <is>
          <t>다</t>
        </is>
      </c>
      <c r="I178" s="242" t="inlineStr">
        <is>
          <t>단국대</t>
        </is>
      </c>
      <c r="J178" s="242" t="inlineStr">
        <is>
          <t>인프라건설공학과</t>
        </is>
      </c>
      <c r="K178" s="195" t="inlineStr">
        <is>
          <t>자연</t>
        </is>
      </c>
      <c r="L178" s="697">
        <f>IF(OFFSET(환산공식!$ED$15,$F178,0)=1,"O","X")</f>
        <v/>
      </c>
      <c r="M178" s="188">
        <f>IFERROR(OFFSET(환산공식!DJ$15,$F178,0),"")</f>
        <v/>
      </c>
      <c r="N178" s="697">
        <f>IFERROR(CONCATENATE(ROUND(OFFSET(환산공식!DK$15,$F178,0),1),"%"),"")</f>
        <v/>
      </c>
      <c r="O178" s="697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7">
        <f>OFFSET(환산공식!FX$15,$F178,0)</f>
        <v/>
      </c>
      <c r="AA178" s="179">
        <f>OFFSET(환산공식!FY$15,$F178,0)</f>
        <v/>
      </c>
      <c r="AB178" s="3" t="n"/>
      <c r="AD178" s="0">
        <f>IF(L178="X",6,IF(Q178&gt;R178,1,IF(Q178&gt;S178,2,IF(Q178&gt;T178,3,IF(Q178&gt;U178,4,IF(Q178&gt;=V178,5,IF(Q178&lt;V178,6,"")))))))</f>
        <v/>
      </c>
      <c r="AF178" s="3" t="n"/>
      <c r="AG178" s="3" t="n"/>
      <c r="AH178" s="3" t="n"/>
    </row>
    <row r="179">
      <c r="A179" s="198" t="n"/>
      <c r="B179" s="198" t="n"/>
      <c r="C179" s="198" t="inlineStr">
        <is>
          <t>다172</t>
        </is>
      </c>
      <c r="D179" s="235" t="n">
        <v>2070</v>
      </c>
      <c r="E179" s="195" t="n">
        <v>94</v>
      </c>
      <c r="F179" s="195" t="n">
        <v>94</v>
      </c>
      <c r="G179" s="239" t="n">
        <v>172</v>
      </c>
      <c r="H179" s="197" t="inlineStr">
        <is>
          <t>다</t>
        </is>
      </c>
      <c r="I179" s="242" t="inlineStr">
        <is>
          <t>단국대</t>
        </is>
      </c>
      <c r="J179" s="242" t="inlineStr">
        <is>
          <t>경영학부</t>
        </is>
      </c>
      <c r="K179" s="195" t="inlineStr">
        <is>
          <t>통합</t>
        </is>
      </c>
      <c r="L179" s="697">
        <f>IF(OFFSET(환산공식!$ED$15,$F179,0)=1,"O","X")</f>
        <v/>
      </c>
      <c r="M179" s="188">
        <f>IFERROR(OFFSET(환산공식!DJ$15,$F179,0),"")</f>
        <v/>
      </c>
      <c r="N179" s="697">
        <f>IFERROR(CONCATENATE(ROUND(OFFSET(환산공식!DK$15,$F179,0),1),"%"),"")</f>
        <v/>
      </c>
      <c r="O179" s="697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7">
        <f>OFFSET(환산공식!FX$15,$F179,0)</f>
        <v/>
      </c>
      <c r="AA179" s="179">
        <f>OFFSET(환산공식!FY$15,$F179,0)</f>
        <v/>
      </c>
      <c r="AB179" s="3" t="n"/>
      <c r="AD179" s="0">
        <f>IF(L179="X",6,IF(Q179&gt;R179,1,IF(Q179&gt;S179,2,IF(Q179&gt;T179,3,IF(Q179&gt;U179,4,IF(Q179&gt;=V179,5,IF(Q179&lt;V179,6,"")))))))</f>
        <v/>
      </c>
      <c r="AF179" s="3" t="n"/>
      <c r="AG179" s="3" t="n"/>
      <c r="AH179" s="3" t="n"/>
    </row>
    <row r="180">
      <c r="A180" s="198" t="n"/>
      <c r="B180" s="198" t="n"/>
      <c r="C180" s="198" t="inlineStr">
        <is>
          <t>다173</t>
        </is>
      </c>
      <c r="D180" s="235" t="n">
        <v>2071</v>
      </c>
      <c r="E180" s="195" t="n">
        <v>95</v>
      </c>
      <c r="F180" s="195" t="n">
        <v>95</v>
      </c>
      <c r="G180" s="239" t="n">
        <v>173</v>
      </c>
      <c r="H180" s="197" t="inlineStr">
        <is>
          <t>다</t>
        </is>
      </c>
      <c r="I180" s="242" t="inlineStr">
        <is>
          <t>단국대</t>
        </is>
      </c>
      <c r="J180" s="242" t="inlineStr">
        <is>
          <t>퇴계혁신칼리지</t>
        </is>
      </c>
      <c r="K180" s="195" t="inlineStr">
        <is>
          <t>통합</t>
        </is>
      </c>
      <c r="L180" s="697">
        <f>IF(OFFSET(환산공식!$ED$15,$F180,0)=1,"O","X")</f>
        <v/>
      </c>
      <c r="M180" s="188">
        <f>IFERROR(OFFSET(환산공식!DJ$15,$F180,0),"")</f>
        <v/>
      </c>
      <c r="N180" s="697">
        <f>IFERROR(CONCATENATE(ROUND(OFFSET(환산공식!DK$15,$F180,0),1),"%"),"")</f>
        <v/>
      </c>
      <c r="O180" s="697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7">
        <f>OFFSET(환산공식!FX$15,$F180,0)</f>
        <v/>
      </c>
      <c r="AA180" s="179">
        <f>OFFSET(환산공식!FY$15,$F180,0)</f>
        <v/>
      </c>
      <c r="AB180" s="3" t="n"/>
      <c r="AD180" s="0">
        <f>IF(L180="X",6,IF(Q180&gt;R180,1,IF(Q180&gt;S180,2,IF(Q180&gt;T180,3,IF(Q180&gt;U180,4,IF(Q180&gt;=V180,5,IF(Q180&lt;V180,6,"")))))))</f>
        <v/>
      </c>
      <c r="AF180" s="3" t="n"/>
      <c r="AG180" s="3" t="n"/>
      <c r="AH180" s="3" t="n"/>
    </row>
    <row r="181">
      <c r="A181" s="198" t="n"/>
      <c r="B181" s="198" t="n"/>
      <c r="C181" s="198" t="inlineStr">
        <is>
          <t>다174</t>
        </is>
      </c>
      <c r="D181" s="235" t="n">
        <v>2072</v>
      </c>
      <c r="E181" s="195" t="n">
        <v>93</v>
      </c>
      <c r="F181" s="195" t="n">
        <v>93</v>
      </c>
      <c r="G181" s="239" t="n">
        <v>174</v>
      </c>
      <c r="H181" s="197" t="inlineStr">
        <is>
          <t>다</t>
        </is>
      </c>
      <c r="I181" s="242" t="inlineStr">
        <is>
          <t>단국대</t>
        </is>
      </c>
      <c r="J181" s="242" t="inlineStr">
        <is>
          <t>사학과</t>
        </is>
      </c>
      <c r="K181" s="195" t="inlineStr">
        <is>
          <t>통합</t>
        </is>
      </c>
      <c r="L181" s="697">
        <f>IF(OFFSET(환산공식!$ED$15,$F181,0)=1,"O","X")</f>
        <v/>
      </c>
      <c r="M181" s="188">
        <f>IFERROR(OFFSET(환산공식!DJ$15,$F181,0),"")</f>
        <v/>
      </c>
      <c r="N181" s="697">
        <f>IFERROR(CONCATENATE(ROUND(OFFSET(환산공식!DK$15,$F181,0),1),"%"),"")</f>
        <v/>
      </c>
      <c r="O181" s="697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7">
        <f>OFFSET(환산공식!FX$15,$F181,0)</f>
        <v/>
      </c>
      <c r="AA181" s="179">
        <f>OFFSET(환산공식!FY$15,$F181,0)</f>
        <v/>
      </c>
      <c r="AB181" s="3" t="n"/>
      <c r="AD181" s="0">
        <f>IF(L181="X",6,IF(Q181&gt;R181,1,IF(Q181&gt;S181,2,IF(Q181&gt;T181,3,IF(Q181&gt;U181,4,IF(Q181&gt;=V181,5,IF(Q181&lt;V181,6,"")))))))</f>
        <v/>
      </c>
      <c r="AF181" s="3" t="n"/>
      <c r="AG181" s="3" t="n"/>
      <c r="AH181" s="3" t="n"/>
    </row>
    <row r="182">
      <c r="A182" s="198" t="n"/>
      <c r="B182" s="198" t="n"/>
      <c r="C182" s="198" t="inlineStr">
        <is>
          <t>다175</t>
        </is>
      </c>
      <c r="D182" s="235" t="n">
        <v>2073</v>
      </c>
      <c r="E182" s="195" t="n">
        <v>93</v>
      </c>
      <c r="F182" s="195" t="n">
        <v>93</v>
      </c>
      <c r="G182" s="239" t="n">
        <v>175</v>
      </c>
      <c r="H182" s="197" t="inlineStr">
        <is>
          <t>다</t>
        </is>
      </c>
      <c r="I182" s="242" t="inlineStr">
        <is>
          <t>단국대</t>
        </is>
      </c>
      <c r="J182" s="242" t="inlineStr">
        <is>
          <t>철학과</t>
        </is>
      </c>
      <c r="K182" s="195" t="inlineStr">
        <is>
          <t>통합</t>
        </is>
      </c>
      <c r="L182" s="697">
        <f>IF(OFFSET(환산공식!$ED$15,$F182,0)=1,"O","X")</f>
        <v/>
      </c>
      <c r="M182" s="188">
        <f>IFERROR(OFFSET(환산공식!DJ$15,$F182,0),"")</f>
        <v/>
      </c>
      <c r="N182" s="697">
        <f>IFERROR(CONCATENATE(ROUND(OFFSET(환산공식!DK$15,$F182,0),1),"%"),"")</f>
        <v/>
      </c>
      <c r="O182" s="697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7">
        <f>OFFSET(환산공식!FX$15,$F182,0)</f>
        <v/>
      </c>
      <c r="AA182" s="179">
        <f>OFFSET(환산공식!FY$15,$F182,0)</f>
        <v/>
      </c>
      <c r="AB182" s="3" t="n"/>
      <c r="AD182" s="0">
        <f>IF(L182="X",6,IF(Q182&gt;R182,1,IF(Q182&gt;S182,2,IF(Q182&gt;T182,3,IF(Q182&gt;U182,4,IF(Q182&gt;=V182,5,IF(Q182&lt;V182,6,"")))))))</f>
        <v/>
      </c>
      <c r="AF182" s="3" t="n"/>
      <c r="AG182" s="3" t="n"/>
      <c r="AH182" s="3" t="n"/>
    </row>
    <row r="183">
      <c r="A183" s="198" t="n"/>
      <c r="B183" s="198" t="n"/>
      <c r="C183" s="198" t="inlineStr">
        <is>
          <t>다176</t>
        </is>
      </c>
      <c r="D183" s="235" t="n">
        <v>2074</v>
      </c>
      <c r="E183" s="195" t="n">
        <v>95</v>
      </c>
      <c r="F183" s="195" t="n">
        <v>95</v>
      </c>
      <c r="G183" s="239" t="n">
        <v>176</v>
      </c>
      <c r="H183" s="197" t="inlineStr">
        <is>
          <t>다</t>
        </is>
      </c>
      <c r="I183" s="242" t="inlineStr">
        <is>
          <t>단국대</t>
        </is>
      </c>
      <c r="J183" s="242" t="inlineStr">
        <is>
          <t>사회계열광역</t>
        </is>
      </c>
      <c r="K183" s="195" t="inlineStr">
        <is>
          <t>통합</t>
        </is>
      </c>
      <c r="L183" s="697">
        <f>IF(OFFSET(환산공식!$ED$15,$F183,0)=1,"O","X")</f>
        <v/>
      </c>
      <c r="M183" s="188">
        <f>IFERROR(OFFSET(환산공식!DJ$15,$F183,0),"")</f>
        <v/>
      </c>
      <c r="N183" s="697">
        <f>IFERROR(CONCATENATE(ROUND(OFFSET(환산공식!DK$15,$F183,0),1),"%"),"")</f>
        <v/>
      </c>
      <c r="O183" s="697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7">
        <f>OFFSET(환산공식!FX$15,$F183,0)</f>
        <v/>
      </c>
      <c r="AA183" s="179">
        <f>OFFSET(환산공식!FY$15,$F183,0)</f>
        <v/>
      </c>
      <c r="AB183" s="3" t="n"/>
      <c r="AD183" s="0">
        <f>IF(L183="X",6,IF(Q183&gt;R183,1,IF(Q183&gt;S183,2,IF(Q183&gt;T183,3,IF(Q183&gt;U183,4,IF(Q183&gt;=V183,5,IF(Q183&lt;V183,6,"")))))))</f>
        <v/>
      </c>
      <c r="AF183" s="3" t="n"/>
      <c r="AG183" s="3" t="n"/>
      <c r="AH183" s="3" t="n"/>
    </row>
    <row r="184">
      <c r="A184" s="198" t="n"/>
      <c r="B184" s="198" t="n"/>
      <c r="C184" s="198" t="inlineStr">
        <is>
          <t>다177</t>
        </is>
      </c>
      <c r="D184" s="235" t="n">
        <v>2075</v>
      </c>
      <c r="E184" s="195" t="n">
        <v>93</v>
      </c>
      <c r="F184" s="195" t="n">
        <v>93</v>
      </c>
      <c r="G184" s="239" t="n">
        <v>177</v>
      </c>
      <c r="H184" s="197" t="inlineStr">
        <is>
          <t>다</t>
        </is>
      </c>
      <c r="I184" s="242" t="inlineStr">
        <is>
          <t>단국대</t>
        </is>
      </c>
      <c r="J184" s="242" t="inlineStr">
        <is>
          <t>한문교육과</t>
        </is>
      </c>
      <c r="K184" s="195" t="inlineStr">
        <is>
          <t>통합</t>
        </is>
      </c>
      <c r="L184" s="697">
        <f>IF(OFFSET(환산공식!$ED$15,$F184,0)=1,"O","X")</f>
        <v/>
      </c>
      <c r="M184" s="188">
        <f>IFERROR(OFFSET(환산공식!DJ$15,$F184,0),"")</f>
        <v/>
      </c>
      <c r="N184" s="697">
        <f>IFERROR(CONCATENATE(ROUND(OFFSET(환산공식!DK$15,$F184,0),1),"%"),"")</f>
        <v/>
      </c>
      <c r="O184" s="697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7">
        <f>OFFSET(환산공식!FX$15,$F184,0)</f>
        <v/>
      </c>
      <c r="AA184" s="179">
        <f>OFFSET(환산공식!FY$15,$F184,0)</f>
        <v/>
      </c>
      <c r="AB184" s="3" t="n"/>
      <c r="AD184" s="0">
        <f>IF(L184="X",6,IF(Q184&gt;R184,1,IF(Q184&gt;S184,2,IF(Q184&gt;T184,3,IF(Q184&gt;U184,4,IF(Q184&gt;=V184,5,IF(Q184&lt;V184,6,"")))))))</f>
        <v/>
      </c>
      <c r="AF184" s="3" t="n"/>
      <c r="AG184" s="3" t="n"/>
      <c r="AH184" s="3" t="n"/>
    </row>
    <row r="185">
      <c r="A185" s="198" t="n"/>
      <c r="B185" s="198" t="n"/>
      <c r="C185" s="198" t="inlineStr">
        <is>
          <t>다178</t>
        </is>
      </c>
      <c r="D185" s="235" t="n">
        <v>2076</v>
      </c>
      <c r="E185" s="195" t="n">
        <v>93</v>
      </c>
      <c r="F185" s="195" t="n">
        <v>93</v>
      </c>
      <c r="G185" s="239" t="n">
        <v>178</v>
      </c>
      <c r="H185" s="197" t="inlineStr">
        <is>
          <t>다</t>
        </is>
      </c>
      <c r="I185" s="242" t="inlineStr">
        <is>
          <t>단국대</t>
        </is>
      </c>
      <c r="J185" s="242" t="inlineStr">
        <is>
          <t>특수교육과</t>
        </is>
      </c>
      <c r="K185" s="195" t="inlineStr">
        <is>
          <t>통합</t>
        </is>
      </c>
      <c r="L185" s="697">
        <f>IF(OFFSET(환산공식!$ED$15,$F185,0)=1,"O","X")</f>
        <v/>
      </c>
      <c r="M185" s="188">
        <f>IFERROR(OFFSET(환산공식!DJ$15,$F185,0),"")</f>
        <v/>
      </c>
      <c r="N185" s="697">
        <f>IFERROR(CONCATENATE(ROUND(OFFSET(환산공식!DK$15,$F185,0),1),"%"),"")</f>
        <v/>
      </c>
      <c r="O185" s="697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7">
        <f>OFFSET(환산공식!FX$15,$F185,0)</f>
        <v/>
      </c>
      <c r="AA185" s="179">
        <f>OFFSET(환산공식!FY$15,$F185,0)</f>
        <v/>
      </c>
      <c r="AB185" s="3" t="n"/>
      <c r="AD185" s="0">
        <f>IF(L185="X",6,IF(Q185&gt;R185,1,IF(Q185&gt;S185,2,IF(Q185&gt;T185,3,IF(Q185&gt;U185,4,IF(Q185&gt;=V185,5,IF(Q185&lt;V185,6,"")))))))</f>
        <v/>
      </c>
      <c r="AF185" s="3" t="n"/>
      <c r="AG185" s="3" t="n"/>
      <c r="AH185" s="3" t="n"/>
    </row>
    <row r="186">
      <c r="A186" s="198" t="n"/>
      <c r="B186" s="198" t="n"/>
      <c r="C186" s="198" t="inlineStr">
        <is>
          <t>다179</t>
        </is>
      </c>
      <c r="D186" s="235" t="n">
        <v>2077</v>
      </c>
      <c r="E186" s="195" t="n">
        <v>99</v>
      </c>
      <c r="F186" s="195" t="n">
        <v>99</v>
      </c>
      <c r="G186" s="239" t="n">
        <v>179</v>
      </c>
      <c r="H186" s="197" t="inlineStr">
        <is>
          <t>다</t>
        </is>
      </c>
      <c r="I186" s="242" t="inlineStr">
        <is>
          <t>광운대</t>
        </is>
      </c>
      <c r="J186" s="242" t="inlineStr">
        <is>
          <t>정보융합학부</t>
        </is>
      </c>
      <c r="K186" s="195" t="inlineStr">
        <is>
          <t>자연</t>
        </is>
      </c>
      <c r="L186" s="697">
        <f>IF(OFFSET(환산공식!$ED$15,$F186,0)=1,"O","X")</f>
        <v/>
      </c>
      <c r="M186" s="188">
        <f>IFERROR(OFFSET(환산공식!DJ$15,$F186,0),"")</f>
        <v/>
      </c>
      <c r="N186" s="697">
        <f>IFERROR(CONCATENATE(ROUND(OFFSET(환산공식!DK$15,$F186,0),1),"%"),"")</f>
        <v/>
      </c>
      <c r="O186" s="697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7">
        <f>OFFSET(환산공식!FX$15,$F186,0)</f>
        <v/>
      </c>
      <c r="AA186" s="179">
        <f>OFFSET(환산공식!FY$15,$F186,0)</f>
        <v/>
      </c>
      <c r="AB186" s="3" t="n"/>
      <c r="AD186" s="0">
        <f>IF(L186="X",6,IF(Q186&gt;R186,1,IF(Q186&gt;S186,2,IF(Q186&gt;T186,3,IF(Q186&gt;U186,4,IF(Q186&gt;=V186,5,IF(Q186&lt;V186,6,"")))))))</f>
        <v/>
      </c>
      <c r="AF186" s="3" t="n"/>
      <c r="AG186" s="3" t="n"/>
      <c r="AH186" s="3" t="n"/>
    </row>
    <row r="187">
      <c r="A187" s="198" t="n"/>
      <c r="B187" s="198" t="n"/>
      <c r="C187" s="198" t="inlineStr">
        <is>
          <t>다180</t>
        </is>
      </c>
      <c r="D187" s="235" t="n">
        <v>2078</v>
      </c>
      <c r="E187" s="195" t="n">
        <v>96</v>
      </c>
      <c r="F187" s="195" t="n">
        <v>96</v>
      </c>
      <c r="G187" s="239" t="n">
        <v>180</v>
      </c>
      <c r="H187" s="197" t="inlineStr">
        <is>
          <t>다</t>
        </is>
      </c>
      <c r="I187" s="242" t="inlineStr">
        <is>
          <t>광운대</t>
        </is>
      </c>
      <c r="J187" s="242" t="inlineStr">
        <is>
          <t>전자융합공학과</t>
        </is>
      </c>
      <c r="K187" s="195" t="inlineStr">
        <is>
          <t>자연</t>
        </is>
      </c>
      <c r="L187" s="697">
        <f>IF(OFFSET(환산공식!$ED$15,$F187,0)=1,"O","X")</f>
        <v/>
      </c>
      <c r="M187" s="188">
        <f>IFERROR(OFFSET(환산공식!DJ$15,$F187,0),"")</f>
        <v/>
      </c>
      <c r="N187" s="697">
        <f>IFERROR(CONCATENATE(ROUND(OFFSET(환산공식!DK$15,$F187,0),1),"%"),"")</f>
        <v/>
      </c>
      <c r="O187" s="697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7">
        <f>OFFSET(환산공식!FX$15,$F187,0)</f>
        <v/>
      </c>
      <c r="AA187" s="179">
        <f>OFFSET(환산공식!FY$15,$F187,0)</f>
        <v/>
      </c>
      <c r="AB187" s="3" t="n"/>
      <c r="AD187" s="0">
        <f>IF(L187="X",6,IF(Q187&gt;R187,1,IF(Q187&gt;S187,2,IF(Q187&gt;T187,3,IF(Q187&gt;U187,4,IF(Q187&gt;=V187,5,IF(Q187&lt;V187,6,"")))))))</f>
        <v/>
      </c>
      <c r="AF187" s="3" t="n"/>
      <c r="AG187" s="3" t="n"/>
      <c r="AH187" s="3" t="n"/>
    </row>
    <row r="188">
      <c r="A188" s="198" t="n"/>
      <c r="B188" s="198" t="n"/>
      <c r="C188" s="198" t="inlineStr">
        <is>
          <t>다181</t>
        </is>
      </c>
      <c r="D188" s="235" t="n">
        <v>2079</v>
      </c>
      <c r="E188" s="195" t="n">
        <v>96</v>
      </c>
      <c r="F188" s="195" t="n">
        <v>96</v>
      </c>
      <c r="G188" s="239" t="n">
        <v>181</v>
      </c>
      <c r="H188" s="197" t="inlineStr">
        <is>
          <t>다</t>
        </is>
      </c>
      <c r="I188" s="242" t="inlineStr">
        <is>
          <t>광운대</t>
        </is>
      </c>
      <c r="J188" s="242" t="inlineStr">
        <is>
          <t>전자통신공학과</t>
        </is>
      </c>
      <c r="K188" s="195" t="inlineStr">
        <is>
          <t>자연</t>
        </is>
      </c>
      <c r="L188" s="697">
        <f>IF(OFFSET(환산공식!$ED$15,$F188,0)=1,"O","X")</f>
        <v/>
      </c>
      <c r="M188" s="188">
        <f>IFERROR(OFFSET(환산공식!DJ$15,$F188,0),"")</f>
        <v/>
      </c>
      <c r="N188" s="697">
        <f>IFERROR(CONCATENATE(ROUND(OFFSET(환산공식!DK$15,$F188,0),1),"%"),"")</f>
        <v/>
      </c>
      <c r="O188" s="697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7">
        <f>OFFSET(환산공식!FX$15,$F188,0)</f>
        <v/>
      </c>
      <c r="AA188" s="179">
        <f>OFFSET(환산공식!FY$15,$F188,0)</f>
        <v/>
      </c>
      <c r="AB188" s="3" t="n"/>
      <c r="AD188" s="0">
        <f>IF(L188="X",6,IF(Q188&gt;R188,1,IF(Q188&gt;S188,2,IF(Q188&gt;T188,3,IF(Q188&gt;U188,4,IF(Q188&gt;=V188,5,IF(Q188&lt;V188,6,"")))))))</f>
        <v/>
      </c>
      <c r="AF188" s="3" t="n"/>
      <c r="AG188" s="3" t="n"/>
      <c r="AH188" s="3" t="n"/>
    </row>
    <row r="189">
      <c r="A189" s="198" t="n"/>
      <c r="B189" s="198" t="n"/>
      <c r="C189" s="198" t="inlineStr">
        <is>
          <t>다182</t>
        </is>
      </c>
      <c r="D189" s="235" t="n">
        <v>2080</v>
      </c>
      <c r="E189" s="195" t="n">
        <v>96</v>
      </c>
      <c r="F189" s="195" t="n">
        <v>96</v>
      </c>
      <c r="G189" s="239" t="n">
        <v>182</v>
      </c>
      <c r="H189" s="197" t="inlineStr">
        <is>
          <t>다</t>
        </is>
      </c>
      <c r="I189" s="242" t="inlineStr">
        <is>
          <t>광운대</t>
        </is>
      </c>
      <c r="J189" s="242" t="inlineStr">
        <is>
          <t>전자재료공학과</t>
        </is>
      </c>
      <c r="K189" s="195" t="inlineStr">
        <is>
          <t>자연</t>
        </is>
      </c>
      <c r="L189" s="697">
        <f>IF(OFFSET(환산공식!$ED$15,$F189,0)=1,"O","X")</f>
        <v/>
      </c>
      <c r="M189" s="188">
        <f>IFERROR(OFFSET(환산공식!DJ$15,$F189,0),"")</f>
        <v/>
      </c>
      <c r="N189" s="697">
        <f>IFERROR(CONCATENATE(ROUND(OFFSET(환산공식!DK$15,$F189,0),1),"%"),"")</f>
        <v/>
      </c>
      <c r="O189" s="697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7">
        <f>OFFSET(환산공식!FX$15,$F189,0)</f>
        <v/>
      </c>
      <c r="AA189" s="179">
        <f>OFFSET(환산공식!FY$15,$F189,0)</f>
        <v/>
      </c>
      <c r="AB189" s="3" t="n"/>
      <c r="AD189" s="0">
        <f>IF(L189="X",6,IF(Q189&gt;R189,1,IF(Q189&gt;S189,2,IF(Q189&gt;T189,3,IF(Q189&gt;U189,4,IF(Q189&gt;=V189,5,IF(Q189&lt;V189,6,"")))))))</f>
        <v/>
      </c>
      <c r="AF189" s="3" t="n"/>
      <c r="AG189" s="3" t="n"/>
      <c r="AH189" s="3" t="n"/>
    </row>
    <row r="190">
      <c r="A190" s="198" t="n"/>
      <c r="B190" s="198" t="n"/>
      <c r="C190" s="198" t="inlineStr">
        <is>
          <t>다183</t>
        </is>
      </c>
      <c r="D190" s="235" t="n">
        <v>2081</v>
      </c>
      <c r="E190" s="195" t="n">
        <v>96</v>
      </c>
      <c r="F190" s="195" t="n">
        <v>96</v>
      </c>
      <c r="G190" s="239" t="n">
        <v>183</v>
      </c>
      <c r="H190" s="197" t="inlineStr">
        <is>
          <t>다</t>
        </is>
      </c>
      <c r="I190" s="242" t="inlineStr">
        <is>
          <t>광운대</t>
        </is>
      </c>
      <c r="J190" s="242" t="inlineStr">
        <is>
          <t>로봇학부AI로봇전공</t>
        </is>
      </c>
      <c r="K190" s="195" t="inlineStr">
        <is>
          <t>자연</t>
        </is>
      </c>
      <c r="L190" s="697">
        <f>IF(OFFSET(환산공식!$ED$15,$F190,0)=1,"O","X")</f>
        <v/>
      </c>
      <c r="M190" s="188">
        <f>IFERROR(OFFSET(환산공식!DJ$15,$F190,0),"")</f>
        <v/>
      </c>
      <c r="N190" s="697">
        <f>IFERROR(CONCATENATE(ROUND(OFFSET(환산공식!DK$15,$F190,0),1),"%"),"")</f>
        <v/>
      </c>
      <c r="O190" s="697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7">
        <f>OFFSET(환산공식!FX$15,$F190,0)</f>
        <v/>
      </c>
      <c r="AA190" s="179">
        <f>OFFSET(환산공식!FY$15,$F190,0)</f>
        <v/>
      </c>
      <c r="AB190" s="3" t="n"/>
      <c r="AD190" s="0">
        <f>IF(L190="X",6,IF(Q190&gt;R190,1,IF(Q190&gt;S190,2,IF(Q190&gt;T190,3,IF(Q190&gt;U190,4,IF(Q190&gt;=V190,5,IF(Q190&lt;V190,6,"")))))))</f>
        <v/>
      </c>
      <c r="AF190" s="3" t="n"/>
      <c r="AG190" s="3" t="n"/>
      <c r="AH190" s="3" t="n"/>
    </row>
    <row r="191">
      <c r="A191" s="198" t="n"/>
      <c r="B191" s="198" t="n"/>
      <c r="C191" s="198" t="inlineStr">
        <is>
          <t>다184</t>
        </is>
      </c>
      <c r="D191" s="235" t="n">
        <v>2082</v>
      </c>
      <c r="E191" s="195" t="n">
        <v>96</v>
      </c>
      <c r="F191" s="195" t="n">
        <v>96</v>
      </c>
      <c r="G191" s="239" t="n">
        <v>184</v>
      </c>
      <c r="H191" s="197" t="inlineStr">
        <is>
          <t>다</t>
        </is>
      </c>
      <c r="I191" s="242" t="inlineStr">
        <is>
          <t>광운대</t>
        </is>
      </c>
      <c r="J191" s="242" t="inlineStr">
        <is>
          <t>자율전공학부(자연)</t>
        </is>
      </c>
      <c r="K191" s="195" t="inlineStr">
        <is>
          <t>자연</t>
        </is>
      </c>
      <c r="L191" s="697">
        <f>IF(OFFSET(환산공식!$ED$15,$F191,0)=1,"O","X")</f>
        <v/>
      </c>
      <c r="M191" s="188">
        <f>IFERROR(OFFSET(환산공식!DJ$15,$F191,0),"")</f>
        <v/>
      </c>
      <c r="N191" s="697">
        <f>IFERROR(CONCATENATE(ROUND(OFFSET(환산공식!DK$15,$F191,0),1),"%"),"")</f>
        <v/>
      </c>
      <c r="O191" s="697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7">
        <f>OFFSET(환산공식!FX$15,$F191,0)</f>
        <v/>
      </c>
      <c r="AA191" s="179">
        <f>OFFSET(환산공식!FY$15,$F191,0)</f>
        <v/>
      </c>
      <c r="AB191" s="3" t="n"/>
      <c r="AD191" s="0">
        <f>IF(L191="X",6,IF(Q191&gt;R191,1,IF(Q191&gt;S191,2,IF(Q191&gt;T191,3,IF(Q191&gt;U191,4,IF(Q191&gt;=V191,5,IF(Q191&lt;V191,6,"")))))))</f>
        <v/>
      </c>
      <c r="AF191" s="3" t="n"/>
      <c r="AG191" s="3" t="n"/>
      <c r="AH191" s="3" t="n"/>
    </row>
    <row r="192">
      <c r="A192" s="198" t="n"/>
      <c r="B192" s="198" t="n"/>
      <c r="C192" s="198" t="inlineStr">
        <is>
          <t>다185</t>
        </is>
      </c>
      <c r="D192" s="235" t="n">
        <v>2083</v>
      </c>
      <c r="E192" s="195" t="n">
        <v>96</v>
      </c>
      <c r="F192" s="195" t="n">
        <v>96</v>
      </c>
      <c r="G192" s="239" t="n">
        <v>185</v>
      </c>
      <c r="H192" s="197" t="inlineStr">
        <is>
          <t>다</t>
        </is>
      </c>
      <c r="I192" s="242" t="inlineStr">
        <is>
          <t>광운대</t>
        </is>
      </c>
      <c r="J192" s="242" t="inlineStr">
        <is>
          <t>환경공학과</t>
        </is>
      </c>
      <c r="K192" s="195" t="inlineStr">
        <is>
          <t>자연</t>
        </is>
      </c>
      <c r="L192" s="697">
        <f>IF(OFFSET(환산공식!$ED$15,$F192,0)=1,"O","X")</f>
        <v/>
      </c>
      <c r="M192" s="188">
        <f>IFERROR(OFFSET(환산공식!DJ$15,$F192,0),"")</f>
        <v/>
      </c>
      <c r="N192" s="697">
        <f>IFERROR(CONCATENATE(ROUND(OFFSET(환산공식!DK$15,$F192,0),1),"%"),"")</f>
        <v/>
      </c>
      <c r="O192" s="697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7">
        <f>OFFSET(환산공식!FX$15,$F192,0)</f>
        <v/>
      </c>
      <c r="AA192" s="179">
        <f>OFFSET(환산공식!FY$15,$F192,0)</f>
        <v/>
      </c>
      <c r="AB192" s="3" t="n"/>
      <c r="AD192" s="0">
        <f>IF(L192="X",6,IF(Q192&gt;R192,1,IF(Q192&gt;S192,2,IF(Q192&gt;T192,3,IF(Q192&gt;U192,4,IF(Q192&gt;=V192,5,IF(Q192&lt;V192,6,"")))))))</f>
        <v/>
      </c>
      <c r="AF192" s="3" t="n"/>
      <c r="AG192" s="3" t="n"/>
      <c r="AH192" s="3" t="n"/>
    </row>
    <row r="193">
      <c r="A193" s="198" t="n"/>
      <c r="B193" s="198" t="n"/>
      <c r="C193" s="198" t="inlineStr">
        <is>
          <t>다186</t>
        </is>
      </c>
      <c r="D193" s="235" t="n">
        <v>2084</v>
      </c>
      <c r="E193" s="195" t="n">
        <v>96</v>
      </c>
      <c r="F193" s="195" t="n">
        <v>96</v>
      </c>
      <c r="G193" s="239" t="n">
        <v>186</v>
      </c>
      <c r="H193" s="197" t="inlineStr">
        <is>
          <t>다</t>
        </is>
      </c>
      <c r="I193" s="242" t="inlineStr">
        <is>
          <t>광운대</t>
        </is>
      </c>
      <c r="J193" s="242" t="inlineStr">
        <is>
          <t>건축공학과</t>
        </is>
      </c>
      <c r="K193" s="195" t="inlineStr">
        <is>
          <t>자연</t>
        </is>
      </c>
      <c r="L193" s="697">
        <f>IF(OFFSET(환산공식!$ED$15,$F193,0)=1,"O","X")</f>
        <v/>
      </c>
      <c r="M193" s="188">
        <f>IFERROR(OFFSET(환산공식!DJ$15,$F193,0),"")</f>
        <v/>
      </c>
      <c r="N193" s="697">
        <f>IFERROR(CONCATENATE(ROUND(OFFSET(환산공식!DK$15,$F193,0),1),"%"),"")</f>
        <v/>
      </c>
      <c r="O193" s="697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7">
        <f>OFFSET(환산공식!FX$15,$F193,0)</f>
        <v/>
      </c>
      <c r="AA193" s="179">
        <f>OFFSET(환산공식!FY$15,$F193,0)</f>
        <v/>
      </c>
      <c r="AB193" s="3" t="n"/>
      <c r="AD193" s="0">
        <f>IF(L193="X",6,IF(Q193&gt;R193,1,IF(Q193&gt;S193,2,IF(Q193&gt;T193,3,IF(Q193&gt;U193,4,IF(Q193&gt;=V193,5,IF(Q193&lt;V193,6,"")))))))</f>
        <v/>
      </c>
      <c r="AF193" s="3" t="n"/>
      <c r="AG193" s="3" t="n"/>
      <c r="AH193" s="3" t="n"/>
    </row>
    <row r="194">
      <c r="A194" s="198" t="n"/>
      <c r="B194" s="198" t="n"/>
      <c r="C194" s="198" t="inlineStr">
        <is>
          <t>다187</t>
        </is>
      </c>
      <c r="D194" s="235" t="n">
        <v>2085</v>
      </c>
      <c r="E194" s="195" t="n">
        <v>96</v>
      </c>
      <c r="F194" s="195" t="n">
        <v>96</v>
      </c>
      <c r="G194" s="239" t="n">
        <v>187</v>
      </c>
      <c r="H194" s="197" t="inlineStr">
        <is>
          <t>다</t>
        </is>
      </c>
      <c r="I194" s="242" t="inlineStr">
        <is>
          <t>광운대</t>
        </is>
      </c>
      <c r="J194" s="242" t="inlineStr">
        <is>
          <t>화학과</t>
        </is>
      </c>
      <c r="K194" s="195" t="inlineStr">
        <is>
          <t>자연</t>
        </is>
      </c>
      <c r="L194" s="697">
        <f>IF(OFFSET(환산공식!$ED$15,$F194,0)=1,"O","X")</f>
        <v/>
      </c>
      <c r="M194" s="188">
        <f>IFERROR(OFFSET(환산공식!DJ$15,$F194,0),"")</f>
        <v/>
      </c>
      <c r="N194" s="697">
        <f>IFERROR(CONCATENATE(ROUND(OFFSET(환산공식!DK$15,$F194,0),1),"%"),"")</f>
        <v/>
      </c>
      <c r="O194" s="697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7">
        <f>OFFSET(환산공식!FX$15,$F194,0)</f>
        <v/>
      </c>
      <c r="AA194" s="179">
        <f>OFFSET(환산공식!FY$15,$F194,0)</f>
        <v/>
      </c>
      <c r="AB194" s="3" t="n"/>
      <c r="AD194" s="0">
        <f>IF(L194="X",6,IF(Q194&gt;R194,1,IF(Q194&gt;S194,2,IF(Q194&gt;T194,3,IF(Q194&gt;U194,4,IF(Q194&gt;=V194,5,IF(Q194&lt;V194,6,"")))))))</f>
        <v/>
      </c>
      <c r="AF194" s="3" t="n"/>
      <c r="AG194" s="3" t="n"/>
      <c r="AH194" s="3" t="n"/>
    </row>
    <row r="195">
      <c r="A195" s="198" t="n"/>
      <c r="B195" s="198" t="n"/>
      <c r="C195" s="198" t="inlineStr">
        <is>
          <t>다188</t>
        </is>
      </c>
      <c r="D195" s="235" t="n">
        <v>2086</v>
      </c>
      <c r="E195" s="195" t="n">
        <v>96</v>
      </c>
      <c r="F195" s="195" t="n">
        <v>96</v>
      </c>
      <c r="G195" s="239" t="n">
        <v>188</v>
      </c>
      <c r="H195" s="197" t="inlineStr">
        <is>
          <t>다</t>
        </is>
      </c>
      <c r="I195" s="242" t="inlineStr">
        <is>
          <t>광운대</t>
        </is>
      </c>
      <c r="J195" s="242" t="inlineStr">
        <is>
          <t>전자바이오물리학과</t>
        </is>
      </c>
      <c r="K195" s="195" t="inlineStr">
        <is>
          <t>자연</t>
        </is>
      </c>
      <c r="L195" s="697">
        <f>IF(OFFSET(환산공식!$ED$15,$F195,0)=1,"O","X")</f>
        <v/>
      </c>
      <c r="M195" s="188">
        <f>IFERROR(OFFSET(환산공식!DJ$15,$F195,0),"")</f>
        <v/>
      </c>
      <c r="N195" s="697">
        <f>IFERROR(CONCATENATE(ROUND(OFFSET(환산공식!DK$15,$F195,0),1),"%"),"")</f>
        <v/>
      </c>
      <c r="O195" s="697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7">
        <f>OFFSET(환산공식!FX$15,$F195,0)</f>
        <v/>
      </c>
      <c r="AA195" s="179">
        <f>OFFSET(환산공식!FY$15,$F195,0)</f>
        <v/>
      </c>
      <c r="AB195" s="3" t="n"/>
      <c r="AD195" s="0">
        <f>IF(L195="X",6,IF(Q195&gt;R195,1,IF(Q195&gt;S195,2,IF(Q195&gt;T195,3,IF(Q195&gt;U195,4,IF(Q195&gt;=V195,5,IF(Q195&lt;V195,6,"")))))))</f>
        <v/>
      </c>
      <c r="AF195" s="3" t="n"/>
      <c r="AG195" s="3" t="n"/>
      <c r="AH195" s="3" t="n"/>
    </row>
    <row r="196">
      <c r="A196" s="198" t="n"/>
      <c r="B196" s="198" t="n"/>
      <c r="C196" s="198" t="inlineStr">
        <is>
          <t>다189</t>
        </is>
      </c>
      <c r="D196" s="235" t="n">
        <v>2087</v>
      </c>
      <c r="E196" s="195" t="n">
        <v>96</v>
      </c>
      <c r="F196" s="195" t="n">
        <v>96</v>
      </c>
      <c r="G196" s="239" t="n">
        <v>189</v>
      </c>
      <c r="H196" s="197" t="inlineStr">
        <is>
          <t>다</t>
        </is>
      </c>
      <c r="I196" s="242" t="inlineStr">
        <is>
          <t>광운대</t>
        </is>
      </c>
      <c r="J196" s="242" t="inlineStr">
        <is>
          <t>전자재료공학과(기회균형)</t>
        </is>
      </c>
      <c r="K196" s="195" t="inlineStr">
        <is>
          <t>자연</t>
        </is>
      </c>
      <c r="L196" s="697">
        <f>IF(OFFSET(환산공식!$ED$15,$F196,0)=1,"O","X")</f>
        <v/>
      </c>
      <c r="M196" s="188">
        <f>IFERROR(OFFSET(환산공식!DJ$15,$F196,0),"")</f>
        <v/>
      </c>
      <c r="N196" s="697">
        <f>IFERROR(CONCATENATE(ROUND(OFFSET(환산공식!DK$15,$F196,0),1),"%"),"")</f>
        <v/>
      </c>
      <c r="O196" s="697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7">
        <f>OFFSET(환산공식!FX$15,$F196,0)</f>
        <v/>
      </c>
      <c r="AA196" s="179">
        <f>OFFSET(환산공식!FY$15,$F196,0)</f>
        <v/>
      </c>
      <c r="AB196" s="3" t="n"/>
      <c r="AD196" s="0">
        <f>IF(L196="X",6,IF(Q196&gt;R196,1,IF(Q196&gt;S196,2,IF(Q196&gt;T196,3,IF(Q196&gt;U196,4,IF(Q196&gt;=V196,5,IF(Q196&lt;V196,6,"")))))))</f>
        <v/>
      </c>
      <c r="AF196" s="3" t="n"/>
      <c r="AG196" s="3" t="n"/>
      <c r="AH196" s="3" t="n"/>
    </row>
    <row r="197">
      <c r="A197" s="198" t="n"/>
      <c r="B197" s="198" t="n"/>
      <c r="C197" s="198" t="inlineStr">
        <is>
          <t>다190</t>
        </is>
      </c>
      <c r="D197" s="235" t="n">
        <v>2088</v>
      </c>
      <c r="E197" s="195" t="n">
        <v>96</v>
      </c>
      <c r="F197" s="195" t="n">
        <v>96</v>
      </c>
      <c r="G197" s="239" t="n">
        <v>190</v>
      </c>
      <c r="H197" s="197" t="inlineStr">
        <is>
          <t>다</t>
        </is>
      </c>
      <c r="I197" s="242" t="inlineStr">
        <is>
          <t>광운대</t>
        </is>
      </c>
      <c r="J197" s="242" t="inlineStr">
        <is>
          <t>전자융합공학과(기회균형)</t>
        </is>
      </c>
      <c r="K197" s="195" t="inlineStr">
        <is>
          <t>자연</t>
        </is>
      </c>
      <c r="L197" s="697">
        <f>IF(OFFSET(환산공식!$ED$15,$F197,0)=1,"O","X")</f>
        <v/>
      </c>
      <c r="M197" s="188">
        <f>IFERROR(OFFSET(환산공식!DJ$15,$F197,0),"")</f>
        <v/>
      </c>
      <c r="N197" s="697">
        <f>IFERROR(CONCATENATE(ROUND(OFFSET(환산공식!DK$15,$F197,0),1),"%"),"")</f>
        <v/>
      </c>
      <c r="O197" s="697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7">
        <f>OFFSET(환산공식!FX$15,$F197,0)</f>
        <v/>
      </c>
      <c r="AA197" s="179">
        <f>OFFSET(환산공식!FY$15,$F197,0)</f>
        <v/>
      </c>
      <c r="AB197" s="3" t="n"/>
      <c r="AD197" s="0">
        <f>IF(L197="X",6,IF(Q197&gt;R197,1,IF(Q197&gt;S197,2,IF(Q197&gt;T197,3,IF(Q197&gt;U197,4,IF(Q197&gt;=V197,5,IF(Q197&lt;V197,6,"")))))))</f>
        <v/>
      </c>
      <c r="AF197" s="3" t="n"/>
      <c r="AG197" s="3" t="n"/>
      <c r="AH197" s="3" t="n"/>
    </row>
    <row r="198">
      <c r="A198" s="198" t="n"/>
      <c r="B198" s="198" t="n"/>
      <c r="C198" s="198" t="inlineStr">
        <is>
          <t>다191</t>
        </is>
      </c>
      <c r="D198" s="235" t="n">
        <v>2089</v>
      </c>
      <c r="E198" s="195" t="n">
        <v>96</v>
      </c>
      <c r="F198" s="195" t="n">
        <v>96</v>
      </c>
      <c r="G198" s="239" t="n">
        <v>191</v>
      </c>
      <c r="H198" s="197" t="inlineStr">
        <is>
          <t>다</t>
        </is>
      </c>
      <c r="I198" s="242" t="inlineStr">
        <is>
          <t>광운대</t>
        </is>
      </c>
      <c r="J198" s="242" t="inlineStr">
        <is>
          <t>로봇학부AI로봇전공(기회균형)</t>
        </is>
      </c>
      <c r="K198" s="195" t="inlineStr">
        <is>
          <t>자연</t>
        </is>
      </c>
      <c r="L198" s="697">
        <f>IF(OFFSET(환산공식!$ED$15,$F198,0)=1,"O","X")</f>
        <v/>
      </c>
      <c r="M198" s="188">
        <f>IFERROR(OFFSET(환산공식!DJ$15,$F198,0),"")</f>
        <v/>
      </c>
      <c r="N198" s="697">
        <f>IFERROR(CONCATENATE(ROUND(OFFSET(환산공식!DK$15,$F198,0),1),"%"),"")</f>
        <v/>
      </c>
      <c r="O198" s="697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7">
        <f>OFFSET(환산공식!FX$15,$F198,0)</f>
        <v/>
      </c>
      <c r="AA198" s="179">
        <f>OFFSET(환산공식!FY$15,$F198,0)</f>
        <v/>
      </c>
      <c r="AB198" s="3" t="n"/>
      <c r="AD198" s="0">
        <f>IF(L198="X",6,IF(Q198&gt;R198,1,IF(Q198&gt;S198,2,IF(Q198&gt;T198,3,IF(Q198&gt;U198,4,IF(Q198&gt;=V198,5,IF(Q198&lt;V198,6,"")))))))</f>
        <v/>
      </c>
      <c r="AF198" s="3" t="n"/>
      <c r="AG198" s="3" t="n"/>
      <c r="AH198" s="3" t="n"/>
    </row>
    <row r="199">
      <c r="A199" s="198" t="n"/>
      <c r="B199" s="198" t="n"/>
      <c r="C199" s="198" t="inlineStr">
        <is>
          <t>다192</t>
        </is>
      </c>
      <c r="D199" s="235" t="n">
        <v>2090</v>
      </c>
      <c r="E199" s="195" t="n">
        <v>96</v>
      </c>
      <c r="F199" s="195" t="n">
        <v>96</v>
      </c>
      <c r="G199" s="239" t="n">
        <v>192</v>
      </c>
      <c r="H199" s="197" t="inlineStr">
        <is>
          <t>다</t>
        </is>
      </c>
      <c r="I199" s="242" t="inlineStr">
        <is>
          <t>광운대</t>
        </is>
      </c>
      <c r="J199" s="242" t="inlineStr">
        <is>
          <t>정보융합학부(기회균형)</t>
        </is>
      </c>
      <c r="K199" s="195" t="inlineStr">
        <is>
          <t>자연</t>
        </is>
      </c>
      <c r="L199" s="697">
        <f>IF(OFFSET(환산공식!$ED$15,$F199,0)=1,"O","X")</f>
        <v/>
      </c>
      <c r="M199" s="188">
        <f>IFERROR(OFFSET(환산공식!DJ$15,$F199,0),"")</f>
        <v/>
      </c>
      <c r="N199" s="697">
        <f>IFERROR(CONCATENATE(ROUND(OFFSET(환산공식!DK$15,$F199,0),1),"%"),"")</f>
        <v/>
      </c>
      <c r="O199" s="697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7">
        <f>OFFSET(환산공식!FX$15,$F199,0)</f>
        <v/>
      </c>
      <c r="AA199" s="179">
        <f>OFFSET(환산공식!FY$15,$F199,0)</f>
        <v/>
      </c>
      <c r="AB199" s="3" t="n"/>
      <c r="AD199" s="0">
        <f>IF(L199="X",6,IF(Q199&gt;R199,1,IF(Q199&gt;S199,2,IF(Q199&gt;T199,3,IF(Q199&gt;U199,4,IF(Q199&gt;=V199,5,IF(Q199&lt;V199,6,"")))))))</f>
        <v/>
      </c>
      <c r="AF199" s="3" t="n"/>
      <c r="AG199" s="3" t="n"/>
      <c r="AH199" s="3" t="n"/>
    </row>
    <row r="200">
      <c r="A200" s="198" t="n"/>
      <c r="B200" s="198" t="n"/>
      <c r="C200" s="198" t="inlineStr">
        <is>
          <t>다193</t>
        </is>
      </c>
      <c r="D200" s="235" t="n">
        <v>2091</v>
      </c>
      <c r="E200" s="195" t="n">
        <v>96</v>
      </c>
      <c r="F200" s="195" t="n">
        <v>96</v>
      </c>
      <c r="G200" s="239" t="n">
        <v>193</v>
      </c>
      <c r="H200" s="197" t="inlineStr">
        <is>
          <t>다</t>
        </is>
      </c>
      <c r="I200" s="242" t="inlineStr">
        <is>
          <t>광운대</t>
        </is>
      </c>
      <c r="J200" s="242" t="inlineStr">
        <is>
          <t>환경공학과(기회균형)</t>
        </is>
      </c>
      <c r="K200" s="195" t="inlineStr">
        <is>
          <t>자연</t>
        </is>
      </c>
      <c r="L200" s="697">
        <f>IF(OFFSET(환산공식!$ED$15,$F200,0)=1,"O","X")</f>
        <v/>
      </c>
      <c r="M200" s="188">
        <f>IFERROR(OFFSET(환산공식!DJ$15,$F200,0),"")</f>
        <v/>
      </c>
      <c r="N200" s="697">
        <f>IFERROR(CONCATENATE(ROUND(OFFSET(환산공식!DK$15,$F200,0),1),"%"),"")</f>
        <v/>
      </c>
      <c r="O200" s="697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7">
        <f>OFFSET(환산공식!FX$15,$F200,0)</f>
        <v/>
      </c>
      <c r="AA200" s="179">
        <f>OFFSET(환산공식!FY$15,$F200,0)</f>
        <v/>
      </c>
      <c r="AB200" s="3" t="n"/>
      <c r="AD200" s="0">
        <f>IF(L200="X",6,IF(Q200&gt;R200,1,IF(Q200&gt;S200,2,IF(Q200&gt;T200,3,IF(Q200&gt;U200,4,IF(Q200&gt;=V200,5,IF(Q200&lt;V200,6,"")))))))</f>
        <v/>
      </c>
      <c r="AF200" s="3" t="n"/>
      <c r="AG200" s="3" t="n"/>
      <c r="AH200" s="3" t="n"/>
    </row>
    <row r="201">
      <c r="A201" s="198" t="n"/>
      <c r="B201" s="198" t="n"/>
      <c r="C201" s="198" t="inlineStr">
        <is>
          <t>다194</t>
        </is>
      </c>
      <c r="D201" s="235" t="n">
        <v>2092</v>
      </c>
      <c r="E201" s="195" t="n">
        <v>96</v>
      </c>
      <c r="F201" s="195" t="n">
        <v>96</v>
      </c>
      <c r="G201" s="239" t="n">
        <v>194</v>
      </c>
      <c r="H201" s="197" t="inlineStr">
        <is>
          <t>다</t>
        </is>
      </c>
      <c r="I201" s="242" t="inlineStr">
        <is>
          <t>광운대</t>
        </is>
      </c>
      <c r="J201" s="242" t="inlineStr">
        <is>
          <t>전자바이오물리학과(기회균형)</t>
        </is>
      </c>
      <c r="K201" s="195" t="inlineStr">
        <is>
          <t>자연</t>
        </is>
      </c>
      <c r="L201" s="697">
        <f>IF(OFFSET(환산공식!$ED$15,$F201,0)=1,"O","X")</f>
        <v/>
      </c>
      <c r="M201" s="188">
        <f>IFERROR(OFFSET(환산공식!DJ$15,$F201,0),"")</f>
        <v/>
      </c>
      <c r="N201" s="697">
        <f>IFERROR(CONCATENATE(ROUND(OFFSET(환산공식!DK$15,$F201,0),1),"%"),"")</f>
        <v/>
      </c>
      <c r="O201" s="697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7">
        <f>OFFSET(환산공식!FX$15,$F201,0)</f>
        <v/>
      </c>
      <c r="AA201" s="179">
        <f>OFFSET(환산공식!FY$15,$F201,0)</f>
        <v/>
      </c>
      <c r="AB201" s="3" t="n"/>
      <c r="AD201" s="0">
        <f>IF(L201="X",6,IF(Q201&gt;R201,1,IF(Q201&gt;S201,2,IF(Q201&gt;T201,3,IF(Q201&gt;U201,4,IF(Q201&gt;=V201,5,IF(Q201&lt;V201,6,"")))))))</f>
        <v/>
      </c>
      <c r="AF201" s="3" t="n"/>
      <c r="AG201" s="3" t="n"/>
      <c r="AH201" s="3" t="n"/>
    </row>
    <row r="202">
      <c r="A202" s="198" t="n"/>
      <c r="B202" s="198" t="n"/>
      <c r="C202" s="198" t="inlineStr">
        <is>
          <t>다195</t>
        </is>
      </c>
      <c r="D202" s="235" t="n">
        <v>2093</v>
      </c>
      <c r="E202" s="195" t="n">
        <v>96</v>
      </c>
      <c r="F202" s="195" t="n">
        <v>96</v>
      </c>
      <c r="G202" s="239" t="n">
        <v>195</v>
      </c>
      <c r="H202" s="197" t="inlineStr">
        <is>
          <t>다</t>
        </is>
      </c>
      <c r="I202" s="242" t="inlineStr">
        <is>
          <t>광운대</t>
        </is>
      </c>
      <c r="J202" s="242" t="inlineStr">
        <is>
          <t>전자통신공학과(기회균형)</t>
        </is>
      </c>
      <c r="K202" s="195" t="inlineStr">
        <is>
          <t>자연</t>
        </is>
      </c>
      <c r="L202" s="697">
        <f>IF(OFFSET(환산공식!$ED$15,$F202,0)=1,"O","X")</f>
        <v/>
      </c>
      <c r="M202" s="188">
        <f>IFERROR(OFFSET(환산공식!DJ$15,$F202,0),"")</f>
        <v/>
      </c>
      <c r="N202" s="697">
        <f>IFERROR(CONCATENATE(ROUND(OFFSET(환산공식!DK$15,$F202,0),1),"%"),"")</f>
        <v/>
      </c>
      <c r="O202" s="697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7">
        <f>OFFSET(환산공식!FX$15,$F202,0)</f>
        <v/>
      </c>
      <c r="AA202" s="179">
        <f>OFFSET(환산공식!FY$15,$F202,0)</f>
        <v/>
      </c>
      <c r="AB202" s="3" t="n"/>
      <c r="AD202" s="0">
        <f>IF(L202="X",6,IF(Q202&gt;R202,1,IF(Q202&gt;S202,2,IF(Q202&gt;T202,3,IF(Q202&gt;U202,4,IF(Q202&gt;=V202,5,IF(Q202&lt;V202,6,"")))))))</f>
        <v/>
      </c>
      <c r="AF202" s="3" t="n"/>
      <c r="AG202" s="3" t="n"/>
      <c r="AH202" s="3" t="n"/>
    </row>
    <row r="203">
      <c r="A203" s="198" t="n"/>
      <c r="B203" s="198" t="n"/>
      <c r="C203" s="198" t="inlineStr">
        <is>
          <t>다196</t>
        </is>
      </c>
      <c r="D203" s="235" t="n">
        <v>2094</v>
      </c>
      <c r="E203" s="195" t="n">
        <v>96</v>
      </c>
      <c r="F203" s="195" t="n">
        <v>96</v>
      </c>
      <c r="G203" s="239" t="n">
        <v>196</v>
      </c>
      <c r="H203" s="197" t="inlineStr">
        <is>
          <t>다</t>
        </is>
      </c>
      <c r="I203" s="242" t="inlineStr">
        <is>
          <t>광운대</t>
        </is>
      </c>
      <c r="J203" s="242" t="inlineStr">
        <is>
          <t>화학과(기회균형)</t>
        </is>
      </c>
      <c r="K203" s="195" t="inlineStr">
        <is>
          <t>자연</t>
        </is>
      </c>
      <c r="L203" s="697">
        <f>IF(OFFSET(환산공식!$ED$15,$F203,0)=1,"O","X")</f>
        <v/>
      </c>
      <c r="M203" s="188">
        <f>IFERROR(OFFSET(환산공식!DJ$15,$F203,0),"")</f>
        <v/>
      </c>
      <c r="N203" s="697">
        <f>IFERROR(CONCATENATE(ROUND(OFFSET(환산공식!DK$15,$F203,0),1),"%"),"")</f>
        <v/>
      </c>
      <c r="O203" s="697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7">
        <f>OFFSET(환산공식!FX$15,$F203,0)</f>
        <v/>
      </c>
      <c r="AA203" s="179">
        <f>OFFSET(환산공식!FY$15,$F203,0)</f>
        <v/>
      </c>
      <c r="AB203" s="3" t="n"/>
      <c r="AD203" s="0">
        <f>IF(L203="X",6,IF(Q203&gt;R203,1,IF(Q203&gt;S203,2,IF(Q203&gt;T203,3,IF(Q203&gt;U203,4,IF(Q203&gt;=V203,5,IF(Q203&lt;V203,6,"")))))))</f>
        <v/>
      </c>
      <c r="AF203" s="3" t="n"/>
      <c r="AG203" s="3" t="n"/>
      <c r="AH203" s="3" t="n"/>
    </row>
    <row r="204">
      <c r="A204" s="198" t="n"/>
      <c r="B204" s="198" t="n"/>
      <c r="C204" s="198" t="inlineStr">
        <is>
          <t>다197</t>
        </is>
      </c>
      <c r="D204" s="235" t="n">
        <v>2095</v>
      </c>
      <c r="E204" s="195" t="n">
        <v>96</v>
      </c>
      <c r="F204" s="195" t="n">
        <v>96</v>
      </c>
      <c r="G204" s="239" t="n">
        <v>197</v>
      </c>
      <c r="H204" s="197" t="inlineStr">
        <is>
          <t>다</t>
        </is>
      </c>
      <c r="I204" s="242" t="inlineStr">
        <is>
          <t>광운대</t>
        </is>
      </c>
      <c r="J204" s="242" t="inlineStr">
        <is>
          <t>건축공학과(기회균형)</t>
        </is>
      </c>
      <c r="K204" s="195" t="inlineStr">
        <is>
          <t>자연</t>
        </is>
      </c>
      <c r="L204" s="697">
        <f>IF(OFFSET(환산공식!$ED$15,$F204,0)=1,"O","X")</f>
        <v/>
      </c>
      <c r="M204" s="188">
        <f>IFERROR(OFFSET(환산공식!DJ$15,$F204,0),"")</f>
        <v/>
      </c>
      <c r="N204" s="697">
        <f>IFERROR(CONCATENATE(ROUND(OFFSET(환산공식!DK$15,$F204,0),1),"%"),"")</f>
        <v/>
      </c>
      <c r="O204" s="697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7">
        <f>OFFSET(환산공식!FX$15,$F204,0)</f>
        <v/>
      </c>
      <c r="AA204" s="179">
        <f>OFFSET(환산공식!FY$15,$F204,0)</f>
        <v/>
      </c>
      <c r="AB204" s="3" t="n"/>
      <c r="AD204" s="0">
        <f>IF(L204="X",6,IF(Q204&gt;R204,1,IF(Q204&gt;S204,2,IF(Q204&gt;T204,3,IF(Q204&gt;U204,4,IF(Q204&gt;=V204,5,IF(Q204&lt;V204,6,"")))))))</f>
        <v/>
      </c>
      <c r="AF204" s="3" t="n"/>
      <c r="AG204" s="3" t="n"/>
      <c r="AH204" s="3" t="n"/>
    </row>
    <row r="205">
      <c r="A205" s="198" t="n"/>
      <c r="B205" s="198" t="n"/>
      <c r="C205" s="198" t="inlineStr">
        <is>
          <t>다198</t>
        </is>
      </c>
      <c r="D205" s="235" t="n">
        <v>2096</v>
      </c>
      <c r="E205" s="195" t="n">
        <v>97</v>
      </c>
      <c r="F205" s="195" t="n">
        <v>97</v>
      </c>
      <c r="G205" s="239" t="n">
        <v>198</v>
      </c>
      <c r="H205" s="197" t="inlineStr">
        <is>
          <t>다</t>
        </is>
      </c>
      <c r="I205" s="242" t="inlineStr">
        <is>
          <t>광운대</t>
        </is>
      </c>
      <c r="J205" s="242" t="inlineStr">
        <is>
          <t>법학부</t>
        </is>
      </c>
      <c r="K205" s="195" t="inlineStr">
        <is>
          <t>통합</t>
        </is>
      </c>
      <c r="L205" s="697">
        <f>IF(OFFSET(환산공식!$ED$15,$F205,0)=1,"O","X")</f>
        <v/>
      </c>
      <c r="M205" s="188">
        <f>IFERROR(OFFSET(환산공식!DJ$15,$F205,0),"")</f>
        <v/>
      </c>
      <c r="N205" s="697">
        <f>IFERROR(CONCATENATE(ROUND(OFFSET(환산공식!DK$15,$F205,0),1),"%"),"")</f>
        <v/>
      </c>
      <c r="O205" s="697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7">
        <f>OFFSET(환산공식!FX$15,$F205,0)</f>
        <v/>
      </c>
      <c r="AA205" s="179">
        <f>OFFSET(환산공식!FY$15,$F205,0)</f>
        <v/>
      </c>
      <c r="AB205" s="3" t="n"/>
      <c r="AD205" s="0">
        <f>IF(L205="X",6,IF(Q205&gt;R205,1,IF(Q205&gt;S205,2,IF(Q205&gt;T205,3,IF(Q205&gt;U205,4,IF(Q205&gt;=V205,5,IF(Q205&lt;V205,6,"")))))))</f>
        <v/>
      </c>
      <c r="AF205" s="3" t="n"/>
      <c r="AG205" s="3" t="n"/>
      <c r="AH205" s="3" t="n"/>
    </row>
    <row r="206">
      <c r="A206" s="198" t="n"/>
      <c r="B206" s="198" t="n"/>
      <c r="C206" s="198" t="inlineStr">
        <is>
          <t>다199</t>
        </is>
      </c>
      <c r="D206" s="235" t="n">
        <v>2097</v>
      </c>
      <c r="E206" s="195" t="n">
        <v>97</v>
      </c>
      <c r="F206" s="195" t="n">
        <v>97</v>
      </c>
      <c r="G206" s="239" t="n">
        <v>199</v>
      </c>
      <c r="H206" s="197" t="inlineStr">
        <is>
          <t>다</t>
        </is>
      </c>
      <c r="I206" s="242" t="inlineStr">
        <is>
          <t>광운대</t>
        </is>
      </c>
      <c r="J206" s="242" t="inlineStr">
        <is>
          <t>행정학과</t>
        </is>
      </c>
      <c r="K206" s="195" t="inlineStr">
        <is>
          <t>통합</t>
        </is>
      </c>
      <c r="L206" s="697">
        <f>IF(OFFSET(환산공식!$ED$15,$F206,0)=1,"O","X")</f>
        <v/>
      </c>
      <c r="M206" s="188">
        <f>IFERROR(OFFSET(환산공식!DJ$15,$F206,0),"")</f>
        <v/>
      </c>
      <c r="N206" s="697">
        <f>IFERROR(CONCATENATE(ROUND(OFFSET(환산공식!DK$15,$F206,0),1),"%"),"")</f>
        <v/>
      </c>
      <c r="O206" s="697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7">
        <f>OFFSET(환산공식!FX$15,$F206,0)</f>
        <v/>
      </c>
      <c r="AA206" s="179">
        <f>OFFSET(환산공식!FY$15,$F206,0)</f>
        <v/>
      </c>
      <c r="AB206" s="3" t="n"/>
      <c r="AD206" s="0">
        <f>IF(L206="X",6,IF(Q206&gt;R206,1,IF(Q206&gt;S206,2,IF(Q206&gt;T206,3,IF(Q206&gt;U206,4,IF(Q206&gt;=V206,5,IF(Q206&lt;V206,6,"")))))))</f>
        <v/>
      </c>
      <c r="AF206" s="3" t="n"/>
      <c r="AG206" s="3" t="n"/>
      <c r="AH206" s="3" t="n"/>
    </row>
    <row r="207">
      <c r="A207" s="198" t="n"/>
      <c r="B207" s="198" t="n"/>
      <c r="C207" s="198" t="inlineStr">
        <is>
          <t>다200</t>
        </is>
      </c>
      <c r="D207" s="235" t="n">
        <v>2098</v>
      </c>
      <c r="E207" s="195" t="n">
        <v>98</v>
      </c>
      <c r="F207" s="195" t="n">
        <v>98</v>
      </c>
      <c r="G207" s="239" t="n">
        <v>200</v>
      </c>
      <c r="H207" s="197" t="inlineStr">
        <is>
          <t>다</t>
        </is>
      </c>
      <c r="I207" s="242" t="inlineStr">
        <is>
          <t>광운대</t>
        </is>
      </c>
      <c r="J207" s="242" t="inlineStr">
        <is>
          <t>경영학부빅데이터경영전공</t>
        </is>
      </c>
      <c r="K207" s="195" t="inlineStr">
        <is>
          <t>통합</t>
        </is>
      </c>
      <c r="L207" s="697">
        <f>IF(OFFSET(환산공식!$ED$15,$F207,0)=1,"O","X")</f>
        <v/>
      </c>
      <c r="M207" s="188">
        <f>IFERROR(OFFSET(환산공식!DJ$15,$F207,0),"")</f>
        <v/>
      </c>
      <c r="N207" s="697">
        <f>IFERROR(CONCATENATE(ROUND(OFFSET(환산공식!DK$15,$F207,0),1),"%"),"")</f>
        <v/>
      </c>
      <c r="O207" s="697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7">
        <f>OFFSET(환산공식!FX$15,$F207,0)</f>
        <v/>
      </c>
      <c r="AA207" s="179">
        <f>OFFSET(환산공식!FY$15,$F207,0)</f>
        <v/>
      </c>
      <c r="AB207" s="3" t="n"/>
      <c r="AD207" s="0">
        <f>IF(L207="X",6,IF(Q207&gt;R207,1,IF(Q207&gt;S207,2,IF(Q207&gt;T207,3,IF(Q207&gt;U207,4,IF(Q207&gt;=V207,5,IF(Q207&lt;V207,6,"")))))))</f>
        <v/>
      </c>
      <c r="AF207" s="3" t="n"/>
      <c r="AG207" s="3" t="n"/>
      <c r="AH207" s="3" t="n"/>
    </row>
    <row r="208">
      <c r="A208" s="198" t="n"/>
      <c r="B208" s="198" t="n"/>
      <c r="C208" s="198" t="inlineStr">
        <is>
          <t>다201</t>
        </is>
      </c>
      <c r="D208" s="235" t="n">
        <v>2099</v>
      </c>
      <c r="E208" s="195" t="n">
        <v>97</v>
      </c>
      <c r="F208" s="195" t="n">
        <v>97</v>
      </c>
      <c r="G208" s="239" t="n">
        <v>201</v>
      </c>
      <c r="H208" s="197" t="inlineStr">
        <is>
          <t>다</t>
        </is>
      </c>
      <c r="I208" s="242" t="inlineStr">
        <is>
          <t>광운대</t>
        </is>
      </c>
      <c r="J208" s="242" t="inlineStr">
        <is>
          <t>영어산업학과</t>
        </is>
      </c>
      <c r="K208" s="195" t="inlineStr">
        <is>
          <t>통합</t>
        </is>
      </c>
      <c r="L208" s="697">
        <f>IF(OFFSET(환산공식!$ED$15,$F208,0)=1,"O","X")</f>
        <v/>
      </c>
      <c r="M208" s="188">
        <f>IFERROR(OFFSET(환산공식!DJ$15,$F208,0),"")</f>
        <v/>
      </c>
      <c r="N208" s="697">
        <f>IFERROR(CONCATENATE(ROUND(OFFSET(환산공식!DK$15,$F208,0),1),"%"),"")</f>
        <v/>
      </c>
      <c r="O208" s="697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7">
        <f>OFFSET(환산공식!FX$15,$F208,0)</f>
        <v/>
      </c>
      <c r="AA208" s="179">
        <f>OFFSET(환산공식!FY$15,$F208,0)</f>
        <v/>
      </c>
      <c r="AB208" s="3" t="n"/>
      <c r="AD208" s="0">
        <f>IF(L208="X",6,IF(Q208&gt;R208,1,IF(Q208&gt;S208,2,IF(Q208&gt;T208,3,IF(Q208&gt;U208,4,IF(Q208&gt;=V208,5,IF(Q208&lt;V208,6,"")))))))</f>
        <v/>
      </c>
      <c r="AF208" s="3" t="n"/>
      <c r="AG208" s="3" t="n"/>
      <c r="AH208" s="3" t="n"/>
    </row>
    <row r="209">
      <c r="A209" s="198" t="n"/>
      <c r="B209" s="198" t="n"/>
      <c r="C209" s="198" t="inlineStr">
        <is>
          <t>다202</t>
        </is>
      </c>
      <c r="D209" s="235" t="n">
        <v>2100</v>
      </c>
      <c r="E209" s="195" t="n">
        <v>97</v>
      </c>
      <c r="F209" s="195" t="n">
        <v>97</v>
      </c>
      <c r="G209" s="239" t="n">
        <v>202</v>
      </c>
      <c r="H209" s="197" t="inlineStr">
        <is>
          <t>다</t>
        </is>
      </c>
      <c r="I209" s="242" t="inlineStr">
        <is>
          <t>광운대</t>
        </is>
      </c>
      <c r="J209" s="242" t="inlineStr">
        <is>
          <t>자율전공학부(인문)</t>
        </is>
      </c>
      <c r="K209" s="195" t="inlineStr">
        <is>
          <t>통합</t>
        </is>
      </c>
      <c r="L209" s="697">
        <f>IF(OFFSET(환산공식!$ED$15,$F209,0)=1,"O","X")</f>
        <v/>
      </c>
      <c r="M209" s="188">
        <f>IFERROR(OFFSET(환산공식!DJ$15,$F209,0),"")</f>
        <v/>
      </c>
      <c r="N209" s="697">
        <f>IFERROR(CONCATENATE(ROUND(OFFSET(환산공식!DK$15,$F209,0),1),"%"),"")</f>
        <v/>
      </c>
      <c r="O209" s="697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7">
        <f>OFFSET(환산공식!FX$15,$F209,0)</f>
        <v/>
      </c>
      <c r="AA209" s="179">
        <f>OFFSET(환산공식!FY$15,$F209,0)</f>
        <v/>
      </c>
      <c r="AB209" s="3" t="n"/>
      <c r="AD209" s="0">
        <f>IF(L209="X",6,IF(Q209&gt;R209,1,IF(Q209&gt;S209,2,IF(Q209&gt;T209,3,IF(Q209&gt;U209,4,IF(Q209&gt;=V209,5,IF(Q209&lt;V209,6,"")))))))</f>
        <v/>
      </c>
      <c r="AF209" s="3" t="n"/>
      <c r="AG209" s="3" t="n"/>
      <c r="AH209" s="3" t="n"/>
    </row>
    <row r="210">
      <c r="A210" s="198" t="n"/>
      <c r="B210" s="198" t="n"/>
      <c r="C210" s="198" t="inlineStr">
        <is>
          <t>다203</t>
        </is>
      </c>
      <c r="D210" s="235" t="n">
        <v>2101</v>
      </c>
      <c r="E210" s="195" t="n">
        <v>98</v>
      </c>
      <c r="F210" s="195" t="n">
        <v>98</v>
      </c>
      <c r="G210" s="239" t="n">
        <v>203</v>
      </c>
      <c r="H210" s="197" t="inlineStr">
        <is>
          <t>다</t>
        </is>
      </c>
      <c r="I210" s="242" t="inlineStr">
        <is>
          <t>광운대</t>
        </is>
      </c>
      <c r="J210" s="242" t="inlineStr">
        <is>
          <t>국제통상학부</t>
        </is>
      </c>
      <c r="K210" s="195" t="inlineStr">
        <is>
          <t>통합</t>
        </is>
      </c>
      <c r="L210" s="697">
        <f>IF(OFFSET(환산공식!$ED$15,$F210,0)=1,"O","X")</f>
        <v/>
      </c>
      <c r="M210" s="188">
        <f>IFERROR(OFFSET(환산공식!DJ$15,$F210,0),"")</f>
        <v/>
      </c>
      <c r="N210" s="697">
        <f>IFERROR(CONCATENATE(ROUND(OFFSET(환산공식!DK$15,$F210,0),1),"%"),"")</f>
        <v/>
      </c>
      <c r="O210" s="697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7">
        <f>OFFSET(환산공식!FX$15,$F210,0)</f>
        <v/>
      </c>
      <c r="AA210" s="179">
        <f>OFFSET(환산공식!FY$15,$F210,0)</f>
        <v/>
      </c>
      <c r="AB210" s="3" t="n"/>
      <c r="AD210" s="0">
        <f>IF(L210="X",6,IF(Q210&gt;R210,1,IF(Q210&gt;S210,2,IF(Q210&gt;T210,3,IF(Q210&gt;U210,4,IF(Q210&gt;=V210,5,IF(Q210&lt;V210,6,"")))))))</f>
        <v/>
      </c>
      <c r="AF210" s="3" t="n"/>
      <c r="AG210" s="3" t="n"/>
      <c r="AH210" s="3" t="n"/>
    </row>
    <row r="211">
      <c r="A211" s="198" t="n"/>
      <c r="B211" s="198" t="n"/>
      <c r="C211" s="198" t="inlineStr">
        <is>
          <t>다204</t>
        </is>
      </c>
      <c r="D211" s="235" t="n">
        <v>2102</v>
      </c>
      <c r="E211" s="195" t="n">
        <v>97</v>
      </c>
      <c r="F211" s="195" t="n">
        <v>97</v>
      </c>
      <c r="G211" s="239" t="n">
        <v>204</v>
      </c>
      <c r="H211" s="197" t="inlineStr">
        <is>
          <t>다</t>
        </is>
      </c>
      <c r="I211" s="242" t="inlineStr">
        <is>
          <t>광운대</t>
        </is>
      </c>
      <c r="J211" s="242" t="inlineStr">
        <is>
          <t>동북아문화산업학부</t>
        </is>
      </c>
      <c r="K211" s="195" t="inlineStr">
        <is>
          <t>통합</t>
        </is>
      </c>
      <c r="L211" s="697">
        <f>IF(OFFSET(환산공식!$ED$15,$F211,0)=1,"O","X")</f>
        <v/>
      </c>
      <c r="M211" s="188">
        <f>IFERROR(OFFSET(환산공식!DJ$15,$F211,0),"")</f>
        <v/>
      </c>
      <c r="N211" s="697">
        <f>IFERROR(CONCATENATE(ROUND(OFFSET(환산공식!DK$15,$F211,0),1),"%"),"")</f>
        <v/>
      </c>
      <c r="O211" s="697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7">
        <f>OFFSET(환산공식!FX$15,$F211,0)</f>
        <v/>
      </c>
      <c r="AA211" s="179">
        <f>OFFSET(환산공식!FY$15,$F211,0)</f>
        <v/>
      </c>
      <c r="AB211" s="3" t="n"/>
      <c r="AD211" s="0">
        <f>IF(L211="X",6,IF(Q211&gt;R211,1,IF(Q211&gt;S211,2,IF(Q211&gt;T211,3,IF(Q211&gt;U211,4,IF(Q211&gt;=V211,5,IF(Q211&lt;V211,6,"")))))))</f>
        <v/>
      </c>
      <c r="AF211" s="3" t="n"/>
      <c r="AG211" s="3" t="n"/>
      <c r="AH211" s="3" t="n"/>
    </row>
    <row r="212">
      <c r="A212" s="198" t="n"/>
      <c r="B212" s="198" t="n"/>
      <c r="C212" s="198" t="inlineStr">
        <is>
          <t>다205</t>
        </is>
      </c>
      <c r="D212" s="235" t="n">
        <v>2103</v>
      </c>
      <c r="E212" s="195" t="n">
        <v>97</v>
      </c>
      <c r="F212" s="195" t="n">
        <v>97</v>
      </c>
      <c r="G212" s="239" t="n">
        <v>205</v>
      </c>
      <c r="H212" s="197" t="inlineStr">
        <is>
          <t>다</t>
        </is>
      </c>
      <c r="I212" s="242" t="inlineStr">
        <is>
          <t>광운대</t>
        </is>
      </c>
      <c r="J212" s="242" t="inlineStr">
        <is>
          <t>국어국문학과</t>
        </is>
      </c>
      <c r="K212" s="195" t="inlineStr">
        <is>
          <t>통합</t>
        </is>
      </c>
      <c r="L212" s="697">
        <f>IF(OFFSET(환산공식!$ED$15,$F212,0)=1,"O","X")</f>
        <v/>
      </c>
      <c r="M212" s="188">
        <f>IFERROR(OFFSET(환산공식!DJ$15,$F212,0),"")</f>
        <v/>
      </c>
      <c r="N212" s="697">
        <f>IFERROR(CONCATENATE(ROUND(OFFSET(환산공식!DK$15,$F212,0),1),"%"),"")</f>
        <v/>
      </c>
      <c r="O212" s="697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7">
        <f>OFFSET(환산공식!FX$15,$F212,0)</f>
        <v/>
      </c>
      <c r="AA212" s="179">
        <f>OFFSET(환산공식!FY$15,$F212,0)</f>
        <v/>
      </c>
      <c r="AB212" s="3" t="n"/>
      <c r="AD212" s="0">
        <f>IF(L212="X",6,IF(Q212&gt;R212,1,IF(Q212&gt;S212,2,IF(Q212&gt;T212,3,IF(Q212&gt;U212,4,IF(Q212&gt;=V212,5,IF(Q212&lt;V212,6,"")))))))</f>
        <v/>
      </c>
      <c r="AF212" s="3" t="n"/>
      <c r="AG212" s="3" t="n"/>
      <c r="AH212" s="3" t="n"/>
    </row>
    <row r="213">
      <c r="A213" s="198" t="n"/>
      <c r="B213" s="198" t="n"/>
      <c r="C213" s="198" t="inlineStr">
        <is>
          <t>다206</t>
        </is>
      </c>
      <c r="D213" s="235" t="n">
        <v>2104</v>
      </c>
      <c r="E213" s="195" t="n">
        <v>97</v>
      </c>
      <c r="F213" s="195" t="n">
        <v>97</v>
      </c>
      <c r="G213" s="239" t="n">
        <v>206</v>
      </c>
      <c r="H213" s="197" t="inlineStr">
        <is>
          <t>다</t>
        </is>
      </c>
      <c r="I213" s="242" t="inlineStr">
        <is>
          <t>광운대</t>
        </is>
      </c>
      <c r="J213" s="242" t="inlineStr">
        <is>
          <t>국제학부</t>
        </is>
      </c>
      <c r="K213" s="195" t="inlineStr">
        <is>
          <t>통합</t>
        </is>
      </c>
      <c r="L213" s="697">
        <f>IF(OFFSET(환산공식!$ED$15,$F213,0)=1,"O","X")</f>
        <v/>
      </c>
      <c r="M213" s="188">
        <f>IFERROR(OFFSET(환산공식!DJ$15,$F213,0),"")</f>
        <v/>
      </c>
      <c r="N213" s="697">
        <f>IFERROR(CONCATENATE(ROUND(OFFSET(환산공식!DK$15,$F213,0),1),"%"),"")</f>
        <v/>
      </c>
      <c r="O213" s="697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7">
        <f>OFFSET(환산공식!FX$15,$F213,0)</f>
        <v/>
      </c>
      <c r="AA213" s="179">
        <f>OFFSET(환산공식!FY$15,$F213,0)</f>
        <v/>
      </c>
      <c r="AB213" s="3" t="n"/>
      <c r="AD213" s="0">
        <f>IF(L213="X",6,IF(Q213&gt;R213,1,IF(Q213&gt;S213,2,IF(Q213&gt;T213,3,IF(Q213&gt;U213,4,IF(Q213&gt;=V213,5,IF(Q213&lt;V213,6,"")))))))</f>
        <v/>
      </c>
      <c r="AF213" s="3" t="n"/>
      <c r="AG213" s="3" t="n"/>
      <c r="AH213" s="3" t="n"/>
    </row>
    <row r="214">
      <c r="A214" s="198" t="n"/>
      <c r="B214" s="198" t="n"/>
      <c r="C214" s="198" t="inlineStr">
        <is>
          <t>다207</t>
        </is>
      </c>
      <c r="D214" s="235" t="n">
        <v>2105</v>
      </c>
      <c r="E214" s="195" t="n">
        <v>97</v>
      </c>
      <c r="F214" s="195" t="n">
        <v>97</v>
      </c>
      <c r="G214" s="239" t="n">
        <v>207</v>
      </c>
      <c r="H214" s="197" t="inlineStr">
        <is>
          <t>다</t>
        </is>
      </c>
      <c r="I214" s="242" t="inlineStr">
        <is>
          <t>광운대</t>
        </is>
      </c>
      <c r="J214" s="242" t="inlineStr">
        <is>
          <t>법학부(기회균형)</t>
        </is>
      </c>
      <c r="K214" s="195" t="inlineStr">
        <is>
          <t>통합</t>
        </is>
      </c>
      <c r="L214" s="697">
        <f>IF(OFFSET(환산공식!$ED$15,$F214,0)=1,"O","X")</f>
        <v/>
      </c>
      <c r="M214" s="188">
        <f>IFERROR(OFFSET(환산공식!DJ$15,$F214,0),"")</f>
        <v/>
      </c>
      <c r="N214" s="697">
        <f>IFERROR(CONCATENATE(ROUND(OFFSET(환산공식!DK$15,$F214,0),1),"%"),"")</f>
        <v/>
      </c>
      <c r="O214" s="697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7">
        <f>OFFSET(환산공식!FX$15,$F214,0)</f>
        <v/>
      </c>
      <c r="AA214" s="179">
        <f>OFFSET(환산공식!FY$15,$F214,0)</f>
        <v/>
      </c>
      <c r="AB214" s="3" t="n"/>
      <c r="AD214" s="0">
        <f>IF(L214="X",6,IF(Q214&gt;R214,1,IF(Q214&gt;S214,2,IF(Q214&gt;T214,3,IF(Q214&gt;U214,4,IF(Q214&gt;=V214,5,IF(Q214&lt;V214,6,"")))))))</f>
        <v/>
      </c>
      <c r="AF214" s="3" t="n"/>
      <c r="AG214" s="3" t="n"/>
      <c r="AH214" s="3" t="n"/>
    </row>
    <row r="215">
      <c r="A215" s="198" t="n"/>
      <c r="B215" s="198" t="n"/>
      <c r="C215" s="198" t="inlineStr">
        <is>
          <t>다208</t>
        </is>
      </c>
      <c r="D215" s="235" t="n">
        <v>2106</v>
      </c>
      <c r="E215" s="195" t="n">
        <v>97</v>
      </c>
      <c r="F215" s="195" t="n">
        <v>97</v>
      </c>
      <c r="G215" s="239" t="n">
        <v>208</v>
      </c>
      <c r="H215" s="197" t="inlineStr">
        <is>
          <t>다</t>
        </is>
      </c>
      <c r="I215" s="242" t="inlineStr">
        <is>
          <t>광운대</t>
        </is>
      </c>
      <c r="J215" s="242" t="inlineStr">
        <is>
          <t>경영학부빅데이터경영전공(기회균형)</t>
        </is>
      </c>
      <c r="K215" s="195" t="inlineStr">
        <is>
          <t>통합</t>
        </is>
      </c>
      <c r="L215" s="697">
        <f>IF(OFFSET(환산공식!$ED$15,$F215,0)=1,"O","X")</f>
        <v/>
      </c>
      <c r="M215" s="188">
        <f>IFERROR(OFFSET(환산공식!DJ$15,$F215,0),"")</f>
        <v/>
      </c>
      <c r="N215" s="697">
        <f>IFERROR(CONCATENATE(ROUND(OFFSET(환산공식!DK$15,$F215,0),1),"%"),"")</f>
        <v/>
      </c>
      <c r="O215" s="697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7">
        <f>OFFSET(환산공식!FX$15,$F215,0)</f>
        <v/>
      </c>
      <c r="AA215" s="179">
        <f>OFFSET(환산공식!FY$15,$F215,0)</f>
        <v/>
      </c>
      <c r="AB215" s="3" t="n"/>
      <c r="AD215" s="0">
        <f>IF(L215="X",6,IF(Q215&gt;R215,1,IF(Q215&gt;S215,2,IF(Q215&gt;T215,3,IF(Q215&gt;U215,4,IF(Q215&gt;=V215,5,IF(Q215&lt;V215,6,"")))))))</f>
        <v/>
      </c>
      <c r="AF215" s="3" t="n"/>
      <c r="AG215" s="3" t="n"/>
      <c r="AH215" s="3" t="n"/>
    </row>
    <row r="216">
      <c r="A216" s="198" t="n"/>
      <c r="B216" s="198" t="n"/>
      <c r="C216" s="198" t="inlineStr">
        <is>
          <t>다209</t>
        </is>
      </c>
      <c r="D216" s="235" t="n">
        <v>2107</v>
      </c>
      <c r="E216" s="195" t="n">
        <v>97</v>
      </c>
      <c r="F216" s="195" t="n">
        <v>97</v>
      </c>
      <c r="G216" s="239" t="n">
        <v>209</v>
      </c>
      <c r="H216" s="197" t="inlineStr">
        <is>
          <t>다</t>
        </is>
      </c>
      <c r="I216" s="242" t="inlineStr">
        <is>
          <t>광운대</t>
        </is>
      </c>
      <c r="J216" s="242" t="inlineStr">
        <is>
          <t>국제학부(기회균형)</t>
        </is>
      </c>
      <c r="K216" s="195" t="inlineStr">
        <is>
          <t>통합</t>
        </is>
      </c>
      <c r="L216" s="697">
        <f>IF(OFFSET(환산공식!$ED$15,$F216,0)=1,"O","X")</f>
        <v/>
      </c>
      <c r="M216" s="188">
        <f>IFERROR(OFFSET(환산공식!DJ$15,$F216,0),"")</f>
        <v/>
      </c>
      <c r="N216" s="697">
        <f>IFERROR(CONCATENATE(ROUND(OFFSET(환산공식!DK$15,$F216,0),1),"%"),"")</f>
        <v/>
      </c>
      <c r="O216" s="697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7">
        <f>OFFSET(환산공식!FX$15,$F216,0)</f>
        <v/>
      </c>
      <c r="AA216" s="179">
        <f>OFFSET(환산공식!FY$15,$F216,0)</f>
        <v/>
      </c>
      <c r="AB216" s="3" t="n"/>
      <c r="AD216" s="0">
        <f>IF(L216="X",6,IF(Q216&gt;R216,1,IF(Q216&gt;S216,2,IF(Q216&gt;T216,3,IF(Q216&gt;U216,4,IF(Q216&gt;=V216,5,IF(Q216&lt;V216,6,"")))))))</f>
        <v/>
      </c>
      <c r="AF216" s="3" t="n"/>
      <c r="AG216" s="3" t="n"/>
      <c r="AH216" s="3" t="n"/>
    </row>
    <row r="217">
      <c r="A217" s="198" t="n"/>
      <c r="B217" s="198" t="n"/>
      <c r="C217" s="198" t="inlineStr">
        <is>
          <t>다210</t>
        </is>
      </c>
      <c r="D217" s="235" t="n">
        <v>2108</v>
      </c>
      <c r="E217" s="195" t="n">
        <v>97</v>
      </c>
      <c r="F217" s="195" t="n">
        <v>97</v>
      </c>
      <c r="G217" s="239" t="n">
        <v>210</v>
      </c>
      <c r="H217" s="197" t="inlineStr">
        <is>
          <t>다</t>
        </is>
      </c>
      <c r="I217" s="242" t="inlineStr">
        <is>
          <t>광운대</t>
        </is>
      </c>
      <c r="J217" s="242" t="inlineStr">
        <is>
          <t>국제통상학부(기회균형)</t>
        </is>
      </c>
      <c r="K217" s="195" t="inlineStr">
        <is>
          <t>통합</t>
        </is>
      </c>
      <c r="L217" s="697">
        <f>IF(OFFSET(환산공식!$ED$15,$F217,0)=1,"O","X")</f>
        <v/>
      </c>
      <c r="M217" s="188">
        <f>IFERROR(OFFSET(환산공식!DJ$15,$F217,0),"")</f>
        <v/>
      </c>
      <c r="N217" s="697">
        <f>IFERROR(CONCATENATE(ROUND(OFFSET(환산공식!DK$15,$F217,0),1),"%"),"")</f>
        <v/>
      </c>
      <c r="O217" s="697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7">
        <f>OFFSET(환산공식!FX$15,$F217,0)</f>
        <v/>
      </c>
      <c r="AA217" s="179">
        <f>OFFSET(환산공식!FY$15,$F217,0)</f>
        <v/>
      </c>
      <c r="AB217" s="3" t="n"/>
      <c r="AD217" s="0">
        <f>IF(L217="X",6,IF(Q217&gt;R217,1,IF(Q217&gt;S217,2,IF(Q217&gt;T217,3,IF(Q217&gt;U217,4,IF(Q217&gt;=V217,5,IF(Q217&lt;V217,6,"")))))))</f>
        <v/>
      </c>
      <c r="AF217" s="3" t="n"/>
      <c r="AG217" s="3" t="n"/>
      <c r="AH217" s="3" t="n"/>
    </row>
    <row r="218">
      <c r="A218" s="198" t="n"/>
      <c r="B218" s="198" t="n"/>
      <c r="C218" s="198" t="inlineStr">
        <is>
          <t>다211</t>
        </is>
      </c>
      <c r="D218" s="235" t="n">
        <v>2109</v>
      </c>
      <c r="E218" s="195" t="n">
        <v>97</v>
      </c>
      <c r="F218" s="195" t="n">
        <v>97</v>
      </c>
      <c r="G218" s="239" t="n">
        <v>211</v>
      </c>
      <c r="H218" s="197" t="inlineStr">
        <is>
          <t>다</t>
        </is>
      </c>
      <c r="I218" s="242" t="inlineStr">
        <is>
          <t>광운대</t>
        </is>
      </c>
      <c r="J218" s="242" t="inlineStr">
        <is>
          <t>국어국문학과(기회균형)</t>
        </is>
      </c>
      <c r="K218" s="195" t="inlineStr">
        <is>
          <t>통합</t>
        </is>
      </c>
      <c r="L218" s="697">
        <f>IF(OFFSET(환산공식!$ED$15,$F218,0)=1,"O","X")</f>
        <v/>
      </c>
      <c r="M218" s="188">
        <f>IFERROR(OFFSET(환산공식!DJ$15,$F218,0),"")</f>
        <v/>
      </c>
      <c r="N218" s="697">
        <f>IFERROR(CONCATENATE(ROUND(OFFSET(환산공식!DK$15,$F218,0),1),"%"),"")</f>
        <v/>
      </c>
      <c r="O218" s="697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7">
        <f>OFFSET(환산공식!FX$15,$F218,0)</f>
        <v/>
      </c>
      <c r="AA218" s="179">
        <f>OFFSET(환산공식!FY$15,$F218,0)</f>
        <v/>
      </c>
      <c r="AB218" s="3" t="n"/>
      <c r="AD218" s="0">
        <f>IF(L218="X",6,IF(Q218&gt;R218,1,IF(Q218&gt;S218,2,IF(Q218&gt;T218,3,IF(Q218&gt;U218,4,IF(Q218&gt;=V218,5,IF(Q218&lt;V218,6,"")))))))</f>
        <v/>
      </c>
      <c r="AF218" s="3" t="n"/>
      <c r="AG218" s="3" t="n"/>
      <c r="AH218" s="3" t="n"/>
    </row>
    <row r="219">
      <c r="A219" s="198" t="n"/>
      <c r="B219" s="198" t="n"/>
      <c r="C219" s="198" t="inlineStr">
        <is>
          <t>다212</t>
        </is>
      </c>
      <c r="D219" s="235" t="n">
        <v>2110</v>
      </c>
      <c r="E219" s="195" t="n">
        <v>97</v>
      </c>
      <c r="F219" s="195" t="n">
        <v>97</v>
      </c>
      <c r="G219" s="239" t="n">
        <v>212</v>
      </c>
      <c r="H219" s="197" t="inlineStr">
        <is>
          <t>다</t>
        </is>
      </c>
      <c r="I219" s="242" t="inlineStr">
        <is>
          <t>광운대</t>
        </is>
      </c>
      <c r="J219" s="242" t="inlineStr">
        <is>
          <t>행정학과(기회균형)</t>
        </is>
      </c>
      <c r="K219" s="195" t="inlineStr">
        <is>
          <t>통합</t>
        </is>
      </c>
      <c r="L219" s="697">
        <f>IF(OFFSET(환산공식!$ED$15,$F219,0)=1,"O","X")</f>
        <v/>
      </c>
      <c r="M219" s="188">
        <f>IFERROR(OFFSET(환산공식!DJ$15,$F219,0),"")</f>
        <v/>
      </c>
      <c r="N219" s="697">
        <f>IFERROR(CONCATENATE(ROUND(OFFSET(환산공식!DK$15,$F219,0),1),"%"),"")</f>
        <v/>
      </c>
      <c r="O219" s="697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7">
        <f>OFFSET(환산공식!FX$15,$F219,0)</f>
        <v/>
      </c>
      <c r="AA219" s="179">
        <f>OFFSET(환산공식!FY$15,$F219,0)</f>
        <v/>
      </c>
      <c r="AB219" s="3" t="n"/>
      <c r="AD219" s="0">
        <f>IF(L219="X",6,IF(Q219&gt;R219,1,IF(Q219&gt;S219,2,IF(Q219&gt;T219,3,IF(Q219&gt;U219,4,IF(Q219&gt;=V219,5,IF(Q219&lt;V219,6,"")))))))</f>
        <v/>
      </c>
      <c r="AF219" s="3" t="n"/>
      <c r="AG219" s="3" t="n"/>
      <c r="AH219" s="3" t="n"/>
    </row>
    <row r="220">
      <c r="A220" s="198" t="n"/>
      <c r="B220" s="198" t="n"/>
      <c r="C220" s="198" t="inlineStr">
        <is>
          <t>다213</t>
        </is>
      </c>
      <c r="D220" s="235" t="n">
        <v>2111</v>
      </c>
      <c r="E220" s="195" t="n">
        <v>97</v>
      </c>
      <c r="F220" s="195" t="n">
        <v>97</v>
      </c>
      <c r="G220" s="239" t="n">
        <v>213</v>
      </c>
      <c r="H220" s="197" t="inlineStr">
        <is>
          <t>다</t>
        </is>
      </c>
      <c r="I220" s="242" t="inlineStr">
        <is>
          <t>광운대</t>
        </is>
      </c>
      <c r="J220" s="242" t="inlineStr">
        <is>
          <t>동북아문화산업학부(기회균형)</t>
        </is>
      </c>
      <c r="K220" s="195" t="inlineStr">
        <is>
          <t>통합</t>
        </is>
      </c>
      <c r="L220" s="697">
        <f>IF(OFFSET(환산공식!$ED$15,$F220,0)=1,"O","X")</f>
        <v/>
      </c>
      <c r="M220" s="188">
        <f>IFERROR(OFFSET(환산공식!DJ$15,$F220,0),"")</f>
        <v/>
      </c>
      <c r="N220" s="697">
        <f>IFERROR(CONCATENATE(ROUND(OFFSET(환산공식!DK$15,$F220,0),1),"%"),"")</f>
        <v/>
      </c>
      <c r="O220" s="697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7">
        <f>OFFSET(환산공식!FX$15,$F220,0)</f>
        <v/>
      </c>
      <c r="AA220" s="179">
        <f>OFFSET(환산공식!FY$15,$F220,0)</f>
        <v/>
      </c>
      <c r="AB220" s="3" t="n"/>
      <c r="AD220" s="0">
        <f>IF(L220="X",6,IF(Q220&gt;R220,1,IF(Q220&gt;S220,2,IF(Q220&gt;T220,3,IF(Q220&gt;U220,4,IF(Q220&gt;=V220,5,IF(Q220&lt;V220,6,"")))))))</f>
        <v/>
      </c>
      <c r="AF220" s="3" t="n"/>
      <c r="AG220" s="3" t="n"/>
      <c r="AH220" s="3" t="n"/>
    </row>
    <row r="221">
      <c r="A221" s="198" t="n"/>
      <c r="B221" s="198" t="n"/>
      <c r="C221" s="198" t="inlineStr">
        <is>
          <t>다214</t>
        </is>
      </c>
      <c r="D221" s="235" t="n">
        <v>2112</v>
      </c>
      <c r="E221" s="195" t="n">
        <v>97</v>
      </c>
      <c r="F221" s="195" t="n">
        <v>97</v>
      </c>
      <c r="G221" s="239" t="n">
        <v>214</v>
      </c>
      <c r="H221" s="197" t="inlineStr">
        <is>
          <t>다</t>
        </is>
      </c>
      <c r="I221" s="242" t="inlineStr">
        <is>
          <t>광운대</t>
        </is>
      </c>
      <c r="J221" s="242" t="inlineStr">
        <is>
          <t>영어산업학과(기회균형)</t>
        </is>
      </c>
      <c r="K221" s="195" t="inlineStr">
        <is>
          <t>통합</t>
        </is>
      </c>
      <c r="L221" s="697">
        <f>IF(OFFSET(환산공식!$ED$15,$F221,0)=1,"O","X")</f>
        <v/>
      </c>
      <c r="M221" s="188">
        <f>IFERROR(OFFSET(환산공식!DJ$15,$F221,0),"")</f>
        <v/>
      </c>
      <c r="N221" s="697">
        <f>IFERROR(CONCATENATE(ROUND(OFFSET(환산공식!DK$15,$F221,0),1),"%"),"")</f>
        <v/>
      </c>
      <c r="O221" s="697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7">
        <f>OFFSET(환산공식!FX$15,$F221,0)</f>
        <v/>
      </c>
      <c r="AA221" s="179">
        <f>OFFSET(환산공식!FY$15,$F221,0)</f>
        <v/>
      </c>
      <c r="AB221" s="3" t="n"/>
      <c r="AD221" s="0">
        <f>IF(L221="X",6,IF(Q221&gt;R221,1,IF(Q221&gt;S221,2,IF(Q221&gt;T221,3,IF(Q221&gt;U221,4,IF(Q221&gt;=V221,5,IF(Q221&lt;V221,6,"")))))))</f>
        <v/>
      </c>
      <c r="AF221" s="3" t="n"/>
      <c r="AG221" s="3" t="n"/>
      <c r="AH221" s="3" t="n"/>
    </row>
    <row r="222">
      <c r="A222" s="198" t="n"/>
      <c r="B222" s="198" t="n"/>
      <c r="C222" s="198" t="inlineStr">
        <is>
          <t>다215</t>
        </is>
      </c>
      <c r="D222" s="235" t="n">
        <v>2113</v>
      </c>
      <c r="E222" s="195" t="n">
        <v>132</v>
      </c>
      <c r="F222" s="195" t="n">
        <v>132</v>
      </c>
      <c r="G222" s="239" t="n">
        <v>215</v>
      </c>
      <c r="H222" s="197" t="inlineStr">
        <is>
          <t>다</t>
        </is>
      </c>
      <c r="I222" s="242" t="inlineStr">
        <is>
          <t>인천대</t>
        </is>
      </c>
      <c r="J222" s="242" t="inlineStr">
        <is>
          <t>컴퓨터공학부</t>
        </is>
      </c>
      <c r="K222" s="195" t="inlineStr">
        <is>
          <t>자연</t>
        </is>
      </c>
      <c r="L222" s="697">
        <f>IF(OFFSET(환산공식!$ED$15,$F222,0)=1,"O","X")</f>
        <v/>
      </c>
      <c r="M222" s="188">
        <f>IFERROR(OFFSET(환산공식!DJ$15,$F222,0),"")</f>
        <v/>
      </c>
      <c r="N222" s="697">
        <f>IFERROR(CONCATENATE(ROUND(OFFSET(환산공식!DK$15,$F222,0),1),"%"),"")</f>
        <v/>
      </c>
      <c r="O222" s="697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7">
        <f>OFFSET(환산공식!FX$15,$F222,0)</f>
        <v/>
      </c>
      <c r="AA222" s="179">
        <f>OFFSET(환산공식!FY$15,$F222,0)</f>
        <v/>
      </c>
      <c r="AB222" s="3" t="n"/>
      <c r="AD222" s="0">
        <f>IF(L222="X",6,IF(Q222&gt;R222,1,IF(Q222&gt;S222,2,IF(Q222&gt;T222,3,IF(Q222&gt;U222,4,IF(Q222&gt;=V222,5,IF(Q222&lt;V222,6,"")))))))</f>
        <v/>
      </c>
      <c r="AF222" s="3" t="n"/>
      <c r="AG222" s="3" t="n"/>
      <c r="AH222" s="3" t="n"/>
    </row>
    <row r="223">
      <c r="A223" s="198" t="n"/>
      <c r="B223" s="198" t="n"/>
      <c r="C223" s="198" t="inlineStr">
        <is>
          <t>다216</t>
        </is>
      </c>
      <c r="D223" s="235" t="n">
        <v>2114</v>
      </c>
      <c r="E223" s="195" t="n">
        <v>132</v>
      </c>
      <c r="F223" s="195" t="n">
        <v>132</v>
      </c>
      <c r="G223" s="239" t="n">
        <v>216</v>
      </c>
      <c r="H223" s="197" t="inlineStr">
        <is>
          <t>다</t>
        </is>
      </c>
      <c r="I223" s="242" t="inlineStr">
        <is>
          <t>인천대</t>
        </is>
      </c>
      <c r="J223" s="242" t="inlineStr">
        <is>
          <t>임베디드시스템공학과</t>
        </is>
      </c>
      <c r="K223" s="195" t="inlineStr">
        <is>
          <t>자연</t>
        </is>
      </c>
      <c r="L223" s="697">
        <f>IF(OFFSET(환산공식!$ED$15,$F223,0)=1,"O","X")</f>
        <v/>
      </c>
      <c r="M223" s="188">
        <f>IFERROR(OFFSET(환산공식!DJ$15,$F223,0),"")</f>
        <v/>
      </c>
      <c r="N223" s="697">
        <f>IFERROR(CONCATENATE(ROUND(OFFSET(환산공식!DK$15,$F223,0),1),"%"),"")</f>
        <v/>
      </c>
      <c r="O223" s="697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7">
        <f>OFFSET(환산공식!FX$15,$F223,0)</f>
        <v/>
      </c>
      <c r="AA223" s="179">
        <f>OFFSET(환산공식!FY$15,$F223,0)</f>
        <v/>
      </c>
      <c r="AB223" s="3" t="n"/>
      <c r="AD223" s="0">
        <f>IF(L223="X",6,IF(Q223&gt;R223,1,IF(Q223&gt;S223,2,IF(Q223&gt;T223,3,IF(Q223&gt;U223,4,IF(Q223&gt;=V223,5,IF(Q223&lt;V223,6,"")))))))</f>
        <v/>
      </c>
      <c r="AF223" s="3" t="n"/>
      <c r="AG223" s="3" t="n"/>
      <c r="AH223" s="3" t="n"/>
    </row>
    <row r="224">
      <c r="A224" s="198" t="n"/>
      <c r="B224" s="198" t="n"/>
      <c r="C224" s="198" t="inlineStr">
        <is>
          <t>다217</t>
        </is>
      </c>
      <c r="D224" s="235" t="n">
        <v>2115</v>
      </c>
      <c r="E224" s="195" t="n">
        <v>132</v>
      </c>
      <c r="F224" s="195" t="n">
        <v>132</v>
      </c>
      <c r="G224" s="239" t="n">
        <v>217</v>
      </c>
      <c r="H224" s="197" t="inlineStr">
        <is>
          <t>다</t>
        </is>
      </c>
      <c r="I224" s="242" t="inlineStr">
        <is>
          <t>인천대</t>
        </is>
      </c>
      <c r="J224" s="242" t="inlineStr">
        <is>
          <t>물리학과</t>
        </is>
      </c>
      <c r="K224" s="195" t="inlineStr">
        <is>
          <t>자연</t>
        </is>
      </c>
      <c r="L224" s="697">
        <f>IF(OFFSET(환산공식!$ED$15,$F224,0)=1,"O","X")</f>
        <v/>
      </c>
      <c r="M224" s="188">
        <f>IFERROR(OFFSET(환산공식!DJ$15,$F224,0),"")</f>
        <v/>
      </c>
      <c r="N224" s="697">
        <f>IFERROR(CONCATENATE(ROUND(OFFSET(환산공식!DK$15,$F224,0),1),"%"),"")</f>
        <v/>
      </c>
      <c r="O224" s="697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7">
        <f>OFFSET(환산공식!FX$15,$F224,0)</f>
        <v/>
      </c>
      <c r="AA224" s="179">
        <f>OFFSET(환산공식!FY$15,$F224,0)</f>
        <v/>
      </c>
      <c r="AB224" s="3" t="n"/>
      <c r="AD224" s="0">
        <f>IF(L224="X",6,IF(Q224&gt;R224,1,IF(Q224&gt;S224,2,IF(Q224&gt;T224,3,IF(Q224&gt;U224,4,IF(Q224&gt;=V224,5,IF(Q224&lt;V224,6,"")))))))</f>
        <v/>
      </c>
      <c r="AF224" s="3" t="n"/>
      <c r="AG224" s="3" t="n"/>
      <c r="AH224" s="3" t="n"/>
    </row>
    <row r="225">
      <c r="A225" s="198" t="n"/>
      <c r="B225" s="198" t="n"/>
      <c r="C225" s="198" t="inlineStr">
        <is>
          <t>다218</t>
        </is>
      </c>
      <c r="D225" s="235" t="n">
        <v>2116</v>
      </c>
      <c r="E225" s="195" t="n">
        <v>132</v>
      </c>
      <c r="F225" s="195" t="n">
        <v>132</v>
      </c>
      <c r="G225" s="239" t="n">
        <v>218</v>
      </c>
      <c r="H225" s="197" t="inlineStr">
        <is>
          <t>다</t>
        </is>
      </c>
      <c r="I225" s="242" t="inlineStr">
        <is>
          <t>인천대</t>
        </is>
      </c>
      <c r="J225" s="242" t="inlineStr">
        <is>
          <t>정보통신공학과</t>
        </is>
      </c>
      <c r="K225" s="195" t="inlineStr">
        <is>
          <t>자연</t>
        </is>
      </c>
      <c r="L225" s="697">
        <f>IF(OFFSET(환산공식!$ED$15,$F225,0)=1,"O","X")</f>
        <v/>
      </c>
      <c r="M225" s="188">
        <f>IFERROR(OFFSET(환산공식!DJ$15,$F225,0),"")</f>
        <v/>
      </c>
      <c r="N225" s="697">
        <f>IFERROR(CONCATENATE(ROUND(OFFSET(환산공식!DK$15,$F225,0),1),"%"),"")</f>
        <v/>
      </c>
      <c r="O225" s="697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7">
        <f>OFFSET(환산공식!FX$15,$F225,0)</f>
        <v/>
      </c>
      <c r="AA225" s="179">
        <f>OFFSET(환산공식!FY$15,$F225,0)</f>
        <v/>
      </c>
      <c r="AB225" s="3" t="n"/>
      <c r="AD225" s="0">
        <f>IF(L225="X",6,IF(Q225&gt;R225,1,IF(Q225&gt;S225,2,IF(Q225&gt;T225,3,IF(Q225&gt;U225,4,IF(Q225&gt;=V225,5,IF(Q225&lt;V225,6,"")))))))</f>
        <v/>
      </c>
      <c r="AF225" s="3" t="n"/>
      <c r="AG225" s="3" t="n"/>
      <c r="AH225" s="3" t="n"/>
    </row>
    <row r="226">
      <c r="A226" s="198" t="n"/>
      <c r="B226" s="198" t="n"/>
      <c r="C226" s="198" t="inlineStr">
        <is>
          <t>다219</t>
        </is>
      </c>
      <c r="D226" s="235" t="n">
        <v>2117</v>
      </c>
      <c r="E226" s="195" t="n">
        <v>132</v>
      </c>
      <c r="F226" s="195" t="n">
        <v>132</v>
      </c>
      <c r="G226" s="239" t="n">
        <v>219</v>
      </c>
      <c r="H226" s="197" t="inlineStr">
        <is>
          <t>다</t>
        </is>
      </c>
      <c r="I226" s="242" t="inlineStr">
        <is>
          <t>인천대</t>
        </is>
      </c>
      <c r="J226" s="242" t="inlineStr">
        <is>
          <t>해양학과</t>
        </is>
      </c>
      <c r="K226" s="195" t="inlineStr">
        <is>
          <t>자연</t>
        </is>
      </c>
      <c r="L226" s="697">
        <f>IF(OFFSET(환산공식!$ED$15,$F226,0)=1,"O","X")</f>
        <v/>
      </c>
      <c r="M226" s="188">
        <f>IFERROR(OFFSET(환산공식!DJ$15,$F226,0),"")</f>
        <v/>
      </c>
      <c r="N226" s="697">
        <f>IFERROR(CONCATENATE(ROUND(OFFSET(환산공식!DK$15,$F226,0),1),"%"),"")</f>
        <v/>
      </c>
      <c r="O226" s="697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7">
        <f>OFFSET(환산공식!FX$15,$F226,0)</f>
        <v/>
      </c>
      <c r="AA226" s="179">
        <f>OFFSET(환산공식!FY$15,$F226,0)</f>
        <v/>
      </c>
      <c r="AB226" s="3" t="n"/>
      <c r="AD226" s="0">
        <f>IF(L226="X",6,IF(Q226&gt;R226,1,IF(Q226&gt;S226,2,IF(Q226&gt;T226,3,IF(Q226&gt;U226,4,IF(Q226&gt;=V226,5,IF(Q226&lt;V226,6,"")))))))</f>
        <v/>
      </c>
      <c r="AF226" s="3" t="n"/>
      <c r="AG226" s="3" t="n"/>
      <c r="AH226" s="3" t="n"/>
    </row>
    <row r="227">
      <c r="A227" s="198" t="n"/>
      <c r="B227" s="198" t="n"/>
      <c r="C227" s="198" t="inlineStr">
        <is>
          <t>다220</t>
        </is>
      </c>
      <c r="D227" s="235" t="n">
        <v>2118</v>
      </c>
      <c r="E227" s="195" t="n">
        <v>132</v>
      </c>
      <c r="F227" s="195" t="n">
        <v>132</v>
      </c>
      <c r="G227" s="239" t="n">
        <v>220</v>
      </c>
      <c r="H227" s="197" t="inlineStr">
        <is>
          <t>다</t>
        </is>
      </c>
      <c r="I227" s="242" t="inlineStr">
        <is>
          <t>인천대</t>
        </is>
      </c>
      <c r="J227" s="242" t="inlineStr">
        <is>
          <t>건설환경공학전공</t>
        </is>
      </c>
      <c r="K227" s="195" t="inlineStr">
        <is>
          <t>자연</t>
        </is>
      </c>
      <c r="L227" s="697">
        <f>IF(OFFSET(환산공식!$ED$15,$F227,0)=1,"O","X")</f>
        <v/>
      </c>
      <c r="M227" s="188">
        <f>IFERROR(OFFSET(환산공식!DJ$15,$F227,0),"")</f>
        <v/>
      </c>
      <c r="N227" s="697">
        <f>IFERROR(CONCATENATE(ROUND(OFFSET(환산공식!DK$15,$F227,0),1),"%"),"")</f>
        <v/>
      </c>
      <c r="O227" s="697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7">
        <f>OFFSET(환산공식!FX$15,$F227,0)</f>
        <v/>
      </c>
      <c r="AA227" s="179">
        <f>OFFSET(환산공식!FY$15,$F227,0)</f>
        <v/>
      </c>
      <c r="AB227" s="3" t="n"/>
      <c r="AD227" s="0">
        <f>IF(L227="X",6,IF(Q227&gt;R227,1,IF(Q227&gt;S227,2,IF(Q227&gt;T227,3,IF(Q227&gt;U227,4,IF(Q227&gt;=V227,5,IF(Q227&lt;V227,6,"")))))))</f>
        <v/>
      </c>
      <c r="AF227" s="3" t="n"/>
      <c r="AG227" s="3" t="n"/>
      <c r="AH227" s="3" t="n"/>
    </row>
    <row r="228">
      <c r="A228" s="198" t="n"/>
      <c r="B228" s="198" t="n"/>
      <c r="C228" s="198" t="inlineStr">
        <is>
          <t>다221</t>
        </is>
      </c>
      <c r="D228" s="235" t="n">
        <v>2119</v>
      </c>
      <c r="E228" s="195" t="n">
        <v>132</v>
      </c>
      <c r="F228" s="195" t="n">
        <v>132</v>
      </c>
      <c r="G228" s="239" t="n">
        <v>221</v>
      </c>
      <c r="H228" s="197" t="inlineStr">
        <is>
          <t>다</t>
        </is>
      </c>
      <c r="I228" s="242" t="inlineStr">
        <is>
          <t>인천대</t>
        </is>
      </c>
      <c r="J228" s="242" t="inlineStr">
        <is>
          <t>도시공학과</t>
        </is>
      </c>
      <c r="K228" s="195" t="inlineStr">
        <is>
          <t>자연</t>
        </is>
      </c>
      <c r="L228" s="697">
        <f>IF(OFFSET(환산공식!$ED$15,$F228,0)=1,"O","X")</f>
        <v/>
      </c>
      <c r="M228" s="188">
        <f>IFERROR(OFFSET(환산공식!DJ$15,$F228,0),"")</f>
        <v/>
      </c>
      <c r="N228" s="697">
        <f>IFERROR(CONCATENATE(ROUND(OFFSET(환산공식!DK$15,$F228,0),1),"%"),"")</f>
        <v/>
      </c>
      <c r="O228" s="697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7">
        <f>OFFSET(환산공식!FX$15,$F228,0)</f>
        <v/>
      </c>
      <c r="AA228" s="179">
        <f>OFFSET(환산공식!FY$15,$F228,0)</f>
        <v/>
      </c>
      <c r="AB228" s="3" t="n"/>
      <c r="AD228" s="0">
        <f>IF(L228="X",6,IF(Q228&gt;R228,1,IF(Q228&gt;S228,2,IF(Q228&gt;T228,3,IF(Q228&gt;U228,4,IF(Q228&gt;=V228,5,IF(Q228&lt;V228,6,"")))))))</f>
        <v/>
      </c>
      <c r="AF228" s="3" t="n"/>
      <c r="AG228" s="3" t="n"/>
      <c r="AH228" s="3" t="n"/>
    </row>
    <row r="229">
      <c r="A229" s="198" t="n"/>
      <c r="B229" s="198" t="n"/>
      <c r="C229" s="198" t="inlineStr">
        <is>
          <t>다222</t>
        </is>
      </c>
      <c r="D229" s="235" t="n">
        <v>2120</v>
      </c>
      <c r="E229" s="195" t="n">
        <v>132</v>
      </c>
      <c r="F229" s="195" t="n">
        <v>132</v>
      </c>
      <c r="G229" s="239" t="n">
        <v>222</v>
      </c>
      <c r="H229" s="197" t="inlineStr">
        <is>
          <t>다</t>
        </is>
      </c>
      <c r="I229" s="242" t="inlineStr">
        <is>
          <t>인천대</t>
        </is>
      </c>
      <c r="J229" s="242" t="inlineStr">
        <is>
          <t>도시건축학부</t>
        </is>
      </c>
      <c r="K229" s="195" t="inlineStr">
        <is>
          <t>자연</t>
        </is>
      </c>
      <c r="L229" s="697">
        <f>IF(OFFSET(환산공식!$ED$15,$F229,0)=1,"O","X")</f>
        <v/>
      </c>
      <c r="M229" s="188">
        <f>IFERROR(OFFSET(환산공식!DJ$15,$F229,0),"")</f>
        <v/>
      </c>
      <c r="N229" s="697">
        <f>IFERROR(CONCATENATE(ROUND(OFFSET(환산공식!DK$15,$F229,0),1),"%"),"")</f>
        <v/>
      </c>
      <c r="O229" s="697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7">
        <f>OFFSET(환산공식!FX$15,$F229,0)</f>
        <v/>
      </c>
      <c r="AA229" s="179">
        <f>OFFSET(환산공식!FY$15,$F229,0)</f>
        <v/>
      </c>
      <c r="AB229" s="3" t="n"/>
      <c r="AD229" s="0">
        <f>IF(L229="X",6,IF(Q229&gt;R229,1,IF(Q229&gt;S229,2,IF(Q229&gt;T229,3,IF(Q229&gt;U229,4,IF(Q229&gt;=V229,5,IF(Q229&lt;V229,6,"")))))))</f>
        <v/>
      </c>
      <c r="AF229" s="3" t="n"/>
      <c r="AG229" s="3" t="n"/>
      <c r="AH229" s="3" t="n"/>
    </row>
    <row r="230">
      <c r="A230" s="198" t="n"/>
      <c r="B230" s="198" t="n"/>
      <c r="C230" s="198" t="inlineStr">
        <is>
          <t>다223</t>
        </is>
      </c>
      <c r="D230" s="235" t="n">
        <v>2121</v>
      </c>
      <c r="E230" s="195" t="n">
        <v>132</v>
      </c>
      <c r="F230" s="195" t="n">
        <v>132</v>
      </c>
      <c r="G230" s="239" t="n">
        <v>223</v>
      </c>
      <c r="H230" s="197" t="inlineStr">
        <is>
          <t>다</t>
        </is>
      </c>
      <c r="I230" s="242" t="inlineStr">
        <is>
          <t>인천대</t>
        </is>
      </c>
      <c r="J230" s="242" t="inlineStr">
        <is>
          <t>환경공학전공</t>
        </is>
      </c>
      <c r="K230" s="195" t="inlineStr">
        <is>
          <t>자연</t>
        </is>
      </c>
      <c r="L230" s="697">
        <f>IF(OFFSET(환산공식!$ED$15,$F230,0)=1,"O","X")</f>
        <v/>
      </c>
      <c r="M230" s="188">
        <f>IFERROR(OFFSET(환산공식!DJ$15,$F230,0),"")</f>
        <v/>
      </c>
      <c r="N230" s="697">
        <f>IFERROR(CONCATENATE(ROUND(OFFSET(환산공식!DK$15,$F230,0),1),"%"),"")</f>
        <v/>
      </c>
      <c r="O230" s="697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7">
        <f>OFFSET(환산공식!FX$15,$F230,0)</f>
        <v/>
      </c>
      <c r="AA230" s="179">
        <f>OFFSET(환산공식!FY$15,$F230,0)</f>
        <v/>
      </c>
      <c r="AB230" s="3" t="n"/>
      <c r="AD230" s="0">
        <f>IF(L230="X",6,IF(Q230&gt;R230,1,IF(Q230&gt;S230,2,IF(Q230&gt;T230,3,IF(Q230&gt;U230,4,IF(Q230&gt;=V230,5,IF(Q230&lt;V230,6,"")))))))</f>
        <v/>
      </c>
      <c r="AF230" s="3" t="n"/>
      <c r="AG230" s="3" t="n"/>
      <c r="AH230" s="3" t="n"/>
    </row>
    <row r="231">
      <c r="A231" s="198" t="n"/>
      <c r="B231" s="198" t="n"/>
      <c r="C231" s="198" t="inlineStr">
        <is>
          <t>다224</t>
        </is>
      </c>
      <c r="D231" s="235" t="n">
        <v>2122</v>
      </c>
      <c r="E231" s="195" t="n">
        <v>132</v>
      </c>
      <c r="F231" s="195" t="n">
        <v>132</v>
      </c>
      <c r="G231" s="239" t="n">
        <v>224</v>
      </c>
      <c r="H231" s="197" t="inlineStr">
        <is>
          <t>다</t>
        </is>
      </c>
      <c r="I231" s="242" t="inlineStr">
        <is>
          <t>인천대</t>
        </is>
      </c>
      <c r="J231" s="242" t="inlineStr">
        <is>
          <t>화학과</t>
        </is>
      </c>
      <c r="K231" s="195" t="inlineStr">
        <is>
          <t>자연</t>
        </is>
      </c>
      <c r="L231" s="697">
        <f>IF(OFFSET(환산공식!$ED$15,$F231,0)=1,"O","X")</f>
        <v/>
      </c>
      <c r="M231" s="188">
        <f>IFERROR(OFFSET(환산공식!DJ$15,$F231,0),"")</f>
        <v/>
      </c>
      <c r="N231" s="697">
        <f>IFERROR(CONCATENATE(ROUND(OFFSET(환산공식!DK$15,$F231,0),1),"%"),"")</f>
        <v/>
      </c>
      <c r="O231" s="697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7">
        <f>OFFSET(환산공식!FX$15,$F231,0)</f>
        <v/>
      </c>
      <c r="AA231" s="179">
        <f>OFFSET(환산공식!FY$15,$F231,0)</f>
        <v/>
      </c>
      <c r="AB231" s="3" t="n"/>
      <c r="AD231" s="0">
        <f>IF(L231="X",6,IF(Q231&gt;R231,1,IF(Q231&gt;S231,2,IF(Q231&gt;T231,3,IF(Q231&gt;U231,4,IF(Q231&gt;=V231,5,IF(Q231&lt;V231,6,"")))))))</f>
        <v/>
      </c>
      <c r="AF231" s="3" t="n"/>
      <c r="AG231" s="3" t="n"/>
      <c r="AH231" s="3" t="n"/>
    </row>
    <row r="232">
      <c r="A232" s="198" t="n"/>
      <c r="B232" s="198" t="n"/>
      <c r="C232" s="198" t="inlineStr">
        <is>
          <t>다225</t>
        </is>
      </c>
      <c r="D232" s="235" t="n">
        <v>2123</v>
      </c>
      <c r="E232" s="195" t="n">
        <v>132</v>
      </c>
      <c r="F232" s="195" t="n">
        <v>132</v>
      </c>
      <c r="G232" s="239" t="n">
        <v>225</v>
      </c>
      <c r="H232" s="197" t="inlineStr">
        <is>
          <t>다</t>
        </is>
      </c>
      <c r="I232" s="242" t="inlineStr">
        <is>
          <t>인천대</t>
        </is>
      </c>
      <c r="J232" s="242" t="inlineStr">
        <is>
          <t>수학과</t>
        </is>
      </c>
      <c r="K232" s="195" t="inlineStr">
        <is>
          <t>자연</t>
        </is>
      </c>
      <c r="L232" s="697">
        <f>IF(OFFSET(환산공식!$ED$15,$F232,0)=1,"O","X")</f>
        <v/>
      </c>
      <c r="M232" s="188">
        <f>IFERROR(OFFSET(환산공식!DJ$15,$F232,0),"")</f>
        <v/>
      </c>
      <c r="N232" s="697">
        <f>IFERROR(CONCATENATE(ROUND(OFFSET(환산공식!DK$15,$F232,0),1),"%"),"")</f>
        <v/>
      </c>
      <c r="O232" s="697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7">
        <f>OFFSET(환산공식!FX$15,$F232,0)</f>
        <v/>
      </c>
      <c r="AA232" s="179">
        <f>OFFSET(환산공식!FY$15,$F232,0)</f>
        <v/>
      </c>
      <c r="AB232" s="3" t="n"/>
      <c r="AD232" s="0">
        <f>IF(L232="X",6,IF(Q232&gt;R232,1,IF(Q232&gt;S232,2,IF(Q232&gt;T232,3,IF(Q232&gt;U232,4,IF(Q232&gt;=V232,5,IF(Q232&lt;V232,6,"")))))))</f>
        <v/>
      </c>
      <c r="AF232" s="3" t="n"/>
      <c r="AG232" s="3" t="n"/>
      <c r="AH232" s="3" t="n"/>
    </row>
    <row r="233">
      <c r="A233" s="198" t="n"/>
      <c r="B233" s="198" t="n"/>
      <c r="C233" s="198" t="inlineStr">
        <is>
          <t>다226</t>
        </is>
      </c>
      <c r="D233" s="235" t="n">
        <v>2124</v>
      </c>
      <c r="E233" s="195" t="n">
        <v>130</v>
      </c>
      <c r="F233" s="195" t="n">
        <v>130</v>
      </c>
      <c r="G233" s="239" t="n">
        <v>226</v>
      </c>
      <c r="H233" s="197" t="inlineStr">
        <is>
          <t>다</t>
        </is>
      </c>
      <c r="I233" s="242" t="inlineStr">
        <is>
          <t>인천대</t>
        </is>
      </c>
      <c r="J233" s="242" t="inlineStr">
        <is>
          <t>동북아국제통상전공</t>
        </is>
      </c>
      <c r="K233" s="195" t="inlineStr">
        <is>
          <t>통합</t>
        </is>
      </c>
      <c r="L233" s="697">
        <f>IF(OFFSET(환산공식!$ED$15,$F233,0)=1,"O","X")</f>
        <v/>
      </c>
      <c r="M233" s="188">
        <f>IFERROR(OFFSET(환산공식!DJ$15,$F233,0),"")</f>
        <v/>
      </c>
      <c r="N233" s="697">
        <f>IFERROR(CONCATENATE(ROUND(OFFSET(환산공식!DK$15,$F233,0),1),"%"),"")</f>
        <v/>
      </c>
      <c r="O233" s="697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7">
        <f>OFFSET(환산공식!FX$15,$F233,0)</f>
        <v/>
      </c>
      <c r="AA233" s="179">
        <f>OFFSET(환산공식!FY$15,$F233,0)</f>
        <v/>
      </c>
      <c r="AB233" s="3" t="n"/>
      <c r="AD233" s="0">
        <f>IF(L233="X",6,IF(Q233&gt;R233,1,IF(Q233&gt;S233,2,IF(Q233&gt;T233,3,IF(Q233&gt;U233,4,IF(Q233&gt;=V233,5,IF(Q233&lt;V233,6,"")))))))</f>
        <v/>
      </c>
      <c r="AF233" s="3" t="n"/>
      <c r="AG233" s="3" t="n"/>
      <c r="AH233" s="3" t="n"/>
    </row>
    <row r="234">
      <c r="A234" s="198" t="n"/>
      <c r="B234" s="198" t="n"/>
      <c r="C234" s="198" t="inlineStr">
        <is>
          <t>다227</t>
        </is>
      </c>
      <c r="D234" s="235" t="n">
        <v>2125</v>
      </c>
      <c r="E234" s="195" t="n">
        <v>130</v>
      </c>
      <c r="F234" s="195" t="n">
        <v>130</v>
      </c>
      <c r="G234" s="239" t="n">
        <v>227</v>
      </c>
      <c r="H234" s="197" t="inlineStr">
        <is>
          <t>다</t>
        </is>
      </c>
      <c r="I234" s="242" t="inlineStr">
        <is>
          <t>인천대</t>
        </is>
      </c>
      <c r="J234" s="242" t="inlineStr">
        <is>
          <t>스마트물류공학전공</t>
        </is>
      </c>
      <c r="K234" s="195" t="inlineStr">
        <is>
          <t>통합</t>
        </is>
      </c>
      <c r="L234" s="697">
        <f>IF(OFFSET(환산공식!$ED$15,$F234,0)=1,"O","X")</f>
        <v/>
      </c>
      <c r="M234" s="188">
        <f>IFERROR(OFFSET(환산공식!DJ$15,$F234,0),"")</f>
        <v/>
      </c>
      <c r="N234" s="697">
        <f>IFERROR(CONCATENATE(ROUND(OFFSET(환산공식!DK$15,$F234,0),1),"%"),"")</f>
        <v/>
      </c>
      <c r="O234" s="697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7">
        <f>OFFSET(환산공식!FX$15,$F234,0)</f>
        <v/>
      </c>
      <c r="AA234" s="179">
        <f>OFFSET(환산공식!FY$15,$F234,0)</f>
        <v/>
      </c>
      <c r="AB234" s="3" t="n"/>
      <c r="AD234" s="0">
        <f>IF(L234="X",6,IF(Q234&gt;R234,1,IF(Q234&gt;S234,2,IF(Q234&gt;T234,3,IF(Q234&gt;U234,4,IF(Q234&gt;=V234,5,IF(Q234&lt;V234,6,"")))))))</f>
        <v/>
      </c>
      <c r="AF234" s="3" t="n"/>
      <c r="AG234" s="3" t="n"/>
      <c r="AH234" s="3" t="n"/>
    </row>
    <row r="235">
      <c r="A235" s="198" t="n"/>
      <c r="B235" s="198" t="n"/>
      <c r="C235" s="198" t="inlineStr">
        <is>
          <t>다228</t>
        </is>
      </c>
      <c r="D235" s="235" t="n">
        <v>2126</v>
      </c>
      <c r="E235" s="195" t="n">
        <v>129</v>
      </c>
      <c r="F235" s="195" t="n">
        <v>129</v>
      </c>
      <c r="G235" s="239" t="n">
        <v>228</v>
      </c>
      <c r="H235" s="197" t="inlineStr">
        <is>
          <t>다</t>
        </is>
      </c>
      <c r="I235" s="242" t="inlineStr">
        <is>
          <t>인천대</t>
        </is>
      </c>
      <c r="J235" s="242" t="inlineStr">
        <is>
          <t>경제학과</t>
        </is>
      </c>
      <c r="K235" s="195" t="inlineStr">
        <is>
          <t>통합</t>
        </is>
      </c>
      <c r="L235" s="697">
        <f>IF(OFFSET(환산공식!$ED$15,$F235,0)=1,"O","X")</f>
        <v/>
      </c>
      <c r="M235" s="188">
        <f>IFERROR(OFFSET(환산공식!DJ$15,$F235,0),"")</f>
        <v/>
      </c>
      <c r="N235" s="697">
        <f>IFERROR(CONCATENATE(ROUND(OFFSET(환산공식!DK$15,$F235,0),1),"%"),"")</f>
        <v/>
      </c>
      <c r="O235" s="697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7">
        <f>OFFSET(환산공식!FX$15,$F235,0)</f>
        <v/>
      </c>
      <c r="AA235" s="179">
        <f>OFFSET(환산공식!FY$15,$F235,0)</f>
        <v/>
      </c>
      <c r="AB235" s="3" t="n"/>
      <c r="AD235" s="0">
        <f>IF(L235="X",6,IF(Q235&gt;R235,1,IF(Q235&gt;S235,2,IF(Q235&gt;T235,3,IF(Q235&gt;U235,4,IF(Q235&gt;=V235,5,IF(Q235&lt;V235,6,"")))))))</f>
        <v/>
      </c>
      <c r="AF235" s="3" t="n"/>
      <c r="AG235" s="3" t="n"/>
      <c r="AH235" s="3" t="n"/>
    </row>
    <row r="236">
      <c r="A236" s="198" t="n"/>
      <c r="B236" s="198" t="n"/>
      <c r="C236" s="198" t="inlineStr">
        <is>
          <t>다229</t>
        </is>
      </c>
      <c r="D236" s="235" t="n">
        <v>2127</v>
      </c>
      <c r="E236" s="195" t="n">
        <v>129</v>
      </c>
      <c r="F236" s="195" t="n">
        <v>129</v>
      </c>
      <c r="G236" s="239" t="n">
        <v>229</v>
      </c>
      <c r="H236" s="197" t="inlineStr">
        <is>
          <t>다</t>
        </is>
      </c>
      <c r="I236" s="242" t="inlineStr">
        <is>
          <t>인천대</t>
        </is>
      </c>
      <c r="J236" s="242" t="inlineStr">
        <is>
          <t>정치외교학과</t>
        </is>
      </c>
      <c r="K236" s="195" t="inlineStr">
        <is>
          <t>통합</t>
        </is>
      </c>
      <c r="L236" s="697">
        <f>IF(OFFSET(환산공식!$ED$15,$F236,0)=1,"O","X")</f>
        <v/>
      </c>
      <c r="M236" s="188">
        <f>IFERROR(OFFSET(환산공식!DJ$15,$F236,0),"")</f>
        <v/>
      </c>
      <c r="N236" s="697">
        <f>IFERROR(CONCATENATE(ROUND(OFFSET(환산공식!DK$15,$F236,0),1),"%"),"")</f>
        <v/>
      </c>
      <c r="O236" s="697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7">
        <f>OFFSET(환산공식!FX$15,$F236,0)</f>
        <v/>
      </c>
      <c r="AA236" s="179">
        <f>OFFSET(환산공식!FY$15,$F236,0)</f>
        <v/>
      </c>
      <c r="AB236" s="3" t="n"/>
      <c r="AD236" s="0">
        <f>IF(L236="X",6,IF(Q236&gt;R236,1,IF(Q236&gt;S236,2,IF(Q236&gt;T236,3,IF(Q236&gt;U236,4,IF(Q236&gt;=V236,5,IF(Q236&lt;V236,6,"")))))))</f>
        <v/>
      </c>
      <c r="AF236" s="3" t="n"/>
      <c r="AG236" s="3" t="n"/>
      <c r="AH236" s="3" t="n"/>
    </row>
    <row r="237">
      <c r="A237" s="198" t="n"/>
      <c r="B237" s="198" t="n"/>
      <c r="C237" s="198" t="inlineStr">
        <is>
          <t>다230</t>
        </is>
      </c>
      <c r="D237" s="235" t="n">
        <v>2128</v>
      </c>
      <c r="E237" s="195" t="n">
        <v>129</v>
      </c>
      <c r="F237" s="195" t="n">
        <v>129</v>
      </c>
      <c r="G237" s="239" t="n">
        <v>230</v>
      </c>
      <c r="H237" s="197" t="inlineStr">
        <is>
          <t>다</t>
        </is>
      </c>
      <c r="I237" s="242" t="inlineStr">
        <is>
          <t>인천대</t>
        </is>
      </c>
      <c r="J237" s="242" t="inlineStr">
        <is>
          <t>행정학과</t>
        </is>
      </c>
      <c r="K237" s="195" t="inlineStr">
        <is>
          <t>통합</t>
        </is>
      </c>
      <c r="L237" s="697">
        <f>IF(OFFSET(환산공식!$ED$15,$F237,0)=1,"O","X")</f>
        <v/>
      </c>
      <c r="M237" s="188">
        <f>IFERROR(OFFSET(환산공식!DJ$15,$F237,0),"")</f>
        <v/>
      </c>
      <c r="N237" s="697">
        <f>IFERROR(CONCATENATE(ROUND(OFFSET(환산공식!DK$15,$F237,0),1),"%"),"")</f>
        <v/>
      </c>
      <c r="O237" s="697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7">
        <f>OFFSET(환산공식!FX$15,$F237,0)</f>
        <v/>
      </c>
      <c r="AA237" s="179">
        <f>OFFSET(환산공식!FY$15,$F237,0)</f>
        <v/>
      </c>
      <c r="AB237" s="3" t="n"/>
      <c r="AD237" s="0">
        <f>IF(L237="X",6,IF(Q237&gt;R237,1,IF(Q237&gt;S237,2,IF(Q237&gt;T237,3,IF(Q237&gt;U237,4,IF(Q237&gt;=V237,5,IF(Q237&lt;V237,6,"")))))))</f>
        <v/>
      </c>
      <c r="AF237" s="3" t="n"/>
      <c r="AG237" s="3" t="n"/>
      <c r="AH237" s="3" t="n"/>
    </row>
    <row r="238">
      <c r="A238" s="198" t="n"/>
      <c r="B238" s="198" t="n"/>
      <c r="C238" s="198" t="inlineStr">
        <is>
          <t>다231</t>
        </is>
      </c>
      <c r="D238" s="235" t="n">
        <v>2129</v>
      </c>
      <c r="E238" s="195" t="n">
        <v>129</v>
      </c>
      <c r="F238" s="195" t="n">
        <v>129</v>
      </c>
      <c r="G238" s="239" t="n">
        <v>231</v>
      </c>
      <c r="H238" s="197" t="inlineStr">
        <is>
          <t>다</t>
        </is>
      </c>
      <c r="I238" s="242" t="inlineStr">
        <is>
          <t>인천대</t>
        </is>
      </c>
      <c r="J238" s="242" t="inlineStr">
        <is>
          <t>Global Trade &amp; Service학부</t>
        </is>
      </c>
      <c r="K238" s="195" t="inlineStr">
        <is>
          <t>통합</t>
        </is>
      </c>
      <c r="L238" s="697">
        <f>IF(OFFSET(환산공식!$ED$15,$F238,0)=1,"O","X")</f>
        <v/>
      </c>
      <c r="M238" s="188">
        <f>IFERROR(OFFSET(환산공식!DJ$15,$F238,0),"")</f>
        <v/>
      </c>
      <c r="N238" s="697">
        <f>IFERROR(CONCATENATE(ROUND(OFFSET(환산공식!DK$15,$F238,0),1),"%"),"")</f>
        <v/>
      </c>
      <c r="O238" s="697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7">
        <f>OFFSET(환산공식!FX$15,$F238,0)</f>
        <v/>
      </c>
      <c r="AA238" s="179">
        <f>OFFSET(환산공식!FY$15,$F238,0)</f>
        <v/>
      </c>
      <c r="AB238" s="3" t="n"/>
      <c r="AD238" s="0">
        <f>IF(L238="X",6,IF(Q238&gt;R238,1,IF(Q238&gt;S238,2,IF(Q238&gt;T238,3,IF(Q238&gt;U238,4,IF(Q238&gt;=V238,5,IF(Q238&lt;V238,6,"")))))))</f>
        <v/>
      </c>
      <c r="AF238" s="3" t="n"/>
      <c r="AG238" s="3" t="n"/>
      <c r="AH238" s="3" t="n"/>
    </row>
    <row r="239">
      <c r="A239" s="198" t="n"/>
      <c r="B239" s="198" t="n"/>
      <c r="C239" s="198" t="inlineStr">
        <is>
          <t>다232</t>
        </is>
      </c>
      <c r="D239" s="235" t="n">
        <v>2130</v>
      </c>
      <c r="E239" s="195" t="n">
        <v>129</v>
      </c>
      <c r="F239" s="195" t="n">
        <v>129</v>
      </c>
      <c r="G239" s="239" t="n">
        <v>232</v>
      </c>
      <c r="H239" s="197" t="inlineStr">
        <is>
          <t>다</t>
        </is>
      </c>
      <c r="I239" s="242" t="inlineStr">
        <is>
          <t>인천대</t>
        </is>
      </c>
      <c r="J239" s="242" t="inlineStr">
        <is>
          <t>도시행정학과</t>
        </is>
      </c>
      <c r="K239" s="195" t="inlineStr">
        <is>
          <t>통합</t>
        </is>
      </c>
      <c r="L239" s="697">
        <f>IF(OFFSET(환산공식!$ED$15,$F239,0)=1,"O","X")</f>
        <v/>
      </c>
      <c r="M239" s="188">
        <f>IFERROR(OFFSET(환산공식!DJ$15,$F239,0),"")</f>
        <v/>
      </c>
      <c r="N239" s="697">
        <f>IFERROR(CONCATENATE(ROUND(OFFSET(환산공식!DK$15,$F239,0),1),"%"),"")</f>
        <v/>
      </c>
      <c r="O239" s="697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7">
        <f>OFFSET(환산공식!FX$15,$F239,0)</f>
        <v/>
      </c>
      <c r="AA239" s="179">
        <f>OFFSET(환산공식!FY$15,$F239,0)</f>
        <v/>
      </c>
      <c r="AB239" s="3" t="n"/>
      <c r="AD239" s="0">
        <f>IF(L239="X",6,IF(Q239&gt;R239,1,IF(Q239&gt;S239,2,IF(Q239&gt;T239,3,IF(Q239&gt;U239,4,IF(Q239&gt;=V239,5,IF(Q239&lt;V239,6,"")))))))</f>
        <v/>
      </c>
      <c r="AF239" s="3" t="n"/>
      <c r="AG239" s="3" t="n"/>
      <c r="AH239" s="3" t="n"/>
    </row>
    <row r="240">
      <c r="A240" s="198" t="n"/>
      <c r="B240" s="198" t="n"/>
      <c r="C240" s="198" t="inlineStr">
        <is>
          <t>다233</t>
        </is>
      </c>
      <c r="D240" s="235" t="n">
        <v>2131</v>
      </c>
      <c r="E240" s="195" t="n">
        <v>129</v>
      </c>
      <c r="F240" s="195" t="n">
        <v>129</v>
      </c>
      <c r="G240" s="239" t="n">
        <v>233</v>
      </c>
      <c r="H240" s="197" t="inlineStr">
        <is>
          <t>다</t>
        </is>
      </c>
      <c r="I240" s="242" t="inlineStr">
        <is>
          <t>인천대</t>
        </is>
      </c>
      <c r="J240" s="242" t="inlineStr">
        <is>
          <t>소비자학과</t>
        </is>
      </c>
      <c r="K240" s="195" t="inlineStr">
        <is>
          <t>통합</t>
        </is>
      </c>
      <c r="L240" s="697">
        <f>IF(OFFSET(환산공식!$ED$15,$F240,0)=1,"O","X")</f>
        <v/>
      </c>
      <c r="M240" s="188">
        <f>IFERROR(OFFSET(환산공식!DJ$15,$F240,0),"")</f>
        <v/>
      </c>
      <c r="N240" s="697">
        <f>IFERROR(CONCATENATE(ROUND(OFFSET(환산공식!DK$15,$F240,0),1),"%"),"")</f>
        <v/>
      </c>
      <c r="O240" s="697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7">
        <f>OFFSET(환산공식!FX$15,$F240,0)</f>
        <v/>
      </c>
      <c r="AA240" s="179">
        <f>OFFSET(환산공식!FY$15,$F240,0)</f>
        <v/>
      </c>
      <c r="AB240" s="3" t="n"/>
      <c r="AD240" s="0">
        <f>IF(L240="X",6,IF(Q240&gt;R240,1,IF(Q240&gt;S240,2,IF(Q240&gt;T240,3,IF(Q240&gt;U240,4,IF(Q240&gt;=V240,5,IF(Q240&lt;V240,6,"")))))))</f>
        <v/>
      </c>
      <c r="AF240" s="3" t="n"/>
      <c r="AG240" s="3" t="n"/>
      <c r="AH240" s="3" t="n"/>
    </row>
    <row r="241">
      <c r="A241" s="198" t="n"/>
      <c r="B241" s="198" t="n"/>
      <c r="C241" s="198" t="inlineStr">
        <is>
          <t>다234</t>
        </is>
      </c>
      <c r="D241" s="235" t="n">
        <v>2132</v>
      </c>
      <c r="E241" s="195" t="n">
        <v>129</v>
      </c>
      <c r="F241" s="195" t="n">
        <v>129</v>
      </c>
      <c r="G241" s="239" t="n">
        <v>234</v>
      </c>
      <c r="H241" s="197" t="inlineStr">
        <is>
          <t>다</t>
        </is>
      </c>
      <c r="I241" s="242" t="inlineStr">
        <is>
          <t>인천대</t>
        </is>
      </c>
      <c r="J241" s="242" t="inlineStr">
        <is>
          <t>패션산업학과</t>
        </is>
      </c>
      <c r="K241" s="195" t="inlineStr">
        <is>
          <t>통합</t>
        </is>
      </c>
      <c r="L241" s="697">
        <f>IF(OFFSET(환산공식!$ED$15,$F241,0)=1,"O","X")</f>
        <v/>
      </c>
      <c r="M241" s="188">
        <f>IFERROR(OFFSET(환산공식!DJ$15,$F241,0),"")</f>
        <v/>
      </c>
      <c r="N241" s="697">
        <f>IFERROR(CONCATENATE(ROUND(OFFSET(환산공식!DK$15,$F241,0),1),"%"),"")</f>
        <v/>
      </c>
      <c r="O241" s="697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7">
        <f>OFFSET(환산공식!FX$15,$F241,0)</f>
        <v/>
      </c>
      <c r="AA241" s="179">
        <f>OFFSET(환산공식!FY$15,$F241,0)</f>
        <v/>
      </c>
      <c r="AB241" s="3" t="n"/>
      <c r="AD241" s="0">
        <f>IF(L241="X",6,IF(Q241&gt;R241,1,IF(Q241&gt;S241,2,IF(Q241&gt;T241,3,IF(Q241&gt;U241,4,IF(Q241&gt;=V241,5,IF(Q241&lt;V241,6,"")))))))</f>
        <v/>
      </c>
      <c r="AF241" s="3" t="n"/>
      <c r="AG241" s="3" t="n"/>
      <c r="AH241" s="3" t="n"/>
    </row>
    <row r="242">
      <c r="A242" s="198" t="n"/>
      <c r="B242" s="198" t="n"/>
      <c r="C242" s="198" t="inlineStr">
        <is>
          <t>다235</t>
        </is>
      </c>
      <c r="D242" s="235" t="n">
        <v>2133</v>
      </c>
      <c r="E242" s="195" t="n">
        <v>129</v>
      </c>
      <c r="F242" s="195" t="n">
        <v>129</v>
      </c>
      <c r="G242" s="239" t="n">
        <v>235</v>
      </c>
      <c r="H242" s="197" t="inlineStr">
        <is>
          <t>다</t>
        </is>
      </c>
      <c r="I242" s="242" t="inlineStr">
        <is>
          <t>인천대</t>
        </is>
      </c>
      <c r="J242" s="242" t="inlineStr">
        <is>
          <t>법학부</t>
        </is>
      </c>
      <c r="K242" s="195" t="inlineStr">
        <is>
          <t>통합</t>
        </is>
      </c>
      <c r="L242" s="697">
        <f>IF(OFFSET(환산공식!$ED$15,$F242,0)=1,"O","X")</f>
        <v/>
      </c>
      <c r="M242" s="188">
        <f>IFERROR(OFFSET(환산공식!DJ$15,$F242,0),"")</f>
        <v/>
      </c>
      <c r="N242" s="697">
        <f>IFERROR(CONCATENATE(ROUND(OFFSET(환산공식!DK$15,$F242,0),1),"%"),"")</f>
        <v/>
      </c>
      <c r="O242" s="697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7">
        <f>OFFSET(환산공식!FX$15,$F242,0)</f>
        <v/>
      </c>
      <c r="AA242" s="179">
        <f>OFFSET(환산공식!FY$15,$F242,0)</f>
        <v/>
      </c>
      <c r="AB242" s="3" t="n"/>
      <c r="AD242" s="0">
        <f>IF(L242="X",6,IF(Q242&gt;R242,1,IF(Q242&gt;S242,2,IF(Q242&gt;T242,3,IF(Q242&gt;U242,4,IF(Q242&gt;=V242,5,IF(Q242&lt;V242,6,"")))))))</f>
        <v/>
      </c>
      <c r="AF242" s="3" t="n"/>
      <c r="AG242" s="3" t="n"/>
      <c r="AH242" s="3" t="n"/>
    </row>
    <row r="243">
      <c r="A243" s="198" t="n"/>
      <c r="B243" s="198" t="n"/>
      <c r="C243" s="198" t="inlineStr">
        <is>
          <t>다236</t>
        </is>
      </c>
      <c r="D243" s="235" t="n">
        <v>2134</v>
      </c>
      <c r="E243" s="195" t="n">
        <v>105</v>
      </c>
      <c r="F243" s="195" t="n">
        <v>105</v>
      </c>
      <c r="G243" s="239" t="n">
        <v>236</v>
      </c>
      <c r="H243" s="197" t="inlineStr">
        <is>
          <t>다</t>
        </is>
      </c>
      <c r="I243" s="242" t="inlineStr">
        <is>
          <t>가톨릭대</t>
        </is>
      </c>
      <c r="J243" s="242" t="inlineStr">
        <is>
          <t>바이오메디컬소프트웨어학과</t>
        </is>
      </c>
      <c r="K243" s="195" t="inlineStr">
        <is>
          <t>자연</t>
        </is>
      </c>
      <c r="L243" s="697">
        <f>IF(OFFSET(환산공식!$ED$15,$F243,0)=1,"O","X")</f>
        <v/>
      </c>
      <c r="M243" s="188">
        <f>IFERROR(OFFSET(환산공식!DJ$15,$F243,0),"")</f>
        <v/>
      </c>
      <c r="N243" s="697">
        <f>IFERROR(CONCATENATE(ROUND(OFFSET(환산공식!DK$15,$F243,0),1),"%"),"")</f>
        <v/>
      </c>
      <c r="O243" s="697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7">
        <f>OFFSET(환산공식!FX$15,$F243,0)</f>
        <v/>
      </c>
      <c r="AA243" s="179">
        <f>OFFSET(환산공식!FY$15,$F243,0)</f>
        <v/>
      </c>
      <c r="AB243" s="3" t="n"/>
      <c r="AD243" s="0">
        <f>IF(L243="X",6,IF(Q243&gt;R243,1,IF(Q243&gt;S243,2,IF(Q243&gt;T243,3,IF(Q243&gt;U243,4,IF(Q243&gt;=V243,5,IF(Q243&lt;V243,6,"")))))))</f>
        <v/>
      </c>
      <c r="AF243" s="3" t="n"/>
      <c r="AG243" s="3" t="n"/>
      <c r="AH243" s="3" t="n"/>
    </row>
    <row r="244">
      <c r="A244" s="198" t="n"/>
      <c r="B244" s="198" t="n"/>
      <c r="C244" s="198" t="inlineStr">
        <is>
          <t>다237</t>
        </is>
      </c>
      <c r="D244" s="235" t="n">
        <v>2135</v>
      </c>
      <c r="E244" s="195" t="n">
        <v>105</v>
      </c>
      <c r="F244" s="195" t="n">
        <v>105</v>
      </c>
      <c r="G244" s="239" t="n">
        <v>237</v>
      </c>
      <c r="H244" s="197" t="inlineStr">
        <is>
          <t>다</t>
        </is>
      </c>
      <c r="I244" s="242" t="inlineStr">
        <is>
          <t>가톨릭대</t>
        </is>
      </c>
      <c r="J244" s="242" t="inlineStr">
        <is>
          <t>자연공학계열(일반전형)</t>
        </is>
      </c>
      <c r="K244" s="195" t="inlineStr">
        <is>
          <t>자연</t>
        </is>
      </c>
      <c r="L244" s="697">
        <f>IF(OFFSET(환산공식!$ED$15,$F244,0)=1,"O","X")</f>
        <v/>
      </c>
      <c r="M244" s="188">
        <f>IFERROR(OFFSET(환산공식!DJ$15,$F244,0),"")</f>
        <v/>
      </c>
      <c r="N244" s="697">
        <f>IFERROR(CONCATENATE(ROUND(OFFSET(환산공식!DK$15,$F244,0),1),"%"),"")</f>
        <v/>
      </c>
      <c r="O244" s="697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7">
        <f>OFFSET(환산공식!FX$15,$F244,0)</f>
        <v/>
      </c>
      <c r="AA244" s="179">
        <f>OFFSET(환산공식!FY$15,$F244,0)</f>
        <v/>
      </c>
      <c r="AB244" s="3" t="n"/>
      <c r="AD244" s="0">
        <f>IF(L244="X",6,IF(Q244&gt;R244,1,IF(Q244&gt;S244,2,IF(Q244&gt;T244,3,IF(Q244&gt;U244,4,IF(Q244&gt;=V244,5,IF(Q244&lt;V244,6,"")))))))</f>
        <v/>
      </c>
      <c r="AF244" s="3" t="n"/>
      <c r="AG244" s="3" t="n"/>
      <c r="AH244" s="3" t="n"/>
    </row>
    <row r="245">
      <c r="A245" s="198" t="n"/>
      <c r="B245" s="198" t="n"/>
      <c r="C245" s="198" t="inlineStr">
        <is>
          <t>다238</t>
        </is>
      </c>
      <c r="D245" s="235" t="n">
        <v>2136</v>
      </c>
      <c r="E245" s="195" t="n">
        <v>107</v>
      </c>
      <c r="F245" s="195" t="n">
        <v>107</v>
      </c>
      <c r="G245" s="239" t="n">
        <v>238</v>
      </c>
      <c r="H245" s="197" t="inlineStr">
        <is>
          <t>다</t>
        </is>
      </c>
      <c r="I245" s="242" t="inlineStr">
        <is>
          <t>가톨릭대</t>
        </is>
      </c>
      <c r="J245" s="242" t="inlineStr">
        <is>
          <t>자연공학계열(일반전형Ⅱ)</t>
        </is>
      </c>
      <c r="K245" s="195" t="inlineStr">
        <is>
          <t>통합</t>
        </is>
      </c>
      <c r="L245" s="697">
        <f>IF(OFFSET(환산공식!$ED$15,$F245,0)=1,"O","X")</f>
        <v/>
      </c>
      <c r="M245" s="188">
        <f>IFERROR(OFFSET(환산공식!DJ$15,$F245,0),"")</f>
        <v/>
      </c>
      <c r="N245" s="697">
        <f>IFERROR(CONCATENATE(ROUND(OFFSET(환산공식!DK$15,$F245,0),1),"%"),"")</f>
        <v/>
      </c>
      <c r="O245" s="697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7">
        <f>OFFSET(환산공식!FX$15,$F245,0)</f>
        <v/>
      </c>
      <c r="AA245" s="179">
        <f>OFFSET(환산공식!FY$15,$F245,0)</f>
        <v/>
      </c>
      <c r="AB245" s="3" t="n"/>
      <c r="AD245" s="0">
        <f>IF(L245="X",6,IF(Q245&gt;R245,1,IF(Q245&gt;S245,2,IF(Q245&gt;T245,3,IF(Q245&gt;U245,4,IF(Q245&gt;=V245,5,IF(Q245&lt;V245,6,"")))))))</f>
        <v/>
      </c>
      <c r="AF245" s="3" t="n"/>
      <c r="AG245" s="3" t="n"/>
      <c r="AH245" s="3" t="n"/>
    </row>
    <row r="246">
      <c r="A246" s="198" t="n"/>
      <c r="B246" s="198" t="n"/>
      <c r="C246" s="198" t="inlineStr">
        <is>
          <t>다239</t>
        </is>
      </c>
      <c r="D246" s="235" t="n">
        <v>2137</v>
      </c>
      <c r="E246" s="195" t="n">
        <v>101</v>
      </c>
      <c r="F246" s="195" t="n">
        <v>101</v>
      </c>
      <c r="G246" s="239" t="n">
        <v>239</v>
      </c>
      <c r="H246" s="197" t="inlineStr">
        <is>
          <t>다</t>
        </is>
      </c>
      <c r="I246" s="242" t="inlineStr">
        <is>
          <t>명지대</t>
        </is>
      </c>
      <c r="J246" s="242" t="inlineStr">
        <is>
          <t>인공지능·소프트웨어융합대학</t>
        </is>
      </c>
      <c r="K246" s="195" t="inlineStr">
        <is>
          <t>자연</t>
        </is>
      </c>
      <c r="L246" s="697">
        <f>IF(OFFSET(환산공식!$ED$15,$F246,0)=1,"O","X")</f>
        <v/>
      </c>
      <c r="M246" s="188">
        <f>IFERROR(OFFSET(환산공식!DJ$15,$F246,0),"")</f>
        <v/>
      </c>
      <c r="N246" s="697">
        <f>IFERROR(CONCATENATE(ROUND(OFFSET(환산공식!DK$15,$F246,0),1),"%"),"")</f>
        <v/>
      </c>
      <c r="O246" s="697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7">
        <f>OFFSET(환산공식!FX$15,$F246,0)</f>
        <v/>
      </c>
      <c r="AA246" s="179">
        <f>OFFSET(환산공식!FY$15,$F246,0)</f>
        <v/>
      </c>
      <c r="AB246" s="3" t="n"/>
      <c r="AD246" s="0">
        <f>IF(L246="X",6,IF(Q246&gt;R246,1,IF(Q246&gt;S246,2,IF(Q246&gt;T246,3,IF(Q246&gt;U246,4,IF(Q246&gt;=V246,5,IF(Q246&lt;V246,6,"")))))))</f>
        <v/>
      </c>
      <c r="AF246" s="3" t="n"/>
      <c r="AG246" s="3" t="n"/>
      <c r="AH246" s="3" t="n"/>
    </row>
    <row r="247">
      <c r="A247" s="198" t="n"/>
      <c r="B247" s="198" t="n"/>
      <c r="C247" s="198" t="inlineStr">
        <is>
          <t>다240</t>
        </is>
      </c>
      <c r="D247" s="235" t="n">
        <v>2138</v>
      </c>
      <c r="E247" s="195" t="n">
        <v>101</v>
      </c>
      <c r="F247" s="195" t="n">
        <v>101</v>
      </c>
      <c r="G247" s="239" t="n">
        <v>240</v>
      </c>
      <c r="H247" s="197" t="inlineStr">
        <is>
          <t>다</t>
        </is>
      </c>
      <c r="I247" s="242" t="inlineStr">
        <is>
          <t>명지대</t>
        </is>
      </c>
      <c r="J247" s="242" t="inlineStr">
        <is>
          <t>자율전공학부(자연)</t>
        </is>
      </c>
      <c r="K247" s="195" t="inlineStr">
        <is>
          <t>자연</t>
        </is>
      </c>
      <c r="L247" s="697">
        <f>IF(OFFSET(환산공식!$ED$15,$F247,0)=1,"O","X")</f>
        <v/>
      </c>
      <c r="M247" s="188">
        <f>IFERROR(OFFSET(환산공식!DJ$15,$F247,0),"")</f>
        <v/>
      </c>
      <c r="N247" s="697">
        <f>IFERROR(CONCATENATE(ROUND(OFFSET(환산공식!DK$15,$F247,0),1),"%"),"")</f>
        <v/>
      </c>
      <c r="O247" s="697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7">
        <f>OFFSET(환산공식!FX$15,$F247,0)</f>
        <v/>
      </c>
      <c r="AA247" s="179">
        <f>OFFSET(환산공식!FY$15,$F247,0)</f>
        <v/>
      </c>
      <c r="AB247" s="3" t="n"/>
      <c r="AD247" s="0">
        <f>IF(L247="X",6,IF(Q247&gt;R247,1,IF(Q247&gt;S247,2,IF(Q247&gt;T247,3,IF(Q247&gt;U247,4,IF(Q247&gt;=V247,5,IF(Q247&lt;V247,6,"")))))))</f>
        <v/>
      </c>
      <c r="AF247" s="3" t="n"/>
      <c r="AG247" s="3" t="n"/>
      <c r="AH247" s="3" t="n"/>
    </row>
    <row r="248">
      <c r="A248" s="198" t="n"/>
      <c r="B248" s="198" t="n"/>
      <c r="C248" s="198" t="inlineStr">
        <is>
          <t>다241</t>
        </is>
      </c>
      <c r="D248" s="235" t="n">
        <v>2139</v>
      </c>
      <c r="E248" s="195" t="n">
        <v>102</v>
      </c>
      <c r="F248" s="195" t="n">
        <v>102</v>
      </c>
      <c r="G248" s="239" t="n">
        <v>241</v>
      </c>
      <c r="H248" s="197" t="inlineStr">
        <is>
          <t>다</t>
        </is>
      </c>
      <c r="I248" s="242" t="inlineStr">
        <is>
          <t>명지대</t>
        </is>
      </c>
      <c r="J248" s="242" t="inlineStr">
        <is>
          <t>경영대학</t>
        </is>
      </c>
      <c r="K248" s="195" t="inlineStr">
        <is>
          <t>통합</t>
        </is>
      </c>
      <c r="L248" s="697">
        <f>IF(OFFSET(환산공식!$ED$15,$F248,0)=1,"O","X")</f>
        <v/>
      </c>
      <c r="M248" s="188">
        <f>IFERROR(OFFSET(환산공식!DJ$15,$F248,0),"")</f>
        <v/>
      </c>
      <c r="N248" s="697">
        <f>IFERROR(CONCATENATE(ROUND(OFFSET(환산공식!DK$15,$F248,0),1),"%"),"")</f>
        <v/>
      </c>
      <c r="O248" s="697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7">
        <f>OFFSET(환산공식!FX$15,$F248,0)</f>
        <v/>
      </c>
      <c r="AA248" s="179">
        <f>OFFSET(환산공식!FY$15,$F248,0)</f>
        <v/>
      </c>
      <c r="AB248" s="3" t="n"/>
      <c r="AD248" s="0">
        <f>IF(L248="X",6,IF(Q248&gt;R248,1,IF(Q248&gt;S248,2,IF(Q248&gt;T248,3,IF(Q248&gt;U248,4,IF(Q248&gt;=V248,5,IF(Q248&lt;V248,6,"")))))))</f>
        <v/>
      </c>
      <c r="AF248" s="3" t="n"/>
      <c r="AG248" s="3" t="n"/>
      <c r="AH248" s="3" t="n"/>
    </row>
    <row r="249">
      <c r="A249" s="198" t="n"/>
      <c r="B249" s="198" t="n"/>
      <c r="C249" s="198" t="inlineStr">
        <is>
          <t>다242</t>
        </is>
      </c>
      <c r="D249" s="235" t="n">
        <v>2140</v>
      </c>
      <c r="E249" s="195" t="n">
        <v>139</v>
      </c>
      <c r="F249" s="195" t="n">
        <v>139</v>
      </c>
      <c r="G249" s="239" t="n">
        <v>242</v>
      </c>
      <c r="H249" s="197" t="inlineStr">
        <is>
          <t>다</t>
        </is>
      </c>
      <c r="I249" s="242" t="inlineStr">
        <is>
          <t>가천대</t>
        </is>
      </c>
      <c r="J249" s="242" t="inlineStr">
        <is>
          <t>클라우드공학과(전형Ⅰ)</t>
        </is>
      </c>
      <c r="K249" s="195" t="inlineStr">
        <is>
          <t>자연</t>
        </is>
      </c>
      <c r="L249" s="697">
        <f>IF(OFFSET(환산공식!$ED$15,$F249,0)=1,"O","X")</f>
        <v/>
      </c>
      <c r="M249" s="188">
        <f>IFERROR(OFFSET(환산공식!DJ$15,$F249,0),"")</f>
        <v/>
      </c>
      <c r="N249" s="697">
        <f>IFERROR(CONCATENATE(ROUND(OFFSET(환산공식!DK$15,$F249,0),1),"%"),"")</f>
        <v/>
      </c>
      <c r="O249" s="697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7">
        <f>OFFSET(환산공식!FX$15,$F249,0)</f>
        <v/>
      </c>
      <c r="AA249" s="179">
        <f>OFFSET(환산공식!FY$15,$F249,0)</f>
        <v/>
      </c>
      <c r="AB249" s="3" t="n"/>
      <c r="AD249" s="0">
        <f>IF(L249="X",6,IF(Q249&gt;R249,1,IF(Q249&gt;S249,2,IF(Q249&gt;T249,3,IF(Q249&gt;U249,4,IF(Q249&gt;=V249,5,IF(Q249&lt;V249,6,"")))))))</f>
        <v/>
      </c>
      <c r="AF249" s="3" t="n"/>
      <c r="AG249" s="3" t="n"/>
      <c r="AH249" s="3" t="n"/>
    </row>
    <row r="250">
      <c r="A250" s="198" t="n"/>
      <c r="B250" s="198" t="n"/>
      <c r="C250" s="198" t="inlineStr">
        <is>
          <t>다243</t>
        </is>
      </c>
      <c r="D250" s="235" t="n">
        <v>2141</v>
      </c>
      <c r="E250" s="195" t="n">
        <v>244</v>
      </c>
      <c r="F250" s="195" t="n">
        <v>244</v>
      </c>
      <c r="G250" s="239" t="n">
        <v>243</v>
      </c>
      <c r="H250" s="197" t="inlineStr">
        <is>
          <t>다</t>
        </is>
      </c>
      <c r="I250" s="242" t="inlineStr">
        <is>
          <t>가천대</t>
        </is>
      </c>
      <c r="J250" s="242" t="inlineStr">
        <is>
          <t>방사선학과(전형Ⅰ)</t>
        </is>
      </c>
      <c r="K250" s="195" t="inlineStr">
        <is>
          <t>자연</t>
        </is>
      </c>
      <c r="L250" s="697">
        <f>IF(OFFSET(환산공식!$ED$15,$F250,0)=1,"O","X")</f>
        <v/>
      </c>
      <c r="M250" s="188">
        <f>IFERROR(OFFSET(환산공식!DJ$15,$F250,0),"")</f>
        <v/>
      </c>
      <c r="N250" s="697">
        <f>IFERROR(CONCATENATE(ROUND(OFFSET(환산공식!DK$15,$F250,0),1),"%"),"")</f>
        <v/>
      </c>
      <c r="O250" s="697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7">
        <f>OFFSET(환산공식!FX$15,$F250,0)</f>
        <v/>
      </c>
      <c r="AA250" s="179">
        <f>OFFSET(환산공식!FY$15,$F250,0)</f>
        <v/>
      </c>
      <c r="AB250" s="3" t="n"/>
      <c r="AD250" s="0">
        <f>IF(L250="X",6,IF(Q250&gt;R250,1,IF(Q250&gt;S250,2,IF(Q250&gt;T250,3,IF(Q250&gt;U250,4,IF(Q250&gt;=V250,5,IF(Q250&lt;V250,6,"")))))))</f>
        <v/>
      </c>
      <c r="AF250" s="3" t="n"/>
      <c r="AG250" s="3" t="n"/>
      <c r="AH250" s="3" t="n"/>
    </row>
    <row r="251">
      <c r="A251" s="198" t="n"/>
      <c r="B251" s="198" t="n"/>
      <c r="C251" s="198" t="inlineStr">
        <is>
          <t>다244</t>
        </is>
      </c>
      <c r="D251" s="235" t="n">
        <v>2142</v>
      </c>
      <c r="E251" s="195" t="n">
        <v>244</v>
      </c>
      <c r="F251" s="195" t="n">
        <v>244</v>
      </c>
      <c r="G251" s="239" t="n">
        <v>244</v>
      </c>
      <c r="H251" s="197" t="inlineStr">
        <is>
          <t>다</t>
        </is>
      </c>
      <c r="I251" s="242" t="inlineStr">
        <is>
          <t>가천대</t>
        </is>
      </c>
      <c r="J251" s="242" t="inlineStr">
        <is>
          <t>물리치료학과(전형Ⅰ)</t>
        </is>
      </c>
      <c r="K251" s="195" t="inlineStr">
        <is>
          <t>자연</t>
        </is>
      </c>
      <c r="L251" s="697">
        <f>IF(OFFSET(환산공식!$ED$15,$F251,0)=1,"O","X")</f>
        <v/>
      </c>
      <c r="M251" s="188">
        <f>IFERROR(OFFSET(환산공식!DJ$15,$F251,0),"")</f>
        <v/>
      </c>
      <c r="N251" s="697">
        <f>IFERROR(CONCATENATE(ROUND(OFFSET(환산공식!DK$15,$F251,0),1),"%"),"")</f>
        <v/>
      </c>
      <c r="O251" s="697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7">
        <f>OFFSET(환산공식!FX$15,$F251,0)</f>
        <v/>
      </c>
      <c r="AA251" s="179">
        <f>OFFSET(환산공식!FY$15,$F251,0)</f>
        <v/>
      </c>
      <c r="AB251" s="3" t="n"/>
      <c r="AD251" s="0">
        <f>IF(L251="X",6,IF(Q251&gt;R251,1,IF(Q251&gt;S251,2,IF(Q251&gt;T251,3,IF(Q251&gt;U251,4,IF(Q251&gt;=V251,5,IF(Q251&lt;V251,6,"")))))))</f>
        <v/>
      </c>
      <c r="AF251" s="3" t="n"/>
      <c r="AG251" s="3" t="n"/>
      <c r="AH251" s="3" t="n"/>
    </row>
    <row r="252">
      <c r="A252" s="198" t="n"/>
      <c r="B252" s="198" t="n"/>
      <c r="C252" s="198" t="inlineStr">
        <is>
          <t>다245</t>
        </is>
      </c>
      <c r="D252" s="235" t="n">
        <v>2143</v>
      </c>
      <c r="E252" s="195" t="n">
        <v>244</v>
      </c>
      <c r="F252" s="195" t="n">
        <v>244</v>
      </c>
      <c r="G252" s="239" t="n">
        <v>245</v>
      </c>
      <c r="H252" s="197" t="inlineStr">
        <is>
          <t>다</t>
        </is>
      </c>
      <c r="I252" s="242" t="inlineStr">
        <is>
          <t>가천대</t>
        </is>
      </c>
      <c r="J252" s="242" t="inlineStr">
        <is>
          <t>바이오로직스학과(전형Ⅰ)</t>
        </is>
      </c>
      <c r="K252" s="195" t="inlineStr">
        <is>
          <t>자연</t>
        </is>
      </c>
      <c r="L252" s="697">
        <f>IF(OFFSET(환산공식!$ED$15,$F252,0)=1,"O","X")</f>
        <v/>
      </c>
      <c r="M252" s="188">
        <f>IFERROR(OFFSET(환산공식!DJ$15,$F252,0),"")</f>
        <v/>
      </c>
      <c r="N252" s="697">
        <f>IFERROR(CONCATENATE(ROUND(OFFSET(환산공식!DK$15,$F252,0),1),"%"),"")</f>
        <v/>
      </c>
      <c r="O252" s="697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7">
        <f>OFFSET(환산공식!FX$15,$F252,0)</f>
        <v/>
      </c>
      <c r="AA252" s="179">
        <f>OFFSET(환산공식!FY$15,$F252,0)</f>
        <v/>
      </c>
      <c r="AB252" s="3" t="n"/>
      <c r="AD252" s="0">
        <f>IF(L252="X",6,IF(Q252&gt;R252,1,IF(Q252&gt;S252,2,IF(Q252&gt;T252,3,IF(Q252&gt;U252,4,IF(Q252&gt;=V252,5,IF(Q252&lt;V252,6,"")))))))</f>
        <v/>
      </c>
      <c r="AF252" s="3" t="n"/>
      <c r="AG252" s="3" t="n"/>
      <c r="AH252" s="3" t="n"/>
    </row>
    <row r="253">
      <c r="A253" s="198" t="n"/>
      <c r="B253" s="198" t="n"/>
      <c r="C253" s="198" t="inlineStr">
        <is>
          <t>다246</t>
        </is>
      </c>
      <c r="D253" s="235" t="n">
        <v>2144</v>
      </c>
      <c r="E253" s="195" t="n">
        <v>244</v>
      </c>
      <c r="F253" s="195" t="n">
        <v>244</v>
      </c>
      <c r="G253" s="239" t="n">
        <v>246</v>
      </c>
      <c r="H253" s="197" t="inlineStr">
        <is>
          <t>다</t>
        </is>
      </c>
      <c r="I253" s="242" t="inlineStr">
        <is>
          <t>가천대</t>
        </is>
      </c>
      <c r="J253" s="242" t="inlineStr">
        <is>
          <t>신소재공학과(전형Ⅰ)</t>
        </is>
      </c>
      <c r="K253" s="195" t="inlineStr">
        <is>
          <t>자연</t>
        </is>
      </c>
      <c r="L253" s="697">
        <f>IF(OFFSET(환산공식!$ED$15,$F253,0)=1,"O","X")</f>
        <v/>
      </c>
      <c r="M253" s="188">
        <f>IFERROR(OFFSET(환산공식!DJ$15,$F253,0),"")</f>
        <v/>
      </c>
      <c r="N253" s="697">
        <f>IFERROR(CONCATENATE(ROUND(OFFSET(환산공식!DK$15,$F253,0),1),"%"),"")</f>
        <v/>
      </c>
      <c r="O253" s="697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7">
        <f>OFFSET(환산공식!FX$15,$F253,0)</f>
        <v/>
      </c>
      <c r="AA253" s="179">
        <f>OFFSET(환산공식!FY$15,$F253,0)</f>
        <v/>
      </c>
      <c r="AB253" s="3" t="n"/>
      <c r="AD253" s="0">
        <f>IF(L253="X",6,IF(Q253&gt;R253,1,IF(Q253&gt;S253,2,IF(Q253&gt;T253,3,IF(Q253&gt;U253,4,IF(Q253&gt;=V253,5,IF(Q253&lt;V253,6,"")))))))</f>
        <v/>
      </c>
      <c r="AF253" s="3" t="n"/>
      <c r="AG253" s="3" t="n"/>
      <c r="AH253" s="3" t="n"/>
    </row>
    <row r="254">
      <c r="A254" s="198" t="n"/>
      <c r="B254" s="198" t="n"/>
      <c r="C254" s="198" t="inlineStr">
        <is>
          <t>다247</t>
        </is>
      </c>
      <c r="D254" s="235" t="n">
        <v>2145</v>
      </c>
      <c r="E254" s="195" t="n">
        <v>244</v>
      </c>
      <c r="F254" s="195" t="n">
        <v>244</v>
      </c>
      <c r="G254" s="239" t="n">
        <v>247</v>
      </c>
      <c r="H254" s="197" t="inlineStr">
        <is>
          <t>다</t>
        </is>
      </c>
      <c r="I254" s="242" t="inlineStr">
        <is>
          <t>가천대</t>
        </is>
      </c>
      <c r="J254" s="242" t="inlineStr">
        <is>
          <t>인공지능학과(전형Ⅰ)</t>
        </is>
      </c>
      <c r="K254" s="195" t="inlineStr">
        <is>
          <t>자연</t>
        </is>
      </c>
      <c r="L254" s="697">
        <f>IF(OFFSET(환산공식!$ED$15,$F254,0)=1,"O","X")</f>
        <v/>
      </c>
      <c r="M254" s="188">
        <f>IFERROR(OFFSET(환산공식!DJ$15,$F254,0),"")</f>
        <v/>
      </c>
      <c r="N254" s="697">
        <f>IFERROR(CONCATENATE(ROUND(OFFSET(환산공식!DK$15,$F254,0),1),"%"),"")</f>
        <v/>
      </c>
      <c r="O254" s="697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7">
        <f>OFFSET(환산공식!FX$15,$F254,0)</f>
        <v/>
      </c>
      <c r="AA254" s="179">
        <f>OFFSET(환산공식!FY$15,$F254,0)</f>
        <v/>
      </c>
      <c r="AB254" s="3" t="n"/>
      <c r="AD254" s="0">
        <f>IF(L254="X",6,IF(Q254&gt;R254,1,IF(Q254&gt;S254,2,IF(Q254&gt;T254,3,IF(Q254&gt;U254,4,IF(Q254&gt;=V254,5,IF(Q254&lt;V254,6,"")))))))</f>
        <v/>
      </c>
      <c r="AF254" s="3" t="n"/>
      <c r="AG254" s="3" t="n"/>
      <c r="AH254" s="3" t="n"/>
    </row>
    <row r="255">
      <c r="A255" s="198" t="n"/>
      <c r="B255" s="198" t="n"/>
      <c r="C255" s="198" t="inlineStr">
        <is>
          <t>다248</t>
        </is>
      </c>
      <c r="D255" s="235" t="n">
        <v>2146</v>
      </c>
      <c r="E255" s="195" t="n">
        <v>244</v>
      </c>
      <c r="F255" s="195" t="n">
        <v>244</v>
      </c>
      <c r="G255" s="239" t="n">
        <v>248</v>
      </c>
      <c r="H255" s="197" t="inlineStr">
        <is>
          <t>다</t>
        </is>
      </c>
      <c r="I255" s="242" t="inlineStr">
        <is>
          <t>가천대</t>
        </is>
      </c>
      <c r="J255" s="242" t="inlineStr">
        <is>
          <t>바이오나노학과(전형Ⅰ)</t>
        </is>
      </c>
      <c r="K255" s="195" t="inlineStr">
        <is>
          <t>자연</t>
        </is>
      </c>
      <c r="L255" s="697">
        <f>IF(OFFSET(환산공식!$ED$15,$F255,0)=1,"O","X")</f>
        <v/>
      </c>
      <c r="M255" s="188">
        <f>IFERROR(OFFSET(환산공식!DJ$15,$F255,0),"")</f>
        <v/>
      </c>
      <c r="N255" s="697">
        <f>IFERROR(CONCATENATE(ROUND(OFFSET(환산공식!DK$15,$F255,0),1),"%"),"")</f>
        <v/>
      </c>
      <c r="O255" s="697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7">
        <f>OFFSET(환산공식!FX$15,$F255,0)</f>
        <v/>
      </c>
      <c r="AA255" s="179">
        <f>OFFSET(환산공식!FY$15,$F255,0)</f>
        <v/>
      </c>
      <c r="AB255" s="3" t="n"/>
      <c r="AD255" s="0">
        <f>IF(L255="X",6,IF(Q255&gt;R255,1,IF(Q255&gt;S255,2,IF(Q255&gt;T255,3,IF(Q255&gt;U255,4,IF(Q255&gt;=V255,5,IF(Q255&lt;V255,6,"")))))))</f>
        <v/>
      </c>
      <c r="AF255" s="3" t="n"/>
      <c r="AG255" s="3" t="n"/>
      <c r="AH255" s="3" t="n"/>
    </row>
    <row r="256">
      <c r="A256" s="198" t="n"/>
      <c r="B256" s="198" t="n"/>
      <c r="C256" s="198" t="inlineStr">
        <is>
          <t>다249</t>
        </is>
      </c>
      <c r="D256" s="235" t="n">
        <v>2147</v>
      </c>
      <c r="E256" s="195" t="n">
        <v>244</v>
      </c>
      <c r="F256" s="195" t="n">
        <v>244</v>
      </c>
      <c r="G256" s="239" t="n">
        <v>249</v>
      </c>
      <c r="H256" s="197" t="inlineStr">
        <is>
          <t>다</t>
        </is>
      </c>
      <c r="I256" s="242" t="inlineStr">
        <is>
          <t>가천대</t>
        </is>
      </c>
      <c r="J256" s="242" t="inlineStr">
        <is>
          <t>기계공학부(전형Ⅰ)</t>
        </is>
      </c>
      <c r="K256" s="195" t="inlineStr">
        <is>
          <t>자연</t>
        </is>
      </c>
      <c r="L256" s="697">
        <f>IF(OFFSET(환산공식!$ED$15,$F256,0)=1,"O","X")</f>
        <v/>
      </c>
      <c r="M256" s="188">
        <f>IFERROR(OFFSET(환산공식!DJ$15,$F256,0),"")</f>
        <v/>
      </c>
      <c r="N256" s="697">
        <f>IFERROR(CONCATENATE(ROUND(OFFSET(환산공식!DK$15,$F256,0),1),"%"),"")</f>
        <v/>
      </c>
      <c r="O256" s="697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7">
        <f>OFFSET(환산공식!FX$15,$F256,0)</f>
        <v/>
      </c>
      <c r="AA256" s="179">
        <f>OFFSET(환산공식!FY$15,$F256,0)</f>
        <v/>
      </c>
      <c r="AB256" s="3" t="n"/>
      <c r="AD256" s="0">
        <f>IF(L256="X",6,IF(Q256&gt;R256,1,IF(Q256&gt;S256,2,IF(Q256&gt;T256,3,IF(Q256&gt;U256,4,IF(Q256&gt;=V256,5,IF(Q256&lt;V256,6,"")))))))</f>
        <v/>
      </c>
      <c r="AF256" s="3" t="n"/>
      <c r="AG256" s="3" t="n"/>
      <c r="AH256" s="3" t="n"/>
    </row>
    <row r="257">
      <c r="A257" s="198" t="n"/>
      <c r="B257" s="198" t="n"/>
      <c r="C257" s="198" t="inlineStr">
        <is>
          <t>다250</t>
        </is>
      </c>
      <c r="D257" s="235" t="n">
        <v>2148</v>
      </c>
      <c r="E257" s="195" t="n">
        <v>244</v>
      </c>
      <c r="F257" s="195" t="n">
        <v>244</v>
      </c>
      <c r="G257" s="239" t="n">
        <v>250</v>
      </c>
      <c r="H257" s="197" t="inlineStr">
        <is>
          <t>다</t>
        </is>
      </c>
      <c r="I257" s="242" t="inlineStr">
        <is>
          <t>가천대</t>
        </is>
      </c>
      <c r="J257" s="242" t="inlineStr">
        <is>
          <t>건축학부(전형Ⅰ)</t>
        </is>
      </c>
      <c r="K257" s="195" t="inlineStr">
        <is>
          <t>자연</t>
        </is>
      </c>
      <c r="L257" s="697">
        <f>IF(OFFSET(환산공식!$ED$15,$F257,0)=1,"O","X")</f>
        <v/>
      </c>
      <c r="M257" s="188">
        <f>IFERROR(OFFSET(환산공식!DJ$15,$F257,0),"")</f>
        <v/>
      </c>
      <c r="N257" s="697">
        <f>IFERROR(CONCATENATE(ROUND(OFFSET(환산공식!DK$15,$F257,0),1),"%"),"")</f>
        <v/>
      </c>
      <c r="O257" s="697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7">
        <f>OFFSET(환산공식!FX$15,$F257,0)</f>
        <v/>
      </c>
      <c r="AA257" s="179">
        <f>OFFSET(환산공식!FY$15,$F257,0)</f>
        <v/>
      </c>
      <c r="AB257" s="3" t="n"/>
      <c r="AD257" s="0">
        <f>IF(L257="X",6,IF(Q257&gt;R257,1,IF(Q257&gt;S257,2,IF(Q257&gt;T257,3,IF(Q257&gt;U257,4,IF(Q257&gt;=V257,5,IF(Q257&lt;V257,6,"")))))))</f>
        <v/>
      </c>
      <c r="AF257" s="3" t="n"/>
      <c r="AG257" s="3" t="n"/>
      <c r="AH257" s="3" t="n"/>
    </row>
    <row r="258">
      <c r="A258" s="198" t="n"/>
      <c r="B258" s="198" t="n"/>
      <c r="C258" s="198" t="inlineStr">
        <is>
          <t>다251</t>
        </is>
      </c>
      <c r="D258" s="235" t="n">
        <v>2149</v>
      </c>
      <c r="E258" s="195" t="n">
        <v>244</v>
      </c>
      <c r="F258" s="195" t="n">
        <v>244</v>
      </c>
      <c r="G258" s="239" t="n">
        <v>251</v>
      </c>
      <c r="H258" s="197" t="inlineStr">
        <is>
          <t>다</t>
        </is>
      </c>
      <c r="I258" s="242" t="inlineStr">
        <is>
          <t>가천대</t>
        </is>
      </c>
      <c r="J258" s="242" t="inlineStr">
        <is>
          <t>화학과(전형Ⅰ)</t>
        </is>
      </c>
      <c r="K258" s="195" t="inlineStr">
        <is>
          <t>자연</t>
        </is>
      </c>
      <c r="L258" s="697">
        <f>IF(OFFSET(환산공식!$ED$15,$F258,0)=1,"O","X")</f>
        <v/>
      </c>
      <c r="M258" s="188">
        <f>IFERROR(OFFSET(환산공식!DJ$15,$F258,0),"")</f>
        <v/>
      </c>
      <c r="N258" s="697">
        <f>IFERROR(CONCATENATE(ROUND(OFFSET(환산공식!DK$15,$F258,0),1),"%"),"")</f>
        <v/>
      </c>
      <c r="O258" s="697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7">
        <f>OFFSET(환산공식!FX$15,$F258,0)</f>
        <v/>
      </c>
      <c r="AA258" s="179">
        <f>OFFSET(환산공식!FY$15,$F258,0)</f>
        <v/>
      </c>
      <c r="AB258" s="3" t="n"/>
      <c r="AD258" s="0">
        <f>IF(L258="X",6,IF(Q258&gt;R258,1,IF(Q258&gt;S258,2,IF(Q258&gt;T258,3,IF(Q258&gt;U258,4,IF(Q258&gt;=V258,5,IF(Q258&lt;V258,6,"")))))))</f>
        <v/>
      </c>
      <c r="AF258" s="3" t="n"/>
      <c r="AG258" s="3" t="n"/>
      <c r="AH258" s="3" t="n"/>
    </row>
    <row r="259">
      <c r="A259" s="198" t="n"/>
      <c r="B259" s="198" t="n"/>
      <c r="C259" s="198" t="inlineStr">
        <is>
          <t>다252</t>
        </is>
      </c>
      <c r="D259" s="235" t="n">
        <v>2150</v>
      </c>
      <c r="E259" s="195" t="n">
        <v>244</v>
      </c>
      <c r="F259" s="195" t="n">
        <v>244</v>
      </c>
      <c r="G259" s="239" t="n">
        <v>252</v>
      </c>
      <c r="H259" s="197" t="inlineStr">
        <is>
          <t>다</t>
        </is>
      </c>
      <c r="I259" s="242" t="inlineStr">
        <is>
          <t>가천대</t>
        </is>
      </c>
      <c r="J259" s="242" t="inlineStr">
        <is>
          <t>식품생명공학과(전형Ⅰ)</t>
        </is>
      </c>
      <c r="K259" s="195" t="inlineStr">
        <is>
          <t>자연</t>
        </is>
      </c>
      <c r="L259" s="697">
        <f>IF(OFFSET(환산공식!$ED$15,$F259,0)=1,"O","X")</f>
        <v/>
      </c>
      <c r="M259" s="188">
        <f>IFERROR(OFFSET(환산공식!DJ$15,$F259,0),"")</f>
        <v/>
      </c>
      <c r="N259" s="697">
        <f>IFERROR(CONCATENATE(ROUND(OFFSET(환산공식!DK$15,$F259,0),1),"%"),"")</f>
        <v/>
      </c>
      <c r="O259" s="697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7">
        <f>OFFSET(환산공식!FX$15,$F259,0)</f>
        <v/>
      </c>
      <c r="AA259" s="179">
        <f>OFFSET(환산공식!FY$15,$F259,0)</f>
        <v/>
      </c>
      <c r="AB259" s="3" t="n"/>
      <c r="AD259" s="0">
        <f>IF(L259="X",6,IF(Q259&gt;R259,1,IF(Q259&gt;S259,2,IF(Q259&gt;T259,3,IF(Q259&gt;U259,4,IF(Q259&gt;=V259,5,IF(Q259&lt;V259,6,"")))))))</f>
        <v/>
      </c>
      <c r="AF259" s="3" t="n"/>
      <c r="AG259" s="3" t="n"/>
      <c r="AH259" s="3" t="n"/>
    </row>
    <row r="260">
      <c r="A260" s="198" t="n"/>
      <c r="B260" s="198" t="n"/>
      <c r="C260" s="198" t="inlineStr">
        <is>
          <t>다253</t>
        </is>
      </c>
      <c r="D260" s="235" t="n">
        <v>2151</v>
      </c>
      <c r="E260" s="195" t="n">
        <v>244</v>
      </c>
      <c r="F260" s="195" t="n">
        <v>244</v>
      </c>
      <c r="G260" s="239" t="n">
        <v>253</v>
      </c>
      <c r="H260" s="197" t="inlineStr">
        <is>
          <t>다</t>
        </is>
      </c>
      <c r="I260" s="242" t="inlineStr">
        <is>
          <t>가천대</t>
        </is>
      </c>
      <c r="J260" s="242" t="inlineStr">
        <is>
          <t>의공학과(전형Ⅰ)</t>
        </is>
      </c>
      <c r="K260" s="195" t="inlineStr">
        <is>
          <t>자연</t>
        </is>
      </c>
      <c r="L260" s="697">
        <f>IF(OFFSET(환산공식!$ED$15,$F260,0)=1,"O","X")</f>
        <v/>
      </c>
      <c r="M260" s="188">
        <f>IFERROR(OFFSET(환산공식!DJ$15,$F260,0),"")</f>
        <v/>
      </c>
      <c r="N260" s="697">
        <f>IFERROR(CONCATENATE(ROUND(OFFSET(환산공식!DK$15,$F260,0),1),"%"),"")</f>
        <v/>
      </c>
      <c r="O260" s="697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7">
        <f>OFFSET(환산공식!FX$15,$F260,0)</f>
        <v/>
      </c>
      <c r="AA260" s="179">
        <f>OFFSET(환산공식!FY$15,$F260,0)</f>
        <v/>
      </c>
      <c r="AB260" s="3" t="n"/>
      <c r="AD260" s="0">
        <f>IF(L260="X",6,IF(Q260&gt;R260,1,IF(Q260&gt;S260,2,IF(Q260&gt;T260,3,IF(Q260&gt;U260,4,IF(Q260&gt;=V260,5,IF(Q260&lt;V260,6,"")))))))</f>
        <v/>
      </c>
      <c r="AF260" s="3" t="n"/>
      <c r="AG260" s="3" t="n"/>
      <c r="AH260" s="3" t="n"/>
    </row>
    <row r="261">
      <c r="A261" s="198" t="n"/>
      <c r="B261" s="198" t="n"/>
      <c r="C261" s="198" t="inlineStr">
        <is>
          <t>다254</t>
        </is>
      </c>
      <c r="D261" s="235" t="n">
        <v>2152</v>
      </c>
      <c r="E261" s="195" t="n">
        <v>244</v>
      </c>
      <c r="F261" s="195" t="n">
        <v>244</v>
      </c>
      <c r="G261" s="239" t="n">
        <v>254</v>
      </c>
      <c r="H261" s="197" t="inlineStr">
        <is>
          <t>다</t>
        </is>
      </c>
      <c r="I261" s="242" t="inlineStr">
        <is>
          <t>가천대</t>
        </is>
      </c>
      <c r="J261" s="242" t="inlineStr">
        <is>
          <t>응급구조학과(전형Ⅰ)</t>
        </is>
      </c>
      <c r="K261" s="195" t="inlineStr">
        <is>
          <t>자연</t>
        </is>
      </c>
      <c r="L261" s="697">
        <f>IF(OFFSET(환산공식!$ED$15,$F261,0)=1,"O","X")</f>
        <v/>
      </c>
      <c r="M261" s="188">
        <f>IFERROR(OFFSET(환산공식!DJ$15,$F261,0),"")</f>
        <v/>
      </c>
      <c r="N261" s="697">
        <f>IFERROR(CONCATENATE(ROUND(OFFSET(환산공식!DK$15,$F261,0),1),"%"),"")</f>
        <v/>
      </c>
      <c r="O261" s="697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7">
        <f>OFFSET(환산공식!FX$15,$F261,0)</f>
        <v/>
      </c>
      <c r="AA261" s="179">
        <f>OFFSET(환산공식!FY$15,$F261,0)</f>
        <v/>
      </c>
      <c r="AB261" s="3" t="n"/>
      <c r="AD261" s="0">
        <f>IF(L261="X",6,IF(Q261&gt;R261,1,IF(Q261&gt;S261,2,IF(Q261&gt;T261,3,IF(Q261&gt;U261,4,IF(Q261&gt;=V261,5,IF(Q261&lt;V261,6,"")))))))</f>
        <v/>
      </c>
      <c r="AF261" s="3" t="n"/>
      <c r="AG261" s="3" t="n"/>
      <c r="AH261" s="3" t="n"/>
    </row>
    <row r="262">
      <c r="A262" s="198" t="n"/>
      <c r="B262" s="198" t="n"/>
      <c r="C262" s="198" t="inlineStr">
        <is>
          <t>다255</t>
        </is>
      </c>
      <c r="D262" s="235" t="n">
        <v>2153</v>
      </c>
      <c r="E262" s="195" t="n">
        <v>244</v>
      </c>
      <c r="F262" s="195" t="n">
        <v>244</v>
      </c>
      <c r="G262" s="239" t="n">
        <v>255</v>
      </c>
      <c r="H262" s="197" t="inlineStr">
        <is>
          <t>다</t>
        </is>
      </c>
      <c r="I262" s="242" t="inlineStr">
        <is>
          <t>가천대</t>
        </is>
      </c>
      <c r="J262" s="242" t="inlineStr">
        <is>
          <t>운동재활학과(전형Ⅰ)</t>
        </is>
      </c>
      <c r="K262" s="195" t="inlineStr">
        <is>
          <t>자연</t>
        </is>
      </c>
      <c r="L262" s="697">
        <f>IF(OFFSET(환산공식!$ED$15,$F262,0)=1,"O","X")</f>
        <v/>
      </c>
      <c r="M262" s="188">
        <f>IFERROR(OFFSET(환산공식!DJ$15,$F262,0),"")</f>
        <v/>
      </c>
      <c r="N262" s="697">
        <f>IFERROR(CONCATENATE(ROUND(OFFSET(환산공식!DK$15,$F262,0),1),"%"),"")</f>
        <v/>
      </c>
      <c r="O262" s="697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7">
        <f>OFFSET(환산공식!FX$15,$F262,0)</f>
        <v/>
      </c>
      <c r="AA262" s="179">
        <f>OFFSET(환산공식!FY$15,$F262,0)</f>
        <v/>
      </c>
      <c r="AB262" s="3" t="n"/>
      <c r="AD262" s="0">
        <f>IF(L262="X",6,IF(Q262&gt;R262,1,IF(Q262&gt;S262,2,IF(Q262&gt;T262,3,IF(Q262&gt;U262,4,IF(Q262&gt;=V262,5,IF(Q262&lt;V262,6,"")))))))</f>
        <v/>
      </c>
      <c r="AF262" s="3" t="n"/>
      <c r="AG262" s="3" t="n"/>
      <c r="AH262" s="3" t="n"/>
    </row>
    <row r="263">
      <c r="A263" s="198" t="n"/>
      <c r="B263" s="198" t="n"/>
      <c r="C263" s="198" t="inlineStr">
        <is>
          <t>다256</t>
        </is>
      </c>
      <c r="D263" s="235" t="n">
        <v>2154</v>
      </c>
      <c r="E263" s="195" t="n">
        <v>244</v>
      </c>
      <c r="F263" s="195" t="n">
        <v>244</v>
      </c>
      <c r="G263" s="239" t="n">
        <v>256</v>
      </c>
      <c r="H263" s="197" t="inlineStr">
        <is>
          <t>다</t>
        </is>
      </c>
      <c r="I263" s="242" t="inlineStr">
        <is>
          <t>가천대</t>
        </is>
      </c>
      <c r="J263" s="242" t="inlineStr">
        <is>
          <t>식품영양학과(전형Ⅰ)</t>
        </is>
      </c>
      <c r="K263" s="195" t="inlineStr">
        <is>
          <t>자연</t>
        </is>
      </c>
      <c r="L263" s="697">
        <f>IF(OFFSET(환산공식!$ED$15,$F263,0)=1,"O","X")</f>
        <v/>
      </c>
      <c r="M263" s="188">
        <f>IFERROR(OFFSET(환산공식!DJ$15,$F263,0),"")</f>
        <v/>
      </c>
      <c r="N263" s="697">
        <f>IFERROR(CONCATENATE(ROUND(OFFSET(환산공식!DK$15,$F263,0),1),"%"),"")</f>
        <v/>
      </c>
      <c r="O263" s="697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7">
        <f>OFFSET(환산공식!FX$15,$F263,0)</f>
        <v/>
      </c>
      <c r="AA263" s="179">
        <f>OFFSET(환산공식!FY$15,$F263,0)</f>
        <v/>
      </c>
      <c r="AB263" s="3" t="n"/>
      <c r="AD263" s="0">
        <f>IF(L263="X",6,IF(Q263&gt;R263,1,IF(Q263&gt;S263,2,IF(Q263&gt;T263,3,IF(Q263&gt;U263,4,IF(Q263&gt;=V263,5,IF(Q263&lt;V263,6,"")))))))</f>
        <v/>
      </c>
      <c r="AF263" s="3" t="n"/>
      <c r="AG263" s="3" t="n"/>
      <c r="AH263" s="3" t="n"/>
    </row>
    <row r="264">
      <c r="A264" s="198" t="n"/>
      <c r="B264" s="198" t="n"/>
      <c r="C264" s="198" t="inlineStr">
        <is>
          <t>다257</t>
        </is>
      </c>
      <c r="D264" s="235" t="n">
        <v>2155</v>
      </c>
      <c r="E264" s="195" t="n">
        <v>244</v>
      </c>
      <c r="F264" s="195" t="n">
        <v>244</v>
      </c>
      <c r="G264" s="239" t="n">
        <v>257</v>
      </c>
      <c r="H264" s="197" t="inlineStr">
        <is>
          <t>다</t>
        </is>
      </c>
      <c r="I264" s="242" t="inlineStr">
        <is>
          <t>가천대</t>
        </is>
      </c>
      <c r="J264" s="242" t="inlineStr">
        <is>
          <t>치위생학과(전형Ⅰ)</t>
        </is>
      </c>
      <c r="K264" s="195" t="inlineStr">
        <is>
          <t>자연</t>
        </is>
      </c>
      <c r="L264" s="697">
        <f>IF(OFFSET(환산공식!$ED$15,$F264,0)=1,"O","X")</f>
        <v/>
      </c>
      <c r="M264" s="188">
        <f>IFERROR(OFFSET(환산공식!DJ$15,$F264,0),"")</f>
        <v/>
      </c>
      <c r="N264" s="697">
        <f>IFERROR(CONCATENATE(ROUND(OFFSET(환산공식!DK$15,$F264,0),1),"%"),"")</f>
        <v/>
      </c>
      <c r="O264" s="697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7">
        <f>OFFSET(환산공식!FX$15,$F264,0)</f>
        <v/>
      </c>
      <c r="AA264" s="179">
        <f>OFFSET(환산공식!FY$15,$F264,0)</f>
        <v/>
      </c>
      <c r="AB264" s="3" t="n"/>
      <c r="AD264" s="0">
        <f>IF(L264="X",6,IF(Q264&gt;R264,1,IF(Q264&gt;S264,2,IF(Q264&gt;T264,3,IF(Q264&gt;U264,4,IF(Q264&gt;=V264,5,IF(Q264&lt;V264,6,"")))))))</f>
        <v/>
      </c>
      <c r="AF264" s="3" t="n"/>
      <c r="AG264" s="3" t="n"/>
      <c r="AH264" s="3" t="n"/>
    </row>
    <row r="265">
      <c r="A265" s="198" t="n"/>
      <c r="B265" s="198" t="n"/>
      <c r="C265" s="198" t="inlineStr">
        <is>
          <t>다258</t>
        </is>
      </c>
      <c r="D265" s="235" t="n">
        <v>2156</v>
      </c>
      <c r="E265" s="195" t="n">
        <v>245</v>
      </c>
      <c r="F265" s="195" t="n">
        <v>245</v>
      </c>
      <c r="G265" s="239" t="n">
        <v>258</v>
      </c>
      <c r="H265" s="197" t="inlineStr">
        <is>
          <t>다</t>
        </is>
      </c>
      <c r="I265" s="242" t="inlineStr">
        <is>
          <t>가천대</t>
        </is>
      </c>
      <c r="J265" s="242" t="inlineStr">
        <is>
          <t>미디어커뮤니케이션학과(전형Ⅰ)</t>
        </is>
      </c>
      <c r="K265" s="195" t="inlineStr">
        <is>
          <t>통합</t>
        </is>
      </c>
      <c r="L265" s="697">
        <f>IF(OFFSET(환산공식!$ED$15,$F265,0)=1,"O","X")</f>
        <v/>
      </c>
      <c r="M265" s="188">
        <f>IFERROR(OFFSET(환산공식!DJ$15,$F265,0),"")</f>
        <v/>
      </c>
      <c r="N265" s="697">
        <f>IFERROR(CONCATENATE(ROUND(OFFSET(환산공식!DK$15,$F265,0),1),"%"),"")</f>
        <v/>
      </c>
      <c r="O265" s="697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7">
        <f>OFFSET(환산공식!FX$15,$F265,0)</f>
        <v/>
      </c>
      <c r="AA265" s="179">
        <f>OFFSET(환산공식!FY$15,$F265,0)</f>
        <v/>
      </c>
      <c r="AB265" s="3" t="n"/>
      <c r="AD265" s="0">
        <f>IF(L265="X",6,IF(Q265&gt;R265,1,IF(Q265&gt;S265,2,IF(Q265&gt;T265,3,IF(Q265&gt;U265,4,IF(Q265&gt;=V265,5,IF(Q265&lt;V265,6,"")))))))</f>
        <v/>
      </c>
      <c r="AF265" s="3" t="n"/>
      <c r="AG265" s="3" t="n"/>
      <c r="AH265" s="3" t="n"/>
    </row>
    <row r="266">
      <c r="A266" s="198" t="n"/>
      <c r="B266" s="198" t="n"/>
      <c r="C266" s="198" t="inlineStr">
        <is>
          <t>다259</t>
        </is>
      </c>
      <c r="D266" s="235" t="n">
        <v>2157</v>
      </c>
      <c r="E266" s="195" t="n">
        <v>245</v>
      </c>
      <c r="F266" s="195" t="n">
        <v>245</v>
      </c>
      <c r="G266" s="239" t="n">
        <v>259</v>
      </c>
      <c r="H266" s="197" t="inlineStr">
        <is>
          <t>다</t>
        </is>
      </c>
      <c r="I266" s="242" t="inlineStr">
        <is>
          <t>가천대</t>
        </is>
      </c>
      <c r="J266" s="242" t="inlineStr">
        <is>
          <t>경영학과(전형Ⅰ)</t>
        </is>
      </c>
      <c r="K266" s="195" t="inlineStr">
        <is>
          <t>통합</t>
        </is>
      </c>
      <c r="L266" s="697">
        <f>IF(OFFSET(환산공식!$ED$15,$F266,0)=1,"O","X")</f>
        <v/>
      </c>
      <c r="M266" s="188">
        <f>IFERROR(OFFSET(환산공식!DJ$15,$F266,0),"")</f>
        <v/>
      </c>
      <c r="N266" s="697">
        <f>IFERROR(CONCATENATE(ROUND(OFFSET(환산공식!DK$15,$F266,0),1),"%"),"")</f>
        <v/>
      </c>
      <c r="O266" s="697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7">
        <f>OFFSET(환산공식!FX$15,$F266,0)</f>
        <v/>
      </c>
      <c r="AA266" s="179">
        <f>OFFSET(환산공식!FY$15,$F266,0)</f>
        <v/>
      </c>
      <c r="AB266" s="3" t="n"/>
      <c r="AD266" s="0">
        <f>IF(L266="X",6,IF(Q266&gt;R266,1,IF(Q266&gt;S266,2,IF(Q266&gt;T266,3,IF(Q266&gt;U266,4,IF(Q266&gt;=V266,5,IF(Q266&lt;V266,6,"")))))))</f>
        <v/>
      </c>
      <c r="AF266" s="3" t="n"/>
      <c r="AG266" s="3" t="n"/>
      <c r="AH266" s="3" t="n"/>
    </row>
    <row r="267">
      <c r="A267" s="198" t="n"/>
      <c r="B267" s="198" t="n"/>
      <c r="C267" s="198" t="inlineStr">
        <is>
          <t>다260</t>
        </is>
      </c>
      <c r="D267" s="235" t="n">
        <v>2158</v>
      </c>
      <c r="E267" s="195" t="n">
        <v>245</v>
      </c>
      <c r="F267" s="195" t="n">
        <v>245</v>
      </c>
      <c r="G267" s="239" t="n">
        <v>260</v>
      </c>
      <c r="H267" s="197" t="inlineStr">
        <is>
          <t>다</t>
        </is>
      </c>
      <c r="I267" s="242" t="inlineStr">
        <is>
          <t>가천대</t>
        </is>
      </c>
      <c r="J267" s="242" t="inlineStr">
        <is>
          <t>패션산업학과(전형Ⅰ)</t>
        </is>
      </c>
      <c r="K267" s="195" t="inlineStr">
        <is>
          <t>통합</t>
        </is>
      </c>
      <c r="L267" s="697">
        <f>IF(OFFSET(환산공식!$ED$15,$F267,0)=1,"O","X")</f>
        <v/>
      </c>
      <c r="M267" s="188">
        <f>IFERROR(OFFSET(환산공식!DJ$15,$F267,0),"")</f>
        <v/>
      </c>
      <c r="N267" s="697">
        <f>IFERROR(CONCATENATE(ROUND(OFFSET(환산공식!DK$15,$F267,0),1),"%"),"")</f>
        <v/>
      </c>
      <c r="O267" s="697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7">
        <f>OFFSET(환산공식!FX$15,$F267,0)</f>
        <v/>
      </c>
      <c r="AA267" s="179">
        <f>OFFSET(환산공식!FY$15,$F267,0)</f>
        <v/>
      </c>
      <c r="AB267" s="3" t="n"/>
      <c r="AD267" s="0">
        <f>IF(L267="X",6,IF(Q267&gt;R267,1,IF(Q267&gt;S267,2,IF(Q267&gt;T267,3,IF(Q267&gt;U267,4,IF(Q267&gt;=V267,5,IF(Q267&lt;V267,6,"")))))))</f>
        <v/>
      </c>
      <c r="AF267" s="3" t="n"/>
      <c r="AG267" s="3" t="n"/>
      <c r="AH267" s="3" t="n"/>
    </row>
    <row r="268">
      <c r="A268" s="198" t="n"/>
      <c r="B268" s="198" t="n"/>
      <c r="C268" s="198" t="inlineStr">
        <is>
          <t>다261</t>
        </is>
      </c>
      <c r="D268" s="235" t="n">
        <v>2159</v>
      </c>
      <c r="E268" s="195" t="n">
        <v>245</v>
      </c>
      <c r="F268" s="195" t="n">
        <v>245</v>
      </c>
      <c r="G268" s="239" t="n">
        <v>261</v>
      </c>
      <c r="H268" s="197" t="inlineStr">
        <is>
          <t>다</t>
        </is>
      </c>
      <c r="I268" s="242" t="inlineStr">
        <is>
          <t>가천대</t>
        </is>
      </c>
      <c r="J268" s="242" t="inlineStr">
        <is>
          <t>의료산업경영학과(전형Ⅰ)</t>
        </is>
      </c>
      <c r="K268" s="195" t="inlineStr">
        <is>
          <t>통합</t>
        </is>
      </c>
      <c r="L268" s="697">
        <f>IF(OFFSET(환산공식!$ED$15,$F268,0)=1,"O","X")</f>
        <v/>
      </c>
      <c r="M268" s="188">
        <f>IFERROR(OFFSET(환산공식!DJ$15,$F268,0),"")</f>
        <v/>
      </c>
      <c r="N268" s="697">
        <f>IFERROR(CONCATENATE(ROUND(OFFSET(환산공식!DK$15,$F268,0),1),"%"),"")</f>
        <v/>
      </c>
      <c r="O268" s="697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7">
        <f>OFFSET(환산공식!FX$15,$F268,0)</f>
        <v/>
      </c>
      <c r="AA268" s="179">
        <f>OFFSET(환산공식!FY$15,$F268,0)</f>
        <v/>
      </c>
      <c r="AB268" s="3" t="n"/>
      <c r="AD268" s="0">
        <f>IF(L268="X",6,IF(Q268&gt;R268,1,IF(Q268&gt;S268,2,IF(Q268&gt;T268,3,IF(Q268&gt;U268,4,IF(Q268&gt;=V268,5,IF(Q268&lt;V268,6,"")))))))</f>
        <v/>
      </c>
      <c r="AF268" s="3" t="n"/>
      <c r="AG268" s="3" t="n"/>
      <c r="AH268" s="3" t="n"/>
    </row>
    <row r="269">
      <c r="A269" s="198" t="n"/>
      <c r="B269" s="198" t="n"/>
      <c r="C269" s="198" t="inlineStr">
        <is>
          <t>다262</t>
        </is>
      </c>
      <c r="D269" s="235" t="n">
        <v>2160</v>
      </c>
      <c r="E269" s="195" t="n">
        <v>246</v>
      </c>
      <c r="F269" s="195" t="n">
        <v>246</v>
      </c>
      <c r="G269" s="239" t="n">
        <v>262</v>
      </c>
      <c r="H269" s="197" t="inlineStr">
        <is>
          <t>다</t>
        </is>
      </c>
      <c r="I269" s="242" t="inlineStr">
        <is>
          <t>경기대</t>
        </is>
      </c>
      <c r="J269" s="242" t="inlineStr">
        <is>
          <t>건축학과(5년제)</t>
        </is>
      </c>
      <c r="K269" s="195" t="inlineStr">
        <is>
          <t>자연</t>
        </is>
      </c>
      <c r="L269" s="697">
        <f>IF(OFFSET(환산공식!$ED$15,$F269,0)=1,"O","X")</f>
        <v/>
      </c>
      <c r="M269" s="188">
        <f>IFERROR(OFFSET(환산공식!DJ$15,$F269,0),"")</f>
        <v/>
      </c>
      <c r="N269" s="697">
        <f>IFERROR(CONCATENATE(ROUND(OFFSET(환산공식!DK$15,$F269,0),1),"%"),"")</f>
        <v/>
      </c>
      <c r="O269" s="697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7">
        <f>OFFSET(환산공식!FX$15,$F269,0)</f>
        <v/>
      </c>
      <c r="AA269" s="179">
        <f>OFFSET(환산공식!FY$15,$F269,0)</f>
        <v/>
      </c>
      <c r="AB269" s="3" t="n"/>
      <c r="AD269" s="0">
        <f>IF(L269="X",6,IF(Q269&gt;R269,1,IF(Q269&gt;S269,2,IF(Q269&gt;T269,3,IF(Q269&gt;U269,4,IF(Q269&gt;=V269,5,IF(Q269&lt;V269,6,"")))))))</f>
        <v/>
      </c>
      <c r="AF269" s="3" t="n"/>
      <c r="AG269" s="3" t="n"/>
      <c r="AH269" s="3" t="n"/>
    </row>
    <row r="270">
      <c r="A270" s="198" t="n"/>
      <c r="B270" s="198" t="n"/>
      <c r="C270" s="198" t="inlineStr">
        <is>
          <t>다263</t>
        </is>
      </c>
      <c r="D270" s="235" t="n">
        <v>2161</v>
      </c>
      <c r="E270" s="195" t="n">
        <v>246</v>
      </c>
      <c r="F270" s="195" t="n">
        <v>246</v>
      </c>
      <c r="G270" s="239" t="n">
        <v>263</v>
      </c>
      <c r="H270" s="197" t="inlineStr">
        <is>
          <t>다</t>
        </is>
      </c>
      <c r="I270" s="242" t="inlineStr">
        <is>
          <t>경기대</t>
        </is>
      </c>
      <c r="J270" s="242" t="inlineStr">
        <is>
          <t>AI컴퓨터공학부 인공지능전공</t>
        </is>
      </c>
      <c r="K270" s="195" t="inlineStr">
        <is>
          <t>자연</t>
        </is>
      </c>
      <c r="L270" s="697">
        <f>IF(OFFSET(환산공식!$ED$15,$F270,0)=1,"O","X")</f>
        <v/>
      </c>
      <c r="M270" s="188">
        <f>IFERROR(OFFSET(환산공식!DJ$15,$F270,0),"")</f>
        <v/>
      </c>
      <c r="N270" s="697">
        <f>IFERROR(CONCATENATE(ROUND(OFFSET(환산공식!DK$15,$F270,0),1),"%"),"")</f>
        <v/>
      </c>
      <c r="O270" s="697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7">
        <f>OFFSET(환산공식!FX$15,$F270,0)</f>
        <v/>
      </c>
      <c r="AA270" s="179">
        <f>OFFSET(환산공식!FY$15,$F270,0)</f>
        <v/>
      </c>
      <c r="AB270" s="3" t="n"/>
      <c r="AD270" s="0">
        <f>IF(L270="X",6,IF(Q270&gt;R270,1,IF(Q270&gt;S270,2,IF(Q270&gt;T270,3,IF(Q270&gt;U270,4,IF(Q270&gt;=V270,5,IF(Q270&lt;V270,6,"")))))))</f>
        <v/>
      </c>
      <c r="AF270" s="3" t="n"/>
      <c r="AG270" s="3" t="n"/>
      <c r="AH270" s="3" t="n"/>
    </row>
    <row r="271">
      <c r="A271" s="198" t="n"/>
      <c r="B271" s="198" t="n"/>
      <c r="C271" s="198" t="inlineStr">
        <is>
          <t>다264</t>
        </is>
      </c>
      <c r="D271" s="235" t="n">
        <v>2162</v>
      </c>
      <c r="E271" s="195" t="n">
        <v>246</v>
      </c>
      <c r="F271" s="195" t="n">
        <v>246</v>
      </c>
      <c r="G271" s="239" t="n">
        <v>264</v>
      </c>
      <c r="H271" s="197" t="inlineStr">
        <is>
          <t>다</t>
        </is>
      </c>
      <c r="I271" s="242" t="inlineStr">
        <is>
          <t>경기대</t>
        </is>
      </c>
      <c r="J271" s="242" t="inlineStr">
        <is>
          <t>전자공학부</t>
        </is>
      </c>
      <c r="K271" s="195" t="inlineStr">
        <is>
          <t>자연</t>
        </is>
      </c>
      <c r="L271" s="697">
        <f>IF(OFFSET(환산공식!$ED$15,$F271,0)=1,"O","X")</f>
        <v/>
      </c>
      <c r="M271" s="188">
        <f>IFERROR(OFFSET(환산공식!DJ$15,$F271,0),"")</f>
        <v/>
      </c>
      <c r="N271" s="697">
        <f>IFERROR(CONCATENATE(ROUND(OFFSET(환산공식!DK$15,$F271,0),1),"%"),"")</f>
        <v/>
      </c>
      <c r="O271" s="697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7">
        <f>OFFSET(환산공식!FX$15,$F271,0)</f>
        <v/>
      </c>
      <c r="AA271" s="179">
        <f>OFFSET(환산공식!FY$15,$F271,0)</f>
        <v/>
      </c>
      <c r="AB271" s="3" t="n"/>
      <c r="AD271" s="0">
        <f>IF(L271="X",6,IF(Q271&gt;R271,1,IF(Q271&gt;S271,2,IF(Q271&gt;T271,3,IF(Q271&gt;U271,4,IF(Q271&gt;=V271,5,IF(Q271&lt;V271,6,"")))))))</f>
        <v/>
      </c>
      <c r="AF271" s="3" t="n"/>
      <c r="AG271" s="3" t="n"/>
      <c r="AH271" s="3" t="n"/>
    </row>
    <row r="272">
      <c r="A272" s="198" t="n"/>
      <c r="B272" s="198" t="n"/>
      <c r="C272" s="198" t="inlineStr">
        <is>
          <t>다265</t>
        </is>
      </c>
      <c r="D272" s="235" t="n">
        <v>2163</v>
      </c>
      <c r="E272" s="195" t="n">
        <v>246</v>
      </c>
      <c r="F272" s="195" t="n">
        <v>246</v>
      </c>
      <c r="G272" s="239" t="n">
        <v>265</v>
      </c>
      <c r="H272" s="197" t="inlineStr">
        <is>
          <t>다</t>
        </is>
      </c>
      <c r="I272" s="242" t="inlineStr">
        <is>
          <t>경기대</t>
        </is>
      </c>
      <c r="J272" s="242" t="inlineStr">
        <is>
          <t>AI컴퓨터공학부</t>
        </is>
      </c>
      <c r="K272" s="195" t="inlineStr">
        <is>
          <t>자연</t>
        </is>
      </c>
      <c r="L272" s="697">
        <f>IF(OFFSET(환산공식!$ED$15,$F272,0)=1,"O","X")</f>
        <v/>
      </c>
      <c r="M272" s="188">
        <f>IFERROR(OFFSET(환산공식!DJ$15,$F272,0),"")</f>
        <v/>
      </c>
      <c r="N272" s="697">
        <f>IFERROR(CONCATENATE(ROUND(OFFSET(환산공식!DK$15,$F272,0),1),"%"),"")</f>
        <v/>
      </c>
      <c r="O272" s="697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7">
        <f>OFFSET(환산공식!FX$15,$F272,0)</f>
        <v/>
      </c>
      <c r="AA272" s="179">
        <f>OFFSET(환산공식!FY$15,$F272,0)</f>
        <v/>
      </c>
      <c r="AB272" s="3" t="n"/>
      <c r="AD272" s="0">
        <f>IF(L272="X",6,IF(Q272&gt;R272,1,IF(Q272&gt;S272,2,IF(Q272&gt;T272,3,IF(Q272&gt;U272,4,IF(Q272&gt;=V272,5,IF(Q272&lt;V272,6,"")))))))</f>
        <v/>
      </c>
      <c r="AF272" s="3" t="n"/>
      <c r="AG272" s="3" t="n"/>
      <c r="AH272" s="3" t="n"/>
    </row>
    <row r="273">
      <c r="A273" s="198" t="n"/>
      <c r="B273" s="198" t="n"/>
      <c r="C273" s="198" t="inlineStr">
        <is>
          <t>다266</t>
        </is>
      </c>
      <c r="D273" s="235" t="n">
        <v>2164</v>
      </c>
      <c r="E273" s="195" t="n">
        <v>246</v>
      </c>
      <c r="F273" s="195" t="n">
        <v>246</v>
      </c>
      <c r="G273" s="239" t="n">
        <v>266</v>
      </c>
      <c r="H273" s="197" t="inlineStr">
        <is>
          <t>다</t>
        </is>
      </c>
      <c r="I273" s="242" t="inlineStr">
        <is>
          <t>경기대</t>
        </is>
      </c>
      <c r="J273" s="242" t="inlineStr">
        <is>
          <t>수학과</t>
        </is>
      </c>
      <c r="K273" s="195" t="inlineStr">
        <is>
          <t>자연</t>
        </is>
      </c>
      <c r="L273" s="697">
        <f>IF(OFFSET(환산공식!$ED$15,$F273,0)=1,"O","X")</f>
        <v/>
      </c>
      <c r="M273" s="188">
        <f>IFERROR(OFFSET(환산공식!DJ$15,$F273,0),"")</f>
        <v/>
      </c>
      <c r="N273" s="697">
        <f>IFERROR(CONCATENATE(ROUND(OFFSET(환산공식!DK$15,$F273,0),1),"%"),"")</f>
        <v/>
      </c>
      <c r="O273" s="697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7">
        <f>OFFSET(환산공식!FX$15,$F273,0)</f>
        <v/>
      </c>
      <c r="AA273" s="179">
        <f>OFFSET(환산공식!FY$15,$F273,0)</f>
        <v/>
      </c>
      <c r="AB273" s="3" t="n"/>
      <c r="AD273" s="0">
        <f>IF(L273="X",6,IF(Q273&gt;R273,1,IF(Q273&gt;S273,2,IF(Q273&gt;T273,3,IF(Q273&gt;U273,4,IF(Q273&gt;=V273,5,IF(Q273&lt;V273,6,"")))))))</f>
        <v/>
      </c>
      <c r="AF273" s="3" t="n"/>
      <c r="AG273" s="3" t="n"/>
      <c r="AH273" s="3" t="n"/>
    </row>
    <row r="274">
      <c r="A274" s="198" t="n"/>
      <c r="B274" s="198" t="n"/>
      <c r="C274" s="198" t="inlineStr">
        <is>
          <t>다267</t>
        </is>
      </c>
      <c r="D274" s="235" t="n">
        <v>2165</v>
      </c>
      <c r="E274" s="195" t="n">
        <v>246</v>
      </c>
      <c r="F274" s="195" t="n">
        <v>246</v>
      </c>
      <c r="G274" s="239" t="n">
        <v>267</v>
      </c>
      <c r="H274" s="197" t="inlineStr">
        <is>
          <t>다</t>
        </is>
      </c>
      <c r="I274" s="242" t="inlineStr">
        <is>
          <t>경기대</t>
        </is>
      </c>
      <c r="J274" s="242" t="inlineStr">
        <is>
          <t>신소재화학공학부</t>
        </is>
      </c>
      <c r="K274" s="195" t="inlineStr">
        <is>
          <t>자연</t>
        </is>
      </c>
      <c r="L274" s="697">
        <f>IF(OFFSET(환산공식!$ED$15,$F274,0)=1,"O","X")</f>
        <v/>
      </c>
      <c r="M274" s="188">
        <f>IFERROR(OFFSET(환산공식!DJ$15,$F274,0),"")</f>
        <v/>
      </c>
      <c r="N274" s="697">
        <f>IFERROR(CONCATENATE(ROUND(OFFSET(환산공식!DK$15,$F274,0),1),"%"),"")</f>
        <v/>
      </c>
      <c r="O274" s="697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7">
        <f>OFFSET(환산공식!FX$15,$F274,0)</f>
        <v/>
      </c>
      <c r="AA274" s="179">
        <f>OFFSET(환산공식!FY$15,$F274,0)</f>
        <v/>
      </c>
      <c r="AB274" s="3" t="n"/>
      <c r="AD274" s="0">
        <f>IF(L274="X",6,IF(Q274&gt;R274,1,IF(Q274&gt;S274,2,IF(Q274&gt;T274,3,IF(Q274&gt;U274,4,IF(Q274&gt;=V274,5,IF(Q274&lt;V274,6,"")))))))</f>
        <v/>
      </c>
      <c r="AF274" s="3" t="n"/>
      <c r="AG274" s="3" t="n"/>
      <c r="AH274" s="3" t="n"/>
    </row>
    <row r="275">
      <c r="A275" s="198" t="n"/>
      <c r="B275" s="198" t="n"/>
      <c r="C275" s="198" t="inlineStr">
        <is>
          <t>다268</t>
        </is>
      </c>
      <c r="D275" s="235" t="n">
        <v>2166</v>
      </c>
      <c r="E275" s="195" t="n">
        <v>246</v>
      </c>
      <c r="F275" s="195" t="n">
        <v>246</v>
      </c>
      <c r="G275" s="239" t="n">
        <v>268</v>
      </c>
      <c r="H275" s="197" t="inlineStr">
        <is>
          <t>다</t>
        </is>
      </c>
      <c r="I275" s="242" t="inlineStr">
        <is>
          <t>경기대</t>
        </is>
      </c>
      <c r="J275" s="242" t="inlineStr">
        <is>
          <t>AI컴퓨터공학부 SW안전보안전공</t>
        </is>
      </c>
      <c r="K275" s="195" t="inlineStr">
        <is>
          <t>자연</t>
        </is>
      </c>
      <c r="L275" s="697">
        <f>IF(OFFSET(환산공식!$ED$15,$F275,0)=1,"O","X")</f>
        <v/>
      </c>
      <c r="M275" s="188">
        <f>IFERROR(OFFSET(환산공식!DJ$15,$F275,0),"")</f>
        <v/>
      </c>
      <c r="N275" s="697">
        <f>IFERROR(CONCATENATE(ROUND(OFFSET(환산공식!DK$15,$F275,0),1),"%"),"")</f>
        <v/>
      </c>
      <c r="O275" s="697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7">
        <f>OFFSET(환산공식!FX$15,$F275,0)</f>
        <v/>
      </c>
      <c r="AA275" s="179">
        <f>OFFSET(환산공식!FY$15,$F275,0)</f>
        <v/>
      </c>
      <c r="AB275" s="3" t="n"/>
      <c r="AD275" s="0">
        <f>IF(L275="X",6,IF(Q275&gt;R275,1,IF(Q275&gt;S275,2,IF(Q275&gt;T275,3,IF(Q275&gt;U275,4,IF(Q275&gt;=V275,5,IF(Q275&lt;V275,6,"")))))))</f>
        <v/>
      </c>
      <c r="AF275" s="3" t="n"/>
      <c r="AG275" s="3" t="n"/>
      <c r="AH275" s="3" t="n"/>
    </row>
    <row r="276">
      <c r="A276" s="198" t="n"/>
      <c r="B276" s="198" t="n"/>
      <c r="C276" s="198" t="inlineStr">
        <is>
          <t>다269</t>
        </is>
      </c>
      <c r="D276" s="235" t="n">
        <v>2167</v>
      </c>
      <c r="E276" s="195" t="n">
        <v>246</v>
      </c>
      <c r="F276" s="195" t="n">
        <v>246</v>
      </c>
      <c r="G276" s="239" t="n">
        <v>269</v>
      </c>
      <c r="H276" s="197" t="inlineStr">
        <is>
          <t>다</t>
        </is>
      </c>
      <c r="I276" s="242" t="inlineStr">
        <is>
          <t>경기대</t>
        </is>
      </c>
      <c r="J276" s="242" t="inlineStr">
        <is>
          <t>바이오융합학부</t>
        </is>
      </c>
      <c r="K276" s="195" t="inlineStr">
        <is>
          <t>자연</t>
        </is>
      </c>
      <c r="L276" s="697">
        <f>IF(OFFSET(환산공식!$ED$15,$F276,0)=1,"O","X")</f>
        <v/>
      </c>
      <c r="M276" s="188">
        <f>IFERROR(OFFSET(환산공식!DJ$15,$F276,0),"")</f>
        <v/>
      </c>
      <c r="N276" s="697">
        <f>IFERROR(CONCATENATE(ROUND(OFFSET(환산공식!DK$15,$F276,0),1),"%"),"")</f>
        <v/>
      </c>
      <c r="O276" s="697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7">
        <f>OFFSET(환산공식!FX$15,$F276,0)</f>
        <v/>
      </c>
      <c r="AA276" s="179">
        <f>OFFSET(환산공식!FY$15,$F276,0)</f>
        <v/>
      </c>
      <c r="AB276" s="3" t="n"/>
      <c r="AD276" s="0">
        <f>IF(L276="X",6,IF(Q276&gt;R276,1,IF(Q276&gt;S276,2,IF(Q276&gt;T276,3,IF(Q276&gt;U276,4,IF(Q276&gt;=V276,5,IF(Q276&lt;V276,6,"")))))))</f>
        <v/>
      </c>
      <c r="AF276" s="3" t="n"/>
      <c r="AG276" s="3" t="n"/>
      <c r="AH276" s="3" t="n"/>
    </row>
    <row r="277">
      <c r="A277" s="198" t="n"/>
      <c r="B277" s="198" t="n"/>
      <c r="C277" s="198" t="inlineStr">
        <is>
          <t>다270</t>
        </is>
      </c>
      <c r="D277" s="235" t="n">
        <v>2168</v>
      </c>
      <c r="E277" s="195" t="n">
        <v>246</v>
      </c>
      <c r="F277" s="195" t="n">
        <v>246</v>
      </c>
      <c r="G277" s="239" t="n">
        <v>270</v>
      </c>
      <c r="H277" s="197" t="inlineStr">
        <is>
          <t>다</t>
        </is>
      </c>
      <c r="I277" s="242" t="inlineStr">
        <is>
          <t>경기대</t>
        </is>
      </c>
      <c r="J277" s="242" t="inlineStr">
        <is>
          <t>기계시스템공학과</t>
        </is>
      </c>
      <c r="K277" s="195" t="inlineStr">
        <is>
          <t>자연</t>
        </is>
      </c>
      <c r="L277" s="697">
        <f>IF(OFFSET(환산공식!$ED$15,$F277,0)=1,"O","X")</f>
        <v/>
      </c>
      <c r="M277" s="188">
        <f>IFERROR(OFFSET(환산공식!DJ$15,$F277,0),"")</f>
        <v/>
      </c>
      <c r="N277" s="697">
        <f>IFERROR(CONCATENATE(ROUND(OFFSET(환산공식!DK$15,$F277,0),1),"%"),"")</f>
        <v/>
      </c>
      <c r="O277" s="697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7">
        <f>OFFSET(환산공식!FX$15,$F277,0)</f>
        <v/>
      </c>
      <c r="AA277" s="179">
        <f>OFFSET(환산공식!FY$15,$F277,0)</f>
        <v/>
      </c>
      <c r="AB277" s="3" t="n"/>
      <c r="AD277" s="0">
        <f>IF(L277="X",6,IF(Q277&gt;R277,1,IF(Q277&gt;S277,2,IF(Q277&gt;T277,3,IF(Q277&gt;U277,4,IF(Q277&gt;=V277,5,IF(Q277&lt;V277,6,"")))))))</f>
        <v/>
      </c>
      <c r="AF277" s="3" t="n"/>
      <c r="AG277" s="3" t="n"/>
      <c r="AH277" s="3" t="n"/>
    </row>
    <row r="278">
      <c r="A278" s="198" t="n"/>
      <c r="B278" s="198" t="n"/>
      <c r="C278" s="198" t="inlineStr">
        <is>
          <t>다271</t>
        </is>
      </c>
      <c r="D278" s="235" t="n">
        <v>2169</v>
      </c>
      <c r="E278" s="195" t="n">
        <v>246</v>
      </c>
      <c r="F278" s="195" t="n">
        <v>246</v>
      </c>
      <c r="G278" s="239" t="n">
        <v>271</v>
      </c>
      <c r="H278" s="197" t="inlineStr">
        <is>
          <t>다</t>
        </is>
      </c>
      <c r="I278" s="242" t="inlineStr">
        <is>
          <t>경기대</t>
        </is>
      </c>
      <c r="J278" s="242" t="inlineStr">
        <is>
          <t>산업경영공학과</t>
        </is>
      </c>
      <c r="K278" s="195" t="inlineStr">
        <is>
          <t>자연</t>
        </is>
      </c>
      <c r="L278" s="697">
        <f>IF(OFFSET(환산공식!$ED$15,$F278,0)=1,"O","X")</f>
        <v/>
      </c>
      <c r="M278" s="188">
        <f>IFERROR(OFFSET(환산공식!DJ$15,$F278,0),"")</f>
        <v/>
      </c>
      <c r="N278" s="697">
        <f>IFERROR(CONCATENATE(ROUND(OFFSET(환산공식!DK$15,$F278,0),1),"%"),"")</f>
        <v/>
      </c>
      <c r="O278" s="697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7">
        <f>OFFSET(환산공식!FX$15,$F278,0)</f>
        <v/>
      </c>
      <c r="AA278" s="179">
        <f>OFFSET(환산공식!FY$15,$F278,0)</f>
        <v/>
      </c>
      <c r="AB278" s="3" t="n"/>
      <c r="AD278" s="0">
        <f>IF(L278="X",6,IF(Q278&gt;R278,1,IF(Q278&gt;S278,2,IF(Q278&gt;T278,3,IF(Q278&gt;U278,4,IF(Q278&gt;=V278,5,IF(Q278&lt;V278,6,"")))))))</f>
        <v/>
      </c>
      <c r="AF278" s="3" t="n"/>
      <c r="AG278" s="3" t="n"/>
      <c r="AH278" s="3" t="n"/>
    </row>
    <row r="279">
      <c r="A279" s="198" t="n"/>
      <c r="B279" s="198" t="n"/>
      <c r="C279" s="198" t="inlineStr">
        <is>
          <t>다272</t>
        </is>
      </c>
      <c r="D279" s="235" t="n">
        <v>2170</v>
      </c>
      <c r="E279" s="195" t="n">
        <v>246</v>
      </c>
      <c r="F279" s="195" t="n">
        <v>246</v>
      </c>
      <c r="G279" s="239" t="n">
        <v>272</v>
      </c>
      <c r="H279" s="197" t="inlineStr">
        <is>
          <t>다</t>
        </is>
      </c>
      <c r="I279" s="242" t="inlineStr">
        <is>
          <t>경기대</t>
        </is>
      </c>
      <c r="J279" s="242" t="inlineStr">
        <is>
          <t>스마트시티공학부</t>
        </is>
      </c>
      <c r="K279" s="195" t="inlineStr">
        <is>
          <t>자연</t>
        </is>
      </c>
      <c r="L279" s="697">
        <f>IF(OFFSET(환산공식!$ED$15,$F279,0)=1,"O","X")</f>
        <v/>
      </c>
      <c r="M279" s="188">
        <f>IFERROR(OFFSET(환산공식!DJ$15,$F279,0),"")</f>
        <v/>
      </c>
      <c r="N279" s="697">
        <f>IFERROR(CONCATENATE(ROUND(OFFSET(환산공식!DK$15,$F279,0),1),"%"),"")</f>
        <v/>
      </c>
      <c r="O279" s="697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7">
        <f>OFFSET(환산공식!FX$15,$F279,0)</f>
        <v/>
      </c>
      <c r="AA279" s="179">
        <f>OFFSET(환산공식!FY$15,$F279,0)</f>
        <v/>
      </c>
      <c r="AB279" s="3" t="n"/>
      <c r="AD279" s="0">
        <f>IF(L279="X",6,IF(Q279&gt;R279,1,IF(Q279&gt;S279,2,IF(Q279&gt;T279,3,IF(Q279&gt;U279,4,IF(Q279&gt;=V279,5,IF(Q279&lt;V279,6,"")))))))</f>
        <v/>
      </c>
      <c r="AF279" s="3" t="n"/>
      <c r="AG279" s="3" t="n"/>
      <c r="AH279" s="3" t="n"/>
    </row>
    <row r="280">
      <c r="A280" s="198" t="n"/>
      <c r="B280" s="198" t="n"/>
      <c r="C280" s="198" t="inlineStr">
        <is>
          <t>다273</t>
        </is>
      </c>
      <c r="D280" s="235" t="n">
        <v>2171</v>
      </c>
      <c r="E280" s="195" t="n">
        <v>246</v>
      </c>
      <c r="F280" s="195" t="n">
        <v>246</v>
      </c>
      <c r="G280" s="239" t="n">
        <v>273</v>
      </c>
      <c r="H280" s="197" t="inlineStr">
        <is>
          <t>다</t>
        </is>
      </c>
      <c r="I280" s="242" t="inlineStr">
        <is>
          <t>경기대</t>
        </is>
      </c>
      <c r="J280" s="242" t="inlineStr">
        <is>
          <t>화학과</t>
        </is>
      </c>
      <c r="K280" s="195" t="inlineStr">
        <is>
          <t>자연</t>
        </is>
      </c>
      <c r="L280" s="697">
        <f>IF(OFFSET(환산공식!$ED$15,$F280,0)=1,"O","X")</f>
        <v/>
      </c>
      <c r="M280" s="188">
        <f>IFERROR(OFFSET(환산공식!DJ$15,$F280,0),"")</f>
        <v/>
      </c>
      <c r="N280" s="697">
        <f>IFERROR(CONCATENATE(ROUND(OFFSET(환산공식!DK$15,$F280,0),1),"%"),"")</f>
        <v/>
      </c>
      <c r="O280" s="697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7">
        <f>OFFSET(환산공식!FX$15,$F280,0)</f>
        <v/>
      </c>
      <c r="AA280" s="179">
        <f>OFFSET(환산공식!FY$15,$F280,0)</f>
        <v/>
      </c>
      <c r="AB280" s="3" t="n"/>
      <c r="AD280" s="0">
        <f>IF(L280="X",6,IF(Q280&gt;R280,1,IF(Q280&gt;S280,2,IF(Q280&gt;T280,3,IF(Q280&gt;U280,4,IF(Q280&gt;=V280,5,IF(Q280&lt;V280,6,"")))))))</f>
        <v/>
      </c>
      <c r="AF280" s="3" t="n"/>
      <c r="AG280" s="3" t="n"/>
      <c r="AH280" s="3" t="n"/>
    </row>
    <row r="281">
      <c r="A281" s="198" t="n"/>
      <c r="B281" s="198" t="n"/>
      <c r="C281" s="198" t="inlineStr">
        <is>
          <t>다274</t>
        </is>
      </c>
      <c r="D281" s="235" t="n">
        <v>2172</v>
      </c>
      <c r="E281" s="195" t="n">
        <v>246</v>
      </c>
      <c r="F281" s="195" t="n">
        <v>246</v>
      </c>
      <c r="G281" s="239" t="n">
        <v>274</v>
      </c>
      <c r="H281" s="197" t="inlineStr">
        <is>
          <t>다</t>
        </is>
      </c>
      <c r="I281" s="242" t="inlineStr">
        <is>
          <t>경기대</t>
        </is>
      </c>
      <c r="J281" s="242" t="inlineStr">
        <is>
          <t>사회에너지시스템공학과</t>
        </is>
      </c>
      <c r="K281" s="195" t="inlineStr">
        <is>
          <t>자연</t>
        </is>
      </c>
      <c r="L281" s="697">
        <f>IF(OFFSET(환산공식!$ED$15,$F281,0)=1,"O","X")</f>
        <v/>
      </c>
      <c r="M281" s="188">
        <f>IFERROR(OFFSET(환산공식!DJ$15,$F281,0),"")</f>
        <v/>
      </c>
      <c r="N281" s="697">
        <f>IFERROR(CONCATENATE(ROUND(OFFSET(환산공식!DK$15,$F281,0),1),"%"),"")</f>
        <v/>
      </c>
      <c r="O281" s="697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7">
        <f>OFFSET(환산공식!FX$15,$F281,0)</f>
        <v/>
      </c>
      <c r="AA281" s="179">
        <f>OFFSET(환산공식!FY$15,$F281,0)</f>
        <v/>
      </c>
      <c r="AB281" s="3" t="n"/>
      <c r="AD281" s="0">
        <f>IF(L281="X",6,IF(Q281&gt;R281,1,IF(Q281&gt;S281,2,IF(Q281&gt;T281,3,IF(Q281&gt;U281,4,IF(Q281&gt;=V281,5,IF(Q281&lt;V281,6,"")))))))</f>
        <v/>
      </c>
      <c r="AF281" s="3" t="n"/>
      <c r="AG281" s="3" t="n"/>
      <c r="AH281" s="3" t="n"/>
    </row>
    <row r="282">
      <c r="A282" s="198" t="n"/>
      <c r="B282" s="198" t="n"/>
      <c r="C282" s="198" t="inlineStr">
        <is>
          <t>다275</t>
        </is>
      </c>
      <c r="D282" s="235" t="n">
        <v>2173</v>
      </c>
      <c r="E282" s="195" t="n">
        <v>247</v>
      </c>
      <c r="F282" s="195" t="n">
        <v>247</v>
      </c>
      <c r="G282" s="239" t="n">
        <v>275</v>
      </c>
      <c r="H282" s="197" t="inlineStr">
        <is>
          <t>다</t>
        </is>
      </c>
      <c r="I282" s="242" t="inlineStr">
        <is>
          <t>경기대</t>
        </is>
      </c>
      <c r="J282" s="242" t="inlineStr">
        <is>
          <t>공공안전학부</t>
        </is>
      </c>
      <c r="K282" s="195" t="inlineStr">
        <is>
          <t>통합</t>
        </is>
      </c>
      <c r="L282" s="697">
        <f>IF(OFFSET(환산공식!$ED$15,$F282,0)=1,"O","X")</f>
        <v/>
      </c>
      <c r="M282" s="188">
        <f>IFERROR(OFFSET(환산공식!DJ$15,$F282,0),"")</f>
        <v/>
      </c>
      <c r="N282" s="697">
        <f>IFERROR(CONCATENATE(ROUND(OFFSET(환산공식!DK$15,$F282,0),1),"%"),"")</f>
        <v/>
      </c>
      <c r="O282" s="697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7">
        <f>OFFSET(환산공식!FX$15,$F282,0)</f>
        <v/>
      </c>
      <c r="AA282" s="179">
        <f>OFFSET(환산공식!FY$15,$F282,0)</f>
        <v/>
      </c>
      <c r="AB282" s="3" t="n"/>
      <c r="AD282" s="0">
        <f>IF(L282="X",6,IF(Q282&gt;R282,1,IF(Q282&gt;S282,2,IF(Q282&gt;T282,3,IF(Q282&gt;U282,4,IF(Q282&gt;=V282,5,IF(Q282&lt;V282,6,"")))))))</f>
        <v/>
      </c>
      <c r="AF282" s="3" t="n"/>
      <c r="AG282" s="3" t="n"/>
      <c r="AH282" s="3" t="n"/>
    </row>
    <row r="283">
      <c r="A283" s="198" t="n"/>
      <c r="B283" s="198" t="n"/>
      <c r="C283" s="198" t="inlineStr">
        <is>
          <t>다276</t>
        </is>
      </c>
      <c r="D283" s="235" t="n">
        <v>2174</v>
      </c>
      <c r="E283" s="195" t="n">
        <v>247</v>
      </c>
      <c r="F283" s="195" t="n">
        <v>247</v>
      </c>
      <c r="G283" s="239" t="n">
        <v>276</v>
      </c>
      <c r="H283" s="197" t="inlineStr">
        <is>
          <t>다</t>
        </is>
      </c>
      <c r="I283" s="242" t="inlineStr">
        <is>
          <t>경기대</t>
        </is>
      </c>
      <c r="J283" s="242" t="inlineStr">
        <is>
          <t>호텔외식경영학부</t>
        </is>
      </c>
      <c r="K283" s="195" t="inlineStr">
        <is>
          <t>통합</t>
        </is>
      </c>
      <c r="L283" s="697">
        <f>IF(OFFSET(환산공식!$ED$15,$F283,0)=1,"O","X")</f>
        <v/>
      </c>
      <c r="M283" s="188">
        <f>IFERROR(OFFSET(환산공식!DJ$15,$F283,0),"")</f>
        <v/>
      </c>
      <c r="N283" s="697">
        <f>IFERROR(CONCATENATE(ROUND(OFFSET(환산공식!DK$15,$F283,0),1),"%"),"")</f>
        <v/>
      </c>
      <c r="O283" s="697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7">
        <f>OFFSET(환산공식!FX$15,$F283,0)</f>
        <v/>
      </c>
      <c r="AA283" s="179">
        <f>OFFSET(환산공식!FY$15,$F283,0)</f>
        <v/>
      </c>
      <c r="AB283" s="3" t="n"/>
      <c r="AD283" s="0">
        <f>IF(L283="X",6,IF(Q283&gt;R283,1,IF(Q283&gt;S283,2,IF(Q283&gt;T283,3,IF(Q283&gt;U283,4,IF(Q283&gt;=V283,5,IF(Q283&lt;V283,6,"")))))))</f>
        <v/>
      </c>
      <c r="AF283" s="3" t="n"/>
      <c r="AG283" s="3" t="n"/>
      <c r="AH283" s="3" t="n"/>
    </row>
    <row r="284">
      <c r="A284" s="198" t="n"/>
      <c r="B284" s="198" t="n"/>
      <c r="C284" s="198" t="inlineStr">
        <is>
          <t>다277</t>
        </is>
      </c>
      <c r="D284" s="235" t="n">
        <v>2175</v>
      </c>
      <c r="E284" s="195" t="n">
        <v>247</v>
      </c>
      <c r="F284" s="195" t="n">
        <v>247</v>
      </c>
      <c r="G284" s="239" t="n">
        <v>277</v>
      </c>
      <c r="H284" s="197" t="inlineStr">
        <is>
          <t>다</t>
        </is>
      </c>
      <c r="I284" s="242" t="inlineStr">
        <is>
          <t>경기대</t>
        </is>
      </c>
      <c r="J284" s="242" t="inlineStr">
        <is>
          <t>미디어영상학과</t>
        </is>
      </c>
      <c r="K284" s="195" t="inlineStr">
        <is>
          <t>통합</t>
        </is>
      </c>
      <c r="L284" s="697">
        <f>IF(OFFSET(환산공식!$ED$15,$F284,0)=1,"O","X")</f>
        <v/>
      </c>
      <c r="M284" s="188">
        <f>IFERROR(OFFSET(환산공식!DJ$15,$F284,0),"")</f>
        <v/>
      </c>
      <c r="N284" s="697">
        <f>IFERROR(CONCATENATE(ROUND(OFFSET(환산공식!DK$15,$F284,0),1),"%"),"")</f>
        <v/>
      </c>
      <c r="O284" s="697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7">
        <f>OFFSET(환산공식!FX$15,$F284,0)</f>
        <v/>
      </c>
      <c r="AA284" s="179">
        <f>OFFSET(환산공식!FY$15,$F284,0)</f>
        <v/>
      </c>
      <c r="AB284" s="3" t="n"/>
      <c r="AD284" s="0">
        <f>IF(L284="X",6,IF(Q284&gt;R284,1,IF(Q284&gt;S284,2,IF(Q284&gt;T284,3,IF(Q284&gt;U284,4,IF(Q284&gt;=V284,5,IF(Q284&lt;V284,6,"")))))))</f>
        <v/>
      </c>
      <c r="AF284" s="3" t="n"/>
      <c r="AG284" s="3" t="n"/>
      <c r="AH284" s="3" t="n"/>
    </row>
    <row r="285">
      <c r="A285" s="198" t="n"/>
      <c r="B285" s="198" t="n"/>
      <c r="C285" s="198" t="inlineStr">
        <is>
          <t>다278</t>
        </is>
      </c>
      <c r="D285" s="235" t="n">
        <v>2176</v>
      </c>
      <c r="E285" s="195" t="n">
        <v>247</v>
      </c>
      <c r="F285" s="195" t="n">
        <v>247</v>
      </c>
      <c r="G285" s="239" t="n">
        <v>278</v>
      </c>
      <c r="H285" s="197" t="inlineStr">
        <is>
          <t>다</t>
        </is>
      </c>
      <c r="I285" s="242" t="inlineStr">
        <is>
          <t>경기대</t>
        </is>
      </c>
      <c r="J285" s="242" t="inlineStr">
        <is>
          <t>관광문화콘텐츠학과</t>
        </is>
      </c>
      <c r="K285" s="195" t="inlineStr">
        <is>
          <t>통합</t>
        </is>
      </c>
      <c r="L285" s="697">
        <f>IF(OFFSET(환산공식!$ED$15,$F285,0)=1,"O","X")</f>
        <v/>
      </c>
      <c r="M285" s="188">
        <f>IFERROR(OFFSET(환산공식!DJ$15,$F285,0),"")</f>
        <v/>
      </c>
      <c r="N285" s="697">
        <f>IFERROR(CONCATENATE(ROUND(OFFSET(환산공식!DK$15,$F285,0),1),"%"),"")</f>
        <v/>
      </c>
      <c r="O285" s="697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7">
        <f>OFFSET(환산공식!FX$15,$F285,0)</f>
        <v/>
      </c>
      <c r="AA285" s="179">
        <f>OFFSET(환산공식!FY$15,$F285,0)</f>
        <v/>
      </c>
      <c r="AB285" s="3" t="n"/>
      <c r="AD285" s="0">
        <f>IF(L285="X",6,IF(Q285&gt;R285,1,IF(Q285&gt;S285,2,IF(Q285&gt;T285,3,IF(Q285&gt;U285,4,IF(Q285&gt;=V285,5,IF(Q285&lt;V285,6,"")))))))</f>
        <v/>
      </c>
      <c r="AF285" s="3" t="n"/>
      <c r="AG285" s="3" t="n"/>
      <c r="AH285" s="3" t="n"/>
    </row>
    <row r="286">
      <c r="A286" s="198" t="n"/>
      <c r="B286" s="198" t="n"/>
      <c r="C286" s="198" t="inlineStr">
        <is>
          <t>다279</t>
        </is>
      </c>
      <c r="D286" s="235" t="n">
        <v>2177</v>
      </c>
      <c r="E286" s="195" t="n">
        <v>247</v>
      </c>
      <c r="F286" s="195" t="n">
        <v>247</v>
      </c>
      <c r="G286" s="239" t="n">
        <v>279</v>
      </c>
      <c r="H286" s="197" t="inlineStr">
        <is>
          <t>다</t>
        </is>
      </c>
      <c r="I286" s="242" t="inlineStr">
        <is>
          <t>경기대</t>
        </is>
      </c>
      <c r="J286" s="242" t="inlineStr">
        <is>
          <t>법학과</t>
        </is>
      </c>
      <c r="K286" s="195" t="inlineStr">
        <is>
          <t>통합</t>
        </is>
      </c>
      <c r="L286" s="697">
        <f>IF(OFFSET(환산공식!$ED$15,$F286,0)=1,"O","X")</f>
        <v/>
      </c>
      <c r="M286" s="188">
        <f>IFERROR(OFFSET(환산공식!DJ$15,$F286,0),"")</f>
        <v/>
      </c>
      <c r="N286" s="697">
        <f>IFERROR(CONCATENATE(ROUND(OFFSET(환산공식!DK$15,$F286,0),1),"%"),"")</f>
        <v/>
      </c>
      <c r="O286" s="697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7">
        <f>OFFSET(환산공식!FX$15,$F286,0)</f>
        <v/>
      </c>
      <c r="AA286" s="179">
        <f>OFFSET(환산공식!FY$15,$F286,0)</f>
        <v/>
      </c>
      <c r="AB286" s="3" t="n"/>
      <c r="AD286" s="0">
        <f>IF(L286="X",6,IF(Q286&gt;R286,1,IF(Q286&gt;S286,2,IF(Q286&gt;T286,3,IF(Q286&gt;U286,4,IF(Q286&gt;=V286,5,IF(Q286&lt;V286,6,"")))))))</f>
        <v/>
      </c>
      <c r="AF286" s="3" t="n"/>
      <c r="AG286" s="3" t="n"/>
      <c r="AH286" s="3" t="n"/>
    </row>
    <row r="287">
      <c r="A287" s="198" t="n"/>
      <c r="B287" s="198" t="n"/>
      <c r="C287" s="198" t="inlineStr">
        <is>
          <t>다280</t>
        </is>
      </c>
      <c r="D287" s="235" t="n">
        <v>2178</v>
      </c>
      <c r="E287" s="195" t="n">
        <v>247</v>
      </c>
      <c r="F287" s="195" t="n">
        <v>247</v>
      </c>
      <c r="G287" s="239" t="n">
        <v>280</v>
      </c>
      <c r="H287" s="197" t="inlineStr">
        <is>
          <t>다</t>
        </is>
      </c>
      <c r="I287" s="242" t="inlineStr">
        <is>
          <t>경기대</t>
        </is>
      </c>
      <c r="J287" s="242" t="inlineStr">
        <is>
          <t>관광개발경영학과</t>
        </is>
      </c>
      <c r="K287" s="195" t="inlineStr">
        <is>
          <t>통합</t>
        </is>
      </c>
      <c r="L287" s="697">
        <f>IF(OFFSET(환산공식!$ED$15,$F287,0)=1,"O","X")</f>
        <v/>
      </c>
      <c r="M287" s="188">
        <f>IFERROR(OFFSET(환산공식!DJ$15,$F287,0),"")</f>
        <v/>
      </c>
      <c r="N287" s="697">
        <f>IFERROR(CONCATENATE(ROUND(OFFSET(환산공식!DK$15,$F287,0),1),"%"),"")</f>
        <v/>
      </c>
      <c r="O287" s="697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7">
        <f>OFFSET(환산공식!FX$15,$F287,0)</f>
        <v/>
      </c>
      <c r="AA287" s="179">
        <f>OFFSET(환산공식!FY$15,$F287,0)</f>
        <v/>
      </c>
      <c r="AB287" s="3" t="n"/>
      <c r="AD287" s="0">
        <f>IF(L287="X",6,IF(Q287&gt;R287,1,IF(Q287&gt;S287,2,IF(Q287&gt;T287,3,IF(Q287&gt;U287,4,IF(Q287&gt;=V287,5,IF(Q287&lt;V287,6,"")))))))</f>
        <v/>
      </c>
      <c r="AF287" s="3" t="n"/>
      <c r="AG287" s="3" t="n"/>
      <c r="AH287" s="3" t="n"/>
    </row>
    <row r="288">
      <c r="A288" s="198" t="n"/>
      <c r="B288" s="198" t="n"/>
      <c r="C288" s="198" t="inlineStr">
        <is>
          <t>다281</t>
        </is>
      </c>
      <c r="D288" s="235" t="n">
        <v>2179</v>
      </c>
      <c r="E288" s="195" t="n">
        <v>247</v>
      </c>
      <c r="F288" s="195" t="n">
        <v>247</v>
      </c>
      <c r="G288" s="239" t="n">
        <v>281</v>
      </c>
      <c r="H288" s="197" t="inlineStr">
        <is>
          <t>다</t>
        </is>
      </c>
      <c r="I288" s="242" t="inlineStr">
        <is>
          <t>경기대</t>
        </is>
      </c>
      <c r="J288" s="242" t="inlineStr">
        <is>
          <t>경제학부</t>
        </is>
      </c>
      <c r="K288" s="195" t="inlineStr">
        <is>
          <t>통합</t>
        </is>
      </c>
      <c r="L288" s="697">
        <f>IF(OFFSET(환산공식!$ED$15,$F288,0)=1,"O","X")</f>
        <v/>
      </c>
      <c r="M288" s="188">
        <f>IFERROR(OFFSET(환산공식!DJ$15,$F288,0),"")</f>
        <v/>
      </c>
      <c r="N288" s="697">
        <f>IFERROR(CONCATENATE(ROUND(OFFSET(환산공식!DK$15,$F288,0),1),"%"),"")</f>
        <v/>
      </c>
      <c r="O288" s="697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7">
        <f>OFFSET(환산공식!FX$15,$F288,0)</f>
        <v/>
      </c>
      <c r="AA288" s="179">
        <f>OFFSET(환산공식!FY$15,$F288,0)</f>
        <v/>
      </c>
      <c r="AB288" s="3" t="n"/>
      <c r="AD288" s="0">
        <f>IF(L288="X",6,IF(Q288&gt;R288,1,IF(Q288&gt;S288,2,IF(Q288&gt;T288,3,IF(Q288&gt;U288,4,IF(Q288&gt;=V288,5,IF(Q288&lt;V288,6,"")))))))</f>
        <v/>
      </c>
      <c r="AF288" s="3" t="n"/>
      <c r="AG288" s="3" t="n"/>
      <c r="AH288" s="3" t="n"/>
    </row>
    <row r="289">
      <c r="A289" s="198" t="n"/>
      <c r="B289" s="198" t="n"/>
      <c r="C289" s="198" t="inlineStr">
        <is>
          <t>다282</t>
        </is>
      </c>
      <c r="D289" s="235" t="n">
        <v>2180</v>
      </c>
      <c r="E289" s="195" t="n">
        <v>247</v>
      </c>
      <c r="F289" s="195" t="n">
        <v>247</v>
      </c>
      <c r="G289" s="239" t="n">
        <v>282</v>
      </c>
      <c r="H289" s="197" t="inlineStr">
        <is>
          <t>다</t>
        </is>
      </c>
      <c r="I289" s="242" t="inlineStr">
        <is>
          <t>경기대</t>
        </is>
      </c>
      <c r="J289" s="242" t="inlineStr">
        <is>
          <t>경영학부</t>
        </is>
      </c>
      <c r="K289" s="195" t="inlineStr">
        <is>
          <t>통합</t>
        </is>
      </c>
      <c r="L289" s="697">
        <f>IF(OFFSET(환산공식!$ED$15,$F289,0)=1,"O","X")</f>
        <v/>
      </c>
      <c r="M289" s="188">
        <f>IFERROR(OFFSET(환산공식!DJ$15,$F289,0),"")</f>
        <v/>
      </c>
      <c r="N289" s="697">
        <f>IFERROR(CONCATENATE(ROUND(OFFSET(환산공식!DK$15,$F289,0),1),"%"),"")</f>
        <v/>
      </c>
      <c r="O289" s="697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7">
        <f>OFFSET(환산공식!FX$15,$F289,0)</f>
        <v/>
      </c>
      <c r="AA289" s="179">
        <f>OFFSET(환산공식!FY$15,$F289,0)</f>
        <v/>
      </c>
      <c r="AB289" s="3" t="n"/>
      <c r="AD289" s="0">
        <f>IF(L289="X",6,IF(Q289&gt;R289,1,IF(Q289&gt;S289,2,IF(Q289&gt;T289,3,IF(Q289&gt;U289,4,IF(Q289&gt;=V289,5,IF(Q289&lt;V289,6,"")))))))</f>
        <v/>
      </c>
      <c r="AF289" s="3" t="n"/>
      <c r="AG289" s="3" t="n"/>
      <c r="AH289" s="3" t="n"/>
    </row>
    <row r="290">
      <c r="A290" s="198" t="n"/>
      <c r="B290" s="198" t="n"/>
      <c r="C290" s="198" t="inlineStr">
        <is>
          <t>다283</t>
        </is>
      </c>
      <c r="D290" s="235" t="n">
        <v>2181</v>
      </c>
      <c r="E290" s="195" t="n">
        <v>247</v>
      </c>
      <c r="F290" s="195" t="n">
        <v>247</v>
      </c>
      <c r="G290" s="239" t="n">
        <v>283</v>
      </c>
      <c r="H290" s="197" t="inlineStr">
        <is>
          <t>다</t>
        </is>
      </c>
      <c r="I290" s="242" t="inlineStr">
        <is>
          <t>경기대</t>
        </is>
      </c>
      <c r="J290" s="242" t="inlineStr">
        <is>
          <t>공공인재학부</t>
        </is>
      </c>
      <c r="K290" s="195" t="inlineStr">
        <is>
          <t>통합</t>
        </is>
      </c>
      <c r="L290" s="697">
        <f>IF(OFFSET(환산공식!$ED$15,$F290,0)=1,"O","X")</f>
        <v/>
      </c>
      <c r="M290" s="188">
        <f>IFERROR(OFFSET(환산공식!DJ$15,$F290,0),"")</f>
        <v/>
      </c>
      <c r="N290" s="697">
        <f>IFERROR(CONCATENATE(ROUND(OFFSET(환산공식!DK$15,$F290,0),1),"%"),"")</f>
        <v/>
      </c>
      <c r="O290" s="697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7">
        <f>OFFSET(환산공식!FX$15,$F290,0)</f>
        <v/>
      </c>
      <c r="AA290" s="179">
        <f>OFFSET(환산공식!FY$15,$F290,0)</f>
        <v/>
      </c>
      <c r="AB290" s="3" t="n"/>
      <c r="AD290" s="0">
        <f>IF(L290="X",6,IF(Q290&gt;R290,1,IF(Q290&gt;S290,2,IF(Q290&gt;T290,3,IF(Q290&gt;U290,4,IF(Q290&gt;=V290,5,IF(Q290&lt;V290,6,"")))))))</f>
        <v/>
      </c>
      <c r="AF290" s="3" t="n"/>
      <c r="AG290" s="3" t="n"/>
      <c r="AH290" s="3" t="n"/>
    </row>
    <row r="291">
      <c r="A291" s="198" t="n"/>
      <c r="B291" s="198" t="n"/>
      <c r="C291" s="198" t="inlineStr">
        <is>
          <t>다284</t>
        </is>
      </c>
      <c r="D291" s="235" t="n">
        <v>2182</v>
      </c>
      <c r="E291" s="195" t="n">
        <v>247</v>
      </c>
      <c r="F291" s="195" t="n">
        <v>247</v>
      </c>
      <c r="G291" s="239" t="n">
        <v>284</v>
      </c>
      <c r="H291" s="197" t="inlineStr">
        <is>
          <t>다</t>
        </is>
      </c>
      <c r="I291" s="242" t="inlineStr">
        <is>
          <t>경기대</t>
        </is>
      </c>
      <c r="J291" s="242" t="inlineStr">
        <is>
          <t>글로벌어문학부</t>
        </is>
      </c>
      <c r="K291" s="195" t="inlineStr">
        <is>
          <t>통합</t>
        </is>
      </c>
      <c r="L291" s="697">
        <f>IF(OFFSET(환산공식!$ED$15,$F291,0)=1,"O","X")</f>
        <v/>
      </c>
      <c r="M291" s="188">
        <f>IFERROR(OFFSET(환산공식!DJ$15,$F291,0),"")</f>
        <v/>
      </c>
      <c r="N291" s="697">
        <f>IFERROR(CONCATENATE(ROUND(OFFSET(환산공식!DK$15,$F291,0),1),"%"),"")</f>
        <v/>
      </c>
      <c r="O291" s="697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7">
        <f>OFFSET(환산공식!FX$15,$F291,0)</f>
        <v/>
      </c>
      <c r="AA291" s="179">
        <f>OFFSET(환산공식!FY$15,$F291,0)</f>
        <v/>
      </c>
      <c r="AB291" s="3" t="n"/>
      <c r="AD291" s="0">
        <f>IF(L291="X",6,IF(Q291&gt;R291,1,IF(Q291&gt;S291,2,IF(Q291&gt;T291,3,IF(Q291&gt;U291,4,IF(Q291&gt;=V291,5,IF(Q291&lt;V291,6,"")))))))</f>
        <v/>
      </c>
      <c r="AF291" s="3" t="n"/>
      <c r="AG291" s="3" t="n"/>
      <c r="AH291" s="3" t="n"/>
    </row>
    <row r="292">
      <c r="A292" s="198" t="n"/>
      <c r="B292" s="198" t="n"/>
      <c r="C292" s="198" t="inlineStr">
        <is>
          <t>다285</t>
        </is>
      </c>
      <c r="D292" s="235" t="n">
        <v>2183</v>
      </c>
      <c r="E292" s="195" t="n">
        <v>247</v>
      </c>
      <c r="F292" s="195" t="n">
        <v>247</v>
      </c>
      <c r="G292" s="239" t="n">
        <v>285</v>
      </c>
      <c r="H292" s="197" t="inlineStr">
        <is>
          <t>다</t>
        </is>
      </c>
      <c r="I292" s="242" t="inlineStr">
        <is>
          <t>경기대</t>
        </is>
      </c>
      <c r="J292" s="242" t="inlineStr">
        <is>
          <t>영어영문학과</t>
        </is>
      </c>
      <c r="K292" s="195" t="inlineStr">
        <is>
          <t>통합</t>
        </is>
      </c>
      <c r="L292" s="697">
        <f>IF(OFFSET(환산공식!$ED$15,$F292,0)=1,"O","X")</f>
        <v/>
      </c>
      <c r="M292" s="188">
        <f>IFERROR(OFFSET(환산공식!DJ$15,$F292,0),"")</f>
        <v/>
      </c>
      <c r="N292" s="697">
        <f>IFERROR(CONCATENATE(ROUND(OFFSET(환산공식!DK$15,$F292,0),1),"%"),"")</f>
        <v/>
      </c>
      <c r="O292" s="697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7">
        <f>OFFSET(환산공식!FX$15,$F292,0)</f>
        <v/>
      </c>
      <c r="AA292" s="179">
        <f>OFFSET(환산공식!FY$15,$F292,0)</f>
        <v/>
      </c>
      <c r="AB292" s="3" t="n"/>
      <c r="AD292" s="0">
        <f>IF(L292="X",6,IF(Q292&gt;R292,1,IF(Q292&gt;S292,2,IF(Q292&gt;T292,3,IF(Q292&gt;U292,4,IF(Q292&gt;=V292,5,IF(Q292&lt;V292,6,"")))))))</f>
        <v/>
      </c>
      <c r="AF292" s="3" t="n"/>
      <c r="AG292" s="3" t="n"/>
      <c r="AH292" s="3" t="n"/>
    </row>
    <row r="293">
      <c r="A293" s="198" t="n"/>
      <c r="B293" s="198" t="n"/>
      <c r="C293" s="198" t="inlineStr">
        <is>
          <t>다286</t>
        </is>
      </c>
      <c r="D293" s="235" t="n">
        <v>2184</v>
      </c>
      <c r="E293" s="195" t="n">
        <v>247</v>
      </c>
      <c r="F293" s="195" t="n">
        <v>247</v>
      </c>
      <c r="G293" s="239" t="n">
        <v>286</v>
      </c>
      <c r="H293" s="197" t="inlineStr">
        <is>
          <t>다</t>
        </is>
      </c>
      <c r="I293" s="242" t="inlineStr">
        <is>
          <t>경기대</t>
        </is>
      </c>
      <c r="J293" s="242" t="inlineStr">
        <is>
          <t>무역학과</t>
        </is>
      </c>
      <c r="K293" s="195" t="inlineStr">
        <is>
          <t>통합</t>
        </is>
      </c>
      <c r="L293" s="697">
        <f>IF(OFFSET(환산공식!$ED$15,$F293,0)=1,"O","X")</f>
        <v/>
      </c>
      <c r="M293" s="188">
        <f>IFERROR(OFFSET(환산공식!DJ$15,$F293,0),"")</f>
        <v/>
      </c>
      <c r="N293" s="697">
        <f>IFERROR(CONCATENATE(ROUND(OFFSET(환산공식!DK$15,$F293,0),1),"%"),"")</f>
        <v/>
      </c>
      <c r="O293" s="697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7">
        <f>OFFSET(환산공식!FX$15,$F293,0)</f>
        <v/>
      </c>
      <c r="AA293" s="179">
        <f>OFFSET(환산공식!FY$15,$F293,0)</f>
        <v/>
      </c>
      <c r="AB293" s="3" t="n"/>
      <c r="AD293" s="0">
        <f>IF(L293="X",6,IF(Q293&gt;R293,1,IF(Q293&gt;S293,2,IF(Q293&gt;T293,3,IF(Q293&gt;U293,4,IF(Q293&gt;=V293,5,IF(Q293&lt;V293,6,"")))))))</f>
        <v/>
      </c>
      <c r="AF293" s="3" t="n"/>
      <c r="AG293" s="3" t="n"/>
      <c r="AH293" s="3" t="n"/>
    </row>
    <row r="294">
      <c r="A294" s="198" t="n"/>
      <c r="B294" s="198" t="n"/>
      <c r="C294" s="198" t="inlineStr">
        <is>
          <t>다287</t>
        </is>
      </c>
      <c r="D294" s="235" t="n">
        <v>2185</v>
      </c>
      <c r="E294" s="195" t="n">
        <v>247</v>
      </c>
      <c r="F294" s="195" t="n">
        <v>247</v>
      </c>
      <c r="G294" s="239" t="n">
        <v>287</v>
      </c>
      <c r="H294" s="197" t="inlineStr">
        <is>
          <t>다</t>
        </is>
      </c>
      <c r="I294" s="242" t="inlineStr">
        <is>
          <t>경기대</t>
        </is>
      </c>
      <c r="J294" s="242" t="inlineStr">
        <is>
          <t>문헌정보학과</t>
        </is>
      </c>
      <c r="K294" s="195" t="inlineStr">
        <is>
          <t>통합</t>
        </is>
      </c>
      <c r="L294" s="697">
        <f>IF(OFFSET(환산공식!$ED$15,$F294,0)=1,"O","X")</f>
        <v/>
      </c>
      <c r="M294" s="188">
        <f>IFERROR(OFFSET(환산공식!DJ$15,$F294,0),"")</f>
        <v/>
      </c>
      <c r="N294" s="697">
        <f>IFERROR(CONCATENATE(ROUND(OFFSET(환산공식!DK$15,$F294,0),1),"%"),"")</f>
        <v/>
      </c>
      <c r="O294" s="697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7">
        <f>OFFSET(환산공식!FX$15,$F294,0)</f>
        <v/>
      </c>
      <c r="AA294" s="179">
        <f>OFFSET(환산공식!FY$15,$F294,0)</f>
        <v/>
      </c>
      <c r="AB294" s="3" t="n"/>
      <c r="AD294" s="0">
        <f>IF(L294="X",6,IF(Q294&gt;R294,1,IF(Q294&gt;S294,2,IF(Q294&gt;T294,3,IF(Q294&gt;U294,4,IF(Q294&gt;=V294,5,IF(Q294&lt;V294,6,"")))))))</f>
        <v/>
      </c>
      <c r="AF294" s="3" t="n"/>
      <c r="AG294" s="3" t="n"/>
      <c r="AH294" s="3" t="n"/>
    </row>
    <row r="295">
      <c r="A295" s="198" t="n"/>
      <c r="B295" s="198" t="n"/>
      <c r="C295" s="198" t="inlineStr">
        <is>
          <t>다288</t>
        </is>
      </c>
      <c r="D295" s="235" t="n">
        <v>2186</v>
      </c>
      <c r="E295" s="195" t="n">
        <v>247</v>
      </c>
      <c r="F295" s="195" t="n">
        <v>247</v>
      </c>
      <c r="G295" s="239" t="n">
        <v>288</v>
      </c>
      <c r="H295" s="197" t="inlineStr">
        <is>
          <t>다</t>
        </is>
      </c>
      <c r="I295" s="242" t="inlineStr">
        <is>
          <t>경기대</t>
        </is>
      </c>
      <c r="J295" s="242" t="inlineStr">
        <is>
          <t>국어국문학과</t>
        </is>
      </c>
      <c r="K295" s="195" t="inlineStr">
        <is>
          <t>통합</t>
        </is>
      </c>
      <c r="L295" s="697">
        <f>IF(OFFSET(환산공식!$ED$15,$F295,0)=1,"O","X")</f>
        <v/>
      </c>
      <c r="M295" s="188">
        <f>IFERROR(OFFSET(환산공식!DJ$15,$F295,0),"")</f>
        <v/>
      </c>
      <c r="N295" s="697">
        <f>IFERROR(CONCATENATE(ROUND(OFFSET(환산공식!DK$15,$F295,0),1),"%"),"")</f>
        <v/>
      </c>
      <c r="O295" s="697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7">
        <f>OFFSET(환산공식!FX$15,$F295,0)</f>
        <v/>
      </c>
      <c r="AA295" s="179">
        <f>OFFSET(환산공식!FY$15,$F295,0)</f>
        <v/>
      </c>
      <c r="AB295" s="3" t="n"/>
      <c r="AD295" s="0">
        <f>IF(L295="X",6,IF(Q295&gt;R295,1,IF(Q295&gt;S295,2,IF(Q295&gt;T295,3,IF(Q295&gt;U295,4,IF(Q295&gt;=V295,5,IF(Q295&lt;V295,6,"")))))))</f>
        <v/>
      </c>
      <c r="AF295" s="3" t="n"/>
      <c r="AG295" s="3" t="n"/>
      <c r="AH295" s="3" t="n"/>
    </row>
    <row r="296">
      <c r="A296" s="198" t="n"/>
      <c r="B296" s="198" t="n"/>
      <c r="C296" s="198" t="inlineStr">
        <is>
          <t>다289</t>
        </is>
      </c>
      <c r="D296" s="235" t="n">
        <v>2187</v>
      </c>
      <c r="E296" s="195" t="n">
        <v>247</v>
      </c>
      <c r="F296" s="195" t="n">
        <v>247</v>
      </c>
      <c r="G296" s="239" t="n">
        <v>289</v>
      </c>
      <c r="H296" s="197" t="inlineStr">
        <is>
          <t>다</t>
        </is>
      </c>
      <c r="I296" s="242" t="inlineStr">
        <is>
          <t>경기대</t>
        </is>
      </c>
      <c r="J296" s="242" t="inlineStr">
        <is>
          <t>휴먼서비스학부</t>
        </is>
      </c>
      <c r="K296" s="195" t="inlineStr">
        <is>
          <t>통합</t>
        </is>
      </c>
      <c r="L296" s="697">
        <f>IF(OFFSET(환산공식!$ED$15,$F296,0)=1,"O","X")</f>
        <v/>
      </c>
      <c r="M296" s="188">
        <f>IFERROR(OFFSET(환산공식!DJ$15,$F296,0),"")</f>
        <v/>
      </c>
      <c r="N296" s="697">
        <f>IFERROR(CONCATENATE(ROUND(OFFSET(환산공식!DK$15,$F296,0),1),"%"),"")</f>
        <v/>
      </c>
      <c r="O296" s="697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7">
        <f>OFFSET(환산공식!FX$15,$F296,0)</f>
        <v/>
      </c>
      <c r="AA296" s="179">
        <f>OFFSET(환산공식!FY$15,$F296,0)</f>
        <v/>
      </c>
      <c r="AB296" s="3" t="n"/>
      <c r="AD296" s="0">
        <f>IF(L296="X",6,IF(Q296&gt;R296,1,IF(Q296&gt;S296,2,IF(Q296&gt;T296,3,IF(Q296&gt;U296,4,IF(Q296&gt;=V296,5,IF(Q296&lt;V296,6,"")))))))</f>
        <v/>
      </c>
      <c r="AF296" s="3" t="n"/>
      <c r="AG296" s="3" t="n"/>
      <c r="AH296" s="3" t="n"/>
    </row>
    <row r="297">
      <c r="A297" s="198" t="n"/>
      <c r="B297" s="198" t="n"/>
      <c r="C297" s="198" t="inlineStr">
        <is>
          <t>다290</t>
        </is>
      </c>
      <c r="D297" s="235" t="n">
        <v>2188</v>
      </c>
      <c r="E297" s="195" t="n">
        <v>247</v>
      </c>
      <c r="F297" s="195" t="n">
        <v>247</v>
      </c>
      <c r="G297" s="239" t="n">
        <v>290</v>
      </c>
      <c r="H297" s="197" t="inlineStr">
        <is>
          <t>다</t>
        </is>
      </c>
      <c r="I297" s="242" t="inlineStr">
        <is>
          <t>경기대</t>
        </is>
      </c>
      <c r="J297" s="242" t="inlineStr">
        <is>
          <t>사학과</t>
        </is>
      </c>
      <c r="K297" s="195" t="inlineStr">
        <is>
          <t>통합</t>
        </is>
      </c>
      <c r="L297" s="697">
        <f>IF(OFFSET(환산공식!$ED$15,$F297,0)=1,"O","X")</f>
        <v/>
      </c>
      <c r="M297" s="188">
        <f>IFERROR(OFFSET(환산공식!DJ$15,$F297,0),"")</f>
        <v/>
      </c>
      <c r="N297" s="697">
        <f>IFERROR(CONCATENATE(ROUND(OFFSET(환산공식!DK$15,$F297,0),1),"%"),"")</f>
        <v/>
      </c>
      <c r="O297" s="697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7">
        <f>OFFSET(환산공식!FX$15,$F297,0)</f>
        <v/>
      </c>
      <c r="AA297" s="179">
        <f>OFFSET(환산공식!FY$15,$F297,0)</f>
        <v/>
      </c>
      <c r="AB297" s="3" t="n"/>
      <c r="AD297" s="0">
        <f>IF(L297="X",6,IF(Q297&gt;R297,1,IF(Q297&gt;S297,2,IF(Q297&gt;T297,3,IF(Q297&gt;U297,4,IF(Q297&gt;=V297,5,IF(Q297&lt;V297,6,"")))))))</f>
        <v/>
      </c>
      <c r="AF297" s="3" t="n"/>
      <c r="AG297" s="3" t="n"/>
      <c r="AH297" s="3" t="n"/>
    </row>
    <row r="298">
      <c r="A298" s="198" t="n"/>
      <c r="B298" s="198" t="n"/>
      <c r="C298" s="198" t="inlineStr">
        <is>
          <t>다291</t>
        </is>
      </c>
      <c r="D298" s="235" t="n">
        <v>2189</v>
      </c>
      <c r="E298" s="195" t="n">
        <v>247</v>
      </c>
      <c r="F298" s="195" t="n">
        <v>247</v>
      </c>
      <c r="G298" s="239" t="n">
        <v>291</v>
      </c>
      <c r="H298" s="197" t="inlineStr">
        <is>
          <t>다</t>
        </is>
      </c>
      <c r="I298" s="242" t="inlineStr">
        <is>
          <t>경기대</t>
        </is>
      </c>
      <c r="J298" s="242" t="inlineStr">
        <is>
          <t>유아교육과</t>
        </is>
      </c>
      <c r="K298" s="195" t="inlineStr">
        <is>
          <t>통합</t>
        </is>
      </c>
      <c r="L298" s="697">
        <f>IF(OFFSET(환산공식!$ED$15,$F298,0)=1,"O","X")</f>
        <v/>
      </c>
      <c r="M298" s="188">
        <f>IFERROR(OFFSET(환산공식!DJ$15,$F298,0),"")</f>
        <v/>
      </c>
      <c r="N298" s="697">
        <f>IFERROR(CONCATENATE(ROUND(OFFSET(환산공식!DK$15,$F298,0),1),"%"),"")</f>
        <v/>
      </c>
      <c r="O298" s="697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7">
        <f>OFFSET(환산공식!FX$15,$F298,0)</f>
        <v/>
      </c>
      <c r="AA298" s="179">
        <f>OFFSET(환산공식!FY$15,$F298,0)</f>
        <v/>
      </c>
      <c r="AB298" s="3" t="n"/>
      <c r="AD298" s="0">
        <f>IF(L298="X",6,IF(Q298&gt;R298,1,IF(Q298&gt;S298,2,IF(Q298&gt;T298,3,IF(Q298&gt;U298,4,IF(Q298&gt;=V298,5,IF(Q298&lt;V298,6,"")))))))</f>
        <v/>
      </c>
      <c r="AF298" s="3" t="n"/>
      <c r="AG298" s="3" t="n"/>
      <c r="AH298" s="3" t="n"/>
    </row>
    <row r="299">
      <c r="A299" s="198" t="n"/>
      <c r="B299" s="198" t="n"/>
      <c r="C299" s="198" t="inlineStr">
        <is>
          <t>다292</t>
        </is>
      </c>
      <c r="D299" s="235" t="n">
        <v>2190</v>
      </c>
      <c r="E299" s="195" t="n">
        <v>136</v>
      </c>
      <c r="F299" s="195" t="n">
        <v>136</v>
      </c>
      <c r="G299" s="239" t="n">
        <v>292</v>
      </c>
      <c r="H299" s="197" t="inlineStr">
        <is>
          <t>다</t>
        </is>
      </c>
      <c r="I299" s="242" t="inlineStr">
        <is>
          <t>고려대(세종)</t>
        </is>
      </c>
      <c r="J299" s="242" t="inlineStr">
        <is>
          <t>빅데이터사이언스학부</t>
        </is>
      </c>
      <c r="K299" s="195" t="inlineStr">
        <is>
          <t>자연</t>
        </is>
      </c>
      <c r="L299" s="697">
        <f>IF(OFFSET(환산공식!$ED$15,$F299,0)=1,"O","X")</f>
        <v/>
      </c>
      <c r="M299" s="188">
        <f>IFERROR(OFFSET(환산공식!DJ$15,$F299,0),"")</f>
        <v/>
      </c>
      <c r="N299" s="697">
        <f>IFERROR(CONCATENATE(ROUND(OFFSET(환산공식!DK$15,$F299,0),1),"%"),"")</f>
        <v/>
      </c>
      <c r="O299" s="697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7">
        <f>OFFSET(환산공식!FX$15,$F299,0)</f>
        <v/>
      </c>
      <c r="AA299" s="179">
        <f>OFFSET(환산공식!FY$15,$F299,0)</f>
        <v/>
      </c>
      <c r="AB299" s="3" t="n"/>
      <c r="AD299" s="0">
        <f>IF(L299="X",6,IF(Q299&gt;R299,1,IF(Q299&gt;S299,2,IF(Q299&gt;T299,3,IF(Q299&gt;U299,4,IF(Q299&gt;=V299,5,IF(Q299&lt;V299,6,"")))))))</f>
        <v/>
      </c>
      <c r="AF299" s="3" t="n"/>
      <c r="AG299" s="3" t="n"/>
      <c r="AH299" s="3" t="n"/>
    </row>
    <row r="300">
      <c r="A300" s="198" t="n"/>
      <c r="B300" s="198" t="n"/>
      <c r="C300" s="198" t="inlineStr">
        <is>
          <t>다293</t>
        </is>
      </c>
      <c r="D300" s="235" t="n">
        <v>2191</v>
      </c>
      <c r="E300" s="195" t="n">
        <v>134</v>
      </c>
      <c r="F300" s="195" t="n">
        <v>134</v>
      </c>
      <c r="G300" s="239" t="n">
        <v>293</v>
      </c>
      <c r="H300" s="197" t="inlineStr">
        <is>
          <t>다</t>
        </is>
      </c>
      <c r="I300" s="242" t="inlineStr">
        <is>
          <t>고려대(세종)</t>
        </is>
      </c>
      <c r="J300" s="242" t="inlineStr">
        <is>
          <t>컴퓨터소프트웨어학과</t>
        </is>
      </c>
      <c r="K300" s="195" t="inlineStr">
        <is>
          <t>자연</t>
        </is>
      </c>
      <c r="L300" s="697">
        <f>IF(OFFSET(환산공식!$ED$15,$F300,0)=1,"O","X")</f>
        <v/>
      </c>
      <c r="M300" s="188">
        <f>IFERROR(OFFSET(환산공식!DJ$15,$F300,0),"")</f>
        <v/>
      </c>
      <c r="N300" s="697">
        <f>IFERROR(CONCATENATE(ROUND(OFFSET(환산공식!DK$15,$F300,0),1),"%"),"")</f>
        <v/>
      </c>
      <c r="O300" s="697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7">
        <f>OFFSET(환산공식!FX$15,$F300,0)</f>
        <v/>
      </c>
      <c r="AA300" s="179">
        <f>OFFSET(환산공식!FY$15,$F300,0)</f>
        <v/>
      </c>
      <c r="AB300" s="3" t="n"/>
      <c r="AD300" s="0">
        <f>IF(L300="X",6,IF(Q300&gt;R300,1,IF(Q300&gt;S300,2,IF(Q300&gt;T300,3,IF(Q300&gt;U300,4,IF(Q300&gt;=V300,5,IF(Q300&lt;V300,6,"")))))))</f>
        <v/>
      </c>
      <c r="AF300" s="3" t="n"/>
      <c r="AG300" s="3" t="n"/>
      <c r="AH300" s="3" t="n"/>
    </row>
    <row r="301">
      <c r="A301" s="198" t="n"/>
      <c r="B301" s="198" t="n"/>
      <c r="C301" s="198" t="inlineStr">
        <is>
          <t>다294</t>
        </is>
      </c>
      <c r="D301" s="235" t="n">
        <v>2192</v>
      </c>
      <c r="E301" s="195" t="n">
        <v>134</v>
      </c>
      <c r="F301" s="195" t="n">
        <v>134</v>
      </c>
      <c r="G301" s="239" t="n">
        <v>294</v>
      </c>
      <c r="H301" s="197" t="inlineStr">
        <is>
          <t>다</t>
        </is>
      </c>
      <c r="I301" s="242" t="inlineStr">
        <is>
          <t>고려대(세종)</t>
        </is>
      </c>
      <c r="J301" s="242" t="inlineStr">
        <is>
          <t>식품생명공학과</t>
        </is>
      </c>
      <c r="K301" s="195" t="inlineStr">
        <is>
          <t>자연</t>
        </is>
      </c>
      <c r="L301" s="697">
        <f>IF(OFFSET(환산공식!$ED$15,$F301,0)=1,"O","X")</f>
        <v/>
      </c>
      <c r="M301" s="188">
        <f>IFERROR(OFFSET(환산공식!DJ$15,$F301,0),"")</f>
        <v/>
      </c>
      <c r="N301" s="697">
        <f>IFERROR(CONCATENATE(ROUND(OFFSET(환산공식!DK$15,$F301,0),1),"%"),"")</f>
        <v/>
      </c>
      <c r="O301" s="697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7">
        <f>OFFSET(환산공식!FX$15,$F301,0)</f>
        <v/>
      </c>
      <c r="AA301" s="179">
        <f>OFFSET(환산공식!FY$15,$F301,0)</f>
        <v/>
      </c>
      <c r="AB301" s="3" t="n"/>
      <c r="AD301" s="0">
        <f>IF(L301="X",6,IF(Q301&gt;R301,1,IF(Q301&gt;S301,2,IF(Q301&gt;T301,3,IF(Q301&gt;U301,4,IF(Q301&gt;=V301,5,IF(Q301&lt;V301,6,"")))))))</f>
        <v/>
      </c>
      <c r="AF301" s="3" t="n"/>
      <c r="AG301" s="3" t="n"/>
      <c r="AH301" s="3" t="n"/>
    </row>
    <row r="302">
      <c r="A302" s="198" t="n"/>
      <c r="B302" s="198" t="n"/>
      <c r="C302" s="198" t="inlineStr">
        <is>
          <t>다295</t>
        </is>
      </c>
      <c r="D302" s="235" t="n">
        <v>2193</v>
      </c>
      <c r="E302" s="195" t="n">
        <v>134</v>
      </c>
      <c r="F302" s="195" t="n">
        <v>134</v>
      </c>
      <c r="G302" s="239" t="n">
        <v>295</v>
      </c>
      <c r="H302" s="197" t="inlineStr">
        <is>
          <t>다</t>
        </is>
      </c>
      <c r="I302" s="242" t="inlineStr">
        <is>
          <t>고려대(세종)</t>
        </is>
      </c>
      <c r="J302" s="242" t="inlineStr">
        <is>
          <t>전자·기계융합공학과</t>
        </is>
      </c>
      <c r="K302" s="195" t="inlineStr">
        <is>
          <t>자연</t>
        </is>
      </c>
      <c r="L302" s="697">
        <f>IF(OFFSET(환산공식!$ED$15,$F302,0)=1,"O","X")</f>
        <v/>
      </c>
      <c r="M302" s="188">
        <f>IFERROR(OFFSET(환산공식!DJ$15,$F302,0),"")</f>
        <v/>
      </c>
      <c r="N302" s="697">
        <f>IFERROR(CONCATENATE(ROUND(OFFSET(환산공식!DK$15,$F302,0),1),"%"),"")</f>
        <v/>
      </c>
      <c r="O302" s="697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7">
        <f>OFFSET(환산공식!FX$15,$F302,0)</f>
        <v/>
      </c>
      <c r="AA302" s="179">
        <f>OFFSET(환산공식!FY$15,$F302,0)</f>
        <v/>
      </c>
      <c r="AB302" s="3" t="n"/>
      <c r="AD302" s="0">
        <f>IF(L302="X",6,IF(Q302&gt;R302,1,IF(Q302&gt;S302,2,IF(Q302&gt;T302,3,IF(Q302&gt;U302,4,IF(Q302&gt;=V302,5,IF(Q302&lt;V302,6,"")))))))</f>
        <v/>
      </c>
      <c r="AF302" s="3" t="n"/>
      <c r="AG302" s="3" t="n"/>
      <c r="AH302" s="3" t="n"/>
    </row>
    <row r="303">
      <c r="A303" s="198" t="n"/>
      <c r="B303" s="198" t="n"/>
      <c r="C303" s="198" t="inlineStr">
        <is>
          <t>다296</t>
        </is>
      </c>
      <c r="D303" s="235" t="n">
        <v>2194</v>
      </c>
      <c r="E303" s="195" t="n">
        <v>134</v>
      </c>
      <c r="F303" s="195" t="n">
        <v>134</v>
      </c>
      <c r="G303" s="239" t="n">
        <v>296</v>
      </c>
      <c r="H303" s="197" t="inlineStr">
        <is>
          <t>다</t>
        </is>
      </c>
      <c r="I303" s="242" t="inlineStr">
        <is>
          <t>고려대(세종)</t>
        </is>
      </c>
      <c r="J303" s="242" t="inlineStr">
        <is>
          <t>전자및정보공학과</t>
        </is>
      </c>
      <c r="K303" s="195" t="inlineStr">
        <is>
          <t>자연</t>
        </is>
      </c>
      <c r="L303" s="697">
        <f>IF(OFFSET(환산공식!$ED$15,$F303,0)=1,"O","X")</f>
        <v/>
      </c>
      <c r="M303" s="188">
        <f>IFERROR(OFFSET(환산공식!DJ$15,$F303,0),"")</f>
        <v/>
      </c>
      <c r="N303" s="697">
        <f>IFERROR(CONCATENATE(ROUND(OFFSET(환산공식!DK$15,$F303,0),1),"%"),"")</f>
        <v/>
      </c>
      <c r="O303" s="697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7">
        <f>OFFSET(환산공식!FX$15,$F303,0)</f>
        <v/>
      </c>
      <c r="AA303" s="179">
        <f>OFFSET(환산공식!FY$15,$F303,0)</f>
        <v/>
      </c>
      <c r="AB303" s="3" t="n"/>
      <c r="AD303" s="0">
        <f>IF(L303="X",6,IF(Q303&gt;R303,1,IF(Q303&gt;S303,2,IF(Q303&gt;T303,3,IF(Q303&gt;U303,4,IF(Q303&gt;=V303,5,IF(Q303&lt;V303,6,"")))))))</f>
        <v/>
      </c>
    </row>
    <row r="304">
      <c r="A304" s="198" t="n"/>
      <c r="B304" s="198" t="n"/>
      <c r="C304" s="198" t="inlineStr">
        <is>
          <t>다297</t>
        </is>
      </c>
      <c r="D304" s="235" t="n">
        <v>2195</v>
      </c>
      <c r="E304" s="195" t="n">
        <v>134</v>
      </c>
      <c r="F304" s="195" t="n">
        <v>134</v>
      </c>
      <c r="G304" s="239" t="n">
        <v>297</v>
      </c>
      <c r="H304" s="197" t="inlineStr">
        <is>
          <t>다</t>
        </is>
      </c>
      <c r="I304" s="242" t="inlineStr">
        <is>
          <t>고려대(세종)</t>
        </is>
      </c>
      <c r="J304" s="242" t="inlineStr">
        <is>
          <t>생명정보공학과</t>
        </is>
      </c>
      <c r="K304" s="195" t="inlineStr">
        <is>
          <t>자연</t>
        </is>
      </c>
      <c r="L304" s="697">
        <f>IF(OFFSET(환산공식!$ED$15,$F304,0)=1,"O","X")</f>
        <v/>
      </c>
      <c r="M304" s="188">
        <f>IFERROR(OFFSET(환산공식!DJ$15,$F304,0),"")</f>
        <v/>
      </c>
      <c r="N304" s="697">
        <f>IFERROR(CONCATENATE(ROUND(OFFSET(환산공식!DK$15,$F304,0),1),"%"),"")</f>
        <v/>
      </c>
      <c r="O304" s="697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7">
        <f>OFFSET(환산공식!FX$15,$F304,0)</f>
        <v/>
      </c>
      <c r="AA304" s="179">
        <f>OFFSET(환산공식!FY$15,$F304,0)</f>
        <v/>
      </c>
      <c r="AB304" s="3" t="n"/>
      <c r="AD304" s="0">
        <f>IF(L304="X",6,IF(Q304&gt;R304,1,IF(Q304&gt;S304,2,IF(Q304&gt;T304,3,IF(Q304&gt;U304,4,IF(Q304&gt;=V304,5,IF(Q304&lt;V304,6,"")))))))</f>
        <v/>
      </c>
    </row>
    <row r="305">
      <c r="A305" s="198" t="n"/>
      <c r="B305" s="198" t="n"/>
      <c r="C305" s="198" t="inlineStr">
        <is>
          <t>다298</t>
        </is>
      </c>
      <c r="D305" s="235" t="n">
        <v>2196</v>
      </c>
      <c r="E305" s="195" t="n">
        <v>134</v>
      </c>
      <c r="F305" s="195" t="n">
        <v>134</v>
      </c>
      <c r="G305" s="239" t="n">
        <v>298</v>
      </c>
      <c r="H305" s="197" t="inlineStr">
        <is>
          <t>다</t>
        </is>
      </c>
      <c r="I305" s="242" t="inlineStr">
        <is>
          <t>고려대(세종)</t>
        </is>
      </c>
      <c r="J305" s="242" t="inlineStr">
        <is>
          <t>환경시스템공학과</t>
        </is>
      </c>
      <c r="K305" s="195" t="inlineStr">
        <is>
          <t>자연</t>
        </is>
      </c>
      <c r="L305" s="697">
        <f>IF(OFFSET(환산공식!$ED$15,$F305,0)=1,"O","X")</f>
        <v/>
      </c>
      <c r="M305" s="188">
        <f>IFERROR(OFFSET(환산공식!DJ$15,$F305,0),"")</f>
        <v/>
      </c>
      <c r="N305" s="697">
        <f>IFERROR(CONCATENATE(ROUND(OFFSET(환산공식!DK$15,$F305,0),1),"%"),"")</f>
        <v/>
      </c>
      <c r="O305" s="697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7">
        <f>OFFSET(환산공식!FX$15,$F305,0)</f>
        <v/>
      </c>
      <c r="AA305" s="179">
        <f>OFFSET(환산공식!FY$15,$F305,0)</f>
        <v/>
      </c>
      <c r="AB305" s="3" t="n"/>
      <c r="AD305" s="0">
        <f>IF(L305="X",6,IF(Q305&gt;R305,1,IF(Q305&gt;S305,2,IF(Q305&gt;T305,3,IF(Q305&gt;U305,4,IF(Q305&gt;=V305,5,IF(Q305&lt;V305,6,"")))))))</f>
        <v/>
      </c>
    </row>
    <row r="306">
      <c r="A306" s="198" t="n"/>
      <c r="B306" s="198" t="n"/>
      <c r="C306" s="198" t="inlineStr">
        <is>
          <t>다299</t>
        </is>
      </c>
      <c r="D306" s="235" t="n">
        <v>2197</v>
      </c>
      <c r="E306" s="195" t="n">
        <v>137</v>
      </c>
      <c r="F306" s="195" t="n">
        <v>137</v>
      </c>
      <c r="G306" s="239" t="n">
        <v>299</v>
      </c>
      <c r="H306" s="197" t="inlineStr">
        <is>
          <t>다</t>
        </is>
      </c>
      <c r="I306" s="242" t="inlineStr">
        <is>
          <t>고려대(세종)</t>
        </is>
      </c>
      <c r="J306" s="242" t="inlineStr">
        <is>
          <t>문화창의학부</t>
        </is>
      </c>
      <c r="K306" s="195" t="inlineStr">
        <is>
          <t>통합</t>
        </is>
      </c>
      <c r="L306" s="697">
        <f>IF(OFFSET(환산공식!$ED$15,$F306,0)=1,"O","X")</f>
        <v/>
      </c>
      <c r="M306" s="188">
        <f>IFERROR(OFFSET(환산공식!DJ$15,$F306,0),"")</f>
        <v/>
      </c>
      <c r="N306" s="697">
        <f>IFERROR(CONCATENATE(ROUND(OFFSET(환산공식!DK$15,$F306,0),1),"%"),"")</f>
        <v/>
      </c>
      <c r="O306" s="697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7">
        <f>OFFSET(환산공식!FX$15,$F306,0)</f>
        <v/>
      </c>
      <c r="AA306" s="179">
        <f>OFFSET(환산공식!FY$15,$F306,0)</f>
        <v/>
      </c>
      <c r="AB306" s="3" t="n"/>
      <c r="AD306" s="0">
        <f>IF(L306="X",6,IF(Q306&gt;R306,1,IF(Q306&gt;S306,2,IF(Q306&gt;T306,3,IF(Q306&gt;U306,4,IF(Q306&gt;=V306,5,IF(Q306&lt;V306,6,"")))))))</f>
        <v/>
      </c>
    </row>
    <row r="307">
      <c r="A307" s="198" t="n"/>
      <c r="B307" s="198" t="n"/>
      <c r="C307" s="198" t="inlineStr">
        <is>
          <t>다300</t>
        </is>
      </c>
      <c r="D307" s="235" t="n">
        <v>2198</v>
      </c>
      <c r="E307" s="195" t="n">
        <v>138</v>
      </c>
      <c r="F307" s="195" t="n">
        <v>138</v>
      </c>
      <c r="G307" s="239" t="n">
        <v>300</v>
      </c>
      <c r="H307" s="197" t="inlineStr">
        <is>
          <t>다</t>
        </is>
      </c>
      <c r="I307" s="242" t="inlineStr">
        <is>
          <t>고려대(세종)</t>
        </is>
      </c>
      <c r="J307" s="242" t="inlineStr">
        <is>
          <t>정부행정학부</t>
        </is>
      </c>
      <c r="K307" s="195" t="inlineStr">
        <is>
          <t>통합</t>
        </is>
      </c>
      <c r="L307" s="697">
        <f>IF(OFFSET(환산공식!$ED$15,$F307,0)=1,"O","X")</f>
        <v/>
      </c>
      <c r="M307" s="188">
        <f>IFERROR(OFFSET(환산공식!DJ$15,$F307,0),"")</f>
        <v/>
      </c>
      <c r="N307" s="697">
        <f>IFERROR(CONCATENATE(ROUND(OFFSET(환산공식!DK$15,$F307,0),1),"%"),"")</f>
        <v/>
      </c>
      <c r="O307" s="697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7">
        <f>OFFSET(환산공식!FX$15,$F307,0)</f>
        <v/>
      </c>
      <c r="AA307" s="179">
        <f>OFFSET(환산공식!FY$15,$F307,0)</f>
        <v/>
      </c>
      <c r="AB307" s="3" t="n"/>
      <c r="AD307" s="0">
        <f>IF(L307="X",6,IF(Q307&gt;R307,1,IF(Q307&gt;S307,2,IF(Q307&gt;T307,3,IF(Q307&gt;U307,4,IF(Q307&gt;=V307,5,IF(Q307&lt;V307,6,"")))))))</f>
        <v/>
      </c>
    </row>
    <row r="308">
      <c r="A308" s="198" t="n"/>
      <c r="B308" s="198" t="n"/>
      <c r="C308" s="198" t="inlineStr">
        <is>
          <t>다301</t>
        </is>
      </c>
      <c r="D308" s="235" t="n">
        <v>2199</v>
      </c>
      <c r="E308" s="195" t="n">
        <v>137</v>
      </c>
      <c r="F308" s="195" t="n">
        <v>137</v>
      </c>
      <c r="G308" s="239" t="n">
        <v>301</v>
      </c>
      <c r="H308" s="197" t="inlineStr">
        <is>
          <t>다</t>
        </is>
      </c>
      <c r="I308" s="242" t="inlineStr">
        <is>
          <t>고려대(세종)</t>
        </is>
      </c>
      <c r="J308" s="242" t="inlineStr">
        <is>
          <t>문화유산융합학부</t>
        </is>
      </c>
      <c r="K308" s="195" t="inlineStr">
        <is>
          <t>통합</t>
        </is>
      </c>
      <c r="L308" s="697">
        <f>IF(OFFSET(환산공식!$ED$15,$F308,0)=1,"O","X")</f>
        <v/>
      </c>
      <c r="M308" s="188">
        <f>IFERROR(OFFSET(환산공식!DJ$15,$F308,0),"")</f>
        <v/>
      </c>
      <c r="N308" s="697">
        <f>IFERROR(CONCATENATE(ROUND(OFFSET(환산공식!DK$15,$F308,0),1),"%"),"")</f>
        <v/>
      </c>
      <c r="O308" s="697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7">
        <f>OFFSET(환산공식!FX$15,$F308,0)</f>
        <v/>
      </c>
      <c r="AA308" s="179">
        <f>OFFSET(환산공식!FY$15,$F308,0)</f>
        <v/>
      </c>
      <c r="AB308" s="3" t="n"/>
      <c r="AD308" s="0">
        <f>IF(L308="X",6,IF(Q308&gt;R308,1,IF(Q308&gt;S308,2,IF(Q308&gt;T308,3,IF(Q308&gt;U308,4,IF(Q308&gt;=V308,5,IF(Q308&lt;V308,6,"")))))))</f>
        <v/>
      </c>
    </row>
    <row r="309">
      <c r="A309" s="198" t="n"/>
      <c r="B309" s="198" t="n"/>
      <c r="C309" s="198" t="inlineStr">
        <is>
          <t>다302</t>
        </is>
      </c>
      <c r="D309" s="235" t="n">
        <v>2200</v>
      </c>
      <c r="E309" s="195" t="n">
        <v>138</v>
      </c>
      <c r="F309" s="195" t="n">
        <v>138</v>
      </c>
      <c r="G309" s="239" t="n">
        <v>302</v>
      </c>
      <c r="H309" s="197" t="inlineStr">
        <is>
          <t>다</t>
        </is>
      </c>
      <c r="I309" s="242" t="inlineStr">
        <is>
          <t>고려대(세종)</t>
        </is>
      </c>
      <c r="J309" s="242" t="inlineStr">
        <is>
          <t>자유전공학부(글로벌비즈니스)</t>
        </is>
      </c>
      <c r="K309" s="195" t="inlineStr">
        <is>
          <t>통합</t>
        </is>
      </c>
      <c r="L309" s="697">
        <f>IF(OFFSET(환산공식!$ED$15,$F309,0)=1,"O","X")</f>
        <v/>
      </c>
      <c r="M309" s="188">
        <f>IFERROR(OFFSET(환산공식!DJ$15,$F309,0),"")</f>
        <v/>
      </c>
      <c r="N309" s="697">
        <f>IFERROR(CONCATENATE(ROUND(OFFSET(환산공식!DK$15,$F309,0),1),"%"),"")</f>
        <v/>
      </c>
      <c r="O309" s="697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7">
        <f>OFFSET(환산공식!FX$15,$F309,0)</f>
        <v/>
      </c>
      <c r="AA309" s="179">
        <f>OFFSET(환산공식!FY$15,$F309,0)</f>
        <v/>
      </c>
      <c r="AB309" s="3" t="n"/>
      <c r="AD309" s="0">
        <f>IF(L309="X",6,IF(Q309&gt;R309,1,IF(Q309&gt;S309,2,IF(Q309&gt;T309,3,IF(Q309&gt;U309,4,IF(Q309&gt;=V309,5,IF(Q309&lt;V309,6,"")))))))</f>
        <v/>
      </c>
    </row>
    <row r="310">
      <c r="A310" s="198" t="n"/>
      <c r="B310" s="198" t="n"/>
      <c r="C310" s="198" t="inlineStr">
        <is>
          <t>다303</t>
        </is>
      </c>
      <c r="D310" s="235" t="n">
        <v>2201</v>
      </c>
      <c r="E310" s="195" t="n">
        <v>138</v>
      </c>
      <c r="F310" s="195" t="n">
        <v>138</v>
      </c>
      <c r="G310" s="239" t="n">
        <v>303</v>
      </c>
      <c r="H310" s="197" t="inlineStr">
        <is>
          <t>다</t>
        </is>
      </c>
      <c r="I310" s="242" t="inlineStr">
        <is>
          <t>고려대(세종)</t>
        </is>
      </c>
      <c r="J310" s="242" t="inlineStr">
        <is>
          <t>공공사회·통일외교학부</t>
        </is>
      </c>
      <c r="K310" s="195" t="inlineStr">
        <is>
          <t>통합</t>
        </is>
      </c>
      <c r="L310" s="697">
        <f>IF(OFFSET(환산공식!$ED$15,$F310,0)=1,"O","X")</f>
        <v/>
      </c>
      <c r="M310" s="188">
        <f>IFERROR(OFFSET(환산공식!DJ$15,$F310,0),"")</f>
        <v/>
      </c>
      <c r="N310" s="697">
        <f>IFERROR(CONCATENATE(ROUND(OFFSET(환산공식!DK$15,$F310,0),1),"%"),"")</f>
        <v/>
      </c>
      <c r="O310" s="697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7">
        <f>OFFSET(환산공식!FX$15,$F310,0)</f>
        <v/>
      </c>
      <c r="AA310" s="179">
        <f>OFFSET(환산공식!FY$15,$F310,0)</f>
        <v/>
      </c>
      <c r="AB310" s="3" t="n"/>
      <c r="AD310" s="0">
        <f>IF(L310="X",6,IF(Q310&gt;R310,1,IF(Q310&gt;S310,2,IF(Q310&gt;T310,3,IF(Q310&gt;U310,4,IF(Q310&gt;=V310,5,IF(Q310&lt;V310,6,"")))))))</f>
        <v/>
      </c>
    </row>
    <row r="311">
      <c r="A311" s="198" t="n"/>
      <c r="B311" s="198" t="n"/>
      <c r="C311" s="198" t="inlineStr">
        <is>
          <t>다304</t>
        </is>
      </c>
      <c r="D311" s="235" t="n">
        <v>2202</v>
      </c>
      <c r="E311" s="195" t="n">
        <v>292</v>
      </c>
      <c r="F311" s="195" t="n">
        <v>292</v>
      </c>
      <c r="G311" s="239" t="n">
        <v>304</v>
      </c>
      <c r="H311" s="197" t="inlineStr">
        <is>
          <t>다</t>
        </is>
      </c>
      <c r="I311" s="242" t="inlineStr">
        <is>
          <t>강원대(제2캠)</t>
        </is>
      </c>
      <c r="J311" s="242" t="inlineStr">
        <is>
          <t>전기공학과</t>
        </is>
      </c>
      <c r="K311" s="195" t="inlineStr">
        <is>
          <t>통합</t>
        </is>
      </c>
      <c r="L311" s="697">
        <f>IF(OFFSET(환산공식!$ED$15,$F311,0)=1,"O","X")</f>
        <v/>
      </c>
      <c r="M311" s="188">
        <f>IFERROR(OFFSET(환산공식!DJ$15,$F311,0),"")</f>
        <v/>
      </c>
      <c r="N311" s="697">
        <f>IFERROR(CONCATENATE(ROUND(OFFSET(환산공식!DK$15,$F311,0),1),"%"),"")</f>
        <v/>
      </c>
      <c r="O311" s="697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7">
        <f>OFFSET(환산공식!FX$15,$F311,0)</f>
        <v/>
      </c>
      <c r="AA311" s="179">
        <f>OFFSET(환산공식!FY$15,$F311,0)</f>
        <v/>
      </c>
      <c r="AB311" s="3" t="n"/>
      <c r="AD311" s="0">
        <f>IF(L311="X",6,IF(Q311&gt;R311,1,IF(Q311&gt;S311,2,IF(Q311&gt;T311,3,IF(Q311&gt;U311,4,IF(Q311&gt;=V311,5,IF(Q311&lt;V311,6,"")))))))</f>
        <v/>
      </c>
    </row>
    <row r="312">
      <c r="A312" s="198" t="n"/>
      <c r="B312" s="198" t="n"/>
      <c r="C312" s="198" t="inlineStr">
        <is>
          <t>다305</t>
        </is>
      </c>
      <c r="D312" s="235" t="n">
        <v>2203</v>
      </c>
      <c r="E312" s="195" t="n">
        <v>293</v>
      </c>
      <c r="F312" s="195" t="n">
        <v>293</v>
      </c>
      <c r="G312" s="239" t="n">
        <v>305</v>
      </c>
      <c r="H312" s="197" t="inlineStr">
        <is>
          <t>다</t>
        </is>
      </c>
      <c r="I312" s="242" t="inlineStr">
        <is>
          <t>강원대(제2캠)</t>
        </is>
      </c>
      <c r="J312" s="242" t="inlineStr">
        <is>
          <t>유아교육과</t>
        </is>
      </c>
      <c r="K312" s="195" t="inlineStr">
        <is>
          <t>통합</t>
        </is>
      </c>
      <c r="L312" s="697">
        <f>IF(OFFSET(환산공식!$ED$15,$F312,0)=1,"O","X")</f>
        <v/>
      </c>
      <c r="M312" s="188">
        <f>IFERROR(OFFSET(환산공식!DJ$15,$F312,0),"")</f>
        <v/>
      </c>
      <c r="N312" s="697">
        <f>IFERROR(CONCATENATE(ROUND(OFFSET(환산공식!DK$15,$F312,0),1),"%"),"")</f>
        <v/>
      </c>
      <c r="O312" s="697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7">
        <f>OFFSET(환산공식!FX$15,$F312,0)</f>
        <v/>
      </c>
      <c r="AA312" s="179">
        <f>OFFSET(환산공식!FY$15,$F312,0)</f>
        <v/>
      </c>
      <c r="AB312" s="3" t="n"/>
      <c r="AD312" s="0">
        <f>IF(L312="X",6,IF(Q312&gt;R312,1,IF(Q312&gt;S312,2,IF(Q312&gt;T312,3,IF(Q312&gt;U312,4,IF(Q312&gt;=V312,5,IF(Q312&lt;V312,6,"")))))))</f>
        <v/>
      </c>
    </row>
    <row r="313">
      <c r="A313" s="198" t="n"/>
      <c r="B313" s="198" t="n"/>
      <c r="C313" s="198" t="inlineStr">
        <is>
          <t>다306</t>
        </is>
      </c>
      <c r="D313" s="235" t="n">
        <v>2204</v>
      </c>
      <c r="E313" s="195" t="n">
        <v>292</v>
      </c>
      <c r="F313" s="195" t="n">
        <v>292</v>
      </c>
      <c r="G313" s="239" t="n">
        <v>306</v>
      </c>
      <c r="H313" s="197" t="inlineStr">
        <is>
          <t>다</t>
        </is>
      </c>
      <c r="I313" s="242" t="inlineStr">
        <is>
          <t>강원대(제2캠)</t>
        </is>
      </c>
      <c r="J313" s="242" t="inlineStr">
        <is>
          <t>소방방재학부</t>
        </is>
      </c>
      <c r="K313" s="195" t="inlineStr">
        <is>
          <t>통합</t>
        </is>
      </c>
      <c r="L313" s="697">
        <f>IF(OFFSET(환산공식!$ED$15,$F313,0)=1,"O","X")</f>
        <v/>
      </c>
      <c r="M313" s="188">
        <f>IFERROR(OFFSET(환산공식!DJ$15,$F313,0),"")</f>
        <v/>
      </c>
      <c r="N313" s="697">
        <f>IFERROR(CONCATENATE(ROUND(OFFSET(환산공식!DK$15,$F313,0),1),"%"),"")</f>
        <v/>
      </c>
      <c r="O313" s="697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7">
        <f>OFFSET(환산공식!FX$15,$F313,0)</f>
        <v/>
      </c>
      <c r="AA313" s="179">
        <f>OFFSET(환산공식!FY$15,$F313,0)</f>
        <v/>
      </c>
      <c r="AB313" s="3" t="n"/>
      <c r="AD313" s="0">
        <f>IF(L313="X",6,IF(Q313&gt;R313,1,IF(Q313&gt;S313,2,IF(Q313&gt;T313,3,IF(Q313&gt;U313,4,IF(Q313&gt;=V313,5,IF(Q313&lt;V313,6,"")))))))</f>
        <v/>
      </c>
    </row>
    <row r="314">
      <c r="A314" s="198" t="n"/>
      <c r="B314" s="198" t="n"/>
      <c r="C314" s="198" t="inlineStr">
        <is>
          <t>다307</t>
        </is>
      </c>
      <c r="D314" s="235" t="n">
        <v>2205</v>
      </c>
      <c r="E314" s="195" t="n">
        <v>293</v>
      </c>
      <c r="F314" s="195" t="n">
        <v>293</v>
      </c>
      <c r="G314" s="239" t="n">
        <v>307</v>
      </c>
      <c r="H314" s="197" t="inlineStr">
        <is>
          <t>다</t>
        </is>
      </c>
      <c r="I314" s="242" t="inlineStr">
        <is>
          <t>강원대(제2캠)</t>
        </is>
      </c>
      <c r="J314" s="242" t="inlineStr">
        <is>
          <t>사회복지학과</t>
        </is>
      </c>
      <c r="K314" s="195" t="inlineStr">
        <is>
          <t>통합</t>
        </is>
      </c>
      <c r="L314" s="697">
        <f>IF(OFFSET(환산공식!$ED$15,$F314,0)=1,"O","X")</f>
        <v/>
      </c>
      <c r="M314" s="188">
        <f>IFERROR(OFFSET(환산공식!DJ$15,$F314,0),"")</f>
        <v/>
      </c>
      <c r="N314" s="697">
        <f>IFERROR(CONCATENATE(ROUND(OFFSET(환산공식!DK$15,$F314,0),1),"%"),"")</f>
        <v/>
      </c>
      <c r="O314" s="697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7">
        <f>OFFSET(환산공식!FX$15,$F314,0)</f>
        <v/>
      </c>
      <c r="AA314" s="179">
        <f>OFFSET(환산공식!FY$15,$F314,0)</f>
        <v/>
      </c>
      <c r="AB314" s="3" t="n"/>
      <c r="AD314" s="0">
        <f>IF(L314="X",6,IF(Q314&gt;R314,1,IF(Q314&gt;S314,2,IF(Q314&gt;T314,3,IF(Q314&gt;U314,4,IF(Q314&gt;=V314,5,IF(Q314&lt;V314,6,"")))))))</f>
        <v/>
      </c>
    </row>
    <row r="315">
      <c r="A315" s="198" t="n"/>
      <c r="B315" s="198" t="n"/>
      <c r="C315" s="198" t="inlineStr">
        <is>
          <t>다308</t>
        </is>
      </c>
      <c r="D315" s="235" t="n">
        <v>2206</v>
      </c>
      <c r="E315" s="195" t="n">
        <v>292</v>
      </c>
      <c r="F315" s="195" t="n">
        <v>292</v>
      </c>
      <c r="G315" s="239" t="n">
        <v>308</v>
      </c>
      <c r="H315" s="197" t="inlineStr">
        <is>
          <t>다</t>
        </is>
      </c>
      <c r="I315" s="242" t="inlineStr">
        <is>
          <t>강원대(제2캠)</t>
        </is>
      </c>
      <c r="J315" s="242" t="inlineStr">
        <is>
          <t>바이오기능성소재학과</t>
        </is>
      </c>
      <c r="K315" s="195" t="inlineStr">
        <is>
          <t>통합</t>
        </is>
      </c>
      <c r="L315" s="697">
        <f>IF(OFFSET(환산공식!$ED$15,$F315,0)=1,"O","X")</f>
        <v/>
      </c>
      <c r="M315" s="188">
        <f>IFERROR(OFFSET(환산공식!DJ$15,$F315,0),"")</f>
        <v/>
      </c>
      <c r="N315" s="697">
        <f>IFERROR(CONCATENATE(ROUND(OFFSET(환산공식!DK$15,$F315,0),1),"%"),"")</f>
        <v/>
      </c>
      <c r="O315" s="697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7">
        <f>OFFSET(환산공식!FX$15,$F315,0)</f>
        <v/>
      </c>
      <c r="AA315" s="179">
        <f>OFFSET(환산공식!FY$15,$F315,0)</f>
        <v/>
      </c>
      <c r="AB315" s="3" t="n"/>
      <c r="AD315" s="0">
        <f>IF(L315="X",6,IF(Q315&gt;R315,1,IF(Q315&gt;S315,2,IF(Q315&gt;T315,3,IF(Q315&gt;U315,4,IF(Q315&gt;=V315,5,IF(Q315&lt;V315,6,"")))))))</f>
        <v/>
      </c>
    </row>
    <row r="316">
      <c r="A316" s="198" t="n"/>
      <c r="B316" s="198" t="n"/>
      <c r="C316" s="198" t="inlineStr">
        <is>
          <t>다309</t>
        </is>
      </c>
      <c r="D316" s="235" t="n">
        <v>2207</v>
      </c>
      <c r="E316" s="195" t="n">
        <v>292</v>
      </c>
      <c r="F316" s="195" t="n">
        <v>292</v>
      </c>
      <c r="G316" s="239" t="n">
        <v>309</v>
      </c>
      <c r="H316" s="197" t="inlineStr">
        <is>
          <t>다</t>
        </is>
      </c>
      <c r="I316" s="242" t="inlineStr">
        <is>
          <t>강원대(제2캠)</t>
        </is>
      </c>
      <c r="J316" s="242" t="inlineStr">
        <is>
          <t>그린에너지공학과</t>
        </is>
      </c>
      <c r="K316" s="195" t="inlineStr">
        <is>
          <t>통합</t>
        </is>
      </c>
      <c r="L316" s="697">
        <f>IF(OFFSET(환산공식!$ED$15,$F316,0)=1,"O","X")</f>
        <v/>
      </c>
      <c r="M316" s="188">
        <f>IFERROR(OFFSET(환산공식!DJ$15,$F316,0),"")</f>
        <v/>
      </c>
      <c r="N316" s="697">
        <f>IFERROR(CONCATENATE(ROUND(OFFSET(환산공식!DK$15,$F316,0),1),"%"),"")</f>
        <v/>
      </c>
      <c r="O316" s="697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7">
        <f>OFFSET(환산공식!FX$15,$F316,0)</f>
        <v/>
      </c>
      <c r="AA316" s="179">
        <f>OFFSET(환산공식!FY$15,$F316,0)</f>
        <v/>
      </c>
      <c r="AB316" s="3" t="n"/>
      <c r="AD316" s="0">
        <f>IF(L316="X",6,IF(Q316&gt;R316,1,IF(Q316&gt;S316,2,IF(Q316&gt;T316,3,IF(Q316&gt;U316,4,IF(Q316&gt;=V316,5,IF(Q316&lt;V316,6,"")))))))</f>
        <v/>
      </c>
    </row>
    <row r="317">
      <c r="A317" s="198" t="n"/>
      <c r="B317" s="198" t="n"/>
      <c r="C317" s="198" t="inlineStr">
        <is>
          <t>다310</t>
        </is>
      </c>
      <c r="D317" s="235" t="n">
        <v>2208</v>
      </c>
      <c r="E317" s="195" t="n">
        <v>293</v>
      </c>
      <c r="F317" s="195" t="n">
        <v>293</v>
      </c>
      <c r="G317" s="239" t="n">
        <v>310</v>
      </c>
      <c r="H317" s="197" t="inlineStr">
        <is>
          <t>다</t>
        </is>
      </c>
      <c r="I317" s="242" t="inlineStr">
        <is>
          <t>강원대(제2캠)</t>
        </is>
      </c>
      <c r="J317" s="242" t="inlineStr">
        <is>
          <t>일본어학과</t>
        </is>
      </c>
      <c r="K317" s="195" t="inlineStr">
        <is>
          <t>통합</t>
        </is>
      </c>
      <c r="L317" s="697">
        <f>IF(OFFSET(환산공식!$ED$15,$F317,0)=1,"O","X")</f>
        <v/>
      </c>
      <c r="M317" s="188">
        <f>IFERROR(OFFSET(환산공식!DJ$15,$F317,0),"")</f>
        <v/>
      </c>
      <c r="N317" s="697">
        <f>IFERROR(CONCATENATE(ROUND(OFFSET(환산공식!DK$15,$F317,0),1),"%"),"")</f>
        <v/>
      </c>
      <c r="O317" s="697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7">
        <f>OFFSET(환산공식!FX$15,$F317,0)</f>
        <v/>
      </c>
      <c r="AA317" s="179">
        <f>OFFSET(환산공식!FY$15,$F317,0)</f>
        <v/>
      </c>
      <c r="AB317" s="3" t="n"/>
      <c r="AD317" s="0">
        <f>IF(L317="X",6,IF(Q317&gt;R317,1,IF(Q317&gt;S317,2,IF(Q317&gt;T317,3,IF(Q317&gt;U317,4,IF(Q317&gt;=V317,5,IF(Q317&lt;V317,6,"")))))))</f>
        <v/>
      </c>
    </row>
    <row r="318">
      <c r="A318" s="198" t="n"/>
      <c r="B318" s="198" t="n"/>
      <c r="C318" s="198" t="inlineStr">
        <is>
          <t>다311</t>
        </is>
      </c>
      <c r="D318" s="235" t="n">
        <v>2209</v>
      </c>
      <c r="E318" s="195" t="n">
        <v>190</v>
      </c>
      <c r="F318" s="195" t="n">
        <v>190</v>
      </c>
      <c r="G318" s="239" t="n">
        <v>311</v>
      </c>
      <c r="H318" s="197" t="inlineStr">
        <is>
          <t>다</t>
        </is>
      </c>
      <c r="I318" s="242" t="inlineStr">
        <is>
          <t>경상국립대</t>
        </is>
      </c>
      <c r="J318" s="242" t="inlineStr">
        <is>
          <t>해양경찰시스템학과</t>
        </is>
      </c>
      <c r="K318" s="195" t="inlineStr">
        <is>
          <t>자연</t>
        </is>
      </c>
      <c r="L318" s="697">
        <f>IF(OFFSET(환산공식!$ED$15,$F318,0)=1,"O","X")</f>
        <v/>
      </c>
      <c r="M318" s="188">
        <f>IFERROR(OFFSET(환산공식!DJ$15,$F318,0),"")</f>
        <v/>
      </c>
      <c r="N318" s="697">
        <f>IFERROR(CONCATENATE(ROUND(OFFSET(환산공식!DK$15,$F318,0),1),"%"),"")</f>
        <v/>
      </c>
      <c r="O318" s="697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7">
        <f>OFFSET(환산공식!FX$15,$F318,0)</f>
        <v/>
      </c>
      <c r="AA318" s="179">
        <f>OFFSET(환산공식!FY$15,$F318,0)</f>
        <v/>
      </c>
      <c r="AB318" s="3" t="n"/>
      <c r="AD318" s="0">
        <f>IF(L318="X",6,IF(Q318&gt;R318,1,IF(Q318&gt;S318,2,IF(Q318&gt;T318,3,IF(Q318&gt;U318,4,IF(Q318&gt;=V318,5,IF(Q318&lt;V318,6,"")))))))</f>
        <v/>
      </c>
    </row>
    <row r="319">
      <c r="A319" s="198" t="n"/>
      <c r="B319" s="198" t="n"/>
      <c r="C319" s="198" t="inlineStr">
        <is>
          <t>다312</t>
        </is>
      </c>
      <c r="D319" s="235" t="n">
        <v>2218</v>
      </c>
      <c r="E319" s="195" t="n">
        <v>287</v>
      </c>
      <c r="F319" s="195" t="n">
        <v>287</v>
      </c>
      <c r="G319" s="239" t="n">
        <v>312</v>
      </c>
      <c r="H319" s="197" t="inlineStr">
        <is>
          <t>다</t>
        </is>
      </c>
      <c r="I319" s="242" t="inlineStr">
        <is>
          <t>부산대</t>
        </is>
      </c>
      <c r="J319" s="242" t="inlineStr">
        <is>
          <t>첨단융합학부(공학자율전공)</t>
        </is>
      </c>
      <c r="K319" s="195" t="inlineStr">
        <is>
          <t>자연</t>
        </is>
      </c>
      <c r="L319" s="697">
        <f>IF(OFFSET(환산공식!$ED$15,$F319,0)=1,"O","X")</f>
        <v/>
      </c>
      <c r="M319" s="188">
        <f>IFERROR(OFFSET(환산공식!DJ$15,$F319,0),"")</f>
        <v/>
      </c>
      <c r="N319" s="697">
        <f>IFERROR(CONCATENATE(ROUND(OFFSET(환산공식!DK$15,$F319,0),1),"%"),"")</f>
        <v/>
      </c>
      <c r="O319" s="697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7">
        <f>OFFSET(환산공식!FX$15,$F319,0)</f>
        <v/>
      </c>
      <c r="AA319" s="179">
        <f>OFFSET(환산공식!FY$15,$F319,0)</f>
        <v/>
      </c>
      <c r="AB319" s="3" t="n"/>
      <c r="AD319" s="0">
        <f>IF(L319="X",6,IF(Q319&gt;R319,1,IF(Q319&gt;S319,2,IF(Q319&gt;T319,3,IF(Q319&gt;U319,4,IF(Q319&gt;=V319,5,IF(Q319&lt;V319,6,"")))))))</f>
        <v/>
      </c>
    </row>
    <row r="320">
      <c r="A320" s="198" t="n"/>
      <c r="B320" s="198" t="n"/>
      <c r="C320" s="198" t="inlineStr">
        <is>
          <t>다313</t>
        </is>
      </c>
      <c r="D320" s="235" t="n">
        <v>2219</v>
      </c>
      <c r="E320" s="195" t="n">
        <v>287</v>
      </c>
      <c r="F320" s="195" t="n">
        <v>287</v>
      </c>
      <c r="G320" s="239" t="n">
        <v>313</v>
      </c>
      <c r="H320" s="197" t="inlineStr">
        <is>
          <t>다</t>
        </is>
      </c>
      <c r="I320" s="242" t="inlineStr">
        <is>
          <t>부산대</t>
        </is>
      </c>
      <c r="J320" s="242" t="inlineStr">
        <is>
          <t>첨단융합학부(정보의생명공학자율전공)</t>
        </is>
      </c>
      <c r="K320" s="195" t="inlineStr">
        <is>
          <t>자연</t>
        </is>
      </c>
      <c r="L320" s="697">
        <f>IF(OFFSET(환산공식!$ED$15,$F320,0)=1,"O","X")</f>
        <v/>
      </c>
      <c r="M320" s="188">
        <f>IFERROR(OFFSET(환산공식!DJ$15,$F320,0),"")</f>
        <v/>
      </c>
      <c r="N320" s="697">
        <f>IFERROR(CONCATENATE(ROUND(OFFSET(환산공식!DK$15,$F320,0),1),"%"),"")</f>
        <v/>
      </c>
      <c r="O320" s="697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7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</row>
    <row r="321">
      <c r="A321" s="198" t="n"/>
      <c r="B321" s="198" t="n"/>
      <c r="C321" s="198" t="inlineStr">
        <is>
          <t>다314</t>
        </is>
      </c>
      <c r="D321" s="235" t="n">
        <v>2220</v>
      </c>
      <c r="E321" s="195" t="n">
        <v>287</v>
      </c>
      <c r="F321" s="195" t="n">
        <v>287</v>
      </c>
      <c r="G321" s="239" t="n">
        <v>314</v>
      </c>
      <c r="H321" s="197" t="inlineStr">
        <is>
          <t>다</t>
        </is>
      </c>
      <c r="I321" s="242" t="inlineStr">
        <is>
          <t>부산대</t>
        </is>
      </c>
      <c r="J321" s="242" t="inlineStr">
        <is>
          <t>첨단융합학부(나노자율전공)</t>
        </is>
      </c>
      <c r="K321" s="195" t="inlineStr">
        <is>
          <t>자연</t>
        </is>
      </c>
      <c r="L321" s="697">
        <f>IF(OFFSET(환산공식!$ED$15,$F321,0)=1,"O","X")</f>
        <v/>
      </c>
      <c r="M321" s="188">
        <f>IFERROR(OFFSET(환산공식!DJ$15,$F321,0),"")</f>
        <v/>
      </c>
      <c r="N321" s="697">
        <f>IFERROR(CONCATENATE(ROUND(OFFSET(환산공식!DK$15,$F321,0),1),"%"),"")</f>
        <v/>
      </c>
      <c r="O321" s="697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7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</row>
    <row r="322">
      <c r="A322" s="198" t="n"/>
      <c r="B322" s="198" t="n"/>
      <c r="C322" s="198" t="inlineStr">
        <is>
          <t>다315</t>
        </is>
      </c>
      <c r="D322" s="235" t="n">
        <v>2221</v>
      </c>
      <c r="E322" s="195" t="n">
        <v>216</v>
      </c>
      <c r="F322" s="195" t="n">
        <v>216</v>
      </c>
      <c r="G322" s="239" t="n">
        <v>315</v>
      </c>
      <c r="H322" s="197" t="inlineStr">
        <is>
          <t>다</t>
        </is>
      </c>
      <c r="I322" s="242" t="inlineStr">
        <is>
          <t>제주대</t>
        </is>
      </c>
      <c r="J322" s="242" t="inlineStr">
        <is>
          <t>수학교육과</t>
        </is>
      </c>
      <c r="K322" s="195" t="inlineStr">
        <is>
          <t>자연</t>
        </is>
      </c>
      <c r="L322" s="697">
        <f>IF(OFFSET(환산공식!$ED$15,$F322,0)=1,"O","X")</f>
        <v/>
      </c>
      <c r="M322" s="188">
        <f>IFERROR(OFFSET(환산공식!DJ$15,$F322,0),"")</f>
        <v/>
      </c>
      <c r="N322" s="697">
        <f>IFERROR(CONCATENATE(ROUND(OFFSET(환산공식!DK$15,$F322,0),1),"%"),"")</f>
        <v/>
      </c>
      <c r="O322" s="697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7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</row>
    <row r="323">
      <c r="A323" s="198" t="n"/>
      <c r="B323" s="198" t="n"/>
      <c r="C323" s="198" t="inlineStr">
        <is>
          <t>다316</t>
        </is>
      </c>
      <c r="D323" s="235" t="n">
        <v>2222</v>
      </c>
      <c r="E323" s="195" t="n">
        <v>213</v>
      </c>
      <c r="F323" s="195" t="n">
        <v>213</v>
      </c>
      <c r="G323" s="239" t="n">
        <v>316</v>
      </c>
      <c r="H323" s="197" t="inlineStr">
        <is>
          <t>다</t>
        </is>
      </c>
      <c r="I323" s="242" t="inlineStr">
        <is>
          <t>제주대</t>
        </is>
      </c>
      <c r="J323" s="242" t="inlineStr">
        <is>
          <t>간호학과</t>
        </is>
      </c>
      <c r="K323" s="195" t="inlineStr">
        <is>
          <t>자연</t>
        </is>
      </c>
      <c r="L323" s="697">
        <f>IF(OFFSET(환산공식!$ED$15,$F323,0)=1,"O","X")</f>
        <v/>
      </c>
      <c r="M323" s="188">
        <f>IFERROR(OFFSET(환산공식!DJ$15,$F323,0),"")</f>
        <v/>
      </c>
      <c r="N323" s="697">
        <f>IFERROR(CONCATENATE(ROUND(OFFSET(환산공식!DK$15,$F323,0),1),"%"),"")</f>
        <v/>
      </c>
      <c r="O323" s="697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7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</row>
    <row r="324">
      <c r="A324" s="198" t="n"/>
      <c r="B324" s="198" t="n"/>
      <c r="C324" s="198" t="inlineStr">
        <is>
          <t>다317</t>
        </is>
      </c>
      <c r="D324" s="235" t="n">
        <v>2223</v>
      </c>
      <c r="E324" s="195" t="n">
        <v>214</v>
      </c>
      <c r="F324" s="195" t="n">
        <v>214</v>
      </c>
      <c r="G324" s="239" t="n">
        <v>317</v>
      </c>
      <c r="H324" s="197" t="inlineStr">
        <is>
          <t>다</t>
        </is>
      </c>
      <c r="I324" s="242" t="inlineStr">
        <is>
          <t>제주대</t>
        </is>
      </c>
      <c r="J324" s="242" t="inlineStr">
        <is>
          <t>컴퓨터공학과</t>
        </is>
      </c>
      <c r="K324" s="195" t="inlineStr">
        <is>
          <t>자연</t>
        </is>
      </c>
      <c r="L324" s="697">
        <f>IF(OFFSET(환산공식!$ED$15,$F324,0)=1,"O","X")</f>
        <v/>
      </c>
      <c r="M324" s="188">
        <f>IFERROR(OFFSET(환산공식!DJ$15,$F324,0),"")</f>
        <v/>
      </c>
      <c r="N324" s="697">
        <f>IFERROR(CONCATENATE(ROUND(OFFSET(환산공식!DK$15,$F324,0),1),"%"),"")</f>
        <v/>
      </c>
      <c r="O324" s="697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7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</row>
    <row r="325">
      <c r="A325" s="198" t="n"/>
      <c r="B325" s="198" t="n"/>
      <c r="C325" s="198" t="inlineStr">
        <is>
          <t>다318</t>
        </is>
      </c>
      <c r="D325" s="235" t="n">
        <v>2224</v>
      </c>
      <c r="E325" s="195" t="n">
        <v>215</v>
      </c>
      <c r="F325" s="195" t="n">
        <v>215</v>
      </c>
      <c r="G325" s="239" t="n">
        <v>318</v>
      </c>
      <c r="H325" s="197" t="inlineStr">
        <is>
          <t>다</t>
        </is>
      </c>
      <c r="I325" s="242" t="inlineStr">
        <is>
          <t>제주대</t>
        </is>
      </c>
      <c r="J325" s="242" t="inlineStr">
        <is>
          <t>물리교육전공</t>
        </is>
      </c>
      <c r="K325" s="195" t="inlineStr">
        <is>
          <t>자연</t>
        </is>
      </c>
      <c r="L325" s="697">
        <f>IF(OFFSET(환산공식!$ED$15,$F325,0)=1,"O","X")</f>
        <v/>
      </c>
      <c r="M325" s="188">
        <f>IFERROR(OFFSET(환산공식!DJ$15,$F325,0),"")</f>
        <v/>
      </c>
      <c r="N325" s="697">
        <f>IFERROR(CONCATENATE(ROUND(OFFSET(환산공식!DK$15,$F325,0),1),"%"),"")</f>
        <v/>
      </c>
      <c r="O325" s="697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7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</row>
    <row r="326">
      <c r="A326" s="198" t="n"/>
      <c r="B326" s="198" t="n"/>
      <c r="C326" s="198" t="inlineStr">
        <is>
          <t>다319</t>
        </is>
      </c>
      <c r="D326" s="235" t="n">
        <v>2225</v>
      </c>
      <c r="E326" s="195" t="n">
        <v>213</v>
      </c>
      <c r="F326" s="195" t="n">
        <v>213</v>
      </c>
      <c r="G326" s="239" t="n">
        <v>319</v>
      </c>
      <c r="H326" s="197" t="inlineStr">
        <is>
          <t>다</t>
        </is>
      </c>
      <c r="I326" s="242" t="inlineStr">
        <is>
          <t>제주대</t>
        </is>
      </c>
      <c r="J326" s="242" t="inlineStr">
        <is>
          <t>컴퓨터교육과</t>
        </is>
      </c>
      <c r="K326" s="195" t="inlineStr">
        <is>
          <t>자연</t>
        </is>
      </c>
      <c r="L326" s="697">
        <f>IF(OFFSET(환산공식!$ED$15,$F326,0)=1,"O","X")</f>
        <v/>
      </c>
      <c r="M326" s="188">
        <f>IFERROR(OFFSET(환산공식!DJ$15,$F326,0),"")</f>
        <v/>
      </c>
      <c r="N326" s="697">
        <f>IFERROR(CONCATENATE(ROUND(OFFSET(환산공식!DK$15,$F326,0),1),"%"),"")</f>
        <v/>
      </c>
      <c r="O326" s="697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7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</row>
    <row r="327">
      <c r="A327" s="198" t="n"/>
      <c r="B327" s="198" t="n"/>
      <c r="C327" s="198" t="inlineStr">
        <is>
          <t>다320</t>
        </is>
      </c>
      <c r="D327" s="235" t="n">
        <v>2226</v>
      </c>
      <c r="E327" s="195" t="n">
        <v>214</v>
      </c>
      <c r="F327" s="195" t="n">
        <v>214</v>
      </c>
      <c r="G327" s="239" t="n">
        <v>320</v>
      </c>
      <c r="H327" s="197" t="inlineStr">
        <is>
          <t>다</t>
        </is>
      </c>
      <c r="I327" s="242" t="inlineStr">
        <is>
          <t>제주대</t>
        </is>
      </c>
      <c r="J327" s="242" t="inlineStr">
        <is>
          <t>전자공학과</t>
        </is>
      </c>
      <c r="K327" s="195" t="inlineStr">
        <is>
          <t>자연</t>
        </is>
      </c>
      <c r="L327" s="697">
        <f>IF(OFFSET(환산공식!$ED$15,$F327,0)=1,"O","X")</f>
        <v/>
      </c>
      <c r="M327" s="188">
        <f>IFERROR(OFFSET(환산공식!DJ$15,$F327,0),"")</f>
        <v/>
      </c>
      <c r="N327" s="697">
        <f>IFERROR(CONCATENATE(ROUND(OFFSET(환산공식!DK$15,$F327,0),1),"%"),"")</f>
        <v/>
      </c>
      <c r="O327" s="697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7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</row>
    <row r="328">
      <c r="A328" s="198" t="n"/>
      <c r="B328" s="198" t="n"/>
      <c r="C328" s="198" t="inlineStr">
        <is>
          <t>다321</t>
        </is>
      </c>
      <c r="D328" s="235" t="n">
        <v>2227</v>
      </c>
      <c r="E328" s="195" t="n">
        <v>214</v>
      </c>
      <c r="F328" s="195" t="n">
        <v>214</v>
      </c>
      <c r="G328" s="239" t="n">
        <v>321</v>
      </c>
      <c r="H328" s="197" t="inlineStr">
        <is>
          <t>다</t>
        </is>
      </c>
      <c r="I328" s="242" t="inlineStr">
        <is>
          <t>제주대</t>
        </is>
      </c>
      <c r="J328" s="242" t="inlineStr">
        <is>
          <t>전기공학과</t>
        </is>
      </c>
      <c r="K328" s="195" t="inlineStr">
        <is>
          <t>자연</t>
        </is>
      </c>
      <c r="L328" s="697">
        <f>IF(OFFSET(환산공식!$ED$15,$F328,0)=1,"O","X")</f>
        <v/>
      </c>
      <c r="M328" s="188">
        <f>IFERROR(OFFSET(환산공식!DJ$15,$F328,0),"")</f>
        <v/>
      </c>
      <c r="N328" s="697">
        <f>IFERROR(CONCATENATE(ROUND(OFFSET(환산공식!DK$15,$F328,0),1),"%"),"")</f>
        <v/>
      </c>
      <c r="O328" s="697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7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</row>
    <row r="329">
      <c r="A329" s="198" t="n"/>
      <c r="B329" s="198" t="n"/>
      <c r="C329" s="198" t="inlineStr">
        <is>
          <t>다322</t>
        </is>
      </c>
      <c r="D329" s="235" t="n">
        <v>2228</v>
      </c>
      <c r="E329" s="195" t="n">
        <v>214</v>
      </c>
      <c r="F329" s="195" t="n">
        <v>214</v>
      </c>
      <c r="G329" s="239" t="n">
        <v>322</v>
      </c>
      <c r="H329" s="197" t="inlineStr">
        <is>
          <t>다</t>
        </is>
      </c>
      <c r="I329" s="242" t="inlineStr">
        <is>
          <t>제주대</t>
        </is>
      </c>
      <c r="J329" s="242" t="inlineStr">
        <is>
          <t>건축공학과</t>
        </is>
      </c>
      <c r="K329" s="195" t="inlineStr">
        <is>
          <t>자연</t>
        </is>
      </c>
      <c r="L329" s="697">
        <f>IF(OFFSET(환산공식!$ED$15,$F329,0)=1,"O","X")</f>
        <v/>
      </c>
      <c r="M329" s="188">
        <f>IFERROR(OFFSET(환산공식!DJ$15,$F329,0),"")</f>
        <v/>
      </c>
      <c r="N329" s="697">
        <f>IFERROR(CONCATENATE(ROUND(OFFSET(환산공식!DK$15,$F329,0),1),"%"),"")</f>
        <v/>
      </c>
      <c r="O329" s="697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7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</row>
    <row r="330">
      <c r="A330" s="198" t="n"/>
      <c r="B330" s="198" t="n"/>
      <c r="C330" s="198" t="inlineStr">
        <is>
          <t>다323</t>
        </is>
      </c>
      <c r="D330" s="235" t="n">
        <v>2229</v>
      </c>
      <c r="E330" s="195" t="n">
        <v>213</v>
      </c>
      <c r="F330" s="195" t="n">
        <v>213</v>
      </c>
      <c r="G330" s="239" t="n">
        <v>323</v>
      </c>
      <c r="H330" s="197" t="inlineStr">
        <is>
          <t>다</t>
        </is>
      </c>
      <c r="I330" s="242" t="inlineStr">
        <is>
          <t>제주대</t>
        </is>
      </c>
      <c r="J330" s="242" t="inlineStr">
        <is>
          <t>식품영양학과</t>
        </is>
      </c>
      <c r="K330" s="195" t="inlineStr">
        <is>
          <t>자연</t>
        </is>
      </c>
      <c r="L330" s="697">
        <f>IF(OFFSET(환산공식!$ED$15,$F330,0)=1,"O","X")</f>
        <v/>
      </c>
      <c r="M330" s="188">
        <f>IFERROR(OFFSET(환산공식!DJ$15,$F330,0),"")</f>
        <v/>
      </c>
      <c r="N330" s="697">
        <f>IFERROR(CONCATENATE(ROUND(OFFSET(환산공식!DK$15,$F330,0),1),"%"),"")</f>
        <v/>
      </c>
      <c r="O330" s="697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7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</row>
    <row r="331">
      <c r="A331" s="198" t="n"/>
      <c r="B331" s="198" t="n"/>
      <c r="C331" s="198" t="inlineStr">
        <is>
          <t>다324</t>
        </is>
      </c>
      <c r="D331" s="235" t="n">
        <v>2230</v>
      </c>
      <c r="E331" s="195" t="n">
        <v>214</v>
      </c>
      <c r="F331" s="195" t="n">
        <v>214</v>
      </c>
      <c r="G331" s="239" t="n">
        <v>324</v>
      </c>
      <c r="H331" s="197" t="inlineStr">
        <is>
          <t>다</t>
        </is>
      </c>
      <c r="I331" s="242" t="inlineStr">
        <is>
          <t>제주대</t>
        </is>
      </c>
      <c r="J331" s="242" t="inlineStr">
        <is>
          <t>토목공학과</t>
        </is>
      </c>
      <c r="K331" s="195" t="inlineStr">
        <is>
          <t>자연</t>
        </is>
      </c>
      <c r="L331" s="697">
        <f>IF(OFFSET(환산공식!$ED$15,$F331,0)=1,"O","X")</f>
        <v/>
      </c>
      <c r="M331" s="188">
        <f>IFERROR(OFFSET(환산공식!DJ$15,$F331,0),"")</f>
        <v/>
      </c>
      <c r="N331" s="697">
        <f>IFERROR(CONCATENATE(ROUND(OFFSET(환산공식!DK$15,$F331,0),1),"%"),"")</f>
        <v/>
      </c>
      <c r="O331" s="697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7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</row>
    <row r="332">
      <c r="A332" s="198" t="n"/>
      <c r="B332" s="198" t="n"/>
      <c r="C332" s="198" t="inlineStr">
        <is>
          <t>다325</t>
        </is>
      </c>
      <c r="D332" s="235" t="n">
        <v>2231</v>
      </c>
      <c r="E332" s="195" t="n">
        <v>213</v>
      </c>
      <c r="F332" s="195" t="n">
        <v>213</v>
      </c>
      <c r="G332" s="239" t="n">
        <v>325</v>
      </c>
      <c r="H332" s="197" t="inlineStr">
        <is>
          <t>다</t>
        </is>
      </c>
      <c r="I332" s="242" t="inlineStr">
        <is>
          <t>제주대</t>
        </is>
      </c>
      <c r="J332" s="242" t="inlineStr">
        <is>
          <t>화학코스메틱스학과</t>
        </is>
      </c>
      <c r="K332" s="195" t="inlineStr">
        <is>
          <t>자연</t>
        </is>
      </c>
      <c r="L332" s="697">
        <f>IF(OFFSET(환산공식!$ED$15,$F332,0)=1,"O","X")</f>
        <v/>
      </c>
      <c r="M332" s="188">
        <f>IFERROR(OFFSET(환산공식!DJ$15,$F332,0),"")</f>
        <v/>
      </c>
      <c r="N332" s="697">
        <f>IFERROR(CONCATENATE(ROUND(OFFSET(환산공식!DK$15,$F332,0),1),"%"),"")</f>
        <v/>
      </c>
      <c r="O332" s="697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7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</row>
    <row r="333">
      <c r="A333" s="198" t="n"/>
      <c r="B333" s="198" t="n"/>
      <c r="C333" s="198" t="inlineStr">
        <is>
          <t>다326</t>
        </is>
      </c>
      <c r="D333" s="235" t="n">
        <v>2232</v>
      </c>
      <c r="E333" s="195" t="n">
        <v>213</v>
      </c>
      <c r="F333" s="195" t="n">
        <v>213</v>
      </c>
      <c r="G333" s="239" t="n">
        <v>326</v>
      </c>
      <c r="H333" s="197" t="inlineStr">
        <is>
          <t>다</t>
        </is>
      </c>
      <c r="I333" s="242" t="inlineStr">
        <is>
          <t>제주대</t>
        </is>
      </c>
      <c r="J333" s="242" t="inlineStr">
        <is>
          <t>생활환경복지학부</t>
        </is>
      </c>
      <c r="K333" s="195" t="inlineStr">
        <is>
          <t>자연</t>
        </is>
      </c>
      <c r="L333" s="697">
        <f>IF(OFFSET(환산공식!$ED$15,$F333,0)=1,"O","X")</f>
        <v/>
      </c>
      <c r="M333" s="188">
        <f>IFERROR(OFFSET(환산공식!DJ$15,$F333,0),"")</f>
        <v/>
      </c>
      <c r="N333" s="697">
        <f>IFERROR(CONCATENATE(ROUND(OFFSET(환산공식!DK$15,$F333,0),1),"%"),"")</f>
        <v/>
      </c>
      <c r="O333" s="697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7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</row>
    <row r="334">
      <c r="A334" s="198" t="n"/>
      <c r="B334" s="198" t="n"/>
      <c r="C334" s="198" t="inlineStr">
        <is>
          <t>다327</t>
        </is>
      </c>
      <c r="D334" s="235" t="n">
        <v>2233</v>
      </c>
      <c r="E334" s="195" t="n">
        <v>214</v>
      </c>
      <c r="F334" s="195" t="n">
        <v>214</v>
      </c>
      <c r="G334" s="239" t="n">
        <v>327</v>
      </c>
      <c r="H334" s="197" t="inlineStr">
        <is>
          <t>다</t>
        </is>
      </c>
      <c r="I334" s="242" t="inlineStr">
        <is>
          <t>제주대</t>
        </is>
      </c>
      <c r="J334" s="242" t="inlineStr">
        <is>
          <t>생명공학부</t>
        </is>
      </c>
      <c r="K334" s="195" t="inlineStr">
        <is>
          <t>자연</t>
        </is>
      </c>
      <c r="L334" s="697">
        <f>IF(OFFSET(환산공식!$ED$15,$F334,0)=1,"O","X")</f>
        <v/>
      </c>
      <c r="M334" s="188">
        <f>IFERROR(OFFSET(환산공식!DJ$15,$F334,0),"")</f>
        <v/>
      </c>
      <c r="N334" s="697">
        <f>IFERROR(CONCATENATE(ROUND(OFFSET(환산공식!DK$15,$F334,0),1),"%"),"")</f>
        <v/>
      </c>
      <c r="O334" s="697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7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</row>
    <row r="335">
      <c r="A335" s="198" t="n"/>
      <c r="B335" s="198" t="n"/>
      <c r="C335" s="198" t="inlineStr">
        <is>
          <t>다328</t>
        </is>
      </c>
      <c r="D335" s="235" t="n">
        <v>2234</v>
      </c>
      <c r="E335" s="195" t="n">
        <v>213</v>
      </c>
      <c r="F335" s="195" t="n">
        <v>213</v>
      </c>
      <c r="G335" s="239" t="n">
        <v>328</v>
      </c>
      <c r="H335" s="197" t="inlineStr">
        <is>
          <t>다</t>
        </is>
      </c>
      <c r="I335" s="242" t="inlineStr">
        <is>
          <t>제주대</t>
        </is>
      </c>
      <c r="J335" s="242" t="inlineStr">
        <is>
          <t>식품생명공학과</t>
        </is>
      </c>
      <c r="K335" s="195" t="inlineStr">
        <is>
          <t>자연</t>
        </is>
      </c>
      <c r="L335" s="697">
        <f>IF(OFFSET(환산공식!$ED$15,$F335,0)=1,"O","X")</f>
        <v/>
      </c>
      <c r="M335" s="188">
        <f>IFERROR(OFFSET(환산공식!DJ$15,$F335,0),"")</f>
        <v/>
      </c>
      <c r="N335" s="697">
        <f>IFERROR(CONCATENATE(ROUND(OFFSET(환산공식!DK$15,$F335,0),1),"%"),"")</f>
        <v/>
      </c>
      <c r="O335" s="697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7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</row>
    <row r="336">
      <c r="A336" s="198" t="n"/>
      <c r="B336" s="198" t="n"/>
      <c r="C336" s="198" t="inlineStr">
        <is>
          <t>다329</t>
        </is>
      </c>
      <c r="D336" s="235" t="n">
        <v>2235</v>
      </c>
      <c r="E336" s="195" t="n">
        <v>213</v>
      </c>
      <c r="F336" s="195" t="n">
        <v>213</v>
      </c>
      <c r="G336" s="239" t="n">
        <v>329</v>
      </c>
      <c r="H336" s="197" t="inlineStr">
        <is>
          <t>다</t>
        </is>
      </c>
      <c r="I336" s="242" t="inlineStr">
        <is>
          <t>제주대</t>
        </is>
      </c>
      <c r="J336" s="242" t="inlineStr">
        <is>
          <t>지구해양과학과</t>
        </is>
      </c>
      <c r="K336" s="195" t="inlineStr">
        <is>
          <t>자연</t>
        </is>
      </c>
      <c r="L336" s="697">
        <f>IF(OFFSET(환산공식!$ED$15,$F336,0)=1,"O","X")</f>
        <v/>
      </c>
      <c r="M336" s="188">
        <f>IFERROR(OFFSET(환산공식!DJ$15,$F336,0),"")</f>
        <v/>
      </c>
      <c r="N336" s="697">
        <f>IFERROR(CONCATENATE(ROUND(OFFSET(환산공식!DK$15,$F336,0),1),"%"),"")</f>
        <v/>
      </c>
      <c r="O336" s="697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7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</row>
    <row r="337">
      <c r="A337" s="198" t="n"/>
      <c r="B337" s="198" t="n"/>
      <c r="C337" s="198" t="inlineStr">
        <is>
          <t>다330</t>
        </is>
      </c>
      <c r="D337" s="235" t="n">
        <v>2241</v>
      </c>
      <c r="E337" s="195" t="n">
        <v>212</v>
      </c>
      <c r="F337" s="195" t="n">
        <v>212</v>
      </c>
      <c r="G337" s="239" t="n">
        <v>330</v>
      </c>
      <c r="H337" s="197" t="inlineStr">
        <is>
          <t>다</t>
        </is>
      </c>
      <c r="I337" s="242" t="inlineStr">
        <is>
          <t>제주대</t>
        </is>
      </c>
      <c r="J337" s="242" t="inlineStr">
        <is>
          <t>영어교육과</t>
        </is>
      </c>
      <c r="K337" s="195" t="inlineStr">
        <is>
          <t>통합</t>
        </is>
      </c>
      <c r="L337" s="697">
        <f>IF(OFFSET(환산공식!$ED$15,$F337,0)=1,"O","X")</f>
        <v/>
      </c>
      <c r="M337" s="188">
        <f>IFERROR(OFFSET(환산공식!DJ$15,$F337,0),"")</f>
        <v/>
      </c>
      <c r="N337" s="697">
        <f>IFERROR(CONCATENATE(ROUND(OFFSET(환산공식!DK$15,$F337,0),1),"%"),"")</f>
        <v/>
      </c>
      <c r="O337" s="697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7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</row>
    <row r="338">
      <c r="A338" s="198" t="n"/>
      <c r="B338" s="198" t="n"/>
      <c r="C338" s="198" t="inlineStr">
        <is>
          <t>다331</t>
        </is>
      </c>
      <c r="D338" s="235" t="n">
        <v>2242</v>
      </c>
      <c r="E338" s="195" t="n">
        <v>212</v>
      </c>
      <c r="F338" s="195" t="n">
        <v>212</v>
      </c>
      <c r="G338" s="239" t="n">
        <v>331</v>
      </c>
      <c r="H338" s="197" t="inlineStr">
        <is>
          <t>다</t>
        </is>
      </c>
      <c r="I338" s="242" t="inlineStr">
        <is>
          <t>제주대</t>
        </is>
      </c>
      <c r="J338" s="242" t="inlineStr">
        <is>
          <t>사회교육과</t>
        </is>
      </c>
      <c r="K338" s="195" t="inlineStr">
        <is>
          <t>통합</t>
        </is>
      </c>
      <c r="L338" s="697">
        <f>IF(OFFSET(환산공식!$ED$15,$F338,0)=1,"O","X")</f>
        <v/>
      </c>
      <c r="M338" s="188">
        <f>IFERROR(OFFSET(환산공식!DJ$15,$F338,0),"")</f>
        <v/>
      </c>
      <c r="N338" s="697">
        <f>IFERROR(CONCATENATE(ROUND(OFFSET(환산공식!DK$15,$F338,0),1),"%"),"")</f>
        <v/>
      </c>
      <c r="O338" s="697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7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</row>
    <row r="339">
      <c r="A339" s="198" t="n"/>
      <c r="B339" s="198" t="n"/>
      <c r="C339" s="198" t="inlineStr">
        <is>
          <t>다332</t>
        </is>
      </c>
      <c r="D339" s="235" t="n">
        <v>2243</v>
      </c>
      <c r="E339" s="195" t="n">
        <v>212</v>
      </c>
      <c r="F339" s="195" t="n">
        <v>212</v>
      </c>
      <c r="G339" s="239" t="n">
        <v>332</v>
      </c>
      <c r="H339" s="197" t="inlineStr">
        <is>
          <t>다</t>
        </is>
      </c>
      <c r="I339" s="242" t="inlineStr">
        <is>
          <t>제주대</t>
        </is>
      </c>
      <c r="J339" s="242" t="inlineStr">
        <is>
          <t>국어교육과</t>
        </is>
      </c>
      <c r="K339" s="195" t="inlineStr">
        <is>
          <t>통합</t>
        </is>
      </c>
      <c r="L339" s="697">
        <f>IF(OFFSET(환산공식!$ED$15,$F339,0)=1,"O","X")</f>
        <v/>
      </c>
      <c r="M339" s="188">
        <f>IFERROR(OFFSET(환산공식!DJ$15,$F339,0),"")</f>
        <v/>
      </c>
      <c r="N339" s="697">
        <f>IFERROR(CONCATENATE(ROUND(OFFSET(환산공식!DK$15,$F339,0),1),"%"),"")</f>
        <v/>
      </c>
      <c r="O339" s="697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7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</row>
    <row r="340">
      <c r="A340" s="198" t="n"/>
      <c r="B340" s="198" t="n"/>
      <c r="C340" s="198" t="inlineStr">
        <is>
          <t>다333</t>
        </is>
      </c>
      <c r="D340" s="235" t="n">
        <v>2244</v>
      </c>
      <c r="E340" s="195" t="n">
        <v>212</v>
      </c>
      <c r="F340" s="195" t="n">
        <v>212</v>
      </c>
      <c r="G340" s="239" t="n">
        <v>333</v>
      </c>
      <c r="H340" s="197" t="inlineStr">
        <is>
          <t>다</t>
        </is>
      </c>
      <c r="I340" s="242" t="inlineStr">
        <is>
          <t>제주대</t>
        </is>
      </c>
      <c r="J340" s="242" t="inlineStr">
        <is>
          <t>지리교육과</t>
        </is>
      </c>
      <c r="K340" s="195" t="inlineStr">
        <is>
          <t>통합</t>
        </is>
      </c>
      <c r="L340" s="697">
        <f>IF(OFFSET(환산공식!$ED$15,$F340,0)=1,"O","X")</f>
        <v/>
      </c>
      <c r="M340" s="188">
        <f>IFERROR(OFFSET(환산공식!DJ$15,$F340,0),"")</f>
        <v/>
      </c>
      <c r="N340" s="697">
        <f>IFERROR(CONCATENATE(ROUND(OFFSET(환산공식!DK$15,$F340,0),1),"%"),"")</f>
        <v/>
      </c>
      <c r="O340" s="697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7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</row>
    <row r="341">
      <c r="A341" s="198" t="n"/>
      <c r="B341" s="198" t="n"/>
      <c r="C341" s="198" t="inlineStr">
        <is>
          <t>다334</t>
        </is>
      </c>
      <c r="D341" s="235" t="n">
        <v>2245</v>
      </c>
      <c r="E341" s="195" t="n">
        <v>212</v>
      </c>
      <c r="F341" s="195" t="n">
        <v>212</v>
      </c>
      <c r="G341" s="239" t="n">
        <v>334</v>
      </c>
      <c r="H341" s="197" t="inlineStr">
        <is>
          <t>다</t>
        </is>
      </c>
      <c r="I341" s="242" t="inlineStr">
        <is>
          <t>제주대</t>
        </is>
      </c>
      <c r="J341" s="242" t="inlineStr">
        <is>
          <t>경영학과</t>
        </is>
      </c>
      <c r="K341" s="195" t="inlineStr">
        <is>
          <t>통합</t>
        </is>
      </c>
      <c r="L341" s="697">
        <f>IF(OFFSET(환산공식!$ED$15,$F341,0)=1,"O","X")</f>
        <v/>
      </c>
      <c r="M341" s="188">
        <f>IFERROR(OFFSET(환산공식!DJ$15,$F341,0),"")</f>
        <v/>
      </c>
      <c r="N341" s="697">
        <f>IFERROR(CONCATENATE(ROUND(OFFSET(환산공식!DK$15,$F341,0),1),"%"),"")</f>
        <v/>
      </c>
      <c r="O341" s="697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7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</row>
    <row r="342">
      <c r="A342" s="198" t="n"/>
      <c r="B342" s="198" t="n"/>
      <c r="C342" s="198" t="inlineStr">
        <is>
          <t>다335</t>
        </is>
      </c>
      <c r="D342" s="235" t="n">
        <v>2246</v>
      </c>
      <c r="E342" s="195" t="n">
        <v>212</v>
      </c>
      <c r="F342" s="195" t="n">
        <v>212</v>
      </c>
      <c r="G342" s="239" t="n">
        <v>335</v>
      </c>
      <c r="H342" s="197" t="inlineStr">
        <is>
          <t>다</t>
        </is>
      </c>
      <c r="I342" s="242" t="inlineStr">
        <is>
          <t>제주대</t>
        </is>
      </c>
      <c r="J342" s="242" t="inlineStr">
        <is>
          <t>언론홍보학과</t>
        </is>
      </c>
      <c r="K342" s="195" t="inlineStr">
        <is>
          <t>통합</t>
        </is>
      </c>
      <c r="L342" s="697">
        <f>IF(OFFSET(환산공식!$ED$15,$F342,0)=1,"O","X")</f>
        <v/>
      </c>
      <c r="M342" s="188">
        <f>IFERROR(OFFSET(환산공식!DJ$15,$F342,0),"")</f>
        <v/>
      </c>
      <c r="N342" s="697">
        <f>IFERROR(CONCATENATE(ROUND(OFFSET(환산공식!DK$15,$F342,0),1),"%"),"")</f>
        <v/>
      </c>
      <c r="O342" s="697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7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</row>
    <row r="343">
      <c r="A343" s="198" t="n"/>
      <c r="B343" s="198" t="n"/>
      <c r="C343" s="198" t="inlineStr">
        <is>
          <t>다336</t>
        </is>
      </c>
      <c r="D343" s="235" t="n">
        <v>2247</v>
      </c>
      <c r="E343" s="195" t="n">
        <v>212</v>
      </c>
      <c r="F343" s="195" t="n">
        <v>212</v>
      </c>
      <c r="G343" s="239" t="n">
        <v>336</v>
      </c>
      <c r="H343" s="197" t="inlineStr">
        <is>
          <t>다</t>
        </is>
      </c>
      <c r="I343" s="242" t="inlineStr">
        <is>
          <t>제주대</t>
        </is>
      </c>
      <c r="J343" s="242" t="inlineStr">
        <is>
          <t>회계학과</t>
        </is>
      </c>
      <c r="K343" s="195" t="inlineStr">
        <is>
          <t>통합</t>
        </is>
      </c>
      <c r="L343" s="697">
        <f>IF(OFFSET(환산공식!$ED$15,$F343,0)=1,"O","X")</f>
        <v/>
      </c>
      <c r="M343" s="188">
        <f>IFERROR(OFFSET(환산공식!DJ$15,$F343,0),"")</f>
        <v/>
      </c>
      <c r="N343" s="697">
        <f>IFERROR(CONCATENATE(ROUND(OFFSET(환산공식!DK$15,$F343,0),1),"%"),"")</f>
        <v/>
      </c>
      <c r="O343" s="697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7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</row>
    <row r="344">
      <c r="A344" s="198" t="n"/>
      <c r="B344" s="198" t="n"/>
      <c r="C344" s="198" t="inlineStr">
        <is>
          <t>다337</t>
        </is>
      </c>
      <c r="D344" s="235" t="n">
        <v>2248</v>
      </c>
      <c r="E344" s="195" t="n">
        <v>212</v>
      </c>
      <c r="F344" s="195" t="n">
        <v>212</v>
      </c>
      <c r="G344" s="239" t="n">
        <v>337</v>
      </c>
      <c r="H344" s="197" t="inlineStr">
        <is>
          <t>다</t>
        </is>
      </c>
      <c r="I344" s="242" t="inlineStr">
        <is>
          <t>제주대</t>
        </is>
      </c>
      <c r="J344" s="242" t="inlineStr">
        <is>
          <t>국어국문학과</t>
        </is>
      </c>
      <c r="K344" s="195" t="inlineStr">
        <is>
          <t>통합</t>
        </is>
      </c>
      <c r="L344" s="697">
        <f>IF(OFFSET(환산공식!$ED$15,$F344,0)=1,"O","X")</f>
        <v/>
      </c>
      <c r="M344" s="188">
        <f>IFERROR(OFFSET(환산공식!DJ$15,$F344,0),"")</f>
        <v/>
      </c>
      <c r="N344" s="697">
        <f>IFERROR(CONCATENATE(ROUND(OFFSET(환산공식!DK$15,$F344,0),1),"%"),"")</f>
        <v/>
      </c>
      <c r="O344" s="697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7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</row>
    <row r="345">
      <c r="A345" s="198" t="n"/>
      <c r="B345" s="198" t="n"/>
      <c r="C345" s="198" t="inlineStr">
        <is>
          <t>다338</t>
        </is>
      </c>
      <c r="D345" s="235" t="n">
        <v>2249</v>
      </c>
      <c r="E345" s="195" t="n">
        <v>212</v>
      </c>
      <c r="F345" s="195" t="n">
        <v>212</v>
      </c>
      <c r="G345" s="239" t="n">
        <v>338</v>
      </c>
      <c r="H345" s="197" t="inlineStr">
        <is>
          <t>다</t>
        </is>
      </c>
      <c r="I345" s="242" t="inlineStr">
        <is>
          <t>제주대</t>
        </is>
      </c>
      <c r="J345" s="242" t="inlineStr">
        <is>
          <t>사회학과</t>
        </is>
      </c>
      <c r="K345" s="195" t="inlineStr">
        <is>
          <t>통합</t>
        </is>
      </c>
      <c r="L345" s="697">
        <f>IF(OFFSET(환산공식!$ED$15,$F345,0)=1,"O","X")</f>
        <v/>
      </c>
      <c r="M345" s="188">
        <f>IFERROR(OFFSET(환산공식!DJ$15,$F345,0),"")</f>
        <v/>
      </c>
      <c r="N345" s="697">
        <f>IFERROR(CONCATENATE(ROUND(OFFSET(환산공식!DK$15,$F345,0),1),"%"),"")</f>
        <v/>
      </c>
      <c r="O345" s="697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7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</row>
    <row r="346">
      <c r="A346" s="198" t="n"/>
      <c r="B346" s="198" t="n"/>
      <c r="C346" s="198" t="inlineStr">
        <is>
          <t>다339</t>
        </is>
      </c>
      <c r="D346" s="235" t="n">
        <v>2250</v>
      </c>
      <c r="E346" s="195" t="n">
        <v>212</v>
      </c>
      <c r="F346" s="195" t="n">
        <v>212</v>
      </c>
      <c r="G346" s="239" t="n">
        <v>339</v>
      </c>
      <c r="H346" s="197" t="inlineStr">
        <is>
          <t>다</t>
        </is>
      </c>
      <c r="I346" s="242" t="inlineStr">
        <is>
          <t>제주대</t>
        </is>
      </c>
      <c r="J346" s="242" t="inlineStr">
        <is>
          <t>무역학과</t>
        </is>
      </c>
      <c r="K346" s="195" t="inlineStr">
        <is>
          <t>통합</t>
        </is>
      </c>
      <c r="L346" s="697">
        <f>IF(OFFSET(환산공식!$ED$15,$F346,0)=1,"O","X")</f>
        <v/>
      </c>
      <c r="M346" s="188">
        <f>IFERROR(OFFSET(환산공식!DJ$15,$F346,0),"")</f>
        <v/>
      </c>
      <c r="N346" s="697">
        <f>IFERROR(CONCATENATE(ROUND(OFFSET(환산공식!DK$15,$F346,0),1),"%"),"")</f>
        <v/>
      </c>
      <c r="O346" s="697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7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</row>
    <row r="347">
      <c r="A347" s="198" t="n"/>
      <c r="B347" s="198" t="n"/>
      <c r="C347" s="198" t="inlineStr">
        <is>
          <t>다340</t>
        </is>
      </c>
      <c r="D347" s="235" t="n">
        <v>2251</v>
      </c>
      <c r="E347" s="195" t="n">
        <v>212</v>
      </c>
      <c r="F347" s="195" t="n">
        <v>212</v>
      </c>
      <c r="G347" s="239" t="n">
        <v>340</v>
      </c>
      <c r="H347" s="197" t="inlineStr">
        <is>
          <t>다</t>
        </is>
      </c>
      <c r="I347" s="242" t="inlineStr">
        <is>
          <t>제주대</t>
        </is>
      </c>
      <c r="J347" s="242" t="inlineStr">
        <is>
          <t>정치외교학과</t>
        </is>
      </c>
      <c r="K347" s="195" t="inlineStr">
        <is>
          <t>통합</t>
        </is>
      </c>
      <c r="L347" s="697">
        <f>IF(OFFSET(환산공식!$ED$15,$F347,0)=1,"O","X")</f>
        <v/>
      </c>
      <c r="M347" s="188">
        <f>IFERROR(OFFSET(환산공식!DJ$15,$F347,0),"")</f>
        <v/>
      </c>
      <c r="N347" s="697">
        <f>IFERROR(CONCATENATE(ROUND(OFFSET(환산공식!DK$15,$F347,0),1),"%"),"")</f>
        <v/>
      </c>
      <c r="O347" s="697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7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</row>
    <row r="348">
      <c r="A348" s="198" t="n"/>
      <c r="B348" s="198" t="n"/>
      <c r="C348" s="198" t="inlineStr">
        <is>
          <t>다341</t>
        </is>
      </c>
      <c r="D348" s="235" t="n">
        <v>2252</v>
      </c>
      <c r="E348" s="195" t="n">
        <v>220</v>
      </c>
      <c r="F348" s="195" t="n">
        <v>220</v>
      </c>
      <c r="G348" s="239" t="n">
        <v>341</v>
      </c>
      <c r="H348" s="197" t="inlineStr">
        <is>
          <t>다</t>
        </is>
      </c>
      <c r="I348" s="242" t="inlineStr">
        <is>
          <t>제주대</t>
        </is>
      </c>
      <c r="J348" s="242" t="inlineStr">
        <is>
          <t>자유전공</t>
        </is>
      </c>
      <c r="K348" s="195" t="inlineStr">
        <is>
          <t>통합</t>
        </is>
      </c>
      <c r="L348" s="697">
        <f>IF(OFFSET(환산공식!$ED$15,$F348,0)=1,"O","X")</f>
        <v/>
      </c>
      <c r="M348" s="188">
        <f>IFERROR(OFFSET(환산공식!DJ$15,$F348,0),"")</f>
        <v/>
      </c>
      <c r="N348" s="697">
        <f>IFERROR(CONCATENATE(ROUND(OFFSET(환산공식!DK$15,$F348,0),1),"%"),"")</f>
        <v/>
      </c>
      <c r="O348" s="697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7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</row>
    <row r="349">
      <c r="A349" s="198" t="n"/>
      <c r="B349" s="198" t="n"/>
      <c r="C349" s="198" t="inlineStr">
        <is>
          <t>다342</t>
        </is>
      </c>
      <c r="D349" s="235" t="n">
        <v>2253</v>
      </c>
      <c r="E349" s="195" t="n">
        <v>212</v>
      </c>
      <c r="F349" s="195" t="n">
        <v>212</v>
      </c>
      <c r="G349" s="239" t="n">
        <v>342</v>
      </c>
      <c r="H349" s="197" t="inlineStr">
        <is>
          <t>다</t>
        </is>
      </c>
      <c r="I349" s="242" t="inlineStr">
        <is>
          <t>제주대</t>
        </is>
      </c>
      <c r="J349" s="242" t="inlineStr">
        <is>
          <t>일어일문학과</t>
        </is>
      </c>
      <c r="K349" s="195" t="inlineStr">
        <is>
          <t>통합</t>
        </is>
      </c>
      <c r="L349" s="697">
        <f>IF(OFFSET(환산공식!$ED$15,$F349,0)=1,"O","X")</f>
        <v/>
      </c>
      <c r="M349" s="188">
        <f>IFERROR(OFFSET(환산공식!DJ$15,$F349,0),"")</f>
        <v/>
      </c>
      <c r="N349" s="697">
        <f>IFERROR(CONCATENATE(ROUND(OFFSET(환산공식!DK$15,$F349,0),1),"%"),"")</f>
        <v/>
      </c>
      <c r="O349" s="697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7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</row>
    <row r="350">
      <c r="A350" s="198" t="n"/>
      <c r="B350" s="198" t="n"/>
      <c r="C350" s="198" t="inlineStr">
        <is>
          <t>다343</t>
        </is>
      </c>
      <c r="D350" s="235" t="n">
        <v>2254</v>
      </c>
      <c r="E350" s="195" t="n">
        <v>212</v>
      </c>
      <c r="F350" s="195" t="n">
        <v>212</v>
      </c>
      <c r="G350" s="239" t="n">
        <v>343</v>
      </c>
      <c r="H350" s="197" t="inlineStr">
        <is>
          <t>다</t>
        </is>
      </c>
      <c r="I350" s="242" t="inlineStr">
        <is>
          <t>제주대</t>
        </is>
      </c>
      <c r="J350" s="242" t="inlineStr">
        <is>
          <t>독일학과</t>
        </is>
      </c>
      <c r="K350" s="195" t="inlineStr">
        <is>
          <t>통합</t>
        </is>
      </c>
      <c r="L350" s="697">
        <f>IF(OFFSET(환산공식!$ED$15,$F350,0)=1,"O","X")</f>
        <v/>
      </c>
      <c r="M350" s="188">
        <f>IFERROR(OFFSET(환산공식!DJ$15,$F350,0),"")</f>
        <v/>
      </c>
      <c r="N350" s="697">
        <f>IFERROR(CONCATENATE(ROUND(OFFSET(환산공식!DK$15,$F350,0),1),"%"),"")</f>
        <v/>
      </c>
      <c r="O350" s="697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7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</row>
    <row r="351">
      <c r="A351" s="198" t="n"/>
      <c r="B351" s="198" t="n"/>
      <c r="C351" s="198" t="inlineStr">
        <is>
          <t>다344</t>
        </is>
      </c>
      <c r="D351" s="235" t="n">
        <v>2255</v>
      </c>
      <c r="E351" s="195" t="n">
        <v>212</v>
      </c>
      <c r="F351" s="195" t="n">
        <v>212</v>
      </c>
      <c r="G351" s="239" t="n">
        <v>344</v>
      </c>
      <c r="H351" s="197" t="inlineStr">
        <is>
          <t>다</t>
        </is>
      </c>
      <c r="I351" s="242" t="inlineStr">
        <is>
          <t>제주대</t>
        </is>
      </c>
      <c r="J351" s="242" t="inlineStr">
        <is>
          <t>관광개발학과</t>
        </is>
      </c>
      <c r="K351" s="195" t="inlineStr">
        <is>
          <t>통합</t>
        </is>
      </c>
      <c r="L351" s="697">
        <f>IF(OFFSET(환산공식!$ED$15,$F351,0)=1,"O","X")</f>
        <v/>
      </c>
      <c r="M351" s="188">
        <f>IFERROR(OFFSET(환산공식!DJ$15,$F351,0),"")</f>
        <v/>
      </c>
      <c r="N351" s="697">
        <f>IFERROR(CONCATENATE(ROUND(OFFSET(환산공식!DK$15,$F351,0),1),"%"),"")</f>
        <v/>
      </c>
      <c r="O351" s="697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7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</row>
    <row r="352">
      <c r="A352" s="198" t="n"/>
      <c r="B352" s="198" t="n"/>
      <c r="C352" s="198" t="inlineStr">
        <is>
          <t>다345</t>
        </is>
      </c>
      <c r="D352" s="235" t="n">
        <v>2257</v>
      </c>
      <c r="E352" s="195" t="n">
        <v>115</v>
      </c>
      <c r="F352" s="195" t="n">
        <v>115</v>
      </c>
      <c r="G352" s="239" t="n">
        <v>345</v>
      </c>
      <c r="H352" s="197" t="inlineStr">
        <is>
          <t>다</t>
        </is>
      </c>
      <c r="I352" s="242" t="inlineStr">
        <is>
          <t>인하대</t>
        </is>
      </c>
      <c r="J352" s="242" t="inlineStr">
        <is>
          <t>의예</t>
        </is>
      </c>
      <c r="K352" s="195" t="inlineStr">
        <is>
          <t>자연</t>
        </is>
      </c>
      <c r="L352" s="697">
        <f>IF(OFFSET(환산공식!$ED$15,$F352,0)=1,"O","X")</f>
        <v/>
      </c>
      <c r="M352" s="188">
        <f>IFERROR(OFFSET(환산공식!DJ$15,$F352,0),"")</f>
        <v/>
      </c>
      <c r="N352" s="697">
        <f>IFERROR(CONCATENATE(ROUND(OFFSET(환산공식!DK$15,$F352,0),1),"%"),"")</f>
        <v/>
      </c>
      <c r="O352" s="697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7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</row>
    <row r="353">
      <c r="A353" s="198" t="n"/>
      <c r="B353" s="198" t="n"/>
      <c r="C353" s="198" t="inlineStr">
        <is>
          <t>다346</t>
        </is>
      </c>
      <c r="D353" s="235" t="n">
        <v>2258</v>
      </c>
      <c r="E353" s="195" t="n">
        <v>169</v>
      </c>
      <c r="F353" s="195" t="n">
        <v>169</v>
      </c>
      <c r="G353" s="239" t="n">
        <v>346</v>
      </c>
      <c r="H353" s="197" t="inlineStr">
        <is>
          <t>다</t>
        </is>
      </c>
      <c r="I353" s="242" t="inlineStr">
        <is>
          <t>순천향대</t>
        </is>
      </c>
      <c r="J353" s="242" t="inlineStr">
        <is>
          <t>의예</t>
        </is>
      </c>
      <c r="K353" s="195" t="inlineStr">
        <is>
          <t>자연</t>
        </is>
      </c>
      <c r="L353" s="697">
        <f>IF(OFFSET(환산공식!$ED$15,$F353,0)=1,"O","X")</f>
        <v/>
      </c>
      <c r="M353" s="188">
        <f>IFERROR(OFFSET(환산공식!DJ$15,$F353,0),"")</f>
        <v/>
      </c>
      <c r="N353" s="697">
        <f>IFERROR(CONCATENATE(ROUND(OFFSET(환산공식!DK$15,$F353,0),1),"%"),"")</f>
        <v/>
      </c>
      <c r="O353" s="697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7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</row>
    <row r="354">
      <c r="A354" s="198" t="n"/>
      <c r="B354" s="198" t="n"/>
      <c r="C354" s="198" t="inlineStr">
        <is>
          <t>다347</t>
        </is>
      </c>
      <c r="D354" s="235" t="n">
        <v>2259</v>
      </c>
      <c r="E354" s="195" t="n">
        <v>145</v>
      </c>
      <c r="F354" s="195" t="n">
        <v>145</v>
      </c>
      <c r="G354" s="239" t="n">
        <v>347</v>
      </c>
      <c r="H354" s="197" t="inlineStr">
        <is>
          <t>다</t>
        </is>
      </c>
      <c r="I354" s="242" t="inlineStr">
        <is>
          <t>계명대</t>
        </is>
      </c>
      <c r="J354" s="242" t="inlineStr">
        <is>
          <t>의예</t>
        </is>
      </c>
      <c r="K354" s="195" t="inlineStr">
        <is>
          <t>자연</t>
        </is>
      </c>
      <c r="L354" s="697">
        <f>IF(OFFSET(환산공식!$ED$15,$F354,0)=1,"O","X")</f>
        <v/>
      </c>
      <c r="M354" s="188">
        <f>IFERROR(OFFSET(환산공식!DJ$15,$F354,0),"")</f>
        <v/>
      </c>
      <c r="N354" s="697">
        <f>IFERROR(CONCATENATE(ROUND(OFFSET(환산공식!DK$15,$F354,0),1),"%"),"")</f>
        <v/>
      </c>
      <c r="O354" s="697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7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</row>
    <row r="355">
      <c r="A355" s="198" t="n"/>
      <c r="B355" s="198" t="n"/>
      <c r="C355" s="198" t="inlineStr">
        <is>
          <t>다348</t>
        </is>
      </c>
      <c r="D355" s="235" t="n">
        <v>2260</v>
      </c>
      <c r="E355" s="195" t="n">
        <v>148</v>
      </c>
      <c r="F355" s="195" t="n">
        <v>148</v>
      </c>
      <c r="G355" s="239" t="n">
        <v>348</v>
      </c>
      <c r="H355" s="197" t="inlineStr">
        <is>
          <t>다</t>
        </is>
      </c>
      <c r="I355" s="242" t="inlineStr">
        <is>
          <t>단국(천안)</t>
        </is>
      </c>
      <c r="J355" s="242" t="inlineStr">
        <is>
          <t>의예</t>
        </is>
      </c>
      <c r="K355" s="195" t="inlineStr">
        <is>
          <t>자연</t>
        </is>
      </c>
      <c r="L355" s="697">
        <f>IF(OFFSET(환산공식!$ED$15,$F355,0)=1,"O","X")</f>
        <v/>
      </c>
      <c r="M355" s="188">
        <f>IFERROR(OFFSET(환산공식!DJ$15,$F355,0),"")</f>
        <v/>
      </c>
      <c r="N355" s="697">
        <f>IFERROR(CONCATENATE(ROUND(OFFSET(환산공식!DK$15,$F355,0),1),"%"),"")</f>
        <v/>
      </c>
      <c r="O355" s="697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7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</row>
    <row r="356">
      <c r="A356" s="198" t="n"/>
      <c r="B356" s="198" t="n"/>
      <c r="C356" s="198" t="inlineStr">
        <is>
          <t>다349</t>
        </is>
      </c>
      <c r="D356" s="235" t="n">
        <v>2261</v>
      </c>
      <c r="E356" s="195" t="n">
        <v>146</v>
      </c>
      <c r="F356" s="195" t="n">
        <v>146</v>
      </c>
      <c r="G356" s="239" t="n">
        <v>349</v>
      </c>
      <c r="H356" s="197" t="inlineStr">
        <is>
          <t>다</t>
        </is>
      </c>
      <c r="I356" s="242" t="inlineStr">
        <is>
          <t>고신대</t>
        </is>
      </c>
      <c r="J356" s="242" t="inlineStr">
        <is>
          <t>의예</t>
        </is>
      </c>
      <c r="K356" s="195" t="inlineStr">
        <is>
          <t>자연</t>
        </is>
      </c>
      <c r="L356" s="697">
        <f>IF(OFFSET(환산공식!$ED$15,$F356,0)=1,"O","X")</f>
        <v/>
      </c>
      <c r="M356" s="188">
        <f>IFERROR(OFFSET(환산공식!DJ$15,$F356,0),"")</f>
        <v/>
      </c>
      <c r="N356" s="697">
        <f>IFERROR(CONCATENATE(ROUND(OFFSET(환산공식!DK$15,$F356,0),1),"%"),"")</f>
        <v/>
      </c>
      <c r="O356" s="697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7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</row>
    <row r="357">
      <c r="A357" s="198" t="n"/>
      <c r="B357" s="198" t="n"/>
      <c r="C357" s="198" t="inlineStr">
        <is>
          <t>다350</t>
        </is>
      </c>
      <c r="D357" s="235" t="n">
        <v>2262</v>
      </c>
      <c r="E357" s="195" t="n">
        <v>146</v>
      </c>
      <c r="F357" s="195" t="n">
        <v>146</v>
      </c>
      <c r="G357" s="239" t="n">
        <v>350</v>
      </c>
      <c r="H357" s="197" t="inlineStr">
        <is>
          <t>다</t>
        </is>
      </c>
      <c r="I357" s="242" t="inlineStr">
        <is>
          <t>고신대</t>
        </is>
      </c>
      <c r="J357" s="242" t="inlineStr">
        <is>
          <t>의예(지역)</t>
        </is>
      </c>
      <c r="K357" s="195" t="inlineStr">
        <is>
          <t>자연</t>
        </is>
      </c>
      <c r="L357" s="697">
        <f>IF(OFFSET(환산공식!$ED$15,$F357,0)=1,"O","X")</f>
        <v/>
      </c>
      <c r="M357" s="188">
        <f>IFERROR(OFFSET(환산공식!DJ$15,$F357,0),"")</f>
        <v/>
      </c>
      <c r="N357" s="697">
        <f>IFERROR(CONCATENATE(ROUND(OFFSET(환산공식!DK$15,$F357,0),1),"%"),"")</f>
        <v/>
      </c>
      <c r="O357" s="697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7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</row>
    <row r="358">
      <c r="A358" s="198" t="n"/>
      <c r="B358" s="198" t="n"/>
      <c r="C358" s="198" t="inlineStr">
        <is>
          <t>다351</t>
        </is>
      </c>
      <c r="D358" s="235" t="n">
        <v>2263</v>
      </c>
      <c r="E358" s="195" t="n">
        <v>147</v>
      </c>
      <c r="F358" s="195" t="n">
        <v>147</v>
      </c>
      <c r="G358" s="239" t="n">
        <v>351</v>
      </c>
      <c r="H358" s="197" t="inlineStr">
        <is>
          <t>다</t>
        </is>
      </c>
      <c r="I358" s="242" t="inlineStr">
        <is>
          <t>관동대</t>
        </is>
      </c>
      <c r="J358" s="242" t="inlineStr">
        <is>
          <t>의예</t>
        </is>
      </c>
      <c r="K358" s="195" t="inlineStr">
        <is>
          <t>자연</t>
        </is>
      </c>
      <c r="L358" s="697">
        <f>IF(OFFSET(환산공식!$ED$15,$F358,0)=1,"O","X")</f>
        <v/>
      </c>
      <c r="M358" s="188">
        <f>IFERROR(OFFSET(환산공식!DJ$15,$F358,0),"")</f>
        <v/>
      </c>
      <c r="N358" s="697">
        <f>IFERROR(CONCATENATE(ROUND(OFFSET(환산공식!DK$15,$F358,0),1),"%"),"")</f>
        <v/>
      </c>
      <c r="O358" s="697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7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</row>
    <row r="359">
      <c r="A359" s="198" t="n"/>
      <c r="B359" s="198" t="n"/>
      <c r="C359" s="198" t="inlineStr">
        <is>
          <t>다352</t>
        </is>
      </c>
      <c r="D359" s="235" t="n">
        <v>2264</v>
      </c>
      <c r="E359" s="195" t="n">
        <v>155</v>
      </c>
      <c r="F359" s="195" t="n">
        <v>155</v>
      </c>
      <c r="G359" s="239" t="n">
        <v>352</v>
      </c>
      <c r="H359" s="197" t="inlineStr">
        <is>
          <t>다</t>
        </is>
      </c>
      <c r="I359" s="242" t="inlineStr">
        <is>
          <t>동국(WISE)</t>
        </is>
      </c>
      <c r="J359" s="242" t="inlineStr">
        <is>
          <t>의예</t>
        </is>
      </c>
      <c r="K359" s="195" t="inlineStr">
        <is>
          <t>자연</t>
        </is>
      </c>
      <c r="L359" s="697">
        <f>IF(OFFSET(환산공식!$ED$15,$F359,0)=1,"O","X")</f>
        <v/>
      </c>
      <c r="M359" s="188">
        <f>IFERROR(OFFSET(환산공식!DJ$15,$F359,0),"")</f>
        <v/>
      </c>
      <c r="N359" s="697">
        <f>IFERROR(CONCATENATE(ROUND(OFFSET(환산공식!DK$15,$F359,0),1),"%"),"")</f>
        <v/>
      </c>
      <c r="O359" s="697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7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</row>
    <row r="360">
      <c r="A360" s="198" t="n"/>
      <c r="B360" s="198" t="n"/>
      <c r="C360" s="198" t="inlineStr">
        <is>
          <t>다353</t>
        </is>
      </c>
      <c r="D360" s="235" t="n">
        <v>2265</v>
      </c>
      <c r="E360" s="195" t="n">
        <v>150</v>
      </c>
      <c r="F360" s="195" t="n">
        <v>150</v>
      </c>
      <c r="G360" s="239" t="n">
        <v>353</v>
      </c>
      <c r="H360" s="197" t="inlineStr">
        <is>
          <t>다</t>
        </is>
      </c>
      <c r="I360" s="242" t="inlineStr">
        <is>
          <t>대구가톨릭대</t>
        </is>
      </c>
      <c r="J360" s="242" t="inlineStr">
        <is>
          <t>의예</t>
        </is>
      </c>
      <c r="K360" s="195" t="inlineStr">
        <is>
          <t>자연</t>
        </is>
      </c>
      <c r="L360" s="697">
        <f>IF(OFFSET(환산공식!$ED$15,$F360,0)=1,"O","X")</f>
        <v/>
      </c>
      <c r="M360" s="188">
        <f>IFERROR(OFFSET(환산공식!DJ$15,$F360,0),"")</f>
        <v/>
      </c>
      <c r="N360" s="697">
        <f>IFERROR(CONCATENATE(ROUND(OFFSET(환산공식!DK$15,$F360,0),1),"%"),"")</f>
        <v/>
      </c>
      <c r="O360" s="697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7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</row>
    <row r="361">
      <c r="A361" s="198" t="n"/>
      <c r="B361" s="198" t="n"/>
      <c r="C361" s="198" t="inlineStr">
        <is>
          <t>다354</t>
        </is>
      </c>
      <c r="D361" s="235" t="n">
        <v>2266</v>
      </c>
      <c r="E361" s="195" t="n">
        <v>141</v>
      </c>
      <c r="F361" s="195" t="n">
        <v>141</v>
      </c>
      <c r="G361" s="239" t="n">
        <v>354</v>
      </c>
      <c r="H361" s="197" t="inlineStr">
        <is>
          <t>다</t>
        </is>
      </c>
      <c r="I361" s="242" t="inlineStr">
        <is>
          <t>강릉원주대</t>
        </is>
      </c>
      <c r="J361" s="242" t="inlineStr">
        <is>
          <t>치의예</t>
        </is>
      </c>
      <c r="K361" s="195" t="inlineStr">
        <is>
          <t>자연</t>
        </is>
      </c>
      <c r="L361" s="697">
        <f>IF(OFFSET(환산공식!$ED$15,$F361,0)=1,"O","X")</f>
        <v/>
      </c>
      <c r="M361" s="188">
        <f>IFERROR(OFFSET(환산공식!DJ$15,$F361,0),"")</f>
        <v/>
      </c>
      <c r="N361" s="697">
        <f>IFERROR(CONCATENATE(ROUND(OFFSET(환산공식!DK$15,$F361,0),1),"%"),"")</f>
        <v/>
      </c>
      <c r="O361" s="697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7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</row>
    <row r="362">
      <c r="A362" s="198" t="n"/>
      <c r="B362" s="198" t="n"/>
      <c r="C362" s="198" t="inlineStr">
        <is>
          <t>다355</t>
        </is>
      </c>
      <c r="D362" s="235" t="n">
        <v>2267</v>
      </c>
      <c r="E362" s="195" t="n">
        <v>141</v>
      </c>
      <c r="F362" s="195" t="n">
        <v>141</v>
      </c>
      <c r="G362" s="239" t="n">
        <v>355</v>
      </c>
      <c r="H362" s="197" t="inlineStr">
        <is>
          <t>다</t>
        </is>
      </c>
      <c r="I362" s="242" t="inlineStr">
        <is>
          <t>강릉원주대</t>
        </is>
      </c>
      <c r="J362" s="242" t="inlineStr">
        <is>
          <t>치의예(지역)</t>
        </is>
      </c>
      <c r="K362" s="195" t="inlineStr">
        <is>
          <t>자연</t>
        </is>
      </c>
      <c r="L362" s="697">
        <f>IF(OFFSET(환산공식!$ED$15,$F362,0)=1,"O","X")</f>
        <v/>
      </c>
      <c r="M362" s="188">
        <f>IFERROR(OFFSET(환산공식!DJ$15,$F362,0),"")</f>
        <v/>
      </c>
      <c r="N362" s="697">
        <f>IFERROR(CONCATENATE(ROUND(OFFSET(환산공식!DK$15,$F362,0),1),"%"),"")</f>
        <v/>
      </c>
      <c r="O362" s="697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7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</row>
    <row r="363">
      <c r="A363" s="198" t="n"/>
      <c r="B363" s="198" t="n"/>
      <c r="C363" s="198" t="inlineStr">
        <is>
          <t>다356</t>
        </is>
      </c>
      <c r="D363" s="235" t="n">
        <v>2268</v>
      </c>
      <c r="E363" s="195" t="n">
        <v>145</v>
      </c>
      <c r="F363" s="195" t="n">
        <v>145</v>
      </c>
      <c r="G363" s="239" t="n">
        <v>356</v>
      </c>
      <c r="H363" s="197" t="inlineStr">
        <is>
          <t>다</t>
        </is>
      </c>
      <c r="I363" s="242" t="inlineStr">
        <is>
          <t>계명대</t>
        </is>
      </c>
      <c r="J363" s="242" t="inlineStr">
        <is>
          <t>약학</t>
        </is>
      </c>
      <c r="K363" s="195" t="inlineStr">
        <is>
          <t>자연</t>
        </is>
      </c>
      <c r="L363" s="697">
        <f>IF(OFFSET(환산공식!$ED$15,$F363,0)=1,"O","X")</f>
        <v/>
      </c>
      <c r="M363" s="188">
        <f>IFERROR(OFFSET(환산공식!DJ$15,$F363,0),"")</f>
        <v/>
      </c>
      <c r="N363" s="697">
        <f>IFERROR(CONCATENATE(ROUND(OFFSET(환산공식!DK$15,$F363,0),1),"%"),"")</f>
        <v/>
      </c>
      <c r="O363" s="697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7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</row>
    <row r="364">
      <c r="A364" s="198" t="n"/>
      <c r="B364" s="198" t="n"/>
      <c r="C364" s="198" t="inlineStr">
        <is>
          <t>다357</t>
        </is>
      </c>
      <c r="D364" s="235" t="n">
        <v>2269</v>
      </c>
      <c r="E364" s="195" t="n">
        <v>168</v>
      </c>
      <c r="F364" s="195" t="n">
        <v>168</v>
      </c>
      <c r="G364" s="239" t="n">
        <v>357</v>
      </c>
      <c r="H364" s="197" t="inlineStr">
        <is>
          <t>다</t>
        </is>
      </c>
      <c r="I364" s="242" t="inlineStr">
        <is>
          <t>순천대</t>
        </is>
      </c>
      <c r="J364" s="242" t="inlineStr">
        <is>
          <t>약학</t>
        </is>
      </c>
      <c r="K364" s="195" t="inlineStr">
        <is>
          <t>자연</t>
        </is>
      </c>
      <c r="L364" s="697">
        <f>IF(OFFSET(환산공식!$ED$15,$F364,0)=1,"O","X")</f>
        <v/>
      </c>
      <c r="M364" s="188">
        <f>IFERROR(OFFSET(환산공식!DJ$15,$F364,0),"")</f>
        <v/>
      </c>
      <c r="N364" s="697">
        <f>IFERROR(CONCATENATE(ROUND(OFFSET(환산공식!DK$15,$F364,0),1),"%"),"")</f>
        <v/>
      </c>
      <c r="O364" s="697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7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</row>
    <row r="365">
      <c r="A365" s="198" t="n"/>
      <c r="B365" s="198" t="n"/>
      <c r="C365" s="198" t="inlineStr">
        <is>
          <t>다358</t>
        </is>
      </c>
      <c r="D365" s="235" t="n">
        <v>2270</v>
      </c>
      <c r="E365" s="195" t="n">
        <v>168</v>
      </c>
      <c r="F365" s="195" t="n">
        <v>168</v>
      </c>
      <c r="G365" s="239" t="n">
        <v>358</v>
      </c>
      <c r="H365" s="197" t="inlineStr">
        <is>
          <t>다</t>
        </is>
      </c>
      <c r="I365" s="242" t="inlineStr">
        <is>
          <t>순천대</t>
        </is>
      </c>
      <c r="J365" s="242" t="inlineStr">
        <is>
          <t>약학(지역)</t>
        </is>
      </c>
      <c r="K365" s="195" t="inlineStr">
        <is>
          <t>자연</t>
        </is>
      </c>
      <c r="L365" s="697">
        <f>IF(OFFSET(환산공식!$ED$15,$F365,0)=1,"O","X")</f>
        <v/>
      </c>
      <c r="M365" s="188">
        <f>IFERROR(OFFSET(환산공식!DJ$15,$F365,0),"")</f>
        <v/>
      </c>
      <c r="N365" s="697">
        <f>IFERROR(CONCATENATE(ROUND(OFFSET(환산공식!DK$15,$F365,0),1),"%"),"")</f>
        <v/>
      </c>
      <c r="O365" s="697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7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</row>
    <row r="366">
      <c r="A366" s="198" t="n"/>
      <c r="B366" s="198" t="n"/>
      <c r="C366" s="198" t="inlineStr">
        <is>
          <t>다359</t>
        </is>
      </c>
      <c r="D366" s="235" t="n">
        <v>2271</v>
      </c>
      <c r="E366" s="195" t="n">
        <v>217</v>
      </c>
      <c r="F366" s="195" t="n">
        <v>217</v>
      </c>
      <c r="G366" s="239" t="n">
        <v>359</v>
      </c>
      <c r="H366" s="197" t="inlineStr">
        <is>
          <t>다</t>
        </is>
      </c>
      <c r="I366" s="242" t="inlineStr">
        <is>
          <t>제주대</t>
        </is>
      </c>
      <c r="J366" s="242" t="inlineStr">
        <is>
          <t>약학</t>
        </is>
      </c>
      <c r="K366" s="195" t="inlineStr">
        <is>
          <t>자연</t>
        </is>
      </c>
      <c r="L366" s="697">
        <f>IF(OFFSET(환산공식!$ED$15,$F366,0)=1,"O","X")</f>
        <v/>
      </c>
      <c r="M366" s="188">
        <f>IFERROR(OFFSET(환산공식!DJ$15,$F366,0),"")</f>
        <v/>
      </c>
      <c r="N366" s="697">
        <f>IFERROR(CONCATENATE(ROUND(OFFSET(환산공식!DK$15,$F366,0),1),"%"),"")</f>
        <v/>
      </c>
      <c r="O366" s="697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7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</row>
    <row r="367">
      <c r="A367" s="198" t="n"/>
      <c r="B367" s="198" t="n"/>
      <c r="C367" s="198" t="inlineStr">
        <is>
          <t>다360</t>
        </is>
      </c>
      <c r="D367" s="235" t="n">
        <v>2272</v>
      </c>
      <c r="E367" s="195" t="n">
        <v>156</v>
      </c>
      <c r="F367" s="195" t="n">
        <v>156</v>
      </c>
      <c r="G367" s="239" t="n">
        <v>360</v>
      </c>
      <c r="H367" s="197" t="inlineStr">
        <is>
          <t>다</t>
        </is>
      </c>
      <c r="I367" s="242" t="inlineStr">
        <is>
          <t>동국(WISE)</t>
        </is>
      </c>
      <c r="J367" s="242" t="inlineStr">
        <is>
          <t>한의예(유형Ⅰ)</t>
        </is>
      </c>
      <c r="K367" s="195" t="inlineStr">
        <is>
          <t>자연</t>
        </is>
      </c>
      <c r="L367" s="697">
        <f>IF(OFFSET(환산공식!$ED$15,$F367,0)=1,"O","X")</f>
        <v/>
      </c>
      <c r="M367" s="188">
        <f>IFERROR(OFFSET(환산공식!DJ$15,$F367,0),"")</f>
        <v/>
      </c>
      <c r="N367" s="697">
        <f>IFERROR(CONCATENATE(ROUND(OFFSET(환산공식!DK$15,$F367,0),1),"%"),"")</f>
        <v/>
      </c>
      <c r="O367" s="697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7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</row>
    <row r="368">
      <c r="A368" s="198" t="n"/>
      <c r="B368" s="198" t="n"/>
      <c r="C368" s="198" t="inlineStr">
        <is>
          <t>다361</t>
        </is>
      </c>
      <c r="D368" s="235" t="n">
        <v>2273</v>
      </c>
      <c r="E368" s="195" t="n">
        <v>157</v>
      </c>
      <c r="F368" s="195" t="n">
        <v>157</v>
      </c>
      <c r="G368" s="239" t="n">
        <v>361</v>
      </c>
      <c r="H368" s="197" t="inlineStr">
        <is>
          <t>다</t>
        </is>
      </c>
      <c r="I368" s="242" t="inlineStr">
        <is>
          <t>동국(WISE)</t>
        </is>
      </c>
      <c r="J368" s="242" t="inlineStr">
        <is>
          <t>한의예(유형Ⅱ)</t>
        </is>
      </c>
      <c r="K368" s="195" t="inlineStr">
        <is>
          <t>통합</t>
        </is>
      </c>
      <c r="L368" s="697">
        <f>IF(OFFSET(환산공식!$ED$15,$F368,0)=1,"O","X")</f>
        <v/>
      </c>
      <c r="M368" s="188">
        <f>IFERROR(OFFSET(환산공식!DJ$15,$F368,0),"")</f>
        <v/>
      </c>
      <c r="N368" s="697">
        <f>IFERROR(CONCATENATE(ROUND(OFFSET(환산공식!DK$15,$F368,0),1),"%"),"")</f>
        <v/>
      </c>
      <c r="O368" s="697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7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</row>
    <row r="369">
      <c r="A369" s="198" t="n"/>
      <c r="B369" s="198" t="n"/>
      <c r="C369" s="198" t="inlineStr">
        <is>
          <t>다362</t>
        </is>
      </c>
      <c r="D369" s="235" t="n">
        <v>2274</v>
      </c>
      <c r="E369" s="195" t="n">
        <v>165</v>
      </c>
      <c r="F369" s="195" t="n">
        <v>165</v>
      </c>
      <c r="G369" s="239" t="n">
        <v>362</v>
      </c>
      <c r="H369" s="197" t="inlineStr">
        <is>
          <t>다</t>
        </is>
      </c>
      <c r="I369" s="242" t="inlineStr">
        <is>
          <t>상지대</t>
        </is>
      </c>
      <c r="J369" s="242" t="inlineStr">
        <is>
          <t>한의예A</t>
        </is>
      </c>
      <c r="K369" s="195" t="inlineStr">
        <is>
          <t>자연</t>
        </is>
      </c>
      <c r="L369" s="697">
        <f>IF(OFFSET(환산공식!$ED$15,$F369,0)=1,"O","X")</f>
        <v/>
      </c>
      <c r="M369" s="188">
        <f>IFERROR(OFFSET(환산공식!DJ$15,$F369,0),"")</f>
        <v/>
      </c>
      <c r="N369" s="697">
        <f>IFERROR(CONCATENATE(ROUND(OFFSET(환산공식!DK$15,$F369,0),1),"%"),"")</f>
        <v/>
      </c>
      <c r="O369" s="697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7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</row>
    <row r="370">
      <c r="A370" s="198" t="n"/>
      <c r="B370" s="198" t="n"/>
      <c r="C370" s="198" t="inlineStr">
        <is>
          <t>다363</t>
        </is>
      </c>
      <c r="D370" s="235" t="n">
        <v>2275</v>
      </c>
      <c r="E370" s="195" t="n">
        <v>166</v>
      </c>
      <c r="F370" s="195" t="n">
        <v>166</v>
      </c>
      <c r="G370" s="239" t="n">
        <v>363</v>
      </c>
      <c r="H370" s="197" t="inlineStr">
        <is>
          <t>다</t>
        </is>
      </c>
      <c r="I370" s="242" t="inlineStr">
        <is>
          <t>상지대</t>
        </is>
      </c>
      <c r="J370" s="242" t="inlineStr">
        <is>
          <t>한의예B</t>
        </is>
      </c>
      <c r="K370" s="195" t="inlineStr">
        <is>
          <t>통합</t>
        </is>
      </c>
      <c r="L370" s="697">
        <f>IF(OFFSET(환산공식!$ED$15,$F370,0)=1,"O","X")</f>
        <v/>
      </c>
      <c r="M370" s="188">
        <f>IFERROR(OFFSET(환산공식!DJ$15,$F370,0),"")</f>
        <v/>
      </c>
      <c r="N370" s="697">
        <f>IFERROR(CONCATENATE(ROUND(OFFSET(환산공식!DK$15,$F370,0),1),"%"),"")</f>
        <v/>
      </c>
      <c r="O370" s="697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7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</row>
    <row r="371">
      <c r="A371" s="198" t="n"/>
      <c r="B371" s="198" t="n"/>
      <c r="C371" s="198" t="inlineStr">
        <is>
          <t>다364</t>
        </is>
      </c>
      <c r="D371" s="235" t="n">
        <v>2276</v>
      </c>
      <c r="E371" s="195" t="n">
        <v>217</v>
      </c>
      <c r="F371" s="195" t="n">
        <v>217</v>
      </c>
      <c r="G371" s="239" t="n">
        <v>364</v>
      </c>
      <c r="H371" s="197" t="inlineStr">
        <is>
          <t>다</t>
        </is>
      </c>
      <c r="I371" s="242" t="inlineStr">
        <is>
          <t>제주대</t>
        </is>
      </c>
      <c r="J371" s="242" t="inlineStr">
        <is>
          <t>수의예</t>
        </is>
      </c>
      <c r="K371" s="195" t="inlineStr">
        <is>
          <t>자연</t>
        </is>
      </c>
      <c r="L371" s="697">
        <f>IF(OFFSET(환산공식!$ED$15,$F371,0)=1,"O","X")</f>
        <v/>
      </c>
      <c r="M371" s="188">
        <f>IFERROR(OFFSET(환산공식!DJ$15,$F371,0),"")</f>
        <v/>
      </c>
      <c r="N371" s="697">
        <f>IFERROR(CONCATENATE(ROUND(OFFSET(환산공식!DK$15,$F371,0),1),"%"),"")</f>
        <v/>
      </c>
      <c r="O371" s="697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7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</row>
    <row r="372">
      <c r="A372" s="198" t="n"/>
      <c r="B372" s="198" t="n"/>
      <c r="C372" s="198" t="n"/>
      <c r="D372" s="235" t="n"/>
      <c r="E372" s="195" t="n"/>
      <c r="F372" s="195" t="n"/>
      <c r="G372" s="239" t="n"/>
      <c r="H372" s="197" t="n"/>
      <c r="I372" s="242" t="n"/>
      <c r="J372" s="242" t="n"/>
      <c r="K372" s="195" t="n"/>
      <c r="L372" s="697" t="n"/>
      <c r="M372" s="188" t="n"/>
      <c r="N372" s="697" t="n"/>
      <c r="O372" s="697" t="n"/>
      <c r="P372" s="188" t="n"/>
      <c r="Q372" s="194" t="n"/>
      <c r="R372" s="194" t="n"/>
      <c r="S372" s="194" t="n"/>
      <c r="T372" s="194" t="n"/>
      <c r="U372" s="194" t="n"/>
      <c r="V372" s="194" t="n"/>
      <c r="W372" s="186" t="n"/>
      <c r="X372" s="184" t="n"/>
      <c r="Y372" s="188" t="n"/>
      <c r="Z372" s="697" t="n"/>
      <c r="AA372" s="179" t="n"/>
      <c r="AB372" s="3" t="n"/>
    </row>
    <row r="373">
      <c r="A373" s="198" t="n"/>
      <c r="B373" s="198" t="n"/>
      <c r="C373" s="198" t="n"/>
      <c r="D373" s="235" t="n"/>
      <c r="E373" s="195" t="n"/>
      <c r="F373" s="195" t="n"/>
      <c r="G373" s="239" t="n"/>
      <c r="H373" s="644" t="n"/>
      <c r="I373" s="546" t="n"/>
      <c r="J373" s="546" t="n"/>
      <c r="K373" s="545" t="n"/>
      <c r="L373" s="547" t="n"/>
      <c r="M373" s="548" t="n"/>
      <c r="N373" s="547" t="n"/>
      <c r="O373" s="547" t="n"/>
      <c r="P373" s="548" t="n"/>
      <c r="Q373" s="549" t="n"/>
      <c r="R373" s="549" t="n"/>
      <c r="S373" s="549" t="n"/>
      <c r="T373" s="549" t="n"/>
      <c r="U373" s="549" t="n"/>
      <c r="V373" s="549" t="n"/>
      <c r="W373" s="550" t="n"/>
      <c r="X373" s="551" t="n"/>
      <c r="Y373" s="548" t="n"/>
      <c r="Z373" s="547" t="n"/>
      <c r="AA373" s="552" t="n"/>
      <c r="AB373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h1I+nQMikoJZanK01hniiA==" formatRows="1" sort="0" spinCount="100000" hashValue="uKtOqwFACwxsLzg0MfzymFblklbXJeLZVeIS1EFdBU7jC1bWYqlXQOBq0CCEmlthn4uZmA8WUQ7xhUq3LC4rFw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373">
    <cfRule type="expression" priority="1" dxfId="5">
      <formula>$AD8=6</formula>
    </cfRule>
    <cfRule type="expression" priority="2" dxfId="4">
      <formula>$AD8=5</formula>
    </cfRule>
    <cfRule type="expression" priority="3" dxfId="3">
      <formula>$AD8=4</formula>
    </cfRule>
    <cfRule type="expression" priority="4" dxfId="2">
      <formula>$AD8=3</formula>
    </cfRule>
    <cfRule type="expression" priority="5" dxfId="1">
      <formula>$AD8=2</formula>
    </cfRule>
    <cfRule type="expression" priority="6" dxfId="0">
      <formula>$AD8=1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F198"/>
  <sheetViews>
    <sheetView zoomScaleNormal="100" workbookViewId="0">
      <pane xSplit="2" ySplit="4" topLeftCell="C5" activePane="bottomRight" state="frozen"/>
      <selection activeCell="I1" sqref="I1:Q3"/>
      <selection pane="topRight" activeCell="I1" sqref="I1:Q3"/>
      <selection pane="bottomLeft" activeCell="I1" sqref="I1:Q3"/>
      <selection pane="bottomRight" activeCell="I1" sqref="I1:Q3"/>
    </sheetView>
  </sheetViews>
  <sheetFormatPr baseColWidth="8" defaultRowHeight="16.5"/>
  <cols>
    <col width="13.75" customWidth="1" style="671" min="1" max="1"/>
    <col width="9.75" customWidth="1" style="671" min="2" max="2"/>
  </cols>
  <sheetData>
    <row r="1">
      <c r="A1" s="170" t="inlineStr">
        <is>
          <t xml:space="preserve">2026학년도 탐구 변표 </t>
        </is>
      </c>
    </row>
    <row r="2" customFormat="1" s="175">
      <c r="A2" s="170" t="inlineStr">
        <is>
          <t>(업데이트 - 25.12.10)</t>
        </is>
      </c>
      <c r="B2" s="0" t="n"/>
      <c r="C2" s="643" t="inlineStr">
        <is>
          <t>26실제변표</t>
        </is>
      </c>
      <c r="G2" s="641" t="inlineStr">
        <is>
          <t>작년변표</t>
        </is>
      </c>
      <c r="H2" s="641" t="n"/>
      <c r="I2" s="641" t="inlineStr">
        <is>
          <t>작년변표</t>
        </is>
      </c>
      <c r="J2" s="641" t="n"/>
      <c r="K2" s="641" t="inlineStr">
        <is>
          <t>작년변표</t>
        </is>
      </c>
      <c r="L2" s="641" t="n"/>
      <c r="M2" s="641" t="inlineStr">
        <is>
          <t>작년변표</t>
        </is>
      </c>
      <c r="N2" s="641" t="n"/>
      <c r="O2" s="641" t="inlineStr">
        <is>
          <t>작년변표</t>
        </is>
      </c>
      <c r="P2" s="641" t="n"/>
      <c r="Q2" s="641" t="n"/>
      <c r="R2" s="641" t="n"/>
      <c r="S2" s="641" t="inlineStr">
        <is>
          <t>작년변표</t>
        </is>
      </c>
      <c r="T2" s="641" t="n"/>
      <c r="U2" s="641" t="n"/>
      <c r="V2" s="641" t="n"/>
      <c r="W2" s="641" t="inlineStr">
        <is>
          <t>작년변표</t>
        </is>
      </c>
      <c r="X2" s="641" t="n"/>
      <c r="Y2" s="641" t="n"/>
      <c r="Z2" s="641" t="n"/>
      <c r="AA2" s="641" t="inlineStr">
        <is>
          <t>작년변표</t>
        </is>
      </c>
      <c r="AB2" s="641" t="n"/>
      <c r="AC2" s="641" t="n"/>
      <c r="AD2" s="641" t="n"/>
      <c r="AE2" s="641" t="inlineStr">
        <is>
          <t>작년변표</t>
        </is>
      </c>
      <c r="AF2" s="641" t="n"/>
      <c r="AG2" s="641" t="n"/>
      <c r="AH2" s="641" t="n"/>
      <c r="AI2" s="641" t="inlineStr">
        <is>
          <t>작년변표</t>
        </is>
      </c>
      <c r="AJ2" s="641" t="n"/>
      <c r="AK2" s="641" t="n"/>
      <c r="AL2" s="641" t="n"/>
      <c r="AM2" s="641" t="inlineStr">
        <is>
          <t>작년변표</t>
        </is>
      </c>
      <c r="AN2" s="641" t="n"/>
      <c r="AO2" s="641" t="n"/>
      <c r="AP2" s="641" t="n"/>
      <c r="AQ2" s="641" t="inlineStr">
        <is>
          <t>작년변표</t>
        </is>
      </c>
      <c r="AR2" s="641" t="n"/>
      <c r="AS2" s="641" t="n"/>
      <c r="AT2" s="641" t="n"/>
      <c r="AU2" s="641" t="inlineStr">
        <is>
          <t>작년변표</t>
        </is>
      </c>
      <c r="AV2" s="641" t="n"/>
      <c r="AW2" s="641" t="n"/>
      <c r="AX2" s="641" t="n"/>
      <c r="AY2" s="641" t="inlineStr">
        <is>
          <t>작년변표</t>
        </is>
      </c>
      <c r="AZ2" s="641" t="n"/>
      <c r="BA2" s="641" t="n"/>
      <c r="BB2" s="641" t="n"/>
      <c r="BC2" s="643" t="inlineStr">
        <is>
          <t>26실제변표</t>
        </is>
      </c>
      <c r="BD2" s="641" t="n"/>
      <c r="BE2" s="641" t="n"/>
      <c r="BF2" s="641" t="n"/>
      <c r="BG2" s="641" t="inlineStr">
        <is>
          <t>작년변표</t>
        </is>
      </c>
      <c r="BH2" s="641" t="n"/>
      <c r="BI2" s="641" t="n"/>
      <c r="BJ2" s="641" t="n"/>
      <c r="BK2" s="641" t="inlineStr">
        <is>
          <t>작년변표</t>
        </is>
      </c>
      <c r="BL2" s="641" t="n"/>
      <c r="BM2" s="642" t="n"/>
      <c r="BN2" s="641" t="n"/>
      <c r="BO2" s="641" t="inlineStr">
        <is>
          <t>작년변표</t>
        </is>
      </c>
      <c r="BP2" s="641" t="n"/>
      <c r="BQ2" s="641" t="inlineStr">
        <is>
          <t>작년변표</t>
        </is>
      </c>
      <c r="BR2" s="641" t="n"/>
      <c r="BS2" s="641" t="n"/>
      <c r="BT2" s="641" t="n"/>
      <c r="BU2" s="641" t="inlineStr">
        <is>
          <t>작년변표</t>
        </is>
      </c>
      <c r="BV2" s="641" t="n"/>
      <c r="BW2" s="641" t="n"/>
      <c r="BX2" s="641" t="n"/>
      <c r="BY2" s="641" t="n"/>
      <c r="BZ2" s="641" t="n"/>
      <c r="CA2" s="641" t="n"/>
      <c r="CB2" s="641" t="n"/>
      <c r="CC2" s="641" t="inlineStr">
        <is>
          <t>작년변표</t>
        </is>
      </c>
      <c r="CD2" s="641" t="n"/>
      <c r="CE2" s="641" t="n"/>
      <c r="CF2" s="641" t="n"/>
      <c r="CG2" s="641" t="inlineStr">
        <is>
          <t>작년변표</t>
        </is>
      </c>
      <c r="CH2" s="641" t="n"/>
      <c r="CI2" s="641" t="n"/>
      <c r="CJ2" s="641" t="n"/>
      <c r="CK2" s="643" t="inlineStr">
        <is>
          <t>26실제변표</t>
        </is>
      </c>
      <c r="CL2" s="641" t="n"/>
      <c r="CM2" s="641" t="n"/>
      <c r="CN2" s="641" t="n"/>
      <c r="CO2" s="641" t="inlineStr">
        <is>
          <t>작년변표</t>
        </is>
      </c>
      <c r="CP2" s="641" t="n"/>
      <c r="CQ2" s="641" t="n"/>
      <c r="CR2" s="641" t="n"/>
      <c r="CS2" s="643" t="inlineStr">
        <is>
          <t>26실제변표</t>
        </is>
      </c>
      <c r="CT2" s="641" t="n"/>
      <c r="CU2" s="641" t="n"/>
      <c r="CV2" s="641" t="n"/>
      <c r="CW2" s="641" t="inlineStr">
        <is>
          <t>작년변표</t>
        </is>
      </c>
      <c r="CX2" s="641" t="n"/>
      <c r="CY2" s="641" t="n"/>
      <c r="CZ2" s="641" t="n"/>
      <c r="DA2" s="641" t="inlineStr">
        <is>
          <t>작년변표</t>
        </is>
      </c>
    </row>
    <row r="3">
      <c r="C3" s="531" t="inlineStr">
        <is>
          <t>연세대</t>
        </is>
      </c>
      <c r="D3" s="532" t="n"/>
      <c r="E3" s="533" t="n"/>
      <c r="F3" s="534" t="n"/>
      <c r="G3" s="533" t="inlineStr">
        <is>
          <t>고려대</t>
        </is>
      </c>
      <c r="H3" s="534" t="n"/>
      <c r="I3" s="533" t="inlineStr">
        <is>
          <t>서강 자연</t>
        </is>
      </c>
      <c r="J3" s="534" t="n"/>
      <c r="K3" s="533" t="inlineStr">
        <is>
          <t>서강 인문</t>
        </is>
      </c>
      <c r="L3" s="534" t="n"/>
      <c r="M3" s="533" t="inlineStr">
        <is>
          <t>서강 자유</t>
        </is>
      </c>
      <c r="N3" s="534" t="n"/>
      <c r="O3" s="533" t="inlineStr">
        <is>
          <t>성균관대</t>
        </is>
      </c>
      <c r="P3" s="534" t="n"/>
      <c r="Q3" s="533" t="n"/>
      <c r="R3" s="534" t="n"/>
      <c r="S3" s="533" t="inlineStr">
        <is>
          <t>한양대</t>
        </is>
      </c>
      <c r="T3" s="534" t="n"/>
      <c r="U3" s="533" t="n"/>
      <c r="V3" s="534" t="n"/>
      <c r="W3" s="533" t="inlineStr">
        <is>
          <t>중앙대</t>
        </is>
      </c>
      <c r="X3" s="534" t="n"/>
      <c r="Y3" s="533" t="n"/>
      <c r="Z3" s="534" t="n"/>
      <c r="AA3" s="533" t="inlineStr">
        <is>
          <t>경희대</t>
        </is>
      </c>
      <c r="AB3" s="534" t="n"/>
      <c r="AC3" s="533" t="n"/>
      <c r="AD3" s="534" t="n"/>
      <c r="AE3" s="533" t="inlineStr">
        <is>
          <t>한국외대</t>
        </is>
      </c>
      <c r="AF3" s="534" t="n"/>
      <c r="AG3" s="533" t="n"/>
      <c r="AH3" s="534" t="n"/>
      <c r="AI3" s="533" t="inlineStr">
        <is>
          <t>서울시립대</t>
        </is>
      </c>
      <c r="AJ3" s="534" t="n"/>
      <c r="AK3" s="533" t="n"/>
      <c r="AL3" s="534" t="n"/>
      <c r="AM3" s="533" t="inlineStr">
        <is>
          <t>건국대</t>
        </is>
      </c>
      <c r="AN3" s="534" t="n"/>
      <c r="AO3" s="533" t="n"/>
      <c r="AP3" s="534" t="n"/>
      <c r="AQ3" s="533" t="inlineStr">
        <is>
          <t>동국대</t>
        </is>
      </c>
      <c r="AR3" s="534" t="n"/>
      <c r="AS3" s="533" t="n"/>
      <c r="AT3" s="534" t="n"/>
      <c r="AU3" s="533" t="inlineStr">
        <is>
          <t>숙명여대</t>
        </is>
      </c>
      <c r="AV3" s="534" t="n"/>
      <c r="AW3" s="533" t="n"/>
      <c r="AX3" s="534" t="n"/>
      <c r="AY3" s="533" t="inlineStr">
        <is>
          <t>숭실대</t>
        </is>
      </c>
      <c r="AZ3" s="534" t="n"/>
      <c r="BA3" s="533" t="n"/>
      <c r="BB3" s="534" t="n"/>
      <c r="BC3" s="533" t="inlineStr">
        <is>
          <t>세종대</t>
        </is>
      </c>
      <c r="BD3" s="534" t="n"/>
      <c r="BE3" s="533" t="n"/>
      <c r="BF3" s="534" t="n"/>
      <c r="BG3" s="533" t="inlineStr">
        <is>
          <t>이화여대</t>
        </is>
      </c>
      <c r="BH3" s="534" t="n"/>
      <c r="BI3" s="533" t="n"/>
      <c r="BJ3" s="534" t="n"/>
      <c r="BK3" s="533" t="inlineStr">
        <is>
          <t>광운대</t>
        </is>
      </c>
      <c r="BL3" s="534" t="n"/>
      <c r="BM3" s="533" t="n"/>
      <c r="BN3" s="534" t="n"/>
      <c r="BO3" s="533" t="inlineStr">
        <is>
          <t>가톨 의약</t>
        </is>
      </c>
      <c r="BP3" s="534" t="n"/>
      <c r="BQ3" s="533" t="inlineStr">
        <is>
          <t>가톨 간호</t>
        </is>
      </c>
      <c r="BR3" s="534" t="n"/>
      <c r="BS3" s="535" t="n"/>
      <c r="BT3" s="534" t="n"/>
      <c r="BU3" s="535" t="inlineStr">
        <is>
          <t>아주대</t>
        </is>
      </c>
      <c r="BV3" s="534" t="n"/>
      <c r="BW3" s="535" t="n"/>
      <c r="BX3" s="534" t="n"/>
      <c r="BY3" s="535" t="inlineStr">
        <is>
          <t>인하 자연</t>
        </is>
      </c>
      <c r="BZ3" s="534" t="n"/>
      <c r="CA3" s="535" t="inlineStr">
        <is>
          <t>인하 통합</t>
        </is>
      </c>
      <c r="CB3" s="534" t="n"/>
      <c r="CC3" s="535" t="inlineStr">
        <is>
          <t>한양대에리카</t>
        </is>
      </c>
      <c r="CD3" s="534" t="n"/>
      <c r="CE3" s="534" t="n"/>
      <c r="CF3" s="534" t="n"/>
      <c r="CG3" s="536" t="inlineStr">
        <is>
          <t>고려대세종</t>
        </is>
      </c>
      <c r="CH3" s="534" t="n"/>
      <c r="CI3" s="534" t="n"/>
      <c r="CJ3" s="534" t="n"/>
      <c r="CK3" s="536" t="inlineStr">
        <is>
          <t>동의대</t>
        </is>
      </c>
      <c r="CL3" s="534" t="n"/>
      <c r="CM3" s="534" t="n"/>
      <c r="CN3" s="534" t="n"/>
      <c r="CO3" s="536" t="inlineStr">
        <is>
          <t>연세대미래</t>
        </is>
      </c>
      <c r="CP3" s="534" t="n"/>
      <c r="CQ3" s="534" t="n"/>
      <c r="CR3" s="534" t="n"/>
      <c r="CS3" s="536" t="inlineStr">
        <is>
          <t>차의과대</t>
        </is>
      </c>
      <c r="CT3" s="534" t="n"/>
      <c r="CU3" s="534" t="n"/>
      <c r="CV3" s="534" t="n"/>
      <c r="CW3" s="536" t="inlineStr">
        <is>
          <t>경북대</t>
        </is>
      </c>
      <c r="CX3" s="534" t="n"/>
      <c r="CY3" s="534" t="n"/>
      <c r="CZ3" s="534" t="n"/>
      <c r="DA3" s="536" t="inlineStr">
        <is>
          <t>전북대</t>
        </is>
      </c>
      <c r="DB3" s="534" t="n"/>
      <c r="DC3" s="536" t="n"/>
      <c r="DD3" s="534" t="n"/>
      <c r="DE3" s="536" t="n"/>
      <c r="DF3" s="534" t="n"/>
      <c r="DG3" s="536" t="n"/>
      <c r="DH3" s="534" t="n"/>
      <c r="DI3" s="536" t="n"/>
      <c r="DJ3" s="534" t="n"/>
      <c r="DK3" s="536" t="n"/>
      <c r="DL3" s="534" t="n"/>
      <c r="DM3" s="537" t="n"/>
    </row>
    <row r="4">
      <c r="B4" s="0" t="inlineStr">
        <is>
          <t>백분위</t>
        </is>
      </c>
      <c r="C4" s="530" t="inlineStr">
        <is>
          <t>1사</t>
        </is>
      </c>
      <c r="D4" s="530" t="inlineStr">
        <is>
          <t>1과</t>
        </is>
      </c>
      <c r="E4" s="530" t="inlineStr">
        <is>
          <t>2사</t>
        </is>
      </c>
      <c r="F4" s="530" t="inlineStr">
        <is>
          <t>2과</t>
        </is>
      </c>
      <c r="G4" s="530" t="inlineStr">
        <is>
          <t>3사</t>
        </is>
      </c>
      <c r="H4" s="530" t="inlineStr">
        <is>
          <t>3과</t>
        </is>
      </c>
      <c r="I4" s="530" t="inlineStr">
        <is>
          <t>4사</t>
        </is>
      </c>
      <c r="J4" s="530" t="inlineStr">
        <is>
          <t>4과</t>
        </is>
      </c>
      <c r="K4" s="530" t="inlineStr">
        <is>
          <t>5사</t>
        </is>
      </c>
      <c r="L4" s="530" t="inlineStr">
        <is>
          <t>5과</t>
        </is>
      </c>
      <c r="M4" s="530" t="inlineStr">
        <is>
          <t>6사</t>
        </is>
      </c>
      <c r="N4" s="530" t="inlineStr">
        <is>
          <t>6과</t>
        </is>
      </c>
      <c r="O4" s="530" t="inlineStr">
        <is>
          <t>7사</t>
        </is>
      </c>
      <c r="P4" s="530" t="inlineStr">
        <is>
          <t>7과</t>
        </is>
      </c>
      <c r="Q4" s="530" t="inlineStr">
        <is>
          <t>8사</t>
        </is>
      </c>
      <c r="R4" s="530" t="inlineStr">
        <is>
          <t>8과</t>
        </is>
      </c>
      <c r="S4" s="530" t="inlineStr">
        <is>
          <t>9사</t>
        </is>
      </c>
      <c r="T4" s="530" t="inlineStr">
        <is>
          <t>9과</t>
        </is>
      </c>
      <c r="U4" s="530" t="inlineStr">
        <is>
          <t>10사</t>
        </is>
      </c>
      <c r="V4" s="530" t="inlineStr">
        <is>
          <t>10과</t>
        </is>
      </c>
      <c r="W4" s="530" t="inlineStr">
        <is>
          <t>11사</t>
        </is>
      </c>
      <c r="X4" s="530" t="inlineStr">
        <is>
          <t>11과</t>
        </is>
      </c>
      <c r="Y4" s="530" t="inlineStr">
        <is>
          <t>12사</t>
        </is>
      </c>
      <c r="Z4" s="530" t="inlineStr">
        <is>
          <t>12과</t>
        </is>
      </c>
      <c r="AA4" s="530" t="inlineStr">
        <is>
          <t>13사</t>
        </is>
      </c>
      <c r="AB4" s="530" t="inlineStr">
        <is>
          <t>13과</t>
        </is>
      </c>
      <c r="AC4" s="530" t="inlineStr">
        <is>
          <t>14사</t>
        </is>
      </c>
      <c r="AD4" s="530" t="inlineStr">
        <is>
          <t>14과</t>
        </is>
      </c>
      <c r="AE4" s="530" t="inlineStr">
        <is>
          <t>15사</t>
        </is>
      </c>
      <c r="AF4" s="530" t="inlineStr">
        <is>
          <t>15과</t>
        </is>
      </c>
      <c r="AG4" s="530" t="inlineStr">
        <is>
          <t>16사</t>
        </is>
      </c>
      <c r="AH4" s="530" t="inlineStr">
        <is>
          <t>16과</t>
        </is>
      </c>
      <c r="AI4" s="530" t="inlineStr">
        <is>
          <t>17사</t>
        </is>
      </c>
      <c r="AJ4" s="530" t="inlineStr">
        <is>
          <t>17과</t>
        </is>
      </c>
      <c r="AK4" s="530" t="inlineStr">
        <is>
          <t>18사</t>
        </is>
      </c>
      <c r="AL4" s="530" t="inlineStr">
        <is>
          <t>18과</t>
        </is>
      </c>
      <c r="AM4" s="530" t="inlineStr">
        <is>
          <t>19사</t>
        </is>
      </c>
      <c r="AN4" s="530" t="inlineStr">
        <is>
          <t>19과</t>
        </is>
      </c>
      <c r="AO4" s="530" t="inlineStr">
        <is>
          <t>20사</t>
        </is>
      </c>
      <c r="AP4" s="530" t="inlineStr">
        <is>
          <t>20과</t>
        </is>
      </c>
      <c r="AQ4" s="530" t="inlineStr">
        <is>
          <t>21사</t>
        </is>
      </c>
      <c r="AR4" s="530" t="inlineStr">
        <is>
          <t>21과</t>
        </is>
      </c>
      <c r="AS4" s="530" t="inlineStr">
        <is>
          <t>22사</t>
        </is>
      </c>
      <c r="AT4" s="530" t="inlineStr">
        <is>
          <t>22과</t>
        </is>
      </c>
      <c r="AU4" s="530" t="inlineStr">
        <is>
          <t>23사</t>
        </is>
      </c>
      <c r="AV4" s="530" t="inlineStr">
        <is>
          <t>23과</t>
        </is>
      </c>
      <c r="AW4" s="530" t="inlineStr">
        <is>
          <t>24사</t>
        </is>
      </c>
      <c r="AX4" s="530" t="inlineStr">
        <is>
          <t>24과</t>
        </is>
      </c>
      <c r="AY4" s="530" t="inlineStr">
        <is>
          <t>25사</t>
        </is>
      </c>
      <c r="AZ4" s="530" t="inlineStr">
        <is>
          <t>25과</t>
        </is>
      </c>
      <c r="BA4" s="530" t="inlineStr">
        <is>
          <t>26사</t>
        </is>
      </c>
      <c r="BB4" s="530" t="inlineStr">
        <is>
          <t>26과</t>
        </is>
      </c>
      <c r="BC4" s="530" t="inlineStr">
        <is>
          <t>27사</t>
        </is>
      </c>
      <c r="BD4" s="530" t="inlineStr">
        <is>
          <t>27과</t>
        </is>
      </c>
      <c r="BE4" s="530" t="inlineStr">
        <is>
          <t>28사</t>
        </is>
      </c>
      <c r="BF4" s="530" t="inlineStr">
        <is>
          <t>28과</t>
        </is>
      </c>
      <c r="BG4" s="530" t="inlineStr">
        <is>
          <t>29사</t>
        </is>
      </c>
      <c r="BH4" s="530" t="inlineStr">
        <is>
          <t>29과</t>
        </is>
      </c>
      <c r="BI4" s="530" t="inlineStr">
        <is>
          <t>30사</t>
        </is>
      </c>
      <c r="BJ4" s="530" t="inlineStr">
        <is>
          <t>30과</t>
        </is>
      </c>
      <c r="BK4" s="530" t="inlineStr">
        <is>
          <t>31사</t>
        </is>
      </c>
      <c r="BL4" s="530" t="inlineStr">
        <is>
          <t>31과</t>
        </is>
      </c>
      <c r="BM4" s="530" t="inlineStr">
        <is>
          <t>32사</t>
        </is>
      </c>
      <c r="BN4" s="530" t="inlineStr">
        <is>
          <t>32과</t>
        </is>
      </c>
      <c r="BO4" s="530" t="inlineStr">
        <is>
          <t>33사</t>
        </is>
      </c>
      <c r="BP4" s="530" t="inlineStr">
        <is>
          <t>33과</t>
        </is>
      </c>
      <c r="BQ4" s="530" t="inlineStr">
        <is>
          <t>34사</t>
        </is>
      </c>
      <c r="BR4" s="530" t="inlineStr">
        <is>
          <t>34과</t>
        </is>
      </c>
      <c r="BS4" s="530" t="inlineStr">
        <is>
          <t>35사</t>
        </is>
      </c>
      <c r="BT4" s="530" t="inlineStr">
        <is>
          <t>35과</t>
        </is>
      </c>
      <c r="BU4" s="530" t="inlineStr">
        <is>
          <t>36사</t>
        </is>
      </c>
      <c r="BV4" s="530" t="inlineStr">
        <is>
          <t>36과</t>
        </is>
      </c>
      <c r="BW4" s="530" t="inlineStr">
        <is>
          <t>37사</t>
        </is>
      </c>
      <c r="BX4" s="530" t="inlineStr">
        <is>
          <t>37과</t>
        </is>
      </c>
      <c r="BY4" s="530" t="inlineStr">
        <is>
          <t>38사</t>
        </is>
      </c>
      <c r="BZ4" s="530" t="inlineStr">
        <is>
          <t>38과</t>
        </is>
      </c>
      <c r="CA4" s="530" t="inlineStr">
        <is>
          <t>39사</t>
        </is>
      </c>
      <c r="CB4" s="530" t="inlineStr">
        <is>
          <t>39과</t>
        </is>
      </c>
      <c r="CC4" s="530" t="inlineStr">
        <is>
          <t>40사</t>
        </is>
      </c>
      <c r="CD4" s="530" t="inlineStr">
        <is>
          <t>40과</t>
        </is>
      </c>
      <c r="CE4" s="530" t="inlineStr">
        <is>
          <t>41사</t>
        </is>
      </c>
      <c r="CF4" s="530" t="inlineStr">
        <is>
          <t>41과</t>
        </is>
      </c>
      <c r="CG4" s="530" t="inlineStr">
        <is>
          <t>42사</t>
        </is>
      </c>
      <c r="CH4" s="530" t="inlineStr">
        <is>
          <t>42과</t>
        </is>
      </c>
      <c r="CI4" s="530" t="inlineStr">
        <is>
          <t>43사</t>
        </is>
      </c>
      <c r="CJ4" s="530" t="inlineStr">
        <is>
          <t>43과</t>
        </is>
      </c>
      <c r="CK4" s="530" t="inlineStr">
        <is>
          <t>44사</t>
        </is>
      </c>
      <c r="CL4" s="530" t="inlineStr">
        <is>
          <t>44과</t>
        </is>
      </c>
      <c r="CM4" s="530" t="inlineStr">
        <is>
          <t>45사</t>
        </is>
      </c>
      <c r="CN4" s="530" t="inlineStr">
        <is>
          <t>45과</t>
        </is>
      </c>
      <c r="CO4" s="530" t="inlineStr">
        <is>
          <t>46사</t>
        </is>
      </c>
      <c r="CP4" s="530" t="inlineStr">
        <is>
          <t>46과</t>
        </is>
      </c>
      <c r="CQ4" s="530" t="inlineStr">
        <is>
          <t>47사</t>
        </is>
      </c>
      <c r="CR4" s="530" t="inlineStr">
        <is>
          <t>47과</t>
        </is>
      </c>
      <c r="CS4" s="530" t="inlineStr">
        <is>
          <t>48사</t>
        </is>
      </c>
      <c r="CT4" s="530" t="inlineStr">
        <is>
          <t>48과</t>
        </is>
      </c>
      <c r="CU4" s="530" t="inlineStr">
        <is>
          <t>49사</t>
        </is>
      </c>
      <c r="CV4" s="530" t="inlineStr">
        <is>
          <t>49과</t>
        </is>
      </c>
      <c r="CW4" s="530" t="inlineStr">
        <is>
          <t>50사</t>
        </is>
      </c>
      <c r="CX4" s="530" t="inlineStr">
        <is>
          <t>50과</t>
        </is>
      </c>
      <c r="CY4" s="530" t="inlineStr">
        <is>
          <t>51사</t>
        </is>
      </c>
      <c r="CZ4" s="530" t="inlineStr">
        <is>
          <t>51과</t>
        </is>
      </c>
      <c r="DA4" s="530" t="inlineStr">
        <is>
          <t>52사</t>
        </is>
      </c>
      <c r="DB4" s="530" t="inlineStr">
        <is>
          <t>52과</t>
        </is>
      </c>
      <c r="DC4" s="530" t="inlineStr">
        <is>
          <t>53사</t>
        </is>
      </c>
      <c r="DD4" s="530" t="inlineStr">
        <is>
          <t>53과</t>
        </is>
      </c>
      <c r="DE4" s="530" t="inlineStr">
        <is>
          <t>54사</t>
        </is>
      </c>
      <c r="DF4" s="530" t="inlineStr">
        <is>
          <t>54과</t>
        </is>
      </c>
      <c r="DG4" s="530" t="inlineStr">
        <is>
          <t>55사</t>
        </is>
      </c>
      <c r="DH4" s="530" t="inlineStr">
        <is>
          <t>55과</t>
        </is>
      </c>
      <c r="DI4" s="530" t="inlineStr">
        <is>
          <t>56사</t>
        </is>
      </c>
      <c r="DJ4" s="530" t="inlineStr">
        <is>
          <t>56과</t>
        </is>
      </c>
      <c r="DK4" s="530" t="inlineStr">
        <is>
          <t>57사</t>
        </is>
      </c>
      <c r="DL4" s="530" t="inlineStr">
        <is>
          <t>57과</t>
        </is>
      </c>
      <c r="DM4" s="530" t="inlineStr">
        <is>
          <t>58사</t>
        </is>
      </c>
      <c r="DN4" s="528" t="inlineStr">
        <is>
          <t>58과</t>
        </is>
      </c>
      <c r="DO4" s="528" t="n"/>
      <c r="DP4" s="528" t="n"/>
      <c r="DQ4" s="528" t="n"/>
      <c r="DR4" s="528" t="n"/>
      <c r="DS4" s="528" t="n"/>
      <c r="DT4" s="528" t="n"/>
      <c r="DU4" s="528" t="n"/>
      <c r="DV4" s="528" t="n"/>
      <c r="DW4" s="528" t="n"/>
      <c r="DX4" s="528" t="n"/>
      <c r="DY4" s="528" t="n"/>
      <c r="DZ4" s="528" t="n"/>
      <c r="EA4" s="528" t="n"/>
      <c r="EB4" s="528" t="n"/>
      <c r="EC4" s="528" t="n"/>
      <c r="ED4" s="527" t="n"/>
      <c r="EE4" s="527" t="n"/>
      <c r="EF4" s="527" t="n"/>
      <c r="EG4" s="527" t="n"/>
      <c r="EH4" s="527" t="n"/>
      <c r="EI4" s="527" t="n"/>
      <c r="EJ4" s="527" t="n"/>
      <c r="EK4" s="527" t="n"/>
      <c r="EL4" s="527" t="n"/>
      <c r="EM4" s="527" t="n"/>
      <c r="EN4" s="527" t="n"/>
      <c r="EO4" s="527" t="n"/>
      <c r="EP4" s="527" t="n"/>
      <c r="EQ4" s="527" t="n"/>
      <c r="ER4" s="527" t="n"/>
      <c r="ES4" s="527" t="n"/>
      <c r="ET4" s="527" t="n"/>
      <c r="EU4" s="527" t="n"/>
      <c r="EV4" s="527" t="n"/>
      <c r="EW4" s="527" t="n"/>
      <c r="EX4" s="527" t="n"/>
      <c r="EY4" s="527" t="n"/>
      <c r="EZ4" s="527" t="n"/>
      <c r="FA4" s="527" t="n"/>
      <c r="FB4" s="527" t="n"/>
      <c r="FC4" s="527" t="n"/>
      <c r="FD4" s="527" t="n"/>
      <c r="FE4" s="527" t="n"/>
      <c r="FF4" s="527" t="n"/>
    </row>
    <row r="5">
      <c r="B5" s="0" t="n">
        <v>100</v>
      </c>
      <c r="C5" s="0" t="n">
        <v>70.12</v>
      </c>
      <c r="D5" s="0" t="n">
        <v>70.12</v>
      </c>
      <c r="E5" s="171" t="n"/>
      <c r="G5" s="171" t="n">
        <v>70</v>
      </c>
      <c r="H5" s="0" t="n">
        <v>70.12</v>
      </c>
      <c r="I5" s="171" t="inlineStr">
        <is>
          <t>70.13</t>
        </is>
      </c>
      <c r="J5" s="0" t="inlineStr">
        <is>
          <t>70.13</t>
        </is>
      </c>
      <c r="K5" s="171" t="inlineStr">
        <is>
          <t>69.89</t>
        </is>
      </c>
      <c r="L5" s="0" t="inlineStr">
        <is>
          <t>69.89</t>
        </is>
      </c>
      <c r="M5" s="171" t="inlineStr">
        <is>
          <t>70.13</t>
        </is>
      </c>
      <c r="N5" s="0" t="inlineStr">
        <is>
          <t>70.13</t>
        </is>
      </c>
      <c r="O5" s="171" t="n">
        <v>68.73</v>
      </c>
      <c r="P5" s="0" t="n">
        <v>68.73</v>
      </c>
      <c r="S5" s="171" t="n">
        <v>70</v>
      </c>
      <c r="T5" s="0" t="n">
        <v>70</v>
      </c>
      <c r="U5" s="171" t="n"/>
      <c r="W5" s="171" t="n">
        <v>70</v>
      </c>
      <c r="X5" s="0" t="n">
        <v>70</v>
      </c>
      <c r="Y5" s="171" t="n"/>
      <c r="AA5" s="0" t="n">
        <v>70</v>
      </c>
      <c r="AB5" s="0" t="n">
        <v>70</v>
      </c>
      <c r="AC5" s="171" t="n"/>
      <c r="AE5" s="171" t="n">
        <v>70</v>
      </c>
      <c r="AF5" s="0" t="n">
        <v>70</v>
      </c>
      <c r="AG5" s="171" t="n"/>
      <c r="AI5" s="171" t="n">
        <v>69.89</v>
      </c>
      <c r="AJ5" s="0" t="n">
        <v>70.13</v>
      </c>
      <c r="AK5" s="171" t="n"/>
      <c r="AM5" s="171" t="n">
        <v>70</v>
      </c>
      <c r="AN5" s="0" t="n">
        <v>70</v>
      </c>
      <c r="AO5" s="171" t="n"/>
      <c r="AQ5" s="171" t="n">
        <v>70</v>
      </c>
      <c r="AR5" s="0" t="n">
        <v>70</v>
      </c>
      <c r="AS5" s="171" t="n"/>
      <c r="AU5" s="0" t="n">
        <v>70</v>
      </c>
      <c r="AV5" s="0" t="n">
        <v>70</v>
      </c>
      <c r="AW5" s="171" t="n"/>
      <c r="AY5" s="171" t="n">
        <v>70</v>
      </c>
      <c r="AZ5" s="0" t="n">
        <v>70</v>
      </c>
      <c r="BA5" s="171" t="n"/>
      <c r="BC5" s="171" t="n">
        <v>70.12</v>
      </c>
      <c r="BD5" s="0" t="n">
        <v>70.12</v>
      </c>
      <c r="BE5" s="171" t="n"/>
      <c r="BG5" s="171" t="n">
        <v>69.89</v>
      </c>
      <c r="BH5" s="0" t="n">
        <v>70.13</v>
      </c>
      <c r="BI5" s="171" t="n"/>
      <c r="BK5" s="171" t="n">
        <v>70</v>
      </c>
      <c r="BL5" s="0" t="n">
        <v>70</v>
      </c>
      <c r="BM5" s="171" t="n"/>
      <c r="BO5" s="171" t="n">
        <v>70.13</v>
      </c>
      <c r="BP5" s="0" t="n">
        <v>70.13</v>
      </c>
      <c r="BQ5" s="171" t="n">
        <v>70</v>
      </c>
      <c r="BR5" s="0" t="n">
        <v>70</v>
      </c>
      <c r="BS5" s="171" t="n"/>
      <c r="BU5" s="171" t="n">
        <v>69.64</v>
      </c>
      <c r="BV5" s="0" t="n">
        <v>70.06</v>
      </c>
      <c r="BW5" s="171" t="n"/>
      <c r="BY5" s="171" t="n">
        <v>72.29000000000001</v>
      </c>
      <c r="BZ5" s="0" t="n">
        <v>72.29000000000001</v>
      </c>
      <c r="CA5" s="171" t="n">
        <v>69.95999999999999</v>
      </c>
      <c r="CB5" s="0" t="n">
        <v>69.95999999999999</v>
      </c>
      <c r="CC5" s="171" t="n">
        <v>70</v>
      </c>
      <c r="CD5" s="0" t="n">
        <v>70</v>
      </c>
      <c r="CG5" s="0" t="n">
        <v>70</v>
      </c>
      <c r="CH5" s="0" t="n">
        <v>70.12</v>
      </c>
      <c r="CK5" s="0" t="n">
        <v>70.12</v>
      </c>
      <c r="CL5" s="0" t="n">
        <v>70.12</v>
      </c>
      <c r="CO5" s="0" t="n">
        <v>70</v>
      </c>
      <c r="CP5" s="0" t="n">
        <v>70</v>
      </c>
      <c r="CS5" s="0" t="n">
        <v>69.87</v>
      </c>
      <c r="CT5" s="0" t="n">
        <v>69.87</v>
      </c>
      <c r="CW5" s="0" t="n">
        <v>69.89</v>
      </c>
      <c r="CX5" s="0" t="n">
        <v>70.13</v>
      </c>
      <c r="DA5" s="0" t="n">
        <v>69.889</v>
      </c>
      <c r="DB5" s="0" t="n">
        <v>70.125</v>
      </c>
    </row>
    <row r="6">
      <c r="B6" s="0" t="n">
        <v>99</v>
      </c>
      <c r="C6" s="0" t="n">
        <v>69.13</v>
      </c>
      <c r="D6" s="0" t="n">
        <v>69.13</v>
      </c>
      <c r="E6" s="171" t="n"/>
      <c r="G6" s="171" t="n">
        <v>69.07000000000001</v>
      </c>
      <c r="H6" s="0" t="n">
        <v>69.37</v>
      </c>
      <c r="I6" s="171" t="inlineStr">
        <is>
          <t>69.79</t>
        </is>
      </c>
      <c r="J6" s="0" t="inlineStr">
        <is>
          <t>69.79</t>
        </is>
      </c>
      <c r="K6" s="171" t="inlineStr">
        <is>
          <t>69.40</t>
        </is>
      </c>
      <c r="L6" s="0" t="inlineStr">
        <is>
          <t>69.40</t>
        </is>
      </c>
      <c r="M6" s="171" t="inlineStr">
        <is>
          <t>69.81</t>
        </is>
      </c>
      <c r="N6" s="0" t="inlineStr">
        <is>
          <t>69.81</t>
        </is>
      </c>
      <c r="O6" s="171" t="n">
        <v>68.14</v>
      </c>
      <c r="P6" s="0" t="n">
        <v>68.14</v>
      </c>
      <c r="S6" s="171" t="n">
        <v>69.39</v>
      </c>
      <c r="T6" s="0" t="n">
        <v>69.39</v>
      </c>
      <c r="U6" s="171" t="n"/>
      <c r="W6" s="171" t="n">
        <v>69.40000000000001</v>
      </c>
      <c r="X6" s="0" t="n">
        <v>69.40000000000001</v>
      </c>
      <c r="Y6" s="171" t="n"/>
      <c r="AA6" s="0" t="n">
        <v>69.08</v>
      </c>
      <c r="AB6" s="0" t="n">
        <v>69.08</v>
      </c>
      <c r="AC6" s="171" t="n"/>
      <c r="AE6" s="171" t="n">
        <v>69.81</v>
      </c>
      <c r="AF6" s="0" t="n">
        <v>69.81</v>
      </c>
      <c r="AG6" s="171" t="n"/>
      <c r="AI6" s="171" t="n">
        <v>68.45</v>
      </c>
      <c r="AJ6" s="0" t="n">
        <v>68.84</v>
      </c>
      <c r="AK6" s="171" t="n"/>
      <c r="AM6" s="171" t="n">
        <v>69.06999999999999</v>
      </c>
      <c r="AN6" s="0" t="n">
        <v>69.06999999999999</v>
      </c>
      <c r="AO6" s="171" t="n"/>
      <c r="AQ6" s="171" t="n">
        <v>69.08</v>
      </c>
      <c r="AR6" s="0" t="n">
        <v>69.08</v>
      </c>
      <c r="AS6" s="171" t="n"/>
      <c r="AU6" s="0" t="n">
        <v>69.06999999999999</v>
      </c>
      <c r="AV6" s="0" t="n">
        <v>69.06999999999999</v>
      </c>
      <c r="AW6" s="171" t="n"/>
      <c r="AY6" s="171" t="n">
        <v>69.08</v>
      </c>
      <c r="AZ6" s="0" t="n">
        <v>69.08</v>
      </c>
      <c r="BA6" s="171" t="n"/>
      <c r="BC6" s="171" t="n">
        <v>69.18000000000001</v>
      </c>
      <c r="BD6" s="0" t="n">
        <v>69.18000000000001</v>
      </c>
      <c r="BE6" s="171" t="n"/>
      <c r="BG6" s="171" t="n">
        <v>68.81</v>
      </c>
      <c r="BH6" s="0" t="n">
        <v>69.38</v>
      </c>
      <c r="BI6" s="171" t="n"/>
      <c r="BK6" s="171" t="n">
        <v>69.08</v>
      </c>
      <c r="BL6" s="0" t="n">
        <v>69.08</v>
      </c>
      <c r="BM6" s="171" t="n"/>
      <c r="BO6" s="171" t="n">
        <v>69.38</v>
      </c>
      <c r="BP6" s="0" t="n">
        <v>69.38</v>
      </c>
      <c r="BQ6" s="171" t="n">
        <v>69.08</v>
      </c>
      <c r="BR6" s="0" t="n">
        <v>69.08</v>
      </c>
      <c r="BS6" s="171" t="n"/>
      <c r="BU6" s="171" t="n">
        <v>68.7</v>
      </c>
      <c r="BV6" s="0" t="n">
        <v>69.38</v>
      </c>
      <c r="BW6" s="171" t="n"/>
      <c r="BY6" s="171" t="n">
        <v>71</v>
      </c>
      <c r="BZ6" s="0" t="n">
        <v>71</v>
      </c>
      <c r="CA6" s="171" t="n">
        <v>68.81999999999999</v>
      </c>
      <c r="CB6" s="0" t="n">
        <v>68.81999999999999</v>
      </c>
      <c r="CC6" s="171" t="n">
        <v>69.08</v>
      </c>
      <c r="CD6" s="0" t="n">
        <v>69.08</v>
      </c>
      <c r="CG6" s="0" t="n">
        <v>69.07000000000001</v>
      </c>
      <c r="CH6" s="0" t="n">
        <v>69.37</v>
      </c>
      <c r="CK6" s="0" t="n">
        <v>69.18000000000001</v>
      </c>
      <c r="CL6" s="0" t="n">
        <v>69.18000000000001</v>
      </c>
      <c r="CO6" s="0" t="n">
        <v>68.78</v>
      </c>
      <c r="CP6" s="0" t="n">
        <v>68.78</v>
      </c>
      <c r="CS6" s="0" t="n">
        <v>69.12</v>
      </c>
      <c r="CT6" s="0" t="n">
        <v>69.12</v>
      </c>
      <c r="CW6" s="0" t="n">
        <v>68.81</v>
      </c>
      <c r="CX6" s="0" t="n">
        <v>69.38</v>
      </c>
      <c r="DA6" s="0" t="n">
        <v>68.815</v>
      </c>
      <c r="DB6" s="0" t="n">
        <v>69.375</v>
      </c>
    </row>
    <row r="7">
      <c r="B7" s="0" t="n">
        <v>98</v>
      </c>
      <c r="C7" s="0" t="n">
        <v>68.09</v>
      </c>
      <c r="D7" s="0" t="n">
        <v>68.09</v>
      </c>
      <c r="E7" s="171" t="n"/>
      <c r="G7" s="171" t="n">
        <v>68.09</v>
      </c>
      <c r="H7" s="0" t="n">
        <v>68.54000000000001</v>
      </c>
      <c r="I7" s="171" t="inlineStr">
        <is>
          <t>69.41</t>
        </is>
      </c>
      <c r="J7" s="0" t="inlineStr">
        <is>
          <t>69.41</t>
        </is>
      </c>
      <c r="K7" s="171" t="inlineStr">
        <is>
          <t>68.90</t>
        </is>
      </c>
      <c r="L7" s="0" t="inlineStr">
        <is>
          <t>68.90</t>
        </is>
      </c>
      <c r="M7" s="171" t="inlineStr">
        <is>
          <t>69.45</t>
        </is>
      </c>
      <c r="N7" s="0" t="inlineStr">
        <is>
          <t>69.45</t>
        </is>
      </c>
      <c r="O7" s="171" t="n">
        <v>67.68000000000001</v>
      </c>
      <c r="P7" s="0" t="n">
        <v>67.68000000000001</v>
      </c>
      <c r="S7" s="171" t="n">
        <v>68.73</v>
      </c>
      <c r="T7" s="0" t="n">
        <v>68.73</v>
      </c>
      <c r="U7" s="171" t="n"/>
      <c r="W7" s="171" t="n">
        <v>68.84</v>
      </c>
      <c r="X7" s="0" t="n">
        <v>68.84</v>
      </c>
      <c r="Y7" s="171" t="n"/>
      <c r="AA7" s="0" t="n">
        <v>68.09999999999999</v>
      </c>
      <c r="AB7" s="0" t="n">
        <v>68.09999999999999</v>
      </c>
      <c r="AC7" s="171" t="n"/>
      <c r="AE7" s="171" t="n">
        <v>69.40000000000001</v>
      </c>
      <c r="AF7" s="0" t="n">
        <v>69.40000000000001</v>
      </c>
      <c r="AG7" s="171" t="n"/>
      <c r="AI7" s="171" t="n">
        <v>67.34999999999999</v>
      </c>
      <c r="AJ7" s="0" t="n">
        <v>67.92</v>
      </c>
      <c r="AK7" s="171" t="n"/>
      <c r="AM7" s="171" t="n">
        <v>68.09</v>
      </c>
      <c r="AN7" s="0" t="n">
        <v>68.09</v>
      </c>
      <c r="AO7" s="171" t="n"/>
      <c r="AQ7" s="171" t="n">
        <v>68.09999999999999</v>
      </c>
      <c r="AR7" s="0" t="n">
        <v>68.09999999999999</v>
      </c>
      <c r="AS7" s="171" t="n"/>
      <c r="AU7" s="0" t="n">
        <v>68.09</v>
      </c>
      <c r="AV7" s="0" t="n">
        <v>68.09</v>
      </c>
      <c r="AW7" s="171" t="n"/>
      <c r="AY7" s="171" t="n">
        <v>68.09999999999999</v>
      </c>
      <c r="AZ7" s="0" t="n">
        <v>68.09999999999999</v>
      </c>
      <c r="BA7" s="171" t="n"/>
      <c r="BC7" s="171" t="n">
        <v>68.09</v>
      </c>
      <c r="BD7" s="0" t="n">
        <v>68.09</v>
      </c>
      <c r="BE7" s="171" t="n"/>
      <c r="BG7" s="171" t="n">
        <v>67.7</v>
      </c>
      <c r="BH7" s="0" t="n">
        <v>68.54000000000001</v>
      </c>
      <c r="BI7" s="171" t="n"/>
      <c r="BK7" s="171" t="n">
        <v>68.09999999999999</v>
      </c>
      <c r="BL7" s="0" t="n">
        <v>68.09999999999999</v>
      </c>
      <c r="BM7" s="171" t="n"/>
      <c r="BO7" s="171" t="n">
        <v>68.54000000000001</v>
      </c>
      <c r="BP7" s="0" t="n">
        <v>68.54000000000001</v>
      </c>
      <c r="BQ7" s="171" t="n">
        <v>68.09999999999999</v>
      </c>
      <c r="BR7" s="0" t="n">
        <v>68.09999999999999</v>
      </c>
      <c r="BS7" s="171" t="n"/>
      <c r="BU7" s="171" t="n">
        <v>67.7</v>
      </c>
      <c r="BV7" s="0" t="n">
        <v>68.48</v>
      </c>
      <c r="BW7" s="171" t="n"/>
      <c r="BY7" s="171" t="n">
        <v>69.75</v>
      </c>
      <c r="BZ7" s="0" t="n">
        <v>69.75</v>
      </c>
      <c r="CA7" s="171" t="n">
        <v>67.89</v>
      </c>
      <c r="CB7" s="0" t="n">
        <v>67.89</v>
      </c>
      <c r="CC7" s="171" t="n">
        <v>68.09999999999999</v>
      </c>
      <c r="CD7" s="0" t="n">
        <v>68.09999999999999</v>
      </c>
      <c r="CG7" s="0" t="n">
        <v>68.09</v>
      </c>
      <c r="CH7" s="0" t="n">
        <v>68.54000000000001</v>
      </c>
      <c r="CK7" s="0" t="n">
        <v>68.09</v>
      </c>
      <c r="CL7" s="0" t="n">
        <v>68.09</v>
      </c>
      <c r="CO7" s="0" t="n">
        <v>68.09999999999999</v>
      </c>
      <c r="CP7" s="0" t="n">
        <v>68.09999999999999</v>
      </c>
      <c r="CS7" s="0" t="n">
        <v>68.06</v>
      </c>
      <c r="CT7" s="0" t="n">
        <v>68.06</v>
      </c>
      <c r="CW7" s="0" t="n">
        <v>67.7</v>
      </c>
      <c r="CX7" s="0" t="n">
        <v>68.54000000000001</v>
      </c>
      <c r="DA7" s="0" t="n">
        <v>67.70399999999999</v>
      </c>
      <c r="DB7" s="0" t="n">
        <v>68.542</v>
      </c>
    </row>
    <row r="8">
      <c r="B8" s="0" t="n">
        <v>97</v>
      </c>
      <c r="C8" s="0" t="n">
        <v>67.36</v>
      </c>
      <c r="D8" s="0" t="n">
        <v>67.36</v>
      </c>
      <c r="E8" s="171" t="n"/>
      <c r="G8" s="171" t="n">
        <v>67.36</v>
      </c>
      <c r="H8" s="0" t="n">
        <v>67.77</v>
      </c>
      <c r="I8" s="171" t="inlineStr">
        <is>
          <t>69.07</t>
        </is>
      </c>
      <c r="J8" s="0" t="inlineStr">
        <is>
          <t>69.07</t>
        </is>
      </c>
      <c r="K8" s="171" t="inlineStr">
        <is>
          <t>68.59</t>
        </is>
      </c>
      <c r="L8" s="0" t="inlineStr">
        <is>
          <t>68.59</t>
        </is>
      </c>
      <c r="M8" s="171" t="inlineStr">
        <is>
          <t>69.12</t>
        </is>
      </c>
      <c r="N8" s="0" t="inlineStr">
        <is>
          <t>69.12</t>
        </is>
      </c>
      <c r="O8" s="171" t="n">
        <v>67.11</v>
      </c>
      <c r="P8" s="0" t="n">
        <v>67.11</v>
      </c>
      <c r="S8" s="171" t="n">
        <v>68.23999999999999</v>
      </c>
      <c r="T8" s="0" t="n">
        <v>68.23999999999999</v>
      </c>
      <c r="U8" s="171" t="n"/>
      <c r="W8" s="171" t="n">
        <v>68.31999999999999</v>
      </c>
      <c r="X8" s="0" t="n">
        <v>68.31999999999999</v>
      </c>
      <c r="Y8" s="171" t="n"/>
      <c r="AA8" s="0" t="n">
        <v>67.36</v>
      </c>
      <c r="AB8" s="0" t="n">
        <v>67.36</v>
      </c>
      <c r="AC8" s="171" t="n"/>
      <c r="AE8" s="171" t="n">
        <v>69.02</v>
      </c>
      <c r="AF8" s="0" t="n">
        <v>69.02</v>
      </c>
      <c r="AG8" s="171" t="n"/>
      <c r="AI8" s="171" t="n">
        <v>66.65000000000001</v>
      </c>
      <c r="AJ8" s="0" t="n">
        <v>67.13</v>
      </c>
      <c r="AK8" s="171" t="n"/>
      <c r="AM8" s="171" t="n">
        <v>67.36</v>
      </c>
      <c r="AN8" s="0" t="n">
        <v>67.36</v>
      </c>
      <c r="AO8" s="171" t="n"/>
      <c r="AQ8" s="171" t="n">
        <v>67.36</v>
      </c>
      <c r="AR8" s="0" t="n">
        <v>67.36</v>
      </c>
      <c r="AS8" s="171" t="n"/>
      <c r="AU8" s="0" t="n">
        <v>67.36</v>
      </c>
      <c r="AV8" s="0" t="n">
        <v>67.36</v>
      </c>
      <c r="AW8" s="171" t="n"/>
      <c r="AY8" s="171" t="n">
        <v>67.36</v>
      </c>
      <c r="AZ8" s="0" t="n">
        <v>67.36</v>
      </c>
      <c r="BA8" s="171" t="n"/>
      <c r="BC8" s="171" t="n">
        <v>67.36</v>
      </c>
      <c r="BD8" s="0" t="n">
        <v>67.36</v>
      </c>
      <c r="BE8" s="171" t="n"/>
      <c r="BG8" s="171" t="n">
        <v>67</v>
      </c>
      <c r="BH8" s="0" t="n">
        <v>67.77</v>
      </c>
      <c r="BI8" s="171" t="n"/>
      <c r="BK8" s="171" t="n">
        <v>67.36</v>
      </c>
      <c r="BL8" s="0" t="n">
        <v>67.36</v>
      </c>
      <c r="BM8" s="171" t="n"/>
      <c r="BO8" s="171" t="n">
        <v>67.77</v>
      </c>
      <c r="BP8" s="0" t="n">
        <v>67.77</v>
      </c>
      <c r="BQ8" s="171" t="n">
        <v>67.36</v>
      </c>
      <c r="BR8" s="0" t="n">
        <v>67.36</v>
      </c>
      <c r="BS8" s="171" t="n"/>
      <c r="BU8" s="171" t="n">
        <v>67</v>
      </c>
      <c r="BV8" s="0" t="n">
        <v>67.70999999999999</v>
      </c>
      <c r="BW8" s="171" t="n"/>
      <c r="BY8" s="171" t="n">
        <v>68.63</v>
      </c>
      <c r="BZ8" s="0" t="n">
        <v>68.63</v>
      </c>
      <c r="CA8" s="171" t="n">
        <v>67.13</v>
      </c>
      <c r="CB8" s="0" t="n">
        <v>67.13</v>
      </c>
      <c r="CC8" s="171" t="n">
        <v>67.36</v>
      </c>
      <c r="CD8" s="0" t="n">
        <v>67.36</v>
      </c>
      <c r="CG8" s="0" t="n">
        <v>67.36</v>
      </c>
      <c r="CH8" s="0" t="n">
        <v>67.77</v>
      </c>
      <c r="CK8" s="0" t="n">
        <v>67.36</v>
      </c>
      <c r="CL8" s="0" t="n">
        <v>67.36</v>
      </c>
      <c r="CO8" s="0" t="n">
        <v>67.36</v>
      </c>
      <c r="CP8" s="0" t="n">
        <v>67.36</v>
      </c>
      <c r="CS8" s="0" t="n">
        <v>67.39</v>
      </c>
      <c r="CT8" s="0" t="n">
        <v>67.39</v>
      </c>
      <c r="CW8" s="0" t="n">
        <v>67</v>
      </c>
      <c r="CX8" s="0" t="n">
        <v>67.77</v>
      </c>
      <c r="DA8" s="0" t="n">
        <v>67</v>
      </c>
      <c r="DB8" s="0" t="n">
        <v>67.771</v>
      </c>
    </row>
    <row r="9">
      <c r="B9" s="0" t="n">
        <v>96</v>
      </c>
      <c r="C9" s="0" t="n">
        <v>66.76000000000001</v>
      </c>
      <c r="D9" s="0" t="n">
        <v>66.76000000000001</v>
      </c>
      <c r="E9" s="171" t="n"/>
      <c r="G9" s="171" t="n">
        <v>66.69</v>
      </c>
      <c r="H9" s="0" t="n">
        <v>66.96000000000001</v>
      </c>
      <c r="I9" s="171" t="inlineStr">
        <is>
          <t>68.71</t>
        </is>
      </c>
      <c r="J9" s="0" t="inlineStr">
        <is>
          <t>68.71</t>
        </is>
      </c>
      <c r="K9" s="171" t="inlineStr">
        <is>
          <t>68.34</t>
        </is>
      </c>
      <c r="L9" s="0" t="inlineStr">
        <is>
          <t>68.34</t>
        </is>
      </c>
      <c r="M9" s="171" t="inlineStr">
        <is>
          <t>68.77</t>
        </is>
      </c>
      <c r="N9" s="0" t="inlineStr">
        <is>
          <t>68.77</t>
        </is>
      </c>
      <c r="O9" s="171" t="n">
        <v>66.63</v>
      </c>
      <c r="P9" s="0" t="n">
        <v>66.63</v>
      </c>
      <c r="S9" s="171" t="n">
        <v>67.79000000000001</v>
      </c>
      <c r="T9" s="0" t="n">
        <v>67.79000000000001</v>
      </c>
      <c r="U9" s="171" t="n"/>
      <c r="W9" s="171" t="n">
        <v>67.81</v>
      </c>
      <c r="X9" s="0" t="n">
        <v>67.81</v>
      </c>
      <c r="Y9" s="171" t="n"/>
      <c r="AA9" s="0" t="n">
        <v>66.69</v>
      </c>
      <c r="AB9" s="0" t="n">
        <v>66.69</v>
      </c>
      <c r="AC9" s="171" t="n"/>
      <c r="AE9" s="171" t="n">
        <v>68.59</v>
      </c>
      <c r="AF9" s="0" t="n">
        <v>68.59</v>
      </c>
      <c r="AG9" s="171" t="n"/>
      <c r="AI9" s="171" t="n">
        <v>66.09999999999999</v>
      </c>
      <c r="AJ9" s="0" t="n">
        <v>66.33</v>
      </c>
      <c r="AK9" s="171" t="n"/>
      <c r="AM9" s="171" t="n">
        <v>66.69</v>
      </c>
      <c r="AN9" s="0" t="n">
        <v>66.69</v>
      </c>
      <c r="AO9" s="171" t="n"/>
      <c r="AQ9" s="171" t="n">
        <v>66.69</v>
      </c>
      <c r="AR9" s="0" t="n">
        <v>66.69</v>
      </c>
      <c r="AS9" s="171" t="n"/>
      <c r="AU9" s="0" t="n">
        <v>66.69</v>
      </c>
      <c r="AV9" s="0" t="n">
        <v>66.69</v>
      </c>
      <c r="AW9" s="171" t="n"/>
      <c r="AY9" s="171" t="n">
        <v>66.69</v>
      </c>
      <c r="AZ9" s="0" t="n">
        <v>66.69</v>
      </c>
      <c r="BA9" s="171" t="n"/>
      <c r="BC9" s="171" t="n">
        <v>66.76000000000001</v>
      </c>
      <c r="BD9" s="0" t="n">
        <v>66.76000000000001</v>
      </c>
      <c r="BE9" s="171" t="n"/>
      <c r="BG9" s="171" t="n">
        <v>66.44</v>
      </c>
      <c r="BH9" s="0" t="n">
        <v>66.97</v>
      </c>
      <c r="BI9" s="171" t="n"/>
      <c r="BK9" s="171" t="n">
        <v>66.69</v>
      </c>
      <c r="BL9" s="0" t="n">
        <v>66.69</v>
      </c>
      <c r="BM9" s="171" t="n"/>
      <c r="BO9" s="171" t="n">
        <v>66.97</v>
      </c>
      <c r="BP9" s="0" t="n">
        <v>66.97</v>
      </c>
      <c r="BQ9" s="171" t="n">
        <v>66.69</v>
      </c>
      <c r="BR9" s="0" t="n">
        <v>66.69</v>
      </c>
      <c r="BS9" s="171" t="n"/>
      <c r="BU9" s="171" t="n">
        <v>66.44</v>
      </c>
      <c r="BV9" s="0" t="n">
        <v>66.91</v>
      </c>
      <c r="BW9" s="171" t="n"/>
      <c r="BY9" s="171" t="n">
        <v>68.06</v>
      </c>
      <c r="BZ9" s="0" t="n">
        <v>68.06</v>
      </c>
      <c r="CA9" s="171" t="n">
        <v>66.63</v>
      </c>
      <c r="CB9" s="0" t="n">
        <v>66.63</v>
      </c>
      <c r="CC9" s="171" t="n">
        <v>66.69</v>
      </c>
      <c r="CD9" s="0" t="n">
        <v>66.69</v>
      </c>
      <c r="CG9" s="0" t="n">
        <v>66.69</v>
      </c>
      <c r="CH9" s="0" t="n">
        <v>66.96000000000001</v>
      </c>
      <c r="CK9" s="0" t="n">
        <v>66.76000000000001</v>
      </c>
      <c r="CL9" s="0" t="n">
        <v>66.76000000000001</v>
      </c>
      <c r="CO9" s="0" t="n">
        <v>66.69</v>
      </c>
      <c r="CP9" s="0" t="n">
        <v>66.69</v>
      </c>
      <c r="CS9" s="0" t="n">
        <v>66.84999999999999</v>
      </c>
      <c r="CT9" s="0" t="n">
        <v>66.84999999999999</v>
      </c>
      <c r="CW9" s="0" t="n">
        <v>66.44</v>
      </c>
      <c r="CX9" s="0" t="n">
        <v>66.97</v>
      </c>
      <c r="DA9" s="0" t="n">
        <v>66.444</v>
      </c>
      <c r="DB9" s="0" t="n">
        <v>66.96899999999999</v>
      </c>
    </row>
    <row r="10">
      <c r="B10" s="0" t="n">
        <v>95</v>
      </c>
      <c r="C10" s="0" t="n">
        <v>66.16</v>
      </c>
      <c r="D10" s="0" t="n">
        <v>66.16</v>
      </c>
      <c r="E10" s="171" t="n"/>
      <c r="G10" s="171" t="n">
        <v>66.04000000000001</v>
      </c>
      <c r="H10" s="0" t="n">
        <v>66.25</v>
      </c>
      <c r="I10" s="171" t="inlineStr">
        <is>
          <t>68.38</t>
        </is>
      </c>
      <c r="J10" s="0" t="inlineStr">
        <is>
          <t>68.38</t>
        </is>
      </c>
      <c r="K10" s="171" t="inlineStr">
        <is>
          <t>68.08</t>
        </is>
      </c>
      <c r="L10" s="0" t="inlineStr">
        <is>
          <t>68.08</t>
        </is>
      </c>
      <c r="M10" s="171" t="inlineStr">
        <is>
          <t>68.46</t>
        </is>
      </c>
      <c r="N10" s="0" t="inlineStr">
        <is>
          <t>68.46</t>
        </is>
      </c>
      <c r="O10" s="171" t="n">
        <v>66.02</v>
      </c>
      <c r="P10" s="0" t="n">
        <v>66.02</v>
      </c>
      <c r="S10" s="171" t="n">
        <v>67.37</v>
      </c>
      <c r="T10" s="0" t="n">
        <v>67.37</v>
      </c>
      <c r="U10" s="171" t="n"/>
      <c r="W10" s="171" t="n">
        <v>67.25</v>
      </c>
      <c r="X10" s="0" t="n">
        <v>67.25</v>
      </c>
      <c r="Y10" s="171" t="n"/>
      <c r="AA10" s="0" t="n">
        <v>66.05</v>
      </c>
      <c r="AB10" s="0" t="n">
        <v>66.05</v>
      </c>
      <c r="AC10" s="171" t="n"/>
      <c r="AE10" s="171" t="n">
        <v>68.25</v>
      </c>
      <c r="AF10" s="0" t="n">
        <v>68.25</v>
      </c>
      <c r="AG10" s="171" t="n"/>
      <c r="AI10" s="171" t="n">
        <v>65.52</v>
      </c>
      <c r="AJ10" s="0" t="n">
        <v>65.62</v>
      </c>
      <c r="AK10" s="171" t="n"/>
      <c r="AM10" s="171" t="n">
        <v>66.04000000000001</v>
      </c>
      <c r="AN10" s="0" t="n">
        <v>66.04000000000001</v>
      </c>
      <c r="AO10" s="171" t="n"/>
      <c r="AQ10" s="171" t="n">
        <v>66.05</v>
      </c>
      <c r="AR10" s="0" t="n">
        <v>66.05</v>
      </c>
      <c r="AS10" s="171" t="n"/>
      <c r="AU10" s="0" t="n">
        <v>66.04000000000001</v>
      </c>
      <c r="AV10" s="0" t="n">
        <v>66.04000000000001</v>
      </c>
      <c r="AW10" s="171" t="n"/>
      <c r="AY10" s="171" t="n">
        <v>66.05</v>
      </c>
      <c r="AZ10" s="0" t="n">
        <v>66.05</v>
      </c>
      <c r="BA10" s="171" t="n"/>
      <c r="BC10" s="171" t="n">
        <v>66.16</v>
      </c>
      <c r="BD10" s="0" t="n">
        <v>66.16</v>
      </c>
      <c r="BE10" s="171" t="n"/>
      <c r="BG10" s="171" t="n">
        <v>65.87</v>
      </c>
      <c r="BH10" s="0" t="n">
        <v>66.25</v>
      </c>
      <c r="BI10" s="171" t="n"/>
      <c r="BK10" s="171" t="n">
        <v>66.05</v>
      </c>
      <c r="BL10" s="0" t="n">
        <v>66.05</v>
      </c>
      <c r="BM10" s="171" t="n"/>
      <c r="BO10" s="171" t="n">
        <v>66.25</v>
      </c>
      <c r="BP10" s="0" t="n">
        <v>66.25</v>
      </c>
      <c r="BQ10" s="171" t="n">
        <v>66.05</v>
      </c>
      <c r="BR10" s="0" t="n">
        <v>66.05</v>
      </c>
      <c r="BS10" s="171" t="n"/>
      <c r="BU10" s="171" t="n">
        <v>65.87</v>
      </c>
      <c r="BV10" s="0" t="n">
        <v>66.22</v>
      </c>
      <c r="BW10" s="171" t="n"/>
      <c r="BY10" s="171" t="n">
        <v>67.31</v>
      </c>
      <c r="BZ10" s="0" t="n">
        <v>67.31</v>
      </c>
      <c r="CA10" s="171" t="n">
        <v>66</v>
      </c>
      <c r="CB10" s="0" t="n">
        <v>66</v>
      </c>
      <c r="CC10" s="171" t="n">
        <v>66.05</v>
      </c>
      <c r="CD10" s="0" t="n">
        <v>66.05</v>
      </c>
      <c r="CG10" s="0" t="n">
        <v>66.04000000000001</v>
      </c>
      <c r="CH10" s="0" t="n">
        <v>66.25</v>
      </c>
      <c r="CK10" s="0" t="n">
        <v>66.16</v>
      </c>
      <c r="CL10" s="0" t="n">
        <v>66.16</v>
      </c>
      <c r="CO10" s="0" t="n">
        <v>66.05</v>
      </c>
      <c r="CP10" s="0" t="n">
        <v>66.05</v>
      </c>
      <c r="CS10" s="0" t="n">
        <v>66.2</v>
      </c>
      <c r="CT10" s="0" t="n">
        <v>66.2</v>
      </c>
      <c r="CW10" s="0" t="n">
        <v>65.87</v>
      </c>
      <c r="CX10" s="0" t="n">
        <v>66.25</v>
      </c>
      <c r="DA10" s="0" t="n">
        <v>65.87</v>
      </c>
      <c r="DB10" s="0" t="n">
        <v>66.25</v>
      </c>
    </row>
    <row r="11">
      <c r="B11" s="0" t="n">
        <v>94</v>
      </c>
      <c r="C11" s="0" t="n">
        <v>65.66</v>
      </c>
      <c r="D11" s="0" t="n">
        <v>65.66</v>
      </c>
      <c r="E11" s="171" t="n"/>
      <c r="G11" s="171" t="n">
        <v>65.51000000000001</v>
      </c>
      <c r="H11" s="0" t="n">
        <v>65.65000000000001</v>
      </c>
      <c r="I11" s="171" t="inlineStr">
        <is>
          <t>68.12</t>
        </is>
      </c>
      <c r="J11" s="0" t="inlineStr">
        <is>
          <t>68.12</t>
        </is>
      </c>
      <c r="K11" s="171" t="inlineStr">
        <is>
          <t>67.87</t>
        </is>
      </c>
      <c r="L11" s="0" t="inlineStr">
        <is>
          <t>67.87</t>
        </is>
      </c>
      <c r="M11" s="171" t="inlineStr">
        <is>
          <t>68.21</t>
        </is>
      </c>
      <c r="N11" s="0" t="inlineStr">
        <is>
          <t>68.21</t>
        </is>
      </c>
      <c r="O11" s="171" t="n">
        <v>65.79000000000001</v>
      </c>
      <c r="P11" s="0" t="n">
        <v>65.79000000000001</v>
      </c>
      <c r="S11" s="171" t="n">
        <v>67.01000000000001</v>
      </c>
      <c r="T11" s="0" t="n">
        <v>67.01000000000001</v>
      </c>
      <c r="U11" s="171" t="n"/>
      <c r="W11" s="171" t="n">
        <v>66.90000000000001</v>
      </c>
      <c r="X11" s="0" t="n">
        <v>66.90000000000001</v>
      </c>
      <c r="Y11" s="171" t="n"/>
      <c r="AA11" s="0" t="n">
        <v>65.51000000000001</v>
      </c>
      <c r="AB11" s="0" t="n">
        <v>65.51000000000001</v>
      </c>
      <c r="AC11" s="171" t="n"/>
      <c r="AE11" s="171" t="n">
        <v>67.84999999999999</v>
      </c>
      <c r="AF11" s="0" t="n">
        <v>67.84999999999999</v>
      </c>
      <c r="AG11" s="171" t="n"/>
      <c r="AI11" s="171" t="n">
        <v>65.05</v>
      </c>
      <c r="AJ11" s="0" t="n">
        <v>65.03</v>
      </c>
      <c r="AK11" s="171" t="n"/>
      <c r="AM11" s="171" t="n">
        <v>65.51000000000001</v>
      </c>
      <c r="AN11" s="0" t="n">
        <v>65.51000000000001</v>
      </c>
      <c r="AO11" s="171" t="n"/>
      <c r="AQ11" s="171" t="n">
        <v>65.52</v>
      </c>
      <c r="AR11" s="0" t="n">
        <v>65.52</v>
      </c>
      <c r="AS11" s="171" t="n"/>
      <c r="AU11" s="0" t="n">
        <v>65.51000000000001</v>
      </c>
      <c r="AV11" s="0" t="n">
        <v>65.51000000000001</v>
      </c>
      <c r="AW11" s="171" t="n"/>
      <c r="AY11" s="171" t="n">
        <v>65.52</v>
      </c>
      <c r="AZ11" s="0" t="n">
        <v>65.52</v>
      </c>
      <c r="BA11" s="171" t="n"/>
      <c r="BC11" s="171" t="n">
        <v>65.66</v>
      </c>
      <c r="BD11" s="0" t="n">
        <v>65.66</v>
      </c>
      <c r="BE11" s="171" t="n"/>
      <c r="BG11" s="171" t="n">
        <v>65.39</v>
      </c>
      <c r="BH11" s="0" t="n">
        <v>65.66</v>
      </c>
      <c r="BI11" s="171" t="n"/>
      <c r="BK11" s="171" t="n">
        <v>65.51000000000001</v>
      </c>
      <c r="BL11" s="0" t="n">
        <v>65.51000000000001</v>
      </c>
      <c r="BM11" s="171" t="n"/>
      <c r="BO11" s="171" t="n">
        <v>65.66</v>
      </c>
      <c r="BP11" s="0" t="n">
        <v>65.66</v>
      </c>
      <c r="BQ11" s="171" t="n">
        <v>65.52</v>
      </c>
      <c r="BR11" s="0" t="n">
        <v>65.52</v>
      </c>
      <c r="BS11" s="171" t="n"/>
      <c r="BU11" s="171" t="n">
        <v>65.39</v>
      </c>
      <c r="BV11" s="0" t="n">
        <v>65.66</v>
      </c>
      <c r="BW11" s="171" t="n"/>
      <c r="BY11" s="171" t="n">
        <v>66.63</v>
      </c>
      <c r="BZ11" s="0" t="n">
        <v>66.63</v>
      </c>
      <c r="CA11" s="171" t="n">
        <v>65.51000000000001</v>
      </c>
      <c r="CB11" s="0" t="n">
        <v>65.51000000000001</v>
      </c>
      <c r="CC11" s="171" t="n">
        <v>65.52</v>
      </c>
      <c r="CD11" s="0" t="n">
        <v>65.52</v>
      </c>
      <c r="CG11" s="0" t="n">
        <v>65.51000000000001</v>
      </c>
      <c r="CH11" s="0" t="n">
        <v>65.65000000000001</v>
      </c>
      <c r="CK11" s="0" t="n">
        <v>65.66</v>
      </c>
      <c r="CL11" s="0" t="n">
        <v>65.66</v>
      </c>
      <c r="CO11" s="0" t="n">
        <v>65.52</v>
      </c>
      <c r="CP11" s="0" t="n">
        <v>65.52</v>
      </c>
      <c r="CS11" s="0" t="n">
        <v>65.78</v>
      </c>
      <c r="CT11" s="0" t="n">
        <v>65.78</v>
      </c>
      <c r="CW11" s="0" t="n">
        <v>65.39</v>
      </c>
      <c r="CX11" s="0" t="n">
        <v>65.66</v>
      </c>
      <c r="DA11" s="0" t="n">
        <v>65.389</v>
      </c>
      <c r="DB11" s="0" t="n">
        <v>65.65600000000001</v>
      </c>
    </row>
    <row r="12">
      <c r="B12" s="0" t="n">
        <v>93</v>
      </c>
      <c r="C12" s="0" t="n">
        <v>65.19</v>
      </c>
      <c r="D12" s="0" t="n">
        <v>65.19</v>
      </c>
      <c r="E12" s="171" t="n"/>
      <c r="G12" s="171" t="n">
        <v>65.06</v>
      </c>
      <c r="H12" s="0" t="n">
        <v>65.17</v>
      </c>
      <c r="I12" s="171" t="inlineStr">
        <is>
          <t>67.90</t>
        </is>
      </c>
      <c r="J12" s="0" t="inlineStr">
        <is>
          <t>67.90</t>
        </is>
      </c>
      <c r="K12" s="171" t="inlineStr">
        <is>
          <t>67.53</t>
        </is>
      </c>
      <c r="L12" s="0" t="inlineStr">
        <is>
          <t>67.53</t>
        </is>
      </c>
      <c r="M12" s="171" t="inlineStr">
        <is>
          <t>68.00</t>
        </is>
      </c>
      <c r="N12" s="0" t="inlineStr">
        <is>
          <t>68.00</t>
        </is>
      </c>
      <c r="O12" s="171" t="n">
        <v>65.52</v>
      </c>
      <c r="P12" s="0" t="n">
        <v>65.52</v>
      </c>
      <c r="S12" s="171" t="n">
        <v>66.70999999999999</v>
      </c>
      <c r="T12" s="0" t="n">
        <v>66.70999999999999</v>
      </c>
      <c r="U12" s="171" t="n"/>
      <c r="W12" s="171" t="n">
        <v>66.5</v>
      </c>
      <c r="X12" s="0" t="n">
        <v>66.5</v>
      </c>
      <c r="Y12" s="171" t="n"/>
      <c r="AA12" s="0" t="n">
        <v>65.06999999999999</v>
      </c>
      <c r="AB12" s="0" t="n">
        <v>65.06999999999999</v>
      </c>
      <c r="AC12" s="171" t="n"/>
      <c r="AE12" s="171" t="n">
        <v>67.26000000000001</v>
      </c>
      <c r="AF12" s="0" t="n">
        <v>67.26000000000001</v>
      </c>
      <c r="AG12" s="171" t="n"/>
      <c r="AI12" s="171" t="n">
        <v>64.63</v>
      </c>
      <c r="AJ12" s="0" t="n">
        <v>64.56</v>
      </c>
      <c r="AK12" s="171" t="n"/>
      <c r="AM12" s="171" t="n">
        <v>65.06</v>
      </c>
      <c r="AN12" s="0" t="n">
        <v>65.06</v>
      </c>
      <c r="AO12" s="171" t="n"/>
      <c r="AQ12" s="171" t="n">
        <v>65.06999999999999</v>
      </c>
      <c r="AR12" s="0" t="n">
        <v>65.06999999999999</v>
      </c>
      <c r="AS12" s="171" t="n"/>
      <c r="AU12" s="0" t="n">
        <v>65.06</v>
      </c>
      <c r="AV12" s="0" t="n">
        <v>65.06</v>
      </c>
      <c r="AW12" s="171" t="n"/>
      <c r="AY12" s="171" t="n">
        <v>65.06999999999999</v>
      </c>
      <c r="AZ12" s="0" t="n">
        <v>65.06999999999999</v>
      </c>
      <c r="BA12" s="171" t="n"/>
      <c r="BC12" s="171" t="n">
        <v>65.19</v>
      </c>
      <c r="BD12" s="0" t="n">
        <v>65.19</v>
      </c>
      <c r="BE12" s="171" t="n"/>
      <c r="BG12" s="171" t="n">
        <v>64.97</v>
      </c>
      <c r="BH12" s="0" t="n">
        <v>65.18000000000001</v>
      </c>
      <c r="BI12" s="171" t="n"/>
      <c r="BK12" s="171" t="n">
        <v>65.06999999999999</v>
      </c>
      <c r="BL12" s="0" t="n">
        <v>65.06999999999999</v>
      </c>
      <c r="BM12" s="171" t="n"/>
      <c r="BO12" s="171" t="n">
        <v>65.18000000000001</v>
      </c>
      <c r="BP12" s="0" t="n">
        <v>65.18000000000001</v>
      </c>
      <c r="BQ12" s="171" t="n">
        <v>65.06999999999999</v>
      </c>
      <c r="BR12" s="0" t="n">
        <v>65.06999999999999</v>
      </c>
      <c r="BS12" s="171" t="n"/>
      <c r="BU12" s="171" t="n">
        <v>64.97</v>
      </c>
      <c r="BV12" s="0" t="n">
        <v>65.18000000000001</v>
      </c>
      <c r="BW12" s="171" t="n"/>
      <c r="BY12" s="171" t="n">
        <v>66.25</v>
      </c>
      <c r="BZ12" s="0" t="n">
        <v>66.25</v>
      </c>
      <c r="CA12" s="171" t="n">
        <v>65.19</v>
      </c>
      <c r="CB12" s="0" t="n">
        <v>65.19</v>
      </c>
      <c r="CC12" s="171" t="n">
        <v>65.06999999999999</v>
      </c>
      <c r="CD12" s="0" t="n">
        <v>65.06999999999999</v>
      </c>
      <c r="CG12" s="0" t="n">
        <v>65.06</v>
      </c>
      <c r="CH12" s="0" t="n">
        <v>65.17</v>
      </c>
      <c r="CK12" s="0" t="n">
        <v>65.19</v>
      </c>
      <c r="CL12" s="0" t="n">
        <v>65.19</v>
      </c>
      <c r="CO12" s="0" t="n">
        <v>65.06999999999999</v>
      </c>
      <c r="CP12" s="0" t="n">
        <v>65.06999999999999</v>
      </c>
      <c r="CS12" s="0" t="n">
        <v>65.34999999999999</v>
      </c>
      <c r="CT12" s="0" t="n">
        <v>65.34999999999999</v>
      </c>
      <c r="CW12" s="0" t="n">
        <v>64.97</v>
      </c>
      <c r="CX12" s="0" t="n">
        <v>65.18000000000001</v>
      </c>
      <c r="DA12" s="0" t="n">
        <v>64.97199999999999</v>
      </c>
      <c r="DB12" s="0" t="n">
        <v>65.17700000000001</v>
      </c>
    </row>
    <row r="13">
      <c r="B13" s="0" t="n">
        <v>92</v>
      </c>
      <c r="C13" s="0" t="n">
        <v>64.73999999999999</v>
      </c>
      <c r="D13" s="0" t="n">
        <v>64.73999999999999</v>
      </c>
      <c r="E13" s="171" t="n"/>
      <c r="G13" s="171" t="n">
        <v>64.53</v>
      </c>
      <c r="H13" s="0" t="n">
        <v>64.7</v>
      </c>
      <c r="I13" s="171" t="inlineStr">
        <is>
          <t>67.69</t>
        </is>
      </c>
      <c r="J13" s="0" t="inlineStr">
        <is>
          <t>67.69</t>
        </is>
      </c>
      <c r="K13" s="171" t="inlineStr">
        <is>
          <t>67.27</t>
        </is>
      </c>
      <c r="L13" s="0" t="inlineStr">
        <is>
          <t>67.27</t>
        </is>
      </c>
      <c r="M13" s="171" t="inlineStr">
        <is>
          <t>67.80</t>
        </is>
      </c>
      <c r="N13" s="0" t="inlineStr">
        <is>
          <t>67.80</t>
        </is>
      </c>
      <c r="O13" s="171" t="n">
        <v>65.33</v>
      </c>
      <c r="P13" s="0" t="n">
        <v>65.33</v>
      </c>
      <c r="S13" s="171" t="n">
        <v>66.36</v>
      </c>
      <c r="T13" s="0" t="n">
        <v>66.36</v>
      </c>
      <c r="U13" s="171" t="n"/>
      <c r="W13" s="171" t="n">
        <v>66.12</v>
      </c>
      <c r="X13" s="0" t="n">
        <v>66.12</v>
      </c>
      <c r="Y13" s="171" t="n"/>
      <c r="AA13" s="0" t="n">
        <v>64.54000000000001</v>
      </c>
      <c r="AB13" s="0" t="n">
        <v>64.54000000000001</v>
      </c>
      <c r="AC13" s="171" t="n"/>
      <c r="AE13" s="171" t="n">
        <v>67.01000000000001</v>
      </c>
      <c r="AF13" s="0" t="n">
        <v>67.01000000000001</v>
      </c>
      <c r="AG13" s="171" t="n"/>
      <c r="AI13" s="171" t="n">
        <v>64.05</v>
      </c>
      <c r="AJ13" s="0" t="n">
        <v>64.09</v>
      </c>
      <c r="AK13" s="171" t="n"/>
      <c r="AM13" s="171" t="n">
        <v>64.53</v>
      </c>
      <c r="AN13" s="0" t="n">
        <v>64.53</v>
      </c>
      <c r="AO13" s="171" t="n"/>
      <c r="AQ13" s="171" t="n">
        <v>64.54000000000001</v>
      </c>
      <c r="AR13" s="0" t="n">
        <v>64.54000000000001</v>
      </c>
      <c r="AS13" s="171" t="n"/>
      <c r="AU13" s="0" t="n">
        <v>64.53</v>
      </c>
      <c r="AV13" s="0" t="n">
        <v>64.53</v>
      </c>
      <c r="AW13" s="171" t="n"/>
      <c r="AY13" s="171" t="n">
        <v>64.54000000000001</v>
      </c>
      <c r="AZ13" s="0" t="n">
        <v>64.54000000000001</v>
      </c>
      <c r="BA13" s="171" t="n"/>
      <c r="BC13" s="171" t="n">
        <v>64.73999999999999</v>
      </c>
      <c r="BD13" s="0" t="n">
        <v>64.73999999999999</v>
      </c>
      <c r="BE13" s="171" t="n"/>
      <c r="BG13" s="171" t="n">
        <v>64.39</v>
      </c>
      <c r="BH13" s="0" t="n">
        <v>64.70999999999999</v>
      </c>
      <c r="BI13" s="171" t="n"/>
      <c r="BK13" s="171" t="n">
        <v>64.54000000000001</v>
      </c>
      <c r="BL13" s="0" t="n">
        <v>64.54000000000001</v>
      </c>
      <c r="BM13" s="171" t="n"/>
      <c r="BO13" s="171" t="n">
        <v>64.70999999999999</v>
      </c>
      <c r="BP13" s="0" t="n">
        <v>64.70999999999999</v>
      </c>
      <c r="BQ13" s="171" t="n">
        <v>64.54000000000001</v>
      </c>
      <c r="BR13" s="0" t="n">
        <v>64.54000000000001</v>
      </c>
      <c r="BS13" s="171" t="n"/>
      <c r="BU13" s="171" t="n">
        <v>64.39</v>
      </c>
      <c r="BV13" s="0" t="n">
        <v>64.70999999999999</v>
      </c>
      <c r="BW13" s="171" t="n"/>
      <c r="BY13" s="171" t="n">
        <v>65.36</v>
      </c>
      <c r="BZ13" s="0" t="n">
        <v>65.36</v>
      </c>
      <c r="CA13" s="171" t="n">
        <v>64.59</v>
      </c>
      <c r="CB13" s="0" t="n">
        <v>64.59</v>
      </c>
      <c r="CC13" s="171" t="n">
        <v>64.54000000000001</v>
      </c>
      <c r="CD13" s="0" t="n">
        <v>64.54000000000001</v>
      </c>
      <c r="CG13" s="0" t="n">
        <v>64.53</v>
      </c>
      <c r="CH13" s="0" t="n">
        <v>64.7</v>
      </c>
      <c r="CK13" s="0" t="n">
        <v>64.73999999999999</v>
      </c>
      <c r="CL13" s="0" t="n">
        <v>64.73999999999999</v>
      </c>
      <c r="CO13" s="0" t="n">
        <v>64.54000000000001</v>
      </c>
      <c r="CP13" s="0" t="n">
        <v>64.54000000000001</v>
      </c>
      <c r="CS13" s="0" t="n">
        <v>64.86</v>
      </c>
      <c r="CT13" s="0" t="n">
        <v>64.86</v>
      </c>
      <c r="CW13" s="0" t="n">
        <v>64.39</v>
      </c>
      <c r="CX13" s="0" t="n">
        <v>64.70999999999999</v>
      </c>
      <c r="DA13" s="0" t="n">
        <v>64.389</v>
      </c>
      <c r="DB13" s="0" t="n">
        <v>64.708</v>
      </c>
    </row>
    <row r="14">
      <c r="B14" s="0" t="n">
        <v>91</v>
      </c>
      <c r="C14" s="0" t="n">
        <v>64.34999999999999</v>
      </c>
      <c r="D14" s="0" t="n">
        <v>64.34999999999999</v>
      </c>
      <c r="E14" s="171" t="n"/>
      <c r="G14" s="171" t="n">
        <v>64.17</v>
      </c>
      <c r="H14" s="0" t="n">
        <v>64.33</v>
      </c>
      <c r="I14" s="171" t="inlineStr">
        <is>
          <t>67.38</t>
        </is>
      </c>
      <c r="J14" s="0" t="inlineStr">
        <is>
          <t>67.38</t>
        </is>
      </c>
      <c r="K14" s="171" t="inlineStr">
        <is>
          <t>66.99</t>
        </is>
      </c>
      <c r="L14" s="0" t="inlineStr">
        <is>
          <t>66.99</t>
        </is>
      </c>
      <c r="M14" s="171" t="inlineStr">
        <is>
          <t>67.50</t>
        </is>
      </c>
      <c r="N14" s="0" t="inlineStr">
        <is>
          <t>67.50</t>
        </is>
      </c>
      <c r="O14" s="171" t="n">
        <v>65.02</v>
      </c>
      <c r="P14" s="0" t="n">
        <v>65.02</v>
      </c>
      <c r="S14" s="171" t="n">
        <v>66.12</v>
      </c>
      <c r="T14" s="0" t="n">
        <v>66.12</v>
      </c>
      <c r="U14" s="171" t="n"/>
      <c r="W14" s="171" t="n">
        <v>65.84</v>
      </c>
      <c r="X14" s="0" t="n">
        <v>65.84</v>
      </c>
      <c r="Y14" s="171" t="n"/>
      <c r="AA14" s="0" t="n">
        <v>64.18000000000001</v>
      </c>
      <c r="AB14" s="0" t="n">
        <v>64.18000000000001</v>
      </c>
      <c r="AC14" s="171" t="n"/>
      <c r="AE14" s="171" t="n">
        <v>66.54000000000001</v>
      </c>
      <c r="AF14" s="0" t="n">
        <v>66.54000000000001</v>
      </c>
      <c r="AG14" s="171" t="n"/>
      <c r="AI14" s="171" t="n">
        <v>63.7</v>
      </c>
      <c r="AJ14" s="0" t="n">
        <v>63.72</v>
      </c>
      <c r="AK14" s="171" t="n"/>
      <c r="AM14" s="171" t="n">
        <v>64.17</v>
      </c>
      <c r="AN14" s="0" t="n">
        <v>64.17</v>
      </c>
      <c r="AO14" s="171" t="n"/>
      <c r="AQ14" s="171" t="n">
        <v>64.18000000000001</v>
      </c>
      <c r="AR14" s="0" t="n">
        <v>64.18000000000001</v>
      </c>
      <c r="AS14" s="171" t="n"/>
      <c r="AU14" s="0" t="n">
        <v>64.17</v>
      </c>
      <c r="AV14" s="0" t="n">
        <v>64.17</v>
      </c>
      <c r="AW14" s="171" t="n"/>
      <c r="AY14" s="171" t="n">
        <v>64.18000000000001</v>
      </c>
      <c r="AZ14" s="0" t="n">
        <v>64.18000000000001</v>
      </c>
      <c r="BA14" s="171" t="n"/>
      <c r="BC14" s="171" t="n">
        <v>64.34999999999999</v>
      </c>
      <c r="BD14" s="0" t="n">
        <v>64.34999999999999</v>
      </c>
      <c r="BE14" s="171" t="n"/>
      <c r="BG14" s="171" t="n">
        <v>64.04000000000001</v>
      </c>
      <c r="BH14" s="0" t="n">
        <v>64.33</v>
      </c>
      <c r="BI14" s="171" t="n"/>
      <c r="BK14" s="171" t="n">
        <v>64.18000000000001</v>
      </c>
      <c r="BL14" s="0" t="n">
        <v>64.18000000000001</v>
      </c>
      <c r="BM14" s="171" t="n"/>
      <c r="BO14" s="171" t="n">
        <v>64.33</v>
      </c>
      <c r="BP14" s="0" t="n">
        <v>64.33</v>
      </c>
      <c r="BQ14" s="171" t="n">
        <v>64.18000000000001</v>
      </c>
      <c r="BR14" s="0" t="n">
        <v>64.18000000000001</v>
      </c>
      <c r="BS14" s="171" t="n"/>
      <c r="BU14" s="171" t="n">
        <v>64.04000000000001</v>
      </c>
      <c r="BV14" s="0" t="n">
        <v>64.33</v>
      </c>
      <c r="BW14" s="171" t="n"/>
      <c r="BY14" s="171" t="n">
        <v>64.79000000000001</v>
      </c>
      <c r="BZ14" s="0" t="n">
        <v>64.79000000000001</v>
      </c>
      <c r="CA14" s="171" t="n">
        <v>64.18000000000001</v>
      </c>
      <c r="CB14" s="0" t="n">
        <v>64.18000000000001</v>
      </c>
      <c r="CC14" s="171" t="n">
        <v>64.18000000000001</v>
      </c>
      <c r="CD14" s="0" t="n">
        <v>64.18000000000001</v>
      </c>
      <c r="CG14" s="0" t="n">
        <v>64.17</v>
      </c>
      <c r="CH14" s="0" t="n">
        <v>64.33</v>
      </c>
      <c r="CK14" s="0" t="n">
        <v>64.34999999999999</v>
      </c>
      <c r="CL14" s="0" t="n">
        <v>64.34999999999999</v>
      </c>
      <c r="CO14" s="0" t="n">
        <v>64.18000000000001</v>
      </c>
      <c r="CP14" s="0" t="n">
        <v>64.18000000000001</v>
      </c>
      <c r="CS14" s="0" t="n">
        <v>64.45999999999999</v>
      </c>
      <c r="CT14" s="0" t="n">
        <v>64.45999999999999</v>
      </c>
      <c r="CW14" s="0" t="n">
        <v>64.04000000000001</v>
      </c>
      <c r="CX14" s="0" t="n">
        <v>64.33</v>
      </c>
      <c r="DA14" s="0" t="n">
        <v>64.03700000000001</v>
      </c>
      <c r="DB14" s="0" t="n">
        <v>64.333</v>
      </c>
    </row>
    <row r="15">
      <c r="B15" s="0" t="n">
        <v>90</v>
      </c>
      <c r="C15" s="0" t="n">
        <v>63.97</v>
      </c>
      <c r="D15" s="0" t="n">
        <v>63.97</v>
      </c>
      <c r="E15" s="171" t="n"/>
      <c r="G15" s="171" t="n">
        <v>63.82</v>
      </c>
      <c r="H15" s="0" t="n">
        <v>63.97</v>
      </c>
      <c r="I15" s="171" t="inlineStr">
        <is>
          <t>67.09</t>
        </is>
      </c>
      <c r="J15" s="0" t="inlineStr">
        <is>
          <t>67.09</t>
        </is>
      </c>
      <c r="K15" s="171" t="inlineStr">
        <is>
          <t>66.70</t>
        </is>
      </c>
      <c r="L15" s="0" t="inlineStr">
        <is>
          <t>66.70</t>
        </is>
      </c>
      <c r="M15" s="171" t="inlineStr">
        <is>
          <t>67.23</t>
        </is>
      </c>
      <c r="N15" s="0" t="inlineStr">
        <is>
          <t>67.23</t>
        </is>
      </c>
      <c r="O15" s="171" t="n">
        <v>64.77</v>
      </c>
      <c r="P15" s="0" t="n">
        <v>64.77</v>
      </c>
      <c r="S15" s="171" t="n">
        <v>65.88</v>
      </c>
      <c r="T15" s="0" t="n">
        <v>65.88</v>
      </c>
      <c r="U15" s="171" t="n"/>
      <c r="W15" s="171" t="n">
        <v>65.55</v>
      </c>
      <c r="X15" s="0" t="n">
        <v>65.55</v>
      </c>
      <c r="Y15" s="171" t="n"/>
      <c r="AA15" s="0" t="n">
        <v>63.82</v>
      </c>
      <c r="AB15" s="0" t="n">
        <v>63.82</v>
      </c>
      <c r="AC15" s="171" t="n"/>
      <c r="AE15" s="171" t="n">
        <v>66.33</v>
      </c>
      <c r="AF15" s="0" t="n">
        <v>66.33</v>
      </c>
      <c r="AG15" s="171" t="n"/>
      <c r="AI15" s="171" t="n">
        <v>63.35</v>
      </c>
      <c r="AJ15" s="0" t="n">
        <v>63.37</v>
      </c>
      <c r="AK15" s="171" t="n"/>
      <c r="AM15" s="171" t="n">
        <v>63.82</v>
      </c>
      <c r="AN15" s="0" t="n">
        <v>63.82</v>
      </c>
      <c r="AO15" s="171" t="n"/>
      <c r="AQ15" s="171" t="n">
        <v>63.82</v>
      </c>
      <c r="AR15" s="0" t="n">
        <v>63.82</v>
      </c>
      <c r="AS15" s="171" t="n"/>
      <c r="AU15" s="0" t="n">
        <v>63.82</v>
      </c>
      <c r="AV15" s="0" t="n">
        <v>63.82</v>
      </c>
      <c r="AW15" s="171" t="n"/>
      <c r="AY15" s="171" t="n">
        <v>63.82</v>
      </c>
      <c r="AZ15" s="0" t="n">
        <v>63.82</v>
      </c>
      <c r="BA15" s="171" t="n"/>
      <c r="BC15" s="171" t="n">
        <v>63.97</v>
      </c>
      <c r="BD15" s="0" t="n">
        <v>63.97</v>
      </c>
      <c r="BE15" s="171" t="n"/>
      <c r="BG15" s="171" t="n">
        <v>63.68</v>
      </c>
      <c r="BH15" s="0" t="n">
        <v>63.98</v>
      </c>
      <c r="BI15" s="171" t="n"/>
      <c r="BK15" s="171" t="n">
        <v>63.82</v>
      </c>
      <c r="BL15" s="0" t="n">
        <v>63.82</v>
      </c>
      <c r="BM15" s="171" t="n"/>
      <c r="BO15" s="171" t="n">
        <v>63.98</v>
      </c>
      <c r="BP15" s="0" t="n">
        <v>63.98</v>
      </c>
      <c r="BQ15" s="171" t="n">
        <v>63.82</v>
      </c>
      <c r="BR15" s="0" t="n">
        <v>63.82</v>
      </c>
      <c r="BS15" s="171" t="n"/>
      <c r="BU15" s="171" t="n">
        <v>63.69</v>
      </c>
      <c r="BV15" s="0" t="n">
        <v>63.98</v>
      </c>
      <c r="BW15" s="171" t="n"/>
      <c r="BY15" s="171" t="n">
        <v>64.34</v>
      </c>
      <c r="BZ15" s="0" t="n">
        <v>64.34</v>
      </c>
      <c r="CA15" s="171" t="n">
        <v>63.78</v>
      </c>
      <c r="CB15" s="0" t="n">
        <v>63.78</v>
      </c>
      <c r="CC15" s="171" t="n">
        <v>63.82</v>
      </c>
      <c r="CD15" s="0" t="n">
        <v>63.82</v>
      </c>
      <c r="CG15" s="0" t="n">
        <v>63.82</v>
      </c>
      <c r="CH15" s="0" t="n">
        <v>63.97</v>
      </c>
      <c r="CK15" s="0" t="n">
        <v>63.97</v>
      </c>
      <c r="CL15" s="0" t="n">
        <v>63.97</v>
      </c>
      <c r="CO15" s="0" t="n">
        <v>63.82</v>
      </c>
      <c r="CP15" s="0" t="n">
        <v>63.82</v>
      </c>
      <c r="CS15" s="0" t="n">
        <v>64.08</v>
      </c>
      <c r="CT15" s="0" t="n">
        <v>64.08</v>
      </c>
      <c r="CW15" s="0" t="n">
        <v>63.69</v>
      </c>
      <c r="CX15" s="0" t="n">
        <v>63.98</v>
      </c>
      <c r="DA15" s="0" t="n">
        <v>63.685</v>
      </c>
      <c r="DB15" s="0" t="n">
        <v>63.979</v>
      </c>
    </row>
    <row r="16">
      <c r="B16" s="0" t="n">
        <v>89</v>
      </c>
      <c r="C16" s="0" t="n">
        <v>63.57</v>
      </c>
      <c r="D16" s="0" t="n">
        <v>63.57</v>
      </c>
      <c r="E16" s="171" t="n"/>
      <c r="G16" s="171" t="n">
        <v>63.43</v>
      </c>
      <c r="H16" s="0" t="n">
        <v>63.48</v>
      </c>
      <c r="I16" s="171" t="inlineStr">
        <is>
          <t>66.87</t>
        </is>
      </c>
      <c r="J16" s="0" t="inlineStr">
        <is>
          <t>66.87</t>
        </is>
      </c>
      <c r="K16" s="171" t="inlineStr">
        <is>
          <t>66.47</t>
        </is>
      </c>
      <c r="L16" s="0" t="inlineStr">
        <is>
          <t>66.47</t>
        </is>
      </c>
      <c r="M16" s="171" t="inlineStr">
        <is>
          <t>67.02</t>
        </is>
      </c>
      <c r="N16" s="0" t="inlineStr">
        <is>
          <t>67.02</t>
        </is>
      </c>
      <c r="O16" s="171" t="n">
        <v>64.53</v>
      </c>
      <c r="P16" s="0" t="n">
        <v>64.53</v>
      </c>
      <c r="S16" s="171" t="n">
        <v>65.62</v>
      </c>
      <c r="T16" s="0" t="n">
        <v>65.62</v>
      </c>
      <c r="U16" s="171" t="n"/>
      <c r="W16" s="171" t="n">
        <v>65.3</v>
      </c>
      <c r="X16" s="0" t="n">
        <v>65.3</v>
      </c>
      <c r="Y16" s="171" t="n"/>
      <c r="AA16" s="0" t="n">
        <v>63.43</v>
      </c>
      <c r="AB16" s="0" t="n">
        <v>63.43</v>
      </c>
      <c r="AC16" s="171" t="n"/>
      <c r="AE16" s="171" t="n">
        <v>65.66</v>
      </c>
      <c r="AF16" s="0" t="n">
        <v>65.66</v>
      </c>
      <c r="AG16" s="171" t="n"/>
      <c r="AI16" s="171" t="n">
        <v>63.06</v>
      </c>
      <c r="AJ16" s="0" t="n">
        <v>62.88</v>
      </c>
      <c r="AK16" s="171" t="n"/>
      <c r="AM16" s="171" t="n">
        <v>63.43</v>
      </c>
      <c r="AN16" s="0" t="n">
        <v>63.43</v>
      </c>
      <c r="AO16" s="171" t="n"/>
      <c r="AQ16" s="171" t="n">
        <v>63.43</v>
      </c>
      <c r="AR16" s="0" t="n">
        <v>63.43</v>
      </c>
      <c r="AS16" s="171" t="n"/>
      <c r="AU16" s="0" t="n">
        <v>63.43</v>
      </c>
      <c r="AV16" s="0" t="n">
        <v>63.43</v>
      </c>
      <c r="AW16" s="171" t="n"/>
      <c r="AY16" s="171" t="n">
        <v>63.43</v>
      </c>
      <c r="AZ16" s="0" t="n">
        <v>63.43</v>
      </c>
      <c r="BA16" s="171" t="n"/>
      <c r="BC16" s="171" t="n">
        <v>63.57</v>
      </c>
      <c r="BD16" s="0" t="n">
        <v>63.57</v>
      </c>
      <c r="BE16" s="171" t="n"/>
      <c r="BG16" s="171" t="n">
        <v>63.39</v>
      </c>
      <c r="BH16" s="0" t="n">
        <v>63.49</v>
      </c>
      <c r="BI16" s="171" t="n"/>
      <c r="BK16" s="171" t="n">
        <v>63.43</v>
      </c>
      <c r="BL16" s="0" t="n">
        <v>63.43</v>
      </c>
      <c r="BM16" s="171" t="n"/>
      <c r="BO16" s="171" t="n">
        <v>63.49</v>
      </c>
      <c r="BP16" s="0" t="n">
        <v>63.49</v>
      </c>
      <c r="BQ16" s="171" t="n">
        <v>63.43</v>
      </c>
      <c r="BR16" s="0" t="n">
        <v>63.43</v>
      </c>
      <c r="BS16" s="171" t="n"/>
      <c r="BU16" s="171" t="n">
        <v>63.39</v>
      </c>
      <c r="BV16" s="0" t="n">
        <v>63.49</v>
      </c>
      <c r="BW16" s="171" t="n"/>
      <c r="BY16" s="171" t="n">
        <v>63.89</v>
      </c>
      <c r="BZ16" s="0" t="n">
        <v>63.89</v>
      </c>
      <c r="CA16" s="171" t="n">
        <v>63.4</v>
      </c>
      <c r="CB16" s="0" t="n">
        <v>63.4</v>
      </c>
      <c r="CC16" s="171" t="n">
        <v>63.43</v>
      </c>
      <c r="CD16" s="0" t="n">
        <v>63.43</v>
      </c>
      <c r="CG16" s="0" t="n">
        <v>63.43</v>
      </c>
      <c r="CH16" s="0" t="n">
        <v>63.48</v>
      </c>
      <c r="CK16" s="0" t="n">
        <v>63.57</v>
      </c>
      <c r="CL16" s="0" t="n">
        <v>63.57</v>
      </c>
      <c r="CO16" s="0" t="n">
        <v>63.43</v>
      </c>
      <c r="CP16" s="0" t="n">
        <v>63.43</v>
      </c>
      <c r="CS16" s="0" t="n">
        <v>63.67</v>
      </c>
      <c r="CT16" s="0" t="n">
        <v>63.67</v>
      </c>
      <c r="CW16" s="0" t="n">
        <v>63.39</v>
      </c>
      <c r="CX16" s="0" t="n">
        <v>63.49</v>
      </c>
      <c r="DA16" s="0" t="n">
        <v>63.389</v>
      </c>
      <c r="DB16" s="0" t="n">
        <v>63.485</v>
      </c>
    </row>
    <row r="17">
      <c r="B17" s="0" t="n">
        <v>88</v>
      </c>
      <c r="C17" s="0" t="n">
        <v>63.19</v>
      </c>
      <c r="D17" s="0" t="n">
        <v>63.19</v>
      </c>
      <c r="E17" s="171" t="n"/>
      <c r="G17" s="171" t="n">
        <v>63.09</v>
      </c>
      <c r="H17" s="0" t="n">
        <v>63.11</v>
      </c>
      <c r="I17" s="171" t="inlineStr">
        <is>
          <t>66.57</t>
        </is>
      </c>
      <c r="J17" s="0" t="inlineStr">
        <is>
          <t>66.57</t>
        </is>
      </c>
      <c r="K17" s="171" t="inlineStr">
        <is>
          <t>66.22</t>
        </is>
      </c>
      <c r="L17" s="0" t="inlineStr">
        <is>
          <t>66.22</t>
        </is>
      </c>
      <c r="M17" s="171" t="inlineStr">
        <is>
          <t>66.73</t>
        </is>
      </c>
      <c r="N17" s="0" t="inlineStr">
        <is>
          <t>66.73</t>
        </is>
      </c>
      <c r="O17" s="171" t="n">
        <v>64.2</v>
      </c>
      <c r="P17" s="0" t="n">
        <v>64.2</v>
      </c>
      <c r="S17" s="171" t="n">
        <v>65.40000000000001</v>
      </c>
      <c r="T17" s="0" t="n">
        <v>65.40000000000001</v>
      </c>
      <c r="U17" s="171" t="n"/>
      <c r="W17" s="171" t="n">
        <v>65.03</v>
      </c>
      <c r="X17" s="0" t="n">
        <v>65.03</v>
      </c>
      <c r="Y17" s="171" t="n"/>
      <c r="AA17" s="0" t="n">
        <v>63.1</v>
      </c>
      <c r="AB17" s="0" t="n">
        <v>63.1</v>
      </c>
      <c r="AC17" s="171" t="n"/>
      <c r="AE17" s="171" t="n">
        <v>65.45</v>
      </c>
      <c r="AF17" s="0" t="n">
        <v>65.45</v>
      </c>
      <c r="AG17" s="171" t="n"/>
      <c r="AI17" s="171" t="n">
        <v>62.75</v>
      </c>
      <c r="AJ17" s="0" t="n">
        <v>62.52</v>
      </c>
      <c r="AK17" s="171" t="n"/>
      <c r="AM17" s="171" t="n">
        <v>63.09</v>
      </c>
      <c r="AN17" s="0" t="n">
        <v>63.09</v>
      </c>
      <c r="AO17" s="171" t="n"/>
      <c r="AQ17" s="171" t="n">
        <v>63.1</v>
      </c>
      <c r="AR17" s="0" t="n">
        <v>63.1</v>
      </c>
      <c r="AS17" s="171" t="n"/>
      <c r="AU17" s="0" t="n">
        <v>63.09</v>
      </c>
      <c r="AV17" s="0" t="n">
        <v>63.09</v>
      </c>
      <c r="AW17" s="171" t="n"/>
      <c r="AY17" s="171" t="n">
        <v>63.1</v>
      </c>
      <c r="AZ17" s="0" t="n">
        <v>63.1</v>
      </c>
      <c r="BA17" s="171" t="n"/>
      <c r="BC17" s="171" t="n">
        <v>63.19</v>
      </c>
      <c r="BD17" s="0" t="n">
        <v>63.19</v>
      </c>
      <c r="BE17" s="171" t="n"/>
      <c r="BG17" s="171" t="n">
        <v>63.08</v>
      </c>
      <c r="BH17" s="0" t="n">
        <v>63.12</v>
      </c>
      <c r="BI17" s="171" t="n"/>
      <c r="BK17" s="171" t="n">
        <v>63.1</v>
      </c>
      <c r="BL17" s="0" t="n">
        <v>63.1</v>
      </c>
      <c r="BM17" s="171" t="n"/>
      <c r="BO17" s="171" t="n">
        <v>63.12</v>
      </c>
      <c r="BP17" s="0" t="n">
        <v>63.12</v>
      </c>
      <c r="BQ17" s="171" t="n">
        <v>63.1</v>
      </c>
      <c r="BR17" s="0" t="n">
        <v>63.1</v>
      </c>
      <c r="BS17" s="171" t="n"/>
      <c r="BU17" s="171" t="n">
        <v>63.08</v>
      </c>
      <c r="BV17" s="0" t="n">
        <v>63.12</v>
      </c>
      <c r="BW17" s="171" t="n"/>
      <c r="BY17" s="171" t="n">
        <v>63.42</v>
      </c>
      <c r="BZ17" s="0" t="n">
        <v>63.42</v>
      </c>
      <c r="CA17" s="171" t="n">
        <v>63</v>
      </c>
      <c r="CB17" s="0" t="n">
        <v>63</v>
      </c>
      <c r="CC17" s="171" t="n">
        <v>63.1</v>
      </c>
      <c r="CD17" s="0" t="n">
        <v>63.1</v>
      </c>
      <c r="CG17" s="0" t="n">
        <v>63.09</v>
      </c>
      <c r="CH17" s="0" t="n">
        <v>63.11</v>
      </c>
      <c r="CK17" s="0" t="n">
        <v>63.19</v>
      </c>
      <c r="CL17" s="0" t="n">
        <v>63.19</v>
      </c>
      <c r="CO17" s="0" t="n">
        <v>63.1</v>
      </c>
      <c r="CP17" s="0" t="n">
        <v>63.1</v>
      </c>
      <c r="CS17" s="0" t="n">
        <v>63.32</v>
      </c>
      <c r="CT17" s="0" t="n">
        <v>63.32</v>
      </c>
      <c r="CW17" s="0" t="n">
        <v>63.08</v>
      </c>
      <c r="CX17" s="0" t="n">
        <v>63.12</v>
      </c>
      <c r="DA17" s="0" t="n">
        <v>63.083</v>
      </c>
      <c r="DB17" s="0" t="n">
        <v>63.117</v>
      </c>
    </row>
    <row r="18">
      <c r="B18" s="0" t="n">
        <v>87</v>
      </c>
      <c r="C18" s="0" t="n">
        <v>62.79</v>
      </c>
      <c r="D18" s="0" t="n">
        <v>62.79</v>
      </c>
      <c r="E18" s="171" t="n"/>
      <c r="G18" s="171" t="n">
        <v>62.73</v>
      </c>
      <c r="H18" s="0" t="n">
        <v>62.69</v>
      </c>
      <c r="I18" s="171" t="inlineStr">
        <is>
          <t>66.22</t>
        </is>
      </c>
      <c r="J18" s="0" t="inlineStr">
        <is>
          <t>66.22</t>
        </is>
      </c>
      <c r="K18" s="171" t="inlineStr">
        <is>
          <t>65.97</t>
        </is>
      </c>
      <c r="L18" s="0" t="inlineStr">
        <is>
          <t>65.97</t>
        </is>
      </c>
      <c r="M18" s="171" t="inlineStr">
        <is>
          <t>66.40</t>
        </is>
      </c>
      <c r="N18" s="0" t="inlineStr">
        <is>
          <t>66.40</t>
        </is>
      </c>
      <c r="O18" s="171" t="n">
        <v>63.91</v>
      </c>
      <c r="P18" s="0" t="n">
        <v>63.91</v>
      </c>
      <c r="S18" s="171" t="n">
        <v>65.16</v>
      </c>
      <c r="T18" s="0" t="n">
        <v>65.16</v>
      </c>
      <c r="U18" s="171" t="n"/>
      <c r="W18" s="171" t="n">
        <v>64.68000000000001</v>
      </c>
      <c r="X18" s="0" t="n">
        <v>64.68000000000001</v>
      </c>
      <c r="Y18" s="171" t="n"/>
      <c r="AA18" s="0" t="n">
        <v>62.74</v>
      </c>
      <c r="AB18" s="0" t="n">
        <v>62.74</v>
      </c>
      <c r="AC18" s="171" t="n"/>
      <c r="AE18" s="171" t="n">
        <v>64.89</v>
      </c>
      <c r="AF18" s="0" t="n">
        <v>64.89</v>
      </c>
      <c r="AG18" s="171" t="n"/>
      <c r="AI18" s="171" t="n">
        <v>62.44</v>
      </c>
      <c r="AJ18" s="0" t="n">
        <v>62.1</v>
      </c>
      <c r="AK18" s="171" t="n"/>
      <c r="AM18" s="171" t="n">
        <v>62.73</v>
      </c>
      <c r="AN18" s="0" t="n">
        <v>62.73</v>
      </c>
      <c r="AO18" s="171" t="n"/>
      <c r="AQ18" s="171" t="n">
        <v>62.74</v>
      </c>
      <c r="AR18" s="0" t="n">
        <v>62.74</v>
      </c>
      <c r="AS18" s="171" t="n"/>
      <c r="AU18" s="0" t="n">
        <v>62.73</v>
      </c>
      <c r="AV18" s="0" t="n">
        <v>62.73</v>
      </c>
      <c r="AW18" s="171" t="n"/>
      <c r="AY18" s="171" t="n">
        <v>62.74</v>
      </c>
      <c r="AZ18" s="0" t="n">
        <v>62.74</v>
      </c>
      <c r="BA18" s="171" t="n"/>
      <c r="BC18" s="171" t="n">
        <v>62.79</v>
      </c>
      <c r="BD18" s="0" t="n">
        <v>62.79</v>
      </c>
      <c r="BE18" s="171" t="n"/>
      <c r="BG18" s="171" t="n">
        <v>62.77</v>
      </c>
      <c r="BH18" s="0" t="n">
        <v>62.69</v>
      </c>
      <c r="BI18" s="171" t="n"/>
      <c r="BK18" s="171" t="n">
        <v>62.74</v>
      </c>
      <c r="BL18" s="0" t="n">
        <v>62.74</v>
      </c>
      <c r="BM18" s="171" t="n"/>
      <c r="BO18" s="171" t="n">
        <v>62.69</v>
      </c>
      <c r="BP18" s="0" t="n">
        <v>62.69</v>
      </c>
      <c r="BQ18" s="171" t="n">
        <v>62.74</v>
      </c>
      <c r="BR18" s="0" t="n">
        <v>62.74</v>
      </c>
      <c r="BS18" s="171" t="n"/>
      <c r="BU18" s="171" t="n">
        <v>62.77</v>
      </c>
      <c r="BV18" s="0" t="n">
        <v>62.69</v>
      </c>
      <c r="BW18" s="171" t="n"/>
      <c r="BY18" s="171" t="n">
        <v>62.96</v>
      </c>
      <c r="BZ18" s="0" t="n">
        <v>62.96</v>
      </c>
      <c r="CA18" s="171" t="n">
        <v>62.63</v>
      </c>
      <c r="CB18" s="0" t="n">
        <v>62.63</v>
      </c>
      <c r="CC18" s="171" t="n">
        <v>62.74</v>
      </c>
      <c r="CD18" s="0" t="n">
        <v>62.74</v>
      </c>
      <c r="CG18" s="0" t="n">
        <v>62.73</v>
      </c>
      <c r="CH18" s="0" t="n">
        <v>62.69</v>
      </c>
      <c r="CK18" s="0" t="n">
        <v>62.79</v>
      </c>
      <c r="CL18" s="0" t="n">
        <v>62.79</v>
      </c>
      <c r="CO18" s="0" t="n">
        <v>62.74</v>
      </c>
      <c r="CP18" s="0" t="n">
        <v>62.74</v>
      </c>
      <c r="CS18" s="0" t="n">
        <v>62.96</v>
      </c>
      <c r="CT18" s="0" t="n">
        <v>62.96</v>
      </c>
      <c r="CW18" s="0" t="n">
        <v>62.77</v>
      </c>
      <c r="CX18" s="0" t="n">
        <v>62.69</v>
      </c>
      <c r="DA18" s="0" t="n">
        <v>62.774</v>
      </c>
      <c r="DB18" s="0" t="n">
        <v>62.692</v>
      </c>
    </row>
    <row r="19">
      <c r="B19" s="0" t="n">
        <v>86</v>
      </c>
      <c r="C19" s="0" t="n">
        <v>62.44</v>
      </c>
      <c r="D19" s="0" t="n">
        <v>62.44</v>
      </c>
      <c r="E19" s="171" t="n"/>
      <c r="G19" s="171" t="n">
        <v>62.39</v>
      </c>
      <c r="H19" s="0" t="n">
        <v>62.32</v>
      </c>
      <c r="I19" s="171" t="inlineStr">
        <is>
          <t>65.92</t>
        </is>
      </c>
      <c r="J19" s="0" t="inlineStr">
        <is>
          <t>65.92</t>
        </is>
      </c>
      <c r="K19" s="171" t="inlineStr">
        <is>
          <t>65.72</t>
        </is>
      </c>
      <c r="L19" s="0" t="inlineStr">
        <is>
          <t>65.72</t>
        </is>
      </c>
      <c r="M19" s="171" t="inlineStr">
        <is>
          <t>66.11</t>
        </is>
      </c>
      <c r="N19" s="0" t="inlineStr">
        <is>
          <t>66.11</t>
        </is>
      </c>
      <c r="O19" s="171" t="n">
        <v>63.72</v>
      </c>
      <c r="P19" s="0" t="n">
        <v>63.72</v>
      </c>
      <c r="S19" s="171" t="n">
        <v>64.93000000000001</v>
      </c>
      <c r="T19" s="0" t="n">
        <v>64.93000000000001</v>
      </c>
      <c r="U19" s="171" t="n"/>
      <c r="W19" s="171" t="n">
        <v>64.34</v>
      </c>
      <c r="X19" s="0" t="n">
        <v>64.34</v>
      </c>
      <c r="Y19" s="171" t="n"/>
      <c r="AA19" s="0" t="n">
        <v>62.4</v>
      </c>
      <c r="AB19" s="0" t="n">
        <v>62.4</v>
      </c>
      <c r="AC19" s="171" t="n"/>
      <c r="AE19" s="171" t="n">
        <v>64.5</v>
      </c>
      <c r="AF19" s="0" t="n">
        <v>64.5</v>
      </c>
      <c r="AG19" s="171" t="n"/>
      <c r="AI19" s="171" t="n">
        <v>62.13</v>
      </c>
      <c r="AJ19" s="0" t="n">
        <v>61.74</v>
      </c>
      <c r="AK19" s="171" t="n"/>
      <c r="AM19" s="171" t="n">
        <v>62.39</v>
      </c>
      <c r="AN19" s="0" t="n">
        <v>62.39</v>
      </c>
      <c r="AO19" s="171" t="n"/>
      <c r="AQ19" s="171" t="n">
        <v>62.4</v>
      </c>
      <c r="AR19" s="0" t="n">
        <v>62.4</v>
      </c>
      <c r="AS19" s="171" t="n"/>
      <c r="AU19" s="0" t="n">
        <v>62.39</v>
      </c>
      <c r="AV19" s="0" t="n">
        <v>62.39</v>
      </c>
      <c r="AW19" s="171" t="n"/>
      <c r="AY19" s="171" t="n">
        <v>62.4</v>
      </c>
      <c r="AZ19" s="0" t="n">
        <v>62.4</v>
      </c>
      <c r="BA19" s="171" t="n"/>
      <c r="BC19" s="171" t="n">
        <v>62.44</v>
      </c>
      <c r="BD19" s="0" t="n">
        <v>62.44</v>
      </c>
      <c r="BE19" s="171" t="n"/>
      <c r="BG19" s="171" t="n">
        <v>62.46</v>
      </c>
      <c r="BH19" s="0" t="n">
        <v>62.33</v>
      </c>
      <c r="BI19" s="171" t="n"/>
      <c r="BK19" s="171" t="n">
        <v>62.4</v>
      </c>
      <c r="BL19" s="0" t="n">
        <v>62.4</v>
      </c>
      <c r="BM19" s="171" t="n"/>
      <c r="BO19" s="171" t="n">
        <v>62.33</v>
      </c>
      <c r="BP19" s="0" t="n">
        <v>62.33</v>
      </c>
      <c r="BQ19" s="171" t="n">
        <v>62.4</v>
      </c>
      <c r="BR19" s="0" t="n">
        <v>62.4</v>
      </c>
      <c r="BS19" s="171" t="n"/>
      <c r="BU19" s="171" t="n">
        <v>62.46</v>
      </c>
      <c r="BV19" s="0" t="n">
        <v>62.33</v>
      </c>
      <c r="BW19" s="171" t="n"/>
      <c r="BY19" s="171" t="n">
        <v>62.56</v>
      </c>
      <c r="BZ19" s="0" t="n">
        <v>62.56</v>
      </c>
      <c r="CA19" s="171" t="n">
        <v>62.31</v>
      </c>
      <c r="CB19" s="0" t="n">
        <v>62.31</v>
      </c>
      <c r="CC19" s="171" t="n">
        <v>62.4</v>
      </c>
      <c r="CD19" s="0" t="n">
        <v>62.4</v>
      </c>
      <c r="CG19" s="0" t="n">
        <v>62.39</v>
      </c>
      <c r="CH19" s="0" t="n">
        <v>62.32</v>
      </c>
      <c r="CK19" s="0" t="n">
        <v>62.44</v>
      </c>
      <c r="CL19" s="0" t="n">
        <v>62.44</v>
      </c>
      <c r="CO19" s="0" t="n">
        <v>62.4</v>
      </c>
      <c r="CP19" s="0" t="n">
        <v>62.4</v>
      </c>
      <c r="CS19" s="0" t="n">
        <v>62.63</v>
      </c>
      <c r="CT19" s="0" t="n">
        <v>62.63</v>
      </c>
      <c r="CW19" s="0" t="n">
        <v>62.46</v>
      </c>
      <c r="CX19" s="0" t="n">
        <v>62.33</v>
      </c>
      <c r="DA19" s="0" t="n">
        <v>62.456</v>
      </c>
      <c r="DB19" s="0" t="n">
        <v>62.329</v>
      </c>
    </row>
    <row r="20">
      <c r="B20" s="0" t="n">
        <v>85</v>
      </c>
      <c r="C20" s="0" t="n">
        <v>62.08</v>
      </c>
      <c r="D20" s="0" t="n">
        <v>62.08</v>
      </c>
      <c r="E20" s="171" t="n"/>
      <c r="G20" s="171" t="n">
        <v>62.05</v>
      </c>
      <c r="H20" s="0" t="n">
        <v>61.96</v>
      </c>
      <c r="I20" s="171" t="inlineStr">
        <is>
          <t>65.63</t>
        </is>
      </c>
      <c r="J20" s="0" t="inlineStr">
        <is>
          <t>65.63</t>
        </is>
      </c>
      <c r="K20" s="171" t="inlineStr">
        <is>
          <t>65.47</t>
        </is>
      </c>
      <c r="L20" s="0" t="inlineStr">
        <is>
          <t>65.47</t>
        </is>
      </c>
      <c r="M20" s="171" t="inlineStr">
        <is>
          <t>65.83</t>
        </is>
      </c>
      <c r="N20" s="0" t="inlineStr">
        <is>
          <t>65.83</t>
        </is>
      </c>
      <c r="O20" s="171" t="n">
        <v>63.48</v>
      </c>
      <c r="P20" s="0" t="n">
        <v>63.48</v>
      </c>
      <c r="S20" s="171" t="n">
        <v>64.7</v>
      </c>
      <c r="T20" s="0" t="n">
        <v>64.7</v>
      </c>
      <c r="U20" s="171" t="n"/>
      <c r="W20" s="171" t="n">
        <v>64.02</v>
      </c>
      <c r="X20" s="0" t="n">
        <v>64.02</v>
      </c>
      <c r="Y20" s="171" t="n"/>
      <c r="AA20" s="0" t="n">
        <v>62.06</v>
      </c>
      <c r="AB20" s="0" t="n">
        <v>62.06</v>
      </c>
      <c r="AC20" s="171" t="n"/>
      <c r="AE20" s="171" t="n">
        <v>64.42</v>
      </c>
      <c r="AF20" s="0" t="n">
        <v>64.42</v>
      </c>
      <c r="AG20" s="171" t="n"/>
      <c r="AI20" s="171" t="n">
        <v>61.81</v>
      </c>
      <c r="AJ20" s="0" t="n">
        <v>61.38</v>
      </c>
      <c r="AK20" s="171" t="n"/>
      <c r="AM20" s="171" t="n">
        <v>62.05</v>
      </c>
      <c r="AN20" s="0" t="n">
        <v>62.05</v>
      </c>
      <c r="AO20" s="171" t="n"/>
      <c r="AQ20" s="171" t="n">
        <v>62.06</v>
      </c>
      <c r="AR20" s="0" t="n">
        <v>62.06</v>
      </c>
      <c r="AS20" s="171" t="n"/>
      <c r="AU20" s="0" t="n">
        <v>62.05</v>
      </c>
      <c r="AV20" s="0" t="n">
        <v>62.05</v>
      </c>
      <c r="AW20" s="171" t="n"/>
      <c r="AY20" s="171" t="n">
        <v>62.06</v>
      </c>
      <c r="AZ20" s="0" t="n">
        <v>62.06</v>
      </c>
      <c r="BA20" s="171" t="n"/>
      <c r="BC20" s="171" t="n">
        <v>62.08</v>
      </c>
      <c r="BD20" s="0" t="n">
        <v>62.08</v>
      </c>
      <c r="BE20" s="171" t="n"/>
      <c r="BG20" s="171" t="n">
        <v>62.14</v>
      </c>
      <c r="BH20" s="0" t="n">
        <v>61.97</v>
      </c>
      <c r="BI20" s="171" t="n"/>
      <c r="BK20" s="171" t="n">
        <v>62.06</v>
      </c>
      <c r="BL20" s="0" t="n">
        <v>62.06</v>
      </c>
      <c r="BM20" s="171" t="n"/>
      <c r="BO20" s="171" t="n">
        <v>61.97</v>
      </c>
      <c r="BP20" s="0" t="n">
        <v>61.97</v>
      </c>
      <c r="BQ20" s="171" t="n">
        <v>62.06</v>
      </c>
      <c r="BR20" s="0" t="n">
        <v>62.06</v>
      </c>
      <c r="BS20" s="171" t="n"/>
      <c r="BU20" s="171" t="n">
        <v>62.14</v>
      </c>
      <c r="BV20" s="0" t="n">
        <v>61.97</v>
      </c>
      <c r="BW20" s="171" t="n"/>
      <c r="BY20" s="171" t="n">
        <v>62.07</v>
      </c>
      <c r="BZ20" s="0" t="n">
        <v>62.07</v>
      </c>
      <c r="CA20" s="171" t="n">
        <v>61.94</v>
      </c>
      <c r="CB20" s="0" t="n">
        <v>61.94</v>
      </c>
      <c r="CC20" s="171" t="n">
        <v>62.06</v>
      </c>
      <c r="CD20" s="0" t="n">
        <v>62.06</v>
      </c>
      <c r="CG20" s="0" t="n">
        <v>62.05</v>
      </c>
      <c r="CH20" s="0" t="n">
        <v>61.96</v>
      </c>
      <c r="CK20" s="0" t="n">
        <v>62.08</v>
      </c>
      <c r="CL20" s="0" t="n">
        <v>62.08</v>
      </c>
      <c r="CO20" s="0" t="n">
        <v>62.06</v>
      </c>
      <c r="CP20" s="0" t="n">
        <v>62.06</v>
      </c>
      <c r="CS20" s="0" t="n">
        <v>62.3</v>
      </c>
      <c r="CT20" s="0" t="n">
        <v>62.3</v>
      </c>
      <c r="CW20" s="0" t="n">
        <v>62.14</v>
      </c>
      <c r="CX20" s="0" t="n">
        <v>61.97</v>
      </c>
      <c r="DA20" s="0" t="n">
        <v>62.137</v>
      </c>
      <c r="DB20" s="0" t="n">
        <v>61.967</v>
      </c>
    </row>
    <row r="21">
      <c r="B21" s="0" t="n">
        <v>84</v>
      </c>
      <c r="C21" s="0" t="n">
        <v>61.73</v>
      </c>
      <c r="D21" s="0" t="n">
        <v>61.73</v>
      </c>
      <c r="E21" s="171" t="n"/>
      <c r="G21" s="171" t="n">
        <v>61.7</v>
      </c>
      <c r="H21" s="0" t="n">
        <v>61.59</v>
      </c>
      <c r="I21" s="171" t="inlineStr">
        <is>
          <t>65.32</t>
        </is>
      </c>
      <c r="J21" s="0" t="inlineStr">
        <is>
          <t>65.32</t>
        </is>
      </c>
      <c r="K21" s="171" t="inlineStr">
        <is>
          <t>65.20</t>
        </is>
      </c>
      <c r="L21" s="0" t="inlineStr">
        <is>
          <t>65.20</t>
        </is>
      </c>
      <c r="M21" s="171" t="inlineStr">
        <is>
          <t>65.55</t>
        </is>
      </c>
      <c r="N21" s="0" t="inlineStr">
        <is>
          <t>65.55</t>
        </is>
      </c>
      <c r="O21" s="171" t="n">
        <v>63.14</v>
      </c>
      <c r="P21" s="0" t="n">
        <v>63.14</v>
      </c>
      <c r="S21" s="171" t="n">
        <v>64.47</v>
      </c>
      <c r="T21" s="0" t="n">
        <v>64.47</v>
      </c>
      <c r="U21" s="171" t="n"/>
      <c r="W21" s="171" t="n">
        <v>63.68</v>
      </c>
      <c r="X21" s="0" t="n">
        <v>63.68</v>
      </c>
      <c r="Y21" s="171" t="n"/>
      <c r="AA21" s="0" t="n">
        <v>61.7</v>
      </c>
      <c r="AB21" s="0" t="n">
        <v>61.7</v>
      </c>
      <c r="AC21" s="171" t="n"/>
      <c r="AE21" s="171" t="n">
        <v>63.58</v>
      </c>
      <c r="AF21" s="0" t="n">
        <v>63.58</v>
      </c>
      <c r="AG21" s="171" t="n"/>
      <c r="AI21" s="171" t="n">
        <v>61.48</v>
      </c>
      <c r="AJ21" s="0" t="n">
        <v>61.01</v>
      </c>
      <c r="AK21" s="171" t="n"/>
      <c r="AM21" s="171" t="n">
        <v>61.7</v>
      </c>
      <c r="AN21" s="0" t="n">
        <v>61.7</v>
      </c>
      <c r="AO21" s="171" t="n"/>
      <c r="AQ21" s="171" t="n">
        <v>61.71</v>
      </c>
      <c r="AR21" s="0" t="n">
        <v>61.71</v>
      </c>
      <c r="AS21" s="171" t="n"/>
      <c r="AU21" s="0" t="n">
        <v>61.7</v>
      </c>
      <c r="AV21" s="0" t="n">
        <v>61.7</v>
      </c>
      <c r="AW21" s="171" t="n"/>
      <c r="AY21" s="171" t="n">
        <v>61.71</v>
      </c>
      <c r="AZ21" s="0" t="n">
        <v>61.71</v>
      </c>
      <c r="BA21" s="171" t="n"/>
      <c r="BC21" s="171" t="n">
        <v>61.73</v>
      </c>
      <c r="BD21" s="0" t="n">
        <v>61.73</v>
      </c>
      <c r="BE21" s="171" t="n"/>
      <c r="BG21" s="171" t="n">
        <v>61.8</v>
      </c>
      <c r="BH21" s="0" t="n">
        <v>61.6</v>
      </c>
      <c r="BI21" s="171" t="n"/>
      <c r="BK21" s="171" t="n">
        <v>61.7</v>
      </c>
      <c r="BL21" s="0" t="n">
        <v>61.7</v>
      </c>
      <c r="BM21" s="171" t="n"/>
      <c r="BO21" s="171" t="n">
        <v>61.6</v>
      </c>
      <c r="BP21" s="0" t="n">
        <v>61.6</v>
      </c>
      <c r="BQ21" s="171" t="n">
        <v>61.71</v>
      </c>
      <c r="BR21" s="0" t="n">
        <v>61.71</v>
      </c>
      <c r="BS21" s="171" t="n"/>
      <c r="BU21" s="171" t="n">
        <v>61.8</v>
      </c>
      <c r="BV21" s="0" t="n">
        <v>61.6</v>
      </c>
      <c r="BW21" s="171" t="n"/>
      <c r="BY21" s="171" t="n">
        <v>61.56</v>
      </c>
      <c r="BZ21" s="0" t="n">
        <v>61.56</v>
      </c>
      <c r="CA21" s="171" t="n">
        <v>61.55</v>
      </c>
      <c r="CB21" s="0" t="n">
        <v>61.55</v>
      </c>
      <c r="CC21" s="171" t="n">
        <v>61.71</v>
      </c>
      <c r="CD21" s="0" t="n">
        <v>61.71</v>
      </c>
      <c r="CG21" s="0" t="n">
        <v>61.7</v>
      </c>
      <c r="CH21" s="0" t="n">
        <v>61.59</v>
      </c>
      <c r="CK21" s="0" t="n">
        <v>61.73</v>
      </c>
      <c r="CL21" s="0" t="n">
        <v>61.73</v>
      </c>
      <c r="CO21" s="0" t="n">
        <v>61.71</v>
      </c>
      <c r="CP21" s="0" t="n">
        <v>61.71</v>
      </c>
      <c r="CS21" s="0" t="n">
        <v>61.96</v>
      </c>
      <c r="CT21" s="0" t="n">
        <v>61.96</v>
      </c>
      <c r="CW21" s="0" t="n">
        <v>61.8</v>
      </c>
      <c r="CX21" s="0" t="n">
        <v>61.6</v>
      </c>
      <c r="DA21" s="0" t="n">
        <v>61.8</v>
      </c>
      <c r="DB21" s="0" t="n">
        <v>61.598</v>
      </c>
    </row>
    <row r="22">
      <c r="B22" s="0" t="n">
        <v>83</v>
      </c>
      <c r="C22" s="0" t="n">
        <v>61.38</v>
      </c>
      <c r="D22" s="0" t="n">
        <v>61.38</v>
      </c>
      <c r="E22" s="171" t="n"/>
      <c r="G22" s="171" t="n">
        <v>61.34</v>
      </c>
      <c r="H22" s="0" t="n">
        <v>61.22</v>
      </c>
      <c r="I22" s="171" t="inlineStr">
        <is>
          <t>65.02</t>
        </is>
      </c>
      <c r="J22" s="0" t="inlineStr">
        <is>
          <t>65.02</t>
        </is>
      </c>
      <c r="K22" s="171" t="inlineStr">
        <is>
          <t>64.91</t>
        </is>
      </c>
      <c r="L22" s="0" t="inlineStr">
        <is>
          <t>64.91</t>
        </is>
      </c>
      <c r="M22" s="171" t="inlineStr">
        <is>
          <t>65.26</t>
        </is>
      </c>
      <c r="N22" s="0" t="inlineStr">
        <is>
          <t>65.26</t>
        </is>
      </c>
      <c r="O22" s="171" t="n">
        <v>62.83</v>
      </c>
      <c r="P22" s="0" t="n">
        <v>62.83</v>
      </c>
      <c r="S22" s="171" t="n">
        <v>64.23</v>
      </c>
      <c r="T22" s="0" t="n">
        <v>64.23</v>
      </c>
      <c r="U22" s="171" t="n"/>
      <c r="W22" s="171" t="n">
        <v>63.3</v>
      </c>
      <c r="X22" s="0" t="n">
        <v>63.3</v>
      </c>
      <c r="Y22" s="171" t="n"/>
      <c r="AA22" s="0" t="n">
        <v>61.34</v>
      </c>
      <c r="AB22" s="0" t="n">
        <v>61.34</v>
      </c>
      <c r="AC22" s="171" t="n"/>
      <c r="AE22" s="171" t="n">
        <v>63.37</v>
      </c>
      <c r="AF22" s="0" t="n">
        <v>63.37</v>
      </c>
      <c r="AG22" s="171" t="n"/>
      <c r="AI22" s="171" t="n">
        <v>61.12</v>
      </c>
      <c r="AJ22" s="0" t="n">
        <v>60.65</v>
      </c>
      <c r="AK22" s="171" t="n"/>
      <c r="AM22" s="171" t="n">
        <v>61.34</v>
      </c>
      <c r="AN22" s="0" t="n">
        <v>61.34</v>
      </c>
      <c r="AO22" s="171" t="n"/>
      <c r="AQ22" s="171" t="n">
        <v>61.34</v>
      </c>
      <c r="AR22" s="0" t="n">
        <v>61.34</v>
      </c>
      <c r="AS22" s="171" t="n"/>
      <c r="AU22" s="0" t="n">
        <v>61.34</v>
      </c>
      <c r="AV22" s="0" t="n">
        <v>61.34</v>
      </c>
      <c r="AW22" s="171" t="n"/>
      <c r="AY22" s="171" t="n">
        <v>61.34</v>
      </c>
      <c r="AZ22" s="0" t="n">
        <v>61.34</v>
      </c>
      <c r="BA22" s="171" t="n"/>
      <c r="BC22" s="171" t="n">
        <v>61.38</v>
      </c>
      <c r="BD22" s="0" t="n">
        <v>61.38</v>
      </c>
      <c r="BE22" s="171" t="n"/>
      <c r="BG22" s="171" t="n">
        <v>61.44</v>
      </c>
      <c r="BH22" s="0" t="n">
        <v>61.23</v>
      </c>
      <c r="BI22" s="171" t="n"/>
      <c r="BK22" s="171" t="n">
        <v>61.34</v>
      </c>
      <c r="BL22" s="0" t="n">
        <v>61.34</v>
      </c>
      <c r="BM22" s="171" t="n"/>
      <c r="BO22" s="171" t="n">
        <v>61.23</v>
      </c>
      <c r="BP22" s="0" t="n">
        <v>61.23</v>
      </c>
      <c r="BQ22" s="171" t="n">
        <v>61.34</v>
      </c>
      <c r="BR22" s="0" t="n">
        <v>61.34</v>
      </c>
      <c r="BS22" s="171" t="n"/>
      <c r="BU22" s="171" t="n">
        <v>61.44</v>
      </c>
      <c r="BV22" s="0" t="n">
        <v>61.23</v>
      </c>
      <c r="BW22" s="171" t="n"/>
      <c r="BY22" s="171" t="n">
        <v>60.98</v>
      </c>
      <c r="BZ22" s="0" t="n">
        <v>60.98</v>
      </c>
      <c r="CA22" s="171" t="n">
        <v>61.13</v>
      </c>
      <c r="CB22" s="0" t="n">
        <v>61.13</v>
      </c>
      <c r="CC22" s="171" t="n">
        <v>61.34</v>
      </c>
      <c r="CD22" s="0" t="n">
        <v>61.34</v>
      </c>
      <c r="CG22" s="0" t="n">
        <v>61.34</v>
      </c>
      <c r="CH22" s="0" t="n">
        <v>61.22</v>
      </c>
      <c r="CK22" s="0" t="n">
        <v>61.38</v>
      </c>
      <c r="CL22" s="0" t="n">
        <v>61.38</v>
      </c>
      <c r="CO22" s="0" t="n">
        <v>61.34</v>
      </c>
      <c r="CP22" s="0" t="n">
        <v>61.34</v>
      </c>
      <c r="CS22" s="0" t="n">
        <v>61.59</v>
      </c>
      <c r="CT22" s="0" t="n">
        <v>61.59</v>
      </c>
      <c r="CW22" s="0" t="n">
        <v>61.44</v>
      </c>
      <c r="CX22" s="0" t="n">
        <v>61.23</v>
      </c>
      <c r="DA22" s="0" t="n">
        <v>61.444</v>
      </c>
      <c r="DB22" s="0" t="n">
        <v>61.229</v>
      </c>
    </row>
    <row r="23">
      <c r="B23" s="0" t="n">
        <v>82</v>
      </c>
      <c r="C23" s="0" t="n">
        <v>61.05</v>
      </c>
      <c r="D23" s="0" t="n">
        <v>61.05</v>
      </c>
      <c r="E23" s="171" t="n"/>
      <c r="G23" s="171" t="n">
        <v>61</v>
      </c>
      <c r="H23" s="0" t="n">
        <v>60.89</v>
      </c>
      <c r="I23" s="171" t="inlineStr">
        <is>
          <t>64.75</t>
        </is>
      </c>
      <c r="J23" s="0" t="inlineStr">
        <is>
          <t>64.75</t>
        </is>
      </c>
      <c r="K23" s="171" t="inlineStr">
        <is>
          <t>64.64</t>
        </is>
      </c>
      <c r="L23" s="0" t="inlineStr">
        <is>
          <t>64.64</t>
        </is>
      </c>
      <c r="M23" s="171" t="inlineStr">
        <is>
          <t>65.00</t>
        </is>
      </c>
      <c r="N23" s="0" t="inlineStr">
        <is>
          <t>65.00</t>
        </is>
      </c>
      <c r="O23" s="171" t="n">
        <v>62.43</v>
      </c>
      <c r="P23" s="0" t="n">
        <v>62.43</v>
      </c>
      <c r="S23" s="171" t="n">
        <v>64</v>
      </c>
      <c r="T23" s="0" t="n">
        <v>64</v>
      </c>
      <c r="U23" s="171" t="n"/>
      <c r="W23" s="171" t="n">
        <v>62.97</v>
      </c>
      <c r="X23" s="0" t="n">
        <v>62.97</v>
      </c>
      <c r="Y23" s="171" t="n"/>
      <c r="AA23" s="0" t="n">
        <v>61</v>
      </c>
      <c r="AB23" s="0" t="n">
        <v>61</v>
      </c>
      <c r="AC23" s="171" t="n"/>
      <c r="AE23" s="171" t="n">
        <v>62.72</v>
      </c>
      <c r="AF23" s="0" t="n">
        <v>62.72</v>
      </c>
      <c r="AG23" s="171" t="n"/>
      <c r="AI23" s="171" t="n">
        <v>60.78</v>
      </c>
      <c r="AJ23" s="0" t="n">
        <v>60.32</v>
      </c>
      <c r="AK23" s="171" t="n"/>
      <c r="AM23" s="171" t="n">
        <v>61</v>
      </c>
      <c r="AN23" s="0" t="n">
        <v>61</v>
      </c>
      <c r="AO23" s="171" t="n"/>
      <c r="AQ23" s="171" t="n">
        <v>61.01</v>
      </c>
      <c r="AR23" s="0" t="n">
        <v>61.01</v>
      </c>
      <c r="AS23" s="171" t="n"/>
      <c r="AU23" s="0" t="n">
        <v>61</v>
      </c>
      <c r="AV23" s="0" t="n">
        <v>61</v>
      </c>
      <c r="AW23" s="171" t="n"/>
      <c r="AY23" s="171" t="n">
        <v>61.01</v>
      </c>
      <c r="AZ23" s="0" t="n">
        <v>61.01</v>
      </c>
      <c r="BA23" s="171" t="n"/>
      <c r="BC23" s="171" t="n">
        <v>61.05</v>
      </c>
      <c r="BD23" s="0" t="n">
        <v>61.05</v>
      </c>
      <c r="BE23" s="171" t="n"/>
      <c r="BG23" s="171" t="n">
        <v>61.1</v>
      </c>
      <c r="BH23" s="0" t="n">
        <v>60.9</v>
      </c>
      <c r="BI23" s="171" t="n"/>
      <c r="BK23" s="171" t="n">
        <v>61.01</v>
      </c>
      <c r="BL23" s="0" t="n">
        <v>61.01</v>
      </c>
      <c r="BM23" s="171" t="n"/>
      <c r="BO23" s="171" t="n">
        <v>60.9</v>
      </c>
      <c r="BP23" s="0" t="n">
        <v>60.9</v>
      </c>
      <c r="BQ23" s="171" t="n">
        <v>61.01</v>
      </c>
      <c r="BR23" s="0" t="n">
        <v>61.01</v>
      </c>
      <c r="BS23" s="171" t="n"/>
      <c r="BU23" s="171" t="n">
        <v>61.1</v>
      </c>
      <c r="BV23" s="0" t="n">
        <v>60.9</v>
      </c>
      <c r="BW23" s="171" t="n"/>
      <c r="BY23" s="171" t="n">
        <v>60.43</v>
      </c>
      <c r="BZ23" s="0" t="n">
        <v>60.43</v>
      </c>
      <c r="CA23" s="171" t="n">
        <v>60.75</v>
      </c>
      <c r="CB23" s="0" t="n">
        <v>60.75</v>
      </c>
      <c r="CC23" s="171" t="n">
        <v>61.01</v>
      </c>
      <c r="CD23" s="0" t="n">
        <v>61.01</v>
      </c>
      <c r="CG23" s="0" t="n">
        <v>61</v>
      </c>
      <c r="CH23" s="0" t="n">
        <v>60.89</v>
      </c>
      <c r="CK23" s="0" t="n">
        <v>61.05</v>
      </c>
      <c r="CL23" s="0" t="n">
        <v>61.05</v>
      </c>
      <c r="CO23" s="0" t="n">
        <v>61.01</v>
      </c>
      <c r="CP23" s="0" t="n">
        <v>61.01</v>
      </c>
      <c r="CS23" s="0" t="n">
        <v>61.23</v>
      </c>
      <c r="CT23" s="0" t="n">
        <v>61.23</v>
      </c>
      <c r="CW23" s="0" t="n">
        <v>61.1</v>
      </c>
      <c r="CX23" s="0" t="n">
        <v>60.9</v>
      </c>
      <c r="DA23" s="0" t="n">
        <v>61.102</v>
      </c>
      <c r="DB23" s="0" t="n">
        <v>60.896</v>
      </c>
    </row>
    <row r="24">
      <c r="B24" s="0" t="n">
        <v>81</v>
      </c>
      <c r="C24" s="0" t="n">
        <v>60.72</v>
      </c>
      <c r="D24" s="0" t="n">
        <v>60.72</v>
      </c>
      <c r="E24" s="171" t="n"/>
      <c r="G24" s="171" t="n">
        <v>60.63</v>
      </c>
      <c r="H24" s="0" t="n">
        <v>60.47</v>
      </c>
      <c r="I24" s="171" t="inlineStr">
        <is>
          <t>64.40</t>
        </is>
      </c>
      <c r="J24" s="0" t="inlineStr">
        <is>
          <t>64.40</t>
        </is>
      </c>
      <c r="K24" s="171" t="inlineStr">
        <is>
          <t>64.38</t>
        </is>
      </c>
      <c r="L24" s="0" t="inlineStr">
        <is>
          <t>64.38</t>
        </is>
      </c>
      <c r="M24" s="171" t="inlineStr">
        <is>
          <t>64.67</t>
        </is>
      </c>
      <c r="N24" s="0" t="inlineStr">
        <is>
          <t>64.67</t>
        </is>
      </c>
      <c r="O24" s="171" t="n">
        <v>62.07</v>
      </c>
      <c r="P24" s="0" t="n">
        <v>62.07</v>
      </c>
      <c r="S24" s="171" t="n">
        <v>63.76</v>
      </c>
      <c r="T24" s="0" t="n">
        <v>63.76</v>
      </c>
      <c r="U24" s="171" t="n"/>
      <c r="W24" s="171" t="n">
        <v>62.6</v>
      </c>
      <c r="X24" s="0" t="n">
        <v>62.6</v>
      </c>
      <c r="Y24" s="171" t="n"/>
      <c r="AA24" s="0" t="n">
        <v>60.64</v>
      </c>
      <c r="AB24" s="0" t="n">
        <v>60.64</v>
      </c>
      <c r="AC24" s="171" t="n"/>
      <c r="AE24" s="171" t="n">
        <v>62.61</v>
      </c>
      <c r="AF24" s="0" t="n">
        <v>62.61</v>
      </c>
      <c r="AG24" s="171" t="n"/>
      <c r="AI24" s="171" t="n">
        <v>60.46</v>
      </c>
      <c r="AJ24" s="0" t="n">
        <v>59.9</v>
      </c>
      <c r="AK24" s="171" t="n"/>
      <c r="AM24" s="171" t="n">
        <v>60.63</v>
      </c>
      <c r="AN24" s="0" t="n">
        <v>60.63</v>
      </c>
      <c r="AO24" s="171" t="n"/>
      <c r="AQ24" s="171" t="n">
        <v>60.64</v>
      </c>
      <c r="AR24" s="0" t="n">
        <v>60.64</v>
      </c>
      <c r="AS24" s="171" t="n"/>
      <c r="AU24" s="0" t="n">
        <v>60.63</v>
      </c>
      <c r="AV24" s="0" t="n">
        <v>60.63</v>
      </c>
      <c r="AW24" s="171" t="n"/>
      <c r="AY24" s="171" t="n">
        <v>60.64</v>
      </c>
      <c r="AZ24" s="0" t="n">
        <v>60.64</v>
      </c>
      <c r="BA24" s="171" t="n"/>
      <c r="BC24" s="171" t="n">
        <v>60.72</v>
      </c>
      <c r="BD24" s="0" t="n">
        <v>60.72</v>
      </c>
      <c r="BE24" s="171" t="n"/>
      <c r="BG24" s="171" t="n">
        <v>60.78</v>
      </c>
      <c r="BH24" s="0" t="n">
        <v>60.48</v>
      </c>
      <c r="BI24" s="171" t="n"/>
      <c r="BK24" s="171" t="n">
        <v>60.64</v>
      </c>
      <c r="BL24" s="0" t="n">
        <v>60.64</v>
      </c>
      <c r="BM24" s="171" t="n"/>
      <c r="BO24" s="171" t="n">
        <v>60.48</v>
      </c>
      <c r="BP24" s="0" t="n">
        <v>60.48</v>
      </c>
      <c r="BQ24" s="171" t="n">
        <v>60.64</v>
      </c>
      <c r="BR24" s="0" t="n">
        <v>60.64</v>
      </c>
      <c r="BS24" s="171" t="n"/>
      <c r="BU24" s="171" t="n">
        <v>60.78</v>
      </c>
      <c r="BV24" s="0" t="n">
        <v>60.48</v>
      </c>
      <c r="BW24" s="171" t="n"/>
      <c r="BY24" s="171" t="n">
        <v>60.03</v>
      </c>
      <c r="BZ24" s="0" t="n">
        <v>60.03</v>
      </c>
      <c r="CA24" s="171" t="n">
        <v>60.43</v>
      </c>
      <c r="CB24" s="0" t="n">
        <v>60.43</v>
      </c>
      <c r="CC24" s="171" t="n">
        <v>60.64</v>
      </c>
      <c r="CD24" s="0" t="n">
        <v>60.64</v>
      </c>
      <c r="CG24" s="0" t="n">
        <v>60.63</v>
      </c>
      <c r="CH24" s="0" t="n">
        <v>60.47</v>
      </c>
      <c r="CK24" s="0" t="n">
        <v>60.72</v>
      </c>
      <c r="CL24" s="0" t="n">
        <v>60.72</v>
      </c>
      <c r="CO24" s="0" t="n">
        <v>60.64</v>
      </c>
      <c r="CP24" s="0" t="n">
        <v>60.64</v>
      </c>
      <c r="CS24" s="0" t="n">
        <v>60.9</v>
      </c>
      <c r="CT24" s="0" t="n">
        <v>60.9</v>
      </c>
      <c r="CW24" s="0" t="n">
        <v>60.78</v>
      </c>
      <c r="CX24" s="0" t="n">
        <v>60.48</v>
      </c>
      <c r="DA24" s="0" t="n">
        <v>60.778</v>
      </c>
      <c r="DB24" s="0" t="n">
        <v>60.479</v>
      </c>
    </row>
    <row r="25">
      <c r="B25" s="0" t="n">
        <v>80</v>
      </c>
      <c r="C25" s="0" t="n">
        <v>60.36</v>
      </c>
      <c r="D25" s="0" t="n">
        <v>60.36</v>
      </c>
      <c r="E25" s="171" t="n"/>
      <c r="G25" s="171" t="n">
        <v>60.29</v>
      </c>
      <c r="H25" s="0" t="n">
        <v>60.13</v>
      </c>
      <c r="I25" s="171" t="inlineStr">
        <is>
          <t>64.12</t>
        </is>
      </c>
      <c r="J25" s="0" t="inlineStr">
        <is>
          <t>64.12</t>
        </is>
      </c>
      <c r="K25" s="171" t="inlineStr">
        <is>
          <t>64.11</t>
        </is>
      </c>
      <c r="L25" s="0" t="inlineStr">
        <is>
          <t>64.11</t>
        </is>
      </c>
      <c r="M25" s="171" t="inlineStr">
        <is>
          <t>64.41</t>
        </is>
      </c>
      <c r="N25" s="0" t="inlineStr">
        <is>
          <t>64.41</t>
        </is>
      </c>
      <c r="O25" s="171" t="n">
        <v>61.72</v>
      </c>
      <c r="P25" s="0" t="n">
        <v>61.72</v>
      </c>
      <c r="S25" s="171" t="n">
        <v>63.53</v>
      </c>
      <c r="T25" s="0" t="n">
        <v>63.53</v>
      </c>
      <c r="U25" s="171" t="n"/>
      <c r="W25" s="171" t="n">
        <v>62.26</v>
      </c>
      <c r="X25" s="0" t="n">
        <v>62.26</v>
      </c>
      <c r="Y25" s="171" t="n"/>
      <c r="AA25" s="0" t="n">
        <v>60.3</v>
      </c>
      <c r="AB25" s="0" t="n">
        <v>60.3</v>
      </c>
      <c r="AC25" s="171" t="n"/>
      <c r="AE25" s="171" t="n">
        <v>62.09</v>
      </c>
      <c r="AF25" s="0" t="n">
        <v>62.09</v>
      </c>
      <c r="AG25" s="171" t="n"/>
      <c r="AI25" s="171" t="n">
        <v>60.13</v>
      </c>
      <c r="AJ25" s="0" t="n">
        <v>59.56</v>
      </c>
      <c r="AK25" s="171" t="n"/>
      <c r="AM25" s="171" t="n">
        <v>60.29</v>
      </c>
      <c r="AN25" s="0" t="n">
        <v>60.29</v>
      </c>
      <c r="AO25" s="171" t="n"/>
      <c r="AQ25" s="171" t="n">
        <v>60.3</v>
      </c>
      <c r="AR25" s="0" t="n">
        <v>60.3</v>
      </c>
      <c r="AS25" s="171" t="n"/>
      <c r="AU25" s="0" t="n">
        <v>60.29</v>
      </c>
      <c r="AV25" s="0" t="n">
        <v>60.29</v>
      </c>
      <c r="AW25" s="171" t="n"/>
      <c r="AY25" s="171" t="n">
        <v>60.3</v>
      </c>
      <c r="AZ25" s="0" t="n">
        <v>60.3</v>
      </c>
      <c r="BA25" s="171" t="n"/>
      <c r="BC25" s="171" t="n">
        <v>60.36</v>
      </c>
      <c r="BD25" s="0" t="n">
        <v>60.36</v>
      </c>
      <c r="BE25" s="171" t="n"/>
      <c r="BG25" s="171" t="n">
        <v>60.44</v>
      </c>
      <c r="BH25" s="0" t="n">
        <v>60.14</v>
      </c>
      <c r="BI25" s="171" t="n"/>
      <c r="BK25" s="171" t="n">
        <v>60.3</v>
      </c>
      <c r="BL25" s="0" t="n">
        <v>60.3</v>
      </c>
      <c r="BM25" s="171" t="n"/>
      <c r="BO25" s="171" t="n">
        <v>60.14</v>
      </c>
      <c r="BP25" s="0" t="n">
        <v>60.14</v>
      </c>
      <c r="BQ25" s="171" t="n">
        <v>60.3</v>
      </c>
      <c r="BR25" s="0" t="n">
        <v>60.3</v>
      </c>
      <c r="BS25" s="171" t="n"/>
      <c r="BU25" s="171" t="n">
        <v>60.44</v>
      </c>
      <c r="BV25" s="0" t="n">
        <v>60.14</v>
      </c>
      <c r="BW25" s="171" t="n"/>
      <c r="BY25" s="171" t="n">
        <v>59.66</v>
      </c>
      <c r="BZ25" s="0" t="n">
        <v>59.66</v>
      </c>
      <c r="CA25" s="171" t="n">
        <v>60.13</v>
      </c>
      <c r="CB25" s="0" t="n">
        <v>60.13</v>
      </c>
      <c r="CC25" s="171" t="n">
        <v>60.3</v>
      </c>
      <c r="CD25" s="0" t="n">
        <v>60.3</v>
      </c>
      <c r="CG25" s="0" t="n">
        <v>60.29</v>
      </c>
      <c r="CH25" s="0" t="n">
        <v>60.13</v>
      </c>
      <c r="CK25" s="0" t="n">
        <v>60.36</v>
      </c>
      <c r="CL25" s="0" t="n">
        <v>60.36</v>
      </c>
      <c r="CO25" s="0" t="n">
        <v>60.3</v>
      </c>
      <c r="CP25" s="0" t="n">
        <v>60.3</v>
      </c>
      <c r="CS25" s="0" t="n">
        <v>60.51</v>
      </c>
      <c r="CT25" s="0" t="n">
        <v>60.51</v>
      </c>
      <c r="CW25" s="0" t="n">
        <v>60.44</v>
      </c>
      <c r="CX25" s="0" t="n">
        <v>60.14</v>
      </c>
      <c r="DA25" s="0" t="n">
        <v>60.444</v>
      </c>
      <c r="DB25" s="0" t="n">
        <v>60.135</v>
      </c>
    </row>
    <row r="26">
      <c r="B26" s="0" t="n">
        <v>79</v>
      </c>
      <c r="C26" s="0" t="n">
        <v>60.01</v>
      </c>
      <c r="D26" s="0" t="n">
        <v>60.01</v>
      </c>
      <c r="E26" s="171" t="n"/>
      <c r="G26" s="171" t="n">
        <v>59.94</v>
      </c>
      <c r="H26" s="0" t="n">
        <v>59.77</v>
      </c>
      <c r="I26" s="171" t="inlineStr">
        <is>
          <t>63.82</t>
        </is>
      </c>
      <c r="J26" s="0" t="inlineStr">
        <is>
          <t>63.82</t>
        </is>
      </c>
      <c r="K26" s="171" t="inlineStr">
        <is>
          <t>63.84</t>
        </is>
      </c>
      <c r="L26" s="0" t="inlineStr">
        <is>
          <t>63.84</t>
        </is>
      </c>
      <c r="M26" s="171" t="inlineStr">
        <is>
          <t>64.12</t>
        </is>
      </c>
      <c r="N26" s="0" t="inlineStr">
        <is>
          <t>64.12</t>
        </is>
      </c>
      <c r="O26" s="171" t="n">
        <v>61.34</v>
      </c>
      <c r="P26" s="0" t="n">
        <v>61.34</v>
      </c>
      <c r="S26" s="171" t="n">
        <v>63.3</v>
      </c>
      <c r="T26" s="0" t="n">
        <v>63.3</v>
      </c>
      <c r="U26" s="171" t="n"/>
      <c r="W26" s="171" t="n">
        <v>61.9</v>
      </c>
      <c r="X26" s="0" t="n">
        <v>61.9</v>
      </c>
      <c r="Y26" s="171" t="n"/>
      <c r="AA26" s="0" t="n">
        <v>59.94</v>
      </c>
      <c r="AB26" s="0" t="n">
        <v>59.94</v>
      </c>
      <c r="AC26" s="171" t="n"/>
      <c r="AE26" s="171" t="n">
        <v>61.52</v>
      </c>
      <c r="AF26" s="0" t="n">
        <v>61.52</v>
      </c>
      <c r="AG26" s="171" t="n"/>
      <c r="AI26" s="171" t="n">
        <v>59.78</v>
      </c>
      <c r="AJ26" s="0" t="n">
        <v>59.2</v>
      </c>
      <c r="AK26" s="171" t="n"/>
      <c r="AM26" s="171" t="n">
        <v>59.94</v>
      </c>
      <c r="AN26" s="0" t="n">
        <v>59.94</v>
      </c>
      <c r="AO26" s="171" t="n"/>
      <c r="AQ26" s="171" t="n">
        <v>59.94</v>
      </c>
      <c r="AR26" s="0" t="n">
        <v>59.94</v>
      </c>
      <c r="AS26" s="171" t="n"/>
      <c r="AU26" s="0" t="n">
        <v>59.94</v>
      </c>
      <c r="AV26" s="0" t="n">
        <v>59.94</v>
      </c>
      <c r="AW26" s="171" t="n"/>
      <c r="AY26" s="171" t="n">
        <v>59.94</v>
      </c>
      <c r="AZ26" s="0" t="n">
        <v>59.94</v>
      </c>
      <c r="BA26" s="171" t="n"/>
      <c r="BC26" s="171" t="n">
        <v>60.01</v>
      </c>
      <c r="BD26" s="0" t="n">
        <v>60.01</v>
      </c>
      <c r="BE26" s="171" t="n"/>
      <c r="BG26" s="171" t="n">
        <v>60.1</v>
      </c>
      <c r="BH26" s="0" t="n">
        <v>59.77</v>
      </c>
      <c r="BI26" s="171" t="n"/>
      <c r="BK26" s="171" t="n">
        <v>59.94</v>
      </c>
      <c r="BL26" s="0" t="n">
        <v>59.94</v>
      </c>
      <c r="BM26" s="171" t="n"/>
      <c r="BO26" s="171" t="n">
        <v>59.77</v>
      </c>
      <c r="BP26" s="0" t="n">
        <v>59.77</v>
      </c>
      <c r="BQ26" s="171" t="n">
        <v>59.94</v>
      </c>
      <c r="BR26" s="0" t="n">
        <v>59.94</v>
      </c>
      <c r="BS26" s="171" t="n"/>
      <c r="BU26" s="171" t="n">
        <v>60.1</v>
      </c>
      <c r="BV26" s="0" t="n">
        <v>59.77</v>
      </c>
      <c r="BW26" s="171" t="n"/>
      <c r="BY26" s="171" t="n">
        <v>59.24</v>
      </c>
      <c r="BZ26" s="0" t="n">
        <v>59.24</v>
      </c>
      <c r="CA26" s="171" t="n">
        <v>59.79</v>
      </c>
      <c r="CB26" s="0" t="n">
        <v>59.79</v>
      </c>
      <c r="CC26" s="171" t="n">
        <v>59.94</v>
      </c>
      <c r="CD26" s="0" t="n">
        <v>59.94</v>
      </c>
      <c r="CG26" s="0" t="n">
        <v>59.94</v>
      </c>
      <c r="CH26" s="0" t="n">
        <v>59.77</v>
      </c>
      <c r="CK26" s="0" t="n">
        <v>60</v>
      </c>
      <c r="CL26" s="0" t="n">
        <v>60</v>
      </c>
      <c r="CO26" s="0" t="n">
        <v>59.94</v>
      </c>
      <c r="CP26" s="0" t="n">
        <v>59.94</v>
      </c>
      <c r="CS26" s="0" t="n">
        <v>60.13</v>
      </c>
      <c r="CT26" s="0" t="n">
        <v>60.13</v>
      </c>
      <c r="CW26" s="0" t="n">
        <v>60.1</v>
      </c>
      <c r="CX26" s="0" t="n">
        <v>59.77</v>
      </c>
      <c r="DA26" s="0" t="n">
        <v>60.098</v>
      </c>
      <c r="DB26" s="0" t="n">
        <v>59.771</v>
      </c>
    </row>
    <row r="27">
      <c r="B27" s="0" t="n">
        <v>78</v>
      </c>
      <c r="C27" s="0" t="n">
        <v>59.65</v>
      </c>
      <c r="D27" s="0" t="n">
        <v>59.65</v>
      </c>
      <c r="E27" s="171" t="n"/>
      <c r="G27" s="171" t="n">
        <v>59.56</v>
      </c>
      <c r="H27" s="0" t="n">
        <v>59.38</v>
      </c>
      <c r="I27" s="171" t="inlineStr">
        <is>
          <t>63.51</t>
        </is>
      </c>
      <c r="J27" s="0" t="inlineStr">
        <is>
          <t>63.51</t>
        </is>
      </c>
      <c r="K27" s="171" t="inlineStr">
        <is>
          <t>63.54</t>
        </is>
      </c>
      <c r="L27" s="0" t="inlineStr">
        <is>
          <t>63.54</t>
        </is>
      </c>
      <c r="M27" s="171" t="inlineStr">
        <is>
          <t>63.82</t>
        </is>
      </c>
      <c r="N27" s="0" t="inlineStr">
        <is>
          <t>63.82</t>
        </is>
      </c>
      <c r="O27" s="171" t="n">
        <v>60.9</v>
      </c>
      <c r="P27" s="0" t="n">
        <v>60.9</v>
      </c>
      <c r="S27" s="171" t="n">
        <v>63.05</v>
      </c>
      <c r="T27" s="0" t="n">
        <v>63.05</v>
      </c>
      <c r="U27" s="171" t="n"/>
      <c r="W27" s="171" t="n">
        <v>61.53</v>
      </c>
      <c r="X27" s="0" t="n">
        <v>61.53</v>
      </c>
      <c r="Y27" s="171" t="n"/>
      <c r="AA27" s="0" t="n">
        <v>59.57</v>
      </c>
      <c r="AB27" s="0" t="n">
        <v>59.57</v>
      </c>
      <c r="AC27" s="171" t="n"/>
      <c r="AE27" s="171" t="n">
        <v>61.36</v>
      </c>
      <c r="AF27" s="0" t="n">
        <v>61.36</v>
      </c>
      <c r="AG27" s="171" t="n"/>
      <c r="AI27" s="171" t="n">
        <v>59.42</v>
      </c>
      <c r="AJ27" s="0" t="n">
        <v>58.82</v>
      </c>
      <c r="AK27" s="171" t="n"/>
      <c r="AM27" s="171" t="n">
        <v>59.56</v>
      </c>
      <c r="AN27" s="0" t="n">
        <v>59.56</v>
      </c>
      <c r="AO27" s="171" t="n"/>
      <c r="AQ27" s="171" t="n">
        <v>59.57</v>
      </c>
      <c r="AR27" s="0" t="n">
        <v>59.57</v>
      </c>
      <c r="AS27" s="171" t="n"/>
      <c r="AU27" s="0" t="n">
        <v>59.56</v>
      </c>
      <c r="AV27" s="0" t="n">
        <v>59.56</v>
      </c>
      <c r="AW27" s="171" t="n"/>
      <c r="AY27" s="171" t="n">
        <v>59.57</v>
      </c>
      <c r="AZ27" s="0" t="n">
        <v>59.57</v>
      </c>
      <c r="BA27" s="171" t="n"/>
      <c r="BC27" s="171" t="n">
        <v>59.65</v>
      </c>
      <c r="BD27" s="0" t="n">
        <v>59.65</v>
      </c>
      <c r="BE27" s="171" t="n"/>
      <c r="BG27" s="171" t="n">
        <v>59.73</v>
      </c>
      <c r="BH27" s="0" t="n">
        <v>59.39</v>
      </c>
      <c r="BI27" s="171" t="n"/>
      <c r="BK27" s="171" t="n">
        <v>59.57</v>
      </c>
      <c r="BL27" s="0" t="n">
        <v>59.57</v>
      </c>
      <c r="BM27" s="171" t="n"/>
      <c r="BO27" s="171" t="n">
        <v>59.39</v>
      </c>
      <c r="BP27" s="0" t="n">
        <v>59.39</v>
      </c>
      <c r="BQ27" s="171" t="n">
        <v>59.57</v>
      </c>
      <c r="BR27" s="0" t="n">
        <v>59.57</v>
      </c>
      <c r="BS27" s="171" t="n"/>
      <c r="BU27" s="171" t="n">
        <v>59.73</v>
      </c>
      <c r="BV27" s="0" t="n">
        <v>59.39</v>
      </c>
      <c r="BW27" s="171" t="n"/>
      <c r="BY27" s="171" t="n">
        <v>58.82</v>
      </c>
      <c r="BZ27" s="0" t="n">
        <v>58.82</v>
      </c>
      <c r="CA27" s="171" t="n">
        <v>59.44</v>
      </c>
      <c r="CB27" s="0" t="n">
        <v>59.44</v>
      </c>
      <c r="CC27" s="171" t="n">
        <v>59.57</v>
      </c>
      <c r="CD27" s="0" t="n">
        <v>59.57</v>
      </c>
      <c r="CG27" s="0" t="n">
        <v>59.56</v>
      </c>
      <c r="CH27" s="0" t="n">
        <v>59.38</v>
      </c>
      <c r="CK27" s="0" t="n">
        <v>59.65</v>
      </c>
      <c r="CL27" s="0" t="n">
        <v>59.65</v>
      </c>
      <c r="CO27" s="0" t="n">
        <v>59.57</v>
      </c>
      <c r="CP27" s="0" t="n">
        <v>59.57</v>
      </c>
      <c r="CS27" s="0" t="n">
        <v>59.78</v>
      </c>
      <c r="CT27" s="0" t="n">
        <v>59.78</v>
      </c>
      <c r="CW27" s="0" t="n">
        <v>59.73</v>
      </c>
      <c r="CX27" s="0" t="n">
        <v>59.39</v>
      </c>
      <c r="DA27" s="0" t="n">
        <v>59.733</v>
      </c>
      <c r="DB27" s="0" t="n">
        <v>59.385</v>
      </c>
    </row>
    <row r="28">
      <c r="B28" s="0" t="n">
        <v>77</v>
      </c>
      <c r="C28" s="0" t="n">
        <v>59.3</v>
      </c>
      <c r="D28" s="0" t="n">
        <v>59.3</v>
      </c>
      <c r="E28" s="171" t="n"/>
      <c r="G28" s="171" t="n">
        <v>59.19</v>
      </c>
      <c r="H28" s="0" t="n">
        <v>58.97</v>
      </c>
      <c r="I28" s="171" t="inlineStr">
        <is>
          <t>63.17</t>
        </is>
      </c>
      <c r="J28" s="0" t="inlineStr">
        <is>
          <t>63.17</t>
        </is>
      </c>
      <c r="K28" s="171" t="inlineStr">
        <is>
          <t>63.26</t>
        </is>
      </c>
      <c r="L28" s="0" t="inlineStr">
        <is>
          <t>63.26</t>
        </is>
      </c>
      <c r="M28" s="171" t="inlineStr">
        <is>
          <t>63.50</t>
        </is>
      </c>
      <c r="N28" s="0" t="inlineStr">
        <is>
          <t>63.50</t>
        </is>
      </c>
      <c r="O28" s="171" t="n">
        <v>60.58</v>
      </c>
      <c r="P28" s="0" t="n">
        <v>60.58</v>
      </c>
      <c r="S28" s="171" t="n">
        <v>62.79</v>
      </c>
      <c r="T28" s="0" t="n">
        <v>62.79</v>
      </c>
      <c r="U28" s="171" t="n"/>
      <c r="W28" s="171" t="n">
        <v>61.15</v>
      </c>
      <c r="X28" s="0" t="n">
        <v>61.15</v>
      </c>
      <c r="Y28" s="171" t="n"/>
      <c r="AA28" s="0" t="n">
        <v>59.19</v>
      </c>
      <c r="AB28" s="0" t="n">
        <v>59.19</v>
      </c>
      <c r="AC28" s="171" t="n"/>
      <c r="AE28" s="171" t="n">
        <v>61.02</v>
      </c>
      <c r="AF28" s="0" t="n">
        <v>61.02</v>
      </c>
      <c r="AG28" s="171" t="n"/>
      <c r="AI28" s="171" t="n">
        <v>59.07</v>
      </c>
      <c r="AJ28" s="0" t="n">
        <v>58.42</v>
      </c>
      <c r="AK28" s="171" t="n"/>
      <c r="AM28" s="171" t="n">
        <v>59.19</v>
      </c>
      <c r="AN28" s="0" t="n">
        <v>59.19</v>
      </c>
      <c r="AO28" s="171" t="n"/>
      <c r="AQ28" s="171" t="n">
        <v>59.19</v>
      </c>
      <c r="AR28" s="0" t="n">
        <v>59.19</v>
      </c>
      <c r="AS28" s="171" t="n"/>
      <c r="AU28" s="0" t="n">
        <v>59.19</v>
      </c>
      <c r="AV28" s="0" t="n">
        <v>59.19</v>
      </c>
      <c r="AW28" s="171" t="n"/>
      <c r="AY28" s="171" t="n">
        <v>59.19</v>
      </c>
      <c r="AZ28" s="0" t="n">
        <v>59.19</v>
      </c>
      <c r="BA28" s="171" t="n"/>
      <c r="BC28" s="171" t="n">
        <v>59.3</v>
      </c>
      <c r="BD28" s="0" t="n">
        <v>59.3</v>
      </c>
      <c r="BE28" s="171" t="n"/>
      <c r="BG28" s="171" t="n">
        <v>59.38</v>
      </c>
      <c r="BH28" s="0" t="n">
        <v>58.98</v>
      </c>
      <c r="BI28" s="171" t="n"/>
      <c r="BK28" s="171" t="n">
        <v>59.19</v>
      </c>
      <c r="BL28" s="0" t="n">
        <v>59.19</v>
      </c>
      <c r="BM28" s="171" t="n"/>
      <c r="BO28" s="171" t="n">
        <v>58.98</v>
      </c>
      <c r="BP28" s="0" t="n">
        <v>58.98</v>
      </c>
      <c r="BQ28" s="171" t="n">
        <v>59.19</v>
      </c>
      <c r="BR28" s="0" t="n">
        <v>59.19</v>
      </c>
      <c r="BS28" s="171" t="n"/>
      <c r="BU28" s="171" t="n">
        <v>59.38</v>
      </c>
      <c r="BV28" s="0" t="n">
        <v>58.98</v>
      </c>
      <c r="BW28" s="171" t="n"/>
      <c r="BY28" s="171" t="n">
        <v>58.47</v>
      </c>
      <c r="BZ28" s="0" t="n">
        <v>58.47</v>
      </c>
      <c r="CA28" s="171" t="n">
        <v>59.12</v>
      </c>
      <c r="CB28" s="0" t="n">
        <v>59.12</v>
      </c>
      <c r="CC28" s="171" t="n">
        <v>59.19</v>
      </c>
      <c r="CD28" s="0" t="n">
        <v>59.19</v>
      </c>
      <c r="CG28" s="0" t="n">
        <v>59.19</v>
      </c>
      <c r="CH28" s="0" t="n">
        <v>58.97</v>
      </c>
      <c r="CK28" s="0" t="n">
        <v>59.3</v>
      </c>
      <c r="CL28" s="0" t="n">
        <v>59.3</v>
      </c>
      <c r="CO28" s="0" t="n">
        <v>59.19</v>
      </c>
      <c r="CP28" s="0" t="n">
        <v>59.19</v>
      </c>
      <c r="CS28" s="0" t="n">
        <v>59.42</v>
      </c>
      <c r="CT28" s="0" t="n">
        <v>59.42</v>
      </c>
      <c r="CW28" s="0" t="n">
        <v>59.38</v>
      </c>
      <c r="CX28" s="0" t="n">
        <v>58.98</v>
      </c>
      <c r="DA28" s="0" t="n">
        <v>59.378</v>
      </c>
      <c r="DB28" s="0" t="n">
        <v>58.979</v>
      </c>
    </row>
    <row r="29">
      <c r="B29" s="0" t="n">
        <v>76</v>
      </c>
      <c r="C29" s="0" t="n">
        <v>58.97</v>
      </c>
      <c r="D29" s="0" t="n">
        <v>58.97</v>
      </c>
      <c r="E29" s="171" t="n"/>
      <c r="G29" s="171" t="n">
        <v>58.85</v>
      </c>
      <c r="H29" s="0" t="n">
        <v>58.63</v>
      </c>
      <c r="I29" s="171" t="inlineStr">
        <is>
          <t>62.89</t>
        </is>
      </c>
      <c r="J29" s="0" t="inlineStr">
        <is>
          <t>62.89</t>
        </is>
      </c>
      <c r="K29" s="171" t="inlineStr">
        <is>
          <t>63.00</t>
        </is>
      </c>
      <c r="L29" s="0" t="inlineStr">
        <is>
          <t>63.00</t>
        </is>
      </c>
      <c r="M29" s="171" t="inlineStr">
        <is>
          <t>63.23</t>
        </is>
      </c>
      <c r="N29" s="0" t="inlineStr">
        <is>
          <t>63.23</t>
        </is>
      </c>
      <c r="O29" s="171" t="n">
        <v>60.21</v>
      </c>
      <c r="P29" s="0" t="n">
        <v>60.21</v>
      </c>
      <c r="S29" s="171" t="n">
        <v>62.57</v>
      </c>
      <c r="T29" s="0" t="n">
        <v>62.57</v>
      </c>
      <c r="U29" s="171" t="n"/>
      <c r="W29" s="171" t="n">
        <v>60.81</v>
      </c>
      <c r="X29" s="0" t="n">
        <v>60.81</v>
      </c>
      <c r="Y29" s="171" t="n"/>
      <c r="AA29" s="0" t="n">
        <v>58.85</v>
      </c>
      <c r="AB29" s="0" t="n">
        <v>58.85</v>
      </c>
      <c r="AC29" s="171" t="n"/>
      <c r="AE29" s="171" t="n">
        <v>60.47</v>
      </c>
      <c r="AF29" s="0" t="n">
        <v>60.47</v>
      </c>
      <c r="AG29" s="171" t="n"/>
      <c r="AI29" s="171" t="n">
        <v>58.74</v>
      </c>
      <c r="AJ29" s="0" t="n">
        <v>58.08</v>
      </c>
      <c r="AK29" s="171" t="n"/>
      <c r="AM29" s="171" t="n">
        <v>58.85</v>
      </c>
      <c r="AN29" s="0" t="n">
        <v>58.85</v>
      </c>
      <c r="AO29" s="171" t="n"/>
      <c r="AQ29" s="171" t="n">
        <v>58.85</v>
      </c>
      <c r="AR29" s="0" t="n">
        <v>58.85</v>
      </c>
      <c r="AS29" s="171" t="n"/>
      <c r="AU29" s="0" t="n">
        <v>58.85</v>
      </c>
      <c r="AV29" s="0" t="n">
        <v>58.85</v>
      </c>
      <c r="AW29" s="171" t="n"/>
      <c r="AY29" s="171" t="n">
        <v>58.85</v>
      </c>
      <c r="AZ29" s="0" t="n">
        <v>58.85</v>
      </c>
      <c r="BA29" s="171" t="n"/>
      <c r="BC29" s="171" t="n">
        <v>58.97</v>
      </c>
      <c r="BD29" s="0" t="n">
        <v>58.97</v>
      </c>
      <c r="BE29" s="171" t="n"/>
      <c r="BG29" s="171" t="n">
        <v>59.05</v>
      </c>
      <c r="BH29" s="0" t="n">
        <v>58.63</v>
      </c>
      <c r="BI29" s="171" t="n"/>
      <c r="BK29" s="171" t="n">
        <v>58.85</v>
      </c>
      <c r="BL29" s="0" t="n">
        <v>58.85</v>
      </c>
      <c r="BM29" s="171" t="n"/>
      <c r="BO29" s="171" t="n">
        <v>58.63</v>
      </c>
      <c r="BP29" s="0" t="n">
        <v>58.63</v>
      </c>
      <c r="BQ29" s="171" t="n">
        <v>58.85</v>
      </c>
      <c r="BR29" s="0" t="n">
        <v>58.85</v>
      </c>
      <c r="BS29" s="171" t="n"/>
      <c r="BU29" s="171" t="n">
        <v>59.05</v>
      </c>
      <c r="BV29" s="0" t="n">
        <v>58.63</v>
      </c>
      <c r="BW29" s="171" t="n"/>
      <c r="BY29" s="171" t="n">
        <v>58.03</v>
      </c>
      <c r="BZ29" s="0" t="n">
        <v>58.03</v>
      </c>
      <c r="CA29" s="171" t="n">
        <v>58.78</v>
      </c>
      <c r="CB29" s="0" t="n">
        <v>58.78</v>
      </c>
      <c r="CC29" s="171" t="n">
        <v>58.85</v>
      </c>
      <c r="CD29" s="0" t="n">
        <v>58.85</v>
      </c>
      <c r="CG29" s="0" t="n">
        <v>58.85</v>
      </c>
      <c r="CH29" s="0" t="n">
        <v>58.63</v>
      </c>
      <c r="CK29" s="0" t="n">
        <v>58.97</v>
      </c>
      <c r="CL29" s="0" t="n">
        <v>58.97</v>
      </c>
      <c r="CO29" s="0" t="n">
        <v>58.85</v>
      </c>
      <c r="CP29" s="0" t="n">
        <v>58.85</v>
      </c>
      <c r="CS29" s="0" t="n">
        <v>59.1</v>
      </c>
      <c r="CT29" s="0" t="n">
        <v>59.1</v>
      </c>
      <c r="CW29" s="0" t="n">
        <v>59.05</v>
      </c>
      <c r="CX29" s="0" t="n">
        <v>58.63</v>
      </c>
      <c r="DA29" s="0" t="n">
        <v>59.05</v>
      </c>
      <c r="DB29" s="0" t="n">
        <v>58.631</v>
      </c>
    </row>
    <row r="30">
      <c r="B30" s="0" t="n">
        <v>75</v>
      </c>
      <c r="C30" s="0" t="n">
        <v>58.62</v>
      </c>
      <c r="D30" s="0" t="n">
        <v>58.62</v>
      </c>
      <c r="E30" s="171" t="n"/>
      <c r="G30" s="171" t="n">
        <v>58.49</v>
      </c>
      <c r="H30" s="0" t="n">
        <v>58.22</v>
      </c>
      <c r="I30" s="171" t="inlineStr">
        <is>
          <t>62.55</t>
        </is>
      </c>
      <c r="J30" s="0" t="inlineStr">
        <is>
          <t>62.55</t>
        </is>
      </c>
      <c r="K30" s="171" t="inlineStr">
        <is>
          <t>62.75</t>
        </is>
      </c>
      <c r="L30" s="0" t="inlineStr">
        <is>
          <t>62.75</t>
        </is>
      </c>
      <c r="M30" s="171" t="inlineStr">
        <is>
          <t>62.91</t>
        </is>
      </c>
      <c r="N30" s="0" t="inlineStr">
        <is>
          <t>62.91</t>
        </is>
      </c>
      <c r="O30" s="171" t="n">
        <v>59.92</v>
      </c>
      <c r="P30" s="0" t="n">
        <v>59.92</v>
      </c>
      <c r="S30" s="171" t="n">
        <v>62.33</v>
      </c>
      <c r="T30" s="0" t="n">
        <v>62.33</v>
      </c>
      <c r="U30" s="171" t="n"/>
      <c r="W30" s="171" t="n">
        <v>60.46</v>
      </c>
      <c r="X30" s="0" t="n">
        <v>60.46</v>
      </c>
      <c r="Y30" s="171" t="n"/>
      <c r="AA30" s="0" t="n">
        <v>58.5</v>
      </c>
      <c r="AB30" s="0" t="n">
        <v>58.5</v>
      </c>
      <c r="AC30" s="171" t="n"/>
      <c r="AE30" s="171" t="n">
        <v>60.45</v>
      </c>
      <c r="AF30" s="0" t="n">
        <v>60.45</v>
      </c>
      <c r="AG30" s="171" t="n"/>
      <c r="AI30" s="171" t="n">
        <v>58.43</v>
      </c>
      <c r="AJ30" s="0" t="n">
        <v>57.67</v>
      </c>
      <c r="AK30" s="171" t="n"/>
      <c r="AM30" s="171" t="n">
        <v>58.49</v>
      </c>
      <c r="AN30" s="0" t="n">
        <v>58.49</v>
      </c>
      <c r="AO30" s="171" t="n"/>
      <c r="AQ30" s="171" t="n">
        <v>58.5</v>
      </c>
      <c r="AR30" s="0" t="n">
        <v>58.5</v>
      </c>
      <c r="AS30" s="171" t="n"/>
      <c r="AU30" s="0" t="n">
        <v>58.49</v>
      </c>
      <c r="AV30" s="0" t="n">
        <v>58.49</v>
      </c>
      <c r="AW30" s="171" t="n"/>
      <c r="AY30" s="171" t="n">
        <v>58.5</v>
      </c>
      <c r="AZ30" s="0" t="n">
        <v>58.5</v>
      </c>
      <c r="BA30" s="171" t="n"/>
      <c r="BC30" s="171" t="n">
        <v>58.62</v>
      </c>
      <c r="BD30" s="0" t="n">
        <v>58.62</v>
      </c>
      <c r="BE30" s="171" t="n"/>
      <c r="BG30" s="171" t="n">
        <v>58.74</v>
      </c>
      <c r="BH30" s="0" t="n">
        <v>58.22</v>
      </c>
      <c r="BI30" s="171" t="n"/>
      <c r="BK30" s="171" t="n">
        <v>58.5</v>
      </c>
      <c r="BL30" s="0" t="n">
        <v>58.5</v>
      </c>
      <c r="BM30" s="171" t="n"/>
      <c r="BO30" s="171" t="n">
        <v>58.22</v>
      </c>
      <c r="BP30" s="0" t="n">
        <v>58.22</v>
      </c>
      <c r="BQ30" s="171" t="n">
        <v>58.5</v>
      </c>
      <c r="BR30" s="0" t="n">
        <v>58.5</v>
      </c>
      <c r="BS30" s="171" t="n"/>
      <c r="BU30" s="171" t="n">
        <v>58.74</v>
      </c>
      <c r="BV30" s="0" t="n">
        <v>58.22</v>
      </c>
      <c r="BW30" s="171" t="n"/>
      <c r="BY30" s="171" t="n">
        <v>57.66</v>
      </c>
      <c r="BZ30" s="0" t="n">
        <v>57.66</v>
      </c>
      <c r="CA30" s="171" t="n">
        <v>58.45</v>
      </c>
      <c r="CB30" s="0" t="n">
        <v>58.45</v>
      </c>
      <c r="CC30" s="171" t="n">
        <v>58.5</v>
      </c>
      <c r="CD30" s="0" t="n">
        <v>58.5</v>
      </c>
      <c r="CG30" s="0" t="n">
        <v>58.49</v>
      </c>
      <c r="CH30" s="0" t="n">
        <v>58.22</v>
      </c>
      <c r="CK30" s="0" t="n">
        <v>58.62</v>
      </c>
      <c r="CL30" s="0" t="n">
        <v>58.62</v>
      </c>
      <c r="CO30" s="0" t="n">
        <v>58.5</v>
      </c>
      <c r="CP30" s="0" t="n">
        <v>58.5</v>
      </c>
      <c r="CS30" s="0" t="n">
        <v>58.75</v>
      </c>
      <c r="CT30" s="0" t="n">
        <v>58.75</v>
      </c>
      <c r="CW30" s="0" t="n">
        <v>58.74</v>
      </c>
      <c r="CX30" s="0" t="n">
        <v>58.22</v>
      </c>
      <c r="DA30" s="0" t="n">
        <v>58.741</v>
      </c>
      <c r="DB30" s="0" t="n">
        <v>58.221</v>
      </c>
    </row>
    <row r="31">
      <c r="B31" s="0" t="n">
        <v>74</v>
      </c>
      <c r="C31" s="0" t="n">
        <v>58.22</v>
      </c>
      <c r="D31" s="0" t="n">
        <v>58.22</v>
      </c>
      <c r="E31" s="171" t="n"/>
      <c r="G31" s="171" t="n">
        <v>58.18</v>
      </c>
      <c r="H31" s="0" t="n">
        <v>57.9</v>
      </c>
      <c r="I31" s="171" t="inlineStr">
        <is>
          <t>62.29</t>
        </is>
      </c>
      <c r="J31" s="0" t="inlineStr">
        <is>
          <t>62.29</t>
        </is>
      </c>
      <c r="K31" s="171" t="inlineStr">
        <is>
          <t>62.50</t>
        </is>
      </c>
      <c r="L31" s="0" t="inlineStr">
        <is>
          <t>62.50</t>
        </is>
      </c>
      <c r="M31" s="171" t="inlineStr">
        <is>
          <t>62.66</t>
        </is>
      </c>
      <c r="N31" s="0" t="inlineStr">
        <is>
          <t>62.66</t>
        </is>
      </c>
      <c r="O31" s="171" t="n">
        <v>59.44</v>
      </c>
      <c r="P31" s="0" t="n">
        <v>59.44</v>
      </c>
      <c r="S31" s="171" t="n">
        <v>62.12</v>
      </c>
      <c r="T31" s="0" t="n">
        <v>62.12</v>
      </c>
      <c r="U31" s="171" t="n"/>
      <c r="W31" s="171" t="n">
        <v>60.14</v>
      </c>
      <c r="X31" s="0" t="n">
        <v>60.14</v>
      </c>
      <c r="Y31" s="171" t="n"/>
      <c r="AA31" s="0" t="n">
        <v>58.18</v>
      </c>
      <c r="AB31" s="0" t="n">
        <v>58.18</v>
      </c>
      <c r="AC31" s="171" t="n"/>
      <c r="AE31" s="171" t="n">
        <v>59.66</v>
      </c>
      <c r="AF31" s="0" t="n">
        <v>59.66</v>
      </c>
      <c r="AG31" s="171" t="n"/>
      <c r="AI31" s="171" t="n">
        <v>58.12</v>
      </c>
      <c r="AJ31" s="0" t="n">
        <v>57.35</v>
      </c>
      <c r="AK31" s="171" t="n"/>
      <c r="AM31" s="171" t="n">
        <v>58.18</v>
      </c>
      <c r="AN31" s="0" t="n">
        <v>58.18</v>
      </c>
      <c r="AO31" s="171" t="n"/>
      <c r="AQ31" s="171" t="n">
        <v>58.18</v>
      </c>
      <c r="AR31" s="0" t="n">
        <v>58.18</v>
      </c>
      <c r="AS31" s="171" t="n"/>
      <c r="AU31" s="0" t="n">
        <v>58.18</v>
      </c>
      <c r="AV31" s="0" t="n">
        <v>58.18</v>
      </c>
      <c r="AW31" s="171" t="n"/>
      <c r="AY31" s="171" t="n">
        <v>58.18</v>
      </c>
      <c r="AZ31" s="0" t="n">
        <v>58.18</v>
      </c>
      <c r="BA31" s="171" t="n"/>
      <c r="BC31" s="171" t="n">
        <v>58.22</v>
      </c>
      <c r="BD31" s="0" t="n">
        <v>58.22</v>
      </c>
      <c r="BE31" s="171" t="n"/>
      <c r="BG31" s="171" t="n">
        <v>58.43</v>
      </c>
      <c r="BH31" s="0" t="n">
        <v>57.9</v>
      </c>
      <c r="BI31" s="171" t="n"/>
      <c r="BK31" s="171" t="n">
        <v>58.18</v>
      </c>
      <c r="BL31" s="0" t="n">
        <v>58.18</v>
      </c>
      <c r="BM31" s="171" t="n"/>
      <c r="BO31" s="171" t="n">
        <v>57.9</v>
      </c>
      <c r="BP31" s="0" t="n">
        <v>57.9</v>
      </c>
      <c r="BQ31" s="171" t="n">
        <v>58.18</v>
      </c>
      <c r="BR31" s="0" t="n">
        <v>58.18</v>
      </c>
      <c r="BS31" s="171" t="n"/>
      <c r="BU31" s="171" t="n">
        <v>58.43</v>
      </c>
      <c r="BV31" s="0" t="n">
        <v>57.9</v>
      </c>
      <c r="BW31" s="171" t="n"/>
      <c r="BY31" s="171" t="n">
        <v>57.24</v>
      </c>
      <c r="BZ31" s="0" t="n">
        <v>57.24</v>
      </c>
      <c r="CA31" s="171" t="n">
        <v>58.1</v>
      </c>
      <c r="CB31" s="0" t="n">
        <v>58.1</v>
      </c>
      <c r="CC31" s="171" t="n">
        <v>58.18</v>
      </c>
      <c r="CD31" s="0" t="n">
        <v>58.18</v>
      </c>
      <c r="CG31" s="0" t="n">
        <v>58.18</v>
      </c>
      <c r="CH31" s="0" t="n">
        <v>57.9</v>
      </c>
      <c r="CK31" s="0" t="n">
        <v>58.22</v>
      </c>
      <c r="CL31" s="0" t="n">
        <v>58.22</v>
      </c>
      <c r="CO31" s="0" t="n">
        <v>58.18</v>
      </c>
      <c r="CP31" s="0" t="n">
        <v>58.18</v>
      </c>
      <c r="CS31" s="0" t="n">
        <v>58.32</v>
      </c>
      <c r="CT31" s="0" t="n">
        <v>58.32</v>
      </c>
      <c r="CW31" s="0" t="n">
        <v>58.43</v>
      </c>
      <c r="CX31" s="0" t="n">
        <v>57.9</v>
      </c>
      <c r="DA31" s="0" t="n">
        <v>58.426</v>
      </c>
      <c r="DB31" s="0" t="n">
        <v>57.904</v>
      </c>
    </row>
    <row r="32">
      <c r="B32" s="0" t="n">
        <v>73</v>
      </c>
      <c r="C32" s="0" t="n">
        <v>57.86</v>
      </c>
      <c r="D32" s="0" t="n">
        <v>57.86</v>
      </c>
      <c r="E32" s="171" t="n"/>
      <c r="G32" s="171" t="n">
        <v>57.77</v>
      </c>
      <c r="H32" s="0" t="n">
        <v>57.53</v>
      </c>
      <c r="I32" s="171" t="inlineStr">
        <is>
          <t>61.99</t>
        </is>
      </c>
      <c r="J32" s="0" t="inlineStr">
        <is>
          <t>61.99</t>
        </is>
      </c>
      <c r="K32" s="171" t="inlineStr">
        <is>
          <t>62.14</t>
        </is>
      </c>
      <c r="L32" s="0" t="inlineStr">
        <is>
          <t>62.14</t>
        </is>
      </c>
      <c r="M32" s="171" t="inlineStr">
        <is>
          <t>62.38</t>
        </is>
      </c>
      <c r="N32" s="0" t="inlineStr">
        <is>
          <t>62.38</t>
        </is>
      </c>
      <c r="O32" s="171" t="n">
        <v>59.07</v>
      </c>
      <c r="P32" s="0" t="n">
        <v>59.07</v>
      </c>
      <c r="S32" s="171" t="n">
        <v>61.85</v>
      </c>
      <c r="T32" s="0" t="n">
        <v>61.85</v>
      </c>
      <c r="U32" s="171" t="n"/>
      <c r="W32" s="171" t="n">
        <v>59.73</v>
      </c>
      <c r="X32" s="0" t="n">
        <v>59.73</v>
      </c>
      <c r="Y32" s="171" t="n"/>
      <c r="AA32" s="0" t="n">
        <v>57.77</v>
      </c>
      <c r="AB32" s="0" t="n">
        <v>57.77</v>
      </c>
      <c r="AC32" s="171" t="n"/>
      <c r="AE32" s="171" t="n">
        <v>59.01</v>
      </c>
      <c r="AF32" s="0" t="n">
        <v>59.01</v>
      </c>
      <c r="AG32" s="171" t="n"/>
      <c r="AI32" s="171" t="n">
        <v>57.68</v>
      </c>
      <c r="AJ32" s="0" t="n">
        <v>56.99</v>
      </c>
      <c r="AK32" s="171" t="n"/>
      <c r="AM32" s="171" t="n">
        <v>57.77</v>
      </c>
      <c r="AN32" s="0" t="n">
        <v>57.77</v>
      </c>
      <c r="AO32" s="171" t="n"/>
      <c r="AQ32" s="171" t="n">
        <v>57.77</v>
      </c>
      <c r="AR32" s="0" t="n">
        <v>57.77</v>
      </c>
      <c r="AS32" s="171" t="n"/>
      <c r="AU32" s="0" t="n">
        <v>57.77</v>
      </c>
      <c r="AV32" s="0" t="n">
        <v>57.77</v>
      </c>
      <c r="AW32" s="171" t="n"/>
      <c r="AY32" s="171" t="n">
        <v>57.77</v>
      </c>
      <c r="AZ32" s="0" t="n">
        <v>57.77</v>
      </c>
      <c r="BA32" s="171" t="n"/>
      <c r="BC32" s="171" t="n">
        <v>57.86</v>
      </c>
      <c r="BD32" s="0" t="n">
        <v>57.86</v>
      </c>
      <c r="BE32" s="171" t="n"/>
      <c r="BG32" s="171" t="n">
        <v>57.98</v>
      </c>
      <c r="BH32" s="0" t="n">
        <v>57.54</v>
      </c>
      <c r="BI32" s="171" t="n"/>
      <c r="BK32" s="171" t="n">
        <v>57.77</v>
      </c>
      <c r="BL32" s="0" t="n">
        <v>57.77</v>
      </c>
      <c r="BM32" s="171" t="n"/>
      <c r="BO32" s="171" t="n">
        <v>57.54</v>
      </c>
      <c r="BP32" s="0" t="n">
        <v>57.54</v>
      </c>
      <c r="BQ32" s="171" t="n">
        <v>57.77</v>
      </c>
      <c r="BR32" s="0" t="n">
        <v>57.77</v>
      </c>
      <c r="BS32" s="171" t="n"/>
      <c r="BU32" s="171" t="n">
        <v>57.98</v>
      </c>
      <c r="BV32" s="0" t="n">
        <v>57.54</v>
      </c>
      <c r="BW32" s="171" t="n"/>
      <c r="BY32" s="171" t="n">
        <v>56.76</v>
      </c>
      <c r="BZ32" s="0" t="n">
        <v>56.76</v>
      </c>
      <c r="CA32" s="171" t="n">
        <v>57.72</v>
      </c>
      <c r="CB32" s="0" t="n">
        <v>57.72</v>
      </c>
      <c r="CC32" s="171" t="n">
        <v>57.77</v>
      </c>
      <c r="CD32" s="0" t="n">
        <v>57.77</v>
      </c>
      <c r="CG32" s="0" t="n">
        <v>57.77</v>
      </c>
      <c r="CH32" s="0" t="n">
        <v>57.53</v>
      </c>
      <c r="CK32" s="0" t="n">
        <v>57.86</v>
      </c>
      <c r="CL32" s="0" t="n">
        <v>57.86</v>
      </c>
      <c r="CO32" s="0" t="n">
        <v>57.77</v>
      </c>
      <c r="CP32" s="0" t="n">
        <v>57.77</v>
      </c>
      <c r="CS32" s="0" t="n">
        <v>57.95</v>
      </c>
      <c r="CT32" s="0" t="n">
        <v>57.95</v>
      </c>
      <c r="CW32" s="0" t="n">
        <v>57.98</v>
      </c>
      <c r="CX32" s="0" t="n">
        <v>57.54</v>
      </c>
      <c r="DA32" s="0" t="n">
        <v>57.981</v>
      </c>
      <c r="DB32" s="0" t="n">
        <v>57.535</v>
      </c>
    </row>
    <row r="33">
      <c r="B33" s="0" t="n">
        <v>72</v>
      </c>
      <c r="C33" s="0" t="n">
        <v>57.5</v>
      </c>
      <c r="D33" s="0" t="n">
        <v>57.5</v>
      </c>
      <c r="E33" s="171" t="n"/>
      <c r="G33" s="171" t="n">
        <v>57.39</v>
      </c>
      <c r="H33" s="0" t="n">
        <v>57.25</v>
      </c>
      <c r="I33" s="171" t="inlineStr">
        <is>
          <t>61.76</t>
        </is>
      </c>
      <c r="J33" s="0" t="inlineStr">
        <is>
          <t>61.76</t>
        </is>
      </c>
      <c r="K33" s="171" t="inlineStr">
        <is>
          <t>61.77</t>
        </is>
      </c>
      <c r="L33" s="0" t="inlineStr">
        <is>
          <t>61.77</t>
        </is>
      </c>
      <c r="M33" s="171" t="inlineStr">
        <is>
          <t>62.15</t>
        </is>
      </c>
      <c r="N33" s="0" t="inlineStr">
        <is>
          <t>62.15</t>
        </is>
      </c>
      <c r="O33" s="171" t="n">
        <v>58.68</v>
      </c>
      <c r="P33" s="0" t="n">
        <v>58.68</v>
      </c>
      <c r="S33" s="171" t="n">
        <v>61.59</v>
      </c>
      <c r="T33" s="0" t="n">
        <v>61.59</v>
      </c>
      <c r="U33" s="171" t="n"/>
      <c r="W33" s="171" t="n">
        <v>59.35</v>
      </c>
      <c r="X33" s="0" t="n">
        <v>59.35</v>
      </c>
      <c r="Y33" s="171" t="n"/>
      <c r="AA33" s="0" t="n">
        <v>57.39</v>
      </c>
      <c r="AB33" s="0" t="n">
        <v>57.39</v>
      </c>
      <c r="AC33" s="171" t="n"/>
      <c r="AE33" s="171" t="n">
        <v>58.91</v>
      </c>
      <c r="AF33" s="0" t="n">
        <v>58.91</v>
      </c>
      <c r="AG33" s="171" t="n"/>
      <c r="AI33" s="171" t="n">
        <v>57.22</v>
      </c>
      <c r="AJ33" s="0" t="n">
        <v>56.71</v>
      </c>
      <c r="AK33" s="171" t="n"/>
      <c r="AM33" s="171" t="n">
        <v>57.39</v>
      </c>
      <c r="AN33" s="0" t="n">
        <v>57.39</v>
      </c>
      <c r="AO33" s="171" t="n"/>
      <c r="AQ33" s="171" t="n">
        <v>57.39</v>
      </c>
      <c r="AR33" s="0" t="n">
        <v>57.39</v>
      </c>
      <c r="AS33" s="171" t="n"/>
      <c r="AU33" s="0" t="n">
        <v>57.39</v>
      </c>
      <c r="AV33" s="0" t="n">
        <v>57.39</v>
      </c>
      <c r="AW33" s="171" t="n"/>
      <c r="AY33" s="171" t="n">
        <v>57.39</v>
      </c>
      <c r="AZ33" s="0" t="n">
        <v>57.39</v>
      </c>
      <c r="BA33" s="171" t="n"/>
      <c r="BC33" s="171" t="n">
        <v>57.5</v>
      </c>
      <c r="BD33" s="0" t="n">
        <v>57.5</v>
      </c>
      <c r="BE33" s="171" t="n"/>
      <c r="BG33" s="171" t="n">
        <v>57.52</v>
      </c>
      <c r="BH33" s="0" t="n">
        <v>57.25</v>
      </c>
      <c r="BI33" s="171" t="n"/>
      <c r="BK33" s="171" t="n">
        <v>57.39</v>
      </c>
      <c r="BL33" s="0" t="n">
        <v>57.39</v>
      </c>
      <c r="BM33" s="171" t="n"/>
      <c r="BO33" s="171" t="n">
        <v>57.25</v>
      </c>
      <c r="BP33" s="0" t="n">
        <v>57.25</v>
      </c>
      <c r="BQ33" s="171" t="n">
        <v>57.39</v>
      </c>
      <c r="BR33" s="0" t="n">
        <v>57.39</v>
      </c>
      <c r="BS33" s="171" t="n"/>
      <c r="BU33" s="171" t="n">
        <v>57.52</v>
      </c>
      <c r="BV33" s="0" t="n">
        <v>57.25</v>
      </c>
      <c r="BW33" s="171" t="n"/>
      <c r="BY33" s="171" t="n">
        <v>56.4</v>
      </c>
      <c r="BZ33" s="0" t="n">
        <v>56.4</v>
      </c>
      <c r="CA33" s="171" t="n">
        <v>57.39</v>
      </c>
      <c r="CB33" s="0" t="n">
        <v>57.39</v>
      </c>
      <c r="CC33" s="171" t="n">
        <v>57.39</v>
      </c>
      <c r="CD33" s="0" t="n">
        <v>57.39</v>
      </c>
      <c r="CG33" s="0" t="n">
        <v>57.39</v>
      </c>
      <c r="CH33" s="0" t="n">
        <v>57.25</v>
      </c>
      <c r="CK33" s="0" t="n">
        <v>57.5</v>
      </c>
      <c r="CL33" s="0" t="n">
        <v>57.5</v>
      </c>
      <c r="CO33" s="0" t="n">
        <v>57.39</v>
      </c>
      <c r="CP33" s="0" t="n">
        <v>57.39</v>
      </c>
      <c r="CS33" s="0" t="n">
        <v>57.57</v>
      </c>
      <c r="CT33" s="0" t="n">
        <v>57.57</v>
      </c>
      <c r="CW33" s="0" t="n">
        <v>57.52</v>
      </c>
      <c r="CX33" s="0" t="n">
        <v>57.25</v>
      </c>
      <c r="DA33" s="0" t="n">
        <v>57.519</v>
      </c>
      <c r="DB33" s="0" t="n">
        <v>57.25</v>
      </c>
    </row>
    <row r="34">
      <c r="B34" s="0" t="n">
        <v>71</v>
      </c>
      <c r="C34" s="0" t="n">
        <v>57.16</v>
      </c>
      <c r="D34" s="0" t="n">
        <v>57.16</v>
      </c>
      <c r="E34" s="171" t="n"/>
      <c r="G34" s="171" t="n">
        <v>57.06</v>
      </c>
      <c r="H34" s="0" t="n">
        <v>56.95</v>
      </c>
      <c r="I34" s="171" t="inlineStr">
        <is>
          <t>61.52</t>
        </is>
      </c>
      <c r="J34" s="0" t="inlineStr">
        <is>
          <t>61.52</t>
        </is>
      </c>
      <c r="K34" s="171" t="inlineStr">
        <is>
          <t>61.49</t>
        </is>
      </c>
      <c r="L34" s="0" t="inlineStr">
        <is>
          <t>61.49</t>
        </is>
      </c>
      <c r="M34" s="171" t="inlineStr">
        <is>
          <t>61.93</t>
        </is>
      </c>
      <c r="N34" s="0" t="inlineStr">
        <is>
          <t>61.93</t>
        </is>
      </c>
      <c r="O34" s="171" t="n">
        <v>58.3</v>
      </c>
      <c r="P34" s="0" t="n">
        <v>58.3</v>
      </c>
      <c r="S34" s="171" t="n">
        <v>61.38</v>
      </c>
      <c r="T34" s="0" t="n">
        <v>61.38</v>
      </c>
      <c r="U34" s="171" t="n"/>
      <c r="W34" s="171" t="n">
        <v>59.03</v>
      </c>
      <c r="X34" s="0" t="n">
        <v>59.03</v>
      </c>
      <c r="Y34" s="171" t="n"/>
      <c r="AA34" s="0" t="n">
        <v>57.07</v>
      </c>
      <c r="AB34" s="0" t="n">
        <v>57.07</v>
      </c>
      <c r="AC34" s="171" t="n"/>
      <c r="AE34" s="171" t="n">
        <v>58.51</v>
      </c>
      <c r="AF34" s="0" t="n">
        <v>58.51</v>
      </c>
      <c r="AG34" s="171" t="n"/>
      <c r="AI34" s="171" t="n">
        <v>56.87</v>
      </c>
      <c r="AJ34" s="0" t="n">
        <v>56.42</v>
      </c>
      <c r="AK34" s="171" t="n"/>
      <c r="AM34" s="171" t="n">
        <v>57.06</v>
      </c>
      <c r="AN34" s="0" t="n">
        <v>57.06</v>
      </c>
      <c r="AO34" s="171" t="n"/>
      <c r="AQ34" s="171" t="n">
        <v>57.07</v>
      </c>
      <c r="AR34" s="0" t="n">
        <v>57.07</v>
      </c>
      <c r="AS34" s="171" t="n"/>
      <c r="AU34" s="0" t="n">
        <v>57.06</v>
      </c>
      <c r="AV34" s="0" t="n">
        <v>57.06</v>
      </c>
      <c r="AW34" s="171" t="n"/>
      <c r="AY34" s="171" t="n">
        <v>57.07</v>
      </c>
      <c r="AZ34" s="0" t="n">
        <v>57.07</v>
      </c>
      <c r="BA34" s="171" t="n"/>
      <c r="BC34" s="171" t="n">
        <v>57.16</v>
      </c>
      <c r="BD34" s="0" t="n">
        <v>57.16</v>
      </c>
      <c r="BE34" s="171" t="n"/>
      <c r="BG34" s="171" t="n">
        <v>57.17</v>
      </c>
      <c r="BH34" s="0" t="n">
        <v>56.96</v>
      </c>
      <c r="BI34" s="171" t="n"/>
      <c r="BK34" s="171" t="n">
        <v>57.07</v>
      </c>
      <c r="BL34" s="0" t="n">
        <v>57.07</v>
      </c>
      <c r="BM34" s="171" t="n"/>
      <c r="BO34" s="171" t="n">
        <v>56.96</v>
      </c>
      <c r="BP34" s="0" t="n">
        <v>56.96</v>
      </c>
      <c r="BQ34" s="171" t="n">
        <v>57.07</v>
      </c>
      <c r="BR34" s="0" t="n">
        <v>57.07</v>
      </c>
      <c r="BS34" s="171" t="n"/>
      <c r="BU34" s="171" t="n">
        <v>57.17</v>
      </c>
      <c r="BV34" s="0" t="n">
        <v>56.96</v>
      </c>
      <c r="BW34" s="171" t="n"/>
      <c r="BY34" s="171" t="n">
        <v>56.01</v>
      </c>
      <c r="BZ34" s="0" t="n">
        <v>56.01</v>
      </c>
      <c r="CA34" s="171" t="n">
        <v>57.05</v>
      </c>
      <c r="CB34" s="0" t="n">
        <v>57.05</v>
      </c>
      <c r="CC34" s="171" t="n">
        <v>57.07</v>
      </c>
      <c r="CD34" s="0" t="n">
        <v>57.07</v>
      </c>
      <c r="CG34" s="0" t="n">
        <v>57.06</v>
      </c>
      <c r="CH34" s="0" t="n">
        <v>56.95</v>
      </c>
      <c r="CK34" s="0" t="n">
        <v>57.16</v>
      </c>
      <c r="CL34" s="0" t="n">
        <v>57.16</v>
      </c>
      <c r="CO34" s="0" t="n">
        <v>57.07</v>
      </c>
      <c r="CP34" s="0" t="n">
        <v>57.07</v>
      </c>
      <c r="CS34" s="0" t="n">
        <v>57.2</v>
      </c>
      <c r="CT34" s="0" t="n">
        <v>57.2</v>
      </c>
      <c r="CW34" s="0" t="n">
        <v>57.17</v>
      </c>
      <c r="CX34" s="0" t="n">
        <v>56.96</v>
      </c>
      <c r="DA34" s="0" t="n">
        <v>57.167</v>
      </c>
      <c r="DB34" s="0" t="n">
        <v>56.958</v>
      </c>
    </row>
    <row r="35">
      <c r="B35" s="0" t="n">
        <v>70</v>
      </c>
      <c r="C35" s="0" t="n">
        <v>56.81</v>
      </c>
      <c r="D35" s="0" t="n">
        <v>56.81</v>
      </c>
      <c r="E35" s="171" t="n"/>
      <c r="G35" s="171" t="n">
        <v>56.74</v>
      </c>
      <c r="H35" s="0" t="n">
        <v>56.65</v>
      </c>
      <c r="I35" s="171" t="inlineStr">
        <is>
          <t>61.27</t>
        </is>
      </c>
      <c r="J35" s="0" t="inlineStr">
        <is>
          <t>61.27</t>
        </is>
      </c>
      <c r="K35" s="171" t="inlineStr">
        <is>
          <t>61.21</t>
        </is>
      </c>
      <c r="L35" s="0" t="inlineStr">
        <is>
          <t>61.21</t>
        </is>
      </c>
      <c r="M35" s="171" t="inlineStr">
        <is>
          <t>61.69</t>
        </is>
      </c>
      <c r="N35" s="0" t="inlineStr">
        <is>
          <t>61.69</t>
        </is>
      </c>
      <c r="O35" s="171" t="n">
        <v>57.72</v>
      </c>
      <c r="P35" s="0" t="n">
        <v>57.72</v>
      </c>
      <c r="S35" s="171" t="n">
        <v>61.16</v>
      </c>
      <c r="T35" s="0" t="n">
        <v>61.16</v>
      </c>
      <c r="U35" s="171" t="n"/>
      <c r="W35" s="171" t="n">
        <v>58.71</v>
      </c>
      <c r="X35" s="0" t="n">
        <v>58.71</v>
      </c>
      <c r="Y35" s="171" t="n"/>
      <c r="AA35" s="0" t="n">
        <v>56.75</v>
      </c>
      <c r="AB35" s="0" t="n">
        <v>56.75</v>
      </c>
      <c r="AC35" s="171" t="n"/>
      <c r="AE35" s="171" t="n">
        <v>57.78</v>
      </c>
      <c r="AF35" s="0" t="n">
        <v>57.78</v>
      </c>
      <c r="AG35" s="171" t="n"/>
      <c r="AI35" s="171" t="n">
        <v>56.53</v>
      </c>
      <c r="AJ35" s="0" t="n">
        <v>56.12</v>
      </c>
      <c r="AK35" s="171" t="n"/>
      <c r="AM35" s="171" t="n">
        <v>56.74</v>
      </c>
      <c r="AN35" s="0" t="n">
        <v>56.74</v>
      </c>
      <c r="AO35" s="171" t="n"/>
      <c r="AQ35" s="171" t="n">
        <v>56.75</v>
      </c>
      <c r="AR35" s="0" t="n">
        <v>56.75</v>
      </c>
      <c r="AS35" s="171" t="n"/>
      <c r="AU35" s="0" t="n">
        <v>56.74</v>
      </c>
      <c r="AV35" s="0" t="n">
        <v>56.74</v>
      </c>
      <c r="AW35" s="171" t="n"/>
      <c r="AY35" s="171" t="n">
        <v>56.75</v>
      </c>
      <c r="AZ35" s="0" t="n">
        <v>56.75</v>
      </c>
      <c r="BA35" s="171" t="n"/>
      <c r="BC35" s="171" t="n">
        <v>56.81</v>
      </c>
      <c r="BD35" s="0" t="n">
        <v>56.81</v>
      </c>
      <c r="BE35" s="171" t="n"/>
      <c r="BG35" s="171" t="n">
        <v>56.82</v>
      </c>
      <c r="BH35" s="0" t="n">
        <v>56.66</v>
      </c>
      <c r="BI35" s="171" t="n"/>
      <c r="BK35" s="171" t="n">
        <v>56.75</v>
      </c>
      <c r="BL35" s="0" t="n">
        <v>56.75</v>
      </c>
      <c r="BM35" s="171" t="n"/>
      <c r="BO35" s="171" t="n">
        <v>56.66</v>
      </c>
      <c r="BP35" s="0" t="n">
        <v>56.66</v>
      </c>
      <c r="BQ35" s="171" t="n">
        <v>56.75</v>
      </c>
      <c r="BR35" s="0" t="n">
        <v>56.75</v>
      </c>
      <c r="BS35" s="171" t="n"/>
      <c r="BU35" s="171" t="n">
        <v>56.82</v>
      </c>
      <c r="BV35" s="0" t="n">
        <v>56.66</v>
      </c>
      <c r="BW35" s="171" t="n"/>
      <c r="BY35" s="171" t="n">
        <v>55.65</v>
      </c>
      <c r="BZ35" s="0" t="n">
        <v>55.65</v>
      </c>
      <c r="CA35" s="171" t="n">
        <v>56.7</v>
      </c>
      <c r="CB35" s="0" t="n">
        <v>56.7</v>
      </c>
      <c r="CC35" s="171" t="n">
        <v>56.75</v>
      </c>
      <c r="CD35" s="0" t="n">
        <v>56.75</v>
      </c>
      <c r="CG35" s="0" t="n">
        <v>56.74</v>
      </c>
      <c r="CH35" s="0" t="n">
        <v>56.65</v>
      </c>
      <c r="CK35" s="0" t="n">
        <v>56.81</v>
      </c>
      <c r="CL35" s="0" t="n">
        <v>56.81</v>
      </c>
      <c r="CO35" s="0" t="n">
        <v>56.75</v>
      </c>
      <c r="CP35" s="0" t="n">
        <v>56.75</v>
      </c>
      <c r="CS35" s="0" t="n">
        <v>56.85</v>
      </c>
      <c r="CT35" s="0" t="n">
        <v>56.85</v>
      </c>
      <c r="CW35" s="0" t="n">
        <v>56.82</v>
      </c>
      <c r="CX35" s="0" t="n">
        <v>56.66</v>
      </c>
      <c r="DA35" s="0" t="n">
        <v>56.824</v>
      </c>
      <c r="DB35" s="0" t="n">
        <v>56.656</v>
      </c>
    </row>
    <row r="36">
      <c r="B36" s="0" t="n">
        <v>69</v>
      </c>
      <c r="C36" s="0" t="n">
        <v>56.46</v>
      </c>
      <c r="D36" s="0" t="n">
        <v>56.46</v>
      </c>
      <c r="E36" s="171" t="n"/>
      <c r="G36" s="171" t="n">
        <v>56.4</v>
      </c>
      <c r="H36" s="0" t="n">
        <v>56.32</v>
      </c>
      <c r="I36" s="171" t="inlineStr">
        <is>
          <t>60.99</t>
        </is>
      </c>
      <c r="J36" s="0" t="inlineStr">
        <is>
          <t>60.99</t>
        </is>
      </c>
      <c r="K36" s="171" t="inlineStr">
        <is>
          <t>60.94</t>
        </is>
      </c>
      <c r="L36" s="0" t="inlineStr">
        <is>
          <t>60.94</t>
        </is>
      </c>
      <c r="M36" s="171" t="inlineStr">
        <is>
          <t>61.43</t>
        </is>
      </c>
      <c r="N36" s="0" t="inlineStr">
        <is>
          <t>61.43</t>
        </is>
      </c>
      <c r="O36" s="171" t="n">
        <v>56.97</v>
      </c>
      <c r="P36" s="0" t="n">
        <v>56.97</v>
      </c>
      <c r="S36" s="171" t="n">
        <v>60.94</v>
      </c>
      <c r="T36" s="0" t="n">
        <v>60.94</v>
      </c>
      <c r="U36" s="171" t="n"/>
      <c r="W36" s="171" t="n">
        <v>58.37</v>
      </c>
      <c r="X36" s="0" t="n">
        <v>58.37</v>
      </c>
      <c r="Y36" s="171" t="n"/>
      <c r="AA36" s="0" t="n">
        <v>56.41</v>
      </c>
      <c r="AB36" s="0" t="n">
        <v>56.41</v>
      </c>
      <c r="AC36" s="171" t="n"/>
      <c r="AE36" s="171" t="n">
        <v>57.76</v>
      </c>
      <c r="AF36" s="0" t="n">
        <v>57.76</v>
      </c>
      <c r="AG36" s="171" t="n"/>
      <c r="AI36" s="171" t="n">
        <v>56.18</v>
      </c>
      <c r="AJ36" s="0" t="n">
        <v>55.79</v>
      </c>
      <c r="AK36" s="171" t="n"/>
      <c r="AM36" s="171" t="n">
        <v>56.4</v>
      </c>
      <c r="AN36" s="0" t="n">
        <v>56.4</v>
      </c>
      <c r="AO36" s="171" t="n"/>
      <c r="AQ36" s="171" t="n">
        <v>56.41</v>
      </c>
      <c r="AR36" s="0" t="n">
        <v>56.41</v>
      </c>
      <c r="AS36" s="171" t="n"/>
      <c r="AU36" s="0" t="n">
        <v>56.4</v>
      </c>
      <c r="AV36" s="0" t="n">
        <v>56.4</v>
      </c>
      <c r="AW36" s="171" t="n"/>
      <c r="AY36" s="171" t="n">
        <v>56.41</v>
      </c>
      <c r="AZ36" s="0" t="n">
        <v>56.41</v>
      </c>
      <c r="BA36" s="171" t="n"/>
      <c r="BC36" s="171" t="n">
        <v>56.46</v>
      </c>
      <c r="BD36" s="0" t="n">
        <v>56.46</v>
      </c>
      <c r="BE36" s="171" t="n"/>
      <c r="BG36" s="171" t="n">
        <v>56.48</v>
      </c>
      <c r="BH36" s="0" t="n">
        <v>56.32</v>
      </c>
      <c r="BI36" s="171" t="n"/>
      <c r="BK36" s="171" t="n">
        <v>56.41</v>
      </c>
      <c r="BL36" s="0" t="n">
        <v>56.41</v>
      </c>
      <c r="BM36" s="171" t="n"/>
      <c r="BO36" s="171" t="n">
        <v>56.32</v>
      </c>
      <c r="BP36" s="0" t="n">
        <v>56.32</v>
      </c>
      <c r="BQ36" s="171" t="n">
        <v>56.41</v>
      </c>
      <c r="BR36" s="0" t="n">
        <v>56.41</v>
      </c>
      <c r="BS36" s="171" t="n"/>
      <c r="BU36" s="171" t="n">
        <v>56.48</v>
      </c>
      <c r="BV36" s="0" t="n">
        <v>56.32</v>
      </c>
      <c r="BW36" s="171" t="n"/>
      <c r="BY36" s="171" t="n">
        <v>55.29</v>
      </c>
      <c r="BZ36" s="0" t="n">
        <v>55.29</v>
      </c>
      <c r="CA36" s="171" t="n">
        <v>56.37</v>
      </c>
      <c r="CB36" s="0" t="n">
        <v>56.37</v>
      </c>
      <c r="CC36" s="171" t="n">
        <v>56.41</v>
      </c>
      <c r="CD36" s="0" t="n">
        <v>56.41</v>
      </c>
      <c r="CG36" s="0" t="n">
        <v>56.4</v>
      </c>
      <c r="CH36" s="0" t="n">
        <v>56.32</v>
      </c>
      <c r="CK36" s="0" t="n">
        <v>56.46</v>
      </c>
      <c r="CL36" s="0" t="n">
        <v>56.46</v>
      </c>
      <c r="CO36" s="0" t="n">
        <v>56.41</v>
      </c>
      <c r="CP36" s="0" t="n">
        <v>56.41</v>
      </c>
      <c r="CS36" s="0" t="n">
        <v>56.5</v>
      </c>
      <c r="CT36" s="0" t="n">
        <v>56.5</v>
      </c>
      <c r="CW36" s="0" t="n">
        <v>56.48</v>
      </c>
      <c r="CX36" s="0" t="n">
        <v>56.32</v>
      </c>
      <c r="DA36" s="0" t="n">
        <v>56.481</v>
      </c>
      <c r="DB36" s="0" t="n">
        <v>56.323</v>
      </c>
    </row>
    <row r="37">
      <c r="B37" s="0" t="n">
        <v>68</v>
      </c>
      <c r="C37" s="0" t="n">
        <v>56.12</v>
      </c>
      <c r="D37" s="0" t="n">
        <v>56.12</v>
      </c>
      <c r="E37" s="171" t="n"/>
      <c r="G37" s="171" t="n">
        <v>56.01</v>
      </c>
      <c r="H37" s="0" t="n">
        <v>55.9</v>
      </c>
      <c r="I37" s="171" t="inlineStr">
        <is>
          <t>60.66</t>
        </is>
      </c>
      <c r="J37" s="0" t="inlineStr">
        <is>
          <t>60.66</t>
        </is>
      </c>
      <c r="K37" s="171" t="inlineStr">
        <is>
          <t>60.64</t>
        </is>
      </c>
      <c r="L37" s="0" t="inlineStr">
        <is>
          <t>60.64</t>
        </is>
      </c>
      <c r="M37" s="171" t="inlineStr">
        <is>
          <t>61.11</t>
        </is>
      </c>
      <c r="N37" s="0" t="inlineStr">
        <is>
          <t>61.11</t>
        </is>
      </c>
      <c r="O37" s="171" t="n">
        <v>56.57</v>
      </c>
      <c r="P37" s="0" t="n">
        <v>56.57</v>
      </c>
      <c r="S37" s="171" t="n">
        <v>60.68</v>
      </c>
      <c r="T37" s="0" t="n">
        <v>60.68</v>
      </c>
      <c r="U37" s="171" t="n"/>
      <c r="W37" s="171" t="n">
        <v>57.98</v>
      </c>
      <c r="X37" s="0" t="n">
        <v>57.98</v>
      </c>
      <c r="Y37" s="171" t="n"/>
      <c r="AA37" s="0" t="n">
        <v>56.01</v>
      </c>
      <c r="AB37" s="0" t="n">
        <v>56.01</v>
      </c>
      <c r="AC37" s="171" t="n"/>
      <c r="AE37" s="171" t="n">
        <v>57.21</v>
      </c>
      <c r="AF37" s="0" t="n">
        <v>57.21</v>
      </c>
      <c r="AG37" s="171" t="n"/>
      <c r="AI37" s="171" t="n">
        <v>55.82</v>
      </c>
      <c r="AJ37" s="0" t="n">
        <v>55.38</v>
      </c>
      <c r="AK37" s="171" t="n"/>
      <c r="AM37" s="171" t="n">
        <v>56.01</v>
      </c>
      <c r="AN37" s="0" t="n">
        <v>56.01</v>
      </c>
      <c r="AO37" s="171" t="n"/>
      <c r="AQ37" s="171" t="n">
        <v>56.02</v>
      </c>
      <c r="AR37" s="0" t="n">
        <v>56.02</v>
      </c>
      <c r="AS37" s="171" t="n"/>
      <c r="AU37" s="0" t="n">
        <v>56.01</v>
      </c>
      <c r="AV37" s="0" t="n">
        <v>56.01</v>
      </c>
      <c r="AW37" s="171" t="n"/>
      <c r="AY37" s="171" t="n">
        <v>56.02</v>
      </c>
      <c r="AZ37" s="0" t="n">
        <v>56.02</v>
      </c>
      <c r="BA37" s="171" t="n"/>
      <c r="BC37" s="171" t="n">
        <v>56.12</v>
      </c>
      <c r="BD37" s="0" t="n">
        <v>56.12</v>
      </c>
      <c r="BE37" s="171" t="n"/>
      <c r="BG37" s="171" t="n">
        <v>56.11</v>
      </c>
      <c r="BH37" s="0" t="n">
        <v>55.91</v>
      </c>
      <c r="BI37" s="171" t="n"/>
      <c r="BK37" s="171" t="n">
        <v>56.01</v>
      </c>
      <c r="BL37" s="0" t="n">
        <v>56.01</v>
      </c>
      <c r="BM37" s="171" t="n"/>
      <c r="BO37" s="171" t="n">
        <v>55.91</v>
      </c>
      <c r="BP37" s="0" t="n">
        <v>55.91</v>
      </c>
      <c r="BQ37" s="171" t="n">
        <v>56.02</v>
      </c>
      <c r="BR37" s="0" t="n">
        <v>56.02</v>
      </c>
      <c r="BS37" s="171" t="n"/>
      <c r="BU37" s="171" t="n">
        <v>56.11</v>
      </c>
      <c r="BV37" s="0" t="n">
        <v>55.91</v>
      </c>
      <c r="BW37" s="171" t="n"/>
      <c r="BY37" s="171" t="n">
        <v>54.93</v>
      </c>
      <c r="BZ37" s="0" t="n">
        <v>54.93</v>
      </c>
      <c r="CA37" s="171" t="n">
        <v>55.98</v>
      </c>
      <c r="CB37" s="0" t="n">
        <v>55.98</v>
      </c>
      <c r="CC37" s="171" t="n">
        <v>56.02</v>
      </c>
      <c r="CD37" s="0" t="n">
        <v>56.02</v>
      </c>
      <c r="CG37" s="0" t="n">
        <v>56.01</v>
      </c>
      <c r="CH37" s="0" t="n">
        <v>55.9</v>
      </c>
      <c r="CK37" s="0" t="n">
        <v>56.12</v>
      </c>
      <c r="CL37" s="0" t="n">
        <v>56.12</v>
      </c>
      <c r="CO37" s="0" t="n">
        <v>56.02</v>
      </c>
      <c r="CP37" s="0" t="n">
        <v>56.02</v>
      </c>
      <c r="CS37" s="0" t="n">
        <v>56.14</v>
      </c>
      <c r="CT37" s="0" t="n">
        <v>56.14</v>
      </c>
      <c r="CW37" s="0" t="n">
        <v>56.11</v>
      </c>
      <c r="CX37" s="0" t="n">
        <v>55.91</v>
      </c>
      <c r="DA37" s="0" t="n">
        <v>56.111</v>
      </c>
      <c r="DB37" s="0" t="n">
        <v>55.906</v>
      </c>
    </row>
    <row r="38">
      <c r="B38" s="0" t="n">
        <v>67</v>
      </c>
      <c r="C38" s="0" t="n">
        <v>55.75</v>
      </c>
      <c r="D38" s="0" t="n">
        <v>55.75</v>
      </c>
      <c r="E38" s="171" t="n"/>
      <c r="G38" s="171" t="n">
        <v>55.61</v>
      </c>
      <c r="H38" s="0" t="n">
        <v>55.46</v>
      </c>
      <c r="I38" s="171" t="inlineStr">
        <is>
          <t>60.30</t>
        </is>
      </c>
      <c r="J38" s="0" t="inlineStr">
        <is>
          <t>60.30</t>
        </is>
      </c>
      <c r="K38" s="171" t="inlineStr">
        <is>
          <t>60.35</t>
        </is>
      </c>
      <c r="L38" s="0" t="inlineStr">
        <is>
          <t>60.35</t>
        </is>
      </c>
      <c r="M38" s="171" t="inlineStr">
        <is>
          <t>60.76</t>
        </is>
      </c>
      <c r="N38" s="0" t="inlineStr">
        <is>
          <t>60.76</t>
        </is>
      </c>
      <c r="O38" s="171" t="n">
        <v>56.17</v>
      </c>
      <c r="P38" s="0" t="n">
        <v>56.17</v>
      </c>
      <c r="S38" s="171" t="n">
        <v>60.41</v>
      </c>
      <c r="T38" s="0" t="n">
        <v>60.41</v>
      </c>
      <c r="U38" s="171" t="n"/>
      <c r="W38" s="171" t="n">
        <v>57.57</v>
      </c>
      <c r="X38" s="0" t="n">
        <v>57.57</v>
      </c>
      <c r="Y38" s="171" t="n"/>
      <c r="AA38" s="0" t="n">
        <v>55.61</v>
      </c>
      <c r="AB38" s="0" t="n">
        <v>55.61</v>
      </c>
      <c r="AC38" s="171" t="n"/>
      <c r="AE38" s="171" t="n">
        <v>56.63</v>
      </c>
      <c r="AF38" s="0" t="n">
        <v>56.63</v>
      </c>
      <c r="AG38" s="171" t="n"/>
      <c r="AI38" s="171" t="n">
        <v>55.45</v>
      </c>
      <c r="AJ38" s="0" t="n">
        <v>54.94</v>
      </c>
      <c r="AK38" s="171" t="n"/>
      <c r="AM38" s="171" t="n">
        <v>55.61</v>
      </c>
      <c r="AN38" s="0" t="n">
        <v>55.61</v>
      </c>
      <c r="AO38" s="171" t="n"/>
      <c r="AQ38" s="171" t="n">
        <v>55.61</v>
      </c>
      <c r="AR38" s="0" t="n">
        <v>55.61</v>
      </c>
      <c r="AS38" s="171" t="n"/>
      <c r="AU38" s="0" t="n">
        <v>55.61</v>
      </c>
      <c r="AV38" s="0" t="n">
        <v>55.61</v>
      </c>
      <c r="AW38" s="171" t="n"/>
      <c r="AY38" s="171" t="n">
        <v>55.61</v>
      </c>
      <c r="AZ38" s="0" t="n">
        <v>55.61</v>
      </c>
      <c r="BA38" s="171" t="n"/>
      <c r="BC38" s="171" t="n">
        <v>55.75</v>
      </c>
      <c r="BD38" s="0" t="n">
        <v>55.75</v>
      </c>
      <c r="BE38" s="171" t="n"/>
      <c r="BG38" s="171" t="n">
        <v>55.74</v>
      </c>
      <c r="BH38" s="0" t="n">
        <v>55.53</v>
      </c>
      <c r="BI38" s="171" t="n"/>
      <c r="BK38" s="171" t="n">
        <v>55.61</v>
      </c>
      <c r="BL38" s="0" t="n">
        <v>55.61</v>
      </c>
      <c r="BM38" s="171" t="n"/>
      <c r="BO38" s="171" t="n">
        <v>55.47</v>
      </c>
      <c r="BP38" s="0" t="n">
        <v>55.47</v>
      </c>
      <c r="BQ38" s="171" t="n">
        <v>55.61</v>
      </c>
      <c r="BR38" s="0" t="n">
        <v>55.61</v>
      </c>
      <c r="BS38" s="171" t="n"/>
      <c r="BU38" s="171" t="n">
        <v>55.74</v>
      </c>
      <c r="BV38" s="0" t="n">
        <v>55.47</v>
      </c>
      <c r="BW38" s="171" t="n"/>
      <c r="BY38" s="171" t="n">
        <v>54.59</v>
      </c>
      <c r="BZ38" s="0" t="n">
        <v>54.59</v>
      </c>
      <c r="CA38" s="171" t="n">
        <v>55.62</v>
      </c>
      <c r="CB38" s="0" t="n">
        <v>55.62</v>
      </c>
      <c r="CC38" s="171" t="n">
        <v>55.61</v>
      </c>
      <c r="CD38" s="0" t="n">
        <v>55.61</v>
      </c>
      <c r="CG38" s="0" t="n">
        <v>55.61</v>
      </c>
      <c r="CH38" s="0" t="n">
        <v>55.46</v>
      </c>
      <c r="CK38" s="0" t="n">
        <v>55.75</v>
      </c>
      <c r="CL38" s="0" t="n">
        <v>55.75</v>
      </c>
      <c r="CO38" s="0" t="n">
        <v>55.61</v>
      </c>
      <c r="CP38" s="0" t="n">
        <v>55.61</v>
      </c>
      <c r="CS38" s="0" t="n">
        <v>55.72</v>
      </c>
      <c r="CT38" s="0" t="n">
        <v>55.72</v>
      </c>
      <c r="CW38" s="0" t="n">
        <v>55.74</v>
      </c>
      <c r="CX38" s="0" t="n">
        <v>55.47</v>
      </c>
      <c r="DA38" s="0" t="n">
        <v>55.741</v>
      </c>
      <c r="DB38" s="0" t="n">
        <v>55.469</v>
      </c>
    </row>
    <row r="39">
      <c r="B39" s="0" t="n">
        <v>66</v>
      </c>
      <c r="C39" s="0" t="n">
        <v>55.43</v>
      </c>
      <c r="D39" s="0" t="n">
        <v>55.43</v>
      </c>
      <c r="E39" s="171" t="n"/>
      <c r="G39" s="171" t="n">
        <v>55.24</v>
      </c>
      <c r="H39" s="0" t="n">
        <v>55.08</v>
      </c>
      <c r="I39" s="171" t="inlineStr">
        <is>
          <t>59.98</t>
        </is>
      </c>
      <c r="J39" s="0" t="inlineStr">
        <is>
          <t>59.98</t>
        </is>
      </c>
      <c r="K39" s="171" t="inlineStr">
        <is>
          <t>60.07</t>
        </is>
      </c>
      <c r="L39" s="0" t="inlineStr">
        <is>
          <t>60.07</t>
        </is>
      </c>
      <c r="M39" s="171" t="inlineStr">
        <is>
          <t>60.46</t>
        </is>
      </c>
      <c r="N39" s="0" t="inlineStr">
        <is>
          <t>60.46</t>
        </is>
      </c>
      <c r="O39" s="171" t="n">
        <v>55.8</v>
      </c>
      <c r="P39" s="0" t="n">
        <v>55.8</v>
      </c>
      <c r="S39" s="171" t="n">
        <v>60.16</v>
      </c>
      <c r="T39" s="0" t="n">
        <v>60.16</v>
      </c>
      <c r="U39" s="171" t="n"/>
      <c r="W39" s="171" t="n">
        <v>57.21</v>
      </c>
      <c r="X39" s="0" t="n">
        <v>57.21</v>
      </c>
      <c r="Y39" s="171" t="n"/>
      <c r="AA39" s="0" t="n">
        <v>55.25</v>
      </c>
      <c r="AB39" s="0" t="n">
        <v>55.25</v>
      </c>
      <c r="AC39" s="171" t="n"/>
      <c r="AE39" s="171" t="n">
        <v>56.39</v>
      </c>
      <c r="AF39" s="0" t="n">
        <v>56.39</v>
      </c>
      <c r="AG39" s="171" t="n"/>
      <c r="AI39" s="171" t="n">
        <v>55.1</v>
      </c>
      <c r="AJ39" s="0" t="n">
        <v>54.56</v>
      </c>
      <c r="AK39" s="171" t="n"/>
      <c r="AM39" s="171" t="n">
        <v>55.24</v>
      </c>
      <c r="AN39" s="0" t="n">
        <v>55.24</v>
      </c>
      <c r="AO39" s="171" t="n"/>
      <c r="AQ39" s="171" t="n">
        <v>55.25</v>
      </c>
      <c r="AR39" s="0" t="n">
        <v>55.25</v>
      </c>
      <c r="AS39" s="171" t="n"/>
      <c r="AU39" s="0" t="n">
        <v>55.24</v>
      </c>
      <c r="AV39" s="0" t="n">
        <v>55.24</v>
      </c>
      <c r="AW39" s="171" t="n"/>
      <c r="AY39" s="171" t="n">
        <v>55.25</v>
      </c>
      <c r="AZ39" s="0" t="n">
        <v>55.25</v>
      </c>
      <c r="BA39" s="171" t="n"/>
      <c r="BC39" s="171" t="n">
        <v>55.43</v>
      </c>
      <c r="BD39" s="0" t="n">
        <v>55.43</v>
      </c>
      <c r="BE39" s="171" t="n"/>
      <c r="BG39" s="171" t="n">
        <v>55.39</v>
      </c>
      <c r="BH39" s="0" t="n">
        <v>55.13</v>
      </c>
      <c r="BI39" s="171" t="n"/>
      <c r="BK39" s="171" t="n">
        <v>55.25</v>
      </c>
      <c r="BL39" s="0" t="n">
        <v>55.25</v>
      </c>
      <c r="BM39" s="171" t="n"/>
      <c r="BO39" s="171" t="n">
        <v>55.08</v>
      </c>
      <c r="BP39" s="0" t="n">
        <v>55.08</v>
      </c>
      <c r="BQ39" s="171" t="n">
        <v>55.25</v>
      </c>
      <c r="BR39" s="0" t="n">
        <v>55.25</v>
      </c>
      <c r="BS39" s="171" t="n"/>
      <c r="BU39" s="171" t="n">
        <v>55.39</v>
      </c>
      <c r="BV39" s="0" t="n">
        <v>55.08</v>
      </c>
      <c r="BW39" s="171" t="n"/>
      <c r="BY39" s="171" t="n">
        <v>54.17</v>
      </c>
      <c r="BZ39" s="0" t="n">
        <v>54.17</v>
      </c>
      <c r="CA39" s="171" t="n">
        <v>55.25</v>
      </c>
      <c r="CB39" s="0" t="n">
        <v>55.25</v>
      </c>
      <c r="CC39" s="171" t="n">
        <v>55.25</v>
      </c>
      <c r="CD39" s="0" t="n">
        <v>55.25</v>
      </c>
      <c r="CG39" s="0" t="n">
        <v>55.24</v>
      </c>
      <c r="CH39" s="0" t="n">
        <v>55.08</v>
      </c>
      <c r="CK39" s="0" t="n">
        <v>55.43</v>
      </c>
      <c r="CL39" s="0" t="n">
        <v>55.43</v>
      </c>
      <c r="CO39" s="0" t="n">
        <v>55.25</v>
      </c>
      <c r="CP39" s="0" t="n">
        <v>55.25</v>
      </c>
      <c r="CS39" s="0" t="n">
        <v>55.39</v>
      </c>
      <c r="CT39" s="0" t="n">
        <v>55.39</v>
      </c>
      <c r="CW39" s="0" t="n">
        <v>55.39</v>
      </c>
      <c r="CX39" s="0" t="n">
        <v>55.08</v>
      </c>
      <c r="DA39" s="0" t="n">
        <v>55.389</v>
      </c>
      <c r="DB39" s="0" t="n">
        <v>55.083</v>
      </c>
    </row>
    <row r="40">
      <c r="B40" s="0" t="n">
        <v>65</v>
      </c>
      <c r="C40" s="0" t="n">
        <v>55.06</v>
      </c>
      <c r="D40" s="0" t="n">
        <v>55.06</v>
      </c>
      <c r="E40" s="171" t="n"/>
      <c r="G40" s="171" t="n">
        <v>54.89</v>
      </c>
      <c r="H40" s="0" t="n">
        <v>54.72</v>
      </c>
      <c r="I40" s="171" t="inlineStr">
        <is>
          <t>59.59</t>
        </is>
      </c>
      <c r="J40" s="0" t="inlineStr">
        <is>
          <t>59.59</t>
        </is>
      </c>
      <c r="K40" s="171" t="inlineStr">
        <is>
          <t>59.68</t>
        </is>
      </c>
      <c r="L40" s="0" t="inlineStr">
        <is>
          <t>59.68</t>
        </is>
      </c>
      <c r="M40" s="171" t="inlineStr">
        <is>
          <t>60.07</t>
        </is>
      </c>
      <c r="N40" s="0" t="inlineStr">
        <is>
          <t>60.07</t>
        </is>
      </c>
      <c r="O40" s="171" t="n">
        <v>55.44</v>
      </c>
      <c r="P40" s="0" t="n">
        <v>55.44</v>
      </c>
      <c r="S40" s="171" t="n">
        <v>59.93</v>
      </c>
      <c r="T40" s="0" t="n">
        <v>59.93</v>
      </c>
      <c r="U40" s="171" t="n"/>
      <c r="W40" s="171" t="n">
        <v>56.85</v>
      </c>
      <c r="X40" s="0" t="n">
        <v>56.85</v>
      </c>
      <c r="Y40" s="171" t="n"/>
      <c r="AA40" s="0" t="n">
        <v>54.89</v>
      </c>
      <c r="AB40" s="0" t="n">
        <v>54.89</v>
      </c>
      <c r="AC40" s="171" t="n"/>
      <c r="AE40" s="171" t="n">
        <v>55.9</v>
      </c>
      <c r="AF40" s="0" t="n">
        <v>55.9</v>
      </c>
      <c r="AG40" s="171" t="n"/>
      <c r="AI40" s="171" t="n">
        <v>54.75</v>
      </c>
      <c r="AJ40" s="0" t="n">
        <v>54.21</v>
      </c>
      <c r="AK40" s="171" t="n"/>
      <c r="AM40" s="171" t="n">
        <v>54.89</v>
      </c>
      <c r="AN40" s="0" t="n">
        <v>54.89</v>
      </c>
      <c r="AO40" s="171" t="n"/>
      <c r="AQ40" s="171" t="n">
        <v>54.89</v>
      </c>
      <c r="AR40" s="0" t="n">
        <v>54.89</v>
      </c>
      <c r="AS40" s="171" t="n"/>
      <c r="AU40" s="0" t="n">
        <v>54.89</v>
      </c>
      <c r="AV40" s="0" t="n">
        <v>54.89</v>
      </c>
      <c r="AW40" s="171" t="n"/>
      <c r="AY40" s="171" t="n">
        <v>54.89</v>
      </c>
      <c r="AZ40" s="0" t="n">
        <v>54.89</v>
      </c>
      <c r="BA40" s="171" t="n"/>
      <c r="BC40" s="171" t="n">
        <v>55.06</v>
      </c>
      <c r="BD40" s="0" t="n">
        <v>55.06</v>
      </c>
      <c r="BE40" s="171" t="n"/>
      <c r="BG40" s="171" t="n">
        <v>55.04</v>
      </c>
      <c r="BH40" s="0" t="n">
        <v>54.75</v>
      </c>
      <c r="BI40" s="171" t="n"/>
      <c r="BK40" s="171" t="n">
        <v>54.89</v>
      </c>
      <c r="BL40" s="0" t="n">
        <v>54.89</v>
      </c>
      <c r="BM40" s="171" t="n"/>
      <c r="BO40" s="171" t="n">
        <v>54.73</v>
      </c>
      <c r="BP40" s="0" t="n">
        <v>54.73</v>
      </c>
      <c r="BQ40" s="171" t="n">
        <v>54.89</v>
      </c>
      <c r="BR40" s="0" t="n">
        <v>54.89</v>
      </c>
      <c r="BS40" s="171" t="n"/>
      <c r="BU40" s="171" t="n">
        <v>55.04</v>
      </c>
      <c r="BV40" s="0" t="n">
        <v>54.73</v>
      </c>
      <c r="BW40" s="171" t="n"/>
      <c r="BY40" s="171" t="n">
        <v>53.85</v>
      </c>
      <c r="BZ40" s="0" t="n">
        <v>53.85</v>
      </c>
      <c r="CA40" s="171" t="n">
        <v>54.93</v>
      </c>
      <c r="CB40" s="0" t="n">
        <v>54.93</v>
      </c>
      <c r="CC40" s="171" t="n">
        <v>54.89</v>
      </c>
      <c r="CD40" s="0" t="n">
        <v>54.89</v>
      </c>
      <c r="CG40" s="0" t="n">
        <v>54.89</v>
      </c>
      <c r="CH40" s="0" t="n">
        <v>54.72</v>
      </c>
      <c r="CK40" s="0" t="n">
        <v>55.06</v>
      </c>
      <c r="CL40" s="0" t="n">
        <v>55.06</v>
      </c>
      <c r="CO40" s="0" t="n">
        <v>54.89</v>
      </c>
      <c r="CP40" s="0" t="n">
        <v>54.89</v>
      </c>
      <c r="CS40" s="0" t="n">
        <v>55.02</v>
      </c>
      <c r="CT40" s="0" t="n">
        <v>55.02</v>
      </c>
      <c r="CW40" s="0" t="n">
        <v>55.04</v>
      </c>
      <c r="CX40" s="0" t="n">
        <v>54.73</v>
      </c>
      <c r="DA40" s="0" t="n">
        <v>55.037</v>
      </c>
      <c r="DB40" s="0" t="n">
        <v>54.729</v>
      </c>
    </row>
    <row r="41">
      <c r="B41" s="0" t="n">
        <v>64</v>
      </c>
      <c r="C41" s="0" t="n">
        <v>54.67</v>
      </c>
      <c r="D41" s="0" t="n">
        <v>54.67</v>
      </c>
      <c r="E41" s="171" t="n"/>
      <c r="G41" s="171" t="n">
        <v>54.52</v>
      </c>
      <c r="H41" s="0" t="n">
        <v>54.37</v>
      </c>
      <c r="I41" s="171" t="inlineStr">
        <is>
          <t>59.21</t>
        </is>
      </c>
      <c r="J41" s="0" t="inlineStr">
        <is>
          <t>59.21</t>
        </is>
      </c>
      <c r="K41" s="171" t="inlineStr">
        <is>
          <t>59.28</t>
        </is>
      </c>
      <c r="L41" s="0" t="inlineStr">
        <is>
          <t>59.28</t>
        </is>
      </c>
      <c r="M41" s="171" t="inlineStr">
        <is>
          <t>59.69</t>
        </is>
      </c>
      <c r="N41" s="0" t="inlineStr">
        <is>
          <t>59.69</t>
        </is>
      </c>
      <c r="O41" s="171" t="n">
        <v>55.08</v>
      </c>
      <c r="P41" s="0" t="n">
        <v>55.08</v>
      </c>
      <c r="S41" s="171" t="n">
        <v>59.69</v>
      </c>
      <c r="T41" s="0" t="n">
        <v>59.69</v>
      </c>
      <c r="U41" s="171" t="n"/>
      <c r="W41" s="171" t="n">
        <v>56.49</v>
      </c>
      <c r="X41" s="0" t="n">
        <v>56.49</v>
      </c>
      <c r="Y41" s="171" t="n"/>
      <c r="AA41" s="0" t="n">
        <v>54.53</v>
      </c>
      <c r="AB41" s="0" t="n">
        <v>54.53</v>
      </c>
      <c r="AC41" s="171" t="n"/>
      <c r="AE41" s="171" t="n">
        <v>55.74</v>
      </c>
      <c r="AF41" s="0" t="n">
        <v>55.74</v>
      </c>
      <c r="AG41" s="171" t="n"/>
      <c r="AI41" s="171" t="n">
        <v>54.38</v>
      </c>
      <c r="AJ41" s="0" t="n">
        <v>53.86</v>
      </c>
      <c r="AK41" s="171" t="n"/>
      <c r="AM41" s="171" t="n">
        <v>54.52</v>
      </c>
      <c r="AN41" s="0" t="n">
        <v>54.52</v>
      </c>
      <c r="AO41" s="171" t="n"/>
      <c r="AQ41" s="171" t="n">
        <v>54.53</v>
      </c>
      <c r="AR41" s="0" t="n">
        <v>54.53</v>
      </c>
      <c r="AS41" s="171" t="n"/>
      <c r="AU41" s="0" t="n">
        <v>54.52</v>
      </c>
      <c r="AV41" s="0" t="n">
        <v>54.52</v>
      </c>
      <c r="AW41" s="171" t="n"/>
      <c r="AY41" s="171" t="n">
        <v>54.53</v>
      </c>
      <c r="AZ41" s="0" t="n">
        <v>54.53</v>
      </c>
      <c r="BA41" s="171" t="n"/>
      <c r="BC41" s="171" t="n">
        <v>54.67</v>
      </c>
      <c r="BD41" s="0" t="n">
        <v>54.67</v>
      </c>
      <c r="BE41" s="171" t="n"/>
      <c r="BG41" s="171" t="n">
        <v>54.67</v>
      </c>
      <c r="BH41" s="0" t="n">
        <v>54.38</v>
      </c>
      <c r="BI41" s="171" t="n"/>
      <c r="BK41" s="171" t="n">
        <v>54.53</v>
      </c>
      <c r="BL41" s="0" t="n">
        <v>54.53</v>
      </c>
      <c r="BM41" s="171" t="n"/>
      <c r="BO41" s="171" t="n">
        <v>54.38</v>
      </c>
      <c r="BP41" s="0" t="n">
        <v>54.38</v>
      </c>
      <c r="BQ41" s="171" t="n">
        <v>54.53</v>
      </c>
      <c r="BR41" s="0" t="n">
        <v>54.53</v>
      </c>
      <c r="BS41" s="171" t="n"/>
      <c r="BU41" s="171" t="n">
        <v>54.67</v>
      </c>
      <c r="BV41" s="0" t="n">
        <v>54.38</v>
      </c>
      <c r="BW41" s="171" t="n"/>
      <c r="BY41" s="171" t="n">
        <v>53.53</v>
      </c>
      <c r="BZ41" s="0" t="n">
        <v>53.53</v>
      </c>
      <c r="CA41" s="171" t="n">
        <v>54.6</v>
      </c>
      <c r="CB41" s="0" t="n">
        <v>54.6</v>
      </c>
      <c r="CC41" s="171" t="n">
        <v>54.53</v>
      </c>
      <c r="CD41" s="0" t="n">
        <v>54.53</v>
      </c>
      <c r="CG41" s="0" t="n">
        <v>54.52</v>
      </c>
      <c r="CH41" s="0" t="n">
        <v>54.37</v>
      </c>
      <c r="CK41" s="0" t="n">
        <v>54.67</v>
      </c>
      <c r="CL41" s="0" t="n">
        <v>54.67</v>
      </c>
      <c r="CO41" s="0" t="n">
        <v>54.53</v>
      </c>
      <c r="CP41" s="0" t="n">
        <v>54.53</v>
      </c>
      <c r="CS41" s="0" t="n">
        <v>54.61</v>
      </c>
      <c r="CT41" s="0" t="n">
        <v>54.61</v>
      </c>
      <c r="CW41" s="0" t="n">
        <v>54.67</v>
      </c>
      <c r="CX41" s="0" t="n">
        <v>54.38</v>
      </c>
      <c r="DA41" s="0" t="n">
        <v>54.667</v>
      </c>
      <c r="DB41" s="0" t="n">
        <v>54.375</v>
      </c>
    </row>
    <row r="42">
      <c r="B42" s="0" t="n">
        <v>63</v>
      </c>
      <c r="C42" s="0" t="n">
        <v>54.3</v>
      </c>
      <c r="D42" s="0" t="n">
        <v>54.3</v>
      </c>
      <c r="E42" s="171" t="n"/>
      <c r="G42" s="171" t="n">
        <v>54.15</v>
      </c>
      <c r="H42" s="0" t="n">
        <v>53.96</v>
      </c>
      <c r="I42" s="171" t="inlineStr">
        <is>
          <t>58.75</t>
        </is>
      </c>
      <c r="J42" s="0" t="inlineStr">
        <is>
          <t>58.75</t>
        </is>
      </c>
      <c r="K42" s="171" t="inlineStr">
        <is>
          <t>58.89</t>
        </is>
      </c>
      <c r="L42" s="0" t="inlineStr">
        <is>
          <t>58.89</t>
        </is>
      </c>
      <c r="M42" s="171" t="inlineStr">
        <is>
          <t>59.24</t>
        </is>
      </c>
      <c r="N42" s="0" t="inlineStr">
        <is>
          <t>59.24</t>
        </is>
      </c>
      <c r="O42" s="171" t="n">
        <v>54.69</v>
      </c>
      <c r="P42" s="0" t="n">
        <v>54.69</v>
      </c>
      <c r="S42" s="171" t="n">
        <v>59.44</v>
      </c>
      <c r="T42" s="0" t="n">
        <v>59.44</v>
      </c>
      <c r="U42" s="171" t="n"/>
      <c r="W42" s="171" t="n">
        <v>56.12</v>
      </c>
      <c r="X42" s="0" t="n">
        <v>56.12</v>
      </c>
      <c r="Y42" s="171" t="n"/>
      <c r="AA42" s="0" t="n">
        <v>54.15</v>
      </c>
      <c r="AB42" s="0" t="n">
        <v>54.15</v>
      </c>
      <c r="AC42" s="171" t="n"/>
      <c r="AE42" s="171" t="n">
        <v>55.18</v>
      </c>
      <c r="AF42" s="0" t="n">
        <v>55.18</v>
      </c>
      <c r="AG42" s="171" t="n"/>
      <c r="AI42" s="171" t="n">
        <v>54.04</v>
      </c>
      <c r="AJ42" s="0" t="n">
        <v>53.46</v>
      </c>
      <c r="AK42" s="171" t="n"/>
      <c r="AM42" s="171" t="n">
        <v>54.15</v>
      </c>
      <c r="AN42" s="0" t="n">
        <v>54.15</v>
      </c>
      <c r="AO42" s="171" t="n"/>
      <c r="AQ42" s="171" t="n">
        <v>54.16</v>
      </c>
      <c r="AR42" s="0" t="n">
        <v>54.16</v>
      </c>
      <c r="AS42" s="171" t="n"/>
      <c r="AU42" s="0" t="n">
        <v>54.15</v>
      </c>
      <c r="AV42" s="0" t="n">
        <v>54.15</v>
      </c>
      <c r="AW42" s="171" t="n"/>
      <c r="AY42" s="171" t="n">
        <v>54.16</v>
      </c>
      <c r="AZ42" s="0" t="n">
        <v>54.16</v>
      </c>
      <c r="BA42" s="171" t="n"/>
      <c r="BC42" s="171" t="n">
        <v>54.3</v>
      </c>
      <c r="BD42" s="0" t="n">
        <v>54.3</v>
      </c>
      <c r="BE42" s="171" t="n"/>
      <c r="BG42" s="171" t="n">
        <v>54.32</v>
      </c>
      <c r="BH42" s="0" t="n">
        <v>53.97</v>
      </c>
      <c r="BI42" s="171" t="n"/>
      <c r="BK42" s="171" t="n">
        <v>54.15</v>
      </c>
      <c r="BL42" s="0" t="n">
        <v>54.15</v>
      </c>
      <c r="BM42" s="171" t="n"/>
      <c r="BO42" s="171" t="n">
        <v>53.97</v>
      </c>
      <c r="BP42" s="0" t="n">
        <v>53.97</v>
      </c>
      <c r="BQ42" s="171" t="n">
        <v>54.16</v>
      </c>
      <c r="BR42" s="0" t="n">
        <v>54.16</v>
      </c>
      <c r="BS42" s="171" t="n"/>
      <c r="BU42" s="171" t="n">
        <v>54.32</v>
      </c>
      <c r="BV42" s="0" t="n">
        <v>53.97</v>
      </c>
      <c r="BW42" s="171" t="n"/>
      <c r="BY42" s="171" t="n">
        <v>53.23</v>
      </c>
      <c r="BZ42" s="0" t="n">
        <v>53.23</v>
      </c>
      <c r="CA42" s="171" t="n">
        <v>54.27</v>
      </c>
      <c r="CB42" s="0" t="n">
        <v>54.27</v>
      </c>
      <c r="CC42" s="171" t="n">
        <v>54.16</v>
      </c>
      <c r="CD42" s="0" t="n">
        <v>54.16</v>
      </c>
      <c r="CG42" s="0" t="n">
        <v>54.15</v>
      </c>
      <c r="CH42" s="0" t="n">
        <v>53.96</v>
      </c>
      <c r="CK42" s="0" t="n">
        <v>54.3</v>
      </c>
      <c r="CL42" s="0" t="n">
        <v>54.3</v>
      </c>
      <c r="CO42" s="0" t="n">
        <v>54.16</v>
      </c>
      <c r="CP42" s="0" t="n">
        <v>54.16</v>
      </c>
      <c r="CS42" s="0" t="n">
        <v>54.23</v>
      </c>
      <c r="CT42" s="0" t="n">
        <v>54.23</v>
      </c>
      <c r="CW42" s="0" t="n">
        <v>54.32</v>
      </c>
      <c r="CX42" s="0" t="n">
        <v>53.97</v>
      </c>
      <c r="DA42" s="0" t="n">
        <v>54.32</v>
      </c>
      <c r="DB42" s="0" t="n">
        <v>53.969</v>
      </c>
    </row>
    <row r="43">
      <c r="B43" s="0" t="n">
        <v>62</v>
      </c>
      <c r="C43" s="0" t="n">
        <v>53.92</v>
      </c>
      <c r="D43" s="0" t="n">
        <v>53.92</v>
      </c>
      <c r="E43" s="171" t="n"/>
      <c r="G43" s="171" t="n">
        <v>53.77</v>
      </c>
      <c r="H43" s="0" t="n">
        <v>53.54</v>
      </c>
      <c r="I43" s="171" t="inlineStr">
        <is>
          <t>58.28</t>
        </is>
      </c>
      <c r="J43" s="0" t="inlineStr">
        <is>
          <t>58.28</t>
        </is>
      </c>
      <c r="K43" s="171" t="inlineStr">
        <is>
          <t>58.51</t>
        </is>
      </c>
      <c r="L43" s="0" t="inlineStr">
        <is>
          <t>58.51</t>
        </is>
      </c>
      <c r="M43" s="171" t="inlineStr">
        <is>
          <t>58.77</t>
        </is>
      </c>
      <c r="N43" s="0" t="inlineStr">
        <is>
          <t>58.77</t>
        </is>
      </c>
      <c r="O43" s="171" t="n">
        <v>54.31</v>
      </c>
      <c r="P43" s="0" t="n">
        <v>54.31</v>
      </c>
      <c r="S43" s="171" t="n">
        <v>59.18</v>
      </c>
      <c r="T43" s="0" t="n">
        <v>59.18</v>
      </c>
      <c r="U43" s="171" t="n"/>
      <c r="W43" s="171" t="n">
        <v>55.73</v>
      </c>
      <c r="X43" s="0" t="n">
        <v>55.73</v>
      </c>
      <c r="Y43" s="171" t="n"/>
      <c r="AA43" s="0" t="n">
        <v>53.77</v>
      </c>
      <c r="AB43" s="0" t="n">
        <v>53.77</v>
      </c>
      <c r="AC43" s="171" t="n"/>
      <c r="AE43" s="171" t="n">
        <v>54.83</v>
      </c>
      <c r="AF43" s="0" t="n">
        <v>54.83</v>
      </c>
      <c r="AG43" s="171" t="n"/>
      <c r="AI43" s="171" t="n">
        <v>53.69</v>
      </c>
      <c r="AJ43" s="0" t="n">
        <v>53.03</v>
      </c>
      <c r="AK43" s="171" t="n"/>
      <c r="AM43" s="171" t="n">
        <v>53.77</v>
      </c>
      <c r="AN43" s="0" t="n">
        <v>53.77</v>
      </c>
      <c r="AO43" s="171" t="n"/>
      <c r="AQ43" s="171" t="n">
        <v>53.77</v>
      </c>
      <c r="AR43" s="0" t="n">
        <v>53.77</v>
      </c>
      <c r="AS43" s="171" t="n"/>
      <c r="AU43" s="0" t="n">
        <v>53.77</v>
      </c>
      <c r="AV43" s="0" t="n">
        <v>53.77</v>
      </c>
      <c r="AW43" s="171" t="n"/>
      <c r="AY43" s="171" t="n">
        <v>53.77</v>
      </c>
      <c r="AZ43" s="0" t="n">
        <v>53.77</v>
      </c>
      <c r="BA43" s="171" t="n"/>
      <c r="BC43" s="171" t="n">
        <v>53.92</v>
      </c>
      <c r="BD43" s="0" t="n">
        <v>53.92</v>
      </c>
      <c r="BE43" s="171" t="n"/>
      <c r="BG43" s="171" t="n">
        <v>53.97</v>
      </c>
      <c r="BH43" s="0" t="n">
        <v>53.54</v>
      </c>
      <c r="BI43" s="171" t="n"/>
      <c r="BK43" s="171" t="n">
        <v>53.77</v>
      </c>
      <c r="BL43" s="0" t="n">
        <v>53.77</v>
      </c>
      <c r="BM43" s="171" t="n"/>
      <c r="BO43" s="171" t="n">
        <v>53.54</v>
      </c>
      <c r="BP43" s="0" t="n">
        <v>53.54</v>
      </c>
      <c r="BQ43" s="171" t="n">
        <v>53.77</v>
      </c>
      <c r="BR43" s="0" t="n">
        <v>53.77</v>
      </c>
      <c r="BS43" s="171" t="n"/>
      <c r="BU43" s="171" t="n">
        <v>53.97</v>
      </c>
      <c r="BV43" s="0" t="n">
        <v>53.54</v>
      </c>
      <c r="BW43" s="171" t="n"/>
      <c r="BY43" s="171" t="n">
        <v>52.95</v>
      </c>
      <c r="BZ43" s="0" t="n">
        <v>52.95</v>
      </c>
      <c r="CA43" s="171" t="n">
        <v>53.94</v>
      </c>
      <c r="CB43" s="0" t="n">
        <v>53.94</v>
      </c>
      <c r="CC43" s="171" t="n">
        <v>53.77</v>
      </c>
      <c r="CD43" s="0" t="n">
        <v>53.77</v>
      </c>
      <c r="CG43" s="0" t="n">
        <v>53.77</v>
      </c>
      <c r="CH43" s="0" t="n">
        <v>53.54</v>
      </c>
      <c r="CK43" s="0" t="n">
        <v>53.92</v>
      </c>
      <c r="CL43" s="0" t="n">
        <v>53.92</v>
      </c>
      <c r="CO43" s="0" t="n">
        <v>53.77</v>
      </c>
      <c r="CP43" s="0" t="n">
        <v>53.77</v>
      </c>
      <c r="CS43" s="0" t="n">
        <v>53.85</v>
      </c>
      <c r="CT43" s="0" t="n">
        <v>53.85</v>
      </c>
      <c r="CW43" s="0" t="n">
        <v>53.97</v>
      </c>
      <c r="CX43" s="0" t="n">
        <v>53.54</v>
      </c>
      <c r="DA43" s="0" t="n">
        <v>53.974</v>
      </c>
      <c r="DB43" s="0" t="n">
        <v>53.542</v>
      </c>
    </row>
    <row r="44">
      <c r="B44" s="0" t="n">
        <v>61</v>
      </c>
      <c r="C44" s="0" t="n">
        <v>53.53</v>
      </c>
      <c r="D44" s="0" t="n">
        <v>53.53</v>
      </c>
      <c r="E44" s="171" t="n"/>
      <c r="G44" s="171" t="n">
        <v>53.36</v>
      </c>
      <c r="H44" s="0" t="n">
        <v>53.07</v>
      </c>
      <c r="I44" s="171" t="inlineStr">
        <is>
          <t>57.76</t>
        </is>
      </c>
      <c r="J44" s="0" t="inlineStr">
        <is>
          <t>57.76</t>
        </is>
      </c>
      <c r="K44" s="171" t="inlineStr">
        <is>
          <t>58.13</t>
        </is>
      </c>
      <c r="L44" s="0" t="inlineStr">
        <is>
          <t>58.13</t>
        </is>
      </c>
      <c r="M44" s="171" t="inlineStr">
        <is>
          <t>58.25</t>
        </is>
      </c>
      <c r="N44" s="0" t="inlineStr">
        <is>
          <t>58.25</t>
        </is>
      </c>
      <c r="O44" s="171" t="n">
        <v>53.9</v>
      </c>
      <c r="P44" s="0" t="n">
        <v>53.9</v>
      </c>
      <c r="S44" s="171" t="n">
        <v>58.91</v>
      </c>
      <c r="T44" s="0" t="n">
        <v>58.91</v>
      </c>
      <c r="U44" s="171" t="n"/>
      <c r="W44" s="171" t="n">
        <v>55.33</v>
      </c>
      <c r="X44" s="0" t="n">
        <v>55.33</v>
      </c>
      <c r="Y44" s="171" t="n"/>
      <c r="AA44" s="0" t="n">
        <v>53.37</v>
      </c>
      <c r="AB44" s="0" t="n">
        <v>53.37</v>
      </c>
      <c r="AC44" s="171" t="n"/>
      <c r="AE44" s="171" t="n">
        <v>54.44</v>
      </c>
      <c r="AF44" s="0" t="n">
        <v>54.44</v>
      </c>
      <c r="AG44" s="171" t="n"/>
      <c r="AI44" s="171" t="n">
        <v>53.35</v>
      </c>
      <c r="AJ44" s="0" t="n">
        <v>52.57</v>
      </c>
      <c r="AK44" s="171" t="n"/>
      <c r="AM44" s="171" t="n">
        <v>53.36</v>
      </c>
      <c r="AN44" s="0" t="n">
        <v>53.36</v>
      </c>
      <c r="AO44" s="171" t="n"/>
      <c r="AQ44" s="171" t="n">
        <v>53.37</v>
      </c>
      <c r="AR44" s="0" t="n">
        <v>53.37</v>
      </c>
      <c r="AS44" s="171" t="n"/>
      <c r="AU44" s="0" t="n">
        <v>53.36</v>
      </c>
      <c r="AV44" s="0" t="n">
        <v>53.36</v>
      </c>
      <c r="AW44" s="171" t="n"/>
      <c r="AY44" s="171" t="n">
        <v>53.37</v>
      </c>
      <c r="AZ44" s="0" t="n">
        <v>53.37</v>
      </c>
      <c r="BA44" s="171" t="n"/>
      <c r="BC44" s="171" t="n">
        <v>53.53</v>
      </c>
      <c r="BD44" s="0" t="n">
        <v>53.53</v>
      </c>
      <c r="BE44" s="171" t="n"/>
      <c r="BG44" s="171" t="n">
        <v>53.63</v>
      </c>
      <c r="BH44" s="0" t="n">
        <v>53.1</v>
      </c>
      <c r="BI44" s="171" t="n"/>
      <c r="BK44" s="171" t="n">
        <v>53.37</v>
      </c>
      <c r="BL44" s="0" t="n">
        <v>53.37</v>
      </c>
      <c r="BM44" s="171" t="n"/>
      <c r="BO44" s="171" t="n">
        <v>53.07</v>
      </c>
      <c r="BP44" s="0" t="n">
        <v>53.07</v>
      </c>
      <c r="BQ44" s="171" t="n">
        <v>53.37</v>
      </c>
      <c r="BR44" s="0" t="n">
        <v>53.37</v>
      </c>
      <c r="BS44" s="171" t="n"/>
      <c r="BU44" s="171" t="n">
        <v>53.63</v>
      </c>
      <c r="BV44" s="0" t="n">
        <v>53.07</v>
      </c>
      <c r="BW44" s="171" t="n"/>
      <c r="BY44" s="171" t="n">
        <v>52.63</v>
      </c>
      <c r="BZ44" s="0" t="n">
        <v>52.63</v>
      </c>
      <c r="CA44" s="171" t="n">
        <v>53.6</v>
      </c>
      <c r="CB44" s="0" t="n">
        <v>53.6</v>
      </c>
      <c r="CC44" s="171" t="n">
        <v>53.37</v>
      </c>
      <c r="CD44" s="0" t="n">
        <v>53.37</v>
      </c>
      <c r="CG44" s="0" t="n">
        <v>53.36</v>
      </c>
      <c r="CH44" s="0" t="n">
        <v>53.07</v>
      </c>
      <c r="CK44" s="0" t="n">
        <v>53.53</v>
      </c>
      <c r="CL44" s="0" t="n">
        <v>53.53</v>
      </c>
      <c r="CO44" s="0" t="n">
        <v>53.37</v>
      </c>
      <c r="CP44" s="0" t="n">
        <v>53.37</v>
      </c>
      <c r="CS44" s="0" t="n">
        <v>53.44</v>
      </c>
      <c r="CT44" s="0" t="n">
        <v>53.44</v>
      </c>
      <c r="CW44" s="0" t="n">
        <v>53.63</v>
      </c>
      <c r="CX44" s="0" t="n">
        <v>53.07</v>
      </c>
      <c r="DA44" s="0" t="n">
        <v>53.628</v>
      </c>
      <c r="DB44" s="0" t="n">
        <v>53.073</v>
      </c>
    </row>
    <row r="45">
      <c r="B45" s="0" t="n">
        <v>60</v>
      </c>
      <c r="C45" s="0" t="n">
        <v>53.13</v>
      </c>
      <c r="D45" s="0" t="n">
        <v>53.13</v>
      </c>
      <c r="E45" s="171" t="n"/>
      <c r="G45" s="171" t="n">
        <v>52.99</v>
      </c>
      <c r="H45" s="0" t="n">
        <v>52.71</v>
      </c>
      <c r="I45" s="171" t="inlineStr">
        <is>
          <t>57.38</t>
        </is>
      </c>
      <c r="J45" s="0" t="inlineStr">
        <is>
          <t>57.38</t>
        </is>
      </c>
      <c r="K45" s="171" t="inlineStr">
        <is>
          <t>57.71</t>
        </is>
      </c>
      <c r="L45" s="0" t="inlineStr">
        <is>
          <t>57.71</t>
        </is>
      </c>
      <c r="M45" s="171" t="inlineStr">
        <is>
          <t>57.86</t>
        </is>
      </c>
      <c r="N45" s="0" t="inlineStr">
        <is>
          <t>57.86</t>
        </is>
      </c>
      <c r="O45" s="171" t="n">
        <v>53.53</v>
      </c>
      <c r="P45" s="0" t="n">
        <v>53.53</v>
      </c>
      <c r="S45" s="171" t="n">
        <v>58.67</v>
      </c>
      <c r="T45" s="0" t="n">
        <v>58.67</v>
      </c>
      <c r="U45" s="171" t="n"/>
      <c r="W45" s="171" t="n">
        <v>54.96</v>
      </c>
      <c r="X45" s="0" t="n">
        <v>54.96</v>
      </c>
      <c r="Y45" s="171" t="n"/>
      <c r="AA45" s="0" t="n">
        <v>53</v>
      </c>
      <c r="AB45" s="0" t="n">
        <v>53</v>
      </c>
      <c r="AC45" s="171" t="n"/>
      <c r="AE45" s="171" t="n">
        <v>54.14</v>
      </c>
      <c r="AF45" s="0" t="n">
        <v>54.14</v>
      </c>
      <c r="AG45" s="171" t="n"/>
      <c r="AI45" s="171" t="n">
        <v>52.97</v>
      </c>
      <c r="AJ45" s="0" t="n">
        <v>52.22</v>
      </c>
      <c r="AK45" s="171" t="n"/>
      <c r="AM45" s="171" t="n">
        <v>52.99</v>
      </c>
      <c r="AN45" s="0" t="n">
        <v>52.99</v>
      </c>
      <c r="AO45" s="171" t="n"/>
      <c r="AQ45" s="171" t="n">
        <v>53</v>
      </c>
      <c r="AR45" s="0" t="n">
        <v>53</v>
      </c>
      <c r="AS45" s="171" t="n"/>
      <c r="AU45" s="0" t="n">
        <v>52.99</v>
      </c>
      <c r="AV45" s="0" t="n">
        <v>52.99</v>
      </c>
      <c r="AW45" s="171" t="n"/>
      <c r="AY45" s="171" t="n">
        <v>53</v>
      </c>
      <c r="AZ45" s="0" t="n">
        <v>53</v>
      </c>
      <c r="BA45" s="171" t="n"/>
      <c r="BC45" s="171" t="n">
        <v>53.13</v>
      </c>
      <c r="BD45" s="0" t="n">
        <v>53.13</v>
      </c>
      <c r="BE45" s="171" t="n"/>
      <c r="BG45" s="171" t="n">
        <v>53.25</v>
      </c>
      <c r="BH45" s="0" t="n">
        <v>52.76</v>
      </c>
      <c r="BI45" s="171" t="n"/>
      <c r="BK45" s="171" t="n">
        <v>53</v>
      </c>
      <c r="BL45" s="0" t="n">
        <v>53</v>
      </c>
      <c r="BM45" s="171" t="n"/>
      <c r="BO45" s="171" t="n">
        <v>52.72</v>
      </c>
      <c r="BP45" s="0" t="n">
        <v>52.72</v>
      </c>
      <c r="BQ45" s="171" t="n">
        <v>53</v>
      </c>
      <c r="BR45" s="0" t="n">
        <v>53</v>
      </c>
      <c r="BS45" s="171" t="n"/>
      <c r="BU45" s="171" t="n">
        <v>53.24</v>
      </c>
      <c r="BV45" s="0" t="n">
        <v>52.72</v>
      </c>
      <c r="BW45" s="171" t="n"/>
      <c r="BY45" s="171" t="n">
        <v>52.27</v>
      </c>
      <c r="BZ45" s="0" t="n">
        <v>52.27</v>
      </c>
      <c r="CA45" s="171" t="n">
        <v>53.23</v>
      </c>
      <c r="CB45" s="0" t="n">
        <v>53.23</v>
      </c>
      <c r="CC45" s="171" t="n">
        <v>53</v>
      </c>
      <c r="CD45" s="0" t="n">
        <v>53</v>
      </c>
      <c r="CG45" s="0" t="n">
        <v>52.99</v>
      </c>
      <c r="CH45" s="0" t="n">
        <v>52.71</v>
      </c>
      <c r="CK45" s="0" t="n">
        <v>53.13</v>
      </c>
      <c r="CL45" s="0" t="n">
        <v>53.13</v>
      </c>
      <c r="CO45" s="0" t="n">
        <v>53</v>
      </c>
      <c r="CP45" s="0" t="n">
        <v>53</v>
      </c>
      <c r="CS45" s="0" t="n">
        <v>53</v>
      </c>
      <c r="CT45" s="0" t="n">
        <v>53</v>
      </c>
      <c r="CW45" s="0" t="n">
        <v>53.24</v>
      </c>
      <c r="CX45" s="0" t="n">
        <v>52.72</v>
      </c>
      <c r="DA45" s="0" t="n">
        <v>53.244</v>
      </c>
      <c r="DB45" s="0" t="n">
        <v>52.719</v>
      </c>
    </row>
    <row r="46">
      <c r="B46" s="0" t="n">
        <v>59</v>
      </c>
      <c r="C46" s="0" t="n">
        <v>52.72</v>
      </c>
      <c r="D46" s="0" t="n">
        <v>52.72</v>
      </c>
      <c r="E46" s="171" t="n"/>
      <c r="G46" s="171" t="n">
        <v>52.66</v>
      </c>
      <c r="H46" s="0" t="n">
        <v>52.38</v>
      </c>
      <c r="I46" s="171" t="inlineStr">
        <is>
          <t>57.02</t>
        </is>
      </c>
      <c r="J46" s="0" t="inlineStr">
        <is>
          <t>57.02</t>
        </is>
      </c>
      <c r="K46" s="171" t="inlineStr">
        <is>
          <t>57.34</t>
        </is>
      </c>
      <c r="L46" s="0" t="inlineStr">
        <is>
          <t>57.34</t>
        </is>
      </c>
      <c r="M46" s="171" t="inlineStr">
        <is>
          <t>57.50</t>
        </is>
      </c>
      <c r="N46" s="0" t="inlineStr">
        <is>
          <t>57.50</t>
        </is>
      </c>
      <c r="O46" s="171" t="n">
        <v>53.19</v>
      </c>
      <c r="P46" s="0" t="n">
        <v>53.19</v>
      </c>
      <c r="S46" s="171" t="n">
        <v>58.44</v>
      </c>
      <c r="T46" s="0" t="n">
        <v>58.44</v>
      </c>
      <c r="U46" s="171" t="n"/>
      <c r="W46" s="171" t="n">
        <v>54.62</v>
      </c>
      <c r="X46" s="0" t="n">
        <v>54.62</v>
      </c>
      <c r="Y46" s="171" t="n"/>
      <c r="AA46" s="0" t="n">
        <v>52.66</v>
      </c>
      <c r="AB46" s="0" t="n">
        <v>52.66</v>
      </c>
      <c r="AC46" s="171" t="n"/>
      <c r="AE46" s="171" t="n">
        <v>54.09</v>
      </c>
      <c r="AF46" s="0" t="n">
        <v>54.09</v>
      </c>
      <c r="AG46" s="171" t="n"/>
      <c r="AI46" s="171" t="n">
        <v>52.63</v>
      </c>
      <c r="AJ46" s="0" t="n">
        <v>51.89</v>
      </c>
      <c r="AK46" s="171" t="n"/>
      <c r="AM46" s="171" t="n">
        <v>52.66</v>
      </c>
      <c r="AN46" s="0" t="n">
        <v>52.66</v>
      </c>
      <c r="AO46" s="171" t="n"/>
      <c r="AQ46" s="171" t="n">
        <v>52.66</v>
      </c>
      <c r="AR46" s="0" t="n">
        <v>52.66</v>
      </c>
      <c r="AS46" s="171" t="n"/>
      <c r="AU46" s="0" t="n">
        <v>52.66</v>
      </c>
      <c r="AV46" s="0" t="n">
        <v>52.66</v>
      </c>
      <c r="AW46" s="171" t="n"/>
      <c r="AY46" s="171" t="n">
        <v>52.66</v>
      </c>
      <c r="AZ46" s="0" t="n">
        <v>52.66</v>
      </c>
      <c r="BA46" s="171" t="n"/>
      <c r="BC46" s="171" t="n">
        <v>52.72</v>
      </c>
      <c r="BD46" s="0" t="n">
        <v>52.72</v>
      </c>
      <c r="BE46" s="171" t="n"/>
      <c r="BG46" s="171" t="n">
        <v>52.91</v>
      </c>
      <c r="BH46" s="0" t="n">
        <v>52.43</v>
      </c>
      <c r="BI46" s="171" t="n"/>
      <c r="BK46" s="171" t="n">
        <v>52.66</v>
      </c>
      <c r="BL46" s="0" t="n">
        <v>52.66</v>
      </c>
      <c r="BM46" s="171" t="n"/>
      <c r="BO46" s="171" t="n">
        <v>52.39</v>
      </c>
      <c r="BP46" s="0" t="n">
        <v>52.39</v>
      </c>
      <c r="BQ46" s="171" t="n">
        <v>52.66</v>
      </c>
      <c r="BR46" s="0" t="n">
        <v>52.66</v>
      </c>
      <c r="BS46" s="171" t="n"/>
      <c r="BU46" s="171" t="n">
        <v>52.91</v>
      </c>
      <c r="BV46" s="0" t="n">
        <v>52.39</v>
      </c>
      <c r="BW46" s="171" t="n"/>
      <c r="BY46" s="171" t="n">
        <v>51.93</v>
      </c>
      <c r="BZ46" s="0" t="n">
        <v>51.93</v>
      </c>
      <c r="CA46" s="171" t="n">
        <v>52.84</v>
      </c>
      <c r="CB46" s="0" t="n">
        <v>52.84</v>
      </c>
      <c r="CC46" s="171" t="n">
        <v>52.66</v>
      </c>
      <c r="CD46" s="0" t="n">
        <v>52.66</v>
      </c>
      <c r="CG46" s="0" t="n">
        <v>52.66</v>
      </c>
      <c r="CH46" s="0" t="n">
        <v>52.38</v>
      </c>
      <c r="CK46" s="0" t="n">
        <v>52.72</v>
      </c>
      <c r="CL46" s="0" t="n">
        <v>52.72</v>
      </c>
      <c r="CO46" s="0" t="n">
        <v>52.66</v>
      </c>
      <c r="CP46" s="0" t="n">
        <v>52.66</v>
      </c>
      <c r="CS46" s="0" t="n">
        <v>52.54</v>
      </c>
      <c r="CT46" s="0" t="n">
        <v>52.54</v>
      </c>
      <c r="CW46" s="0" t="n">
        <v>52.91</v>
      </c>
      <c r="CX46" s="0" t="n">
        <v>52.39</v>
      </c>
      <c r="DA46" s="0" t="n">
        <v>52.907</v>
      </c>
      <c r="DB46" s="0" t="n">
        <v>52.385</v>
      </c>
    </row>
    <row r="47">
      <c r="B47" s="0" t="n">
        <v>58</v>
      </c>
      <c r="C47" s="0" t="n">
        <v>52.31</v>
      </c>
      <c r="D47" s="0" t="n">
        <v>52.31</v>
      </c>
      <c r="E47" s="171" t="n"/>
      <c r="G47" s="171" t="n">
        <v>52.33</v>
      </c>
      <c r="H47" s="0" t="n">
        <v>52.08</v>
      </c>
      <c r="I47" s="171" t="inlineStr">
        <is>
          <t>56.68</t>
        </is>
      </c>
      <c r="J47" s="0" t="inlineStr">
        <is>
          <t>56.68</t>
        </is>
      </c>
      <c r="K47" s="171" t="inlineStr">
        <is>
          <t>56.96</t>
        </is>
      </c>
      <c r="L47" s="0" t="inlineStr">
        <is>
          <t>56.96</t>
        </is>
      </c>
      <c r="M47" s="171" t="inlineStr">
        <is>
          <t>57.16</t>
        </is>
      </c>
      <c r="N47" s="0" t="inlineStr">
        <is>
          <t>57.16</t>
        </is>
      </c>
      <c r="O47" s="171" t="n">
        <v>52.85</v>
      </c>
      <c r="P47" s="0" t="n">
        <v>52.85</v>
      </c>
      <c r="S47" s="171" t="n">
        <v>58.22</v>
      </c>
      <c r="T47" s="0" t="n">
        <v>58.22</v>
      </c>
      <c r="U47" s="171" t="n"/>
      <c r="W47" s="171" t="n">
        <v>54.29</v>
      </c>
      <c r="X47" s="0" t="n">
        <v>54.29</v>
      </c>
      <c r="Y47" s="171" t="n"/>
      <c r="AA47" s="0" t="n">
        <v>52.33</v>
      </c>
      <c r="AB47" s="0" t="n">
        <v>52.33</v>
      </c>
      <c r="AC47" s="171" t="n"/>
      <c r="AE47" s="171" t="n">
        <v>52.88</v>
      </c>
      <c r="AF47" s="0" t="n">
        <v>52.88</v>
      </c>
      <c r="AG47" s="171" t="n"/>
      <c r="AI47" s="171" t="n">
        <v>52.28</v>
      </c>
      <c r="AJ47" s="0" t="n">
        <v>51.59</v>
      </c>
      <c r="AK47" s="171" t="n"/>
      <c r="AM47" s="171" t="n">
        <v>52.33</v>
      </c>
      <c r="AN47" s="0" t="n">
        <v>52.33</v>
      </c>
      <c r="AO47" s="171" t="n"/>
      <c r="AQ47" s="171" t="n">
        <v>52.33</v>
      </c>
      <c r="AR47" s="0" t="n">
        <v>52.33</v>
      </c>
      <c r="AS47" s="171" t="n"/>
      <c r="AU47" s="0" t="n">
        <v>52.33</v>
      </c>
      <c r="AV47" s="0" t="n">
        <v>52.33</v>
      </c>
      <c r="AW47" s="171" t="n"/>
      <c r="AY47" s="171" t="n">
        <v>52.33</v>
      </c>
      <c r="AZ47" s="0" t="n">
        <v>52.33</v>
      </c>
      <c r="BA47" s="171" t="n"/>
      <c r="BC47" s="171" t="n">
        <v>52.31</v>
      </c>
      <c r="BD47" s="0" t="n">
        <v>52.31</v>
      </c>
      <c r="BE47" s="171" t="n"/>
      <c r="BG47" s="171" t="n">
        <v>52.56</v>
      </c>
      <c r="BH47" s="0" t="n">
        <v>52.11</v>
      </c>
      <c r="BI47" s="171" t="n"/>
      <c r="BK47" s="171" t="n">
        <v>52.33</v>
      </c>
      <c r="BL47" s="0" t="n">
        <v>52.33</v>
      </c>
      <c r="BM47" s="171" t="n"/>
      <c r="BO47" s="171" t="n">
        <v>52.08</v>
      </c>
      <c r="BP47" s="0" t="n">
        <v>52.08</v>
      </c>
      <c r="BQ47" s="171" t="n">
        <v>52.33</v>
      </c>
      <c r="BR47" s="0" t="n">
        <v>52.33</v>
      </c>
      <c r="BS47" s="171" t="n"/>
      <c r="BU47" s="171" t="n">
        <v>52.56</v>
      </c>
      <c r="BV47" s="0" t="n">
        <v>52.08</v>
      </c>
      <c r="BW47" s="171" t="n"/>
      <c r="BY47" s="171" t="n">
        <v>51.63</v>
      </c>
      <c r="BZ47" s="0" t="n">
        <v>51.63</v>
      </c>
      <c r="CA47" s="171" t="n">
        <v>52.51</v>
      </c>
      <c r="CB47" s="0" t="n">
        <v>52.51</v>
      </c>
      <c r="CC47" s="171" t="n">
        <v>52.33</v>
      </c>
      <c r="CD47" s="0" t="n">
        <v>52.33</v>
      </c>
      <c r="CG47" s="0" t="n">
        <v>52.33</v>
      </c>
      <c r="CH47" s="0" t="n">
        <v>52.08</v>
      </c>
      <c r="CK47" s="0" t="n">
        <v>52.31</v>
      </c>
      <c r="CL47" s="0" t="n">
        <v>52.31</v>
      </c>
      <c r="CO47" s="0" t="n">
        <v>52.33</v>
      </c>
      <c r="CP47" s="0" t="n">
        <v>52.33</v>
      </c>
      <c r="CS47" s="0" t="n">
        <v>52.12</v>
      </c>
      <c r="CT47" s="0" t="n">
        <v>52.12</v>
      </c>
      <c r="CW47" s="0" t="n">
        <v>52.56</v>
      </c>
      <c r="CX47" s="0" t="n">
        <v>52.08</v>
      </c>
      <c r="DA47" s="0" t="n">
        <v>52.556</v>
      </c>
      <c r="DB47" s="0" t="n">
        <v>52.083</v>
      </c>
    </row>
    <row r="48">
      <c r="B48" s="0" t="n">
        <v>57</v>
      </c>
      <c r="C48" s="0" t="n">
        <v>51.93</v>
      </c>
      <c r="D48" s="0" t="n">
        <v>51.93</v>
      </c>
      <c r="E48" s="171" t="n"/>
      <c r="G48" s="171" t="n">
        <v>51.96</v>
      </c>
      <c r="H48" s="0" t="n">
        <v>51.77</v>
      </c>
      <c r="I48" s="171" t="inlineStr">
        <is>
          <t>56.33</t>
        </is>
      </c>
      <c r="J48" s="0" t="inlineStr">
        <is>
          <t>56.33</t>
        </is>
      </c>
      <c r="K48" s="171" t="inlineStr">
        <is>
          <t>56.48</t>
        </is>
      </c>
      <c r="L48" s="0" t="inlineStr">
        <is>
          <t>56.48</t>
        </is>
      </c>
      <c r="M48" s="171" t="inlineStr">
        <is>
          <t>56.82</t>
        </is>
      </c>
      <c r="N48" s="0" t="inlineStr">
        <is>
          <t>56.82</t>
        </is>
      </c>
      <c r="O48" s="171" t="n">
        <v>52.48</v>
      </c>
      <c r="P48" s="0" t="n">
        <v>52.48</v>
      </c>
      <c r="S48" s="171" t="n">
        <v>57.97</v>
      </c>
      <c r="T48" s="0" t="n">
        <v>57.97</v>
      </c>
      <c r="U48" s="171" t="n"/>
      <c r="W48" s="171" t="n">
        <v>53.92</v>
      </c>
      <c r="X48" s="0" t="n">
        <v>53.92</v>
      </c>
      <c r="Y48" s="171" t="n"/>
      <c r="AA48" s="0" t="n">
        <v>51.96</v>
      </c>
      <c r="AB48" s="0" t="n">
        <v>51.96</v>
      </c>
      <c r="AC48" s="171" t="n"/>
      <c r="AE48" s="171" t="n">
        <v>52.59</v>
      </c>
      <c r="AF48" s="0" t="n">
        <v>52.59</v>
      </c>
      <c r="AG48" s="171" t="n"/>
      <c r="AI48" s="171" t="n">
        <v>51.86</v>
      </c>
      <c r="AJ48" s="0" t="n">
        <v>51.28</v>
      </c>
      <c r="AK48" s="171" t="n"/>
      <c r="AM48" s="171" t="n">
        <v>51.96</v>
      </c>
      <c r="AN48" s="0" t="n">
        <v>51.96</v>
      </c>
      <c r="AO48" s="171" t="n"/>
      <c r="AQ48" s="171" t="n">
        <v>51.96</v>
      </c>
      <c r="AR48" s="0" t="n">
        <v>51.96</v>
      </c>
      <c r="AS48" s="171" t="n"/>
      <c r="AU48" s="0" t="n">
        <v>51.96</v>
      </c>
      <c r="AV48" s="0" t="n">
        <v>51.96</v>
      </c>
      <c r="AW48" s="171" t="n"/>
      <c r="AY48" s="171" t="n">
        <v>51.96</v>
      </c>
      <c r="AZ48" s="0" t="n">
        <v>51.96</v>
      </c>
      <c r="BA48" s="171" t="n"/>
      <c r="BC48" s="171" t="n">
        <v>51.93</v>
      </c>
      <c r="BD48" s="0" t="n">
        <v>51.93</v>
      </c>
      <c r="BE48" s="171" t="n"/>
      <c r="BG48" s="171" t="n">
        <v>52.13</v>
      </c>
      <c r="BH48" s="0" t="n">
        <v>51.77</v>
      </c>
      <c r="BI48" s="171" t="n"/>
      <c r="BK48" s="171" t="n">
        <v>51.96</v>
      </c>
      <c r="BL48" s="0" t="n">
        <v>51.96</v>
      </c>
      <c r="BM48" s="171" t="n"/>
      <c r="BO48" s="171" t="n">
        <v>51.77</v>
      </c>
      <c r="BP48" s="0" t="n">
        <v>51.77</v>
      </c>
      <c r="BQ48" s="171" t="n">
        <v>51.96</v>
      </c>
      <c r="BR48" s="0" t="n">
        <v>51.96</v>
      </c>
      <c r="BS48" s="171" t="n"/>
      <c r="BU48" s="171" t="n">
        <v>52.13</v>
      </c>
      <c r="BV48" s="0" t="n">
        <v>51.77</v>
      </c>
      <c r="BW48" s="171" t="n"/>
      <c r="BY48" s="171" t="n">
        <v>51.32</v>
      </c>
      <c r="BZ48" s="0" t="n">
        <v>51.32</v>
      </c>
      <c r="CA48" s="171" t="n">
        <v>52.17</v>
      </c>
      <c r="CB48" s="0" t="n">
        <v>52.17</v>
      </c>
      <c r="CC48" s="171" t="n">
        <v>51.96</v>
      </c>
      <c r="CD48" s="0" t="n">
        <v>51.96</v>
      </c>
      <c r="CG48" s="0" t="n">
        <v>51.96</v>
      </c>
      <c r="CH48" s="0" t="n">
        <v>51.77</v>
      </c>
      <c r="CK48" s="0" t="n">
        <v>51.93</v>
      </c>
      <c r="CL48" s="0" t="n">
        <v>51.93</v>
      </c>
      <c r="CO48" s="0" t="n">
        <v>51.96</v>
      </c>
      <c r="CP48" s="0" t="n">
        <v>51.96</v>
      </c>
      <c r="CS48" s="0" t="n">
        <v>51.72</v>
      </c>
      <c r="CT48" s="0" t="n">
        <v>51.72</v>
      </c>
      <c r="CW48" s="0" t="n">
        <v>52.13</v>
      </c>
      <c r="CX48" s="0" t="n">
        <v>51.77</v>
      </c>
      <c r="DA48" s="0" t="n">
        <v>52.13</v>
      </c>
      <c r="DB48" s="0" t="n">
        <v>51.771</v>
      </c>
    </row>
    <row r="49">
      <c r="B49" s="0" t="n">
        <v>56</v>
      </c>
      <c r="C49" s="0" t="n">
        <v>51.57</v>
      </c>
      <c r="D49" s="0" t="n">
        <v>51.57</v>
      </c>
      <c r="E49" s="171" t="n"/>
      <c r="G49" s="171" t="n">
        <v>51.61</v>
      </c>
      <c r="H49" s="0" t="n">
        <v>51.44</v>
      </c>
      <c r="I49" s="171" t="inlineStr">
        <is>
          <t>55.98</t>
        </is>
      </c>
      <c r="J49" s="0" t="inlineStr">
        <is>
          <t>55.98</t>
        </is>
      </c>
      <c r="K49" s="171" t="inlineStr">
        <is>
          <t>56.08</t>
        </is>
      </c>
      <c r="L49" s="0" t="inlineStr">
        <is>
          <t>56.08</t>
        </is>
      </c>
      <c r="M49" s="171" t="inlineStr">
        <is>
          <t>56.47</t>
        </is>
      </c>
      <c r="N49" s="0" t="inlineStr">
        <is>
          <t>56.47</t>
        </is>
      </c>
      <c r="O49" s="171" t="n">
        <v>52.13</v>
      </c>
      <c r="P49" s="0" t="n">
        <v>52.13</v>
      </c>
      <c r="S49" s="171" t="n">
        <v>57.74</v>
      </c>
      <c r="T49" s="0" t="n">
        <v>57.74</v>
      </c>
      <c r="U49" s="171" t="n"/>
      <c r="W49" s="171" t="n">
        <v>53.57</v>
      </c>
      <c r="X49" s="0" t="n">
        <v>53.57</v>
      </c>
      <c r="Y49" s="171" t="n"/>
      <c r="AA49" s="0" t="n">
        <v>51.61</v>
      </c>
      <c r="AB49" s="0" t="n">
        <v>51.61</v>
      </c>
      <c r="AC49" s="171" t="n"/>
      <c r="AE49" s="171" t="n">
        <v>52.51</v>
      </c>
      <c r="AF49" s="0" t="n">
        <v>52.51</v>
      </c>
      <c r="AG49" s="171" t="n"/>
      <c r="AI49" s="171" t="n">
        <v>51.49</v>
      </c>
      <c r="AJ49" s="0" t="n">
        <v>50.96</v>
      </c>
      <c r="AK49" s="171" t="n"/>
      <c r="AM49" s="171" t="n">
        <v>51.61</v>
      </c>
      <c r="AN49" s="0" t="n">
        <v>51.61</v>
      </c>
      <c r="AO49" s="171" t="n"/>
      <c r="AQ49" s="171" t="n">
        <v>51.61</v>
      </c>
      <c r="AR49" s="0" t="n">
        <v>51.61</v>
      </c>
      <c r="AS49" s="171" t="n"/>
      <c r="AU49" s="0" t="n">
        <v>51.61</v>
      </c>
      <c r="AV49" s="0" t="n">
        <v>51.61</v>
      </c>
      <c r="AW49" s="171" t="n"/>
      <c r="AY49" s="171" t="n">
        <v>51.61</v>
      </c>
      <c r="AZ49" s="0" t="n">
        <v>51.61</v>
      </c>
      <c r="BA49" s="171" t="n"/>
      <c r="BC49" s="171" t="n">
        <v>51.57</v>
      </c>
      <c r="BD49" s="0" t="n">
        <v>51.57</v>
      </c>
      <c r="BE49" s="171" t="n"/>
      <c r="BG49" s="171" t="n">
        <v>51.76</v>
      </c>
      <c r="BH49" s="0" t="n">
        <v>51.45</v>
      </c>
      <c r="BI49" s="171" t="n"/>
      <c r="BK49" s="171" t="n">
        <v>51.61</v>
      </c>
      <c r="BL49" s="0" t="n">
        <v>51.61</v>
      </c>
      <c r="BM49" s="171" t="n"/>
      <c r="BO49" s="171" t="n">
        <v>51.45</v>
      </c>
      <c r="BP49" s="0" t="n">
        <v>51.45</v>
      </c>
      <c r="BQ49" s="171" t="n">
        <v>51.61</v>
      </c>
      <c r="BR49" s="0" t="n">
        <v>51.61</v>
      </c>
      <c r="BS49" s="171" t="n"/>
      <c r="BU49" s="171" t="n">
        <v>51.76</v>
      </c>
      <c r="BV49" s="0" t="n">
        <v>51.45</v>
      </c>
      <c r="BW49" s="171" t="n"/>
      <c r="BY49" s="171" t="n">
        <v>51.05</v>
      </c>
      <c r="BZ49" s="0" t="n">
        <v>51.05</v>
      </c>
      <c r="CA49" s="171" t="n">
        <v>51.83</v>
      </c>
      <c r="CB49" s="0" t="n">
        <v>51.83</v>
      </c>
      <c r="CC49" s="171" t="n">
        <v>51.61</v>
      </c>
      <c r="CD49" s="0" t="n">
        <v>51.61</v>
      </c>
      <c r="CG49" s="0" t="n">
        <v>51.61</v>
      </c>
      <c r="CH49" s="0" t="n">
        <v>51.44</v>
      </c>
      <c r="CK49" s="0" t="n">
        <v>51.57</v>
      </c>
      <c r="CL49" s="0" t="n">
        <v>51.57</v>
      </c>
      <c r="CO49" s="0" t="n">
        <v>51.61</v>
      </c>
      <c r="CP49" s="0" t="n">
        <v>51.61</v>
      </c>
      <c r="CS49" s="0" t="n">
        <v>51.38</v>
      </c>
      <c r="CT49" s="0" t="n">
        <v>51.38</v>
      </c>
      <c r="CW49" s="0" t="n">
        <v>51.76</v>
      </c>
      <c r="CX49" s="0" t="n">
        <v>51.45</v>
      </c>
      <c r="DA49" s="0" t="n">
        <v>51.759</v>
      </c>
      <c r="DB49" s="0" t="n">
        <v>51.448</v>
      </c>
    </row>
    <row r="50">
      <c r="B50" s="0" t="n">
        <v>55</v>
      </c>
      <c r="C50" s="0" t="n">
        <v>51.21</v>
      </c>
      <c r="D50" s="0" t="n">
        <v>51.21</v>
      </c>
      <c r="E50" s="171" t="n"/>
      <c r="G50" s="171" t="n">
        <v>51.21</v>
      </c>
      <c r="H50" s="0" t="n">
        <v>51.02</v>
      </c>
      <c r="I50" s="171" t="inlineStr">
        <is>
          <t>55.51</t>
        </is>
      </c>
      <c r="J50" s="0" t="inlineStr">
        <is>
          <t>55.51</t>
        </is>
      </c>
      <c r="K50" s="171" t="inlineStr">
        <is>
          <t>55.67</t>
        </is>
      </c>
      <c r="L50" s="0" t="inlineStr">
        <is>
          <t>55.67</t>
        </is>
      </c>
      <c r="M50" s="171" t="inlineStr">
        <is>
          <t>55.99</t>
        </is>
      </c>
      <c r="N50" s="0" t="inlineStr">
        <is>
          <t>55.99</t>
        </is>
      </c>
      <c r="O50" s="171" t="n">
        <v>51.73</v>
      </c>
      <c r="P50" s="0" t="n">
        <v>51.73</v>
      </c>
      <c r="S50" s="171" t="n">
        <v>57.48</v>
      </c>
      <c r="T50" s="0" t="n">
        <v>57.48</v>
      </c>
      <c r="U50" s="171" t="n"/>
      <c r="W50" s="171" t="n">
        <v>53.18</v>
      </c>
      <c r="X50" s="0" t="n">
        <v>53.18</v>
      </c>
      <c r="Y50" s="171" t="n"/>
      <c r="AA50" s="0" t="n">
        <v>51.22</v>
      </c>
      <c r="AB50" s="0" t="n">
        <v>51.22</v>
      </c>
      <c r="AC50" s="171" t="n"/>
      <c r="AE50" s="171" t="n">
        <v>52.12</v>
      </c>
      <c r="AF50" s="0" t="n">
        <v>52.12</v>
      </c>
      <c r="AG50" s="171" t="n"/>
      <c r="AI50" s="171" t="n">
        <v>51.12</v>
      </c>
      <c r="AJ50" s="0" t="n">
        <v>50.54</v>
      </c>
      <c r="AK50" s="171" t="n"/>
      <c r="AM50" s="171" t="n">
        <v>51.21</v>
      </c>
      <c r="AN50" s="0" t="n">
        <v>51.21</v>
      </c>
      <c r="AO50" s="171" t="n"/>
      <c r="AQ50" s="171" t="n">
        <v>51.22</v>
      </c>
      <c r="AR50" s="0" t="n">
        <v>51.22</v>
      </c>
      <c r="AS50" s="171" t="n"/>
      <c r="AU50" s="0" t="n">
        <v>51.21</v>
      </c>
      <c r="AV50" s="0" t="n">
        <v>51.21</v>
      </c>
      <c r="AW50" s="171" t="n"/>
      <c r="AY50" s="171" t="n">
        <v>51.22</v>
      </c>
      <c r="AZ50" s="0" t="n">
        <v>51.22</v>
      </c>
      <c r="BA50" s="171" t="n"/>
      <c r="BC50" s="171" t="n">
        <v>51.21</v>
      </c>
      <c r="BD50" s="0" t="n">
        <v>51.21</v>
      </c>
      <c r="BE50" s="171" t="n"/>
      <c r="BG50" s="171" t="n">
        <v>51.39</v>
      </c>
      <c r="BH50" s="0" t="n">
        <v>51.02</v>
      </c>
      <c r="BI50" s="171" t="n"/>
      <c r="BK50" s="171" t="n">
        <v>51.22</v>
      </c>
      <c r="BL50" s="0" t="n">
        <v>51.22</v>
      </c>
      <c r="BM50" s="171" t="n"/>
      <c r="BO50" s="171" t="n">
        <v>51.02</v>
      </c>
      <c r="BP50" s="0" t="n">
        <v>51.02</v>
      </c>
      <c r="BQ50" s="171" t="n">
        <v>51.22</v>
      </c>
      <c r="BR50" s="0" t="n">
        <v>51.22</v>
      </c>
      <c r="BS50" s="171" t="n"/>
      <c r="BU50" s="171" t="n">
        <v>51.39</v>
      </c>
      <c r="BV50" s="0" t="n">
        <v>51.02</v>
      </c>
      <c r="BW50" s="171" t="n"/>
      <c r="BY50" s="171" t="n">
        <v>50.76</v>
      </c>
      <c r="BZ50" s="0" t="n">
        <v>50.76</v>
      </c>
      <c r="CA50" s="171" t="n">
        <v>51.44</v>
      </c>
      <c r="CB50" s="0" t="n">
        <v>51.44</v>
      </c>
      <c r="CC50" s="171" t="n">
        <v>51.22</v>
      </c>
      <c r="CD50" s="0" t="n">
        <v>51.22</v>
      </c>
      <c r="CG50" s="0" t="n">
        <v>51.21</v>
      </c>
      <c r="CH50" s="0" t="n">
        <v>51.02</v>
      </c>
      <c r="CK50" s="0" t="n">
        <v>51.21</v>
      </c>
      <c r="CL50" s="0" t="n">
        <v>51.21</v>
      </c>
      <c r="CO50" s="0" t="n">
        <v>51.22</v>
      </c>
      <c r="CP50" s="0" t="n">
        <v>51.22</v>
      </c>
      <c r="CS50" s="0" t="n">
        <v>51.04</v>
      </c>
      <c r="CT50" s="0" t="n">
        <v>51.04</v>
      </c>
      <c r="CW50" s="0" t="n">
        <v>51.39</v>
      </c>
      <c r="CX50" s="0" t="n">
        <v>51.02</v>
      </c>
      <c r="DA50" s="0" t="n">
        <v>51.389</v>
      </c>
      <c r="DB50" s="0" t="n">
        <v>51.021</v>
      </c>
    </row>
    <row r="51">
      <c r="B51" s="0" t="n">
        <v>54</v>
      </c>
      <c r="C51" s="0" t="n">
        <v>50.8</v>
      </c>
      <c r="D51" s="0" t="n">
        <v>50.8</v>
      </c>
      <c r="E51" s="171" t="n"/>
      <c r="G51" s="171" t="n">
        <v>50.8</v>
      </c>
      <c r="H51" s="0" t="n">
        <v>50.6</v>
      </c>
      <c r="I51" s="171" t="inlineStr">
        <is>
          <t>55.06</t>
        </is>
      </c>
      <c r="J51" s="0" t="inlineStr">
        <is>
          <t>55.06</t>
        </is>
      </c>
      <c r="K51" s="171" t="inlineStr">
        <is>
          <t>55.22</t>
        </is>
      </c>
      <c r="L51" s="0" t="inlineStr">
        <is>
          <t>55.22</t>
        </is>
      </c>
      <c r="M51" s="171" t="inlineStr">
        <is>
          <t>55.54</t>
        </is>
      </c>
      <c r="N51" s="0" t="inlineStr">
        <is>
          <t>55.54</t>
        </is>
      </c>
      <c r="O51" s="171" t="n">
        <v>51.31</v>
      </c>
      <c r="P51" s="0" t="n">
        <v>51.31</v>
      </c>
      <c r="S51" s="171" t="n">
        <v>57.2</v>
      </c>
      <c r="T51" s="0" t="n">
        <v>57.2</v>
      </c>
      <c r="U51" s="171" t="n"/>
      <c r="W51" s="171" t="n">
        <v>52.76</v>
      </c>
      <c r="X51" s="0" t="n">
        <v>52.76</v>
      </c>
      <c r="Y51" s="171" t="n"/>
      <c r="AA51" s="0" t="n">
        <v>50.8</v>
      </c>
      <c r="AB51" s="0" t="n">
        <v>50.8</v>
      </c>
      <c r="AC51" s="171" t="n"/>
      <c r="AE51" s="171" t="n">
        <v>51.44</v>
      </c>
      <c r="AF51" s="0" t="n">
        <v>51.44</v>
      </c>
      <c r="AG51" s="171" t="n"/>
      <c r="AI51" s="171" t="n">
        <v>50.71</v>
      </c>
      <c r="AJ51" s="0" t="n">
        <v>50.12</v>
      </c>
      <c r="AK51" s="171" t="n"/>
      <c r="AM51" s="171" t="n">
        <v>50.8</v>
      </c>
      <c r="AN51" s="0" t="n">
        <v>50.8</v>
      </c>
      <c r="AO51" s="171" t="n"/>
      <c r="AQ51" s="171" t="n">
        <v>50.8</v>
      </c>
      <c r="AR51" s="0" t="n">
        <v>50.8</v>
      </c>
      <c r="AS51" s="171" t="n"/>
      <c r="AU51" s="0" t="n">
        <v>50.8</v>
      </c>
      <c r="AV51" s="0" t="n">
        <v>50.8</v>
      </c>
      <c r="AW51" s="171" t="n"/>
      <c r="AY51" s="171" t="n">
        <v>50.8</v>
      </c>
      <c r="AZ51" s="0" t="n">
        <v>50.8</v>
      </c>
      <c r="BA51" s="171" t="n"/>
      <c r="BC51" s="171" t="n">
        <v>50.8</v>
      </c>
      <c r="BD51" s="0" t="n">
        <v>50.8</v>
      </c>
      <c r="BE51" s="171" t="n"/>
      <c r="BG51" s="171" t="n">
        <v>50.98</v>
      </c>
      <c r="BH51" s="0" t="n">
        <v>50.61</v>
      </c>
      <c r="BI51" s="171" t="n"/>
      <c r="BK51" s="171" t="n">
        <v>50.8</v>
      </c>
      <c r="BL51" s="0" t="n">
        <v>50.8</v>
      </c>
      <c r="BM51" s="171" t="n"/>
      <c r="BO51" s="171" t="n">
        <v>50.61</v>
      </c>
      <c r="BP51" s="0" t="n">
        <v>50.61</v>
      </c>
      <c r="BQ51" s="171" t="n">
        <v>50.8</v>
      </c>
      <c r="BR51" s="0" t="n">
        <v>50.8</v>
      </c>
      <c r="BS51" s="171" t="n"/>
      <c r="BU51" s="171" t="n">
        <v>50.98</v>
      </c>
      <c r="BV51" s="0" t="n">
        <v>50.6</v>
      </c>
      <c r="BW51" s="171" t="n"/>
      <c r="BY51" s="171" t="n">
        <v>50.44</v>
      </c>
      <c r="BZ51" s="0" t="n">
        <v>50.44</v>
      </c>
      <c r="CA51" s="171" t="n">
        <v>51.04</v>
      </c>
      <c r="CB51" s="0" t="n">
        <v>51.04</v>
      </c>
      <c r="CC51" s="171" t="n">
        <v>50.8</v>
      </c>
      <c r="CD51" s="0" t="n">
        <v>50.8</v>
      </c>
      <c r="CG51" s="0" t="n">
        <v>50.8</v>
      </c>
      <c r="CH51" s="0" t="n">
        <v>50.6</v>
      </c>
      <c r="CK51" s="0" t="n">
        <v>50.8</v>
      </c>
      <c r="CL51" s="0" t="n">
        <v>50.8</v>
      </c>
      <c r="CO51" s="0" t="n">
        <v>50.8</v>
      </c>
      <c r="CP51" s="0" t="n">
        <v>50.8</v>
      </c>
      <c r="CS51" s="0" t="n">
        <v>50.69</v>
      </c>
      <c r="CT51" s="0" t="n">
        <v>50.69</v>
      </c>
      <c r="CW51" s="0" t="n">
        <v>50.98</v>
      </c>
      <c r="CX51" s="0" t="n">
        <v>50.6</v>
      </c>
      <c r="DA51" s="0" t="n">
        <v>50.981</v>
      </c>
      <c r="DB51" s="0" t="n">
        <v>50.604</v>
      </c>
    </row>
    <row r="52">
      <c r="B52" s="0" t="n">
        <v>53</v>
      </c>
      <c r="C52" s="0" t="n">
        <v>50.44</v>
      </c>
      <c r="D52" s="0" t="n">
        <v>50.44</v>
      </c>
      <c r="E52" s="171" t="n"/>
      <c r="G52" s="171" t="n">
        <v>50.41</v>
      </c>
      <c r="H52" s="0" t="n">
        <v>50.22</v>
      </c>
      <c r="I52" s="171" t="inlineStr">
        <is>
          <t>54.64</t>
        </is>
      </c>
      <c r="J52" s="0" t="inlineStr">
        <is>
          <t>54.64</t>
        </is>
      </c>
      <c r="K52" s="171" t="inlineStr">
        <is>
          <t>54.78</t>
        </is>
      </c>
      <c r="L52" s="0" t="inlineStr">
        <is>
          <t>54.78</t>
        </is>
      </c>
      <c r="M52" s="171" t="inlineStr">
        <is>
          <t>55.12</t>
        </is>
      </c>
      <c r="N52" s="0" t="inlineStr">
        <is>
          <t>55.12</t>
        </is>
      </c>
      <c r="O52" s="171" t="n">
        <v>50.91</v>
      </c>
      <c r="P52" s="0" t="n">
        <v>50.91</v>
      </c>
      <c r="S52" s="171" t="n">
        <v>56.94</v>
      </c>
      <c r="T52" s="0" t="n">
        <v>56.94</v>
      </c>
      <c r="U52" s="171" t="n"/>
      <c r="W52" s="171" t="n">
        <v>52.37</v>
      </c>
      <c r="X52" s="0" t="n">
        <v>52.37</v>
      </c>
      <c r="Y52" s="171" t="n"/>
      <c r="AA52" s="0" t="n">
        <v>50.41</v>
      </c>
      <c r="AB52" s="0" t="n">
        <v>50.41</v>
      </c>
      <c r="AC52" s="171" t="n"/>
      <c r="AE52" s="171" t="n">
        <v>51.21</v>
      </c>
      <c r="AF52" s="0" t="n">
        <v>51.21</v>
      </c>
      <c r="AG52" s="171" t="n"/>
      <c r="AI52" s="171" t="n">
        <v>50.32</v>
      </c>
      <c r="AJ52" s="0" t="n">
        <v>49.75</v>
      </c>
      <c r="AK52" s="171" t="n"/>
      <c r="AM52" s="171" t="n">
        <v>50.41</v>
      </c>
      <c r="AN52" s="0" t="n">
        <v>50.41</v>
      </c>
      <c r="AO52" s="171" t="n"/>
      <c r="AQ52" s="171" t="n">
        <v>50.41</v>
      </c>
      <c r="AR52" s="0" t="n">
        <v>50.41</v>
      </c>
      <c r="AS52" s="171" t="n"/>
      <c r="AU52" s="0" t="n">
        <v>50.41</v>
      </c>
      <c r="AV52" s="0" t="n">
        <v>50.41</v>
      </c>
      <c r="AW52" s="171" t="n"/>
      <c r="AY52" s="171" t="n">
        <v>50.41</v>
      </c>
      <c r="AZ52" s="0" t="n">
        <v>50.41</v>
      </c>
      <c r="BA52" s="171" t="n"/>
      <c r="BC52" s="171" t="n">
        <v>50.44</v>
      </c>
      <c r="BD52" s="0" t="n">
        <v>50.44</v>
      </c>
      <c r="BE52" s="171" t="n"/>
      <c r="BG52" s="171" t="n">
        <v>50.58</v>
      </c>
      <c r="BH52" s="0" t="n">
        <v>50.23</v>
      </c>
      <c r="BI52" s="171" t="n"/>
      <c r="BK52" s="171" t="n">
        <v>50.41</v>
      </c>
      <c r="BL52" s="0" t="n">
        <v>50.41</v>
      </c>
      <c r="BM52" s="171" t="n"/>
      <c r="BO52" s="171" t="n">
        <v>50.23</v>
      </c>
      <c r="BP52" s="0" t="n">
        <v>50.23</v>
      </c>
      <c r="BQ52" s="171" t="n">
        <v>50.41</v>
      </c>
      <c r="BR52" s="0" t="n">
        <v>50.41</v>
      </c>
      <c r="BS52" s="171" t="n"/>
      <c r="BU52" s="171" t="n">
        <v>50.58</v>
      </c>
      <c r="BV52" s="0" t="n">
        <v>50.23</v>
      </c>
      <c r="BW52" s="171" t="n"/>
      <c r="BY52" s="171" t="n">
        <v>50.14</v>
      </c>
      <c r="BZ52" s="0" t="n">
        <v>50.14</v>
      </c>
      <c r="CA52" s="171" t="n">
        <v>50.66</v>
      </c>
      <c r="CB52" s="0" t="n">
        <v>50.66</v>
      </c>
      <c r="CC52" s="171" t="n">
        <v>50.41</v>
      </c>
      <c r="CD52" s="0" t="n">
        <v>50.41</v>
      </c>
      <c r="CG52" s="0" t="n">
        <v>50.41</v>
      </c>
      <c r="CH52" s="0" t="n">
        <v>50.22</v>
      </c>
      <c r="CK52" s="0" t="n">
        <v>50.44</v>
      </c>
      <c r="CL52" s="0" t="n">
        <v>50.44</v>
      </c>
      <c r="CO52" s="0" t="n">
        <v>50.41</v>
      </c>
      <c r="CP52" s="0" t="n">
        <v>50.41</v>
      </c>
      <c r="CS52" s="0" t="n">
        <v>50.36</v>
      </c>
      <c r="CT52" s="0" t="n">
        <v>50.36</v>
      </c>
      <c r="CW52" s="0" t="n">
        <v>50.58</v>
      </c>
      <c r="CX52" s="0" t="n">
        <v>50.23</v>
      </c>
      <c r="DA52" s="0" t="n">
        <v>50.583</v>
      </c>
      <c r="DB52" s="0" t="n">
        <v>50.225</v>
      </c>
    </row>
    <row r="53">
      <c r="B53" s="0" t="n">
        <v>52</v>
      </c>
      <c r="C53" s="0" t="n">
        <v>50.07</v>
      </c>
      <c r="D53" s="0" t="n">
        <v>50.07</v>
      </c>
      <c r="E53" s="171" t="n"/>
      <c r="G53" s="171" t="n">
        <v>50.07</v>
      </c>
      <c r="H53" s="0" t="n">
        <v>49.91</v>
      </c>
      <c r="I53" s="171" t="inlineStr">
        <is>
          <t>54.30</t>
        </is>
      </c>
      <c r="J53" s="0" t="inlineStr">
        <is>
          <t>54.30</t>
        </is>
      </c>
      <c r="K53" s="171" t="inlineStr">
        <is>
          <t>54.38</t>
        </is>
      </c>
      <c r="L53" s="0" t="inlineStr">
        <is>
          <t>54.38</t>
        </is>
      </c>
      <c r="M53" s="171" t="inlineStr">
        <is>
          <t>54.78</t>
        </is>
      </c>
      <c r="N53" s="0" t="inlineStr">
        <is>
          <t>54.78</t>
        </is>
      </c>
      <c r="O53" s="171" t="n">
        <v>50.58</v>
      </c>
      <c r="P53" s="0" t="n">
        <v>50.58</v>
      </c>
      <c r="S53" s="171" t="n">
        <v>56.72</v>
      </c>
      <c r="T53" s="0" t="n">
        <v>56.72</v>
      </c>
      <c r="U53" s="171" t="n"/>
      <c r="W53" s="171" t="n">
        <v>52.04</v>
      </c>
      <c r="X53" s="0" t="n">
        <v>52.04</v>
      </c>
      <c r="Y53" s="171" t="n"/>
      <c r="AA53" s="0" t="n">
        <v>50.08</v>
      </c>
      <c r="AB53" s="0" t="n">
        <v>50.08</v>
      </c>
      <c r="AC53" s="171" t="n"/>
      <c r="AE53" s="171" t="n">
        <v>50.81</v>
      </c>
      <c r="AF53" s="0" t="n">
        <v>50.81</v>
      </c>
      <c r="AG53" s="171" t="n"/>
      <c r="AI53" s="171" t="n">
        <v>49.96</v>
      </c>
      <c r="AJ53" s="0" t="n">
        <v>49.44</v>
      </c>
      <c r="AK53" s="171" t="n"/>
      <c r="AM53" s="171" t="n">
        <v>50.07</v>
      </c>
      <c r="AN53" s="0" t="n">
        <v>50.07</v>
      </c>
      <c r="AO53" s="171" t="n"/>
      <c r="AQ53" s="171" t="n">
        <v>50.08</v>
      </c>
      <c r="AR53" s="0" t="n">
        <v>50.08</v>
      </c>
      <c r="AS53" s="171" t="n"/>
      <c r="AU53" s="0" t="n">
        <v>50.07</v>
      </c>
      <c r="AV53" s="0" t="n">
        <v>50.07</v>
      </c>
      <c r="AW53" s="171" t="n"/>
      <c r="AY53" s="171" t="n">
        <v>50.08</v>
      </c>
      <c r="AZ53" s="0" t="n">
        <v>50.08</v>
      </c>
      <c r="BA53" s="171" t="n"/>
      <c r="BC53" s="171" t="n">
        <v>50.07</v>
      </c>
      <c r="BD53" s="0" t="n">
        <v>50.07</v>
      </c>
      <c r="BE53" s="171" t="n"/>
      <c r="BG53" s="171" t="n">
        <v>50.22</v>
      </c>
      <c r="BH53" s="0" t="n">
        <v>49.92</v>
      </c>
      <c r="BI53" s="171" t="n"/>
      <c r="BK53" s="171" t="n">
        <v>50.08</v>
      </c>
      <c r="BL53" s="0" t="n">
        <v>50.08</v>
      </c>
      <c r="BM53" s="171" t="n"/>
      <c r="BO53" s="171" t="n">
        <v>49.92</v>
      </c>
      <c r="BP53" s="0" t="n">
        <v>49.92</v>
      </c>
      <c r="BQ53" s="171" t="n">
        <v>50.08</v>
      </c>
      <c r="BR53" s="0" t="n">
        <v>50.08</v>
      </c>
      <c r="BS53" s="171" t="n"/>
      <c r="BU53" s="171" t="n">
        <v>50.22</v>
      </c>
      <c r="BV53" s="0" t="n">
        <v>49.92</v>
      </c>
      <c r="BW53" s="171" t="n"/>
      <c r="BY53" s="171" t="n">
        <v>49.79</v>
      </c>
      <c r="BZ53" s="0" t="n">
        <v>49.79</v>
      </c>
      <c r="CA53" s="171" t="n">
        <v>50.27</v>
      </c>
      <c r="CB53" s="0" t="n">
        <v>50.27</v>
      </c>
      <c r="CC53" s="171" t="n">
        <v>50.08</v>
      </c>
      <c r="CD53" s="0" t="n">
        <v>50.08</v>
      </c>
      <c r="CG53" s="0" t="n">
        <v>50.07</v>
      </c>
      <c r="CH53" s="0" t="n">
        <v>49.91</v>
      </c>
      <c r="CK53" s="0" t="n">
        <v>50.07</v>
      </c>
      <c r="CL53" s="0" t="n">
        <v>50.07</v>
      </c>
      <c r="CO53" s="0" t="n">
        <v>50.08</v>
      </c>
      <c r="CP53" s="0" t="n">
        <v>50.08</v>
      </c>
      <c r="CS53" s="0" t="n">
        <v>49.95</v>
      </c>
      <c r="CT53" s="0" t="n">
        <v>49.95</v>
      </c>
      <c r="CW53" s="0" t="n">
        <v>50.22</v>
      </c>
      <c r="CX53" s="0" t="n">
        <v>49.92</v>
      </c>
      <c r="DA53" s="0" t="n">
        <v>50.222</v>
      </c>
      <c r="DB53" s="0" t="n">
        <v>49.919</v>
      </c>
    </row>
    <row r="54">
      <c r="B54" s="0" t="n">
        <v>51</v>
      </c>
      <c r="C54" s="0" t="n">
        <v>49.68</v>
      </c>
      <c r="D54" s="0" t="n">
        <v>49.68</v>
      </c>
      <c r="E54" s="171" t="n"/>
      <c r="G54" s="171" t="n">
        <v>49.69</v>
      </c>
      <c r="H54" s="0" t="n">
        <v>49.61</v>
      </c>
      <c r="I54" s="171" t="inlineStr">
        <is>
          <t>53.96</t>
        </is>
      </c>
      <c r="J54" s="0" t="inlineStr">
        <is>
          <t>53.96</t>
        </is>
      </c>
      <c r="K54" s="171" t="inlineStr">
        <is>
          <t>53.89</t>
        </is>
      </c>
      <c r="L54" s="0" t="inlineStr">
        <is>
          <t>53.89</t>
        </is>
      </c>
      <c r="M54" s="171" t="inlineStr">
        <is>
          <t>54.44</t>
        </is>
      </c>
      <c r="N54" s="0" t="inlineStr">
        <is>
          <t>54.44</t>
        </is>
      </c>
      <c r="O54" s="171" t="n">
        <v>50.2</v>
      </c>
      <c r="P54" s="0" t="n">
        <v>50.2</v>
      </c>
      <c r="S54" s="171" t="n">
        <v>56.46</v>
      </c>
      <c r="T54" s="0" t="n">
        <v>56.46</v>
      </c>
      <c r="U54" s="171" t="n"/>
      <c r="W54" s="171" t="n">
        <v>51.65</v>
      </c>
      <c r="X54" s="0" t="n">
        <v>51.65</v>
      </c>
      <c r="Y54" s="171" t="n"/>
      <c r="AA54" s="0" t="n">
        <v>49.7</v>
      </c>
      <c r="AB54" s="0" t="n">
        <v>49.7</v>
      </c>
      <c r="AC54" s="171" t="n"/>
      <c r="AE54" s="171" t="n">
        <v>50.22</v>
      </c>
      <c r="AF54" s="0" t="n">
        <v>50.22</v>
      </c>
      <c r="AG54" s="171" t="n"/>
      <c r="AI54" s="171" t="n">
        <v>49.51</v>
      </c>
      <c r="AJ54" s="0" t="n">
        <v>49.14</v>
      </c>
      <c r="AK54" s="171" t="n"/>
      <c r="AM54" s="171" t="n">
        <v>49.69</v>
      </c>
      <c r="AN54" s="0" t="n">
        <v>49.69</v>
      </c>
      <c r="AO54" s="171" t="n"/>
      <c r="AQ54" s="171" t="n">
        <v>49.69</v>
      </c>
      <c r="AR54" s="0" t="n">
        <v>49.69</v>
      </c>
      <c r="AS54" s="171" t="n"/>
      <c r="AU54" s="0" t="n">
        <v>49.69</v>
      </c>
      <c r="AV54" s="0" t="n">
        <v>49.69</v>
      </c>
      <c r="AW54" s="171" t="n"/>
      <c r="AY54" s="171" t="n">
        <v>49.69</v>
      </c>
      <c r="AZ54" s="0" t="n">
        <v>49.69</v>
      </c>
      <c r="BA54" s="171" t="n"/>
      <c r="BC54" s="171" t="n">
        <v>49.68</v>
      </c>
      <c r="BD54" s="0" t="n">
        <v>49.68</v>
      </c>
      <c r="BE54" s="171" t="n"/>
      <c r="BG54" s="171" t="n">
        <v>49.77</v>
      </c>
      <c r="BH54" s="0" t="n">
        <v>49.61</v>
      </c>
      <c r="BI54" s="171" t="n"/>
      <c r="BK54" s="171" t="n">
        <v>49.7</v>
      </c>
      <c r="BL54" s="0" t="n">
        <v>49.7</v>
      </c>
      <c r="BM54" s="171" t="n"/>
      <c r="BO54" s="171" t="n">
        <v>49.61</v>
      </c>
      <c r="BP54" s="0" t="n">
        <v>49.61</v>
      </c>
      <c r="BQ54" s="171" t="n">
        <v>49.69</v>
      </c>
      <c r="BR54" s="0" t="n">
        <v>49.69</v>
      </c>
      <c r="BS54" s="171" t="n"/>
      <c r="BU54" s="171" t="n">
        <v>49.77</v>
      </c>
      <c r="BV54" s="0" t="n">
        <v>49.61</v>
      </c>
      <c r="BW54" s="171" t="n"/>
      <c r="BY54" s="171" t="n">
        <v>49.46</v>
      </c>
      <c r="BZ54" s="0" t="n">
        <v>49.46</v>
      </c>
      <c r="CA54" s="171" t="n">
        <v>49.9</v>
      </c>
      <c r="CB54" s="0" t="n">
        <v>49.9</v>
      </c>
      <c r="CC54" s="171" t="n">
        <v>49.69</v>
      </c>
      <c r="CD54" s="0" t="n">
        <v>49.69</v>
      </c>
      <c r="CG54" s="0" t="n">
        <v>49.69</v>
      </c>
      <c r="CH54" s="0" t="n">
        <v>49.61</v>
      </c>
      <c r="CK54" s="0" t="n">
        <v>49.68</v>
      </c>
      <c r="CL54" s="0" t="n">
        <v>49.68</v>
      </c>
      <c r="CO54" s="0" t="n">
        <v>49.69</v>
      </c>
      <c r="CP54" s="0" t="n">
        <v>49.69</v>
      </c>
      <c r="CS54" s="0" t="n">
        <v>49.53</v>
      </c>
      <c r="CT54" s="0" t="n">
        <v>49.53</v>
      </c>
      <c r="CW54" s="0" t="n">
        <v>49.77</v>
      </c>
      <c r="CX54" s="0" t="n">
        <v>49.61</v>
      </c>
      <c r="DA54" s="0" t="n">
        <v>49.769</v>
      </c>
      <c r="DB54" s="0" t="n">
        <v>49.613</v>
      </c>
    </row>
    <row r="55">
      <c r="B55" s="0" t="n">
        <v>50</v>
      </c>
      <c r="C55" s="0" t="n">
        <v>49.27</v>
      </c>
      <c r="D55" s="0" t="n">
        <v>49.27</v>
      </c>
      <c r="E55" s="171" t="n"/>
      <c r="G55" s="171" t="n">
        <v>49.35</v>
      </c>
      <c r="H55" s="0" t="n">
        <v>49.29</v>
      </c>
      <c r="I55" s="171" t="inlineStr">
        <is>
          <t>53.62</t>
        </is>
      </c>
      <c r="J55" s="0" t="inlineStr">
        <is>
          <t>53.62</t>
        </is>
      </c>
      <c r="K55" s="171" t="inlineStr">
        <is>
          <t>53.49</t>
        </is>
      </c>
      <c r="L55" s="0" t="inlineStr">
        <is>
          <t>53.49</t>
        </is>
      </c>
      <c r="M55" s="171" t="inlineStr">
        <is>
          <t>54.10</t>
        </is>
      </c>
      <c r="N55" s="0" t="inlineStr">
        <is>
          <t>54.10</t>
        </is>
      </c>
      <c r="O55" s="171" t="n">
        <v>49.84</v>
      </c>
      <c r="P55" s="0" t="n">
        <v>49.84</v>
      </c>
      <c r="S55" s="171" t="n">
        <v>56.24</v>
      </c>
      <c r="T55" s="0" t="n">
        <v>56.24</v>
      </c>
      <c r="U55" s="171" t="n"/>
      <c r="W55" s="171" t="n">
        <v>51.31</v>
      </c>
      <c r="X55" s="0" t="n">
        <v>51.31</v>
      </c>
      <c r="Y55" s="171" t="n"/>
      <c r="AA55" s="0" t="n">
        <v>49.35</v>
      </c>
      <c r="AB55" s="0" t="n">
        <v>49.35</v>
      </c>
      <c r="AC55" s="171" t="n"/>
      <c r="AE55" s="171" t="n">
        <v>49.85</v>
      </c>
      <c r="AF55" s="0" t="n">
        <v>49.85</v>
      </c>
      <c r="AG55" s="171" t="n"/>
      <c r="AI55" s="171" t="n">
        <v>49.15</v>
      </c>
      <c r="AJ55" s="0" t="n">
        <v>48.83</v>
      </c>
      <c r="AK55" s="171" t="n"/>
      <c r="AM55" s="171" t="n">
        <v>49.35</v>
      </c>
      <c r="AN55" s="0" t="n">
        <v>49.35</v>
      </c>
      <c r="AO55" s="171" t="n"/>
      <c r="AQ55" s="171" t="n">
        <v>49.35</v>
      </c>
      <c r="AR55" s="0" t="n">
        <v>49.35</v>
      </c>
      <c r="AS55" s="171" t="n"/>
      <c r="AU55" s="0" t="n">
        <v>49.35</v>
      </c>
      <c r="AV55" s="0" t="n">
        <v>49.35</v>
      </c>
      <c r="AW55" s="171" t="n"/>
      <c r="AY55" s="171" t="n">
        <v>49.35</v>
      </c>
      <c r="AZ55" s="0" t="n">
        <v>49.35</v>
      </c>
      <c r="BA55" s="171" t="n"/>
      <c r="BC55" s="171" t="n">
        <v>49.27</v>
      </c>
      <c r="BD55" s="0" t="n">
        <v>49.27</v>
      </c>
      <c r="BE55" s="171" t="n"/>
      <c r="BG55" s="171" t="n">
        <v>49.41</v>
      </c>
      <c r="BH55" s="0" t="n">
        <v>49.3</v>
      </c>
      <c r="BI55" s="171" t="n"/>
      <c r="BK55" s="171" t="n">
        <v>49.35</v>
      </c>
      <c r="BL55" s="0" t="n">
        <v>49.35</v>
      </c>
      <c r="BM55" s="171" t="n"/>
      <c r="BO55" s="171" t="n">
        <v>49.3</v>
      </c>
      <c r="BP55" s="0" t="n">
        <v>49.3</v>
      </c>
      <c r="BQ55" s="171" t="n">
        <v>49.35</v>
      </c>
      <c r="BR55" s="0" t="n">
        <v>49.35</v>
      </c>
      <c r="BS55" s="171" t="n"/>
      <c r="BU55" s="171" t="n">
        <v>49.41</v>
      </c>
      <c r="BV55" s="0" t="n">
        <v>49.3</v>
      </c>
      <c r="BW55" s="171" t="n"/>
      <c r="BY55" s="171" t="n">
        <v>49.15</v>
      </c>
      <c r="BZ55" s="0" t="n">
        <v>49.15</v>
      </c>
      <c r="CA55" s="171" t="n">
        <v>49.51</v>
      </c>
      <c r="CB55" s="0" t="n">
        <v>49.51</v>
      </c>
      <c r="CC55" s="171" t="n">
        <v>49.35</v>
      </c>
      <c r="CD55" s="0" t="n">
        <v>49.35</v>
      </c>
      <c r="CG55" s="0" t="n">
        <v>49.35</v>
      </c>
      <c r="CH55" s="0" t="n">
        <v>49.29</v>
      </c>
      <c r="CK55" s="0" t="n">
        <v>49.26</v>
      </c>
      <c r="CL55" s="0" t="n">
        <v>49.26</v>
      </c>
      <c r="CO55" s="0" t="n">
        <v>49.35</v>
      </c>
      <c r="CP55" s="0" t="n">
        <v>49.35</v>
      </c>
      <c r="CS55" s="0" t="n">
        <v>49.07</v>
      </c>
      <c r="CT55" s="0" t="n">
        <v>49.07</v>
      </c>
      <c r="CW55" s="0" t="n">
        <v>49.41</v>
      </c>
      <c r="CX55" s="0" t="n">
        <v>49.3</v>
      </c>
      <c r="DA55" s="0" t="n">
        <v>49.407</v>
      </c>
      <c r="DB55" s="0" t="n">
        <v>49.296</v>
      </c>
    </row>
    <row r="56">
      <c r="B56" s="0" t="n">
        <v>49</v>
      </c>
      <c r="C56" s="0" t="n">
        <v>48.88</v>
      </c>
      <c r="D56" s="0" t="n">
        <v>48.88</v>
      </c>
      <c r="E56" s="171" t="n"/>
      <c r="G56" s="171" t="n">
        <v>49</v>
      </c>
      <c r="H56" s="0" t="n">
        <v>48.95</v>
      </c>
      <c r="I56" s="171" t="inlineStr">
        <is>
          <t>53.24</t>
        </is>
      </c>
      <c r="J56" s="0" t="inlineStr">
        <is>
          <t>53.24</t>
        </is>
      </c>
      <c r="K56" s="171" t="inlineStr">
        <is>
          <t>53.24</t>
        </is>
      </c>
      <c r="L56" s="0" t="inlineStr">
        <is>
          <t>53.24</t>
        </is>
      </c>
      <c r="M56" s="171" t="inlineStr">
        <is>
          <t>53.73</t>
        </is>
      </c>
      <c r="N56" s="0" t="inlineStr">
        <is>
          <t>53.73</t>
        </is>
      </c>
      <c r="O56" s="171" t="n">
        <v>49.5</v>
      </c>
      <c r="P56" s="0" t="n">
        <v>49.5</v>
      </c>
      <c r="S56" s="171" t="n">
        <v>56.01</v>
      </c>
      <c r="T56" s="0" t="n">
        <v>56.01</v>
      </c>
      <c r="U56" s="171" t="n"/>
      <c r="W56" s="171" t="n">
        <v>50.97</v>
      </c>
      <c r="X56" s="0" t="n">
        <v>50.97</v>
      </c>
      <c r="Y56" s="171" t="n"/>
      <c r="AA56" s="0" t="n">
        <v>49.01</v>
      </c>
      <c r="AB56" s="0" t="n">
        <v>49.01</v>
      </c>
      <c r="AC56" s="171" t="n"/>
      <c r="AE56" s="171" t="n">
        <v>49.37</v>
      </c>
      <c r="AF56" s="0" t="n">
        <v>49.37</v>
      </c>
      <c r="AG56" s="171" t="n"/>
      <c r="AI56" s="171" t="n">
        <v>48.8</v>
      </c>
      <c r="AJ56" s="0" t="n">
        <v>48.49</v>
      </c>
      <c r="AK56" s="171" t="n"/>
      <c r="AM56" s="171" t="n">
        <v>49</v>
      </c>
      <c r="AN56" s="0" t="n">
        <v>49</v>
      </c>
      <c r="AO56" s="171" t="n"/>
      <c r="AQ56" s="171" t="n">
        <v>49.01</v>
      </c>
      <c r="AR56" s="0" t="n">
        <v>49.01</v>
      </c>
      <c r="AS56" s="171" t="n"/>
      <c r="AU56" s="0" t="n">
        <v>49</v>
      </c>
      <c r="AV56" s="0" t="n">
        <v>49</v>
      </c>
      <c r="AW56" s="171" t="n"/>
      <c r="AY56" s="171" t="n">
        <v>49.01</v>
      </c>
      <c r="AZ56" s="0" t="n">
        <v>49.01</v>
      </c>
      <c r="BA56" s="171" t="n"/>
      <c r="BC56" s="171" t="n">
        <v>48.88</v>
      </c>
      <c r="BD56" s="0" t="n">
        <v>48.88</v>
      </c>
      <c r="BE56" s="171" t="n"/>
      <c r="BG56" s="171" t="n">
        <v>49.06</v>
      </c>
      <c r="BH56" s="0" t="n">
        <v>48.96</v>
      </c>
      <c r="BI56" s="171" t="n"/>
      <c r="BK56" s="171" t="n">
        <v>49.01</v>
      </c>
      <c r="BL56" s="0" t="n">
        <v>49.01</v>
      </c>
      <c r="BM56" s="171" t="n"/>
      <c r="BO56" s="171" t="n">
        <v>48.96</v>
      </c>
      <c r="BP56" s="0" t="n">
        <v>48.96</v>
      </c>
      <c r="BQ56" s="171" t="n">
        <v>49.01</v>
      </c>
      <c r="BR56" s="0" t="n">
        <v>49.01</v>
      </c>
      <c r="BS56" s="171" t="n"/>
      <c r="BU56" s="171" t="n">
        <v>49.06</v>
      </c>
      <c r="BV56" s="0" t="n">
        <v>48.96</v>
      </c>
      <c r="BW56" s="171" t="n"/>
      <c r="BY56" s="171" t="n">
        <v>48.84</v>
      </c>
      <c r="BZ56" s="0" t="n">
        <v>48.84</v>
      </c>
      <c r="CA56" s="171" t="n">
        <v>49.13</v>
      </c>
      <c r="CB56" s="0" t="n">
        <v>49.13</v>
      </c>
      <c r="CC56" s="171" t="n">
        <v>49.01</v>
      </c>
      <c r="CD56" s="0" t="n">
        <v>49.01</v>
      </c>
      <c r="CG56" s="0" t="n">
        <v>49</v>
      </c>
      <c r="CH56" s="0" t="n">
        <v>48.95</v>
      </c>
      <c r="CK56" s="0" t="n">
        <v>48.88</v>
      </c>
      <c r="CL56" s="0" t="n">
        <v>48.88</v>
      </c>
      <c r="CO56" s="0" t="n">
        <v>49.01</v>
      </c>
      <c r="CP56" s="0" t="n">
        <v>49.01</v>
      </c>
      <c r="CS56" s="0" t="n">
        <v>48.66</v>
      </c>
      <c r="CT56" s="0" t="n">
        <v>48.66</v>
      </c>
      <c r="CW56" s="0" t="n">
        <v>49.06</v>
      </c>
      <c r="CX56" s="0" t="n">
        <v>48.96</v>
      </c>
      <c r="DA56" s="0" t="n">
        <v>49.056</v>
      </c>
      <c r="DB56" s="0" t="n">
        <v>48.958</v>
      </c>
    </row>
    <row r="57">
      <c r="B57" s="0" t="n">
        <v>48</v>
      </c>
      <c r="C57" s="0" t="n">
        <v>48.5</v>
      </c>
      <c r="D57" s="0" t="n">
        <v>48.5</v>
      </c>
      <c r="E57" s="171" t="n"/>
      <c r="G57" s="171" t="n">
        <v>48.65</v>
      </c>
      <c r="H57" s="0" t="n">
        <v>48.6</v>
      </c>
      <c r="I57" s="171" t="inlineStr">
        <is>
          <t>52.86</t>
        </is>
      </c>
      <c r="J57" s="0" t="inlineStr">
        <is>
          <t>52.86</t>
        </is>
      </c>
      <c r="K57" s="171" t="inlineStr">
        <is>
          <t>52.86</t>
        </is>
      </c>
      <c r="L57" s="0" t="inlineStr">
        <is>
          <t>52.86</t>
        </is>
      </c>
      <c r="M57" s="171" t="inlineStr">
        <is>
          <t>53.34</t>
        </is>
      </c>
      <c r="N57" s="0" t="inlineStr">
        <is>
          <t>53.34</t>
        </is>
      </c>
      <c r="O57" s="171" t="n">
        <v>49.15</v>
      </c>
      <c r="P57" s="0" t="n">
        <v>49.15</v>
      </c>
      <c r="S57" s="171" t="n">
        <v>55.77</v>
      </c>
      <c r="T57" s="0" t="n">
        <v>55.77</v>
      </c>
      <c r="U57" s="171" t="n"/>
      <c r="W57" s="171" t="n">
        <v>50.62</v>
      </c>
      <c r="X57" s="0" t="n">
        <v>50.62</v>
      </c>
      <c r="Y57" s="171" t="n"/>
      <c r="AA57" s="0" t="n">
        <v>48.66</v>
      </c>
      <c r="AB57" s="0" t="n">
        <v>48.66</v>
      </c>
      <c r="AC57" s="171" t="n"/>
      <c r="AE57" s="171" t="n">
        <v>48.96</v>
      </c>
      <c r="AF57" s="0" t="n">
        <v>48.96</v>
      </c>
      <c r="AG57" s="171" t="n"/>
      <c r="AI57" s="171" t="n">
        <v>48.45</v>
      </c>
      <c r="AJ57" s="0" t="n">
        <v>48.14</v>
      </c>
      <c r="AK57" s="171" t="n"/>
      <c r="AM57" s="171" t="n">
        <v>48.65</v>
      </c>
      <c r="AN57" s="0" t="n">
        <v>48.65</v>
      </c>
      <c r="AO57" s="171" t="n"/>
      <c r="AQ57" s="171" t="n">
        <v>48.66</v>
      </c>
      <c r="AR57" s="0" t="n">
        <v>48.66</v>
      </c>
      <c r="AS57" s="171" t="n"/>
      <c r="AU57" s="0" t="n">
        <v>48.65</v>
      </c>
      <c r="AV57" s="0" t="n">
        <v>48.65</v>
      </c>
      <c r="AW57" s="171" t="n"/>
      <c r="AY57" s="171" t="n">
        <v>48.66</v>
      </c>
      <c r="AZ57" s="0" t="n">
        <v>48.66</v>
      </c>
      <c r="BA57" s="171" t="n"/>
      <c r="BC57" s="171" t="n">
        <v>48.5</v>
      </c>
      <c r="BD57" s="0" t="n">
        <v>48.5</v>
      </c>
      <c r="BE57" s="171" t="n"/>
      <c r="BG57" s="171" t="n">
        <v>48.7</v>
      </c>
      <c r="BH57" s="0" t="n">
        <v>48.61</v>
      </c>
      <c r="BI57" s="171" t="n"/>
      <c r="BK57" s="171" t="n">
        <v>48.66</v>
      </c>
      <c r="BL57" s="0" t="n">
        <v>48.66</v>
      </c>
      <c r="BM57" s="171" t="n"/>
      <c r="BO57" s="171" t="n">
        <v>48.61</v>
      </c>
      <c r="BP57" s="0" t="n">
        <v>48.61</v>
      </c>
      <c r="BQ57" s="171" t="n">
        <v>48.66</v>
      </c>
      <c r="BR57" s="0" t="n">
        <v>48.66</v>
      </c>
      <c r="BS57" s="171" t="n"/>
      <c r="BU57" s="171" t="n">
        <v>48.7</v>
      </c>
      <c r="BV57" s="0" t="n">
        <v>48.6</v>
      </c>
      <c r="BW57" s="171" t="n"/>
      <c r="BY57" s="171" t="n">
        <v>48.56</v>
      </c>
      <c r="BZ57" s="0" t="n">
        <v>48.56</v>
      </c>
      <c r="CA57" s="171" t="n">
        <v>48.75</v>
      </c>
      <c r="CB57" s="0" t="n">
        <v>48.75</v>
      </c>
      <c r="CC57" s="171" t="n">
        <v>48.66</v>
      </c>
      <c r="CD57" s="0" t="n">
        <v>48.66</v>
      </c>
      <c r="CG57" s="0" t="n">
        <v>48.65</v>
      </c>
      <c r="CH57" s="0" t="n">
        <v>48.6</v>
      </c>
      <c r="CK57" s="0" t="n">
        <v>48.5</v>
      </c>
      <c r="CL57" s="0" t="n">
        <v>48.5</v>
      </c>
      <c r="CO57" s="0" t="n">
        <v>48.66</v>
      </c>
      <c r="CP57" s="0" t="n">
        <v>48.66</v>
      </c>
      <c r="CS57" s="0" t="n">
        <v>48.29</v>
      </c>
      <c r="CT57" s="0" t="n">
        <v>48.29</v>
      </c>
      <c r="CW57" s="0" t="n">
        <v>48.7</v>
      </c>
      <c r="CX57" s="0" t="n">
        <v>48.6</v>
      </c>
      <c r="DA57" s="0" t="n">
        <v>48.704</v>
      </c>
      <c r="DB57" s="0" t="n">
        <v>48.604</v>
      </c>
    </row>
    <row r="58">
      <c r="B58" s="0" t="n">
        <v>47</v>
      </c>
      <c r="C58" s="0" t="n">
        <v>48.15</v>
      </c>
      <c r="D58" s="0" t="n">
        <v>48.15</v>
      </c>
      <c r="E58" s="171" t="n"/>
      <c r="G58" s="171" t="n">
        <v>48.29</v>
      </c>
      <c r="H58" s="0" t="n">
        <v>48.27</v>
      </c>
      <c r="I58" s="171" t="inlineStr">
        <is>
          <t>52.48</t>
        </is>
      </c>
      <c r="J58" s="0" t="inlineStr">
        <is>
          <t>52.48</t>
        </is>
      </c>
      <c r="K58" s="171" t="inlineStr">
        <is>
          <t>52.48</t>
        </is>
      </c>
      <c r="L58" s="0" t="inlineStr">
        <is>
          <t>52.48</t>
        </is>
      </c>
      <c r="M58" s="171" t="inlineStr">
        <is>
          <t>52.97</t>
        </is>
      </c>
      <c r="N58" s="0" t="inlineStr">
        <is>
          <t>52.97</t>
        </is>
      </c>
      <c r="O58" s="171" t="n">
        <v>48.77</v>
      </c>
      <c r="P58" s="0" t="n">
        <v>48.77</v>
      </c>
      <c r="S58" s="171" t="n">
        <v>55.53</v>
      </c>
      <c r="T58" s="0" t="n">
        <v>55.53</v>
      </c>
      <c r="U58" s="171" t="n"/>
      <c r="W58" s="171" t="n">
        <v>50.25</v>
      </c>
      <c r="X58" s="0" t="n">
        <v>50.25</v>
      </c>
      <c r="Y58" s="171" t="n"/>
      <c r="AA58" s="0" t="n">
        <v>48.29</v>
      </c>
      <c r="AB58" s="0" t="n">
        <v>48.29</v>
      </c>
      <c r="AC58" s="171" t="n"/>
      <c r="AE58" s="171" t="n">
        <v>48.82</v>
      </c>
      <c r="AF58" s="0" t="n">
        <v>48.82</v>
      </c>
      <c r="AG58" s="171" t="n"/>
      <c r="AI58" s="171" t="n">
        <v>48.06</v>
      </c>
      <c r="AJ58" s="0" t="n">
        <v>47.81</v>
      </c>
      <c r="AK58" s="171" t="n"/>
      <c r="AM58" s="171" t="n">
        <v>48.29</v>
      </c>
      <c r="AN58" s="0" t="n">
        <v>48.29</v>
      </c>
      <c r="AO58" s="171" t="n"/>
      <c r="AQ58" s="171" t="n">
        <v>48.29</v>
      </c>
      <c r="AR58" s="0" t="n">
        <v>48.29</v>
      </c>
      <c r="AS58" s="171" t="n"/>
      <c r="AU58" s="0" t="n">
        <v>48.29</v>
      </c>
      <c r="AV58" s="0" t="n">
        <v>48.29</v>
      </c>
      <c r="AW58" s="171" t="n"/>
      <c r="AY58" s="171" t="n">
        <v>48.29</v>
      </c>
      <c r="AZ58" s="0" t="n">
        <v>48.29</v>
      </c>
      <c r="BA58" s="171" t="n"/>
      <c r="BC58" s="171" t="n">
        <v>48.15</v>
      </c>
      <c r="BD58" s="0" t="n">
        <v>48.15</v>
      </c>
      <c r="BE58" s="171" t="n"/>
      <c r="BG58" s="171" t="n">
        <v>48.31</v>
      </c>
      <c r="BH58" s="0" t="n">
        <v>48.27</v>
      </c>
      <c r="BI58" s="171" t="n"/>
      <c r="BK58" s="171" t="n">
        <v>48.29</v>
      </c>
      <c r="BL58" s="0" t="n">
        <v>48.29</v>
      </c>
      <c r="BM58" s="171" t="n"/>
      <c r="BO58" s="171" t="n">
        <v>48.27</v>
      </c>
      <c r="BP58" s="0" t="n">
        <v>48.27</v>
      </c>
      <c r="BQ58" s="171" t="n">
        <v>48.29</v>
      </c>
      <c r="BR58" s="0" t="n">
        <v>48.29</v>
      </c>
      <c r="BS58" s="171" t="n"/>
      <c r="BU58" s="171" t="n">
        <v>48.31</v>
      </c>
      <c r="BV58" s="0" t="n">
        <v>48.27</v>
      </c>
      <c r="BW58" s="171" t="n"/>
      <c r="BY58" s="171" t="n">
        <v>48.24</v>
      </c>
      <c r="BZ58" s="0" t="n">
        <v>48.24</v>
      </c>
      <c r="CA58" s="171" t="n">
        <v>48.38</v>
      </c>
      <c r="CB58" s="0" t="n">
        <v>48.38</v>
      </c>
      <c r="CC58" s="171" t="n">
        <v>48.29</v>
      </c>
      <c r="CD58" s="0" t="n">
        <v>48.29</v>
      </c>
      <c r="CG58" s="0" t="n">
        <v>48.29</v>
      </c>
      <c r="CH58" s="0" t="n">
        <v>48.27</v>
      </c>
      <c r="CK58" s="0" t="n">
        <v>48.15</v>
      </c>
      <c r="CL58" s="0" t="n">
        <v>48.15</v>
      </c>
      <c r="CO58" s="0" t="n">
        <v>48.29</v>
      </c>
      <c r="CP58" s="0" t="n">
        <v>48.29</v>
      </c>
      <c r="CS58" s="0" t="n">
        <v>47.95</v>
      </c>
      <c r="CT58" s="0" t="n">
        <v>47.95</v>
      </c>
      <c r="CW58" s="0" t="n">
        <v>48.31</v>
      </c>
      <c r="CX58" s="0" t="n">
        <v>48.27</v>
      </c>
      <c r="DA58" s="0" t="n">
        <v>48.315</v>
      </c>
      <c r="DB58" s="0" t="n">
        <v>48.271</v>
      </c>
    </row>
    <row r="59">
      <c r="B59" s="0" t="n">
        <v>46</v>
      </c>
      <c r="C59" s="0" t="n">
        <v>47.79</v>
      </c>
      <c r="D59" s="0" t="n">
        <v>47.79</v>
      </c>
      <c r="E59" s="171" t="n"/>
      <c r="G59" s="171" t="n">
        <v>47.86</v>
      </c>
      <c r="H59" s="0" t="n">
        <v>47.88</v>
      </c>
      <c r="I59" s="171" t="inlineStr">
        <is>
          <t>52.07</t>
        </is>
      </c>
      <c r="J59" s="0" t="inlineStr">
        <is>
          <t>52.07</t>
        </is>
      </c>
      <c r="K59" s="171" t="inlineStr">
        <is>
          <t>52.07</t>
        </is>
      </c>
      <c r="L59" s="0" t="inlineStr">
        <is>
          <t>52.07</t>
        </is>
      </c>
      <c r="M59" s="171" t="inlineStr">
        <is>
          <t>52.55</t>
        </is>
      </c>
      <c r="N59" s="0" t="inlineStr">
        <is>
          <t>52.55</t>
        </is>
      </c>
      <c r="O59" s="171" t="n">
        <v>48.35</v>
      </c>
      <c r="P59" s="0" t="n">
        <v>48.35</v>
      </c>
      <c r="S59" s="171" t="n">
        <v>55.25</v>
      </c>
      <c r="T59" s="0" t="n">
        <v>55.25</v>
      </c>
      <c r="U59" s="171" t="n"/>
      <c r="W59" s="171" t="n">
        <v>49.83</v>
      </c>
      <c r="X59" s="0" t="n">
        <v>49.83</v>
      </c>
      <c r="Y59" s="171" t="n"/>
      <c r="AA59" s="0" t="n">
        <v>47.87</v>
      </c>
      <c r="AB59" s="0" t="n">
        <v>47.87</v>
      </c>
      <c r="AC59" s="171" t="n"/>
      <c r="AE59" s="171" t="n">
        <v>48.5</v>
      </c>
      <c r="AF59" s="0" t="n">
        <v>48.5</v>
      </c>
      <c r="AG59" s="171" t="n"/>
      <c r="AI59" s="171" t="n">
        <v>47.6</v>
      </c>
      <c r="AJ59" s="0" t="n">
        <v>47.43</v>
      </c>
      <c r="AK59" s="171" t="n"/>
      <c r="AM59" s="171" t="n">
        <v>47.86</v>
      </c>
      <c r="AN59" s="0" t="n">
        <v>47.86</v>
      </c>
      <c r="AO59" s="171" t="n"/>
      <c r="AQ59" s="171" t="n">
        <v>47.87</v>
      </c>
      <c r="AR59" s="0" t="n">
        <v>47.87</v>
      </c>
      <c r="AS59" s="171" t="n"/>
      <c r="AU59" s="0" t="n">
        <v>47.86</v>
      </c>
      <c r="AV59" s="0" t="n">
        <v>47.86</v>
      </c>
      <c r="AW59" s="171" t="n"/>
      <c r="AY59" s="171" t="n">
        <v>47.87</v>
      </c>
      <c r="AZ59" s="0" t="n">
        <v>47.87</v>
      </c>
      <c r="BA59" s="171" t="n"/>
      <c r="BC59" s="171" t="n">
        <v>47.79</v>
      </c>
      <c r="BD59" s="0" t="n">
        <v>47.79</v>
      </c>
      <c r="BE59" s="171" t="n"/>
      <c r="BG59" s="171" t="n">
        <v>47.85</v>
      </c>
      <c r="BH59" s="0" t="n">
        <v>47.89</v>
      </c>
      <c r="BI59" s="171" t="n"/>
      <c r="BK59" s="171" t="n">
        <v>47.87</v>
      </c>
      <c r="BL59" s="0" t="n">
        <v>47.87</v>
      </c>
      <c r="BM59" s="171" t="n"/>
      <c r="BO59" s="171" t="n">
        <v>47.89</v>
      </c>
      <c r="BP59" s="0" t="n">
        <v>47.89</v>
      </c>
      <c r="BQ59" s="171" t="n">
        <v>47.87</v>
      </c>
      <c r="BR59" s="0" t="n">
        <v>47.87</v>
      </c>
      <c r="BS59" s="171" t="n"/>
      <c r="BU59" s="171" t="n">
        <v>47.85</v>
      </c>
      <c r="BV59" s="0" t="n">
        <v>47.89</v>
      </c>
      <c r="BW59" s="171" t="n"/>
      <c r="BY59" s="171" t="n">
        <v>47.91</v>
      </c>
      <c r="BZ59" s="0" t="n">
        <v>47.91</v>
      </c>
      <c r="CA59" s="171" t="n">
        <v>48.04</v>
      </c>
      <c r="CB59" s="0" t="n">
        <v>48.04</v>
      </c>
      <c r="CC59" s="171" t="n">
        <v>47.87</v>
      </c>
      <c r="CD59" s="0" t="n">
        <v>47.87</v>
      </c>
      <c r="CG59" s="0" t="n">
        <v>47.86</v>
      </c>
      <c r="CH59" s="0" t="n">
        <v>47.88</v>
      </c>
      <c r="CK59" s="0" t="n">
        <v>47.79</v>
      </c>
      <c r="CL59" s="0" t="n">
        <v>47.79</v>
      </c>
      <c r="CO59" s="0" t="n">
        <v>47.87</v>
      </c>
      <c r="CP59" s="0" t="n">
        <v>47.87</v>
      </c>
      <c r="CS59" s="0" t="n">
        <v>47.63</v>
      </c>
      <c r="CT59" s="0" t="n">
        <v>47.63</v>
      </c>
      <c r="CW59" s="0" t="n">
        <v>47.85</v>
      </c>
      <c r="CX59" s="0" t="n">
        <v>47.89</v>
      </c>
      <c r="DA59" s="0" t="n">
        <v>47.852</v>
      </c>
      <c r="DB59" s="0" t="n">
        <v>47.885</v>
      </c>
    </row>
    <row r="60">
      <c r="B60" s="0" t="n">
        <v>45</v>
      </c>
      <c r="C60" s="0" t="n">
        <v>47.47</v>
      </c>
      <c r="D60" s="0" t="n">
        <v>47.47</v>
      </c>
      <c r="E60" s="171" t="n"/>
      <c r="G60" s="171" t="n">
        <v>47.5</v>
      </c>
      <c r="H60" s="0" t="n">
        <v>47.51</v>
      </c>
      <c r="I60" s="171" t="inlineStr">
        <is>
          <t>51.66</t>
        </is>
      </c>
      <c r="J60" s="0" t="inlineStr">
        <is>
          <t>51.66</t>
        </is>
      </c>
      <c r="K60" s="171" t="inlineStr">
        <is>
          <t>51.66</t>
        </is>
      </c>
      <c r="L60" s="0" t="inlineStr">
        <is>
          <t>51.66</t>
        </is>
      </c>
      <c r="M60" s="171" t="inlineStr">
        <is>
          <t>52.14</t>
        </is>
      </c>
      <c r="N60" s="0" t="inlineStr">
        <is>
          <t>52.14</t>
        </is>
      </c>
      <c r="O60" s="171" t="n">
        <v>47.99</v>
      </c>
      <c r="P60" s="0" t="n">
        <v>47.99</v>
      </c>
      <c r="S60" s="171" t="n">
        <v>55.01</v>
      </c>
      <c r="T60" s="0" t="n">
        <v>55.01</v>
      </c>
      <c r="U60" s="171" t="n"/>
      <c r="W60" s="171" t="n">
        <v>49.47</v>
      </c>
      <c r="X60" s="0" t="n">
        <v>49.47</v>
      </c>
      <c r="Y60" s="171" t="n"/>
      <c r="AA60" s="0" t="n">
        <v>47.51</v>
      </c>
      <c r="AB60" s="0" t="n">
        <v>47.51</v>
      </c>
      <c r="AC60" s="171" t="n"/>
      <c r="AE60" s="171" t="n">
        <v>47.71</v>
      </c>
      <c r="AF60" s="0" t="n">
        <v>47.71</v>
      </c>
      <c r="AG60" s="171" t="n"/>
      <c r="AI60" s="171" t="n">
        <v>47.25</v>
      </c>
      <c r="AJ60" s="0" t="n">
        <v>47.07</v>
      </c>
      <c r="AK60" s="171" t="n"/>
      <c r="AM60" s="171" t="n">
        <v>47.5</v>
      </c>
      <c r="AN60" s="0" t="n">
        <v>47.5</v>
      </c>
      <c r="AO60" s="171" t="n"/>
      <c r="AQ60" s="171" t="n">
        <v>47.51</v>
      </c>
      <c r="AR60" s="0" t="n">
        <v>47.51</v>
      </c>
      <c r="AS60" s="171" t="n"/>
      <c r="AU60" s="0" t="n">
        <v>47.5</v>
      </c>
      <c r="AV60" s="0" t="n">
        <v>47.5</v>
      </c>
      <c r="AW60" s="171" t="n"/>
      <c r="AY60" s="171" t="n">
        <v>47.51</v>
      </c>
      <c r="AZ60" s="0" t="n">
        <v>47.51</v>
      </c>
      <c r="BA60" s="171" t="n"/>
      <c r="BC60" s="171" t="n">
        <v>47.47</v>
      </c>
      <c r="BD60" s="0" t="n">
        <v>47.47</v>
      </c>
      <c r="BE60" s="171" t="n"/>
      <c r="BG60" s="171" t="n">
        <v>47.5</v>
      </c>
      <c r="BH60" s="0" t="n">
        <v>47.52</v>
      </c>
      <c r="BI60" s="171" t="n"/>
      <c r="BK60" s="171" t="n">
        <v>47.51</v>
      </c>
      <c r="BL60" s="0" t="n">
        <v>47.51</v>
      </c>
      <c r="BM60" s="171" t="n"/>
      <c r="BO60" s="171" t="n">
        <v>47.52</v>
      </c>
      <c r="BP60" s="0" t="n">
        <v>47.52</v>
      </c>
      <c r="BQ60" s="171" t="n">
        <v>47.51</v>
      </c>
      <c r="BR60" s="0" t="n">
        <v>47.51</v>
      </c>
      <c r="BS60" s="171" t="n"/>
      <c r="BU60" s="171" t="n">
        <v>47.5</v>
      </c>
      <c r="BV60" s="0" t="n">
        <v>47.52</v>
      </c>
      <c r="BW60" s="171" t="n"/>
      <c r="BY60" s="171" t="n">
        <v>47.6</v>
      </c>
      <c r="BZ60" s="0" t="n">
        <v>47.6</v>
      </c>
      <c r="CA60" s="171" t="n">
        <v>47.7</v>
      </c>
      <c r="CB60" s="0" t="n">
        <v>47.7</v>
      </c>
      <c r="CC60" s="171" t="n">
        <v>47.51</v>
      </c>
      <c r="CD60" s="0" t="n">
        <v>47.51</v>
      </c>
      <c r="CG60" s="0" t="n">
        <v>47.5</v>
      </c>
      <c r="CH60" s="0" t="n">
        <v>47.51</v>
      </c>
      <c r="CK60" s="0" t="n">
        <v>47.47</v>
      </c>
      <c r="CL60" s="0" t="n">
        <v>47.47</v>
      </c>
      <c r="CO60" s="0" t="n">
        <v>47.51</v>
      </c>
      <c r="CP60" s="0" t="n">
        <v>47.51</v>
      </c>
      <c r="CS60" s="0" t="n">
        <v>47.32</v>
      </c>
      <c r="CT60" s="0" t="n">
        <v>47.32</v>
      </c>
      <c r="CW60" s="0" t="n">
        <v>47.5</v>
      </c>
      <c r="CX60" s="0" t="n">
        <v>47.52</v>
      </c>
      <c r="DA60" s="0" t="n">
        <v>47.5</v>
      </c>
      <c r="DB60" s="0" t="n">
        <v>47.517</v>
      </c>
    </row>
    <row r="61">
      <c r="B61" s="0" t="n">
        <v>44</v>
      </c>
      <c r="C61" s="0" t="n">
        <v>47.15</v>
      </c>
      <c r="D61" s="0" t="n">
        <v>47.15</v>
      </c>
      <c r="E61" s="171" t="n"/>
      <c r="G61" s="171" t="n">
        <v>47.13</v>
      </c>
      <c r="H61" s="0" t="n">
        <v>47.12</v>
      </c>
      <c r="I61" s="171" t="inlineStr">
        <is>
          <t>51.23</t>
        </is>
      </c>
      <c r="J61" s="0" t="inlineStr">
        <is>
          <t>51.23</t>
        </is>
      </c>
      <c r="K61" s="171" t="inlineStr">
        <is>
          <t>51.23</t>
        </is>
      </c>
      <c r="L61" s="0" t="inlineStr">
        <is>
          <t>51.23</t>
        </is>
      </c>
      <c r="M61" s="171" t="inlineStr">
        <is>
          <t>51.71</t>
        </is>
      </c>
      <c r="N61" s="0" t="inlineStr">
        <is>
          <t>51.71</t>
        </is>
      </c>
      <c r="O61" s="171" t="n">
        <v>47.61</v>
      </c>
      <c r="P61" s="0" t="n">
        <v>47.61</v>
      </c>
      <c r="S61" s="171" t="n">
        <v>54.76</v>
      </c>
      <c r="T61" s="0" t="n">
        <v>54.76</v>
      </c>
      <c r="U61" s="171" t="n"/>
      <c r="W61" s="171" t="n">
        <v>49.1</v>
      </c>
      <c r="X61" s="0" t="n">
        <v>49.1</v>
      </c>
      <c r="Y61" s="171" t="n"/>
      <c r="AA61" s="0" t="n">
        <v>47.14</v>
      </c>
      <c r="AB61" s="0" t="n">
        <v>47.14</v>
      </c>
      <c r="AC61" s="171" t="n"/>
      <c r="AE61" s="171" t="n">
        <v>47.43</v>
      </c>
      <c r="AF61" s="0" t="n">
        <v>47.43</v>
      </c>
      <c r="AG61" s="171" t="n"/>
      <c r="AI61" s="171" t="n">
        <v>46.9</v>
      </c>
      <c r="AJ61" s="0" t="n">
        <v>46.68</v>
      </c>
      <c r="AK61" s="171" t="n"/>
      <c r="AM61" s="171" t="n">
        <v>47.13</v>
      </c>
      <c r="AN61" s="0" t="n">
        <v>47.13</v>
      </c>
      <c r="AO61" s="171" t="n"/>
      <c r="AQ61" s="171" t="n">
        <v>47.14</v>
      </c>
      <c r="AR61" s="0" t="n">
        <v>47.14</v>
      </c>
      <c r="AS61" s="171" t="n"/>
      <c r="AU61" s="0" t="n">
        <v>47.13</v>
      </c>
      <c r="AV61" s="0" t="n">
        <v>47.13</v>
      </c>
      <c r="AW61" s="171" t="n"/>
      <c r="AY61" s="171" t="n">
        <v>47.14</v>
      </c>
      <c r="AZ61" s="0" t="n">
        <v>47.14</v>
      </c>
      <c r="BA61" s="171" t="n"/>
      <c r="BC61" s="171" t="n">
        <v>47.15</v>
      </c>
      <c r="BD61" s="0" t="n">
        <v>47.15</v>
      </c>
      <c r="BE61" s="171" t="n"/>
      <c r="BG61" s="171" t="n">
        <v>47.15</v>
      </c>
      <c r="BH61" s="0" t="n">
        <v>47.13</v>
      </c>
      <c r="BI61" s="171" t="n"/>
      <c r="BK61" s="171" t="n">
        <v>47.14</v>
      </c>
      <c r="BL61" s="0" t="n">
        <v>47.14</v>
      </c>
      <c r="BM61" s="171" t="n"/>
      <c r="BO61" s="171" t="n">
        <v>47.13</v>
      </c>
      <c r="BP61" s="0" t="n">
        <v>47.13</v>
      </c>
      <c r="BQ61" s="171" t="n">
        <v>47.14</v>
      </c>
      <c r="BR61" s="0" t="n">
        <v>47.14</v>
      </c>
      <c r="BS61" s="171" t="n"/>
      <c r="BU61" s="171" t="n">
        <v>47.15</v>
      </c>
      <c r="BV61" s="0" t="n">
        <v>47.13</v>
      </c>
      <c r="BW61" s="171" t="n"/>
      <c r="BY61" s="171" t="n">
        <v>47.29</v>
      </c>
      <c r="BZ61" s="0" t="n">
        <v>47.29</v>
      </c>
      <c r="CA61" s="171" t="n">
        <v>47.37</v>
      </c>
      <c r="CB61" s="0" t="n">
        <v>47.37</v>
      </c>
      <c r="CC61" s="171" t="n">
        <v>47.14</v>
      </c>
      <c r="CD61" s="0" t="n">
        <v>47.14</v>
      </c>
      <c r="CG61" s="0" t="n">
        <v>47.13</v>
      </c>
      <c r="CH61" s="0" t="n">
        <v>47.12</v>
      </c>
      <c r="CK61" s="0" t="n">
        <v>47.15</v>
      </c>
      <c r="CL61" s="0" t="n">
        <v>47.15</v>
      </c>
      <c r="CO61" s="0" t="n">
        <v>47.14</v>
      </c>
      <c r="CP61" s="0" t="n">
        <v>47.14</v>
      </c>
      <c r="CS61" s="0" t="n">
        <v>46.99</v>
      </c>
      <c r="CT61" s="0" t="n">
        <v>46.99</v>
      </c>
      <c r="CW61" s="0" t="n">
        <v>47.15</v>
      </c>
      <c r="CX61" s="0" t="n">
        <v>47.13</v>
      </c>
      <c r="DA61" s="0" t="n">
        <v>47.148</v>
      </c>
      <c r="DB61" s="0" t="n">
        <v>47.127</v>
      </c>
    </row>
    <row r="62">
      <c r="B62" s="0" t="n">
        <v>43</v>
      </c>
      <c r="C62" s="0" t="n">
        <v>46.76</v>
      </c>
      <c r="D62" s="0" t="n">
        <v>46.76</v>
      </c>
      <c r="E62" s="171" t="n"/>
      <c r="G62" s="171" t="n">
        <v>46.8</v>
      </c>
      <c r="H62" s="0" t="n">
        <v>46.82</v>
      </c>
      <c r="I62" s="171" t="inlineStr">
        <is>
          <t>50.89</t>
        </is>
      </c>
      <c r="J62" s="0" t="inlineStr">
        <is>
          <t>50.89</t>
        </is>
      </c>
      <c r="K62" s="171" t="inlineStr">
        <is>
          <t>50.89</t>
        </is>
      </c>
      <c r="L62" s="0" t="inlineStr">
        <is>
          <t>50.89</t>
        </is>
      </c>
      <c r="M62" s="171" t="inlineStr">
        <is>
          <t>51.37</t>
        </is>
      </c>
      <c r="N62" s="0" t="inlineStr">
        <is>
          <t>51.37</t>
        </is>
      </c>
      <c r="O62" s="171" t="n">
        <v>47.28</v>
      </c>
      <c r="P62" s="0" t="n">
        <v>47.28</v>
      </c>
      <c r="S62" s="171" t="n">
        <v>54.54</v>
      </c>
      <c r="T62" s="0" t="n">
        <v>54.54</v>
      </c>
      <c r="U62" s="171" t="n"/>
      <c r="W62" s="171" t="n">
        <v>48.77</v>
      </c>
      <c r="X62" s="0" t="n">
        <v>48.77</v>
      </c>
      <c r="Y62" s="171" t="n"/>
      <c r="AA62" s="0" t="n">
        <v>46.81</v>
      </c>
      <c r="AB62" s="0" t="n">
        <v>46.81</v>
      </c>
      <c r="AC62" s="171" t="n"/>
      <c r="AE62" s="171" t="n">
        <v>47.32</v>
      </c>
      <c r="AF62" s="0" t="n">
        <v>47.32</v>
      </c>
      <c r="AG62" s="171" t="n"/>
      <c r="AI62" s="171" t="n">
        <v>46.55</v>
      </c>
      <c r="AJ62" s="0" t="n">
        <v>46.38</v>
      </c>
      <c r="AK62" s="171" t="n"/>
      <c r="AM62" s="171" t="n">
        <v>46.8</v>
      </c>
      <c r="AN62" s="0" t="n">
        <v>46.8</v>
      </c>
      <c r="AO62" s="171" t="n"/>
      <c r="AQ62" s="171" t="n">
        <v>46.81</v>
      </c>
      <c r="AR62" s="0" t="n">
        <v>46.81</v>
      </c>
      <c r="AS62" s="171" t="n"/>
      <c r="AU62" s="0" t="n">
        <v>46.8</v>
      </c>
      <c r="AV62" s="0" t="n">
        <v>46.8</v>
      </c>
      <c r="AW62" s="171" t="n"/>
      <c r="AY62" s="171" t="n">
        <v>46.81</v>
      </c>
      <c r="AZ62" s="0" t="n">
        <v>46.81</v>
      </c>
      <c r="BA62" s="171" t="n"/>
      <c r="BC62" s="171" t="n">
        <v>46.76</v>
      </c>
      <c r="BD62" s="0" t="n">
        <v>46.76</v>
      </c>
      <c r="BE62" s="171" t="n"/>
      <c r="BG62" s="171" t="n">
        <v>46.8</v>
      </c>
      <c r="BH62" s="0" t="n">
        <v>46.82</v>
      </c>
      <c r="BI62" s="171" t="n"/>
      <c r="BK62" s="171" t="n">
        <v>46.81</v>
      </c>
      <c r="BL62" s="0" t="n">
        <v>46.81</v>
      </c>
      <c r="BM62" s="171" t="n"/>
      <c r="BO62" s="171" t="n">
        <v>46.82</v>
      </c>
      <c r="BP62" s="0" t="n">
        <v>46.82</v>
      </c>
      <c r="BQ62" s="171" t="n">
        <v>46.81</v>
      </c>
      <c r="BR62" s="0" t="n">
        <v>46.81</v>
      </c>
      <c r="BS62" s="171" t="n"/>
      <c r="BU62" s="171" t="n">
        <v>46.8</v>
      </c>
      <c r="BV62" s="0" t="n">
        <v>46.82</v>
      </c>
      <c r="BW62" s="171" t="n"/>
      <c r="BY62" s="171" t="n">
        <v>47.01</v>
      </c>
      <c r="BZ62" s="0" t="n">
        <v>47.01</v>
      </c>
      <c r="CA62" s="171" t="n">
        <v>47.05</v>
      </c>
      <c r="CB62" s="0" t="n">
        <v>47.05</v>
      </c>
      <c r="CC62" s="171" t="n">
        <v>46.81</v>
      </c>
      <c r="CD62" s="0" t="n">
        <v>46.81</v>
      </c>
      <c r="CG62" s="0" t="n">
        <v>46.8</v>
      </c>
      <c r="CH62" s="0" t="n">
        <v>46.82</v>
      </c>
      <c r="CK62" s="0" t="n">
        <v>46.76</v>
      </c>
      <c r="CL62" s="0" t="n">
        <v>46.76</v>
      </c>
      <c r="CO62" s="0" t="n">
        <v>46.81</v>
      </c>
      <c r="CP62" s="0" t="n">
        <v>46.81</v>
      </c>
      <c r="CS62" s="0" t="n">
        <v>46.65</v>
      </c>
      <c r="CT62" s="0" t="n">
        <v>46.65</v>
      </c>
      <c r="CW62" s="0" t="n">
        <v>46.8</v>
      </c>
      <c r="CX62" s="0" t="n">
        <v>46.82</v>
      </c>
      <c r="DA62" s="0" t="n">
        <v>46.796</v>
      </c>
      <c r="DB62" s="0" t="n">
        <v>46.821</v>
      </c>
    </row>
    <row r="63">
      <c r="B63" s="0" t="n">
        <v>42</v>
      </c>
      <c r="C63" s="0" t="n">
        <v>46.39</v>
      </c>
      <c r="D63" s="0" t="n">
        <v>46.39</v>
      </c>
      <c r="E63" s="171" t="n"/>
      <c r="G63" s="171" t="n">
        <v>46.46</v>
      </c>
      <c r="H63" s="0" t="n">
        <v>46.51</v>
      </c>
      <c r="I63" s="171" t="inlineStr">
        <is>
          <t>50.55</t>
        </is>
      </c>
      <c r="J63" s="0" t="inlineStr">
        <is>
          <t>50.55</t>
        </is>
      </c>
      <c r="K63" s="171" t="inlineStr">
        <is>
          <t>50.55</t>
        </is>
      </c>
      <c r="L63" s="0" t="inlineStr">
        <is>
          <t>50.55</t>
        </is>
      </c>
      <c r="M63" s="171" t="inlineStr">
        <is>
          <t>51.03</t>
        </is>
      </c>
      <c r="N63" s="0" t="inlineStr">
        <is>
          <t>51.03</t>
        </is>
      </c>
      <c r="O63" s="171" t="n">
        <v>46.93</v>
      </c>
      <c r="P63" s="0" t="n">
        <v>46.93</v>
      </c>
      <c r="S63" s="171" t="n">
        <v>54.31</v>
      </c>
      <c r="T63" s="0" t="n">
        <v>54.31</v>
      </c>
      <c r="U63" s="171" t="n"/>
      <c r="W63" s="171" t="n">
        <v>48.43</v>
      </c>
      <c r="X63" s="0" t="n">
        <v>48.43</v>
      </c>
      <c r="Y63" s="171" t="n"/>
      <c r="AA63" s="0" t="n">
        <v>46.47</v>
      </c>
      <c r="AB63" s="0" t="n">
        <v>46.47</v>
      </c>
      <c r="AC63" s="171" t="n"/>
      <c r="AE63" s="171" t="n">
        <v>46.53</v>
      </c>
      <c r="AF63" s="0" t="n">
        <v>46.53</v>
      </c>
      <c r="AG63" s="171" t="n"/>
      <c r="AI63" s="171" t="n">
        <v>46.18</v>
      </c>
      <c r="AJ63" s="0" t="n">
        <v>46.07</v>
      </c>
      <c r="AK63" s="171" t="n"/>
      <c r="AM63" s="171" t="n">
        <v>46.46</v>
      </c>
      <c r="AN63" s="0" t="n">
        <v>46.46</v>
      </c>
      <c r="AO63" s="171" t="n"/>
      <c r="AQ63" s="171" t="n">
        <v>46.47</v>
      </c>
      <c r="AR63" s="0" t="n">
        <v>46.47</v>
      </c>
      <c r="AS63" s="171" t="n"/>
      <c r="AU63" s="0" t="n">
        <v>46.46</v>
      </c>
      <c r="AV63" s="0" t="n">
        <v>46.46</v>
      </c>
      <c r="AW63" s="171" t="n"/>
      <c r="AY63" s="171" t="n">
        <v>46.47</v>
      </c>
      <c r="AZ63" s="0" t="n">
        <v>46.47</v>
      </c>
      <c r="BA63" s="171" t="n"/>
      <c r="BC63" s="171" t="n">
        <v>46.39</v>
      </c>
      <c r="BD63" s="0" t="n">
        <v>46.39</v>
      </c>
      <c r="BE63" s="171" t="n"/>
      <c r="BG63" s="171" t="n">
        <v>46.43</v>
      </c>
      <c r="BH63" s="0" t="n">
        <v>46.51</v>
      </c>
      <c r="BI63" s="171" t="n"/>
      <c r="BK63" s="171" t="n">
        <v>46.47</v>
      </c>
      <c r="BL63" s="0" t="n">
        <v>46.47</v>
      </c>
      <c r="BM63" s="171" t="n"/>
      <c r="BO63" s="171" t="n">
        <v>46.51</v>
      </c>
      <c r="BP63" s="0" t="n">
        <v>46.51</v>
      </c>
      <c r="BQ63" s="171" t="n">
        <v>46.47</v>
      </c>
      <c r="BR63" s="0" t="n">
        <v>46.47</v>
      </c>
      <c r="BS63" s="171" t="n"/>
      <c r="BU63" s="171" t="n">
        <v>46.43</v>
      </c>
      <c r="BV63" s="0" t="n">
        <v>46.51</v>
      </c>
      <c r="BW63" s="171" t="n"/>
      <c r="BY63" s="171" t="n">
        <v>46.73</v>
      </c>
      <c r="BZ63" s="0" t="n">
        <v>46.73</v>
      </c>
      <c r="CA63" s="171" t="n">
        <v>46.72</v>
      </c>
      <c r="CB63" s="0" t="n">
        <v>46.72</v>
      </c>
      <c r="CC63" s="171" t="n">
        <v>46.47</v>
      </c>
      <c r="CD63" s="0" t="n">
        <v>46.47</v>
      </c>
      <c r="CG63" s="0" t="n">
        <v>46.46</v>
      </c>
      <c r="CH63" s="0" t="n">
        <v>46.51</v>
      </c>
      <c r="CK63" s="0" t="n">
        <v>46.39</v>
      </c>
      <c r="CL63" s="0" t="n">
        <v>46.39</v>
      </c>
      <c r="CO63" s="0" t="n">
        <v>46.47</v>
      </c>
      <c r="CP63" s="0" t="n">
        <v>46.47</v>
      </c>
      <c r="CS63" s="0" t="n">
        <v>46.33</v>
      </c>
      <c r="CT63" s="0" t="n">
        <v>46.33</v>
      </c>
      <c r="CW63" s="0" t="n">
        <v>46.43</v>
      </c>
      <c r="CX63" s="0" t="n">
        <v>46.51</v>
      </c>
      <c r="DA63" s="0" t="n">
        <v>46.426</v>
      </c>
      <c r="DB63" s="0" t="n">
        <v>46.515</v>
      </c>
    </row>
    <row r="64">
      <c r="B64" s="0" t="n">
        <v>41</v>
      </c>
      <c r="C64" s="0" t="n">
        <v>46.03</v>
      </c>
      <c r="D64" s="0" t="n">
        <v>46.03</v>
      </c>
      <c r="E64" s="171" t="n"/>
      <c r="G64" s="171" t="n">
        <v>46.13</v>
      </c>
      <c r="H64" s="0" t="n">
        <v>46.18</v>
      </c>
      <c r="I64" s="171" t="inlineStr">
        <is>
          <t>50.19</t>
        </is>
      </c>
      <c r="J64" s="0" t="inlineStr">
        <is>
          <t>50.19</t>
        </is>
      </c>
      <c r="K64" s="171" t="inlineStr">
        <is>
          <t>50.19</t>
        </is>
      </c>
      <c r="L64" s="0" t="inlineStr">
        <is>
          <t>50.19</t>
        </is>
      </c>
      <c r="M64" s="171" t="inlineStr">
        <is>
          <t>50.67</t>
        </is>
      </c>
      <c r="N64" s="0" t="inlineStr">
        <is>
          <t>50.67</t>
        </is>
      </c>
      <c r="O64" s="171" t="n">
        <v>46.59</v>
      </c>
      <c r="P64" s="0" t="n">
        <v>46.59</v>
      </c>
      <c r="S64" s="171" t="n">
        <v>54.09</v>
      </c>
      <c r="T64" s="0" t="n">
        <v>54.09</v>
      </c>
      <c r="U64" s="171" t="n"/>
      <c r="W64" s="171" t="n">
        <v>48.09</v>
      </c>
      <c r="X64" s="0" t="n">
        <v>48.09</v>
      </c>
      <c r="Y64" s="171" t="n"/>
      <c r="AA64" s="0" t="n">
        <v>46.13</v>
      </c>
      <c r="AB64" s="0" t="n">
        <v>46.13</v>
      </c>
      <c r="AC64" s="171" t="n"/>
      <c r="AE64" s="171" t="n">
        <v>46.29</v>
      </c>
      <c r="AF64" s="0" t="n">
        <v>46.29</v>
      </c>
      <c r="AG64" s="171" t="n"/>
      <c r="AI64" s="171" t="n">
        <v>45.84</v>
      </c>
      <c r="AJ64" s="0" t="n">
        <v>45.75</v>
      </c>
      <c r="AK64" s="171" t="n"/>
      <c r="AM64" s="171" t="n">
        <v>46.13</v>
      </c>
      <c r="AN64" s="0" t="n">
        <v>46.13</v>
      </c>
      <c r="AO64" s="171" t="n"/>
      <c r="AQ64" s="171" t="n">
        <v>46.13</v>
      </c>
      <c r="AR64" s="0" t="n">
        <v>46.13</v>
      </c>
      <c r="AS64" s="171" t="n"/>
      <c r="AU64" s="0" t="n">
        <v>46.13</v>
      </c>
      <c r="AV64" s="0" t="n">
        <v>46.13</v>
      </c>
      <c r="AW64" s="171" t="n"/>
      <c r="AY64" s="171" t="n">
        <v>46.13</v>
      </c>
      <c r="AZ64" s="0" t="n">
        <v>46.13</v>
      </c>
      <c r="BA64" s="171" t="n"/>
      <c r="BC64" s="171" t="n">
        <v>46.03</v>
      </c>
      <c r="BD64" s="0" t="n">
        <v>46.03</v>
      </c>
      <c r="BE64" s="171" t="n"/>
      <c r="BG64" s="171" t="n">
        <v>46.08</v>
      </c>
      <c r="BH64" s="0" t="n">
        <v>46.19</v>
      </c>
      <c r="BI64" s="171" t="n"/>
      <c r="BK64" s="171" t="n">
        <v>46.13</v>
      </c>
      <c r="BL64" s="0" t="n">
        <v>46.13</v>
      </c>
      <c r="BM64" s="171" t="n"/>
      <c r="BO64" s="171" t="n">
        <v>46.18</v>
      </c>
      <c r="BP64" s="0" t="n">
        <v>46.18</v>
      </c>
      <c r="BQ64" s="171" t="n">
        <v>46.13</v>
      </c>
      <c r="BR64" s="0" t="n">
        <v>46.13</v>
      </c>
      <c r="BS64" s="171" t="n"/>
      <c r="BU64" s="171" t="n">
        <v>46.08</v>
      </c>
      <c r="BV64" s="0" t="n">
        <v>46.18</v>
      </c>
      <c r="BW64" s="171" t="n"/>
      <c r="BY64" s="171" t="n">
        <v>46.43</v>
      </c>
      <c r="BZ64" s="0" t="n">
        <v>46.43</v>
      </c>
      <c r="CA64" s="171" t="n">
        <v>46.39</v>
      </c>
      <c r="CB64" s="0" t="n">
        <v>46.39</v>
      </c>
      <c r="CC64" s="171" t="n">
        <v>46.13</v>
      </c>
      <c r="CD64" s="0" t="n">
        <v>46.13</v>
      </c>
      <c r="CG64" s="0" t="n">
        <v>46.13</v>
      </c>
      <c r="CH64" s="0" t="n">
        <v>46.18</v>
      </c>
      <c r="CK64" s="0" t="n">
        <v>46.03</v>
      </c>
      <c r="CL64" s="0" t="n">
        <v>46.03</v>
      </c>
      <c r="CO64" s="0" t="n">
        <v>46.13</v>
      </c>
      <c r="CP64" s="0" t="n">
        <v>46.13</v>
      </c>
      <c r="CS64" s="0" t="n">
        <v>45.97</v>
      </c>
      <c r="CT64" s="0" t="n">
        <v>45.97</v>
      </c>
      <c r="CW64" s="0" t="n">
        <v>46.08</v>
      </c>
      <c r="CX64" s="0" t="n">
        <v>46.18</v>
      </c>
      <c r="DA64" s="0" t="n">
        <v>46.083</v>
      </c>
      <c r="DB64" s="0" t="n">
        <v>46.183</v>
      </c>
    </row>
    <row r="65">
      <c r="B65" s="0" t="n">
        <v>40</v>
      </c>
      <c r="C65" s="0" t="n">
        <v>45.68</v>
      </c>
      <c r="D65" s="0" t="n">
        <v>45.68</v>
      </c>
      <c r="E65" s="171" t="n"/>
      <c r="G65" s="171" t="n">
        <v>45.81</v>
      </c>
      <c r="H65" s="0" t="n">
        <v>45.86</v>
      </c>
      <c r="I65" s="171" t="inlineStr">
        <is>
          <t>49.84</t>
        </is>
      </c>
      <c r="J65" s="0" t="inlineStr">
        <is>
          <t>49.84</t>
        </is>
      </c>
      <c r="K65" s="171" t="inlineStr">
        <is>
          <t>49.84</t>
        </is>
      </c>
      <c r="L65" s="0" t="inlineStr">
        <is>
          <t>49.84</t>
        </is>
      </c>
      <c r="M65" s="171" t="inlineStr">
        <is>
          <t>50.33</t>
        </is>
      </c>
      <c r="N65" s="0" t="inlineStr">
        <is>
          <t>50.33</t>
        </is>
      </c>
      <c r="O65" s="171" t="n">
        <v>46.28</v>
      </c>
      <c r="P65" s="0" t="n">
        <v>46.28</v>
      </c>
      <c r="S65" s="171" t="n">
        <v>53.88</v>
      </c>
      <c r="T65" s="0" t="n">
        <v>53.88</v>
      </c>
      <c r="U65" s="171" t="n"/>
      <c r="W65" s="171" t="n">
        <v>47.78</v>
      </c>
      <c r="X65" s="0" t="n">
        <v>47.78</v>
      </c>
      <c r="Y65" s="171" t="n"/>
      <c r="AA65" s="0" t="n">
        <v>45.82</v>
      </c>
      <c r="AB65" s="0" t="n">
        <v>45.82</v>
      </c>
      <c r="AC65" s="171" t="n"/>
      <c r="AE65" s="171" t="n">
        <v>45.75</v>
      </c>
      <c r="AF65" s="0" t="n">
        <v>45.75</v>
      </c>
      <c r="AG65" s="171" t="n"/>
      <c r="AI65" s="171" t="n">
        <v>45.54</v>
      </c>
      <c r="AJ65" s="0" t="n">
        <v>45.43</v>
      </c>
      <c r="AK65" s="171" t="n"/>
      <c r="AM65" s="171" t="n">
        <v>45.81</v>
      </c>
      <c r="AN65" s="0" t="n">
        <v>45.81</v>
      </c>
      <c r="AO65" s="171" t="n"/>
      <c r="AQ65" s="171" t="n">
        <v>45.82</v>
      </c>
      <c r="AR65" s="0" t="n">
        <v>45.82</v>
      </c>
      <c r="AS65" s="171" t="n"/>
      <c r="AU65" s="0" t="n">
        <v>45.81</v>
      </c>
      <c r="AV65" s="0" t="n">
        <v>45.81</v>
      </c>
      <c r="AW65" s="171" t="n"/>
      <c r="AY65" s="171" t="n">
        <v>45.82</v>
      </c>
      <c r="AZ65" s="0" t="n">
        <v>45.82</v>
      </c>
      <c r="BA65" s="171" t="n"/>
      <c r="BC65" s="171" t="n">
        <v>45.68</v>
      </c>
      <c r="BD65" s="0" t="n">
        <v>45.68</v>
      </c>
      <c r="BE65" s="171" t="n"/>
      <c r="BG65" s="171" t="n">
        <v>45.78</v>
      </c>
      <c r="BH65" s="0" t="n">
        <v>45.88</v>
      </c>
      <c r="BI65" s="171" t="n"/>
      <c r="BK65" s="171" t="n">
        <v>45.82</v>
      </c>
      <c r="BL65" s="0" t="n">
        <v>45.82</v>
      </c>
      <c r="BM65" s="171" t="n"/>
      <c r="BO65" s="171" t="n">
        <v>45.87</v>
      </c>
      <c r="BP65" s="0" t="n">
        <v>45.87</v>
      </c>
      <c r="BQ65" s="171" t="n">
        <v>45.82</v>
      </c>
      <c r="BR65" s="0" t="n">
        <v>45.82</v>
      </c>
      <c r="BS65" s="171" t="n"/>
      <c r="BU65" s="171" t="n">
        <v>45.78</v>
      </c>
      <c r="BV65" s="0" t="n">
        <v>45.87</v>
      </c>
      <c r="BW65" s="171" t="n"/>
      <c r="BY65" s="171" t="n">
        <v>46.1</v>
      </c>
      <c r="BZ65" s="0" t="n">
        <v>46.1</v>
      </c>
      <c r="CA65" s="171" t="n">
        <v>46.06</v>
      </c>
      <c r="CB65" s="0" t="n">
        <v>46.06</v>
      </c>
      <c r="CC65" s="171" t="n">
        <v>45.82</v>
      </c>
      <c r="CD65" s="0" t="n">
        <v>45.82</v>
      </c>
      <c r="CG65" s="0" t="n">
        <v>45.81</v>
      </c>
      <c r="CH65" s="0" t="n">
        <v>45.86</v>
      </c>
      <c r="CK65" s="0" t="n">
        <v>45.68</v>
      </c>
      <c r="CL65" s="0" t="n">
        <v>45.68</v>
      </c>
      <c r="CO65" s="0" t="n">
        <v>45.82</v>
      </c>
      <c r="CP65" s="0" t="n">
        <v>45.82</v>
      </c>
      <c r="CS65" s="0" t="n">
        <v>45.61</v>
      </c>
      <c r="CT65" s="0" t="n">
        <v>45.61</v>
      </c>
      <c r="CW65" s="0" t="n">
        <v>45.78</v>
      </c>
      <c r="CX65" s="0" t="n">
        <v>45.87</v>
      </c>
      <c r="DA65" s="0" t="n">
        <v>45.778</v>
      </c>
      <c r="DB65" s="0" t="n">
        <v>45.867</v>
      </c>
    </row>
    <row r="66">
      <c r="B66" s="0" t="n">
        <v>39</v>
      </c>
      <c r="C66" s="0" t="n">
        <v>45.35</v>
      </c>
      <c r="D66" s="0" t="n">
        <v>45.35</v>
      </c>
      <c r="E66" s="171" t="n"/>
      <c r="G66" s="171" t="n">
        <v>45.53</v>
      </c>
      <c r="H66" s="0" t="n">
        <v>45.59</v>
      </c>
      <c r="I66" s="171" t="inlineStr">
        <is>
          <t>49.54</t>
        </is>
      </c>
      <c r="J66" s="0" t="inlineStr">
        <is>
          <t>49.54</t>
        </is>
      </c>
      <c r="K66" s="171" t="inlineStr">
        <is>
          <t>49.54</t>
        </is>
      </c>
      <c r="L66" s="0" t="inlineStr">
        <is>
          <t>49.54</t>
        </is>
      </c>
      <c r="M66" s="171" t="inlineStr">
        <is>
          <t>50.02</t>
        </is>
      </c>
      <c r="N66" s="0" t="inlineStr">
        <is>
          <t>50.02</t>
        </is>
      </c>
      <c r="O66" s="171" t="n">
        <v>46</v>
      </c>
      <c r="P66" s="0" t="n">
        <v>46</v>
      </c>
      <c r="S66" s="171" t="n">
        <v>53.69</v>
      </c>
      <c r="T66" s="0" t="n">
        <v>53.69</v>
      </c>
      <c r="U66" s="171" t="n"/>
      <c r="W66" s="171" t="n">
        <v>47.5</v>
      </c>
      <c r="X66" s="0" t="n">
        <v>47.5</v>
      </c>
      <c r="Y66" s="171" t="n"/>
      <c r="AA66" s="0" t="n">
        <v>45.54</v>
      </c>
      <c r="AB66" s="0" t="n">
        <v>45.54</v>
      </c>
      <c r="AC66" s="171" t="n"/>
      <c r="AE66" s="171" t="n">
        <v>45.49</v>
      </c>
      <c r="AF66" s="0" t="n">
        <v>45.49</v>
      </c>
      <c r="AG66" s="171" t="n"/>
      <c r="AI66" s="171" t="n">
        <v>45.25</v>
      </c>
      <c r="AJ66" s="0" t="n">
        <v>45.16</v>
      </c>
      <c r="AK66" s="171" t="n"/>
      <c r="AM66" s="171" t="n">
        <v>45.53</v>
      </c>
      <c r="AN66" s="0" t="n">
        <v>45.53</v>
      </c>
      <c r="AO66" s="171" t="n"/>
      <c r="AQ66" s="171" t="n">
        <v>45.54</v>
      </c>
      <c r="AR66" s="0" t="n">
        <v>45.54</v>
      </c>
      <c r="AS66" s="171" t="n"/>
      <c r="AU66" s="0" t="n">
        <v>45.53</v>
      </c>
      <c r="AV66" s="0" t="n">
        <v>45.53</v>
      </c>
      <c r="AW66" s="171" t="n"/>
      <c r="AY66" s="171" t="n">
        <v>45.54</v>
      </c>
      <c r="AZ66" s="0" t="n">
        <v>45.54</v>
      </c>
      <c r="BA66" s="171" t="n"/>
      <c r="BC66" s="171" t="n">
        <v>45.35</v>
      </c>
      <c r="BD66" s="0" t="n">
        <v>45.35</v>
      </c>
      <c r="BE66" s="171" t="n"/>
      <c r="BG66" s="171" t="n">
        <v>45.49</v>
      </c>
      <c r="BH66" s="0" t="n">
        <v>45.6</v>
      </c>
      <c r="BI66" s="171" t="n"/>
      <c r="BK66" s="171" t="n">
        <v>45.54</v>
      </c>
      <c r="BL66" s="0" t="n">
        <v>45.54</v>
      </c>
      <c r="BM66" s="171" t="n"/>
      <c r="BO66" s="171" t="n">
        <v>45.59</v>
      </c>
      <c r="BP66" s="0" t="n">
        <v>45.59</v>
      </c>
      <c r="BQ66" s="171" t="n">
        <v>45.54</v>
      </c>
      <c r="BR66" s="0" t="n">
        <v>45.54</v>
      </c>
      <c r="BS66" s="171" t="n"/>
      <c r="BU66" s="171" t="n">
        <v>45.49</v>
      </c>
      <c r="BV66" s="0" t="n">
        <v>45.59</v>
      </c>
      <c r="BW66" s="171" t="n"/>
      <c r="BY66" s="171" t="n">
        <v>45.81</v>
      </c>
      <c r="BZ66" s="0" t="n">
        <v>45.81</v>
      </c>
      <c r="CA66" s="171" t="n">
        <v>45.71</v>
      </c>
      <c r="CB66" s="0" t="n">
        <v>45.71</v>
      </c>
      <c r="CC66" s="171" t="n">
        <v>45.54</v>
      </c>
      <c r="CD66" s="0" t="n">
        <v>45.54</v>
      </c>
      <c r="CG66" s="0" t="n">
        <v>45.53</v>
      </c>
      <c r="CH66" s="0" t="n">
        <v>45.59</v>
      </c>
      <c r="CK66" s="0" t="n">
        <v>45.35</v>
      </c>
      <c r="CL66" s="0" t="n">
        <v>45.35</v>
      </c>
      <c r="CO66" s="0" t="n">
        <v>45.54</v>
      </c>
      <c r="CP66" s="0" t="n">
        <v>45.54</v>
      </c>
      <c r="CS66" s="0" t="n">
        <v>45.3</v>
      </c>
      <c r="CT66" s="0" t="n">
        <v>45.3</v>
      </c>
      <c r="CW66" s="0" t="n">
        <v>45.49</v>
      </c>
      <c r="CX66" s="0" t="n">
        <v>45.59</v>
      </c>
      <c r="DA66" s="0" t="n">
        <v>45.487</v>
      </c>
      <c r="DB66" s="0" t="n">
        <v>45.592</v>
      </c>
    </row>
    <row r="67">
      <c r="B67" s="0" t="n">
        <v>38</v>
      </c>
      <c r="C67" s="0" t="n">
        <v>44.99</v>
      </c>
      <c r="D67" s="0" t="n">
        <v>44.99</v>
      </c>
      <c r="E67" s="171" t="n"/>
      <c r="G67" s="171" t="n">
        <v>45.23</v>
      </c>
      <c r="H67" s="0" t="n">
        <v>45.31</v>
      </c>
      <c r="I67" s="171" t="inlineStr">
        <is>
          <t>49.24</t>
        </is>
      </c>
      <c r="J67" s="0" t="inlineStr">
        <is>
          <t>49.24</t>
        </is>
      </c>
      <c r="K67" s="171" t="inlineStr">
        <is>
          <t>49.24</t>
        </is>
      </c>
      <c r="L67" s="0" t="inlineStr">
        <is>
          <t>49.24</t>
        </is>
      </c>
      <c r="M67" s="171" t="inlineStr">
        <is>
          <t>49.72</t>
        </is>
      </c>
      <c r="N67" s="0" t="inlineStr">
        <is>
          <t>49.72</t>
        </is>
      </c>
      <c r="O67" s="171" t="n">
        <v>45.69</v>
      </c>
      <c r="P67" s="0" t="n">
        <v>45.69</v>
      </c>
      <c r="S67" s="171" t="n">
        <v>53.49</v>
      </c>
      <c r="T67" s="0" t="n">
        <v>53.49</v>
      </c>
      <c r="U67" s="171" t="n"/>
      <c r="W67" s="171" t="n">
        <v>47.2</v>
      </c>
      <c r="X67" s="0" t="n">
        <v>47.2</v>
      </c>
      <c r="Y67" s="171" t="n"/>
      <c r="AA67" s="0" t="n">
        <v>45.24</v>
      </c>
      <c r="AB67" s="0" t="n">
        <v>45.24</v>
      </c>
      <c r="AC67" s="171" t="n"/>
      <c r="AE67" s="171" t="n">
        <v>45.21</v>
      </c>
      <c r="AF67" s="0" t="n">
        <v>45.21</v>
      </c>
      <c r="AG67" s="171" t="n"/>
      <c r="AI67" s="171" t="n">
        <v>44.93</v>
      </c>
      <c r="AJ67" s="0" t="n">
        <v>44.89</v>
      </c>
      <c r="AK67" s="171" t="n"/>
      <c r="AM67" s="171" t="n">
        <v>45.23</v>
      </c>
      <c r="AN67" s="0" t="n">
        <v>45.23</v>
      </c>
      <c r="AO67" s="171" t="n"/>
      <c r="AQ67" s="171" t="n">
        <v>45.24</v>
      </c>
      <c r="AR67" s="0" t="n">
        <v>45.24</v>
      </c>
      <c r="AS67" s="171" t="n"/>
      <c r="AU67" s="0" t="n">
        <v>45.23</v>
      </c>
      <c r="AV67" s="0" t="n">
        <v>45.23</v>
      </c>
      <c r="AW67" s="171" t="n"/>
      <c r="AY67" s="171" t="n">
        <v>45.24</v>
      </c>
      <c r="AZ67" s="0" t="n">
        <v>45.24</v>
      </c>
      <c r="BA67" s="171" t="n"/>
      <c r="BC67" s="171" t="n">
        <v>44.99</v>
      </c>
      <c r="BD67" s="0" t="n">
        <v>44.99</v>
      </c>
      <c r="BE67" s="171" t="n"/>
      <c r="BG67" s="171" t="n">
        <v>45.17</v>
      </c>
      <c r="BH67" s="0" t="n">
        <v>45.33</v>
      </c>
      <c r="BI67" s="171" t="n"/>
      <c r="BK67" s="171" t="n">
        <v>45.24</v>
      </c>
      <c r="BL67" s="0" t="n">
        <v>45.24</v>
      </c>
      <c r="BM67" s="171" t="n"/>
      <c r="BO67" s="171" t="n">
        <v>45.32</v>
      </c>
      <c r="BP67" s="0" t="n">
        <v>45.32</v>
      </c>
      <c r="BQ67" s="171" t="n">
        <v>45.24</v>
      </c>
      <c r="BR67" s="0" t="n">
        <v>45.24</v>
      </c>
      <c r="BS67" s="171" t="n"/>
      <c r="BU67" s="171" t="n">
        <v>45.17</v>
      </c>
      <c r="BV67" s="0" t="n">
        <v>45.32</v>
      </c>
      <c r="BW67" s="171" t="n"/>
      <c r="BY67" s="171" t="n">
        <v>45.5</v>
      </c>
      <c r="BZ67" s="0" t="n">
        <v>45.5</v>
      </c>
      <c r="CA67" s="171" t="n">
        <v>45.36</v>
      </c>
      <c r="CB67" s="0" t="n">
        <v>45.36</v>
      </c>
      <c r="CC67" s="171" t="n">
        <v>45.24</v>
      </c>
      <c r="CD67" s="0" t="n">
        <v>45.24</v>
      </c>
      <c r="CG67" s="0" t="n">
        <v>45.23</v>
      </c>
      <c r="CH67" s="0" t="n">
        <v>45.31</v>
      </c>
      <c r="CK67" s="0" t="n">
        <v>44.99</v>
      </c>
      <c r="CL67" s="0" t="n">
        <v>44.99</v>
      </c>
      <c r="CO67" s="0" t="n">
        <v>45.24</v>
      </c>
      <c r="CP67" s="0" t="n">
        <v>45.24</v>
      </c>
      <c r="CS67" s="0" t="n">
        <v>44.98</v>
      </c>
      <c r="CT67" s="0" t="n">
        <v>44.98</v>
      </c>
      <c r="CW67" s="0" t="n">
        <v>45.17</v>
      </c>
      <c r="CX67" s="0" t="n">
        <v>45.32</v>
      </c>
      <c r="DA67" s="0" t="n">
        <v>45.169</v>
      </c>
      <c r="DB67" s="0" t="n">
        <v>45.317</v>
      </c>
    </row>
    <row r="68">
      <c r="B68" s="0" t="n">
        <v>37</v>
      </c>
      <c r="C68" s="0" t="n">
        <v>44.65</v>
      </c>
      <c r="D68" s="0" t="n">
        <v>44.65</v>
      </c>
      <c r="E68" s="171" t="n"/>
      <c r="G68" s="171" t="n">
        <v>44.93</v>
      </c>
      <c r="H68" s="0" t="n">
        <v>45.02</v>
      </c>
      <c r="I68" s="171" t="inlineStr">
        <is>
          <t>48.91</t>
        </is>
      </c>
      <c r="J68" s="0" t="inlineStr">
        <is>
          <t>48.91</t>
        </is>
      </c>
      <c r="K68" s="171" t="inlineStr">
        <is>
          <t>48.91</t>
        </is>
      </c>
      <c r="L68" s="0" t="inlineStr">
        <is>
          <t>48.91</t>
        </is>
      </c>
      <c r="M68" s="171" t="inlineStr">
        <is>
          <t>49.39</t>
        </is>
      </c>
      <c r="N68" s="0" t="inlineStr">
        <is>
          <t>49.39</t>
        </is>
      </c>
      <c r="O68" s="171" t="n">
        <v>45.38</v>
      </c>
      <c r="P68" s="0" t="n">
        <v>45.38</v>
      </c>
      <c r="S68" s="171" t="n">
        <v>53.29</v>
      </c>
      <c r="T68" s="0" t="n">
        <v>53.29</v>
      </c>
      <c r="U68" s="171" t="n"/>
      <c r="W68" s="171" t="n">
        <v>46.89</v>
      </c>
      <c r="X68" s="0" t="n">
        <v>46.89</v>
      </c>
      <c r="Y68" s="171" t="n"/>
      <c r="AA68" s="0" t="n">
        <v>44.93</v>
      </c>
      <c r="AB68" s="0" t="n">
        <v>44.93</v>
      </c>
      <c r="AC68" s="171" t="n"/>
      <c r="AE68" s="171" t="n">
        <v>44.91</v>
      </c>
      <c r="AF68" s="0" t="n">
        <v>44.91</v>
      </c>
      <c r="AG68" s="171" t="n"/>
      <c r="AI68" s="171" t="n">
        <v>44.62</v>
      </c>
      <c r="AJ68" s="0" t="n">
        <v>44.59</v>
      </c>
      <c r="AK68" s="171" t="n"/>
      <c r="AM68" s="171" t="n">
        <v>44.93</v>
      </c>
      <c r="AN68" s="0" t="n">
        <v>44.93</v>
      </c>
      <c r="AO68" s="171" t="n"/>
      <c r="AQ68" s="171" t="n">
        <v>44.93</v>
      </c>
      <c r="AR68" s="0" t="n">
        <v>44.93</v>
      </c>
      <c r="AS68" s="171" t="n"/>
      <c r="AU68" s="0" t="n">
        <v>44.93</v>
      </c>
      <c r="AV68" s="0" t="n">
        <v>44.93</v>
      </c>
      <c r="AW68" s="171" t="n"/>
      <c r="AY68" s="171" t="n">
        <v>44.93</v>
      </c>
      <c r="AZ68" s="0" t="n">
        <v>44.93</v>
      </c>
      <c r="BA68" s="171" t="n"/>
      <c r="BC68" s="171" t="n">
        <v>44.65</v>
      </c>
      <c r="BD68" s="0" t="n">
        <v>44.65</v>
      </c>
      <c r="BE68" s="171" t="n"/>
      <c r="BG68" s="171" t="n">
        <v>44.86</v>
      </c>
      <c r="BH68" s="0" t="n">
        <v>45.04</v>
      </c>
      <c r="BI68" s="171" t="n"/>
      <c r="BK68" s="171" t="n">
        <v>44.93</v>
      </c>
      <c r="BL68" s="0" t="n">
        <v>44.93</v>
      </c>
      <c r="BM68" s="171" t="n"/>
      <c r="BO68" s="171" t="n">
        <v>45.02</v>
      </c>
      <c r="BP68" s="0" t="n">
        <v>45.02</v>
      </c>
      <c r="BQ68" s="171" t="n">
        <v>44.93</v>
      </c>
      <c r="BR68" s="0" t="n">
        <v>44.93</v>
      </c>
      <c r="BS68" s="171" t="n"/>
      <c r="BU68" s="171" t="n">
        <v>44.86</v>
      </c>
      <c r="BV68" s="0" t="n">
        <v>45.02</v>
      </c>
      <c r="BW68" s="171" t="n"/>
      <c r="BY68" s="171" t="n">
        <v>45.18</v>
      </c>
      <c r="BZ68" s="0" t="n">
        <v>45.18</v>
      </c>
      <c r="CA68" s="171" t="n">
        <v>45.02</v>
      </c>
      <c r="CB68" s="0" t="n">
        <v>45.02</v>
      </c>
      <c r="CC68" s="171" t="n">
        <v>44.93</v>
      </c>
      <c r="CD68" s="0" t="n">
        <v>44.93</v>
      </c>
      <c r="CG68" s="0" t="n">
        <v>44.93</v>
      </c>
      <c r="CH68" s="0" t="n">
        <v>45.02</v>
      </c>
      <c r="CK68" s="0" t="n">
        <v>44.65</v>
      </c>
      <c r="CL68" s="0" t="n">
        <v>44.65</v>
      </c>
      <c r="CO68" s="0" t="n">
        <v>44.93</v>
      </c>
      <c r="CP68" s="0" t="n">
        <v>44.93</v>
      </c>
      <c r="CS68" s="0" t="n">
        <v>44.65</v>
      </c>
      <c r="CT68" s="0" t="n">
        <v>44.65</v>
      </c>
      <c r="CW68" s="0" t="n">
        <v>44.86</v>
      </c>
      <c r="CX68" s="0" t="n">
        <v>45.02</v>
      </c>
      <c r="DA68" s="0" t="n">
        <v>44.856</v>
      </c>
      <c r="DB68" s="0" t="n">
        <v>45.021</v>
      </c>
    </row>
    <row r="69">
      <c r="B69" s="0" t="n">
        <v>36</v>
      </c>
      <c r="C69" s="0" t="n">
        <v>44.35</v>
      </c>
      <c r="D69" s="0" t="n">
        <v>44.35</v>
      </c>
      <c r="E69" s="171" t="n"/>
      <c r="G69" s="171" t="n">
        <v>44.62</v>
      </c>
      <c r="H69" s="0" t="n">
        <v>44.68</v>
      </c>
      <c r="I69" s="171" t="inlineStr">
        <is>
          <t>48.55</t>
        </is>
      </c>
      <c r="J69" s="0" t="inlineStr">
        <is>
          <t>48.55</t>
        </is>
      </c>
      <c r="K69" s="171" t="inlineStr">
        <is>
          <t>48.55</t>
        </is>
      </c>
      <c r="L69" s="0" t="inlineStr">
        <is>
          <t>48.55</t>
        </is>
      </c>
      <c r="M69" s="171" t="inlineStr">
        <is>
          <t>49.03</t>
        </is>
      </c>
      <c r="N69" s="0" t="inlineStr">
        <is>
          <t>49.03</t>
        </is>
      </c>
      <c r="O69" s="171" t="n">
        <v>45.07</v>
      </c>
      <c r="P69" s="0" t="n">
        <v>45.07</v>
      </c>
      <c r="S69" s="171" t="n">
        <v>53.08</v>
      </c>
      <c r="T69" s="0" t="n">
        <v>53.08</v>
      </c>
      <c r="U69" s="171" t="n"/>
      <c r="W69" s="171" t="n">
        <v>46.58</v>
      </c>
      <c r="X69" s="0" t="n">
        <v>46.58</v>
      </c>
      <c r="Y69" s="171" t="n"/>
      <c r="AA69" s="0" t="n">
        <v>44.62</v>
      </c>
      <c r="AB69" s="0" t="n">
        <v>44.62</v>
      </c>
      <c r="AC69" s="171" t="n"/>
      <c r="AE69" s="171" t="n">
        <v>44.07</v>
      </c>
      <c r="AF69" s="0" t="n">
        <v>44.07</v>
      </c>
      <c r="AG69" s="171" t="n"/>
      <c r="AI69" s="171" t="n">
        <v>44.33</v>
      </c>
      <c r="AJ69" s="0" t="n">
        <v>44.26</v>
      </c>
      <c r="AK69" s="171" t="n"/>
      <c r="AM69" s="171" t="n">
        <v>44.62</v>
      </c>
      <c r="AN69" s="0" t="n">
        <v>44.62</v>
      </c>
      <c r="AO69" s="171" t="n"/>
      <c r="AQ69" s="171" t="n">
        <v>44.62</v>
      </c>
      <c r="AR69" s="0" t="n">
        <v>44.62</v>
      </c>
      <c r="AS69" s="171" t="n"/>
      <c r="AU69" s="0" t="n">
        <v>44.62</v>
      </c>
      <c r="AV69" s="0" t="n">
        <v>44.62</v>
      </c>
      <c r="AW69" s="171" t="n"/>
      <c r="AY69" s="171" t="n">
        <v>44.62</v>
      </c>
      <c r="AZ69" s="0" t="n">
        <v>44.62</v>
      </c>
      <c r="BA69" s="171" t="n"/>
      <c r="BC69" s="171" t="n">
        <v>44.35</v>
      </c>
      <c r="BD69" s="0" t="n">
        <v>44.35</v>
      </c>
      <c r="BE69" s="171" t="n"/>
      <c r="BG69" s="171" t="n">
        <v>44.56</v>
      </c>
      <c r="BH69" s="0" t="n">
        <v>44.71</v>
      </c>
      <c r="BI69" s="171" t="n"/>
      <c r="BK69" s="171" t="n">
        <v>44.62</v>
      </c>
      <c r="BL69" s="0" t="n">
        <v>44.62</v>
      </c>
      <c r="BM69" s="171" t="n"/>
      <c r="BO69" s="171" t="n">
        <v>44.69</v>
      </c>
      <c r="BP69" s="0" t="n">
        <v>44.69</v>
      </c>
      <c r="BQ69" s="171" t="n">
        <v>44.62</v>
      </c>
      <c r="BR69" s="0" t="n">
        <v>44.62</v>
      </c>
      <c r="BS69" s="171" t="n"/>
      <c r="BU69" s="171" t="n">
        <v>44.56</v>
      </c>
      <c r="BV69" s="0" t="n">
        <v>44.69</v>
      </c>
      <c r="BW69" s="171" t="n"/>
      <c r="BY69" s="171" t="n">
        <v>44.84</v>
      </c>
      <c r="BZ69" s="0" t="n">
        <v>44.84</v>
      </c>
      <c r="CA69" s="171" t="n">
        <v>44.69</v>
      </c>
      <c r="CB69" s="0" t="n">
        <v>44.69</v>
      </c>
      <c r="CC69" s="171" t="n">
        <v>44.62</v>
      </c>
      <c r="CD69" s="0" t="n">
        <v>44.62</v>
      </c>
      <c r="CG69" s="0" t="n">
        <v>44.62</v>
      </c>
      <c r="CH69" s="0" t="n">
        <v>44.68</v>
      </c>
      <c r="CK69" s="0" t="n">
        <v>44.35</v>
      </c>
      <c r="CL69" s="0" t="n">
        <v>44.35</v>
      </c>
      <c r="CO69" s="0" t="n">
        <v>44.62</v>
      </c>
      <c r="CP69" s="0" t="n">
        <v>44.62</v>
      </c>
      <c r="CS69" s="0" t="n">
        <v>44.33</v>
      </c>
      <c r="CT69" s="0" t="n">
        <v>44.33</v>
      </c>
      <c r="CW69" s="0" t="n">
        <v>44.56</v>
      </c>
      <c r="CX69" s="0" t="n">
        <v>44.69</v>
      </c>
      <c r="DA69" s="0" t="n">
        <v>44.561</v>
      </c>
      <c r="DB69" s="0" t="n">
        <v>44.688</v>
      </c>
    </row>
    <row r="70">
      <c r="B70" s="0" t="n">
        <v>35</v>
      </c>
      <c r="C70" s="0" t="n">
        <v>44.07</v>
      </c>
      <c r="D70" s="0" t="n">
        <v>44.07</v>
      </c>
      <c r="E70" s="171" t="n"/>
      <c r="G70" s="171" t="n">
        <v>44.31</v>
      </c>
      <c r="H70" s="0" t="n">
        <v>44.37</v>
      </c>
      <c r="I70" s="171" t="inlineStr">
        <is>
          <t>48.21</t>
        </is>
      </c>
      <c r="J70" s="0" t="inlineStr">
        <is>
          <t>48.21</t>
        </is>
      </c>
      <c r="K70" s="171" t="inlineStr">
        <is>
          <t>48.21</t>
        </is>
      </c>
      <c r="L70" s="0" t="inlineStr">
        <is>
          <t>48.21</t>
        </is>
      </c>
      <c r="M70" s="171" t="inlineStr">
        <is>
          <t>48.69</t>
        </is>
      </c>
      <c r="N70" s="0" t="inlineStr">
        <is>
          <t>48.69</t>
        </is>
      </c>
      <c r="O70" s="171" t="n">
        <v>44.76</v>
      </c>
      <c r="P70" s="0" t="n">
        <v>44.76</v>
      </c>
      <c r="S70" s="171" t="n">
        <v>52.88</v>
      </c>
      <c r="T70" s="0" t="n">
        <v>52.88</v>
      </c>
      <c r="U70" s="171" t="n"/>
      <c r="W70" s="171" t="n">
        <v>46.28</v>
      </c>
      <c r="X70" s="0" t="n">
        <v>46.28</v>
      </c>
      <c r="Y70" s="171" t="n"/>
      <c r="AA70" s="0" t="n">
        <v>44.32</v>
      </c>
      <c r="AB70" s="0" t="n">
        <v>44.32</v>
      </c>
      <c r="AC70" s="171" t="n"/>
      <c r="AE70" s="171" t="n">
        <v>44.02</v>
      </c>
      <c r="AF70" s="0" t="n">
        <v>44.02</v>
      </c>
      <c r="AG70" s="171" t="n"/>
      <c r="AI70" s="171" t="n">
        <v>44.03</v>
      </c>
      <c r="AJ70" s="0" t="n">
        <v>43.95</v>
      </c>
      <c r="AK70" s="171" t="n"/>
      <c r="AM70" s="171" t="n">
        <v>44.31</v>
      </c>
      <c r="AN70" s="0" t="n">
        <v>44.31</v>
      </c>
      <c r="AO70" s="171" t="n"/>
      <c r="AQ70" s="171" t="n">
        <v>44.32</v>
      </c>
      <c r="AR70" s="0" t="n">
        <v>44.32</v>
      </c>
      <c r="AS70" s="171" t="n"/>
      <c r="AU70" s="0" t="n">
        <v>44.31</v>
      </c>
      <c r="AV70" s="0" t="n">
        <v>44.31</v>
      </c>
      <c r="AW70" s="171" t="n"/>
      <c r="AY70" s="171" t="n">
        <v>44.32</v>
      </c>
      <c r="AZ70" s="0" t="n">
        <v>44.32</v>
      </c>
      <c r="BA70" s="171" t="n"/>
      <c r="BC70" s="171" t="n">
        <v>44.07</v>
      </c>
      <c r="BD70" s="0" t="n">
        <v>44.07</v>
      </c>
      <c r="BE70" s="171" t="n"/>
      <c r="BG70" s="171" t="n">
        <v>44.27</v>
      </c>
      <c r="BH70" s="0" t="n">
        <v>44.39</v>
      </c>
      <c r="BI70" s="171" t="n"/>
      <c r="BK70" s="171" t="n">
        <v>44.32</v>
      </c>
      <c r="BL70" s="0" t="n">
        <v>44.32</v>
      </c>
      <c r="BM70" s="171" t="n"/>
      <c r="BO70" s="171" t="n">
        <v>44.38</v>
      </c>
      <c r="BP70" s="0" t="n">
        <v>44.38</v>
      </c>
      <c r="BQ70" s="171" t="n">
        <v>44.32</v>
      </c>
      <c r="BR70" s="0" t="n">
        <v>44.32</v>
      </c>
      <c r="BS70" s="171" t="n"/>
      <c r="BU70" s="171" t="n">
        <v>44.27</v>
      </c>
      <c r="BV70" s="0" t="n">
        <v>44.38</v>
      </c>
      <c r="BW70" s="171" t="n"/>
      <c r="BY70" s="171" t="n">
        <v>44.54</v>
      </c>
      <c r="BZ70" s="0" t="n">
        <v>44.54</v>
      </c>
      <c r="CA70" s="171" t="n">
        <v>44.38</v>
      </c>
      <c r="CB70" s="0" t="n">
        <v>44.38</v>
      </c>
      <c r="CC70" s="171" t="n">
        <v>44.32</v>
      </c>
      <c r="CD70" s="0" t="n">
        <v>44.32</v>
      </c>
      <c r="CG70" s="0" t="n">
        <v>44.31</v>
      </c>
      <c r="CH70" s="0" t="n">
        <v>44.37</v>
      </c>
      <c r="CK70" s="0" t="n">
        <v>44.07</v>
      </c>
      <c r="CL70" s="0" t="n">
        <v>44.07</v>
      </c>
      <c r="CO70" s="0" t="n">
        <v>44.32</v>
      </c>
      <c r="CP70" s="0" t="n">
        <v>44.32</v>
      </c>
      <c r="CS70" s="0" t="n">
        <v>44.06</v>
      </c>
      <c r="CT70" s="0" t="n">
        <v>44.06</v>
      </c>
      <c r="CW70" s="0" t="n">
        <v>44.27</v>
      </c>
      <c r="CX70" s="0" t="n">
        <v>44.38</v>
      </c>
      <c r="DA70" s="0" t="n">
        <v>44.267</v>
      </c>
      <c r="DB70" s="0" t="n">
        <v>44.375</v>
      </c>
    </row>
    <row r="71">
      <c r="B71" s="0" t="n">
        <v>34</v>
      </c>
      <c r="C71" s="0" t="n">
        <v>43.78</v>
      </c>
      <c r="D71" s="0" t="n">
        <v>43.78</v>
      </c>
      <c r="E71" s="171" t="n"/>
      <c r="G71" s="171" t="n">
        <v>44.02</v>
      </c>
      <c r="H71" s="0" t="n">
        <v>44.07</v>
      </c>
      <c r="I71" s="171" t="inlineStr">
        <is>
          <t>47.86</t>
        </is>
      </c>
      <c r="J71" s="0" t="inlineStr">
        <is>
          <t>47.86</t>
        </is>
      </c>
      <c r="K71" s="171" t="inlineStr">
        <is>
          <t>47.86</t>
        </is>
      </c>
      <c r="L71" s="0" t="inlineStr">
        <is>
          <t>47.86</t>
        </is>
      </c>
      <c r="M71" s="171" t="inlineStr">
        <is>
          <t>48.35</t>
        </is>
      </c>
      <c r="N71" s="0" t="inlineStr">
        <is>
          <t>48.35</t>
        </is>
      </c>
      <c r="O71" s="171" t="n">
        <v>44.46</v>
      </c>
      <c r="P71" s="0" t="n">
        <v>44.46</v>
      </c>
      <c r="S71" s="171" t="n">
        <v>52.68</v>
      </c>
      <c r="T71" s="0" t="n">
        <v>52.68</v>
      </c>
      <c r="U71" s="171" t="n"/>
      <c r="W71" s="171" t="n">
        <v>45.98</v>
      </c>
      <c r="X71" s="0" t="n">
        <v>45.98</v>
      </c>
      <c r="Y71" s="171" t="n"/>
      <c r="AA71" s="0" t="n">
        <v>44.02</v>
      </c>
      <c r="AB71" s="0" t="n">
        <v>44.02</v>
      </c>
      <c r="AC71" s="171" t="n"/>
      <c r="AE71" s="171" t="n">
        <v>43.38</v>
      </c>
      <c r="AF71" s="0" t="n">
        <v>43.38</v>
      </c>
      <c r="AG71" s="171" t="n"/>
      <c r="AI71" s="171" t="n">
        <v>43.75</v>
      </c>
      <c r="AJ71" s="0" t="n">
        <v>43.65</v>
      </c>
      <c r="AK71" s="171" t="n"/>
      <c r="AM71" s="171" t="n">
        <v>44.02</v>
      </c>
      <c r="AN71" s="0" t="n">
        <v>44.02</v>
      </c>
      <c r="AO71" s="171" t="n"/>
      <c r="AQ71" s="171" t="n">
        <v>44.02</v>
      </c>
      <c r="AR71" s="0" t="n">
        <v>44.02</v>
      </c>
      <c r="AS71" s="171" t="n"/>
      <c r="AU71" s="0" t="n">
        <v>44.02</v>
      </c>
      <c r="AV71" s="0" t="n">
        <v>44.02</v>
      </c>
      <c r="AW71" s="171" t="n"/>
      <c r="AY71" s="171" t="n">
        <v>44.02</v>
      </c>
      <c r="AZ71" s="0" t="n">
        <v>44.02</v>
      </c>
      <c r="BA71" s="171" t="n"/>
      <c r="BC71" s="171" t="n">
        <v>43.78</v>
      </c>
      <c r="BD71" s="0" t="n">
        <v>43.78</v>
      </c>
      <c r="BE71" s="171" t="n"/>
      <c r="BG71" s="171" t="n">
        <v>43.98</v>
      </c>
      <c r="BH71" s="0" t="n">
        <v>44.09</v>
      </c>
      <c r="BI71" s="171" t="n"/>
      <c r="BK71" s="171" t="n">
        <v>44.02</v>
      </c>
      <c r="BL71" s="0" t="n">
        <v>44.02</v>
      </c>
      <c r="BM71" s="171" t="n"/>
      <c r="BO71" s="171" t="n">
        <v>44.07</v>
      </c>
      <c r="BP71" s="0" t="n">
        <v>44.07</v>
      </c>
      <c r="BQ71" s="171" t="n">
        <v>44.02</v>
      </c>
      <c r="BR71" s="0" t="n">
        <v>44.02</v>
      </c>
      <c r="BS71" s="171" t="n"/>
      <c r="BU71" s="171" t="n">
        <v>43.98</v>
      </c>
      <c r="BV71" s="0" t="n">
        <v>44.07</v>
      </c>
      <c r="BW71" s="171" t="n"/>
      <c r="BY71" s="171" t="n">
        <v>44.27</v>
      </c>
      <c r="BZ71" s="0" t="n">
        <v>44.27</v>
      </c>
      <c r="CA71" s="171" t="n">
        <v>44.07</v>
      </c>
      <c r="CB71" s="0" t="n">
        <v>44.07</v>
      </c>
      <c r="CC71" s="171" t="n">
        <v>44.02</v>
      </c>
      <c r="CD71" s="0" t="n">
        <v>44.02</v>
      </c>
      <c r="CG71" s="0" t="n">
        <v>44.02</v>
      </c>
      <c r="CH71" s="0" t="n">
        <v>44.07</v>
      </c>
      <c r="CK71" s="0" t="n">
        <v>43.78</v>
      </c>
      <c r="CL71" s="0" t="n">
        <v>43.78</v>
      </c>
      <c r="CO71" s="0" t="n">
        <v>44.02</v>
      </c>
      <c r="CP71" s="0" t="n">
        <v>44.02</v>
      </c>
      <c r="CS71" s="0" t="n">
        <v>43.77</v>
      </c>
      <c r="CT71" s="0" t="n">
        <v>43.77</v>
      </c>
      <c r="CW71" s="0" t="n">
        <v>43.98</v>
      </c>
      <c r="CX71" s="0" t="n">
        <v>44.07</v>
      </c>
      <c r="DA71" s="0" t="n">
        <v>43.981</v>
      </c>
      <c r="DB71" s="0" t="n">
        <v>44.073</v>
      </c>
    </row>
    <row r="72">
      <c r="B72" s="0" t="n">
        <v>33</v>
      </c>
      <c r="C72" s="0" t="n">
        <v>43.47</v>
      </c>
      <c r="D72" s="0" t="n">
        <v>43.47</v>
      </c>
      <c r="E72" s="171" t="n"/>
      <c r="G72" s="171" t="n">
        <v>43.73</v>
      </c>
      <c r="H72" s="0" t="n">
        <v>43.78</v>
      </c>
      <c r="I72" s="171" t="inlineStr">
        <is>
          <t>47.55</t>
        </is>
      </c>
      <c r="J72" s="0" t="inlineStr">
        <is>
          <t>47.55</t>
        </is>
      </c>
      <c r="K72" s="171" t="inlineStr">
        <is>
          <t>47.55</t>
        </is>
      </c>
      <c r="L72" s="0" t="inlineStr">
        <is>
          <t>47.55</t>
        </is>
      </c>
      <c r="M72" s="171" t="inlineStr">
        <is>
          <t>48.03</t>
        </is>
      </c>
      <c r="N72" s="0" t="inlineStr">
        <is>
          <t>48.03</t>
        </is>
      </c>
      <c r="O72" s="171" t="n">
        <v>44.17</v>
      </c>
      <c r="P72" s="0" t="n">
        <v>44.17</v>
      </c>
      <c r="S72" s="171" t="n">
        <v>52.49</v>
      </c>
      <c r="T72" s="0" t="n">
        <v>52.49</v>
      </c>
      <c r="U72" s="171" t="n"/>
      <c r="W72" s="171" t="n">
        <v>45.69</v>
      </c>
      <c r="X72" s="0" t="n">
        <v>45.69</v>
      </c>
      <c r="Y72" s="171" t="n"/>
      <c r="AA72" s="0" t="n">
        <v>43.73</v>
      </c>
      <c r="AB72" s="0" t="n">
        <v>43.73</v>
      </c>
      <c r="AC72" s="171" t="n"/>
      <c r="AE72" s="171" t="n">
        <v>43.08</v>
      </c>
      <c r="AF72" s="0" t="n">
        <v>43.08</v>
      </c>
      <c r="AG72" s="171" t="n"/>
      <c r="AI72" s="171" t="n">
        <v>43.46</v>
      </c>
      <c r="AJ72" s="0" t="n">
        <v>43.37</v>
      </c>
      <c r="AK72" s="171" t="n"/>
      <c r="AM72" s="171" t="n">
        <v>43.73</v>
      </c>
      <c r="AN72" s="0" t="n">
        <v>43.73</v>
      </c>
      <c r="AO72" s="171" t="n"/>
      <c r="AQ72" s="171" t="n">
        <v>43.73</v>
      </c>
      <c r="AR72" s="0" t="n">
        <v>43.73</v>
      </c>
      <c r="AS72" s="171" t="n"/>
      <c r="AU72" s="0" t="n">
        <v>43.73</v>
      </c>
      <c r="AV72" s="0" t="n">
        <v>43.73</v>
      </c>
      <c r="AW72" s="171" t="n"/>
      <c r="AY72" s="171" t="n">
        <v>43.73</v>
      </c>
      <c r="AZ72" s="0" t="n">
        <v>43.73</v>
      </c>
      <c r="BA72" s="171" t="n"/>
      <c r="BC72" s="171" t="n">
        <v>43.47</v>
      </c>
      <c r="BD72" s="0" t="n">
        <v>43.47</v>
      </c>
      <c r="BE72" s="171" t="n"/>
      <c r="BG72" s="171" t="n">
        <v>43.69</v>
      </c>
      <c r="BH72" s="0" t="n">
        <v>43.79</v>
      </c>
      <c r="BI72" s="171" t="n"/>
      <c r="BK72" s="171" t="n">
        <v>43.73</v>
      </c>
      <c r="BL72" s="0" t="n">
        <v>43.73</v>
      </c>
      <c r="BM72" s="171" t="n"/>
      <c r="BO72" s="171" t="n">
        <v>43.78</v>
      </c>
      <c r="BP72" s="0" t="n">
        <v>43.78</v>
      </c>
      <c r="BQ72" s="171" t="n">
        <v>43.73</v>
      </c>
      <c r="BR72" s="0" t="n">
        <v>43.73</v>
      </c>
      <c r="BS72" s="171" t="n"/>
      <c r="BU72" s="171" t="n">
        <v>43.69</v>
      </c>
      <c r="BV72" s="0" t="n">
        <v>43.78</v>
      </c>
      <c r="BW72" s="171" t="n"/>
      <c r="BY72" s="171" t="n">
        <v>44</v>
      </c>
      <c r="BZ72" s="0" t="n">
        <v>44</v>
      </c>
      <c r="CA72" s="171" t="n">
        <v>43.77</v>
      </c>
      <c r="CB72" s="0" t="n">
        <v>43.77</v>
      </c>
      <c r="CC72" s="171" t="n">
        <v>43.73</v>
      </c>
      <c r="CD72" s="0" t="n">
        <v>43.73</v>
      </c>
      <c r="CG72" s="0" t="n">
        <v>43.73</v>
      </c>
      <c r="CH72" s="0" t="n">
        <v>43.78</v>
      </c>
      <c r="CK72" s="0" t="n">
        <v>43.47</v>
      </c>
      <c r="CL72" s="0" t="n">
        <v>43.47</v>
      </c>
      <c r="CO72" s="0" t="n">
        <v>43.73</v>
      </c>
      <c r="CP72" s="0" t="n">
        <v>43.73</v>
      </c>
      <c r="CS72" s="0" t="n">
        <v>43.46</v>
      </c>
      <c r="CT72" s="0" t="n">
        <v>43.46</v>
      </c>
      <c r="CW72" s="0" t="n">
        <v>43.69</v>
      </c>
      <c r="CX72" s="0" t="n">
        <v>43.78</v>
      </c>
      <c r="DA72" s="0" t="n">
        <v>43.693</v>
      </c>
      <c r="DB72" s="0" t="n">
        <v>43.781</v>
      </c>
    </row>
    <row r="73">
      <c r="B73" s="0" t="n">
        <v>32</v>
      </c>
      <c r="C73" s="0" t="n">
        <v>43.21</v>
      </c>
      <c r="D73" s="0" t="n">
        <v>43.21</v>
      </c>
      <c r="E73" s="171" t="n"/>
      <c r="G73" s="171" t="n">
        <v>43.44</v>
      </c>
      <c r="H73" s="0" t="n">
        <v>43.51</v>
      </c>
      <c r="I73" s="171" t="inlineStr">
        <is>
          <t>47.25</t>
        </is>
      </c>
      <c r="J73" s="0" t="inlineStr">
        <is>
          <t>47.25</t>
        </is>
      </c>
      <c r="K73" s="171" t="inlineStr">
        <is>
          <t>47.25</t>
        </is>
      </c>
      <c r="L73" s="0" t="inlineStr">
        <is>
          <t>47.25</t>
        </is>
      </c>
      <c r="M73" s="171" t="inlineStr">
        <is>
          <t>47.73</t>
        </is>
      </c>
      <c r="N73" s="0" t="inlineStr">
        <is>
          <t>47.73</t>
        </is>
      </c>
      <c r="O73" s="171" t="n">
        <v>43.87</v>
      </c>
      <c r="P73" s="0" t="n">
        <v>43.87</v>
      </c>
      <c r="S73" s="171" t="n">
        <v>52.29</v>
      </c>
      <c r="T73" s="0" t="n">
        <v>52.29</v>
      </c>
      <c r="U73" s="171" t="n"/>
      <c r="W73" s="171" t="n">
        <v>45.4</v>
      </c>
      <c r="X73" s="0" t="n">
        <v>45.4</v>
      </c>
      <c r="Y73" s="171" t="n"/>
      <c r="AA73" s="0" t="n">
        <v>43.44</v>
      </c>
      <c r="AB73" s="0" t="n">
        <v>43.44</v>
      </c>
      <c r="AC73" s="171" t="n"/>
      <c r="AE73" s="171" t="n">
        <v>42.66</v>
      </c>
      <c r="AF73" s="0" t="n">
        <v>42.66</v>
      </c>
      <c r="AG73" s="171" t="n"/>
      <c r="AI73" s="171" t="n">
        <v>43.15</v>
      </c>
      <c r="AJ73" s="0" t="n">
        <v>43.1</v>
      </c>
      <c r="AK73" s="171" t="n"/>
      <c r="AM73" s="171" t="n">
        <v>43.44</v>
      </c>
      <c r="AN73" s="0" t="n">
        <v>43.44</v>
      </c>
      <c r="AO73" s="171" t="n"/>
      <c r="AQ73" s="171" t="n">
        <v>43.44</v>
      </c>
      <c r="AR73" s="0" t="n">
        <v>43.44</v>
      </c>
      <c r="AS73" s="171" t="n"/>
      <c r="AU73" s="0" t="n">
        <v>43.44</v>
      </c>
      <c r="AV73" s="0" t="n">
        <v>43.44</v>
      </c>
      <c r="AW73" s="171" t="n"/>
      <c r="AY73" s="171" t="n">
        <v>43.44</v>
      </c>
      <c r="AZ73" s="0" t="n">
        <v>43.44</v>
      </c>
      <c r="BA73" s="171" t="n"/>
      <c r="BC73" s="171" t="n">
        <v>43.21</v>
      </c>
      <c r="BD73" s="0" t="n">
        <v>43.21</v>
      </c>
      <c r="BE73" s="171" t="n"/>
      <c r="BG73" s="171" t="n">
        <v>43.38</v>
      </c>
      <c r="BH73" s="0" t="n">
        <v>43.52</v>
      </c>
      <c r="BI73" s="171" t="n"/>
      <c r="BK73" s="171" t="n">
        <v>43.44</v>
      </c>
      <c r="BL73" s="0" t="n">
        <v>43.44</v>
      </c>
      <c r="BM73" s="171" t="n"/>
      <c r="BO73" s="171" t="n">
        <v>43.51</v>
      </c>
      <c r="BP73" s="0" t="n">
        <v>43.51</v>
      </c>
      <c r="BQ73" s="171" t="n">
        <v>43.44</v>
      </c>
      <c r="BR73" s="0" t="n">
        <v>43.44</v>
      </c>
      <c r="BS73" s="171" t="n"/>
      <c r="BU73" s="171" t="n">
        <v>43.38</v>
      </c>
      <c r="BV73" s="0" t="n">
        <v>43.51</v>
      </c>
      <c r="BW73" s="171" t="n"/>
      <c r="BY73" s="171" t="n">
        <v>43.74</v>
      </c>
      <c r="BZ73" s="0" t="n">
        <v>43.74</v>
      </c>
      <c r="CA73" s="171" t="n">
        <v>43.49</v>
      </c>
      <c r="CB73" s="0" t="n">
        <v>43.49</v>
      </c>
      <c r="CC73" s="171" t="n">
        <v>43.44</v>
      </c>
      <c r="CD73" s="0" t="n">
        <v>43.44</v>
      </c>
      <c r="CG73" s="0" t="n">
        <v>43.44</v>
      </c>
      <c r="CH73" s="0" t="n">
        <v>43.51</v>
      </c>
      <c r="CK73" s="0" t="n">
        <v>43.21</v>
      </c>
      <c r="CL73" s="0" t="n">
        <v>43.21</v>
      </c>
      <c r="CO73" s="0" t="n">
        <v>43.44</v>
      </c>
      <c r="CP73" s="0" t="n">
        <v>43.44</v>
      </c>
      <c r="CS73" s="0" t="n">
        <v>43.18</v>
      </c>
      <c r="CT73" s="0" t="n">
        <v>43.18</v>
      </c>
      <c r="CW73" s="0" t="n">
        <v>43.38</v>
      </c>
      <c r="CX73" s="0" t="n">
        <v>43.51</v>
      </c>
      <c r="DA73" s="0" t="n">
        <v>43.38</v>
      </c>
      <c r="DB73" s="0" t="n">
        <v>43.51</v>
      </c>
    </row>
    <row r="74">
      <c r="B74" s="0" t="n">
        <v>31</v>
      </c>
      <c r="C74" s="0" t="n">
        <v>42.96</v>
      </c>
      <c r="D74" s="0" t="n">
        <v>42.96</v>
      </c>
      <c r="E74" s="171" t="n"/>
      <c r="G74" s="171" t="n">
        <v>43.15</v>
      </c>
      <c r="H74" s="0" t="n">
        <v>43.23</v>
      </c>
      <c r="I74" s="171" t="inlineStr">
        <is>
          <t>46.95</t>
        </is>
      </c>
      <c r="J74" s="0" t="inlineStr">
        <is>
          <t>46.95</t>
        </is>
      </c>
      <c r="K74" s="171" t="inlineStr">
        <is>
          <t>46.95</t>
        </is>
      </c>
      <c r="L74" s="0" t="inlineStr">
        <is>
          <t>46.95</t>
        </is>
      </c>
      <c r="M74" s="171" t="inlineStr">
        <is>
          <t>47.44</t>
        </is>
      </c>
      <c r="N74" s="0" t="inlineStr">
        <is>
          <t>47.44</t>
        </is>
      </c>
      <c r="O74" s="171" t="n">
        <v>43.59</v>
      </c>
      <c r="P74" s="0" t="n">
        <v>43.59</v>
      </c>
      <c r="S74" s="171" t="n">
        <v>52.1</v>
      </c>
      <c r="T74" s="0" t="n">
        <v>52.1</v>
      </c>
      <c r="U74" s="171" t="n"/>
      <c r="W74" s="171" t="n">
        <v>45.12</v>
      </c>
      <c r="X74" s="0" t="n">
        <v>45.12</v>
      </c>
      <c r="Y74" s="171" t="n"/>
      <c r="AA74" s="0" t="n">
        <v>43.16</v>
      </c>
      <c r="AB74" s="0" t="n">
        <v>43.16</v>
      </c>
      <c r="AC74" s="171" t="n"/>
      <c r="AE74" s="171" t="n">
        <v>42.18</v>
      </c>
      <c r="AF74" s="0" t="n">
        <v>42.18</v>
      </c>
      <c r="AG74" s="171" t="n"/>
      <c r="AI74" s="171" t="n">
        <v>42.86</v>
      </c>
      <c r="AJ74" s="0" t="n">
        <v>42.83</v>
      </c>
      <c r="AK74" s="171" t="n"/>
      <c r="AM74" s="171" t="n">
        <v>43.15</v>
      </c>
      <c r="AN74" s="0" t="n">
        <v>43.15</v>
      </c>
      <c r="AO74" s="171" t="n"/>
      <c r="AQ74" s="171" t="n">
        <v>43.16</v>
      </c>
      <c r="AR74" s="0" t="n">
        <v>43.16</v>
      </c>
      <c r="AS74" s="171" t="n"/>
      <c r="AU74" s="0" t="n">
        <v>43.15</v>
      </c>
      <c r="AV74" s="0" t="n">
        <v>43.15</v>
      </c>
      <c r="AW74" s="171" t="n"/>
      <c r="AY74" s="171" t="n">
        <v>43.16</v>
      </c>
      <c r="AZ74" s="0" t="n">
        <v>43.16</v>
      </c>
      <c r="BA74" s="171" t="n"/>
      <c r="BC74" s="171" t="n">
        <v>42.96</v>
      </c>
      <c r="BD74" s="0" t="n">
        <v>42.96</v>
      </c>
      <c r="BE74" s="171" t="n"/>
      <c r="BG74" s="171" t="n">
        <v>43.08</v>
      </c>
      <c r="BH74" s="0" t="n">
        <v>43.24</v>
      </c>
      <c r="BI74" s="171" t="n"/>
      <c r="BK74" s="171" t="n">
        <v>43.16</v>
      </c>
      <c r="BL74" s="0" t="n">
        <v>43.16</v>
      </c>
      <c r="BM74" s="171" t="n"/>
      <c r="BO74" s="171" t="n">
        <v>43.24</v>
      </c>
      <c r="BP74" s="0" t="n">
        <v>43.24</v>
      </c>
      <c r="BQ74" s="171" t="n">
        <v>43.16</v>
      </c>
      <c r="BR74" s="0" t="n">
        <v>43.16</v>
      </c>
      <c r="BS74" s="171" t="n"/>
      <c r="BU74" s="171" t="n">
        <v>43.09</v>
      </c>
      <c r="BV74" s="0" t="n">
        <v>43.24</v>
      </c>
      <c r="BW74" s="171" t="n"/>
      <c r="BY74" s="171" t="n">
        <v>43.47</v>
      </c>
      <c r="BZ74" s="0" t="n">
        <v>43.47</v>
      </c>
      <c r="CA74" s="171" t="n">
        <v>43.2</v>
      </c>
      <c r="CB74" s="0" t="n">
        <v>43.2</v>
      </c>
      <c r="CC74" s="171" t="n">
        <v>43.16</v>
      </c>
      <c r="CD74" s="0" t="n">
        <v>43.16</v>
      </c>
      <c r="CG74" s="0" t="n">
        <v>43.15</v>
      </c>
      <c r="CH74" s="0" t="n">
        <v>43.23</v>
      </c>
      <c r="CK74" s="0" t="n">
        <v>42.96</v>
      </c>
      <c r="CL74" s="0" t="n">
        <v>42.96</v>
      </c>
      <c r="CO74" s="0" t="n">
        <v>43.16</v>
      </c>
      <c r="CP74" s="0" t="n">
        <v>43.16</v>
      </c>
      <c r="CS74" s="0" t="n">
        <v>42.93</v>
      </c>
      <c r="CT74" s="0" t="n">
        <v>42.93</v>
      </c>
      <c r="CW74" s="0" t="n">
        <v>43.09</v>
      </c>
      <c r="CX74" s="0" t="n">
        <v>43.24</v>
      </c>
      <c r="DA74" s="0" t="n">
        <v>43.085</v>
      </c>
      <c r="DB74" s="0" t="n">
        <v>43.24</v>
      </c>
    </row>
    <row r="75">
      <c r="B75" s="0" t="n">
        <v>30</v>
      </c>
      <c r="C75" s="0" t="n">
        <v>42.71</v>
      </c>
      <c r="D75" s="0" t="n">
        <v>42.71</v>
      </c>
      <c r="E75" s="171" t="n"/>
      <c r="G75" s="171" t="n">
        <v>42.86</v>
      </c>
      <c r="H75" s="0" t="n">
        <v>42.97</v>
      </c>
      <c r="I75" s="171" t="inlineStr">
        <is>
          <t>46.65</t>
        </is>
      </c>
      <c r="J75" s="0" t="inlineStr">
        <is>
          <t>46.65</t>
        </is>
      </c>
      <c r="K75" s="171" t="inlineStr">
        <is>
          <t>46.65</t>
        </is>
      </c>
      <c r="L75" s="0" t="inlineStr">
        <is>
          <t>46.65</t>
        </is>
      </c>
      <c r="M75" s="171" t="inlineStr">
        <is>
          <t>47.14</t>
        </is>
      </c>
      <c r="N75" s="0" t="inlineStr">
        <is>
          <t>47.14</t>
        </is>
      </c>
      <c r="O75" s="171" t="n">
        <v>43.3</v>
      </c>
      <c r="P75" s="0" t="n">
        <v>43.3</v>
      </c>
      <c r="S75" s="171" t="n">
        <v>51.91</v>
      </c>
      <c r="T75" s="0" t="n">
        <v>51.91</v>
      </c>
      <c r="U75" s="171" t="n"/>
      <c r="W75" s="171" t="n">
        <v>44.83</v>
      </c>
      <c r="X75" s="0" t="n">
        <v>44.83</v>
      </c>
      <c r="Y75" s="171" t="n"/>
      <c r="AA75" s="0" t="n">
        <v>42.87</v>
      </c>
      <c r="AB75" s="0" t="n">
        <v>42.87</v>
      </c>
      <c r="AC75" s="171" t="n"/>
      <c r="AE75" s="171" t="n">
        <v>41.69</v>
      </c>
      <c r="AF75" s="0" t="n">
        <v>41.69</v>
      </c>
      <c r="AG75" s="171" t="n"/>
      <c r="AI75" s="171" t="n">
        <v>42.55</v>
      </c>
      <c r="AJ75" s="0" t="n">
        <v>42.56</v>
      </c>
      <c r="AK75" s="171" t="n"/>
      <c r="AM75" s="171" t="n">
        <v>42.86</v>
      </c>
      <c r="AN75" s="0" t="n">
        <v>42.86</v>
      </c>
      <c r="AO75" s="171" t="n"/>
      <c r="AQ75" s="171" t="n">
        <v>42.87</v>
      </c>
      <c r="AR75" s="0" t="n">
        <v>42.87</v>
      </c>
      <c r="AS75" s="171" t="n"/>
      <c r="AU75" s="0" t="n">
        <v>42.86</v>
      </c>
      <c r="AV75" s="0" t="n">
        <v>42.86</v>
      </c>
      <c r="AW75" s="171" t="n"/>
      <c r="AY75" s="171" t="n">
        <v>42.87</v>
      </c>
      <c r="AZ75" s="0" t="n">
        <v>42.87</v>
      </c>
      <c r="BA75" s="171" t="n"/>
      <c r="BC75" s="171" t="n">
        <v>42.71</v>
      </c>
      <c r="BD75" s="0" t="n">
        <v>42.71</v>
      </c>
      <c r="BE75" s="171" t="n"/>
      <c r="BG75" s="171" t="n">
        <v>42.77</v>
      </c>
      <c r="BH75" s="0" t="n">
        <v>42.97</v>
      </c>
      <c r="BI75" s="171" t="n"/>
      <c r="BK75" s="171" t="n">
        <v>42.87</v>
      </c>
      <c r="BL75" s="0" t="n">
        <v>42.87</v>
      </c>
      <c r="BM75" s="171" t="n"/>
      <c r="BO75" s="171" t="n">
        <v>42.97</v>
      </c>
      <c r="BP75" s="0" t="n">
        <v>42.97</v>
      </c>
      <c r="BQ75" s="171" t="n">
        <v>42.87</v>
      </c>
      <c r="BR75" s="0" t="n">
        <v>42.87</v>
      </c>
      <c r="BS75" s="171" t="n"/>
      <c r="BU75" s="171" t="n">
        <v>42.77</v>
      </c>
      <c r="BV75" s="0" t="n">
        <v>42.97</v>
      </c>
      <c r="BW75" s="171" t="n"/>
      <c r="BY75" s="171" t="n">
        <v>43.22</v>
      </c>
      <c r="BZ75" s="0" t="n">
        <v>43.22</v>
      </c>
      <c r="CA75" s="171" t="n">
        <v>42.93</v>
      </c>
      <c r="CB75" s="0" t="n">
        <v>42.93</v>
      </c>
      <c r="CC75" s="171" t="n">
        <v>42.87</v>
      </c>
      <c r="CD75" s="0" t="n">
        <v>42.87</v>
      </c>
      <c r="CG75" s="0" t="n">
        <v>42.86</v>
      </c>
      <c r="CH75" s="0" t="n">
        <v>42.97</v>
      </c>
      <c r="CK75" s="0" t="n">
        <v>42.71</v>
      </c>
      <c r="CL75" s="0" t="n">
        <v>42.71</v>
      </c>
      <c r="CO75" s="0" t="n">
        <v>42.87</v>
      </c>
      <c r="CP75" s="0" t="n">
        <v>42.87</v>
      </c>
      <c r="CS75" s="0" t="n">
        <v>42.68</v>
      </c>
      <c r="CT75" s="0" t="n">
        <v>42.68</v>
      </c>
      <c r="CW75" s="0" t="n">
        <v>42.77</v>
      </c>
      <c r="CX75" s="0" t="n">
        <v>42.97</v>
      </c>
      <c r="DA75" s="0" t="n">
        <v>42.772</v>
      </c>
      <c r="DB75" s="0" t="n">
        <v>42.971</v>
      </c>
    </row>
    <row r="76">
      <c r="B76" s="0" t="n">
        <v>29</v>
      </c>
      <c r="C76" s="0" t="n">
        <v>42.47</v>
      </c>
      <c r="D76" s="0" t="n">
        <v>42.47</v>
      </c>
      <c r="G76" s="0" t="n">
        <v>42.56</v>
      </c>
      <c r="H76" s="0" t="n">
        <v>42.65</v>
      </c>
      <c r="I76" s="0" t="inlineStr">
        <is>
          <t>46.30</t>
        </is>
      </c>
      <c r="J76" s="0" t="inlineStr">
        <is>
          <t>46.30</t>
        </is>
      </c>
      <c r="K76" s="0" t="inlineStr">
        <is>
          <t>45.88</t>
        </is>
      </c>
      <c r="L76" s="0" t="inlineStr">
        <is>
          <t>45.88</t>
        </is>
      </c>
      <c r="M76" s="0" t="inlineStr">
        <is>
          <t>46.79</t>
        </is>
      </c>
      <c r="N76" s="0" t="inlineStr">
        <is>
          <t>46.79</t>
        </is>
      </c>
      <c r="O76" s="0" t="n">
        <v>42.99</v>
      </c>
      <c r="P76" s="0" t="n">
        <v>42.99</v>
      </c>
      <c r="S76" s="0" t="n">
        <v>51.71</v>
      </c>
      <c r="T76" s="0" t="n">
        <v>51.71</v>
      </c>
      <c r="W76" s="0" t="n">
        <v>44.52</v>
      </c>
      <c r="X76" s="0" t="n">
        <v>44.52</v>
      </c>
      <c r="AA76" s="0" t="n">
        <v>42.56</v>
      </c>
      <c r="AB76" s="0" t="n">
        <v>42.56</v>
      </c>
      <c r="AE76" s="0" t="n">
        <v>41.22</v>
      </c>
      <c r="AF76" s="0" t="n">
        <v>41.22</v>
      </c>
      <c r="AI76" s="0" t="n">
        <v>42.26</v>
      </c>
      <c r="AJ76" s="0" t="n">
        <v>42.24</v>
      </c>
      <c r="AM76" s="0" t="n">
        <v>42.56</v>
      </c>
      <c r="AN76" s="0" t="n">
        <v>42.56</v>
      </c>
      <c r="AQ76" s="0" t="n">
        <v>42.56</v>
      </c>
      <c r="AR76" s="0" t="n">
        <v>42.56</v>
      </c>
      <c r="AU76" s="0" t="n">
        <v>42.56</v>
      </c>
      <c r="AV76" s="0" t="n">
        <v>42.56</v>
      </c>
      <c r="AY76" s="0" t="n">
        <v>42.56</v>
      </c>
      <c r="AZ76" s="0" t="n">
        <v>42.56</v>
      </c>
      <c r="BC76" s="0" t="n">
        <v>42.47</v>
      </c>
      <c r="BD76" s="0" t="n">
        <v>42.47</v>
      </c>
      <c r="BG76" s="0" t="n">
        <v>42.49</v>
      </c>
      <c r="BH76" s="0" t="n">
        <v>42.65</v>
      </c>
      <c r="BK76" s="0" t="n">
        <v>42.56</v>
      </c>
      <c r="BL76" s="0" t="n">
        <v>42.56</v>
      </c>
      <c r="BO76" s="0" t="n">
        <v>42.65</v>
      </c>
      <c r="BP76" s="0" t="n">
        <v>42.65</v>
      </c>
      <c r="BQ76" s="0" t="n">
        <v>42.56</v>
      </c>
      <c r="BR76" s="0" t="n">
        <v>42.56</v>
      </c>
      <c r="BU76" s="0" t="n">
        <v>42.49</v>
      </c>
      <c r="BV76" s="0" t="n">
        <v>42.65</v>
      </c>
      <c r="CC76" s="0" t="n">
        <v>42.56</v>
      </c>
      <c r="CD76" s="0" t="n">
        <v>42.56</v>
      </c>
      <c r="CG76" s="0" t="n">
        <v>42.56</v>
      </c>
      <c r="CH76" s="0" t="n">
        <v>42.65</v>
      </c>
      <c r="CK76" s="0" t="n">
        <v>42.47</v>
      </c>
      <c r="CL76" s="0" t="n">
        <v>42.47</v>
      </c>
      <c r="CO76" s="0" t="n">
        <v>42.56</v>
      </c>
      <c r="CP76" s="0" t="n">
        <v>42.56</v>
      </c>
      <c r="CS76" s="0" t="n">
        <v>42.43</v>
      </c>
      <c r="CT76" s="0" t="n">
        <v>42.43</v>
      </c>
      <c r="CW76" s="0" t="n">
        <v>42.49</v>
      </c>
      <c r="CX76" s="0" t="n">
        <v>42.65</v>
      </c>
      <c r="DA76" s="0" t="n">
        <v>42.487</v>
      </c>
      <c r="DB76" s="0" t="n">
        <v>42.65</v>
      </c>
    </row>
    <row r="77">
      <c r="B77" s="0" t="n">
        <v>28</v>
      </c>
      <c r="C77" s="0" t="n">
        <v>42.24</v>
      </c>
      <c r="D77" s="0" t="n">
        <v>42.24</v>
      </c>
      <c r="G77" s="0" t="n">
        <v>42.27</v>
      </c>
      <c r="H77" s="0" t="n">
        <v>42.32</v>
      </c>
      <c r="I77" s="0" t="inlineStr">
        <is>
          <t>45.95</t>
        </is>
      </c>
      <c r="J77" s="0" t="inlineStr">
        <is>
          <t>45.95</t>
        </is>
      </c>
      <c r="K77" s="0" t="inlineStr">
        <is>
          <t>45.58</t>
        </is>
      </c>
      <c r="L77" s="0" t="inlineStr">
        <is>
          <t>45.58</t>
        </is>
      </c>
      <c r="M77" s="0" t="inlineStr">
        <is>
          <t>46.43</t>
        </is>
      </c>
      <c r="N77" s="0" t="inlineStr">
        <is>
          <t>46.43</t>
        </is>
      </c>
      <c r="O77" s="0" t="n">
        <v>42.69</v>
      </c>
      <c r="P77" s="0" t="n">
        <v>42.69</v>
      </c>
      <c r="S77" s="0" t="n">
        <v>51.51</v>
      </c>
      <c r="T77" s="0" t="n">
        <v>51.51</v>
      </c>
      <c r="W77" s="0" t="n">
        <v>44.23</v>
      </c>
      <c r="X77" s="0" t="n">
        <v>44.23</v>
      </c>
      <c r="AA77" s="0" t="n">
        <v>42.27</v>
      </c>
      <c r="AB77" s="0" t="n">
        <v>42.27</v>
      </c>
      <c r="AE77" s="0" t="n">
        <v>41.12</v>
      </c>
      <c r="AF77" s="0" t="n">
        <v>41.12</v>
      </c>
      <c r="AI77" s="0" t="n">
        <v>42</v>
      </c>
      <c r="AJ77" s="0" t="n">
        <v>41.93</v>
      </c>
      <c r="AM77" s="0" t="n">
        <v>42.27</v>
      </c>
      <c r="AN77" s="0" t="n">
        <v>42.27</v>
      </c>
      <c r="AQ77" s="0" t="n">
        <v>42.27</v>
      </c>
      <c r="AR77" s="0" t="n">
        <v>42.27</v>
      </c>
      <c r="AU77" s="0" t="n">
        <v>42.27</v>
      </c>
      <c r="AV77" s="0" t="n">
        <v>42.27</v>
      </c>
      <c r="AY77" s="0" t="n">
        <v>42.27</v>
      </c>
      <c r="AZ77" s="0" t="n">
        <v>42.27</v>
      </c>
      <c r="BC77" s="0" t="n">
        <v>42.24</v>
      </c>
      <c r="BD77" s="0" t="n">
        <v>42.24</v>
      </c>
      <c r="BG77" s="0" t="n">
        <v>42.22</v>
      </c>
      <c r="BH77" s="0" t="n">
        <v>42.33</v>
      </c>
      <c r="BK77" s="0" t="n">
        <v>42.27</v>
      </c>
      <c r="BL77" s="0" t="n">
        <v>42.27</v>
      </c>
      <c r="BO77" s="0" t="n">
        <v>42.33</v>
      </c>
      <c r="BP77" s="0" t="n">
        <v>42.33</v>
      </c>
      <c r="BQ77" s="0" t="n">
        <v>42.27</v>
      </c>
      <c r="BR77" s="0" t="n">
        <v>42.27</v>
      </c>
      <c r="BU77" s="0" t="n">
        <v>42.22</v>
      </c>
      <c r="BV77" s="0" t="n">
        <v>42.33</v>
      </c>
      <c r="CC77" s="0" t="n">
        <v>42.27</v>
      </c>
      <c r="CD77" s="0" t="n">
        <v>42.27</v>
      </c>
      <c r="CG77" s="0" t="n">
        <v>42.27</v>
      </c>
      <c r="CH77" s="0" t="n">
        <v>42.32</v>
      </c>
      <c r="CK77" s="0" t="n">
        <v>42.24</v>
      </c>
      <c r="CL77" s="0" t="n">
        <v>42.24</v>
      </c>
      <c r="CO77" s="0" t="n">
        <v>42.27</v>
      </c>
      <c r="CP77" s="0" t="n">
        <v>42.27</v>
      </c>
      <c r="CS77" s="0" t="n">
        <v>42.19</v>
      </c>
      <c r="CT77" s="0" t="n">
        <v>42.19</v>
      </c>
      <c r="CW77" s="0" t="n">
        <v>42.22</v>
      </c>
      <c r="CX77" s="0" t="n">
        <v>42.33</v>
      </c>
      <c r="DA77" s="0" t="n">
        <v>42.22</v>
      </c>
      <c r="DB77" s="0" t="n">
        <v>42.329</v>
      </c>
    </row>
    <row r="78">
      <c r="B78" s="0" t="n">
        <v>27</v>
      </c>
      <c r="C78" s="0" t="n">
        <v>41.99</v>
      </c>
      <c r="D78" s="0" t="n">
        <v>41.99</v>
      </c>
      <c r="G78" s="0" t="n">
        <v>41.98</v>
      </c>
      <c r="H78" s="0" t="n">
        <v>42.05</v>
      </c>
      <c r="I78" s="0" t="inlineStr">
        <is>
          <t>45.64</t>
        </is>
      </c>
      <c r="J78" s="0" t="inlineStr">
        <is>
          <t>45.64</t>
        </is>
      </c>
      <c r="K78" s="0" t="inlineStr">
        <is>
          <t>45.27</t>
        </is>
      </c>
      <c r="L78" s="0" t="inlineStr">
        <is>
          <t>45.27</t>
        </is>
      </c>
      <c r="M78" s="0" t="inlineStr">
        <is>
          <t>46.13</t>
        </is>
      </c>
      <c r="N78" s="0" t="inlineStr">
        <is>
          <t>46.13</t>
        </is>
      </c>
      <c r="O78" s="0" t="n">
        <v>42.41</v>
      </c>
      <c r="P78" s="0" t="n">
        <v>42.41</v>
      </c>
      <c r="S78" s="0" t="n">
        <v>51.33</v>
      </c>
      <c r="T78" s="0" t="n">
        <v>51.33</v>
      </c>
      <c r="W78" s="0" t="n">
        <v>43.95</v>
      </c>
      <c r="X78" s="0" t="n">
        <v>43.95</v>
      </c>
      <c r="AA78" s="0" t="n">
        <v>41.99</v>
      </c>
      <c r="AB78" s="0" t="n">
        <v>41.99</v>
      </c>
      <c r="AE78" s="0" t="n">
        <v>40.58</v>
      </c>
      <c r="AF78" s="0" t="n">
        <v>40.58</v>
      </c>
      <c r="AI78" s="0" t="n">
        <v>41.72</v>
      </c>
      <c r="AJ78" s="0" t="n">
        <v>41.65</v>
      </c>
      <c r="AM78" s="0" t="n">
        <v>41.98</v>
      </c>
      <c r="AN78" s="0" t="n">
        <v>41.98</v>
      </c>
      <c r="AQ78" s="0" t="n">
        <v>41.99</v>
      </c>
      <c r="AR78" s="0" t="n">
        <v>41.99</v>
      </c>
      <c r="AU78" s="0" t="n">
        <v>41.98</v>
      </c>
      <c r="AV78" s="0" t="n">
        <v>41.98</v>
      </c>
      <c r="AY78" s="0" t="n">
        <v>41.99</v>
      </c>
      <c r="AZ78" s="0" t="n">
        <v>41.99</v>
      </c>
      <c r="BC78" s="0" t="n">
        <v>41.99</v>
      </c>
      <c r="BD78" s="0" t="n">
        <v>41.99</v>
      </c>
      <c r="BG78" s="0" t="n">
        <v>41.94</v>
      </c>
      <c r="BH78" s="0" t="n">
        <v>42.05</v>
      </c>
      <c r="BK78" s="0" t="n">
        <v>41.99</v>
      </c>
      <c r="BL78" s="0" t="n">
        <v>41.99</v>
      </c>
      <c r="BO78" s="0" t="n">
        <v>42.05</v>
      </c>
      <c r="BP78" s="0" t="n">
        <v>42.05</v>
      </c>
      <c r="BQ78" s="0" t="n">
        <v>41.99</v>
      </c>
      <c r="BR78" s="0" t="n">
        <v>41.99</v>
      </c>
      <c r="BU78" s="0" t="n">
        <v>41.94</v>
      </c>
      <c r="BV78" s="0" t="n">
        <v>42.05</v>
      </c>
      <c r="CC78" s="0" t="n">
        <v>41.99</v>
      </c>
      <c r="CD78" s="0" t="n">
        <v>41.99</v>
      </c>
      <c r="CG78" s="0" t="n">
        <v>41.98</v>
      </c>
      <c r="CH78" s="0" t="n">
        <v>42.05</v>
      </c>
      <c r="CK78" s="0" t="n">
        <v>41.99</v>
      </c>
      <c r="CL78" s="0" t="n">
        <v>41.99</v>
      </c>
      <c r="CO78" s="0" t="n">
        <v>41.99</v>
      </c>
      <c r="CP78" s="0" t="n">
        <v>41.99</v>
      </c>
      <c r="CS78" s="0" t="n">
        <v>41.9</v>
      </c>
      <c r="CT78" s="0" t="n">
        <v>41.9</v>
      </c>
      <c r="CW78" s="0" t="n">
        <v>41.94</v>
      </c>
      <c r="CX78" s="0" t="n">
        <v>42.05</v>
      </c>
      <c r="DA78" s="0" t="n">
        <v>41.935</v>
      </c>
      <c r="DB78" s="0" t="n">
        <v>42.05</v>
      </c>
    </row>
    <row r="79">
      <c r="B79" s="0" t="n">
        <v>26</v>
      </c>
      <c r="C79" s="0" t="n">
        <v>41.71</v>
      </c>
      <c r="D79" s="0" t="n">
        <v>41.71</v>
      </c>
      <c r="G79" s="0" t="n">
        <v>41.7</v>
      </c>
      <c r="H79" s="0" t="n">
        <v>41.78</v>
      </c>
      <c r="I79" s="0" t="inlineStr">
        <is>
          <t>45.35</t>
        </is>
      </c>
      <c r="J79" s="0" t="inlineStr">
        <is>
          <t>45.35</t>
        </is>
      </c>
      <c r="K79" s="0" t="inlineStr">
        <is>
          <t>44.93</t>
        </is>
      </c>
      <c r="L79" s="0" t="inlineStr">
        <is>
          <t>44.93</t>
        </is>
      </c>
      <c r="M79" s="0" t="inlineStr">
        <is>
          <t>45.83</t>
        </is>
      </c>
      <c r="N79" s="0" t="inlineStr">
        <is>
          <t>45.83</t>
        </is>
      </c>
      <c r="O79" s="0" t="n">
        <v>42.12</v>
      </c>
      <c r="P79" s="0" t="n">
        <v>42.12</v>
      </c>
      <c r="S79" s="0" t="n">
        <v>51.13</v>
      </c>
      <c r="T79" s="0" t="n">
        <v>51.13</v>
      </c>
      <c r="W79" s="0" t="n">
        <v>43.66</v>
      </c>
      <c r="X79" s="0" t="n">
        <v>43.66</v>
      </c>
      <c r="AA79" s="0" t="n">
        <v>41.7</v>
      </c>
      <c r="AB79" s="0" t="n">
        <v>41.7</v>
      </c>
      <c r="AE79" s="0" t="n">
        <v>40.32</v>
      </c>
      <c r="AF79" s="0" t="n">
        <v>40.32</v>
      </c>
      <c r="AI79" s="0" t="n">
        <v>41.41</v>
      </c>
      <c r="AJ79" s="0" t="n">
        <v>41.38</v>
      </c>
      <c r="AM79" s="0" t="n">
        <v>41.7</v>
      </c>
      <c r="AN79" s="0" t="n">
        <v>41.7</v>
      </c>
      <c r="AQ79" s="0" t="n">
        <v>41.7</v>
      </c>
      <c r="AR79" s="0" t="n">
        <v>41.7</v>
      </c>
      <c r="AU79" s="0" t="n">
        <v>41.7</v>
      </c>
      <c r="AV79" s="0" t="n">
        <v>41.7</v>
      </c>
      <c r="AY79" s="0" t="n">
        <v>41.7</v>
      </c>
      <c r="AZ79" s="0" t="n">
        <v>41.7</v>
      </c>
      <c r="BC79" s="0" t="n">
        <v>41.71</v>
      </c>
      <c r="BD79" s="0" t="n">
        <v>41.71</v>
      </c>
      <c r="BG79" s="0" t="n">
        <v>41.63</v>
      </c>
      <c r="BH79" s="0" t="n">
        <v>41.78</v>
      </c>
      <c r="BK79" s="0" t="n">
        <v>41.7</v>
      </c>
      <c r="BL79" s="0" t="n">
        <v>41.7</v>
      </c>
      <c r="BO79" s="0" t="n">
        <v>41.78</v>
      </c>
      <c r="BP79" s="0" t="n">
        <v>41.78</v>
      </c>
      <c r="BQ79" s="0" t="n">
        <v>41.7</v>
      </c>
      <c r="BR79" s="0" t="n">
        <v>41.7</v>
      </c>
      <c r="BU79" s="0" t="n">
        <v>41.63</v>
      </c>
      <c r="BV79" s="0" t="n">
        <v>41.78</v>
      </c>
      <c r="CC79" s="0" t="n">
        <v>41.7</v>
      </c>
      <c r="CD79" s="0" t="n">
        <v>41.7</v>
      </c>
      <c r="CG79" s="0" t="n">
        <v>41.7</v>
      </c>
      <c r="CH79" s="0" t="n">
        <v>41.78</v>
      </c>
      <c r="CK79" s="0" t="n">
        <v>41.71</v>
      </c>
      <c r="CL79" s="0" t="n">
        <v>41.71</v>
      </c>
      <c r="CO79" s="0" t="n">
        <v>41.7</v>
      </c>
      <c r="CP79" s="0" t="n">
        <v>41.7</v>
      </c>
      <c r="CS79" s="0" t="n">
        <v>41.61</v>
      </c>
      <c r="CT79" s="0" t="n">
        <v>41.61</v>
      </c>
      <c r="CW79" s="0" t="n">
        <v>41.63</v>
      </c>
      <c r="CX79" s="0" t="n">
        <v>41.78</v>
      </c>
      <c r="DA79" s="0" t="n">
        <v>41.631</v>
      </c>
      <c r="DB79" s="0" t="n">
        <v>41.781</v>
      </c>
    </row>
    <row r="80">
      <c r="B80" s="0" t="n">
        <v>25</v>
      </c>
      <c r="C80" s="0" t="n">
        <v>41.42</v>
      </c>
      <c r="D80" s="0" t="n">
        <v>41.42</v>
      </c>
      <c r="G80" s="0" t="n">
        <v>41.41</v>
      </c>
      <c r="H80" s="0" t="n">
        <v>41.5</v>
      </c>
      <c r="I80" s="0" t="inlineStr">
        <is>
          <t>45.04</t>
        </is>
      </c>
      <c r="J80" s="0" t="inlineStr">
        <is>
          <t>45.04</t>
        </is>
      </c>
      <c r="K80" s="0" t="inlineStr">
        <is>
          <t>44.60</t>
        </is>
      </c>
      <c r="L80" s="0" t="inlineStr">
        <is>
          <t>44.60</t>
        </is>
      </c>
      <c r="M80" s="0" t="inlineStr">
        <is>
          <t>45.52</t>
        </is>
      </c>
      <c r="N80" s="0" t="inlineStr">
        <is>
          <t>45.52</t>
        </is>
      </c>
      <c r="O80" s="0" t="n">
        <v>41.82</v>
      </c>
      <c r="P80" s="0" t="n">
        <v>41.82</v>
      </c>
      <c r="S80" s="0" t="n">
        <v>50.94</v>
      </c>
      <c r="T80" s="0" t="n">
        <v>50.94</v>
      </c>
      <c r="W80" s="0" t="n">
        <v>43.37</v>
      </c>
      <c r="X80" s="0" t="n">
        <v>43.37</v>
      </c>
      <c r="AA80" s="0" t="n">
        <v>41.41</v>
      </c>
      <c r="AB80" s="0" t="n">
        <v>41.41</v>
      </c>
      <c r="AE80" s="0" t="n">
        <v>40.09</v>
      </c>
      <c r="AF80" s="0" t="n">
        <v>40.09</v>
      </c>
      <c r="AI80" s="0" t="n">
        <v>41.12</v>
      </c>
      <c r="AJ80" s="0" t="n">
        <v>41.11</v>
      </c>
      <c r="AM80" s="0" t="n">
        <v>41.41</v>
      </c>
      <c r="AN80" s="0" t="n">
        <v>41.41</v>
      </c>
      <c r="AQ80" s="0" t="n">
        <v>41.41</v>
      </c>
      <c r="AR80" s="0" t="n">
        <v>41.41</v>
      </c>
      <c r="AU80" s="0" t="n">
        <v>41.41</v>
      </c>
      <c r="AV80" s="0" t="n">
        <v>41.41</v>
      </c>
      <c r="AY80" s="0" t="n">
        <v>41.41</v>
      </c>
      <c r="AZ80" s="0" t="n">
        <v>41.41</v>
      </c>
      <c r="BC80" s="0" t="n">
        <v>41.42</v>
      </c>
      <c r="BD80" s="0" t="n">
        <v>41.42</v>
      </c>
      <c r="BG80" s="0" t="n">
        <v>41.33</v>
      </c>
      <c r="BH80" s="0" t="n">
        <v>41.5</v>
      </c>
      <c r="BK80" s="0" t="n">
        <v>41.41</v>
      </c>
      <c r="BL80" s="0" t="n">
        <v>41.41</v>
      </c>
      <c r="BO80" s="0" t="n">
        <v>41.5</v>
      </c>
      <c r="BP80" s="0" t="n">
        <v>41.5</v>
      </c>
      <c r="BQ80" s="0" t="n">
        <v>41.41</v>
      </c>
      <c r="BR80" s="0" t="n">
        <v>41.41</v>
      </c>
      <c r="BU80" s="0" t="n">
        <v>41.33</v>
      </c>
      <c r="BV80" s="0" t="n">
        <v>41.5</v>
      </c>
      <c r="CC80" s="0" t="n">
        <v>41.41</v>
      </c>
      <c r="CD80" s="0" t="n">
        <v>41.41</v>
      </c>
      <c r="CG80" s="0" t="n">
        <v>41.41</v>
      </c>
      <c r="CH80" s="0" t="n">
        <v>41.5</v>
      </c>
      <c r="CK80" s="0" t="n">
        <v>41.42</v>
      </c>
      <c r="CL80" s="0" t="n">
        <v>41.42</v>
      </c>
      <c r="CO80" s="0" t="n">
        <v>41.41</v>
      </c>
      <c r="CP80" s="0" t="n">
        <v>41.41</v>
      </c>
      <c r="CS80" s="0" t="n">
        <v>41.35</v>
      </c>
      <c r="CT80" s="0" t="n">
        <v>41.35</v>
      </c>
      <c r="CW80" s="0" t="n">
        <v>41.33</v>
      </c>
      <c r="CX80" s="0" t="n">
        <v>41.5</v>
      </c>
      <c r="DA80" s="0" t="n">
        <v>41.333</v>
      </c>
      <c r="DB80" s="0" t="n">
        <v>41.503</v>
      </c>
    </row>
    <row r="81" ht="19.5" customHeight="1" s="671">
      <c r="B81" s="0" t="n">
        <v>24</v>
      </c>
      <c r="C81" s="0" t="n">
        <v>41.13</v>
      </c>
      <c r="D81" s="0" t="n">
        <v>41.13</v>
      </c>
      <c r="G81" s="0" t="n">
        <v>41.11</v>
      </c>
      <c r="H81" s="0" t="n">
        <v>41.2</v>
      </c>
      <c r="I81" s="0" t="inlineStr">
        <is>
          <t>44.71</t>
        </is>
      </c>
      <c r="J81" s="0" t="inlineStr">
        <is>
          <t>44.71</t>
        </is>
      </c>
      <c r="K81" s="0" t="inlineStr">
        <is>
          <t>44.28</t>
        </is>
      </c>
      <c r="L81" s="0" t="inlineStr">
        <is>
          <t>44.28</t>
        </is>
      </c>
      <c r="M81" s="0" t="inlineStr">
        <is>
          <t>45.19</t>
        </is>
      </c>
      <c r="N81" s="0" t="inlineStr">
        <is>
          <t>45.19</t>
        </is>
      </c>
      <c r="O81" s="0" t="n">
        <v>41.53</v>
      </c>
      <c r="P81" s="0" t="n">
        <v>41.53</v>
      </c>
      <c r="S81" s="0" t="n">
        <v>50.75</v>
      </c>
      <c r="T81" s="0" t="n">
        <v>50.75</v>
      </c>
      <c r="W81" s="0" t="n">
        <v>43.08</v>
      </c>
      <c r="X81" s="0" t="n">
        <v>43.08</v>
      </c>
      <c r="AA81" s="0" t="n">
        <v>41.12</v>
      </c>
      <c r="AB81" s="0" t="n">
        <v>41.12</v>
      </c>
      <c r="AE81" s="0" t="n">
        <v>39.17</v>
      </c>
      <c r="AF81" s="0" t="n">
        <v>39.17</v>
      </c>
      <c r="AI81" s="0" t="n">
        <v>40.83</v>
      </c>
      <c r="AJ81" s="0" t="n">
        <v>40.81</v>
      </c>
      <c r="AM81" s="0" t="n">
        <v>41.11</v>
      </c>
      <c r="AN81" s="0" t="n">
        <v>41.11</v>
      </c>
      <c r="AQ81" s="0" t="n">
        <v>41.12</v>
      </c>
      <c r="AR81" s="0" t="n">
        <v>41.12</v>
      </c>
      <c r="AU81" s="0" t="n">
        <v>41.11</v>
      </c>
      <c r="AV81" s="0" t="n">
        <v>41.11</v>
      </c>
      <c r="AY81" s="0" t="n">
        <v>41.12</v>
      </c>
      <c r="AZ81" s="0" t="n">
        <v>41.12</v>
      </c>
      <c r="BC81" s="0" t="n">
        <v>41.13</v>
      </c>
      <c r="BD81" s="0" t="n">
        <v>41.13</v>
      </c>
      <c r="BG81" s="0" t="n">
        <v>41.04</v>
      </c>
      <c r="BH81" s="0" t="n">
        <v>41.2</v>
      </c>
      <c r="BK81" s="0" t="n">
        <v>41.12</v>
      </c>
      <c r="BL81" s="0" t="n">
        <v>41.12</v>
      </c>
      <c r="BO81" s="0" t="n">
        <v>41.2</v>
      </c>
      <c r="BP81" s="0" t="n">
        <v>41.2</v>
      </c>
      <c r="BQ81" s="0" t="n">
        <v>41.12</v>
      </c>
      <c r="BR81" s="0" t="n">
        <v>41.12</v>
      </c>
      <c r="BU81" s="0" t="n">
        <v>41.04</v>
      </c>
      <c r="BV81" s="0" t="n">
        <v>41.2</v>
      </c>
      <c r="CC81" s="0" t="n">
        <v>41.12</v>
      </c>
      <c r="CD81" s="0" t="n">
        <v>41.12</v>
      </c>
      <c r="CG81" s="0" t="n">
        <v>41.11</v>
      </c>
      <c r="CH81" s="0" t="n">
        <v>41.2</v>
      </c>
      <c r="CK81" s="0" t="n">
        <v>41.13</v>
      </c>
      <c r="CL81" s="0" t="n">
        <v>41.13</v>
      </c>
      <c r="CO81" s="0" t="n">
        <v>41.12</v>
      </c>
      <c r="CP81" s="0" t="n">
        <v>41.12</v>
      </c>
      <c r="CS81" s="0" t="n">
        <v>41.09</v>
      </c>
      <c r="CT81" s="0" t="n">
        <v>41.09</v>
      </c>
      <c r="CW81" s="0" t="n">
        <v>41.04</v>
      </c>
      <c r="CX81" s="0" t="n">
        <v>41.2</v>
      </c>
      <c r="DA81" s="0" t="n">
        <v>41.044</v>
      </c>
      <c r="DB81" s="0" t="n">
        <v>41.204</v>
      </c>
    </row>
    <row r="82" ht="15.75" customHeight="1" s="671">
      <c r="B82" s="0" t="n">
        <v>23</v>
      </c>
      <c r="C82" s="0" t="n">
        <v>40.85</v>
      </c>
      <c r="D82" s="0" t="n">
        <v>40.85</v>
      </c>
      <c r="G82" s="0" t="n">
        <v>40.83</v>
      </c>
      <c r="H82" s="0" t="n">
        <v>40.92</v>
      </c>
      <c r="I82" s="0" t="inlineStr">
        <is>
          <t>44.40</t>
        </is>
      </c>
      <c r="J82" s="0" t="inlineStr">
        <is>
          <t>44.40</t>
        </is>
      </c>
      <c r="K82" s="0" t="inlineStr">
        <is>
          <t>43.96</t>
        </is>
      </c>
      <c r="L82" s="0" t="inlineStr">
        <is>
          <t>43.96</t>
        </is>
      </c>
      <c r="M82" s="0" t="inlineStr">
        <is>
          <t>44.88</t>
        </is>
      </c>
      <c r="N82" s="0" t="inlineStr">
        <is>
          <t>44.88</t>
        </is>
      </c>
      <c r="O82" s="0" t="n">
        <v>41.24</v>
      </c>
      <c r="P82" s="0" t="n">
        <v>41.24</v>
      </c>
      <c r="S82" s="0" t="n">
        <v>50.55</v>
      </c>
      <c r="T82" s="0" t="n">
        <v>50.55</v>
      </c>
      <c r="W82" s="0" t="n">
        <v>42.79</v>
      </c>
      <c r="X82" s="0" t="n">
        <v>42.79</v>
      </c>
      <c r="AA82" s="0" t="n">
        <v>40.83</v>
      </c>
      <c r="AB82" s="0" t="n">
        <v>40.83</v>
      </c>
      <c r="AE82" s="0" t="n">
        <v>39.09</v>
      </c>
      <c r="AF82" s="0" t="n">
        <v>39.09</v>
      </c>
      <c r="AI82" s="0" t="n">
        <v>40.54</v>
      </c>
      <c r="AJ82" s="0" t="n">
        <v>40.53</v>
      </c>
      <c r="AM82" s="0" t="n">
        <v>40.83</v>
      </c>
      <c r="AN82" s="0" t="n">
        <v>40.83</v>
      </c>
      <c r="AQ82" s="0" t="n">
        <v>40.83</v>
      </c>
      <c r="AR82" s="0" t="n">
        <v>40.83</v>
      </c>
      <c r="AU82" s="0" t="n">
        <v>40.83</v>
      </c>
      <c r="AV82" s="0" t="n">
        <v>40.83</v>
      </c>
      <c r="AY82" s="0" t="n">
        <v>40.83</v>
      </c>
      <c r="AZ82" s="0" t="n">
        <v>40.83</v>
      </c>
      <c r="BC82" s="0" t="n">
        <v>40.85</v>
      </c>
      <c r="BD82" s="0" t="n">
        <v>40.85</v>
      </c>
      <c r="BG82" s="0" t="n">
        <v>40.75</v>
      </c>
      <c r="BH82" s="0" t="n">
        <v>40.92</v>
      </c>
      <c r="BK82" s="0" t="n">
        <v>40.83</v>
      </c>
      <c r="BL82" s="0" t="n">
        <v>40.83</v>
      </c>
      <c r="BO82" s="0" t="n">
        <v>40.92</v>
      </c>
      <c r="BP82" s="0" t="n">
        <v>40.92</v>
      </c>
      <c r="BQ82" s="0" t="n">
        <v>40.83</v>
      </c>
      <c r="BR82" s="0" t="n">
        <v>40.83</v>
      </c>
      <c r="BU82" s="0" t="n">
        <v>40.75</v>
      </c>
      <c r="BV82" s="0" t="n">
        <v>40.92</v>
      </c>
      <c r="CC82" s="0" t="n">
        <v>40.83</v>
      </c>
      <c r="CD82" s="0" t="n">
        <v>40.83</v>
      </c>
      <c r="CG82" s="0" t="n">
        <v>40.83</v>
      </c>
      <c r="CH82" s="0" t="n">
        <v>40.92</v>
      </c>
      <c r="CK82" s="0" t="n">
        <v>40.85</v>
      </c>
      <c r="CL82" s="0" t="n">
        <v>40.85</v>
      </c>
      <c r="CO82" s="0" t="n">
        <v>40.83</v>
      </c>
      <c r="CP82" s="0" t="n">
        <v>40.83</v>
      </c>
      <c r="CS82" s="0" t="n">
        <v>40.82</v>
      </c>
      <c r="CT82" s="0" t="n">
        <v>40.82</v>
      </c>
      <c r="CW82" s="0" t="n">
        <v>40.75</v>
      </c>
      <c r="CX82" s="0" t="n">
        <v>40.92</v>
      </c>
      <c r="DA82" s="0" t="n">
        <v>40.75</v>
      </c>
      <c r="DB82" s="0" t="n">
        <v>40.921</v>
      </c>
    </row>
    <row r="83" ht="15.75" customHeight="1" s="671">
      <c r="B83" s="0" t="n">
        <v>22</v>
      </c>
      <c r="C83" s="0" t="n">
        <v>40.58</v>
      </c>
      <c r="D83" s="0" t="n">
        <v>40.58</v>
      </c>
      <c r="G83" s="0" t="n">
        <v>40.56</v>
      </c>
      <c r="H83" s="0" t="n">
        <v>40.68</v>
      </c>
      <c r="I83" s="0" t="inlineStr">
        <is>
          <t>44.14</t>
        </is>
      </c>
      <c r="J83" s="0" t="inlineStr">
        <is>
          <t>44.14</t>
        </is>
      </c>
      <c r="K83" s="0" t="inlineStr">
        <is>
          <t>43.66</t>
        </is>
      </c>
      <c r="L83" s="0" t="inlineStr">
        <is>
          <t>43.66</t>
        </is>
      </c>
      <c r="M83" s="0" t="inlineStr">
        <is>
          <t>44.62</t>
        </is>
      </c>
      <c r="N83" s="0" t="inlineStr">
        <is>
          <t>44.62</t>
        </is>
      </c>
      <c r="O83" s="0" t="n">
        <v>40.98</v>
      </c>
      <c r="P83" s="0" t="n">
        <v>40.98</v>
      </c>
      <c r="S83" s="0" t="n">
        <v>50.38</v>
      </c>
      <c r="T83" s="0" t="n">
        <v>50.38</v>
      </c>
      <c r="W83" s="0" t="n">
        <v>42.53</v>
      </c>
      <c r="X83" s="0" t="n">
        <v>42.53</v>
      </c>
      <c r="AA83" s="0" t="n">
        <v>40.57</v>
      </c>
      <c r="AB83" s="0" t="n">
        <v>40.57</v>
      </c>
      <c r="AE83" s="0" t="n">
        <v>38.6</v>
      </c>
      <c r="AF83" s="0" t="n">
        <v>38.6</v>
      </c>
      <c r="AI83" s="0" t="n">
        <v>40.26</v>
      </c>
      <c r="AJ83" s="0" t="n">
        <v>40.29</v>
      </c>
      <c r="AM83" s="0" t="n">
        <v>40.56</v>
      </c>
      <c r="AN83" s="0" t="n">
        <v>40.56</v>
      </c>
      <c r="AQ83" s="0" t="n">
        <v>40.57</v>
      </c>
      <c r="AR83" s="0" t="n">
        <v>40.57</v>
      </c>
      <c r="AU83" s="0" t="n">
        <v>40.56</v>
      </c>
      <c r="AV83" s="0" t="n">
        <v>40.56</v>
      </c>
      <c r="AY83" s="0" t="n">
        <v>40.57</v>
      </c>
      <c r="AZ83" s="0" t="n">
        <v>40.57</v>
      </c>
      <c r="BC83" s="0" t="n">
        <v>40.58</v>
      </c>
      <c r="BD83" s="0" t="n">
        <v>40.58</v>
      </c>
      <c r="BG83" s="0" t="n">
        <v>40.47</v>
      </c>
      <c r="BH83" s="0" t="n">
        <v>40.68</v>
      </c>
      <c r="BK83" s="0" t="n">
        <v>40.57</v>
      </c>
      <c r="BL83" s="0" t="n">
        <v>40.57</v>
      </c>
      <c r="BO83" s="0" t="n">
        <v>40.68</v>
      </c>
      <c r="BP83" s="0" t="n">
        <v>40.68</v>
      </c>
      <c r="BQ83" s="0" t="n">
        <v>40.57</v>
      </c>
      <c r="BR83" s="0" t="n">
        <v>40.57</v>
      </c>
      <c r="BU83" s="0" t="n">
        <v>40.47</v>
      </c>
      <c r="BV83" s="0" t="n">
        <v>40.68</v>
      </c>
      <c r="CC83" s="0" t="n">
        <v>40.57</v>
      </c>
      <c r="CD83" s="0" t="n">
        <v>40.57</v>
      </c>
      <c r="CG83" s="0" t="n">
        <v>40.56</v>
      </c>
      <c r="CH83" s="0" t="n">
        <v>40.68</v>
      </c>
      <c r="CK83" s="0" t="n">
        <v>40.58</v>
      </c>
      <c r="CL83" s="0" t="n">
        <v>40.58</v>
      </c>
      <c r="CO83" s="0" t="n">
        <v>40.57</v>
      </c>
      <c r="CP83" s="0" t="n">
        <v>40.57</v>
      </c>
      <c r="CS83" s="0" t="n">
        <v>40.55</v>
      </c>
      <c r="CT83" s="0" t="n">
        <v>40.55</v>
      </c>
      <c r="CW83" s="0" t="n">
        <v>40.47</v>
      </c>
      <c r="CX83" s="0" t="n">
        <v>40.68</v>
      </c>
      <c r="DA83" s="0" t="n">
        <v>40.47</v>
      </c>
      <c r="DB83" s="0" t="n">
        <v>40.681</v>
      </c>
    </row>
    <row r="84" ht="15.75" customHeight="1" s="671">
      <c r="B84" s="0" t="n">
        <v>21</v>
      </c>
      <c r="C84" s="0" t="n">
        <v>40.31</v>
      </c>
      <c r="D84" s="0" t="n">
        <v>40.31</v>
      </c>
      <c r="G84" s="0" t="n">
        <v>40.29</v>
      </c>
      <c r="H84" s="0" t="n">
        <v>40.43</v>
      </c>
      <c r="I84" s="0" t="inlineStr">
        <is>
          <t>43.87</t>
        </is>
      </c>
      <c r="J84" s="0" t="inlineStr">
        <is>
          <t>43.87</t>
        </is>
      </c>
      <c r="K84" s="0" t="inlineStr">
        <is>
          <t>43.33</t>
        </is>
      </c>
      <c r="L84" s="0" t="inlineStr">
        <is>
          <t>43.33</t>
        </is>
      </c>
      <c r="M84" s="0" t="inlineStr">
        <is>
          <t>44.36</t>
        </is>
      </c>
      <c r="N84" s="0" t="inlineStr">
        <is>
          <t>44.36</t>
        </is>
      </c>
      <c r="O84" s="0" t="n">
        <v>40.7</v>
      </c>
      <c r="P84" s="0" t="n">
        <v>40.7</v>
      </c>
      <c r="S84" s="0" t="n">
        <v>50.2</v>
      </c>
      <c r="T84" s="0" t="n">
        <v>50.2</v>
      </c>
      <c r="W84" s="0" t="n">
        <v>42.26</v>
      </c>
      <c r="X84" s="0" t="n">
        <v>42.26</v>
      </c>
      <c r="AA84" s="0" t="n">
        <v>40.3</v>
      </c>
      <c r="AB84" s="0" t="n">
        <v>40.3</v>
      </c>
      <c r="AE84" s="0" t="n">
        <v>38.4</v>
      </c>
      <c r="AF84" s="0" t="n">
        <v>38.4</v>
      </c>
      <c r="AI84" s="0" t="n">
        <v>39.96</v>
      </c>
      <c r="AJ84" s="0" t="n">
        <v>40.06</v>
      </c>
      <c r="AM84" s="0" t="n">
        <v>40.29</v>
      </c>
      <c r="AN84" s="0" t="n">
        <v>40.29</v>
      </c>
      <c r="AQ84" s="0" t="n">
        <v>40.3</v>
      </c>
      <c r="AR84" s="0" t="n">
        <v>40.3</v>
      </c>
      <c r="AU84" s="0" t="n">
        <v>40.29</v>
      </c>
      <c r="AV84" s="0" t="n">
        <v>40.29</v>
      </c>
      <c r="AY84" s="0" t="n">
        <v>40.3</v>
      </c>
      <c r="AZ84" s="0" t="n">
        <v>40.3</v>
      </c>
      <c r="BC84" s="0" t="n">
        <v>40.31</v>
      </c>
      <c r="BD84" s="0" t="n">
        <v>40.31</v>
      </c>
      <c r="BG84" s="0" t="n">
        <v>40.17</v>
      </c>
      <c r="BH84" s="0" t="n">
        <v>40.44</v>
      </c>
      <c r="BK84" s="0" t="n">
        <v>40.3</v>
      </c>
      <c r="BL84" s="0" t="n">
        <v>40.3</v>
      </c>
      <c r="BO84" s="0" t="n">
        <v>40.44</v>
      </c>
      <c r="BP84" s="0" t="n">
        <v>40.44</v>
      </c>
      <c r="BQ84" s="0" t="n">
        <v>40.3</v>
      </c>
      <c r="BR84" s="0" t="n">
        <v>40.3</v>
      </c>
      <c r="BU84" s="0" t="n">
        <v>40.17</v>
      </c>
      <c r="BV84" s="0" t="n">
        <v>40.44</v>
      </c>
      <c r="CC84" s="0" t="n">
        <v>40.3</v>
      </c>
      <c r="CD84" s="0" t="n">
        <v>40.3</v>
      </c>
      <c r="CG84" s="0" t="n">
        <v>40.29</v>
      </c>
      <c r="CH84" s="0" t="n">
        <v>40.43</v>
      </c>
      <c r="CK84" s="0" t="n">
        <v>40.31</v>
      </c>
      <c r="CL84" s="0" t="n">
        <v>40.31</v>
      </c>
      <c r="CO84" s="0" t="n">
        <v>40.3</v>
      </c>
      <c r="CP84" s="0" t="n">
        <v>40.3</v>
      </c>
      <c r="CS84" s="0" t="n">
        <v>40.3</v>
      </c>
      <c r="CT84" s="0" t="n">
        <v>40.3</v>
      </c>
      <c r="CW84" s="0" t="n">
        <v>40.17</v>
      </c>
      <c r="CX84" s="0" t="n">
        <v>40.44</v>
      </c>
      <c r="DA84" s="0" t="n">
        <v>40.172</v>
      </c>
      <c r="DB84" s="0" t="n">
        <v>40.44</v>
      </c>
    </row>
    <row r="85" ht="15.75" customHeight="1" s="671">
      <c r="B85" s="0" t="n">
        <v>20</v>
      </c>
      <c r="C85" s="0" t="n">
        <v>40.05</v>
      </c>
      <c r="D85" s="0" t="n">
        <v>40.05</v>
      </c>
      <c r="G85" s="0" t="n">
        <v>40.04</v>
      </c>
      <c r="H85" s="0" t="n">
        <v>40.2</v>
      </c>
      <c r="I85" s="0" t="inlineStr">
        <is>
          <t>43.61</t>
        </is>
      </c>
      <c r="J85" s="0" t="inlineStr">
        <is>
          <t>43.61</t>
        </is>
      </c>
      <c r="K85" s="0" t="inlineStr">
        <is>
          <t>43.03</t>
        </is>
      </c>
      <c r="L85" s="0" t="inlineStr">
        <is>
          <t>43.03</t>
        </is>
      </c>
      <c r="M85" s="0" t="inlineStr">
        <is>
          <t>44.09</t>
        </is>
      </c>
      <c r="N85" s="0" t="inlineStr">
        <is>
          <t>44.09</t>
        </is>
      </c>
      <c r="O85" s="0" t="n">
        <v>40.44</v>
      </c>
      <c r="P85" s="0" t="n">
        <v>40.44</v>
      </c>
      <c r="S85" s="0" t="n">
        <v>50.03</v>
      </c>
      <c r="T85" s="0" t="n">
        <v>50.03</v>
      </c>
      <c r="W85" s="0" t="n">
        <v>42</v>
      </c>
      <c r="X85" s="0" t="n">
        <v>42</v>
      </c>
      <c r="AA85" s="0" t="n">
        <v>40.04</v>
      </c>
      <c r="AB85" s="0" t="n">
        <v>40.04</v>
      </c>
      <c r="AE85" s="0" t="n">
        <v>37.88</v>
      </c>
      <c r="AF85" s="0" t="n">
        <v>37.88</v>
      </c>
      <c r="AI85" s="0" t="n">
        <v>39.69</v>
      </c>
      <c r="AJ85" s="0" t="n">
        <v>39.82</v>
      </c>
      <c r="AM85" s="0" t="n">
        <v>40.04</v>
      </c>
      <c r="AN85" s="0" t="n">
        <v>40.04</v>
      </c>
      <c r="AQ85" s="0" t="n">
        <v>40.04</v>
      </c>
      <c r="AR85" s="0" t="n">
        <v>40.04</v>
      </c>
      <c r="AU85" s="0" t="n">
        <v>40.04</v>
      </c>
      <c r="AV85" s="0" t="n">
        <v>40.04</v>
      </c>
      <c r="AY85" s="0" t="n">
        <v>40.04</v>
      </c>
      <c r="AZ85" s="0" t="n">
        <v>40.04</v>
      </c>
      <c r="BC85" s="0" t="n">
        <v>40.05</v>
      </c>
      <c r="BD85" s="0" t="n">
        <v>40.05</v>
      </c>
      <c r="BG85" s="0" t="n">
        <v>39.9</v>
      </c>
      <c r="BH85" s="0" t="n">
        <v>40.2</v>
      </c>
      <c r="BK85" s="0" t="n">
        <v>40.04</v>
      </c>
      <c r="BL85" s="0" t="n">
        <v>40.04</v>
      </c>
      <c r="BO85" s="0" t="n">
        <v>40.2</v>
      </c>
      <c r="BP85" s="0" t="n">
        <v>40.2</v>
      </c>
      <c r="BQ85" s="0" t="n">
        <v>40.04</v>
      </c>
      <c r="BR85" s="0" t="n">
        <v>40.04</v>
      </c>
      <c r="BU85" s="0" t="n">
        <v>39.9</v>
      </c>
      <c r="BV85" s="0" t="n">
        <v>40.2</v>
      </c>
      <c r="CC85" s="0" t="n">
        <v>40.04</v>
      </c>
      <c r="CD85" s="0" t="n">
        <v>40.04</v>
      </c>
      <c r="CG85" s="0" t="n">
        <v>40.04</v>
      </c>
      <c r="CH85" s="0" t="n">
        <v>40.2</v>
      </c>
      <c r="CK85" s="0" t="n">
        <v>40.05</v>
      </c>
      <c r="CL85" s="0" t="n">
        <v>40.05</v>
      </c>
      <c r="CO85" s="0" t="n">
        <v>40.04</v>
      </c>
      <c r="CP85" s="0" t="n">
        <v>40.04</v>
      </c>
      <c r="CS85" s="0" t="n">
        <v>40.03</v>
      </c>
      <c r="CT85" s="0" t="n">
        <v>40.03</v>
      </c>
      <c r="CW85" s="0" t="n">
        <v>39.9</v>
      </c>
      <c r="CX85" s="0" t="n">
        <v>40.2</v>
      </c>
      <c r="DA85" s="0" t="n">
        <v>39.898</v>
      </c>
      <c r="DB85" s="0" t="n">
        <v>40.202</v>
      </c>
    </row>
    <row r="86" ht="15.75" customHeight="1" s="671">
      <c r="B86" s="0" t="n">
        <v>19</v>
      </c>
      <c r="C86" s="0" t="n">
        <v>39.78</v>
      </c>
      <c r="D86" s="0" t="n">
        <v>39.78</v>
      </c>
      <c r="G86" s="0" t="n">
        <v>39.79</v>
      </c>
      <c r="H86" s="0" t="n">
        <v>39.96</v>
      </c>
      <c r="I86" s="0" t="inlineStr">
        <is>
          <t>43.34</t>
        </is>
      </c>
      <c r="J86" s="0" t="inlineStr">
        <is>
          <t>43.34</t>
        </is>
      </c>
      <c r="K86" s="0" t="inlineStr">
        <is>
          <t>42.75</t>
        </is>
      </c>
      <c r="L86" s="0" t="inlineStr">
        <is>
          <t>42.75</t>
        </is>
      </c>
      <c r="M86" s="0" t="inlineStr">
        <is>
          <t>43.83</t>
        </is>
      </c>
      <c r="N86" s="0" t="inlineStr">
        <is>
          <t>43.83</t>
        </is>
      </c>
      <c r="O86" s="0" t="n">
        <v>40.2</v>
      </c>
      <c r="P86" s="0" t="n">
        <v>40.2</v>
      </c>
      <c r="S86" s="0" t="n">
        <v>49.86</v>
      </c>
      <c r="T86" s="0" t="n">
        <v>49.86</v>
      </c>
      <c r="W86" s="0" t="n">
        <v>41.76</v>
      </c>
      <c r="X86" s="0" t="n">
        <v>41.76</v>
      </c>
      <c r="AA86" s="0" t="n">
        <v>39.8</v>
      </c>
      <c r="AB86" s="0" t="n">
        <v>39.8</v>
      </c>
      <c r="AE86" s="0" t="n">
        <v>37.51</v>
      </c>
      <c r="AF86" s="0" t="n">
        <v>37.51</v>
      </c>
      <c r="AI86" s="0" t="n">
        <v>39.44</v>
      </c>
      <c r="AJ86" s="0" t="n">
        <v>39.58</v>
      </c>
      <c r="AM86" s="0" t="n">
        <v>39.79</v>
      </c>
      <c r="AN86" s="0" t="n">
        <v>39.79</v>
      </c>
      <c r="AQ86" s="0" t="n">
        <v>39.8</v>
      </c>
      <c r="AR86" s="0" t="n">
        <v>39.8</v>
      </c>
      <c r="AU86" s="0" t="n">
        <v>39.79</v>
      </c>
      <c r="AV86" s="0" t="n">
        <v>39.79</v>
      </c>
      <c r="AY86" s="0" t="n">
        <v>39.8</v>
      </c>
      <c r="AZ86" s="0" t="n">
        <v>39.8</v>
      </c>
      <c r="BC86" s="0" t="n">
        <v>39.78</v>
      </c>
      <c r="BD86" s="0" t="n">
        <v>39.78</v>
      </c>
      <c r="BG86" s="0" t="n">
        <v>39.65</v>
      </c>
      <c r="BH86" s="0" t="n">
        <v>39.96</v>
      </c>
      <c r="BK86" s="0" t="n">
        <v>39.8</v>
      </c>
      <c r="BL86" s="0" t="n">
        <v>39.8</v>
      </c>
      <c r="BO86" s="0" t="n">
        <v>39.96</v>
      </c>
      <c r="BP86" s="0" t="n">
        <v>39.96</v>
      </c>
      <c r="BQ86" s="0" t="n">
        <v>39.8</v>
      </c>
      <c r="BR86" s="0" t="n">
        <v>39.8</v>
      </c>
      <c r="BU86" s="0" t="n">
        <v>39.65</v>
      </c>
      <c r="BV86" s="0" t="n">
        <v>39.96</v>
      </c>
      <c r="CC86" s="0" t="n">
        <v>39.8</v>
      </c>
      <c r="CD86" s="0" t="n">
        <v>39.8</v>
      </c>
      <c r="CG86" s="0" t="n">
        <v>39.79</v>
      </c>
      <c r="CH86" s="0" t="n">
        <v>39.96</v>
      </c>
      <c r="CK86" s="0" t="n">
        <v>39.78</v>
      </c>
      <c r="CL86" s="0" t="n">
        <v>39.78</v>
      </c>
      <c r="CO86" s="0" t="n">
        <v>39.8</v>
      </c>
      <c r="CP86" s="0" t="n">
        <v>39.8</v>
      </c>
      <c r="CS86" s="0" t="n">
        <v>39.75</v>
      </c>
      <c r="CT86" s="0" t="n">
        <v>39.75</v>
      </c>
      <c r="CW86" s="0" t="n">
        <v>39.65</v>
      </c>
      <c r="CX86" s="0" t="n">
        <v>39.96</v>
      </c>
      <c r="DA86" s="0" t="n">
        <v>39.648</v>
      </c>
      <c r="DB86" s="0" t="n">
        <v>39.964</v>
      </c>
    </row>
    <row r="87" ht="15.75" customHeight="1" s="671">
      <c r="B87" s="0" t="n">
        <v>18</v>
      </c>
      <c r="C87" s="0" t="n">
        <v>39.52</v>
      </c>
      <c r="D87" s="0" t="n">
        <v>39.52</v>
      </c>
      <c r="G87" s="0" t="n">
        <v>39.53</v>
      </c>
      <c r="H87" s="0" t="n">
        <v>39.68</v>
      </c>
      <c r="I87" s="0" t="inlineStr">
        <is>
          <t>43.05</t>
        </is>
      </c>
      <c r="J87" s="0" t="inlineStr">
        <is>
          <t>43.05</t>
        </is>
      </c>
      <c r="K87" s="0" t="inlineStr">
        <is>
          <t>42.48</t>
        </is>
      </c>
      <c r="L87" s="0" t="inlineStr">
        <is>
          <t>42.48</t>
        </is>
      </c>
      <c r="M87" s="0" t="inlineStr">
        <is>
          <t>43.53</t>
        </is>
      </c>
      <c r="N87" s="0" t="inlineStr">
        <is>
          <t>43.53</t>
        </is>
      </c>
      <c r="O87" s="0" t="n">
        <v>39.94</v>
      </c>
      <c r="P87" s="0" t="n">
        <v>39.94</v>
      </c>
      <c r="S87" s="0" t="n">
        <v>49.69</v>
      </c>
      <c r="T87" s="0" t="n">
        <v>49.69</v>
      </c>
      <c r="W87" s="0" t="n">
        <v>41.5</v>
      </c>
      <c r="X87" s="0" t="n">
        <v>41.5</v>
      </c>
      <c r="AA87" s="0" t="n">
        <v>39.54</v>
      </c>
      <c r="AB87" s="0" t="n">
        <v>39.54</v>
      </c>
      <c r="AE87" s="0" t="n">
        <v>37.1</v>
      </c>
      <c r="AF87" s="0" t="n">
        <v>37.1</v>
      </c>
      <c r="AI87" s="0" t="n">
        <v>39.19</v>
      </c>
      <c r="AJ87" s="0" t="n">
        <v>39.31</v>
      </c>
      <c r="AM87" s="0" t="n">
        <v>39.53</v>
      </c>
      <c r="AN87" s="0" t="n">
        <v>39.53</v>
      </c>
      <c r="AQ87" s="0" t="n">
        <v>39.54</v>
      </c>
      <c r="AR87" s="0" t="n">
        <v>39.54</v>
      </c>
      <c r="AU87" s="0" t="n">
        <v>39.53</v>
      </c>
      <c r="AV87" s="0" t="n">
        <v>39.53</v>
      </c>
      <c r="AY87" s="0" t="n">
        <v>39.54</v>
      </c>
      <c r="AZ87" s="0" t="n">
        <v>39.54</v>
      </c>
      <c r="BC87" s="0" t="n">
        <v>39.52</v>
      </c>
      <c r="BD87" s="0" t="n">
        <v>39.52</v>
      </c>
      <c r="BG87" s="0" t="n">
        <v>39.4</v>
      </c>
      <c r="BH87" s="0" t="n">
        <v>39.69</v>
      </c>
      <c r="BK87" s="0" t="n">
        <v>39.54</v>
      </c>
      <c r="BL87" s="0" t="n">
        <v>39.54</v>
      </c>
      <c r="BO87" s="0" t="n">
        <v>39.69</v>
      </c>
      <c r="BP87" s="0" t="n">
        <v>39.69</v>
      </c>
      <c r="BQ87" s="0" t="n">
        <v>39.54</v>
      </c>
      <c r="BR87" s="0" t="n">
        <v>39.54</v>
      </c>
      <c r="BU87" s="0" t="n">
        <v>39.4</v>
      </c>
      <c r="BV87" s="0" t="n">
        <v>39.69</v>
      </c>
      <c r="CC87" s="0" t="n">
        <v>39.54</v>
      </c>
      <c r="CD87" s="0" t="n">
        <v>39.54</v>
      </c>
      <c r="CG87" s="0" t="n">
        <v>39.53</v>
      </c>
      <c r="CH87" s="0" t="n">
        <v>39.68</v>
      </c>
      <c r="CK87" s="0" t="n">
        <v>39.52</v>
      </c>
      <c r="CL87" s="0" t="n">
        <v>39.52</v>
      </c>
      <c r="CO87" s="0" t="n">
        <v>39.54</v>
      </c>
      <c r="CP87" s="0" t="n">
        <v>39.54</v>
      </c>
      <c r="CS87" s="0" t="n">
        <v>39.49</v>
      </c>
      <c r="CT87" s="0" t="n">
        <v>39.49</v>
      </c>
      <c r="CW87" s="0" t="n">
        <v>39.4</v>
      </c>
      <c r="CX87" s="0" t="n">
        <v>39.69</v>
      </c>
      <c r="DA87" s="0" t="n">
        <v>39.398</v>
      </c>
      <c r="DB87" s="0" t="n">
        <v>39.689</v>
      </c>
    </row>
    <row r="88" ht="15.75" customHeight="1" s="671">
      <c r="B88" s="0" t="n">
        <v>17</v>
      </c>
      <c r="C88" s="0" t="n">
        <v>39.24</v>
      </c>
      <c r="D88" s="0" t="n">
        <v>39.24</v>
      </c>
      <c r="G88" s="0" t="n">
        <v>39.26</v>
      </c>
      <c r="H88" s="0" t="n">
        <v>39.41</v>
      </c>
      <c r="I88" s="0" t="inlineStr">
        <is>
          <t>42.74</t>
        </is>
      </c>
      <c r="J88" s="0" t="inlineStr">
        <is>
          <t>42.74</t>
        </is>
      </c>
      <c r="K88" s="0" t="inlineStr">
        <is>
          <t>42.18</t>
        </is>
      </c>
      <c r="L88" s="0" t="inlineStr">
        <is>
          <t>42.18</t>
        </is>
      </c>
      <c r="M88" s="0" t="inlineStr">
        <is>
          <t>43.22</t>
        </is>
      </c>
      <c r="N88" s="0" t="inlineStr">
        <is>
          <t>43.22</t>
        </is>
      </c>
      <c r="O88" s="0" t="n">
        <v>39.66</v>
      </c>
      <c r="P88" s="0" t="n">
        <v>39.66</v>
      </c>
      <c r="S88" s="0" t="n">
        <v>49.51</v>
      </c>
      <c r="T88" s="0" t="n">
        <v>49.51</v>
      </c>
      <c r="W88" s="0" t="n">
        <v>41.22</v>
      </c>
      <c r="X88" s="0" t="n">
        <v>41.22</v>
      </c>
      <c r="AA88" s="0" t="n">
        <v>39.27</v>
      </c>
      <c r="AB88" s="0" t="n">
        <v>39.27</v>
      </c>
      <c r="AE88" s="0" t="n">
        <v>36.58</v>
      </c>
      <c r="AF88" s="0" t="n">
        <v>36.58</v>
      </c>
      <c r="AI88" s="0" t="n">
        <v>38.93</v>
      </c>
      <c r="AJ88" s="0" t="n">
        <v>39.04</v>
      </c>
      <c r="AM88" s="0" t="n">
        <v>39.26</v>
      </c>
      <c r="AN88" s="0" t="n">
        <v>39.26</v>
      </c>
      <c r="AQ88" s="0" t="n">
        <v>39.26</v>
      </c>
      <c r="AR88" s="0" t="n">
        <v>39.26</v>
      </c>
      <c r="AU88" s="0" t="n">
        <v>39.26</v>
      </c>
      <c r="AV88" s="0" t="n">
        <v>39.26</v>
      </c>
      <c r="AY88" s="0" t="n">
        <v>39.26</v>
      </c>
      <c r="AZ88" s="0" t="n">
        <v>39.26</v>
      </c>
      <c r="BC88" s="0" t="n">
        <v>39.24</v>
      </c>
      <c r="BD88" s="0" t="n">
        <v>39.24</v>
      </c>
      <c r="BG88" s="0" t="n">
        <v>39.13</v>
      </c>
      <c r="BH88" s="0" t="n">
        <v>39.41</v>
      </c>
      <c r="BK88" s="0" t="n">
        <v>39.27</v>
      </c>
      <c r="BL88" s="0" t="n">
        <v>39.27</v>
      </c>
      <c r="BO88" s="0" t="n">
        <v>39.41</v>
      </c>
      <c r="BP88" s="0" t="n">
        <v>39.41</v>
      </c>
      <c r="BQ88" s="0" t="n">
        <v>39.26</v>
      </c>
      <c r="BR88" s="0" t="n">
        <v>39.26</v>
      </c>
      <c r="BU88" s="0" t="n">
        <v>39.13</v>
      </c>
      <c r="BV88" s="0" t="n">
        <v>39.41</v>
      </c>
      <c r="CC88" s="0" t="n">
        <v>39.26</v>
      </c>
      <c r="CD88" s="0" t="n">
        <v>39.26</v>
      </c>
      <c r="CG88" s="0" t="n">
        <v>39.26</v>
      </c>
      <c r="CH88" s="0" t="n">
        <v>39.41</v>
      </c>
      <c r="CK88" s="0" t="n">
        <v>39.24</v>
      </c>
      <c r="CL88" s="0" t="n">
        <v>39.24</v>
      </c>
      <c r="CO88" s="0" t="n">
        <v>39.26</v>
      </c>
      <c r="CP88" s="0" t="n">
        <v>39.26</v>
      </c>
      <c r="CS88" s="0" t="n">
        <v>39.23</v>
      </c>
      <c r="CT88" s="0" t="n">
        <v>39.23</v>
      </c>
      <c r="CW88" s="0" t="n">
        <v>39.13</v>
      </c>
      <c r="CX88" s="0" t="n">
        <v>39.41</v>
      </c>
      <c r="DA88" s="0" t="n">
        <v>39.133</v>
      </c>
      <c r="DB88" s="0" t="n">
        <v>39.414</v>
      </c>
    </row>
    <row r="89" ht="15.75" customHeight="1" s="671">
      <c r="B89" s="0" t="n">
        <v>16</v>
      </c>
      <c r="C89" s="0" t="n">
        <v>38.96</v>
      </c>
      <c r="D89" s="0" t="n">
        <v>38.96</v>
      </c>
      <c r="G89" s="0" t="n">
        <v>38.97</v>
      </c>
      <c r="H89" s="0" t="n">
        <v>39.12</v>
      </c>
      <c r="I89" s="0" t="inlineStr">
        <is>
          <t>42.43</t>
        </is>
      </c>
      <c r="J89" s="0" t="inlineStr">
        <is>
          <t>42.43</t>
        </is>
      </c>
      <c r="K89" s="0" t="inlineStr">
        <is>
          <t>41.86</t>
        </is>
      </c>
      <c r="L89" s="0" t="inlineStr">
        <is>
          <t>41.86</t>
        </is>
      </c>
      <c r="M89" s="0" t="inlineStr">
        <is>
          <t>42.91</t>
        </is>
      </c>
      <c r="N89" s="0" t="inlineStr">
        <is>
          <t>42.91</t>
        </is>
      </c>
      <c r="O89" s="0" t="n">
        <v>39.37</v>
      </c>
      <c r="P89" s="0" t="n">
        <v>39.37</v>
      </c>
      <c r="S89" s="0" t="n">
        <v>49.32</v>
      </c>
      <c r="T89" s="0" t="n">
        <v>49.32</v>
      </c>
      <c r="W89" s="0" t="n">
        <v>40.94</v>
      </c>
      <c r="X89" s="0" t="n">
        <v>40.94</v>
      </c>
      <c r="AA89" s="0" t="n">
        <v>38.98</v>
      </c>
      <c r="AB89" s="0" t="n">
        <v>38.98</v>
      </c>
      <c r="AE89" s="0" t="n">
        <v>36.19</v>
      </c>
      <c r="AF89" s="0" t="n">
        <v>36.19</v>
      </c>
      <c r="AI89" s="0" t="n">
        <v>38.64</v>
      </c>
      <c r="AJ89" s="0" t="n">
        <v>38.76</v>
      </c>
      <c r="AM89" s="0" t="n">
        <v>38.97</v>
      </c>
      <c r="AN89" s="0" t="n">
        <v>38.97</v>
      </c>
      <c r="AQ89" s="0" t="n">
        <v>38.98</v>
      </c>
      <c r="AR89" s="0" t="n">
        <v>38.98</v>
      </c>
      <c r="AU89" s="0" t="n">
        <v>38.97</v>
      </c>
      <c r="AV89" s="0" t="n">
        <v>38.97</v>
      </c>
      <c r="AY89" s="0" t="n">
        <v>38.98</v>
      </c>
      <c r="AZ89" s="0" t="n">
        <v>38.98</v>
      </c>
      <c r="BC89" s="0" t="n">
        <v>38.96</v>
      </c>
      <c r="BD89" s="0" t="n">
        <v>38.96</v>
      </c>
      <c r="BG89" s="0" t="n">
        <v>38.84</v>
      </c>
      <c r="BH89" s="0" t="n">
        <v>39.13</v>
      </c>
      <c r="BK89" s="0" t="n">
        <v>38.98</v>
      </c>
      <c r="BL89" s="0" t="n">
        <v>38.98</v>
      </c>
      <c r="BO89" s="0" t="n">
        <v>39.13</v>
      </c>
      <c r="BP89" s="0" t="n">
        <v>39.13</v>
      </c>
      <c r="BQ89" s="0" t="n">
        <v>38.98</v>
      </c>
      <c r="BR89" s="0" t="n">
        <v>38.98</v>
      </c>
      <c r="BU89" s="0" t="n">
        <v>38.84</v>
      </c>
      <c r="BV89" s="0" t="n">
        <v>39.13</v>
      </c>
      <c r="CC89" s="0" t="n">
        <v>38.98</v>
      </c>
      <c r="CD89" s="0" t="n">
        <v>38.98</v>
      </c>
      <c r="CG89" s="0" t="n">
        <v>38.97</v>
      </c>
      <c r="CH89" s="0" t="n">
        <v>39.12</v>
      </c>
      <c r="CK89" s="0" t="n">
        <v>38.96</v>
      </c>
      <c r="CL89" s="0" t="n">
        <v>38.96</v>
      </c>
      <c r="CO89" s="0" t="n">
        <v>38.98</v>
      </c>
      <c r="CP89" s="0" t="n">
        <v>38.98</v>
      </c>
      <c r="CS89" s="0" t="n">
        <v>38.97</v>
      </c>
      <c r="CT89" s="0" t="n">
        <v>38.97</v>
      </c>
      <c r="CW89" s="0" t="n">
        <v>38.84</v>
      </c>
      <c r="CX89" s="0" t="n">
        <v>39.13</v>
      </c>
      <c r="DA89" s="0" t="n">
        <v>38.841</v>
      </c>
      <c r="DB89" s="0" t="n">
        <v>39.128</v>
      </c>
    </row>
    <row r="90" ht="15.75" customHeight="1" s="671">
      <c r="B90" s="0" t="n">
        <v>15</v>
      </c>
      <c r="C90" s="0" t="n">
        <v>38.68</v>
      </c>
      <c r="D90" s="0" t="n">
        <v>38.68</v>
      </c>
      <c r="G90" s="0" t="n">
        <v>38.69</v>
      </c>
      <c r="H90" s="0" t="n">
        <v>38.83</v>
      </c>
      <c r="I90" s="0" t="inlineStr">
        <is>
          <t>42.10</t>
        </is>
      </c>
      <c r="J90" s="0" t="inlineStr">
        <is>
          <t>42.10</t>
        </is>
      </c>
      <c r="K90" s="0" t="inlineStr">
        <is>
          <t>41.57</t>
        </is>
      </c>
      <c r="L90" s="0" t="inlineStr">
        <is>
          <t>41.57</t>
        </is>
      </c>
      <c r="M90" s="0" t="inlineStr">
        <is>
          <t>42.58</t>
        </is>
      </c>
      <c r="N90" s="0" t="inlineStr">
        <is>
          <t>42.58</t>
        </is>
      </c>
      <c r="O90" s="0" t="n">
        <v>39.08</v>
      </c>
      <c r="P90" s="0" t="n">
        <v>39.08</v>
      </c>
      <c r="S90" s="0" t="n">
        <v>49.13</v>
      </c>
      <c r="T90" s="0" t="n">
        <v>49.13</v>
      </c>
      <c r="W90" s="0" t="n">
        <v>40.65</v>
      </c>
      <c r="X90" s="0" t="n">
        <v>40.65</v>
      </c>
      <c r="AA90" s="0" t="n">
        <v>38.69</v>
      </c>
      <c r="AB90" s="0" t="n">
        <v>38.69</v>
      </c>
      <c r="AE90" s="0" t="n">
        <v>35.81</v>
      </c>
      <c r="AF90" s="0" t="n">
        <v>35.81</v>
      </c>
      <c r="AI90" s="0" t="n">
        <v>38.36</v>
      </c>
      <c r="AJ90" s="0" t="n">
        <v>38.46</v>
      </c>
      <c r="AM90" s="0" t="n">
        <v>38.69</v>
      </c>
      <c r="AN90" s="0" t="n">
        <v>38.69</v>
      </c>
      <c r="AQ90" s="0" t="n">
        <v>38.69</v>
      </c>
      <c r="AR90" s="0" t="n">
        <v>38.69</v>
      </c>
      <c r="AU90" s="0" t="n">
        <v>38.69</v>
      </c>
      <c r="AV90" s="0" t="n">
        <v>38.69</v>
      </c>
      <c r="AY90" s="0" t="n">
        <v>38.69</v>
      </c>
      <c r="AZ90" s="0" t="n">
        <v>38.69</v>
      </c>
      <c r="BC90" s="0" t="n">
        <v>38.68</v>
      </c>
      <c r="BD90" s="0" t="n">
        <v>38.68</v>
      </c>
      <c r="BG90" s="0" t="n">
        <v>38.57</v>
      </c>
      <c r="BH90" s="0" t="n">
        <v>38.83</v>
      </c>
      <c r="BK90" s="0" t="n">
        <v>38.69</v>
      </c>
      <c r="BL90" s="0" t="n">
        <v>38.69</v>
      </c>
      <c r="BO90" s="0" t="n">
        <v>38.83</v>
      </c>
      <c r="BP90" s="0" t="n">
        <v>38.83</v>
      </c>
      <c r="BQ90" s="0" t="n">
        <v>38.69</v>
      </c>
      <c r="BR90" s="0" t="n">
        <v>38.69</v>
      </c>
      <c r="BU90" s="0" t="n">
        <v>38.57</v>
      </c>
      <c r="BV90" s="0" t="n">
        <v>38.83</v>
      </c>
      <c r="CC90" s="0" t="n">
        <v>38.69</v>
      </c>
      <c r="CD90" s="0" t="n">
        <v>38.69</v>
      </c>
      <c r="CG90" s="0" t="n">
        <v>38.69</v>
      </c>
      <c r="CH90" s="0" t="n">
        <v>38.83</v>
      </c>
      <c r="CK90" s="0" t="n">
        <v>38.68</v>
      </c>
      <c r="CL90" s="0" t="n">
        <v>38.68</v>
      </c>
      <c r="CO90" s="0" t="n">
        <v>38.69</v>
      </c>
      <c r="CP90" s="0" t="n">
        <v>38.69</v>
      </c>
      <c r="CS90" s="0" t="n">
        <v>38.7</v>
      </c>
      <c r="CT90" s="0" t="n">
        <v>38.7</v>
      </c>
      <c r="CW90" s="0" t="n">
        <v>38.57</v>
      </c>
      <c r="CX90" s="0" t="n">
        <v>38.83</v>
      </c>
      <c r="DA90" s="0" t="n">
        <v>38.567</v>
      </c>
      <c r="DB90" s="0" t="n">
        <v>38.832</v>
      </c>
    </row>
    <row r="91" ht="15.75" customHeight="1" s="671">
      <c r="B91" s="0" t="n">
        <v>14</v>
      </c>
      <c r="C91" s="0" t="n">
        <v>38.41</v>
      </c>
      <c r="D91" s="0" t="n">
        <v>38.41</v>
      </c>
      <c r="G91" s="0" t="n">
        <v>38.42</v>
      </c>
      <c r="H91" s="0" t="n">
        <v>38.54</v>
      </c>
      <c r="I91" s="0" t="inlineStr">
        <is>
          <t>41.79</t>
        </is>
      </c>
      <c r="J91" s="0" t="inlineStr">
        <is>
          <t>41.79</t>
        </is>
      </c>
      <c r="K91" s="0" t="inlineStr">
        <is>
          <t>41.28</t>
        </is>
      </c>
      <c r="L91" s="0" t="inlineStr">
        <is>
          <t>41.28</t>
        </is>
      </c>
      <c r="M91" s="0" t="inlineStr">
        <is>
          <t>42.28</t>
        </is>
      </c>
      <c r="N91" s="0" t="inlineStr">
        <is>
          <t>42.28</t>
        </is>
      </c>
      <c r="O91" s="0" t="n">
        <v>38.8</v>
      </c>
      <c r="P91" s="0" t="n">
        <v>38.8</v>
      </c>
      <c r="S91" s="0" t="n">
        <v>48.95</v>
      </c>
      <c r="T91" s="0" t="n">
        <v>48.95</v>
      </c>
      <c r="W91" s="0" t="n">
        <v>40.38</v>
      </c>
      <c r="X91" s="0" t="n">
        <v>40.38</v>
      </c>
      <c r="AA91" s="0" t="n">
        <v>38.42</v>
      </c>
      <c r="AB91" s="0" t="n">
        <v>38.42</v>
      </c>
      <c r="AE91" s="0" t="n">
        <v>35.19</v>
      </c>
      <c r="AF91" s="0" t="n">
        <v>35.19</v>
      </c>
      <c r="AI91" s="0" t="n">
        <v>38.11</v>
      </c>
      <c r="AJ91" s="0" t="n">
        <v>38.18</v>
      </c>
      <c r="AM91" s="0" t="n">
        <v>38.42</v>
      </c>
      <c r="AN91" s="0" t="n">
        <v>38.42</v>
      </c>
      <c r="AQ91" s="0" t="n">
        <v>38.42</v>
      </c>
      <c r="AR91" s="0" t="n">
        <v>38.42</v>
      </c>
      <c r="AU91" s="0" t="n">
        <v>38.42</v>
      </c>
      <c r="AV91" s="0" t="n">
        <v>38.42</v>
      </c>
      <c r="AY91" s="0" t="n">
        <v>38.42</v>
      </c>
      <c r="AZ91" s="0" t="n">
        <v>38.42</v>
      </c>
      <c r="BC91" s="0" t="n">
        <v>38.41</v>
      </c>
      <c r="BD91" s="0" t="n">
        <v>38.41</v>
      </c>
      <c r="BG91" s="0" t="n">
        <v>38.31</v>
      </c>
      <c r="BH91" s="0" t="n">
        <v>38.55</v>
      </c>
      <c r="BK91" s="0" t="n">
        <v>38.42</v>
      </c>
      <c r="BL91" s="0" t="n">
        <v>38.42</v>
      </c>
      <c r="BO91" s="0" t="n">
        <v>38.55</v>
      </c>
      <c r="BP91" s="0" t="n">
        <v>38.55</v>
      </c>
      <c r="BQ91" s="0" t="n">
        <v>38.42</v>
      </c>
      <c r="BR91" s="0" t="n">
        <v>38.42</v>
      </c>
      <c r="BU91" s="0" t="n">
        <v>38.31</v>
      </c>
      <c r="BV91" s="0" t="n">
        <v>38.55</v>
      </c>
      <c r="CC91" s="0" t="n">
        <v>38.42</v>
      </c>
      <c r="CD91" s="0" t="n">
        <v>38.42</v>
      </c>
      <c r="CG91" s="0" t="n">
        <v>38.42</v>
      </c>
      <c r="CH91" s="0" t="n">
        <v>38.54</v>
      </c>
      <c r="CK91" s="0" t="n">
        <v>38.41</v>
      </c>
      <c r="CL91" s="0" t="n">
        <v>38.41</v>
      </c>
      <c r="CO91" s="0" t="n">
        <v>38.42</v>
      </c>
      <c r="CP91" s="0" t="n">
        <v>38.42</v>
      </c>
      <c r="CS91" s="0" t="n">
        <v>38.44</v>
      </c>
      <c r="CT91" s="0" t="n">
        <v>38.44</v>
      </c>
      <c r="CW91" s="0" t="n">
        <v>38.31</v>
      </c>
      <c r="CX91" s="0" t="n">
        <v>38.55</v>
      </c>
      <c r="DA91" s="0" t="n">
        <v>38.315</v>
      </c>
      <c r="DB91" s="0" t="n">
        <v>38.546</v>
      </c>
    </row>
    <row r="92" ht="15.75" customHeight="1" s="671">
      <c r="B92" s="0" t="n">
        <v>13</v>
      </c>
      <c r="C92" s="0" t="n">
        <v>38.14</v>
      </c>
      <c r="D92" s="0" t="n">
        <v>38.14</v>
      </c>
      <c r="G92" s="0" t="n">
        <v>38.15</v>
      </c>
      <c r="H92" s="0" t="n">
        <v>38.25</v>
      </c>
      <c r="I92" s="0" t="inlineStr">
        <is>
          <t>41.46</t>
        </is>
      </c>
      <c r="J92" s="0" t="inlineStr">
        <is>
          <t>41.46</t>
        </is>
      </c>
      <c r="K92" s="0" t="inlineStr">
        <is>
          <t>41.01</t>
        </is>
      </c>
      <c r="L92" s="0" t="inlineStr">
        <is>
          <t>41.01</t>
        </is>
      </c>
      <c r="M92" s="0" t="inlineStr">
        <is>
          <t>41.95</t>
        </is>
      </c>
      <c r="N92" s="0" t="inlineStr">
        <is>
          <t>41.95</t>
        </is>
      </c>
      <c r="O92" s="0" t="n">
        <v>38.53</v>
      </c>
      <c r="P92" s="0" t="n">
        <v>38.53</v>
      </c>
      <c r="S92" s="0" t="n">
        <v>48.77</v>
      </c>
      <c r="T92" s="0" t="n">
        <v>48.77</v>
      </c>
      <c r="W92" s="0" t="n">
        <v>40.11</v>
      </c>
      <c r="X92" s="0" t="n">
        <v>40.11</v>
      </c>
      <c r="AA92" s="0" t="n">
        <v>38.15</v>
      </c>
      <c r="AB92" s="0" t="n">
        <v>38.15</v>
      </c>
      <c r="AE92" s="0" t="n">
        <v>35.01</v>
      </c>
      <c r="AF92" s="0" t="n">
        <v>35.01</v>
      </c>
      <c r="AI92" s="0" t="n">
        <v>37.86</v>
      </c>
      <c r="AJ92" s="0" t="n">
        <v>37.89</v>
      </c>
      <c r="AM92" s="0" t="n">
        <v>38.15</v>
      </c>
      <c r="AN92" s="0" t="n">
        <v>38.15</v>
      </c>
      <c r="AQ92" s="0" t="n">
        <v>38.15</v>
      </c>
      <c r="AR92" s="0" t="n">
        <v>38.15</v>
      </c>
      <c r="AU92" s="0" t="n">
        <v>38.15</v>
      </c>
      <c r="AV92" s="0" t="n">
        <v>38.15</v>
      </c>
      <c r="AY92" s="0" t="n">
        <v>38.15</v>
      </c>
      <c r="AZ92" s="0" t="n">
        <v>38.15</v>
      </c>
      <c r="BC92" s="0" t="n">
        <v>38.14</v>
      </c>
      <c r="BD92" s="0" t="n">
        <v>38.14</v>
      </c>
      <c r="BG92" s="0" t="n">
        <v>38.06</v>
      </c>
      <c r="BH92" s="0" t="n">
        <v>38.25</v>
      </c>
      <c r="BK92" s="0" t="n">
        <v>38.15</v>
      </c>
      <c r="BL92" s="0" t="n">
        <v>38.15</v>
      </c>
      <c r="BO92" s="0" t="n">
        <v>38.25</v>
      </c>
      <c r="BP92" s="0" t="n">
        <v>38.25</v>
      </c>
      <c r="BQ92" s="0" t="n">
        <v>38.15</v>
      </c>
      <c r="BR92" s="0" t="n">
        <v>38.15</v>
      </c>
      <c r="BU92" s="0" t="n">
        <v>38.06</v>
      </c>
      <c r="BV92" s="0" t="n">
        <v>38.25</v>
      </c>
      <c r="CC92" s="0" t="n">
        <v>38.15</v>
      </c>
      <c r="CD92" s="0" t="n">
        <v>38.15</v>
      </c>
      <c r="CG92" s="0" t="n">
        <v>38.15</v>
      </c>
      <c r="CH92" s="0" t="n">
        <v>38.25</v>
      </c>
      <c r="CK92" s="0" t="n">
        <v>38.14</v>
      </c>
      <c r="CL92" s="0" t="n">
        <v>38.14</v>
      </c>
      <c r="CO92" s="0" t="n">
        <v>38.15</v>
      </c>
      <c r="CP92" s="0" t="n">
        <v>38.15</v>
      </c>
      <c r="CS92" s="0" t="n">
        <v>38.21</v>
      </c>
      <c r="CT92" s="0" t="n">
        <v>38.21</v>
      </c>
      <c r="CW92" s="0" t="n">
        <v>38.06</v>
      </c>
      <c r="CX92" s="0" t="n">
        <v>38.25</v>
      </c>
      <c r="DA92" s="0" t="n">
        <v>38.063</v>
      </c>
      <c r="DB92" s="0" t="n">
        <v>38.253</v>
      </c>
    </row>
    <row r="93" ht="15.75" customHeight="1" s="671">
      <c r="B93" s="0" t="n">
        <v>12</v>
      </c>
      <c r="C93" s="0" t="n">
        <v>37.87</v>
      </c>
      <c r="D93" s="0" t="n">
        <v>37.87</v>
      </c>
      <c r="G93" s="0" t="n">
        <v>37.87</v>
      </c>
      <c r="H93" s="0" t="n">
        <v>37.96</v>
      </c>
      <c r="I93" s="0" t="inlineStr">
        <is>
          <t>41.14</t>
        </is>
      </c>
      <c r="J93" s="0" t="inlineStr">
        <is>
          <t>41.14</t>
        </is>
      </c>
      <c r="K93" s="0" t="inlineStr">
        <is>
          <t>40.71</t>
        </is>
      </c>
      <c r="L93" s="0" t="inlineStr">
        <is>
          <t>40.71</t>
        </is>
      </c>
      <c r="M93" s="0" t="inlineStr">
        <is>
          <t>41.63</t>
        </is>
      </c>
      <c r="N93" s="0" t="inlineStr">
        <is>
          <t>41.63</t>
        </is>
      </c>
      <c r="O93" s="0" t="n">
        <v>38.25</v>
      </c>
      <c r="P93" s="0" t="n">
        <v>38.25</v>
      </c>
      <c r="S93" s="0" t="n">
        <v>48.58</v>
      </c>
      <c r="T93" s="0" t="n">
        <v>48.58</v>
      </c>
      <c r="W93" s="0" t="n">
        <v>39.83</v>
      </c>
      <c r="X93" s="0" t="n">
        <v>39.83</v>
      </c>
      <c r="AA93" s="0" t="n">
        <v>37.87</v>
      </c>
      <c r="AB93" s="0" t="n">
        <v>37.87</v>
      </c>
      <c r="AE93" s="0" t="n">
        <v>34.62</v>
      </c>
      <c r="AF93" s="0" t="n">
        <v>34.62</v>
      </c>
      <c r="AI93" s="0" t="n">
        <v>37.59</v>
      </c>
      <c r="AJ93" s="0" t="n">
        <v>37.6</v>
      </c>
      <c r="AM93" s="0" t="n">
        <v>37.87</v>
      </c>
      <c r="AN93" s="0" t="n">
        <v>37.87</v>
      </c>
      <c r="AQ93" s="0" t="n">
        <v>37.87</v>
      </c>
      <c r="AR93" s="0" t="n">
        <v>37.87</v>
      </c>
      <c r="AU93" s="0" t="n">
        <v>37.87</v>
      </c>
      <c r="AV93" s="0" t="n">
        <v>37.87</v>
      </c>
      <c r="AY93" s="0" t="n">
        <v>37.87</v>
      </c>
      <c r="AZ93" s="0" t="n">
        <v>37.87</v>
      </c>
      <c r="BC93" s="0" t="n">
        <v>37.87</v>
      </c>
      <c r="BD93" s="0" t="n">
        <v>37.87</v>
      </c>
      <c r="BG93" s="0" t="n">
        <v>37.79</v>
      </c>
      <c r="BH93" s="0" t="n">
        <v>37.96</v>
      </c>
      <c r="BK93" s="0" t="n">
        <v>37.87</v>
      </c>
      <c r="BL93" s="0" t="n">
        <v>37.87</v>
      </c>
      <c r="BO93" s="0" t="n">
        <v>37.96</v>
      </c>
      <c r="BP93" s="0" t="n">
        <v>37.96</v>
      </c>
      <c r="BQ93" s="0" t="n">
        <v>37.87</v>
      </c>
      <c r="BR93" s="0" t="n">
        <v>37.87</v>
      </c>
      <c r="BU93" s="0" t="n">
        <v>37.79</v>
      </c>
      <c r="BV93" s="0" t="n">
        <v>37.96</v>
      </c>
      <c r="CC93" s="0" t="n">
        <v>37.87</v>
      </c>
      <c r="CD93" s="0" t="n">
        <v>37.87</v>
      </c>
      <c r="CG93" s="0" t="n">
        <v>37.87</v>
      </c>
      <c r="CH93" s="0" t="n">
        <v>37.96</v>
      </c>
      <c r="CK93" s="0" t="n">
        <v>37.87</v>
      </c>
      <c r="CL93" s="0" t="n">
        <v>37.87</v>
      </c>
      <c r="CO93" s="0" t="n">
        <v>37.87</v>
      </c>
      <c r="CP93" s="0" t="n">
        <v>37.87</v>
      </c>
      <c r="CS93" s="0" t="n">
        <v>37.98</v>
      </c>
      <c r="CT93" s="0" t="n">
        <v>37.98</v>
      </c>
      <c r="CW93" s="0" t="n">
        <v>37.79</v>
      </c>
      <c r="CX93" s="0" t="n">
        <v>37.96</v>
      </c>
      <c r="DA93" s="0" t="n">
        <v>37.793</v>
      </c>
      <c r="DB93" s="0" t="n">
        <v>37.96</v>
      </c>
    </row>
    <row r="94" ht="15.75" customHeight="1" s="671">
      <c r="B94" s="0" t="n">
        <v>11</v>
      </c>
      <c r="C94" s="0" t="n">
        <v>37.61</v>
      </c>
      <c r="D94" s="0" t="n">
        <v>37.61</v>
      </c>
      <c r="G94" s="0" t="n">
        <v>37.57</v>
      </c>
      <c r="H94" s="0" t="n">
        <v>37.65</v>
      </c>
      <c r="I94" s="0" t="inlineStr">
        <is>
          <t>40.81</t>
        </is>
      </c>
      <c r="J94" s="0" t="inlineStr">
        <is>
          <t>40.81</t>
        </is>
      </c>
      <c r="K94" s="0" t="inlineStr">
        <is>
          <t>40.40</t>
        </is>
      </c>
      <c r="L94" s="0" t="inlineStr">
        <is>
          <t>40.40</t>
        </is>
      </c>
      <c r="M94" s="0" t="inlineStr">
        <is>
          <t>41.30</t>
        </is>
      </c>
      <c r="N94" s="0" t="inlineStr">
        <is>
          <t>41.30</t>
        </is>
      </c>
      <c r="O94" s="0" t="n">
        <v>37.96</v>
      </c>
      <c r="P94" s="0" t="n">
        <v>37.96</v>
      </c>
      <c r="S94" s="0" t="n">
        <v>48.39</v>
      </c>
      <c r="T94" s="0" t="n">
        <v>48.39</v>
      </c>
      <c r="W94" s="0" t="n">
        <v>39.54</v>
      </c>
      <c r="X94" s="0" t="n">
        <v>39.54</v>
      </c>
      <c r="AA94" s="0" t="n">
        <v>37.58</v>
      </c>
      <c r="AB94" s="0" t="n">
        <v>37.58</v>
      </c>
      <c r="AE94" s="0" t="n">
        <v>34.02</v>
      </c>
      <c r="AF94" s="0" t="n">
        <v>34.02</v>
      </c>
      <c r="AI94" s="0" t="n">
        <v>37.32</v>
      </c>
      <c r="AJ94" s="0" t="n">
        <v>37.3</v>
      </c>
      <c r="AM94" s="0" t="n">
        <v>37.57</v>
      </c>
      <c r="AN94" s="0" t="n">
        <v>37.57</v>
      </c>
      <c r="AQ94" s="0" t="n">
        <v>37.58</v>
      </c>
      <c r="AR94" s="0" t="n">
        <v>37.58</v>
      </c>
      <c r="AU94" s="0" t="n">
        <v>37.57</v>
      </c>
      <c r="AV94" s="0" t="n">
        <v>37.57</v>
      </c>
      <c r="AY94" s="0" t="n">
        <v>37.58</v>
      </c>
      <c r="AZ94" s="0" t="n">
        <v>37.58</v>
      </c>
      <c r="BC94" s="0" t="n">
        <v>37.61</v>
      </c>
      <c r="BD94" s="0" t="n">
        <v>37.61</v>
      </c>
      <c r="BG94" s="0" t="n">
        <v>37.51</v>
      </c>
      <c r="BH94" s="0" t="n">
        <v>37.67</v>
      </c>
      <c r="BK94" s="0" t="n">
        <v>37.58</v>
      </c>
      <c r="BL94" s="0" t="n">
        <v>37.58</v>
      </c>
      <c r="BO94" s="0" t="n">
        <v>37.66</v>
      </c>
      <c r="BP94" s="0" t="n">
        <v>37.66</v>
      </c>
      <c r="BQ94" s="0" t="n">
        <v>37.58</v>
      </c>
      <c r="BR94" s="0" t="n">
        <v>37.58</v>
      </c>
      <c r="BU94" s="0" t="n">
        <v>37.51</v>
      </c>
      <c r="BV94" s="0" t="n">
        <v>37.65</v>
      </c>
      <c r="CC94" s="0" t="n">
        <v>37.58</v>
      </c>
      <c r="CD94" s="0" t="n">
        <v>37.58</v>
      </c>
      <c r="CG94" s="0" t="n">
        <v>37.57</v>
      </c>
      <c r="CH94" s="0" t="n">
        <v>37.65</v>
      </c>
      <c r="CK94" s="0" t="n">
        <v>37.61</v>
      </c>
      <c r="CL94" s="0" t="n">
        <v>37.61</v>
      </c>
      <c r="CO94" s="0" t="n">
        <v>37.58</v>
      </c>
      <c r="CP94" s="0" t="n">
        <v>37.58</v>
      </c>
      <c r="CS94" s="0" t="n">
        <v>37.71</v>
      </c>
      <c r="CT94" s="0" t="n">
        <v>37.71</v>
      </c>
      <c r="CW94" s="0" t="n">
        <v>37.51</v>
      </c>
      <c r="CX94" s="0" t="n">
        <v>37.65</v>
      </c>
      <c r="DA94" s="0" t="n">
        <v>37.513</v>
      </c>
      <c r="DB94" s="0" t="n">
        <v>37.654</v>
      </c>
    </row>
    <row r="95" ht="15.75" customHeight="1" s="671">
      <c r="B95" s="0" t="n">
        <v>10</v>
      </c>
      <c r="C95" s="0" t="n">
        <v>37.32</v>
      </c>
      <c r="D95" s="0" t="n">
        <v>37.32</v>
      </c>
      <c r="G95" s="0" t="n">
        <v>37.23</v>
      </c>
      <c r="H95" s="0" t="n">
        <v>37.34</v>
      </c>
      <c r="I95" s="0" t="inlineStr">
        <is>
          <t>40.47</t>
        </is>
      </c>
      <c r="J95" s="0" t="inlineStr">
        <is>
          <t>40.47</t>
        </is>
      </c>
      <c r="K95" s="0" t="inlineStr">
        <is>
          <t>39.98</t>
        </is>
      </c>
      <c r="L95" s="0" t="inlineStr">
        <is>
          <t>39.98</t>
        </is>
      </c>
      <c r="M95" s="0" t="inlineStr">
        <is>
          <t>40.96</t>
        </is>
      </c>
      <c r="N95" s="0" t="inlineStr">
        <is>
          <t>40.96</t>
        </is>
      </c>
      <c r="O95" s="0" t="n">
        <v>37.6</v>
      </c>
      <c r="P95" s="0" t="n">
        <v>37.6</v>
      </c>
      <c r="S95" s="0" t="n">
        <v>48.15</v>
      </c>
      <c r="T95" s="0" t="n">
        <v>48.15</v>
      </c>
      <c r="W95" s="0" t="n">
        <v>39.19</v>
      </c>
      <c r="X95" s="0" t="n">
        <v>39.19</v>
      </c>
      <c r="AA95" s="0" t="n">
        <v>37.23</v>
      </c>
      <c r="AB95" s="0" t="n">
        <v>37.23</v>
      </c>
      <c r="AE95" s="0" t="n">
        <v>33.69</v>
      </c>
      <c r="AF95" s="0" t="n">
        <v>33.69</v>
      </c>
      <c r="AI95" s="0" t="n">
        <v>36.94</v>
      </c>
      <c r="AJ95" s="0" t="n">
        <v>36.99</v>
      </c>
      <c r="AM95" s="0" t="n">
        <v>37.23</v>
      </c>
      <c r="AN95" s="0" t="n">
        <v>37.23</v>
      </c>
      <c r="AQ95" s="0" t="n">
        <v>37.23</v>
      </c>
      <c r="AR95" s="0" t="n">
        <v>37.23</v>
      </c>
      <c r="AU95" s="0" t="n">
        <v>37.23</v>
      </c>
      <c r="AV95" s="0" t="n">
        <v>37.23</v>
      </c>
      <c r="AY95" s="0" t="n">
        <v>37.23</v>
      </c>
      <c r="AZ95" s="0" t="n">
        <v>37.23</v>
      </c>
      <c r="BC95" s="0" t="n">
        <v>37.32</v>
      </c>
      <c r="BD95" s="0" t="n">
        <v>37.32</v>
      </c>
      <c r="BG95" s="0" t="n">
        <v>37.13</v>
      </c>
      <c r="BH95" s="0" t="n">
        <v>37.37</v>
      </c>
      <c r="BK95" s="0" t="n">
        <v>37.23</v>
      </c>
      <c r="BL95" s="0" t="n">
        <v>37.23</v>
      </c>
      <c r="BO95" s="0" t="n">
        <v>37.35</v>
      </c>
      <c r="BP95" s="0" t="n">
        <v>37.35</v>
      </c>
      <c r="BQ95" s="0" t="n">
        <v>37.23</v>
      </c>
      <c r="BR95" s="0" t="n">
        <v>37.23</v>
      </c>
      <c r="BU95" s="0" t="n">
        <v>37.13</v>
      </c>
      <c r="BV95" s="0" t="n">
        <v>37.35</v>
      </c>
      <c r="CC95" s="0" t="n">
        <v>37.23</v>
      </c>
      <c r="CD95" s="0" t="n">
        <v>37.23</v>
      </c>
      <c r="CG95" s="0" t="n">
        <v>37.23</v>
      </c>
      <c r="CH95" s="0" t="n">
        <v>37.34</v>
      </c>
      <c r="CK95" s="0" t="n">
        <v>37.32</v>
      </c>
      <c r="CL95" s="0" t="n">
        <v>37.32</v>
      </c>
      <c r="CO95" s="0" t="n">
        <v>37.23</v>
      </c>
      <c r="CP95" s="0" t="n">
        <v>37.23</v>
      </c>
      <c r="CS95" s="0" t="n">
        <v>37.42</v>
      </c>
      <c r="CT95" s="0" t="n">
        <v>37.42</v>
      </c>
      <c r="CW95" s="0" t="n">
        <v>37.13</v>
      </c>
      <c r="CX95" s="0" t="n">
        <v>37.35</v>
      </c>
      <c r="DA95" s="0" t="n">
        <v>37.13</v>
      </c>
      <c r="DB95" s="0" t="n">
        <v>37.348</v>
      </c>
    </row>
    <row r="96" ht="15.75" customHeight="1" s="671"/>
    <row r="97" ht="15.75" customHeight="1" s="671"/>
    <row r="98" ht="15.75" customHeight="1" s="671"/>
    <row r="99" ht="15.75" customHeight="1" s="671"/>
    <row r="100" ht="15.75" customHeight="1" s="671"/>
    <row r="101" ht="15.75" customHeight="1" s="671"/>
    <row r="102" ht="15.75" customHeight="1" s="671"/>
    <row r="103" ht="15.75" customHeight="1" s="671"/>
    <row r="104" ht="15.75" customHeight="1" s="671"/>
    <row r="105" ht="15.75" customHeight="1" s="671"/>
    <row r="106" ht="15.75" customHeight="1" s="671"/>
    <row r="107" ht="15.75" customHeight="1" s="671"/>
    <row r="108" ht="15.75" customHeight="1" s="671"/>
    <row r="109" ht="15.75" customHeight="1" s="671"/>
    <row r="110" ht="15.75" customHeight="1" s="671"/>
    <row r="111" ht="15.75" customHeight="1" s="671"/>
    <row r="112" ht="18" customHeight="1" s="671"/>
    <row r="113" hidden="1" ht="18" customHeight="1" s="671">
      <c r="H113" s="557">
        <f>MATCH(H$116,변환표준점수!$B$5:$B$110,0)</f>
        <v/>
      </c>
      <c r="I113" s="558">
        <f>MATCH(I$116,변환표준점수!$B$5:$B$110,0)</f>
        <v/>
      </c>
      <c r="J113" s="558">
        <f>MATCH(J$116,변환표준점수!$B$5:$B$110,0)</f>
        <v/>
      </c>
      <c r="K113" s="559">
        <f>MATCH(K$116,변환표준점수!$B$5:$B$110,0)</f>
        <v/>
      </c>
    </row>
    <row r="114" hidden="1" ht="18" customHeight="1" s="671">
      <c r="H114" s="9" t="inlineStr">
        <is>
          <t>변표테이블 row</t>
        </is>
      </c>
      <c r="I114" s="10" t="n"/>
      <c r="J114" s="10" t="n"/>
      <c r="K114" s="11" t="n"/>
    </row>
    <row r="115" hidden="1" ht="18" customHeight="1" s="671">
      <c r="C115" s="1" t="n"/>
      <c r="H115" s="2" t="inlineStr">
        <is>
          <t>과1 백분</t>
        </is>
      </c>
      <c r="I115" s="0" t="inlineStr">
        <is>
          <t>과2 백분</t>
        </is>
      </c>
      <c r="J115" s="0" t="inlineStr">
        <is>
          <t>사1 백분</t>
        </is>
      </c>
      <c r="K115" s="12" t="inlineStr">
        <is>
          <t>사2 백분</t>
        </is>
      </c>
    </row>
    <row r="116" hidden="1" ht="18" customHeight="1" s="671" thickBot="1">
      <c r="H116" s="2">
        <f>환산공식!EH6</f>
        <v/>
      </c>
      <c r="I116" s="0">
        <f>환산공식!EI6</f>
        <v/>
      </c>
      <c r="J116" s="0">
        <f>환산공식!EJ6</f>
        <v/>
      </c>
      <c r="K116" s="12">
        <f>환산공식!EK6</f>
        <v/>
      </c>
      <c r="L116" s="17" t="n"/>
      <c r="M116" s="7" t="n"/>
    </row>
    <row r="117" hidden="1" ht="18" customHeight="1" s="671" thickBot="1">
      <c r="B117" s="561" t="inlineStr">
        <is>
          <t>변표 출력</t>
        </is>
      </c>
      <c r="C117" s="562" t="n"/>
      <c r="D117" s="563" t="n"/>
      <c r="E117" s="564" t="n"/>
      <c r="F117" s="565" t="n"/>
      <c r="G117" s="562" t="n"/>
      <c r="H117" s="562" t="inlineStr">
        <is>
          <t>과</t>
        </is>
      </c>
      <c r="I117" s="562" t="inlineStr">
        <is>
          <t>과</t>
        </is>
      </c>
      <c r="J117" s="562" t="inlineStr">
        <is>
          <t>사</t>
        </is>
      </c>
      <c r="K117" s="566" t="inlineStr">
        <is>
          <t>사</t>
        </is>
      </c>
      <c r="L117" s="0" t="inlineStr">
        <is>
          <t>변표테이블 column</t>
        </is>
      </c>
      <c r="M117" s="271" t="n"/>
      <c r="N117" s="10" t="n"/>
      <c r="O117" s="10" t="n"/>
      <c r="P117" s="10" t="n"/>
      <c r="Q117" s="11" t="n"/>
    </row>
    <row r="118" hidden="1" ht="18" customHeight="1" s="671">
      <c r="B118" s="14" t="inlineStr">
        <is>
          <t>코드</t>
        </is>
      </c>
      <c r="C118" s="157" t="inlineStr">
        <is>
          <t>과탐 최고점</t>
        </is>
      </c>
      <c r="D118" s="232" t="inlineStr">
        <is>
          <t>사탐 최고점</t>
        </is>
      </c>
      <c r="E118" s="0" t="inlineStr">
        <is>
          <t>주요대학</t>
        </is>
      </c>
      <c r="F118" s="567" t="inlineStr">
        <is>
          <t>탐구1 점수</t>
        </is>
      </c>
      <c r="G118" s="568" t="inlineStr">
        <is>
          <t>탐구2 점수</t>
        </is>
      </c>
      <c r="H118" s="569" t="inlineStr">
        <is>
          <t>과1 점수</t>
        </is>
      </c>
      <c r="I118" s="570" t="inlineStr">
        <is>
          <t>과2 점수</t>
        </is>
      </c>
      <c r="J118" s="570" t="inlineStr">
        <is>
          <t>사1 점수</t>
        </is>
      </c>
      <c r="K118" s="571" t="inlineStr">
        <is>
          <t>사2 점수</t>
        </is>
      </c>
      <c r="L118" s="560">
        <f>H118</f>
        <v/>
      </c>
      <c r="M118" s="560">
        <f>I118</f>
        <v/>
      </c>
      <c r="N118" s="560">
        <f>J118</f>
        <v/>
      </c>
      <c r="O118" s="560">
        <f>K118</f>
        <v/>
      </c>
      <c r="Q118" s="12" t="n"/>
    </row>
    <row r="119" hidden="1" ht="18" customHeight="1" s="671">
      <c r="B119" s="14" t="n">
        <v>1</v>
      </c>
      <c r="C119" s="0">
        <f>OFFSET($C$5,0,M119-1,1,1)+0</f>
        <v/>
      </c>
      <c r="D119" s="0">
        <f>OFFSET($C$5,0,N119-1,1,1)+0</f>
        <v/>
      </c>
      <c r="E119" s="0" t="inlineStr">
        <is>
          <t>디폴트</t>
        </is>
      </c>
      <c r="F119" s="14">
        <f>LARGE(H119:K119,1)</f>
        <v/>
      </c>
      <c r="G119" s="13">
        <f>LARGE(H119:K119,2)</f>
        <v/>
      </c>
      <c r="H119" s="0">
        <f>IFERROR(OFFSET($C$5,H$113-1,L119-1)+0,0)</f>
        <v/>
      </c>
      <c r="I119" s="0">
        <f>IFERROR(OFFSET($C$5,I$113-1,M119-1)+0,0)</f>
        <v/>
      </c>
      <c r="J119" s="0">
        <f>IFERROR(OFFSET($C$5,J$113-1,N119-1)+0,0)</f>
        <v/>
      </c>
      <c r="K119" s="13">
        <f>IFERROR(OFFSET($C$5,K$113-1,O119-1)+0,0)</f>
        <v/>
      </c>
      <c r="L119" s="0">
        <f>MATCH(_xlfn.CONCAT($B119,H$117),변환표준점수!$C$4:$ZZ$4,0)</f>
        <v/>
      </c>
      <c r="M119" s="0">
        <f>MATCH(_xlfn.CONCAT($B119,I$117),변환표준점수!$C$4:$ZZ$4,0)</f>
        <v/>
      </c>
      <c r="N119" s="0">
        <f>MATCH(_xlfn.CONCAT($B119,J$117),변환표준점수!$C$4:$ZZ$4,0)</f>
        <v/>
      </c>
      <c r="O119" s="0">
        <f>MATCH(_xlfn.CONCAT($B119,K$117),변환표준점수!$C$4:$ZZ$4,0)</f>
        <v/>
      </c>
      <c r="Q119" s="12" t="n"/>
    </row>
    <row r="120" hidden="1" ht="18" customHeight="1" s="671">
      <c r="B120" s="14" t="n">
        <v>2</v>
      </c>
      <c r="C120" s="0">
        <f>OFFSET($C$5,0,M120-1,1,1)+0</f>
        <v/>
      </c>
      <c r="D120" s="0">
        <f>OFFSET($C$5,0,N120-1,1,1)+0</f>
        <v/>
      </c>
      <c r="F120" s="14">
        <f>LARGE(H120:K120,1)</f>
        <v/>
      </c>
      <c r="G120" s="13">
        <f>LARGE(H120:K120,2)</f>
        <v/>
      </c>
      <c r="H120" s="0">
        <f>IFERROR(OFFSET($C$5,H$113-1,L120-1)+0,0)</f>
        <v/>
      </c>
      <c r="I120" s="0">
        <f>IFERROR(OFFSET($C$5,I$113-1,M120-1)+0,0)</f>
        <v/>
      </c>
      <c r="J120" s="0">
        <f>IFERROR(OFFSET($C$5,J$113-1,N120-1)+0,0)</f>
        <v/>
      </c>
      <c r="K120" s="13">
        <f>IFERROR(OFFSET($C$5,K$113-1,O120-1)+0,0)</f>
        <v/>
      </c>
      <c r="L120" s="0">
        <f>MATCH(_xlfn.CONCAT($B120,H$117),변환표준점수!$C$4:$ZZ$4,0)</f>
        <v/>
      </c>
      <c r="M120" s="0">
        <f>MATCH(_xlfn.CONCAT($B120,I$117),변환표준점수!$C$4:$ZZ$4,0)</f>
        <v/>
      </c>
      <c r="N120" s="0">
        <f>MATCH(_xlfn.CONCAT($B120,J$117),변환표준점수!$C$4:$ZZ$4,0)</f>
        <v/>
      </c>
      <c r="O120" s="0">
        <f>MATCH(_xlfn.CONCAT($B120,K$117),변환표준점수!$C$4:$ZZ$4,0)</f>
        <v/>
      </c>
      <c r="Q120" s="12" t="n"/>
    </row>
    <row r="121" hidden="1" ht="18" customHeight="1" s="671">
      <c r="B121" s="14" t="n">
        <v>3</v>
      </c>
      <c r="C121" s="0">
        <f>OFFSET($C$5,0,M121-1,1,1)+0</f>
        <v/>
      </c>
      <c r="D121" s="0">
        <f>OFFSET($C$5,0,N121-1,1,1)+0</f>
        <v/>
      </c>
      <c r="F121" s="14">
        <f>LARGE(H121:K121,1)</f>
        <v/>
      </c>
      <c r="G121" s="13">
        <f>LARGE(H121:K121,2)</f>
        <v/>
      </c>
      <c r="H121" s="0">
        <f>IFERROR(OFFSET($C$5,H$113-1,L121-1)+0,0)</f>
        <v/>
      </c>
      <c r="I121" s="0">
        <f>IFERROR(OFFSET($C$5,I$113-1,M121-1)+0,0)</f>
        <v/>
      </c>
      <c r="J121" s="0">
        <f>IFERROR(OFFSET($C$5,J$113-1,N121-1)+0,0)</f>
        <v/>
      </c>
      <c r="K121" s="13">
        <f>IFERROR(OFFSET($C$5,K$113-1,O121-1)+0,0)</f>
        <v/>
      </c>
      <c r="L121" s="0">
        <f>MATCH(_xlfn.CONCAT($B121,H$117),변환표준점수!$C$4:$ZZ$4,0)</f>
        <v/>
      </c>
      <c r="M121" s="0">
        <f>MATCH(_xlfn.CONCAT($B121,I$117),변환표준점수!$C$4:$ZZ$4,0)</f>
        <v/>
      </c>
      <c r="N121" s="0">
        <f>MATCH(_xlfn.CONCAT($B121,J$117),변환표준점수!$C$4:$ZZ$4,0)</f>
        <v/>
      </c>
      <c r="O121" s="0">
        <f>MATCH(_xlfn.CONCAT($B121,K$117),변환표준점수!$C$4:$ZZ$4,0)</f>
        <v/>
      </c>
      <c r="Q121" s="12" t="n"/>
    </row>
    <row r="122" hidden="1" ht="18" customHeight="1" s="671">
      <c r="B122" s="14" t="n">
        <v>4</v>
      </c>
      <c r="C122" s="0">
        <f>OFFSET($C$5,0,M122-1,1,1)+0</f>
        <v/>
      </c>
      <c r="D122" s="0">
        <f>OFFSET($C$5,0,N122-1,1,1)+0</f>
        <v/>
      </c>
      <c r="F122" s="14">
        <f>LARGE(H122:K122,1)</f>
        <v/>
      </c>
      <c r="G122" s="13">
        <f>LARGE(H122:K122,2)</f>
        <v/>
      </c>
      <c r="H122" s="0">
        <f>IFERROR(OFFSET($C$5,H$113-1,L122-1)+0,0)</f>
        <v/>
      </c>
      <c r="I122" s="0">
        <f>IFERROR(OFFSET($C$5,I$113-1,M122-1)+0,0)</f>
        <v/>
      </c>
      <c r="J122" s="0">
        <f>IFERROR(OFFSET($C$5,J$113-1,N122-1)+0,0)</f>
        <v/>
      </c>
      <c r="K122" s="13">
        <f>IFERROR(OFFSET($C$5,K$113-1,O122-1)+0,0)</f>
        <v/>
      </c>
      <c r="L122" s="0">
        <f>MATCH(_xlfn.CONCAT($B122,H$117),변환표준점수!$C$4:$ZZ$4,0)</f>
        <v/>
      </c>
      <c r="M122" s="0">
        <f>MATCH(_xlfn.CONCAT($B122,I$117),변환표준점수!$C$4:$ZZ$4,0)</f>
        <v/>
      </c>
      <c r="N122" s="0">
        <f>MATCH(_xlfn.CONCAT($B122,J$117),변환표준점수!$C$4:$ZZ$4,0)</f>
        <v/>
      </c>
      <c r="O122" s="0">
        <f>MATCH(_xlfn.CONCAT($B122,K$117),변환표준점수!$C$4:$ZZ$4,0)</f>
        <v/>
      </c>
      <c r="Q122" s="12" t="n"/>
    </row>
    <row r="123" hidden="1" ht="18" customHeight="1" s="671">
      <c r="B123" s="14" t="n">
        <v>5</v>
      </c>
      <c r="C123" s="0">
        <f>OFFSET($C$5,0,M123-1,1,1)+0</f>
        <v/>
      </c>
      <c r="D123" s="0">
        <f>OFFSET($C$5,0,N123-1,1,1)+0</f>
        <v/>
      </c>
      <c r="F123" s="14">
        <f>LARGE(H123:K123,1)</f>
        <v/>
      </c>
      <c r="G123" s="13">
        <f>LARGE(H123:K123,2)</f>
        <v/>
      </c>
      <c r="H123" s="0">
        <f>IFERROR(OFFSET($C$5,H$113-1,L123-1)+0,0)</f>
        <v/>
      </c>
      <c r="I123" s="0">
        <f>IFERROR(OFFSET($C$5,I$113-1,M123-1)+0,0)</f>
        <v/>
      </c>
      <c r="J123" s="0">
        <f>IFERROR(OFFSET($C$5,J$113-1,N123-1)+0,0)</f>
        <v/>
      </c>
      <c r="K123" s="13">
        <f>IFERROR(OFFSET($C$5,K$113-1,O123-1)+0,0)</f>
        <v/>
      </c>
      <c r="L123" s="0">
        <f>MATCH(_xlfn.CONCAT($B123,H$117),변환표준점수!$C$4:$ZZ$4,0)</f>
        <v/>
      </c>
      <c r="M123" s="0">
        <f>MATCH(_xlfn.CONCAT($B123,I$117),변환표준점수!$C$4:$ZZ$4,0)</f>
        <v/>
      </c>
      <c r="N123" s="0">
        <f>MATCH(_xlfn.CONCAT($B123,J$117),변환표준점수!$C$4:$ZZ$4,0)</f>
        <v/>
      </c>
      <c r="O123" s="0">
        <f>MATCH(_xlfn.CONCAT($B123,K$117),변환표준점수!$C$4:$ZZ$4,0)</f>
        <v/>
      </c>
      <c r="Q123" s="12" t="n"/>
    </row>
    <row r="124" hidden="1" ht="18" customHeight="1" s="671">
      <c r="B124" s="14" t="n">
        <v>6</v>
      </c>
      <c r="C124" s="0">
        <f>OFFSET($C$5,0,M124-1,1,1)+0</f>
        <v/>
      </c>
      <c r="D124" s="0">
        <f>OFFSET($C$5,0,N124-1,1,1)+0</f>
        <v/>
      </c>
      <c r="F124" s="14">
        <f>LARGE(H124:K124,1)</f>
        <v/>
      </c>
      <c r="G124" s="13">
        <f>LARGE(H124:K124,2)</f>
        <v/>
      </c>
      <c r="H124" s="0">
        <f>IFERROR(OFFSET($C$5,H$113-1,L124-1)+0,0)</f>
        <v/>
      </c>
      <c r="I124" s="0">
        <f>IFERROR(OFFSET($C$5,I$113-1,M124-1)+0,0)</f>
        <v/>
      </c>
      <c r="J124" s="0">
        <f>IFERROR(OFFSET($C$5,J$113-1,N124-1)+0,0)</f>
        <v/>
      </c>
      <c r="K124" s="13">
        <f>IFERROR(OFFSET($C$5,K$113-1,O124-1)+0,0)</f>
        <v/>
      </c>
      <c r="L124" s="0">
        <f>MATCH(_xlfn.CONCAT($B124,H$117),변환표준점수!$C$4:$ZZ$4,0)</f>
        <v/>
      </c>
      <c r="M124" s="0">
        <f>MATCH(_xlfn.CONCAT($B124,I$117),변환표준점수!$C$4:$ZZ$4,0)</f>
        <v/>
      </c>
      <c r="N124" s="0">
        <f>MATCH(_xlfn.CONCAT($B124,J$117),변환표준점수!$C$4:$ZZ$4,0)</f>
        <v/>
      </c>
      <c r="O124" s="0">
        <f>MATCH(_xlfn.CONCAT($B124,K$117),변환표준점수!$C$4:$ZZ$4,0)</f>
        <v/>
      </c>
      <c r="Q124" s="12" t="n"/>
    </row>
    <row r="125" hidden="1" ht="18" customHeight="1" s="671">
      <c r="B125" s="14" t="n">
        <v>7</v>
      </c>
      <c r="C125" s="0">
        <f>OFFSET($C$5,0,M125-1,1,1)+0</f>
        <v/>
      </c>
      <c r="D125" s="0">
        <f>OFFSET($C$5,0,N125-1,1,1)+0</f>
        <v/>
      </c>
      <c r="F125" s="14">
        <f>LARGE(H125:K125,1)</f>
        <v/>
      </c>
      <c r="G125" s="13">
        <f>LARGE(H125:K125,2)</f>
        <v/>
      </c>
      <c r="H125" s="0">
        <f>IFERROR(OFFSET($C$5,H$113-1,L125-1)+0,0)</f>
        <v/>
      </c>
      <c r="I125" s="0">
        <f>IFERROR(OFFSET($C$5,I$113-1,M125-1)+0,0)</f>
        <v/>
      </c>
      <c r="J125" s="0">
        <f>IFERROR(OFFSET($C$5,J$113-1,N125-1)+0,0)</f>
        <v/>
      </c>
      <c r="K125" s="13">
        <f>IFERROR(OFFSET($C$5,K$113-1,O125-1)+0,0)</f>
        <v/>
      </c>
      <c r="L125" s="0">
        <f>MATCH(_xlfn.CONCAT($B125,H$117),변환표준점수!$C$4:$ZZ$4,0)</f>
        <v/>
      </c>
      <c r="M125" s="0">
        <f>MATCH(_xlfn.CONCAT($B125,I$117),변환표준점수!$C$4:$ZZ$4,0)</f>
        <v/>
      </c>
      <c r="N125" s="0">
        <f>MATCH(_xlfn.CONCAT($B125,J$117),변환표준점수!$C$4:$ZZ$4,0)</f>
        <v/>
      </c>
      <c r="O125" s="0">
        <f>MATCH(_xlfn.CONCAT($B125,K$117),변환표준점수!$C$4:$ZZ$4,0)</f>
        <v/>
      </c>
      <c r="Q125" s="12" t="n"/>
    </row>
    <row r="126" hidden="1" ht="18" customHeight="1" s="671">
      <c r="B126" s="14" t="n">
        <v>8</v>
      </c>
      <c r="C126" s="0">
        <f>OFFSET($C$5,0,M126-1,1,1)+0</f>
        <v/>
      </c>
      <c r="D126" s="0">
        <f>OFFSET($C$5,0,N126-1,1,1)+0</f>
        <v/>
      </c>
      <c r="F126" s="14">
        <f>LARGE(H126:K126,1)</f>
        <v/>
      </c>
      <c r="G126" s="13">
        <f>LARGE(H126:K126,2)</f>
        <v/>
      </c>
      <c r="H126" s="0">
        <f>IFERROR(OFFSET($C$5,H$113-1,L126-1)+0,0)</f>
        <v/>
      </c>
      <c r="I126" s="0">
        <f>IFERROR(OFFSET($C$5,I$113-1,M126-1)+0,0)</f>
        <v/>
      </c>
      <c r="J126" s="0">
        <f>IFERROR(OFFSET($C$5,J$113-1,N126-1)+0,0)</f>
        <v/>
      </c>
      <c r="K126" s="13">
        <f>IFERROR(OFFSET($C$5,K$113-1,O126-1)+0,0)</f>
        <v/>
      </c>
      <c r="L126" s="0">
        <f>MATCH(_xlfn.CONCAT($B126,H$117),변환표준점수!$C$4:$ZZ$4,0)</f>
        <v/>
      </c>
      <c r="M126" s="0">
        <f>MATCH(_xlfn.CONCAT($B126,I$117),변환표준점수!$C$4:$ZZ$4,0)</f>
        <v/>
      </c>
      <c r="N126" s="0">
        <f>MATCH(_xlfn.CONCAT($B126,J$117),변환표준점수!$C$4:$ZZ$4,0)</f>
        <v/>
      </c>
      <c r="O126" s="0">
        <f>MATCH(_xlfn.CONCAT($B126,K$117),변환표준점수!$C$4:$ZZ$4,0)</f>
        <v/>
      </c>
      <c r="Q126" s="12" t="n"/>
    </row>
    <row r="127" hidden="1" ht="18" customHeight="1" s="671">
      <c r="B127" s="14" t="n">
        <v>9</v>
      </c>
      <c r="C127" s="0">
        <f>OFFSET($C$5,0,M127-1,1,1)+0</f>
        <v/>
      </c>
      <c r="D127" s="0">
        <f>OFFSET($C$5,0,N127-1,1,1)+0</f>
        <v/>
      </c>
      <c r="F127" s="14">
        <f>LARGE(H127:K127,1)</f>
        <v/>
      </c>
      <c r="G127" s="13">
        <f>LARGE(H127:K127,2)</f>
        <v/>
      </c>
      <c r="H127" s="0">
        <f>IFERROR(OFFSET($C$5,H$113-1,L127-1)+0,0)</f>
        <v/>
      </c>
      <c r="I127" s="0">
        <f>IFERROR(OFFSET($C$5,I$113-1,M127-1)+0,0)</f>
        <v/>
      </c>
      <c r="J127" s="0">
        <f>IFERROR(OFFSET($C$5,J$113-1,N127-1)+0,0)</f>
        <v/>
      </c>
      <c r="K127" s="13">
        <f>IFERROR(OFFSET($C$5,K$113-1,O127-1)+0,0)</f>
        <v/>
      </c>
      <c r="L127" s="0">
        <f>MATCH(_xlfn.CONCAT($B127,H$117),변환표준점수!$C$4:$ZZ$4,0)</f>
        <v/>
      </c>
      <c r="M127" s="0">
        <f>MATCH(_xlfn.CONCAT($B127,I$117),변환표준점수!$C$4:$ZZ$4,0)</f>
        <v/>
      </c>
      <c r="N127" s="0">
        <f>MATCH(_xlfn.CONCAT($B127,J$117),변환표준점수!$C$4:$ZZ$4,0)</f>
        <v/>
      </c>
      <c r="O127" s="0">
        <f>MATCH(_xlfn.CONCAT($B127,K$117),변환표준점수!$C$4:$ZZ$4,0)</f>
        <v/>
      </c>
      <c r="Q127" s="12" t="n"/>
    </row>
    <row r="128" hidden="1" ht="18" customHeight="1" s="671">
      <c r="B128" s="14" t="n">
        <v>10</v>
      </c>
      <c r="C128" s="0">
        <f>OFFSET($C$5,0,M128-1,1,1)+0</f>
        <v/>
      </c>
      <c r="D128" s="0">
        <f>OFFSET($C$5,0,N128-1,1,1)+0</f>
        <v/>
      </c>
      <c r="F128" s="14">
        <f>LARGE(H128:K128,1)</f>
        <v/>
      </c>
      <c r="G128" s="13">
        <f>LARGE(H128:K128,2)</f>
        <v/>
      </c>
      <c r="H128" s="0">
        <f>IFERROR(OFFSET($C$5,H$113-1,L128-1)+0,0)</f>
        <v/>
      </c>
      <c r="I128" s="0">
        <f>IFERROR(OFFSET($C$5,I$113-1,M128-1)+0,0)</f>
        <v/>
      </c>
      <c r="J128" s="0">
        <f>IFERROR(OFFSET($C$5,J$113-1,N128-1)+0,0)</f>
        <v/>
      </c>
      <c r="K128" s="13">
        <f>IFERROR(OFFSET($C$5,K$113-1,O128-1)+0,0)</f>
        <v/>
      </c>
      <c r="L128" s="0">
        <f>MATCH(_xlfn.CONCAT($B128,H$117),변환표준점수!$C$4:$ZZ$4,0)</f>
        <v/>
      </c>
      <c r="M128" s="0">
        <f>MATCH(_xlfn.CONCAT($B128,I$117),변환표준점수!$C$4:$ZZ$4,0)</f>
        <v/>
      </c>
      <c r="N128" s="0">
        <f>MATCH(_xlfn.CONCAT($B128,J$117),변환표준점수!$C$4:$ZZ$4,0)</f>
        <v/>
      </c>
      <c r="O128" s="0">
        <f>MATCH(_xlfn.CONCAT($B128,K$117),변환표준점수!$C$4:$ZZ$4,0)</f>
        <v/>
      </c>
      <c r="Q128" s="12" t="n"/>
    </row>
    <row r="129" hidden="1" ht="18" customHeight="1" s="671">
      <c r="B129" s="14" t="n">
        <v>11</v>
      </c>
      <c r="C129" s="0">
        <f>OFFSET($C$5,0,M129-1,1,1)+0</f>
        <v/>
      </c>
      <c r="D129" s="0">
        <f>OFFSET($C$5,0,N129-1,1,1)+0</f>
        <v/>
      </c>
      <c r="F129" s="14">
        <f>LARGE(H129:K129,1)</f>
        <v/>
      </c>
      <c r="G129" s="13">
        <f>LARGE(H129:K129,2)</f>
        <v/>
      </c>
      <c r="H129" s="0">
        <f>IFERROR(OFFSET($C$5,H$113-1,L129-1)+0,0)</f>
        <v/>
      </c>
      <c r="I129" s="0">
        <f>IFERROR(OFFSET($C$5,I$113-1,M129-1)+0,0)</f>
        <v/>
      </c>
      <c r="J129" s="0">
        <f>IFERROR(OFFSET($C$5,J$113-1,N129-1)+0,0)</f>
        <v/>
      </c>
      <c r="K129" s="13">
        <f>IFERROR(OFFSET($C$5,K$113-1,O129-1)+0,0)</f>
        <v/>
      </c>
      <c r="L129" s="0">
        <f>MATCH(_xlfn.CONCAT($B129,H$117),변환표준점수!$C$4:$ZZ$4,0)</f>
        <v/>
      </c>
      <c r="M129" s="0">
        <f>MATCH(_xlfn.CONCAT($B129,I$117),변환표준점수!$C$4:$ZZ$4,0)</f>
        <v/>
      </c>
      <c r="N129" s="0">
        <f>MATCH(_xlfn.CONCAT($B129,J$117),변환표준점수!$C$4:$ZZ$4,0)</f>
        <v/>
      </c>
      <c r="O129" s="0">
        <f>MATCH(_xlfn.CONCAT($B129,K$117),변환표준점수!$C$4:$ZZ$4,0)</f>
        <v/>
      </c>
      <c r="Q129" s="12" t="n"/>
    </row>
    <row r="130" hidden="1" ht="18" customHeight="1" s="671">
      <c r="B130" s="14" t="n">
        <v>12</v>
      </c>
      <c r="C130" s="0">
        <f>OFFSET($C$5,0,M130-1,1,1)+0</f>
        <v/>
      </c>
      <c r="D130" s="0">
        <f>OFFSET($C$5,0,N130-1,1,1)+0</f>
        <v/>
      </c>
      <c r="F130" s="14">
        <f>LARGE(H130:K130,1)</f>
        <v/>
      </c>
      <c r="G130" s="13">
        <f>LARGE(H130:K130,2)</f>
        <v/>
      </c>
      <c r="H130" s="0">
        <f>IFERROR(OFFSET($C$5,H$113-1,L130-1)+0,0)</f>
        <v/>
      </c>
      <c r="I130" s="0">
        <f>IFERROR(OFFSET($C$5,I$113-1,M130-1)+0,0)</f>
        <v/>
      </c>
      <c r="J130" s="0">
        <f>IFERROR(OFFSET($C$5,J$113-1,N130-1)+0,0)</f>
        <v/>
      </c>
      <c r="K130" s="13">
        <f>IFERROR(OFFSET($C$5,K$113-1,O130-1)+0,0)</f>
        <v/>
      </c>
      <c r="L130" s="0">
        <f>MATCH(_xlfn.CONCAT($B130,H$117),변환표준점수!$C$4:$ZZ$4,0)</f>
        <v/>
      </c>
      <c r="M130" s="0">
        <f>MATCH(_xlfn.CONCAT($B130,I$117),변환표준점수!$C$4:$ZZ$4,0)</f>
        <v/>
      </c>
      <c r="N130" s="0">
        <f>MATCH(_xlfn.CONCAT($B130,J$117),변환표준점수!$C$4:$ZZ$4,0)</f>
        <v/>
      </c>
      <c r="O130" s="0">
        <f>MATCH(_xlfn.CONCAT($B130,K$117),변환표준점수!$C$4:$ZZ$4,0)</f>
        <v/>
      </c>
      <c r="Q130" s="12" t="n"/>
    </row>
    <row r="131" hidden="1" ht="18" customHeight="1" s="671">
      <c r="B131" s="14" t="n">
        <v>13</v>
      </c>
      <c r="C131" s="0">
        <f>OFFSET($C$5,0,M131-1,1,1)+0</f>
        <v/>
      </c>
      <c r="D131" s="0">
        <f>OFFSET($C$5,0,N131-1,1,1)+0</f>
        <v/>
      </c>
      <c r="F131" s="14">
        <f>LARGE(H131:K131,1)</f>
        <v/>
      </c>
      <c r="G131" s="13">
        <f>LARGE(H131:K131,2)</f>
        <v/>
      </c>
      <c r="H131" s="0">
        <f>IFERROR(OFFSET($C$5,H$113-1,L131-1)+0,0)</f>
        <v/>
      </c>
      <c r="I131" s="0">
        <f>IFERROR(OFFSET($C$5,I$113-1,M131-1)+0,0)</f>
        <v/>
      </c>
      <c r="J131" s="0">
        <f>IFERROR(OFFSET($C$5,J$113-1,N131-1)+0,0)</f>
        <v/>
      </c>
      <c r="K131" s="13">
        <f>IFERROR(OFFSET($C$5,K$113-1,O131-1)+0,0)</f>
        <v/>
      </c>
      <c r="L131" s="0">
        <f>MATCH(_xlfn.CONCAT($B131,H$117),변환표준점수!$C$4:$ZZ$4,0)</f>
        <v/>
      </c>
      <c r="M131" s="0">
        <f>MATCH(_xlfn.CONCAT($B131,I$117),변환표준점수!$C$4:$ZZ$4,0)</f>
        <v/>
      </c>
      <c r="N131" s="0">
        <f>MATCH(_xlfn.CONCAT($B131,J$117),변환표준점수!$C$4:$ZZ$4,0)</f>
        <v/>
      </c>
      <c r="O131" s="0">
        <f>MATCH(_xlfn.CONCAT($B131,K$117),변환표준점수!$C$4:$ZZ$4,0)</f>
        <v/>
      </c>
      <c r="Q131" s="12" t="n"/>
    </row>
    <row r="132" hidden="1" ht="18" customHeight="1" s="671">
      <c r="B132" s="14" t="n">
        <v>14</v>
      </c>
      <c r="C132" s="0">
        <f>OFFSET($C$5,0,M132-1,1,1)+0</f>
        <v/>
      </c>
      <c r="D132" s="0">
        <f>OFFSET($C$5,0,N132-1,1,1)+0</f>
        <v/>
      </c>
      <c r="F132" s="14">
        <f>LARGE(H132:K132,1)</f>
        <v/>
      </c>
      <c r="G132" s="13">
        <f>LARGE(H132:K132,2)</f>
        <v/>
      </c>
      <c r="H132" s="0">
        <f>IFERROR(OFFSET($C$5,H$113-1,L132-1)+0,0)</f>
        <v/>
      </c>
      <c r="I132" s="0">
        <f>IFERROR(OFFSET($C$5,I$113-1,M132-1)+0,0)</f>
        <v/>
      </c>
      <c r="J132" s="0">
        <f>IFERROR(OFFSET($C$5,J$113-1,N132-1)+0,0)</f>
        <v/>
      </c>
      <c r="K132" s="13">
        <f>IFERROR(OFFSET($C$5,K$113-1,O132-1)+0,0)</f>
        <v/>
      </c>
      <c r="L132" s="0">
        <f>MATCH(_xlfn.CONCAT($B132,H$117),변환표준점수!$C$4:$ZZ$4,0)</f>
        <v/>
      </c>
      <c r="M132" s="0">
        <f>MATCH(_xlfn.CONCAT($B132,I$117),변환표준점수!$C$4:$ZZ$4,0)</f>
        <v/>
      </c>
      <c r="N132" s="0">
        <f>MATCH(_xlfn.CONCAT($B132,J$117),변환표준점수!$C$4:$ZZ$4,0)</f>
        <v/>
      </c>
      <c r="O132" s="0">
        <f>MATCH(_xlfn.CONCAT($B132,K$117),변환표준점수!$C$4:$ZZ$4,0)</f>
        <v/>
      </c>
      <c r="Q132" s="12" t="n"/>
    </row>
    <row r="133" hidden="1" ht="18" customHeight="1" s="671">
      <c r="B133" s="14" t="n">
        <v>15</v>
      </c>
      <c r="C133" s="0">
        <f>OFFSET($C$5,0,M133-1,1,1)+0</f>
        <v/>
      </c>
      <c r="D133" s="0">
        <f>OFFSET($C$5,0,N133-1,1,1)+0</f>
        <v/>
      </c>
      <c r="F133" s="14">
        <f>LARGE(H133:K133,1)</f>
        <v/>
      </c>
      <c r="G133" s="13">
        <f>LARGE(H133:K133,2)</f>
        <v/>
      </c>
      <c r="H133" s="0">
        <f>IFERROR(OFFSET($C$5,H$113-1,L133-1)+0,0)</f>
        <v/>
      </c>
      <c r="I133" s="0">
        <f>IFERROR(OFFSET($C$5,I$113-1,M133-1)+0,0)</f>
        <v/>
      </c>
      <c r="J133" s="0">
        <f>IFERROR(OFFSET($C$5,J$113-1,N133-1)+0,0)</f>
        <v/>
      </c>
      <c r="K133" s="13">
        <f>IFERROR(OFFSET($C$5,K$113-1,O133-1)+0,0)</f>
        <v/>
      </c>
      <c r="L133" s="0">
        <f>MATCH(_xlfn.CONCAT($B133,H$117),변환표준점수!$C$4:$ZZ$4,0)</f>
        <v/>
      </c>
      <c r="M133" s="0">
        <f>MATCH(_xlfn.CONCAT($B133,I$117),변환표준점수!$C$4:$ZZ$4,0)</f>
        <v/>
      </c>
      <c r="N133" s="0">
        <f>MATCH(_xlfn.CONCAT($B133,J$117),변환표준점수!$C$4:$ZZ$4,0)</f>
        <v/>
      </c>
      <c r="O133" s="0">
        <f>MATCH(_xlfn.CONCAT($B133,K$117),변환표준점수!$C$4:$ZZ$4,0)</f>
        <v/>
      </c>
      <c r="Q133" s="12" t="n"/>
    </row>
    <row r="134" hidden="1" ht="18" customHeight="1" s="671">
      <c r="B134" s="14" t="n">
        <v>16</v>
      </c>
      <c r="C134" s="0">
        <f>OFFSET($C$5,0,M134-1,1,1)+0</f>
        <v/>
      </c>
      <c r="D134" s="0">
        <f>OFFSET($C$5,0,N134-1,1,1)+0</f>
        <v/>
      </c>
      <c r="F134" s="14">
        <f>LARGE(H134:K134,1)</f>
        <v/>
      </c>
      <c r="G134" s="13">
        <f>LARGE(H134:K134,2)</f>
        <v/>
      </c>
      <c r="H134" s="0">
        <f>IFERROR(OFFSET($C$5,H$113-1,L134-1)+0,0)</f>
        <v/>
      </c>
      <c r="I134" s="0">
        <f>IFERROR(OFFSET($C$5,I$113-1,M134-1)+0,0)</f>
        <v/>
      </c>
      <c r="J134" s="0">
        <f>IFERROR(OFFSET($C$5,J$113-1,N134-1)+0,0)</f>
        <v/>
      </c>
      <c r="K134" s="13">
        <f>IFERROR(OFFSET($C$5,K$113-1,O134-1)+0,0)</f>
        <v/>
      </c>
      <c r="L134" s="0">
        <f>MATCH(_xlfn.CONCAT($B134,H$117),변환표준점수!$C$4:$ZZ$4,0)</f>
        <v/>
      </c>
      <c r="M134" s="0">
        <f>MATCH(_xlfn.CONCAT($B134,I$117),변환표준점수!$C$4:$ZZ$4,0)</f>
        <v/>
      </c>
      <c r="N134" s="0">
        <f>MATCH(_xlfn.CONCAT($B134,J$117),변환표준점수!$C$4:$ZZ$4,0)</f>
        <v/>
      </c>
      <c r="O134" s="0">
        <f>MATCH(_xlfn.CONCAT($B134,K$117),변환표준점수!$C$4:$ZZ$4,0)</f>
        <v/>
      </c>
      <c r="Q134" s="12" t="n"/>
    </row>
    <row r="135" hidden="1" ht="18" customHeight="1" s="671">
      <c r="B135" s="14" t="n">
        <v>17</v>
      </c>
      <c r="C135" s="0">
        <f>OFFSET($C$5,0,M135-1,1,1)+0</f>
        <v/>
      </c>
      <c r="D135" s="0">
        <f>OFFSET($C$5,0,N135-1,1,1)+0</f>
        <v/>
      </c>
      <c r="F135" s="14">
        <f>LARGE(H135:K135,1)</f>
        <v/>
      </c>
      <c r="G135" s="13">
        <f>LARGE(H135:K135,2)</f>
        <v/>
      </c>
      <c r="H135" s="0">
        <f>IFERROR(OFFSET($C$5,H$113-1,L135-1)+0,0)</f>
        <v/>
      </c>
      <c r="I135" s="0">
        <f>IFERROR(OFFSET($C$5,I$113-1,M135-1)+0,0)</f>
        <v/>
      </c>
      <c r="J135" s="0">
        <f>IFERROR(OFFSET($C$5,J$113-1,N135-1)+0,0)</f>
        <v/>
      </c>
      <c r="K135" s="13">
        <f>IFERROR(OFFSET($C$5,K$113-1,O135-1)+0,0)</f>
        <v/>
      </c>
      <c r="L135" s="0">
        <f>MATCH(_xlfn.CONCAT($B135,H$117),변환표준점수!$C$4:$ZZ$4,0)</f>
        <v/>
      </c>
      <c r="M135" s="0">
        <f>MATCH(_xlfn.CONCAT($B135,I$117),변환표준점수!$C$4:$ZZ$4,0)</f>
        <v/>
      </c>
      <c r="N135" s="0">
        <f>MATCH(_xlfn.CONCAT($B135,J$117),변환표준점수!$C$4:$ZZ$4,0)</f>
        <v/>
      </c>
      <c r="O135" s="0">
        <f>MATCH(_xlfn.CONCAT($B135,K$117),변환표준점수!$C$4:$ZZ$4,0)</f>
        <v/>
      </c>
      <c r="Q135" s="12" t="n"/>
    </row>
    <row r="136" hidden="1" ht="18" customHeight="1" s="671">
      <c r="B136" s="14" t="n">
        <v>18</v>
      </c>
      <c r="C136" s="0">
        <f>OFFSET($C$5,0,M136-1,1,1)+0</f>
        <v/>
      </c>
      <c r="D136" s="0">
        <f>OFFSET($C$5,0,N136-1,1,1)+0</f>
        <v/>
      </c>
      <c r="F136" s="14">
        <f>LARGE(H136:K136,1)</f>
        <v/>
      </c>
      <c r="G136" s="13">
        <f>LARGE(H136:K136,2)</f>
        <v/>
      </c>
      <c r="H136" s="0">
        <f>IFERROR(OFFSET($C$5,H$113-1,L136-1)+0,0)</f>
        <v/>
      </c>
      <c r="I136" s="0">
        <f>IFERROR(OFFSET($C$5,I$113-1,M136-1)+0,0)</f>
        <v/>
      </c>
      <c r="J136" s="0">
        <f>IFERROR(OFFSET($C$5,J$113-1,N136-1)+0,0)</f>
        <v/>
      </c>
      <c r="K136" s="13">
        <f>IFERROR(OFFSET($C$5,K$113-1,O136-1)+0,0)</f>
        <v/>
      </c>
      <c r="L136" s="0">
        <f>MATCH(_xlfn.CONCAT($B136,H$117),변환표준점수!$C$4:$ZZ$4,0)</f>
        <v/>
      </c>
      <c r="M136" s="0">
        <f>MATCH(_xlfn.CONCAT($B136,I$117),변환표준점수!$C$4:$ZZ$4,0)</f>
        <v/>
      </c>
      <c r="N136" s="0">
        <f>MATCH(_xlfn.CONCAT($B136,J$117),변환표준점수!$C$4:$ZZ$4,0)</f>
        <v/>
      </c>
      <c r="O136" s="0">
        <f>MATCH(_xlfn.CONCAT($B136,K$117),변환표준점수!$C$4:$ZZ$4,0)</f>
        <v/>
      </c>
      <c r="Q136" s="12" t="n"/>
    </row>
    <row r="137" hidden="1" ht="18" customHeight="1" s="671">
      <c r="B137" s="14" t="n">
        <v>19</v>
      </c>
      <c r="C137" s="0">
        <f>OFFSET($C$5,0,M137-1,1,1)+0</f>
        <v/>
      </c>
      <c r="D137" s="0">
        <f>OFFSET($C$5,0,N137-1,1,1)+0</f>
        <v/>
      </c>
      <c r="F137" s="14">
        <f>LARGE(H137:K137,1)</f>
        <v/>
      </c>
      <c r="G137" s="13">
        <f>LARGE(H137:K137,2)</f>
        <v/>
      </c>
      <c r="H137" s="0">
        <f>IFERROR(OFFSET($C$5,H$113-1,L137-1)+0,0)</f>
        <v/>
      </c>
      <c r="I137" s="0">
        <f>IFERROR(OFFSET($C$5,I$113-1,M137-1)+0,0)</f>
        <v/>
      </c>
      <c r="J137" s="0">
        <f>IFERROR(OFFSET($C$5,J$113-1,N137-1)+0,0)</f>
        <v/>
      </c>
      <c r="K137" s="13">
        <f>IFERROR(OFFSET($C$5,K$113-1,O137-1)+0,0)</f>
        <v/>
      </c>
      <c r="L137" s="0">
        <f>MATCH(_xlfn.CONCAT($B137,H$117),변환표준점수!$C$4:$ZZ$4,0)</f>
        <v/>
      </c>
      <c r="M137" s="0">
        <f>MATCH(_xlfn.CONCAT($B137,I$117),변환표준점수!$C$4:$ZZ$4,0)</f>
        <v/>
      </c>
      <c r="N137" s="0">
        <f>MATCH(_xlfn.CONCAT($B137,J$117),변환표준점수!$C$4:$ZZ$4,0)</f>
        <v/>
      </c>
      <c r="O137" s="0">
        <f>MATCH(_xlfn.CONCAT($B137,K$117),변환표준점수!$C$4:$ZZ$4,0)</f>
        <v/>
      </c>
      <c r="Q137" s="12" t="n"/>
    </row>
    <row r="138" hidden="1" ht="18" customHeight="1" s="671">
      <c r="B138" s="14" t="n">
        <v>20</v>
      </c>
      <c r="C138" s="0">
        <f>OFFSET($C$5,0,M138-1,1,1)+0</f>
        <v/>
      </c>
      <c r="D138" s="0">
        <f>OFFSET($C$5,0,N138-1,1,1)+0</f>
        <v/>
      </c>
      <c r="F138" s="14">
        <f>LARGE(H138:K138,1)</f>
        <v/>
      </c>
      <c r="G138" s="13">
        <f>LARGE(H138:K138,2)</f>
        <v/>
      </c>
      <c r="H138" s="0">
        <f>IFERROR(OFFSET($C$5,H$113-1,L138-1)+0,0)</f>
        <v/>
      </c>
      <c r="I138" s="0">
        <f>IFERROR(OFFSET($C$5,I$113-1,M138-1)+0,0)</f>
        <v/>
      </c>
      <c r="J138" s="0">
        <f>IFERROR(OFFSET($C$5,J$113-1,N138-1)+0,0)</f>
        <v/>
      </c>
      <c r="K138" s="13">
        <f>IFERROR(OFFSET($C$5,K$113-1,O138-1)+0,0)</f>
        <v/>
      </c>
      <c r="L138" s="0">
        <f>MATCH(_xlfn.CONCAT($B138,H$117),변환표준점수!$C$4:$ZZ$4,0)</f>
        <v/>
      </c>
      <c r="M138" s="0">
        <f>MATCH(_xlfn.CONCAT($B138,I$117),변환표준점수!$C$4:$ZZ$4,0)</f>
        <v/>
      </c>
      <c r="N138" s="0">
        <f>MATCH(_xlfn.CONCAT($B138,J$117),변환표준점수!$C$4:$ZZ$4,0)</f>
        <v/>
      </c>
      <c r="O138" s="0">
        <f>MATCH(_xlfn.CONCAT($B138,K$117),변환표준점수!$C$4:$ZZ$4,0)</f>
        <v/>
      </c>
      <c r="Q138" s="12" t="n"/>
    </row>
    <row r="139" hidden="1" ht="18" customHeight="1" s="671">
      <c r="B139" s="14" t="n">
        <v>21</v>
      </c>
      <c r="C139" s="0">
        <f>OFFSET($C$5,0,M139-1,1,1)+0</f>
        <v/>
      </c>
      <c r="D139" s="0">
        <f>OFFSET($C$5,0,N139-1,1,1)+0</f>
        <v/>
      </c>
      <c r="F139" s="14">
        <f>LARGE(H139:K139,1)</f>
        <v/>
      </c>
      <c r="G139" s="13">
        <f>LARGE(H139:K139,2)</f>
        <v/>
      </c>
      <c r="H139" s="0">
        <f>IFERROR(OFFSET($C$5,H$113-1,L139-1)+0,0)</f>
        <v/>
      </c>
      <c r="I139" s="0">
        <f>IFERROR(OFFSET($C$5,I$113-1,M139-1)+0,0)</f>
        <v/>
      </c>
      <c r="J139" s="0">
        <f>IFERROR(OFFSET($C$5,J$113-1,N139-1)+0,0)</f>
        <v/>
      </c>
      <c r="K139" s="13">
        <f>IFERROR(OFFSET($C$5,K$113-1,O139-1)+0,0)</f>
        <v/>
      </c>
      <c r="L139" s="0">
        <f>MATCH(_xlfn.CONCAT($B139,H$117),변환표준점수!$C$4:$ZZ$4,0)</f>
        <v/>
      </c>
      <c r="M139" s="0">
        <f>MATCH(_xlfn.CONCAT($B139,I$117),변환표준점수!$C$4:$ZZ$4,0)</f>
        <v/>
      </c>
      <c r="N139" s="0">
        <f>MATCH(_xlfn.CONCAT($B139,J$117),변환표준점수!$C$4:$ZZ$4,0)</f>
        <v/>
      </c>
      <c r="O139" s="0">
        <f>MATCH(_xlfn.CONCAT($B139,K$117),변환표준점수!$C$4:$ZZ$4,0)</f>
        <v/>
      </c>
      <c r="Q139" s="12" t="n"/>
    </row>
    <row r="140" hidden="1" ht="18" customHeight="1" s="671">
      <c r="B140" s="14" t="n">
        <v>22</v>
      </c>
      <c r="C140" s="0">
        <f>OFFSET($C$5,0,M140-1,1,1)+0</f>
        <v/>
      </c>
      <c r="D140" s="0">
        <f>OFFSET($C$5,0,N140-1,1,1)+0</f>
        <v/>
      </c>
      <c r="F140" s="14">
        <f>LARGE(H140:K140,1)</f>
        <v/>
      </c>
      <c r="G140" s="13">
        <f>LARGE(H140:K140,2)</f>
        <v/>
      </c>
      <c r="H140" s="0">
        <f>IFERROR(OFFSET($C$5,H$113-1,L140-1)+0,0)</f>
        <v/>
      </c>
      <c r="I140" s="0">
        <f>IFERROR(OFFSET($C$5,I$113-1,M140-1)+0,0)</f>
        <v/>
      </c>
      <c r="J140" s="0">
        <f>IFERROR(OFFSET($C$5,J$113-1,N140-1)+0,0)</f>
        <v/>
      </c>
      <c r="K140" s="13">
        <f>IFERROR(OFFSET($C$5,K$113-1,O140-1)+0,0)</f>
        <v/>
      </c>
      <c r="L140" s="0">
        <f>MATCH(_xlfn.CONCAT($B140,H$117),변환표준점수!$C$4:$ZZ$4,0)</f>
        <v/>
      </c>
      <c r="M140" s="0">
        <f>MATCH(_xlfn.CONCAT($B140,I$117),변환표준점수!$C$4:$ZZ$4,0)</f>
        <v/>
      </c>
      <c r="N140" s="0">
        <f>MATCH(_xlfn.CONCAT($B140,J$117),변환표준점수!$C$4:$ZZ$4,0)</f>
        <v/>
      </c>
      <c r="O140" s="0">
        <f>MATCH(_xlfn.CONCAT($B140,K$117),변환표준점수!$C$4:$ZZ$4,0)</f>
        <v/>
      </c>
      <c r="Q140" s="12" t="n"/>
    </row>
    <row r="141" hidden="1" ht="18" customHeight="1" s="671">
      <c r="B141" s="14" t="n">
        <v>23</v>
      </c>
      <c r="C141" s="0">
        <f>OFFSET($C$5,0,M141-1,1,1)+0</f>
        <v/>
      </c>
      <c r="D141" s="0">
        <f>OFFSET($C$5,0,N141-1,1,1)+0</f>
        <v/>
      </c>
      <c r="F141" s="14">
        <f>LARGE(H141:K141,1)</f>
        <v/>
      </c>
      <c r="G141" s="13">
        <f>LARGE(H141:K141,2)</f>
        <v/>
      </c>
      <c r="H141" s="0">
        <f>IFERROR(OFFSET($C$5,H$113-1,L141-1)+0,0)</f>
        <v/>
      </c>
      <c r="I141" s="0">
        <f>IFERROR(OFFSET($C$5,I$113-1,M141-1)+0,0)</f>
        <v/>
      </c>
      <c r="J141" s="0">
        <f>IFERROR(OFFSET($C$5,J$113-1,N141-1)+0,0)</f>
        <v/>
      </c>
      <c r="K141" s="13">
        <f>IFERROR(OFFSET($C$5,K$113-1,O141-1)+0,0)</f>
        <v/>
      </c>
      <c r="L141" s="0">
        <f>MATCH(_xlfn.CONCAT($B141,H$117),변환표준점수!$C$4:$ZZ$4,0)</f>
        <v/>
      </c>
      <c r="M141" s="0">
        <f>MATCH(_xlfn.CONCAT($B141,I$117),변환표준점수!$C$4:$ZZ$4,0)</f>
        <v/>
      </c>
      <c r="N141" s="0">
        <f>MATCH(_xlfn.CONCAT($B141,J$117),변환표준점수!$C$4:$ZZ$4,0)</f>
        <v/>
      </c>
      <c r="O141" s="0">
        <f>MATCH(_xlfn.CONCAT($B141,K$117),변환표준점수!$C$4:$ZZ$4,0)</f>
        <v/>
      </c>
      <c r="Q141" s="12" t="n"/>
    </row>
    <row r="142" hidden="1" ht="18" customHeight="1" s="671">
      <c r="B142" s="14" t="n">
        <v>24</v>
      </c>
      <c r="C142" s="0">
        <f>OFFSET($C$5,0,M142-1,1,1)+0</f>
        <v/>
      </c>
      <c r="D142" s="0">
        <f>OFFSET($C$5,0,N142-1,1,1)+0</f>
        <v/>
      </c>
      <c r="F142" s="14">
        <f>LARGE(H142:K142,1)</f>
        <v/>
      </c>
      <c r="G142" s="13">
        <f>LARGE(H142:K142,2)</f>
        <v/>
      </c>
      <c r="H142" s="0">
        <f>IFERROR(OFFSET($C$5,H$113-1,L142-1)+0,0)</f>
        <v/>
      </c>
      <c r="I142" s="0">
        <f>IFERROR(OFFSET($C$5,I$113-1,M142-1)+0,0)</f>
        <v/>
      </c>
      <c r="J142" s="0">
        <f>IFERROR(OFFSET($C$5,J$113-1,N142-1)+0,0)</f>
        <v/>
      </c>
      <c r="K142" s="13">
        <f>IFERROR(OFFSET($C$5,K$113-1,O142-1)+0,0)</f>
        <v/>
      </c>
      <c r="L142" s="0">
        <f>MATCH(_xlfn.CONCAT($B142,H$117),변환표준점수!$C$4:$ZZ$4,0)</f>
        <v/>
      </c>
      <c r="M142" s="0">
        <f>MATCH(_xlfn.CONCAT($B142,I$117),변환표준점수!$C$4:$ZZ$4,0)</f>
        <v/>
      </c>
      <c r="N142" s="0">
        <f>MATCH(_xlfn.CONCAT($B142,J$117),변환표준점수!$C$4:$ZZ$4,0)</f>
        <v/>
      </c>
      <c r="O142" s="0">
        <f>MATCH(_xlfn.CONCAT($B142,K$117),변환표준점수!$C$4:$ZZ$4,0)</f>
        <v/>
      </c>
      <c r="Q142" s="12" t="n"/>
    </row>
    <row r="143" hidden="1" ht="18" customHeight="1" s="671">
      <c r="B143" s="14" t="n">
        <v>25</v>
      </c>
      <c r="C143" s="0">
        <f>OFFSET($C$5,0,M143-1,1,1)+0</f>
        <v/>
      </c>
      <c r="D143" s="0">
        <f>OFFSET($C$5,0,N143-1,1,1)+0</f>
        <v/>
      </c>
      <c r="F143" s="14">
        <f>LARGE(H143:K143,1)</f>
        <v/>
      </c>
      <c r="G143" s="13">
        <f>LARGE(H143:K143,2)</f>
        <v/>
      </c>
      <c r="H143" s="0">
        <f>IFERROR(OFFSET($C$5,H$113-1,L143-1)+0,0)</f>
        <v/>
      </c>
      <c r="I143" s="0">
        <f>IFERROR(OFFSET($C$5,I$113-1,M143-1)+0,0)</f>
        <v/>
      </c>
      <c r="J143" s="0">
        <f>IFERROR(OFFSET($C$5,J$113-1,N143-1)+0,0)</f>
        <v/>
      </c>
      <c r="K143" s="13">
        <f>IFERROR(OFFSET($C$5,K$113-1,O143-1)+0,0)</f>
        <v/>
      </c>
      <c r="L143" s="0">
        <f>MATCH(_xlfn.CONCAT($B143,H$117),변환표준점수!$C$4:$ZZ$4,0)</f>
        <v/>
      </c>
      <c r="M143" s="0">
        <f>MATCH(_xlfn.CONCAT($B143,I$117),변환표준점수!$C$4:$ZZ$4,0)</f>
        <v/>
      </c>
      <c r="N143" s="0">
        <f>MATCH(_xlfn.CONCAT($B143,J$117),변환표준점수!$C$4:$ZZ$4,0)</f>
        <v/>
      </c>
      <c r="O143" s="0">
        <f>MATCH(_xlfn.CONCAT($B143,K$117),변환표준점수!$C$4:$ZZ$4,0)</f>
        <v/>
      </c>
      <c r="Q143" s="12" t="n"/>
    </row>
    <row r="144" hidden="1" ht="18" customHeight="1" s="671">
      <c r="B144" s="14" t="n">
        <v>26</v>
      </c>
      <c r="C144" s="0">
        <f>OFFSET($C$5,0,M144-1,1,1)+0</f>
        <v/>
      </c>
      <c r="D144" s="0">
        <f>OFFSET($C$5,0,N144-1,1,1)+0</f>
        <v/>
      </c>
      <c r="F144" s="14">
        <f>LARGE(H144:K144,1)</f>
        <v/>
      </c>
      <c r="G144" s="13">
        <f>LARGE(H144:K144,2)</f>
        <v/>
      </c>
      <c r="H144" s="0">
        <f>IFERROR(OFFSET($C$5,H$113-1,L144-1)+0,0)</f>
        <v/>
      </c>
      <c r="I144" s="0">
        <f>IFERROR(OFFSET($C$5,I$113-1,M144-1)+0,0)</f>
        <v/>
      </c>
      <c r="J144" s="0">
        <f>IFERROR(OFFSET($C$5,J$113-1,N144-1)+0,0)</f>
        <v/>
      </c>
      <c r="K144" s="13">
        <f>IFERROR(OFFSET($C$5,K$113-1,O144-1)+0,0)</f>
        <v/>
      </c>
      <c r="L144" s="0">
        <f>MATCH(_xlfn.CONCAT($B144,H$117),변환표준점수!$C$4:$ZZ$4,0)</f>
        <v/>
      </c>
      <c r="M144" s="0">
        <f>MATCH(_xlfn.CONCAT($B144,I$117),변환표준점수!$C$4:$ZZ$4,0)</f>
        <v/>
      </c>
      <c r="N144" s="0">
        <f>MATCH(_xlfn.CONCAT($B144,J$117),변환표준점수!$C$4:$ZZ$4,0)</f>
        <v/>
      </c>
      <c r="O144" s="0">
        <f>MATCH(_xlfn.CONCAT($B144,K$117),변환표준점수!$C$4:$ZZ$4,0)</f>
        <v/>
      </c>
      <c r="Q144" s="12" t="n"/>
    </row>
    <row r="145" hidden="1" ht="18" customHeight="1" s="671">
      <c r="B145" s="14" t="n">
        <v>27</v>
      </c>
      <c r="C145" s="0">
        <f>OFFSET($C$5,0,M145-1,1,1)+0</f>
        <v/>
      </c>
      <c r="D145" s="0">
        <f>OFFSET($C$5,0,N145-1,1,1)+0</f>
        <v/>
      </c>
      <c r="F145" s="14">
        <f>LARGE(H145:K145,1)</f>
        <v/>
      </c>
      <c r="G145" s="13">
        <f>LARGE(H145:K145,2)</f>
        <v/>
      </c>
      <c r="H145" s="0">
        <f>IFERROR(OFFSET($C$5,H$113-1,L145-1)+0,0)</f>
        <v/>
      </c>
      <c r="I145" s="0">
        <f>IFERROR(OFFSET($C$5,I$113-1,M145-1)+0,0)</f>
        <v/>
      </c>
      <c r="J145" s="0">
        <f>IFERROR(OFFSET($C$5,J$113-1,N145-1)+0,0)</f>
        <v/>
      </c>
      <c r="K145" s="13">
        <f>IFERROR(OFFSET($C$5,K$113-1,O145-1)+0,0)</f>
        <v/>
      </c>
      <c r="L145" s="0">
        <f>MATCH(_xlfn.CONCAT($B145,H$117),변환표준점수!$C$4:$ZZ$4,0)</f>
        <v/>
      </c>
      <c r="M145" s="0">
        <f>MATCH(_xlfn.CONCAT($B145,I$117),변환표준점수!$C$4:$ZZ$4,0)</f>
        <v/>
      </c>
      <c r="N145" s="0">
        <f>MATCH(_xlfn.CONCAT($B145,J$117),변환표준점수!$C$4:$ZZ$4,0)</f>
        <v/>
      </c>
      <c r="O145" s="0">
        <f>MATCH(_xlfn.CONCAT($B145,K$117),변환표준점수!$C$4:$ZZ$4,0)</f>
        <v/>
      </c>
      <c r="Q145" s="12" t="n"/>
    </row>
    <row r="146" hidden="1" ht="18" customHeight="1" s="671">
      <c r="B146" s="14" t="n">
        <v>28</v>
      </c>
      <c r="C146" s="0">
        <f>OFFSET($C$5,0,M146-1,1,1)+0</f>
        <v/>
      </c>
      <c r="D146" s="0">
        <f>OFFSET($C$5,0,N146-1,1,1)+0</f>
        <v/>
      </c>
      <c r="F146" s="14">
        <f>LARGE(H146:K146,1)</f>
        <v/>
      </c>
      <c r="G146" s="13">
        <f>LARGE(H146:K146,2)</f>
        <v/>
      </c>
      <c r="H146" s="0">
        <f>IFERROR(OFFSET($C$5,H$113-1,L146-1)+0,0)</f>
        <v/>
      </c>
      <c r="I146" s="0">
        <f>IFERROR(OFFSET($C$5,I$113-1,M146-1)+0,0)</f>
        <v/>
      </c>
      <c r="J146" s="0">
        <f>IFERROR(OFFSET($C$5,J$113-1,N146-1)+0,0)</f>
        <v/>
      </c>
      <c r="K146" s="13">
        <f>IFERROR(OFFSET($C$5,K$113-1,O146-1)+0,0)</f>
        <v/>
      </c>
      <c r="L146" s="0">
        <f>MATCH(_xlfn.CONCAT($B146,H$117),변환표준점수!$C$4:$ZZ$4,0)</f>
        <v/>
      </c>
      <c r="M146" s="0">
        <f>MATCH(_xlfn.CONCAT($B146,I$117),변환표준점수!$C$4:$ZZ$4,0)</f>
        <v/>
      </c>
      <c r="N146" s="0">
        <f>MATCH(_xlfn.CONCAT($B146,J$117),변환표준점수!$C$4:$ZZ$4,0)</f>
        <v/>
      </c>
      <c r="O146" s="0">
        <f>MATCH(_xlfn.CONCAT($B146,K$117),변환표준점수!$C$4:$ZZ$4,0)</f>
        <v/>
      </c>
      <c r="Q146" s="12" t="n"/>
    </row>
    <row r="147" hidden="1" ht="18" customHeight="1" s="671">
      <c r="B147" s="14" t="n">
        <v>29</v>
      </c>
      <c r="C147" s="0">
        <f>OFFSET($C$5,0,M147-1,1,1)+0</f>
        <v/>
      </c>
      <c r="D147" s="0">
        <f>OFFSET($C$5,0,N147-1,1,1)+0</f>
        <v/>
      </c>
      <c r="F147" s="14">
        <f>LARGE(H147:K147,1)</f>
        <v/>
      </c>
      <c r="G147" s="13">
        <f>LARGE(H147:K147,2)</f>
        <v/>
      </c>
      <c r="H147" s="0">
        <f>IFERROR(OFFSET($C$5,H$113-1,L147-1)+0,0)</f>
        <v/>
      </c>
      <c r="I147" s="0">
        <f>IFERROR(OFFSET($C$5,I$113-1,M147-1)+0,0)</f>
        <v/>
      </c>
      <c r="J147" s="0">
        <f>IFERROR(OFFSET($C$5,J$113-1,N147-1)+0,0)</f>
        <v/>
      </c>
      <c r="K147" s="13">
        <f>IFERROR(OFFSET($C$5,K$113-1,O147-1)+0,0)</f>
        <v/>
      </c>
      <c r="L147" s="0">
        <f>MATCH(_xlfn.CONCAT($B147,H$117),변환표준점수!$C$4:$ZZ$4,0)</f>
        <v/>
      </c>
      <c r="M147" s="0">
        <f>MATCH(_xlfn.CONCAT($B147,I$117),변환표준점수!$C$4:$ZZ$4,0)</f>
        <v/>
      </c>
      <c r="N147" s="0">
        <f>MATCH(_xlfn.CONCAT($B147,J$117),변환표준점수!$C$4:$ZZ$4,0)</f>
        <v/>
      </c>
      <c r="O147" s="0">
        <f>MATCH(_xlfn.CONCAT($B147,K$117),변환표준점수!$C$4:$ZZ$4,0)</f>
        <v/>
      </c>
      <c r="Q147" s="12" t="n"/>
    </row>
    <row r="148" hidden="1" ht="18" customHeight="1" s="671">
      <c r="B148" s="14" t="n">
        <v>30</v>
      </c>
      <c r="C148" s="0">
        <f>OFFSET($C$5,0,M148-1,1,1)+0</f>
        <v/>
      </c>
      <c r="D148" s="0">
        <f>OFFSET($C$5,0,N148-1,1,1)+0</f>
        <v/>
      </c>
      <c r="F148" s="14">
        <f>LARGE(H148:K148,1)</f>
        <v/>
      </c>
      <c r="G148" s="13">
        <f>LARGE(H148:K148,2)</f>
        <v/>
      </c>
      <c r="H148" s="0">
        <f>IFERROR(OFFSET($C$5,H$113-1,L148-1)+0,0)</f>
        <v/>
      </c>
      <c r="I148" s="0">
        <f>IFERROR(OFFSET($C$5,I$113-1,M148-1)+0,0)</f>
        <v/>
      </c>
      <c r="J148" s="0">
        <f>IFERROR(OFFSET($C$5,J$113-1,N148-1)+0,0)</f>
        <v/>
      </c>
      <c r="K148" s="13">
        <f>IFERROR(OFFSET($C$5,K$113-1,O148-1)+0,0)</f>
        <v/>
      </c>
      <c r="L148" s="0">
        <f>MATCH(_xlfn.CONCAT($B148,H$117),변환표준점수!$C$4:$ZZ$4,0)</f>
        <v/>
      </c>
      <c r="M148" s="0">
        <f>MATCH(_xlfn.CONCAT($B148,I$117),변환표준점수!$C$4:$ZZ$4,0)</f>
        <v/>
      </c>
      <c r="N148" s="0">
        <f>MATCH(_xlfn.CONCAT($B148,J$117),변환표준점수!$C$4:$ZZ$4,0)</f>
        <v/>
      </c>
      <c r="O148" s="0">
        <f>MATCH(_xlfn.CONCAT($B148,K$117),변환표준점수!$C$4:$ZZ$4,0)</f>
        <v/>
      </c>
      <c r="Q148" s="12" t="n"/>
    </row>
    <row r="149" hidden="1" ht="18" customHeight="1" s="671">
      <c r="B149" s="14" t="n">
        <v>31</v>
      </c>
      <c r="C149" s="0">
        <f>OFFSET($C$5,0,M149-1,1,1)+0</f>
        <v/>
      </c>
      <c r="D149" s="0">
        <f>OFFSET($C$5,0,N149-1,1,1)+0</f>
        <v/>
      </c>
      <c r="F149" s="14">
        <f>LARGE(H149:K149,1)</f>
        <v/>
      </c>
      <c r="G149" s="13">
        <f>LARGE(H149:K149,2)</f>
        <v/>
      </c>
      <c r="H149" s="0">
        <f>IFERROR(OFFSET($C$5,H$113-1,L149-1)+0,0)</f>
        <v/>
      </c>
      <c r="I149" s="0">
        <f>IFERROR(OFFSET($C$5,I$113-1,M149-1)+0,0)</f>
        <v/>
      </c>
      <c r="J149" s="0">
        <f>IFERROR(OFFSET($C$5,J$113-1,N149-1)+0,0)</f>
        <v/>
      </c>
      <c r="K149" s="13">
        <f>IFERROR(OFFSET($C$5,K$113-1,O149-1)+0,0)</f>
        <v/>
      </c>
      <c r="L149" s="0">
        <f>MATCH(_xlfn.CONCAT($B149,H$117),변환표준점수!$C$4:$ZZ$4,0)</f>
        <v/>
      </c>
      <c r="M149" s="0">
        <f>MATCH(_xlfn.CONCAT($B149,I$117),변환표준점수!$C$4:$ZZ$4,0)</f>
        <v/>
      </c>
      <c r="N149" s="0">
        <f>MATCH(_xlfn.CONCAT($B149,J$117),변환표준점수!$C$4:$ZZ$4,0)</f>
        <v/>
      </c>
      <c r="O149" s="0">
        <f>MATCH(_xlfn.CONCAT($B149,K$117),변환표준점수!$C$4:$ZZ$4,0)</f>
        <v/>
      </c>
      <c r="Q149" s="12" t="n"/>
    </row>
    <row r="150" hidden="1" ht="18" customHeight="1" s="671">
      <c r="B150" s="14" t="n">
        <v>32</v>
      </c>
      <c r="C150" s="0">
        <f>OFFSET($C$5,0,M150-1,1,1)+0</f>
        <v/>
      </c>
      <c r="D150" s="0">
        <f>OFFSET($C$5,0,N150-1,1,1)+0</f>
        <v/>
      </c>
      <c r="F150" s="14">
        <f>LARGE(H150:K150,1)</f>
        <v/>
      </c>
      <c r="G150" s="13">
        <f>LARGE(H150:K150,2)</f>
        <v/>
      </c>
      <c r="H150" s="0">
        <f>IFERROR(OFFSET($C$5,H$113-1,L150-1)+0,0)</f>
        <v/>
      </c>
      <c r="I150" s="0">
        <f>IFERROR(OFFSET($C$5,I$113-1,M150-1)+0,0)</f>
        <v/>
      </c>
      <c r="J150" s="0">
        <f>IFERROR(OFFSET($C$5,J$113-1,N150-1)+0,0)</f>
        <v/>
      </c>
      <c r="K150" s="13">
        <f>IFERROR(OFFSET($C$5,K$113-1,O150-1)+0,0)</f>
        <v/>
      </c>
      <c r="L150" s="0">
        <f>MATCH(_xlfn.CONCAT($B150,H$117),변환표준점수!$C$4:$ZZ$4,0)</f>
        <v/>
      </c>
      <c r="M150" s="0">
        <f>MATCH(_xlfn.CONCAT($B150,I$117),변환표준점수!$C$4:$ZZ$4,0)</f>
        <v/>
      </c>
      <c r="N150" s="0">
        <f>MATCH(_xlfn.CONCAT($B150,J$117),변환표준점수!$C$4:$ZZ$4,0)</f>
        <v/>
      </c>
      <c r="O150" s="0">
        <f>MATCH(_xlfn.CONCAT($B150,K$117),변환표준점수!$C$4:$ZZ$4,0)</f>
        <v/>
      </c>
      <c r="Q150" s="12" t="n"/>
    </row>
    <row r="151" hidden="1" ht="18" customHeight="1" s="671">
      <c r="B151" s="14" t="n">
        <v>33</v>
      </c>
      <c r="C151" s="0">
        <f>OFFSET($C$5,0,M151-1,1,1)+0</f>
        <v/>
      </c>
      <c r="D151" s="0">
        <f>OFFSET($C$5,0,N151-1,1,1)+0</f>
        <v/>
      </c>
      <c r="F151" s="14">
        <f>LARGE(H151:K151,1)</f>
        <v/>
      </c>
      <c r="G151" s="13">
        <f>LARGE(H151:K151,2)</f>
        <v/>
      </c>
      <c r="H151" s="0">
        <f>IFERROR(OFFSET($C$5,H$113-1,L151-1)+0,0)</f>
        <v/>
      </c>
      <c r="I151" s="0">
        <f>IFERROR(OFFSET($C$5,I$113-1,M151-1)+0,0)</f>
        <v/>
      </c>
      <c r="J151" s="0">
        <f>IFERROR(OFFSET($C$5,J$113-1,N151-1)+0,0)</f>
        <v/>
      </c>
      <c r="K151" s="13">
        <f>IFERROR(OFFSET($C$5,K$113-1,O151-1)+0,0)</f>
        <v/>
      </c>
      <c r="L151" s="0">
        <f>MATCH(_xlfn.CONCAT($B151,H$117),변환표준점수!$C$4:$ZZ$4,0)</f>
        <v/>
      </c>
      <c r="M151" s="0">
        <f>MATCH(_xlfn.CONCAT($B151,I$117),변환표준점수!$C$4:$ZZ$4,0)</f>
        <v/>
      </c>
      <c r="N151" s="0">
        <f>MATCH(_xlfn.CONCAT($B151,J$117),변환표준점수!$C$4:$ZZ$4,0)</f>
        <v/>
      </c>
      <c r="O151" s="0">
        <f>MATCH(_xlfn.CONCAT($B151,K$117),변환표준점수!$C$4:$ZZ$4,0)</f>
        <v/>
      </c>
      <c r="Q151" s="12" t="n"/>
    </row>
    <row r="152" hidden="1" ht="18" customHeight="1" s="671">
      <c r="B152" s="14" t="n">
        <v>34</v>
      </c>
      <c r="C152" s="0">
        <f>OFFSET($C$5,0,M152-1,1,1)+0</f>
        <v/>
      </c>
      <c r="D152" s="0">
        <f>OFFSET($C$5,0,N152-1,1,1)+0</f>
        <v/>
      </c>
      <c r="F152" s="14">
        <f>LARGE(H152:K152,1)</f>
        <v/>
      </c>
      <c r="G152" s="13">
        <f>LARGE(H152:K152,2)</f>
        <v/>
      </c>
      <c r="H152" s="0">
        <f>IFERROR(OFFSET($C$5,H$113-1,L152-1)+0,0)</f>
        <v/>
      </c>
      <c r="I152" s="0">
        <f>IFERROR(OFFSET($C$5,I$113-1,M152-1)+0,0)</f>
        <v/>
      </c>
      <c r="J152" s="0">
        <f>IFERROR(OFFSET($C$5,J$113-1,N152-1)+0,0)</f>
        <v/>
      </c>
      <c r="K152" s="13">
        <f>IFERROR(OFFSET($C$5,K$113-1,O152-1)+0,0)</f>
        <v/>
      </c>
      <c r="L152" s="0">
        <f>MATCH(_xlfn.CONCAT($B152,H$117),변환표준점수!$C$4:$ZZ$4,0)</f>
        <v/>
      </c>
      <c r="M152" s="0">
        <f>MATCH(_xlfn.CONCAT($B152,I$117),변환표준점수!$C$4:$ZZ$4,0)</f>
        <v/>
      </c>
      <c r="N152" s="0">
        <f>MATCH(_xlfn.CONCAT($B152,J$117),변환표준점수!$C$4:$ZZ$4,0)</f>
        <v/>
      </c>
      <c r="O152" s="0">
        <f>MATCH(_xlfn.CONCAT($B152,K$117),변환표준점수!$C$4:$ZZ$4,0)</f>
        <v/>
      </c>
      <c r="Q152" s="12" t="n"/>
    </row>
    <row r="153" hidden="1" ht="18" customHeight="1" s="671">
      <c r="B153" s="14" t="n">
        <v>35</v>
      </c>
      <c r="C153" s="0">
        <f>OFFSET($C$5,0,M153-1,1,1)+0</f>
        <v/>
      </c>
      <c r="D153" s="0">
        <f>OFFSET($C$5,0,N153-1,1,1)+0</f>
        <v/>
      </c>
      <c r="F153" s="14">
        <f>LARGE(H153:K153,1)</f>
        <v/>
      </c>
      <c r="G153" s="13">
        <f>LARGE(H153:K153,2)</f>
        <v/>
      </c>
      <c r="H153" s="0">
        <f>IFERROR(OFFSET($C$5,H$113-1,L153-1)+0,0)</f>
        <v/>
      </c>
      <c r="I153" s="0">
        <f>IFERROR(OFFSET($C$5,I$113-1,M153-1)+0,0)</f>
        <v/>
      </c>
      <c r="J153" s="0">
        <f>IFERROR(OFFSET($C$5,J$113-1,N153-1)+0,0)</f>
        <v/>
      </c>
      <c r="K153" s="13">
        <f>IFERROR(OFFSET($C$5,K$113-1,O153-1)+0,0)</f>
        <v/>
      </c>
      <c r="L153" s="0">
        <f>MATCH(_xlfn.CONCAT($B153,H$117),변환표준점수!$C$4:$ZZ$4,0)</f>
        <v/>
      </c>
      <c r="M153" s="0">
        <f>MATCH(_xlfn.CONCAT($B153,I$117),변환표준점수!$C$4:$ZZ$4,0)</f>
        <v/>
      </c>
      <c r="N153" s="0">
        <f>MATCH(_xlfn.CONCAT($B153,J$117),변환표준점수!$C$4:$ZZ$4,0)</f>
        <v/>
      </c>
      <c r="O153" s="0">
        <f>MATCH(_xlfn.CONCAT($B153,K$117),변환표준점수!$C$4:$ZZ$4,0)</f>
        <v/>
      </c>
      <c r="Q153" s="12" t="n"/>
    </row>
    <row r="154" hidden="1" ht="18" customHeight="1" s="671">
      <c r="B154" s="14" t="n">
        <v>36</v>
      </c>
      <c r="C154" s="0">
        <f>OFFSET($C$5,0,M154-1,1,1)+0</f>
        <v/>
      </c>
      <c r="D154" s="0">
        <f>OFFSET($C$5,0,N154-1,1,1)+0</f>
        <v/>
      </c>
      <c r="F154" s="14">
        <f>LARGE(H154:K154,1)</f>
        <v/>
      </c>
      <c r="G154" s="13">
        <f>LARGE(H154:K154,2)</f>
        <v/>
      </c>
      <c r="H154" s="0">
        <f>IFERROR(OFFSET($C$5,H$113-1,L154-1)+0,0)</f>
        <v/>
      </c>
      <c r="I154" s="0">
        <f>IFERROR(OFFSET($C$5,I$113-1,M154-1)+0,0)</f>
        <v/>
      </c>
      <c r="J154" s="0">
        <f>IFERROR(OFFSET($C$5,J$113-1,N154-1)+0,0)</f>
        <v/>
      </c>
      <c r="K154" s="13">
        <f>IFERROR(OFFSET($C$5,K$113-1,O154-1)+0,0)</f>
        <v/>
      </c>
      <c r="L154" s="0">
        <f>MATCH(_xlfn.CONCAT($B154,H$117),변환표준점수!$C$4:$ZZ$4,0)</f>
        <v/>
      </c>
      <c r="M154" s="0">
        <f>MATCH(_xlfn.CONCAT($B154,I$117),변환표준점수!$C$4:$ZZ$4,0)</f>
        <v/>
      </c>
      <c r="N154" s="0">
        <f>MATCH(_xlfn.CONCAT($B154,J$117),변환표준점수!$C$4:$ZZ$4,0)</f>
        <v/>
      </c>
      <c r="O154" s="0">
        <f>MATCH(_xlfn.CONCAT($B154,K$117),변환표준점수!$C$4:$ZZ$4,0)</f>
        <v/>
      </c>
      <c r="Q154" s="12" t="n"/>
    </row>
    <row r="155" hidden="1" ht="18" customHeight="1" s="671">
      <c r="B155" s="14" t="n">
        <v>37</v>
      </c>
      <c r="C155" s="0">
        <f>OFFSET($C$5,0,M155-1,1,1)+0</f>
        <v/>
      </c>
      <c r="D155" s="0">
        <f>OFFSET($C$5,0,N155-1,1,1)+0</f>
        <v/>
      </c>
      <c r="F155" s="14">
        <f>LARGE(H155:K155,1)</f>
        <v/>
      </c>
      <c r="G155" s="13">
        <f>LARGE(H155:K155,2)</f>
        <v/>
      </c>
      <c r="H155" s="0">
        <f>IFERROR(OFFSET($C$5,H$113-1,L155-1)+0,0)</f>
        <v/>
      </c>
      <c r="I155" s="0">
        <f>IFERROR(OFFSET($C$5,I$113-1,M155-1)+0,0)</f>
        <v/>
      </c>
      <c r="J155" s="0">
        <f>IFERROR(OFFSET($C$5,J$113-1,N155-1)+0,0)</f>
        <v/>
      </c>
      <c r="K155" s="13">
        <f>IFERROR(OFFSET($C$5,K$113-1,O155-1)+0,0)</f>
        <v/>
      </c>
      <c r="L155" s="0">
        <f>MATCH(_xlfn.CONCAT($B155,H$117),변환표준점수!$C$4:$ZZ$4,0)</f>
        <v/>
      </c>
      <c r="M155" s="0">
        <f>MATCH(_xlfn.CONCAT($B155,I$117),변환표준점수!$C$4:$ZZ$4,0)</f>
        <v/>
      </c>
      <c r="N155" s="0">
        <f>MATCH(_xlfn.CONCAT($B155,J$117),변환표준점수!$C$4:$ZZ$4,0)</f>
        <v/>
      </c>
      <c r="O155" s="0">
        <f>MATCH(_xlfn.CONCAT($B155,K$117),변환표준점수!$C$4:$ZZ$4,0)</f>
        <v/>
      </c>
      <c r="Q155" s="12" t="n"/>
    </row>
    <row r="156" hidden="1" ht="18" customHeight="1" s="671">
      <c r="B156" s="14" t="n">
        <v>38</v>
      </c>
      <c r="C156" s="0">
        <f>OFFSET($C$5,0,M156-1,1,1)+0</f>
        <v/>
      </c>
      <c r="D156" s="0">
        <f>OFFSET($C$5,0,N156-1,1,1)+0</f>
        <v/>
      </c>
      <c r="F156" s="14">
        <f>LARGE(H156:K156,1)</f>
        <v/>
      </c>
      <c r="G156" s="13">
        <f>LARGE(H156:K156,2)</f>
        <v/>
      </c>
      <c r="H156" s="0">
        <f>IFERROR(OFFSET($C$5,H$113-1,L156-1)+0,0)</f>
        <v/>
      </c>
      <c r="I156" s="0">
        <f>IFERROR(OFFSET($C$5,I$113-1,M156-1)+0,0)</f>
        <v/>
      </c>
      <c r="J156" s="0">
        <f>IFERROR(OFFSET($C$5,J$113-1,N156-1)+0,0)</f>
        <v/>
      </c>
      <c r="K156" s="13">
        <f>IFERROR(OFFSET($C$5,K$113-1,O156-1)+0,0)</f>
        <v/>
      </c>
      <c r="L156" s="0">
        <f>MATCH(_xlfn.CONCAT($B156,H$117),변환표준점수!$C$4:$ZZ$4,0)</f>
        <v/>
      </c>
      <c r="M156" s="0">
        <f>MATCH(_xlfn.CONCAT($B156,I$117),변환표준점수!$C$4:$ZZ$4,0)</f>
        <v/>
      </c>
      <c r="N156" s="0">
        <f>MATCH(_xlfn.CONCAT($B156,J$117),변환표준점수!$C$4:$ZZ$4,0)</f>
        <v/>
      </c>
      <c r="O156" s="0">
        <f>MATCH(_xlfn.CONCAT($B156,K$117),변환표준점수!$C$4:$ZZ$4,0)</f>
        <v/>
      </c>
      <c r="Q156" s="12" t="n"/>
    </row>
    <row r="157" hidden="1" ht="18" customHeight="1" s="671">
      <c r="B157" s="14" t="n">
        <v>39</v>
      </c>
      <c r="C157" s="0">
        <f>OFFSET($C$5,0,M157-1,1,1)+0</f>
        <v/>
      </c>
      <c r="D157" s="0">
        <f>OFFSET($C$5,0,N157-1,1,1)+0</f>
        <v/>
      </c>
      <c r="F157" s="14">
        <f>LARGE(H157:K157,1)</f>
        <v/>
      </c>
      <c r="G157" s="13">
        <f>LARGE(H157:K157,2)</f>
        <v/>
      </c>
      <c r="H157" s="0">
        <f>IFERROR(OFFSET($C$5,H$113-1,L157-1)+0,0)</f>
        <v/>
      </c>
      <c r="I157" s="0">
        <f>IFERROR(OFFSET($C$5,I$113-1,M157-1)+0,0)</f>
        <v/>
      </c>
      <c r="J157" s="0">
        <f>IFERROR(OFFSET($C$5,J$113-1,N157-1)+0,0)</f>
        <v/>
      </c>
      <c r="K157" s="13">
        <f>IFERROR(OFFSET($C$5,K$113-1,O157-1)+0,0)</f>
        <v/>
      </c>
      <c r="L157" s="0">
        <f>MATCH(_xlfn.CONCAT($B157,H$117),변환표준점수!$C$4:$ZZ$4,0)</f>
        <v/>
      </c>
      <c r="M157" s="0">
        <f>MATCH(_xlfn.CONCAT($B157,I$117),변환표준점수!$C$4:$ZZ$4,0)</f>
        <v/>
      </c>
      <c r="N157" s="0">
        <f>MATCH(_xlfn.CONCAT($B157,J$117),변환표준점수!$C$4:$ZZ$4,0)</f>
        <v/>
      </c>
      <c r="O157" s="0">
        <f>MATCH(_xlfn.CONCAT($B157,K$117),변환표준점수!$C$4:$ZZ$4,0)</f>
        <v/>
      </c>
      <c r="Q157" s="12" t="n"/>
    </row>
    <row r="158" hidden="1" ht="18" customHeight="1" s="671">
      <c r="B158" s="14" t="n">
        <v>40</v>
      </c>
      <c r="C158" s="0">
        <f>OFFSET($C$5,0,M158-1,1,1)+0</f>
        <v/>
      </c>
      <c r="D158" s="0">
        <f>OFFSET($C$5,0,N158-1,1,1)+0</f>
        <v/>
      </c>
      <c r="F158" s="14">
        <f>LARGE(H158:K158,1)</f>
        <v/>
      </c>
      <c r="G158" s="13">
        <f>LARGE(H158:K158,2)</f>
        <v/>
      </c>
      <c r="H158" s="0">
        <f>IFERROR(OFFSET($C$5,H$113-1,L158-1)+0,0)</f>
        <v/>
      </c>
      <c r="I158" s="0">
        <f>IFERROR(OFFSET($C$5,I$113-1,M158-1)+0,0)</f>
        <v/>
      </c>
      <c r="J158" s="0">
        <f>IFERROR(OFFSET($C$5,J$113-1,N158-1)+0,0)</f>
        <v/>
      </c>
      <c r="K158" s="13">
        <f>IFERROR(OFFSET($C$5,K$113-1,O158-1)+0,0)</f>
        <v/>
      </c>
      <c r="L158" s="0">
        <f>MATCH(_xlfn.CONCAT($B158,H$117),변환표준점수!$C$4:$ZZ$4,0)</f>
        <v/>
      </c>
      <c r="M158" s="0">
        <f>MATCH(_xlfn.CONCAT($B158,I$117),변환표준점수!$C$4:$ZZ$4,0)</f>
        <v/>
      </c>
      <c r="N158" s="0">
        <f>MATCH(_xlfn.CONCAT($B158,J$117),변환표준점수!$C$4:$ZZ$4,0)</f>
        <v/>
      </c>
      <c r="O158" s="0">
        <f>MATCH(_xlfn.CONCAT($B158,K$117),변환표준점수!$C$4:$ZZ$4,0)</f>
        <v/>
      </c>
      <c r="Q158" s="12" t="n"/>
    </row>
    <row r="159" hidden="1" ht="18" customHeight="1" s="671">
      <c r="B159" s="14" t="n">
        <v>41</v>
      </c>
      <c r="C159" s="0">
        <f>OFFSET($C$5,0,M159-1,1,1)+0</f>
        <v/>
      </c>
      <c r="D159" s="0">
        <f>OFFSET($C$5,0,N159-1,1,1)+0</f>
        <v/>
      </c>
      <c r="F159" s="14">
        <f>LARGE(H159:K159,1)</f>
        <v/>
      </c>
      <c r="G159" s="13">
        <f>LARGE(H159:K159,2)</f>
        <v/>
      </c>
      <c r="H159" s="0">
        <f>IFERROR(OFFSET($C$5,H$113-1,L159-1)+0,0)</f>
        <v/>
      </c>
      <c r="I159" s="0">
        <f>IFERROR(OFFSET($C$5,I$113-1,M159-1)+0,0)</f>
        <v/>
      </c>
      <c r="J159" s="0">
        <f>IFERROR(OFFSET($C$5,J$113-1,N159-1)+0,0)</f>
        <v/>
      </c>
      <c r="K159" s="13">
        <f>IFERROR(OFFSET($C$5,K$113-1,O159-1)+0,0)</f>
        <v/>
      </c>
      <c r="L159" s="0">
        <f>MATCH(_xlfn.CONCAT($B159,H$117),변환표준점수!$C$4:$ZZ$4,0)</f>
        <v/>
      </c>
      <c r="M159" s="0">
        <f>MATCH(_xlfn.CONCAT($B159,I$117),변환표준점수!$C$4:$ZZ$4,0)</f>
        <v/>
      </c>
      <c r="N159" s="0">
        <f>MATCH(_xlfn.CONCAT($B159,J$117),변환표준점수!$C$4:$ZZ$4,0)</f>
        <v/>
      </c>
      <c r="O159" s="0">
        <f>MATCH(_xlfn.CONCAT($B159,K$117),변환표준점수!$C$4:$ZZ$4,0)</f>
        <v/>
      </c>
      <c r="Q159" s="12" t="n"/>
    </row>
    <row r="160" hidden="1" ht="18" customHeight="1" s="671">
      <c r="B160" s="14" t="n">
        <v>42</v>
      </c>
      <c r="C160" s="0">
        <f>OFFSET($C$5,0,M160-1,1,1)+0</f>
        <v/>
      </c>
      <c r="D160" s="0">
        <f>OFFSET($C$5,0,N160-1,1,1)+0</f>
        <v/>
      </c>
      <c r="F160" s="14">
        <f>LARGE(H160:K160,1)</f>
        <v/>
      </c>
      <c r="G160" s="13">
        <f>LARGE(H160:K160,2)</f>
        <v/>
      </c>
      <c r="H160" s="0">
        <f>IFERROR(OFFSET($C$5,H$113-1,L160-1)+0,0)</f>
        <v/>
      </c>
      <c r="I160" s="0">
        <f>IFERROR(OFFSET($C$5,I$113-1,M160-1)+0,0)</f>
        <v/>
      </c>
      <c r="J160" s="0">
        <f>IFERROR(OFFSET($C$5,J$113-1,N160-1)+0,0)</f>
        <v/>
      </c>
      <c r="K160" s="13">
        <f>IFERROR(OFFSET($C$5,K$113-1,O160-1)+0,0)</f>
        <v/>
      </c>
      <c r="L160" s="0">
        <f>MATCH(_xlfn.CONCAT($B160,H$117),변환표준점수!$C$4:$ZZ$4,0)</f>
        <v/>
      </c>
      <c r="M160" s="0">
        <f>MATCH(_xlfn.CONCAT($B160,I$117),변환표준점수!$C$4:$ZZ$4,0)</f>
        <v/>
      </c>
      <c r="N160" s="0">
        <f>MATCH(_xlfn.CONCAT($B160,J$117),변환표준점수!$C$4:$ZZ$4,0)</f>
        <v/>
      </c>
      <c r="O160" s="0">
        <f>MATCH(_xlfn.CONCAT($B160,K$117),변환표준점수!$C$4:$ZZ$4,0)</f>
        <v/>
      </c>
      <c r="Q160" s="12" t="n"/>
    </row>
    <row r="161" hidden="1" ht="18" customHeight="1" s="671">
      <c r="B161" s="14" t="n">
        <v>43</v>
      </c>
      <c r="C161" s="0">
        <f>OFFSET($C$5,0,M161-1,1,1)+0</f>
        <v/>
      </c>
      <c r="D161" s="0">
        <f>OFFSET($C$5,0,N161-1,1,1)+0</f>
        <v/>
      </c>
      <c r="F161" s="14">
        <f>LARGE(H161:K161,1)</f>
        <v/>
      </c>
      <c r="G161" s="13">
        <f>LARGE(H161:K161,2)</f>
        <v/>
      </c>
      <c r="H161" s="0">
        <f>IFERROR(OFFSET($C$5,H$113-1,L161-1)+0,0)</f>
        <v/>
      </c>
      <c r="I161" s="0">
        <f>IFERROR(OFFSET($C$5,I$113-1,M161-1)+0,0)</f>
        <v/>
      </c>
      <c r="J161" s="0">
        <f>IFERROR(OFFSET($C$5,J$113-1,N161-1)+0,0)</f>
        <v/>
      </c>
      <c r="K161" s="13">
        <f>IFERROR(OFFSET($C$5,K$113-1,O161-1)+0,0)</f>
        <v/>
      </c>
      <c r="L161" s="0">
        <f>MATCH(_xlfn.CONCAT($B161,H$117),변환표준점수!$C$4:$ZZ$4,0)</f>
        <v/>
      </c>
      <c r="M161" s="0">
        <f>MATCH(_xlfn.CONCAT($B161,I$117),변환표준점수!$C$4:$ZZ$4,0)</f>
        <v/>
      </c>
      <c r="N161" s="0">
        <f>MATCH(_xlfn.CONCAT($B161,J$117),변환표준점수!$C$4:$ZZ$4,0)</f>
        <v/>
      </c>
      <c r="O161" s="0">
        <f>MATCH(_xlfn.CONCAT($B161,K$117),변환표준점수!$C$4:$ZZ$4,0)</f>
        <v/>
      </c>
      <c r="Q161" s="12" t="n"/>
    </row>
    <row r="162" hidden="1" ht="18" customHeight="1" s="671">
      <c r="B162" s="14" t="n">
        <v>44</v>
      </c>
      <c r="C162" s="0">
        <f>OFFSET($C$5,0,M162-1,1,1)+0</f>
        <v/>
      </c>
      <c r="D162" s="0">
        <f>OFFSET($C$5,0,N162-1,1,1)+0</f>
        <v/>
      </c>
      <c r="F162" s="14">
        <f>LARGE(H162:K162,1)</f>
        <v/>
      </c>
      <c r="G162" s="13">
        <f>LARGE(H162:K162,2)</f>
        <v/>
      </c>
      <c r="H162" s="0">
        <f>IFERROR(OFFSET($C$5,H$113-1,L162-1)+0,0)</f>
        <v/>
      </c>
      <c r="I162" s="0">
        <f>IFERROR(OFFSET($C$5,I$113-1,M162-1)+0,0)</f>
        <v/>
      </c>
      <c r="J162" s="0">
        <f>IFERROR(OFFSET($C$5,J$113-1,N162-1)+0,0)</f>
        <v/>
      </c>
      <c r="K162" s="13">
        <f>IFERROR(OFFSET($C$5,K$113-1,O162-1)+0,0)</f>
        <v/>
      </c>
      <c r="L162" s="0">
        <f>MATCH(_xlfn.CONCAT($B162,H$117),변환표준점수!$C$4:$ZZ$4,0)</f>
        <v/>
      </c>
      <c r="M162" s="0">
        <f>MATCH(_xlfn.CONCAT($B162,I$117),변환표준점수!$C$4:$ZZ$4,0)</f>
        <v/>
      </c>
      <c r="N162" s="0">
        <f>MATCH(_xlfn.CONCAT($B162,J$117),변환표준점수!$C$4:$ZZ$4,0)</f>
        <v/>
      </c>
      <c r="O162" s="0">
        <f>MATCH(_xlfn.CONCAT($B162,K$117),변환표준점수!$C$4:$ZZ$4,0)</f>
        <v/>
      </c>
      <c r="Q162" s="12" t="n"/>
    </row>
    <row r="163" hidden="1" ht="18" customHeight="1" s="671">
      <c r="B163" s="14" t="n">
        <v>45</v>
      </c>
      <c r="C163" s="0">
        <f>OFFSET($C$5,0,M163-1,1,1)+0</f>
        <v/>
      </c>
      <c r="D163" s="0">
        <f>OFFSET($C$5,0,N163-1,1,1)+0</f>
        <v/>
      </c>
      <c r="F163" s="14">
        <f>LARGE(H163:K163,1)</f>
        <v/>
      </c>
      <c r="G163" s="13">
        <f>LARGE(H163:K163,2)</f>
        <v/>
      </c>
      <c r="H163" s="0">
        <f>IFERROR(OFFSET($C$5,H$113-1,L163-1)+0,0)</f>
        <v/>
      </c>
      <c r="I163" s="0">
        <f>IFERROR(OFFSET($C$5,I$113-1,M163-1)+0,0)</f>
        <v/>
      </c>
      <c r="J163" s="0">
        <f>IFERROR(OFFSET($C$5,J$113-1,N163-1)+0,0)</f>
        <v/>
      </c>
      <c r="K163" s="13">
        <f>IFERROR(OFFSET($C$5,K$113-1,O163-1)+0,0)</f>
        <v/>
      </c>
      <c r="L163" s="0">
        <f>MATCH(_xlfn.CONCAT($B163,H$117),변환표준점수!$C$4:$ZZ$4,0)</f>
        <v/>
      </c>
      <c r="M163" s="0">
        <f>MATCH(_xlfn.CONCAT($B163,I$117),변환표준점수!$C$4:$ZZ$4,0)</f>
        <v/>
      </c>
      <c r="N163" s="0">
        <f>MATCH(_xlfn.CONCAT($B163,J$117),변환표준점수!$C$4:$ZZ$4,0)</f>
        <v/>
      </c>
      <c r="O163" s="0">
        <f>MATCH(_xlfn.CONCAT($B163,K$117),변환표준점수!$C$4:$ZZ$4,0)</f>
        <v/>
      </c>
      <c r="Q163" s="12" t="n"/>
    </row>
    <row r="164" hidden="1" ht="18" customHeight="1" s="671">
      <c r="B164" s="14" t="n">
        <v>46</v>
      </c>
      <c r="C164" s="0">
        <f>OFFSET($C$5,0,M164-1,1,1)+0</f>
        <v/>
      </c>
      <c r="D164" s="0">
        <f>OFFSET($C$5,0,N164-1,1,1)+0</f>
        <v/>
      </c>
      <c r="F164" s="14">
        <f>LARGE(H164:K164,1)</f>
        <v/>
      </c>
      <c r="G164" s="13">
        <f>LARGE(H164:K164,2)</f>
        <v/>
      </c>
      <c r="H164" s="0">
        <f>IFERROR(OFFSET($C$5,H$113-1,L164-1)+0,0)</f>
        <v/>
      </c>
      <c r="I164" s="0">
        <f>IFERROR(OFFSET($C$5,I$113-1,M164-1)+0,0)</f>
        <v/>
      </c>
      <c r="J164" s="0">
        <f>IFERROR(OFFSET($C$5,J$113-1,N164-1)+0,0)</f>
        <v/>
      </c>
      <c r="K164" s="13">
        <f>IFERROR(OFFSET($C$5,K$113-1,O164-1)+0,0)</f>
        <v/>
      </c>
      <c r="L164" s="0">
        <f>MATCH(_xlfn.CONCAT($B164,H$117),변환표준점수!$C$4:$ZZ$4,0)</f>
        <v/>
      </c>
      <c r="M164" s="0">
        <f>MATCH(_xlfn.CONCAT($B164,I$117),변환표준점수!$C$4:$ZZ$4,0)</f>
        <v/>
      </c>
      <c r="N164" s="0">
        <f>MATCH(_xlfn.CONCAT($B164,J$117),변환표준점수!$C$4:$ZZ$4,0)</f>
        <v/>
      </c>
      <c r="O164" s="0">
        <f>MATCH(_xlfn.CONCAT($B164,K$117),변환표준점수!$C$4:$ZZ$4,0)</f>
        <v/>
      </c>
      <c r="Q164" s="12" t="n"/>
    </row>
    <row r="165" hidden="1" ht="18" customHeight="1" s="671">
      <c r="B165" s="14" t="n">
        <v>47</v>
      </c>
      <c r="C165" s="0">
        <f>OFFSET($C$5,0,M165-1,1,1)+0</f>
        <v/>
      </c>
      <c r="D165" s="0">
        <f>OFFSET($C$5,0,N165-1,1,1)+0</f>
        <v/>
      </c>
      <c r="F165" s="14">
        <f>LARGE(H165:K165,1)</f>
        <v/>
      </c>
      <c r="G165" s="13">
        <f>LARGE(H165:K165,2)</f>
        <v/>
      </c>
      <c r="H165" s="0">
        <f>IFERROR(OFFSET($C$5,H$113-1,L165-1)+0,0)</f>
        <v/>
      </c>
      <c r="I165" s="0">
        <f>IFERROR(OFFSET($C$5,I$113-1,M165-1)+0,0)</f>
        <v/>
      </c>
      <c r="J165" s="0">
        <f>IFERROR(OFFSET($C$5,J$113-1,N165-1)+0,0)</f>
        <v/>
      </c>
      <c r="K165" s="13">
        <f>IFERROR(OFFSET($C$5,K$113-1,O165-1)+0,0)</f>
        <v/>
      </c>
      <c r="L165" s="0">
        <f>MATCH(_xlfn.CONCAT($B165,H$117),변환표준점수!$C$4:$ZZ$4,0)</f>
        <v/>
      </c>
      <c r="M165" s="0">
        <f>MATCH(_xlfn.CONCAT($B165,I$117),변환표준점수!$C$4:$ZZ$4,0)</f>
        <v/>
      </c>
      <c r="N165" s="0">
        <f>MATCH(_xlfn.CONCAT($B165,J$117),변환표준점수!$C$4:$ZZ$4,0)</f>
        <v/>
      </c>
      <c r="O165" s="0">
        <f>MATCH(_xlfn.CONCAT($B165,K$117),변환표준점수!$C$4:$ZZ$4,0)</f>
        <v/>
      </c>
      <c r="Q165" s="12" t="n"/>
    </row>
    <row r="166" hidden="1" ht="18" customHeight="1" s="671">
      <c r="B166" s="14" t="n">
        <v>48</v>
      </c>
      <c r="C166" s="0">
        <f>OFFSET($C$5,0,M166-1,1,1)+0</f>
        <v/>
      </c>
      <c r="D166" s="0">
        <f>OFFSET($C$5,0,N166-1,1,1)+0</f>
        <v/>
      </c>
      <c r="F166" s="14">
        <f>LARGE(H166:K166,1)</f>
        <v/>
      </c>
      <c r="G166" s="13">
        <f>LARGE(H166:K166,2)</f>
        <v/>
      </c>
      <c r="H166" s="0">
        <f>IFERROR(OFFSET($C$5,H$113-1,L166-1)+0,0)</f>
        <v/>
      </c>
      <c r="I166" s="0">
        <f>IFERROR(OFFSET($C$5,I$113-1,M166-1)+0,0)</f>
        <v/>
      </c>
      <c r="J166" s="0">
        <f>IFERROR(OFFSET($C$5,J$113-1,N166-1)+0,0)</f>
        <v/>
      </c>
      <c r="K166" s="13">
        <f>IFERROR(OFFSET($C$5,K$113-1,O166-1)+0,0)</f>
        <v/>
      </c>
      <c r="L166" s="0">
        <f>MATCH(_xlfn.CONCAT($B166,H$117),변환표준점수!$C$4:$ZZ$4,0)</f>
        <v/>
      </c>
      <c r="M166" s="0">
        <f>MATCH(_xlfn.CONCAT($B166,I$117),변환표준점수!$C$4:$ZZ$4,0)</f>
        <v/>
      </c>
      <c r="N166" s="0">
        <f>MATCH(_xlfn.CONCAT($B166,J$117),변환표준점수!$C$4:$ZZ$4,0)</f>
        <v/>
      </c>
      <c r="O166" s="0">
        <f>MATCH(_xlfn.CONCAT($B166,K$117),변환표준점수!$C$4:$ZZ$4,0)</f>
        <v/>
      </c>
      <c r="Q166" s="12" t="n"/>
    </row>
    <row r="167" hidden="1" ht="18" customHeight="1" s="671">
      <c r="B167" s="14" t="n">
        <v>49</v>
      </c>
      <c r="C167" s="0">
        <f>OFFSET($C$5,0,M167-1,1,1)+0</f>
        <v/>
      </c>
      <c r="D167" s="0">
        <f>OFFSET($C$5,0,N167-1,1,1)+0</f>
        <v/>
      </c>
      <c r="F167" s="14">
        <f>LARGE(H167:K167,1)</f>
        <v/>
      </c>
      <c r="G167" s="13">
        <f>LARGE(H167:K167,2)</f>
        <v/>
      </c>
      <c r="H167" s="0">
        <f>IFERROR(OFFSET($C$5,H$113-1,L167-1)+0,0)</f>
        <v/>
      </c>
      <c r="I167" s="0">
        <f>IFERROR(OFFSET($C$5,I$113-1,M167-1)+0,0)</f>
        <v/>
      </c>
      <c r="J167" s="0">
        <f>IFERROR(OFFSET($C$5,J$113-1,N167-1)+0,0)</f>
        <v/>
      </c>
      <c r="K167" s="13">
        <f>IFERROR(OFFSET($C$5,K$113-1,O167-1)+0,0)</f>
        <v/>
      </c>
      <c r="L167" s="0">
        <f>MATCH(_xlfn.CONCAT($B167,H$117),변환표준점수!$C$4:$ZZ$4,0)</f>
        <v/>
      </c>
      <c r="M167" s="0">
        <f>MATCH(_xlfn.CONCAT($B167,I$117),변환표준점수!$C$4:$ZZ$4,0)</f>
        <v/>
      </c>
      <c r="N167" s="0">
        <f>MATCH(_xlfn.CONCAT($B167,J$117),변환표준점수!$C$4:$ZZ$4,0)</f>
        <v/>
      </c>
      <c r="O167" s="0">
        <f>MATCH(_xlfn.CONCAT($B167,K$117),변환표준점수!$C$4:$ZZ$4,0)</f>
        <v/>
      </c>
      <c r="Q167" s="12" t="n"/>
    </row>
    <row r="168" hidden="1" ht="18" customHeight="1" s="671">
      <c r="B168" s="14" t="n">
        <v>50</v>
      </c>
      <c r="C168" s="0">
        <f>OFFSET($C$5,0,M168-1,1,1)+0</f>
        <v/>
      </c>
      <c r="D168" s="0">
        <f>OFFSET($C$5,0,N168-1,1,1)+0</f>
        <v/>
      </c>
      <c r="F168" s="14">
        <f>LARGE(H168:K168,1)</f>
        <v/>
      </c>
      <c r="G168" s="13">
        <f>LARGE(H168:K168,2)</f>
        <v/>
      </c>
      <c r="H168" s="0">
        <f>IFERROR(OFFSET($C$5,H$113-1,L168-1)+0,0)</f>
        <v/>
      </c>
      <c r="I168" s="0">
        <f>IFERROR(OFFSET($C$5,I$113-1,M168-1)+0,0)</f>
        <v/>
      </c>
      <c r="J168" s="0">
        <f>IFERROR(OFFSET($C$5,J$113-1,N168-1)+0,0)</f>
        <v/>
      </c>
      <c r="K168" s="13">
        <f>IFERROR(OFFSET($C$5,K$113-1,O168-1)+0,0)</f>
        <v/>
      </c>
      <c r="L168" s="0">
        <f>MATCH(_xlfn.CONCAT($B168,H$117),변환표준점수!$C$4:$ZZ$4,0)</f>
        <v/>
      </c>
      <c r="M168" s="0">
        <f>MATCH(_xlfn.CONCAT($B168,I$117),변환표준점수!$C$4:$ZZ$4,0)</f>
        <v/>
      </c>
      <c r="N168" s="0">
        <f>MATCH(_xlfn.CONCAT($B168,J$117),변환표준점수!$C$4:$ZZ$4,0)</f>
        <v/>
      </c>
      <c r="O168" s="0">
        <f>MATCH(_xlfn.CONCAT($B168,K$117),변환표준점수!$C$4:$ZZ$4,0)</f>
        <v/>
      </c>
      <c r="Q168" s="12" t="n"/>
    </row>
    <row r="169" hidden="1" ht="18" customHeight="1" s="671">
      <c r="B169" s="14" t="n">
        <v>51</v>
      </c>
      <c r="C169" s="0">
        <f>OFFSET($C$5,0,M169-1,1,1)+0</f>
        <v/>
      </c>
      <c r="D169" s="0">
        <f>OFFSET($C$5,0,N169-1,1,1)+0</f>
        <v/>
      </c>
      <c r="F169" s="14">
        <f>LARGE(H169:K169,1)</f>
        <v/>
      </c>
      <c r="G169" s="13">
        <f>LARGE(H169:K169,2)</f>
        <v/>
      </c>
      <c r="H169" s="0">
        <f>IFERROR(OFFSET($C$5,H$113-1,L169-1)+0,0)</f>
        <v/>
      </c>
      <c r="I169" s="0">
        <f>IFERROR(OFFSET($C$5,I$113-1,M169-1)+0,0)</f>
        <v/>
      </c>
      <c r="J169" s="0">
        <f>IFERROR(OFFSET($C$5,J$113-1,N169-1)+0,0)</f>
        <v/>
      </c>
      <c r="K169" s="13">
        <f>IFERROR(OFFSET($C$5,K$113-1,O169-1)+0,0)</f>
        <v/>
      </c>
      <c r="L169" s="0">
        <f>MATCH(_xlfn.CONCAT($B169,H$117),변환표준점수!$C$4:$ZZ$4,0)</f>
        <v/>
      </c>
      <c r="M169" s="0">
        <f>MATCH(_xlfn.CONCAT($B169,I$117),변환표준점수!$C$4:$ZZ$4,0)</f>
        <v/>
      </c>
      <c r="N169" s="0">
        <f>MATCH(_xlfn.CONCAT($B169,J$117),변환표준점수!$C$4:$ZZ$4,0)</f>
        <v/>
      </c>
      <c r="O169" s="0">
        <f>MATCH(_xlfn.CONCAT($B169,K$117),변환표준점수!$C$4:$ZZ$4,0)</f>
        <v/>
      </c>
      <c r="Q169" s="12" t="n"/>
    </row>
    <row r="170" hidden="1" ht="18" customHeight="1" s="671">
      <c r="B170" s="14" t="n">
        <v>52</v>
      </c>
      <c r="C170" s="0">
        <f>OFFSET($C$5,0,M170-1,1,1)+0</f>
        <v/>
      </c>
      <c r="D170" s="0">
        <f>OFFSET($C$5,0,N170-1,1,1)+0</f>
        <v/>
      </c>
      <c r="F170" s="14">
        <f>LARGE(H170:K170,1)</f>
        <v/>
      </c>
      <c r="G170" s="13">
        <f>LARGE(H170:K170,2)</f>
        <v/>
      </c>
      <c r="H170" s="0">
        <f>IFERROR(OFFSET($C$5,H$113-1,L170-1)+0,0)</f>
        <v/>
      </c>
      <c r="I170" s="0">
        <f>IFERROR(OFFSET($C$5,I$113-1,M170-1)+0,0)</f>
        <v/>
      </c>
      <c r="J170" s="0">
        <f>IFERROR(OFFSET($C$5,J$113-1,N170-1)+0,0)</f>
        <v/>
      </c>
      <c r="K170" s="13">
        <f>IFERROR(OFFSET($C$5,K$113-1,O170-1)+0,0)</f>
        <v/>
      </c>
      <c r="L170" s="0">
        <f>MATCH(_xlfn.CONCAT($B170,H$117),변환표준점수!$C$4:$ZZ$4,0)</f>
        <v/>
      </c>
      <c r="M170" s="0">
        <f>MATCH(_xlfn.CONCAT($B170,I$117),변환표준점수!$C$4:$ZZ$4,0)</f>
        <v/>
      </c>
      <c r="N170" s="0">
        <f>MATCH(_xlfn.CONCAT($B170,J$117),변환표준점수!$C$4:$ZZ$4,0)</f>
        <v/>
      </c>
      <c r="O170" s="0">
        <f>MATCH(_xlfn.CONCAT($B170,K$117),변환표준점수!$C$4:$ZZ$4,0)</f>
        <v/>
      </c>
      <c r="Q170" s="12" t="n"/>
    </row>
    <row r="171" hidden="1" ht="18" customHeight="1" s="671">
      <c r="B171" s="14" t="n">
        <v>53</v>
      </c>
      <c r="C171" s="0">
        <f>OFFSET($C$5,0,M171-1,1,1)+0</f>
        <v/>
      </c>
      <c r="D171" s="0">
        <f>OFFSET($C$5,0,N171-1,1,1)+0</f>
        <v/>
      </c>
      <c r="F171" s="14">
        <f>LARGE(H171:K171,1)</f>
        <v/>
      </c>
      <c r="G171" s="13">
        <f>LARGE(H171:K171,2)</f>
        <v/>
      </c>
      <c r="H171" s="0">
        <f>IFERROR(OFFSET($C$5,H$113-1,L171-1)+0,0)</f>
        <v/>
      </c>
      <c r="I171" s="0">
        <f>IFERROR(OFFSET($C$5,I$113-1,M171-1)+0,0)</f>
        <v/>
      </c>
      <c r="J171" s="0">
        <f>IFERROR(OFFSET($C$5,J$113-1,N171-1)+0,0)</f>
        <v/>
      </c>
      <c r="K171" s="13">
        <f>IFERROR(OFFSET($C$5,K$113-1,O171-1)+0,0)</f>
        <v/>
      </c>
      <c r="L171" s="0">
        <f>MATCH(_xlfn.CONCAT($B171,H$117),변환표준점수!$C$4:$ZZ$4,0)</f>
        <v/>
      </c>
      <c r="M171" s="0">
        <f>MATCH(_xlfn.CONCAT($B171,I$117),변환표준점수!$C$4:$ZZ$4,0)</f>
        <v/>
      </c>
      <c r="N171" s="0">
        <f>MATCH(_xlfn.CONCAT($B171,J$117),변환표준점수!$C$4:$ZZ$4,0)</f>
        <v/>
      </c>
      <c r="O171" s="0">
        <f>MATCH(_xlfn.CONCAT($B171,K$117),변환표준점수!$C$4:$ZZ$4,0)</f>
        <v/>
      </c>
      <c r="Q171" s="12" t="n"/>
    </row>
    <row r="172" hidden="1" ht="18" customHeight="1" s="671">
      <c r="B172" s="14" t="n">
        <v>54</v>
      </c>
      <c r="C172" s="0">
        <f>OFFSET($C$5,0,M172-1,1,1)+0</f>
        <v/>
      </c>
      <c r="D172" s="0">
        <f>OFFSET($C$5,0,N172-1,1,1)+0</f>
        <v/>
      </c>
      <c r="F172" s="14">
        <f>LARGE(H172:K172,1)</f>
        <v/>
      </c>
      <c r="G172" s="13">
        <f>LARGE(H172:K172,2)</f>
        <v/>
      </c>
      <c r="H172" s="0">
        <f>IFERROR(OFFSET($C$5,H$113-1,L172-1)+0,0)</f>
        <v/>
      </c>
      <c r="I172" s="0">
        <f>IFERROR(OFFSET($C$5,I$113-1,M172-1)+0,0)</f>
        <v/>
      </c>
      <c r="J172" s="0">
        <f>IFERROR(OFFSET($C$5,J$113-1,N172-1)+0,0)</f>
        <v/>
      </c>
      <c r="K172" s="13">
        <f>IFERROR(OFFSET($C$5,K$113-1,O172-1)+0,0)</f>
        <v/>
      </c>
      <c r="L172" s="0">
        <f>MATCH(_xlfn.CONCAT($B172,H$117),변환표준점수!$C$4:$ZZ$4,0)</f>
        <v/>
      </c>
      <c r="M172" s="0">
        <f>MATCH(_xlfn.CONCAT($B172,I$117),변환표준점수!$C$4:$ZZ$4,0)</f>
        <v/>
      </c>
      <c r="N172" s="0">
        <f>MATCH(_xlfn.CONCAT($B172,J$117),변환표준점수!$C$4:$ZZ$4,0)</f>
        <v/>
      </c>
      <c r="O172" s="0">
        <f>MATCH(_xlfn.CONCAT($B172,K$117),변환표준점수!$C$4:$ZZ$4,0)</f>
        <v/>
      </c>
      <c r="Q172" s="12" t="n"/>
    </row>
    <row r="173" hidden="1" ht="18" customHeight="1" s="671">
      <c r="B173" s="14" t="n">
        <v>55</v>
      </c>
      <c r="C173" s="0">
        <f>OFFSET($C$5,0,M173-1,1,1)+0</f>
        <v/>
      </c>
      <c r="D173" s="0">
        <f>OFFSET($C$5,0,N173-1,1,1)+0</f>
        <v/>
      </c>
      <c r="F173" s="14">
        <f>LARGE(H173:K173,1)</f>
        <v/>
      </c>
      <c r="G173" s="13">
        <f>LARGE(H173:K173,2)</f>
        <v/>
      </c>
      <c r="H173" s="0">
        <f>IFERROR(OFFSET($C$5,H$113-1,L173-1)+0,0)</f>
        <v/>
      </c>
      <c r="I173" s="0">
        <f>IFERROR(OFFSET($C$5,I$113-1,M173-1)+0,0)</f>
        <v/>
      </c>
      <c r="J173" s="0">
        <f>IFERROR(OFFSET($C$5,J$113-1,N173-1)+0,0)</f>
        <v/>
      </c>
      <c r="K173" s="13">
        <f>IFERROR(OFFSET($C$5,K$113-1,O173-1)+0,0)</f>
        <v/>
      </c>
      <c r="L173" s="0">
        <f>MATCH(_xlfn.CONCAT($B173,H$117),변환표준점수!$C$4:$ZZ$4,0)</f>
        <v/>
      </c>
      <c r="M173" s="0">
        <f>MATCH(_xlfn.CONCAT($B173,I$117),변환표준점수!$C$4:$ZZ$4,0)</f>
        <v/>
      </c>
      <c r="N173" s="0">
        <f>MATCH(_xlfn.CONCAT($B173,J$117),변환표준점수!$C$4:$ZZ$4,0)</f>
        <v/>
      </c>
      <c r="O173" s="0">
        <f>MATCH(_xlfn.CONCAT($B173,K$117),변환표준점수!$C$4:$ZZ$4,0)</f>
        <v/>
      </c>
      <c r="Q173" s="12" t="n"/>
    </row>
    <row r="174" hidden="1" ht="18" customHeight="1" s="671">
      <c r="B174" s="14" t="n">
        <v>56</v>
      </c>
      <c r="C174" s="0">
        <f>OFFSET($C$5,0,M174-1,1,1)+0</f>
        <v/>
      </c>
      <c r="D174" s="0">
        <f>OFFSET($C$5,0,N174-1,1,1)+0</f>
        <v/>
      </c>
      <c r="F174" s="14">
        <f>LARGE(H174:K174,1)</f>
        <v/>
      </c>
      <c r="G174" s="13">
        <f>LARGE(H174:K174,2)</f>
        <v/>
      </c>
      <c r="H174" s="0">
        <f>IFERROR(OFFSET($C$5,H$113-1,L174-1)+0,0)</f>
        <v/>
      </c>
      <c r="I174" s="0">
        <f>IFERROR(OFFSET($C$5,I$113-1,M174-1)+0,0)</f>
        <v/>
      </c>
      <c r="J174" s="0">
        <f>IFERROR(OFFSET($C$5,J$113-1,N174-1)+0,0)</f>
        <v/>
      </c>
      <c r="K174" s="13">
        <f>IFERROR(OFFSET($C$5,K$113-1,O174-1)+0,0)</f>
        <v/>
      </c>
      <c r="L174" s="0">
        <f>MATCH(_xlfn.CONCAT($B174,H$117),변환표준점수!$C$4:$ZZ$4,0)</f>
        <v/>
      </c>
      <c r="M174" s="0">
        <f>MATCH(_xlfn.CONCAT($B174,I$117),변환표준점수!$C$4:$ZZ$4,0)</f>
        <v/>
      </c>
      <c r="N174" s="0">
        <f>MATCH(_xlfn.CONCAT($B174,J$117),변환표준점수!$C$4:$ZZ$4,0)</f>
        <v/>
      </c>
      <c r="O174" s="0">
        <f>MATCH(_xlfn.CONCAT($B174,K$117),변환표준점수!$C$4:$ZZ$4,0)</f>
        <v/>
      </c>
      <c r="Q174" s="12" t="n"/>
    </row>
    <row r="175" hidden="1" ht="18" customHeight="1" s="671">
      <c r="B175" s="14" t="n">
        <v>57</v>
      </c>
      <c r="C175" s="0">
        <f>OFFSET($C$5,0,M175-1,1,1)+0</f>
        <v/>
      </c>
      <c r="D175" s="0">
        <f>OFFSET($C$5,0,N175-1,1,1)+0</f>
        <v/>
      </c>
      <c r="F175" s="14">
        <f>LARGE(H175:K175,1)</f>
        <v/>
      </c>
      <c r="G175" s="13">
        <f>LARGE(H175:K175,2)</f>
        <v/>
      </c>
      <c r="H175" s="0">
        <f>IFERROR(OFFSET($C$5,H$113-1,L175-1)+0,0)</f>
        <v/>
      </c>
      <c r="I175" s="0">
        <f>IFERROR(OFFSET($C$5,I$113-1,M175-1)+0,0)</f>
        <v/>
      </c>
      <c r="J175" s="0">
        <f>IFERROR(OFFSET($C$5,J$113-1,N175-1)+0,0)</f>
        <v/>
      </c>
      <c r="K175" s="13">
        <f>IFERROR(OFFSET($C$5,K$113-1,O175-1)+0,0)</f>
        <v/>
      </c>
      <c r="L175" s="0">
        <f>MATCH(_xlfn.CONCAT($B175,H$117),변환표준점수!$C$4:$ZZ$4,0)</f>
        <v/>
      </c>
      <c r="M175" s="0">
        <f>MATCH(_xlfn.CONCAT($B175,I$117),변환표준점수!$C$4:$ZZ$4,0)</f>
        <v/>
      </c>
      <c r="N175" s="0">
        <f>MATCH(_xlfn.CONCAT($B175,J$117),변환표준점수!$C$4:$ZZ$4,0)</f>
        <v/>
      </c>
      <c r="O175" s="0">
        <f>MATCH(_xlfn.CONCAT($B175,K$117),변환표준점수!$C$4:$ZZ$4,0)</f>
        <v/>
      </c>
      <c r="Q175" s="12" t="n"/>
    </row>
    <row r="176" hidden="1" ht="18" customHeight="1" s="671">
      <c r="B176" s="14" t="n">
        <v>58</v>
      </c>
      <c r="C176" s="0">
        <f>OFFSET($C$5,0,M176-1,1,1)+0</f>
        <v/>
      </c>
      <c r="D176" s="0">
        <f>OFFSET($C$5,0,N176-1,1,1)+0</f>
        <v/>
      </c>
      <c r="F176" s="14">
        <f>LARGE(H176:K176,1)</f>
        <v/>
      </c>
      <c r="G176" s="13">
        <f>LARGE(H176:K176,2)</f>
        <v/>
      </c>
      <c r="H176" s="0">
        <f>IFERROR(OFFSET($C$5,H$113-1,L176-1)+0,0)</f>
        <v/>
      </c>
      <c r="I176" s="0">
        <f>IFERROR(OFFSET($C$5,I$113-1,M176-1)+0,0)</f>
        <v/>
      </c>
      <c r="J176" s="0">
        <f>IFERROR(OFFSET($C$5,J$113-1,N176-1)+0,0)</f>
        <v/>
      </c>
      <c r="K176" s="13">
        <f>IFERROR(OFFSET($C$5,K$113-1,O176-1)+0,0)</f>
        <v/>
      </c>
      <c r="L176" s="0">
        <f>MATCH(_xlfn.CONCAT($B176,H$117),변환표준점수!$C$4:$ZZ$4,0)</f>
        <v/>
      </c>
      <c r="M176" s="0">
        <f>MATCH(_xlfn.CONCAT($B176,I$117),변환표준점수!$C$4:$ZZ$4,0)</f>
        <v/>
      </c>
      <c r="N176" s="0">
        <f>MATCH(_xlfn.CONCAT($B176,J$117),변환표준점수!$C$4:$ZZ$4,0)</f>
        <v/>
      </c>
      <c r="O176" s="0">
        <f>MATCH(_xlfn.CONCAT($B176,K$117),변환표준점수!$C$4:$ZZ$4,0)</f>
        <v/>
      </c>
      <c r="Q176" s="12" t="n"/>
    </row>
    <row r="177" hidden="1" ht="18" customHeight="1" s="671">
      <c r="B177" s="14" t="n">
        <v>59</v>
      </c>
      <c r="C177" s="0">
        <f>OFFSET($C$5,0,M177-1,1,1)+0</f>
        <v/>
      </c>
      <c r="D177" s="0">
        <f>OFFSET($C$5,0,N177-1,1,1)+0</f>
        <v/>
      </c>
      <c r="F177" s="14">
        <f>LARGE(H177:K177,1)</f>
        <v/>
      </c>
      <c r="G177" s="13">
        <f>LARGE(H177:K177,2)</f>
        <v/>
      </c>
      <c r="H177" s="0">
        <f>IFERROR(OFFSET($C$5,H$113-1,L177-1)+0,0)</f>
        <v/>
      </c>
      <c r="I177" s="0">
        <f>IFERROR(OFFSET($C$5,I$113-1,M177-1)+0,0)</f>
        <v/>
      </c>
      <c r="J177" s="0">
        <f>IFERROR(OFFSET($C$5,J$113-1,N177-1)+0,0)</f>
        <v/>
      </c>
      <c r="K177" s="13">
        <f>IFERROR(OFFSET($C$5,K$113-1,O177-1)+0,0)</f>
        <v/>
      </c>
      <c r="L177" s="0">
        <f>MATCH(_xlfn.CONCAT($B177,H$117),변환표준점수!$C$4:$ZZ$4,0)</f>
        <v/>
      </c>
      <c r="M177" s="0">
        <f>MATCH(_xlfn.CONCAT($B177,I$117),변환표준점수!$C$4:$ZZ$4,0)</f>
        <v/>
      </c>
      <c r="N177" s="0">
        <f>MATCH(_xlfn.CONCAT($B177,J$117),변환표준점수!$C$4:$ZZ$4,0)</f>
        <v/>
      </c>
      <c r="O177" s="0">
        <f>MATCH(_xlfn.CONCAT($B177,K$117),변환표준점수!$C$4:$ZZ$4,0)</f>
        <v/>
      </c>
      <c r="Q177" s="12" t="n"/>
    </row>
    <row r="178" hidden="1" ht="18" customHeight="1" s="671">
      <c r="B178" s="14" t="n">
        <v>60</v>
      </c>
      <c r="C178" s="0">
        <f>OFFSET($C$5,0,M178-1,1,1)+0</f>
        <v/>
      </c>
      <c r="D178" s="0">
        <f>OFFSET($C$5,0,N178-1,1,1)+0</f>
        <v/>
      </c>
      <c r="F178" s="14">
        <f>LARGE(H178:K178,1)</f>
        <v/>
      </c>
      <c r="G178" s="13">
        <f>LARGE(H178:K178,2)</f>
        <v/>
      </c>
      <c r="H178" s="0">
        <f>IFERROR(OFFSET($C$5,H$113-1,L178-1)+0,0)</f>
        <v/>
      </c>
      <c r="I178" s="0">
        <f>IFERROR(OFFSET($C$5,I$113-1,M178-1)+0,0)</f>
        <v/>
      </c>
      <c r="J178" s="0">
        <f>IFERROR(OFFSET($C$5,J$113-1,N178-1)+0,0)</f>
        <v/>
      </c>
      <c r="K178" s="13">
        <f>IFERROR(OFFSET($C$5,K$113-1,O178-1)+0,0)</f>
        <v/>
      </c>
      <c r="L178" s="0">
        <f>MATCH(_xlfn.CONCAT($B178,H$117),변환표준점수!$C$4:$ZZ$4,0)</f>
        <v/>
      </c>
      <c r="M178" s="0">
        <f>MATCH(_xlfn.CONCAT($B178,I$117),변환표준점수!$C$4:$ZZ$4,0)</f>
        <v/>
      </c>
      <c r="N178" s="0">
        <f>MATCH(_xlfn.CONCAT($B178,J$117),변환표준점수!$C$4:$ZZ$4,0)</f>
        <v/>
      </c>
      <c r="O178" s="0">
        <f>MATCH(_xlfn.CONCAT($B178,K$117),변환표준점수!$C$4:$ZZ$4,0)</f>
        <v/>
      </c>
      <c r="Q178" s="12" t="n"/>
    </row>
    <row r="179" hidden="1" ht="18" customHeight="1" s="671">
      <c r="B179" s="14" t="n">
        <v>61</v>
      </c>
      <c r="C179" s="0">
        <f>OFFSET($C$5,0,M179-1,1,1)+0</f>
        <v/>
      </c>
      <c r="D179" s="0">
        <f>OFFSET($C$5,0,N179-1,1,1)+0</f>
        <v/>
      </c>
      <c r="F179" s="14">
        <f>LARGE(H179:K179,1)</f>
        <v/>
      </c>
      <c r="G179" s="13">
        <f>LARGE(H179:K179,2)</f>
        <v/>
      </c>
      <c r="H179" s="0">
        <f>IFERROR(OFFSET($C$5,H$113-1,L179-1)+0,0)</f>
        <v/>
      </c>
      <c r="I179" s="0">
        <f>IFERROR(OFFSET($C$5,I$113-1,M179-1)+0,0)</f>
        <v/>
      </c>
      <c r="J179" s="0">
        <f>IFERROR(OFFSET($C$5,J$113-1,N179-1)+0,0)</f>
        <v/>
      </c>
      <c r="K179" s="13">
        <f>IFERROR(OFFSET($C$5,K$113-1,O179-1)+0,0)</f>
        <v/>
      </c>
      <c r="L179" s="0">
        <f>MATCH(_xlfn.CONCAT($B179,H$117),변환표준점수!$C$4:$ZZ$4,0)</f>
        <v/>
      </c>
      <c r="M179" s="0">
        <f>MATCH(_xlfn.CONCAT($B179,I$117),변환표준점수!$C$4:$ZZ$4,0)</f>
        <v/>
      </c>
      <c r="N179" s="0">
        <f>MATCH(_xlfn.CONCAT($B179,J$117),변환표준점수!$C$4:$ZZ$4,0)</f>
        <v/>
      </c>
      <c r="O179" s="0">
        <f>MATCH(_xlfn.CONCAT($B179,K$117),변환표준점수!$C$4:$ZZ$4,0)</f>
        <v/>
      </c>
      <c r="Q179" s="12" t="n"/>
    </row>
    <row r="180" hidden="1" ht="18" customHeight="1" s="671">
      <c r="B180" s="14" t="n">
        <v>62</v>
      </c>
      <c r="C180" s="0">
        <f>OFFSET($C$5,0,M180-1,1,1)+0</f>
        <v/>
      </c>
      <c r="D180" s="0">
        <f>OFFSET($C$5,0,N180-1,1,1)+0</f>
        <v/>
      </c>
      <c r="F180" s="14">
        <f>LARGE(H180:K180,1)</f>
        <v/>
      </c>
      <c r="G180" s="13">
        <f>LARGE(H180:K180,2)</f>
        <v/>
      </c>
      <c r="H180" s="0">
        <f>IFERROR(OFFSET($C$5,H$113-1,L180-1)+0,0)</f>
        <v/>
      </c>
      <c r="I180" s="0">
        <f>IFERROR(OFFSET($C$5,I$113-1,M180-1)+0,0)</f>
        <v/>
      </c>
      <c r="J180" s="0">
        <f>IFERROR(OFFSET($C$5,J$113-1,N180-1)+0,0)</f>
        <v/>
      </c>
      <c r="K180" s="13">
        <f>IFERROR(OFFSET($C$5,K$113-1,O180-1)+0,0)</f>
        <v/>
      </c>
      <c r="L180" s="0">
        <f>MATCH(_xlfn.CONCAT($B180,H$117),변환표준점수!$C$4:$ZZ$4,0)</f>
        <v/>
      </c>
      <c r="M180" s="0">
        <f>MATCH(_xlfn.CONCAT($B180,I$117),변환표준점수!$C$4:$ZZ$4,0)</f>
        <v/>
      </c>
      <c r="N180" s="0">
        <f>MATCH(_xlfn.CONCAT($B180,J$117),변환표준점수!$C$4:$ZZ$4,0)</f>
        <v/>
      </c>
      <c r="O180" s="0">
        <f>MATCH(_xlfn.CONCAT($B180,K$117),변환표준점수!$C$4:$ZZ$4,0)</f>
        <v/>
      </c>
      <c r="Q180" s="12" t="n"/>
    </row>
    <row r="181" hidden="1" ht="18" customHeight="1" s="671">
      <c r="B181" s="14" t="n">
        <v>63</v>
      </c>
      <c r="C181" s="0">
        <f>OFFSET($C$5,0,M181-1,1,1)+0</f>
        <v/>
      </c>
      <c r="D181" s="0">
        <f>OFFSET($C$5,0,N181-1,1,1)+0</f>
        <v/>
      </c>
      <c r="F181" s="14">
        <f>LARGE(H181:K181,1)</f>
        <v/>
      </c>
      <c r="G181" s="13">
        <f>LARGE(H181:K181,2)</f>
        <v/>
      </c>
      <c r="H181" s="0">
        <f>IFERROR(OFFSET($C$5,H$113-1,L181-1)+0,0)</f>
        <v/>
      </c>
      <c r="I181" s="0">
        <f>IFERROR(OFFSET($C$5,I$113-1,M181-1)+0,0)</f>
        <v/>
      </c>
      <c r="J181" s="0">
        <f>IFERROR(OFFSET($C$5,J$113-1,N181-1)+0,0)</f>
        <v/>
      </c>
      <c r="K181" s="13">
        <f>IFERROR(OFFSET($C$5,K$113-1,O181-1)+0,0)</f>
        <v/>
      </c>
      <c r="L181" s="0">
        <f>MATCH(_xlfn.CONCAT($B181,H$117),변환표준점수!$C$4:$ZZ$4,0)</f>
        <v/>
      </c>
      <c r="M181" s="0">
        <f>MATCH(_xlfn.CONCAT($B181,I$117),변환표준점수!$C$4:$ZZ$4,0)</f>
        <v/>
      </c>
      <c r="N181" s="0">
        <f>MATCH(_xlfn.CONCAT($B181,J$117),변환표준점수!$C$4:$ZZ$4,0)</f>
        <v/>
      </c>
      <c r="O181" s="0">
        <f>MATCH(_xlfn.CONCAT($B181,K$117),변환표준점수!$C$4:$ZZ$4,0)</f>
        <v/>
      </c>
      <c r="Q181" s="12" t="n"/>
    </row>
    <row r="182" hidden="1" ht="18" customHeight="1" s="671">
      <c r="B182" s="14" t="n">
        <v>64</v>
      </c>
      <c r="C182" s="0">
        <f>OFFSET($C$5,0,M182-1,1,1)+0</f>
        <v/>
      </c>
      <c r="D182" s="0">
        <f>OFFSET($C$5,0,N182-1,1,1)+0</f>
        <v/>
      </c>
      <c r="F182" s="14">
        <f>LARGE(H182:K182,1)</f>
        <v/>
      </c>
      <c r="G182" s="13">
        <f>LARGE(H182:K182,2)</f>
        <v/>
      </c>
      <c r="H182" s="0">
        <f>IFERROR(OFFSET($C$5,H$113-1,L182-1)+0,0)</f>
        <v/>
      </c>
      <c r="I182" s="0">
        <f>IFERROR(OFFSET($C$5,I$113-1,M182-1)+0,0)</f>
        <v/>
      </c>
      <c r="J182" s="0">
        <f>IFERROR(OFFSET($C$5,J$113-1,N182-1)+0,0)</f>
        <v/>
      </c>
      <c r="K182" s="13">
        <f>IFERROR(OFFSET($C$5,K$113-1,O182-1)+0,0)</f>
        <v/>
      </c>
      <c r="L182" s="0">
        <f>MATCH(_xlfn.CONCAT($B182,H$117),변환표준점수!$C$4:$ZZ$4,0)</f>
        <v/>
      </c>
      <c r="M182" s="0">
        <f>MATCH(_xlfn.CONCAT($B182,I$117),변환표준점수!$C$4:$ZZ$4,0)</f>
        <v/>
      </c>
      <c r="N182" s="0">
        <f>MATCH(_xlfn.CONCAT($B182,J$117),변환표준점수!$C$4:$ZZ$4,0)</f>
        <v/>
      </c>
      <c r="O182" s="0">
        <f>MATCH(_xlfn.CONCAT($B182,K$117),변환표준점수!$C$4:$ZZ$4,0)</f>
        <v/>
      </c>
      <c r="Q182" s="12" t="n"/>
    </row>
    <row r="183" hidden="1" ht="18" customHeight="1" s="671">
      <c r="B183" s="14" t="n">
        <v>65</v>
      </c>
      <c r="C183" s="0">
        <f>OFFSET($C$5,0,M183-1,1,1)+0</f>
        <v/>
      </c>
      <c r="D183" s="0">
        <f>OFFSET($C$5,0,N183-1,1,1)+0</f>
        <v/>
      </c>
      <c r="F183" s="14">
        <f>LARGE(H183:K183,1)</f>
        <v/>
      </c>
      <c r="G183" s="13">
        <f>LARGE(H183:K183,2)</f>
        <v/>
      </c>
      <c r="H183" s="0">
        <f>IFERROR(OFFSET($C$5,H$113-1,L183-1)+0,0)</f>
        <v/>
      </c>
      <c r="I183" s="0">
        <f>IFERROR(OFFSET($C$5,I$113-1,M183-1)+0,0)</f>
        <v/>
      </c>
      <c r="J183" s="0">
        <f>IFERROR(OFFSET($C$5,J$113-1,N183-1)+0,0)</f>
        <v/>
      </c>
      <c r="K183" s="13">
        <f>IFERROR(OFFSET($C$5,K$113-1,O183-1)+0,0)</f>
        <v/>
      </c>
      <c r="L183" s="0">
        <f>MATCH(_xlfn.CONCAT($B183,H$117),변환표준점수!$C$4:$ZZ$4,0)</f>
        <v/>
      </c>
      <c r="M183" s="0">
        <f>MATCH(_xlfn.CONCAT($B183,I$117),변환표준점수!$C$4:$ZZ$4,0)</f>
        <v/>
      </c>
      <c r="N183" s="0">
        <f>MATCH(_xlfn.CONCAT($B183,J$117),변환표준점수!$C$4:$ZZ$4,0)</f>
        <v/>
      </c>
      <c r="O183" s="0">
        <f>MATCH(_xlfn.CONCAT($B183,K$117),변환표준점수!$C$4:$ZZ$4,0)</f>
        <v/>
      </c>
      <c r="Q183" s="12" t="n"/>
    </row>
    <row r="184" hidden="1" ht="18" customHeight="1" s="671">
      <c r="B184" s="14" t="n">
        <v>66</v>
      </c>
      <c r="C184" s="0">
        <f>OFFSET($C$5,0,M184-1,1,1)+0</f>
        <v/>
      </c>
      <c r="D184" s="0">
        <f>OFFSET($C$5,0,N184-1,1,1)+0</f>
        <v/>
      </c>
      <c r="F184" s="14">
        <f>LARGE(H184:K184,1)</f>
        <v/>
      </c>
      <c r="G184" s="13">
        <f>LARGE(H184:K184,2)</f>
        <v/>
      </c>
      <c r="H184" s="0">
        <f>IFERROR(OFFSET($C$5,H$113-1,L184-1)+0,0)</f>
        <v/>
      </c>
      <c r="I184" s="0">
        <f>IFERROR(OFFSET($C$5,I$113-1,M184-1)+0,0)</f>
        <v/>
      </c>
      <c r="J184" s="0">
        <f>IFERROR(OFFSET($C$5,J$113-1,N184-1)+0,0)</f>
        <v/>
      </c>
      <c r="K184" s="13">
        <f>IFERROR(OFFSET($C$5,K$113-1,O184-1)+0,0)</f>
        <v/>
      </c>
      <c r="L184" s="0">
        <f>MATCH(_xlfn.CONCAT($B184,H$117),변환표준점수!$C$4:$ZZ$4,0)</f>
        <v/>
      </c>
      <c r="M184" s="0">
        <f>MATCH(_xlfn.CONCAT($B184,I$117),변환표준점수!$C$4:$ZZ$4,0)</f>
        <v/>
      </c>
      <c r="N184" s="0">
        <f>MATCH(_xlfn.CONCAT($B184,J$117),변환표준점수!$C$4:$ZZ$4,0)</f>
        <v/>
      </c>
      <c r="O184" s="0">
        <f>MATCH(_xlfn.CONCAT($B184,K$117),변환표준점수!$C$4:$ZZ$4,0)</f>
        <v/>
      </c>
      <c r="Q184" s="12" t="n"/>
    </row>
    <row r="185" hidden="1" ht="18" customHeight="1" s="671">
      <c r="B185" s="14" t="n">
        <v>67</v>
      </c>
      <c r="C185" s="0">
        <f>OFFSET($C$5,0,M185-1,1,1)+0</f>
        <v/>
      </c>
      <c r="D185" s="0">
        <f>OFFSET($C$5,0,N185-1,1,1)+0</f>
        <v/>
      </c>
      <c r="F185" s="14">
        <f>LARGE(H185:K185,1)</f>
        <v/>
      </c>
      <c r="G185" s="13">
        <f>LARGE(H185:K185,2)</f>
        <v/>
      </c>
      <c r="H185" s="0">
        <f>IFERROR(OFFSET($C$5,H$113-1,L185-1)+0,0)</f>
        <v/>
      </c>
      <c r="I185" s="0">
        <f>IFERROR(OFFSET($C$5,I$113-1,M185-1)+0,0)</f>
        <v/>
      </c>
      <c r="J185" s="0">
        <f>IFERROR(OFFSET($C$5,J$113-1,N185-1)+0,0)</f>
        <v/>
      </c>
      <c r="K185" s="13">
        <f>IFERROR(OFFSET($C$5,K$113-1,O185-1)+0,0)</f>
        <v/>
      </c>
      <c r="L185" s="0">
        <f>MATCH(_xlfn.CONCAT($B185,H$117),변환표준점수!$C$4:$ZZ$4,0)</f>
        <v/>
      </c>
      <c r="M185" s="0">
        <f>MATCH(_xlfn.CONCAT($B185,I$117),변환표준점수!$C$4:$ZZ$4,0)</f>
        <v/>
      </c>
      <c r="N185" s="0">
        <f>MATCH(_xlfn.CONCAT($B185,J$117),변환표준점수!$C$4:$ZZ$4,0)</f>
        <v/>
      </c>
      <c r="O185" s="0">
        <f>MATCH(_xlfn.CONCAT($B185,K$117),변환표준점수!$C$4:$ZZ$4,0)</f>
        <v/>
      </c>
      <c r="Q185" s="12" t="n"/>
    </row>
    <row r="186" hidden="1" ht="18" customHeight="1" s="671">
      <c r="B186" s="14" t="n">
        <v>68</v>
      </c>
      <c r="C186" s="0">
        <f>OFFSET($C$5,0,M186-1,1,1)+0</f>
        <v/>
      </c>
      <c r="D186" s="0">
        <f>OFFSET($C$5,0,N186-1,1,1)+0</f>
        <v/>
      </c>
      <c r="F186" s="14">
        <f>LARGE(H186:K186,1)</f>
        <v/>
      </c>
      <c r="G186" s="13">
        <f>LARGE(H186:K186,2)</f>
        <v/>
      </c>
      <c r="H186" s="0">
        <f>IFERROR(OFFSET($C$5,H$113-1,L186-1)+0,0)</f>
        <v/>
      </c>
      <c r="I186" s="0">
        <f>IFERROR(OFFSET($C$5,I$113-1,M186-1)+0,0)</f>
        <v/>
      </c>
      <c r="J186" s="0">
        <f>IFERROR(OFFSET($C$5,J$113-1,N186-1)+0,0)</f>
        <v/>
      </c>
      <c r="K186" s="13">
        <f>IFERROR(OFFSET($C$5,K$113-1,O186-1)+0,0)</f>
        <v/>
      </c>
      <c r="L186" s="0">
        <f>MATCH(_xlfn.CONCAT($B186,H$117),변환표준점수!$C$4:$ZZ$4,0)</f>
        <v/>
      </c>
      <c r="M186" s="0">
        <f>MATCH(_xlfn.CONCAT($B186,I$117),변환표준점수!$C$4:$ZZ$4,0)</f>
        <v/>
      </c>
      <c r="N186" s="0">
        <f>MATCH(_xlfn.CONCAT($B186,J$117),변환표준점수!$C$4:$ZZ$4,0)</f>
        <v/>
      </c>
      <c r="O186" s="0">
        <f>MATCH(_xlfn.CONCAT($B186,K$117),변환표준점수!$C$4:$ZZ$4,0)</f>
        <v/>
      </c>
      <c r="Q186" s="12" t="n"/>
    </row>
    <row r="187" hidden="1" ht="18" customHeight="1" s="671">
      <c r="B187" s="14" t="n">
        <v>69</v>
      </c>
      <c r="C187" s="0">
        <f>OFFSET($C$5,0,M187-1,1,1)+0</f>
        <v/>
      </c>
      <c r="D187" s="0">
        <f>OFFSET($C$5,0,N187-1,1,1)+0</f>
        <v/>
      </c>
      <c r="F187" s="14">
        <f>LARGE(H187:K187,1)</f>
        <v/>
      </c>
      <c r="G187" s="13">
        <f>LARGE(H187:K187,2)</f>
        <v/>
      </c>
      <c r="H187" s="0">
        <f>IFERROR(OFFSET($C$5,H$113-1,L187-1)+0,0)</f>
        <v/>
      </c>
      <c r="I187" s="0">
        <f>IFERROR(OFFSET($C$5,I$113-1,M187-1)+0,0)</f>
        <v/>
      </c>
      <c r="J187" s="0">
        <f>IFERROR(OFFSET($C$5,J$113-1,N187-1)+0,0)</f>
        <v/>
      </c>
      <c r="K187" s="13">
        <f>IFERROR(OFFSET($C$5,K$113-1,O187-1)+0,0)</f>
        <v/>
      </c>
      <c r="L187" s="0">
        <f>MATCH(_xlfn.CONCAT($B187,H$117),변환표준점수!$C$4:$ZZ$4,0)</f>
        <v/>
      </c>
      <c r="M187" s="0">
        <f>MATCH(_xlfn.CONCAT($B187,I$117),변환표준점수!$C$4:$ZZ$4,0)</f>
        <v/>
      </c>
      <c r="N187" s="0">
        <f>MATCH(_xlfn.CONCAT($B187,J$117),변환표준점수!$C$4:$ZZ$4,0)</f>
        <v/>
      </c>
      <c r="O187" s="0">
        <f>MATCH(_xlfn.CONCAT($B187,K$117),변환표준점수!$C$4:$ZZ$4,0)</f>
        <v/>
      </c>
      <c r="Q187" s="12" t="n"/>
    </row>
    <row r="188" hidden="1" ht="18" customHeight="1" s="671">
      <c r="B188" s="14" t="n">
        <v>70</v>
      </c>
      <c r="C188" s="0">
        <f>OFFSET($C$5,0,M188-1,1,1)+0</f>
        <v/>
      </c>
      <c r="D188" s="0">
        <f>OFFSET($C$5,0,N188-1,1,1)+0</f>
        <v/>
      </c>
      <c r="F188" s="14">
        <f>LARGE(H188:K188,1)</f>
        <v/>
      </c>
      <c r="G188" s="13">
        <f>LARGE(H188:K188,2)</f>
        <v/>
      </c>
      <c r="H188" s="0">
        <f>IFERROR(OFFSET($C$5,H$113-1,L188-1)+0,0)</f>
        <v/>
      </c>
      <c r="I188" s="0">
        <f>IFERROR(OFFSET($C$5,I$113-1,M188-1)+0,0)</f>
        <v/>
      </c>
      <c r="J188" s="0">
        <f>IFERROR(OFFSET($C$5,J$113-1,N188-1)+0,0)</f>
        <v/>
      </c>
      <c r="K188" s="13">
        <f>IFERROR(OFFSET($C$5,K$113-1,O188-1)+0,0)</f>
        <v/>
      </c>
      <c r="L188" s="0">
        <f>MATCH(_xlfn.CONCAT($B188,H$117),변환표준점수!$C$4:$ZZ$4,0)</f>
        <v/>
      </c>
      <c r="M188" s="0">
        <f>MATCH(_xlfn.CONCAT($B188,I$117),변환표준점수!$C$4:$ZZ$4,0)</f>
        <v/>
      </c>
      <c r="N188" s="0">
        <f>MATCH(_xlfn.CONCAT($B188,J$117),변환표준점수!$C$4:$ZZ$4,0)</f>
        <v/>
      </c>
      <c r="O188" s="0">
        <f>MATCH(_xlfn.CONCAT($B188,K$117),변환표준점수!$C$4:$ZZ$4,0)</f>
        <v/>
      </c>
      <c r="Q188" s="12" t="n"/>
    </row>
    <row r="189" hidden="1" ht="18" customHeight="1" s="671">
      <c r="B189" s="14" t="n">
        <v>71</v>
      </c>
      <c r="C189" s="0">
        <f>OFFSET($C$5,0,M189-1,1,1)+0</f>
        <v/>
      </c>
      <c r="D189" s="0">
        <f>OFFSET($C$5,0,N189-1,1,1)+0</f>
        <v/>
      </c>
      <c r="F189" s="14">
        <f>LARGE(H189:K189,1)</f>
        <v/>
      </c>
      <c r="G189" s="13">
        <f>LARGE(H189:K189,2)</f>
        <v/>
      </c>
      <c r="H189" s="0">
        <f>IFERROR(OFFSET($C$5,H$113-1,L189-1)+0,0)</f>
        <v/>
      </c>
      <c r="I189" s="0">
        <f>IFERROR(OFFSET($C$5,I$113-1,M189-1)+0,0)</f>
        <v/>
      </c>
      <c r="J189" s="0">
        <f>IFERROR(OFFSET($C$5,J$113-1,N189-1)+0,0)</f>
        <v/>
      </c>
      <c r="K189" s="13">
        <f>IFERROR(OFFSET($C$5,K$113-1,O189-1)+0,0)</f>
        <v/>
      </c>
      <c r="L189" s="0">
        <f>MATCH(_xlfn.CONCAT($B189,H$117),변환표준점수!$C$4:$ZZ$4,0)</f>
        <v/>
      </c>
      <c r="M189" s="0">
        <f>MATCH(_xlfn.CONCAT($B189,I$117),변환표준점수!$C$4:$ZZ$4,0)</f>
        <v/>
      </c>
      <c r="N189" s="0">
        <f>MATCH(_xlfn.CONCAT($B189,J$117),변환표준점수!$C$4:$ZZ$4,0)</f>
        <v/>
      </c>
      <c r="O189" s="0">
        <f>MATCH(_xlfn.CONCAT($B189,K$117),변환표준점수!$C$4:$ZZ$4,0)</f>
        <v/>
      </c>
      <c r="Q189" s="12" t="n"/>
    </row>
    <row r="190" hidden="1" ht="18" customHeight="1" s="671">
      <c r="B190" s="14" t="n">
        <v>72</v>
      </c>
      <c r="C190" s="0">
        <f>OFFSET($C$5,0,M190-1,1,1)+0</f>
        <v/>
      </c>
      <c r="D190" s="0">
        <f>OFFSET($C$5,0,N190-1,1,1)+0</f>
        <v/>
      </c>
      <c r="F190" s="14">
        <f>LARGE(H190:K190,1)</f>
        <v/>
      </c>
      <c r="G190" s="13">
        <f>LARGE(H190:K190,2)</f>
        <v/>
      </c>
      <c r="H190" s="0">
        <f>IFERROR(OFFSET($C$5,H$113-1,L190-1)+0,0)</f>
        <v/>
      </c>
      <c r="I190" s="0">
        <f>IFERROR(OFFSET($C$5,I$113-1,M190-1)+0,0)</f>
        <v/>
      </c>
      <c r="J190" s="0">
        <f>IFERROR(OFFSET($C$5,J$113-1,N190-1)+0,0)</f>
        <v/>
      </c>
      <c r="K190" s="13">
        <f>IFERROR(OFFSET($C$5,K$113-1,O190-1)+0,0)</f>
        <v/>
      </c>
      <c r="L190" s="0">
        <f>MATCH(_xlfn.CONCAT($B190,H$117),변환표준점수!$C$4:$ZZ$4,0)</f>
        <v/>
      </c>
      <c r="M190" s="0">
        <f>MATCH(_xlfn.CONCAT($B190,I$117),변환표준점수!$C$4:$ZZ$4,0)</f>
        <v/>
      </c>
      <c r="N190" s="0">
        <f>MATCH(_xlfn.CONCAT($B190,J$117),변환표준점수!$C$4:$ZZ$4,0)</f>
        <v/>
      </c>
      <c r="O190" s="0">
        <f>MATCH(_xlfn.CONCAT($B190,K$117),변환표준점수!$C$4:$ZZ$4,0)</f>
        <v/>
      </c>
      <c r="Q190" s="12" t="n"/>
    </row>
    <row r="191" hidden="1" ht="18" customHeight="1" s="671">
      <c r="B191" s="14" t="n">
        <v>73</v>
      </c>
      <c r="C191" s="0">
        <f>OFFSET($C$5,0,M191-1,1,1)+0</f>
        <v/>
      </c>
      <c r="D191" s="0">
        <f>OFFSET($C$5,0,N191-1,1,1)+0</f>
        <v/>
      </c>
      <c r="F191" s="14">
        <f>LARGE(H191:K191,1)</f>
        <v/>
      </c>
      <c r="G191" s="13">
        <f>LARGE(H191:K191,2)</f>
        <v/>
      </c>
      <c r="H191" s="0">
        <f>IFERROR(OFFSET($C$5,H$113-1,L191-1)+0,0)</f>
        <v/>
      </c>
      <c r="I191" s="0">
        <f>IFERROR(OFFSET($C$5,I$113-1,M191-1)+0,0)</f>
        <v/>
      </c>
      <c r="J191" s="0">
        <f>IFERROR(OFFSET($C$5,J$113-1,N191-1)+0,0)</f>
        <v/>
      </c>
      <c r="K191" s="13">
        <f>IFERROR(OFFSET($C$5,K$113-1,O191-1)+0,0)</f>
        <v/>
      </c>
      <c r="L191" s="0">
        <f>MATCH(_xlfn.CONCAT($B191,H$117),변환표준점수!$C$4:$ZZ$4,0)</f>
        <v/>
      </c>
      <c r="M191" s="0">
        <f>MATCH(_xlfn.CONCAT($B191,I$117),변환표준점수!$C$4:$ZZ$4,0)</f>
        <v/>
      </c>
      <c r="N191" s="0">
        <f>MATCH(_xlfn.CONCAT($B191,J$117),변환표준점수!$C$4:$ZZ$4,0)</f>
        <v/>
      </c>
      <c r="O191" s="0">
        <f>MATCH(_xlfn.CONCAT($B191,K$117),변환표준점수!$C$4:$ZZ$4,0)</f>
        <v/>
      </c>
      <c r="Q191" s="12" t="n"/>
    </row>
    <row r="192" hidden="1" ht="18" customHeight="1" s="671">
      <c r="B192" s="14" t="n">
        <v>74</v>
      </c>
      <c r="C192" s="0">
        <f>OFFSET($C$5,0,M192-1,1,1)+0</f>
        <v/>
      </c>
      <c r="D192" s="0">
        <f>OFFSET($C$5,0,N192-1,1,1)+0</f>
        <v/>
      </c>
      <c r="F192" s="14">
        <f>LARGE(H192:K192,1)</f>
        <v/>
      </c>
      <c r="G192" s="13">
        <f>LARGE(H192:K192,2)</f>
        <v/>
      </c>
      <c r="H192" s="0">
        <f>IFERROR(OFFSET($C$5,H$113-1,L192-1)+0,0)</f>
        <v/>
      </c>
      <c r="I192" s="0">
        <f>IFERROR(OFFSET($C$5,I$113-1,M192-1)+0,0)</f>
        <v/>
      </c>
      <c r="J192" s="0">
        <f>IFERROR(OFFSET($C$5,J$113-1,N192-1)+0,0)</f>
        <v/>
      </c>
      <c r="K192" s="13">
        <f>IFERROR(OFFSET($C$5,K$113-1,O192-1)+0,0)</f>
        <v/>
      </c>
      <c r="L192" s="0">
        <f>MATCH(_xlfn.CONCAT($B192,H$117),변환표준점수!$C$4:$ZZ$4,0)</f>
        <v/>
      </c>
      <c r="M192" s="0">
        <f>MATCH(_xlfn.CONCAT($B192,I$117),변환표준점수!$C$4:$ZZ$4,0)</f>
        <v/>
      </c>
      <c r="N192" s="0">
        <f>MATCH(_xlfn.CONCAT($B192,J$117),변환표준점수!$C$4:$ZZ$4,0)</f>
        <v/>
      </c>
      <c r="O192" s="0">
        <f>MATCH(_xlfn.CONCAT($B192,K$117),변환표준점수!$C$4:$ZZ$4,0)</f>
        <v/>
      </c>
      <c r="Q192" s="12" t="n"/>
    </row>
    <row r="193" hidden="1" ht="18" customHeight="1" s="671">
      <c r="B193" s="14" t="n">
        <v>75</v>
      </c>
      <c r="C193" s="0">
        <f>OFFSET($C$5,0,M193-1,1,1)+0</f>
        <v/>
      </c>
      <c r="D193" s="0">
        <f>OFFSET($C$5,0,N193-1,1,1)+0</f>
        <v/>
      </c>
      <c r="F193" s="14">
        <f>LARGE(H193:K193,1)</f>
        <v/>
      </c>
      <c r="G193" s="13">
        <f>LARGE(H193:K193,2)</f>
        <v/>
      </c>
      <c r="H193" s="0">
        <f>IFERROR(OFFSET($C$5,H$113-1,L193-1)+0,0)</f>
        <v/>
      </c>
      <c r="I193" s="0">
        <f>IFERROR(OFFSET($C$5,I$113-1,M193-1)+0,0)</f>
        <v/>
      </c>
      <c r="J193" s="0">
        <f>IFERROR(OFFSET($C$5,J$113-1,N193-1)+0,0)</f>
        <v/>
      </c>
      <c r="K193" s="13">
        <f>IFERROR(OFFSET($C$5,K$113-1,O193-1)+0,0)</f>
        <v/>
      </c>
      <c r="L193" s="0">
        <f>MATCH(_xlfn.CONCAT($B193,H$117),변환표준점수!$C$4:$ZZ$4,0)</f>
        <v/>
      </c>
      <c r="M193" s="0">
        <f>MATCH(_xlfn.CONCAT($B193,I$117),변환표준점수!$C$4:$ZZ$4,0)</f>
        <v/>
      </c>
      <c r="N193" s="0">
        <f>MATCH(_xlfn.CONCAT($B193,J$117),변환표준점수!$C$4:$ZZ$4,0)</f>
        <v/>
      </c>
      <c r="O193" s="0">
        <f>MATCH(_xlfn.CONCAT($B193,K$117),변환표준점수!$C$4:$ZZ$4,0)</f>
        <v/>
      </c>
      <c r="Q193" s="12" t="n"/>
    </row>
    <row r="194" hidden="1" ht="18" customHeight="1" s="671">
      <c r="B194" s="14" t="n">
        <v>76</v>
      </c>
      <c r="C194" s="0">
        <f>OFFSET($C$5,0,M194-1,1,1)+0</f>
        <v/>
      </c>
      <c r="D194" s="0">
        <f>OFFSET($C$5,0,N194-1,1,1)+0</f>
        <v/>
      </c>
      <c r="F194" s="14">
        <f>LARGE(H194:K194,1)</f>
        <v/>
      </c>
      <c r="G194" s="13">
        <f>LARGE(H194:K194,2)</f>
        <v/>
      </c>
      <c r="H194" s="0">
        <f>IFERROR(OFFSET($C$5,H$113-1,L194-1)+0,0)</f>
        <v/>
      </c>
      <c r="I194" s="0">
        <f>IFERROR(OFFSET($C$5,I$113-1,M194-1)+0,0)</f>
        <v/>
      </c>
      <c r="J194" s="0">
        <f>IFERROR(OFFSET($C$5,J$113-1,N194-1)+0,0)</f>
        <v/>
      </c>
      <c r="K194" s="13">
        <f>IFERROR(OFFSET($C$5,K$113-1,O194-1)+0,0)</f>
        <v/>
      </c>
      <c r="L194" s="0">
        <f>MATCH(_xlfn.CONCAT($B194,H$117),변환표준점수!$C$4:$ZZ$4,0)</f>
        <v/>
      </c>
      <c r="M194" s="0">
        <f>MATCH(_xlfn.CONCAT($B194,I$117),변환표준점수!$C$4:$ZZ$4,0)</f>
        <v/>
      </c>
      <c r="N194" s="0">
        <f>MATCH(_xlfn.CONCAT($B194,J$117),변환표준점수!$C$4:$ZZ$4,0)</f>
        <v/>
      </c>
      <c r="O194" s="0">
        <f>MATCH(_xlfn.CONCAT($B194,K$117),변환표준점수!$C$4:$ZZ$4,0)</f>
        <v/>
      </c>
      <c r="Q194" s="12" t="n"/>
    </row>
    <row r="195" hidden="1" ht="18" customHeight="1" s="671">
      <c r="B195" s="14" t="n">
        <v>77</v>
      </c>
      <c r="C195" s="0">
        <f>OFFSET($C$5,0,M195-1,1,1)+0</f>
        <v/>
      </c>
      <c r="D195" s="0">
        <f>OFFSET($C$5,0,N195-1,1,1)+0</f>
        <v/>
      </c>
      <c r="F195" s="14">
        <f>LARGE(H195:K195,1)</f>
        <v/>
      </c>
      <c r="G195" s="13">
        <f>LARGE(H195:K195,2)</f>
        <v/>
      </c>
      <c r="H195" s="0">
        <f>IFERROR(OFFSET($C$5,H$113-1,L195-1)+0,0)</f>
        <v/>
      </c>
      <c r="I195" s="0">
        <f>IFERROR(OFFSET($C$5,I$113-1,M195-1)+0,0)</f>
        <v/>
      </c>
      <c r="J195" s="0">
        <f>IFERROR(OFFSET($C$5,J$113-1,N195-1)+0,0)</f>
        <v/>
      </c>
      <c r="K195" s="13">
        <f>IFERROR(OFFSET($C$5,K$113-1,O195-1)+0,0)</f>
        <v/>
      </c>
      <c r="L195" s="0">
        <f>MATCH(_xlfn.CONCAT($B195,H$117),변환표준점수!$C$4:$ZZ$4,0)</f>
        <v/>
      </c>
      <c r="M195" s="0">
        <f>MATCH(_xlfn.CONCAT($B195,I$117),변환표준점수!$C$4:$ZZ$4,0)</f>
        <v/>
      </c>
      <c r="N195" s="0">
        <f>MATCH(_xlfn.CONCAT($B195,J$117),변환표준점수!$C$4:$ZZ$4,0)</f>
        <v/>
      </c>
      <c r="O195" s="0">
        <f>MATCH(_xlfn.CONCAT($B195,K$117),변환표준점수!$C$4:$ZZ$4,0)</f>
        <v/>
      </c>
      <c r="Q195" s="12" t="n"/>
    </row>
    <row r="196" hidden="1" ht="18" customHeight="1" s="671">
      <c r="B196" s="14" t="n">
        <v>78</v>
      </c>
      <c r="C196" s="0">
        <f>OFFSET($C$5,0,M196-1,1,1)+0</f>
        <v/>
      </c>
      <c r="D196" s="0">
        <f>OFFSET($C$5,0,N196-1,1,1)+0</f>
        <v/>
      </c>
      <c r="F196" s="14">
        <f>LARGE(H196:K196,1)</f>
        <v/>
      </c>
      <c r="G196" s="13">
        <f>LARGE(H196:K196,2)</f>
        <v/>
      </c>
      <c r="H196" s="0">
        <f>IFERROR(OFFSET($C$5,H$113-1,L196-1)+0,0)</f>
        <v/>
      </c>
      <c r="I196" s="0">
        <f>IFERROR(OFFSET($C$5,I$113-1,M196-1)+0,0)</f>
        <v/>
      </c>
      <c r="J196" s="0">
        <f>IFERROR(OFFSET($C$5,J$113-1,N196-1)+0,0)</f>
        <v/>
      </c>
      <c r="K196" s="13">
        <f>IFERROR(OFFSET($C$5,K$113-1,O196-1)+0,0)</f>
        <v/>
      </c>
      <c r="L196" s="0">
        <f>MATCH(_xlfn.CONCAT($B196,H$117),변환표준점수!$C$4:$ZZ$4,0)</f>
        <v/>
      </c>
      <c r="M196" s="0">
        <f>MATCH(_xlfn.CONCAT($B196,I$117),변환표준점수!$C$4:$ZZ$4,0)</f>
        <v/>
      </c>
      <c r="N196" s="0">
        <f>MATCH(_xlfn.CONCAT($B196,J$117),변환표준점수!$C$4:$ZZ$4,0)</f>
        <v/>
      </c>
      <c r="O196" s="0">
        <f>MATCH(_xlfn.CONCAT($B196,K$117),변환표준점수!$C$4:$ZZ$4,0)</f>
        <v/>
      </c>
      <c r="Q196" s="12" t="n"/>
    </row>
    <row r="197" hidden="1" ht="18" customHeight="1" s="671">
      <c r="B197" s="14" t="n">
        <v>79</v>
      </c>
      <c r="C197" s="0">
        <f>OFFSET($C$5,0,M197-1,1,1)+0</f>
        <v/>
      </c>
      <c r="D197" s="0">
        <f>OFFSET($C$5,0,N197-1,1,1)+0</f>
        <v/>
      </c>
      <c r="F197" s="14">
        <f>LARGE(H197:K197,1)</f>
        <v/>
      </c>
      <c r="G197" s="13">
        <f>LARGE(H197:K197,2)</f>
        <v/>
      </c>
      <c r="H197" s="0">
        <f>IFERROR(OFFSET($C$5,H$113-1,L197-1)+0,0)</f>
        <v/>
      </c>
      <c r="I197" s="0">
        <f>IFERROR(OFFSET($C$5,I$113-1,M197-1)+0,0)</f>
        <v/>
      </c>
      <c r="J197" s="0">
        <f>IFERROR(OFFSET($C$5,J$113-1,N197-1)+0,0)</f>
        <v/>
      </c>
      <c r="K197" s="13">
        <f>IFERROR(OFFSET($C$5,K$113-1,O197-1)+0,0)</f>
        <v/>
      </c>
      <c r="L197" s="0">
        <f>MATCH(_xlfn.CONCAT($B197,H$117),변환표준점수!$C$4:$ZZ$4,0)</f>
        <v/>
      </c>
      <c r="M197" s="0">
        <f>MATCH(_xlfn.CONCAT($B197,I$117),변환표준점수!$C$4:$ZZ$4,0)</f>
        <v/>
      </c>
      <c r="N197" s="0">
        <f>MATCH(_xlfn.CONCAT($B197,J$117),변환표준점수!$C$4:$ZZ$4,0)</f>
        <v/>
      </c>
      <c r="O197" s="0">
        <f>MATCH(_xlfn.CONCAT($B197,K$117),변환표준점수!$C$4:$ZZ$4,0)</f>
        <v/>
      </c>
      <c r="Q197" s="12" t="n"/>
    </row>
    <row r="198" hidden="1" ht="18" customHeight="1" s="671" thickBot="1">
      <c r="B198" s="5" t="n">
        <v>80</v>
      </c>
      <c r="C198" s="4">
        <f>OFFSET($C$5,0,M198-1,1,1)+0</f>
        <v/>
      </c>
      <c r="D198" s="4">
        <f>OFFSET($C$5,0,N198-1,1,1)+0</f>
        <v/>
      </c>
      <c r="E198" s="4" t="n"/>
      <c r="F198" s="5">
        <f>LARGE(H198:K198,1)</f>
        <v/>
      </c>
      <c r="G198" s="15">
        <f>LARGE(H198:K198,2)</f>
        <v/>
      </c>
      <c r="H198" s="4">
        <f>IFERROR(OFFSET($C$5,H$113-1,L198-1)+0,0)</f>
        <v/>
      </c>
      <c r="I198" s="4">
        <f>IFERROR(OFFSET($C$5,I$113-1,M198-1)+0,0)</f>
        <v/>
      </c>
      <c r="J198" s="4">
        <f>IFERROR(OFFSET($C$5,J$113-1,N198-1)+0,0)</f>
        <v/>
      </c>
      <c r="K198" s="15">
        <f>IFERROR(OFFSET($C$5,K$113-1,O198-1)+0,0)</f>
        <v/>
      </c>
      <c r="L198" s="18">
        <f>MATCH(_xlfn.CONCAT($B198,H$117),변환표준점수!$C$4:$ZZ$4,0)</f>
        <v/>
      </c>
      <c r="M198" s="7">
        <f>MATCH(_xlfn.CONCAT($B198,I$117),변환표준점수!$C$4:$ZZ$4,0)</f>
        <v/>
      </c>
      <c r="N198" s="553">
        <f>MATCH(_xlfn.CONCAT($B198,J$117),변환표준점수!$C$4:$ZZ$4,0)</f>
        <v/>
      </c>
      <c r="O198" s="553">
        <f>MATCH(_xlfn.CONCAT($B198,K$117),변환표준점수!$C$4:$ZZ$4,0)</f>
        <v/>
      </c>
      <c r="P198" s="553" t="n"/>
      <c r="Q198" s="554" t="n"/>
    </row>
    <row r="199" ht="18" customHeight="1" s="671"/>
    <row r="200" ht="15.75" customHeight="1" s="671"/>
    <row r="201" ht="15.75" customHeight="1" s="67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Clb2mfMB0rwRAH6yG9R/Q==" formatRows="1" sort="1" spinCount="100000" hashValue="nP0CLhecNCo1LlEa7g5Hf63r6aFzYcBWqclLsyXRC6vXPoL+6iEeltCS43ntAUK7AATSs0YmhZDisTzt5uceeg=="/>
  <conditionalFormatting sqref="C5:Z75 AC5:BR75">
    <cfRule type="expression" priority="2" dxfId="32">
      <formula>C5&lt;C6</formula>
    </cfRule>
  </conditionalFormatting>
  <conditionalFormatting sqref="C75:Z75 AC75:BR75">
    <cfRule type="expression" priority="3" dxfId="32">
      <formula>C75&lt;C77</formula>
    </cfRule>
  </conditionalFormatting>
  <conditionalFormatting sqref="C3:CD3">
    <cfRule type="duplicateValues" priority="1" dxfId="33"/>
  </conditionalFormatting>
  <conditionalFormatting sqref="CE5:FF75">
    <cfRule type="expression" priority="7" dxfId="32">
      <formula>CE5&lt;CE6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J2286"/>
  <sheetViews>
    <sheetView zoomScale="85" zoomScaleNormal="85" workbookViewId="0">
      <pane ySplit="11" topLeftCell="A2261" activePane="bottomLeft" state="frozen"/>
      <selection activeCell="I1" sqref="I1:Q3"/>
      <selection pane="bottomLeft" activeCell="A8" sqref="A8:O2286"/>
    </sheetView>
  </sheetViews>
  <sheetFormatPr baseColWidth="8" defaultRowHeight="16.5"/>
  <cols>
    <col width="7.5" customWidth="1" style="3" min="1" max="1"/>
    <col width="9.125" customWidth="1" style="3" min="2" max="2"/>
    <col width="5.5" customWidth="1" style="3" min="3" max="3"/>
    <col width="9" customWidth="1" style="3" min="4" max="4"/>
    <col width="11.125" customWidth="1" style="3" min="5" max="5"/>
    <col width="5.5" customWidth="1" style="3" min="6" max="6"/>
    <col width="8" customWidth="1" style="697" min="7" max="7"/>
    <col width="10.375" customWidth="1" style="3" min="8" max="12"/>
    <col width="7.5" customWidth="1" style="232" min="13" max="14"/>
    <col width="8.625" customWidth="1" style="3" min="15" max="16"/>
    <col width="6.875" customWidth="1" style="56" min="17" max="17"/>
    <col width="6.875" customWidth="1" style="3" min="18" max="18"/>
    <col width="18.375" customWidth="1" style="3" min="20" max="20"/>
    <col width="10.75" customWidth="1" style="3" min="21" max="21"/>
    <col width="5.5" customWidth="1" style="3" min="22" max="31"/>
    <col width="7.25" customWidth="1" style="3" min="32" max="32"/>
    <col width="7.875" customWidth="1" style="3" min="33" max="33"/>
    <col width="13.5" customWidth="1" style="56" min="34" max="34"/>
    <col width="12.25" customWidth="1" style="3" min="35" max="35"/>
    <col width="10.125" customWidth="1" style="3" min="36" max="36"/>
    <col width="8.25" customWidth="1" style="3" min="37" max="37"/>
    <col width="12.25" customWidth="1" style="3" min="38" max="38"/>
    <col width="9" customWidth="1" style="3" min="39" max="58"/>
    <col width="9.625" customWidth="1" style="3" min="59" max="60"/>
    <col width="9" customWidth="1" style="3" min="61" max="61"/>
    <col width="10" customWidth="1" style="3" min="62" max="62"/>
    <col width="9" customWidth="1" style="3" min="63" max="138"/>
    <col width="11.5" customWidth="1" style="3" min="139" max="139"/>
    <col width="9" customWidth="1" style="3" min="140" max="148"/>
    <col width="14" customWidth="1" style="3" min="149" max="150"/>
    <col width="11.625" customWidth="1" style="3" min="151" max="163"/>
    <col width="9" customWidth="1" style="3" min="164" max="169"/>
    <col width="16.375" customWidth="1" style="3" min="170" max="170"/>
    <col width="18.375" customWidth="1" style="3" min="171" max="171"/>
    <col width="9" customWidth="1" style="3" min="172" max="174"/>
    <col width="9.875" customWidth="1" style="3" min="175" max="198"/>
    <col width="9" customWidth="1" style="3" min="199" max="426"/>
    <col width="9" customWidth="1" style="3" min="427" max="429"/>
    <col width="9" customWidth="1" style="3" min="430" max="16384"/>
  </cols>
  <sheetData>
    <row r="1">
      <c r="G1" s="3" t="n"/>
      <c r="H1" s="33" t="n"/>
      <c r="O1" s="0" t="n"/>
      <c r="P1" s="0" t="n"/>
      <c r="Q1" s="0" t="n"/>
      <c r="R1" s="0" t="n"/>
      <c r="AH1" s="3" t="n"/>
    </row>
    <row r="2" ht="17.25" customHeight="1" s="671" thickBot="1">
      <c r="G2" s="3" t="n"/>
      <c r="O2" s="0" t="n"/>
      <c r="P2" s="0" t="n"/>
      <c r="Q2" s="0" t="n"/>
      <c r="R2" s="0" t="n"/>
      <c r="T2" s="29" t="n"/>
      <c r="AH2" s="3" t="n"/>
    </row>
    <row r="3">
      <c r="A3" s="96" t="n"/>
      <c r="B3" s="97" t="n"/>
      <c r="C3" s="97" t="n"/>
      <c r="D3" s="98" t="n"/>
      <c r="E3" s="99" t="n"/>
      <c r="G3" s="3" t="n"/>
      <c r="H3" s="144" t="n"/>
      <c r="I3" s="0" t="n"/>
      <c r="J3" s="0" t="n"/>
      <c r="K3" s="0" t="n"/>
      <c r="O3" s="0" t="n"/>
      <c r="P3" s="0" t="n"/>
      <c r="Q3" s="0" t="n"/>
      <c r="R3" s="0" t="n"/>
      <c r="AH3" s="3" t="n"/>
    </row>
    <row r="4" ht="17.25" customHeight="1" s="671" thickBot="1">
      <c r="A4" s="39" t="n"/>
      <c r="B4" s="100" t="n"/>
      <c r="C4" s="100" t="n"/>
      <c r="D4" s="101" t="n"/>
      <c r="E4" s="102" t="n">
        <v>1</v>
      </c>
      <c r="G4" s="3" t="n"/>
      <c r="H4" s="0" t="n"/>
      <c r="I4" s="0" t="n"/>
      <c r="J4" s="0" t="n"/>
      <c r="K4" s="0" t="n"/>
      <c r="O4" s="0" t="n"/>
      <c r="P4" s="0" t="n"/>
      <c r="Q4" s="0" t="n"/>
      <c r="R4" s="0" t="n"/>
      <c r="AH4" s="95" t="n"/>
    </row>
    <row r="5" ht="17.25" customHeight="1" s="671" thickBot="1">
      <c r="D5" s="103">
        <f>IF(E4=1,"표준점수 기준",IF(E4=9,"원점수 기준"))</f>
        <v/>
      </c>
      <c r="E5" s="104" t="n"/>
      <c r="H5" s="0" t="n"/>
      <c r="I5" s="0" t="n"/>
      <c r="J5" s="0" t="n"/>
      <c r="K5" s="0" t="n"/>
      <c r="O5" s="0" t="n"/>
      <c r="P5" s="0" t="n"/>
      <c r="Q5" s="0" t="n"/>
      <c r="R5" s="0" t="n"/>
    </row>
    <row r="6">
      <c r="O6" s="0" t="n"/>
      <c r="P6" s="0" t="n"/>
      <c r="Q6" s="0" t="n"/>
      <c r="R6" s="0" t="n"/>
      <c r="AM6" s="30" t="n"/>
      <c r="BJ6" s="30" t="n"/>
      <c r="DJ6" s="95" t="n"/>
      <c r="EO6" s="30" t="n"/>
      <c r="GO6" s="95" t="n"/>
      <c r="HT6" s="30" t="n"/>
      <c r="JT6" s="95" t="n"/>
      <c r="KY6" s="30" t="n"/>
      <c r="MY6" s="95" t="n"/>
      <c r="OD6" s="30" t="n"/>
      <c r="QD6" s="95" t="n"/>
    </row>
    <row r="7" ht="17.25" customHeight="1" s="671" thickBot="1">
      <c r="A7" s="236" t="inlineStr">
        <is>
          <t>나</t>
        </is>
      </c>
      <c r="B7" s="237" t="inlineStr">
        <is>
          <t>다</t>
        </is>
      </c>
      <c r="C7" s="238" t="n"/>
      <c r="H7" s="105" t="n"/>
      <c r="L7" s="25" t="inlineStr">
        <is>
          <t>보↓</t>
        </is>
      </c>
      <c r="Q7" s="3" t="n"/>
      <c r="T7" s="161" t="inlineStr">
        <is>
          <t>*삭제가능열</t>
        </is>
      </c>
      <c r="U7" s="161" t="n"/>
      <c r="V7" s="161" t="n"/>
      <c r="W7" s="161" t="n"/>
      <c r="X7" s="161" t="n"/>
      <c r="Y7" s="161" t="n"/>
      <c r="Z7" s="161" t="n"/>
      <c r="AA7" s="161" t="n"/>
      <c r="AB7" s="161" t="n"/>
      <c r="AC7" s="161" t="n"/>
      <c r="AD7" s="161" t="n"/>
      <c r="AE7" s="161" t="n"/>
      <c r="AF7" s="161" t="n"/>
      <c r="BT7" s="30" t="n"/>
      <c r="BU7" s="30" t="n"/>
      <c r="CC7" s="68" t="n"/>
      <c r="CL7" s="68" t="n"/>
      <c r="CS7" s="64" t="n"/>
      <c r="CT7" s="106" t="n"/>
      <c r="CU7" s="106" t="n"/>
      <c r="CV7" s="107" t="n"/>
      <c r="CW7" s="30" t="n"/>
      <c r="DM7" s="30" t="n"/>
      <c r="DV7" s="62" t="n"/>
      <c r="DW7" s="62" t="n"/>
      <c r="DX7" s="62" t="n"/>
      <c r="DY7" s="62" t="n"/>
      <c r="DZ7" s="62" t="n"/>
      <c r="EA7" s="62" t="n"/>
      <c r="EB7" s="62" t="n"/>
      <c r="EC7" s="62" t="n"/>
      <c r="ED7" s="62" t="n"/>
      <c r="EE7" s="62" t="n"/>
      <c r="EF7" s="62" t="n"/>
      <c r="EG7" s="62" t="n"/>
      <c r="EH7" s="62" t="n"/>
      <c r="EL7" s="108" t="n"/>
      <c r="EM7" s="108" t="n"/>
      <c r="EY7" s="30" t="n"/>
      <c r="EZ7" s="30" t="n"/>
      <c r="FQ7" s="68" t="n"/>
      <c r="FX7" s="64" t="n"/>
      <c r="FY7" s="106" t="n"/>
      <c r="FZ7" s="106" t="n"/>
      <c r="GA7" s="107" t="n"/>
      <c r="GB7" s="30" t="n"/>
      <c r="GR7" s="30" t="n"/>
      <c r="HA7" s="62" t="n"/>
      <c r="HB7" s="62" t="n"/>
      <c r="HC7" s="62" t="n"/>
      <c r="HD7" s="62" t="n"/>
      <c r="HE7" s="62" t="n"/>
      <c r="HF7" s="62" t="n"/>
      <c r="HG7" s="62" t="n"/>
      <c r="HH7" s="62" t="n"/>
      <c r="HI7" s="62" t="n"/>
      <c r="HJ7" s="62" t="n"/>
      <c r="HK7" s="62" t="n"/>
      <c r="HL7" s="62" t="n"/>
      <c r="HM7" s="62" t="n"/>
      <c r="HQ7" s="108" t="n"/>
      <c r="HR7" s="108" t="n"/>
      <c r="ID7" s="30" t="n"/>
      <c r="IE7" s="30" t="n"/>
      <c r="IV7" s="68" t="n"/>
      <c r="JC7" s="64" t="n"/>
      <c r="JD7" s="106" t="n"/>
      <c r="JE7" s="106" t="n"/>
      <c r="JF7" s="107" t="n"/>
      <c r="JG7" s="30" t="n"/>
      <c r="JW7" s="30" t="n"/>
      <c r="KF7" s="62" t="n"/>
      <c r="KG7" s="62" t="n"/>
      <c r="KH7" s="62" t="n"/>
      <c r="KI7" s="62" t="n"/>
      <c r="KJ7" s="62" t="n"/>
      <c r="KK7" s="62" t="n"/>
      <c r="KL7" s="62" t="n"/>
      <c r="KM7" s="62" t="n"/>
      <c r="KN7" s="62" t="n"/>
      <c r="KO7" s="62" t="n"/>
      <c r="KP7" s="62" t="n"/>
      <c r="KQ7" s="62" t="n"/>
      <c r="KR7" s="62" t="n"/>
      <c r="KV7" s="108" t="n"/>
      <c r="KW7" s="108" t="n"/>
      <c r="LI7" s="30" t="n"/>
      <c r="LJ7" s="30" t="n"/>
      <c r="MA7" s="68" t="n"/>
      <c r="MH7" s="64" t="n"/>
      <c r="MI7" s="106" t="n"/>
      <c r="MJ7" s="106" t="n"/>
      <c r="MK7" s="107" t="n"/>
      <c r="ML7" s="30" t="n"/>
      <c r="NB7" s="30" t="n"/>
      <c r="NK7" s="62" t="n"/>
      <c r="NL7" s="62" t="n"/>
      <c r="NM7" s="62" t="n"/>
      <c r="NN7" s="62" t="n"/>
      <c r="NO7" s="62" t="n"/>
      <c r="NP7" s="62" t="n"/>
      <c r="NQ7" s="62" t="n"/>
      <c r="NR7" s="62" t="n"/>
      <c r="NS7" s="62" t="n"/>
      <c r="NT7" s="62" t="n"/>
      <c r="NU7" s="62" t="n"/>
      <c r="NV7" s="62" t="n"/>
      <c r="NW7" s="62" t="n"/>
      <c r="OA7" s="108" t="n"/>
      <c r="OB7" s="108" t="n"/>
      <c r="ON7" s="30" t="n"/>
      <c r="OO7" s="30" t="n"/>
      <c r="PF7" s="68" t="n"/>
      <c r="PM7" s="64" t="n"/>
      <c r="PN7" s="106" t="n"/>
      <c r="PO7" s="106" t="n"/>
      <c r="PP7" s="107" t="n"/>
      <c r="PQ7" s="30" t="n"/>
      <c r="QG7" s="30" t="n"/>
      <c r="QP7" s="62" t="n"/>
      <c r="QQ7" s="62" t="n"/>
      <c r="QR7" s="62" t="n"/>
      <c r="QS7" s="62" t="n"/>
      <c r="QT7" s="62" t="n"/>
      <c r="QU7" s="62" t="n"/>
      <c r="QV7" s="62" t="n"/>
      <c r="QW7" s="62" t="n"/>
      <c r="QX7" s="62" t="n"/>
      <c r="QY7" s="62" t="n"/>
      <c r="QZ7" s="62" t="n"/>
      <c r="RA7" s="62" t="n"/>
      <c r="RB7" s="62" t="n"/>
      <c r="RF7" s="108" t="n"/>
      <c r="RG7" s="108" t="n"/>
      <c r="RJ7" s="3" t="inlineStr">
        <is>
          <t>.</t>
        </is>
      </c>
    </row>
    <row r="8" ht="17.25" customHeight="1" s="671" thickBot="1">
      <c r="A8" s="510" t="n"/>
      <c r="B8" s="511" t="n"/>
      <c r="C8" s="511" t="n"/>
      <c r="D8" s="511" t="n"/>
      <c r="E8" s="511" t="n"/>
      <c r="F8" s="511" t="n"/>
      <c r="G8" s="511" t="n"/>
      <c r="H8" s="512" t="inlineStr">
        <is>
          <t>표준점수 기준 산출점수</t>
        </is>
      </c>
      <c r="I8" s="513" t="n"/>
      <c r="J8" s="513" t="inlineStr">
        <is>
          <t>문표</t>
        </is>
      </c>
      <c r="K8" s="513" t="inlineStr">
        <is>
          <t>통탐</t>
        </is>
      </c>
      <c r="L8" s="514" t="inlineStr">
        <is>
          <t>적용</t>
        </is>
      </c>
      <c r="M8" s="233" t="n"/>
      <c r="N8" s="233" t="n"/>
      <c r="Q8" s="3" t="n"/>
      <c r="AL8" s="25" t="n"/>
      <c r="AM8" s="22" t="n"/>
      <c r="AN8" s="22" t="n"/>
      <c r="AO8" s="22" t="n"/>
      <c r="AP8" s="22" t="n"/>
      <c r="AQ8" s="22" t="n"/>
      <c r="BJ8" s="30" t="n"/>
      <c r="BK8" s="109" t="n"/>
      <c r="BL8" s="109" t="n"/>
      <c r="BM8" s="109" t="n"/>
      <c r="CL8" s="57" t="n"/>
      <c r="CO8" s="79" t="n"/>
      <c r="CS8" s="77" t="n"/>
      <c r="CT8" s="61" t="n"/>
      <c r="CU8" s="61" t="n"/>
      <c r="CV8" s="110" t="n"/>
      <c r="CW8" s="57" t="n"/>
      <c r="DG8" s="111" t="n"/>
      <c r="DH8" s="68" t="n"/>
      <c r="DJ8" s="68" t="n"/>
      <c r="DL8" s="112" t="n"/>
      <c r="DM8" s="57" t="n"/>
      <c r="DQ8" s="57" t="n"/>
      <c r="EA8" s="113" t="n"/>
      <c r="EK8" s="29" t="n"/>
      <c r="EO8" s="30" t="n"/>
      <c r="EP8" s="109" t="n"/>
      <c r="EQ8" s="109" t="n"/>
      <c r="ER8" s="109" t="n"/>
      <c r="FQ8" s="57" t="n"/>
      <c r="FT8" s="79" t="n"/>
      <c r="FX8" s="77" t="n"/>
      <c r="FY8" s="61" t="n"/>
      <c r="FZ8" s="61" t="n"/>
      <c r="GA8" s="110" t="n"/>
      <c r="GB8" s="57" t="n"/>
      <c r="GL8" s="111" t="n"/>
      <c r="GM8" s="68" t="n"/>
      <c r="GO8" s="68" t="n"/>
      <c r="GQ8" s="112" t="n"/>
      <c r="GR8" s="57" t="n"/>
      <c r="GV8" s="57" t="n"/>
      <c r="HF8" s="113" t="n"/>
      <c r="HP8" s="29" t="n"/>
      <c r="HT8" s="30" t="n"/>
      <c r="HU8" s="109" t="n"/>
      <c r="HV8" s="109" t="n"/>
      <c r="HW8" s="109" t="n"/>
      <c r="IV8" s="57" t="n"/>
      <c r="IY8" s="79" t="n"/>
      <c r="JC8" s="77" t="n"/>
      <c r="JD8" s="61" t="n"/>
      <c r="JE8" s="61" t="n"/>
      <c r="JF8" s="110" t="n"/>
      <c r="JG8" s="57" t="n"/>
      <c r="JQ8" s="111" t="n"/>
      <c r="JR8" s="68" t="n"/>
      <c r="JT8" s="68" t="n"/>
      <c r="JV8" s="112" t="n"/>
      <c r="JW8" s="57" t="n"/>
      <c r="KA8" s="57" t="n"/>
      <c r="KK8" s="113" t="n"/>
      <c r="KU8" s="29" t="n"/>
      <c r="KY8" s="30" t="n"/>
      <c r="KZ8" s="109" t="n"/>
      <c r="LA8" s="109" t="n"/>
      <c r="LB8" s="109" t="n"/>
      <c r="MA8" s="57" t="n"/>
      <c r="MD8" s="79" t="n"/>
      <c r="MH8" s="77" t="n"/>
      <c r="MI8" s="61" t="n"/>
      <c r="MJ8" s="61" t="n"/>
      <c r="MK8" s="110" t="n"/>
      <c r="ML8" s="57" t="n"/>
      <c r="MV8" s="111" t="n"/>
      <c r="MW8" s="68" t="n"/>
      <c r="MY8" s="68" t="n"/>
      <c r="NA8" s="112" t="n"/>
      <c r="NB8" s="57" t="n"/>
      <c r="NF8" s="57" t="n"/>
      <c r="NP8" s="113" t="n"/>
      <c r="NZ8" s="29" t="n"/>
      <c r="OD8" s="30" t="n"/>
      <c r="OE8" s="109" t="n"/>
      <c r="OF8" s="109" t="n"/>
      <c r="OG8" s="109" t="n"/>
      <c r="PF8" s="57" t="n"/>
      <c r="PI8" s="79" t="n"/>
      <c r="PM8" s="77" t="n"/>
      <c r="PN8" s="61" t="n"/>
      <c r="PO8" s="61" t="n"/>
      <c r="PP8" s="110" t="n"/>
      <c r="PQ8" s="57" t="n"/>
      <c r="QA8" s="111" t="n"/>
      <c r="QB8" s="68" t="n"/>
      <c r="QD8" s="68" t="n"/>
      <c r="QF8" s="112" t="n"/>
      <c r="QG8" s="57" t="n"/>
      <c r="QK8" s="57" t="n"/>
      <c r="QU8" s="113" t="n"/>
      <c r="RE8" s="29" t="n"/>
    </row>
    <row r="9">
      <c r="A9" s="515" t="n">
        <v>992</v>
      </c>
      <c r="B9" s="516" t="n">
        <v>1890</v>
      </c>
      <c r="C9" s="517" t="n">
        <v>2275</v>
      </c>
      <c r="D9" s="511" t="n"/>
      <c r="E9" s="511" t="n"/>
      <c r="F9" s="511" t="n"/>
      <c r="G9" s="509" t="inlineStr">
        <is>
          <t xml:space="preserve">통합탐구, </t>
        </is>
      </c>
      <c r="H9" s="518" t="inlineStr">
        <is>
          <t>인원비 적용통합수능, 영어등급기준 26수능</t>
        </is>
      </c>
      <c r="I9" s="519" t="n"/>
      <c r="J9" s="519" t="n"/>
      <c r="K9" s="519" t="n"/>
      <c r="L9" s="520" t="inlineStr">
        <is>
          <t>2025학년도 예상변표</t>
        </is>
      </c>
      <c r="M9" s="234" t="inlineStr">
        <is>
          <t>반영방법</t>
        </is>
      </c>
      <c r="N9" s="234" t="n"/>
      <c r="Q9" s="72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114" t="n"/>
      <c r="AK9" s="72" t="n"/>
      <c r="AL9" s="72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X9" s="19" t="n"/>
      <c r="AY9" s="19" t="n"/>
      <c r="AZ9" s="19" t="n"/>
      <c r="BA9" s="19" t="n"/>
      <c r="BI9" s="19" t="n"/>
      <c r="BJ9" s="19" t="n"/>
      <c r="BL9" s="34" t="n"/>
      <c r="BM9" s="19" t="n"/>
      <c r="BN9" s="19" t="n"/>
      <c r="BO9" s="19" t="n"/>
      <c r="BP9" s="19" t="n"/>
      <c r="BQ9" s="19" t="n"/>
      <c r="BR9" s="19" t="n"/>
      <c r="BS9" s="19" t="n"/>
      <c r="CA9" s="68" t="n"/>
      <c r="CK9" s="68" t="n"/>
      <c r="CL9" s="57" t="n"/>
      <c r="CO9" s="25" t="n"/>
      <c r="CP9" s="21" t="n"/>
      <c r="CQ9" s="21" t="n"/>
      <c r="CR9" s="68" t="n"/>
      <c r="CS9" s="115" t="n"/>
      <c r="CT9" s="68" t="n"/>
      <c r="CU9" s="68" t="n"/>
      <c r="CV9" s="68" t="n"/>
      <c r="CW9" s="25" t="n"/>
      <c r="CX9" s="68" t="n"/>
      <c r="CY9" s="68" t="n"/>
      <c r="DC9" s="29" t="n"/>
      <c r="DF9" s="68" t="n"/>
      <c r="DL9" s="116" t="n"/>
      <c r="DS9" s="117" t="n"/>
      <c r="DT9" s="117" t="n"/>
      <c r="DU9" s="74" t="n"/>
      <c r="DV9" s="57" t="n"/>
      <c r="DW9" s="57" t="n"/>
      <c r="DX9" s="57" t="n"/>
      <c r="DY9" s="57" t="n"/>
      <c r="DZ9" s="57" t="n"/>
      <c r="EB9" s="57" t="n"/>
      <c r="EC9" s="57" t="n"/>
      <c r="ED9" s="57" t="n"/>
      <c r="EE9" s="118" t="n"/>
      <c r="EF9" s="118" t="n"/>
      <c r="EG9" s="57" t="n"/>
      <c r="EH9" s="57" t="n"/>
      <c r="EI9" s="57" t="n"/>
      <c r="EJ9" s="57" t="n"/>
      <c r="EK9" s="119" t="n"/>
      <c r="EN9" s="19" t="n"/>
      <c r="EO9" s="19" t="n"/>
      <c r="EQ9" s="34" t="n"/>
      <c r="ER9" s="19" t="n"/>
      <c r="ES9" s="19" t="n"/>
      <c r="ET9" s="19" t="n"/>
      <c r="EU9" s="19" t="n"/>
      <c r="EV9" s="19" t="n"/>
      <c r="EW9" s="19" t="n"/>
      <c r="EX9" s="19" t="n"/>
      <c r="FF9" s="68" t="n"/>
      <c r="FP9" s="68" t="n"/>
      <c r="FQ9" s="57" t="n"/>
      <c r="FT9" s="25" t="n"/>
      <c r="FU9" s="21" t="n"/>
      <c r="FV9" s="21" t="n"/>
      <c r="FW9" s="68" t="n"/>
      <c r="FX9" s="115" t="n"/>
      <c r="FY9" s="68" t="n"/>
      <c r="FZ9" s="68" t="n"/>
      <c r="GA9" s="68" t="n"/>
      <c r="GB9" s="25" t="n"/>
      <c r="GC9" s="68" t="n"/>
      <c r="GD9" s="68" t="n"/>
      <c r="GH9" s="29" t="n"/>
      <c r="GK9" s="68" t="n"/>
      <c r="GQ9" s="116" t="n"/>
      <c r="HA9" s="57" t="n"/>
      <c r="HB9" s="57" t="n"/>
      <c r="HC9" s="57" t="n"/>
      <c r="HD9" s="57" t="n"/>
      <c r="HE9" s="57" t="n"/>
      <c r="HG9" s="57" t="n"/>
      <c r="HH9" s="57" t="n"/>
      <c r="HI9" s="57" t="n"/>
      <c r="HJ9" s="118" t="n"/>
      <c r="HK9" s="118" t="n"/>
      <c r="HL9" s="57" t="n"/>
      <c r="HM9" s="57" t="n"/>
      <c r="HN9" s="57" t="n"/>
      <c r="HO9" s="57" t="n"/>
      <c r="HP9" s="119" t="n"/>
      <c r="HS9" s="19" t="n"/>
      <c r="HT9" s="19" t="n"/>
      <c r="HV9" s="34" t="n"/>
      <c r="HW9" s="19" t="n"/>
      <c r="HX9" s="19" t="n"/>
      <c r="HY9" s="19" t="n"/>
      <c r="HZ9" s="19" t="n"/>
      <c r="IA9" s="19" t="n"/>
      <c r="IB9" s="19" t="n"/>
      <c r="IC9" s="19" t="n"/>
      <c r="IK9" s="68" t="n"/>
      <c r="IU9" s="68" t="n"/>
      <c r="IV9" s="57" t="n"/>
      <c r="IY9" s="25" t="n"/>
      <c r="IZ9" s="21" t="n"/>
      <c r="JA9" s="21" t="n"/>
      <c r="JB9" s="68" t="n"/>
      <c r="JC9" s="115" t="n"/>
      <c r="JD9" s="68" t="n"/>
      <c r="JE9" s="68" t="n"/>
      <c r="JF9" s="68" t="n"/>
      <c r="JG9" s="25" t="n"/>
      <c r="JH9" s="68" t="n"/>
      <c r="JI9" s="68" t="n"/>
      <c r="JM9" s="29" t="n"/>
      <c r="JP9" s="68" t="n"/>
      <c r="JV9" s="116" t="n"/>
      <c r="KF9" s="57" t="n"/>
      <c r="KG9" s="57" t="n"/>
      <c r="KH9" s="57" t="n"/>
      <c r="KI9" s="57" t="n"/>
      <c r="KJ9" s="57" t="n"/>
      <c r="KL9" s="57" t="n"/>
      <c r="KM9" s="57" t="n"/>
      <c r="KN9" s="57" t="n"/>
      <c r="KO9" s="118" t="n"/>
      <c r="KP9" s="118" t="n"/>
      <c r="KQ9" s="57" t="n"/>
      <c r="KR9" s="57" t="n"/>
      <c r="KS9" s="57" t="n"/>
      <c r="KT9" s="57" t="n"/>
      <c r="KU9" s="119" t="n"/>
      <c r="KX9" s="19" t="n"/>
      <c r="KY9" s="19" t="n"/>
      <c r="LA9" s="34" t="n"/>
      <c r="LB9" s="19" t="n"/>
      <c r="LC9" s="19" t="n"/>
      <c r="LD9" s="19" t="n"/>
      <c r="LE9" s="19" t="n"/>
      <c r="LF9" s="19" t="n"/>
      <c r="LG9" s="19" t="n"/>
      <c r="LH9" s="19" t="n"/>
      <c r="LP9" s="68" t="n"/>
      <c r="LZ9" s="68" t="n"/>
      <c r="MA9" s="57" t="n"/>
      <c r="MD9" s="25" t="n"/>
      <c r="ME9" s="21" t="n"/>
      <c r="MF9" s="21" t="n"/>
      <c r="MG9" s="68" t="n"/>
      <c r="MH9" s="115" t="n"/>
      <c r="MI9" s="68" t="n"/>
      <c r="MJ9" s="68" t="n"/>
      <c r="MK9" s="68" t="n"/>
      <c r="ML9" s="25" t="n"/>
      <c r="MM9" s="68" t="n"/>
      <c r="MN9" s="68" t="n"/>
      <c r="MR9" s="29" t="n"/>
      <c r="MU9" s="68" t="n"/>
      <c r="NA9" s="116" t="n"/>
      <c r="NK9" s="57" t="n"/>
      <c r="NL9" s="57" t="n"/>
      <c r="NM9" s="57" t="n"/>
      <c r="NN9" s="57" t="n"/>
      <c r="NO9" s="57" t="n"/>
      <c r="NQ9" s="57" t="n"/>
      <c r="NR9" s="57" t="n"/>
      <c r="NS9" s="57" t="n"/>
      <c r="NT9" s="118" t="n"/>
      <c r="NU9" s="118" t="n"/>
      <c r="NV9" s="57" t="n"/>
      <c r="NW9" s="57" t="n"/>
      <c r="NX9" s="57" t="n"/>
      <c r="NY9" s="57" t="n"/>
      <c r="NZ9" s="119" t="n"/>
      <c r="OC9" s="19" t="n"/>
      <c r="OD9" s="19" t="n"/>
      <c r="OF9" s="34" t="n"/>
      <c r="OG9" s="19" t="n"/>
      <c r="OH9" s="19" t="n"/>
      <c r="OI9" s="19" t="n"/>
      <c r="OJ9" s="19" t="n"/>
      <c r="OK9" s="19" t="n"/>
      <c r="OL9" s="19" t="n"/>
      <c r="OM9" s="19" t="n"/>
      <c r="OU9" s="68" t="n"/>
      <c r="PE9" s="68" t="n"/>
      <c r="PF9" s="57" t="n"/>
      <c r="PI9" s="25" t="n"/>
      <c r="PJ9" s="21" t="n"/>
      <c r="PK9" s="21" t="n"/>
      <c r="PL9" s="68" t="n"/>
      <c r="PM9" s="115" t="n"/>
      <c r="PN9" s="68" t="n"/>
      <c r="PO9" s="68" t="n"/>
      <c r="PP9" s="68" t="n"/>
      <c r="PQ9" s="25" t="n"/>
      <c r="PR9" s="68" t="n"/>
      <c r="PS9" s="68" t="n"/>
      <c r="PW9" s="29" t="n"/>
      <c r="PZ9" s="68" t="n"/>
      <c r="QF9" s="116" t="n"/>
      <c r="QP9" s="57" t="n"/>
      <c r="QQ9" s="57" t="n"/>
      <c r="QR9" s="57" t="n"/>
      <c r="QS9" s="57" t="n"/>
      <c r="QT9" s="57" t="n"/>
      <c r="QV9" s="57" t="n"/>
      <c r="QW9" s="57" t="n"/>
      <c r="QX9" s="57" t="n"/>
      <c r="QY9" s="118" t="n"/>
      <c r="QZ9" s="118" t="n"/>
      <c r="RA9" s="57" t="n"/>
      <c r="RB9" s="57" t="n"/>
      <c r="RC9" s="57" t="n"/>
      <c r="RD9" s="57" t="n"/>
      <c r="RE9" s="119" t="n"/>
    </row>
    <row r="10">
      <c r="A10" s="521" t="inlineStr">
        <is>
          <t>연번</t>
        </is>
      </c>
      <c r="B10" s="522" t="inlineStr">
        <is>
          <t>학과연번</t>
        </is>
      </c>
      <c r="C10" s="522" t="inlineStr">
        <is>
          <t>모집군</t>
        </is>
      </c>
      <c r="D10" s="523" t="inlineStr">
        <is>
          <t>대학</t>
        </is>
      </c>
      <c r="E10" s="523" t="inlineStr">
        <is>
          <t>학과</t>
        </is>
      </c>
      <c r="F10" s="523" t="inlineStr">
        <is>
          <t>계열</t>
        </is>
      </c>
      <c r="G10" s="524" t="inlineStr">
        <is>
          <t>영어기준</t>
        </is>
      </c>
      <c r="H10" s="525" t="inlineStr">
        <is>
          <t>합격확률90%</t>
        </is>
      </c>
      <c r="I10" s="526" t="inlineStr">
        <is>
          <t>합격확률 70%</t>
        </is>
      </c>
      <c r="J10" s="526" t="inlineStr">
        <is>
          <t>합격확률 40%</t>
        </is>
      </c>
      <c r="K10" s="526" t="inlineStr">
        <is>
          <t>합격확률 10%</t>
        </is>
      </c>
      <c r="L10" s="526" t="inlineStr">
        <is>
          <t>합격확률 3%</t>
        </is>
      </c>
      <c r="M10" s="234" t="inlineStr">
        <is>
          <t>국.수</t>
        </is>
      </c>
      <c r="N10" s="234" t="inlineStr">
        <is>
          <t>탐구</t>
        </is>
      </c>
      <c r="O10" s="21" t="n"/>
      <c r="P10" s="21" t="n"/>
      <c r="Q10" s="72" t="n"/>
      <c r="R10" s="21" t="n"/>
      <c r="T10" s="57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I10" s="72" t="n"/>
      <c r="AJ10" s="72" t="n"/>
      <c r="AK10" s="72" t="n"/>
      <c r="AL10" s="25" t="n"/>
      <c r="BC10" s="19" t="n"/>
      <c r="BD10" s="19" t="n"/>
      <c r="BE10" s="19" t="n"/>
      <c r="BF10" s="19" t="n"/>
      <c r="BG10" s="19" t="n"/>
      <c r="BH10" s="19" t="n"/>
      <c r="BI10" s="756" t="n"/>
      <c r="BJ10" s="756" t="n"/>
      <c r="BK10" s="756" t="n"/>
      <c r="BL10" s="756" t="n"/>
      <c r="BM10" s="757" t="n"/>
      <c r="BN10" s="756" t="n"/>
      <c r="BO10" s="756" t="n"/>
      <c r="BP10" s="756" t="n"/>
      <c r="BQ10" s="756" t="n"/>
      <c r="BR10" s="756" t="n"/>
      <c r="BS10" s="756" t="n"/>
      <c r="BT10" s="756" t="n"/>
      <c r="BU10" s="756" t="n"/>
      <c r="BV10" s="756" t="n"/>
      <c r="BW10" s="756" t="n"/>
      <c r="BX10" s="756" t="n"/>
      <c r="BY10" s="756" t="n"/>
      <c r="BZ10" s="756" t="n"/>
      <c r="CA10" s="756" t="n"/>
      <c r="DG10" s="112" t="n"/>
      <c r="DH10" s="112" t="n"/>
      <c r="DI10" s="112" t="n"/>
      <c r="DJ10" s="116" t="n"/>
      <c r="DK10" s="116" t="n"/>
      <c r="DL10" s="116" t="n"/>
      <c r="EI10" s="120" t="n"/>
      <c r="EJ10" s="123" t="n"/>
      <c r="EK10" s="119" t="n"/>
      <c r="EL10" s="22" t="n"/>
      <c r="EM10" s="22" t="n"/>
      <c r="EN10" s="756" t="n"/>
      <c r="EO10" s="756" t="n"/>
      <c r="EP10" s="756" t="n"/>
      <c r="EQ10" s="756" t="n"/>
      <c r="ER10" s="757" t="n"/>
      <c r="ES10" s="756" t="n"/>
      <c r="ET10" s="756" t="n"/>
      <c r="EU10" s="756" t="n"/>
      <c r="EV10" s="756" t="n"/>
      <c r="EW10" s="756" t="n"/>
      <c r="EX10" s="756" t="n"/>
      <c r="EY10" s="756" t="n"/>
      <c r="EZ10" s="756" t="n"/>
      <c r="FA10" s="756" t="n"/>
      <c r="FB10" s="756" t="n"/>
      <c r="FC10" s="756" t="n"/>
      <c r="FD10" s="756" t="n"/>
      <c r="FE10" s="756" t="n"/>
      <c r="FF10" s="756" t="n"/>
      <c r="GL10" s="112" t="n"/>
      <c r="GM10" s="112" t="n"/>
      <c r="GN10" s="112" t="n"/>
      <c r="GO10" s="116" t="n"/>
      <c r="GP10" s="116" t="n"/>
      <c r="GQ10" s="116" t="n"/>
      <c r="HN10" s="120" t="n"/>
      <c r="HO10" s="123" t="n"/>
      <c r="HP10" s="119" t="n"/>
      <c r="HQ10" s="22" t="n"/>
      <c r="HR10" s="22" t="n"/>
      <c r="HS10" s="756" t="n"/>
      <c r="HT10" s="756" t="n"/>
      <c r="HU10" s="756" t="n"/>
      <c r="HV10" s="756" t="n"/>
      <c r="HW10" s="757" t="n"/>
      <c r="HX10" s="756" t="n"/>
      <c r="HY10" s="756" t="n"/>
      <c r="HZ10" s="756" t="n"/>
      <c r="IA10" s="756" t="n"/>
      <c r="IB10" s="756" t="n"/>
      <c r="IC10" s="756" t="n"/>
      <c r="ID10" s="756" t="n"/>
      <c r="IE10" s="756" t="n"/>
      <c r="IF10" s="756" t="n"/>
      <c r="IG10" s="756" t="n"/>
      <c r="IH10" s="756" t="n"/>
      <c r="II10" s="756" t="n"/>
      <c r="IJ10" s="756" t="n"/>
      <c r="IK10" s="756" t="n"/>
      <c r="JQ10" s="112" t="n"/>
      <c r="JR10" s="112" t="n"/>
      <c r="JS10" s="112" t="n"/>
      <c r="JT10" s="116" t="n"/>
      <c r="JU10" s="116" t="n"/>
      <c r="JV10" s="116" t="n"/>
      <c r="KS10" s="120" t="n"/>
      <c r="KT10" s="123" t="n"/>
      <c r="KU10" s="119" t="n"/>
      <c r="KV10" s="22" t="n"/>
      <c r="KW10" s="22" t="n"/>
      <c r="KX10" s="756" t="n"/>
      <c r="KY10" s="756" t="n"/>
      <c r="KZ10" s="756" t="n"/>
      <c r="LA10" s="756" t="n"/>
      <c r="LB10" s="757" t="n"/>
      <c r="LC10" s="756" t="n"/>
      <c r="LD10" s="756" t="n"/>
      <c r="LE10" s="756" t="n"/>
      <c r="LF10" s="756" t="n"/>
      <c r="LG10" s="756" t="n"/>
      <c r="LH10" s="756" t="n"/>
      <c r="LI10" s="756" t="n"/>
      <c r="LJ10" s="756" t="n"/>
      <c r="LK10" s="756" t="n"/>
      <c r="LL10" s="756" t="n"/>
      <c r="LM10" s="756" t="n"/>
      <c r="LN10" s="756" t="n"/>
      <c r="LO10" s="756" t="n"/>
      <c r="LP10" s="756" t="n"/>
      <c r="MV10" s="112" t="n"/>
      <c r="MW10" s="112" t="n"/>
      <c r="MX10" s="112" t="n"/>
      <c r="MY10" s="116" t="n"/>
      <c r="MZ10" s="116" t="n"/>
      <c r="NA10" s="116" t="n"/>
      <c r="NX10" s="120" t="n"/>
      <c r="NY10" s="123" t="n"/>
      <c r="NZ10" s="119" t="n"/>
      <c r="OA10" s="22" t="n"/>
      <c r="OB10" s="22" t="n"/>
      <c r="OC10" s="756" t="n"/>
      <c r="OD10" s="756" t="n"/>
      <c r="OE10" s="756" t="n"/>
      <c r="OF10" s="756" t="n"/>
      <c r="OG10" s="757" t="n"/>
      <c r="OH10" s="756" t="n"/>
      <c r="OI10" s="756" t="n"/>
      <c r="OJ10" s="756" t="n"/>
      <c r="OK10" s="756" t="n"/>
      <c r="OL10" s="756" t="n"/>
      <c r="OM10" s="756" t="n"/>
      <c r="ON10" s="756" t="n"/>
      <c r="OO10" s="756" t="n"/>
      <c r="OP10" s="756" t="n"/>
      <c r="OQ10" s="756" t="n"/>
      <c r="OR10" s="756" t="n"/>
      <c r="OS10" s="756" t="n"/>
      <c r="OT10" s="756" t="n"/>
      <c r="OU10" s="756" t="n"/>
      <c r="QA10" s="112" t="n"/>
      <c r="QB10" s="112" t="n"/>
      <c r="QC10" s="112" t="n"/>
      <c r="QD10" s="116" t="n"/>
      <c r="QE10" s="116" t="n"/>
      <c r="QF10" s="116" t="n"/>
      <c r="RC10" s="120" t="n"/>
      <c r="RD10" s="123" t="n"/>
      <c r="RE10" s="119" t="n"/>
      <c r="RF10" s="22" t="n"/>
      <c r="RG10" s="22" t="n"/>
    </row>
    <row r="11" customFormat="1" s="124">
      <c r="A11" s="230" t="n">
        <v>5</v>
      </c>
      <c r="B11" s="230" t="n">
        <v>60</v>
      </c>
      <c r="C11" s="230" t="inlineStr">
        <is>
          <t>가</t>
        </is>
      </c>
      <c r="D11" s="230" t="inlineStr">
        <is>
          <t>연세대</t>
        </is>
      </c>
      <c r="E11" s="508" t="inlineStr">
        <is>
          <t>시스템반도체공학과</t>
        </is>
      </c>
      <c r="F11" s="230" t="inlineStr">
        <is>
          <t>자연</t>
        </is>
      </c>
      <c r="G11" s="230" t="n">
        <v>1</v>
      </c>
      <c r="H11" s="231" t="n">
        <v>670.259</v>
      </c>
      <c r="I11" s="230" t="n">
        <v>669.463</v>
      </c>
      <c r="J11" s="230" t="n">
        <v>668.39</v>
      </c>
      <c r="K11" s="230" t="n">
        <v>663.419</v>
      </c>
      <c r="L11" s="230" t="n">
        <v>657.803</v>
      </c>
      <c r="M11" s="233" t="inlineStr">
        <is>
          <t>표점</t>
        </is>
      </c>
      <c r="N11" s="233" t="inlineStr">
        <is>
          <t>변표</t>
        </is>
      </c>
      <c r="O11" s="124" t="inlineStr">
        <is>
          <t>가1</t>
        </is>
      </c>
      <c r="Q11" s="125" t="n"/>
      <c r="T11" s="124">
        <f>INDEX(환산공식!$E$16:$E$303,MATCH('배치점수 계산기'!A11,환산공식!$C$16:$C$303,0))</f>
        <v/>
      </c>
      <c r="U11" s="124">
        <f>A11</f>
        <v/>
      </c>
      <c r="V11" s="124">
        <f>IF(OR(D11=0,D11=""),"",IF(LEFT(D11,1)=LEFT(T11,1),1,2))</f>
        <v/>
      </c>
      <c r="W11" s="124">
        <f>IFERROR(INDEX(환산공식!Y$16:Y$302,MATCH($A11,환산공식!$C$16:$C$302,0)),"")</f>
        <v/>
      </c>
      <c r="X11" s="124">
        <f>IFERROR(INDEX(환산공식!Z$16:Z$302,MATCH($A11,환산공식!$C$16:$C$302,0)),"")</f>
        <v/>
      </c>
      <c r="Y11" s="124">
        <f>IFERROR(INDEX(환산공식!AC$16:AC$302,MATCH($A11,환산공식!$C$16:$C$302,0)),"")</f>
        <v/>
      </c>
      <c r="Z11" s="124">
        <f>W11/($W11+$X11+$Y11)</f>
        <v/>
      </c>
      <c r="AA11" s="124">
        <f>X11/($W11+$X11+$Y11)</f>
        <v/>
      </c>
      <c r="AB11" s="124">
        <f>Y11/($W11+$X11+$Y11)</f>
        <v/>
      </c>
      <c r="AC11" s="124">
        <f>INDEX(환산공식!$AQ$16:$AQ$303,MATCH('배치점수 계산기'!U11,환산공식!$C$16:$C$303,0))</f>
        <v/>
      </c>
      <c r="AD11" s="124">
        <f>INDEX(환산공식!$BA$16:$BA$303,MATCH('배치점수 계산기'!U11,환산공식!$C$16:$C$303,0))</f>
        <v/>
      </c>
      <c r="AE11" s="124">
        <f>IF(AC11=1,"표점",IF(AC11=12,"표점/만점",IF(AC11=2,"백분위")))</f>
        <v/>
      </c>
      <c r="AF11" s="124">
        <f>IF(AD11=1,"표점",IF(AD11=12,"표점/만점",IF(AD11=2,"백분위",IF(AD11=4,"변표",IF(AD11=42,"변표/만점")))))</f>
        <v/>
      </c>
      <c r="AH11" s="125" t="n"/>
      <c r="BM11" s="758" t="n"/>
      <c r="BN11" s="758" t="n"/>
      <c r="BO11" s="758" t="n"/>
      <c r="BP11" s="758" t="n"/>
      <c r="BQ11" s="758" t="n"/>
      <c r="BR11" s="758" t="n"/>
      <c r="BS11" s="758" t="n"/>
      <c r="BT11" s="758" t="n"/>
      <c r="BU11" s="758" t="n"/>
      <c r="BV11" s="758" t="n"/>
      <c r="BW11" s="758" t="n"/>
      <c r="BX11" s="758" t="n"/>
      <c r="BY11" s="758" t="n"/>
      <c r="BZ11" s="758" t="n"/>
      <c r="CA11" s="758" t="n"/>
      <c r="ER11" s="758" t="n"/>
      <c r="ES11" s="758" t="n"/>
      <c r="ET11" s="758" t="n"/>
      <c r="EU11" s="758" t="n"/>
      <c r="EV11" s="758" t="n"/>
      <c r="EW11" s="758" t="n"/>
      <c r="EX11" s="758" t="n"/>
      <c r="EY11" s="758" t="n"/>
      <c r="EZ11" s="758" t="n"/>
      <c r="FA11" s="758" t="n"/>
      <c r="FB11" s="758" t="n"/>
      <c r="FC11" s="758" t="n"/>
      <c r="FD11" s="758" t="n"/>
      <c r="FE11" s="758" t="n"/>
      <c r="FF11" s="758" t="n"/>
      <c r="HW11" s="758" t="n"/>
      <c r="HX11" s="758" t="n"/>
      <c r="HY11" s="758" t="n"/>
      <c r="HZ11" s="758" t="n"/>
      <c r="IA11" s="758" t="n"/>
      <c r="IB11" s="758" t="n"/>
      <c r="IC11" s="758" t="n"/>
      <c r="ID11" s="758" t="n"/>
      <c r="IE11" s="758" t="n"/>
      <c r="IF11" s="758" t="n"/>
      <c r="IG11" s="758" t="n"/>
      <c r="IH11" s="758" t="n"/>
      <c r="II11" s="758" t="n"/>
      <c r="IJ11" s="758" t="n"/>
      <c r="IK11" s="758" t="n"/>
      <c r="LB11" s="758" t="n"/>
      <c r="LC11" s="758" t="n"/>
      <c r="LD11" s="758" t="n"/>
      <c r="LE11" s="758" t="n"/>
      <c r="LF11" s="758" t="n"/>
      <c r="LG11" s="758" t="n"/>
      <c r="LH11" s="758" t="n"/>
      <c r="LI11" s="758" t="n"/>
      <c r="LJ11" s="758" t="n"/>
      <c r="LK11" s="758" t="n"/>
      <c r="LL11" s="758" t="n"/>
      <c r="LM11" s="758" t="n"/>
      <c r="LN11" s="758" t="n"/>
      <c r="LO11" s="758" t="n"/>
      <c r="LP11" s="758" t="n"/>
      <c r="OG11" s="758" t="n"/>
      <c r="OH11" s="758" t="n"/>
      <c r="OI11" s="758" t="n"/>
      <c r="OJ11" s="758" t="n"/>
      <c r="OK11" s="758" t="n"/>
      <c r="OL11" s="758" t="n"/>
      <c r="OM11" s="758" t="n"/>
      <c r="ON11" s="758" t="n"/>
      <c r="OO11" s="758" t="n"/>
      <c r="OP11" s="758" t="n"/>
      <c r="OQ11" s="758" t="n"/>
      <c r="OR11" s="758" t="n"/>
      <c r="OS11" s="758" t="n"/>
      <c r="OT11" s="758" t="n"/>
      <c r="OU11" s="758" t="n"/>
    </row>
    <row r="12">
      <c r="A12" s="0" t="n">
        <v>5</v>
      </c>
      <c r="B12" s="0" t="n">
        <v>59</v>
      </c>
      <c r="C12" s="0" t="inlineStr">
        <is>
          <t>가</t>
        </is>
      </c>
      <c r="D12" s="0" t="inlineStr">
        <is>
          <t>연세대</t>
        </is>
      </c>
      <c r="E12" s="232" t="inlineStr">
        <is>
          <t>전기전자공학부</t>
        </is>
      </c>
      <c r="F12" s="0" t="inlineStr">
        <is>
          <t>자연</t>
        </is>
      </c>
      <c r="G12" s="0" t="n">
        <v>1</v>
      </c>
      <c r="H12" s="0" t="n">
        <v>665.026</v>
      </c>
      <c r="I12" s="0" t="n">
        <v>664.514</v>
      </c>
      <c r="J12" s="0" t="n">
        <v>662.35</v>
      </c>
      <c r="K12" s="0" t="n">
        <v>661.072</v>
      </c>
      <c r="L12" s="0" t="n">
        <v>656.12</v>
      </c>
      <c r="M12" s="233" t="inlineStr">
        <is>
          <t>표점</t>
        </is>
      </c>
      <c r="N12" s="233" t="inlineStr">
        <is>
          <t>변표</t>
        </is>
      </c>
      <c r="O12" s="3" t="inlineStr">
        <is>
          <t>가2</t>
        </is>
      </c>
      <c r="BM12" s="759" t="n"/>
      <c r="BN12" s="759" t="n"/>
      <c r="BO12" s="759" t="n"/>
      <c r="BP12" s="759" t="n"/>
      <c r="BQ12" s="759" t="n"/>
      <c r="BR12" s="759" t="n"/>
      <c r="BS12" s="759" t="n"/>
      <c r="BT12" s="759" t="n"/>
      <c r="BU12" s="759" t="n"/>
      <c r="BV12" s="759" t="n"/>
      <c r="BW12" s="759" t="n"/>
      <c r="BX12" s="759" t="n"/>
      <c r="BY12" s="759" t="n"/>
      <c r="BZ12" s="759" t="n"/>
      <c r="CA12" s="759" t="n"/>
      <c r="ER12" s="759" t="n"/>
      <c r="ES12" s="759" t="n"/>
      <c r="ET12" s="759" t="n"/>
      <c r="EU12" s="759" t="n"/>
      <c r="EV12" s="759" t="n"/>
      <c r="EW12" s="759" t="n"/>
      <c r="EX12" s="759" t="n"/>
      <c r="EY12" s="759" t="n"/>
      <c r="EZ12" s="759" t="n"/>
      <c r="FA12" s="759" t="n"/>
      <c r="FB12" s="759" t="n"/>
      <c r="FC12" s="759" t="n"/>
      <c r="FD12" s="759" t="n"/>
      <c r="FE12" s="759" t="n"/>
      <c r="FF12" s="759" t="n"/>
      <c r="HW12" s="759" t="n"/>
      <c r="HX12" s="759" t="n"/>
      <c r="HY12" s="759" t="n"/>
      <c r="HZ12" s="759" t="n"/>
      <c r="IA12" s="759" t="n"/>
      <c r="IB12" s="759" t="n"/>
      <c r="IC12" s="759" t="n"/>
      <c r="ID12" s="759" t="n"/>
      <c r="IE12" s="759" t="n"/>
      <c r="IF12" s="759" t="n"/>
      <c r="IG12" s="759" t="n"/>
      <c r="IH12" s="759" t="n"/>
      <c r="II12" s="759" t="n"/>
      <c r="IJ12" s="759" t="n"/>
      <c r="IK12" s="759" t="n"/>
      <c r="LB12" s="759" t="n"/>
      <c r="LC12" s="759" t="n"/>
      <c r="LD12" s="759" t="n"/>
      <c r="LE12" s="759" t="n"/>
      <c r="LF12" s="759" t="n"/>
      <c r="LG12" s="759" t="n"/>
      <c r="LH12" s="759" t="n"/>
      <c r="LI12" s="759" t="n"/>
      <c r="LJ12" s="759" t="n"/>
      <c r="LK12" s="759" t="n"/>
      <c r="LL12" s="759" t="n"/>
      <c r="LM12" s="759" t="n"/>
      <c r="LN12" s="759" t="n"/>
      <c r="LO12" s="759" t="n"/>
      <c r="LP12" s="759" t="n"/>
      <c r="OG12" s="759" t="n"/>
      <c r="OH12" s="759" t="n"/>
      <c r="OI12" s="759" t="n"/>
      <c r="OJ12" s="759" t="n"/>
      <c r="OK12" s="759" t="n"/>
      <c r="OL12" s="759" t="n"/>
      <c r="OM12" s="759" t="n"/>
      <c r="ON12" s="759" t="n"/>
      <c r="OO12" s="759" t="n"/>
      <c r="OP12" s="759" t="n"/>
      <c r="OQ12" s="759" t="n"/>
      <c r="OR12" s="759" t="n"/>
      <c r="OS12" s="759" t="n"/>
      <c r="OT12" s="759" t="n"/>
      <c r="OU12" s="759" t="n"/>
    </row>
    <row r="13">
      <c r="A13" s="0" t="n">
        <v>5</v>
      </c>
      <c r="B13" s="0" t="n">
        <v>58</v>
      </c>
      <c r="C13" s="0" t="inlineStr">
        <is>
          <t>가</t>
        </is>
      </c>
      <c r="D13" s="0" t="inlineStr">
        <is>
          <t>연세대</t>
        </is>
      </c>
      <c r="E13" s="232" t="inlineStr">
        <is>
          <t>첨단컴퓨팅학부</t>
        </is>
      </c>
      <c r="F13" s="0" t="inlineStr">
        <is>
          <t>자연</t>
        </is>
      </c>
      <c r="G13" s="0" t="n">
        <v>1</v>
      </c>
      <c r="H13" s="0" t="n">
        <v>666.6</v>
      </c>
      <c r="I13" s="0" t="n">
        <v>665.026</v>
      </c>
      <c r="J13" s="0" t="n">
        <v>661.688</v>
      </c>
      <c r="K13" s="0" t="n">
        <v>657.592</v>
      </c>
      <c r="L13" s="0" t="n">
        <v>654.384</v>
      </c>
      <c r="M13" s="233" t="inlineStr">
        <is>
          <t>표점</t>
        </is>
      </c>
      <c r="N13" s="233" t="inlineStr">
        <is>
          <t>변표</t>
        </is>
      </c>
      <c r="O13" s="3" t="inlineStr">
        <is>
          <t>가3</t>
        </is>
      </c>
      <c r="BM13" s="759" t="n"/>
      <c r="BN13" s="759" t="n"/>
      <c r="BO13" s="759" t="n"/>
      <c r="BP13" s="759" t="n"/>
      <c r="BQ13" s="759" t="n"/>
      <c r="BR13" s="759" t="n"/>
      <c r="BS13" s="759" t="n"/>
      <c r="BT13" s="759" t="n"/>
      <c r="BU13" s="759" t="n"/>
      <c r="BV13" s="759" t="n"/>
      <c r="BW13" s="759" t="n"/>
      <c r="BX13" s="759" t="n"/>
      <c r="BY13" s="759" t="n"/>
      <c r="BZ13" s="759" t="n"/>
      <c r="CA13" s="759" t="n"/>
      <c r="ER13" s="759" t="n"/>
      <c r="ES13" s="759" t="n"/>
      <c r="ET13" s="759" t="n"/>
      <c r="EU13" s="759" t="n"/>
      <c r="EV13" s="759" t="n"/>
      <c r="EW13" s="759" t="n"/>
      <c r="EX13" s="759" t="n"/>
      <c r="EY13" s="759" t="n"/>
      <c r="EZ13" s="759" t="n"/>
      <c r="FA13" s="759" t="n"/>
      <c r="FB13" s="759" t="n"/>
      <c r="FC13" s="759" t="n"/>
      <c r="FD13" s="759" t="n"/>
      <c r="FE13" s="759" t="n"/>
      <c r="FF13" s="759" t="n"/>
      <c r="HW13" s="759" t="n"/>
      <c r="HX13" s="759" t="n"/>
      <c r="HY13" s="759" t="n"/>
      <c r="HZ13" s="759" t="n"/>
      <c r="IA13" s="759" t="n"/>
      <c r="IB13" s="759" t="n"/>
      <c r="IC13" s="759" t="n"/>
      <c r="ID13" s="759" t="n"/>
      <c r="IE13" s="759" t="n"/>
      <c r="IF13" s="759" t="n"/>
      <c r="IG13" s="759" t="n"/>
      <c r="IH13" s="759" t="n"/>
      <c r="II13" s="759" t="n"/>
      <c r="IJ13" s="759" t="n"/>
      <c r="IK13" s="759" t="n"/>
      <c r="LB13" s="759" t="n"/>
      <c r="LC13" s="759" t="n"/>
      <c r="LD13" s="759" t="n"/>
      <c r="LE13" s="759" t="n"/>
      <c r="LF13" s="759" t="n"/>
      <c r="LG13" s="759" t="n"/>
      <c r="LH13" s="759" t="n"/>
      <c r="LI13" s="759" t="n"/>
      <c r="LJ13" s="759" t="n"/>
      <c r="LK13" s="759" t="n"/>
      <c r="LL13" s="759" t="n"/>
      <c r="LM13" s="759" t="n"/>
      <c r="LN13" s="759" t="n"/>
      <c r="LO13" s="759" t="n"/>
      <c r="LP13" s="759" t="n"/>
      <c r="OG13" s="759" t="n"/>
      <c r="OH13" s="759" t="n"/>
      <c r="OI13" s="759" t="n"/>
      <c r="OJ13" s="759" t="n"/>
      <c r="OK13" s="759" t="n"/>
      <c r="OL13" s="759" t="n"/>
      <c r="OM13" s="759" t="n"/>
      <c r="ON13" s="759" t="n"/>
      <c r="OO13" s="759" t="n"/>
      <c r="OP13" s="759" t="n"/>
      <c r="OQ13" s="759" t="n"/>
      <c r="OR13" s="759" t="n"/>
      <c r="OS13" s="759" t="n"/>
      <c r="OT13" s="759" t="n"/>
      <c r="OU13" s="759" t="n"/>
    </row>
    <row r="14">
      <c r="A14" s="0" t="n">
        <v>5</v>
      </c>
      <c r="B14" s="0" t="n">
        <v>64</v>
      </c>
      <c r="C14" s="0" t="inlineStr">
        <is>
          <t>가</t>
        </is>
      </c>
      <c r="D14" s="0" t="inlineStr">
        <is>
          <t>연세대</t>
        </is>
      </c>
      <c r="E14" s="232" t="inlineStr">
        <is>
          <t>기계공학부</t>
        </is>
      </c>
      <c r="F14" s="0" t="inlineStr">
        <is>
          <t>자연</t>
        </is>
      </c>
      <c r="G14" s="0" t="n">
        <v>1</v>
      </c>
      <c r="H14" s="0" t="n">
        <v>663.8200000000001</v>
      </c>
      <c r="I14" s="0" t="n">
        <v>663.169</v>
      </c>
      <c r="J14" s="0" t="n">
        <v>661.688</v>
      </c>
      <c r="K14" s="0" t="n">
        <v>660.147</v>
      </c>
      <c r="L14" s="0" t="n">
        <v>657.027</v>
      </c>
      <c r="M14" s="233" t="inlineStr">
        <is>
          <t>표점</t>
        </is>
      </c>
      <c r="N14" s="233" t="inlineStr">
        <is>
          <t>변표</t>
        </is>
      </c>
      <c r="O14" s="3" t="inlineStr">
        <is>
          <t>가4</t>
        </is>
      </c>
      <c r="BM14" s="759" t="n"/>
      <c r="BN14" s="759" t="n"/>
      <c r="BO14" s="759" t="n"/>
      <c r="BP14" s="759" t="n"/>
      <c r="BQ14" s="759" t="n"/>
      <c r="BR14" s="759" t="n"/>
      <c r="BS14" s="759" t="n"/>
      <c r="BT14" s="759" t="n"/>
      <c r="BU14" s="759" t="n"/>
      <c r="BV14" s="759" t="n"/>
      <c r="BW14" s="759" t="n"/>
      <c r="BX14" s="759" t="n"/>
      <c r="BY14" s="759" t="n"/>
      <c r="BZ14" s="759" t="n"/>
      <c r="CA14" s="759" t="n"/>
      <c r="ER14" s="759" t="n"/>
      <c r="ES14" s="759" t="n"/>
      <c r="ET14" s="759" t="n"/>
      <c r="EU14" s="759" t="n"/>
      <c r="EV14" s="759" t="n"/>
      <c r="EW14" s="759" t="n"/>
      <c r="EX14" s="759" t="n"/>
      <c r="EY14" s="759" t="n"/>
      <c r="EZ14" s="759" t="n"/>
      <c r="FA14" s="759" t="n"/>
      <c r="FB14" s="759" t="n"/>
      <c r="FC14" s="759" t="n"/>
      <c r="FD14" s="759" t="n"/>
      <c r="FE14" s="759" t="n"/>
      <c r="FF14" s="759" t="n"/>
      <c r="HW14" s="759" t="n"/>
      <c r="HX14" s="759" t="n"/>
      <c r="HY14" s="759" t="n"/>
      <c r="HZ14" s="759" t="n"/>
      <c r="IA14" s="759" t="n"/>
      <c r="IB14" s="759" t="n"/>
      <c r="IC14" s="759" t="n"/>
      <c r="ID14" s="759" t="n"/>
      <c r="IE14" s="759" t="n"/>
      <c r="IF14" s="759" t="n"/>
      <c r="IG14" s="759" t="n"/>
      <c r="IH14" s="759" t="n"/>
      <c r="II14" s="759" t="n"/>
      <c r="IJ14" s="759" t="n"/>
      <c r="IK14" s="759" t="n"/>
      <c r="LB14" s="759" t="n"/>
      <c r="LC14" s="759" t="n"/>
      <c r="LD14" s="759" t="n"/>
      <c r="LE14" s="759" t="n"/>
      <c r="LF14" s="759" t="n"/>
      <c r="LG14" s="759" t="n"/>
      <c r="LH14" s="759" t="n"/>
      <c r="LI14" s="759" t="n"/>
      <c r="LJ14" s="759" t="n"/>
      <c r="LK14" s="759" t="n"/>
      <c r="LL14" s="759" t="n"/>
      <c r="LM14" s="759" t="n"/>
      <c r="LN14" s="759" t="n"/>
      <c r="LO14" s="759" t="n"/>
      <c r="LP14" s="759" t="n"/>
      <c r="OG14" s="759" t="n"/>
      <c r="OH14" s="759" t="n"/>
      <c r="OI14" s="759" t="n"/>
      <c r="OJ14" s="759" t="n"/>
      <c r="OK14" s="759" t="n"/>
      <c r="OL14" s="759" t="n"/>
      <c r="OM14" s="759" t="n"/>
      <c r="ON14" s="759" t="n"/>
      <c r="OO14" s="759" t="n"/>
      <c r="OP14" s="759" t="n"/>
      <c r="OQ14" s="759" t="n"/>
      <c r="OR14" s="759" t="n"/>
      <c r="OS14" s="759" t="n"/>
      <c r="OT14" s="759" t="n"/>
      <c r="OU14" s="759" t="n"/>
    </row>
    <row r="15">
      <c r="A15" s="0" t="n">
        <v>5</v>
      </c>
      <c r="B15" s="0" t="n">
        <v>65</v>
      </c>
      <c r="C15" s="0" t="inlineStr">
        <is>
          <t>가</t>
        </is>
      </c>
      <c r="D15" s="0" t="inlineStr">
        <is>
          <t>연세대</t>
        </is>
      </c>
      <c r="E15" s="232" t="inlineStr">
        <is>
          <t>신소재공학부</t>
        </is>
      </c>
      <c r="F15" s="0" t="inlineStr">
        <is>
          <t>자연</t>
        </is>
      </c>
      <c r="G15" s="0" t="n">
        <v>1</v>
      </c>
      <c r="H15" s="0" t="n">
        <v>663.419</v>
      </c>
      <c r="I15" s="0" t="n">
        <v>663.169</v>
      </c>
      <c r="J15" s="0" t="n">
        <v>661.688</v>
      </c>
      <c r="K15" s="0" t="n">
        <v>660.147</v>
      </c>
      <c r="L15" s="0" t="n">
        <v>656.62</v>
      </c>
      <c r="M15" s="233" t="inlineStr">
        <is>
          <t>표점</t>
        </is>
      </c>
      <c r="N15" s="233" t="inlineStr">
        <is>
          <t>변표</t>
        </is>
      </c>
      <c r="O15" s="3" t="inlineStr">
        <is>
          <t>가5</t>
        </is>
      </c>
      <c r="BM15" s="759" t="n"/>
      <c r="BN15" s="759" t="n"/>
      <c r="BO15" s="759" t="n"/>
      <c r="BP15" s="759" t="n"/>
      <c r="BQ15" s="759" t="n"/>
      <c r="BR15" s="759" t="n"/>
      <c r="BS15" s="759" t="n"/>
      <c r="BT15" s="759" t="n"/>
      <c r="BU15" s="759" t="n"/>
      <c r="BV15" s="759" t="n"/>
      <c r="BW15" s="759" t="n"/>
      <c r="BX15" s="759" t="n"/>
      <c r="BY15" s="759" t="n"/>
      <c r="BZ15" s="759" t="n"/>
      <c r="CA15" s="759" t="n"/>
      <c r="ER15" s="759" t="n"/>
      <c r="ES15" s="759" t="n"/>
      <c r="ET15" s="759" t="n"/>
      <c r="EU15" s="759" t="n"/>
      <c r="EV15" s="759" t="n"/>
      <c r="EW15" s="759" t="n"/>
      <c r="EX15" s="759" t="n"/>
      <c r="EY15" s="759" t="n"/>
      <c r="EZ15" s="759" t="n"/>
      <c r="FA15" s="759" t="n"/>
      <c r="FB15" s="759" t="n"/>
      <c r="FC15" s="759" t="n"/>
      <c r="FD15" s="759" t="n"/>
      <c r="FE15" s="759" t="n"/>
      <c r="FF15" s="759" t="n"/>
      <c r="HW15" s="759" t="n"/>
      <c r="HX15" s="759" t="n"/>
      <c r="HY15" s="759" t="n"/>
      <c r="HZ15" s="759" t="n"/>
      <c r="IA15" s="759" t="n"/>
      <c r="IB15" s="759" t="n"/>
      <c r="IC15" s="759" t="n"/>
      <c r="ID15" s="759" t="n"/>
      <c r="IE15" s="759" t="n"/>
      <c r="IF15" s="759" t="n"/>
      <c r="IG15" s="759" t="n"/>
      <c r="IH15" s="759" t="n"/>
      <c r="II15" s="759" t="n"/>
      <c r="IJ15" s="759" t="n"/>
      <c r="IK15" s="759" t="n"/>
      <c r="LB15" s="759" t="n"/>
      <c r="LC15" s="759" t="n"/>
      <c r="LD15" s="759" t="n"/>
      <c r="LE15" s="759" t="n"/>
      <c r="LF15" s="759" t="n"/>
      <c r="LG15" s="759" t="n"/>
      <c r="LH15" s="759" t="n"/>
      <c r="LI15" s="759" t="n"/>
      <c r="LJ15" s="759" t="n"/>
      <c r="LK15" s="759" t="n"/>
      <c r="LL15" s="759" t="n"/>
      <c r="LM15" s="759" t="n"/>
      <c r="LN15" s="759" t="n"/>
      <c r="LO15" s="759" t="n"/>
      <c r="LP15" s="759" t="n"/>
      <c r="OG15" s="759" t="n"/>
      <c r="OH15" s="759" t="n"/>
      <c r="OI15" s="759" t="n"/>
      <c r="OJ15" s="759" t="n"/>
      <c r="OK15" s="759" t="n"/>
      <c r="OL15" s="759" t="n"/>
      <c r="OM15" s="759" t="n"/>
      <c r="ON15" s="759" t="n"/>
      <c r="OO15" s="759" t="n"/>
      <c r="OP15" s="759" t="n"/>
      <c r="OQ15" s="759" t="n"/>
      <c r="OR15" s="759" t="n"/>
      <c r="OS15" s="759" t="n"/>
      <c r="OT15" s="759" t="n"/>
      <c r="OU15" s="759" t="n"/>
    </row>
    <row r="16">
      <c r="A16" s="0" t="n">
        <v>5</v>
      </c>
      <c r="B16" s="0" t="n">
        <v>70</v>
      </c>
      <c r="C16" s="0" t="inlineStr">
        <is>
          <t>가</t>
        </is>
      </c>
      <c r="D16" s="0" t="inlineStr">
        <is>
          <t>연세대</t>
        </is>
      </c>
      <c r="E16" s="232" t="inlineStr">
        <is>
          <t>생명공학과</t>
        </is>
      </c>
      <c r="F16" s="0" t="inlineStr">
        <is>
          <t>자연</t>
        </is>
      </c>
      <c r="G16" s="0" t="n">
        <v>1</v>
      </c>
      <c r="H16" s="0" t="n">
        <v>663.8200000000001</v>
      </c>
      <c r="I16" s="0" t="n">
        <v>663.169</v>
      </c>
      <c r="J16" s="0" t="n">
        <v>661.688</v>
      </c>
      <c r="K16" s="0" t="n">
        <v>656.726</v>
      </c>
      <c r="L16" s="0" t="n">
        <v>653.3390000000001</v>
      </c>
      <c r="M16" s="233" t="inlineStr">
        <is>
          <t>표점</t>
        </is>
      </c>
      <c r="N16" s="233" t="inlineStr">
        <is>
          <t>변표</t>
        </is>
      </c>
      <c r="O16" s="3" t="inlineStr">
        <is>
          <t>가6</t>
        </is>
      </c>
      <c r="BM16" s="759" t="n"/>
      <c r="BN16" s="759" t="n"/>
      <c r="BO16" s="759" t="n"/>
      <c r="BP16" s="759" t="n"/>
      <c r="BQ16" s="759" t="n"/>
      <c r="BR16" s="759" t="n"/>
      <c r="BS16" s="759" t="n"/>
      <c r="BT16" s="759" t="n"/>
      <c r="BU16" s="759" t="n"/>
      <c r="BV16" s="759" t="n"/>
      <c r="BW16" s="759" t="n"/>
      <c r="BX16" s="759" t="n"/>
      <c r="BY16" s="759" t="n"/>
      <c r="BZ16" s="759" t="n"/>
      <c r="CA16" s="759" t="n"/>
      <c r="ER16" s="759" t="n"/>
      <c r="ES16" s="759" t="n"/>
      <c r="ET16" s="759" t="n"/>
      <c r="EU16" s="759" t="n"/>
      <c r="EV16" s="759" t="n"/>
      <c r="EW16" s="759" t="n"/>
      <c r="EX16" s="759" t="n"/>
      <c r="EY16" s="759" t="n"/>
      <c r="EZ16" s="759" t="n"/>
      <c r="FA16" s="759" t="n"/>
      <c r="FB16" s="759" t="n"/>
      <c r="FC16" s="759" t="n"/>
      <c r="FD16" s="759" t="n"/>
      <c r="FE16" s="759" t="n"/>
      <c r="FF16" s="759" t="n"/>
      <c r="HW16" s="759" t="n"/>
      <c r="HX16" s="759" t="n"/>
      <c r="HY16" s="759" t="n"/>
      <c r="HZ16" s="759" t="n"/>
      <c r="IA16" s="759" t="n"/>
      <c r="IB16" s="759" t="n"/>
      <c r="IC16" s="759" t="n"/>
      <c r="ID16" s="759" t="n"/>
      <c r="IE16" s="759" t="n"/>
      <c r="IF16" s="759" t="n"/>
      <c r="IG16" s="759" t="n"/>
      <c r="IH16" s="759" t="n"/>
      <c r="II16" s="759" t="n"/>
      <c r="IJ16" s="759" t="n"/>
      <c r="IK16" s="759" t="n"/>
      <c r="LB16" s="759" t="n"/>
      <c r="LC16" s="759" t="n"/>
      <c r="LD16" s="759" t="n"/>
      <c r="LE16" s="759" t="n"/>
      <c r="LF16" s="759" t="n"/>
      <c r="LG16" s="759" t="n"/>
      <c r="LH16" s="759" t="n"/>
      <c r="LI16" s="759" t="n"/>
      <c r="LJ16" s="759" t="n"/>
      <c r="LK16" s="759" t="n"/>
      <c r="LL16" s="759" t="n"/>
      <c r="LM16" s="759" t="n"/>
      <c r="LN16" s="759" t="n"/>
      <c r="LO16" s="759" t="n"/>
      <c r="LP16" s="759" t="n"/>
      <c r="OG16" s="759" t="n"/>
      <c r="OH16" s="759" t="n"/>
      <c r="OI16" s="759" t="n"/>
      <c r="OJ16" s="759" t="n"/>
      <c r="OK16" s="759" t="n"/>
      <c r="OL16" s="759" t="n"/>
      <c r="OM16" s="759" t="n"/>
      <c r="ON16" s="759" t="n"/>
      <c r="OO16" s="759" t="n"/>
      <c r="OP16" s="759" t="n"/>
      <c r="OQ16" s="759" t="n"/>
      <c r="OR16" s="759" t="n"/>
      <c r="OS16" s="759" t="n"/>
      <c r="OT16" s="759" t="n"/>
      <c r="OU16" s="759" t="n"/>
    </row>
    <row r="17">
      <c r="A17" s="0" t="n">
        <v>5</v>
      </c>
      <c r="B17" s="0" t="n">
        <v>66</v>
      </c>
      <c r="C17" s="0" t="inlineStr">
        <is>
          <t>가</t>
        </is>
      </c>
      <c r="D17" s="0" t="inlineStr">
        <is>
          <t>연세대</t>
        </is>
      </c>
      <c r="E17" s="232" t="inlineStr">
        <is>
          <t>산업공학과</t>
        </is>
      </c>
      <c r="F17" s="0" t="inlineStr">
        <is>
          <t>자연</t>
        </is>
      </c>
      <c r="G17" s="0" t="n">
        <v>1</v>
      </c>
      <c r="H17" s="0" t="n">
        <v>664.3920000000001</v>
      </c>
      <c r="I17" s="0" t="n">
        <v>663.169</v>
      </c>
      <c r="J17" s="0" t="n">
        <v>661.494</v>
      </c>
      <c r="K17" s="0" t="n">
        <v>657.2910000000001</v>
      </c>
      <c r="L17" s="0" t="n">
        <v>654.49</v>
      </c>
      <c r="M17" s="233" t="inlineStr">
        <is>
          <t>표점</t>
        </is>
      </c>
      <c r="N17" s="233" t="inlineStr">
        <is>
          <t>변표</t>
        </is>
      </c>
      <c r="O17" s="3" t="inlineStr">
        <is>
          <t>가7</t>
        </is>
      </c>
      <c r="BM17" s="759" t="n"/>
      <c r="BN17" s="759" t="n"/>
      <c r="BO17" s="759" t="n"/>
      <c r="BP17" s="759" t="n"/>
      <c r="BQ17" s="759" t="n"/>
      <c r="BR17" s="759" t="n"/>
      <c r="BS17" s="759" t="n"/>
      <c r="BT17" s="759" t="n"/>
      <c r="BU17" s="759" t="n"/>
      <c r="BV17" s="759" t="n"/>
      <c r="BW17" s="759" t="n"/>
      <c r="BX17" s="759" t="n"/>
      <c r="BY17" s="759" t="n"/>
      <c r="BZ17" s="759" t="n"/>
      <c r="CA17" s="759" t="n"/>
      <c r="ER17" s="759" t="n"/>
      <c r="ES17" s="759" t="n"/>
      <c r="ET17" s="759" t="n"/>
      <c r="EU17" s="759" t="n"/>
      <c r="EV17" s="759" t="n"/>
      <c r="EW17" s="759" t="n"/>
      <c r="EX17" s="759" t="n"/>
      <c r="EY17" s="759" t="n"/>
      <c r="EZ17" s="759" t="n"/>
      <c r="FA17" s="759" t="n"/>
      <c r="FB17" s="759" t="n"/>
      <c r="FC17" s="759" t="n"/>
      <c r="FD17" s="759" t="n"/>
      <c r="FE17" s="759" t="n"/>
      <c r="FF17" s="759" t="n"/>
      <c r="HW17" s="759" t="n"/>
      <c r="HX17" s="759" t="n"/>
      <c r="HY17" s="759" t="n"/>
      <c r="HZ17" s="759" t="n"/>
      <c r="IA17" s="759" t="n"/>
      <c r="IB17" s="759" t="n"/>
      <c r="IC17" s="759" t="n"/>
      <c r="ID17" s="759" t="n"/>
      <c r="IE17" s="759" t="n"/>
      <c r="IF17" s="759" t="n"/>
      <c r="IG17" s="759" t="n"/>
      <c r="IH17" s="759" t="n"/>
      <c r="II17" s="759" t="n"/>
      <c r="IJ17" s="759" t="n"/>
      <c r="IK17" s="759" t="n"/>
      <c r="LB17" s="759" t="n"/>
      <c r="LC17" s="759" t="n"/>
      <c r="LD17" s="759" t="n"/>
      <c r="LE17" s="759" t="n"/>
      <c r="LF17" s="759" t="n"/>
      <c r="LG17" s="759" t="n"/>
      <c r="LH17" s="759" t="n"/>
      <c r="LI17" s="759" t="n"/>
      <c r="LJ17" s="759" t="n"/>
      <c r="LK17" s="759" t="n"/>
      <c r="LL17" s="759" t="n"/>
      <c r="LM17" s="759" t="n"/>
      <c r="LN17" s="759" t="n"/>
      <c r="LO17" s="759" t="n"/>
      <c r="LP17" s="759" t="n"/>
      <c r="OG17" s="759" t="n"/>
      <c r="OH17" s="759" t="n"/>
      <c r="OI17" s="759" t="n"/>
      <c r="OJ17" s="759" t="n"/>
      <c r="OK17" s="759" t="n"/>
      <c r="OL17" s="759" t="n"/>
      <c r="OM17" s="759" t="n"/>
      <c r="ON17" s="759" t="n"/>
      <c r="OO17" s="759" t="n"/>
      <c r="OP17" s="759" t="n"/>
      <c r="OQ17" s="759" t="n"/>
      <c r="OR17" s="759" t="n"/>
      <c r="OS17" s="759" t="n"/>
      <c r="OT17" s="759" t="n"/>
      <c r="OU17" s="759" t="n"/>
    </row>
    <row r="18">
      <c r="A18" s="0" t="n">
        <v>5</v>
      </c>
      <c r="B18" s="0" t="n">
        <v>67</v>
      </c>
      <c r="C18" s="0" t="inlineStr">
        <is>
          <t>가</t>
        </is>
      </c>
      <c r="D18" s="0" t="inlineStr">
        <is>
          <t>연세대</t>
        </is>
      </c>
      <c r="E18" s="232" t="inlineStr">
        <is>
          <t>화공생명공학부</t>
        </is>
      </c>
      <c r="F18" s="0" t="inlineStr">
        <is>
          <t>자연</t>
        </is>
      </c>
      <c r="G18" s="0" t="n">
        <v>1</v>
      </c>
      <c r="H18" s="0" t="n">
        <v>663.169</v>
      </c>
      <c r="I18" s="0" t="n">
        <v>662.5359999999999</v>
      </c>
      <c r="J18" s="0" t="n">
        <v>661.072</v>
      </c>
      <c r="K18" s="0" t="n">
        <v>656.726</v>
      </c>
      <c r="L18" s="0" t="n">
        <v>652.759</v>
      </c>
      <c r="M18" s="233" t="inlineStr">
        <is>
          <t>표점</t>
        </is>
      </c>
      <c r="N18" s="233" t="inlineStr">
        <is>
          <t>변표</t>
        </is>
      </c>
      <c r="O18" s="3" t="inlineStr">
        <is>
          <t>가8</t>
        </is>
      </c>
      <c r="BM18" s="759" t="n"/>
      <c r="BN18" s="759" t="n"/>
      <c r="BO18" s="759" t="n"/>
      <c r="BP18" s="759" t="n"/>
      <c r="BQ18" s="759" t="n"/>
      <c r="BR18" s="759" t="n"/>
      <c r="BS18" s="759" t="n"/>
      <c r="BT18" s="759" t="n"/>
      <c r="BU18" s="759" t="n"/>
      <c r="BV18" s="759" t="n"/>
      <c r="BW18" s="759" t="n"/>
      <c r="BX18" s="759" t="n"/>
      <c r="BY18" s="759" t="n"/>
      <c r="BZ18" s="759" t="n"/>
      <c r="CA18" s="759" t="n"/>
      <c r="ER18" s="759" t="n"/>
      <c r="ES18" s="759" t="n"/>
      <c r="ET18" s="759" t="n"/>
      <c r="EU18" s="759" t="n"/>
      <c r="EV18" s="759" t="n"/>
      <c r="EW18" s="759" t="n"/>
      <c r="EX18" s="759" t="n"/>
      <c r="EY18" s="759" t="n"/>
      <c r="EZ18" s="759" t="n"/>
      <c r="FA18" s="759" t="n"/>
      <c r="FB18" s="759" t="n"/>
      <c r="FC18" s="759" t="n"/>
      <c r="FD18" s="759" t="n"/>
      <c r="FE18" s="759" t="n"/>
      <c r="FF18" s="759" t="n"/>
      <c r="HW18" s="759" t="n"/>
      <c r="HX18" s="759" t="n"/>
      <c r="HY18" s="759" t="n"/>
      <c r="HZ18" s="759" t="n"/>
      <c r="IA18" s="759" t="n"/>
      <c r="IB18" s="759" t="n"/>
      <c r="IC18" s="759" t="n"/>
      <c r="ID18" s="759" t="n"/>
      <c r="IE18" s="759" t="n"/>
      <c r="IF18" s="759" t="n"/>
      <c r="IG18" s="759" t="n"/>
      <c r="IH18" s="759" t="n"/>
      <c r="II18" s="759" t="n"/>
      <c r="IJ18" s="759" t="n"/>
      <c r="IK18" s="759" t="n"/>
      <c r="LB18" s="759" t="n"/>
      <c r="LC18" s="759" t="n"/>
      <c r="LD18" s="759" t="n"/>
      <c r="LE18" s="759" t="n"/>
      <c r="LF18" s="759" t="n"/>
      <c r="LG18" s="759" t="n"/>
      <c r="LH18" s="759" t="n"/>
      <c r="LI18" s="759" t="n"/>
      <c r="LJ18" s="759" t="n"/>
      <c r="LK18" s="759" t="n"/>
      <c r="LL18" s="759" t="n"/>
      <c r="LM18" s="759" t="n"/>
      <c r="LN18" s="759" t="n"/>
      <c r="LO18" s="759" t="n"/>
      <c r="LP18" s="759" t="n"/>
      <c r="OG18" s="759" t="n"/>
      <c r="OH18" s="759" t="n"/>
      <c r="OI18" s="759" t="n"/>
      <c r="OJ18" s="759" t="n"/>
      <c r="OK18" s="759" t="n"/>
      <c r="OL18" s="759" t="n"/>
      <c r="OM18" s="759" t="n"/>
      <c r="ON18" s="759" t="n"/>
      <c r="OO18" s="759" t="n"/>
      <c r="OP18" s="759" t="n"/>
      <c r="OQ18" s="759" t="n"/>
      <c r="OR18" s="759" t="n"/>
      <c r="OS18" s="759" t="n"/>
      <c r="OT18" s="759" t="n"/>
      <c r="OU18" s="759" t="n"/>
    </row>
    <row r="19">
      <c r="A19" s="0" t="n">
        <v>5</v>
      </c>
      <c r="B19" s="0" t="n">
        <v>68</v>
      </c>
      <c r="C19" s="0" t="inlineStr">
        <is>
          <t>가</t>
        </is>
      </c>
      <c r="D19" s="0" t="inlineStr">
        <is>
          <t>연세대</t>
        </is>
      </c>
      <c r="E19" s="232" t="inlineStr">
        <is>
          <t>생화학과</t>
        </is>
      </c>
      <c r="F19" s="0" t="inlineStr">
        <is>
          <t>자연</t>
        </is>
      </c>
      <c r="G19" s="0" t="n">
        <v>1</v>
      </c>
      <c r="H19" s="0" t="n">
        <v>664.514</v>
      </c>
      <c r="I19" s="0" t="n">
        <v>663.047</v>
      </c>
      <c r="J19" s="0" t="n">
        <v>661.072</v>
      </c>
      <c r="K19" s="0" t="n">
        <v>659.581</v>
      </c>
      <c r="L19" s="0" t="n">
        <v>656.3390000000001</v>
      </c>
      <c r="M19" s="233" t="inlineStr">
        <is>
          <t>표점</t>
        </is>
      </c>
      <c r="N19" s="233" t="inlineStr">
        <is>
          <t>변표</t>
        </is>
      </c>
      <c r="O19" s="3" t="inlineStr">
        <is>
          <t>가9</t>
        </is>
      </c>
      <c r="BM19" s="759" t="n"/>
      <c r="BN19" s="759" t="n"/>
      <c r="BO19" s="759" t="n"/>
      <c r="BP19" s="759" t="n"/>
      <c r="BQ19" s="759" t="n"/>
      <c r="BR19" s="759" t="n"/>
      <c r="BS19" s="759" t="n"/>
      <c r="BT19" s="759" t="n"/>
      <c r="BU19" s="759" t="n"/>
      <c r="BV19" s="759" t="n"/>
      <c r="BW19" s="759" t="n"/>
      <c r="BX19" s="759" t="n"/>
      <c r="BY19" s="759" t="n"/>
      <c r="BZ19" s="759" t="n"/>
      <c r="CA19" s="759" t="n"/>
      <c r="ER19" s="759" t="n"/>
      <c r="ES19" s="759" t="n"/>
      <c r="ET19" s="759" t="n"/>
      <c r="EU19" s="759" t="n"/>
      <c r="EV19" s="759" t="n"/>
      <c r="EW19" s="759" t="n"/>
      <c r="EX19" s="759" t="n"/>
      <c r="EY19" s="759" t="n"/>
      <c r="EZ19" s="759" t="n"/>
      <c r="FA19" s="759" t="n"/>
      <c r="FB19" s="759" t="n"/>
      <c r="FC19" s="759" t="n"/>
      <c r="FD19" s="759" t="n"/>
      <c r="FE19" s="759" t="n"/>
      <c r="FF19" s="759" t="n"/>
      <c r="HW19" s="759" t="n"/>
      <c r="HX19" s="759" t="n"/>
      <c r="HY19" s="759" t="n"/>
      <c r="HZ19" s="759" t="n"/>
      <c r="IA19" s="759" t="n"/>
      <c r="IB19" s="759" t="n"/>
      <c r="IC19" s="759" t="n"/>
      <c r="ID19" s="759" t="n"/>
      <c r="IE19" s="759" t="n"/>
      <c r="IF19" s="759" t="n"/>
      <c r="IG19" s="759" t="n"/>
      <c r="IH19" s="759" t="n"/>
      <c r="II19" s="759" t="n"/>
      <c r="IJ19" s="759" t="n"/>
      <c r="IK19" s="759" t="n"/>
      <c r="LB19" s="759" t="n"/>
      <c r="LC19" s="759" t="n"/>
      <c r="LD19" s="759" t="n"/>
      <c r="LE19" s="759" t="n"/>
      <c r="LF19" s="759" t="n"/>
      <c r="LG19" s="759" t="n"/>
      <c r="LH19" s="759" t="n"/>
      <c r="LI19" s="759" t="n"/>
      <c r="LJ19" s="759" t="n"/>
      <c r="LK19" s="759" t="n"/>
      <c r="LL19" s="759" t="n"/>
      <c r="LM19" s="759" t="n"/>
      <c r="LN19" s="759" t="n"/>
      <c r="LO19" s="759" t="n"/>
      <c r="LP19" s="759" t="n"/>
      <c r="OG19" s="759" t="n"/>
      <c r="OH19" s="759" t="n"/>
      <c r="OI19" s="759" t="n"/>
      <c r="OJ19" s="759" t="n"/>
      <c r="OK19" s="759" t="n"/>
      <c r="OL19" s="759" t="n"/>
      <c r="OM19" s="759" t="n"/>
      <c r="ON19" s="759" t="n"/>
      <c r="OO19" s="759" t="n"/>
      <c r="OP19" s="759" t="n"/>
      <c r="OQ19" s="759" t="n"/>
      <c r="OR19" s="759" t="n"/>
      <c r="OS19" s="759" t="n"/>
      <c r="OT19" s="759" t="n"/>
      <c r="OU19" s="759" t="n"/>
    </row>
    <row r="20">
      <c r="A20" s="0" t="n">
        <v>5</v>
      </c>
      <c r="B20" s="0" t="n">
        <v>75</v>
      </c>
      <c r="C20" s="0" t="inlineStr">
        <is>
          <t>가</t>
        </is>
      </c>
      <c r="D20" s="0" t="inlineStr">
        <is>
          <t>연세대</t>
        </is>
      </c>
      <c r="E20" s="232" t="inlineStr">
        <is>
          <t>화학과</t>
        </is>
      </c>
      <c r="F20" s="0" t="inlineStr">
        <is>
          <t>자연</t>
        </is>
      </c>
      <c r="G20" s="0" t="n">
        <v>1</v>
      </c>
      <c r="H20" s="0" t="n">
        <v>663.419</v>
      </c>
      <c r="I20" s="0" t="n">
        <v>662.5359999999999</v>
      </c>
      <c r="J20" s="0" t="n">
        <v>661.072</v>
      </c>
      <c r="K20" s="0" t="n">
        <v>659.386</v>
      </c>
      <c r="L20" s="0" t="n">
        <v>656.726</v>
      </c>
      <c r="M20" s="233" t="inlineStr">
        <is>
          <t>표점</t>
        </is>
      </c>
      <c r="N20" s="233" t="inlineStr">
        <is>
          <t>변표</t>
        </is>
      </c>
      <c r="O20" s="3" t="inlineStr">
        <is>
          <t>가10</t>
        </is>
      </c>
      <c r="BM20" s="759" t="n"/>
      <c r="BN20" s="759" t="n"/>
      <c r="BO20" s="759" t="n"/>
      <c r="BP20" s="759" t="n"/>
      <c r="BQ20" s="759" t="n"/>
      <c r="BR20" s="759" t="n"/>
      <c r="BS20" s="759" t="n"/>
      <c r="BT20" s="759" t="n"/>
      <c r="BU20" s="759" t="n"/>
      <c r="BV20" s="759" t="n"/>
      <c r="BW20" s="759" t="n"/>
      <c r="BX20" s="759" t="n"/>
      <c r="BY20" s="759" t="n"/>
      <c r="BZ20" s="759" t="n"/>
      <c r="CA20" s="759" t="n"/>
      <c r="ER20" s="759" t="n"/>
      <c r="ES20" s="759" t="n"/>
      <c r="ET20" s="759" t="n"/>
      <c r="EU20" s="759" t="n"/>
      <c r="EV20" s="759" t="n"/>
      <c r="EW20" s="759" t="n"/>
      <c r="EX20" s="759" t="n"/>
      <c r="EY20" s="759" t="n"/>
      <c r="EZ20" s="759" t="n"/>
      <c r="FA20" s="759" t="n"/>
      <c r="FB20" s="759" t="n"/>
      <c r="FC20" s="759" t="n"/>
      <c r="FD20" s="759" t="n"/>
      <c r="FE20" s="759" t="n"/>
      <c r="FF20" s="759" t="n"/>
      <c r="HW20" s="759" t="n"/>
      <c r="HX20" s="759" t="n"/>
      <c r="HY20" s="759" t="n"/>
      <c r="HZ20" s="759" t="n"/>
      <c r="IA20" s="759" t="n"/>
      <c r="IB20" s="759" t="n"/>
      <c r="IC20" s="759" t="n"/>
      <c r="ID20" s="759" t="n"/>
      <c r="IE20" s="759" t="n"/>
      <c r="IF20" s="759" t="n"/>
      <c r="IG20" s="759" t="n"/>
      <c r="IH20" s="759" t="n"/>
      <c r="II20" s="759" t="n"/>
      <c r="IJ20" s="759" t="n"/>
      <c r="IK20" s="759" t="n"/>
      <c r="LB20" s="759" t="n"/>
      <c r="LC20" s="759" t="n"/>
      <c r="LD20" s="759" t="n"/>
      <c r="LE20" s="759" t="n"/>
      <c r="LF20" s="759" t="n"/>
      <c r="LG20" s="759" t="n"/>
      <c r="LH20" s="759" t="n"/>
      <c r="LI20" s="759" t="n"/>
      <c r="LJ20" s="759" t="n"/>
      <c r="LK20" s="759" t="n"/>
      <c r="LL20" s="759" t="n"/>
      <c r="LM20" s="759" t="n"/>
      <c r="LN20" s="759" t="n"/>
      <c r="LO20" s="759" t="n"/>
      <c r="LP20" s="759" t="n"/>
      <c r="OG20" s="759" t="n"/>
      <c r="OH20" s="759" t="n"/>
      <c r="OI20" s="759" t="n"/>
      <c r="OJ20" s="759" t="n"/>
      <c r="OK20" s="759" t="n"/>
      <c r="OL20" s="759" t="n"/>
      <c r="OM20" s="759" t="n"/>
      <c r="ON20" s="759" t="n"/>
      <c r="OO20" s="759" t="n"/>
      <c r="OP20" s="759" t="n"/>
      <c r="OQ20" s="759" t="n"/>
      <c r="OR20" s="759" t="n"/>
      <c r="OS20" s="759" t="n"/>
      <c r="OT20" s="759" t="n"/>
      <c r="OU20" s="759" t="n"/>
    </row>
    <row r="21">
      <c r="A21" s="0" t="n">
        <v>5</v>
      </c>
      <c r="B21" s="0" t="n">
        <v>73</v>
      </c>
      <c r="C21" s="0" t="inlineStr">
        <is>
          <t>가</t>
        </is>
      </c>
      <c r="D21" s="0" t="inlineStr">
        <is>
          <t>연세대</t>
        </is>
      </c>
      <c r="E21" s="232" t="inlineStr">
        <is>
          <t>수학과</t>
        </is>
      </c>
      <c r="F21" s="0" t="inlineStr">
        <is>
          <t>자연</t>
        </is>
      </c>
      <c r="G21" s="0" t="n">
        <v>1</v>
      </c>
      <c r="H21" s="0" t="n">
        <v>663.419</v>
      </c>
      <c r="I21" s="0" t="n">
        <v>662.35</v>
      </c>
      <c r="J21" s="0" t="n">
        <v>660.674</v>
      </c>
      <c r="K21" s="0" t="n">
        <v>659.386</v>
      </c>
      <c r="L21" s="0" t="n">
        <v>656.62</v>
      </c>
      <c r="M21" s="233" t="inlineStr">
        <is>
          <t>표점</t>
        </is>
      </c>
      <c r="N21" s="233" t="inlineStr">
        <is>
          <t>변표</t>
        </is>
      </c>
      <c r="O21" s="3" t="inlineStr">
        <is>
          <t>가11</t>
        </is>
      </c>
      <c r="BM21" s="759" t="n"/>
      <c r="BN21" s="759" t="n"/>
      <c r="BO21" s="759" t="n"/>
      <c r="BP21" s="759" t="n"/>
      <c r="BQ21" s="759" t="n"/>
      <c r="BR21" s="759" t="n"/>
      <c r="BS21" s="759" t="n"/>
      <c r="BT21" s="759" t="n"/>
      <c r="BU21" s="759" t="n"/>
      <c r="BV21" s="759" t="n"/>
      <c r="BW21" s="759" t="n"/>
      <c r="BX21" s="759" t="n"/>
      <c r="BY21" s="759" t="n"/>
      <c r="BZ21" s="759" t="n"/>
      <c r="CA21" s="759" t="n"/>
      <c r="ER21" s="759" t="n"/>
      <c r="ES21" s="759" t="n"/>
      <c r="ET21" s="759" t="n"/>
      <c r="EU21" s="759" t="n"/>
      <c r="EV21" s="759" t="n"/>
      <c r="EW21" s="759" t="n"/>
      <c r="EX21" s="759" t="n"/>
      <c r="EY21" s="759" t="n"/>
      <c r="EZ21" s="759" t="n"/>
      <c r="FA21" s="759" t="n"/>
      <c r="FB21" s="759" t="n"/>
      <c r="FC21" s="759" t="n"/>
      <c r="FD21" s="759" t="n"/>
      <c r="FE21" s="759" t="n"/>
      <c r="FF21" s="759" t="n"/>
      <c r="HW21" s="759" t="n"/>
      <c r="HX21" s="759" t="n"/>
      <c r="HY21" s="759" t="n"/>
      <c r="HZ21" s="759" t="n"/>
      <c r="IA21" s="759" t="n"/>
      <c r="IB21" s="759" t="n"/>
      <c r="IC21" s="759" t="n"/>
      <c r="ID21" s="759" t="n"/>
      <c r="IE21" s="759" t="n"/>
      <c r="IF21" s="759" t="n"/>
      <c r="IG21" s="759" t="n"/>
      <c r="IH21" s="759" t="n"/>
      <c r="II21" s="759" t="n"/>
      <c r="IJ21" s="759" t="n"/>
      <c r="IK21" s="759" t="n"/>
      <c r="LB21" s="759" t="n"/>
      <c r="LC21" s="759" t="n"/>
      <c r="LD21" s="759" t="n"/>
      <c r="LE21" s="759" t="n"/>
      <c r="LF21" s="759" t="n"/>
      <c r="LG21" s="759" t="n"/>
      <c r="LH21" s="759" t="n"/>
      <c r="LI21" s="759" t="n"/>
      <c r="LJ21" s="759" t="n"/>
      <c r="LK21" s="759" t="n"/>
      <c r="LL21" s="759" t="n"/>
      <c r="LM21" s="759" t="n"/>
      <c r="LN21" s="759" t="n"/>
      <c r="LO21" s="759" t="n"/>
      <c r="LP21" s="759" t="n"/>
      <c r="OG21" s="759" t="n"/>
      <c r="OH21" s="759" t="n"/>
      <c r="OI21" s="759" t="n"/>
      <c r="OJ21" s="759" t="n"/>
      <c r="OK21" s="759" t="n"/>
      <c r="OL21" s="759" t="n"/>
      <c r="OM21" s="759" t="n"/>
      <c r="ON21" s="759" t="n"/>
      <c r="OO21" s="759" t="n"/>
      <c r="OP21" s="759" t="n"/>
      <c r="OQ21" s="759" t="n"/>
      <c r="OR21" s="759" t="n"/>
      <c r="OS21" s="759" t="n"/>
      <c r="OT21" s="759" t="n"/>
      <c r="OU21" s="759" t="n"/>
    </row>
    <row r="22">
      <c r="A22" s="0" t="n">
        <v>5</v>
      </c>
      <c r="B22" s="0" t="n">
        <v>61</v>
      </c>
      <c r="C22" s="0" t="inlineStr">
        <is>
          <t>가</t>
        </is>
      </c>
      <c r="D22" s="0" t="inlineStr">
        <is>
          <t>연세대</t>
        </is>
      </c>
      <c r="E22" s="232" t="inlineStr">
        <is>
          <t>지능형반도체전공</t>
        </is>
      </c>
      <c r="F22" s="0" t="inlineStr">
        <is>
          <t>자연</t>
        </is>
      </c>
      <c r="G22" s="0" t="n">
        <v>1</v>
      </c>
      <c r="H22" s="0" t="n">
        <v>663.169</v>
      </c>
      <c r="I22" s="0" t="n">
        <v>662.5359999999999</v>
      </c>
      <c r="J22" s="0" t="n">
        <v>660.147</v>
      </c>
      <c r="K22" s="0" t="n">
        <v>657.2910000000001</v>
      </c>
      <c r="L22" s="0" t="n">
        <v>654.49</v>
      </c>
      <c r="M22" s="233" t="inlineStr">
        <is>
          <t>표점</t>
        </is>
      </c>
      <c r="N22" s="233" t="inlineStr">
        <is>
          <t>변표</t>
        </is>
      </c>
      <c r="O22" s="3" t="inlineStr">
        <is>
          <t>가12</t>
        </is>
      </c>
      <c r="BM22" s="759" t="n"/>
      <c r="BN22" s="759" t="n"/>
      <c r="BO22" s="759" t="n"/>
      <c r="BP22" s="759" t="n"/>
      <c r="BQ22" s="759" t="n"/>
      <c r="BR22" s="759" t="n"/>
      <c r="BS22" s="759" t="n"/>
      <c r="BT22" s="759" t="n"/>
      <c r="BU22" s="759" t="n"/>
      <c r="BV22" s="759" t="n"/>
      <c r="BW22" s="759" t="n"/>
      <c r="BX22" s="759" t="n"/>
      <c r="BY22" s="759" t="n"/>
      <c r="BZ22" s="759" t="n"/>
      <c r="CA22" s="759" t="n"/>
      <c r="ER22" s="759" t="n"/>
      <c r="ES22" s="759" t="n"/>
      <c r="ET22" s="759" t="n"/>
      <c r="EU22" s="759" t="n"/>
      <c r="EV22" s="759" t="n"/>
      <c r="EW22" s="759" t="n"/>
      <c r="EX22" s="759" t="n"/>
      <c r="EY22" s="759" t="n"/>
      <c r="EZ22" s="759" t="n"/>
      <c r="FA22" s="759" t="n"/>
      <c r="FB22" s="759" t="n"/>
      <c r="FC22" s="759" t="n"/>
      <c r="FD22" s="759" t="n"/>
      <c r="FE22" s="759" t="n"/>
      <c r="FF22" s="759" t="n"/>
      <c r="HW22" s="759" t="n"/>
      <c r="HX22" s="759" t="n"/>
      <c r="HY22" s="759" t="n"/>
      <c r="HZ22" s="759" t="n"/>
      <c r="IA22" s="759" t="n"/>
      <c r="IB22" s="759" t="n"/>
      <c r="IC22" s="759" t="n"/>
      <c r="ID22" s="759" t="n"/>
      <c r="IE22" s="759" t="n"/>
      <c r="IF22" s="759" t="n"/>
      <c r="IG22" s="759" t="n"/>
      <c r="IH22" s="759" t="n"/>
      <c r="II22" s="759" t="n"/>
      <c r="IJ22" s="759" t="n"/>
      <c r="IK22" s="759" t="n"/>
      <c r="LB22" s="759" t="n"/>
      <c r="LC22" s="759" t="n"/>
      <c r="LD22" s="759" t="n"/>
      <c r="LE22" s="759" t="n"/>
      <c r="LF22" s="759" t="n"/>
      <c r="LG22" s="759" t="n"/>
      <c r="LH22" s="759" t="n"/>
      <c r="LI22" s="759" t="n"/>
      <c r="LJ22" s="759" t="n"/>
      <c r="LK22" s="759" t="n"/>
      <c r="LL22" s="759" t="n"/>
      <c r="LM22" s="759" t="n"/>
      <c r="LN22" s="759" t="n"/>
      <c r="LO22" s="759" t="n"/>
      <c r="LP22" s="759" t="n"/>
      <c r="OG22" s="759" t="n"/>
      <c r="OH22" s="759" t="n"/>
      <c r="OI22" s="759" t="n"/>
      <c r="OJ22" s="759" t="n"/>
      <c r="OK22" s="759" t="n"/>
      <c r="OL22" s="759" t="n"/>
      <c r="OM22" s="759" t="n"/>
      <c r="ON22" s="759" t="n"/>
      <c r="OO22" s="759" t="n"/>
      <c r="OP22" s="759" t="n"/>
      <c r="OQ22" s="759" t="n"/>
      <c r="OR22" s="759" t="n"/>
      <c r="OS22" s="759" t="n"/>
      <c r="OT22" s="759" t="n"/>
      <c r="OU22" s="759" t="n"/>
    </row>
    <row r="23">
      <c r="A23" s="0" t="n">
        <v>5</v>
      </c>
      <c r="B23" s="0" t="n">
        <v>62</v>
      </c>
      <c r="C23" s="0" t="inlineStr">
        <is>
          <t>가</t>
        </is>
      </c>
      <c r="D23" s="0" t="inlineStr">
        <is>
          <t>연세대</t>
        </is>
      </c>
      <c r="E23" s="232" t="inlineStr">
        <is>
          <t>디스플레이융합공학과</t>
        </is>
      </c>
      <c r="F23" s="0" t="inlineStr">
        <is>
          <t>자연</t>
        </is>
      </c>
      <c r="G23" s="0" t="n">
        <v>1</v>
      </c>
      <c r="H23" s="0" t="n">
        <v>661.688</v>
      </c>
      <c r="I23" s="0" t="n">
        <v>660.674</v>
      </c>
      <c r="J23" s="0" t="n">
        <v>657.803</v>
      </c>
      <c r="K23" s="0" t="n">
        <v>657.027</v>
      </c>
      <c r="L23" s="0" t="n">
        <v>652.847</v>
      </c>
      <c r="M23" s="233" t="inlineStr">
        <is>
          <t>표점</t>
        </is>
      </c>
      <c r="N23" s="233" t="inlineStr">
        <is>
          <t>변표</t>
        </is>
      </c>
      <c r="O23" s="3" t="inlineStr">
        <is>
          <t>가13</t>
        </is>
      </c>
      <c r="BM23" s="759" t="n"/>
      <c r="BN23" s="759" t="n"/>
      <c r="BO23" s="759" t="n"/>
      <c r="BP23" s="759" t="n"/>
      <c r="BQ23" s="759" t="n"/>
      <c r="BR23" s="759" t="n"/>
      <c r="BS23" s="759" t="n"/>
      <c r="BT23" s="759" t="n"/>
      <c r="BU23" s="759" t="n"/>
      <c r="BV23" s="759" t="n"/>
      <c r="BW23" s="759" t="n"/>
      <c r="BX23" s="759" t="n"/>
      <c r="BY23" s="759" t="n"/>
      <c r="BZ23" s="759" t="n"/>
      <c r="CA23" s="759" t="n"/>
      <c r="ER23" s="759" t="n"/>
      <c r="ES23" s="759" t="n"/>
      <c r="ET23" s="759" t="n"/>
      <c r="EU23" s="759" t="n"/>
      <c r="EV23" s="759" t="n"/>
      <c r="EW23" s="759" t="n"/>
      <c r="EX23" s="759" t="n"/>
      <c r="EY23" s="759" t="n"/>
      <c r="EZ23" s="759" t="n"/>
      <c r="FA23" s="759" t="n"/>
      <c r="FB23" s="759" t="n"/>
      <c r="FC23" s="759" t="n"/>
      <c r="FD23" s="759" t="n"/>
      <c r="FE23" s="759" t="n"/>
      <c r="FF23" s="759" t="n"/>
      <c r="HW23" s="759" t="n"/>
      <c r="HX23" s="759" t="n"/>
      <c r="HY23" s="759" t="n"/>
      <c r="HZ23" s="759" t="n"/>
      <c r="IA23" s="759" t="n"/>
      <c r="IB23" s="759" t="n"/>
      <c r="IC23" s="759" t="n"/>
      <c r="ID23" s="759" t="n"/>
      <c r="IE23" s="759" t="n"/>
      <c r="IF23" s="759" t="n"/>
      <c r="IG23" s="759" t="n"/>
      <c r="IH23" s="759" t="n"/>
      <c r="II23" s="759" t="n"/>
      <c r="IJ23" s="759" t="n"/>
      <c r="IK23" s="759" t="n"/>
      <c r="LB23" s="759" t="n"/>
      <c r="LC23" s="759" t="n"/>
      <c r="LD23" s="759" t="n"/>
      <c r="LE23" s="759" t="n"/>
      <c r="LF23" s="759" t="n"/>
      <c r="LG23" s="759" t="n"/>
      <c r="LH23" s="759" t="n"/>
      <c r="LI23" s="759" t="n"/>
      <c r="LJ23" s="759" t="n"/>
      <c r="LK23" s="759" t="n"/>
      <c r="LL23" s="759" t="n"/>
      <c r="LM23" s="759" t="n"/>
      <c r="LN23" s="759" t="n"/>
      <c r="LO23" s="759" t="n"/>
      <c r="LP23" s="759" t="n"/>
      <c r="OG23" s="759" t="n"/>
      <c r="OH23" s="759" t="n"/>
      <c r="OI23" s="759" t="n"/>
      <c r="OJ23" s="759" t="n"/>
      <c r="OK23" s="759" t="n"/>
      <c r="OL23" s="759" t="n"/>
      <c r="OM23" s="759" t="n"/>
      <c r="ON23" s="759" t="n"/>
      <c r="OO23" s="759" t="n"/>
      <c r="OP23" s="759" t="n"/>
      <c r="OQ23" s="759" t="n"/>
      <c r="OR23" s="759" t="n"/>
      <c r="OS23" s="759" t="n"/>
      <c r="OT23" s="759" t="n"/>
      <c r="OU23" s="759" t="n"/>
    </row>
    <row r="24">
      <c r="A24" s="0" t="n">
        <v>5</v>
      </c>
      <c r="B24" s="0" t="n">
        <v>63</v>
      </c>
      <c r="C24" s="0" t="inlineStr">
        <is>
          <t>가</t>
        </is>
      </c>
      <c r="D24" s="0" t="inlineStr">
        <is>
          <t>연세대</t>
        </is>
      </c>
      <c r="E24" s="232" t="inlineStr">
        <is>
          <t>IT융합공학전공</t>
        </is>
      </c>
      <c r="F24" s="0" t="inlineStr">
        <is>
          <t>자연</t>
        </is>
      </c>
      <c r="G24" s="0" t="n">
        <v>1</v>
      </c>
      <c r="H24" s="0" t="n">
        <v>662.35</v>
      </c>
      <c r="I24" s="0" t="n">
        <v>661.072</v>
      </c>
      <c r="J24" s="0" t="n">
        <v>657.803</v>
      </c>
      <c r="K24" s="0" t="n">
        <v>657.027</v>
      </c>
      <c r="L24" s="0" t="n">
        <v>653.604</v>
      </c>
      <c r="M24" s="233" t="inlineStr">
        <is>
          <t>표점</t>
        </is>
      </c>
      <c r="N24" s="233" t="inlineStr">
        <is>
          <t>변표</t>
        </is>
      </c>
      <c r="O24" s="3" t="inlineStr">
        <is>
          <t>가14</t>
        </is>
      </c>
      <c r="BM24" s="759" t="n"/>
      <c r="BN24" s="759" t="n"/>
      <c r="BO24" s="759" t="n"/>
      <c r="BP24" s="759" t="n"/>
      <c r="BQ24" s="759" t="n"/>
      <c r="BR24" s="759" t="n"/>
      <c r="BS24" s="759" t="n"/>
      <c r="BT24" s="759" t="n"/>
      <c r="BU24" s="759" t="n"/>
      <c r="BV24" s="759" t="n"/>
      <c r="BW24" s="759" t="n"/>
      <c r="BX24" s="759" t="n"/>
      <c r="BY24" s="759" t="n"/>
      <c r="BZ24" s="759" t="n"/>
      <c r="CA24" s="759" t="n"/>
      <c r="ER24" s="759" t="n"/>
      <c r="ES24" s="759" t="n"/>
      <c r="ET24" s="759" t="n"/>
      <c r="EU24" s="759" t="n"/>
      <c r="EV24" s="759" t="n"/>
      <c r="EW24" s="759" t="n"/>
      <c r="EX24" s="759" t="n"/>
      <c r="EY24" s="759" t="n"/>
      <c r="EZ24" s="759" t="n"/>
      <c r="FA24" s="759" t="n"/>
      <c r="FB24" s="759" t="n"/>
      <c r="FC24" s="759" t="n"/>
      <c r="FD24" s="759" t="n"/>
      <c r="FE24" s="759" t="n"/>
      <c r="FF24" s="759" t="n"/>
      <c r="HW24" s="759" t="n"/>
      <c r="HX24" s="759" t="n"/>
      <c r="HY24" s="759" t="n"/>
      <c r="HZ24" s="759" t="n"/>
      <c r="IA24" s="759" t="n"/>
      <c r="IB24" s="759" t="n"/>
      <c r="IC24" s="759" t="n"/>
      <c r="ID24" s="759" t="n"/>
      <c r="IE24" s="759" t="n"/>
      <c r="IF24" s="759" t="n"/>
      <c r="IG24" s="759" t="n"/>
      <c r="IH24" s="759" t="n"/>
      <c r="II24" s="759" t="n"/>
      <c r="IJ24" s="759" t="n"/>
      <c r="IK24" s="759" t="n"/>
      <c r="LB24" s="759" t="n"/>
      <c r="LC24" s="759" t="n"/>
      <c r="LD24" s="759" t="n"/>
      <c r="LE24" s="759" t="n"/>
      <c r="LF24" s="759" t="n"/>
      <c r="LG24" s="759" t="n"/>
      <c r="LH24" s="759" t="n"/>
      <c r="LI24" s="759" t="n"/>
      <c r="LJ24" s="759" t="n"/>
      <c r="LK24" s="759" t="n"/>
      <c r="LL24" s="759" t="n"/>
      <c r="LM24" s="759" t="n"/>
      <c r="LN24" s="759" t="n"/>
      <c r="LO24" s="759" t="n"/>
      <c r="LP24" s="759" t="n"/>
      <c r="OG24" s="759" t="n"/>
      <c r="OH24" s="759" t="n"/>
      <c r="OI24" s="759" t="n"/>
      <c r="OJ24" s="759" t="n"/>
      <c r="OK24" s="759" t="n"/>
      <c r="OL24" s="759" t="n"/>
      <c r="OM24" s="759" t="n"/>
      <c r="ON24" s="759" t="n"/>
      <c r="OO24" s="759" t="n"/>
      <c r="OP24" s="759" t="n"/>
      <c r="OQ24" s="759" t="n"/>
      <c r="OR24" s="759" t="n"/>
      <c r="OS24" s="759" t="n"/>
      <c r="OT24" s="759" t="n"/>
      <c r="OU24" s="759" t="n"/>
    </row>
    <row r="25">
      <c r="A25" s="0" t="n">
        <v>5</v>
      </c>
      <c r="B25" s="0" t="n">
        <v>72</v>
      </c>
      <c r="C25" s="0" t="inlineStr">
        <is>
          <t>가</t>
        </is>
      </c>
      <c r="D25" s="0" t="inlineStr">
        <is>
          <t>연세대</t>
        </is>
      </c>
      <c r="E25" s="232" t="inlineStr">
        <is>
          <t>건축공학과</t>
        </is>
      </c>
      <c r="F25" s="0" t="inlineStr">
        <is>
          <t>자연</t>
        </is>
      </c>
      <c r="G25" s="0" t="n">
        <v>1</v>
      </c>
      <c r="H25" s="0" t="n">
        <v>661.494</v>
      </c>
      <c r="I25" s="0" t="n">
        <v>660.147</v>
      </c>
      <c r="J25" s="0" t="n">
        <v>657.803</v>
      </c>
      <c r="K25" s="0" t="n">
        <v>656.726</v>
      </c>
      <c r="L25" s="0" t="n">
        <v>654.99</v>
      </c>
      <c r="M25" s="233" t="inlineStr">
        <is>
          <t>표점</t>
        </is>
      </c>
      <c r="N25" s="233" t="inlineStr">
        <is>
          <t>변표</t>
        </is>
      </c>
      <c r="O25" s="3" t="inlineStr">
        <is>
          <t>가15</t>
        </is>
      </c>
      <c r="BM25" s="759" t="n"/>
      <c r="BN25" s="759" t="n"/>
      <c r="BO25" s="759" t="n"/>
      <c r="BP25" s="759" t="n"/>
      <c r="BQ25" s="759" t="n"/>
      <c r="BR25" s="759" t="n"/>
      <c r="BS25" s="759" t="n"/>
      <c r="BT25" s="759" t="n"/>
      <c r="BU25" s="759" t="n"/>
      <c r="BV25" s="759" t="n"/>
      <c r="BW25" s="759" t="n"/>
      <c r="BX25" s="759" t="n"/>
      <c r="BY25" s="759" t="n"/>
      <c r="BZ25" s="759" t="n"/>
      <c r="CA25" s="759" t="n"/>
      <c r="ER25" s="759" t="n"/>
      <c r="ES25" s="759" t="n"/>
      <c r="ET25" s="759" t="n"/>
      <c r="EU25" s="759" t="n"/>
      <c r="EV25" s="759" t="n"/>
      <c r="EW25" s="759" t="n"/>
      <c r="EX25" s="759" t="n"/>
      <c r="EY25" s="759" t="n"/>
      <c r="EZ25" s="759" t="n"/>
      <c r="FA25" s="759" t="n"/>
      <c r="FB25" s="759" t="n"/>
      <c r="FC25" s="759" t="n"/>
      <c r="FD25" s="759" t="n"/>
      <c r="FE25" s="759" t="n"/>
      <c r="FF25" s="759" t="n"/>
      <c r="HW25" s="759" t="n"/>
      <c r="HX25" s="759" t="n"/>
      <c r="HY25" s="759" t="n"/>
      <c r="HZ25" s="759" t="n"/>
      <c r="IA25" s="759" t="n"/>
      <c r="IB25" s="759" t="n"/>
      <c r="IC25" s="759" t="n"/>
      <c r="ID25" s="759" t="n"/>
      <c r="IE25" s="759" t="n"/>
      <c r="IF25" s="759" t="n"/>
      <c r="IG25" s="759" t="n"/>
      <c r="IH25" s="759" t="n"/>
      <c r="II25" s="759" t="n"/>
      <c r="IJ25" s="759" t="n"/>
      <c r="IK25" s="759" t="n"/>
      <c r="LB25" s="759" t="n"/>
      <c r="LC25" s="759" t="n"/>
      <c r="LD25" s="759" t="n"/>
      <c r="LE25" s="759" t="n"/>
      <c r="LF25" s="759" t="n"/>
      <c r="LG25" s="759" t="n"/>
      <c r="LH25" s="759" t="n"/>
      <c r="LI25" s="759" t="n"/>
      <c r="LJ25" s="759" t="n"/>
      <c r="LK25" s="759" t="n"/>
      <c r="LL25" s="759" t="n"/>
      <c r="LM25" s="759" t="n"/>
      <c r="LN25" s="759" t="n"/>
      <c r="LO25" s="759" t="n"/>
      <c r="LP25" s="759" t="n"/>
      <c r="OG25" s="759" t="n"/>
      <c r="OH25" s="759" t="n"/>
      <c r="OI25" s="759" t="n"/>
      <c r="OJ25" s="759" t="n"/>
      <c r="OK25" s="759" t="n"/>
      <c r="OL25" s="759" t="n"/>
      <c r="OM25" s="759" t="n"/>
      <c r="ON25" s="759" t="n"/>
      <c r="OO25" s="759" t="n"/>
      <c r="OP25" s="759" t="n"/>
      <c r="OQ25" s="759" t="n"/>
      <c r="OR25" s="759" t="n"/>
      <c r="OS25" s="759" t="n"/>
      <c r="OT25" s="759" t="n"/>
      <c r="OU25" s="759" t="n"/>
    </row>
    <row r="26">
      <c r="A26" s="0" t="n">
        <v>5</v>
      </c>
      <c r="B26" s="0" t="n">
        <v>74</v>
      </c>
      <c r="C26" s="0" t="inlineStr">
        <is>
          <t>가</t>
        </is>
      </c>
      <c r="D26" s="0" t="inlineStr">
        <is>
          <t>연세대</t>
        </is>
      </c>
      <c r="E26" s="232" t="inlineStr">
        <is>
          <t>도시공학과</t>
        </is>
      </c>
      <c r="F26" s="0" t="inlineStr">
        <is>
          <t>자연</t>
        </is>
      </c>
      <c r="G26" s="0" t="n">
        <v>1</v>
      </c>
      <c r="H26" s="0" t="n">
        <v>661.072</v>
      </c>
      <c r="I26" s="0" t="n">
        <v>660.147</v>
      </c>
      <c r="J26" s="0" t="n">
        <v>657.803</v>
      </c>
      <c r="K26" s="0" t="n">
        <v>656.62</v>
      </c>
      <c r="L26" s="0" t="n">
        <v>654.771</v>
      </c>
      <c r="M26" s="233" t="inlineStr">
        <is>
          <t>표점</t>
        </is>
      </c>
      <c r="N26" s="233" t="inlineStr">
        <is>
          <t>변표</t>
        </is>
      </c>
      <c r="O26" s="3" t="inlineStr">
        <is>
          <t>가16</t>
        </is>
      </c>
      <c r="BM26" s="759" t="n"/>
      <c r="BN26" s="759" t="n"/>
      <c r="BO26" s="759" t="n"/>
      <c r="BP26" s="759" t="n"/>
      <c r="BQ26" s="759" t="n"/>
      <c r="BR26" s="759" t="n"/>
      <c r="BS26" s="759" t="n"/>
      <c r="BT26" s="759" t="n"/>
      <c r="BU26" s="759" t="n"/>
      <c r="BV26" s="759" t="n"/>
      <c r="BW26" s="759" t="n"/>
      <c r="BX26" s="759" t="n"/>
      <c r="BY26" s="759" t="n"/>
      <c r="BZ26" s="759" t="n"/>
      <c r="CA26" s="759" t="n"/>
      <c r="ER26" s="759" t="n"/>
      <c r="ES26" s="759" t="n"/>
      <c r="ET26" s="759" t="n"/>
      <c r="EU26" s="759" t="n"/>
      <c r="EV26" s="759" t="n"/>
      <c r="EW26" s="759" t="n"/>
      <c r="EX26" s="759" t="n"/>
      <c r="EY26" s="759" t="n"/>
      <c r="EZ26" s="759" t="n"/>
      <c r="FA26" s="759" t="n"/>
      <c r="FB26" s="759" t="n"/>
      <c r="FC26" s="759" t="n"/>
      <c r="FD26" s="759" t="n"/>
      <c r="FE26" s="759" t="n"/>
      <c r="FF26" s="759" t="n"/>
      <c r="HW26" s="759" t="n"/>
      <c r="HX26" s="759" t="n"/>
      <c r="HY26" s="759" t="n"/>
      <c r="HZ26" s="759" t="n"/>
      <c r="IA26" s="759" t="n"/>
      <c r="IB26" s="759" t="n"/>
      <c r="IC26" s="759" t="n"/>
      <c r="ID26" s="759" t="n"/>
      <c r="IE26" s="759" t="n"/>
      <c r="IF26" s="759" t="n"/>
      <c r="IG26" s="759" t="n"/>
      <c r="IH26" s="759" t="n"/>
      <c r="II26" s="759" t="n"/>
      <c r="IJ26" s="759" t="n"/>
      <c r="IK26" s="759" t="n"/>
      <c r="LB26" s="759" t="n"/>
      <c r="LC26" s="759" t="n"/>
      <c r="LD26" s="759" t="n"/>
      <c r="LE26" s="759" t="n"/>
      <c r="LF26" s="759" t="n"/>
      <c r="LG26" s="759" t="n"/>
      <c r="LH26" s="759" t="n"/>
      <c r="LI26" s="759" t="n"/>
      <c r="LJ26" s="759" t="n"/>
      <c r="LK26" s="759" t="n"/>
      <c r="LL26" s="759" t="n"/>
      <c r="LM26" s="759" t="n"/>
      <c r="LN26" s="759" t="n"/>
      <c r="LO26" s="759" t="n"/>
      <c r="LP26" s="759" t="n"/>
      <c r="OG26" s="759" t="n"/>
      <c r="OH26" s="759" t="n"/>
      <c r="OI26" s="759" t="n"/>
      <c r="OJ26" s="759" t="n"/>
      <c r="OK26" s="759" t="n"/>
      <c r="OL26" s="759" t="n"/>
      <c r="OM26" s="759" t="n"/>
      <c r="ON26" s="759" t="n"/>
      <c r="OO26" s="759" t="n"/>
      <c r="OP26" s="759" t="n"/>
      <c r="OQ26" s="759" t="n"/>
      <c r="OR26" s="759" t="n"/>
      <c r="OS26" s="759" t="n"/>
      <c r="OT26" s="759" t="n"/>
      <c r="OU26" s="759" t="n"/>
    </row>
    <row r="27">
      <c r="A27" s="0" t="n">
        <v>5</v>
      </c>
      <c r="B27" s="0" t="n">
        <v>77</v>
      </c>
      <c r="C27" s="0" t="inlineStr">
        <is>
          <t>가</t>
        </is>
      </c>
      <c r="D27" s="0" t="inlineStr">
        <is>
          <t>연세대</t>
        </is>
      </c>
      <c r="E27" s="232" t="inlineStr">
        <is>
          <t>물리학과</t>
        </is>
      </c>
      <c r="F27" s="0" t="inlineStr">
        <is>
          <t>자연</t>
        </is>
      </c>
      <c r="G27" s="0" t="n">
        <v>1</v>
      </c>
      <c r="H27" s="0" t="n">
        <v>661.688</v>
      </c>
      <c r="I27" s="0" t="n">
        <v>660.147</v>
      </c>
      <c r="J27" s="0" t="n">
        <v>657.803</v>
      </c>
      <c r="K27" s="0" t="n">
        <v>656.726</v>
      </c>
      <c r="L27" s="0" t="n">
        <v>655.645</v>
      </c>
      <c r="M27" s="233" t="inlineStr">
        <is>
          <t>표점</t>
        </is>
      </c>
      <c r="N27" s="233" t="inlineStr">
        <is>
          <t>변표</t>
        </is>
      </c>
      <c r="O27" s="3" t="inlineStr">
        <is>
          <t>가17</t>
        </is>
      </c>
      <c r="BM27" s="759" t="n"/>
      <c r="BN27" s="759" t="n"/>
      <c r="BO27" s="759" t="n"/>
      <c r="BP27" s="759" t="n"/>
      <c r="BQ27" s="759" t="n"/>
      <c r="BR27" s="759" t="n"/>
      <c r="BS27" s="759" t="n"/>
      <c r="BT27" s="759" t="n"/>
      <c r="BU27" s="759" t="n"/>
      <c r="BV27" s="759" t="n"/>
      <c r="BW27" s="759" t="n"/>
      <c r="BX27" s="759" t="n"/>
      <c r="BY27" s="759" t="n"/>
      <c r="BZ27" s="759" t="n"/>
      <c r="CA27" s="759" t="n"/>
      <c r="ER27" s="759" t="n"/>
      <c r="ES27" s="759" t="n"/>
      <c r="ET27" s="759" t="n"/>
      <c r="EU27" s="759" t="n"/>
      <c r="EV27" s="759" t="n"/>
      <c r="EW27" s="759" t="n"/>
      <c r="EX27" s="759" t="n"/>
      <c r="EY27" s="759" t="n"/>
      <c r="EZ27" s="759" t="n"/>
      <c r="FA27" s="759" t="n"/>
      <c r="FB27" s="759" t="n"/>
      <c r="FC27" s="759" t="n"/>
      <c r="FD27" s="759" t="n"/>
      <c r="FE27" s="759" t="n"/>
      <c r="FF27" s="759" t="n"/>
      <c r="HW27" s="759" t="n"/>
      <c r="HX27" s="759" t="n"/>
      <c r="HY27" s="759" t="n"/>
      <c r="HZ27" s="759" t="n"/>
      <c r="IA27" s="759" t="n"/>
      <c r="IB27" s="759" t="n"/>
      <c r="IC27" s="759" t="n"/>
      <c r="ID27" s="759" t="n"/>
      <c r="IE27" s="759" t="n"/>
      <c r="IF27" s="759" t="n"/>
      <c r="IG27" s="759" t="n"/>
      <c r="IH27" s="759" t="n"/>
      <c r="II27" s="759" t="n"/>
      <c r="IJ27" s="759" t="n"/>
      <c r="IK27" s="759" t="n"/>
      <c r="LB27" s="759" t="n"/>
      <c r="LC27" s="759" t="n"/>
      <c r="LD27" s="759" t="n"/>
      <c r="LE27" s="759" t="n"/>
      <c r="LF27" s="759" t="n"/>
      <c r="LG27" s="759" t="n"/>
      <c r="LH27" s="759" t="n"/>
      <c r="LI27" s="759" t="n"/>
      <c r="LJ27" s="759" t="n"/>
      <c r="LK27" s="759" t="n"/>
      <c r="LL27" s="759" t="n"/>
      <c r="LM27" s="759" t="n"/>
      <c r="LN27" s="759" t="n"/>
      <c r="LO27" s="759" t="n"/>
      <c r="LP27" s="759" t="n"/>
      <c r="OG27" s="759" t="n"/>
      <c r="OH27" s="759" t="n"/>
      <c r="OI27" s="759" t="n"/>
      <c r="OJ27" s="759" t="n"/>
      <c r="OK27" s="759" t="n"/>
      <c r="OL27" s="759" t="n"/>
      <c r="OM27" s="759" t="n"/>
      <c r="ON27" s="759" t="n"/>
      <c r="OO27" s="759" t="n"/>
      <c r="OP27" s="759" t="n"/>
      <c r="OQ27" s="759" t="n"/>
      <c r="OR27" s="759" t="n"/>
      <c r="OS27" s="759" t="n"/>
      <c r="OT27" s="759" t="n"/>
      <c r="OU27" s="759" t="n"/>
    </row>
    <row r="28">
      <c r="A28" s="0" t="n">
        <v>5</v>
      </c>
      <c r="B28" s="0" t="n">
        <v>76</v>
      </c>
      <c r="C28" s="0" t="inlineStr">
        <is>
          <t>가</t>
        </is>
      </c>
      <c r="D28" s="0" t="inlineStr">
        <is>
          <t>연세대</t>
        </is>
      </c>
      <c r="E28" s="232" t="inlineStr">
        <is>
          <t>사회환경시스템공학부</t>
        </is>
      </c>
      <c r="F28" s="0" t="inlineStr">
        <is>
          <t>자연</t>
        </is>
      </c>
      <c r="G28" s="0" t="n">
        <v>1</v>
      </c>
      <c r="H28" s="0" t="n">
        <v>660.9829999999999</v>
      </c>
      <c r="I28" s="0" t="n">
        <v>659.581</v>
      </c>
      <c r="J28" s="0" t="n">
        <v>657.2910000000001</v>
      </c>
      <c r="K28" s="0" t="n">
        <v>656.3390000000001</v>
      </c>
      <c r="L28" s="0" t="n">
        <v>654.99</v>
      </c>
      <c r="M28" s="233" t="inlineStr">
        <is>
          <t>표점</t>
        </is>
      </c>
      <c r="N28" s="233" t="inlineStr">
        <is>
          <t>변표</t>
        </is>
      </c>
      <c r="O28" s="3" t="inlineStr">
        <is>
          <t>가18</t>
        </is>
      </c>
      <c r="BM28" s="759" t="n"/>
      <c r="BN28" s="759" t="n"/>
      <c r="BO28" s="759" t="n"/>
      <c r="BP28" s="759" t="n"/>
      <c r="BQ28" s="759" t="n"/>
      <c r="BR28" s="759" t="n"/>
      <c r="BS28" s="759" t="n"/>
      <c r="BT28" s="759" t="n"/>
      <c r="BU28" s="759" t="n"/>
      <c r="BV28" s="759" t="n"/>
      <c r="BW28" s="759" t="n"/>
      <c r="BX28" s="759" t="n"/>
      <c r="BY28" s="759" t="n"/>
      <c r="BZ28" s="759" t="n"/>
      <c r="CA28" s="759" t="n"/>
      <c r="ER28" s="759" t="n"/>
      <c r="ES28" s="759" t="n"/>
      <c r="ET28" s="759" t="n"/>
      <c r="EU28" s="759" t="n"/>
      <c r="EV28" s="759" t="n"/>
      <c r="EW28" s="759" t="n"/>
      <c r="EX28" s="759" t="n"/>
      <c r="EY28" s="759" t="n"/>
      <c r="EZ28" s="759" t="n"/>
      <c r="FA28" s="759" t="n"/>
      <c r="FB28" s="759" t="n"/>
      <c r="FC28" s="759" t="n"/>
      <c r="FD28" s="759" t="n"/>
      <c r="FE28" s="759" t="n"/>
      <c r="FF28" s="759" t="n"/>
      <c r="HW28" s="759" t="n"/>
      <c r="HX28" s="759" t="n"/>
      <c r="HY28" s="759" t="n"/>
      <c r="HZ28" s="759" t="n"/>
      <c r="IA28" s="759" t="n"/>
      <c r="IB28" s="759" t="n"/>
      <c r="IC28" s="759" t="n"/>
      <c r="ID28" s="759" t="n"/>
      <c r="IE28" s="759" t="n"/>
      <c r="IF28" s="759" t="n"/>
      <c r="IG28" s="759" t="n"/>
      <c r="IH28" s="759" t="n"/>
      <c r="II28" s="759" t="n"/>
      <c r="IJ28" s="759" t="n"/>
      <c r="IK28" s="759" t="n"/>
      <c r="LB28" s="759" t="n"/>
      <c r="LC28" s="759" t="n"/>
      <c r="LD28" s="759" t="n"/>
      <c r="LE28" s="759" t="n"/>
      <c r="LF28" s="759" t="n"/>
      <c r="LG28" s="759" t="n"/>
      <c r="LH28" s="759" t="n"/>
      <c r="LI28" s="759" t="n"/>
      <c r="LJ28" s="759" t="n"/>
      <c r="LK28" s="759" t="n"/>
      <c r="LL28" s="759" t="n"/>
      <c r="LM28" s="759" t="n"/>
      <c r="LN28" s="759" t="n"/>
      <c r="LO28" s="759" t="n"/>
      <c r="LP28" s="759" t="n"/>
      <c r="OG28" s="759" t="n"/>
      <c r="OH28" s="759" t="n"/>
      <c r="OI28" s="759" t="n"/>
      <c r="OJ28" s="759" t="n"/>
      <c r="OK28" s="759" t="n"/>
      <c r="OL28" s="759" t="n"/>
      <c r="OM28" s="759" t="n"/>
      <c r="ON28" s="759" t="n"/>
      <c r="OO28" s="759" t="n"/>
      <c r="OP28" s="759" t="n"/>
      <c r="OQ28" s="759" t="n"/>
      <c r="OR28" s="759" t="n"/>
      <c r="OS28" s="759" t="n"/>
      <c r="OT28" s="759" t="n"/>
      <c r="OU28" s="759" t="n"/>
    </row>
    <row r="29">
      <c r="A29" s="0" t="n">
        <v>5</v>
      </c>
      <c r="B29" s="0" t="n">
        <v>78</v>
      </c>
      <c r="C29" s="0" t="inlineStr">
        <is>
          <t>가</t>
        </is>
      </c>
      <c r="D29" s="0" t="inlineStr">
        <is>
          <t>연세대</t>
        </is>
      </c>
      <c r="E29" s="232" t="inlineStr">
        <is>
          <t>대기과학과</t>
        </is>
      </c>
      <c r="F29" s="0" t="inlineStr">
        <is>
          <t>자연</t>
        </is>
      </c>
      <c r="G29" s="0" t="n">
        <v>1</v>
      </c>
      <c r="H29" s="0" t="n">
        <v>659.581</v>
      </c>
      <c r="I29" s="0" t="n">
        <v>657.803</v>
      </c>
      <c r="J29" s="0" t="n">
        <v>657.027</v>
      </c>
      <c r="K29" s="0" t="n">
        <v>656.2089999999999</v>
      </c>
      <c r="L29" s="0" t="n">
        <v>653.984</v>
      </c>
      <c r="M29" s="233" t="inlineStr">
        <is>
          <t>표점</t>
        </is>
      </c>
      <c r="N29" s="233" t="inlineStr">
        <is>
          <t>변표</t>
        </is>
      </c>
      <c r="O29" s="3" t="inlineStr">
        <is>
          <t>가19</t>
        </is>
      </c>
      <c r="BM29" s="759" t="n"/>
      <c r="BN29" s="759" t="n"/>
      <c r="BO29" s="759" t="n"/>
      <c r="BP29" s="759" t="n"/>
      <c r="BQ29" s="759" t="n"/>
      <c r="BR29" s="759" t="n"/>
      <c r="BS29" s="759" t="n"/>
      <c r="BT29" s="759" t="n"/>
      <c r="BU29" s="759" t="n"/>
      <c r="BV29" s="759" t="n"/>
      <c r="BW29" s="759" t="n"/>
      <c r="BX29" s="759" t="n"/>
      <c r="BY29" s="759" t="n"/>
      <c r="BZ29" s="759" t="n"/>
      <c r="CA29" s="759" t="n"/>
      <c r="ER29" s="759" t="n"/>
      <c r="ES29" s="759" t="n"/>
      <c r="ET29" s="759" t="n"/>
      <c r="EU29" s="759" t="n"/>
      <c r="EV29" s="759" t="n"/>
      <c r="EW29" s="759" t="n"/>
      <c r="EX29" s="759" t="n"/>
      <c r="EY29" s="759" t="n"/>
      <c r="EZ29" s="759" t="n"/>
      <c r="FA29" s="759" t="n"/>
      <c r="FB29" s="759" t="n"/>
      <c r="FC29" s="759" t="n"/>
      <c r="FD29" s="759" t="n"/>
      <c r="FE29" s="759" t="n"/>
      <c r="FF29" s="759" t="n"/>
      <c r="HW29" s="759" t="n"/>
      <c r="HX29" s="759" t="n"/>
      <c r="HY29" s="759" t="n"/>
      <c r="HZ29" s="759" t="n"/>
      <c r="IA29" s="759" t="n"/>
      <c r="IB29" s="759" t="n"/>
      <c r="IC29" s="759" t="n"/>
      <c r="ID29" s="759" t="n"/>
      <c r="IE29" s="759" t="n"/>
      <c r="IF29" s="759" t="n"/>
      <c r="IG29" s="759" t="n"/>
      <c r="IH29" s="759" t="n"/>
      <c r="II29" s="759" t="n"/>
      <c r="IJ29" s="759" t="n"/>
      <c r="IK29" s="759" t="n"/>
      <c r="LB29" s="759" t="n"/>
      <c r="LC29" s="759" t="n"/>
      <c r="LD29" s="759" t="n"/>
      <c r="LE29" s="759" t="n"/>
      <c r="LF29" s="759" t="n"/>
      <c r="LG29" s="759" t="n"/>
      <c r="LH29" s="759" t="n"/>
      <c r="LI29" s="759" t="n"/>
      <c r="LJ29" s="759" t="n"/>
      <c r="LK29" s="759" t="n"/>
      <c r="LL29" s="759" t="n"/>
      <c r="LM29" s="759" t="n"/>
      <c r="LN29" s="759" t="n"/>
      <c r="LO29" s="759" t="n"/>
      <c r="LP29" s="759" t="n"/>
      <c r="OG29" s="759" t="n"/>
      <c r="OH29" s="759" t="n"/>
      <c r="OI29" s="759" t="n"/>
      <c r="OJ29" s="759" t="n"/>
      <c r="OK29" s="759" t="n"/>
      <c r="OL29" s="759" t="n"/>
      <c r="OM29" s="759" t="n"/>
      <c r="ON29" s="759" t="n"/>
      <c r="OO29" s="759" t="n"/>
      <c r="OP29" s="759" t="n"/>
      <c r="OQ29" s="759" t="n"/>
      <c r="OR29" s="759" t="n"/>
      <c r="OS29" s="759" t="n"/>
      <c r="OT29" s="759" t="n"/>
      <c r="OU29" s="759" t="n"/>
    </row>
    <row r="30">
      <c r="A30" s="0" t="n">
        <v>268</v>
      </c>
      <c r="B30" s="0" t="n">
        <v>81</v>
      </c>
      <c r="C30" s="0" t="inlineStr">
        <is>
          <t>가</t>
        </is>
      </c>
      <c r="D30" s="0" t="inlineStr">
        <is>
          <t>연세대</t>
        </is>
      </c>
      <c r="E30" s="232" t="inlineStr">
        <is>
          <t>간호학과</t>
        </is>
      </c>
      <c r="F30" s="0" t="inlineStr">
        <is>
          <t>자연</t>
        </is>
      </c>
      <c r="G30" s="0" t="n">
        <v>1</v>
      </c>
      <c r="H30" s="0" t="n">
        <v>674.414</v>
      </c>
      <c r="I30" s="0" t="n">
        <v>673.091</v>
      </c>
      <c r="J30" s="0" t="n">
        <v>670.621</v>
      </c>
      <c r="K30" s="0" t="n">
        <v>669.037</v>
      </c>
      <c r="L30" s="0" t="n">
        <v>667.117</v>
      </c>
      <c r="M30" s="233" t="inlineStr">
        <is>
          <t>표점</t>
        </is>
      </c>
      <c r="N30" s="233" t="inlineStr">
        <is>
          <t>변표</t>
        </is>
      </c>
      <c r="O30" s="3" t="inlineStr">
        <is>
          <t>가20</t>
        </is>
      </c>
      <c r="BM30" s="759" t="n"/>
      <c r="BN30" s="759" t="n"/>
      <c r="BO30" s="759" t="n"/>
      <c r="BP30" s="759" t="n"/>
      <c r="BQ30" s="759" t="n"/>
      <c r="BR30" s="759" t="n"/>
      <c r="BS30" s="759" t="n"/>
      <c r="BT30" s="759" t="n"/>
      <c r="BU30" s="759" t="n"/>
      <c r="BV30" s="759" t="n"/>
      <c r="BW30" s="759" t="n"/>
      <c r="BX30" s="759" t="n"/>
      <c r="BY30" s="759" t="n"/>
      <c r="BZ30" s="759" t="n"/>
      <c r="CA30" s="759" t="n"/>
      <c r="ER30" s="759" t="n"/>
      <c r="ES30" s="759" t="n"/>
      <c r="ET30" s="759" t="n"/>
      <c r="EU30" s="759" t="n"/>
      <c r="EV30" s="759" t="n"/>
      <c r="EW30" s="759" t="n"/>
      <c r="EX30" s="759" t="n"/>
      <c r="EY30" s="759" t="n"/>
      <c r="EZ30" s="759" t="n"/>
      <c r="FA30" s="759" t="n"/>
      <c r="FB30" s="759" t="n"/>
      <c r="FC30" s="759" t="n"/>
      <c r="FD30" s="759" t="n"/>
      <c r="FE30" s="759" t="n"/>
      <c r="FF30" s="759" t="n"/>
      <c r="HW30" s="759" t="n"/>
      <c r="HX30" s="759" t="n"/>
      <c r="HY30" s="759" t="n"/>
      <c r="HZ30" s="759" t="n"/>
      <c r="IA30" s="759" t="n"/>
      <c r="IB30" s="759" t="n"/>
      <c r="IC30" s="759" t="n"/>
      <c r="ID30" s="759" t="n"/>
      <c r="IE30" s="759" t="n"/>
      <c r="IF30" s="759" t="n"/>
      <c r="IG30" s="759" t="n"/>
      <c r="IH30" s="759" t="n"/>
      <c r="II30" s="759" t="n"/>
      <c r="IJ30" s="759" t="n"/>
      <c r="IK30" s="759" t="n"/>
      <c r="LB30" s="759" t="n"/>
      <c r="LC30" s="759" t="n"/>
      <c r="LD30" s="759" t="n"/>
      <c r="LE30" s="759" t="n"/>
      <c r="LF30" s="759" t="n"/>
      <c r="LG30" s="759" t="n"/>
      <c r="LH30" s="759" t="n"/>
      <c r="LI30" s="759" t="n"/>
      <c r="LJ30" s="759" t="n"/>
      <c r="LK30" s="759" t="n"/>
      <c r="LL30" s="759" t="n"/>
      <c r="LM30" s="759" t="n"/>
      <c r="LN30" s="759" t="n"/>
      <c r="LO30" s="759" t="n"/>
      <c r="LP30" s="759" t="n"/>
      <c r="OG30" s="759" t="n"/>
      <c r="OH30" s="759" t="n"/>
      <c r="OI30" s="759" t="n"/>
      <c r="OJ30" s="759" t="n"/>
      <c r="OK30" s="759" t="n"/>
      <c r="OL30" s="759" t="n"/>
      <c r="OM30" s="759" t="n"/>
      <c r="ON30" s="759" t="n"/>
      <c r="OO30" s="759" t="n"/>
      <c r="OP30" s="759" t="n"/>
      <c r="OQ30" s="759" t="n"/>
      <c r="OR30" s="759" t="n"/>
      <c r="OS30" s="759" t="n"/>
      <c r="OT30" s="759" t="n"/>
      <c r="OU30" s="759" t="n"/>
    </row>
    <row r="31">
      <c r="A31" s="0" t="n">
        <v>5</v>
      </c>
      <c r="B31" s="0" t="n">
        <v>71</v>
      </c>
      <c r="C31" s="0" t="inlineStr">
        <is>
          <t>가</t>
        </is>
      </c>
      <c r="D31" s="0" t="inlineStr">
        <is>
          <t>연세대</t>
        </is>
      </c>
      <c r="E31" s="232" t="inlineStr">
        <is>
          <t>생명과학부</t>
        </is>
      </c>
      <c r="F31" s="0" t="inlineStr">
        <is>
          <t>자연</t>
        </is>
      </c>
      <c r="G31" s="0" t="n">
        <v>1</v>
      </c>
      <c r="H31" s="0" t="n">
        <v>660.147</v>
      </c>
      <c r="I31" s="0" t="n">
        <v>659.386</v>
      </c>
      <c r="J31" s="0" t="n">
        <v>656.726</v>
      </c>
      <c r="K31" s="0" t="n">
        <v>653.984</v>
      </c>
      <c r="L31" s="0" t="n">
        <v>650.697</v>
      </c>
      <c r="M31" s="233" t="inlineStr">
        <is>
          <t>표점</t>
        </is>
      </c>
      <c r="N31" s="233" t="inlineStr">
        <is>
          <t>변표</t>
        </is>
      </c>
      <c r="O31" s="3" t="inlineStr">
        <is>
          <t>가21</t>
        </is>
      </c>
      <c r="BM31" s="759" t="n"/>
      <c r="BN31" s="759" t="n"/>
      <c r="BO31" s="759" t="n"/>
      <c r="BP31" s="759" t="n"/>
      <c r="BQ31" s="759" t="n"/>
      <c r="BR31" s="759" t="n"/>
      <c r="BS31" s="759" t="n"/>
      <c r="BT31" s="759" t="n"/>
      <c r="BU31" s="759" t="n"/>
      <c r="BV31" s="759" t="n"/>
      <c r="BW31" s="759" t="n"/>
      <c r="BX31" s="759" t="n"/>
      <c r="BY31" s="759" t="n"/>
      <c r="BZ31" s="759" t="n"/>
      <c r="CA31" s="759" t="n"/>
      <c r="ER31" s="759" t="n"/>
      <c r="ES31" s="759" t="n"/>
      <c r="ET31" s="759" t="n"/>
      <c r="EU31" s="759" t="n"/>
      <c r="EV31" s="759" t="n"/>
      <c r="EW31" s="759" t="n"/>
      <c r="EX31" s="759" t="n"/>
      <c r="EY31" s="759" t="n"/>
      <c r="EZ31" s="759" t="n"/>
      <c r="FA31" s="759" t="n"/>
      <c r="FB31" s="759" t="n"/>
      <c r="FC31" s="759" t="n"/>
      <c r="FD31" s="759" t="n"/>
      <c r="FE31" s="759" t="n"/>
      <c r="FF31" s="759" t="n"/>
      <c r="HW31" s="759" t="n"/>
      <c r="HX31" s="759" t="n"/>
      <c r="HY31" s="759" t="n"/>
      <c r="HZ31" s="759" t="n"/>
      <c r="IA31" s="759" t="n"/>
      <c r="IB31" s="759" t="n"/>
      <c r="IC31" s="759" t="n"/>
      <c r="ID31" s="759" t="n"/>
      <c r="IE31" s="759" t="n"/>
      <c r="IF31" s="759" t="n"/>
      <c r="IG31" s="759" t="n"/>
      <c r="IH31" s="759" t="n"/>
      <c r="II31" s="759" t="n"/>
      <c r="IJ31" s="759" t="n"/>
      <c r="IK31" s="759" t="n"/>
      <c r="LB31" s="759" t="n"/>
      <c r="LC31" s="759" t="n"/>
      <c r="LD31" s="759" t="n"/>
      <c r="LE31" s="759" t="n"/>
      <c r="LF31" s="759" t="n"/>
      <c r="LG31" s="759" t="n"/>
      <c r="LH31" s="759" t="n"/>
      <c r="LI31" s="759" t="n"/>
      <c r="LJ31" s="759" t="n"/>
      <c r="LK31" s="759" t="n"/>
      <c r="LL31" s="759" t="n"/>
      <c r="LM31" s="759" t="n"/>
      <c r="LN31" s="759" t="n"/>
      <c r="LO31" s="759" t="n"/>
      <c r="LP31" s="759" t="n"/>
      <c r="OG31" s="759" t="n"/>
      <c r="OH31" s="759" t="n"/>
      <c r="OI31" s="759" t="n"/>
      <c r="OJ31" s="759" t="n"/>
      <c r="OK31" s="759" t="n"/>
      <c r="OL31" s="759" t="n"/>
      <c r="OM31" s="759" t="n"/>
      <c r="ON31" s="759" t="n"/>
      <c r="OO31" s="759" t="n"/>
      <c r="OP31" s="759" t="n"/>
      <c r="OQ31" s="759" t="n"/>
      <c r="OR31" s="759" t="n"/>
      <c r="OS31" s="759" t="n"/>
      <c r="OT31" s="759" t="n"/>
      <c r="OU31" s="759" t="n"/>
    </row>
    <row r="32">
      <c r="A32" s="0" t="n">
        <v>5</v>
      </c>
      <c r="B32" s="0" t="n">
        <v>80</v>
      </c>
      <c r="C32" s="0" t="inlineStr">
        <is>
          <t>가</t>
        </is>
      </c>
      <c r="D32" s="0" t="inlineStr">
        <is>
          <t>연세대</t>
        </is>
      </c>
      <c r="E32" s="232" t="inlineStr">
        <is>
          <t>천문우주학과</t>
        </is>
      </c>
      <c r="F32" s="0" t="inlineStr">
        <is>
          <t>자연</t>
        </is>
      </c>
      <c r="G32" s="0" t="n">
        <v>1</v>
      </c>
      <c r="H32" s="0" t="n">
        <v>659.581</v>
      </c>
      <c r="I32" s="0" t="n">
        <v>657.803</v>
      </c>
      <c r="J32" s="0" t="n">
        <v>656.726</v>
      </c>
      <c r="K32" s="0" t="n">
        <v>656.2089999999999</v>
      </c>
      <c r="L32" s="0" t="n">
        <v>654.384</v>
      </c>
      <c r="M32" s="233" t="inlineStr">
        <is>
          <t>표점</t>
        </is>
      </c>
      <c r="N32" s="233" t="inlineStr">
        <is>
          <t>변표</t>
        </is>
      </c>
      <c r="O32" s="3" t="inlineStr">
        <is>
          <t>가22</t>
        </is>
      </c>
      <c r="BM32" s="759" t="n"/>
      <c r="BN32" s="759" t="n"/>
      <c r="BO32" s="759" t="n"/>
      <c r="BP32" s="759" t="n"/>
      <c r="BQ32" s="759" t="n"/>
      <c r="BR32" s="759" t="n"/>
      <c r="BS32" s="759" t="n"/>
      <c r="BT32" s="759" t="n"/>
      <c r="BU32" s="759" t="n"/>
      <c r="BV32" s="759" t="n"/>
      <c r="BW32" s="759" t="n"/>
      <c r="BX32" s="759" t="n"/>
      <c r="BY32" s="759" t="n"/>
      <c r="BZ32" s="759" t="n"/>
      <c r="CA32" s="759" t="n"/>
      <c r="ER32" s="759" t="n"/>
      <c r="ES32" s="759" t="n"/>
      <c r="ET32" s="759" t="n"/>
      <c r="EU32" s="759" t="n"/>
      <c r="EV32" s="759" t="n"/>
      <c r="EW32" s="759" t="n"/>
      <c r="EX32" s="759" t="n"/>
      <c r="EY32" s="759" t="n"/>
      <c r="EZ32" s="759" t="n"/>
      <c r="FA32" s="759" t="n"/>
      <c r="FB32" s="759" t="n"/>
      <c r="FC32" s="759" t="n"/>
      <c r="FD32" s="759" t="n"/>
      <c r="FE32" s="759" t="n"/>
      <c r="FF32" s="759" t="n"/>
      <c r="HW32" s="759" t="n"/>
      <c r="HX32" s="759" t="n"/>
      <c r="HY32" s="759" t="n"/>
      <c r="HZ32" s="759" t="n"/>
      <c r="IA32" s="759" t="n"/>
      <c r="IB32" s="759" t="n"/>
      <c r="IC32" s="759" t="n"/>
      <c r="ID32" s="759" t="n"/>
      <c r="IE32" s="759" t="n"/>
      <c r="IF32" s="759" t="n"/>
      <c r="IG32" s="759" t="n"/>
      <c r="IH32" s="759" t="n"/>
      <c r="II32" s="759" t="n"/>
      <c r="IJ32" s="759" t="n"/>
      <c r="IK32" s="759" t="n"/>
      <c r="LB32" s="759" t="n"/>
      <c r="LC32" s="759" t="n"/>
      <c r="LD32" s="759" t="n"/>
      <c r="LE32" s="759" t="n"/>
      <c r="LF32" s="759" t="n"/>
      <c r="LG32" s="759" t="n"/>
      <c r="LH32" s="759" t="n"/>
      <c r="LI32" s="759" t="n"/>
      <c r="LJ32" s="759" t="n"/>
      <c r="LK32" s="759" t="n"/>
      <c r="LL32" s="759" t="n"/>
      <c r="LM32" s="759" t="n"/>
      <c r="LN32" s="759" t="n"/>
      <c r="LO32" s="759" t="n"/>
      <c r="LP32" s="759" t="n"/>
      <c r="OG32" s="759" t="n"/>
      <c r="OH32" s="759" t="n"/>
      <c r="OI32" s="759" t="n"/>
      <c r="OJ32" s="759" t="n"/>
      <c r="OK32" s="759" t="n"/>
      <c r="OL32" s="759" t="n"/>
      <c r="OM32" s="759" t="n"/>
      <c r="ON32" s="759" t="n"/>
      <c r="OO32" s="759" t="n"/>
      <c r="OP32" s="759" t="n"/>
      <c r="OQ32" s="759" t="n"/>
      <c r="OR32" s="759" t="n"/>
      <c r="OS32" s="759" t="n"/>
      <c r="OT32" s="759" t="n"/>
      <c r="OU32" s="759" t="n"/>
    </row>
    <row r="33">
      <c r="A33" s="0" t="n">
        <v>5</v>
      </c>
      <c r="B33" s="0" t="n">
        <v>69</v>
      </c>
      <c r="C33" s="0" t="inlineStr">
        <is>
          <t>가</t>
        </is>
      </c>
      <c r="D33" s="0" t="inlineStr">
        <is>
          <t>연세대</t>
        </is>
      </c>
      <c r="E33" s="232" t="inlineStr">
        <is>
          <t>시스템생물학과</t>
        </is>
      </c>
      <c r="F33" s="0" t="inlineStr">
        <is>
          <t>자연</t>
        </is>
      </c>
      <c r="G33" s="0" t="n">
        <v>1</v>
      </c>
      <c r="H33" s="0" t="n">
        <v>659.896</v>
      </c>
      <c r="I33" s="0" t="n">
        <v>657.803</v>
      </c>
      <c r="J33" s="0" t="n">
        <v>656.62</v>
      </c>
      <c r="K33" s="0" t="n">
        <v>653.798</v>
      </c>
      <c r="L33" s="0" t="n">
        <v>650.538</v>
      </c>
      <c r="M33" s="233" t="inlineStr">
        <is>
          <t>표점</t>
        </is>
      </c>
      <c r="N33" s="233" t="inlineStr">
        <is>
          <t>변표</t>
        </is>
      </c>
      <c r="O33" s="3" t="inlineStr">
        <is>
          <t>가23</t>
        </is>
      </c>
      <c r="BM33" s="759" t="n"/>
      <c r="BN33" s="759" t="n"/>
      <c r="BO33" s="759" t="n"/>
      <c r="BP33" s="759" t="n"/>
      <c r="BQ33" s="759" t="n"/>
      <c r="BR33" s="759" t="n"/>
      <c r="BS33" s="759" t="n"/>
      <c r="BT33" s="759" t="n"/>
      <c r="BU33" s="759" t="n"/>
      <c r="BV33" s="759" t="n"/>
      <c r="BW33" s="759" t="n"/>
      <c r="BX33" s="759" t="n"/>
      <c r="BY33" s="759" t="n"/>
      <c r="BZ33" s="759" t="n"/>
      <c r="CA33" s="759" t="n"/>
      <c r="ER33" s="759" t="n"/>
      <c r="ES33" s="759" t="n"/>
      <c r="ET33" s="759" t="n"/>
      <c r="EU33" s="759" t="n"/>
      <c r="EV33" s="759" t="n"/>
      <c r="EW33" s="759" t="n"/>
      <c r="EX33" s="759" t="n"/>
      <c r="EY33" s="759" t="n"/>
      <c r="EZ33" s="759" t="n"/>
      <c r="FA33" s="759" t="n"/>
      <c r="FB33" s="759" t="n"/>
      <c r="FC33" s="759" t="n"/>
      <c r="FD33" s="759" t="n"/>
      <c r="FE33" s="759" t="n"/>
      <c r="FF33" s="759" t="n"/>
      <c r="HW33" s="759" t="n"/>
      <c r="HX33" s="759" t="n"/>
      <c r="HY33" s="759" t="n"/>
      <c r="HZ33" s="759" t="n"/>
      <c r="IA33" s="759" t="n"/>
      <c r="IB33" s="759" t="n"/>
      <c r="IC33" s="759" t="n"/>
      <c r="ID33" s="759" t="n"/>
      <c r="IE33" s="759" t="n"/>
      <c r="IF33" s="759" t="n"/>
      <c r="IG33" s="759" t="n"/>
      <c r="IH33" s="759" t="n"/>
      <c r="II33" s="759" t="n"/>
      <c r="IJ33" s="759" t="n"/>
      <c r="IK33" s="759" t="n"/>
      <c r="LB33" s="759" t="n"/>
      <c r="LC33" s="759" t="n"/>
      <c r="LD33" s="759" t="n"/>
      <c r="LE33" s="759" t="n"/>
      <c r="LF33" s="759" t="n"/>
      <c r="LG33" s="759" t="n"/>
      <c r="LH33" s="759" t="n"/>
      <c r="LI33" s="759" t="n"/>
      <c r="LJ33" s="759" t="n"/>
      <c r="LK33" s="759" t="n"/>
      <c r="LL33" s="759" t="n"/>
      <c r="LM33" s="759" t="n"/>
      <c r="LN33" s="759" t="n"/>
      <c r="LO33" s="759" t="n"/>
      <c r="LP33" s="759" t="n"/>
      <c r="OG33" s="759" t="n"/>
      <c r="OH33" s="759" t="n"/>
      <c r="OI33" s="759" t="n"/>
      <c r="OJ33" s="759" t="n"/>
      <c r="OK33" s="759" t="n"/>
      <c r="OL33" s="759" t="n"/>
      <c r="OM33" s="759" t="n"/>
      <c r="ON33" s="759" t="n"/>
      <c r="OO33" s="759" t="n"/>
      <c r="OP33" s="759" t="n"/>
      <c r="OQ33" s="759" t="n"/>
      <c r="OR33" s="759" t="n"/>
      <c r="OS33" s="759" t="n"/>
      <c r="OT33" s="759" t="n"/>
      <c r="OU33" s="759" t="n"/>
    </row>
    <row r="34">
      <c r="A34" s="0" t="n">
        <v>5</v>
      </c>
      <c r="B34" s="0" t="n">
        <v>79</v>
      </c>
      <c r="C34" s="0" t="inlineStr">
        <is>
          <t>가</t>
        </is>
      </c>
      <c r="D34" s="0" t="inlineStr">
        <is>
          <t>연세대</t>
        </is>
      </c>
      <c r="E34" s="232" t="inlineStr">
        <is>
          <t>지구시스템과학과</t>
        </is>
      </c>
      <c r="F34" s="0" t="inlineStr">
        <is>
          <t>자연</t>
        </is>
      </c>
      <c r="G34" s="0" t="n">
        <v>1</v>
      </c>
      <c r="H34" s="0" t="n">
        <v>660.147</v>
      </c>
      <c r="I34" s="0" t="n">
        <v>659.386</v>
      </c>
      <c r="J34" s="0" t="n">
        <v>656.62</v>
      </c>
      <c r="K34" s="0" t="n">
        <v>655.645</v>
      </c>
      <c r="L34" s="0" t="n">
        <v>652.759</v>
      </c>
      <c r="M34" s="233" t="inlineStr">
        <is>
          <t>표점</t>
        </is>
      </c>
      <c r="N34" s="233" t="inlineStr">
        <is>
          <t>변표</t>
        </is>
      </c>
      <c r="O34" s="3" t="inlineStr">
        <is>
          <t>가24</t>
        </is>
      </c>
      <c r="BM34" s="759" t="n"/>
      <c r="BN34" s="759" t="n"/>
      <c r="BO34" s="759" t="n"/>
      <c r="BP34" s="759" t="n"/>
      <c r="BQ34" s="759" t="n"/>
      <c r="BR34" s="759" t="n"/>
      <c r="BS34" s="759" t="n"/>
      <c r="BT34" s="759" t="n"/>
      <c r="BU34" s="759" t="n"/>
      <c r="BV34" s="759" t="n"/>
      <c r="BW34" s="759" t="n"/>
      <c r="BX34" s="759" t="n"/>
      <c r="BY34" s="759" t="n"/>
      <c r="BZ34" s="759" t="n"/>
      <c r="CA34" s="759" t="n"/>
      <c r="ER34" s="759" t="n"/>
      <c r="ES34" s="759" t="n"/>
      <c r="ET34" s="759" t="n"/>
      <c r="EU34" s="759" t="n"/>
      <c r="EV34" s="759" t="n"/>
      <c r="EW34" s="759" t="n"/>
      <c r="EX34" s="759" t="n"/>
      <c r="EY34" s="759" t="n"/>
      <c r="EZ34" s="759" t="n"/>
      <c r="FA34" s="759" t="n"/>
      <c r="FB34" s="759" t="n"/>
      <c r="FC34" s="759" t="n"/>
      <c r="FD34" s="759" t="n"/>
      <c r="FE34" s="759" t="n"/>
      <c r="FF34" s="759" t="n"/>
      <c r="HW34" s="759" t="n"/>
      <c r="HX34" s="759" t="n"/>
      <c r="HY34" s="759" t="n"/>
      <c r="HZ34" s="759" t="n"/>
      <c r="IA34" s="759" t="n"/>
      <c r="IB34" s="759" t="n"/>
      <c r="IC34" s="759" t="n"/>
      <c r="ID34" s="759" t="n"/>
      <c r="IE34" s="759" t="n"/>
      <c r="IF34" s="759" t="n"/>
      <c r="IG34" s="759" t="n"/>
      <c r="IH34" s="759" t="n"/>
      <c r="II34" s="759" t="n"/>
      <c r="IJ34" s="759" t="n"/>
      <c r="IK34" s="759" t="n"/>
      <c r="LB34" s="759" t="n"/>
      <c r="LC34" s="759" t="n"/>
      <c r="LD34" s="759" t="n"/>
      <c r="LE34" s="759" t="n"/>
      <c r="LF34" s="759" t="n"/>
      <c r="LG34" s="759" t="n"/>
      <c r="LH34" s="759" t="n"/>
      <c r="LI34" s="759" t="n"/>
      <c r="LJ34" s="759" t="n"/>
      <c r="LK34" s="759" t="n"/>
      <c r="LL34" s="759" t="n"/>
      <c r="LM34" s="759" t="n"/>
      <c r="LN34" s="759" t="n"/>
      <c r="LO34" s="759" t="n"/>
      <c r="LP34" s="759" t="n"/>
      <c r="OG34" s="759" t="n"/>
      <c r="OH34" s="759" t="n"/>
      <c r="OI34" s="759" t="n"/>
      <c r="OJ34" s="759" t="n"/>
      <c r="OK34" s="759" t="n"/>
      <c r="OL34" s="759" t="n"/>
      <c r="OM34" s="759" t="n"/>
      <c r="ON34" s="759" t="n"/>
      <c r="OO34" s="759" t="n"/>
      <c r="OP34" s="759" t="n"/>
      <c r="OQ34" s="759" t="n"/>
      <c r="OR34" s="759" t="n"/>
      <c r="OS34" s="759" t="n"/>
      <c r="OT34" s="759" t="n"/>
      <c r="OU34" s="759" t="n"/>
    </row>
    <row r="35">
      <c r="A35" s="0" t="n">
        <v>5</v>
      </c>
      <c r="B35" s="0" t="n">
        <v>88</v>
      </c>
      <c r="C35" s="0" t="inlineStr">
        <is>
          <t>가</t>
        </is>
      </c>
      <c r="D35" s="0" t="inlineStr">
        <is>
          <t>연세대</t>
        </is>
      </c>
      <c r="E35" s="232" t="inlineStr">
        <is>
          <t>기계공(농어촌)</t>
        </is>
      </c>
      <c r="F35" s="0" t="inlineStr">
        <is>
          <t>자연</t>
        </is>
      </c>
      <c r="G35" s="0" t="n">
        <v>1</v>
      </c>
      <c r="H35" s="0" t="n">
        <v>647.021</v>
      </c>
      <c r="I35" s="0" t="n">
        <v>645.992</v>
      </c>
      <c r="J35" s="0" t="n">
        <v>644.647</v>
      </c>
      <c r="K35" s="0" t="n">
        <v>640.722</v>
      </c>
      <c r="L35" s="0" t="n">
        <v>638.016</v>
      </c>
      <c r="M35" s="233" t="inlineStr">
        <is>
          <t>표점</t>
        </is>
      </c>
      <c r="N35" s="233" t="inlineStr">
        <is>
          <t>변표</t>
        </is>
      </c>
      <c r="O35" s="3" t="inlineStr">
        <is>
          <t>가25</t>
        </is>
      </c>
      <c r="BM35" s="759" t="n"/>
      <c r="BN35" s="759" t="n"/>
      <c r="BO35" s="759" t="n"/>
      <c r="BP35" s="759" t="n"/>
      <c r="BQ35" s="759" t="n"/>
      <c r="BR35" s="759" t="n"/>
      <c r="BS35" s="759" t="n"/>
      <c r="BT35" s="759" t="n"/>
      <c r="BU35" s="759" t="n"/>
      <c r="BV35" s="759" t="n"/>
      <c r="BW35" s="759" t="n"/>
      <c r="BX35" s="759" t="n"/>
      <c r="BY35" s="759" t="n"/>
      <c r="BZ35" s="759" t="n"/>
      <c r="CA35" s="759" t="n"/>
      <c r="ER35" s="759" t="n"/>
      <c r="ES35" s="759" t="n"/>
      <c r="ET35" s="759" t="n"/>
      <c r="EU35" s="759" t="n"/>
      <c r="EV35" s="759" t="n"/>
      <c r="EW35" s="759" t="n"/>
      <c r="EX35" s="759" t="n"/>
      <c r="EY35" s="759" t="n"/>
      <c r="EZ35" s="759" t="n"/>
      <c r="FA35" s="759" t="n"/>
      <c r="FB35" s="759" t="n"/>
      <c r="FC35" s="759" t="n"/>
      <c r="FD35" s="759" t="n"/>
      <c r="FE35" s="759" t="n"/>
      <c r="FF35" s="759" t="n"/>
      <c r="HW35" s="759" t="n"/>
      <c r="HX35" s="759" t="n"/>
      <c r="HY35" s="759" t="n"/>
      <c r="HZ35" s="759" t="n"/>
      <c r="IA35" s="759" t="n"/>
      <c r="IB35" s="759" t="n"/>
      <c r="IC35" s="759" t="n"/>
      <c r="ID35" s="759" t="n"/>
      <c r="IE35" s="759" t="n"/>
      <c r="IF35" s="759" t="n"/>
      <c r="IG35" s="759" t="n"/>
      <c r="IH35" s="759" t="n"/>
      <c r="II35" s="759" t="n"/>
      <c r="IJ35" s="759" t="n"/>
      <c r="IK35" s="759" t="n"/>
      <c r="LB35" s="759" t="n"/>
      <c r="LC35" s="759" t="n"/>
      <c r="LD35" s="759" t="n"/>
      <c r="LE35" s="759" t="n"/>
      <c r="LF35" s="759" t="n"/>
      <c r="LG35" s="759" t="n"/>
      <c r="LH35" s="759" t="n"/>
      <c r="LI35" s="759" t="n"/>
      <c r="LJ35" s="759" t="n"/>
      <c r="LK35" s="759" t="n"/>
      <c r="LL35" s="759" t="n"/>
      <c r="LM35" s="759" t="n"/>
      <c r="LN35" s="759" t="n"/>
      <c r="LO35" s="759" t="n"/>
      <c r="LP35" s="759" t="n"/>
      <c r="OG35" s="759" t="n"/>
      <c r="OH35" s="759" t="n"/>
      <c r="OI35" s="759" t="n"/>
      <c r="OJ35" s="759" t="n"/>
      <c r="OK35" s="759" t="n"/>
      <c r="OL35" s="759" t="n"/>
      <c r="OM35" s="759" t="n"/>
      <c r="ON35" s="759" t="n"/>
      <c r="OO35" s="759" t="n"/>
      <c r="OP35" s="759" t="n"/>
      <c r="OQ35" s="759" t="n"/>
      <c r="OR35" s="759" t="n"/>
      <c r="OS35" s="759" t="n"/>
      <c r="OT35" s="759" t="n"/>
      <c r="OU35" s="759" t="n"/>
    </row>
    <row r="36">
      <c r="A36" s="0" t="n">
        <v>5</v>
      </c>
      <c r="B36" s="0" t="n">
        <v>89</v>
      </c>
      <c r="C36" s="0" t="inlineStr">
        <is>
          <t>가</t>
        </is>
      </c>
      <c r="D36" s="0" t="inlineStr">
        <is>
          <t>연세대</t>
        </is>
      </c>
      <c r="E36" s="232" t="inlineStr">
        <is>
          <t>신소재(농어촌)</t>
        </is>
      </c>
      <c r="F36" s="0" t="inlineStr">
        <is>
          <t>자연</t>
        </is>
      </c>
      <c r="G36" s="0" t="n">
        <v>1</v>
      </c>
      <c r="H36" s="0" t="n">
        <v>646.85</v>
      </c>
      <c r="I36" s="0" t="n">
        <v>645.663</v>
      </c>
      <c r="J36" s="0" t="n">
        <v>644.189</v>
      </c>
      <c r="K36" s="0" t="n">
        <v>640.616</v>
      </c>
      <c r="L36" s="0" t="n">
        <v>637.752</v>
      </c>
      <c r="M36" s="233" t="inlineStr">
        <is>
          <t>표점</t>
        </is>
      </c>
      <c r="N36" s="233" t="inlineStr">
        <is>
          <t>변표</t>
        </is>
      </c>
      <c r="O36" s="3" t="inlineStr">
        <is>
          <t>가26</t>
        </is>
      </c>
      <c r="BM36" s="759" t="n"/>
      <c r="BN36" s="759" t="n"/>
      <c r="BO36" s="759" t="n"/>
      <c r="BP36" s="759" t="n"/>
      <c r="BQ36" s="759" t="n"/>
      <c r="BR36" s="759" t="n"/>
      <c r="BS36" s="759" t="n"/>
      <c r="BT36" s="759" t="n"/>
      <c r="BU36" s="759" t="n"/>
      <c r="BV36" s="759" t="n"/>
      <c r="BW36" s="759" t="n"/>
      <c r="BX36" s="759" t="n"/>
      <c r="BY36" s="759" t="n"/>
      <c r="BZ36" s="759" t="n"/>
      <c r="CA36" s="759" t="n"/>
      <c r="ER36" s="759" t="n"/>
      <c r="ES36" s="759" t="n"/>
      <c r="ET36" s="759" t="n"/>
      <c r="EU36" s="759" t="n"/>
      <c r="EV36" s="759" t="n"/>
      <c r="EW36" s="759" t="n"/>
      <c r="EX36" s="759" t="n"/>
      <c r="EY36" s="759" t="n"/>
      <c r="EZ36" s="759" t="n"/>
      <c r="FA36" s="759" t="n"/>
      <c r="FB36" s="759" t="n"/>
      <c r="FC36" s="759" t="n"/>
      <c r="FD36" s="759" t="n"/>
      <c r="FE36" s="759" t="n"/>
      <c r="FF36" s="759" t="n"/>
      <c r="HW36" s="759" t="n"/>
      <c r="HX36" s="759" t="n"/>
      <c r="HY36" s="759" t="n"/>
      <c r="HZ36" s="759" t="n"/>
      <c r="IA36" s="759" t="n"/>
      <c r="IB36" s="759" t="n"/>
      <c r="IC36" s="759" t="n"/>
      <c r="ID36" s="759" t="n"/>
      <c r="IE36" s="759" t="n"/>
      <c r="IF36" s="759" t="n"/>
      <c r="IG36" s="759" t="n"/>
      <c r="IH36" s="759" t="n"/>
      <c r="II36" s="759" t="n"/>
      <c r="IJ36" s="759" t="n"/>
      <c r="IK36" s="759" t="n"/>
      <c r="LB36" s="759" t="n"/>
      <c r="LC36" s="759" t="n"/>
      <c r="LD36" s="759" t="n"/>
      <c r="LE36" s="759" t="n"/>
      <c r="LF36" s="759" t="n"/>
      <c r="LG36" s="759" t="n"/>
      <c r="LH36" s="759" t="n"/>
      <c r="LI36" s="759" t="n"/>
      <c r="LJ36" s="759" t="n"/>
      <c r="LK36" s="759" t="n"/>
      <c r="LL36" s="759" t="n"/>
      <c r="LM36" s="759" t="n"/>
      <c r="LN36" s="759" t="n"/>
      <c r="LO36" s="759" t="n"/>
      <c r="LP36" s="759" t="n"/>
      <c r="OG36" s="759" t="n"/>
      <c r="OH36" s="759" t="n"/>
      <c r="OI36" s="759" t="n"/>
      <c r="OJ36" s="759" t="n"/>
      <c r="OK36" s="759" t="n"/>
      <c r="OL36" s="759" t="n"/>
      <c r="OM36" s="759" t="n"/>
      <c r="ON36" s="759" t="n"/>
      <c r="OO36" s="759" t="n"/>
      <c r="OP36" s="759" t="n"/>
      <c r="OQ36" s="759" t="n"/>
      <c r="OR36" s="759" t="n"/>
      <c r="OS36" s="759" t="n"/>
      <c r="OT36" s="759" t="n"/>
      <c r="OU36" s="759" t="n"/>
    </row>
    <row r="37">
      <c r="A37" s="0" t="n">
        <v>5</v>
      </c>
      <c r="B37" s="0" t="n">
        <v>87</v>
      </c>
      <c r="C37" s="0" t="inlineStr">
        <is>
          <t>가</t>
        </is>
      </c>
      <c r="D37" s="0" t="inlineStr">
        <is>
          <t>연세대</t>
        </is>
      </c>
      <c r="E37" s="232" t="inlineStr">
        <is>
          <t>첨단컴퓨팅(농어촌)</t>
        </is>
      </c>
      <c r="F37" s="0" t="inlineStr">
        <is>
          <t>자연</t>
        </is>
      </c>
      <c r="G37" s="0" t="n">
        <v>1</v>
      </c>
      <c r="H37" s="0" t="n">
        <v>640.3</v>
      </c>
      <c r="I37" s="0" t="n">
        <v>638.698</v>
      </c>
      <c r="J37" s="0" t="n">
        <v>637.247</v>
      </c>
      <c r="K37" s="0" t="n">
        <v>634.478</v>
      </c>
      <c r="L37" s="0" t="n">
        <v>632.232</v>
      </c>
      <c r="M37" s="233" t="inlineStr">
        <is>
          <t>표점</t>
        </is>
      </c>
      <c r="N37" s="233" t="inlineStr">
        <is>
          <t>변표</t>
        </is>
      </c>
      <c r="O37" s="3" t="inlineStr">
        <is>
          <t>가27</t>
        </is>
      </c>
      <c r="BM37" s="759" t="n"/>
      <c r="BN37" s="759" t="n"/>
      <c r="BO37" s="759" t="n"/>
      <c r="BP37" s="759" t="n"/>
      <c r="BQ37" s="759" t="n"/>
      <c r="BR37" s="759" t="n"/>
      <c r="BS37" s="759" t="n"/>
      <c r="BT37" s="759" t="n"/>
      <c r="BU37" s="759" t="n"/>
      <c r="BV37" s="759" t="n"/>
      <c r="BW37" s="759" t="n"/>
      <c r="BX37" s="759" t="n"/>
      <c r="BY37" s="759" t="n"/>
      <c r="BZ37" s="759" t="n"/>
      <c r="CA37" s="759" t="n"/>
      <c r="ER37" s="759" t="n"/>
      <c r="ES37" s="759" t="n"/>
      <c r="ET37" s="759" t="n"/>
      <c r="EU37" s="759" t="n"/>
      <c r="EV37" s="759" t="n"/>
      <c r="EW37" s="759" t="n"/>
      <c r="EX37" s="759" t="n"/>
      <c r="EY37" s="759" t="n"/>
      <c r="EZ37" s="759" t="n"/>
      <c r="FA37" s="759" t="n"/>
      <c r="FB37" s="759" t="n"/>
      <c r="FC37" s="759" t="n"/>
      <c r="FD37" s="759" t="n"/>
      <c r="FE37" s="759" t="n"/>
      <c r="FF37" s="759" t="n"/>
      <c r="HW37" s="759" t="n"/>
      <c r="HX37" s="759" t="n"/>
      <c r="HY37" s="759" t="n"/>
      <c r="HZ37" s="759" t="n"/>
      <c r="IA37" s="759" t="n"/>
      <c r="IB37" s="759" t="n"/>
      <c r="IC37" s="759" t="n"/>
      <c r="ID37" s="759" t="n"/>
      <c r="IE37" s="759" t="n"/>
      <c r="IF37" s="759" t="n"/>
      <c r="IG37" s="759" t="n"/>
      <c r="IH37" s="759" t="n"/>
      <c r="II37" s="759" t="n"/>
      <c r="IJ37" s="759" t="n"/>
      <c r="IK37" s="759" t="n"/>
      <c r="LB37" s="759" t="n"/>
      <c r="LC37" s="759" t="n"/>
      <c r="LD37" s="759" t="n"/>
      <c r="LE37" s="759" t="n"/>
      <c r="LF37" s="759" t="n"/>
      <c r="LG37" s="759" t="n"/>
      <c r="LH37" s="759" t="n"/>
      <c r="LI37" s="759" t="n"/>
      <c r="LJ37" s="759" t="n"/>
      <c r="LK37" s="759" t="n"/>
      <c r="LL37" s="759" t="n"/>
      <c r="LM37" s="759" t="n"/>
      <c r="LN37" s="759" t="n"/>
      <c r="LO37" s="759" t="n"/>
      <c r="LP37" s="759" t="n"/>
      <c r="OG37" s="759" t="n"/>
      <c r="OH37" s="759" t="n"/>
      <c r="OI37" s="759" t="n"/>
      <c r="OJ37" s="759" t="n"/>
      <c r="OK37" s="759" t="n"/>
      <c r="OL37" s="759" t="n"/>
      <c r="OM37" s="759" t="n"/>
      <c r="ON37" s="759" t="n"/>
      <c r="OO37" s="759" t="n"/>
      <c r="OP37" s="759" t="n"/>
      <c r="OQ37" s="759" t="n"/>
      <c r="OR37" s="759" t="n"/>
      <c r="OS37" s="759" t="n"/>
      <c r="OT37" s="759" t="n"/>
      <c r="OU37" s="759" t="n"/>
    </row>
    <row r="38">
      <c r="A38" s="0" t="n">
        <v>5</v>
      </c>
      <c r="B38" s="0" t="n">
        <v>86</v>
      </c>
      <c r="C38" s="0" t="inlineStr">
        <is>
          <t>가</t>
        </is>
      </c>
      <c r="D38" s="0" t="inlineStr">
        <is>
          <t>연세대</t>
        </is>
      </c>
      <c r="E38" s="232" t="inlineStr">
        <is>
          <t>전기전자공(농어촌)</t>
        </is>
      </c>
      <c r="F38" s="0" t="inlineStr">
        <is>
          <t>자연</t>
        </is>
      </c>
      <c r="G38" s="0" t="n">
        <v>1</v>
      </c>
      <c r="H38" s="0" t="n">
        <v>634.096</v>
      </c>
      <c r="I38" s="0" t="n">
        <v>632.71</v>
      </c>
      <c r="J38" s="0" t="n">
        <v>631.556</v>
      </c>
      <c r="K38" s="0" t="n">
        <v>628.297</v>
      </c>
      <c r="L38" s="0" t="n">
        <v>625.729</v>
      </c>
      <c r="M38" s="233" t="inlineStr">
        <is>
          <t>표점</t>
        </is>
      </c>
      <c r="N38" s="233" t="inlineStr">
        <is>
          <t>변표</t>
        </is>
      </c>
      <c r="O38" s="3" t="inlineStr">
        <is>
          <t>가28</t>
        </is>
      </c>
      <c r="BM38" s="759" t="n"/>
      <c r="BN38" s="759" t="n"/>
      <c r="BO38" s="759" t="n"/>
      <c r="BP38" s="759" t="n"/>
      <c r="BQ38" s="759" t="n"/>
      <c r="BR38" s="759" t="n"/>
      <c r="BS38" s="759" t="n"/>
      <c r="BT38" s="759" t="n"/>
      <c r="BU38" s="759" t="n"/>
      <c r="BV38" s="759" t="n"/>
      <c r="BW38" s="759" t="n"/>
      <c r="BX38" s="759" t="n"/>
      <c r="BY38" s="759" t="n"/>
      <c r="BZ38" s="759" t="n"/>
      <c r="CA38" s="759" t="n"/>
      <c r="ER38" s="759" t="n"/>
      <c r="ES38" s="759" t="n"/>
      <c r="ET38" s="759" t="n"/>
      <c r="EU38" s="759" t="n"/>
      <c r="EV38" s="759" t="n"/>
      <c r="EW38" s="759" t="n"/>
      <c r="EX38" s="759" t="n"/>
      <c r="EY38" s="759" t="n"/>
      <c r="EZ38" s="759" t="n"/>
      <c r="FA38" s="759" t="n"/>
      <c r="FB38" s="759" t="n"/>
      <c r="FC38" s="759" t="n"/>
      <c r="FD38" s="759" t="n"/>
      <c r="FE38" s="759" t="n"/>
      <c r="FF38" s="759" t="n"/>
      <c r="HW38" s="759" t="n"/>
      <c r="HX38" s="759" t="n"/>
      <c r="HY38" s="759" t="n"/>
      <c r="HZ38" s="759" t="n"/>
      <c r="IA38" s="759" t="n"/>
      <c r="IB38" s="759" t="n"/>
      <c r="IC38" s="759" t="n"/>
      <c r="ID38" s="759" t="n"/>
      <c r="IE38" s="759" t="n"/>
      <c r="IF38" s="759" t="n"/>
      <c r="IG38" s="759" t="n"/>
      <c r="IH38" s="759" t="n"/>
      <c r="II38" s="759" t="n"/>
      <c r="IJ38" s="759" t="n"/>
      <c r="IK38" s="759" t="n"/>
      <c r="LB38" s="759" t="n"/>
      <c r="LC38" s="759" t="n"/>
      <c r="LD38" s="759" t="n"/>
      <c r="LE38" s="759" t="n"/>
      <c r="LF38" s="759" t="n"/>
      <c r="LG38" s="759" t="n"/>
      <c r="LH38" s="759" t="n"/>
      <c r="LI38" s="759" t="n"/>
      <c r="LJ38" s="759" t="n"/>
      <c r="LK38" s="759" t="n"/>
      <c r="LL38" s="759" t="n"/>
      <c r="LM38" s="759" t="n"/>
      <c r="LN38" s="759" t="n"/>
      <c r="LO38" s="759" t="n"/>
      <c r="LP38" s="759" t="n"/>
      <c r="OG38" s="759" t="n"/>
      <c r="OH38" s="759" t="n"/>
      <c r="OI38" s="759" t="n"/>
      <c r="OJ38" s="759" t="n"/>
      <c r="OK38" s="759" t="n"/>
      <c r="OL38" s="759" t="n"/>
      <c r="OM38" s="759" t="n"/>
      <c r="ON38" s="759" t="n"/>
      <c r="OO38" s="759" t="n"/>
      <c r="OP38" s="759" t="n"/>
      <c r="OQ38" s="759" t="n"/>
      <c r="OR38" s="759" t="n"/>
      <c r="OS38" s="759" t="n"/>
      <c r="OT38" s="759" t="n"/>
      <c r="OU38" s="759" t="n"/>
    </row>
    <row r="39">
      <c r="A39" s="0" t="n">
        <v>5</v>
      </c>
      <c r="B39" s="0" t="n">
        <v>90</v>
      </c>
      <c r="C39" s="0" t="inlineStr">
        <is>
          <t>가</t>
        </is>
      </c>
      <c r="D39" s="0" t="inlineStr">
        <is>
          <t>연세대</t>
        </is>
      </c>
      <c r="E39" s="232" t="inlineStr">
        <is>
          <t>자연계열(농어촌)</t>
        </is>
      </c>
      <c r="F39" s="0" t="inlineStr">
        <is>
          <t>자연</t>
        </is>
      </c>
      <c r="G39" s="0" t="n">
        <v>1</v>
      </c>
      <c r="H39" s="0" t="n">
        <v>634.096</v>
      </c>
      <c r="I39" s="0" t="n">
        <v>632.71</v>
      </c>
      <c r="J39" s="0" t="n">
        <v>631.556</v>
      </c>
      <c r="K39" s="0" t="n">
        <v>628.297</v>
      </c>
      <c r="L39" s="0" t="n">
        <v>625.729</v>
      </c>
      <c r="M39" s="233" t="inlineStr">
        <is>
          <t>표점</t>
        </is>
      </c>
      <c r="N39" s="233" t="inlineStr">
        <is>
          <t>변표</t>
        </is>
      </c>
      <c r="O39" s="3" t="inlineStr">
        <is>
          <t>가29</t>
        </is>
      </c>
      <c r="BM39" s="759" t="n"/>
      <c r="BN39" s="759" t="n"/>
      <c r="BO39" s="759" t="n"/>
      <c r="BP39" s="759" t="n"/>
      <c r="BQ39" s="759" t="n"/>
      <c r="BR39" s="759" t="n"/>
      <c r="BS39" s="759" t="n"/>
      <c r="BT39" s="759" t="n"/>
      <c r="BU39" s="759" t="n"/>
      <c r="BV39" s="759" t="n"/>
      <c r="BW39" s="759" t="n"/>
      <c r="BX39" s="759" t="n"/>
      <c r="BY39" s="759" t="n"/>
      <c r="BZ39" s="759" t="n"/>
      <c r="CA39" s="759" t="n"/>
      <c r="ER39" s="759" t="n"/>
      <c r="ES39" s="759" t="n"/>
      <c r="ET39" s="759" t="n"/>
      <c r="EU39" s="759" t="n"/>
      <c r="EV39" s="759" t="n"/>
      <c r="EW39" s="759" t="n"/>
      <c r="EX39" s="759" t="n"/>
      <c r="EY39" s="759" t="n"/>
      <c r="EZ39" s="759" t="n"/>
      <c r="FA39" s="759" t="n"/>
      <c r="FB39" s="759" t="n"/>
      <c r="FC39" s="759" t="n"/>
      <c r="FD39" s="759" t="n"/>
      <c r="FE39" s="759" t="n"/>
      <c r="FF39" s="759" t="n"/>
      <c r="HW39" s="759" t="n"/>
      <c r="HX39" s="759" t="n"/>
      <c r="HY39" s="759" t="n"/>
      <c r="HZ39" s="759" t="n"/>
      <c r="IA39" s="759" t="n"/>
      <c r="IB39" s="759" t="n"/>
      <c r="IC39" s="759" t="n"/>
      <c r="ID39" s="759" t="n"/>
      <c r="IE39" s="759" t="n"/>
      <c r="IF39" s="759" t="n"/>
      <c r="IG39" s="759" t="n"/>
      <c r="IH39" s="759" t="n"/>
      <c r="II39" s="759" t="n"/>
      <c r="IJ39" s="759" t="n"/>
      <c r="IK39" s="759" t="n"/>
      <c r="LB39" s="759" t="n"/>
      <c r="LC39" s="759" t="n"/>
      <c r="LD39" s="759" t="n"/>
      <c r="LE39" s="759" t="n"/>
      <c r="LF39" s="759" t="n"/>
      <c r="LG39" s="759" t="n"/>
      <c r="LH39" s="759" t="n"/>
      <c r="LI39" s="759" t="n"/>
      <c r="LJ39" s="759" t="n"/>
      <c r="LK39" s="759" t="n"/>
      <c r="LL39" s="759" t="n"/>
      <c r="LM39" s="759" t="n"/>
      <c r="LN39" s="759" t="n"/>
      <c r="LO39" s="759" t="n"/>
      <c r="LP39" s="759" t="n"/>
      <c r="OG39" s="759" t="n"/>
      <c r="OH39" s="759" t="n"/>
      <c r="OI39" s="759" t="n"/>
      <c r="OJ39" s="759" t="n"/>
      <c r="OK39" s="759" t="n"/>
      <c r="OL39" s="759" t="n"/>
      <c r="OM39" s="759" t="n"/>
      <c r="ON39" s="759" t="n"/>
      <c r="OO39" s="759" t="n"/>
      <c r="OP39" s="759" t="n"/>
      <c r="OQ39" s="759" t="n"/>
      <c r="OR39" s="759" t="n"/>
      <c r="OS39" s="759" t="n"/>
      <c r="OT39" s="759" t="n"/>
      <c r="OU39" s="759" t="n"/>
    </row>
    <row r="40">
      <c r="A40" s="0" t="n">
        <v>5</v>
      </c>
      <c r="B40" s="0" t="n">
        <v>84</v>
      </c>
      <c r="C40" s="0" t="inlineStr">
        <is>
          <t>가</t>
        </is>
      </c>
      <c r="D40" s="0" t="inlineStr">
        <is>
          <t>연세대</t>
        </is>
      </c>
      <c r="E40" s="232" t="inlineStr">
        <is>
          <t>신소재공(한마음학생)</t>
        </is>
      </c>
      <c r="F40" s="0" t="inlineStr">
        <is>
          <t>자연</t>
        </is>
      </c>
      <c r="G40" s="0" t="n">
        <v>1</v>
      </c>
      <c r="H40" s="0" t="n">
        <v>618.524</v>
      </c>
      <c r="I40" s="0" t="n">
        <v>616.398</v>
      </c>
      <c r="J40" s="0" t="n">
        <v>615.124</v>
      </c>
      <c r="K40" s="0" t="n">
        <v>610.88</v>
      </c>
      <c r="L40" s="0" t="n">
        <v>606.784</v>
      </c>
      <c r="M40" s="233" t="inlineStr">
        <is>
          <t>표점</t>
        </is>
      </c>
      <c r="N40" s="233" t="inlineStr">
        <is>
          <t>변표</t>
        </is>
      </c>
      <c r="O40" s="3" t="inlineStr">
        <is>
          <t>가30</t>
        </is>
      </c>
      <c r="BM40" s="759" t="n"/>
      <c r="BN40" s="759" t="n"/>
      <c r="BO40" s="759" t="n"/>
      <c r="BP40" s="759" t="n"/>
      <c r="BQ40" s="759" t="n"/>
      <c r="BR40" s="759" t="n"/>
      <c r="BS40" s="759" t="n"/>
      <c r="BT40" s="759" t="n"/>
      <c r="BU40" s="759" t="n"/>
      <c r="BV40" s="759" t="n"/>
      <c r="BW40" s="759" t="n"/>
      <c r="BX40" s="759" t="n"/>
      <c r="BY40" s="759" t="n"/>
      <c r="BZ40" s="759" t="n"/>
      <c r="CA40" s="759" t="n"/>
      <c r="ER40" s="759" t="n"/>
      <c r="ES40" s="759" t="n"/>
      <c r="ET40" s="759" t="n"/>
      <c r="EU40" s="759" t="n"/>
      <c r="EV40" s="759" t="n"/>
      <c r="EW40" s="759" t="n"/>
      <c r="EX40" s="759" t="n"/>
      <c r="EY40" s="759" t="n"/>
      <c r="EZ40" s="759" t="n"/>
      <c r="FA40" s="759" t="n"/>
      <c r="FB40" s="759" t="n"/>
      <c r="FC40" s="759" t="n"/>
      <c r="FD40" s="759" t="n"/>
      <c r="FE40" s="759" t="n"/>
      <c r="FF40" s="759" t="n"/>
      <c r="HW40" s="759" t="n"/>
      <c r="HX40" s="759" t="n"/>
      <c r="HY40" s="759" t="n"/>
      <c r="HZ40" s="759" t="n"/>
      <c r="IA40" s="759" t="n"/>
      <c r="IB40" s="759" t="n"/>
      <c r="IC40" s="759" t="n"/>
      <c r="ID40" s="759" t="n"/>
      <c r="IE40" s="759" t="n"/>
      <c r="IF40" s="759" t="n"/>
      <c r="IG40" s="759" t="n"/>
      <c r="IH40" s="759" t="n"/>
      <c r="II40" s="759" t="n"/>
      <c r="IJ40" s="759" t="n"/>
      <c r="IK40" s="759" t="n"/>
      <c r="LB40" s="759" t="n"/>
      <c r="LC40" s="759" t="n"/>
      <c r="LD40" s="759" t="n"/>
      <c r="LE40" s="759" t="n"/>
      <c r="LF40" s="759" t="n"/>
      <c r="LG40" s="759" t="n"/>
      <c r="LH40" s="759" t="n"/>
      <c r="LI40" s="759" t="n"/>
      <c r="LJ40" s="759" t="n"/>
      <c r="LK40" s="759" t="n"/>
      <c r="LL40" s="759" t="n"/>
      <c r="LM40" s="759" t="n"/>
      <c r="LN40" s="759" t="n"/>
      <c r="LO40" s="759" t="n"/>
      <c r="LP40" s="759" t="n"/>
      <c r="OG40" s="759" t="n"/>
      <c r="OH40" s="759" t="n"/>
      <c r="OI40" s="759" t="n"/>
      <c r="OJ40" s="759" t="n"/>
      <c r="OK40" s="759" t="n"/>
      <c r="OL40" s="759" t="n"/>
      <c r="OM40" s="759" t="n"/>
      <c r="ON40" s="759" t="n"/>
      <c r="OO40" s="759" t="n"/>
      <c r="OP40" s="759" t="n"/>
      <c r="OQ40" s="759" t="n"/>
      <c r="OR40" s="759" t="n"/>
      <c r="OS40" s="759" t="n"/>
      <c r="OT40" s="759" t="n"/>
      <c r="OU40" s="759" t="n"/>
    </row>
    <row r="41">
      <c r="A41" s="0" t="n">
        <v>5</v>
      </c>
      <c r="B41" s="0" t="n">
        <v>83</v>
      </c>
      <c r="C41" s="0" t="inlineStr">
        <is>
          <t>가</t>
        </is>
      </c>
      <c r="D41" s="0" t="inlineStr">
        <is>
          <t>연세대</t>
        </is>
      </c>
      <c r="E41" s="232" t="inlineStr">
        <is>
          <t>화공생명공(한마음학생)</t>
        </is>
      </c>
      <c r="F41" s="0" t="inlineStr">
        <is>
          <t>자연</t>
        </is>
      </c>
      <c r="G41" s="0" t="n">
        <v>1</v>
      </c>
      <c r="H41" s="0" t="n">
        <v>617.067</v>
      </c>
      <c r="I41" s="0" t="n">
        <v>615.124</v>
      </c>
      <c r="J41" s="0" t="n">
        <v>614.138</v>
      </c>
      <c r="K41" s="0" t="n">
        <v>609.7</v>
      </c>
      <c r="L41" s="0" t="n">
        <v>605.865</v>
      </c>
      <c r="M41" s="233" t="inlineStr">
        <is>
          <t>표점</t>
        </is>
      </c>
      <c r="N41" s="233" t="inlineStr">
        <is>
          <t>변표</t>
        </is>
      </c>
      <c r="O41" s="3" t="inlineStr">
        <is>
          <t>가31</t>
        </is>
      </c>
      <c r="BM41" s="759" t="n"/>
      <c r="BN41" s="759" t="n"/>
      <c r="BO41" s="759" t="n"/>
      <c r="BP41" s="759" t="n"/>
      <c r="BQ41" s="759" t="n"/>
      <c r="BR41" s="759" t="n"/>
      <c r="BS41" s="759" t="n"/>
      <c r="BT41" s="759" t="n"/>
      <c r="BU41" s="759" t="n"/>
      <c r="BV41" s="759" t="n"/>
      <c r="BW41" s="759" t="n"/>
      <c r="BX41" s="759" t="n"/>
      <c r="BY41" s="759" t="n"/>
      <c r="BZ41" s="759" t="n"/>
      <c r="CA41" s="759" t="n"/>
      <c r="ER41" s="759" t="n"/>
      <c r="ES41" s="759" t="n"/>
      <c r="ET41" s="759" t="n"/>
      <c r="EU41" s="759" t="n"/>
      <c r="EV41" s="759" t="n"/>
      <c r="EW41" s="759" t="n"/>
      <c r="EX41" s="759" t="n"/>
      <c r="EY41" s="759" t="n"/>
      <c r="EZ41" s="759" t="n"/>
      <c r="FA41" s="759" t="n"/>
      <c r="FB41" s="759" t="n"/>
      <c r="FC41" s="759" t="n"/>
      <c r="FD41" s="759" t="n"/>
      <c r="FE41" s="759" t="n"/>
      <c r="FF41" s="759" t="n"/>
      <c r="HW41" s="759" t="n"/>
      <c r="HX41" s="759" t="n"/>
      <c r="HY41" s="759" t="n"/>
      <c r="HZ41" s="759" t="n"/>
      <c r="IA41" s="759" t="n"/>
      <c r="IB41" s="759" t="n"/>
      <c r="IC41" s="759" t="n"/>
      <c r="ID41" s="759" t="n"/>
      <c r="IE41" s="759" t="n"/>
      <c r="IF41" s="759" t="n"/>
      <c r="IG41" s="759" t="n"/>
      <c r="IH41" s="759" t="n"/>
      <c r="II41" s="759" t="n"/>
      <c r="IJ41" s="759" t="n"/>
      <c r="IK41" s="759" t="n"/>
      <c r="LB41" s="759" t="n"/>
      <c r="LC41" s="759" t="n"/>
      <c r="LD41" s="759" t="n"/>
      <c r="LE41" s="759" t="n"/>
      <c r="LF41" s="759" t="n"/>
      <c r="LG41" s="759" t="n"/>
      <c r="LH41" s="759" t="n"/>
      <c r="LI41" s="759" t="n"/>
      <c r="LJ41" s="759" t="n"/>
      <c r="LK41" s="759" t="n"/>
      <c r="LL41" s="759" t="n"/>
      <c r="LM41" s="759" t="n"/>
      <c r="LN41" s="759" t="n"/>
      <c r="LO41" s="759" t="n"/>
      <c r="LP41" s="759" t="n"/>
      <c r="OG41" s="759" t="n"/>
      <c r="OH41" s="759" t="n"/>
      <c r="OI41" s="759" t="n"/>
      <c r="OJ41" s="759" t="n"/>
      <c r="OK41" s="759" t="n"/>
      <c r="OL41" s="759" t="n"/>
      <c r="OM41" s="759" t="n"/>
      <c r="ON41" s="759" t="n"/>
      <c r="OO41" s="759" t="n"/>
      <c r="OP41" s="759" t="n"/>
      <c r="OQ41" s="759" t="n"/>
      <c r="OR41" s="759" t="n"/>
      <c r="OS41" s="759" t="n"/>
      <c r="OT41" s="759" t="n"/>
      <c r="OU41" s="759" t="n"/>
    </row>
    <row r="42">
      <c r="A42" s="0" t="n">
        <v>5</v>
      </c>
      <c r="B42" s="0" t="n">
        <v>82</v>
      </c>
      <c r="C42" s="0" t="inlineStr">
        <is>
          <t>가</t>
        </is>
      </c>
      <c r="D42" s="0" t="inlineStr">
        <is>
          <t>연세대</t>
        </is>
      </c>
      <c r="E42" s="232" t="inlineStr">
        <is>
          <t>전기전자공(한마음학생)</t>
        </is>
      </c>
      <c r="F42" s="0" t="inlineStr">
        <is>
          <t>자연</t>
        </is>
      </c>
      <c r="G42" s="0" t="n">
        <v>1</v>
      </c>
      <c r="H42" s="0" t="n">
        <v>611.428</v>
      </c>
      <c r="I42" s="0" t="n">
        <v>610.091</v>
      </c>
      <c r="J42" s="0" t="n">
        <v>608.87</v>
      </c>
      <c r="K42" s="0" t="n">
        <v>606.112</v>
      </c>
      <c r="L42" s="0" t="n">
        <v>601.874</v>
      </c>
      <c r="M42" s="233" t="inlineStr">
        <is>
          <t>표점</t>
        </is>
      </c>
      <c r="N42" s="233" t="inlineStr">
        <is>
          <t>변표</t>
        </is>
      </c>
      <c r="O42" s="3" t="inlineStr">
        <is>
          <t>가32</t>
        </is>
      </c>
      <c r="BM42" s="759" t="n"/>
      <c r="BN42" s="759" t="n"/>
      <c r="BO42" s="759" t="n"/>
      <c r="BP42" s="759" t="n"/>
      <c r="BQ42" s="759" t="n"/>
      <c r="BR42" s="759" t="n"/>
      <c r="BS42" s="759" t="n"/>
      <c r="BT42" s="759" t="n"/>
      <c r="BU42" s="759" t="n"/>
      <c r="BV42" s="759" t="n"/>
      <c r="BW42" s="759" t="n"/>
      <c r="BX42" s="759" t="n"/>
      <c r="BY42" s="759" t="n"/>
      <c r="BZ42" s="759" t="n"/>
      <c r="CA42" s="759" t="n"/>
      <c r="ER42" s="759" t="n"/>
      <c r="ES42" s="759" t="n"/>
      <c r="ET42" s="759" t="n"/>
      <c r="EU42" s="759" t="n"/>
      <c r="EV42" s="759" t="n"/>
      <c r="EW42" s="759" t="n"/>
      <c r="EX42" s="759" t="n"/>
      <c r="EY42" s="759" t="n"/>
      <c r="EZ42" s="759" t="n"/>
      <c r="FA42" s="759" t="n"/>
      <c r="FB42" s="759" t="n"/>
      <c r="FC42" s="759" t="n"/>
      <c r="FD42" s="759" t="n"/>
      <c r="FE42" s="759" t="n"/>
      <c r="FF42" s="759" t="n"/>
      <c r="HW42" s="759" t="n"/>
      <c r="HX42" s="759" t="n"/>
      <c r="HY42" s="759" t="n"/>
      <c r="HZ42" s="759" t="n"/>
      <c r="IA42" s="759" t="n"/>
      <c r="IB42" s="759" t="n"/>
      <c r="IC42" s="759" t="n"/>
      <c r="ID42" s="759" t="n"/>
      <c r="IE42" s="759" t="n"/>
      <c r="IF42" s="759" t="n"/>
      <c r="IG42" s="759" t="n"/>
      <c r="IH42" s="759" t="n"/>
      <c r="II42" s="759" t="n"/>
      <c r="IJ42" s="759" t="n"/>
      <c r="IK42" s="759" t="n"/>
      <c r="LB42" s="759" t="n"/>
      <c r="LC42" s="759" t="n"/>
      <c r="LD42" s="759" t="n"/>
      <c r="LE42" s="759" t="n"/>
      <c r="LF42" s="759" t="n"/>
      <c r="LG42" s="759" t="n"/>
      <c r="LH42" s="759" t="n"/>
      <c r="LI42" s="759" t="n"/>
      <c r="LJ42" s="759" t="n"/>
      <c r="LK42" s="759" t="n"/>
      <c r="LL42" s="759" t="n"/>
      <c r="LM42" s="759" t="n"/>
      <c r="LN42" s="759" t="n"/>
      <c r="LO42" s="759" t="n"/>
      <c r="LP42" s="759" t="n"/>
      <c r="OG42" s="759" t="n"/>
      <c r="OH42" s="759" t="n"/>
      <c r="OI42" s="759" t="n"/>
      <c r="OJ42" s="759" t="n"/>
      <c r="OK42" s="759" t="n"/>
      <c r="OL42" s="759" t="n"/>
      <c r="OM42" s="759" t="n"/>
      <c r="ON42" s="759" t="n"/>
      <c r="OO42" s="759" t="n"/>
      <c r="OP42" s="759" t="n"/>
      <c r="OQ42" s="759" t="n"/>
      <c r="OR42" s="759" t="n"/>
      <c r="OS42" s="759" t="n"/>
      <c r="OT42" s="759" t="n"/>
      <c r="OU42" s="759" t="n"/>
    </row>
    <row r="43">
      <c r="A43" s="0" t="n">
        <v>5</v>
      </c>
      <c r="B43" s="0" t="n">
        <v>85</v>
      </c>
      <c r="C43" s="0" t="inlineStr">
        <is>
          <t>가</t>
        </is>
      </c>
      <c r="D43" s="0" t="inlineStr">
        <is>
          <t>연세대</t>
        </is>
      </c>
      <c r="E43" s="232" t="inlineStr">
        <is>
          <t>자연계열(한마음학생)</t>
        </is>
      </c>
      <c r="F43" s="0" t="inlineStr">
        <is>
          <t>자연</t>
        </is>
      </c>
      <c r="G43" s="0" t="n">
        <v>1</v>
      </c>
      <c r="H43" s="0" t="n">
        <v>608.675</v>
      </c>
      <c r="I43" s="0" t="n">
        <v>607.292</v>
      </c>
      <c r="J43" s="0" t="n">
        <v>606.308</v>
      </c>
      <c r="K43" s="0" t="n">
        <v>602.827</v>
      </c>
      <c r="L43" s="0" t="n">
        <v>598.9930000000001</v>
      </c>
      <c r="M43" s="233" t="inlineStr">
        <is>
          <t>표점</t>
        </is>
      </c>
      <c r="N43" s="233" t="inlineStr">
        <is>
          <t>변표</t>
        </is>
      </c>
      <c r="O43" s="3" t="inlineStr">
        <is>
          <t>가33</t>
        </is>
      </c>
      <c r="BM43" s="759" t="n"/>
      <c r="BN43" s="759" t="n"/>
      <c r="BO43" s="759" t="n"/>
      <c r="BP43" s="759" t="n"/>
      <c r="BQ43" s="759" t="n"/>
      <c r="BR43" s="759" t="n"/>
      <c r="BS43" s="759" t="n"/>
      <c r="BT43" s="759" t="n"/>
      <c r="BU43" s="759" t="n"/>
      <c r="BV43" s="759" t="n"/>
      <c r="BW43" s="759" t="n"/>
      <c r="BX43" s="759" t="n"/>
      <c r="BY43" s="759" t="n"/>
      <c r="BZ43" s="759" t="n"/>
      <c r="CA43" s="759" t="n"/>
      <c r="ER43" s="759" t="n"/>
      <c r="ES43" s="759" t="n"/>
      <c r="ET43" s="759" t="n"/>
      <c r="EU43" s="759" t="n"/>
      <c r="EV43" s="759" t="n"/>
      <c r="EW43" s="759" t="n"/>
      <c r="EX43" s="759" t="n"/>
      <c r="EY43" s="759" t="n"/>
      <c r="EZ43" s="759" t="n"/>
      <c r="FA43" s="759" t="n"/>
      <c r="FB43" s="759" t="n"/>
      <c r="FC43" s="759" t="n"/>
      <c r="FD43" s="759" t="n"/>
      <c r="FE43" s="759" t="n"/>
      <c r="FF43" s="759" t="n"/>
      <c r="HW43" s="759" t="n"/>
      <c r="HX43" s="759" t="n"/>
      <c r="HY43" s="759" t="n"/>
      <c r="HZ43" s="759" t="n"/>
      <c r="IA43" s="759" t="n"/>
      <c r="IB43" s="759" t="n"/>
      <c r="IC43" s="759" t="n"/>
      <c r="ID43" s="759" t="n"/>
      <c r="IE43" s="759" t="n"/>
      <c r="IF43" s="759" t="n"/>
      <c r="IG43" s="759" t="n"/>
      <c r="IH43" s="759" t="n"/>
      <c r="II43" s="759" t="n"/>
      <c r="IJ43" s="759" t="n"/>
      <c r="IK43" s="759" t="n"/>
      <c r="LB43" s="759" t="n"/>
      <c r="LC43" s="759" t="n"/>
      <c r="LD43" s="759" t="n"/>
      <c r="LE43" s="759" t="n"/>
      <c r="LF43" s="759" t="n"/>
      <c r="LG43" s="759" t="n"/>
      <c r="LH43" s="759" t="n"/>
      <c r="LI43" s="759" t="n"/>
      <c r="LJ43" s="759" t="n"/>
      <c r="LK43" s="759" t="n"/>
      <c r="LL43" s="759" t="n"/>
      <c r="LM43" s="759" t="n"/>
      <c r="LN43" s="759" t="n"/>
      <c r="LO43" s="759" t="n"/>
      <c r="LP43" s="759" t="n"/>
      <c r="OG43" s="759" t="n"/>
      <c r="OH43" s="759" t="n"/>
      <c r="OI43" s="759" t="n"/>
      <c r="OJ43" s="759" t="n"/>
      <c r="OK43" s="759" t="n"/>
      <c r="OL43" s="759" t="n"/>
      <c r="OM43" s="759" t="n"/>
      <c r="ON43" s="759" t="n"/>
      <c r="OO43" s="759" t="n"/>
      <c r="OP43" s="759" t="n"/>
      <c r="OQ43" s="759" t="n"/>
      <c r="OR43" s="759" t="n"/>
      <c r="OS43" s="759" t="n"/>
      <c r="OT43" s="759" t="n"/>
      <c r="OU43" s="759" t="n"/>
    </row>
    <row r="44">
      <c r="A44" s="0" t="n">
        <v>6</v>
      </c>
      <c r="B44" s="0" t="n">
        <v>94</v>
      </c>
      <c r="C44" s="0" t="inlineStr">
        <is>
          <t>가</t>
        </is>
      </c>
      <c r="D44" s="0" t="inlineStr">
        <is>
          <t>연세대</t>
        </is>
      </c>
      <c r="E44" s="232" t="inlineStr">
        <is>
          <t>경제학부</t>
        </is>
      </c>
      <c r="F44" s="0" t="inlineStr">
        <is>
          <t>통합</t>
        </is>
      </c>
      <c r="G44" s="0" t="n">
        <v>1</v>
      </c>
      <c r="H44" s="0" t="n">
        <v>669.875</v>
      </c>
      <c r="I44" s="0" t="n">
        <v>669.002</v>
      </c>
      <c r="J44" s="0" t="n">
        <v>667.715</v>
      </c>
      <c r="K44" s="0" t="n">
        <v>665.258</v>
      </c>
      <c r="L44" s="0" t="n">
        <v>663.74</v>
      </c>
      <c r="M44" s="233" t="inlineStr">
        <is>
          <t>표점</t>
        </is>
      </c>
      <c r="N44" s="233" t="inlineStr">
        <is>
          <t>변표</t>
        </is>
      </c>
      <c r="O44" s="3" t="inlineStr">
        <is>
          <t>가34</t>
        </is>
      </c>
      <c r="BM44" s="759" t="n"/>
      <c r="BN44" s="759" t="n"/>
      <c r="BO44" s="759" t="n"/>
      <c r="BP44" s="759" t="n"/>
      <c r="BQ44" s="759" t="n"/>
      <c r="BR44" s="759" t="n"/>
      <c r="BS44" s="759" t="n"/>
      <c r="BT44" s="759" t="n"/>
      <c r="BU44" s="759" t="n"/>
      <c r="BV44" s="759" t="n"/>
      <c r="BW44" s="759" t="n"/>
      <c r="BX44" s="759" t="n"/>
      <c r="BY44" s="759" t="n"/>
      <c r="BZ44" s="759" t="n"/>
      <c r="CA44" s="759" t="n"/>
      <c r="ER44" s="759" t="n"/>
      <c r="ES44" s="759" t="n"/>
      <c r="ET44" s="759" t="n"/>
      <c r="EU44" s="759" t="n"/>
      <c r="EV44" s="759" t="n"/>
      <c r="EW44" s="759" t="n"/>
      <c r="EX44" s="759" t="n"/>
      <c r="EY44" s="759" t="n"/>
      <c r="EZ44" s="759" t="n"/>
      <c r="FA44" s="759" t="n"/>
      <c r="FB44" s="759" t="n"/>
      <c r="FC44" s="759" t="n"/>
      <c r="FD44" s="759" t="n"/>
      <c r="FE44" s="759" t="n"/>
      <c r="FF44" s="759" t="n"/>
      <c r="HW44" s="759" t="n"/>
      <c r="HX44" s="759" t="n"/>
      <c r="HY44" s="759" t="n"/>
      <c r="HZ44" s="759" t="n"/>
      <c r="IA44" s="759" t="n"/>
      <c r="IB44" s="759" t="n"/>
      <c r="IC44" s="759" t="n"/>
      <c r="ID44" s="759" t="n"/>
      <c r="IE44" s="759" t="n"/>
      <c r="IF44" s="759" t="n"/>
      <c r="IG44" s="759" t="n"/>
      <c r="IH44" s="759" t="n"/>
      <c r="II44" s="759" t="n"/>
      <c r="IJ44" s="759" t="n"/>
      <c r="IK44" s="759" t="n"/>
      <c r="LB44" s="759" t="n"/>
      <c r="LC44" s="759" t="n"/>
      <c r="LD44" s="759" t="n"/>
      <c r="LE44" s="759" t="n"/>
      <c r="LF44" s="759" t="n"/>
      <c r="LG44" s="759" t="n"/>
      <c r="LH44" s="759" t="n"/>
      <c r="LI44" s="759" t="n"/>
      <c r="LJ44" s="759" t="n"/>
      <c r="LK44" s="759" t="n"/>
      <c r="LL44" s="759" t="n"/>
      <c r="LM44" s="759" t="n"/>
      <c r="LN44" s="759" t="n"/>
      <c r="LO44" s="759" t="n"/>
      <c r="LP44" s="759" t="n"/>
      <c r="OG44" s="759" t="n"/>
      <c r="OH44" s="759" t="n"/>
      <c r="OI44" s="759" t="n"/>
      <c r="OJ44" s="759" t="n"/>
      <c r="OK44" s="759" t="n"/>
      <c r="OL44" s="759" t="n"/>
      <c r="OM44" s="759" t="n"/>
      <c r="ON44" s="759" t="n"/>
      <c r="OO44" s="759" t="n"/>
      <c r="OP44" s="759" t="n"/>
      <c r="OQ44" s="759" t="n"/>
      <c r="OR44" s="759" t="n"/>
      <c r="OS44" s="759" t="n"/>
      <c r="OT44" s="759" t="n"/>
      <c r="OU44" s="759" t="n"/>
    </row>
    <row r="45">
      <c r="A45" s="0" t="n">
        <v>6</v>
      </c>
      <c r="B45" s="0" t="n">
        <v>95</v>
      </c>
      <c r="C45" s="0" t="inlineStr">
        <is>
          <t>가</t>
        </is>
      </c>
      <c r="D45" s="0" t="inlineStr">
        <is>
          <t>연세대</t>
        </is>
      </c>
      <c r="E45" s="232" t="inlineStr">
        <is>
          <t>경영학과</t>
        </is>
      </c>
      <c r="F45" s="0" t="inlineStr">
        <is>
          <t>통합</t>
        </is>
      </c>
      <c r="G45" s="0" t="n">
        <v>1</v>
      </c>
      <c r="H45" s="0" t="n">
        <v>670.114</v>
      </c>
      <c r="I45" s="0" t="n">
        <v>669.103</v>
      </c>
      <c r="J45" s="0" t="n">
        <v>667.715</v>
      </c>
      <c r="K45" s="0" t="n">
        <v>666.3440000000001</v>
      </c>
      <c r="L45" s="0" t="n">
        <v>661.862</v>
      </c>
      <c r="M45" s="233" t="inlineStr">
        <is>
          <t>표점</t>
        </is>
      </c>
      <c r="N45" s="233" t="inlineStr">
        <is>
          <t>변표</t>
        </is>
      </c>
      <c r="O45" s="3" t="inlineStr">
        <is>
          <t>가35</t>
        </is>
      </c>
      <c r="BM45" s="759" t="n"/>
      <c r="BN45" s="759" t="n"/>
      <c r="BO45" s="759" t="n"/>
      <c r="BP45" s="759" t="n"/>
      <c r="BQ45" s="759" t="n"/>
      <c r="BR45" s="759" t="n"/>
      <c r="BS45" s="759" t="n"/>
      <c r="BT45" s="759" t="n"/>
      <c r="BU45" s="759" t="n"/>
      <c r="BV45" s="759" t="n"/>
      <c r="BW45" s="759" t="n"/>
      <c r="BX45" s="759" t="n"/>
      <c r="BY45" s="759" t="n"/>
      <c r="BZ45" s="759" t="n"/>
      <c r="CA45" s="759" t="n"/>
      <c r="ER45" s="759" t="n"/>
      <c r="ES45" s="759" t="n"/>
      <c r="ET45" s="759" t="n"/>
      <c r="EU45" s="759" t="n"/>
      <c r="EV45" s="759" t="n"/>
      <c r="EW45" s="759" t="n"/>
      <c r="EX45" s="759" t="n"/>
      <c r="EY45" s="759" t="n"/>
      <c r="EZ45" s="759" t="n"/>
      <c r="FA45" s="759" t="n"/>
      <c r="FB45" s="759" t="n"/>
      <c r="FC45" s="759" t="n"/>
      <c r="FD45" s="759" t="n"/>
      <c r="FE45" s="759" t="n"/>
      <c r="FF45" s="759" t="n"/>
      <c r="HW45" s="759" t="n"/>
      <c r="HX45" s="759" t="n"/>
      <c r="HY45" s="759" t="n"/>
      <c r="HZ45" s="759" t="n"/>
      <c r="IA45" s="759" t="n"/>
      <c r="IB45" s="759" t="n"/>
      <c r="IC45" s="759" t="n"/>
      <c r="ID45" s="759" t="n"/>
      <c r="IE45" s="759" t="n"/>
      <c r="IF45" s="759" t="n"/>
      <c r="IG45" s="759" t="n"/>
      <c r="IH45" s="759" t="n"/>
      <c r="II45" s="759" t="n"/>
      <c r="IJ45" s="759" t="n"/>
      <c r="IK45" s="759" t="n"/>
      <c r="LB45" s="759" t="n"/>
      <c r="LC45" s="759" t="n"/>
      <c r="LD45" s="759" t="n"/>
      <c r="LE45" s="759" t="n"/>
      <c r="LF45" s="759" t="n"/>
      <c r="LG45" s="759" t="n"/>
      <c r="LH45" s="759" t="n"/>
      <c r="LI45" s="759" t="n"/>
      <c r="LJ45" s="759" t="n"/>
      <c r="LK45" s="759" t="n"/>
      <c r="LL45" s="759" t="n"/>
      <c r="LM45" s="759" t="n"/>
      <c r="LN45" s="759" t="n"/>
      <c r="LO45" s="759" t="n"/>
      <c r="LP45" s="759" t="n"/>
      <c r="OG45" s="759" t="n"/>
      <c r="OH45" s="759" t="n"/>
      <c r="OI45" s="759" t="n"/>
      <c r="OJ45" s="759" t="n"/>
      <c r="OK45" s="759" t="n"/>
      <c r="OL45" s="759" t="n"/>
      <c r="OM45" s="759" t="n"/>
      <c r="ON45" s="759" t="n"/>
      <c r="OO45" s="759" t="n"/>
      <c r="OP45" s="759" t="n"/>
      <c r="OQ45" s="759" t="n"/>
      <c r="OR45" s="759" t="n"/>
      <c r="OS45" s="759" t="n"/>
      <c r="OT45" s="759" t="n"/>
      <c r="OU45" s="759" t="n"/>
    </row>
    <row r="46">
      <c r="A46" s="0" t="n">
        <v>268</v>
      </c>
      <c r="B46" s="0" t="n">
        <v>92</v>
      </c>
      <c r="C46" s="0" t="inlineStr">
        <is>
          <t>가</t>
        </is>
      </c>
      <c r="D46" s="0" t="inlineStr">
        <is>
          <t>연세대</t>
        </is>
      </c>
      <c r="E46" s="232" t="inlineStr">
        <is>
          <t>식품영양학과</t>
        </is>
      </c>
      <c r="F46" s="0" t="inlineStr">
        <is>
          <t>통합</t>
        </is>
      </c>
      <c r="G46" s="0" t="n">
        <v>1</v>
      </c>
      <c r="H46" s="0" t="n">
        <v>677.9930000000001</v>
      </c>
      <c r="I46" s="0" t="n">
        <v>676.231</v>
      </c>
      <c r="J46" s="0" t="n">
        <v>675.296</v>
      </c>
      <c r="K46" s="0" t="n">
        <v>673.7809999999999</v>
      </c>
      <c r="L46" s="0" t="n">
        <v>666.74</v>
      </c>
      <c r="M46" s="233" t="inlineStr">
        <is>
          <t>표점</t>
        </is>
      </c>
      <c r="N46" s="233" t="inlineStr">
        <is>
          <t>변표</t>
        </is>
      </c>
      <c r="O46" s="3" t="inlineStr">
        <is>
          <t>가36</t>
        </is>
      </c>
      <c r="BM46" s="759" t="n"/>
      <c r="BN46" s="759" t="n"/>
      <c r="BO46" s="759" t="n"/>
      <c r="BP46" s="759" t="n"/>
      <c r="BQ46" s="759" t="n"/>
      <c r="BR46" s="759" t="n"/>
      <c r="BS46" s="759" t="n"/>
      <c r="BT46" s="759" t="n"/>
      <c r="BU46" s="759" t="n"/>
      <c r="BV46" s="759" t="n"/>
      <c r="BW46" s="759" t="n"/>
      <c r="BX46" s="759" t="n"/>
      <c r="BY46" s="759" t="n"/>
      <c r="BZ46" s="759" t="n"/>
      <c r="CA46" s="759" t="n"/>
      <c r="ER46" s="759" t="n"/>
      <c r="ES46" s="759" t="n"/>
      <c r="ET46" s="759" t="n"/>
      <c r="EU46" s="759" t="n"/>
      <c r="EV46" s="759" t="n"/>
      <c r="EW46" s="759" t="n"/>
      <c r="EX46" s="759" t="n"/>
      <c r="EY46" s="759" t="n"/>
      <c r="EZ46" s="759" t="n"/>
      <c r="FA46" s="759" t="n"/>
      <c r="FB46" s="759" t="n"/>
      <c r="FC46" s="759" t="n"/>
      <c r="FD46" s="759" t="n"/>
      <c r="FE46" s="759" t="n"/>
      <c r="FF46" s="759" t="n"/>
      <c r="HW46" s="759" t="n"/>
      <c r="HX46" s="759" t="n"/>
      <c r="HY46" s="759" t="n"/>
      <c r="HZ46" s="759" t="n"/>
      <c r="IA46" s="759" t="n"/>
      <c r="IB46" s="759" t="n"/>
      <c r="IC46" s="759" t="n"/>
      <c r="ID46" s="759" t="n"/>
      <c r="IE46" s="759" t="n"/>
      <c r="IF46" s="759" t="n"/>
      <c r="IG46" s="759" t="n"/>
      <c r="IH46" s="759" t="n"/>
      <c r="II46" s="759" t="n"/>
      <c r="IJ46" s="759" t="n"/>
      <c r="IK46" s="759" t="n"/>
      <c r="LB46" s="759" t="n"/>
      <c r="LC46" s="759" t="n"/>
      <c r="LD46" s="759" t="n"/>
      <c r="LE46" s="759" t="n"/>
      <c r="LF46" s="759" t="n"/>
      <c r="LG46" s="759" t="n"/>
      <c r="LH46" s="759" t="n"/>
      <c r="LI46" s="759" t="n"/>
      <c r="LJ46" s="759" t="n"/>
      <c r="LK46" s="759" t="n"/>
      <c r="LL46" s="759" t="n"/>
      <c r="LM46" s="759" t="n"/>
      <c r="LN46" s="759" t="n"/>
      <c r="LO46" s="759" t="n"/>
      <c r="LP46" s="759" t="n"/>
      <c r="OG46" s="759" t="n"/>
      <c r="OH46" s="759" t="n"/>
      <c r="OI46" s="759" t="n"/>
      <c r="OJ46" s="759" t="n"/>
      <c r="OK46" s="759" t="n"/>
      <c r="OL46" s="759" t="n"/>
      <c r="OM46" s="759" t="n"/>
      <c r="ON46" s="759" t="n"/>
      <c r="OO46" s="759" t="n"/>
      <c r="OP46" s="759" t="n"/>
      <c r="OQ46" s="759" t="n"/>
      <c r="OR46" s="759" t="n"/>
      <c r="OS46" s="759" t="n"/>
      <c r="OT46" s="759" t="n"/>
      <c r="OU46" s="759" t="n"/>
    </row>
    <row r="47">
      <c r="A47" s="0" t="n">
        <v>8</v>
      </c>
      <c r="B47" s="0" t="n">
        <v>118</v>
      </c>
      <c r="C47" s="0" t="inlineStr">
        <is>
          <t>가</t>
        </is>
      </c>
      <c r="D47" s="0" t="inlineStr">
        <is>
          <t>연세대</t>
        </is>
      </c>
      <c r="E47" s="232" t="inlineStr">
        <is>
          <t>융합과학공학부</t>
        </is>
      </c>
      <c r="F47" s="0" t="inlineStr">
        <is>
          <t>통합</t>
        </is>
      </c>
      <c r="G47" s="0" t="n">
        <v>1</v>
      </c>
      <c r="H47" s="0" t="n">
        <v>643.59</v>
      </c>
      <c r="I47" s="0" t="n">
        <v>642.448</v>
      </c>
      <c r="J47" s="0" t="n">
        <v>641.067</v>
      </c>
      <c r="K47" s="0" t="n">
        <v>639.818</v>
      </c>
      <c r="L47" s="0" t="n">
        <v>637.448</v>
      </c>
      <c r="M47" s="233" t="inlineStr">
        <is>
          <t>표점</t>
        </is>
      </c>
      <c r="N47" s="233" t="inlineStr">
        <is>
          <t>변표</t>
        </is>
      </c>
      <c r="O47" s="3" t="inlineStr">
        <is>
          <t>가37</t>
        </is>
      </c>
      <c r="BM47" s="759" t="n"/>
      <c r="BN47" s="759" t="n"/>
      <c r="BO47" s="759" t="n"/>
      <c r="BP47" s="759" t="n"/>
      <c r="BQ47" s="759" t="n"/>
      <c r="BR47" s="759" t="n"/>
      <c r="BS47" s="759" t="n"/>
      <c r="BT47" s="759" t="n"/>
      <c r="BU47" s="759" t="n"/>
      <c r="BV47" s="759" t="n"/>
      <c r="BW47" s="759" t="n"/>
      <c r="BX47" s="759" t="n"/>
      <c r="BY47" s="759" t="n"/>
      <c r="BZ47" s="759" t="n"/>
      <c r="CA47" s="759" t="n"/>
      <c r="ER47" s="759" t="n"/>
      <c r="ES47" s="759" t="n"/>
      <c r="ET47" s="759" t="n"/>
      <c r="EU47" s="759" t="n"/>
      <c r="EV47" s="759" t="n"/>
      <c r="EW47" s="759" t="n"/>
      <c r="EX47" s="759" t="n"/>
      <c r="EY47" s="759" t="n"/>
      <c r="EZ47" s="759" t="n"/>
      <c r="FA47" s="759" t="n"/>
      <c r="FB47" s="759" t="n"/>
      <c r="FC47" s="759" t="n"/>
      <c r="FD47" s="759" t="n"/>
      <c r="FE47" s="759" t="n"/>
      <c r="FF47" s="759" t="n"/>
      <c r="HW47" s="759" t="n"/>
      <c r="HX47" s="759" t="n"/>
      <c r="HY47" s="759" t="n"/>
      <c r="HZ47" s="759" t="n"/>
      <c r="IA47" s="759" t="n"/>
      <c r="IB47" s="759" t="n"/>
      <c r="IC47" s="759" t="n"/>
      <c r="ID47" s="759" t="n"/>
      <c r="IE47" s="759" t="n"/>
      <c r="IF47" s="759" t="n"/>
      <c r="IG47" s="759" t="n"/>
      <c r="IH47" s="759" t="n"/>
      <c r="II47" s="759" t="n"/>
      <c r="IJ47" s="759" t="n"/>
      <c r="IK47" s="759" t="n"/>
      <c r="LB47" s="759" t="n"/>
      <c r="LC47" s="759" t="n"/>
      <c r="LD47" s="759" t="n"/>
      <c r="LE47" s="759" t="n"/>
      <c r="LF47" s="759" t="n"/>
      <c r="LG47" s="759" t="n"/>
      <c r="LH47" s="759" t="n"/>
      <c r="LI47" s="759" t="n"/>
      <c r="LJ47" s="759" t="n"/>
      <c r="LK47" s="759" t="n"/>
      <c r="LL47" s="759" t="n"/>
      <c r="LM47" s="759" t="n"/>
      <c r="LN47" s="759" t="n"/>
      <c r="LO47" s="759" t="n"/>
      <c r="LP47" s="759" t="n"/>
      <c r="OG47" s="759" t="n"/>
      <c r="OH47" s="759" t="n"/>
      <c r="OI47" s="759" t="n"/>
      <c r="OJ47" s="759" t="n"/>
      <c r="OK47" s="759" t="n"/>
      <c r="OL47" s="759" t="n"/>
      <c r="OM47" s="759" t="n"/>
      <c r="ON47" s="759" t="n"/>
      <c r="OO47" s="759" t="n"/>
      <c r="OP47" s="759" t="n"/>
      <c r="OQ47" s="759" t="n"/>
      <c r="OR47" s="759" t="n"/>
      <c r="OS47" s="759" t="n"/>
      <c r="OT47" s="759" t="n"/>
      <c r="OU47" s="759" t="n"/>
    </row>
    <row r="48">
      <c r="A48" s="0" t="n">
        <v>268</v>
      </c>
      <c r="B48" s="0" t="n">
        <v>91</v>
      </c>
      <c r="C48" s="0" t="inlineStr">
        <is>
          <t>가</t>
        </is>
      </c>
      <c r="D48" s="0" t="inlineStr">
        <is>
          <t>연세대</t>
        </is>
      </c>
      <c r="E48" s="232" t="inlineStr">
        <is>
          <t>의류환경학과</t>
        </is>
      </c>
      <c r="F48" s="0" t="inlineStr">
        <is>
          <t>통합</t>
        </is>
      </c>
      <c r="G48" s="0" t="n">
        <v>1</v>
      </c>
      <c r="H48" s="0" t="n">
        <v>676.14</v>
      </c>
      <c r="I48" s="0" t="n">
        <v>675.562</v>
      </c>
      <c r="J48" s="0" t="n">
        <v>674.715</v>
      </c>
      <c r="K48" s="0" t="n">
        <v>671.191</v>
      </c>
      <c r="L48" s="0" t="n">
        <v>666.107</v>
      </c>
      <c r="M48" s="233" t="inlineStr">
        <is>
          <t>표점</t>
        </is>
      </c>
      <c r="N48" s="233" t="inlineStr">
        <is>
          <t>변표</t>
        </is>
      </c>
      <c r="O48" s="3" t="inlineStr">
        <is>
          <t>가38</t>
        </is>
      </c>
      <c r="BM48" s="759" t="n"/>
      <c r="BN48" s="759" t="n"/>
      <c r="BO48" s="759" t="n"/>
      <c r="BP48" s="759" t="n"/>
      <c r="BQ48" s="759" t="n"/>
      <c r="BR48" s="759" t="n"/>
      <c r="BS48" s="759" t="n"/>
      <c r="BT48" s="759" t="n"/>
      <c r="BU48" s="759" t="n"/>
      <c r="BV48" s="759" t="n"/>
      <c r="BW48" s="759" t="n"/>
      <c r="BX48" s="759" t="n"/>
      <c r="BY48" s="759" t="n"/>
      <c r="BZ48" s="759" t="n"/>
      <c r="CA48" s="759" t="n"/>
      <c r="ER48" s="759" t="n"/>
      <c r="ES48" s="759" t="n"/>
      <c r="ET48" s="759" t="n"/>
      <c r="EU48" s="759" t="n"/>
      <c r="EV48" s="759" t="n"/>
      <c r="EW48" s="759" t="n"/>
      <c r="EX48" s="759" t="n"/>
      <c r="EY48" s="759" t="n"/>
      <c r="EZ48" s="759" t="n"/>
      <c r="FA48" s="759" t="n"/>
      <c r="FB48" s="759" t="n"/>
      <c r="FC48" s="759" t="n"/>
      <c r="FD48" s="759" t="n"/>
      <c r="FE48" s="759" t="n"/>
      <c r="FF48" s="759" t="n"/>
      <c r="HW48" s="759" t="n"/>
      <c r="HX48" s="759" t="n"/>
      <c r="HY48" s="759" t="n"/>
      <c r="HZ48" s="759" t="n"/>
      <c r="IA48" s="759" t="n"/>
      <c r="IB48" s="759" t="n"/>
      <c r="IC48" s="759" t="n"/>
      <c r="ID48" s="759" t="n"/>
      <c r="IE48" s="759" t="n"/>
      <c r="IF48" s="759" t="n"/>
      <c r="IG48" s="759" t="n"/>
      <c r="IH48" s="759" t="n"/>
      <c r="II48" s="759" t="n"/>
      <c r="IJ48" s="759" t="n"/>
      <c r="IK48" s="759" t="n"/>
      <c r="LB48" s="759" t="n"/>
      <c r="LC48" s="759" t="n"/>
      <c r="LD48" s="759" t="n"/>
      <c r="LE48" s="759" t="n"/>
      <c r="LF48" s="759" t="n"/>
      <c r="LG48" s="759" t="n"/>
      <c r="LH48" s="759" t="n"/>
      <c r="LI48" s="759" t="n"/>
      <c r="LJ48" s="759" t="n"/>
      <c r="LK48" s="759" t="n"/>
      <c r="LL48" s="759" t="n"/>
      <c r="LM48" s="759" t="n"/>
      <c r="LN48" s="759" t="n"/>
      <c r="LO48" s="759" t="n"/>
      <c r="LP48" s="759" t="n"/>
      <c r="OG48" s="759" t="n"/>
      <c r="OH48" s="759" t="n"/>
      <c r="OI48" s="759" t="n"/>
      <c r="OJ48" s="759" t="n"/>
      <c r="OK48" s="759" t="n"/>
      <c r="OL48" s="759" t="n"/>
      <c r="OM48" s="759" t="n"/>
      <c r="ON48" s="759" t="n"/>
      <c r="OO48" s="759" t="n"/>
      <c r="OP48" s="759" t="n"/>
      <c r="OQ48" s="759" t="n"/>
      <c r="OR48" s="759" t="n"/>
      <c r="OS48" s="759" t="n"/>
      <c r="OT48" s="759" t="n"/>
      <c r="OU48" s="759" t="n"/>
    </row>
    <row r="49">
      <c r="A49" s="0" t="n">
        <v>6</v>
      </c>
      <c r="B49" s="0" t="n">
        <v>119</v>
      </c>
      <c r="C49" s="0" t="inlineStr">
        <is>
          <t>가</t>
        </is>
      </c>
      <c r="D49" s="0" t="inlineStr">
        <is>
          <t>연세대</t>
        </is>
      </c>
      <c r="E49" s="232" t="inlineStr">
        <is>
          <t>상경계열</t>
        </is>
      </c>
      <c r="F49" s="0" t="inlineStr">
        <is>
          <t>통합</t>
        </is>
      </c>
      <c r="G49" s="0" t="n">
        <v>1</v>
      </c>
      <c r="H49" s="0" t="n">
        <v>669.002</v>
      </c>
      <c r="I49" s="0" t="n">
        <v>668.178</v>
      </c>
      <c r="J49" s="0" t="n">
        <v>666.938</v>
      </c>
      <c r="K49" s="0" t="n">
        <v>664.193</v>
      </c>
      <c r="L49" s="0" t="n">
        <v>663.283</v>
      </c>
      <c r="M49" s="233" t="inlineStr">
        <is>
          <t>표점</t>
        </is>
      </c>
      <c r="N49" s="233" t="inlineStr">
        <is>
          <t>변표</t>
        </is>
      </c>
      <c r="O49" s="3" t="inlineStr">
        <is>
          <t>가39</t>
        </is>
      </c>
      <c r="BM49" s="759" t="n"/>
      <c r="BN49" s="759" t="n"/>
      <c r="BO49" s="759" t="n"/>
      <c r="BP49" s="759" t="n"/>
      <c r="BQ49" s="759" t="n"/>
      <c r="BR49" s="759" t="n"/>
      <c r="BS49" s="759" t="n"/>
      <c r="BT49" s="759" t="n"/>
      <c r="BU49" s="759" t="n"/>
      <c r="BV49" s="759" t="n"/>
      <c r="BW49" s="759" t="n"/>
      <c r="BX49" s="759" t="n"/>
      <c r="BY49" s="759" t="n"/>
      <c r="BZ49" s="759" t="n"/>
      <c r="CA49" s="759" t="n"/>
      <c r="ER49" s="759" t="n"/>
      <c r="ES49" s="759" t="n"/>
      <c r="ET49" s="759" t="n"/>
      <c r="EU49" s="759" t="n"/>
      <c r="EV49" s="759" t="n"/>
      <c r="EW49" s="759" t="n"/>
      <c r="EX49" s="759" t="n"/>
      <c r="EY49" s="759" t="n"/>
      <c r="EZ49" s="759" t="n"/>
      <c r="FA49" s="759" t="n"/>
      <c r="FB49" s="759" t="n"/>
      <c r="FC49" s="759" t="n"/>
      <c r="FD49" s="759" t="n"/>
      <c r="FE49" s="759" t="n"/>
      <c r="FF49" s="759" t="n"/>
      <c r="HW49" s="759" t="n"/>
      <c r="HX49" s="759" t="n"/>
      <c r="HY49" s="759" t="n"/>
      <c r="HZ49" s="759" t="n"/>
      <c r="IA49" s="759" t="n"/>
      <c r="IB49" s="759" t="n"/>
      <c r="IC49" s="759" t="n"/>
      <c r="ID49" s="759" t="n"/>
      <c r="IE49" s="759" t="n"/>
      <c r="IF49" s="759" t="n"/>
      <c r="IG49" s="759" t="n"/>
      <c r="IH49" s="759" t="n"/>
      <c r="II49" s="759" t="n"/>
      <c r="IJ49" s="759" t="n"/>
      <c r="IK49" s="759" t="n"/>
      <c r="LB49" s="759" t="n"/>
      <c r="LC49" s="759" t="n"/>
      <c r="LD49" s="759" t="n"/>
      <c r="LE49" s="759" t="n"/>
      <c r="LF49" s="759" t="n"/>
      <c r="LG49" s="759" t="n"/>
      <c r="LH49" s="759" t="n"/>
      <c r="LI49" s="759" t="n"/>
      <c r="LJ49" s="759" t="n"/>
      <c r="LK49" s="759" t="n"/>
      <c r="LL49" s="759" t="n"/>
      <c r="LM49" s="759" t="n"/>
      <c r="LN49" s="759" t="n"/>
      <c r="LO49" s="759" t="n"/>
      <c r="LP49" s="759" t="n"/>
      <c r="OG49" s="759" t="n"/>
      <c r="OH49" s="759" t="n"/>
      <c r="OI49" s="759" t="n"/>
      <c r="OJ49" s="759" t="n"/>
      <c r="OK49" s="759" t="n"/>
      <c r="OL49" s="759" t="n"/>
      <c r="OM49" s="759" t="n"/>
      <c r="ON49" s="759" t="n"/>
      <c r="OO49" s="759" t="n"/>
      <c r="OP49" s="759" t="n"/>
      <c r="OQ49" s="759" t="n"/>
      <c r="OR49" s="759" t="n"/>
      <c r="OS49" s="759" t="n"/>
      <c r="OT49" s="759" t="n"/>
      <c r="OU49" s="759" t="n"/>
    </row>
    <row r="50">
      <c r="A50" s="0" t="n">
        <v>268</v>
      </c>
      <c r="B50" s="0" t="n">
        <v>93</v>
      </c>
      <c r="C50" s="0" t="inlineStr">
        <is>
          <t>가</t>
        </is>
      </c>
      <c r="D50" s="0" t="inlineStr">
        <is>
          <t>연세대</t>
        </is>
      </c>
      <c r="E50" s="232" t="inlineStr">
        <is>
          <t>실내건축학과</t>
        </is>
      </c>
      <c r="F50" s="0" t="inlineStr">
        <is>
          <t>통합</t>
        </is>
      </c>
      <c r="G50" s="0" t="n">
        <v>1</v>
      </c>
      <c r="H50" s="0" t="n">
        <v>676.812</v>
      </c>
      <c r="I50" s="0" t="n">
        <v>675.562</v>
      </c>
      <c r="J50" s="0" t="n">
        <v>674.414</v>
      </c>
      <c r="K50" s="0" t="n">
        <v>673.091</v>
      </c>
      <c r="L50" s="0" t="n">
        <v>665.948</v>
      </c>
      <c r="M50" s="233" t="inlineStr">
        <is>
          <t>표점</t>
        </is>
      </c>
      <c r="N50" s="233" t="inlineStr">
        <is>
          <t>변표</t>
        </is>
      </c>
      <c r="O50" s="3" t="inlineStr">
        <is>
          <t>가40</t>
        </is>
      </c>
      <c r="BM50" s="759" t="n"/>
      <c r="BN50" s="759" t="n"/>
      <c r="BO50" s="759" t="n"/>
      <c r="BP50" s="759" t="n"/>
      <c r="BQ50" s="759" t="n"/>
      <c r="BR50" s="759" t="n"/>
      <c r="BS50" s="759" t="n"/>
      <c r="BT50" s="759" t="n"/>
      <c r="BU50" s="759" t="n"/>
      <c r="BV50" s="759" t="n"/>
      <c r="BW50" s="759" t="n"/>
      <c r="BX50" s="759" t="n"/>
      <c r="BY50" s="759" t="n"/>
      <c r="BZ50" s="759" t="n"/>
      <c r="CA50" s="759" t="n"/>
      <c r="ER50" s="759" t="n"/>
      <c r="ES50" s="759" t="n"/>
      <c r="ET50" s="759" t="n"/>
      <c r="EU50" s="759" t="n"/>
      <c r="EV50" s="759" t="n"/>
      <c r="EW50" s="759" t="n"/>
      <c r="EX50" s="759" t="n"/>
      <c r="EY50" s="759" t="n"/>
      <c r="EZ50" s="759" t="n"/>
      <c r="FA50" s="759" t="n"/>
      <c r="FB50" s="759" t="n"/>
      <c r="FC50" s="759" t="n"/>
      <c r="FD50" s="759" t="n"/>
      <c r="FE50" s="759" t="n"/>
      <c r="FF50" s="759" t="n"/>
      <c r="HW50" s="759" t="n"/>
      <c r="HX50" s="759" t="n"/>
      <c r="HY50" s="759" t="n"/>
      <c r="HZ50" s="759" t="n"/>
      <c r="IA50" s="759" t="n"/>
      <c r="IB50" s="759" t="n"/>
      <c r="IC50" s="759" t="n"/>
      <c r="ID50" s="759" t="n"/>
      <c r="IE50" s="759" t="n"/>
      <c r="IF50" s="759" t="n"/>
      <c r="IG50" s="759" t="n"/>
      <c r="IH50" s="759" t="n"/>
      <c r="II50" s="759" t="n"/>
      <c r="IJ50" s="759" t="n"/>
      <c r="IK50" s="759" t="n"/>
      <c r="LB50" s="759" t="n"/>
      <c r="LC50" s="759" t="n"/>
      <c r="LD50" s="759" t="n"/>
      <c r="LE50" s="759" t="n"/>
      <c r="LF50" s="759" t="n"/>
      <c r="LG50" s="759" t="n"/>
      <c r="LH50" s="759" t="n"/>
      <c r="LI50" s="759" t="n"/>
      <c r="LJ50" s="759" t="n"/>
      <c r="LK50" s="759" t="n"/>
      <c r="LL50" s="759" t="n"/>
      <c r="LM50" s="759" t="n"/>
      <c r="LN50" s="759" t="n"/>
      <c r="LO50" s="759" t="n"/>
      <c r="LP50" s="759" t="n"/>
      <c r="OG50" s="759" t="n"/>
      <c r="OH50" s="759" t="n"/>
      <c r="OI50" s="759" t="n"/>
      <c r="OJ50" s="759" t="n"/>
      <c r="OK50" s="759" t="n"/>
      <c r="OL50" s="759" t="n"/>
      <c r="OM50" s="759" t="n"/>
      <c r="ON50" s="759" t="n"/>
      <c r="OO50" s="759" t="n"/>
      <c r="OP50" s="759" t="n"/>
      <c r="OQ50" s="759" t="n"/>
      <c r="OR50" s="759" t="n"/>
      <c r="OS50" s="759" t="n"/>
      <c r="OT50" s="759" t="n"/>
      <c r="OU50" s="759" t="n"/>
    </row>
    <row r="51">
      <c r="A51" s="0" t="n">
        <v>6</v>
      </c>
      <c r="B51" s="0" t="n">
        <v>99</v>
      </c>
      <c r="C51" s="0" t="inlineStr">
        <is>
          <t>가</t>
        </is>
      </c>
      <c r="D51" s="0" t="inlineStr">
        <is>
          <t>연세대</t>
        </is>
      </c>
      <c r="E51" s="232" t="inlineStr">
        <is>
          <t>응용통계학과</t>
        </is>
      </c>
      <c r="F51" s="0" t="inlineStr">
        <is>
          <t>통합</t>
        </is>
      </c>
      <c r="G51" s="0" t="n">
        <v>1</v>
      </c>
      <c r="H51" s="0" t="n">
        <v>670.314</v>
      </c>
      <c r="I51" s="0" t="n">
        <v>669.203</v>
      </c>
      <c r="J51" s="0" t="n">
        <v>666.3440000000001</v>
      </c>
      <c r="K51" s="0" t="n">
        <v>664.8049999999999</v>
      </c>
      <c r="L51" s="0" t="n">
        <v>663.283</v>
      </c>
      <c r="M51" s="233" t="inlineStr">
        <is>
          <t>표점</t>
        </is>
      </c>
      <c r="N51" s="233" t="inlineStr">
        <is>
          <t>변표</t>
        </is>
      </c>
      <c r="O51" s="3" t="inlineStr">
        <is>
          <t>가41</t>
        </is>
      </c>
      <c r="BM51" s="759" t="n"/>
      <c r="BN51" s="759" t="n"/>
      <c r="BO51" s="759" t="n"/>
      <c r="BP51" s="759" t="n"/>
      <c r="BQ51" s="759" t="n"/>
      <c r="BR51" s="759" t="n"/>
      <c r="BS51" s="759" t="n"/>
      <c r="BT51" s="759" t="n"/>
      <c r="BU51" s="759" t="n"/>
      <c r="BV51" s="759" t="n"/>
      <c r="BW51" s="759" t="n"/>
      <c r="BX51" s="759" t="n"/>
      <c r="BY51" s="759" t="n"/>
      <c r="BZ51" s="759" t="n"/>
      <c r="CA51" s="759" t="n"/>
      <c r="ER51" s="759" t="n"/>
      <c r="ES51" s="759" t="n"/>
      <c r="ET51" s="759" t="n"/>
      <c r="EU51" s="759" t="n"/>
      <c r="EV51" s="759" t="n"/>
      <c r="EW51" s="759" t="n"/>
      <c r="EX51" s="759" t="n"/>
      <c r="EY51" s="759" t="n"/>
      <c r="EZ51" s="759" t="n"/>
      <c r="FA51" s="759" t="n"/>
      <c r="FB51" s="759" t="n"/>
      <c r="FC51" s="759" t="n"/>
      <c r="FD51" s="759" t="n"/>
      <c r="FE51" s="759" t="n"/>
      <c r="FF51" s="759" t="n"/>
      <c r="HW51" s="759" t="n"/>
      <c r="HX51" s="759" t="n"/>
      <c r="HY51" s="759" t="n"/>
      <c r="HZ51" s="759" t="n"/>
      <c r="IA51" s="759" t="n"/>
      <c r="IB51" s="759" t="n"/>
      <c r="IC51" s="759" t="n"/>
      <c r="ID51" s="759" t="n"/>
      <c r="IE51" s="759" t="n"/>
      <c r="IF51" s="759" t="n"/>
      <c r="IG51" s="759" t="n"/>
      <c r="IH51" s="759" t="n"/>
      <c r="II51" s="759" t="n"/>
      <c r="IJ51" s="759" t="n"/>
      <c r="IK51" s="759" t="n"/>
      <c r="LB51" s="759" t="n"/>
      <c r="LC51" s="759" t="n"/>
      <c r="LD51" s="759" t="n"/>
      <c r="LE51" s="759" t="n"/>
      <c r="LF51" s="759" t="n"/>
      <c r="LG51" s="759" t="n"/>
      <c r="LH51" s="759" t="n"/>
      <c r="LI51" s="759" t="n"/>
      <c r="LJ51" s="759" t="n"/>
      <c r="LK51" s="759" t="n"/>
      <c r="LL51" s="759" t="n"/>
      <c r="LM51" s="759" t="n"/>
      <c r="LN51" s="759" t="n"/>
      <c r="LO51" s="759" t="n"/>
      <c r="LP51" s="759" t="n"/>
      <c r="OG51" s="759" t="n"/>
      <c r="OH51" s="759" t="n"/>
      <c r="OI51" s="759" t="n"/>
      <c r="OJ51" s="759" t="n"/>
      <c r="OK51" s="759" t="n"/>
      <c r="OL51" s="759" t="n"/>
      <c r="OM51" s="759" t="n"/>
      <c r="ON51" s="759" t="n"/>
      <c r="OO51" s="759" t="n"/>
      <c r="OP51" s="759" t="n"/>
      <c r="OQ51" s="759" t="n"/>
      <c r="OR51" s="759" t="n"/>
      <c r="OS51" s="759" t="n"/>
      <c r="OT51" s="759" t="n"/>
      <c r="OU51" s="759" t="n"/>
    </row>
    <row r="52">
      <c r="A52" s="0" t="n">
        <v>268</v>
      </c>
      <c r="B52" s="0" t="n">
        <v>100</v>
      </c>
      <c r="C52" s="0" t="inlineStr">
        <is>
          <t>가</t>
        </is>
      </c>
      <c r="D52" s="0" t="inlineStr">
        <is>
          <t>연세대</t>
        </is>
      </c>
      <c r="E52" s="232" t="inlineStr">
        <is>
          <t>통합디자인학과</t>
        </is>
      </c>
      <c r="F52" s="0" t="inlineStr">
        <is>
          <t>통합</t>
        </is>
      </c>
      <c r="G52" s="0" t="n">
        <v>1</v>
      </c>
      <c r="H52" s="0" t="n">
        <v>676.14</v>
      </c>
      <c r="I52" s="0" t="n">
        <v>674.414</v>
      </c>
      <c r="J52" s="0" t="n">
        <v>670.621</v>
      </c>
      <c r="K52" s="0" t="n">
        <v>669.777</v>
      </c>
      <c r="L52" s="0" t="n">
        <v>668.942</v>
      </c>
      <c r="M52" s="233" t="inlineStr">
        <is>
          <t>표점</t>
        </is>
      </c>
      <c r="N52" s="233" t="inlineStr">
        <is>
          <t>변표</t>
        </is>
      </c>
      <c r="O52" s="3" t="inlineStr">
        <is>
          <t>가42</t>
        </is>
      </c>
      <c r="BM52" s="759" t="n"/>
      <c r="BN52" s="759" t="n"/>
      <c r="BO52" s="759" t="n"/>
      <c r="BP52" s="759" t="n"/>
      <c r="BQ52" s="759" t="n"/>
      <c r="BR52" s="759" t="n"/>
      <c r="BS52" s="759" t="n"/>
      <c r="BT52" s="759" t="n"/>
      <c r="BU52" s="759" t="n"/>
      <c r="BV52" s="759" t="n"/>
      <c r="BW52" s="759" t="n"/>
      <c r="BX52" s="759" t="n"/>
      <c r="BY52" s="759" t="n"/>
      <c r="BZ52" s="759" t="n"/>
      <c r="CA52" s="759" t="n"/>
      <c r="ER52" s="759" t="n"/>
      <c r="ES52" s="759" t="n"/>
      <c r="ET52" s="759" t="n"/>
      <c r="EU52" s="759" t="n"/>
      <c r="EV52" s="759" t="n"/>
      <c r="EW52" s="759" t="n"/>
      <c r="EX52" s="759" t="n"/>
      <c r="EY52" s="759" t="n"/>
      <c r="EZ52" s="759" t="n"/>
      <c r="FA52" s="759" t="n"/>
      <c r="FB52" s="759" t="n"/>
      <c r="FC52" s="759" t="n"/>
      <c r="FD52" s="759" t="n"/>
      <c r="FE52" s="759" t="n"/>
      <c r="FF52" s="759" t="n"/>
      <c r="HW52" s="759" t="n"/>
      <c r="HX52" s="759" t="n"/>
      <c r="HY52" s="759" t="n"/>
      <c r="HZ52" s="759" t="n"/>
      <c r="IA52" s="759" t="n"/>
      <c r="IB52" s="759" t="n"/>
      <c r="IC52" s="759" t="n"/>
      <c r="ID52" s="759" t="n"/>
      <c r="IE52" s="759" t="n"/>
      <c r="IF52" s="759" t="n"/>
      <c r="IG52" s="759" t="n"/>
      <c r="IH52" s="759" t="n"/>
      <c r="II52" s="759" t="n"/>
      <c r="IJ52" s="759" t="n"/>
      <c r="IK52" s="759" t="n"/>
      <c r="LB52" s="759" t="n"/>
      <c r="LC52" s="759" t="n"/>
      <c r="LD52" s="759" t="n"/>
      <c r="LE52" s="759" t="n"/>
      <c r="LF52" s="759" t="n"/>
      <c r="LG52" s="759" t="n"/>
      <c r="LH52" s="759" t="n"/>
      <c r="LI52" s="759" t="n"/>
      <c r="LJ52" s="759" t="n"/>
      <c r="LK52" s="759" t="n"/>
      <c r="LL52" s="759" t="n"/>
      <c r="LM52" s="759" t="n"/>
      <c r="LN52" s="759" t="n"/>
      <c r="LO52" s="759" t="n"/>
      <c r="LP52" s="759" t="n"/>
      <c r="OG52" s="759" t="n"/>
      <c r="OH52" s="759" t="n"/>
      <c r="OI52" s="759" t="n"/>
      <c r="OJ52" s="759" t="n"/>
      <c r="OK52" s="759" t="n"/>
      <c r="OL52" s="759" t="n"/>
      <c r="OM52" s="759" t="n"/>
      <c r="ON52" s="759" t="n"/>
      <c r="OO52" s="759" t="n"/>
      <c r="OP52" s="759" t="n"/>
      <c r="OQ52" s="759" t="n"/>
      <c r="OR52" s="759" t="n"/>
      <c r="OS52" s="759" t="n"/>
      <c r="OT52" s="759" t="n"/>
      <c r="OU52" s="759" t="n"/>
    </row>
    <row r="53">
      <c r="A53" s="0" t="n">
        <v>6</v>
      </c>
      <c r="B53" s="0" t="n">
        <v>104</v>
      </c>
      <c r="C53" s="0" t="inlineStr">
        <is>
          <t>가</t>
        </is>
      </c>
      <c r="D53" s="0" t="inlineStr">
        <is>
          <t>연세대</t>
        </is>
      </c>
      <c r="E53" s="232" t="inlineStr">
        <is>
          <t>언론홍보영상학부</t>
        </is>
      </c>
      <c r="F53" s="0" t="inlineStr">
        <is>
          <t>통합</t>
        </is>
      </c>
      <c r="G53" s="0" t="n">
        <v>1</v>
      </c>
      <c r="H53" s="0" t="n">
        <v>669.002</v>
      </c>
      <c r="I53" s="0" t="n">
        <v>667.2809999999999</v>
      </c>
      <c r="J53" s="0" t="n">
        <v>663.974</v>
      </c>
      <c r="K53" s="0" t="n">
        <v>662.545</v>
      </c>
      <c r="L53" s="0" t="n">
        <v>662.062</v>
      </c>
      <c r="M53" s="233" t="inlineStr">
        <is>
          <t>표점</t>
        </is>
      </c>
      <c r="N53" s="233" t="inlineStr">
        <is>
          <t>변표</t>
        </is>
      </c>
      <c r="O53" s="3" t="inlineStr">
        <is>
          <t>가43</t>
        </is>
      </c>
      <c r="BM53" s="759" t="n"/>
      <c r="BN53" s="759" t="n"/>
      <c r="BO53" s="759" t="n"/>
      <c r="BP53" s="759" t="n"/>
      <c r="BQ53" s="759" t="n"/>
      <c r="BR53" s="759" t="n"/>
      <c r="BS53" s="759" t="n"/>
      <c r="BT53" s="759" t="n"/>
      <c r="BU53" s="759" t="n"/>
      <c r="BV53" s="759" t="n"/>
      <c r="BW53" s="759" t="n"/>
      <c r="BX53" s="759" t="n"/>
      <c r="BY53" s="759" t="n"/>
      <c r="BZ53" s="759" t="n"/>
      <c r="CA53" s="759" t="n"/>
      <c r="ER53" s="759" t="n"/>
      <c r="ES53" s="759" t="n"/>
      <c r="ET53" s="759" t="n"/>
      <c r="EU53" s="759" t="n"/>
      <c r="EV53" s="759" t="n"/>
      <c r="EW53" s="759" t="n"/>
      <c r="EX53" s="759" t="n"/>
      <c r="EY53" s="759" t="n"/>
      <c r="EZ53" s="759" t="n"/>
      <c r="FA53" s="759" t="n"/>
      <c r="FB53" s="759" t="n"/>
      <c r="FC53" s="759" t="n"/>
      <c r="FD53" s="759" t="n"/>
      <c r="FE53" s="759" t="n"/>
      <c r="FF53" s="759" t="n"/>
      <c r="HW53" s="759" t="n"/>
      <c r="HX53" s="759" t="n"/>
      <c r="HY53" s="759" t="n"/>
      <c r="HZ53" s="759" t="n"/>
      <c r="IA53" s="759" t="n"/>
      <c r="IB53" s="759" t="n"/>
      <c r="IC53" s="759" t="n"/>
      <c r="ID53" s="759" t="n"/>
      <c r="IE53" s="759" t="n"/>
      <c r="IF53" s="759" t="n"/>
      <c r="IG53" s="759" t="n"/>
      <c r="IH53" s="759" t="n"/>
      <c r="II53" s="759" t="n"/>
      <c r="IJ53" s="759" t="n"/>
      <c r="IK53" s="759" t="n"/>
      <c r="LB53" s="759" t="n"/>
      <c r="LC53" s="759" t="n"/>
      <c r="LD53" s="759" t="n"/>
      <c r="LE53" s="759" t="n"/>
      <c r="LF53" s="759" t="n"/>
      <c r="LG53" s="759" t="n"/>
      <c r="LH53" s="759" t="n"/>
      <c r="LI53" s="759" t="n"/>
      <c r="LJ53" s="759" t="n"/>
      <c r="LK53" s="759" t="n"/>
      <c r="LL53" s="759" t="n"/>
      <c r="LM53" s="759" t="n"/>
      <c r="LN53" s="759" t="n"/>
      <c r="LO53" s="759" t="n"/>
      <c r="LP53" s="759" t="n"/>
      <c r="OG53" s="759" t="n"/>
      <c r="OH53" s="759" t="n"/>
      <c r="OI53" s="759" t="n"/>
      <c r="OJ53" s="759" t="n"/>
      <c r="OK53" s="759" t="n"/>
      <c r="OL53" s="759" t="n"/>
      <c r="OM53" s="759" t="n"/>
      <c r="ON53" s="759" t="n"/>
      <c r="OO53" s="759" t="n"/>
      <c r="OP53" s="759" t="n"/>
      <c r="OQ53" s="759" t="n"/>
      <c r="OR53" s="759" t="n"/>
      <c r="OS53" s="759" t="n"/>
      <c r="OT53" s="759" t="n"/>
      <c r="OU53" s="759" t="n"/>
    </row>
    <row r="54">
      <c r="A54" s="0" t="n">
        <v>6</v>
      </c>
      <c r="B54" s="0" t="n">
        <v>103</v>
      </c>
      <c r="C54" s="0" t="inlineStr">
        <is>
          <t>가</t>
        </is>
      </c>
      <c r="D54" s="0" t="inlineStr">
        <is>
          <t>연세대</t>
        </is>
      </c>
      <c r="E54" s="232" t="inlineStr">
        <is>
          <t>사회학과</t>
        </is>
      </c>
      <c r="F54" s="0" t="inlineStr">
        <is>
          <t>통합</t>
        </is>
      </c>
      <c r="G54" s="0" t="n">
        <v>1</v>
      </c>
      <c r="H54" s="0" t="n">
        <v>668.884</v>
      </c>
      <c r="I54" s="0" t="n">
        <v>667.715</v>
      </c>
      <c r="J54" s="0" t="n">
        <v>663.859</v>
      </c>
      <c r="K54" s="0" t="n">
        <v>663.283</v>
      </c>
      <c r="L54" s="0" t="n">
        <v>662.444</v>
      </c>
      <c r="M54" s="233" t="inlineStr">
        <is>
          <t>표점</t>
        </is>
      </c>
      <c r="N54" s="233" t="inlineStr">
        <is>
          <t>변표</t>
        </is>
      </c>
      <c r="O54" s="3" t="inlineStr">
        <is>
          <t>가44</t>
        </is>
      </c>
      <c r="BM54" s="759" t="n"/>
      <c r="BN54" s="759" t="n"/>
      <c r="BO54" s="759" t="n"/>
      <c r="BP54" s="759" t="n"/>
      <c r="BQ54" s="759" t="n"/>
      <c r="BR54" s="759" t="n"/>
      <c r="BS54" s="759" t="n"/>
      <c r="BT54" s="759" t="n"/>
      <c r="BU54" s="759" t="n"/>
      <c r="BV54" s="759" t="n"/>
      <c r="BW54" s="759" t="n"/>
      <c r="BX54" s="759" t="n"/>
      <c r="BY54" s="759" t="n"/>
      <c r="BZ54" s="759" t="n"/>
      <c r="CA54" s="759" t="n"/>
      <c r="ER54" s="759" t="n"/>
      <c r="ES54" s="759" t="n"/>
      <c r="ET54" s="759" t="n"/>
      <c r="EU54" s="759" t="n"/>
      <c r="EV54" s="759" t="n"/>
      <c r="EW54" s="759" t="n"/>
      <c r="EX54" s="759" t="n"/>
      <c r="EY54" s="759" t="n"/>
      <c r="EZ54" s="759" t="n"/>
      <c r="FA54" s="759" t="n"/>
      <c r="FB54" s="759" t="n"/>
      <c r="FC54" s="759" t="n"/>
      <c r="FD54" s="759" t="n"/>
      <c r="FE54" s="759" t="n"/>
      <c r="FF54" s="759" t="n"/>
      <c r="HW54" s="759" t="n"/>
      <c r="HX54" s="759" t="n"/>
      <c r="HY54" s="759" t="n"/>
      <c r="HZ54" s="759" t="n"/>
      <c r="IA54" s="759" t="n"/>
      <c r="IB54" s="759" t="n"/>
      <c r="IC54" s="759" t="n"/>
      <c r="ID54" s="759" t="n"/>
      <c r="IE54" s="759" t="n"/>
      <c r="IF54" s="759" t="n"/>
      <c r="IG54" s="759" t="n"/>
      <c r="IH54" s="759" t="n"/>
      <c r="II54" s="759" t="n"/>
      <c r="IJ54" s="759" t="n"/>
      <c r="IK54" s="759" t="n"/>
      <c r="LB54" s="759" t="n"/>
      <c r="LC54" s="759" t="n"/>
      <c r="LD54" s="759" t="n"/>
      <c r="LE54" s="759" t="n"/>
      <c r="LF54" s="759" t="n"/>
      <c r="LG54" s="759" t="n"/>
      <c r="LH54" s="759" t="n"/>
      <c r="LI54" s="759" t="n"/>
      <c r="LJ54" s="759" t="n"/>
      <c r="LK54" s="759" t="n"/>
      <c r="LL54" s="759" t="n"/>
      <c r="LM54" s="759" t="n"/>
      <c r="LN54" s="759" t="n"/>
      <c r="LO54" s="759" t="n"/>
      <c r="LP54" s="759" t="n"/>
      <c r="OG54" s="759" t="n"/>
      <c r="OH54" s="759" t="n"/>
      <c r="OI54" s="759" t="n"/>
      <c r="OJ54" s="759" t="n"/>
      <c r="OK54" s="759" t="n"/>
      <c r="OL54" s="759" t="n"/>
      <c r="OM54" s="759" t="n"/>
      <c r="ON54" s="759" t="n"/>
      <c r="OO54" s="759" t="n"/>
      <c r="OP54" s="759" t="n"/>
      <c r="OQ54" s="759" t="n"/>
      <c r="OR54" s="759" t="n"/>
      <c r="OS54" s="759" t="n"/>
      <c r="OT54" s="759" t="n"/>
      <c r="OU54" s="759" t="n"/>
    </row>
    <row r="55">
      <c r="A55" s="0" t="n">
        <v>6</v>
      </c>
      <c r="B55" s="0" t="n">
        <v>101</v>
      </c>
      <c r="C55" s="0" t="inlineStr">
        <is>
          <t>가</t>
        </is>
      </c>
      <c r="D55" s="0" t="inlineStr">
        <is>
          <t>연세대</t>
        </is>
      </c>
      <c r="E55" s="232" t="inlineStr">
        <is>
          <t>행정학과</t>
        </is>
      </c>
      <c r="F55" s="0" t="inlineStr">
        <is>
          <t>통합</t>
        </is>
      </c>
      <c r="G55" s="0" t="n">
        <v>1</v>
      </c>
      <c r="H55" s="0" t="n">
        <v>668.178</v>
      </c>
      <c r="I55" s="0" t="n">
        <v>668.059</v>
      </c>
      <c r="J55" s="0" t="n">
        <v>663.74</v>
      </c>
      <c r="K55" s="0" t="n">
        <v>662.782</v>
      </c>
      <c r="L55" s="0" t="n">
        <v>662.062</v>
      </c>
      <c r="M55" s="233" t="inlineStr">
        <is>
          <t>표점</t>
        </is>
      </c>
      <c r="N55" s="233" t="inlineStr">
        <is>
          <t>변표</t>
        </is>
      </c>
      <c r="O55" s="3" t="inlineStr">
        <is>
          <t>가45</t>
        </is>
      </c>
      <c r="BM55" s="759" t="n"/>
      <c r="BN55" s="759" t="n"/>
      <c r="BO55" s="759" t="n"/>
      <c r="BP55" s="759" t="n"/>
      <c r="BQ55" s="759" t="n"/>
      <c r="BR55" s="759" t="n"/>
      <c r="BS55" s="759" t="n"/>
      <c r="BT55" s="759" t="n"/>
      <c r="BU55" s="759" t="n"/>
      <c r="BV55" s="759" t="n"/>
      <c r="BW55" s="759" t="n"/>
      <c r="BX55" s="759" t="n"/>
      <c r="BY55" s="759" t="n"/>
      <c r="BZ55" s="759" t="n"/>
      <c r="CA55" s="759" t="n"/>
      <c r="ER55" s="759" t="n"/>
      <c r="ES55" s="759" t="n"/>
      <c r="ET55" s="759" t="n"/>
      <c r="EU55" s="759" t="n"/>
      <c r="EV55" s="759" t="n"/>
      <c r="EW55" s="759" t="n"/>
      <c r="EX55" s="759" t="n"/>
      <c r="EY55" s="759" t="n"/>
      <c r="EZ55" s="759" t="n"/>
      <c r="FA55" s="759" t="n"/>
      <c r="FB55" s="759" t="n"/>
      <c r="FC55" s="759" t="n"/>
      <c r="FD55" s="759" t="n"/>
      <c r="FE55" s="759" t="n"/>
      <c r="FF55" s="759" t="n"/>
      <c r="HW55" s="759" t="n"/>
      <c r="HX55" s="759" t="n"/>
      <c r="HY55" s="759" t="n"/>
      <c r="HZ55" s="759" t="n"/>
      <c r="IA55" s="759" t="n"/>
      <c r="IB55" s="759" t="n"/>
      <c r="IC55" s="759" t="n"/>
      <c r="ID55" s="759" t="n"/>
      <c r="IE55" s="759" t="n"/>
      <c r="IF55" s="759" t="n"/>
      <c r="IG55" s="759" t="n"/>
      <c r="IH55" s="759" t="n"/>
      <c r="II55" s="759" t="n"/>
      <c r="IJ55" s="759" t="n"/>
      <c r="IK55" s="759" t="n"/>
      <c r="LB55" s="759" t="n"/>
      <c r="LC55" s="759" t="n"/>
      <c r="LD55" s="759" t="n"/>
      <c r="LE55" s="759" t="n"/>
      <c r="LF55" s="759" t="n"/>
      <c r="LG55" s="759" t="n"/>
      <c r="LH55" s="759" t="n"/>
      <c r="LI55" s="759" t="n"/>
      <c r="LJ55" s="759" t="n"/>
      <c r="LK55" s="759" t="n"/>
      <c r="LL55" s="759" t="n"/>
      <c r="LM55" s="759" t="n"/>
      <c r="LN55" s="759" t="n"/>
      <c r="LO55" s="759" t="n"/>
      <c r="LP55" s="759" t="n"/>
      <c r="OG55" s="759" t="n"/>
      <c r="OH55" s="759" t="n"/>
      <c r="OI55" s="759" t="n"/>
      <c r="OJ55" s="759" t="n"/>
      <c r="OK55" s="759" t="n"/>
      <c r="OL55" s="759" t="n"/>
      <c r="OM55" s="759" t="n"/>
      <c r="ON55" s="759" t="n"/>
      <c r="OO55" s="759" t="n"/>
      <c r="OP55" s="759" t="n"/>
      <c r="OQ55" s="759" t="n"/>
      <c r="OR55" s="759" t="n"/>
      <c r="OS55" s="759" t="n"/>
      <c r="OT55" s="759" t="n"/>
      <c r="OU55" s="759" t="n"/>
    </row>
    <row r="56">
      <c r="A56" s="0" t="n">
        <v>6</v>
      </c>
      <c r="B56" s="0" t="n">
        <v>108</v>
      </c>
      <c r="C56" s="0" t="inlineStr">
        <is>
          <t>가</t>
        </is>
      </c>
      <c r="D56" s="0" t="inlineStr">
        <is>
          <t>연세대</t>
        </is>
      </c>
      <c r="E56" s="232" t="inlineStr">
        <is>
          <t>정치외교학과</t>
        </is>
      </c>
      <c r="F56" s="0" t="inlineStr">
        <is>
          <t>통합</t>
        </is>
      </c>
      <c r="G56" s="0" t="n">
        <v>1</v>
      </c>
      <c r="H56" s="0" t="n">
        <v>668.884</v>
      </c>
      <c r="I56" s="0" t="n">
        <v>667.715</v>
      </c>
      <c r="J56" s="0" t="n">
        <v>663.74</v>
      </c>
      <c r="K56" s="0" t="n">
        <v>662.545</v>
      </c>
      <c r="L56" s="0" t="n">
        <v>660.5309999999999</v>
      </c>
      <c r="M56" s="233" t="inlineStr">
        <is>
          <t>표점</t>
        </is>
      </c>
      <c r="N56" s="233" t="inlineStr">
        <is>
          <t>변표</t>
        </is>
      </c>
      <c r="O56" s="3" t="inlineStr">
        <is>
          <t>가46</t>
        </is>
      </c>
      <c r="BM56" s="759" t="n"/>
      <c r="BN56" s="759" t="n"/>
      <c r="BO56" s="759" t="n"/>
      <c r="BP56" s="759" t="n"/>
      <c r="BQ56" s="759" t="n"/>
      <c r="BR56" s="759" t="n"/>
      <c r="BS56" s="759" t="n"/>
      <c r="BT56" s="759" t="n"/>
      <c r="BU56" s="759" t="n"/>
      <c r="BV56" s="759" t="n"/>
      <c r="BW56" s="759" t="n"/>
      <c r="BX56" s="759" t="n"/>
      <c r="BY56" s="759" t="n"/>
      <c r="BZ56" s="759" t="n"/>
      <c r="CA56" s="759" t="n"/>
      <c r="ER56" s="759" t="n"/>
      <c r="ES56" s="759" t="n"/>
      <c r="ET56" s="759" t="n"/>
      <c r="EU56" s="759" t="n"/>
      <c r="EV56" s="759" t="n"/>
      <c r="EW56" s="759" t="n"/>
      <c r="EX56" s="759" t="n"/>
      <c r="EY56" s="759" t="n"/>
      <c r="EZ56" s="759" t="n"/>
      <c r="FA56" s="759" t="n"/>
      <c r="FB56" s="759" t="n"/>
      <c r="FC56" s="759" t="n"/>
      <c r="FD56" s="759" t="n"/>
      <c r="FE56" s="759" t="n"/>
      <c r="FF56" s="759" t="n"/>
      <c r="HW56" s="759" t="n"/>
      <c r="HX56" s="759" t="n"/>
      <c r="HY56" s="759" t="n"/>
      <c r="HZ56" s="759" t="n"/>
      <c r="IA56" s="759" t="n"/>
      <c r="IB56" s="759" t="n"/>
      <c r="IC56" s="759" t="n"/>
      <c r="ID56" s="759" t="n"/>
      <c r="IE56" s="759" t="n"/>
      <c r="IF56" s="759" t="n"/>
      <c r="IG56" s="759" t="n"/>
      <c r="IH56" s="759" t="n"/>
      <c r="II56" s="759" t="n"/>
      <c r="IJ56" s="759" t="n"/>
      <c r="IK56" s="759" t="n"/>
      <c r="LB56" s="759" t="n"/>
      <c r="LC56" s="759" t="n"/>
      <c r="LD56" s="759" t="n"/>
      <c r="LE56" s="759" t="n"/>
      <c r="LF56" s="759" t="n"/>
      <c r="LG56" s="759" t="n"/>
      <c r="LH56" s="759" t="n"/>
      <c r="LI56" s="759" t="n"/>
      <c r="LJ56" s="759" t="n"/>
      <c r="LK56" s="759" t="n"/>
      <c r="LL56" s="759" t="n"/>
      <c r="LM56" s="759" t="n"/>
      <c r="LN56" s="759" t="n"/>
      <c r="LO56" s="759" t="n"/>
      <c r="LP56" s="759" t="n"/>
      <c r="OG56" s="759" t="n"/>
      <c r="OH56" s="759" t="n"/>
      <c r="OI56" s="759" t="n"/>
      <c r="OJ56" s="759" t="n"/>
      <c r="OK56" s="759" t="n"/>
      <c r="OL56" s="759" t="n"/>
      <c r="OM56" s="759" t="n"/>
      <c r="ON56" s="759" t="n"/>
      <c r="OO56" s="759" t="n"/>
      <c r="OP56" s="759" t="n"/>
      <c r="OQ56" s="759" t="n"/>
      <c r="OR56" s="759" t="n"/>
      <c r="OS56" s="759" t="n"/>
      <c r="OT56" s="759" t="n"/>
      <c r="OU56" s="759" t="n"/>
    </row>
    <row r="57">
      <c r="A57" s="0" t="n">
        <v>6</v>
      </c>
      <c r="B57" s="0" t="n">
        <v>107</v>
      </c>
      <c r="C57" s="0" t="inlineStr">
        <is>
          <t>가</t>
        </is>
      </c>
      <c r="D57" s="0" t="inlineStr">
        <is>
          <t>연세대</t>
        </is>
      </c>
      <c r="E57" s="232" t="inlineStr">
        <is>
          <t>문헌정보학과</t>
        </is>
      </c>
      <c r="F57" s="0" t="inlineStr">
        <is>
          <t>통합</t>
        </is>
      </c>
      <c r="G57" s="0" t="n">
        <v>1</v>
      </c>
      <c r="H57" s="0" t="n">
        <v>666.3440000000001</v>
      </c>
      <c r="I57" s="0" t="n">
        <v>666.025</v>
      </c>
      <c r="J57" s="0" t="n">
        <v>663.283</v>
      </c>
      <c r="K57" s="0" t="n">
        <v>662.437</v>
      </c>
      <c r="L57" s="0" t="n">
        <v>661.174</v>
      </c>
      <c r="M57" s="233" t="inlineStr">
        <is>
          <t>표점</t>
        </is>
      </c>
      <c r="N57" s="233" t="inlineStr">
        <is>
          <t>변표</t>
        </is>
      </c>
      <c r="O57" s="3" t="inlineStr">
        <is>
          <t>가47</t>
        </is>
      </c>
      <c r="BM57" s="759" t="n"/>
      <c r="BN57" s="759" t="n"/>
      <c r="BO57" s="759" t="n"/>
      <c r="BP57" s="759" t="n"/>
      <c r="BQ57" s="759" t="n"/>
      <c r="BR57" s="759" t="n"/>
      <c r="BS57" s="759" t="n"/>
      <c r="BT57" s="759" t="n"/>
      <c r="BU57" s="759" t="n"/>
      <c r="BV57" s="759" t="n"/>
      <c r="BW57" s="759" t="n"/>
      <c r="BX57" s="759" t="n"/>
      <c r="BY57" s="759" t="n"/>
      <c r="BZ57" s="759" t="n"/>
      <c r="CA57" s="759" t="n"/>
      <c r="ER57" s="759" t="n"/>
      <c r="ES57" s="759" t="n"/>
      <c r="ET57" s="759" t="n"/>
      <c r="EU57" s="759" t="n"/>
      <c r="EV57" s="759" t="n"/>
      <c r="EW57" s="759" t="n"/>
      <c r="EX57" s="759" t="n"/>
      <c r="EY57" s="759" t="n"/>
      <c r="EZ57" s="759" t="n"/>
      <c r="FA57" s="759" t="n"/>
      <c r="FB57" s="759" t="n"/>
      <c r="FC57" s="759" t="n"/>
      <c r="FD57" s="759" t="n"/>
      <c r="FE57" s="759" t="n"/>
      <c r="FF57" s="759" t="n"/>
      <c r="HW57" s="759" t="n"/>
      <c r="HX57" s="759" t="n"/>
      <c r="HY57" s="759" t="n"/>
      <c r="HZ57" s="759" t="n"/>
      <c r="IA57" s="759" t="n"/>
      <c r="IB57" s="759" t="n"/>
      <c r="IC57" s="759" t="n"/>
      <c r="ID57" s="759" t="n"/>
      <c r="IE57" s="759" t="n"/>
      <c r="IF57" s="759" t="n"/>
      <c r="IG57" s="759" t="n"/>
      <c r="IH57" s="759" t="n"/>
      <c r="II57" s="759" t="n"/>
      <c r="IJ57" s="759" t="n"/>
      <c r="IK57" s="759" t="n"/>
      <c r="LB57" s="759" t="n"/>
      <c r="LC57" s="759" t="n"/>
      <c r="LD57" s="759" t="n"/>
      <c r="LE57" s="759" t="n"/>
      <c r="LF57" s="759" t="n"/>
      <c r="LG57" s="759" t="n"/>
      <c r="LH57" s="759" t="n"/>
      <c r="LI57" s="759" t="n"/>
      <c r="LJ57" s="759" t="n"/>
      <c r="LK57" s="759" t="n"/>
      <c r="LL57" s="759" t="n"/>
      <c r="LM57" s="759" t="n"/>
      <c r="LN57" s="759" t="n"/>
      <c r="LO57" s="759" t="n"/>
      <c r="LP57" s="759" t="n"/>
      <c r="OG57" s="759" t="n"/>
      <c r="OH57" s="759" t="n"/>
      <c r="OI57" s="759" t="n"/>
      <c r="OJ57" s="759" t="n"/>
      <c r="OK57" s="759" t="n"/>
      <c r="OL57" s="759" t="n"/>
      <c r="OM57" s="759" t="n"/>
      <c r="ON57" s="759" t="n"/>
      <c r="OO57" s="759" t="n"/>
      <c r="OP57" s="759" t="n"/>
      <c r="OQ57" s="759" t="n"/>
      <c r="OR57" s="759" t="n"/>
      <c r="OS57" s="759" t="n"/>
      <c r="OT57" s="759" t="n"/>
      <c r="OU57" s="759" t="n"/>
    </row>
    <row r="58">
      <c r="A58" s="0" t="n">
        <v>6</v>
      </c>
      <c r="B58" s="0" t="n">
        <v>111</v>
      </c>
      <c r="C58" s="0" t="inlineStr">
        <is>
          <t>가</t>
        </is>
      </c>
      <c r="D58" s="0" t="inlineStr">
        <is>
          <t>연세대</t>
        </is>
      </c>
      <c r="E58" s="232" t="inlineStr">
        <is>
          <t>철학과</t>
        </is>
      </c>
      <c r="F58" s="0" t="inlineStr">
        <is>
          <t>통합</t>
        </is>
      </c>
      <c r="G58" s="0" t="n">
        <v>1</v>
      </c>
      <c r="H58" s="0" t="n">
        <v>666.3440000000001</v>
      </c>
      <c r="I58" s="0" t="n">
        <v>664.92</v>
      </c>
      <c r="J58" s="0" t="n">
        <v>663.283</v>
      </c>
      <c r="K58" s="0" t="n">
        <v>662.437</v>
      </c>
      <c r="L58" s="0" t="n">
        <v>660.056</v>
      </c>
      <c r="M58" s="233" t="inlineStr">
        <is>
          <t>표점</t>
        </is>
      </c>
      <c r="N58" s="233" t="inlineStr">
        <is>
          <t>변표</t>
        </is>
      </c>
      <c r="O58" s="3" t="inlineStr">
        <is>
          <t>가48</t>
        </is>
      </c>
      <c r="BM58" s="759" t="n"/>
      <c r="BN58" s="759" t="n"/>
      <c r="BO58" s="759" t="n"/>
      <c r="BP58" s="759" t="n"/>
      <c r="BQ58" s="759" t="n"/>
      <c r="BR58" s="759" t="n"/>
      <c r="BS58" s="759" t="n"/>
      <c r="BT58" s="759" t="n"/>
      <c r="BU58" s="759" t="n"/>
      <c r="BV58" s="759" t="n"/>
      <c r="BW58" s="759" t="n"/>
      <c r="BX58" s="759" t="n"/>
      <c r="BY58" s="759" t="n"/>
      <c r="BZ58" s="759" t="n"/>
      <c r="CA58" s="759" t="n"/>
      <c r="ER58" s="759" t="n"/>
      <c r="ES58" s="759" t="n"/>
      <c r="ET58" s="759" t="n"/>
      <c r="EU58" s="759" t="n"/>
      <c r="EV58" s="759" t="n"/>
      <c r="EW58" s="759" t="n"/>
      <c r="EX58" s="759" t="n"/>
      <c r="EY58" s="759" t="n"/>
      <c r="EZ58" s="759" t="n"/>
      <c r="FA58" s="759" t="n"/>
      <c r="FB58" s="759" t="n"/>
      <c r="FC58" s="759" t="n"/>
      <c r="FD58" s="759" t="n"/>
      <c r="FE58" s="759" t="n"/>
      <c r="FF58" s="759" t="n"/>
      <c r="HW58" s="759" t="n"/>
      <c r="HX58" s="759" t="n"/>
      <c r="HY58" s="759" t="n"/>
      <c r="HZ58" s="759" t="n"/>
      <c r="IA58" s="759" t="n"/>
      <c r="IB58" s="759" t="n"/>
      <c r="IC58" s="759" t="n"/>
      <c r="ID58" s="759" t="n"/>
      <c r="IE58" s="759" t="n"/>
      <c r="IF58" s="759" t="n"/>
      <c r="IG58" s="759" t="n"/>
      <c r="IH58" s="759" t="n"/>
      <c r="II58" s="759" t="n"/>
      <c r="IJ58" s="759" t="n"/>
      <c r="IK58" s="759" t="n"/>
      <c r="LB58" s="759" t="n"/>
      <c r="LC58" s="759" t="n"/>
      <c r="LD58" s="759" t="n"/>
      <c r="LE58" s="759" t="n"/>
      <c r="LF58" s="759" t="n"/>
      <c r="LG58" s="759" t="n"/>
      <c r="LH58" s="759" t="n"/>
      <c r="LI58" s="759" t="n"/>
      <c r="LJ58" s="759" t="n"/>
      <c r="LK58" s="759" t="n"/>
      <c r="LL58" s="759" t="n"/>
      <c r="LM58" s="759" t="n"/>
      <c r="LN58" s="759" t="n"/>
      <c r="LO58" s="759" t="n"/>
      <c r="LP58" s="759" t="n"/>
      <c r="OG58" s="759" t="n"/>
      <c r="OH58" s="759" t="n"/>
      <c r="OI58" s="759" t="n"/>
      <c r="OJ58" s="759" t="n"/>
      <c r="OK58" s="759" t="n"/>
      <c r="OL58" s="759" t="n"/>
      <c r="OM58" s="759" t="n"/>
      <c r="ON58" s="759" t="n"/>
      <c r="OO58" s="759" t="n"/>
      <c r="OP58" s="759" t="n"/>
      <c r="OQ58" s="759" t="n"/>
      <c r="OR58" s="759" t="n"/>
      <c r="OS58" s="759" t="n"/>
      <c r="OT58" s="759" t="n"/>
      <c r="OU58" s="759" t="n"/>
    </row>
    <row r="59">
      <c r="A59" s="0" t="n">
        <v>6</v>
      </c>
      <c r="B59" s="0" t="n">
        <v>106</v>
      </c>
      <c r="C59" s="0" t="inlineStr">
        <is>
          <t>가</t>
        </is>
      </c>
      <c r="D59" s="0" t="inlineStr">
        <is>
          <t>연세대</t>
        </is>
      </c>
      <c r="E59" s="232" t="inlineStr">
        <is>
          <t>사회복지학과</t>
        </is>
      </c>
      <c r="F59" s="0" t="inlineStr">
        <is>
          <t>통합</t>
        </is>
      </c>
      <c r="G59" s="0" t="n">
        <v>1</v>
      </c>
      <c r="H59" s="0" t="n">
        <v>668.059</v>
      </c>
      <c r="I59" s="0" t="n">
        <v>665.258</v>
      </c>
      <c r="J59" s="0" t="n">
        <v>663.283</v>
      </c>
      <c r="K59" s="0" t="n">
        <v>662.437</v>
      </c>
      <c r="L59" s="0" t="n">
        <v>661.506</v>
      </c>
      <c r="M59" s="233" t="inlineStr">
        <is>
          <t>표점</t>
        </is>
      </c>
      <c r="N59" s="233" t="inlineStr">
        <is>
          <t>변표</t>
        </is>
      </c>
      <c r="O59" s="3" t="inlineStr">
        <is>
          <t>가49</t>
        </is>
      </c>
      <c r="BM59" s="759" t="n"/>
      <c r="BN59" s="759" t="n"/>
      <c r="BO59" s="759" t="n"/>
      <c r="BP59" s="759" t="n"/>
      <c r="BQ59" s="759" t="n"/>
      <c r="BR59" s="759" t="n"/>
      <c r="BS59" s="759" t="n"/>
      <c r="BT59" s="759" t="n"/>
      <c r="BU59" s="759" t="n"/>
      <c r="BV59" s="759" t="n"/>
      <c r="BW59" s="759" t="n"/>
      <c r="BX59" s="759" t="n"/>
      <c r="BY59" s="759" t="n"/>
      <c r="BZ59" s="759" t="n"/>
      <c r="CA59" s="759" t="n"/>
      <c r="ER59" s="759" t="n"/>
      <c r="ES59" s="759" t="n"/>
      <c r="ET59" s="759" t="n"/>
      <c r="EU59" s="759" t="n"/>
      <c r="EV59" s="759" t="n"/>
      <c r="EW59" s="759" t="n"/>
      <c r="EX59" s="759" t="n"/>
      <c r="EY59" s="759" t="n"/>
      <c r="EZ59" s="759" t="n"/>
      <c r="FA59" s="759" t="n"/>
      <c r="FB59" s="759" t="n"/>
      <c r="FC59" s="759" t="n"/>
      <c r="FD59" s="759" t="n"/>
      <c r="FE59" s="759" t="n"/>
      <c r="FF59" s="759" t="n"/>
      <c r="HW59" s="759" t="n"/>
      <c r="HX59" s="759" t="n"/>
      <c r="HY59" s="759" t="n"/>
      <c r="HZ59" s="759" t="n"/>
      <c r="IA59" s="759" t="n"/>
      <c r="IB59" s="759" t="n"/>
      <c r="IC59" s="759" t="n"/>
      <c r="ID59" s="759" t="n"/>
      <c r="IE59" s="759" t="n"/>
      <c r="IF59" s="759" t="n"/>
      <c r="IG59" s="759" t="n"/>
      <c r="IH59" s="759" t="n"/>
      <c r="II59" s="759" t="n"/>
      <c r="IJ59" s="759" t="n"/>
      <c r="IK59" s="759" t="n"/>
      <c r="LB59" s="759" t="n"/>
      <c r="LC59" s="759" t="n"/>
      <c r="LD59" s="759" t="n"/>
      <c r="LE59" s="759" t="n"/>
      <c r="LF59" s="759" t="n"/>
      <c r="LG59" s="759" t="n"/>
      <c r="LH59" s="759" t="n"/>
      <c r="LI59" s="759" t="n"/>
      <c r="LJ59" s="759" t="n"/>
      <c r="LK59" s="759" t="n"/>
      <c r="LL59" s="759" t="n"/>
      <c r="LM59" s="759" t="n"/>
      <c r="LN59" s="759" t="n"/>
      <c r="LO59" s="759" t="n"/>
      <c r="LP59" s="759" t="n"/>
      <c r="OG59" s="759" t="n"/>
      <c r="OH59" s="759" t="n"/>
      <c r="OI59" s="759" t="n"/>
      <c r="OJ59" s="759" t="n"/>
      <c r="OK59" s="759" t="n"/>
      <c r="OL59" s="759" t="n"/>
      <c r="OM59" s="759" t="n"/>
      <c r="ON59" s="759" t="n"/>
      <c r="OO59" s="759" t="n"/>
      <c r="OP59" s="759" t="n"/>
      <c r="OQ59" s="759" t="n"/>
      <c r="OR59" s="759" t="n"/>
      <c r="OS59" s="759" t="n"/>
      <c r="OT59" s="759" t="n"/>
      <c r="OU59" s="759" t="n"/>
    </row>
    <row r="60">
      <c r="A60" s="0" t="n">
        <v>8</v>
      </c>
      <c r="B60" s="0" t="n">
        <v>120</v>
      </c>
      <c r="C60" s="0" t="inlineStr">
        <is>
          <t>가</t>
        </is>
      </c>
      <c r="D60" s="0" t="inlineStr">
        <is>
          <t>연세대</t>
        </is>
      </c>
      <c r="E60" s="232" t="inlineStr">
        <is>
          <t>언더우드학부(인문사회)</t>
        </is>
      </c>
      <c r="F60" s="0" t="inlineStr">
        <is>
          <t>통합</t>
        </is>
      </c>
      <c r="G60" s="0" t="n">
        <v>1</v>
      </c>
      <c r="H60" s="0" t="n">
        <v>638.933</v>
      </c>
      <c r="I60" s="0" t="n">
        <v>637.848</v>
      </c>
      <c r="J60" s="0" t="n">
        <v>637.095</v>
      </c>
      <c r="K60" s="0" t="n">
        <v>636.728</v>
      </c>
      <c r="L60" s="0" t="n">
        <v>636.177</v>
      </c>
      <c r="M60" s="233" t="inlineStr">
        <is>
          <t>표점</t>
        </is>
      </c>
      <c r="N60" s="233" t="inlineStr">
        <is>
          <t>변표</t>
        </is>
      </c>
      <c r="O60" s="3" t="inlineStr">
        <is>
          <t>가50</t>
        </is>
      </c>
      <c r="BM60" s="759" t="n"/>
      <c r="BN60" s="759" t="n"/>
      <c r="BO60" s="759" t="n"/>
      <c r="BP60" s="759" t="n"/>
      <c r="BQ60" s="759" t="n"/>
      <c r="BR60" s="759" t="n"/>
      <c r="BS60" s="759" t="n"/>
      <c r="BT60" s="759" t="n"/>
      <c r="BU60" s="759" t="n"/>
      <c r="BV60" s="759" t="n"/>
      <c r="BW60" s="759" t="n"/>
      <c r="BX60" s="759" t="n"/>
      <c r="BY60" s="759" t="n"/>
      <c r="BZ60" s="759" t="n"/>
      <c r="CA60" s="759" t="n"/>
      <c r="ER60" s="759" t="n"/>
      <c r="ES60" s="759" t="n"/>
      <c r="ET60" s="759" t="n"/>
      <c r="EU60" s="759" t="n"/>
      <c r="EV60" s="759" t="n"/>
      <c r="EW60" s="759" t="n"/>
      <c r="EX60" s="759" t="n"/>
      <c r="EY60" s="759" t="n"/>
      <c r="EZ60" s="759" t="n"/>
      <c r="FA60" s="759" t="n"/>
      <c r="FB60" s="759" t="n"/>
      <c r="FC60" s="759" t="n"/>
      <c r="FD60" s="759" t="n"/>
      <c r="FE60" s="759" t="n"/>
      <c r="FF60" s="759" t="n"/>
      <c r="HW60" s="759" t="n"/>
      <c r="HX60" s="759" t="n"/>
      <c r="HY60" s="759" t="n"/>
      <c r="HZ60" s="759" t="n"/>
      <c r="IA60" s="759" t="n"/>
      <c r="IB60" s="759" t="n"/>
      <c r="IC60" s="759" t="n"/>
      <c r="ID60" s="759" t="n"/>
      <c r="IE60" s="759" t="n"/>
      <c r="IF60" s="759" t="n"/>
      <c r="IG60" s="759" t="n"/>
      <c r="IH60" s="759" t="n"/>
      <c r="II60" s="759" t="n"/>
      <c r="IJ60" s="759" t="n"/>
      <c r="IK60" s="759" t="n"/>
      <c r="LB60" s="759" t="n"/>
      <c r="LC60" s="759" t="n"/>
      <c r="LD60" s="759" t="n"/>
      <c r="LE60" s="759" t="n"/>
      <c r="LF60" s="759" t="n"/>
      <c r="LG60" s="759" t="n"/>
      <c r="LH60" s="759" t="n"/>
      <c r="LI60" s="759" t="n"/>
      <c r="LJ60" s="759" t="n"/>
      <c r="LK60" s="759" t="n"/>
      <c r="LL60" s="759" t="n"/>
      <c r="LM60" s="759" t="n"/>
      <c r="LN60" s="759" t="n"/>
      <c r="LO60" s="759" t="n"/>
      <c r="LP60" s="759" t="n"/>
      <c r="OG60" s="759" t="n"/>
      <c r="OH60" s="759" t="n"/>
      <c r="OI60" s="759" t="n"/>
      <c r="OJ60" s="759" t="n"/>
      <c r="OK60" s="759" t="n"/>
      <c r="OL60" s="759" t="n"/>
      <c r="OM60" s="759" t="n"/>
      <c r="ON60" s="759" t="n"/>
      <c r="OO60" s="759" t="n"/>
      <c r="OP60" s="759" t="n"/>
      <c r="OQ60" s="759" t="n"/>
      <c r="OR60" s="759" t="n"/>
      <c r="OS60" s="759" t="n"/>
      <c r="OT60" s="759" t="n"/>
      <c r="OU60" s="759" t="n"/>
    </row>
    <row r="61">
      <c r="A61" s="0" t="n">
        <v>6</v>
      </c>
      <c r="B61" s="0" t="n">
        <v>97</v>
      </c>
      <c r="C61" s="0" t="inlineStr">
        <is>
          <t>가</t>
        </is>
      </c>
      <c r="D61" s="0" t="inlineStr">
        <is>
          <t>연세대</t>
        </is>
      </c>
      <c r="E61" s="232" t="inlineStr">
        <is>
          <t>심리학과</t>
        </is>
      </c>
      <c r="F61" s="0" t="inlineStr">
        <is>
          <t>통합</t>
        </is>
      </c>
      <c r="G61" s="0" t="n">
        <v>1</v>
      </c>
      <c r="H61" s="0" t="n">
        <v>667.062</v>
      </c>
      <c r="I61" s="0" t="n">
        <v>666.125</v>
      </c>
      <c r="J61" s="0" t="n">
        <v>662.545</v>
      </c>
      <c r="K61" s="0" t="n">
        <v>661.862</v>
      </c>
      <c r="L61" s="0" t="n">
        <v>659.362</v>
      </c>
      <c r="M61" s="233" t="inlineStr">
        <is>
          <t>표점</t>
        </is>
      </c>
      <c r="N61" s="233" t="inlineStr">
        <is>
          <t>변표</t>
        </is>
      </c>
      <c r="O61" s="3" t="inlineStr">
        <is>
          <t>가51</t>
        </is>
      </c>
      <c r="BM61" s="759" t="n"/>
      <c r="BN61" s="759" t="n"/>
      <c r="BO61" s="759" t="n"/>
      <c r="BP61" s="759" t="n"/>
      <c r="BQ61" s="759" t="n"/>
      <c r="BR61" s="759" t="n"/>
      <c r="BS61" s="759" t="n"/>
      <c r="BT61" s="759" t="n"/>
      <c r="BU61" s="759" t="n"/>
      <c r="BV61" s="759" t="n"/>
      <c r="BW61" s="759" t="n"/>
      <c r="BX61" s="759" t="n"/>
      <c r="BY61" s="759" t="n"/>
      <c r="BZ61" s="759" t="n"/>
      <c r="CA61" s="759" t="n"/>
      <c r="ER61" s="759" t="n"/>
      <c r="ES61" s="759" t="n"/>
      <c r="ET61" s="759" t="n"/>
      <c r="EU61" s="759" t="n"/>
      <c r="EV61" s="759" t="n"/>
      <c r="EW61" s="759" t="n"/>
      <c r="EX61" s="759" t="n"/>
      <c r="EY61" s="759" t="n"/>
      <c r="EZ61" s="759" t="n"/>
      <c r="FA61" s="759" t="n"/>
      <c r="FB61" s="759" t="n"/>
      <c r="FC61" s="759" t="n"/>
      <c r="FD61" s="759" t="n"/>
      <c r="FE61" s="759" t="n"/>
      <c r="FF61" s="759" t="n"/>
      <c r="HW61" s="759" t="n"/>
      <c r="HX61" s="759" t="n"/>
      <c r="HY61" s="759" t="n"/>
      <c r="HZ61" s="759" t="n"/>
      <c r="IA61" s="759" t="n"/>
      <c r="IB61" s="759" t="n"/>
      <c r="IC61" s="759" t="n"/>
      <c r="ID61" s="759" t="n"/>
      <c r="IE61" s="759" t="n"/>
      <c r="IF61" s="759" t="n"/>
      <c r="IG61" s="759" t="n"/>
      <c r="IH61" s="759" t="n"/>
      <c r="II61" s="759" t="n"/>
      <c r="IJ61" s="759" t="n"/>
      <c r="IK61" s="759" t="n"/>
      <c r="LB61" s="759" t="n"/>
      <c r="LC61" s="759" t="n"/>
      <c r="LD61" s="759" t="n"/>
      <c r="LE61" s="759" t="n"/>
      <c r="LF61" s="759" t="n"/>
      <c r="LG61" s="759" t="n"/>
      <c r="LH61" s="759" t="n"/>
      <c r="LI61" s="759" t="n"/>
      <c r="LJ61" s="759" t="n"/>
      <c r="LK61" s="759" t="n"/>
      <c r="LL61" s="759" t="n"/>
      <c r="LM61" s="759" t="n"/>
      <c r="LN61" s="759" t="n"/>
      <c r="LO61" s="759" t="n"/>
      <c r="LP61" s="759" t="n"/>
      <c r="OG61" s="759" t="n"/>
      <c r="OH61" s="759" t="n"/>
      <c r="OI61" s="759" t="n"/>
      <c r="OJ61" s="759" t="n"/>
      <c r="OK61" s="759" t="n"/>
      <c r="OL61" s="759" t="n"/>
      <c r="OM61" s="759" t="n"/>
      <c r="ON61" s="759" t="n"/>
      <c r="OO61" s="759" t="n"/>
      <c r="OP61" s="759" t="n"/>
      <c r="OQ61" s="759" t="n"/>
      <c r="OR61" s="759" t="n"/>
      <c r="OS61" s="759" t="n"/>
      <c r="OT61" s="759" t="n"/>
      <c r="OU61" s="759" t="n"/>
    </row>
    <row r="62">
      <c r="A62" s="0" t="n">
        <v>6</v>
      </c>
      <c r="B62" s="0" t="n">
        <v>98</v>
      </c>
      <c r="C62" s="0" t="inlineStr">
        <is>
          <t>가</t>
        </is>
      </c>
      <c r="D62" s="0" t="inlineStr">
        <is>
          <t>연세대</t>
        </is>
      </c>
      <c r="E62" s="232" t="inlineStr">
        <is>
          <t>영어영문학과</t>
        </is>
      </c>
      <c r="F62" s="0" t="inlineStr">
        <is>
          <t>통합</t>
        </is>
      </c>
      <c r="G62" s="0" t="n">
        <v>1</v>
      </c>
      <c r="H62" s="0" t="n">
        <v>667.715</v>
      </c>
      <c r="I62" s="0" t="n">
        <v>664.92</v>
      </c>
      <c r="J62" s="0" t="n">
        <v>662.545</v>
      </c>
      <c r="K62" s="0" t="n">
        <v>661.862</v>
      </c>
      <c r="L62" s="0" t="n">
        <v>660.6180000000001</v>
      </c>
      <c r="M62" s="233" t="inlineStr">
        <is>
          <t>표점</t>
        </is>
      </c>
      <c r="N62" s="233" t="inlineStr">
        <is>
          <t>변표</t>
        </is>
      </c>
      <c r="O62" s="3" t="inlineStr">
        <is>
          <t>가52</t>
        </is>
      </c>
      <c r="BM62" s="759" t="n"/>
      <c r="BN62" s="759" t="n"/>
      <c r="BO62" s="759" t="n"/>
      <c r="BP62" s="759" t="n"/>
      <c r="BQ62" s="759" t="n"/>
      <c r="BR62" s="759" t="n"/>
      <c r="BS62" s="759" t="n"/>
      <c r="BT62" s="759" t="n"/>
      <c r="BU62" s="759" t="n"/>
      <c r="BV62" s="759" t="n"/>
      <c r="BW62" s="759" t="n"/>
      <c r="BX62" s="759" t="n"/>
      <c r="BY62" s="759" t="n"/>
      <c r="BZ62" s="759" t="n"/>
      <c r="CA62" s="759" t="n"/>
      <c r="ER62" s="759" t="n"/>
      <c r="ES62" s="759" t="n"/>
      <c r="ET62" s="759" t="n"/>
      <c r="EU62" s="759" t="n"/>
      <c r="EV62" s="759" t="n"/>
      <c r="EW62" s="759" t="n"/>
      <c r="EX62" s="759" t="n"/>
      <c r="EY62" s="759" t="n"/>
      <c r="EZ62" s="759" t="n"/>
      <c r="FA62" s="759" t="n"/>
      <c r="FB62" s="759" t="n"/>
      <c r="FC62" s="759" t="n"/>
      <c r="FD62" s="759" t="n"/>
      <c r="FE62" s="759" t="n"/>
      <c r="FF62" s="759" t="n"/>
      <c r="HW62" s="759" t="n"/>
      <c r="HX62" s="759" t="n"/>
      <c r="HY62" s="759" t="n"/>
      <c r="HZ62" s="759" t="n"/>
      <c r="IA62" s="759" t="n"/>
      <c r="IB62" s="759" t="n"/>
      <c r="IC62" s="759" t="n"/>
      <c r="ID62" s="759" t="n"/>
      <c r="IE62" s="759" t="n"/>
      <c r="IF62" s="759" t="n"/>
      <c r="IG62" s="759" t="n"/>
      <c r="IH62" s="759" t="n"/>
      <c r="II62" s="759" t="n"/>
      <c r="IJ62" s="759" t="n"/>
      <c r="IK62" s="759" t="n"/>
      <c r="LB62" s="759" t="n"/>
      <c r="LC62" s="759" t="n"/>
      <c r="LD62" s="759" t="n"/>
      <c r="LE62" s="759" t="n"/>
      <c r="LF62" s="759" t="n"/>
      <c r="LG62" s="759" t="n"/>
      <c r="LH62" s="759" t="n"/>
      <c r="LI62" s="759" t="n"/>
      <c r="LJ62" s="759" t="n"/>
      <c r="LK62" s="759" t="n"/>
      <c r="LL62" s="759" t="n"/>
      <c r="LM62" s="759" t="n"/>
      <c r="LN62" s="759" t="n"/>
      <c r="LO62" s="759" t="n"/>
      <c r="LP62" s="759" t="n"/>
      <c r="OG62" s="759" t="n"/>
      <c r="OH62" s="759" t="n"/>
      <c r="OI62" s="759" t="n"/>
      <c r="OJ62" s="759" t="n"/>
      <c r="OK62" s="759" t="n"/>
      <c r="OL62" s="759" t="n"/>
      <c r="OM62" s="759" t="n"/>
      <c r="ON62" s="759" t="n"/>
      <c r="OO62" s="759" t="n"/>
      <c r="OP62" s="759" t="n"/>
      <c r="OQ62" s="759" t="n"/>
      <c r="OR62" s="759" t="n"/>
      <c r="OS62" s="759" t="n"/>
      <c r="OT62" s="759" t="n"/>
      <c r="OU62" s="759" t="n"/>
    </row>
    <row r="63">
      <c r="A63" s="0" t="n">
        <v>6</v>
      </c>
      <c r="B63" s="0" t="n">
        <v>102</v>
      </c>
      <c r="C63" s="0" t="inlineStr">
        <is>
          <t>가</t>
        </is>
      </c>
      <c r="D63" s="0" t="inlineStr">
        <is>
          <t>연세대</t>
        </is>
      </c>
      <c r="E63" s="232" t="inlineStr">
        <is>
          <t>교육학부</t>
        </is>
      </c>
      <c r="F63" s="0" t="inlineStr">
        <is>
          <t>통합</t>
        </is>
      </c>
      <c r="G63" s="0" t="n">
        <v>1</v>
      </c>
      <c r="H63" s="0" t="n">
        <v>666.938</v>
      </c>
      <c r="I63" s="0" t="n">
        <v>664.92</v>
      </c>
      <c r="J63" s="0" t="n">
        <v>662.545</v>
      </c>
      <c r="K63" s="0" t="n">
        <v>661.506</v>
      </c>
      <c r="L63" s="0" t="n">
        <v>660.5309999999999</v>
      </c>
      <c r="M63" s="233" t="inlineStr">
        <is>
          <t>표점</t>
        </is>
      </c>
      <c r="N63" s="233" t="inlineStr">
        <is>
          <t>변표</t>
        </is>
      </c>
      <c r="O63" s="3" t="inlineStr">
        <is>
          <t>가53</t>
        </is>
      </c>
      <c r="BM63" s="759" t="n"/>
      <c r="BN63" s="759" t="n"/>
      <c r="BO63" s="759" t="n"/>
      <c r="BP63" s="759" t="n"/>
      <c r="BQ63" s="759" t="n"/>
      <c r="BR63" s="759" t="n"/>
      <c r="BS63" s="759" t="n"/>
      <c r="BT63" s="759" t="n"/>
      <c r="BU63" s="759" t="n"/>
      <c r="BV63" s="759" t="n"/>
      <c r="BW63" s="759" t="n"/>
      <c r="BX63" s="759" t="n"/>
      <c r="BY63" s="759" t="n"/>
      <c r="BZ63" s="759" t="n"/>
      <c r="CA63" s="759" t="n"/>
      <c r="ER63" s="759" t="n"/>
      <c r="ES63" s="759" t="n"/>
      <c r="ET63" s="759" t="n"/>
      <c r="EU63" s="759" t="n"/>
      <c r="EV63" s="759" t="n"/>
      <c r="EW63" s="759" t="n"/>
      <c r="EX63" s="759" t="n"/>
      <c r="EY63" s="759" t="n"/>
      <c r="EZ63" s="759" t="n"/>
      <c r="FA63" s="759" t="n"/>
      <c r="FB63" s="759" t="n"/>
      <c r="FC63" s="759" t="n"/>
      <c r="FD63" s="759" t="n"/>
      <c r="FE63" s="759" t="n"/>
      <c r="FF63" s="759" t="n"/>
      <c r="HW63" s="759" t="n"/>
      <c r="HX63" s="759" t="n"/>
      <c r="HY63" s="759" t="n"/>
      <c r="HZ63" s="759" t="n"/>
      <c r="IA63" s="759" t="n"/>
      <c r="IB63" s="759" t="n"/>
      <c r="IC63" s="759" t="n"/>
      <c r="ID63" s="759" t="n"/>
      <c r="IE63" s="759" t="n"/>
      <c r="IF63" s="759" t="n"/>
      <c r="IG63" s="759" t="n"/>
      <c r="IH63" s="759" t="n"/>
      <c r="II63" s="759" t="n"/>
      <c r="IJ63" s="759" t="n"/>
      <c r="IK63" s="759" t="n"/>
      <c r="LB63" s="759" t="n"/>
      <c r="LC63" s="759" t="n"/>
      <c r="LD63" s="759" t="n"/>
      <c r="LE63" s="759" t="n"/>
      <c r="LF63" s="759" t="n"/>
      <c r="LG63" s="759" t="n"/>
      <c r="LH63" s="759" t="n"/>
      <c r="LI63" s="759" t="n"/>
      <c r="LJ63" s="759" t="n"/>
      <c r="LK63" s="759" t="n"/>
      <c r="LL63" s="759" t="n"/>
      <c r="LM63" s="759" t="n"/>
      <c r="LN63" s="759" t="n"/>
      <c r="LO63" s="759" t="n"/>
      <c r="LP63" s="759" t="n"/>
      <c r="OG63" s="759" t="n"/>
      <c r="OH63" s="759" t="n"/>
      <c r="OI63" s="759" t="n"/>
      <c r="OJ63" s="759" t="n"/>
      <c r="OK63" s="759" t="n"/>
      <c r="OL63" s="759" t="n"/>
      <c r="OM63" s="759" t="n"/>
      <c r="ON63" s="759" t="n"/>
      <c r="OO63" s="759" t="n"/>
      <c r="OP63" s="759" t="n"/>
      <c r="OQ63" s="759" t="n"/>
      <c r="OR63" s="759" t="n"/>
      <c r="OS63" s="759" t="n"/>
      <c r="OT63" s="759" t="n"/>
      <c r="OU63" s="759" t="n"/>
    </row>
    <row r="64">
      <c r="A64" s="0" t="n">
        <v>6</v>
      </c>
      <c r="B64" s="0" t="n">
        <v>105</v>
      </c>
      <c r="C64" s="0" t="inlineStr">
        <is>
          <t>가</t>
        </is>
      </c>
      <c r="D64" s="0" t="inlineStr">
        <is>
          <t>연세대</t>
        </is>
      </c>
      <c r="E64" s="232" t="inlineStr">
        <is>
          <t>국어국문학과</t>
        </is>
      </c>
      <c r="F64" s="0" t="inlineStr">
        <is>
          <t>통합</t>
        </is>
      </c>
      <c r="G64" s="0" t="n">
        <v>1</v>
      </c>
      <c r="H64" s="0" t="n">
        <v>666.938</v>
      </c>
      <c r="I64" s="0" t="n">
        <v>664.92</v>
      </c>
      <c r="J64" s="0" t="n">
        <v>662.545</v>
      </c>
      <c r="K64" s="0" t="n">
        <v>661.506</v>
      </c>
      <c r="L64" s="0" t="n">
        <v>660.056</v>
      </c>
      <c r="M64" s="233" t="inlineStr">
        <is>
          <t>표점</t>
        </is>
      </c>
      <c r="N64" s="233" t="inlineStr">
        <is>
          <t>변표</t>
        </is>
      </c>
      <c r="O64" s="3" t="inlineStr">
        <is>
          <t>가54</t>
        </is>
      </c>
      <c r="BM64" s="759" t="n"/>
      <c r="BN64" s="759" t="n"/>
      <c r="BO64" s="759" t="n"/>
      <c r="BP64" s="759" t="n"/>
      <c r="BQ64" s="759" t="n"/>
      <c r="BR64" s="759" t="n"/>
      <c r="BS64" s="759" t="n"/>
      <c r="BT64" s="759" t="n"/>
      <c r="BU64" s="759" t="n"/>
      <c r="BV64" s="759" t="n"/>
      <c r="BW64" s="759" t="n"/>
      <c r="BX64" s="759" t="n"/>
      <c r="BY64" s="759" t="n"/>
      <c r="BZ64" s="759" t="n"/>
      <c r="CA64" s="759" t="n"/>
      <c r="ER64" s="759" t="n"/>
      <c r="ES64" s="759" t="n"/>
      <c r="ET64" s="759" t="n"/>
      <c r="EU64" s="759" t="n"/>
      <c r="EV64" s="759" t="n"/>
      <c r="EW64" s="759" t="n"/>
      <c r="EX64" s="759" t="n"/>
      <c r="EY64" s="759" t="n"/>
      <c r="EZ64" s="759" t="n"/>
      <c r="FA64" s="759" t="n"/>
      <c r="FB64" s="759" t="n"/>
      <c r="FC64" s="759" t="n"/>
      <c r="FD64" s="759" t="n"/>
      <c r="FE64" s="759" t="n"/>
      <c r="FF64" s="759" t="n"/>
      <c r="HW64" s="759" t="n"/>
      <c r="HX64" s="759" t="n"/>
      <c r="HY64" s="759" t="n"/>
      <c r="HZ64" s="759" t="n"/>
      <c r="IA64" s="759" t="n"/>
      <c r="IB64" s="759" t="n"/>
      <c r="IC64" s="759" t="n"/>
      <c r="ID64" s="759" t="n"/>
      <c r="IE64" s="759" t="n"/>
      <c r="IF64" s="759" t="n"/>
      <c r="IG64" s="759" t="n"/>
      <c r="IH64" s="759" t="n"/>
      <c r="II64" s="759" t="n"/>
      <c r="IJ64" s="759" t="n"/>
      <c r="IK64" s="759" t="n"/>
      <c r="LB64" s="759" t="n"/>
      <c r="LC64" s="759" t="n"/>
      <c r="LD64" s="759" t="n"/>
      <c r="LE64" s="759" t="n"/>
      <c r="LF64" s="759" t="n"/>
      <c r="LG64" s="759" t="n"/>
      <c r="LH64" s="759" t="n"/>
      <c r="LI64" s="759" t="n"/>
      <c r="LJ64" s="759" t="n"/>
      <c r="LK64" s="759" t="n"/>
      <c r="LL64" s="759" t="n"/>
      <c r="LM64" s="759" t="n"/>
      <c r="LN64" s="759" t="n"/>
      <c r="LO64" s="759" t="n"/>
      <c r="LP64" s="759" t="n"/>
      <c r="OG64" s="759" t="n"/>
      <c r="OH64" s="759" t="n"/>
      <c r="OI64" s="759" t="n"/>
      <c r="OJ64" s="759" t="n"/>
      <c r="OK64" s="759" t="n"/>
      <c r="OL64" s="759" t="n"/>
      <c r="OM64" s="759" t="n"/>
      <c r="ON64" s="759" t="n"/>
      <c r="OO64" s="759" t="n"/>
      <c r="OP64" s="759" t="n"/>
      <c r="OQ64" s="759" t="n"/>
      <c r="OR64" s="759" t="n"/>
      <c r="OS64" s="759" t="n"/>
      <c r="OT64" s="759" t="n"/>
      <c r="OU64" s="759" t="n"/>
    </row>
    <row r="65">
      <c r="A65" s="0" t="n">
        <v>6</v>
      </c>
      <c r="B65" s="0" t="n">
        <v>109</v>
      </c>
      <c r="C65" s="0" t="inlineStr">
        <is>
          <t>가</t>
        </is>
      </c>
      <c r="D65" s="0" t="inlineStr">
        <is>
          <t>연세대</t>
        </is>
      </c>
      <c r="E65" s="232" t="inlineStr">
        <is>
          <t>사학과</t>
        </is>
      </c>
      <c r="F65" s="0" t="inlineStr">
        <is>
          <t>통합</t>
        </is>
      </c>
      <c r="G65" s="0" t="n">
        <v>1</v>
      </c>
      <c r="H65" s="0" t="n">
        <v>664.193</v>
      </c>
      <c r="I65" s="0" t="n">
        <v>663.859</v>
      </c>
      <c r="J65" s="0" t="n">
        <v>662.545</v>
      </c>
      <c r="K65" s="0" t="n">
        <v>661.962</v>
      </c>
      <c r="L65" s="0" t="n">
        <v>660.6180000000001</v>
      </c>
      <c r="M65" s="233" t="inlineStr">
        <is>
          <t>표점</t>
        </is>
      </c>
      <c r="N65" s="233" t="inlineStr">
        <is>
          <t>변표</t>
        </is>
      </c>
      <c r="O65" s="3" t="inlineStr">
        <is>
          <t>가55</t>
        </is>
      </c>
      <c r="BM65" s="759" t="n"/>
      <c r="BN65" s="759" t="n"/>
      <c r="BO65" s="759" t="n"/>
      <c r="BP65" s="759" t="n"/>
      <c r="BQ65" s="759" t="n"/>
      <c r="BR65" s="759" t="n"/>
      <c r="BS65" s="759" t="n"/>
      <c r="BT65" s="759" t="n"/>
      <c r="BU65" s="759" t="n"/>
      <c r="BV65" s="759" t="n"/>
      <c r="BW65" s="759" t="n"/>
      <c r="BX65" s="759" t="n"/>
      <c r="BY65" s="759" t="n"/>
      <c r="BZ65" s="759" t="n"/>
      <c r="CA65" s="759" t="n"/>
      <c r="ER65" s="759" t="n"/>
      <c r="ES65" s="759" t="n"/>
      <c r="ET65" s="759" t="n"/>
      <c r="EU65" s="759" t="n"/>
      <c r="EV65" s="759" t="n"/>
      <c r="EW65" s="759" t="n"/>
      <c r="EX65" s="759" t="n"/>
      <c r="EY65" s="759" t="n"/>
      <c r="EZ65" s="759" t="n"/>
      <c r="FA65" s="759" t="n"/>
      <c r="FB65" s="759" t="n"/>
      <c r="FC65" s="759" t="n"/>
      <c r="FD65" s="759" t="n"/>
      <c r="FE65" s="759" t="n"/>
      <c r="FF65" s="759" t="n"/>
      <c r="HW65" s="759" t="n"/>
      <c r="HX65" s="759" t="n"/>
      <c r="HY65" s="759" t="n"/>
      <c r="HZ65" s="759" t="n"/>
      <c r="IA65" s="759" t="n"/>
      <c r="IB65" s="759" t="n"/>
      <c r="IC65" s="759" t="n"/>
      <c r="ID65" s="759" t="n"/>
      <c r="IE65" s="759" t="n"/>
      <c r="IF65" s="759" t="n"/>
      <c r="IG65" s="759" t="n"/>
      <c r="IH65" s="759" t="n"/>
      <c r="II65" s="759" t="n"/>
      <c r="IJ65" s="759" t="n"/>
      <c r="IK65" s="759" t="n"/>
      <c r="LB65" s="759" t="n"/>
      <c r="LC65" s="759" t="n"/>
      <c r="LD65" s="759" t="n"/>
      <c r="LE65" s="759" t="n"/>
      <c r="LF65" s="759" t="n"/>
      <c r="LG65" s="759" t="n"/>
      <c r="LH65" s="759" t="n"/>
      <c r="LI65" s="759" t="n"/>
      <c r="LJ65" s="759" t="n"/>
      <c r="LK65" s="759" t="n"/>
      <c r="LL65" s="759" t="n"/>
      <c r="LM65" s="759" t="n"/>
      <c r="LN65" s="759" t="n"/>
      <c r="LO65" s="759" t="n"/>
      <c r="LP65" s="759" t="n"/>
      <c r="OG65" s="759" t="n"/>
      <c r="OH65" s="759" t="n"/>
      <c r="OI65" s="759" t="n"/>
      <c r="OJ65" s="759" t="n"/>
      <c r="OK65" s="759" t="n"/>
      <c r="OL65" s="759" t="n"/>
      <c r="OM65" s="759" t="n"/>
      <c r="ON65" s="759" t="n"/>
      <c r="OO65" s="759" t="n"/>
      <c r="OP65" s="759" t="n"/>
      <c r="OQ65" s="759" t="n"/>
      <c r="OR65" s="759" t="n"/>
      <c r="OS65" s="759" t="n"/>
      <c r="OT65" s="759" t="n"/>
      <c r="OU65" s="759" t="n"/>
    </row>
    <row r="66">
      <c r="A66" s="0" t="n">
        <v>6</v>
      </c>
      <c r="B66" s="0" t="n">
        <v>114</v>
      </c>
      <c r="C66" s="0" t="inlineStr">
        <is>
          <t>가</t>
        </is>
      </c>
      <c r="D66" s="0" t="inlineStr">
        <is>
          <t>연세대</t>
        </is>
      </c>
      <c r="E66" s="232" t="inlineStr">
        <is>
          <t>중어중문학과</t>
        </is>
      </c>
      <c r="F66" s="0" t="inlineStr">
        <is>
          <t>통합</t>
        </is>
      </c>
      <c r="G66" s="0" t="n">
        <v>1</v>
      </c>
      <c r="H66" s="0" t="n">
        <v>663.74</v>
      </c>
      <c r="I66" s="0" t="n">
        <v>662.782</v>
      </c>
      <c r="J66" s="0" t="n">
        <v>662.062</v>
      </c>
      <c r="K66" s="0" t="n">
        <v>661.174</v>
      </c>
      <c r="L66" s="0" t="n">
        <v>659.082</v>
      </c>
      <c r="M66" s="233" t="inlineStr">
        <is>
          <t>표점</t>
        </is>
      </c>
      <c r="N66" s="233" t="inlineStr">
        <is>
          <t>변표</t>
        </is>
      </c>
      <c r="O66" s="3" t="inlineStr">
        <is>
          <t>가56</t>
        </is>
      </c>
      <c r="BM66" s="759" t="n"/>
      <c r="BN66" s="759" t="n"/>
      <c r="BO66" s="759" t="n"/>
      <c r="BP66" s="759" t="n"/>
      <c r="BQ66" s="759" t="n"/>
      <c r="BR66" s="759" t="n"/>
      <c r="BS66" s="759" t="n"/>
      <c r="BT66" s="759" t="n"/>
      <c r="BU66" s="759" t="n"/>
      <c r="BV66" s="759" t="n"/>
      <c r="BW66" s="759" t="n"/>
      <c r="BX66" s="759" t="n"/>
      <c r="BY66" s="759" t="n"/>
      <c r="BZ66" s="759" t="n"/>
      <c r="CA66" s="759" t="n"/>
      <c r="ER66" s="759" t="n"/>
      <c r="ES66" s="759" t="n"/>
      <c r="ET66" s="759" t="n"/>
      <c r="EU66" s="759" t="n"/>
      <c r="EV66" s="759" t="n"/>
      <c r="EW66" s="759" t="n"/>
      <c r="EX66" s="759" t="n"/>
      <c r="EY66" s="759" t="n"/>
      <c r="EZ66" s="759" t="n"/>
      <c r="FA66" s="759" t="n"/>
      <c r="FB66" s="759" t="n"/>
      <c r="FC66" s="759" t="n"/>
      <c r="FD66" s="759" t="n"/>
      <c r="FE66" s="759" t="n"/>
      <c r="FF66" s="759" t="n"/>
      <c r="HW66" s="759" t="n"/>
      <c r="HX66" s="759" t="n"/>
      <c r="HY66" s="759" t="n"/>
      <c r="HZ66" s="759" t="n"/>
      <c r="IA66" s="759" t="n"/>
      <c r="IB66" s="759" t="n"/>
      <c r="IC66" s="759" t="n"/>
      <c r="ID66" s="759" t="n"/>
      <c r="IE66" s="759" t="n"/>
      <c r="IF66" s="759" t="n"/>
      <c r="IG66" s="759" t="n"/>
      <c r="IH66" s="759" t="n"/>
      <c r="II66" s="759" t="n"/>
      <c r="IJ66" s="759" t="n"/>
      <c r="IK66" s="759" t="n"/>
      <c r="LB66" s="759" t="n"/>
      <c r="LC66" s="759" t="n"/>
      <c r="LD66" s="759" t="n"/>
      <c r="LE66" s="759" t="n"/>
      <c r="LF66" s="759" t="n"/>
      <c r="LG66" s="759" t="n"/>
      <c r="LH66" s="759" t="n"/>
      <c r="LI66" s="759" t="n"/>
      <c r="LJ66" s="759" t="n"/>
      <c r="LK66" s="759" t="n"/>
      <c r="LL66" s="759" t="n"/>
      <c r="LM66" s="759" t="n"/>
      <c r="LN66" s="759" t="n"/>
      <c r="LO66" s="759" t="n"/>
      <c r="LP66" s="759" t="n"/>
      <c r="OG66" s="759" t="n"/>
      <c r="OH66" s="759" t="n"/>
      <c r="OI66" s="759" t="n"/>
      <c r="OJ66" s="759" t="n"/>
      <c r="OK66" s="759" t="n"/>
      <c r="OL66" s="759" t="n"/>
      <c r="OM66" s="759" t="n"/>
      <c r="ON66" s="759" t="n"/>
      <c r="OO66" s="759" t="n"/>
      <c r="OP66" s="759" t="n"/>
      <c r="OQ66" s="759" t="n"/>
      <c r="OR66" s="759" t="n"/>
      <c r="OS66" s="759" t="n"/>
      <c r="OT66" s="759" t="n"/>
      <c r="OU66" s="759" t="n"/>
    </row>
    <row r="67">
      <c r="A67" s="0" t="n">
        <v>268</v>
      </c>
      <c r="B67" s="0" t="n">
        <v>96</v>
      </c>
      <c r="C67" s="0" t="inlineStr">
        <is>
          <t>가</t>
        </is>
      </c>
      <c r="D67" s="0" t="inlineStr">
        <is>
          <t>연세대</t>
        </is>
      </c>
      <c r="E67" s="232" t="inlineStr">
        <is>
          <t>아동·가족학과</t>
        </is>
      </c>
      <c r="F67" s="0" t="inlineStr">
        <is>
          <t>통합</t>
        </is>
      </c>
      <c r="G67" s="0" t="n">
        <v>1</v>
      </c>
      <c r="H67" s="0" t="n">
        <v>670.367</v>
      </c>
      <c r="I67" s="0" t="n">
        <v>669.354</v>
      </c>
      <c r="J67" s="0" t="n">
        <v>668.361</v>
      </c>
      <c r="K67" s="0" t="n">
        <v>667.117</v>
      </c>
      <c r="L67" s="0" t="n">
        <v>665.421</v>
      </c>
      <c r="M67" s="233" t="inlineStr">
        <is>
          <t>표점</t>
        </is>
      </c>
      <c r="N67" s="233" t="inlineStr">
        <is>
          <t>변표</t>
        </is>
      </c>
      <c r="O67" s="3" t="inlineStr">
        <is>
          <t>가57</t>
        </is>
      </c>
      <c r="BM67" s="759" t="n"/>
      <c r="BN67" s="759" t="n"/>
      <c r="BO67" s="759" t="n"/>
      <c r="BP67" s="759" t="n"/>
      <c r="BQ67" s="759" t="n"/>
      <c r="BR67" s="759" t="n"/>
      <c r="BS67" s="759" t="n"/>
      <c r="BT67" s="759" t="n"/>
      <c r="BU67" s="759" t="n"/>
      <c r="BV67" s="759" t="n"/>
      <c r="BW67" s="759" t="n"/>
      <c r="BX67" s="759" t="n"/>
      <c r="BY67" s="759" t="n"/>
      <c r="BZ67" s="759" t="n"/>
      <c r="CA67" s="759" t="n"/>
      <c r="ER67" s="759" t="n"/>
      <c r="ES67" s="759" t="n"/>
      <c r="ET67" s="759" t="n"/>
      <c r="EU67" s="759" t="n"/>
      <c r="EV67" s="759" t="n"/>
      <c r="EW67" s="759" t="n"/>
      <c r="EX67" s="759" t="n"/>
      <c r="EY67" s="759" t="n"/>
      <c r="EZ67" s="759" t="n"/>
      <c r="FA67" s="759" t="n"/>
      <c r="FB67" s="759" t="n"/>
      <c r="FC67" s="759" t="n"/>
      <c r="FD67" s="759" t="n"/>
      <c r="FE67" s="759" t="n"/>
      <c r="FF67" s="759" t="n"/>
      <c r="HW67" s="759" t="n"/>
      <c r="HX67" s="759" t="n"/>
      <c r="HY67" s="759" t="n"/>
      <c r="HZ67" s="759" t="n"/>
      <c r="IA67" s="759" t="n"/>
      <c r="IB67" s="759" t="n"/>
      <c r="IC67" s="759" t="n"/>
      <c r="ID67" s="759" t="n"/>
      <c r="IE67" s="759" t="n"/>
      <c r="IF67" s="759" t="n"/>
      <c r="IG67" s="759" t="n"/>
      <c r="IH67" s="759" t="n"/>
      <c r="II67" s="759" t="n"/>
      <c r="IJ67" s="759" t="n"/>
      <c r="IK67" s="759" t="n"/>
      <c r="LB67" s="759" t="n"/>
      <c r="LC67" s="759" t="n"/>
      <c r="LD67" s="759" t="n"/>
      <c r="LE67" s="759" t="n"/>
      <c r="LF67" s="759" t="n"/>
      <c r="LG67" s="759" t="n"/>
      <c r="LH67" s="759" t="n"/>
      <c r="LI67" s="759" t="n"/>
      <c r="LJ67" s="759" t="n"/>
      <c r="LK67" s="759" t="n"/>
      <c r="LL67" s="759" t="n"/>
      <c r="LM67" s="759" t="n"/>
      <c r="LN67" s="759" t="n"/>
      <c r="LO67" s="759" t="n"/>
      <c r="LP67" s="759" t="n"/>
      <c r="OG67" s="759" t="n"/>
      <c r="OH67" s="759" t="n"/>
      <c r="OI67" s="759" t="n"/>
      <c r="OJ67" s="759" t="n"/>
      <c r="OK67" s="759" t="n"/>
      <c r="OL67" s="759" t="n"/>
      <c r="OM67" s="759" t="n"/>
      <c r="ON67" s="759" t="n"/>
      <c r="OO67" s="759" t="n"/>
      <c r="OP67" s="759" t="n"/>
      <c r="OQ67" s="759" t="n"/>
      <c r="OR67" s="759" t="n"/>
      <c r="OS67" s="759" t="n"/>
      <c r="OT67" s="759" t="n"/>
      <c r="OU67" s="759" t="n"/>
    </row>
    <row r="68">
      <c r="A68" s="0" t="n">
        <v>6</v>
      </c>
      <c r="B68" s="0" t="n">
        <v>110</v>
      </c>
      <c r="C68" s="0" t="inlineStr">
        <is>
          <t>가</t>
        </is>
      </c>
      <c r="D68" s="0" t="inlineStr">
        <is>
          <t>연세대</t>
        </is>
      </c>
      <c r="E68" s="232" t="inlineStr">
        <is>
          <t>독어독문학과</t>
        </is>
      </c>
      <c r="F68" s="0" t="inlineStr">
        <is>
          <t>통합</t>
        </is>
      </c>
      <c r="G68" s="0" t="n">
        <v>1</v>
      </c>
      <c r="H68" s="0" t="n">
        <v>663.974</v>
      </c>
      <c r="I68" s="0" t="n">
        <v>662.782</v>
      </c>
      <c r="J68" s="0" t="n">
        <v>661.962</v>
      </c>
      <c r="K68" s="0" t="n">
        <v>661.174</v>
      </c>
      <c r="L68" s="0" t="n">
        <v>660.056</v>
      </c>
      <c r="M68" s="233" t="inlineStr">
        <is>
          <t>표점</t>
        </is>
      </c>
      <c r="N68" s="233" t="inlineStr">
        <is>
          <t>변표</t>
        </is>
      </c>
      <c r="O68" s="3" t="inlineStr">
        <is>
          <t>가58</t>
        </is>
      </c>
      <c r="BM68" s="759" t="n"/>
      <c r="BN68" s="759" t="n"/>
      <c r="BO68" s="759" t="n"/>
      <c r="BP68" s="759" t="n"/>
      <c r="BQ68" s="759" t="n"/>
      <c r="BR68" s="759" t="n"/>
      <c r="BS68" s="759" t="n"/>
      <c r="BT68" s="759" t="n"/>
      <c r="BU68" s="759" t="n"/>
      <c r="BV68" s="759" t="n"/>
      <c r="BW68" s="759" t="n"/>
      <c r="BX68" s="759" t="n"/>
      <c r="BY68" s="759" t="n"/>
      <c r="BZ68" s="759" t="n"/>
      <c r="CA68" s="759" t="n"/>
      <c r="ER68" s="759" t="n"/>
      <c r="ES68" s="759" t="n"/>
      <c r="ET68" s="759" t="n"/>
      <c r="EU68" s="759" t="n"/>
      <c r="EV68" s="759" t="n"/>
      <c r="EW68" s="759" t="n"/>
      <c r="EX68" s="759" t="n"/>
      <c r="EY68" s="759" t="n"/>
      <c r="EZ68" s="759" t="n"/>
      <c r="FA68" s="759" t="n"/>
      <c r="FB68" s="759" t="n"/>
      <c r="FC68" s="759" t="n"/>
      <c r="FD68" s="759" t="n"/>
      <c r="FE68" s="759" t="n"/>
      <c r="FF68" s="759" t="n"/>
      <c r="HW68" s="759" t="n"/>
      <c r="HX68" s="759" t="n"/>
      <c r="HY68" s="759" t="n"/>
      <c r="HZ68" s="759" t="n"/>
      <c r="IA68" s="759" t="n"/>
      <c r="IB68" s="759" t="n"/>
      <c r="IC68" s="759" t="n"/>
      <c r="ID68" s="759" t="n"/>
      <c r="IE68" s="759" t="n"/>
      <c r="IF68" s="759" t="n"/>
      <c r="IG68" s="759" t="n"/>
      <c r="IH68" s="759" t="n"/>
      <c r="II68" s="759" t="n"/>
      <c r="IJ68" s="759" t="n"/>
      <c r="IK68" s="759" t="n"/>
      <c r="LB68" s="759" t="n"/>
      <c r="LC68" s="759" t="n"/>
      <c r="LD68" s="759" t="n"/>
      <c r="LE68" s="759" t="n"/>
      <c r="LF68" s="759" t="n"/>
      <c r="LG68" s="759" t="n"/>
      <c r="LH68" s="759" t="n"/>
      <c r="LI68" s="759" t="n"/>
      <c r="LJ68" s="759" t="n"/>
      <c r="LK68" s="759" t="n"/>
      <c r="LL68" s="759" t="n"/>
      <c r="LM68" s="759" t="n"/>
      <c r="LN68" s="759" t="n"/>
      <c r="LO68" s="759" t="n"/>
      <c r="LP68" s="759" t="n"/>
      <c r="OG68" s="759" t="n"/>
      <c r="OH68" s="759" t="n"/>
      <c r="OI68" s="759" t="n"/>
      <c r="OJ68" s="759" t="n"/>
      <c r="OK68" s="759" t="n"/>
      <c r="OL68" s="759" t="n"/>
      <c r="OM68" s="759" t="n"/>
      <c r="ON68" s="759" t="n"/>
      <c r="OO68" s="759" t="n"/>
      <c r="OP68" s="759" t="n"/>
      <c r="OQ68" s="759" t="n"/>
      <c r="OR68" s="759" t="n"/>
      <c r="OS68" s="759" t="n"/>
      <c r="OT68" s="759" t="n"/>
      <c r="OU68" s="759" t="n"/>
    </row>
    <row r="69">
      <c r="A69" s="0" t="n">
        <v>6</v>
      </c>
      <c r="B69" s="0" t="n">
        <v>112</v>
      </c>
      <c r="C69" s="0" t="inlineStr">
        <is>
          <t>가</t>
        </is>
      </c>
      <c r="D69" s="0" t="inlineStr">
        <is>
          <t>연세대</t>
        </is>
      </c>
      <c r="E69" s="232" t="inlineStr">
        <is>
          <t>노어노문학과</t>
        </is>
      </c>
      <c r="F69" s="0" t="inlineStr">
        <is>
          <t>통합</t>
        </is>
      </c>
      <c r="G69" s="0" t="n">
        <v>1</v>
      </c>
      <c r="H69" s="0" t="n">
        <v>664.193</v>
      </c>
      <c r="I69" s="0" t="n">
        <v>662.782</v>
      </c>
      <c r="J69" s="0" t="n">
        <v>661.962</v>
      </c>
      <c r="K69" s="0" t="n">
        <v>661.506</v>
      </c>
      <c r="L69" s="0" t="n">
        <v>659.718</v>
      </c>
      <c r="M69" s="233" t="inlineStr">
        <is>
          <t>표점</t>
        </is>
      </c>
      <c r="N69" s="233" t="inlineStr">
        <is>
          <t>변표</t>
        </is>
      </c>
      <c r="O69" s="3" t="inlineStr">
        <is>
          <t>가59</t>
        </is>
      </c>
      <c r="BM69" s="759" t="n"/>
      <c r="BN69" s="759" t="n"/>
      <c r="BO69" s="759" t="n"/>
      <c r="BP69" s="759" t="n"/>
      <c r="BQ69" s="759" t="n"/>
      <c r="BR69" s="759" t="n"/>
      <c r="BS69" s="759" t="n"/>
      <c r="BT69" s="759" t="n"/>
      <c r="BU69" s="759" t="n"/>
      <c r="BV69" s="759" t="n"/>
      <c r="BW69" s="759" t="n"/>
      <c r="BX69" s="759" t="n"/>
      <c r="BY69" s="759" t="n"/>
      <c r="BZ69" s="759" t="n"/>
      <c r="CA69" s="759" t="n"/>
      <c r="ER69" s="759" t="n"/>
      <c r="ES69" s="759" t="n"/>
      <c r="ET69" s="759" t="n"/>
      <c r="EU69" s="759" t="n"/>
      <c r="EV69" s="759" t="n"/>
      <c r="EW69" s="759" t="n"/>
      <c r="EX69" s="759" t="n"/>
      <c r="EY69" s="759" t="n"/>
      <c r="EZ69" s="759" t="n"/>
      <c r="FA69" s="759" t="n"/>
      <c r="FB69" s="759" t="n"/>
      <c r="FC69" s="759" t="n"/>
      <c r="FD69" s="759" t="n"/>
      <c r="FE69" s="759" t="n"/>
      <c r="FF69" s="759" t="n"/>
      <c r="HW69" s="759" t="n"/>
      <c r="HX69" s="759" t="n"/>
      <c r="HY69" s="759" t="n"/>
      <c r="HZ69" s="759" t="n"/>
      <c r="IA69" s="759" t="n"/>
      <c r="IB69" s="759" t="n"/>
      <c r="IC69" s="759" t="n"/>
      <c r="ID69" s="759" t="n"/>
      <c r="IE69" s="759" t="n"/>
      <c r="IF69" s="759" t="n"/>
      <c r="IG69" s="759" t="n"/>
      <c r="IH69" s="759" t="n"/>
      <c r="II69" s="759" t="n"/>
      <c r="IJ69" s="759" t="n"/>
      <c r="IK69" s="759" t="n"/>
      <c r="LB69" s="759" t="n"/>
      <c r="LC69" s="759" t="n"/>
      <c r="LD69" s="759" t="n"/>
      <c r="LE69" s="759" t="n"/>
      <c r="LF69" s="759" t="n"/>
      <c r="LG69" s="759" t="n"/>
      <c r="LH69" s="759" t="n"/>
      <c r="LI69" s="759" t="n"/>
      <c r="LJ69" s="759" t="n"/>
      <c r="LK69" s="759" t="n"/>
      <c r="LL69" s="759" t="n"/>
      <c r="LM69" s="759" t="n"/>
      <c r="LN69" s="759" t="n"/>
      <c r="LO69" s="759" t="n"/>
      <c r="LP69" s="759" t="n"/>
      <c r="OG69" s="759" t="n"/>
      <c r="OH69" s="759" t="n"/>
      <c r="OI69" s="759" t="n"/>
      <c r="OJ69" s="759" t="n"/>
      <c r="OK69" s="759" t="n"/>
      <c r="OL69" s="759" t="n"/>
      <c r="OM69" s="759" t="n"/>
      <c r="ON69" s="759" t="n"/>
      <c r="OO69" s="759" t="n"/>
      <c r="OP69" s="759" t="n"/>
      <c r="OQ69" s="759" t="n"/>
      <c r="OR69" s="759" t="n"/>
      <c r="OS69" s="759" t="n"/>
      <c r="OT69" s="759" t="n"/>
      <c r="OU69" s="759" t="n"/>
    </row>
    <row r="70">
      <c r="A70" s="0" t="n">
        <v>6</v>
      </c>
      <c r="B70" s="0" t="n">
        <v>113</v>
      </c>
      <c r="C70" s="0" t="inlineStr">
        <is>
          <t>가</t>
        </is>
      </c>
      <c r="D70" s="0" t="inlineStr">
        <is>
          <t>연세대</t>
        </is>
      </c>
      <c r="E70" s="232" t="inlineStr">
        <is>
          <t>문화인류학과</t>
        </is>
      </c>
      <c r="F70" s="0" t="inlineStr">
        <is>
          <t>통합</t>
        </is>
      </c>
      <c r="G70" s="0" t="n">
        <v>1</v>
      </c>
      <c r="H70" s="0" t="n">
        <v>664.8049999999999</v>
      </c>
      <c r="I70" s="0" t="n">
        <v>663.283</v>
      </c>
      <c r="J70" s="0" t="n">
        <v>661.962</v>
      </c>
      <c r="K70" s="0" t="n">
        <v>661.074</v>
      </c>
      <c r="L70" s="0" t="n">
        <v>659.837</v>
      </c>
      <c r="M70" s="233" t="inlineStr">
        <is>
          <t>표점</t>
        </is>
      </c>
      <c r="N70" s="233" t="inlineStr">
        <is>
          <t>변표</t>
        </is>
      </c>
      <c r="O70" s="3" t="inlineStr">
        <is>
          <t>가60</t>
        </is>
      </c>
      <c r="BM70" s="759" t="n"/>
      <c r="BN70" s="759" t="n"/>
      <c r="BO70" s="759" t="n"/>
      <c r="BP70" s="759" t="n"/>
      <c r="BQ70" s="759" t="n"/>
      <c r="BR70" s="759" t="n"/>
      <c r="BS70" s="759" t="n"/>
      <c r="BT70" s="759" t="n"/>
      <c r="BU70" s="759" t="n"/>
      <c r="BV70" s="759" t="n"/>
      <c r="BW70" s="759" t="n"/>
      <c r="BX70" s="759" t="n"/>
      <c r="BY70" s="759" t="n"/>
      <c r="BZ70" s="759" t="n"/>
      <c r="CA70" s="759" t="n"/>
      <c r="ER70" s="759" t="n"/>
      <c r="ES70" s="759" t="n"/>
      <c r="ET70" s="759" t="n"/>
      <c r="EU70" s="759" t="n"/>
      <c r="EV70" s="759" t="n"/>
      <c r="EW70" s="759" t="n"/>
      <c r="EX70" s="759" t="n"/>
      <c r="EY70" s="759" t="n"/>
      <c r="EZ70" s="759" t="n"/>
      <c r="FA70" s="759" t="n"/>
      <c r="FB70" s="759" t="n"/>
      <c r="FC70" s="759" t="n"/>
      <c r="FD70" s="759" t="n"/>
      <c r="FE70" s="759" t="n"/>
      <c r="FF70" s="759" t="n"/>
      <c r="HW70" s="759" t="n"/>
      <c r="HX70" s="759" t="n"/>
      <c r="HY70" s="759" t="n"/>
      <c r="HZ70" s="759" t="n"/>
      <c r="IA70" s="759" t="n"/>
      <c r="IB70" s="759" t="n"/>
      <c r="IC70" s="759" t="n"/>
      <c r="ID70" s="759" t="n"/>
      <c r="IE70" s="759" t="n"/>
      <c r="IF70" s="759" t="n"/>
      <c r="IG70" s="759" t="n"/>
      <c r="IH70" s="759" t="n"/>
      <c r="II70" s="759" t="n"/>
      <c r="IJ70" s="759" t="n"/>
      <c r="IK70" s="759" t="n"/>
      <c r="LB70" s="759" t="n"/>
      <c r="LC70" s="759" t="n"/>
      <c r="LD70" s="759" t="n"/>
      <c r="LE70" s="759" t="n"/>
      <c r="LF70" s="759" t="n"/>
      <c r="LG70" s="759" t="n"/>
      <c r="LH70" s="759" t="n"/>
      <c r="LI70" s="759" t="n"/>
      <c r="LJ70" s="759" t="n"/>
      <c r="LK70" s="759" t="n"/>
      <c r="LL70" s="759" t="n"/>
      <c r="LM70" s="759" t="n"/>
      <c r="LN70" s="759" t="n"/>
      <c r="LO70" s="759" t="n"/>
      <c r="LP70" s="759" t="n"/>
      <c r="OG70" s="759" t="n"/>
      <c r="OH70" s="759" t="n"/>
      <c r="OI70" s="759" t="n"/>
      <c r="OJ70" s="759" t="n"/>
      <c r="OK70" s="759" t="n"/>
      <c r="OL70" s="759" t="n"/>
      <c r="OM70" s="759" t="n"/>
      <c r="ON70" s="759" t="n"/>
      <c r="OO70" s="759" t="n"/>
      <c r="OP70" s="759" t="n"/>
      <c r="OQ70" s="759" t="n"/>
      <c r="OR70" s="759" t="n"/>
      <c r="OS70" s="759" t="n"/>
      <c r="OT70" s="759" t="n"/>
      <c r="OU70" s="759" t="n"/>
    </row>
    <row r="71">
      <c r="A71" s="0" t="n">
        <v>6</v>
      </c>
      <c r="B71" s="0" t="n">
        <v>115</v>
      </c>
      <c r="C71" s="0" t="inlineStr">
        <is>
          <t>가</t>
        </is>
      </c>
      <c r="D71" s="0" t="inlineStr">
        <is>
          <t>연세대</t>
        </is>
      </c>
      <c r="E71" s="232" t="inlineStr">
        <is>
          <t>불어불문학과</t>
        </is>
      </c>
      <c r="F71" s="0" t="inlineStr">
        <is>
          <t>통합</t>
        </is>
      </c>
      <c r="G71" s="0" t="n">
        <v>1</v>
      </c>
      <c r="H71" s="0" t="n">
        <v>663.74</v>
      </c>
      <c r="I71" s="0" t="n">
        <v>662.782</v>
      </c>
      <c r="J71" s="0" t="n">
        <v>661.962</v>
      </c>
      <c r="K71" s="0" t="n">
        <v>660.6180000000001</v>
      </c>
      <c r="L71" s="0" t="n">
        <v>658.621</v>
      </c>
      <c r="M71" s="233" t="inlineStr">
        <is>
          <t>표점</t>
        </is>
      </c>
      <c r="N71" s="233" t="inlineStr">
        <is>
          <t>변표</t>
        </is>
      </c>
      <c r="O71" s="3" t="inlineStr">
        <is>
          <t>가61</t>
        </is>
      </c>
      <c r="BM71" s="759" t="n"/>
      <c r="BN71" s="759" t="n"/>
      <c r="BO71" s="759" t="n"/>
      <c r="BP71" s="759" t="n"/>
      <c r="BQ71" s="759" t="n"/>
      <c r="BR71" s="759" t="n"/>
      <c r="BS71" s="759" t="n"/>
      <c r="BT71" s="759" t="n"/>
      <c r="BU71" s="759" t="n"/>
      <c r="BV71" s="759" t="n"/>
      <c r="BW71" s="759" t="n"/>
      <c r="BX71" s="759" t="n"/>
      <c r="BY71" s="759" t="n"/>
      <c r="BZ71" s="759" t="n"/>
      <c r="CA71" s="759" t="n"/>
      <c r="ER71" s="759" t="n"/>
      <c r="ES71" s="759" t="n"/>
      <c r="ET71" s="759" t="n"/>
      <c r="EU71" s="759" t="n"/>
      <c r="EV71" s="759" t="n"/>
      <c r="EW71" s="759" t="n"/>
      <c r="EX71" s="759" t="n"/>
      <c r="EY71" s="759" t="n"/>
      <c r="EZ71" s="759" t="n"/>
      <c r="FA71" s="759" t="n"/>
      <c r="FB71" s="759" t="n"/>
      <c r="FC71" s="759" t="n"/>
      <c r="FD71" s="759" t="n"/>
      <c r="FE71" s="759" t="n"/>
      <c r="FF71" s="759" t="n"/>
      <c r="HW71" s="759" t="n"/>
      <c r="HX71" s="759" t="n"/>
      <c r="HY71" s="759" t="n"/>
      <c r="HZ71" s="759" t="n"/>
      <c r="IA71" s="759" t="n"/>
      <c r="IB71" s="759" t="n"/>
      <c r="IC71" s="759" t="n"/>
      <c r="ID71" s="759" t="n"/>
      <c r="IE71" s="759" t="n"/>
      <c r="IF71" s="759" t="n"/>
      <c r="IG71" s="759" t="n"/>
      <c r="IH71" s="759" t="n"/>
      <c r="II71" s="759" t="n"/>
      <c r="IJ71" s="759" t="n"/>
      <c r="IK71" s="759" t="n"/>
      <c r="LB71" s="759" t="n"/>
      <c r="LC71" s="759" t="n"/>
      <c r="LD71" s="759" t="n"/>
      <c r="LE71" s="759" t="n"/>
      <c r="LF71" s="759" t="n"/>
      <c r="LG71" s="759" t="n"/>
      <c r="LH71" s="759" t="n"/>
      <c r="LI71" s="759" t="n"/>
      <c r="LJ71" s="759" t="n"/>
      <c r="LK71" s="759" t="n"/>
      <c r="LL71" s="759" t="n"/>
      <c r="LM71" s="759" t="n"/>
      <c r="LN71" s="759" t="n"/>
      <c r="LO71" s="759" t="n"/>
      <c r="LP71" s="759" t="n"/>
      <c r="OG71" s="759" t="n"/>
      <c r="OH71" s="759" t="n"/>
      <c r="OI71" s="759" t="n"/>
      <c r="OJ71" s="759" t="n"/>
      <c r="OK71" s="759" t="n"/>
      <c r="OL71" s="759" t="n"/>
      <c r="OM71" s="759" t="n"/>
      <c r="ON71" s="759" t="n"/>
      <c r="OO71" s="759" t="n"/>
      <c r="OP71" s="759" t="n"/>
      <c r="OQ71" s="759" t="n"/>
      <c r="OR71" s="759" t="n"/>
      <c r="OS71" s="759" t="n"/>
      <c r="OT71" s="759" t="n"/>
      <c r="OU71" s="759" t="n"/>
    </row>
    <row r="72">
      <c r="A72" s="0" t="n">
        <v>6</v>
      </c>
      <c r="B72" s="0" t="n">
        <v>116</v>
      </c>
      <c r="C72" s="0" t="inlineStr">
        <is>
          <t>가</t>
        </is>
      </c>
      <c r="D72" s="0" t="inlineStr">
        <is>
          <t>연세대</t>
        </is>
      </c>
      <c r="E72" s="232" t="inlineStr">
        <is>
          <t>신학과</t>
        </is>
      </c>
      <c r="F72" s="0" t="inlineStr">
        <is>
          <t>통합</t>
        </is>
      </c>
      <c r="G72" s="0" t="n">
        <v>1</v>
      </c>
      <c r="H72" s="0" t="n">
        <v>663.859</v>
      </c>
      <c r="I72" s="0" t="n">
        <v>663.283</v>
      </c>
      <c r="J72" s="0" t="n">
        <v>661.074</v>
      </c>
      <c r="K72" s="0" t="n">
        <v>659.082</v>
      </c>
      <c r="L72" s="0" t="n">
        <v>656.958</v>
      </c>
      <c r="M72" s="233" t="inlineStr">
        <is>
          <t>표점</t>
        </is>
      </c>
      <c r="N72" s="233" t="inlineStr">
        <is>
          <t>변표</t>
        </is>
      </c>
      <c r="O72" s="3" t="inlineStr">
        <is>
          <t>가62</t>
        </is>
      </c>
      <c r="BM72" s="759" t="n"/>
      <c r="BN72" s="759" t="n"/>
      <c r="BO72" s="759" t="n"/>
      <c r="BP72" s="759" t="n"/>
      <c r="BQ72" s="759" t="n"/>
      <c r="BR72" s="759" t="n"/>
      <c r="BS72" s="759" t="n"/>
      <c r="BT72" s="759" t="n"/>
      <c r="BU72" s="759" t="n"/>
      <c r="BV72" s="759" t="n"/>
      <c r="BW72" s="759" t="n"/>
      <c r="BX72" s="759" t="n"/>
      <c r="BY72" s="759" t="n"/>
      <c r="BZ72" s="759" t="n"/>
      <c r="CA72" s="759" t="n"/>
      <c r="ER72" s="759" t="n"/>
      <c r="ES72" s="759" t="n"/>
      <c r="ET72" s="759" t="n"/>
      <c r="EU72" s="759" t="n"/>
      <c r="EV72" s="759" t="n"/>
      <c r="EW72" s="759" t="n"/>
      <c r="EX72" s="759" t="n"/>
      <c r="EY72" s="759" t="n"/>
      <c r="EZ72" s="759" t="n"/>
      <c r="FA72" s="759" t="n"/>
      <c r="FB72" s="759" t="n"/>
      <c r="FC72" s="759" t="n"/>
      <c r="FD72" s="759" t="n"/>
      <c r="FE72" s="759" t="n"/>
      <c r="FF72" s="759" t="n"/>
      <c r="HW72" s="759" t="n"/>
      <c r="HX72" s="759" t="n"/>
      <c r="HY72" s="759" t="n"/>
      <c r="HZ72" s="759" t="n"/>
      <c r="IA72" s="759" t="n"/>
      <c r="IB72" s="759" t="n"/>
      <c r="IC72" s="759" t="n"/>
      <c r="ID72" s="759" t="n"/>
      <c r="IE72" s="759" t="n"/>
      <c r="IF72" s="759" t="n"/>
      <c r="IG72" s="759" t="n"/>
      <c r="IH72" s="759" t="n"/>
      <c r="II72" s="759" t="n"/>
      <c r="IJ72" s="759" t="n"/>
      <c r="IK72" s="759" t="n"/>
      <c r="LB72" s="759" t="n"/>
      <c r="LC72" s="759" t="n"/>
      <c r="LD72" s="759" t="n"/>
      <c r="LE72" s="759" t="n"/>
      <c r="LF72" s="759" t="n"/>
      <c r="LG72" s="759" t="n"/>
      <c r="LH72" s="759" t="n"/>
      <c r="LI72" s="759" t="n"/>
      <c r="LJ72" s="759" t="n"/>
      <c r="LK72" s="759" t="n"/>
      <c r="LL72" s="759" t="n"/>
      <c r="LM72" s="759" t="n"/>
      <c r="LN72" s="759" t="n"/>
      <c r="LO72" s="759" t="n"/>
      <c r="LP72" s="759" t="n"/>
      <c r="OG72" s="759" t="n"/>
      <c r="OH72" s="759" t="n"/>
      <c r="OI72" s="759" t="n"/>
      <c r="OJ72" s="759" t="n"/>
      <c r="OK72" s="759" t="n"/>
      <c r="OL72" s="759" t="n"/>
      <c r="OM72" s="759" t="n"/>
      <c r="ON72" s="759" t="n"/>
      <c r="OO72" s="759" t="n"/>
      <c r="OP72" s="759" t="n"/>
      <c r="OQ72" s="759" t="n"/>
      <c r="OR72" s="759" t="n"/>
      <c r="OS72" s="759" t="n"/>
      <c r="OT72" s="759" t="n"/>
      <c r="OU72" s="759" t="n"/>
    </row>
    <row r="73">
      <c r="A73" s="0" t="n">
        <v>8</v>
      </c>
      <c r="B73" s="0" t="n">
        <v>117</v>
      </c>
      <c r="C73" s="0" t="inlineStr">
        <is>
          <t>가</t>
        </is>
      </c>
      <c r="D73" s="0" t="inlineStr">
        <is>
          <t>연세대</t>
        </is>
      </c>
      <c r="E73" s="232" t="inlineStr">
        <is>
          <t>융합인문사회과학부</t>
        </is>
      </c>
      <c r="F73" s="0" t="inlineStr">
        <is>
          <t>통합</t>
        </is>
      </c>
      <c r="G73" s="0" t="n">
        <v>1</v>
      </c>
      <c r="H73" s="0" t="n">
        <v>636.795</v>
      </c>
      <c r="I73" s="0" t="n">
        <v>636.278</v>
      </c>
      <c r="J73" s="0" t="n">
        <v>635.4930000000001</v>
      </c>
      <c r="K73" s="0" t="n">
        <v>634.727</v>
      </c>
      <c r="L73" s="0" t="n">
        <v>634.225</v>
      </c>
      <c r="M73" s="233" t="inlineStr">
        <is>
          <t>표점</t>
        </is>
      </c>
      <c r="N73" s="233" t="inlineStr">
        <is>
          <t>변표</t>
        </is>
      </c>
      <c r="O73" s="3" t="inlineStr">
        <is>
          <t>가63</t>
        </is>
      </c>
      <c r="BM73" s="759" t="n"/>
      <c r="BN73" s="759" t="n"/>
      <c r="BO73" s="759" t="n"/>
      <c r="BP73" s="759" t="n"/>
      <c r="BQ73" s="759" t="n"/>
      <c r="BR73" s="759" t="n"/>
      <c r="BS73" s="759" t="n"/>
      <c r="BT73" s="759" t="n"/>
      <c r="BU73" s="759" t="n"/>
      <c r="BV73" s="759" t="n"/>
      <c r="BW73" s="759" t="n"/>
      <c r="BX73" s="759" t="n"/>
      <c r="BY73" s="759" t="n"/>
      <c r="BZ73" s="759" t="n"/>
      <c r="CA73" s="759" t="n"/>
      <c r="ER73" s="759" t="n"/>
      <c r="ES73" s="759" t="n"/>
      <c r="ET73" s="759" t="n"/>
      <c r="EU73" s="759" t="n"/>
      <c r="EV73" s="759" t="n"/>
      <c r="EW73" s="759" t="n"/>
      <c r="EX73" s="759" t="n"/>
      <c r="EY73" s="759" t="n"/>
      <c r="EZ73" s="759" t="n"/>
      <c r="FA73" s="759" t="n"/>
      <c r="FB73" s="759" t="n"/>
      <c r="FC73" s="759" t="n"/>
      <c r="FD73" s="759" t="n"/>
      <c r="FE73" s="759" t="n"/>
      <c r="FF73" s="759" t="n"/>
      <c r="HW73" s="759" t="n"/>
      <c r="HX73" s="759" t="n"/>
      <c r="HY73" s="759" t="n"/>
      <c r="HZ73" s="759" t="n"/>
      <c r="IA73" s="759" t="n"/>
      <c r="IB73" s="759" t="n"/>
      <c r="IC73" s="759" t="n"/>
      <c r="ID73" s="759" t="n"/>
      <c r="IE73" s="759" t="n"/>
      <c r="IF73" s="759" t="n"/>
      <c r="IG73" s="759" t="n"/>
      <c r="IH73" s="759" t="n"/>
      <c r="II73" s="759" t="n"/>
      <c r="IJ73" s="759" t="n"/>
      <c r="IK73" s="759" t="n"/>
      <c r="LB73" s="759" t="n"/>
      <c r="LC73" s="759" t="n"/>
      <c r="LD73" s="759" t="n"/>
      <c r="LE73" s="759" t="n"/>
      <c r="LF73" s="759" t="n"/>
      <c r="LG73" s="759" t="n"/>
      <c r="LH73" s="759" t="n"/>
      <c r="LI73" s="759" t="n"/>
      <c r="LJ73" s="759" t="n"/>
      <c r="LK73" s="759" t="n"/>
      <c r="LL73" s="759" t="n"/>
      <c r="LM73" s="759" t="n"/>
      <c r="LN73" s="759" t="n"/>
      <c r="LO73" s="759" t="n"/>
      <c r="LP73" s="759" t="n"/>
      <c r="OG73" s="759" t="n"/>
      <c r="OH73" s="759" t="n"/>
      <c r="OI73" s="759" t="n"/>
      <c r="OJ73" s="759" t="n"/>
      <c r="OK73" s="759" t="n"/>
      <c r="OL73" s="759" t="n"/>
      <c r="OM73" s="759" t="n"/>
      <c r="ON73" s="759" t="n"/>
      <c r="OO73" s="759" t="n"/>
      <c r="OP73" s="759" t="n"/>
      <c r="OQ73" s="759" t="n"/>
      <c r="OR73" s="759" t="n"/>
      <c r="OS73" s="759" t="n"/>
      <c r="OT73" s="759" t="n"/>
      <c r="OU73" s="759" t="n"/>
    </row>
    <row r="74">
      <c r="A74" s="0" t="n">
        <v>6</v>
      </c>
      <c r="B74" s="0" t="n">
        <v>126</v>
      </c>
      <c r="C74" s="0" t="inlineStr">
        <is>
          <t>가</t>
        </is>
      </c>
      <c r="D74" s="0" t="inlineStr">
        <is>
          <t>연세대</t>
        </is>
      </c>
      <c r="E74" s="232" t="inlineStr">
        <is>
          <t>정치외교(농어촌)</t>
        </is>
      </c>
      <c r="F74" s="0" t="inlineStr">
        <is>
          <t>통합</t>
        </is>
      </c>
      <c r="G74" s="0" t="n">
        <v>1</v>
      </c>
      <c r="H74" s="0" t="n">
        <v>663.74</v>
      </c>
      <c r="I74" s="0" t="n">
        <v>661.862</v>
      </c>
      <c r="J74" s="0" t="n">
        <v>660.056</v>
      </c>
      <c r="K74" s="0" t="n">
        <v>657.058</v>
      </c>
      <c r="L74" s="0" t="n">
        <v>655.11</v>
      </c>
      <c r="M74" s="233" t="inlineStr">
        <is>
          <t>표점</t>
        </is>
      </c>
      <c r="N74" s="233" t="inlineStr">
        <is>
          <t>변표</t>
        </is>
      </c>
      <c r="O74" s="3" t="inlineStr">
        <is>
          <t>가64</t>
        </is>
      </c>
      <c r="BM74" s="759" t="n"/>
      <c r="BN74" s="759" t="n"/>
      <c r="BO74" s="759" t="n"/>
      <c r="BP74" s="759" t="n"/>
      <c r="BQ74" s="759" t="n"/>
      <c r="BR74" s="759" t="n"/>
      <c r="BS74" s="759" t="n"/>
      <c r="BT74" s="759" t="n"/>
      <c r="BU74" s="759" t="n"/>
      <c r="BV74" s="759" t="n"/>
      <c r="BW74" s="759" t="n"/>
      <c r="BX74" s="759" t="n"/>
      <c r="BY74" s="759" t="n"/>
      <c r="BZ74" s="759" t="n"/>
      <c r="CA74" s="759" t="n"/>
      <c r="ER74" s="759" t="n"/>
      <c r="ES74" s="759" t="n"/>
      <c r="ET74" s="759" t="n"/>
      <c r="EU74" s="759" t="n"/>
      <c r="EV74" s="759" t="n"/>
      <c r="EW74" s="759" t="n"/>
      <c r="EX74" s="759" t="n"/>
      <c r="EY74" s="759" t="n"/>
      <c r="EZ74" s="759" t="n"/>
      <c r="FA74" s="759" t="n"/>
      <c r="FB74" s="759" t="n"/>
      <c r="FC74" s="759" t="n"/>
      <c r="FD74" s="759" t="n"/>
      <c r="FE74" s="759" t="n"/>
      <c r="FF74" s="759" t="n"/>
      <c r="HW74" s="759" t="n"/>
      <c r="HX74" s="759" t="n"/>
      <c r="HY74" s="759" t="n"/>
      <c r="HZ74" s="759" t="n"/>
      <c r="IA74" s="759" t="n"/>
      <c r="IB74" s="759" t="n"/>
      <c r="IC74" s="759" t="n"/>
      <c r="ID74" s="759" t="n"/>
      <c r="IE74" s="759" t="n"/>
      <c r="IF74" s="759" t="n"/>
      <c r="IG74" s="759" t="n"/>
      <c r="IH74" s="759" t="n"/>
      <c r="II74" s="759" t="n"/>
      <c r="IJ74" s="759" t="n"/>
      <c r="IK74" s="759" t="n"/>
      <c r="LB74" s="759" t="n"/>
      <c r="LC74" s="759" t="n"/>
      <c r="LD74" s="759" t="n"/>
      <c r="LE74" s="759" t="n"/>
      <c r="LF74" s="759" t="n"/>
      <c r="LG74" s="759" t="n"/>
      <c r="LH74" s="759" t="n"/>
      <c r="LI74" s="759" t="n"/>
      <c r="LJ74" s="759" t="n"/>
      <c r="LK74" s="759" t="n"/>
      <c r="LL74" s="759" t="n"/>
      <c r="LM74" s="759" t="n"/>
      <c r="LN74" s="759" t="n"/>
      <c r="LO74" s="759" t="n"/>
      <c r="LP74" s="759" t="n"/>
      <c r="OG74" s="759" t="n"/>
      <c r="OH74" s="759" t="n"/>
      <c r="OI74" s="759" t="n"/>
      <c r="OJ74" s="759" t="n"/>
      <c r="OK74" s="759" t="n"/>
      <c r="OL74" s="759" t="n"/>
      <c r="OM74" s="759" t="n"/>
      <c r="ON74" s="759" t="n"/>
      <c r="OO74" s="759" t="n"/>
      <c r="OP74" s="759" t="n"/>
      <c r="OQ74" s="759" t="n"/>
      <c r="OR74" s="759" t="n"/>
      <c r="OS74" s="759" t="n"/>
      <c r="OT74" s="759" t="n"/>
      <c r="OU74" s="759" t="n"/>
    </row>
    <row r="75">
      <c r="A75" s="0" t="n">
        <v>6</v>
      </c>
      <c r="B75" s="0" t="n">
        <v>125</v>
      </c>
      <c r="C75" s="0" t="inlineStr">
        <is>
          <t>가</t>
        </is>
      </c>
      <c r="D75" s="0" t="inlineStr">
        <is>
          <t>연세대</t>
        </is>
      </c>
      <c r="E75" s="232" t="inlineStr">
        <is>
          <t>경제(농어촌)</t>
        </is>
      </c>
      <c r="F75" s="0" t="inlineStr">
        <is>
          <t>통합</t>
        </is>
      </c>
      <c r="G75" s="0" t="n">
        <v>1</v>
      </c>
      <c r="H75" s="0" t="n">
        <v>653.326</v>
      </c>
      <c r="I75" s="0" t="n">
        <v>651.559</v>
      </c>
      <c r="J75" s="0" t="n">
        <v>649.889</v>
      </c>
      <c r="K75" s="0" t="n">
        <v>646.8049999999999</v>
      </c>
      <c r="L75" s="0" t="n">
        <v>644.308</v>
      </c>
      <c r="M75" s="233" t="inlineStr">
        <is>
          <t>표점</t>
        </is>
      </c>
      <c r="N75" s="233" t="inlineStr">
        <is>
          <t>변표</t>
        </is>
      </c>
      <c r="O75" s="3" t="inlineStr">
        <is>
          <t>가65</t>
        </is>
      </c>
      <c r="BM75" s="759" t="n"/>
      <c r="BN75" s="759" t="n"/>
      <c r="BO75" s="759" t="n"/>
      <c r="BP75" s="759" t="n"/>
      <c r="BQ75" s="759" t="n"/>
      <c r="BR75" s="759" t="n"/>
      <c r="BS75" s="759" t="n"/>
      <c r="BT75" s="759" t="n"/>
      <c r="BU75" s="759" t="n"/>
      <c r="BV75" s="759" t="n"/>
      <c r="BW75" s="759" t="n"/>
      <c r="BX75" s="759" t="n"/>
      <c r="BY75" s="759" t="n"/>
      <c r="BZ75" s="759" t="n"/>
      <c r="CA75" s="759" t="n"/>
      <c r="ER75" s="759" t="n"/>
      <c r="ES75" s="759" t="n"/>
      <c r="ET75" s="759" t="n"/>
      <c r="EU75" s="759" t="n"/>
      <c r="EV75" s="759" t="n"/>
      <c r="EW75" s="759" t="n"/>
      <c r="EX75" s="759" t="n"/>
      <c r="EY75" s="759" t="n"/>
      <c r="EZ75" s="759" t="n"/>
      <c r="FA75" s="759" t="n"/>
      <c r="FB75" s="759" t="n"/>
      <c r="FC75" s="759" t="n"/>
      <c r="FD75" s="759" t="n"/>
      <c r="FE75" s="759" t="n"/>
      <c r="FF75" s="759" t="n"/>
      <c r="HW75" s="759" t="n"/>
      <c r="HX75" s="759" t="n"/>
      <c r="HY75" s="759" t="n"/>
      <c r="HZ75" s="759" t="n"/>
      <c r="IA75" s="759" t="n"/>
      <c r="IB75" s="759" t="n"/>
      <c r="IC75" s="759" t="n"/>
      <c r="ID75" s="759" t="n"/>
      <c r="IE75" s="759" t="n"/>
      <c r="IF75" s="759" t="n"/>
      <c r="IG75" s="759" t="n"/>
      <c r="IH75" s="759" t="n"/>
      <c r="II75" s="759" t="n"/>
      <c r="IJ75" s="759" t="n"/>
      <c r="IK75" s="759" t="n"/>
      <c r="LB75" s="759" t="n"/>
      <c r="LC75" s="759" t="n"/>
      <c r="LD75" s="759" t="n"/>
      <c r="LE75" s="759" t="n"/>
      <c r="LF75" s="759" t="n"/>
      <c r="LG75" s="759" t="n"/>
      <c r="LH75" s="759" t="n"/>
      <c r="LI75" s="759" t="n"/>
      <c r="LJ75" s="759" t="n"/>
      <c r="LK75" s="759" t="n"/>
      <c r="LL75" s="759" t="n"/>
      <c r="LM75" s="759" t="n"/>
      <c r="LN75" s="759" t="n"/>
      <c r="LO75" s="759" t="n"/>
      <c r="LP75" s="759" t="n"/>
      <c r="OG75" s="759" t="n"/>
      <c r="OH75" s="759" t="n"/>
      <c r="OI75" s="759" t="n"/>
      <c r="OJ75" s="759" t="n"/>
      <c r="OK75" s="759" t="n"/>
      <c r="OL75" s="759" t="n"/>
      <c r="OM75" s="759" t="n"/>
      <c r="ON75" s="759" t="n"/>
      <c r="OO75" s="759" t="n"/>
      <c r="OP75" s="759" t="n"/>
      <c r="OQ75" s="759" t="n"/>
      <c r="OR75" s="759" t="n"/>
      <c r="OS75" s="759" t="n"/>
      <c r="OT75" s="759" t="n"/>
      <c r="OU75" s="759" t="n"/>
    </row>
    <row r="76">
      <c r="A76" s="0" t="n">
        <v>6</v>
      </c>
      <c r="B76" s="0" t="n">
        <v>121</v>
      </c>
      <c r="C76" s="0" t="inlineStr">
        <is>
          <t>가</t>
        </is>
      </c>
      <c r="D76" s="0" t="inlineStr">
        <is>
          <t>연세대</t>
        </is>
      </c>
      <c r="E76" s="232" t="inlineStr">
        <is>
          <t>경영(한마음학생)</t>
        </is>
      </c>
      <c r="F76" s="0" t="inlineStr">
        <is>
          <t>통합</t>
        </is>
      </c>
      <c r="G76" s="0" t="n">
        <v>1</v>
      </c>
      <c r="H76" s="0" t="n">
        <v>645.468</v>
      </c>
      <c r="I76" s="0" t="n">
        <v>643.331</v>
      </c>
      <c r="J76" s="0" t="n">
        <v>642.212</v>
      </c>
      <c r="K76" s="0" t="n">
        <v>637.196</v>
      </c>
      <c r="L76" s="0" t="n">
        <v>631.136</v>
      </c>
      <c r="M76" s="233" t="inlineStr">
        <is>
          <t>표점</t>
        </is>
      </c>
      <c r="N76" s="233" t="inlineStr">
        <is>
          <t>변표</t>
        </is>
      </c>
      <c r="O76" s="3" t="inlineStr">
        <is>
          <t>가66</t>
        </is>
      </c>
      <c r="BM76" s="759" t="n"/>
      <c r="BN76" s="759" t="n"/>
      <c r="BO76" s="759" t="n"/>
      <c r="BP76" s="759" t="n"/>
      <c r="BQ76" s="759" t="n"/>
      <c r="BR76" s="759" t="n"/>
      <c r="BS76" s="759" t="n"/>
      <c r="BT76" s="759" t="n"/>
      <c r="BU76" s="759" t="n"/>
      <c r="BV76" s="759" t="n"/>
      <c r="BW76" s="759" t="n"/>
      <c r="BX76" s="759" t="n"/>
      <c r="BY76" s="759" t="n"/>
      <c r="BZ76" s="759" t="n"/>
      <c r="CA76" s="759" t="n"/>
      <c r="ER76" s="759" t="n"/>
      <c r="ES76" s="759" t="n"/>
      <c r="ET76" s="759" t="n"/>
      <c r="EU76" s="759" t="n"/>
      <c r="EV76" s="759" t="n"/>
      <c r="EW76" s="759" t="n"/>
      <c r="EX76" s="759" t="n"/>
      <c r="EY76" s="759" t="n"/>
      <c r="EZ76" s="759" t="n"/>
      <c r="FA76" s="759" t="n"/>
      <c r="FB76" s="759" t="n"/>
      <c r="FC76" s="759" t="n"/>
      <c r="FD76" s="759" t="n"/>
      <c r="FE76" s="759" t="n"/>
      <c r="FF76" s="759" t="n"/>
      <c r="HW76" s="759" t="n"/>
      <c r="HX76" s="759" t="n"/>
      <c r="HY76" s="759" t="n"/>
      <c r="HZ76" s="759" t="n"/>
      <c r="IA76" s="759" t="n"/>
      <c r="IB76" s="759" t="n"/>
      <c r="IC76" s="759" t="n"/>
      <c r="ID76" s="759" t="n"/>
      <c r="IE76" s="759" t="n"/>
      <c r="IF76" s="759" t="n"/>
      <c r="IG76" s="759" t="n"/>
      <c r="IH76" s="759" t="n"/>
      <c r="II76" s="759" t="n"/>
      <c r="IJ76" s="759" t="n"/>
      <c r="IK76" s="759" t="n"/>
      <c r="LB76" s="759" t="n"/>
      <c r="LC76" s="759" t="n"/>
      <c r="LD76" s="759" t="n"/>
      <c r="LE76" s="759" t="n"/>
      <c r="LF76" s="759" t="n"/>
      <c r="LG76" s="759" t="n"/>
      <c r="LH76" s="759" t="n"/>
      <c r="LI76" s="759" t="n"/>
      <c r="LJ76" s="759" t="n"/>
      <c r="LK76" s="759" t="n"/>
      <c r="LL76" s="759" t="n"/>
      <c r="LM76" s="759" t="n"/>
      <c r="LN76" s="759" t="n"/>
      <c r="LO76" s="759" t="n"/>
      <c r="LP76" s="759" t="n"/>
      <c r="OG76" s="759" t="n"/>
      <c r="OH76" s="759" t="n"/>
      <c r="OI76" s="759" t="n"/>
      <c r="OJ76" s="759" t="n"/>
      <c r="OK76" s="759" t="n"/>
      <c r="OL76" s="759" t="n"/>
      <c r="OM76" s="759" t="n"/>
      <c r="ON76" s="759" t="n"/>
      <c r="OO76" s="759" t="n"/>
      <c r="OP76" s="759" t="n"/>
      <c r="OQ76" s="759" t="n"/>
      <c r="OR76" s="759" t="n"/>
      <c r="OS76" s="759" t="n"/>
      <c r="OT76" s="759" t="n"/>
      <c r="OU76" s="759" t="n"/>
    </row>
    <row r="77">
      <c r="A77" s="0" t="n">
        <v>6</v>
      </c>
      <c r="B77" s="0" t="n">
        <v>124</v>
      </c>
      <c r="C77" s="0" t="inlineStr">
        <is>
          <t>가</t>
        </is>
      </c>
      <c r="D77" s="0" t="inlineStr">
        <is>
          <t>연세대</t>
        </is>
      </c>
      <c r="E77" s="232" t="inlineStr">
        <is>
          <t>경영(농어촌)</t>
        </is>
      </c>
      <c r="F77" s="0" t="inlineStr">
        <is>
          <t>통합</t>
        </is>
      </c>
      <c r="G77" s="0" t="n">
        <v>1</v>
      </c>
      <c r="H77" s="0" t="n">
        <v>645.468</v>
      </c>
      <c r="I77" s="0" t="n">
        <v>643.331</v>
      </c>
      <c r="J77" s="0" t="n">
        <v>642.212</v>
      </c>
      <c r="K77" s="0" t="n">
        <v>639.2380000000001</v>
      </c>
      <c r="L77" s="0" t="n">
        <v>636.649</v>
      </c>
      <c r="M77" s="233" t="inlineStr">
        <is>
          <t>표점</t>
        </is>
      </c>
      <c r="N77" s="233" t="inlineStr">
        <is>
          <t>변표</t>
        </is>
      </c>
      <c r="O77" s="3" t="inlineStr">
        <is>
          <t>가67</t>
        </is>
      </c>
      <c r="BM77" s="759" t="n"/>
      <c r="BN77" s="759" t="n"/>
      <c r="BO77" s="759" t="n"/>
      <c r="BP77" s="759" t="n"/>
      <c r="BQ77" s="759" t="n"/>
      <c r="BR77" s="759" t="n"/>
      <c r="BS77" s="759" t="n"/>
      <c r="BT77" s="759" t="n"/>
      <c r="BU77" s="759" t="n"/>
      <c r="BV77" s="759" t="n"/>
      <c r="BW77" s="759" t="n"/>
      <c r="BX77" s="759" t="n"/>
      <c r="BY77" s="759" t="n"/>
      <c r="BZ77" s="759" t="n"/>
      <c r="CA77" s="759" t="n"/>
      <c r="ER77" s="759" t="n"/>
      <c r="ES77" s="759" t="n"/>
      <c r="ET77" s="759" t="n"/>
      <c r="EU77" s="759" t="n"/>
      <c r="EV77" s="759" t="n"/>
      <c r="EW77" s="759" t="n"/>
      <c r="EX77" s="759" t="n"/>
      <c r="EY77" s="759" t="n"/>
      <c r="EZ77" s="759" t="n"/>
      <c r="FA77" s="759" t="n"/>
      <c r="FB77" s="759" t="n"/>
      <c r="FC77" s="759" t="n"/>
      <c r="FD77" s="759" t="n"/>
      <c r="FE77" s="759" t="n"/>
      <c r="FF77" s="759" t="n"/>
      <c r="HW77" s="759" t="n"/>
      <c r="HX77" s="759" t="n"/>
      <c r="HY77" s="759" t="n"/>
      <c r="HZ77" s="759" t="n"/>
      <c r="IA77" s="759" t="n"/>
      <c r="IB77" s="759" t="n"/>
      <c r="IC77" s="759" t="n"/>
      <c r="ID77" s="759" t="n"/>
      <c r="IE77" s="759" t="n"/>
      <c r="IF77" s="759" t="n"/>
      <c r="IG77" s="759" t="n"/>
      <c r="IH77" s="759" t="n"/>
      <c r="II77" s="759" t="n"/>
      <c r="IJ77" s="759" t="n"/>
      <c r="IK77" s="759" t="n"/>
      <c r="LB77" s="759" t="n"/>
      <c r="LC77" s="759" t="n"/>
      <c r="LD77" s="759" t="n"/>
      <c r="LE77" s="759" t="n"/>
      <c r="LF77" s="759" t="n"/>
      <c r="LG77" s="759" t="n"/>
      <c r="LH77" s="759" t="n"/>
      <c r="LI77" s="759" t="n"/>
      <c r="LJ77" s="759" t="n"/>
      <c r="LK77" s="759" t="n"/>
      <c r="LL77" s="759" t="n"/>
      <c r="LM77" s="759" t="n"/>
      <c r="LN77" s="759" t="n"/>
      <c r="LO77" s="759" t="n"/>
      <c r="LP77" s="759" t="n"/>
      <c r="OG77" s="759" t="n"/>
      <c r="OH77" s="759" t="n"/>
      <c r="OI77" s="759" t="n"/>
      <c r="OJ77" s="759" t="n"/>
      <c r="OK77" s="759" t="n"/>
      <c r="OL77" s="759" t="n"/>
      <c r="OM77" s="759" t="n"/>
      <c r="ON77" s="759" t="n"/>
      <c r="OO77" s="759" t="n"/>
      <c r="OP77" s="759" t="n"/>
      <c r="OQ77" s="759" t="n"/>
      <c r="OR77" s="759" t="n"/>
      <c r="OS77" s="759" t="n"/>
      <c r="OT77" s="759" t="n"/>
      <c r="OU77" s="759" t="n"/>
    </row>
    <row r="78">
      <c r="A78" s="0" t="n">
        <v>6</v>
      </c>
      <c r="B78" s="0" t="n">
        <v>127</v>
      </c>
      <c r="C78" s="0" t="inlineStr">
        <is>
          <t>가</t>
        </is>
      </c>
      <c r="D78" s="0" t="inlineStr">
        <is>
          <t>연세대</t>
        </is>
      </c>
      <c r="E78" s="232" t="inlineStr">
        <is>
          <t>인문계열(농어촌)</t>
        </is>
      </c>
      <c r="F78" s="0" t="inlineStr">
        <is>
          <t>통합</t>
        </is>
      </c>
      <c r="G78" s="0" t="n">
        <v>1</v>
      </c>
      <c r="H78" s="0" t="n">
        <v>644.865</v>
      </c>
      <c r="I78" s="0" t="n">
        <v>642.855</v>
      </c>
      <c r="J78" s="0" t="n">
        <v>641.696</v>
      </c>
      <c r="K78" s="0" t="n">
        <v>638.682</v>
      </c>
      <c r="L78" s="0" t="n">
        <v>636.371</v>
      </c>
      <c r="M78" s="233" t="inlineStr">
        <is>
          <t>표점</t>
        </is>
      </c>
      <c r="N78" s="233" t="inlineStr">
        <is>
          <t>변표</t>
        </is>
      </c>
      <c r="O78" s="3" t="inlineStr">
        <is>
          <t>가68</t>
        </is>
      </c>
      <c r="BM78" s="759" t="n"/>
      <c r="BN78" s="759" t="n"/>
      <c r="BO78" s="759" t="n"/>
      <c r="BP78" s="759" t="n"/>
      <c r="BQ78" s="759" t="n"/>
      <c r="BR78" s="759" t="n"/>
      <c r="BS78" s="759" t="n"/>
      <c r="BT78" s="759" t="n"/>
      <c r="BU78" s="759" t="n"/>
      <c r="BV78" s="759" t="n"/>
      <c r="BW78" s="759" t="n"/>
      <c r="BX78" s="759" t="n"/>
      <c r="BY78" s="759" t="n"/>
      <c r="BZ78" s="759" t="n"/>
      <c r="CA78" s="759" t="n"/>
      <c r="ER78" s="759" t="n"/>
      <c r="ES78" s="759" t="n"/>
      <c r="ET78" s="759" t="n"/>
      <c r="EU78" s="759" t="n"/>
      <c r="EV78" s="759" t="n"/>
      <c r="EW78" s="759" t="n"/>
      <c r="EX78" s="759" t="n"/>
      <c r="EY78" s="759" t="n"/>
      <c r="EZ78" s="759" t="n"/>
      <c r="FA78" s="759" t="n"/>
      <c r="FB78" s="759" t="n"/>
      <c r="FC78" s="759" t="n"/>
      <c r="FD78" s="759" t="n"/>
      <c r="FE78" s="759" t="n"/>
      <c r="FF78" s="759" t="n"/>
      <c r="HW78" s="759" t="n"/>
      <c r="HX78" s="759" t="n"/>
      <c r="HY78" s="759" t="n"/>
      <c r="HZ78" s="759" t="n"/>
      <c r="IA78" s="759" t="n"/>
      <c r="IB78" s="759" t="n"/>
      <c r="IC78" s="759" t="n"/>
      <c r="ID78" s="759" t="n"/>
      <c r="IE78" s="759" t="n"/>
      <c r="IF78" s="759" t="n"/>
      <c r="IG78" s="759" t="n"/>
      <c r="IH78" s="759" t="n"/>
      <c r="II78" s="759" t="n"/>
      <c r="IJ78" s="759" t="n"/>
      <c r="IK78" s="759" t="n"/>
      <c r="LB78" s="759" t="n"/>
      <c r="LC78" s="759" t="n"/>
      <c r="LD78" s="759" t="n"/>
      <c r="LE78" s="759" t="n"/>
      <c r="LF78" s="759" t="n"/>
      <c r="LG78" s="759" t="n"/>
      <c r="LH78" s="759" t="n"/>
      <c r="LI78" s="759" t="n"/>
      <c r="LJ78" s="759" t="n"/>
      <c r="LK78" s="759" t="n"/>
      <c r="LL78" s="759" t="n"/>
      <c r="LM78" s="759" t="n"/>
      <c r="LN78" s="759" t="n"/>
      <c r="LO78" s="759" t="n"/>
      <c r="LP78" s="759" t="n"/>
      <c r="OG78" s="759" t="n"/>
      <c r="OH78" s="759" t="n"/>
      <c r="OI78" s="759" t="n"/>
      <c r="OJ78" s="759" t="n"/>
      <c r="OK78" s="759" t="n"/>
      <c r="OL78" s="759" t="n"/>
      <c r="OM78" s="759" t="n"/>
      <c r="ON78" s="759" t="n"/>
      <c r="OO78" s="759" t="n"/>
      <c r="OP78" s="759" t="n"/>
      <c r="OQ78" s="759" t="n"/>
      <c r="OR78" s="759" t="n"/>
      <c r="OS78" s="759" t="n"/>
      <c r="OT78" s="759" t="n"/>
      <c r="OU78" s="759" t="n"/>
    </row>
    <row r="79">
      <c r="A79" s="0" t="n">
        <v>6</v>
      </c>
      <c r="B79" s="0" t="n">
        <v>122</v>
      </c>
      <c r="C79" s="0" t="inlineStr">
        <is>
          <t>가</t>
        </is>
      </c>
      <c r="D79" s="0" t="inlineStr">
        <is>
          <t>연세대</t>
        </is>
      </c>
      <c r="E79" s="232" t="inlineStr">
        <is>
          <t>경제(한마음학생)</t>
        </is>
      </c>
      <c r="F79" s="0" t="inlineStr">
        <is>
          <t>통합</t>
        </is>
      </c>
      <c r="G79" s="0" t="n">
        <v>1</v>
      </c>
      <c r="H79" s="0" t="n">
        <v>637.593</v>
      </c>
      <c r="I79" s="0" t="n">
        <v>635.567</v>
      </c>
      <c r="J79" s="0" t="n">
        <v>634.247</v>
      </c>
      <c r="K79" s="0" t="n">
        <v>628.739</v>
      </c>
      <c r="L79" s="0" t="n">
        <v>623.833</v>
      </c>
      <c r="M79" s="233" t="inlineStr">
        <is>
          <t>표점</t>
        </is>
      </c>
      <c r="N79" s="233" t="inlineStr">
        <is>
          <t>변표</t>
        </is>
      </c>
      <c r="O79" s="3" t="inlineStr">
        <is>
          <t>가69</t>
        </is>
      </c>
      <c r="BM79" s="759" t="n"/>
      <c r="BN79" s="759" t="n"/>
      <c r="BO79" s="759" t="n"/>
      <c r="BP79" s="759" t="n"/>
      <c r="BQ79" s="759" t="n"/>
      <c r="BR79" s="759" t="n"/>
      <c r="BS79" s="759" t="n"/>
      <c r="BT79" s="759" t="n"/>
      <c r="BU79" s="759" t="n"/>
      <c r="BV79" s="759" t="n"/>
      <c r="BW79" s="759" t="n"/>
      <c r="BX79" s="759" t="n"/>
      <c r="BY79" s="759" t="n"/>
      <c r="BZ79" s="759" t="n"/>
      <c r="CA79" s="759" t="n"/>
      <c r="ER79" s="759" t="n"/>
      <c r="ES79" s="759" t="n"/>
      <c r="ET79" s="759" t="n"/>
      <c r="EU79" s="759" t="n"/>
      <c r="EV79" s="759" t="n"/>
      <c r="EW79" s="759" t="n"/>
      <c r="EX79" s="759" t="n"/>
      <c r="EY79" s="759" t="n"/>
      <c r="EZ79" s="759" t="n"/>
      <c r="FA79" s="759" t="n"/>
      <c r="FB79" s="759" t="n"/>
      <c r="FC79" s="759" t="n"/>
      <c r="FD79" s="759" t="n"/>
      <c r="FE79" s="759" t="n"/>
      <c r="FF79" s="759" t="n"/>
      <c r="HW79" s="759" t="n"/>
      <c r="HX79" s="759" t="n"/>
      <c r="HY79" s="759" t="n"/>
      <c r="HZ79" s="759" t="n"/>
      <c r="IA79" s="759" t="n"/>
      <c r="IB79" s="759" t="n"/>
      <c r="IC79" s="759" t="n"/>
      <c r="ID79" s="759" t="n"/>
      <c r="IE79" s="759" t="n"/>
      <c r="IF79" s="759" t="n"/>
      <c r="IG79" s="759" t="n"/>
      <c r="IH79" s="759" t="n"/>
      <c r="II79" s="759" t="n"/>
      <c r="IJ79" s="759" t="n"/>
      <c r="IK79" s="759" t="n"/>
      <c r="LB79" s="759" t="n"/>
      <c r="LC79" s="759" t="n"/>
      <c r="LD79" s="759" t="n"/>
      <c r="LE79" s="759" t="n"/>
      <c r="LF79" s="759" t="n"/>
      <c r="LG79" s="759" t="n"/>
      <c r="LH79" s="759" t="n"/>
      <c r="LI79" s="759" t="n"/>
      <c r="LJ79" s="759" t="n"/>
      <c r="LK79" s="759" t="n"/>
      <c r="LL79" s="759" t="n"/>
      <c r="LM79" s="759" t="n"/>
      <c r="LN79" s="759" t="n"/>
      <c r="LO79" s="759" t="n"/>
      <c r="LP79" s="759" t="n"/>
      <c r="OG79" s="759" t="n"/>
      <c r="OH79" s="759" t="n"/>
      <c r="OI79" s="759" t="n"/>
      <c r="OJ79" s="759" t="n"/>
      <c r="OK79" s="759" t="n"/>
      <c r="OL79" s="759" t="n"/>
      <c r="OM79" s="759" t="n"/>
      <c r="ON79" s="759" t="n"/>
      <c r="OO79" s="759" t="n"/>
      <c r="OP79" s="759" t="n"/>
      <c r="OQ79" s="759" t="n"/>
      <c r="OR79" s="759" t="n"/>
      <c r="OS79" s="759" t="n"/>
      <c r="OT79" s="759" t="n"/>
      <c r="OU79" s="759" t="n"/>
    </row>
    <row r="80">
      <c r="A80" s="0" t="n">
        <v>6</v>
      </c>
      <c r="B80" s="0" t="n">
        <v>123</v>
      </c>
      <c r="C80" s="0" t="inlineStr">
        <is>
          <t>가</t>
        </is>
      </c>
      <c r="D80" s="0" t="inlineStr">
        <is>
          <t>연세대</t>
        </is>
      </c>
      <c r="E80" s="232" t="inlineStr">
        <is>
          <t>인문계열(한마음학생)</t>
        </is>
      </c>
      <c r="F80" s="0" t="inlineStr">
        <is>
          <t>통합</t>
        </is>
      </c>
      <c r="G80" s="0" t="n">
        <v>1</v>
      </c>
      <c r="H80" s="0" t="n">
        <v>627.83</v>
      </c>
      <c r="I80" s="0" t="n">
        <v>625.9299999999999</v>
      </c>
      <c r="J80" s="0" t="n">
        <v>624.841</v>
      </c>
      <c r="K80" s="0" t="n">
        <v>619.966</v>
      </c>
      <c r="L80" s="0" t="n">
        <v>616.1130000000001</v>
      </c>
      <c r="M80" s="233" t="inlineStr">
        <is>
          <t>표점</t>
        </is>
      </c>
      <c r="N80" s="233" t="inlineStr">
        <is>
          <t>변표</t>
        </is>
      </c>
      <c r="O80" s="3" t="inlineStr">
        <is>
          <t>가70</t>
        </is>
      </c>
      <c r="BM80" s="759" t="n"/>
      <c r="BN80" s="759" t="n"/>
      <c r="BO80" s="759" t="n"/>
      <c r="BP80" s="759" t="n"/>
      <c r="BQ80" s="759" t="n"/>
      <c r="BR80" s="759" t="n"/>
      <c r="BS80" s="759" t="n"/>
      <c r="BT80" s="759" t="n"/>
      <c r="BU80" s="759" t="n"/>
      <c r="BV80" s="759" t="n"/>
      <c r="BW80" s="759" t="n"/>
      <c r="BX80" s="759" t="n"/>
      <c r="BY80" s="759" t="n"/>
      <c r="BZ80" s="759" t="n"/>
      <c r="CA80" s="759" t="n"/>
      <c r="ER80" s="759" t="n"/>
      <c r="ES80" s="759" t="n"/>
      <c r="ET80" s="759" t="n"/>
      <c r="EU80" s="759" t="n"/>
      <c r="EV80" s="759" t="n"/>
      <c r="EW80" s="759" t="n"/>
      <c r="EX80" s="759" t="n"/>
      <c r="EY80" s="759" t="n"/>
      <c r="EZ80" s="759" t="n"/>
      <c r="FA80" s="759" t="n"/>
      <c r="FB80" s="759" t="n"/>
      <c r="FC80" s="759" t="n"/>
      <c r="FD80" s="759" t="n"/>
      <c r="FE80" s="759" t="n"/>
      <c r="FF80" s="759" t="n"/>
      <c r="HW80" s="759" t="n"/>
      <c r="HX80" s="759" t="n"/>
      <c r="HY80" s="759" t="n"/>
      <c r="HZ80" s="759" t="n"/>
      <c r="IA80" s="759" t="n"/>
      <c r="IB80" s="759" t="n"/>
      <c r="IC80" s="759" t="n"/>
      <c r="ID80" s="759" t="n"/>
      <c r="IE80" s="759" t="n"/>
      <c r="IF80" s="759" t="n"/>
      <c r="IG80" s="759" t="n"/>
      <c r="IH80" s="759" t="n"/>
      <c r="II80" s="759" t="n"/>
      <c r="IJ80" s="759" t="n"/>
      <c r="IK80" s="759" t="n"/>
      <c r="LB80" s="759" t="n"/>
      <c r="LC80" s="759" t="n"/>
      <c r="LD80" s="759" t="n"/>
      <c r="LE80" s="759" t="n"/>
      <c r="LF80" s="759" t="n"/>
      <c r="LG80" s="759" t="n"/>
      <c r="LH80" s="759" t="n"/>
      <c r="LI80" s="759" t="n"/>
      <c r="LJ80" s="759" t="n"/>
      <c r="LK80" s="759" t="n"/>
      <c r="LL80" s="759" t="n"/>
      <c r="LM80" s="759" t="n"/>
      <c r="LN80" s="759" t="n"/>
      <c r="LO80" s="759" t="n"/>
      <c r="LP80" s="759" t="n"/>
      <c r="OG80" s="759" t="n"/>
      <c r="OH80" s="759" t="n"/>
      <c r="OI80" s="759" t="n"/>
      <c r="OJ80" s="759" t="n"/>
      <c r="OK80" s="759" t="n"/>
      <c r="OL80" s="759" t="n"/>
      <c r="OM80" s="759" t="n"/>
      <c r="ON80" s="759" t="n"/>
      <c r="OO80" s="759" t="n"/>
      <c r="OP80" s="759" t="n"/>
      <c r="OQ80" s="759" t="n"/>
      <c r="OR80" s="759" t="n"/>
      <c r="OS80" s="759" t="n"/>
      <c r="OT80" s="759" t="n"/>
      <c r="OU80" s="759" t="n"/>
    </row>
    <row r="81">
      <c r="A81" s="0" t="n">
        <v>10</v>
      </c>
      <c r="B81" s="0" t="n">
        <v>182</v>
      </c>
      <c r="C81" s="0" t="inlineStr">
        <is>
          <t>가</t>
        </is>
      </c>
      <c r="D81" s="0" t="inlineStr">
        <is>
          <t>고려대</t>
        </is>
      </c>
      <c r="E81" s="232" t="inlineStr">
        <is>
          <t>사이버국방학과</t>
        </is>
      </c>
      <c r="F81" s="0" t="inlineStr">
        <is>
          <t>사국</t>
        </is>
      </c>
      <c r="G81" s="0" t="n">
        <v>1</v>
      </c>
      <c r="H81" s="0" t="n">
        <v>523.335</v>
      </c>
      <c r="I81" s="0" t="n">
        <v>522.809</v>
      </c>
      <c r="J81" s="0" t="n">
        <v>520.558</v>
      </c>
      <c r="K81" s="0" t="n">
        <v>518.824</v>
      </c>
      <c r="L81" s="0" t="n">
        <v>515.967</v>
      </c>
      <c r="M81" s="233" t="inlineStr">
        <is>
          <t>표점</t>
        </is>
      </c>
      <c r="N81" s="233" t="inlineStr">
        <is>
          <t>변표</t>
        </is>
      </c>
      <c r="O81" s="3" t="inlineStr">
        <is>
          <t>가71</t>
        </is>
      </c>
      <c r="BM81" s="759" t="n"/>
      <c r="BN81" s="759" t="n"/>
      <c r="BO81" s="759" t="n"/>
      <c r="BP81" s="759" t="n"/>
      <c r="BQ81" s="759" t="n"/>
      <c r="BR81" s="759" t="n"/>
      <c r="BS81" s="759" t="n"/>
      <c r="BT81" s="759" t="n"/>
      <c r="BU81" s="759" t="n"/>
      <c r="BV81" s="759" t="n"/>
      <c r="BW81" s="759" t="n"/>
      <c r="BX81" s="759" t="n"/>
      <c r="BY81" s="759" t="n"/>
      <c r="BZ81" s="759" t="n"/>
      <c r="CA81" s="759" t="n"/>
      <c r="ER81" s="759" t="n"/>
      <c r="ES81" s="759" t="n"/>
      <c r="ET81" s="759" t="n"/>
      <c r="EU81" s="759" t="n"/>
      <c r="EV81" s="759" t="n"/>
      <c r="EW81" s="759" t="n"/>
      <c r="EX81" s="759" t="n"/>
      <c r="EY81" s="759" t="n"/>
      <c r="EZ81" s="759" t="n"/>
      <c r="FA81" s="759" t="n"/>
      <c r="FB81" s="759" t="n"/>
      <c r="FC81" s="759" t="n"/>
      <c r="FD81" s="759" t="n"/>
      <c r="FE81" s="759" t="n"/>
      <c r="FF81" s="759" t="n"/>
      <c r="HW81" s="759" t="n"/>
      <c r="HX81" s="759" t="n"/>
      <c r="HY81" s="759" t="n"/>
      <c r="HZ81" s="759" t="n"/>
      <c r="IA81" s="759" t="n"/>
      <c r="IB81" s="759" t="n"/>
      <c r="IC81" s="759" t="n"/>
      <c r="ID81" s="759" t="n"/>
      <c r="IE81" s="759" t="n"/>
      <c r="IF81" s="759" t="n"/>
      <c r="IG81" s="759" t="n"/>
      <c r="IH81" s="759" t="n"/>
      <c r="II81" s="759" t="n"/>
      <c r="IJ81" s="759" t="n"/>
      <c r="IK81" s="759" t="n"/>
      <c r="LB81" s="759" t="n"/>
      <c r="LC81" s="759" t="n"/>
      <c r="LD81" s="759" t="n"/>
      <c r="LE81" s="759" t="n"/>
      <c r="LF81" s="759" t="n"/>
      <c r="LG81" s="759" t="n"/>
      <c r="LH81" s="759" t="n"/>
      <c r="LI81" s="759" t="n"/>
      <c r="LJ81" s="759" t="n"/>
      <c r="LK81" s="759" t="n"/>
      <c r="LL81" s="759" t="n"/>
      <c r="LM81" s="759" t="n"/>
      <c r="LN81" s="759" t="n"/>
      <c r="LO81" s="759" t="n"/>
      <c r="LP81" s="759" t="n"/>
      <c r="OG81" s="759" t="n"/>
      <c r="OH81" s="759" t="n"/>
      <c r="OI81" s="759" t="n"/>
      <c r="OJ81" s="759" t="n"/>
      <c r="OK81" s="759" t="n"/>
      <c r="OL81" s="759" t="n"/>
      <c r="OM81" s="759" t="n"/>
      <c r="ON81" s="759" t="n"/>
      <c r="OO81" s="759" t="n"/>
      <c r="OP81" s="759" t="n"/>
      <c r="OQ81" s="759" t="n"/>
      <c r="OR81" s="759" t="n"/>
      <c r="OS81" s="759" t="n"/>
      <c r="OT81" s="759" t="n"/>
      <c r="OU81" s="759" t="n"/>
    </row>
    <row r="82">
      <c r="A82" s="0" t="n">
        <v>9</v>
      </c>
      <c r="B82" s="0" t="n">
        <v>129</v>
      </c>
      <c r="C82" s="0" t="inlineStr">
        <is>
          <t>가</t>
        </is>
      </c>
      <c r="D82" s="0" t="inlineStr">
        <is>
          <t>고려대</t>
        </is>
      </c>
      <c r="E82" s="232" t="inlineStr">
        <is>
          <t>차세대통신학과</t>
        </is>
      </c>
      <c r="F82" s="0" t="inlineStr">
        <is>
          <t>자연</t>
        </is>
      </c>
      <c r="G82" s="0" t="n">
        <v>1</v>
      </c>
      <c r="H82" s="0" t="n">
        <v>669.596</v>
      </c>
      <c r="I82" s="0" t="n">
        <v>667.235</v>
      </c>
      <c r="J82" s="0" t="n">
        <v>663.152</v>
      </c>
      <c r="K82" s="0" t="n">
        <v>655.198</v>
      </c>
      <c r="L82" s="0" t="n">
        <v>649.0549999999999</v>
      </c>
      <c r="M82" s="233" t="inlineStr">
        <is>
          <t>표점</t>
        </is>
      </c>
      <c r="N82" s="233" t="inlineStr">
        <is>
          <t>변표</t>
        </is>
      </c>
      <c r="O82" s="3" t="inlineStr">
        <is>
          <t>가72</t>
        </is>
      </c>
      <c r="BM82" s="759" t="n"/>
      <c r="BN82" s="759" t="n"/>
      <c r="BO82" s="759" t="n"/>
      <c r="BP82" s="759" t="n"/>
      <c r="BQ82" s="759" t="n"/>
      <c r="BR82" s="759" t="n"/>
      <c r="BS82" s="759" t="n"/>
      <c r="BT82" s="759" t="n"/>
      <c r="BU82" s="759" t="n"/>
      <c r="BV82" s="759" t="n"/>
      <c r="BW82" s="759" t="n"/>
      <c r="BX82" s="759" t="n"/>
      <c r="BY82" s="759" t="n"/>
      <c r="BZ82" s="759" t="n"/>
      <c r="CA82" s="759" t="n"/>
      <c r="ER82" s="759" t="n"/>
      <c r="ES82" s="759" t="n"/>
      <c r="ET82" s="759" t="n"/>
      <c r="EU82" s="759" t="n"/>
      <c r="EV82" s="759" t="n"/>
      <c r="EW82" s="759" t="n"/>
      <c r="EX82" s="759" t="n"/>
      <c r="EY82" s="759" t="n"/>
      <c r="EZ82" s="759" t="n"/>
      <c r="FA82" s="759" t="n"/>
      <c r="FB82" s="759" t="n"/>
      <c r="FC82" s="759" t="n"/>
      <c r="FD82" s="759" t="n"/>
      <c r="FE82" s="759" t="n"/>
      <c r="FF82" s="759" t="n"/>
      <c r="HW82" s="759" t="n"/>
      <c r="HX82" s="759" t="n"/>
      <c r="HY82" s="759" t="n"/>
      <c r="HZ82" s="759" t="n"/>
      <c r="IA82" s="759" t="n"/>
      <c r="IB82" s="759" t="n"/>
      <c r="IC82" s="759" t="n"/>
      <c r="ID82" s="759" t="n"/>
      <c r="IE82" s="759" t="n"/>
      <c r="IF82" s="759" t="n"/>
      <c r="IG82" s="759" t="n"/>
      <c r="IH82" s="759" t="n"/>
      <c r="II82" s="759" t="n"/>
      <c r="IJ82" s="759" t="n"/>
      <c r="IK82" s="759" t="n"/>
      <c r="LB82" s="759" t="n"/>
      <c r="LC82" s="759" t="n"/>
      <c r="LD82" s="759" t="n"/>
      <c r="LE82" s="759" t="n"/>
      <c r="LF82" s="759" t="n"/>
      <c r="LG82" s="759" t="n"/>
      <c r="LH82" s="759" t="n"/>
      <c r="LI82" s="759" t="n"/>
      <c r="LJ82" s="759" t="n"/>
      <c r="LK82" s="759" t="n"/>
      <c r="LL82" s="759" t="n"/>
      <c r="LM82" s="759" t="n"/>
      <c r="LN82" s="759" t="n"/>
      <c r="LO82" s="759" t="n"/>
      <c r="LP82" s="759" t="n"/>
      <c r="OG82" s="759" t="n"/>
      <c r="OH82" s="759" t="n"/>
      <c r="OI82" s="759" t="n"/>
      <c r="OJ82" s="759" t="n"/>
      <c r="OK82" s="759" t="n"/>
      <c r="OL82" s="759" t="n"/>
      <c r="OM82" s="759" t="n"/>
      <c r="ON82" s="759" t="n"/>
      <c r="OO82" s="759" t="n"/>
      <c r="OP82" s="759" t="n"/>
      <c r="OQ82" s="759" t="n"/>
      <c r="OR82" s="759" t="n"/>
      <c r="OS82" s="759" t="n"/>
      <c r="OT82" s="759" t="n"/>
      <c r="OU82" s="759" t="n"/>
    </row>
    <row r="83">
      <c r="A83" s="0" t="n">
        <v>9</v>
      </c>
      <c r="B83" s="0" t="n">
        <v>128</v>
      </c>
      <c r="C83" s="0" t="inlineStr">
        <is>
          <t>가</t>
        </is>
      </c>
      <c r="D83" s="0" t="inlineStr">
        <is>
          <t>고려대</t>
        </is>
      </c>
      <c r="E83" s="232" t="inlineStr">
        <is>
          <t>스마트모빌리티학부</t>
        </is>
      </c>
      <c r="F83" s="0" t="inlineStr">
        <is>
          <t>자연</t>
        </is>
      </c>
      <c r="G83" s="0" t="n">
        <v>1</v>
      </c>
      <c r="H83" s="0" t="n">
        <v>667.8339999999999</v>
      </c>
      <c r="I83" s="0" t="n">
        <v>666.396</v>
      </c>
      <c r="J83" s="0" t="n">
        <v>662.7569999999999</v>
      </c>
      <c r="K83" s="0" t="n">
        <v>659.554</v>
      </c>
      <c r="L83" s="0" t="n">
        <v>653.431</v>
      </c>
      <c r="M83" s="233" t="inlineStr">
        <is>
          <t>표점</t>
        </is>
      </c>
      <c r="N83" s="233" t="inlineStr">
        <is>
          <t>변표</t>
        </is>
      </c>
      <c r="O83" s="3" t="inlineStr">
        <is>
          <t>가73</t>
        </is>
      </c>
      <c r="BM83" s="759" t="n"/>
      <c r="BN83" s="759" t="n"/>
      <c r="BO83" s="759" t="n"/>
      <c r="BP83" s="759" t="n"/>
      <c r="BQ83" s="759" t="n"/>
      <c r="BR83" s="759" t="n"/>
      <c r="BS83" s="759" t="n"/>
      <c r="BT83" s="759" t="n"/>
      <c r="BU83" s="759" t="n"/>
      <c r="BV83" s="759" t="n"/>
      <c r="BW83" s="759" t="n"/>
      <c r="BX83" s="759" t="n"/>
      <c r="BY83" s="759" t="n"/>
      <c r="BZ83" s="759" t="n"/>
      <c r="CA83" s="759" t="n"/>
      <c r="ER83" s="759" t="n"/>
      <c r="ES83" s="759" t="n"/>
      <c r="ET83" s="759" t="n"/>
      <c r="EU83" s="759" t="n"/>
      <c r="EV83" s="759" t="n"/>
      <c r="EW83" s="759" t="n"/>
      <c r="EX83" s="759" t="n"/>
      <c r="EY83" s="759" t="n"/>
      <c r="EZ83" s="759" t="n"/>
      <c r="FA83" s="759" t="n"/>
      <c r="FB83" s="759" t="n"/>
      <c r="FC83" s="759" t="n"/>
      <c r="FD83" s="759" t="n"/>
      <c r="FE83" s="759" t="n"/>
      <c r="FF83" s="759" t="n"/>
      <c r="HW83" s="759" t="n"/>
      <c r="HX83" s="759" t="n"/>
      <c r="HY83" s="759" t="n"/>
      <c r="HZ83" s="759" t="n"/>
      <c r="IA83" s="759" t="n"/>
      <c r="IB83" s="759" t="n"/>
      <c r="IC83" s="759" t="n"/>
      <c r="ID83" s="759" t="n"/>
      <c r="IE83" s="759" t="n"/>
      <c r="IF83" s="759" t="n"/>
      <c r="IG83" s="759" t="n"/>
      <c r="IH83" s="759" t="n"/>
      <c r="II83" s="759" t="n"/>
      <c r="IJ83" s="759" t="n"/>
      <c r="IK83" s="759" t="n"/>
      <c r="LB83" s="759" t="n"/>
      <c r="LC83" s="759" t="n"/>
      <c r="LD83" s="759" t="n"/>
      <c r="LE83" s="759" t="n"/>
      <c r="LF83" s="759" t="n"/>
      <c r="LG83" s="759" t="n"/>
      <c r="LH83" s="759" t="n"/>
      <c r="LI83" s="759" t="n"/>
      <c r="LJ83" s="759" t="n"/>
      <c r="LK83" s="759" t="n"/>
      <c r="LL83" s="759" t="n"/>
      <c r="LM83" s="759" t="n"/>
      <c r="LN83" s="759" t="n"/>
      <c r="LO83" s="759" t="n"/>
      <c r="LP83" s="759" t="n"/>
      <c r="OG83" s="759" t="n"/>
      <c r="OH83" s="759" t="n"/>
      <c r="OI83" s="759" t="n"/>
      <c r="OJ83" s="759" t="n"/>
      <c r="OK83" s="759" t="n"/>
      <c r="OL83" s="759" t="n"/>
      <c r="OM83" s="759" t="n"/>
      <c r="ON83" s="759" t="n"/>
      <c r="OO83" s="759" t="n"/>
      <c r="OP83" s="759" t="n"/>
      <c r="OQ83" s="759" t="n"/>
      <c r="OR83" s="759" t="n"/>
      <c r="OS83" s="759" t="n"/>
      <c r="OT83" s="759" t="n"/>
      <c r="OU83" s="759" t="n"/>
    </row>
    <row r="84">
      <c r="A84" s="0" t="n">
        <v>9</v>
      </c>
      <c r="B84" s="0" t="n">
        <v>133</v>
      </c>
      <c r="C84" s="0" t="inlineStr">
        <is>
          <t>가</t>
        </is>
      </c>
      <c r="D84" s="0" t="inlineStr">
        <is>
          <t>고려대</t>
        </is>
      </c>
      <c r="E84" s="232" t="inlineStr">
        <is>
          <t>전기전자공학부</t>
        </is>
      </c>
      <c r="F84" s="0" t="inlineStr">
        <is>
          <t>자연</t>
        </is>
      </c>
      <c r="G84" s="0" t="n">
        <v>1</v>
      </c>
      <c r="H84" s="0" t="n">
        <v>664.5309999999999</v>
      </c>
      <c r="I84" s="0" t="n">
        <v>663.152</v>
      </c>
      <c r="J84" s="0" t="n">
        <v>661.193</v>
      </c>
      <c r="K84" s="0" t="n">
        <v>658.026</v>
      </c>
      <c r="L84" s="0" t="n">
        <v>654.107</v>
      </c>
      <c r="M84" s="233" t="inlineStr">
        <is>
          <t>표점</t>
        </is>
      </c>
      <c r="N84" s="233" t="inlineStr">
        <is>
          <t>변표</t>
        </is>
      </c>
      <c r="O84" s="3" t="inlineStr">
        <is>
          <t>가74</t>
        </is>
      </c>
      <c r="BM84" s="759" t="n"/>
      <c r="BN84" s="759" t="n"/>
      <c r="BO84" s="759" t="n"/>
      <c r="BP84" s="759" t="n"/>
      <c r="BQ84" s="759" t="n"/>
      <c r="BR84" s="759" t="n"/>
      <c r="BS84" s="759" t="n"/>
      <c r="BT84" s="759" t="n"/>
      <c r="BU84" s="759" t="n"/>
      <c r="BV84" s="759" t="n"/>
      <c r="BW84" s="759" t="n"/>
      <c r="BX84" s="759" t="n"/>
      <c r="BY84" s="759" t="n"/>
      <c r="BZ84" s="759" t="n"/>
      <c r="CA84" s="759" t="n"/>
      <c r="ER84" s="759" t="n"/>
      <c r="ES84" s="759" t="n"/>
      <c r="ET84" s="759" t="n"/>
      <c r="EU84" s="759" t="n"/>
      <c r="EV84" s="759" t="n"/>
      <c r="EW84" s="759" t="n"/>
      <c r="EX84" s="759" t="n"/>
      <c r="EY84" s="759" t="n"/>
      <c r="EZ84" s="759" t="n"/>
      <c r="FA84" s="759" t="n"/>
      <c r="FB84" s="759" t="n"/>
      <c r="FC84" s="759" t="n"/>
      <c r="FD84" s="759" t="n"/>
      <c r="FE84" s="759" t="n"/>
      <c r="FF84" s="759" t="n"/>
      <c r="HW84" s="759" t="n"/>
      <c r="HX84" s="759" t="n"/>
      <c r="HY84" s="759" t="n"/>
      <c r="HZ84" s="759" t="n"/>
      <c r="IA84" s="759" t="n"/>
      <c r="IB84" s="759" t="n"/>
      <c r="IC84" s="759" t="n"/>
      <c r="ID84" s="759" t="n"/>
      <c r="IE84" s="759" t="n"/>
      <c r="IF84" s="759" t="n"/>
      <c r="IG84" s="759" t="n"/>
      <c r="IH84" s="759" t="n"/>
      <c r="II84" s="759" t="n"/>
      <c r="IJ84" s="759" t="n"/>
      <c r="IK84" s="759" t="n"/>
      <c r="LB84" s="759" t="n"/>
      <c r="LC84" s="759" t="n"/>
      <c r="LD84" s="759" t="n"/>
      <c r="LE84" s="759" t="n"/>
      <c r="LF84" s="759" t="n"/>
      <c r="LG84" s="759" t="n"/>
      <c r="LH84" s="759" t="n"/>
      <c r="LI84" s="759" t="n"/>
      <c r="LJ84" s="759" t="n"/>
      <c r="LK84" s="759" t="n"/>
      <c r="LL84" s="759" t="n"/>
      <c r="LM84" s="759" t="n"/>
      <c r="LN84" s="759" t="n"/>
      <c r="LO84" s="759" t="n"/>
      <c r="LP84" s="759" t="n"/>
      <c r="OG84" s="759" t="n"/>
      <c r="OH84" s="759" t="n"/>
      <c r="OI84" s="759" t="n"/>
      <c r="OJ84" s="759" t="n"/>
      <c r="OK84" s="759" t="n"/>
      <c r="OL84" s="759" t="n"/>
      <c r="OM84" s="759" t="n"/>
      <c r="ON84" s="759" t="n"/>
      <c r="OO84" s="759" t="n"/>
      <c r="OP84" s="759" t="n"/>
      <c r="OQ84" s="759" t="n"/>
      <c r="OR84" s="759" t="n"/>
      <c r="OS84" s="759" t="n"/>
      <c r="OT84" s="759" t="n"/>
      <c r="OU84" s="759" t="n"/>
    </row>
    <row r="85">
      <c r="A85" s="0" t="n">
        <v>9</v>
      </c>
      <c r="B85" s="0" t="n">
        <v>132</v>
      </c>
      <c r="C85" s="0" t="inlineStr">
        <is>
          <t>가</t>
        </is>
      </c>
      <c r="D85" s="0" t="inlineStr">
        <is>
          <t>고려대</t>
        </is>
      </c>
      <c r="E85" s="232" t="inlineStr">
        <is>
          <t>컴퓨터학과</t>
        </is>
      </c>
      <c r="F85" s="0" t="inlineStr">
        <is>
          <t>자연</t>
        </is>
      </c>
      <c r="G85" s="0" t="n">
        <v>1</v>
      </c>
      <c r="H85" s="0" t="n">
        <v>665.082</v>
      </c>
      <c r="I85" s="0" t="n">
        <v>663.152</v>
      </c>
      <c r="J85" s="0" t="n">
        <v>660.8440000000001</v>
      </c>
      <c r="K85" s="0" t="n">
        <v>655.198</v>
      </c>
      <c r="L85" s="0" t="n">
        <v>650.056</v>
      </c>
      <c r="M85" s="233" t="inlineStr">
        <is>
          <t>표점</t>
        </is>
      </c>
      <c r="N85" s="233" t="inlineStr">
        <is>
          <t>변표</t>
        </is>
      </c>
      <c r="O85" s="3" t="inlineStr">
        <is>
          <t>가75</t>
        </is>
      </c>
      <c r="BM85" s="759" t="n"/>
      <c r="BN85" s="759" t="n"/>
      <c r="BO85" s="759" t="n"/>
      <c r="BP85" s="759" t="n"/>
      <c r="BQ85" s="759" t="n"/>
      <c r="BR85" s="759" t="n"/>
      <c r="BS85" s="759" t="n"/>
      <c r="BT85" s="759" t="n"/>
      <c r="BU85" s="759" t="n"/>
      <c r="BV85" s="759" t="n"/>
      <c r="BW85" s="759" t="n"/>
      <c r="BX85" s="759" t="n"/>
      <c r="BY85" s="759" t="n"/>
      <c r="BZ85" s="759" t="n"/>
      <c r="CA85" s="759" t="n"/>
      <c r="ER85" s="759" t="n"/>
      <c r="ES85" s="759" t="n"/>
      <c r="ET85" s="759" t="n"/>
      <c r="EU85" s="759" t="n"/>
      <c r="EV85" s="759" t="n"/>
      <c r="EW85" s="759" t="n"/>
      <c r="EX85" s="759" t="n"/>
      <c r="EY85" s="759" t="n"/>
      <c r="EZ85" s="759" t="n"/>
      <c r="FA85" s="759" t="n"/>
      <c r="FB85" s="759" t="n"/>
      <c r="FC85" s="759" t="n"/>
      <c r="FD85" s="759" t="n"/>
      <c r="FE85" s="759" t="n"/>
      <c r="FF85" s="759" t="n"/>
      <c r="HW85" s="759" t="n"/>
      <c r="HX85" s="759" t="n"/>
      <c r="HY85" s="759" t="n"/>
      <c r="HZ85" s="759" t="n"/>
      <c r="IA85" s="759" t="n"/>
      <c r="IB85" s="759" t="n"/>
      <c r="IC85" s="759" t="n"/>
      <c r="ID85" s="759" t="n"/>
      <c r="IE85" s="759" t="n"/>
      <c r="IF85" s="759" t="n"/>
      <c r="IG85" s="759" t="n"/>
      <c r="IH85" s="759" t="n"/>
      <c r="II85" s="759" t="n"/>
      <c r="IJ85" s="759" t="n"/>
      <c r="IK85" s="759" t="n"/>
      <c r="LB85" s="759" t="n"/>
      <c r="LC85" s="759" t="n"/>
      <c r="LD85" s="759" t="n"/>
      <c r="LE85" s="759" t="n"/>
      <c r="LF85" s="759" t="n"/>
      <c r="LG85" s="759" t="n"/>
      <c r="LH85" s="759" t="n"/>
      <c r="LI85" s="759" t="n"/>
      <c r="LJ85" s="759" t="n"/>
      <c r="LK85" s="759" t="n"/>
      <c r="LL85" s="759" t="n"/>
      <c r="LM85" s="759" t="n"/>
      <c r="LN85" s="759" t="n"/>
      <c r="LO85" s="759" t="n"/>
      <c r="LP85" s="759" t="n"/>
      <c r="OG85" s="759" t="n"/>
      <c r="OH85" s="759" t="n"/>
      <c r="OI85" s="759" t="n"/>
      <c r="OJ85" s="759" t="n"/>
      <c r="OK85" s="759" t="n"/>
      <c r="OL85" s="759" t="n"/>
      <c r="OM85" s="759" t="n"/>
      <c r="ON85" s="759" t="n"/>
      <c r="OO85" s="759" t="n"/>
      <c r="OP85" s="759" t="n"/>
      <c r="OQ85" s="759" t="n"/>
      <c r="OR85" s="759" t="n"/>
      <c r="OS85" s="759" t="n"/>
      <c r="OT85" s="759" t="n"/>
      <c r="OU85" s="759" t="n"/>
    </row>
    <row r="86">
      <c r="A86" s="0" t="n">
        <v>9</v>
      </c>
      <c r="B86" s="0" t="n">
        <v>130</v>
      </c>
      <c r="C86" s="0" t="inlineStr">
        <is>
          <t>가</t>
        </is>
      </c>
      <c r="D86" s="0" t="inlineStr">
        <is>
          <t>고려대</t>
        </is>
      </c>
      <c r="E86" s="232" t="inlineStr">
        <is>
          <t>융합에너지공학과</t>
        </is>
      </c>
      <c r="F86" s="0" t="inlineStr">
        <is>
          <t>자연</t>
        </is>
      </c>
      <c r="G86" s="0" t="n">
        <v>1</v>
      </c>
      <c r="H86" s="0" t="n">
        <v>661.6799999999999</v>
      </c>
      <c r="I86" s="0" t="n">
        <v>660.8440000000001</v>
      </c>
      <c r="J86" s="0" t="n">
        <v>658.963</v>
      </c>
      <c r="K86" s="0" t="n">
        <v>654.264</v>
      </c>
      <c r="L86" s="0" t="n">
        <v>651.8</v>
      </c>
      <c r="M86" s="233" t="inlineStr">
        <is>
          <t>표점</t>
        </is>
      </c>
      <c r="N86" s="233" t="inlineStr">
        <is>
          <t>변표</t>
        </is>
      </c>
      <c r="O86" s="3" t="inlineStr">
        <is>
          <t>가76</t>
        </is>
      </c>
      <c r="BM86" s="759" t="n"/>
      <c r="BN86" s="759" t="n"/>
      <c r="BO86" s="759" t="n"/>
      <c r="BP86" s="759" t="n"/>
      <c r="BQ86" s="759" t="n"/>
      <c r="BR86" s="759" t="n"/>
      <c r="BS86" s="759" t="n"/>
      <c r="BT86" s="759" t="n"/>
      <c r="BU86" s="759" t="n"/>
      <c r="BV86" s="759" t="n"/>
      <c r="BW86" s="759" t="n"/>
      <c r="BX86" s="759" t="n"/>
      <c r="BY86" s="759" t="n"/>
      <c r="BZ86" s="759" t="n"/>
      <c r="CA86" s="759" t="n"/>
      <c r="ER86" s="759" t="n"/>
      <c r="ES86" s="759" t="n"/>
      <c r="ET86" s="759" t="n"/>
      <c r="EU86" s="759" t="n"/>
      <c r="EV86" s="759" t="n"/>
      <c r="EW86" s="759" t="n"/>
      <c r="EX86" s="759" t="n"/>
      <c r="EY86" s="759" t="n"/>
      <c r="EZ86" s="759" t="n"/>
      <c r="FA86" s="759" t="n"/>
      <c r="FB86" s="759" t="n"/>
      <c r="FC86" s="759" t="n"/>
      <c r="FD86" s="759" t="n"/>
      <c r="FE86" s="759" t="n"/>
      <c r="FF86" s="759" t="n"/>
      <c r="HW86" s="759" t="n"/>
      <c r="HX86" s="759" t="n"/>
      <c r="HY86" s="759" t="n"/>
      <c r="HZ86" s="759" t="n"/>
      <c r="IA86" s="759" t="n"/>
      <c r="IB86" s="759" t="n"/>
      <c r="IC86" s="759" t="n"/>
      <c r="ID86" s="759" t="n"/>
      <c r="IE86" s="759" t="n"/>
      <c r="IF86" s="759" t="n"/>
      <c r="IG86" s="759" t="n"/>
      <c r="IH86" s="759" t="n"/>
      <c r="II86" s="759" t="n"/>
      <c r="IJ86" s="759" t="n"/>
      <c r="IK86" s="759" t="n"/>
      <c r="LB86" s="759" t="n"/>
      <c r="LC86" s="759" t="n"/>
      <c r="LD86" s="759" t="n"/>
      <c r="LE86" s="759" t="n"/>
      <c r="LF86" s="759" t="n"/>
      <c r="LG86" s="759" t="n"/>
      <c r="LH86" s="759" t="n"/>
      <c r="LI86" s="759" t="n"/>
      <c r="LJ86" s="759" t="n"/>
      <c r="LK86" s="759" t="n"/>
      <c r="LL86" s="759" t="n"/>
      <c r="LM86" s="759" t="n"/>
      <c r="LN86" s="759" t="n"/>
      <c r="LO86" s="759" t="n"/>
      <c r="LP86" s="759" t="n"/>
      <c r="OG86" s="759" t="n"/>
      <c r="OH86" s="759" t="n"/>
      <c r="OI86" s="759" t="n"/>
      <c r="OJ86" s="759" t="n"/>
      <c r="OK86" s="759" t="n"/>
      <c r="OL86" s="759" t="n"/>
      <c r="OM86" s="759" t="n"/>
      <c r="ON86" s="759" t="n"/>
      <c r="OO86" s="759" t="n"/>
      <c r="OP86" s="759" t="n"/>
      <c r="OQ86" s="759" t="n"/>
      <c r="OR86" s="759" t="n"/>
      <c r="OS86" s="759" t="n"/>
      <c r="OT86" s="759" t="n"/>
      <c r="OU86" s="759" t="n"/>
    </row>
    <row r="87">
      <c r="A87" s="0" t="n">
        <v>9</v>
      </c>
      <c r="B87" s="0" t="n">
        <v>141</v>
      </c>
      <c r="C87" s="0" t="inlineStr">
        <is>
          <t>가</t>
        </is>
      </c>
      <c r="D87" s="0" t="inlineStr">
        <is>
          <t>고려대</t>
        </is>
      </c>
      <c r="E87" s="232" t="inlineStr">
        <is>
          <t>신소재공학부</t>
        </is>
      </c>
      <c r="F87" s="0" t="inlineStr">
        <is>
          <t>자연</t>
        </is>
      </c>
      <c r="G87" s="0" t="n">
        <v>1</v>
      </c>
      <c r="H87" s="0" t="n">
        <v>663.152</v>
      </c>
      <c r="I87" s="0" t="n">
        <v>661.6799999999999</v>
      </c>
      <c r="J87" s="0" t="n">
        <v>658.963</v>
      </c>
      <c r="K87" s="0" t="n">
        <v>655.838</v>
      </c>
      <c r="L87" s="0" t="n">
        <v>653.991</v>
      </c>
      <c r="M87" s="233" t="inlineStr">
        <is>
          <t>표점</t>
        </is>
      </c>
      <c r="N87" s="233" t="inlineStr">
        <is>
          <t>변표</t>
        </is>
      </c>
      <c r="O87" s="3" t="inlineStr">
        <is>
          <t>가77</t>
        </is>
      </c>
      <c r="BM87" s="759" t="n"/>
      <c r="BN87" s="759" t="n"/>
      <c r="BO87" s="759" t="n"/>
      <c r="BP87" s="759" t="n"/>
      <c r="BQ87" s="759" t="n"/>
      <c r="BR87" s="759" t="n"/>
      <c r="BS87" s="759" t="n"/>
      <c r="BT87" s="759" t="n"/>
      <c r="BU87" s="759" t="n"/>
      <c r="BV87" s="759" t="n"/>
      <c r="BW87" s="759" t="n"/>
      <c r="BX87" s="759" t="n"/>
      <c r="BY87" s="759" t="n"/>
      <c r="BZ87" s="759" t="n"/>
      <c r="CA87" s="759" t="n"/>
      <c r="ER87" s="759" t="n"/>
      <c r="ES87" s="759" t="n"/>
      <c r="ET87" s="759" t="n"/>
      <c r="EU87" s="759" t="n"/>
      <c r="EV87" s="759" t="n"/>
      <c r="EW87" s="759" t="n"/>
      <c r="EX87" s="759" t="n"/>
      <c r="EY87" s="759" t="n"/>
      <c r="EZ87" s="759" t="n"/>
      <c r="FA87" s="759" t="n"/>
      <c r="FB87" s="759" t="n"/>
      <c r="FC87" s="759" t="n"/>
      <c r="FD87" s="759" t="n"/>
      <c r="FE87" s="759" t="n"/>
      <c r="FF87" s="759" t="n"/>
      <c r="HW87" s="759" t="n"/>
      <c r="HX87" s="759" t="n"/>
      <c r="HY87" s="759" t="n"/>
      <c r="HZ87" s="759" t="n"/>
      <c r="IA87" s="759" t="n"/>
      <c r="IB87" s="759" t="n"/>
      <c r="IC87" s="759" t="n"/>
      <c r="ID87" s="759" t="n"/>
      <c r="IE87" s="759" t="n"/>
      <c r="IF87" s="759" t="n"/>
      <c r="IG87" s="759" t="n"/>
      <c r="IH87" s="759" t="n"/>
      <c r="II87" s="759" t="n"/>
      <c r="IJ87" s="759" t="n"/>
      <c r="IK87" s="759" t="n"/>
      <c r="LB87" s="759" t="n"/>
      <c r="LC87" s="759" t="n"/>
      <c r="LD87" s="759" t="n"/>
      <c r="LE87" s="759" t="n"/>
      <c r="LF87" s="759" t="n"/>
      <c r="LG87" s="759" t="n"/>
      <c r="LH87" s="759" t="n"/>
      <c r="LI87" s="759" t="n"/>
      <c r="LJ87" s="759" t="n"/>
      <c r="LK87" s="759" t="n"/>
      <c r="LL87" s="759" t="n"/>
      <c r="LM87" s="759" t="n"/>
      <c r="LN87" s="759" t="n"/>
      <c r="LO87" s="759" t="n"/>
      <c r="LP87" s="759" t="n"/>
      <c r="OG87" s="759" t="n"/>
      <c r="OH87" s="759" t="n"/>
      <c r="OI87" s="759" t="n"/>
      <c r="OJ87" s="759" t="n"/>
      <c r="OK87" s="759" t="n"/>
      <c r="OL87" s="759" t="n"/>
      <c r="OM87" s="759" t="n"/>
      <c r="ON87" s="759" t="n"/>
      <c r="OO87" s="759" t="n"/>
      <c r="OP87" s="759" t="n"/>
      <c r="OQ87" s="759" t="n"/>
      <c r="OR87" s="759" t="n"/>
      <c r="OS87" s="759" t="n"/>
      <c r="OT87" s="759" t="n"/>
      <c r="OU87" s="759" t="n"/>
    </row>
    <row r="88">
      <c r="A88" s="0" t="n">
        <v>9</v>
      </c>
      <c r="B88" s="0" t="n">
        <v>135</v>
      </c>
      <c r="C88" s="0" t="inlineStr">
        <is>
          <t>가</t>
        </is>
      </c>
      <c r="D88" s="0" t="inlineStr">
        <is>
          <t>고려대</t>
        </is>
      </c>
      <c r="E88" s="232" t="inlineStr">
        <is>
          <t>기계공학부</t>
        </is>
      </c>
      <c r="F88" s="0" t="inlineStr">
        <is>
          <t>자연</t>
        </is>
      </c>
      <c r="G88" s="0" t="n">
        <v>1</v>
      </c>
      <c r="H88" s="0" t="n">
        <v>662.327</v>
      </c>
      <c r="I88" s="0" t="n">
        <v>660.8440000000001</v>
      </c>
      <c r="J88" s="0" t="n">
        <v>658.71</v>
      </c>
      <c r="K88" s="0" t="n">
        <v>655.4450000000001</v>
      </c>
      <c r="L88" s="0" t="n">
        <v>654.107</v>
      </c>
      <c r="M88" s="233" t="inlineStr">
        <is>
          <t>표점</t>
        </is>
      </c>
      <c r="N88" s="233" t="inlineStr">
        <is>
          <t>변표</t>
        </is>
      </c>
      <c r="O88" s="3" t="inlineStr">
        <is>
          <t>가78</t>
        </is>
      </c>
      <c r="BM88" s="759" t="n"/>
      <c r="BN88" s="759" t="n"/>
      <c r="BO88" s="759" t="n"/>
      <c r="BP88" s="759" t="n"/>
      <c r="BQ88" s="759" t="n"/>
      <c r="BR88" s="759" t="n"/>
      <c r="BS88" s="759" t="n"/>
      <c r="BT88" s="759" t="n"/>
      <c r="BU88" s="759" t="n"/>
      <c r="BV88" s="759" t="n"/>
      <c r="BW88" s="759" t="n"/>
      <c r="BX88" s="759" t="n"/>
      <c r="BY88" s="759" t="n"/>
      <c r="BZ88" s="759" t="n"/>
      <c r="CA88" s="759" t="n"/>
      <c r="ER88" s="759" t="n"/>
      <c r="ES88" s="759" t="n"/>
      <c r="ET88" s="759" t="n"/>
      <c r="EU88" s="759" t="n"/>
      <c r="EV88" s="759" t="n"/>
      <c r="EW88" s="759" t="n"/>
      <c r="EX88" s="759" t="n"/>
      <c r="EY88" s="759" t="n"/>
      <c r="EZ88" s="759" t="n"/>
      <c r="FA88" s="759" t="n"/>
      <c r="FB88" s="759" t="n"/>
      <c r="FC88" s="759" t="n"/>
      <c r="FD88" s="759" t="n"/>
      <c r="FE88" s="759" t="n"/>
      <c r="FF88" s="759" t="n"/>
      <c r="HW88" s="759" t="n"/>
      <c r="HX88" s="759" t="n"/>
      <c r="HY88" s="759" t="n"/>
      <c r="HZ88" s="759" t="n"/>
      <c r="IA88" s="759" t="n"/>
      <c r="IB88" s="759" t="n"/>
      <c r="IC88" s="759" t="n"/>
      <c r="ID88" s="759" t="n"/>
      <c r="IE88" s="759" t="n"/>
      <c r="IF88" s="759" t="n"/>
      <c r="IG88" s="759" t="n"/>
      <c r="IH88" s="759" t="n"/>
      <c r="II88" s="759" t="n"/>
      <c r="IJ88" s="759" t="n"/>
      <c r="IK88" s="759" t="n"/>
      <c r="LB88" s="759" t="n"/>
      <c r="LC88" s="759" t="n"/>
      <c r="LD88" s="759" t="n"/>
      <c r="LE88" s="759" t="n"/>
      <c r="LF88" s="759" t="n"/>
      <c r="LG88" s="759" t="n"/>
      <c r="LH88" s="759" t="n"/>
      <c r="LI88" s="759" t="n"/>
      <c r="LJ88" s="759" t="n"/>
      <c r="LK88" s="759" t="n"/>
      <c r="LL88" s="759" t="n"/>
      <c r="LM88" s="759" t="n"/>
      <c r="LN88" s="759" t="n"/>
      <c r="LO88" s="759" t="n"/>
      <c r="LP88" s="759" t="n"/>
      <c r="OG88" s="759" t="n"/>
      <c r="OH88" s="759" t="n"/>
      <c r="OI88" s="759" t="n"/>
      <c r="OJ88" s="759" t="n"/>
      <c r="OK88" s="759" t="n"/>
      <c r="OL88" s="759" t="n"/>
      <c r="OM88" s="759" t="n"/>
      <c r="ON88" s="759" t="n"/>
      <c r="OO88" s="759" t="n"/>
      <c r="OP88" s="759" t="n"/>
      <c r="OQ88" s="759" t="n"/>
      <c r="OR88" s="759" t="n"/>
      <c r="OS88" s="759" t="n"/>
      <c r="OT88" s="759" t="n"/>
      <c r="OU88" s="759" t="n"/>
    </row>
    <row r="89">
      <c r="A89" s="0" t="n">
        <v>9</v>
      </c>
      <c r="B89" s="0" t="n">
        <v>153</v>
      </c>
      <c r="C89" s="0" t="inlineStr">
        <is>
          <t>가</t>
        </is>
      </c>
      <c r="D89" s="0" t="inlineStr">
        <is>
          <t>고려대</t>
        </is>
      </c>
      <c r="E89" s="232" t="inlineStr">
        <is>
          <t>생명공학부</t>
        </is>
      </c>
      <c r="F89" s="0" t="inlineStr">
        <is>
          <t>자연</t>
        </is>
      </c>
      <c r="G89" s="0" t="n">
        <v>1</v>
      </c>
      <c r="H89" s="0" t="n">
        <v>661.506</v>
      </c>
      <c r="I89" s="0" t="n">
        <v>660.572</v>
      </c>
      <c r="J89" s="0" t="n">
        <v>658.71</v>
      </c>
      <c r="K89" s="0" t="n">
        <v>655.838</v>
      </c>
      <c r="L89" s="0" t="n">
        <v>653.194</v>
      </c>
      <c r="M89" s="233" t="inlineStr">
        <is>
          <t>표점</t>
        </is>
      </c>
      <c r="N89" s="233" t="inlineStr">
        <is>
          <t>변표</t>
        </is>
      </c>
      <c r="O89" s="3" t="inlineStr">
        <is>
          <t>가79</t>
        </is>
      </c>
      <c r="BM89" s="759" t="n"/>
      <c r="BN89" s="759" t="n"/>
      <c r="BO89" s="759" t="n"/>
      <c r="BP89" s="759" t="n"/>
      <c r="BQ89" s="759" t="n"/>
      <c r="BR89" s="759" t="n"/>
      <c r="BS89" s="759" t="n"/>
      <c r="BT89" s="759" t="n"/>
      <c r="BU89" s="759" t="n"/>
      <c r="BV89" s="759" t="n"/>
      <c r="BW89" s="759" t="n"/>
      <c r="BX89" s="759" t="n"/>
      <c r="BY89" s="759" t="n"/>
      <c r="BZ89" s="759" t="n"/>
      <c r="CA89" s="759" t="n"/>
      <c r="ER89" s="759" t="n"/>
      <c r="ES89" s="759" t="n"/>
      <c r="ET89" s="759" t="n"/>
      <c r="EU89" s="759" t="n"/>
      <c r="EV89" s="759" t="n"/>
      <c r="EW89" s="759" t="n"/>
      <c r="EX89" s="759" t="n"/>
      <c r="EY89" s="759" t="n"/>
      <c r="EZ89" s="759" t="n"/>
      <c r="FA89" s="759" t="n"/>
      <c r="FB89" s="759" t="n"/>
      <c r="FC89" s="759" t="n"/>
      <c r="FD89" s="759" t="n"/>
      <c r="FE89" s="759" t="n"/>
      <c r="FF89" s="759" t="n"/>
      <c r="HW89" s="759" t="n"/>
      <c r="HX89" s="759" t="n"/>
      <c r="HY89" s="759" t="n"/>
      <c r="HZ89" s="759" t="n"/>
      <c r="IA89" s="759" t="n"/>
      <c r="IB89" s="759" t="n"/>
      <c r="IC89" s="759" t="n"/>
      <c r="ID89" s="759" t="n"/>
      <c r="IE89" s="759" t="n"/>
      <c r="IF89" s="759" t="n"/>
      <c r="IG89" s="759" t="n"/>
      <c r="IH89" s="759" t="n"/>
      <c r="II89" s="759" t="n"/>
      <c r="IJ89" s="759" t="n"/>
      <c r="IK89" s="759" t="n"/>
      <c r="LB89" s="759" t="n"/>
      <c r="LC89" s="759" t="n"/>
      <c r="LD89" s="759" t="n"/>
      <c r="LE89" s="759" t="n"/>
      <c r="LF89" s="759" t="n"/>
      <c r="LG89" s="759" t="n"/>
      <c r="LH89" s="759" t="n"/>
      <c r="LI89" s="759" t="n"/>
      <c r="LJ89" s="759" t="n"/>
      <c r="LK89" s="759" t="n"/>
      <c r="LL89" s="759" t="n"/>
      <c r="LM89" s="759" t="n"/>
      <c r="LN89" s="759" t="n"/>
      <c r="LO89" s="759" t="n"/>
      <c r="LP89" s="759" t="n"/>
      <c r="OG89" s="759" t="n"/>
      <c r="OH89" s="759" t="n"/>
      <c r="OI89" s="759" t="n"/>
      <c r="OJ89" s="759" t="n"/>
      <c r="OK89" s="759" t="n"/>
      <c r="OL89" s="759" t="n"/>
      <c r="OM89" s="759" t="n"/>
      <c r="ON89" s="759" t="n"/>
      <c r="OO89" s="759" t="n"/>
      <c r="OP89" s="759" t="n"/>
      <c r="OQ89" s="759" t="n"/>
      <c r="OR89" s="759" t="n"/>
      <c r="OS89" s="759" t="n"/>
      <c r="OT89" s="759" t="n"/>
      <c r="OU89" s="759" t="n"/>
    </row>
    <row r="90">
      <c r="A90" s="0" t="n">
        <v>9</v>
      </c>
      <c r="B90" s="0" t="n">
        <v>134</v>
      </c>
      <c r="C90" s="0" t="inlineStr">
        <is>
          <t>가</t>
        </is>
      </c>
      <c r="D90" s="0" t="inlineStr">
        <is>
          <t>고려대</t>
        </is>
      </c>
      <c r="E90" s="232" t="inlineStr">
        <is>
          <t>산업경영공학부</t>
        </is>
      </c>
      <c r="F90" s="0" t="inlineStr">
        <is>
          <t>자연</t>
        </is>
      </c>
      <c r="G90" s="0" t="n">
        <v>1</v>
      </c>
      <c r="H90" s="0" t="n">
        <v>662.327</v>
      </c>
      <c r="I90" s="0" t="n">
        <v>660.8440000000001</v>
      </c>
      <c r="J90" s="0" t="n">
        <v>658.298</v>
      </c>
      <c r="K90" s="0" t="n">
        <v>654.649</v>
      </c>
      <c r="L90" s="0" t="n">
        <v>651.207</v>
      </c>
      <c r="M90" s="233" t="inlineStr">
        <is>
          <t>표점</t>
        </is>
      </c>
      <c r="N90" s="233" t="inlineStr">
        <is>
          <t>변표</t>
        </is>
      </c>
      <c r="O90" s="3" t="inlineStr">
        <is>
          <t>가80</t>
        </is>
      </c>
      <c r="BM90" s="759" t="n"/>
      <c r="BN90" s="759" t="n"/>
      <c r="BO90" s="759" t="n"/>
      <c r="BP90" s="759" t="n"/>
      <c r="BQ90" s="759" t="n"/>
      <c r="BR90" s="759" t="n"/>
      <c r="BS90" s="759" t="n"/>
      <c r="BT90" s="759" t="n"/>
      <c r="BU90" s="759" t="n"/>
      <c r="BV90" s="759" t="n"/>
      <c r="BW90" s="759" t="n"/>
      <c r="BX90" s="759" t="n"/>
      <c r="BY90" s="759" t="n"/>
      <c r="BZ90" s="759" t="n"/>
      <c r="CA90" s="759" t="n"/>
      <c r="ER90" s="759" t="n"/>
      <c r="ES90" s="759" t="n"/>
      <c r="ET90" s="759" t="n"/>
      <c r="EU90" s="759" t="n"/>
      <c r="EV90" s="759" t="n"/>
      <c r="EW90" s="759" t="n"/>
      <c r="EX90" s="759" t="n"/>
      <c r="EY90" s="759" t="n"/>
      <c r="EZ90" s="759" t="n"/>
      <c r="FA90" s="759" t="n"/>
      <c r="FB90" s="759" t="n"/>
      <c r="FC90" s="759" t="n"/>
      <c r="FD90" s="759" t="n"/>
      <c r="FE90" s="759" t="n"/>
      <c r="FF90" s="759" t="n"/>
      <c r="HW90" s="759" t="n"/>
      <c r="HX90" s="759" t="n"/>
      <c r="HY90" s="759" t="n"/>
      <c r="HZ90" s="759" t="n"/>
      <c r="IA90" s="759" t="n"/>
      <c r="IB90" s="759" t="n"/>
      <c r="IC90" s="759" t="n"/>
      <c r="ID90" s="759" t="n"/>
      <c r="IE90" s="759" t="n"/>
      <c r="IF90" s="759" t="n"/>
      <c r="IG90" s="759" t="n"/>
      <c r="IH90" s="759" t="n"/>
      <c r="II90" s="759" t="n"/>
      <c r="IJ90" s="759" t="n"/>
      <c r="IK90" s="759" t="n"/>
      <c r="LB90" s="759" t="n"/>
      <c r="LC90" s="759" t="n"/>
      <c r="LD90" s="759" t="n"/>
      <c r="LE90" s="759" t="n"/>
      <c r="LF90" s="759" t="n"/>
      <c r="LG90" s="759" t="n"/>
      <c r="LH90" s="759" t="n"/>
      <c r="LI90" s="759" t="n"/>
      <c r="LJ90" s="759" t="n"/>
      <c r="LK90" s="759" t="n"/>
      <c r="LL90" s="759" t="n"/>
      <c r="LM90" s="759" t="n"/>
      <c r="LN90" s="759" t="n"/>
      <c r="LO90" s="759" t="n"/>
      <c r="LP90" s="759" t="n"/>
      <c r="OG90" s="759" t="n"/>
      <c r="OH90" s="759" t="n"/>
      <c r="OI90" s="759" t="n"/>
      <c r="OJ90" s="759" t="n"/>
      <c r="OK90" s="759" t="n"/>
      <c r="OL90" s="759" t="n"/>
      <c r="OM90" s="759" t="n"/>
      <c r="ON90" s="759" t="n"/>
      <c r="OO90" s="759" t="n"/>
      <c r="OP90" s="759" t="n"/>
      <c r="OQ90" s="759" t="n"/>
      <c r="OR90" s="759" t="n"/>
      <c r="OS90" s="759" t="n"/>
      <c r="OT90" s="759" t="n"/>
      <c r="OU90" s="759" t="n"/>
    </row>
    <row r="91">
      <c r="A91" s="0" t="n">
        <v>9</v>
      </c>
      <c r="B91" s="0" t="n">
        <v>137</v>
      </c>
      <c r="C91" s="0" t="inlineStr">
        <is>
          <t>가</t>
        </is>
      </c>
      <c r="D91" s="0" t="inlineStr">
        <is>
          <t>고려대</t>
        </is>
      </c>
      <c r="E91" s="232" t="inlineStr">
        <is>
          <t>데이터과학과</t>
        </is>
      </c>
      <c r="F91" s="0" t="inlineStr">
        <is>
          <t>자연</t>
        </is>
      </c>
      <c r="G91" s="0" t="n">
        <v>1</v>
      </c>
      <c r="H91" s="0" t="n">
        <v>662.7569999999999</v>
      </c>
      <c r="I91" s="0" t="n">
        <v>660.8440000000001</v>
      </c>
      <c r="J91" s="0" t="n">
        <v>658.298</v>
      </c>
      <c r="K91" s="0" t="n">
        <v>654.649</v>
      </c>
      <c r="L91" s="0" t="n">
        <v>651.207</v>
      </c>
      <c r="M91" s="233" t="inlineStr">
        <is>
          <t>표점</t>
        </is>
      </c>
      <c r="N91" s="233" t="inlineStr">
        <is>
          <t>변표</t>
        </is>
      </c>
      <c r="O91" s="3" t="inlineStr">
        <is>
          <t>가81</t>
        </is>
      </c>
      <c r="BM91" s="759" t="n"/>
      <c r="BN91" s="759" t="n"/>
      <c r="BO91" s="759" t="n"/>
      <c r="BP91" s="759" t="n"/>
      <c r="BQ91" s="759" t="n"/>
      <c r="BR91" s="759" t="n"/>
      <c r="BS91" s="759" t="n"/>
      <c r="BT91" s="759" t="n"/>
      <c r="BU91" s="759" t="n"/>
      <c r="BV91" s="759" t="n"/>
      <c r="BW91" s="759" t="n"/>
      <c r="BX91" s="759" t="n"/>
      <c r="BY91" s="759" t="n"/>
      <c r="BZ91" s="759" t="n"/>
      <c r="CA91" s="759" t="n"/>
      <c r="ER91" s="759" t="n"/>
      <c r="ES91" s="759" t="n"/>
      <c r="ET91" s="759" t="n"/>
      <c r="EU91" s="759" t="n"/>
      <c r="EV91" s="759" t="n"/>
      <c r="EW91" s="759" t="n"/>
      <c r="EX91" s="759" t="n"/>
      <c r="EY91" s="759" t="n"/>
      <c r="EZ91" s="759" t="n"/>
      <c r="FA91" s="759" t="n"/>
      <c r="FB91" s="759" t="n"/>
      <c r="FC91" s="759" t="n"/>
      <c r="FD91" s="759" t="n"/>
      <c r="FE91" s="759" t="n"/>
      <c r="FF91" s="759" t="n"/>
      <c r="HW91" s="759" t="n"/>
      <c r="HX91" s="759" t="n"/>
      <c r="HY91" s="759" t="n"/>
      <c r="HZ91" s="759" t="n"/>
      <c r="IA91" s="759" t="n"/>
      <c r="IB91" s="759" t="n"/>
      <c r="IC91" s="759" t="n"/>
      <c r="ID91" s="759" t="n"/>
      <c r="IE91" s="759" t="n"/>
      <c r="IF91" s="759" t="n"/>
      <c r="IG91" s="759" t="n"/>
      <c r="IH91" s="759" t="n"/>
      <c r="II91" s="759" t="n"/>
      <c r="IJ91" s="759" t="n"/>
      <c r="IK91" s="759" t="n"/>
      <c r="LB91" s="759" t="n"/>
      <c r="LC91" s="759" t="n"/>
      <c r="LD91" s="759" t="n"/>
      <c r="LE91" s="759" t="n"/>
      <c r="LF91" s="759" t="n"/>
      <c r="LG91" s="759" t="n"/>
      <c r="LH91" s="759" t="n"/>
      <c r="LI91" s="759" t="n"/>
      <c r="LJ91" s="759" t="n"/>
      <c r="LK91" s="759" t="n"/>
      <c r="LL91" s="759" t="n"/>
      <c r="LM91" s="759" t="n"/>
      <c r="LN91" s="759" t="n"/>
      <c r="LO91" s="759" t="n"/>
      <c r="LP91" s="759" t="n"/>
      <c r="OG91" s="759" t="n"/>
      <c r="OH91" s="759" t="n"/>
      <c r="OI91" s="759" t="n"/>
      <c r="OJ91" s="759" t="n"/>
      <c r="OK91" s="759" t="n"/>
      <c r="OL91" s="759" t="n"/>
      <c r="OM91" s="759" t="n"/>
      <c r="ON91" s="759" t="n"/>
      <c r="OO91" s="759" t="n"/>
      <c r="OP91" s="759" t="n"/>
      <c r="OQ91" s="759" t="n"/>
      <c r="OR91" s="759" t="n"/>
      <c r="OS91" s="759" t="n"/>
      <c r="OT91" s="759" t="n"/>
      <c r="OU91" s="759" t="n"/>
    </row>
    <row r="92">
      <c r="A92" s="0" t="n">
        <v>9</v>
      </c>
      <c r="B92" s="0" t="n">
        <v>136</v>
      </c>
      <c r="C92" s="0" t="inlineStr">
        <is>
          <t>가</t>
        </is>
      </c>
      <c r="D92" s="0" t="inlineStr">
        <is>
          <t>고려대</t>
        </is>
      </c>
      <c r="E92" s="232" t="inlineStr">
        <is>
          <t>화공생명공학과</t>
        </is>
      </c>
      <c r="F92" s="0" t="inlineStr">
        <is>
          <t>자연</t>
        </is>
      </c>
      <c r="G92" s="0" t="n">
        <v>1</v>
      </c>
      <c r="H92" s="0" t="n">
        <v>662.523</v>
      </c>
      <c r="I92" s="0" t="n">
        <v>661.193</v>
      </c>
      <c r="J92" s="0" t="n">
        <v>658.026</v>
      </c>
      <c r="K92" s="0" t="n">
        <v>654.649</v>
      </c>
      <c r="L92" s="0" t="n">
        <v>653.647</v>
      </c>
      <c r="M92" s="233" t="inlineStr">
        <is>
          <t>표점</t>
        </is>
      </c>
      <c r="N92" s="233" t="inlineStr">
        <is>
          <t>변표</t>
        </is>
      </c>
      <c r="O92" s="3" t="inlineStr">
        <is>
          <t>가82</t>
        </is>
      </c>
      <c r="BM92" s="759" t="n"/>
      <c r="BN92" s="759" t="n"/>
      <c r="BO92" s="759" t="n"/>
      <c r="BP92" s="759" t="n"/>
      <c r="BQ92" s="759" t="n"/>
      <c r="BR92" s="759" t="n"/>
      <c r="BS92" s="759" t="n"/>
      <c r="BT92" s="759" t="n"/>
      <c r="BU92" s="759" t="n"/>
      <c r="BV92" s="759" t="n"/>
      <c r="BW92" s="759" t="n"/>
      <c r="BX92" s="759" t="n"/>
      <c r="BY92" s="759" t="n"/>
      <c r="BZ92" s="759" t="n"/>
      <c r="CA92" s="759" t="n"/>
      <c r="ER92" s="759" t="n"/>
      <c r="ES92" s="759" t="n"/>
      <c r="ET92" s="759" t="n"/>
      <c r="EU92" s="759" t="n"/>
      <c r="EV92" s="759" t="n"/>
      <c r="EW92" s="759" t="n"/>
      <c r="EX92" s="759" t="n"/>
      <c r="EY92" s="759" t="n"/>
      <c r="EZ92" s="759" t="n"/>
      <c r="FA92" s="759" t="n"/>
      <c r="FB92" s="759" t="n"/>
      <c r="FC92" s="759" t="n"/>
      <c r="FD92" s="759" t="n"/>
      <c r="FE92" s="759" t="n"/>
      <c r="FF92" s="759" t="n"/>
      <c r="HW92" s="759" t="n"/>
      <c r="HX92" s="759" t="n"/>
      <c r="HY92" s="759" t="n"/>
      <c r="HZ92" s="759" t="n"/>
      <c r="IA92" s="759" t="n"/>
      <c r="IB92" s="759" t="n"/>
      <c r="IC92" s="759" t="n"/>
      <c r="ID92" s="759" t="n"/>
      <c r="IE92" s="759" t="n"/>
      <c r="IF92" s="759" t="n"/>
      <c r="IG92" s="759" t="n"/>
      <c r="IH92" s="759" t="n"/>
      <c r="II92" s="759" t="n"/>
      <c r="IJ92" s="759" t="n"/>
      <c r="IK92" s="759" t="n"/>
      <c r="LB92" s="759" t="n"/>
      <c r="LC92" s="759" t="n"/>
      <c r="LD92" s="759" t="n"/>
      <c r="LE92" s="759" t="n"/>
      <c r="LF92" s="759" t="n"/>
      <c r="LG92" s="759" t="n"/>
      <c r="LH92" s="759" t="n"/>
      <c r="LI92" s="759" t="n"/>
      <c r="LJ92" s="759" t="n"/>
      <c r="LK92" s="759" t="n"/>
      <c r="LL92" s="759" t="n"/>
      <c r="LM92" s="759" t="n"/>
      <c r="LN92" s="759" t="n"/>
      <c r="LO92" s="759" t="n"/>
      <c r="LP92" s="759" t="n"/>
      <c r="OG92" s="759" t="n"/>
      <c r="OH92" s="759" t="n"/>
      <c r="OI92" s="759" t="n"/>
      <c r="OJ92" s="759" t="n"/>
      <c r="OK92" s="759" t="n"/>
      <c r="OL92" s="759" t="n"/>
      <c r="OM92" s="759" t="n"/>
      <c r="ON92" s="759" t="n"/>
      <c r="OO92" s="759" t="n"/>
      <c r="OP92" s="759" t="n"/>
      <c r="OQ92" s="759" t="n"/>
      <c r="OR92" s="759" t="n"/>
      <c r="OS92" s="759" t="n"/>
      <c r="OT92" s="759" t="n"/>
      <c r="OU92" s="759" t="n"/>
    </row>
    <row r="93">
      <c r="A93" s="0" t="n">
        <v>9</v>
      </c>
      <c r="B93" s="0" t="n">
        <v>138</v>
      </c>
      <c r="C93" s="0" t="inlineStr">
        <is>
          <t>가</t>
        </is>
      </c>
      <c r="D93" s="0" t="inlineStr">
        <is>
          <t>고려대</t>
        </is>
      </c>
      <c r="E93" s="232" t="inlineStr">
        <is>
          <t>스마트보안학부</t>
        </is>
      </c>
      <c r="F93" s="0" t="inlineStr">
        <is>
          <t>자연</t>
        </is>
      </c>
      <c r="G93" s="0" t="n">
        <v>1</v>
      </c>
      <c r="H93" s="0" t="n">
        <v>663.152</v>
      </c>
      <c r="I93" s="0" t="n">
        <v>660.8440000000001</v>
      </c>
      <c r="J93" s="0" t="n">
        <v>658.026</v>
      </c>
      <c r="K93" s="0" t="n">
        <v>654.264</v>
      </c>
      <c r="L93" s="0" t="n">
        <v>651.386</v>
      </c>
      <c r="M93" s="233" t="inlineStr">
        <is>
          <t>표점</t>
        </is>
      </c>
      <c r="N93" s="233" t="inlineStr">
        <is>
          <t>변표</t>
        </is>
      </c>
      <c r="O93" s="3" t="inlineStr">
        <is>
          <t>가83</t>
        </is>
      </c>
      <c r="BM93" s="759" t="n"/>
      <c r="BN93" s="759" t="n"/>
      <c r="BO93" s="759" t="n"/>
      <c r="BP93" s="759" t="n"/>
      <c r="BQ93" s="759" t="n"/>
      <c r="BR93" s="759" t="n"/>
      <c r="BS93" s="759" t="n"/>
      <c r="BT93" s="759" t="n"/>
      <c r="BU93" s="759" t="n"/>
      <c r="BV93" s="759" t="n"/>
      <c r="BW93" s="759" t="n"/>
      <c r="BX93" s="759" t="n"/>
      <c r="BY93" s="759" t="n"/>
      <c r="BZ93" s="759" t="n"/>
      <c r="CA93" s="759" t="n"/>
      <c r="ER93" s="759" t="n"/>
      <c r="ES93" s="759" t="n"/>
      <c r="ET93" s="759" t="n"/>
      <c r="EU93" s="759" t="n"/>
      <c r="EV93" s="759" t="n"/>
      <c r="EW93" s="759" t="n"/>
      <c r="EX93" s="759" t="n"/>
      <c r="EY93" s="759" t="n"/>
      <c r="EZ93" s="759" t="n"/>
      <c r="FA93" s="759" t="n"/>
      <c r="FB93" s="759" t="n"/>
      <c r="FC93" s="759" t="n"/>
      <c r="FD93" s="759" t="n"/>
      <c r="FE93" s="759" t="n"/>
      <c r="FF93" s="759" t="n"/>
      <c r="HW93" s="759" t="n"/>
      <c r="HX93" s="759" t="n"/>
      <c r="HY93" s="759" t="n"/>
      <c r="HZ93" s="759" t="n"/>
      <c r="IA93" s="759" t="n"/>
      <c r="IB93" s="759" t="n"/>
      <c r="IC93" s="759" t="n"/>
      <c r="ID93" s="759" t="n"/>
      <c r="IE93" s="759" t="n"/>
      <c r="IF93" s="759" t="n"/>
      <c r="IG93" s="759" t="n"/>
      <c r="IH93" s="759" t="n"/>
      <c r="II93" s="759" t="n"/>
      <c r="IJ93" s="759" t="n"/>
      <c r="IK93" s="759" t="n"/>
      <c r="LB93" s="759" t="n"/>
      <c r="LC93" s="759" t="n"/>
      <c r="LD93" s="759" t="n"/>
      <c r="LE93" s="759" t="n"/>
      <c r="LF93" s="759" t="n"/>
      <c r="LG93" s="759" t="n"/>
      <c r="LH93" s="759" t="n"/>
      <c r="LI93" s="759" t="n"/>
      <c r="LJ93" s="759" t="n"/>
      <c r="LK93" s="759" t="n"/>
      <c r="LL93" s="759" t="n"/>
      <c r="LM93" s="759" t="n"/>
      <c r="LN93" s="759" t="n"/>
      <c r="LO93" s="759" t="n"/>
      <c r="LP93" s="759" t="n"/>
      <c r="OG93" s="759" t="n"/>
      <c r="OH93" s="759" t="n"/>
      <c r="OI93" s="759" t="n"/>
      <c r="OJ93" s="759" t="n"/>
      <c r="OK93" s="759" t="n"/>
      <c r="OL93" s="759" t="n"/>
      <c r="OM93" s="759" t="n"/>
      <c r="ON93" s="759" t="n"/>
      <c r="OO93" s="759" t="n"/>
      <c r="OP93" s="759" t="n"/>
      <c r="OQ93" s="759" t="n"/>
      <c r="OR93" s="759" t="n"/>
      <c r="OS93" s="759" t="n"/>
      <c r="OT93" s="759" t="n"/>
      <c r="OU93" s="759" t="n"/>
    </row>
    <row r="94">
      <c r="A94" s="0" t="n">
        <v>9</v>
      </c>
      <c r="B94" s="0" t="n">
        <v>139</v>
      </c>
      <c r="C94" s="0" t="inlineStr">
        <is>
          <t>가</t>
        </is>
      </c>
      <c r="D94" s="0" t="inlineStr">
        <is>
          <t>고려대</t>
        </is>
      </c>
      <c r="E94" s="232" t="inlineStr">
        <is>
          <t>인공지능학과</t>
        </is>
      </c>
      <c r="F94" s="0" t="inlineStr">
        <is>
          <t>자연</t>
        </is>
      </c>
      <c r="G94" s="0" t="n">
        <v>1</v>
      </c>
      <c r="H94" s="0" t="n">
        <v>663.152</v>
      </c>
      <c r="I94" s="0" t="n">
        <v>660.8440000000001</v>
      </c>
      <c r="J94" s="0" t="n">
        <v>658.026</v>
      </c>
      <c r="K94" s="0" t="n">
        <v>654.264</v>
      </c>
      <c r="L94" s="0" t="n">
        <v>651.386</v>
      </c>
      <c r="M94" s="233" t="inlineStr">
        <is>
          <t>표점</t>
        </is>
      </c>
      <c r="N94" s="233" t="inlineStr">
        <is>
          <t>변표</t>
        </is>
      </c>
      <c r="O94" s="3" t="inlineStr">
        <is>
          <t>가84</t>
        </is>
      </c>
      <c r="BM94" s="759" t="n"/>
      <c r="BN94" s="759" t="n"/>
      <c r="BO94" s="759" t="n"/>
      <c r="BP94" s="759" t="n"/>
      <c r="BQ94" s="759" t="n"/>
      <c r="BR94" s="759" t="n"/>
      <c r="BS94" s="759" t="n"/>
      <c r="BT94" s="759" t="n"/>
      <c r="BU94" s="759" t="n"/>
      <c r="BV94" s="759" t="n"/>
      <c r="BW94" s="759" t="n"/>
      <c r="BX94" s="759" t="n"/>
      <c r="BY94" s="759" t="n"/>
      <c r="BZ94" s="759" t="n"/>
      <c r="CA94" s="759" t="n"/>
      <c r="ER94" s="759" t="n"/>
      <c r="ES94" s="759" t="n"/>
      <c r="ET94" s="759" t="n"/>
      <c r="EU94" s="759" t="n"/>
      <c r="EV94" s="759" t="n"/>
      <c r="EW94" s="759" t="n"/>
      <c r="EX94" s="759" t="n"/>
      <c r="EY94" s="759" t="n"/>
      <c r="EZ94" s="759" t="n"/>
      <c r="FA94" s="759" t="n"/>
      <c r="FB94" s="759" t="n"/>
      <c r="FC94" s="759" t="n"/>
      <c r="FD94" s="759" t="n"/>
      <c r="FE94" s="759" t="n"/>
      <c r="FF94" s="759" t="n"/>
      <c r="HW94" s="759" t="n"/>
      <c r="HX94" s="759" t="n"/>
      <c r="HY94" s="759" t="n"/>
      <c r="HZ94" s="759" t="n"/>
      <c r="IA94" s="759" t="n"/>
      <c r="IB94" s="759" t="n"/>
      <c r="IC94" s="759" t="n"/>
      <c r="ID94" s="759" t="n"/>
      <c r="IE94" s="759" t="n"/>
      <c r="IF94" s="759" t="n"/>
      <c r="IG94" s="759" t="n"/>
      <c r="IH94" s="759" t="n"/>
      <c r="II94" s="759" t="n"/>
      <c r="IJ94" s="759" t="n"/>
      <c r="IK94" s="759" t="n"/>
      <c r="LB94" s="759" t="n"/>
      <c r="LC94" s="759" t="n"/>
      <c r="LD94" s="759" t="n"/>
      <c r="LE94" s="759" t="n"/>
      <c r="LF94" s="759" t="n"/>
      <c r="LG94" s="759" t="n"/>
      <c r="LH94" s="759" t="n"/>
      <c r="LI94" s="759" t="n"/>
      <c r="LJ94" s="759" t="n"/>
      <c r="LK94" s="759" t="n"/>
      <c r="LL94" s="759" t="n"/>
      <c r="LM94" s="759" t="n"/>
      <c r="LN94" s="759" t="n"/>
      <c r="LO94" s="759" t="n"/>
      <c r="LP94" s="759" t="n"/>
      <c r="OG94" s="759" t="n"/>
      <c r="OH94" s="759" t="n"/>
      <c r="OI94" s="759" t="n"/>
      <c r="OJ94" s="759" t="n"/>
      <c r="OK94" s="759" t="n"/>
      <c r="OL94" s="759" t="n"/>
      <c r="OM94" s="759" t="n"/>
      <c r="ON94" s="759" t="n"/>
      <c r="OO94" s="759" t="n"/>
      <c r="OP94" s="759" t="n"/>
      <c r="OQ94" s="759" t="n"/>
      <c r="OR94" s="759" t="n"/>
      <c r="OS94" s="759" t="n"/>
      <c r="OT94" s="759" t="n"/>
      <c r="OU94" s="759" t="n"/>
    </row>
    <row r="95">
      <c r="A95" s="0" t="n">
        <v>9</v>
      </c>
      <c r="B95" s="0" t="n">
        <v>143</v>
      </c>
      <c r="C95" s="0" t="inlineStr">
        <is>
          <t>가</t>
        </is>
      </c>
      <c r="D95" s="0" t="inlineStr">
        <is>
          <t>고려대</t>
        </is>
      </c>
      <c r="E95" s="232" t="inlineStr">
        <is>
          <t>수학과</t>
        </is>
      </c>
      <c r="F95" s="0" t="inlineStr">
        <is>
          <t>자연</t>
        </is>
      </c>
      <c r="G95" s="0" t="n">
        <v>1</v>
      </c>
      <c r="H95" s="0" t="n">
        <v>660.8440000000001</v>
      </c>
      <c r="I95" s="0" t="n">
        <v>659.554</v>
      </c>
      <c r="J95" s="0" t="n">
        <v>658.026</v>
      </c>
      <c r="K95" s="0" t="n">
        <v>655.198</v>
      </c>
      <c r="L95" s="0" t="n">
        <v>653.647</v>
      </c>
      <c r="M95" s="233" t="inlineStr">
        <is>
          <t>표점</t>
        </is>
      </c>
      <c r="N95" s="233" t="inlineStr">
        <is>
          <t>변표</t>
        </is>
      </c>
      <c r="O95" s="3" t="inlineStr">
        <is>
          <t>가85</t>
        </is>
      </c>
      <c r="BM95" s="759" t="n"/>
      <c r="BN95" s="759" t="n"/>
      <c r="BO95" s="759" t="n"/>
      <c r="BP95" s="759" t="n"/>
      <c r="BQ95" s="759" t="n"/>
      <c r="BR95" s="759" t="n"/>
      <c r="BS95" s="759" t="n"/>
      <c r="BT95" s="759" t="n"/>
      <c r="BU95" s="759" t="n"/>
      <c r="BV95" s="759" t="n"/>
      <c r="BW95" s="759" t="n"/>
      <c r="BX95" s="759" t="n"/>
      <c r="BY95" s="759" t="n"/>
      <c r="BZ95" s="759" t="n"/>
      <c r="CA95" s="759" t="n"/>
      <c r="ER95" s="759" t="n"/>
      <c r="ES95" s="759" t="n"/>
      <c r="ET95" s="759" t="n"/>
      <c r="EU95" s="759" t="n"/>
      <c r="EV95" s="759" t="n"/>
      <c r="EW95" s="759" t="n"/>
      <c r="EX95" s="759" t="n"/>
      <c r="EY95" s="759" t="n"/>
      <c r="EZ95" s="759" t="n"/>
      <c r="FA95" s="759" t="n"/>
      <c r="FB95" s="759" t="n"/>
      <c r="FC95" s="759" t="n"/>
      <c r="FD95" s="759" t="n"/>
      <c r="FE95" s="759" t="n"/>
      <c r="FF95" s="759" t="n"/>
      <c r="HW95" s="759" t="n"/>
      <c r="HX95" s="759" t="n"/>
      <c r="HY95" s="759" t="n"/>
      <c r="HZ95" s="759" t="n"/>
      <c r="IA95" s="759" t="n"/>
      <c r="IB95" s="759" t="n"/>
      <c r="IC95" s="759" t="n"/>
      <c r="ID95" s="759" t="n"/>
      <c r="IE95" s="759" t="n"/>
      <c r="IF95" s="759" t="n"/>
      <c r="IG95" s="759" t="n"/>
      <c r="IH95" s="759" t="n"/>
      <c r="II95" s="759" t="n"/>
      <c r="IJ95" s="759" t="n"/>
      <c r="IK95" s="759" t="n"/>
      <c r="LB95" s="759" t="n"/>
      <c r="LC95" s="759" t="n"/>
      <c r="LD95" s="759" t="n"/>
      <c r="LE95" s="759" t="n"/>
      <c r="LF95" s="759" t="n"/>
      <c r="LG95" s="759" t="n"/>
      <c r="LH95" s="759" t="n"/>
      <c r="LI95" s="759" t="n"/>
      <c r="LJ95" s="759" t="n"/>
      <c r="LK95" s="759" t="n"/>
      <c r="LL95" s="759" t="n"/>
      <c r="LM95" s="759" t="n"/>
      <c r="LN95" s="759" t="n"/>
      <c r="LO95" s="759" t="n"/>
      <c r="LP95" s="759" t="n"/>
      <c r="OG95" s="759" t="n"/>
      <c r="OH95" s="759" t="n"/>
      <c r="OI95" s="759" t="n"/>
      <c r="OJ95" s="759" t="n"/>
      <c r="OK95" s="759" t="n"/>
      <c r="OL95" s="759" t="n"/>
      <c r="OM95" s="759" t="n"/>
      <c r="ON95" s="759" t="n"/>
      <c r="OO95" s="759" t="n"/>
      <c r="OP95" s="759" t="n"/>
      <c r="OQ95" s="759" t="n"/>
      <c r="OR95" s="759" t="n"/>
      <c r="OS95" s="759" t="n"/>
      <c r="OT95" s="759" t="n"/>
      <c r="OU95" s="759" t="n"/>
    </row>
    <row r="96">
      <c r="A96" s="0" t="n">
        <v>9</v>
      </c>
      <c r="B96" s="0" t="n">
        <v>150</v>
      </c>
      <c r="C96" s="0" t="inlineStr">
        <is>
          <t>가</t>
        </is>
      </c>
      <c r="D96" s="0" t="inlineStr">
        <is>
          <t>고려대</t>
        </is>
      </c>
      <c r="E96" s="232" t="inlineStr">
        <is>
          <t>바이오시스템의과학부</t>
        </is>
      </c>
      <c r="F96" s="0" t="inlineStr">
        <is>
          <t>자연</t>
        </is>
      </c>
      <c r="G96" s="0" t="n">
        <v>1</v>
      </c>
      <c r="H96" s="0" t="n">
        <v>659.924</v>
      </c>
      <c r="I96" s="0" t="n">
        <v>658.298</v>
      </c>
      <c r="J96" s="0" t="n">
        <v>656.151</v>
      </c>
      <c r="K96" s="0" t="n">
        <v>654.107</v>
      </c>
      <c r="L96" s="0" t="n">
        <v>649.449</v>
      </c>
      <c r="M96" s="233" t="inlineStr">
        <is>
          <t>표점</t>
        </is>
      </c>
      <c r="N96" s="233" t="inlineStr">
        <is>
          <t>변표</t>
        </is>
      </c>
      <c r="O96" s="3" t="inlineStr">
        <is>
          <t>가86</t>
        </is>
      </c>
      <c r="BM96" s="759" t="n"/>
      <c r="BN96" s="759" t="n"/>
      <c r="BO96" s="759" t="n"/>
      <c r="BP96" s="759" t="n"/>
      <c r="BQ96" s="759" t="n"/>
      <c r="BR96" s="759" t="n"/>
      <c r="BS96" s="759" t="n"/>
      <c r="BT96" s="759" t="n"/>
      <c r="BU96" s="759" t="n"/>
      <c r="BV96" s="759" t="n"/>
      <c r="BW96" s="759" t="n"/>
      <c r="BX96" s="759" t="n"/>
      <c r="BY96" s="759" t="n"/>
      <c r="BZ96" s="759" t="n"/>
      <c r="CA96" s="759" t="n"/>
      <c r="ER96" s="759" t="n"/>
      <c r="ES96" s="759" t="n"/>
      <c r="ET96" s="759" t="n"/>
      <c r="EU96" s="759" t="n"/>
      <c r="EV96" s="759" t="n"/>
      <c r="EW96" s="759" t="n"/>
      <c r="EX96" s="759" t="n"/>
      <c r="EY96" s="759" t="n"/>
      <c r="EZ96" s="759" t="n"/>
      <c r="FA96" s="759" t="n"/>
      <c r="FB96" s="759" t="n"/>
      <c r="FC96" s="759" t="n"/>
      <c r="FD96" s="759" t="n"/>
      <c r="FE96" s="759" t="n"/>
      <c r="FF96" s="759" t="n"/>
      <c r="HW96" s="759" t="n"/>
      <c r="HX96" s="759" t="n"/>
      <c r="HY96" s="759" t="n"/>
      <c r="HZ96" s="759" t="n"/>
      <c r="IA96" s="759" t="n"/>
      <c r="IB96" s="759" t="n"/>
      <c r="IC96" s="759" t="n"/>
      <c r="ID96" s="759" t="n"/>
      <c r="IE96" s="759" t="n"/>
      <c r="IF96" s="759" t="n"/>
      <c r="IG96" s="759" t="n"/>
      <c r="IH96" s="759" t="n"/>
      <c r="II96" s="759" t="n"/>
      <c r="IJ96" s="759" t="n"/>
      <c r="IK96" s="759" t="n"/>
      <c r="LB96" s="759" t="n"/>
      <c r="LC96" s="759" t="n"/>
      <c r="LD96" s="759" t="n"/>
      <c r="LE96" s="759" t="n"/>
      <c r="LF96" s="759" t="n"/>
      <c r="LG96" s="759" t="n"/>
      <c r="LH96" s="759" t="n"/>
      <c r="LI96" s="759" t="n"/>
      <c r="LJ96" s="759" t="n"/>
      <c r="LK96" s="759" t="n"/>
      <c r="LL96" s="759" t="n"/>
      <c r="LM96" s="759" t="n"/>
      <c r="LN96" s="759" t="n"/>
      <c r="LO96" s="759" t="n"/>
      <c r="LP96" s="759" t="n"/>
      <c r="OG96" s="759" t="n"/>
      <c r="OH96" s="759" t="n"/>
      <c r="OI96" s="759" t="n"/>
      <c r="OJ96" s="759" t="n"/>
      <c r="OK96" s="759" t="n"/>
      <c r="OL96" s="759" t="n"/>
      <c r="OM96" s="759" t="n"/>
      <c r="ON96" s="759" t="n"/>
      <c r="OO96" s="759" t="n"/>
      <c r="OP96" s="759" t="n"/>
      <c r="OQ96" s="759" t="n"/>
      <c r="OR96" s="759" t="n"/>
      <c r="OS96" s="759" t="n"/>
      <c r="OT96" s="759" t="n"/>
      <c r="OU96" s="759" t="n"/>
    </row>
    <row r="97">
      <c r="A97" s="0" t="n">
        <v>9</v>
      </c>
      <c r="B97" s="0" t="n">
        <v>144</v>
      </c>
      <c r="C97" s="0" t="inlineStr">
        <is>
          <t>가</t>
        </is>
      </c>
      <c r="D97" s="0" t="inlineStr">
        <is>
          <t>고려대</t>
        </is>
      </c>
      <c r="E97" s="232" t="inlineStr">
        <is>
          <t>화학과</t>
        </is>
      </c>
      <c r="F97" s="0" t="inlineStr">
        <is>
          <t>자연</t>
        </is>
      </c>
      <c r="G97" s="0" t="n">
        <v>1</v>
      </c>
      <c r="H97" s="0" t="n">
        <v>659.924</v>
      </c>
      <c r="I97" s="0" t="n">
        <v>658.71</v>
      </c>
      <c r="J97" s="0" t="n">
        <v>655.838</v>
      </c>
      <c r="K97" s="0" t="n">
        <v>654.649</v>
      </c>
      <c r="L97" s="0" t="n">
        <v>653.194</v>
      </c>
      <c r="M97" s="233" t="inlineStr">
        <is>
          <t>표점</t>
        </is>
      </c>
      <c r="N97" s="233" t="inlineStr">
        <is>
          <t>변표</t>
        </is>
      </c>
      <c r="O97" s="3" t="inlineStr">
        <is>
          <t>가87</t>
        </is>
      </c>
      <c r="BM97" s="759" t="n"/>
      <c r="BN97" s="759" t="n"/>
      <c r="BO97" s="759" t="n"/>
      <c r="BP97" s="759" t="n"/>
      <c r="BQ97" s="759" t="n"/>
      <c r="BR97" s="759" t="n"/>
      <c r="BS97" s="759" t="n"/>
      <c r="BT97" s="759" t="n"/>
      <c r="BU97" s="759" t="n"/>
      <c r="BV97" s="759" t="n"/>
      <c r="BW97" s="759" t="n"/>
      <c r="BX97" s="759" t="n"/>
      <c r="BY97" s="759" t="n"/>
      <c r="BZ97" s="759" t="n"/>
      <c r="CA97" s="759" t="n"/>
      <c r="ER97" s="759" t="n"/>
      <c r="ES97" s="759" t="n"/>
      <c r="ET97" s="759" t="n"/>
      <c r="EU97" s="759" t="n"/>
      <c r="EV97" s="759" t="n"/>
      <c r="EW97" s="759" t="n"/>
      <c r="EX97" s="759" t="n"/>
      <c r="EY97" s="759" t="n"/>
      <c r="EZ97" s="759" t="n"/>
      <c r="FA97" s="759" t="n"/>
      <c r="FB97" s="759" t="n"/>
      <c r="FC97" s="759" t="n"/>
      <c r="FD97" s="759" t="n"/>
      <c r="FE97" s="759" t="n"/>
      <c r="FF97" s="759" t="n"/>
      <c r="HW97" s="759" t="n"/>
      <c r="HX97" s="759" t="n"/>
      <c r="HY97" s="759" t="n"/>
      <c r="HZ97" s="759" t="n"/>
      <c r="IA97" s="759" t="n"/>
      <c r="IB97" s="759" t="n"/>
      <c r="IC97" s="759" t="n"/>
      <c r="ID97" s="759" t="n"/>
      <c r="IE97" s="759" t="n"/>
      <c r="IF97" s="759" t="n"/>
      <c r="IG97" s="759" t="n"/>
      <c r="IH97" s="759" t="n"/>
      <c r="II97" s="759" t="n"/>
      <c r="IJ97" s="759" t="n"/>
      <c r="IK97" s="759" t="n"/>
      <c r="LB97" s="759" t="n"/>
      <c r="LC97" s="759" t="n"/>
      <c r="LD97" s="759" t="n"/>
      <c r="LE97" s="759" t="n"/>
      <c r="LF97" s="759" t="n"/>
      <c r="LG97" s="759" t="n"/>
      <c r="LH97" s="759" t="n"/>
      <c r="LI97" s="759" t="n"/>
      <c r="LJ97" s="759" t="n"/>
      <c r="LK97" s="759" t="n"/>
      <c r="LL97" s="759" t="n"/>
      <c r="LM97" s="759" t="n"/>
      <c r="LN97" s="759" t="n"/>
      <c r="LO97" s="759" t="n"/>
      <c r="LP97" s="759" t="n"/>
      <c r="OG97" s="759" t="n"/>
      <c r="OH97" s="759" t="n"/>
      <c r="OI97" s="759" t="n"/>
      <c r="OJ97" s="759" t="n"/>
      <c r="OK97" s="759" t="n"/>
      <c r="OL97" s="759" t="n"/>
      <c r="OM97" s="759" t="n"/>
      <c r="ON97" s="759" t="n"/>
      <c r="OO97" s="759" t="n"/>
      <c r="OP97" s="759" t="n"/>
      <c r="OQ97" s="759" t="n"/>
      <c r="OR97" s="759" t="n"/>
      <c r="OS97" s="759" t="n"/>
      <c r="OT97" s="759" t="n"/>
      <c r="OU97" s="759" t="n"/>
    </row>
    <row r="98">
      <c r="A98" s="0" t="n">
        <v>9</v>
      </c>
      <c r="B98" s="0" t="n">
        <v>152</v>
      </c>
      <c r="C98" s="0" t="inlineStr">
        <is>
          <t>가</t>
        </is>
      </c>
      <c r="D98" s="0" t="inlineStr">
        <is>
          <t>고려대</t>
        </is>
      </c>
      <c r="E98" s="232" t="inlineStr">
        <is>
          <t>생명과학부</t>
        </is>
      </c>
      <c r="F98" s="0" t="inlineStr">
        <is>
          <t>자연</t>
        </is>
      </c>
      <c r="G98" s="0" t="n">
        <v>1</v>
      </c>
      <c r="H98" s="0" t="n">
        <v>660.04</v>
      </c>
      <c r="I98" s="0" t="n">
        <v>658.963</v>
      </c>
      <c r="J98" s="0" t="n">
        <v>655.838</v>
      </c>
      <c r="K98" s="0" t="n">
        <v>654.8049999999999</v>
      </c>
      <c r="L98" s="0" t="n">
        <v>653.0069999999999</v>
      </c>
      <c r="M98" s="233" t="inlineStr">
        <is>
          <t>표점</t>
        </is>
      </c>
      <c r="N98" s="233" t="inlineStr">
        <is>
          <t>변표</t>
        </is>
      </c>
      <c r="O98" s="3" t="inlineStr">
        <is>
          <t>가88</t>
        </is>
      </c>
      <c r="BM98" s="759" t="n"/>
      <c r="BN98" s="759" t="n"/>
      <c r="BO98" s="759" t="n"/>
      <c r="BP98" s="759" t="n"/>
      <c r="BQ98" s="759" t="n"/>
      <c r="BR98" s="759" t="n"/>
      <c r="BS98" s="759" t="n"/>
      <c r="BT98" s="759" t="n"/>
      <c r="BU98" s="759" t="n"/>
      <c r="BV98" s="759" t="n"/>
      <c r="BW98" s="759" t="n"/>
      <c r="BX98" s="759" t="n"/>
      <c r="BY98" s="759" t="n"/>
      <c r="BZ98" s="759" t="n"/>
      <c r="CA98" s="759" t="n"/>
      <c r="ER98" s="759" t="n"/>
      <c r="ES98" s="759" t="n"/>
      <c r="ET98" s="759" t="n"/>
      <c r="EU98" s="759" t="n"/>
      <c r="EV98" s="759" t="n"/>
      <c r="EW98" s="759" t="n"/>
      <c r="EX98" s="759" t="n"/>
      <c r="EY98" s="759" t="n"/>
      <c r="EZ98" s="759" t="n"/>
      <c r="FA98" s="759" t="n"/>
      <c r="FB98" s="759" t="n"/>
      <c r="FC98" s="759" t="n"/>
      <c r="FD98" s="759" t="n"/>
      <c r="FE98" s="759" t="n"/>
      <c r="FF98" s="759" t="n"/>
      <c r="HW98" s="759" t="n"/>
      <c r="HX98" s="759" t="n"/>
      <c r="HY98" s="759" t="n"/>
      <c r="HZ98" s="759" t="n"/>
      <c r="IA98" s="759" t="n"/>
      <c r="IB98" s="759" t="n"/>
      <c r="IC98" s="759" t="n"/>
      <c r="ID98" s="759" t="n"/>
      <c r="IE98" s="759" t="n"/>
      <c r="IF98" s="759" t="n"/>
      <c r="IG98" s="759" t="n"/>
      <c r="IH98" s="759" t="n"/>
      <c r="II98" s="759" t="n"/>
      <c r="IJ98" s="759" t="n"/>
      <c r="IK98" s="759" t="n"/>
      <c r="LB98" s="759" t="n"/>
      <c r="LC98" s="759" t="n"/>
      <c r="LD98" s="759" t="n"/>
      <c r="LE98" s="759" t="n"/>
      <c r="LF98" s="759" t="n"/>
      <c r="LG98" s="759" t="n"/>
      <c r="LH98" s="759" t="n"/>
      <c r="LI98" s="759" t="n"/>
      <c r="LJ98" s="759" t="n"/>
      <c r="LK98" s="759" t="n"/>
      <c r="LL98" s="759" t="n"/>
      <c r="LM98" s="759" t="n"/>
      <c r="LN98" s="759" t="n"/>
      <c r="LO98" s="759" t="n"/>
      <c r="LP98" s="759" t="n"/>
      <c r="OG98" s="759" t="n"/>
      <c r="OH98" s="759" t="n"/>
      <c r="OI98" s="759" t="n"/>
      <c r="OJ98" s="759" t="n"/>
      <c r="OK98" s="759" t="n"/>
      <c r="OL98" s="759" t="n"/>
      <c r="OM98" s="759" t="n"/>
      <c r="ON98" s="759" t="n"/>
      <c r="OO98" s="759" t="n"/>
      <c r="OP98" s="759" t="n"/>
      <c r="OQ98" s="759" t="n"/>
      <c r="OR98" s="759" t="n"/>
      <c r="OS98" s="759" t="n"/>
      <c r="OT98" s="759" t="n"/>
      <c r="OU98" s="759" t="n"/>
    </row>
    <row r="99">
      <c r="A99" s="0" t="n">
        <v>9</v>
      </c>
      <c r="B99" s="0" t="n">
        <v>140</v>
      </c>
      <c r="C99" s="0" t="inlineStr">
        <is>
          <t>가</t>
        </is>
      </c>
      <c r="D99" s="0" t="inlineStr">
        <is>
          <t>고려대</t>
        </is>
      </c>
      <c r="E99" s="232" t="inlineStr">
        <is>
          <t>바이오의공학부</t>
        </is>
      </c>
      <c r="F99" s="0" t="inlineStr">
        <is>
          <t>자연</t>
        </is>
      </c>
      <c r="G99" s="0" t="n">
        <v>1</v>
      </c>
      <c r="H99" s="0" t="n">
        <v>659.924</v>
      </c>
      <c r="I99" s="0" t="n">
        <v>658.71</v>
      </c>
      <c r="J99" s="0" t="n">
        <v>655.4450000000001</v>
      </c>
      <c r="K99" s="0" t="n">
        <v>653.0069999999999</v>
      </c>
      <c r="L99" s="0" t="n">
        <v>650.5</v>
      </c>
      <c r="M99" s="233" t="inlineStr">
        <is>
          <t>표점</t>
        </is>
      </c>
      <c r="N99" s="233" t="inlineStr">
        <is>
          <t>변표</t>
        </is>
      </c>
      <c r="O99" s="3" t="inlineStr">
        <is>
          <t>가89</t>
        </is>
      </c>
      <c r="BM99" s="759" t="n"/>
      <c r="BN99" s="759" t="n"/>
      <c r="BO99" s="759" t="n"/>
      <c r="BP99" s="759" t="n"/>
      <c r="BQ99" s="759" t="n"/>
      <c r="BR99" s="759" t="n"/>
      <c r="BS99" s="759" t="n"/>
      <c r="BT99" s="759" t="n"/>
      <c r="BU99" s="759" t="n"/>
      <c r="BV99" s="759" t="n"/>
      <c r="BW99" s="759" t="n"/>
      <c r="BX99" s="759" t="n"/>
      <c r="BY99" s="759" t="n"/>
      <c r="BZ99" s="759" t="n"/>
      <c r="CA99" s="759" t="n"/>
      <c r="ER99" s="759" t="n"/>
      <c r="ES99" s="759" t="n"/>
      <c r="ET99" s="759" t="n"/>
      <c r="EU99" s="759" t="n"/>
      <c r="EV99" s="759" t="n"/>
      <c r="EW99" s="759" t="n"/>
      <c r="EX99" s="759" t="n"/>
      <c r="EY99" s="759" t="n"/>
      <c r="EZ99" s="759" t="n"/>
      <c r="FA99" s="759" t="n"/>
      <c r="FB99" s="759" t="n"/>
      <c r="FC99" s="759" t="n"/>
      <c r="FD99" s="759" t="n"/>
      <c r="FE99" s="759" t="n"/>
      <c r="FF99" s="759" t="n"/>
      <c r="HW99" s="759" t="n"/>
      <c r="HX99" s="759" t="n"/>
      <c r="HY99" s="759" t="n"/>
      <c r="HZ99" s="759" t="n"/>
      <c r="IA99" s="759" t="n"/>
      <c r="IB99" s="759" t="n"/>
      <c r="IC99" s="759" t="n"/>
      <c r="ID99" s="759" t="n"/>
      <c r="IE99" s="759" t="n"/>
      <c r="IF99" s="759" t="n"/>
      <c r="IG99" s="759" t="n"/>
      <c r="IH99" s="759" t="n"/>
      <c r="II99" s="759" t="n"/>
      <c r="IJ99" s="759" t="n"/>
      <c r="IK99" s="759" t="n"/>
      <c r="LB99" s="759" t="n"/>
      <c r="LC99" s="759" t="n"/>
      <c r="LD99" s="759" t="n"/>
      <c r="LE99" s="759" t="n"/>
      <c r="LF99" s="759" t="n"/>
      <c r="LG99" s="759" t="n"/>
      <c r="LH99" s="759" t="n"/>
      <c r="LI99" s="759" t="n"/>
      <c r="LJ99" s="759" t="n"/>
      <c r="LK99" s="759" t="n"/>
      <c r="LL99" s="759" t="n"/>
      <c r="LM99" s="759" t="n"/>
      <c r="LN99" s="759" t="n"/>
      <c r="LO99" s="759" t="n"/>
      <c r="LP99" s="759" t="n"/>
      <c r="OG99" s="759" t="n"/>
      <c r="OH99" s="759" t="n"/>
      <c r="OI99" s="759" t="n"/>
      <c r="OJ99" s="759" t="n"/>
      <c r="OK99" s="759" t="n"/>
      <c r="OL99" s="759" t="n"/>
      <c r="OM99" s="759" t="n"/>
      <c r="ON99" s="759" t="n"/>
      <c r="OO99" s="759" t="n"/>
      <c r="OP99" s="759" t="n"/>
      <c r="OQ99" s="759" t="n"/>
      <c r="OR99" s="759" t="n"/>
      <c r="OS99" s="759" t="n"/>
      <c r="OT99" s="759" t="n"/>
      <c r="OU99" s="759" t="n"/>
    </row>
    <row r="100">
      <c r="A100" s="0" t="n">
        <v>9</v>
      </c>
      <c r="B100" s="0" t="n">
        <v>146</v>
      </c>
      <c r="C100" s="0" t="inlineStr">
        <is>
          <t>가</t>
        </is>
      </c>
      <c r="D100" s="0" t="inlineStr">
        <is>
          <t>고려대</t>
        </is>
      </c>
      <c r="E100" s="232" t="inlineStr">
        <is>
          <t>수학교육과</t>
        </is>
      </c>
      <c r="F100" s="0" t="inlineStr">
        <is>
          <t>자연</t>
        </is>
      </c>
      <c r="G100" s="0" t="n">
        <v>1</v>
      </c>
      <c r="H100" s="0" t="n">
        <v>659.554</v>
      </c>
      <c r="I100" s="0" t="n">
        <v>658.026</v>
      </c>
      <c r="J100" s="0" t="n">
        <v>655.198</v>
      </c>
      <c r="K100" s="0" t="n">
        <v>653.194</v>
      </c>
      <c r="L100" s="0" t="n">
        <v>650.657</v>
      </c>
      <c r="M100" s="233" t="inlineStr">
        <is>
          <t>표점</t>
        </is>
      </c>
      <c r="N100" s="233" t="inlineStr">
        <is>
          <t>변표</t>
        </is>
      </c>
      <c r="O100" s="3" t="inlineStr">
        <is>
          <t>가90</t>
        </is>
      </c>
      <c r="BM100" s="759" t="n"/>
      <c r="BN100" s="759" t="n"/>
      <c r="BO100" s="759" t="n"/>
      <c r="BP100" s="759" t="n"/>
      <c r="BQ100" s="759" t="n"/>
      <c r="BR100" s="759" t="n"/>
      <c r="BS100" s="759" t="n"/>
      <c r="BT100" s="759" t="n"/>
      <c r="BU100" s="759" t="n"/>
      <c r="BV100" s="759" t="n"/>
      <c r="BW100" s="759" t="n"/>
      <c r="BX100" s="759" t="n"/>
      <c r="BY100" s="759" t="n"/>
      <c r="BZ100" s="759" t="n"/>
      <c r="CA100" s="759" t="n"/>
      <c r="ER100" s="759" t="n"/>
      <c r="ES100" s="759" t="n"/>
      <c r="ET100" s="759" t="n"/>
      <c r="EU100" s="759" t="n"/>
      <c r="EV100" s="759" t="n"/>
      <c r="EW100" s="759" t="n"/>
      <c r="EX100" s="759" t="n"/>
      <c r="EY100" s="759" t="n"/>
      <c r="EZ100" s="759" t="n"/>
      <c r="FA100" s="759" t="n"/>
      <c r="FB100" s="759" t="n"/>
      <c r="FC100" s="759" t="n"/>
      <c r="FD100" s="759" t="n"/>
      <c r="FE100" s="759" t="n"/>
      <c r="FF100" s="759" t="n"/>
      <c r="HW100" s="759" t="n"/>
      <c r="HX100" s="759" t="n"/>
      <c r="HY100" s="759" t="n"/>
      <c r="HZ100" s="759" t="n"/>
      <c r="IA100" s="759" t="n"/>
      <c r="IB100" s="759" t="n"/>
      <c r="IC100" s="759" t="n"/>
      <c r="ID100" s="759" t="n"/>
      <c r="IE100" s="759" t="n"/>
      <c r="IF100" s="759" t="n"/>
      <c r="IG100" s="759" t="n"/>
      <c r="IH100" s="759" t="n"/>
      <c r="II100" s="759" t="n"/>
      <c r="IJ100" s="759" t="n"/>
      <c r="IK100" s="759" t="n"/>
      <c r="LB100" s="759" t="n"/>
      <c r="LC100" s="759" t="n"/>
      <c r="LD100" s="759" t="n"/>
      <c r="LE100" s="759" t="n"/>
      <c r="LF100" s="759" t="n"/>
      <c r="LG100" s="759" t="n"/>
      <c r="LH100" s="759" t="n"/>
      <c r="LI100" s="759" t="n"/>
      <c r="LJ100" s="759" t="n"/>
      <c r="LK100" s="759" t="n"/>
      <c r="LL100" s="759" t="n"/>
      <c r="LM100" s="759" t="n"/>
      <c r="LN100" s="759" t="n"/>
      <c r="LO100" s="759" t="n"/>
      <c r="LP100" s="759" t="n"/>
      <c r="OG100" s="759" t="n"/>
      <c r="OH100" s="759" t="n"/>
      <c r="OI100" s="759" t="n"/>
      <c r="OJ100" s="759" t="n"/>
      <c r="OK100" s="759" t="n"/>
      <c r="OL100" s="759" t="n"/>
      <c r="OM100" s="759" t="n"/>
      <c r="ON100" s="759" t="n"/>
      <c r="OO100" s="759" t="n"/>
      <c r="OP100" s="759" t="n"/>
      <c r="OQ100" s="759" t="n"/>
      <c r="OR100" s="759" t="n"/>
      <c r="OS100" s="759" t="n"/>
      <c r="OT100" s="759" t="n"/>
      <c r="OU100" s="759" t="n"/>
    </row>
    <row r="101">
      <c r="A101" s="0" t="n">
        <v>9</v>
      </c>
      <c r="B101" s="0" t="n">
        <v>151</v>
      </c>
      <c r="C101" s="0" t="inlineStr">
        <is>
          <t>가</t>
        </is>
      </c>
      <c r="D101" s="0" t="inlineStr">
        <is>
          <t>고려대</t>
        </is>
      </c>
      <c r="E101" s="232" t="inlineStr">
        <is>
          <t>보건환경융합과학부</t>
        </is>
      </c>
      <c r="F101" s="0" t="inlineStr">
        <is>
          <t>자연</t>
        </is>
      </c>
      <c r="G101" s="0" t="n">
        <v>1</v>
      </c>
      <c r="H101" s="0" t="n">
        <v>660.04</v>
      </c>
      <c r="I101" s="0" t="n">
        <v>656.151</v>
      </c>
      <c r="J101" s="0" t="n">
        <v>655.198</v>
      </c>
      <c r="K101" s="0" t="n">
        <v>654.264</v>
      </c>
      <c r="L101" s="0" t="n">
        <v>652.614</v>
      </c>
      <c r="M101" s="233" t="inlineStr">
        <is>
          <t>표점</t>
        </is>
      </c>
      <c r="N101" s="233" t="inlineStr">
        <is>
          <t>변표</t>
        </is>
      </c>
      <c r="O101" s="3" t="inlineStr">
        <is>
          <t>가91</t>
        </is>
      </c>
      <c r="BM101" s="759" t="n"/>
      <c r="BN101" s="759" t="n"/>
      <c r="BO101" s="759" t="n"/>
      <c r="BP101" s="759" t="n"/>
      <c r="BQ101" s="759" t="n"/>
      <c r="BR101" s="759" t="n"/>
      <c r="BS101" s="759" t="n"/>
      <c r="BT101" s="759" t="n"/>
      <c r="BU101" s="759" t="n"/>
      <c r="BV101" s="759" t="n"/>
      <c r="BW101" s="759" t="n"/>
      <c r="BX101" s="759" t="n"/>
      <c r="BY101" s="759" t="n"/>
      <c r="BZ101" s="759" t="n"/>
      <c r="CA101" s="759" t="n"/>
      <c r="ER101" s="759" t="n"/>
      <c r="ES101" s="759" t="n"/>
      <c r="ET101" s="759" t="n"/>
      <c r="EU101" s="759" t="n"/>
      <c r="EV101" s="759" t="n"/>
      <c r="EW101" s="759" t="n"/>
      <c r="EX101" s="759" t="n"/>
      <c r="EY101" s="759" t="n"/>
      <c r="EZ101" s="759" t="n"/>
      <c r="FA101" s="759" t="n"/>
      <c r="FB101" s="759" t="n"/>
      <c r="FC101" s="759" t="n"/>
      <c r="FD101" s="759" t="n"/>
      <c r="FE101" s="759" t="n"/>
      <c r="FF101" s="759" t="n"/>
      <c r="HW101" s="759" t="n"/>
      <c r="HX101" s="759" t="n"/>
      <c r="HY101" s="759" t="n"/>
      <c r="HZ101" s="759" t="n"/>
      <c r="IA101" s="759" t="n"/>
      <c r="IB101" s="759" t="n"/>
      <c r="IC101" s="759" t="n"/>
      <c r="ID101" s="759" t="n"/>
      <c r="IE101" s="759" t="n"/>
      <c r="IF101" s="759" t="n"/>
      <c r="IG101" s="759" t="n"/>
      <c r="IH101" s="759" t="n"/>
      <c r="II101" s="759" t="n"/>
      <c r="IJ101" s="759" t="n"/>
      <c r="IK101" s="759" t="n"/>
      <c r="LB101" s="759" t="n"/>
      <c r="LC101" s="759" t="n"/>
      <c r="LD101" s="759" t="n"/>
      <c r="LE101" s="759" t="n"/>
      <c r="LF101" s="759" t="n"/>
      <c r="LG101" s="759" t="n"/>
      <c r="LH101" s="759" t="n"/>
      <c r="LI101" s="759" t="n"/>
      <c r="LJ101" s="759" t="n"/>
      <c r="LK101" s="759" t="n"/>
      <c r="LL101" s="759" t="n"/>
      <c r="LM101" s="759" t="n"/>
      <c r="LN101" s="759" t="n"/>
      <c r="LO101" s="759" t="n"/>
      <c r="LP101" s="759" t="n"/>
      <c r="OG101" s="759" t="n"/>
      <c r="OH101" s="759" t="n"/>
      <c r="OI101" s="759" t="n"/>
      <c r="OJ101" s="759" t="n"/>
      <c r="OK101" s="759" t="n"/>
      <c r="OL101" s="759" t="n"/>
      <c r="OM101" s="759" t="n"/>
      <c r="ON101" s="759" t="n"/>
      <c r="OO101" s="759" t="n"/>
      <c r="OP101" s="759" t="n"/>
      <c r="OQ101" s="759" t="n"/>
      <c r="OR101" s="759" t="n"/>
      <c r="OS101" s="759" t="n"/>
      <c r="OT101" s="759" t="n"/>
      <c r="OU101" s="759" t="n"/>
    </row>
    <row r="102">
      <c r="A102" s="0" t="n">
        <v>9</v>
      </c>
      <c r="B102" s="0" t="n">
        <v>145</v>
      </c>
      <c r="C102" s="0" t="inlineStr">
        <is>
          <t>가</t>
        </is>
      </c>
      <c r="D102" s="0" t="inlineStr">
        <is>
          <t>고려대</t>
        </is>
      </c>
      <c r="E102" s="232" t="inlineStr">
        <is>
          <t>건축사회환경공학부</t>
        </is>
      </c>
      <c r="F102" s="0" t="inlineStr">
        <is>
          <t>자연</t>
        </is>
      </c>
      <c r="G102" s="0" t="n">
        <v>1</v>
      </c>
      <c r="H102" s="0" t="n">
        <v>658.963</v>
      </c>
      <c r="I102" s="0" t="n">
        <v>656.151</v>
      </c>
      <c r="J102" s="0" t="n">
        <v>654.8049999999999</v>
      </c>
      <c r="K102" s="0" t="n">
        <v>653.991</v>
      </c>
      <c r="L102" s="0" t="n">
        <v>652.614</v>
      </c>
      <c r="M102" s="233" t="inlineStr">
        <is>
          <t>표점</t>
        </is>
      </c>
      <c r="N102" s="233" t="inlineStr">
        <is>
          <t>변표</t>
        </is>
      </c>
      <c r="O102" s="3" t="inlineStr">
        <is>
          <t>가92</t>
        </is>
      </c>
      <c r="BM102" s="759" t="n"/>
      <c r="BN102" s="759" t="n"/>
      <c r="BO102" s="759" t="n"/>
      <c r="BP102" s="759" t="n"/>
      <c r="BQ102" s="759" t="n"/>
      <c r="BR102" s="759" t="n"/>
      <c r="BS102" s="759" t="n"/>
      <c r="BT102" s="759" t="n"/>
      <c r="BU102" s="759" t="n"/>
      <c r="BV102" s="759" t="n"/>
      <c r="BW102" s="759" t="n"/>
      <c r="BX102" s="759" t="n"/>
      <c r="BY102" s="759" t="n"/>
      <c r="BZ102" s="759" t="n"/>
      <c r="CA102" s="759" t="n"/>
      <c r="ER102" s="759" t="n"/>
      <c r="ES102" s="759" t="n"/>
      <c r="ET102" s="759" t="n"/>
      <c r="EU102" s="759" t="n"/>
      <c r="EV102" s="759" t="n"/>
      <c r="EW102" s="759" t="n"/>
      <c r="EX102" s="759" t="n"/>
      <c r="EY102" s="759" t="n"/>
      <c r="EZ102" s="759" t="n"/>
      <c r="FA102" s="759" t="n"/>
      <c r="FB102" s="759" t="n"/>
      <c r="FC102" s="759" t="n"/>
      <c r="FD102" s="759" t="n"/>
      <c r="FE102" s="759" t="n"/>
      <c r="FF102" s="759" t="n"/>
      <c r="HW102" s="759" t="n"/>
      <c r="HX102" s="759" t="n"/>
      <c r="HY102" s="759" t="n"/>
      <c r="HZ102" s="759" t="n"/>
      <c r="IA102" s="759" t="n"/>
      <c r="IB102" s="759" t="n"/>
      <c r="IC102" s="759" t="n"/>
      <c r="ID102" s="759" t="n"/>
      <c r="IE102" s="759" t="n"/>
      <c r="IF102" s="759" t="n"/>
      <c r="IG102" s="759" t="n"/>
      <c r="IH102" s="759" t="n"/>
      <c r="II102" s="759" t="n"/>
      <c r="IJ102" s="759" t="n"/>
      <c r="IK102" s="759" t="n"/>
      <c r="LB102" s="759" t="n"/>
      <c r="LC102" s="759" t="n"/>
      <c r="LD102" s="759" t="n"/>
      <c r="LE102" s="759" t="n"/>
      <c r="LF102" s="759" t="n"/>
      <c r="LG102" s="759" t="n"/>
      <c r="LH102" s="759" t="n"/>
      <c r="LI102" s="759" t="n"/>
      <c r="LJ102" s="759" t="n"/>
      <c r="LK102" s="759" t="n"/>
      <c r="LL102" s="759" t="n"/>
      <c r="LM102" s="759" t="n"/>
      <c r="LN102" s="759" t="n"/>
      <c r="LO102" s="759" t="n"/>
      <c r="LP102" s="759" t="n"/>
      <c r="OG102" s="759" t="n"/>
      <c r="OH102" s="759" t="n"/>
      <c r="OI102" s="759" t="n"/>
      <c r="OJ102" s="759" t="n"/>
      <c r="OK102" s="759" t="n"/>
      <c r="OL102" s="759" t="n"/>
      <c r="OM102" s="759" t="n"/>
      <c r="ON102" s="759" t="n"/>
      <c r="OO102" s="759" t="n"/>
      <c r="OP102" s="759" t="n"/>
      <c r="OQ102" s="759" t="n"/>
      <c r="OR102" s="759" t="n"/>
      <c r="OS102" s="759" t="n"/>
      <c r="OT102" s="759" t="n"/>
      <c r="OU102" s="759" t="n"/>
    </row>
    <row r="103">
      <c r="A103" s="0" t="n">
        <v>9</v>
      </c>
      <c r="B103" s="0" t="n">
        <v>147</v>
      </c>
      <c r="C103" s="0" t="inlineStr">
        <is>
          <t>가</t>
        </is>
      </c>
      <c r="D103" s="0" t="inlineStr">
        <is>
          <t>고려대</t>
        </is>
      </c>
      <c r="E103" s="232" t="inlineStr">
        <is>
          <t>식품공학과</t>
        </is>
      </c>
      <c r="F103" s="0" t="inlineStr">
        <is>
          <t>자연</t>
        </is>
      </c>
      <c r="G103" s="0" t="n">
        <v>1</v>
      </c>
      <c r="H103" s="0" t="n">
        <v>658.963</v>
      </c>
      <c r="I103" s="0" t="n">
        <v>656.151</v>
      </c>
      <c r="J103" s="0" t="n">
        <v>654.8049999999999</v>
      </c>
      <c r="K103" s="0" t="n">
        <v>653.647</v>
      </c>
      <c r="L103" s="0" t="n">
        <v>653.0069999999999</v>
      </c>
      <c r="M103" s="233" t="inlineStr">
        <is>
          <t>표점</t>
        </is>
      </c>
      <c r="N103" s="233" t="inlineStr">
        <is>
          <t>변표</t>
        </is>
      </c>
      <c r="O103" s="3" t="inlineStr">
        <is>
          <t>가93</t>
        </is>
      </c>
      <c r="BM103" s="759" t="n"/>
      <c r="BN103" s="759" t="n"/>
      <c r="BO103" s="759" t="n"/>
      <c r="BP103" s="759" t="n"/>
      <c r="BQ103" s="759" t="n"/>
      <c r="BR103" s="759" t="n"/>
      <c r="BS103" s="759" t="n"/>
      <c r="BT103" s="759" t="n"/>
      <c r="BU103" s="759" t="n"/>
      <c r="BV103" s="759" t="n"/>
      <c r="BW103" s="759" t="n"/>
      <c r="BX103" s="759" t="n"/>
      <c r="BY103" s="759" t="n"/>
      <c r="BZ103" s="759" t="n"/>
      <c r="CA103" s="759" t="n"/>
      <c r="ER103" s="759" t="n"/>
      <c r="ES103" s="759" t="n"/>
      <c r="ET103" s="759" t="n"/>
      <c r="EU103" s="759" t="n"/>
      <c r="EV103" s="759" t="n"/>
      <c r="EW103" s="759" t="n"/>
      <c r="EX103" s="759" t="n"/>
      <c r="EY103" s="759" t="n"/>
      <c r="EZ103" s="759" t="n"/>
      <c r="FA103" s="759" t="n"/>
      <c r="FB103" s="759" t="n"/>
      <c r="FC103" s="759" t="n"/>
      <c r="FD103" s="759" t="n"/>
      <c r="FE103" s="759" t="n"/>
      <c r="FF103" s="759" t="n"/>
      <c r="HW103" s="759" t="n"/>
      <c r="HX103" s="759" t="n"/>
      <c r="HY103" s="759" t="n"/>
      <c r="HZ103" s="759" t="n"/>
      <c r="IA103" s="759" t="n"/>
      <c r="IB103" s="759" t="n"/>
      <c r="IC103" s="759" t="n"/>
      <c r="ID103" s="759" t="n"/>
      <c r="IE103" s="759" t="n"/>
      <c r="IF103" s="759" t="n"/>
      <c r="IG103" s="759" t="n"/>
      <c r="IH103" s="759" t="n"/>
      <c r="II103" s="759" t="n"/>
      <c r="IJ103" s="759" t="n"/>
      <c r="IK103" s="759" t="n"/>
      <c r="LB103" s="759" t="n"/>
      <c r="LC103" s="759" t="n"/>
      <c r="LD103" s="759" t="n"/>
      <c r="LE103" s="759" t="n"/>
      <c r="LF103" s="759" t="n"/>
      <c r="LG103" s="759" t="n"/>
      <c r="LH103" s="759" t="n"/>
      <c r="LI103" s="759" t="n"/>
      <c r="LJ103" s="759" t="n"/>
      <c r="LK103" s="759" t="n"/>
      <c r="LL103" s="759" t="n"/>
      <c r="LM103" s="759" t="n"/>
      <c r="LN103" s="759" t="n"/>
      <c r="LO103" s="759" t="n"/>
      <c r="LP103" s="759" t="n"/>
      <c r="OG103" s="759" t="n"/>
      <c r="OH103" s="759" t="n"/>
      <c r="OI103" s="759" t="n"/>
      <c r="OJ103" s="759" t="n"/>
      <c r="OK103" s="759" t="n"/>
      <c r="OL103" s="759" t="n"/>
      <c r="OM103" s="759" t="n"/>
      <c r="ON103" s="759" t="n"/>
      <c r="OO103" s="759" t="n"/>
      <c r="OP103" s="759" t="n"/>
      <c r="OQ103" s="759" t="n"/>
      <c r="OR103" s="759" t="n"/>
      <c r="OS103" s="759" t="n"/>
      <c r="OT103" s="759" t="n"/>
      <c r="OU103" s="759" t="n"/>
    </row>
    <row r="104">
      <c r="A104" s="0" t="n">
        <v>9</v>
      </c>
      <c r="B104" s="0" t="n">
        <v>148</v>
      </c>
      <c r="C104" s="0" t="inlineStr">
        <is>
          <t>가</t>
        </is>
      </c>
      <c r="D104" s="0" t="inlineStr">
        <is>
          <t>고려대</t>
        </is>
      </c>
      <c r="E104" s="232" t="inlineStr">
        <is>
          <t>물리학과</t>
        </is>
      </c>
      <c r="F104" s="0" t="inlineStr">
        <is>
          <t>자연</t>
        </is>
      </c>
      <c r="G104" s="0" t="n">
        <v>1</v>
      </c>
      <c r="H104" s="0" t="n">
        <v>659.554</v>
      </c>
      <c r="I104" s="0" t="n">
        <v>658.026</v>
      </c>
      <c r="J104" s="0" t="n">
        <v>654.8049999999999</v>
      </c>
      <c r="K104" s="0" t="n">
        <v>653.991</v>
      </c>
      <c r="L104" s="0" t="n">
        <v>652.341</v>
      </c>
      <c r="M104" s="233" t="inlineStr">
        <is>
          <t>표점</t>
        </is>
      </c>
      <c r="N104" s="233" t="inlineStr">
        <is>
          <t>변표</t>
        </is>
      </c>
      <c r="O104" s="3" t="inlineStr">
        <is>
          <t>가94</t>
        </is>
      </c>
      <c r="BM104" s="759" t="n"/>
      <c r="BN104" s="759" t="n"/>
      <c r="BO104" s="759" t="n"/>
      <c r="BP104" s="759" t="n"/>
      <c r="BQ104" s="759" t="n"/>
      <c r="BR104" s="759" t="n"/>
      <c r="BS104" s="759" t="n"/>
      <c r="BT104" s="759" t="n"/>
      <c r="BU104" s="759" t="n"/>
      <c r="BV104" s="759" t="n"/>
      <c r="BW104" s="759" t="n"/>
      <c r="BX104" s="759" t="n"/>
      <c r="BY104" s="759" t="n"/>
      <c r="BZ104" s="759" t="n"/>
      <c r="CA104" s="759" t="n"/>
      <c r="ER104" s="759" t="n"/>
      <c r="ES104" s="759" t="n"/>
      <c r="ET104" s="759" t="n"/>
      <c r="EU104" s="759" t="n"/>
      <c r="EV104" s="759" t="n"/>
      <c r="EW104" s="759" t="n"/>
      <c r="EX104" s="759" t="n"/>
      <c r="EY104" s="759" t="n"/>
      <c r="EZ104" s="759" t="n"/>
      <c r="FA104" s="759" t="n"/>
      <c r="FB104" s="759" t="n"/>
      <c r="FC104" s="759" t="n"/>
      <c r="FD104" s="759" t="n"/>
      <c r="FE104" s="759" t="n"/>
      <c r="FF104" s="759" t="n"/>
      <c r="HW104" s="759" t="n"/>
      <c r="HX104" s="759" t="n"/>
      <c r="HY104" s="759" t="n"/>
      <c r="HZ104" s="759" t="n"/>
      <c r="IA104" s="759" t="n"/>
      <c r="IB104" s="759" t="n"/>
      <c r="IC104" s="759" t="n"/>
      <c r="ID104" s="759" t="n"/>
      <c r="IE104" s="759" t="n"/>
      <c r="IF104" s="759" t="n"/>
      <c r="IG104" s="759" t="n"/>
      <c r="IH104" s="759" t="n"/>
      <c r="II104" s="759" t="n"/>
      <c r="IJ104" s="759" t="n"/>
      <c r="IK104" s="759" t="n"/>
      <c r="LB104" s="759" t="n"/>
      <c r="LC104" s="759" t="n"/>
      <c r="LD104" s="759" t="n"/>
      <c r="LE104" s="759" t="n"/>
      <c r="LF104" s="759" t="n"/>
      <c r="LG104" s="759" t="n"/>
      <c r="LH104" s="759" t="n"/>
      <c r="LI104" s="759" t="n"/>
      <c r="LJ104" s="759" t="n"/>
      <c r="LK104" s="759" t="n"/>
      <c r="LL104" s="759" t="n"/>
      <c r="LM104" s="759" t="n"/>
      <c r="LN104" s="759" t="n"/>
      <c r="LO104" s="759" t="n"/>
      <c r="LP104" s="759" t="n"/>
      <c r="OG104" s="759" t="n"/>
      <c r="OH104" s="759" t="n"/>
      <c r="OI104" s="759" t="n"/>
      <c r="OJ104" s="759" t="n"/>
      <c r="OK104" s="759" t="n"/>
      <c r="OL104" s="759" t="n"/>
      <c r="OM104" s="759" t="n"/>
      <c r="ON104" s="759" t="n"/>
      <c r="OO104" s="759" t="n"/>
      <c r="OP104" s="759" t="n"/>
      <c r="OQ104" s="759" t="n"/>
      <c r="OR104" s="759" t="n"/>
      <c r="OS104" s="759" t="n"/>
      <c r="OT104" s="759" t="n"/>
      <c r="OU104" s="759" t="n"/>
    </row>
    <row r="105">
      <c r="A105" s="0" t="n">
        <v>9</v>
      </c>
      <c r="B105" s="0" t="n">
        <v>142</v>
      </c>
      <c r="C105" s="0" t="inlineStr">
        <is>
          <t>가</t>
        </is>
      </c>
      <c r="D105" s="0" t="inlineStr">
        <is>
          <t>고려대</t>
        </is>
      </c>
      <c r="E105" s="232" t="inlineStr">
        <is>
          <t>건축학과</t>
        </is>
      </c>
      <c r="F105" s="0" t="inlineStr">
        <is>
          <t>자연</t>
        </is>
      </c>
      <c r="G105" s="0" t="n">
        <v>1</v>
      </c>
      <c r="H105" s="0" t="n">
        <v>658.963</v>
      </c>
      <c r="I105" s="0" t="n">
        <v>655.838</v>
      </c>
      <c r="J105" s="0" t="n">
        <v>654.649</v>
      </c>
      <c r="K105" s="0" t="n">
        <v>653.647</v>
      </c>
      <c r="L105" s="0" t="n">
        <v>651.956</v>
      </c>
      <c r="M105" s="233" t="inlineStr">
        <is>
          <t>표점</t>
        </is>
      </c>
      <c r="N105" s="233" t="inlineStr">
        <is>
          <t>변표</t>
        </is>
      </c>
      <c r="O105" s="3" t="inlineStr">
        <is>
          <t>가95</t>
        </is>
      </c>
      <c r="BM105" s="759" t="n"/>
      <c r="BN105" s="759" t="n"/>
      <c r="BO105" s="759" t="n"/>
      <c r="BP105" s="759" t="n"/>
      <c r="BQ105" s="759" t="n"/>
      <c r="BR105" s="759" t="n"/>
      <c r="BS105" s="759" t="n"/>
      <c r="BT105" s="759" t="n"/>
      <c r="BU105" s="759" t="n"/>
      <c r="BV105" s="759" t="n"/>
      <c r="BW105" s="759" t="n"/>
      <c r="BX105" s="759" t="n"/>
      <c r="BY105" s="759" t="n"/>
      <c r="BZ105" s="759" t="n"/>
      <c r="CA105" s="759" t="n"/>
      <c r="ER105" s="759" t="n"/>
      <c r="ES105" s="759" t="n"/>
      <c r="ET105" s="759" t="n"/>
      <c r="EU105" s="759" t="n"/>
      <c r="EV105" s="759" t="n"/>
      <c r="EW105" s="759" t="n"/>
      <c r="EX105" s="759" t="n"/>
      <c r="EY105" s="759" t="n"/>
      <c r="EZ105" s="759" t="n"/>
      <c r="FA105" s="759" t="n"/>
      <c r="FB105" s="759" t="n"/>
      <c r="FC105" s="759" t="n"/>
      <c r="FD105" s="759" t="n"/>
      <c r="FE105" s="759" t="n"/>
      <c r="FF105" s="759" t="n"/>
      <c r="HW105" s="759" t="n"/>
      <c r="HX105" s="759" t="n"/>
      <c r="HY105" s="759" t="n"/>
      <c r="HZ105" s="759" t="n"/>
      <c r="IA105" s="759" t="n"/>
      <c r="IB105" s="759" t="n"/>
      <c r="IC105" s="759" t="n"/>
      <c r="ID105" s="759" t="n"/>
      <c r="IE105" s="759" t="n"/>
      <c r="IF105" s="759" t="n"/>
      <c r="IG105" s="759" t="n"/>
      <c r="IH105" s="759" t="n"/>
      <c r="II105" s="759" t="n"/>
      <c r="IJ105" s="759" t="n"/>
      <c r="IK105" s="759" t="n"/>
      <c r="LB105" s="759" t="n"/>
      <c r="LC105" s="759" t="n"/>
      <c r="LD105" s="759" t="n"/>
      <c r="LE105" s="759" t="n"/>
      <c r="LF105" s="759" t="n"/>
      <c r="LG105" s="759" t="n"/>
      <c r="LH105" s="759" t="n"/>
      <c r="LI105" s="759" t="n"/>
      <c r="LJ105" s="759" t="n"/>
      <c r="LK105" s="759" t="n"/>
      <c r="LL105" s="759" t="n"/>
      <c r="LM105" s="759" t="n"/>
      <c r="LN105" s="759" t="n"/>
      <c r="LO105" s="759" t="n"/>
      <c r="LP105" s="759" t="n"/>
      <c r="OG105" s="759" t="n"/>
      <c r="OH105" s="759" t="n"/>
      <c r="OI105" s="759" t="n"/>
      <c r="OJ105" s="759" t="n"/>
      <c r="OK105" s="759" t="n"/>
      <c r="OL105" s="759" t="n"/>
      <c r="OM105" s="759" t="n"/>
      <c r="ON105" s="759" t="n"/>
      <c r="OO105" s="759" t="n"/>
      <c r="OP105" s="759" t="n"/>
      <c r="OQ105" s="759" t="n"/>
      <c r="OR105" s="759" t="n"/>
      <c r="OS105" s="759" t="n"/>
      <c r="OT105" s="759" t="n"/>
      <c r="OU105" s="759" t="n"/>
    </row>
    <row r="106">
      <c r="A106" s="0" t="n">
        <v>9</v>
      </c>
      <c r="B106" s="0" t="n">
        <v>149</v>
      </c>
      <c r="C106" s="0" t="inlineStr">
        <is>
          <t>가</t>
        </is>
      </c>
      <c r="D106" s="0" t="inlineStr">
        <is>
          <t>고려대</t>
        </is>
      </c>
      <c r="E106" s="232" t="inlineStr">
        <is>
          <t>지구환경과학과</t>
        </is>
      </c>
      <c r="F106" s="0" t="inlineStr">
        <is>
          <t>자연</t>
        </is>
      </c>
      <c r="G106" s="0" t="n">
        <v>1</v>
      </c>
      <c r="H106" s="0" t="n">
        <v>658.026</v>
      </c>
      <c r="I106" s="0" t="n">
        <v>654.8049999999999</v>
      </c>
      <c r="J106" s="0" t="n">
        <v>654.107</v>
      </c>
      <c r="K106" s="0" t="n">
        <v>653.194</v>
      </c>
      <c r="L106" s="0" t="n">
        <v>652.341</v>
      </c>
      <c r="M106" s="233" t="inlineStr">
        <is>
          <t>표점</t>
        </is>
      </c>
      <c r="N106" s="233" t="inlineStr">
        <is>
          <t>변표</t>
        </is>
      </c>
      <c r="O106" s="3" t="inlineStr">
        <is>
          <t>가96</t>
        </is>
      </c>
      <c r="BM106" s="759" t="n"/>
      <c r="BN106" s="759" t="n"/>
      <c r="BO106" s="759" t="n"/>
      <c r="BP106" s="759" t="n"/>
      <c r="BQ106" s="759" t="n"/>
      <c r="BR106" s="759" t="n"/>
      <c r="BS106" s="759" t="n"/>
      <c r="BT106" s="759" t="n"/>
      <c r="BU106" s="759" t="n"/>
      <c r="BV106" s="759" t="n"/>
      <c r="BW106" s="759" t="n"/>
      <c r="BX106" s="759" t="n"/>
      <c r="BY106" s="759" t="n"/>
      <c r="BZ106" s="759" t="n"/>
      <c r="CA106" s="759" t="n"/>
      <c r="ER106" s="759" t="n"/>
      <c r="ES106" s="759" t="n"/>
      <c r="ET106" s="759" t="n"/>
      <c r="EU106" s="759" t="n"/>
      <c r="EV106" s="759" t="n"/>
      <c r="EW106" s="759" t="n"/>
      <c r="EX106" s="759" t="n"/>
      <c r="EY106" s="759" t="n"/>
      <c r="EZ106" s="759" t="n"/>
      <c r="FA106" s="759" t="n"/>
      <c r="FB106" s="759" t="n"/>
      <c r="FC106" s="759" t="n"/>
      <c r="FD106" s="759" t="n"/>
      <c r="FE106" s="759" t="n"/>
      <c r="FF106" s="759" t="n"/>
      <c r="HW106" s="759" t="n"/>
      <c r="HX106" s="759" t="n"/>
      <c r="HY106" s="759" t="n"/>
      <c r="HZ106" s="759" t="n"/>
      <c r="IA106" s="759" t="n"/>
      <c r="IB106" s="759" t="n"/>
      <c r="IC106" s="759" t="n"/>
      <c r="ID106" s="759" t="n"/>
      <c r="IE106" s="759" t="n"/>
      <c r="IF106" s="759" t="n"/>
      <c r="IG106" s="759" t="n"/>
      <c r="IH106" s="759" t="n"/>
      <c r="II106" s="759" t="n"/>
      <c r="IJ106" s="759" t="n"/>
      <c r="IK106" s="759" t="n"/>
      <c r="LB106" s="759" t="n"/>
      <c r="LC106" s="759" t="n"/>
      <c r="LD106" s="759" t="n"/>
      <c r="LE106" s="759" t="n"/>
      <c r="LF106" s="759" t="n"/>
      <c r="LG106" s="759" t="n"/>
      <c r="LH106" s="759" t="n"/>
      <c r="LI106" s="759" t="n"/>
      <c r="LJ106" s="759" t="n"/>
      <c r="LK106" s="759" t="n"/>
      <c r="LL106" s="759" t="n"/>
      <c r="LM106" s="759" t="n"/>
      <c r="LN106" s="759" t="n"/>
      <c r="LO106" s="759" t="n"/>
      <c r="LP106" s="759" t="n"/>
      <c r="OG106" s="759" t="n"/>
      <c r="OH106" s="759" t="n"/>
      <c r="OI106" s="759" t="n"/>
      <c r="OJ106" s="759" t="n"/>
      <c r="OK106" s="759" t="n"/>
      <c r="OL106" s="759" t="n"/>
      <c r="OM106" s="759" t="n"/>
      <c r="ON106" s="759" t="n"/>
      <c r="OO106" s="759" t="n"/>
      <c r="OP106" s="759" t="n"/>
      <c r="OQ106" s="759" t="n"/>
      <c r="OR106" s="759" t="n"/>
      <c r="OS106" s="759" t="n"/>
      <c r="OT106" s="759" t="n"/>
      <c r="OU106" s="759" t="n"/>
    </row>
    <row r="107">
      <c r="A107" s="0" t="n">
        <v>9</v>
      </c>
      <c r="B107" s="0" t="n">
        <v>154</v>
      </c>
      <c r="C107" s="0" t="inlineStr">
        <is>
          <t>가</t>
        </is>
      </c>
      <c r="D107" s="0" t="inlineStr">
        <is>
          <t>고려대</t>
        </is>
      </c>
      <c r="E107" s="232" t="inlineStr">
        <is>
          <t>환경생태공학부</t>
        </is>
      </c>
      <c r="F107" s="0" t="inlineStr">
        <is>
          <t>자연</t>
        </is>
      </c>
      <c r="G107" s="0" t="n">
        <v>1</v>
      </c>
      <c r="H107" s="0" t="n">
        <v>655.838</v>
      </c>
      <c r="I107" s="0" t="n">
        <v>654.8049999999999</v>
      </c>
      <c r="J107" s="0" t="n">
        <v>654.107</v>
      </c>
      <c r="K107" s="0" t="n">
        <v>653.194</v>
      </c>
      <c r="L107" s="0" t="n">
        <v>652.341</v>
      </c>
      <c r="M107" s="233" t="inlineStr">
        <is>
          <t>표점</t>
        </is>
      </c>
      <c r="N107" s="233" t="inlineStr">
        <is>
          <t>변표</t>
        </is>
      </c>
      <c r="O107" s="3" t="inlineStr">
        <is>
          <t>가97</t>
        </is>
      </c>
      <c r="BM107" s="759" t="n"/>
      <c r="BN107" s="759" t="n"/>
      <c r="BO107" s="759" t="n"/>
      <c r="BP107" s="759" t="n"/>
      <c r="BQ107" s="759" t="n"/>
      <c r="BR107" s="759" t="n"/>
      <c r="BS107" s="759" t="n"/>
      <c r="BT107" s="759" t="n"/>
      <c r="BU107" s="759" t="n"/>
      <c r="BV107" s="759" t="n"/>
      <c r="BW107" s="759" t="n"/>
      <c r="BX107" s="759" t="n"/>
      <c r="BY107" s="759" t="n"/>
      <c r="BZ107" s="759" t="n"/>
      <c r="CA107" s="759" t="n"/>
      <c r="ER107" s="759" t="n"/>
      <c r="ES107" s="759" t="n"/>
      <c r="ET107" s="759" t="n"/>
      <c r="EU107" s="759" t="n"/>
      <c r="EV107" s="759" t="n"/>
      <c r="EW107" s="759" t="n"/>
      <c r="EX107" s="759" t="n"/>
      <c r="EY107" s="759" t="n"/>
      <c r="EZ107" s="759" t="n"/>
      <c r="FA107" s="759" t="n"/>
      <c r="FB107" s="759" t="n"/>
      <c r="FC107" s="759" t="n"/>
      <c r="FD107" s="759" t="n"/>
      <c r="FE107" s="759" t="n"/>
      <c r="FF107" s="759" t="n"/>
      <c r="HW107" s="759" t="n"/>
      <c r="HX107" s="759" t="n"/>
      <c r="HY107" s="759" t="n"/>
      <c r="HZ107" s="759" t="n"/>
      <c r="IA107" s="759" t="n"/>
      <c r="IB107" s="759" t="n"/>
      <c r="IC107" s="759" t="n"/>
      <c r="ID107" s="759" t="n"/>
      <c r="IE107" s="759" t="n"/>
      <c r="IF107" s="759" t="n"/>
      <c r="IG107" s="759" t="n"/>
      <c r="IH107" s="759" t="n"/>
      <c r="II107" s="759" t="n"/>
      <c r="IJ107" s="759" t="n"/>
      <c r="IK107" s="759" t="n"/>
      <c r="LB107" s="759" t="n"/>
      <c r="LC107" s="759" t="n"/>
      <c r="LD107" s="759" t="n"/>
      <c r="LE107" s="759" t="n"/>
      <c r="LF107" s="759" t="n"/>
      <c r="LG107" s="759" t="n"/>
      <c r="LH107" s="759" t="n"/>
      <c r="LI107" s="759" t="n"/>
      <c r="LJ107" s="759" t="n"/>
      <c r="LK107" s="759" t="n"/>
      <c r="LL107" s="759" t="n"/>
      <c r="LM107" s="759" t="n"/>
      <c r="LN107" s="759" t="n"/>
      <c r="LO107" s="759" t="n"/>
      <c r="LP107" s="759" t="n"/>
      <c r="OG107" s="759" t="n"/>
      <c r="OH107" s="759" t="n"/>
      <c r="OI107" s="759" t="n"/>
      <c r="OJ107" s="759" t="n"/>
      <c r="OK107" s="759" t="n"/>
      <c r="OL107" s="759" t="n"/>
      <c r="OM107" s="759" t="n"/>
      <c r="ON107" s="759" t="n"/>
      <c r="OO107" s="759" t="n"/>
      <c r="OP107" s="759" t="n"/>
      <c r="OQ107" s="759" t="n"/>
      <c r="OR107" s="759" t="n"/>
      <c r="OS107" s="759" t="n"/>
      <c r="OT107" s="759" t="n"/>
      <c r="OU107" s="759" t="n"/>
    </row>
    <row r="108">
      <c r="A108" s="0" t="n">
        <v>9</v>
      </c>
      <c r="B108" s="0" t="n">
        <v>131</v>
      </c>
      <c r="C108" s="0" t="inlineStr">
        <is>
          <t>가</t>
        </is>
      </c>
      <c r="D108" s="0" t="inlineStr">
        <is>
          <t>고려대</t>
        </is>
      </c>
      <c r="E108" s="232" t="inlineStr">
        <is>
          <t>반도체공학과</t>
        </is>
      </c>
      <c r="F108" s="0" t="inlineStr">
        <is>
          <t>자연</t>
        </is>
      </c>
      <c r="G108" s="0" t="n">
        <v>1</v>
      </c>
      <c r="H108" s="0" t="n">
        <v>658.71</v>
      </c>
      <c r="I108" s="0" t="n">
        <v>655.4450000000001</v>
      </c>
      <c r="J108" s="0" t="n">
        <v>653.0069999999999</v>
      </c>
      <c r="K108" s="0" t="n">
        <v>647.972</v>
      </c>
      <c r="L108" s="0" t="n">
        <v>642.092</v>
      </c>
      <c r="M108" s="233" t="inlineStr">
        <is>
          <t>표점</t>
        </is>
      </c>
      <c r="N108" s="233" t="inlineStr">
        <is>
          <t>변표</t>
        </is>
      </c>
      <c r="O108" s="3" t="inlineStr">
        <is>
          <t>가98</t>
        </is>
      </c>
      <c r="BM108" s="759" t="n"/>
      <c r="BN108" s="759" t="n"/>
      <c r="BO108" s="759" t="n"/>
      <c r="BP108" s="759" t="n"/>
      <c r="BQ108" s="759" t="n"/>
      <c r="BR108" s="759" t="n"/>
      <c r="BS108" s="759" t="n"/>
      <c r="BT108" s="759" t="n"/>
      <c r="BU108" s="759" t="n"/>
      <c r="BV108" s="759" t="n"/>
      <c r="BW108" s="759" t="n"/>
      <c r="BX108" s="759" t="n"/>
      <c r="BY108" s="759" t="n"/>
      <c r="BZ108" s="759" t="n"/>
      <c r="CA108" s="759" t="n"/>
      <c r="ER108" s="759" t="n"/>
      <c r="ES108" s="759" t="n"/>
      <c r="ET108" s="759" t="n"/>
      <c r="EU108" s="759" t="n"/>
      <c r="EV108" s="759" t="n"/>
      <c r="EW108" s="759" t="n"/>
      <c r="EX108" s="759" t="n"/>
      <c r="EY108" s="759" t="n"/>
      <c r="EZ108" s="759" t="n"/>
      <c r="FA108" s="759" t="n"/>
      <c r="FB108" s="759" t="n"/>
      <c r="FC108" s="759" t="n"/>
      <c r="FD108" s="759" t="n"/>
      <c r="FE108" s="759" t="n"/>
      <c r="FF108" s="759" t="n"/>
      <c r="HW108" s="759" t="n"/>
      <c r="HX108" s="759" t="n"/>
      <c r="HY108" s="759" t="n"/>
      <c r="HZ108" s="759" t="n"/>
      <c r="IA108" s="759" t="n"/>
      <c r="IB108" s="759" t="n"/>
      <c r="IC108" s="759" t="n"/>
      <c r="ID108" s="759" t="n"/>
      <c r="IE108" s="759" t="n"/>
      <c r="IF108" s="759" t="n"/>
      <c r="IG108" s="759" t="n"/>
      <c r="IH108" s="759" t="n"/>
      <c r="II108" s="759" t="n"/>
      <c r="IJ108" s="759" t="n"/>
      <c r="IK108" s="759" t="n"/>
      <c r="LB108" s="759" t="n"/>
      <c r="LC108" s="759" t="n"/>
      <c r="LD108" s="759" t="n"/>
      <c r="LE108" s="759" t="n"/>
      <c r="LF108" s="759" t="n"/>
      <c r="LG108" s="759" t="n"/>
      <c r="LH108" s="759" t="n"/>
      <c r="LI108" s="759" t="n"/>
      <c r="LJ108" s="759" t="n"/>
      <c r="LK108" s="759" t="n"/>
      <c r="LL108" s="759" t="n"/>
      <c r="LM108" s="759" t="n"/>
      <c r="LN108" s="759" t="n"/>
      <c r="LO108" s="759" t="n"/>
      <c r="LP108" s="759" t="n"/>
      <c r="OG108" s="759" t="n"/>
      <c r="OH108" s="759" t="n"/>
      <c r="OI108" s="759" t="n"/>
      <c r="OJ108" s="759" t="n"/>
      <c r="OK108" s="759" t="n"/>
      <c r="OL108" s="759" t="n"/>
      <c r="OM108" s="759" t="n"/>
      <c r="ON108" s="759" t="n"/>
      <c r="OO108" s="759" t="n"/>
      <c r="OP108" s="759" t="n"/>
      <c r="OQ108" s="759" t="n"/>
      <c r="OR108" s="759" t="n"/>
      <c r="OS108" s="759" t="n"/>
      <c r="OT108" s="759" t="n"/>
      <c r="OU108" s="759" t="n"/>
    </row>
    <row r="109">
      <c r="A109" s="0" t="n">
        <v>9</v>
      </c>
      <c r="B109" s="0" t="n">
        <v>156</v>
      </c>
      <c r="C109" s="0" t="inlineStr">
        <is>
          <t>가</t>
        </is>
      </c>
      <c r="D109" s="0" t="inlineStr">
        <is>
          <t>고려대</t>
        </is>
      </c>
      <c r="E109" s="232" t="inlineStr">
        <is>
          <t>생명과학부(교과)</t>
        </is>
      </c>
      <c r="F109" s="0" t="inlineStr">
        <is>
          <t>자연</t>
        </is>
      </c>
      <c r="G109" s="0" t="n">
        <v>1</v>
      </c>
      <c r="H109" s="0" t="e">
        <v>#N/A</v>
      </c>
      <c r="I109" s="0" t="e">
        <v>#N/A</v>
      </c>
      <c r="J109" s="0" t="e">
        <v>#N/A</v>
      </c>
      <c r="K109" s="0" t="e">
        <v>#N/A</v>
      </c>
      <c r="L109" s="0" t="e">
        <v>#N/A</v>
      </c>
      <c r="M109" s="233" t="inlineStr">
        <is>
          <t>표점</t>
        </is>
      </c>
      <c r="N109" s="233" t="inlineStr">
        <is>
          <t>변표</t>
        </is>
      </c>
      <c r="O109" s="3" t="inlineStr">
        <is>
          <t>1</t>
        </is>
      </c>
      <c r="BM109" s="759" t="n"/>
      <c r="BN109" s="759" t="n"/>
      <c r="BO109" s="759" t="n"/>
      <c r="BP109" s="759" t="n"/>
      <c r="BQ109" s="759" t="n"/>
      <c r="BR109" s="759" t="n"/>
      <c r="BS109" s="759" t="n"/>
      <c r="BT109" s="759" t="n"/>
      <c r="BU109" s="759" t="n"/>
      <c r="BV109" s="759" t="n"/>
      <c r="BW109" s="759" t="n"/>
      <c r="BX109" s="759" t="n"/>
      <c r="BY109" s="759" t="n"/>
      <c r="BZ109" s="759" t="n"/>
      <c r="CA109" s="759" t="n"/>
      <c r="ER109" s="759" t="n"/>
      <c r="ES109" s="759" t="n"/>
      <c r="ET109" s="759" t="n"/>
      <c r="EU109" s="759" t="n"/>
      <c r="EV109" s="759" t="n"/>
      <c r="EW109" s="759" t="n"/>
      <c r="EX109" s="759" t="n"/>
      <c r="EY109" s="759" t="n"/>
      <c r="EZ109" s="759" t="n"/>
      <c r="FA109" s="759" t="n"/>
      <c r="FB109" s="759" t="n"/>
      <c r="FC109" s="759" t="n"/>
      <c r="FD109" s="759" t="n"/>
      <c r="FE109" s="759" t="n"/>
      <c r="FF109" s="759" t="n"/>
      <c r="HW109" s="759" t="n"/>
      <c r="HX109" s="759" t="n"/>
      <c r="HY109" s="759" t="n"/>
      <c r="HZ109" s="759" t="n"/>
      <c r="IA109" s="759" t="n"/>
      <c r="IB109" s="759" t="n"/>
      <c r="IC109" s="759" t="n"/>
      <c r="ID109" s="759" t="n"/>
      <c r="IE109" s="759" t="n"/>
      <c r="IF109" s="759" t="n"/>
      <c r="IG109" s="759" t="n"/>
      <c r="IH109" s="759" t="n"/>
      <c r="II109" s="759" t="n"/>
      <c r="IJ109" s="759" t="n"/>
      <c r="IK109" s="759" t="n"/>
      <c r="LB109" s="759" t="n"/>
      <c r="LC109" s="759" t="n"/>
      <c r="LD109" s="759" t="n"/>
      <c r="LE109" s="759" t="n"/>
      <c r="LF109" s="759" t="n"/>
      <c r="LG109" s="759" t="n"/>
      <c r="LH109" s="759" t="n"/>
      <c r="LI109" s="759" t="n"/>
      <c r="LJ109" s="759" t="n"/>
      <c r="LK109" s="759" t="n"/>
      <c r="LL109" s="759" t="n"/>
      <c r="LM109" s="759" t="n"/>
      <c r="LN109" s="759" t="n"/>
      <c r="LO109" s="759" t="n"/>
      <c r="LP109" s="759" t="n"/>
      <c r="OG109" s="759" t="n"/>
      <c r="OH109" s="759" t="n"/>
      <c r="OI109" s="759" t="n"/>
      <c r="OJ109" s="759" t="n"/>
      <c r="OK109" s="759" t="n"/>
      <c r="OL109" s="759" t="n"/>
      <c r="OM109" s="759" t="n"/>
      <c r="ON109" s="759" t="n"/>
      <c r="OO109" s="759" t="n"/>
      <c r="OP109" s="759" t="n"/>
      <c r="OQ109" s="759" t="n"/>
      <c r="OR109" s="759" t="n"/>
      <c r="OS109" s="759" t="n"/>
      <c r="OT109" s="759" t="n"/>
      <c r="OU109" s="759" t="n"/>
    </row>
    <row r="110">
      <c r="A110" s="0" t="n">
        <v>9</v>
      </c>
      <c r="B110" s="0" t="n">
        <v>157</v>
      </c>
      <c r="C110" s="0" t="inlineStr">
        <is>
          <t>가</t>
        </is>
      </c>
      <c r="D110" s="0" t="inlineStr">
        <is>
          <t>고려대</t>
        </is>
      </c>
      <c r="E110" s="232" t="inlineStr">
        <is>
          <t>생명공학부(교과)</t>
        </is>
      </c>
      <c r="F110" s="0" t="inlineStr">
        <is>
          <t>자연</t>
        </is>
      </c>
      <c r="G110" s="0" t="n">
        <v>1</v>
      </c>
      <c r="H110" s="0" t="e">
        <v>#N/A</v>
      </c>
      <c r="I110" s="0" t="e">
        <v>#N/A</v>
      </c>
      <c r="J110" s="0" t="e">
        <v>#N/A</v>
      </c>
      <c r="K110" s="0" t="e">
        <v>#N/A</v>
      </c>
      <c r="L110" s="0" t="e">
        <v>#N/A</v>
      </c>
      <c r="M110" s="233" t="inlineStr">
        <is>
          <t>표점</t>
        </is>
      </c>
      <c r="N110" s="233" t="inlineStr">
        <is>
          <t>변표</t>
        </is>
      </c>
      <c r="O110" s="3" t="inlineStr">
        <is>
          <t>1</t>
        </is>
      </c>
      <c r="BM110" s="759" t="n"/>
      <c r="BN110" s="759" t="n"/>
      <c r="BO110" s="759" t="n"/>
      <c r="BP110" s="759" t="n"/>
      <c r="BQ110" s="759" t="n"/>
      <c r="BR110" s="759" t="n"/>
      <c r="BS110" s="759" t="n"/>
      <c r="BT110" s="759" t="n"/>
      <c r="BU110" s="759" t="n"/>
      <c r="BV110" s="759" t="n"/>
      <c r="BW110" s="759" t="n"/>
      <c r="BX110" s="759" t="n"/>
      <c r="BY110" s="759" t="n"/>
      <c r="BZ110" s="759" t="n"/>
      <c r="CA110" s="759" t="n"/>
      <c r="ER110" s="759" t="n"/>
      <c r="ES110" s="759" t="n"/>
      <c r="ET110" s="759" t="n"/>
      <c r="EU110" s="759" t="n"/>
      <c r="EV110" s="759" t="n"/>
      <c r="EW110" s="759" t="n"/>
      <c r="EX110" s="759" t="n"/>
      <c r="EY110" s="759" t="n"/>
      <c r="EZ110" s="759" t="n"/>
      <c r="FA110" s="759" t="n"/>
      <c r="FB110" s="759" t="n"/>
      <c r="FC110" s="759" t="n"/>
      <c r="FD110" s="759" t="n"/>
      <c r="FE110" s="759" t="n"/>
      <c r="FF110" s="759" t="n"/>
      <c r="HW110" s="759" t="n"/>
      <c r="HX110" s="759" t="n"/>
      <c r="HY110" s="759" t="n"/>
      <c r="HZ110" s="759" t="n"/>
      <c r="IA110" s="759" t="n"/>
      <c r="IB110" s="759" t="n"/>
      <c r="IC110" s="759" t="n"/>
      <c r="ID110" s="759" t="n"/>
      <c r="IE110" s="759" t="n"/>
      <c r="IF110" s="759" t="n"/>
      <c r="IG110" s="759" t="n"/>
      <c r="IH110" s="759" t="n"/>
      <c r="II110" s="759" t="n"/>
      <c r="IJ110" s="759" t="n"/>
      <c r="IK110" s="759" t="n"/>
      <c r="LB110" s="759" t="n"/>
      <c r="LC110" s="759" t="n"/>
      <c r="LD110" s="759" t="n"/>
      <c r="LE110" s="759" t="n"/>
      <c r="LF110" s="759" t="n"/>
      <c r="LG110" s="759" t="n"/>
      <c r="LH110" s="759" t="n"/>
      <c r="LI110" s="759" t="n"/>
      <c r="LJ110" s="759" t="n"/>
      <c r="LK110" s="759" t="n"/>
      <c r="LL110" s="759" t="n"/>
      <c r="LM110" s="759" t="n"/>
      <c r="LN110" s="759" t="n"/>
      <c r="LO110" s="759" t="n"/>
      <c r="LP110" s="759" t="n"/>
      <c r="OG110" s="759" t="n"/>
      <c r="OH110" s="759" t="n"/>
      <c r="OI110" s="759" t="n"/>
      <c r="OJ110" s="759" t="n"/>
      <c r="OK110" s="759" t="n"/>
      <c r="OL110" s="759" t="n"/>
      <c r="OM110" s="759" t="n"/>
      <c r="ON110" s="759" t="n"/>
      <c r="OO110" s="759" t="n"/>
      <c r="OP110" s="759" t="n"/>
      <c r="OQ110" s="759" t="n"/>
      <c r="OR110" s="759" t="n"/>
      <c r="OS110" s="759" t="n"/>
      <c r="OT110" s="759" t="n"/>
      <c r="OU110" s="759" t="n"/>
    </row>
    <row r="111">
      <c r="A111" s="0" t="n">
        <v>9</v>
      </c>
      <c r="B111" s="0" t="n">
        <v>158</v>
      </c>
      <c r="C111" s="0" t="inlineStr">
        <is>
          <t>가</t>
        </is>
      </c>
      <c r="D111" s="0" t="inlineStr">
        <is>
          <t>고려대</t>
        </is>
      </c>
      <c r="E111" s="232" t="inlineStr">
        <is>
          <t>식품공학과(교과)</t>
        </is>
      </c>
      <c r="F111" s="0" t="inlineStr">
        <is>
          <t>자연</t>
        </is>
      </c>
      <c r="G111" s="0" t="n">
        <v>1</v>
      </c>
      <c r="H111" s="0" t="e">
        <v>#N/A</v>
      </c>
      <c r="I111" s="0" t="e">
        <v>#N/A</v>
      </c>
      <c r="J111" s="0" t="e">
        <v>#N/A</v>
      </c>
      <c r="K111" s="0" t="e">
        <v>#N/A</v>
      </c>
      <c r="L111" s="0" t="e">
        <v>#N/A</v>
      </c>
      <c r="M111" s="233" t="inlineStr">
        <is>
          <t>표점</t>
        </is>
      </c>
      <c r="N111" s="233" t="inlineStr">
        <is>
          <t>변표</t>
        </is>
      </c>
      <c r="O111" s="3" t="inlineStr">
        <is>
          <t>1</t>
        </is>
      </c>
      <c r="BM111" s="759" t="n"/>
      <c r="BN111" s="759" t="n"/>
      <c r="BO111" s="759" t="n"/>
      <c r="BP111" s="759" t="n"/>
      <c r="BQ111" s="759" t="n"/>
      <c r="BR111" s="759" t="n"/>
      <c r="BS111" s="759" t="n"/>
      <c r="BT111" s="759" t="n"/>
      <c r="BU111" s="759" t="n"/>
      <c r="BV111" s="759" t="n"/>
      <c r="BW111" s="759" t="n"/>
      <c r="BX111" s="759" t="n"/>
      <c r="BY111" s="759" t="n"/>
      <c r="BZ111" s="759" t="n"/>
      <c r="CA111" s="759" t="n"/>
      <c r="ER111" s="759" t="n"/>
      <c r="ES111" s="759" t="n"/>
      <c r="ET111" s="759" t="n"/>
      <c r="EU111" s="759" t="n"/>
      <c r="EV111" s="759" t="n"/>
      <c r="EW111" s="759" t="n"/>
      <c r="EX111" s="759" t="n"/>
      <c r="EY111" s="759" t="n"/>
      <c r="EZ111" s="759" t="n"/>
      <c r="FA111" s="759" t="n"/>
      <c r="FB111" s="759" t="n"/>
      <c r="FC111" s="759" t="n"/>
      <c r="FD111" s="759" t="n"/>
      <c r="FE111" s="759" t="n"/>
      <c r="FF111" s="759" t="n"/>
      <c r="HW111" s="759" t="n"/>
      <c r="HX111" s="759" t="n"/>
      <c r="HY111" s="759" t="n"/>
      <c r="HZ111" s="759" t="n"/>
      <c r="IA111" s="759" t="n"/>
      <c r="IB111" s="759" t="n"/>
      <c r="IC111" s="759" t="n"/>
      <c r="ID111" s="759" t="n"/>
      <c r="IE111" s="759" t="n"/>
      <c r="IF111" s="759" t="n"/>
      <c r="IG111" s="759" t="n"/>
      <c r="IH111" s="759" t="n"/>
      <c r="II111" s="759" t="n"/>
      <c r="IJ111" s="759" t="n"/>
      <c r="IK111" s="759" t="n"/>
      <c r="LB111" s="759" t="n"/>
      <c r="LC111" s="759" t="n"/>
      <c r="LD111" s="759" t="n"/>
      <c r="LE111" s="759" t="n"/>
      <c r="LF111" s="759" t="n"/>
      <c r="LG111" s="759" t="n"/>
      <c r="LH111" s="759" t="n"/>
      <c r="LI111" s="759" t="n"/>
      <c r="LJ111" s="759" t="n"/>
      <c r="LK111" s="759" t="n"/>
      <c r="LL111" s="759" t="n"/>
      <c r="LM111" s="759" t="n"/>
      <c r="LN111" s="759" t="n"/>
      <c r="LO111" s="759" t="n"/>
      <c r="LP111" s="759" t="n"/>
      <c r="OG111" s="759" t="n"/>
      <c r="OH111" s="759" t="n"/>
      <c r="OI111" s="759" t="n"/>
      <c r="OJ111" s="759" t="n"/>
      <c r="OK111" s="759" t="n"/>
      <c r="OL111" s="759" t="n"/>
      <c r="OM111" s="759" t="n"/>
      <c r="ON111" s="759" t="n"/>
      <c r="OO111" s="759" t="n"/>
      <c r="OP111" s="759" t="n"/>
      <c r="OQ111" s="759" t="n"/>
      <c r="OR111" s="759" t="n"/>
      <c r="OS111" s="759" t="n"/>
      <c r="OT111" s="759" t="n"/>
      <c r="OU111" s="759" t="n"/>
    </row>
    <row r="112">
      <c r="A112" s="0" t="n">
        <v>9</v>
      </c>
      <c r="B112" s="0" t="n">
        <v>159</v>
      </c>
      <c r="C112" s="0" t="inlineStr">
        <is>
          <t>가</t>
        </is>
      </c>
      <c r="D112" s="0" t="inlineStr">
        <is>
          <t>고려대</t>
        </is>
      </c>
      <c r="E112" s="232" t="inlineStr">
        <is>
          <t>환경생태공학부(교과)</t>
        </is>
      </c>
      <c r="F112" s="0" t="inlineStr">
        <is>
          <t>자연</t>
        </is>
      </c>
      <c r="G112" s="0" t="n">
        <v>1</v>
      </c>
      <c r="H112" s="0" t="e">
        <v>#N/A</v>
      </c>
      <c r="I112" s="0" t="e">
        <v>#N/A</v>
      </c>
      <c r="J112" s="0" t="e">
        <v>#N/A</v>
      </c>
      <c r="K112" s="0" t="e">
        <v>#N/A</v>
      </c>
      <c r="L112" s="0" t="e">
        <v>#N/A</v>
      </c>
      <c r="M112" s="233" t="inlineStr">
        <is>
          <t>표점</t>
        </is>
      </c>
      <c r="N112" s="233" t="inlineStr">
        <is>
          <t>변표</t>
        </is>
      </c>
      <c r="O112" s="3" t="inlineStr">
        <is>
          <t>1</t>
        </is>
      </c>
      <c r="BM112" s="759" t="n"/>
      <c r="BN112" s="759" t="n"/>
      <c r="BO112" s="759" t="n"/>
      <c r="BP112" s="759" t="n"/>
      <c r="BQ112" s="759" t="n"/>
      <c r="BR112" s="759" t="n"/>
      <c r="BS112" s="759" t="n"/>
      <c r="BT112" s="759" t="n"/>
      <c r="BU112" s="759" t="n"/>
      <c r="BV112" s="759" t="n"/>
      <c r="BW112" s="759" t="n"/>
      <c r="BX112" s="759" t="n"/>
      <c r="BY112" s="759" t="n"/>
      <c r="BZ112" s="759" t="n"/>
      <c r="CA112" s="759" t="n"/>
      <c r="ER112" s="759" t="n"/>
      <c r="ES112" s="759" t="n"/>
      <c r="ET112" s="759" t="n"/>
      <c r="EU112" s="759" t="n"/>
      <c r="EV112" s="759" t="n"/>
      <c r="EW112" s="759" t="n"/>
      <c r="EX112" s="759" t="n"/>
      <c r="EY112" s="759" t="n"/>
      <c r="EZ112" s="759" t="n"/>
      <c r="FA112" s="759" t="n"/>
      <c r="FB112" s="759" t="n"/>
      <c r="FC112" s="759" t="n"/>
      <c r="FD112" s="759" t="n"/>
      <c r="FE112" s="759" t="n"/>
      <c r="FF112" s="759" t="n"/>
      <c r="HW112" s="759" t="n"/>
      <c r="HX112" s="759" t="n"/>
      <c r="HY112" s="759" t="n"/>
      <c r="HZ112" s="759" t="n"/>
      <c r="IA112" s="759" t="n"/>
      <c r="IB112" s="759" t="n"/>
      <c r="IC112" s="759" t="n"/>
      <c r="ID112" s="759" t="n"/>
      <c r="IE112" s="759" t="n"/>
      <c r="IF112" s="759" t="n"/>
      <c r="IG112" s="759" t="n"/>
      <c r="IH112" s="759" t="n"/>
      <c r="II112" s="759" t="n"/>
      <c r="IJ112" s="759" t="n"/>
      <c r="IK112" s="759" t="n"/>
      <c r="LB112" s="759" t="n"/>
      <c r="LC112" s="759" t="n"/>
      <c r="LD112" s="759" t="n"/>
      <c r="LE112" s="759" t="n"/>
      <c r="LF112" s="759" t="n"/>
      <c r="LG112" s="759" t="n"/>
      <c r="LH112" s="759" t="n"/>
      <c r="LI112" s="759" t="n"/>
      <c r="LJ112" s="759" t="n"/>
      <c r="LK112" s="759" t="n"/>
      <c r="LL112" s="759" t="n"/>
      <c r="LM112" s="759" t="n"/>
      <c r="LN112" s="759" t="n"/>
      <c r="LO112" s="759" t="n"/>
      <c r="LP112" s="759" t="n"/>
      <c r="OG112" s="759" t="n"/>
      <c r="OH112" s="759" t="n"/>
      <c r="OI112" s="759" t="n"/>
      <c r="OJ112" s="759" t="n"/>
      <c r="OK112" s="759" t="n"/>
      <c r="OL112" s="759" t="n"/>
      <c r="OM112" s="759" t="n"/>
      <c r="ON112" s="759" t="n"/>
      <c r="OO112" s="759" t="n"/>
      <c r="OP112" s="759" t="n"/>
      <c r="OQ112" s="759" t="n"/>
      <c r="OR112" s="759" t="n"/>
      <c r="OS112" s="759" t="n"/>
      <c r="OT112" s="759" t="n"/>
      <c r="OU112" s="759" t="n"/>
    </row>
    <row r="113">
      <c r="A113" s="0" t="n">
        <v>9</v>
      </c>
      <c r="B113" s="0" t="n">
        <v>160</v>
      </c>
      <c r="C113" s="0" t="inlineStr">
        <is>
          <t>가</t>
        </is>
      </c>
      <c r="D113" s="0" t="inlineStr">
        <is>
          <t>고려대</t>
        </is>
      </c>
      <c r="E113" s="232" t="inlineStr">
        <is>
          <t>수학과(교과)</t>
        </is>
      </c>
      <c r="F113" s="0" t="inlineStr">
        <is>
          <t>자연</t>
        </is>
      </c>
      <c r="G113" s="0" t="n">
        <v>1</v>
      </c>
      <c r="H113" s="0" t="e">
        <v>#N/A</v>
      </c>
      <c r="I113" s="0" t="e">
        <v>#N/A</v>
      </c>
      <c r="J113" s="0" t="e">
        <v>#N/A</v>
      </c>
      <c r="K113" s="0" t="e">
        <v>#N/A</v>
      </c>
      <c r="L113" s="0" t="e">
        <v>#N/A</v>
      </c>
      <c r="M113" s="233" t="inlineStr">
        <is>
          <t>표점</t>
        </is>
      </c>
      <c r="N113" s="233" t="inlineStr">
        <is>
          <t>변표</t>
        </is>
      </c>
      <c r="O113" s="3" t="inlineStr">
        <is>
          <t>1</t>
        </is>
      </c>
      <c r="BM113" s="759" t="n"/>
      <c r="BN113" s="759" t="n"/>
      <c r="BO113" s="759" t="n"/>
      <c r="BP113" s="759" t="n"/>
      <c r="BQ113" s="759" t="n"/>
      <c r="BR113" s="759" t="n"/>
      <c r="BS113" s="759" t="n"/>
      <c r="BT113" s="759" t="n"/>
      <c r="BU113" s="759" t="n"/>
      <c r="BV113" s="759" t="n"/>
      <c r="BW113" s="759" t="n"/>
      <c r="BX113" s="759" t="n"/>
      <c r="BY113" s="759" t="n"/>
      <c r="BZ113" s="759" t="n"/>
      <c r="CA113" s="759" t="n"/>
      <c r="ER113" s="759" t="n"/>
      <c r="ES113" s="759" t="n"/>
      <c r="ET113" s="759" t="n"/>
      <c r="EU113" s="759" t="n"/>
      <c r="EV113" s="759" t="n"/>
      <c r="EW113" s="759" t="n"/>
      <c r="EX113" s="759" t="n"/>
      <c r="EY113" s="759" t="n"/>
      <c r="EZ113" s="759" t="n"/>
      <c r="FA113" s="759" t="n"/>
      <c r="FB113" s="759" t="n"/>
      <c r="FC113" s="759" t="n"/>
      <c r="FD113" s="759" t="n"/>
      <c r="FE113" s="759" t="n"/>
      <c r="FF113" s="759" t="n"/>
      <c r="HW113" s="759" t="n"/>
      <c r="HX113" s="759" t="n"/>
      <c r="HY113" s="759" t="n"/>
      <c r="HZ113" s="759" t="n"/>
      <c r="IA113" s="759" t="n"/>
      <c r="IB113" s="759" t="n"/>
      <c r="IC113" s="759" t="n"/>
      <c r="ID113" s="759" t="n"/>
      <c r="IE113" s="759" t="n"/>
      <c r="IF113" s="759" t="n"/>
      <c r="IG113" s="759" t="n"/>
      <c r="IH113" s="759" t="n"/>
      <c r="II113" s="759" t="n"/>
      <c r="IJ113" s="759" t="n"/>
      <c r="IK113" s="759" t="n"/>
      <c r="LB113" s="759" t="n"/>
      <c r="LC113" s="759" t="n"/>
      <c r="LD113" s="759" t="n"/>
      <c r="LE113" s="759" t="n"/>
      <c r="LF113" s="759" t="n"/>
      <c r="LG113" s="759" t="n"/>
      <c r="LH113" s="759" t="n"/>
      <c r="LI113" s="759" t="n"/>
      <c r="LJ113" s="759" t="n"/>
      <c r="LK113" s="759" t="n"/>
      <c r="LL113" s="759" t="n"/>
      <c r="LM113" s="759" t="n"/>
      <c r="LN113" s="759" t="n"/>
      <c r="LO113" s="759" t="n"/>
      <c r="LP113" s="759" t="n"/>
      <c r="OG113" s="759" t="n"/>
      <c r="OH113" s="759" t="n"/>
      <c r="OI113" s="759" t="n"/>
      <c r="OJ113" s="759" t="n"/>
      <c r="OK113" s="759" t="n"/>
      <c r="OL113" s="759" t="n"/>
      <c r="OM113" s="759" t="n"/>
      <c r="ON113" s="759" t="n"/>
      <c r="OO113" s="759" t="n"/>
      <c r="OP113" s="759" t="n"/>
      <c r="OQ113" s="759" t="n"/>
      <c r="OR113" s="759" t="n"/>
      <c r="OS113" s="759" t="n"/>
      <c r="OT113" s="759" t="n"/>
      <c r="OU113" s="759" t="n"/>
    </row>
    <row r="114">
      <c r="A114" s="0" t="n">
        <v>9</v>
      </c>
      <c r="B114" s="0" t="n">
        <v>161</v>
      </c>
      <c r="C114" s="0" t="inlineStr">
        <is>
          <t>가</t>
        </is>
      </c>
      <c r="D114" s="0" t="inlineStr">
        <is>
          <t>고려대</t>
        </is>
      </c>
      <c r="E114" s="232" t="inlineStr">
        <is>
          <t>물리학과(교과)</t>
        </is>
      </c>
      <c r="F114" s="0" t="inlineStr">
        <is>
          <t>자연</t>
        </is>
      </c>
      <c r="G114" s="0" t="n">
        <v>1</v>
      </c>
      <c r="H114" s="0" t="e">
        <v>#N/A</v>
      </c>
      <c r="I114" s="0" t="e">
        <v>#N/A</v>
      </c>
      <c r="J114" s="0" t="e">
        <v>#N/A</v>
      </c>
      <c r="K114" s="0" t="e">
        <v>#N/A</v>
      </c>
      <c r="L114" s="0" t="e">
        <v>#N/A</v>
      </c>
      <c r="M114" s="233" t="inlineStr">
        <is>
          <t>표점</t>
        </is>
      </c>
      <c r="N114" s="233" t="inlineStr">
        <is>
          <t>변표</t>
        </is>
      </c>
      <c r="O114" s="3" t="inlineStr">
        <is>
          <t>1</t>
        </is>
      </c>
      <c r="BM114" s="759" t="n"/>
      <c r="BN114" s="759" t="n"/>
      <c r="BO114" s="759" t="n"/>
      <c r="BP114" s="759" t="n"/>
      <c r="BQ114" s="759" t="n"/>
      <c r="BR114" s="759" t="n"/>
      <c r="BS114" s="759" t="n"/>
      <c r="BT114" s="759" t="n"/>
      <c r="BU114" s="759" t="n"/>
      <c r="BV114" s="759" t="n"/>
      <c r="BW114" s="759" t="n"/>
      <c r="BX114" s="759" t="n"/>
      <c r="BY114" s="759" t="n"/>
      <c r="BZ114" s="759" t="n"/>
      <c r="CA114" s="759" t="n"/>
      <c r="ER114" s="759" t="n"/>
      <c r="ES114" s="759" t="n"/>
      <c r="ET114" s="759" t="n"/>
      <c r="EU114" s="759" t="n"/>
      <c r="EV114" s="759" t="n"/>
      <c r="EW114" s="759" t="n"/>
      <c r="EX114" s="759" t="n"/>
      <c r="EY114" s="759" t="n"/>
      <c r="EZ114" s="759" t="n"/>
      <c r="FA114" s="759" t="n"/>
      <c r="FB114" s="759" t="n"/>
      <c r="FC114" s="759" t="n"/>
      <c r="FD114" s="759" t="n"/>
      <c r="FE114" s="759" t="n"/>
      <c r="FF114" s="759" t="n"/>
      <c r="HW114" s="759" t="n"/>
      <c r="HX114" s="759" t="n"/>
      <c r="HY114" s="759" t="n"/>
      <c r="HZ114" s="759" t="n"/>
      <c r="IA114" s="759" t="n"/>
      <c r="IB114" s="759" t="n"/>
      <c r="IC114" s="759" t="n"/>
      <c r="ID114" s="759" t="n"/>
      <c r="IE114" s="759" t="n"/>
      <c r="IF114" s="759" t="n"/>
      <c r="IG114" s="759" t="n"/>
      <c r="IH114" s="759" t="n"/>
      <c r="II114" s="759" t="n"/>
      <c r="IJ114" s="759" t="n"/>
      <c r="IK114" s="759" t="n"/>
      <c r="LB114" s="759" t="n"/>
      <c r="LC114" s="759" t="n"/>
      <c r="LD114" s="759" t="n"/>
      <c r="LE114" s="759" t="n"/>
      <c r="LF114" s="759" t="n"/>
      <c r="LG114" s="759" t="n"/>
      <c r="LH114" s="759" t="n"/>
      <c r="LI114" s="759" t="n"/>
      <c r="LJ114" s="759" t="n"/>
      <c r="LK114" s="759" t="n"/>
      <c r="LL114" s="759" t="n"/>
      <c r="LM114" s="759" t="n"/>
      <c r="LN114" s="759" t="n"/>
      <c r="LO114" s="759" t="n"/>
      <c r="LP114" s="759" t="n"/>
      <c r="OG114" s="759" t="n"/>
      <c r="OH114" s="759" t="n"/>
      <c r="OI114" s="759" t="n"/>
      <c r="OJ114" s="759" t="n"/>
      <c r="OK114" s="759" t="n"/>
      <c r="OL114" s="759" t="n"/>
      <c r="OM114" s="759" t="n"/>
      <c r="ON114" s="759" t="n"/>
      <c r="OO114" s="759" t="n"/>
      <c r="OP114" s="759" t="n"/>
      <c r="OQ114" s="759" t="n"/>
      <c r="OR114" s="759" t="n"/>
      <c r="OS114" s="759" t="n"/>
      <c r="OT114" s="759" t="n"/>
      <c r="OU114" s="759" t="n"/>
    </row>
    <row r="115">
      <c r="A115" s="0" t="n">
        <v>9</v>
      </c>
      <c r="B115" s="0" t="n">
        <v>162</v>
      </c>
      <c r="C115" s="0" t="inlineStr">
        <is>
          <t>가</t>
        </is>
      </c>
      <c r="D115" s="0" t="inlineStr">
        <is>
          <t>고려대</t>
        </is>
      </c>
      <c r="E115" s="232" t="inlineStr">
        <is>
          <t>화학과(교과)</t>
        </is>
      </c>
      <c r="F115" s="0" t="inlineStr">
        <is>
          <t>자연</t>
        </is>
      </c>
      <c r="G115" s="0" t="n">
        <v>1</v>
      </c>
      <c r="H115" s="0" t="e">
        <v>#N/A</v>
      </c>
      <c r="I115" s="0" t="e">
        <v>#N/A</v>
      </c>
      <c r="J115" s="0" t="e">
        <v>#N/A</v>
      </c>
      <c r="K115" s="0" t="e">
        <v>#N/A</v>
      </c>
      <c r="L115" s="0" t="e">
        <v>#N/A</v>
      </c>
      <c r="M115" s="233" t="inlineStr">
        <is>
          <t>표점</t>
        </is>
      </c>
      <c r="N115" s="233" t="inlineStr">
        <is>
          <t>변표</t>
        </is>
      </c>
      <c r="O115" s="3" t="inlineStr">
        <is>
          <t>1</t>
        </is>
      </c>
      <c r="BM115" s="759" t="n"/>
      <c r="BN115" s="759" t="n"/>
      <c r="BO115" s="759" t="n"/>
      <c r="BP115" s="759" t="n"/>
      <c r="BQ115" s="759" t="n"/>
      <c r="BR115" s="759" t="n"/>
      <c r="BS115" s="759" t="n"/>
      <c r="BT115" s="759" t="n"/>
      <c r="BU115" s="759" t="n"/>
      <c r="BV115" s="759" t="n"/>
      <c r="BW115" s="759" t="n"/>
      <c r="BX115" s="759" t="n"/>
      <c r="BY115" s="759" t="n"/>
      <c r="BZ115" s="759" t="n"/>
      <c r="CA115" s="759" t="n"/>
      <c r="ER115" s="759" t="n"/>
      <c r="ES115" s="759" t="n"/>
      <c r="ET115" s="759" t="n"/>
      <c r="EU115" s="759" t="n"/>
      <c r="EV115" s="759" t="n"/>
      <c r="EW115" s="759" t="n"/>
      <c r="EX115" s="759" t="n"/>
      <c r="EY115" s="759" t="n"/>
      <c r="EZ115" s="759" t="n"/>
      <c r="FA115" s="759" t="n"/>
      <c r="FB115" s="759" t="n"/>
      <c r="FC115" s="759" t="n"/>
      <c r="FD115" s="759" t="n"/>
      <c r="FE115" s="759" t="n"/>
      <c r="FF115" s="759" t="n"/>
      <c r="HW115" s="759" t="n"/>
      <c r="HX115" s="759" t="n"/>
      <c r="HY115" s="759" t="n"/>
      <c r="HZ115" s="759" t="n"/>
      <c r="IA115" s="759" t="n"/>
      <c r="IB115" s="759" t="n"/>
      <c r="IC115" s="759" t="n"/>
      <c r="ID115" s="759" t="n"/>
      <c r="IE115" s="759" t="n"/>
      <c r="IF115" s="759" t="n"/>
      <c r="IG115" s="759" t="n"/>
      <c r="IH115" s="759" t="n"/>
      <c r="II115" s="759" t="n"/>
      <c r="IJ115" s="759" t="n"/>
      <c r="IK115" s="759" t="n"/>
      <c r="LB115" s="759" t="n"/>
      <c r="LC115" s="759" t="n"/>
      <c r="LD115" s="759" t="n"/>
      <c r="LE115" s="759" t="n"/>
      <c r="LF115" s="759" t="n"/>
      <c r="LG115" s="759" t="n"/>
      <c r="LH115" s="759" t="n"/>
      <c r="LI115" s="759" t="n"/>
      <c r="LJ115" s="759" t="n"/>
      <c r="LK115" s="759" t="n"/>
      <c r="LL115" s="759" t="n"/>
      <c r="LM115" s="759" t="n"/>
      <c r="LN115" s="759" t="n"/>
      <c r="LO115" s="759" t="n"/>
      <c r="LP115" s="759" t="n"/>
      <c r="OG115" s="759" t="n"/>
      <c r="OH115" s="759" t="n"/>
      <c r="OI115" s="759" t="n"/>
      <c r="OJ115" s="759" t="n"/>
      <c r="OK115" s="759" t="n"/>
      <c r="OL115" s="759" t="n"/>
      <c r="OM115" s="759" t="n"/>
      <c r="ON115" s="759" t="n"/>
      <c r="OO115" s="759" t="n"/>
      <c r="OP115" s="759" t="n"/>
      <c r="OQ115" s="759" t="n"/>
      <c r="OR115" s="759" t="n"/>
      <c r="OS115" s="759" t="n"/>
      <c r="OT115" s="759" t="n"/>
      <c r="OU115" s="759" t="n"/>
    </row>
    <row r="116">
      <c r="A116" s="0" t="n">
        <v>9</v>
      </c>
      <c r="B116" s="0" t="n">
        <v>163</v>
      </c>
      <c r="C116" s="0" t="inlineStr">
        <is>
          <t>가</t>
        </is>
      </c>
      <c r="D116" s="0" t="inlineStr">
        <is>
          <t>고려대</t>
        </is>
      </c>
      <c r="E116" s="232" t="inlineStr">
        <is>
          <t>지구환경과학과(교과)</t>
        </is>
      </c>
      <c r="F116" s="0" t="inlineStr">
        <is>
          <t>자연</t>
        </is>
      </c>
      <c r="G116" s="0" t="n">
        <v>1</v>
      </c>
      <c r="H116" s="0" t="e">
        <v>#N/A</v>
      </c>
      <c r="I116" s="0" t="e">
        <v>#N/A</v>
      </c>
      <c r="J116" s="0" t="e">
        <v>#N/A</v>
      </c>
      <c r="K116" s="0" t="e">
        <v>#N/A</v>
      </c>
      <c r="L116" s="0" t="e">
        <v>#N/A</v>
      </c>
      <c r="M116" s="233" t="inlineStr">
        <is>
          <t>표점</t>
        </is>
      </c>
      <c r="N116" s="233" t="inlineStr">
        <is>
          <t>변표</t>
        </is>
      </c>
      <c r="O116" s="3" t="inlineStr">
        <is>
          <t>1</t>
        </is>
      </c>
      <c r="BM116" s="759" t="n"/>
      <c r="BN116" s="759" t="n"/>
      <c r="BO116" s="759" t="n"/>
      <c r="BP116" s="759" t="n"/>
      <c r="BQ116" s="759" t="n"/>
      <c r="BR116" s="759" t="n"/>
      <c r="BS116" s="759" t="n"/>
      <c r="BT116" s="759" t="n"/>
      <c r="BU116" s="759" t="n"/>
      <c r="BV116" s="759" t="n"/>
      <c r="BW116" s="759" t="n"/>
      <c r="BX116" s="759" t="n"/>
      <c r="BY116" s="759" t="n"/>
      <c r="BZ116" s="759" t="n"/>
      <c r="CA116" s="759" t="n"/>
      <c r="ER116" s="759" t="n"/>
      <c r="ES116" s="759" t="n"/>
      <c r="ET116" s="759" t="n"/>
      <c r="EU116" s="759" t="n"/>
      <c r="EV116" s="759" t="n"/>
      <c r="EW116" s="759" t="n"/>
      <c r="EX116" s="759" t="n"/>
      <c r="EY116" s="759" t="n"/>
      <c r="EZ116" s="759" t="n"/>
      <c r="FA116" s="759" t="n"/>
      <c r="FB116" s="759" t="n"/>
      <c r="FC116" s="759" t="n"/>
      <c r="FD116" s="759" t="n"/>
      <c r="FE116" s="759" t="n"/>
      <c r="FF116" s="759" t="n"/>
      <c r="HW116" s="759" t="n"/>
      <c r="HX116" s="759" t="n"/>
      <c r="HY116" s="759" t="n"/>
      <c r="HZ116" s="759" t="n"/>
      <c r="IA116" s="759" t="n"/>
      <c r="IB116" s="759" t="n"/>
      <c r="IC116" s="759" t="n"/>
      <c r="ID116" s="759" t="n"/>
      <c r="IE116" s="759" t="n"/>
      <c r="IF116" s="759" t="n"/>
      <c r="IG116" s="759" t="n"/>
      <c r="IH116" s="759" t="n"/>
      <c r="II116" s="759" t="n"/>
      <c r="IJ116" s="759" t="n"/>
      <c r="IK116" s="759" t="n"/>
      <c r="LB116" s="759" t="n"/>
      <c r="LC116" s="759" t="n"/>
      <c r="LD116" s="759" t="n"/>
      <c r="LE116" s="759" t="n"/>
      <c r="LF116" s="759" t="n"/>
      <c r="LG116" s="759" t="n"/>
      <c r="LH116" s="759" t="n"/>
      <c r="LI116" s="759" t="n"/>
      <c r="LJ116" s="759" t="n"/>
      <c r="LK116" s="759" t="n"/>
      <c r="LL116" s="759" t="n"/>
      <c r="LM116" s="759" t="n"/>
      <c r="LN116" s="759" t="n"/>
      <c r="LO116" s="759" t="n"/>
      <c r="LP116" s="759" t="n"/>
      <c r="OG116" s="759" t="n"/>
      <c r="OH116" s="759" t="n"/>
      <c r="OI116" s="759" t="n"/>
      <c r="OJ116" s="759" t="n"/>
      <c r="OK116" s="759" t="n"/>
      <c r="OL116" s="759" t="n"/>
      <c r="OM116" s="759" t="n"/>
      <c r="ON116" s="759" t="n"/>
      <c r="OO116" s="759" t="n"/>
      <c r="OP116" s="759" t="n"/>
      <c r="OQ116" s="759" t="n"/>
      <c r="OR116" s="759" t="n"/>
      <c r="OS116" s="759" t="n"/>
      <c r="OT116" s="759" t="n"/>
      <c r="OU116" s="759" t="n"/>
    </row>
    <row r="117">
      <c r="A117" s="0" t="n">
        <v>9</v>
      </c>
      <c r="B117" s="0" t="n">
        <v>164</v>
      </c>
      <c r="C117" s="0" t="inlineStr">
        <is>
          <t>가</t>
        </is>
      </c>
      <c r="D117" s="0" t="inlineStr">
        <is>
          <t>고려대</t>
        </is>
      </c>
      <c r="E117" s="232" t="inlineStr">
        <is>
          <t>공과대학(교과)</t>
        </is>
      </c>
      <c r="F117" s="0" t="inlineStr">
        <is>
          <t>자연</t>
        </is>
      </c>
      <c r="G117" s="0" t="n">
        <v>1</v>
      </c>
      <c r="H117" s="0" t="e">
        <v>#N/A</v>
      </c>
      <c r="I117" s="0" t="e">
        <v>#N/A</v>
      </c>
      <c r="J117" s="0" t="e">
        <v>#N/A</v>
      </c>
      <c r="K117" s="0" t="e">
        <v>#N/A</v>
      </c>
      <c r="L117" s="0" t="e">
        <v>#N/A</v>
      </c>
      <c r="M117" s="233" t="inlineStr">
        <is>
          <t>표점</t>
        </is>
      </c>
      <c r="N117" s="233" t="inlineStr">
        <is>
          <t>변표</t>
        </is>
      </c>
      <c r="O117" s="3" t="inlineStr">
        <is>
          <t>1</t>
        </is>
      </c>
      <c r="BM117" s="759" t="n"/>
      <c r="BN117" s="759" t="n"/>
      <c r="BO117" s="759" t="n"/>
      <c r="BP117" s="759" t="n"/>
      <c r="BQ117" s="759" t="n"/>
      <c r="BR117" s="759" t="n"/>
      <c r="BS117" s="759" t="n"/>
      <c r="BT117" s="759" t="n"/>
      <c r="BU117" s="759" t="n"/>
      <c r="BV117" s="759" t="n"/>
      <c r="BW117" s="759" t="n"/>
      <c r="BX117" s="759" t="n"/>
      <c r="BY117" s="759" t="n"/>
      <c r="BZ117" s="759" t="n"/>
      <c r="CA117" s="759" t="n"/>
      <c r="ER117" s="759" t="n"/>
      <c r="ES117" s="759" t="n"/>
      <c r="ET117" s="759" t="n"/>
      <c r="EU117" s="759" t="n"/>
      <c r="EV117" s="759" t="n"/>
      <c r="EW117" s="759" t="n"/>
      <c r="EX117" s="759" t="n"/>
      <c r="EY117" s="759" t="n"/>
      <c r="EZ117" s="759" t="n"/>
      <c r="FA117" s="759" t="n"/>
      <c r="FB117" s="759" t="n"/>
      <c r="FC117" s="759" t="n"/>
      <c r="FD117" s="759" t="n"/>
      <c r="FE117" s="759" t="n"/>
      <c r="FF117" s="759" t="n"/>
      <c r="HW117" s="759" t="n"/>
      <c r="HX117" s="759" t="n"/>
      <c r="HY117" s="759" t="n"/>
      <c r="HZ117" s="759" t="n"/>
      <c r="IA117" s="759" t="n"/>
      <c r="IB117" s="759" t="n"/>
      <c r="IC117" s="759" t="n"/>
      <c r="ID117" s="759" t="n"/>
      <c r="IE117" s="759" t="n"/>
      <c r="IF117" s="759" t="n"/>
      <c r="IG117" s="759" t="n"/>
      <c r="IH117" s="759" t="n"/>
      <c r="II117" s="759" t="n"/>
      <c r="IJ117" s="759" t="n"/>
      <c r="IK117" s="759" t="n"/>
      <c r="LB117" s="759" t="n"/>
      <c r="LC117" s="759" t="n"/>
      <c r="LD117" s="759" t="n"/>
      <c r="LE117" s="759" t="n"/>
      <c r="LF117" s="759" t="n"/>
      <c r="LG117" s="759" t="n"/>
      <c r="LH117" s="759" t="n"/>
      <c r="LI117" s="759" t="n"/>
      <c r="LJ117" s="759" t="n"/>
      <c r="LK117" s="759" t="n"/>
      <c r="LL117" s="759" t="n"/>
      <c r="LM117" s="759" t="n"/>
      <c r="LN117" s="759" t="n"/>
      <c r="LO117" s="759" t="n"/>
      <c r="LP117" s="759" t="n"/>
      <c r="OG117" s="759" t="n"/>
      <c r="OH117" s="759" t="n"/>
      <c r="OI117" s="759" t="n"/>
      <c r="OJ117" s="759" t="n"/>
      <c r="OK117" s="759" t="n"/>
      <c r="OL117" s="759" t="n"/>
      <c r="OM117" s="759" t="n"/>
      <c r="ON117" s="759" t="n"/>
      <c r="OO117" s="759" t="n"/>
      <c r="OP117" s="759" t="n"/>
      <c r="OQ117" s="759" t="n"/>
      <c r="OR117" s="759" t="n"/>
      <c r="OS117" s="759" t="n"/>
      <c r="OT117" s="759" t="n"/>
      <c r="OU117" s="759" t="n"/>
    </row>
    <row r="118">
      <c r="A118" s="0" t="n">
        <v>9</v>
      </c>
      <c r="B118" s="0" t="n">
        <v>165</v>
      </c>
      <c r="C118" s="0" t="inlineStr">
        <is>
          <t>가</t>
        </is>
      </c>
      <c r="D118" s="0" t="inlineStr">
        <is>
          <t>고려대</t>
        </is>
      </c>
      <c r="E118" s="232" t="inlineStr">
        <is>
          <t>화공생명공학과(교과)</t>
        </is>
      </c>
      <c r="F118" s="0" t="inlineStr">
        <is>
          <t>자연</t>
        </is>
      </c>
      <c r="G118" s="0" t="n">
        <v>1</v>
      </c>
      <c r="H118" s="0" t="e">
        <v>#N/A</v>
      </c>
      <c r="I118" s="0" t="e">
        <v>#N/A</v>
      </c>
      <c r="J118" s="0" t="e">
        <v>#N/A</v>
      </c>
      <c r="K118" s="0" t="e">
        <v>#N/A</v>
      </c>
      <c r="L118" s="0" t="e">
        <v>#N/A</v>
      </c>
      <c r="M118" s="233" t="inlineStr">
        <is>
          <t>표점</t>
        </is>
      </c>
      <c r="N118" s="233" t="inlineStr">
        <is>
          <t>변표</t>
        </is>
      </c>
      <c r="O118" s="3" t="inlineStr">
        <is>
          <t>1</t>
        </is>
      </c>
      <c r="BM118" s="759" t="n"/>
      <c r="BN118" s="759" t="n"/>
      <c r="BO118" s="759" t="n"/>
      <c r="BP118" s="759" t="n"/>
      <c r="BQ118" s="759" t="n"/>
      <c r="BR118" s="759" t="n"/>
      <c r="BS118" s="759" t="n"/>
      <c r="BT118" s="759" t="n"/>
      <c r="BU118" s="759" t="n"/>
      <c r="BV118" s="759" t="n"/>
      <c r="BW118" s="759" t="n"/>
      <c r="BX118" s="759" t="n"/>
      <c r="BY118" s="759" t="n"/>
      <c r="BZ118" s="759" t="n"/>
      <c r="CA118" s="759" t="n"/>
      <c r="ER118" s="759" t="n"/>
      <c r="ES118" s="759" t="n"/>
      <c r="ET118" s="759" t="n"/>
      <c r="EU118" s="759" t="n"/>
      <c r="EV118" s="759" t="n"/>
      <c r="EW118" s="759" t="n"/>
      <c r="EX118" s="759" t="n"/>
      <c r="EY118" s="759" t="n"/>
      <c r="EZ118" s="759" t="n"/>
      <c r="FA118" s="759" t="n"/>
      <c r="FB118" s="759" t="n"/>
      <c r="FC118" s="759" t="n"/>
      <c r="FD118" s="759" t="n"/>
      <c r="FE118" s="759" t="n"/>
      <c r="FF118" s="759" t="n"/>
      <c r="HW118" s="759" t="n"/>
      <c r="HX118" s="759" t="n"/>
      <c r="HY118" s="759" t="n"/>
      <c r="HZ118" s="759" t="n"/>
      <c r="IA118" s="759" t="n"/>
      <c r="IB118" s="759" t="n"/>
      <c r="IC118" s="759" t="n"/>
      <c r="ID118" s="759" t="n"/>
      <c r="IE118" s="759" t="n"/>
      <c r="IF118" s="759" t="n"/>
      <c r="IG118" s="759" t="n"/>
      <c r="IH118" s="759" t="n"/>
      <c r="II118" s="759" t="n"/>
      <c r="IJ118" s="759" t="n"/>
      <c r="IK118" s="759" t="n"/>
      <c r="LB118" s="759" t="n"/>
      <c r="LC118" s="759" t="n"/>
      <c r="LD118" s="759" t="n"/>
      <c r="LE118" s="759" t="n"/>
      <c r="LF118" s="759" t="n"/>
      <c r="LG118" s="759" t="n"/>
      <c r="LH118" s="759" t="n"/>
      <c r="LI118" s="759" t="n"/>
      <c r="LJ118" s="759" t="n"/>
      <c r="LK118" s="759" t="n"/>
      <c r="LL118" s="759" t="n"/>
      <c r="LM118" s="759" t="n"/>
      <c r="LN118" s="759" t="n"/>
      <c r="LO118" s="759" t="n"/>
      <c r="LP118" s="759" t="n"/>
      <c r="OG118" s="759" t="n"/>
      <c r="OH118" s="759" t="n"/>
      <c r="OI118" s="759" t="n"/>
      <c r="OJ118" s="759" t="n"/>
      <c r="OK118" s="759" t="n"/>
      <c r="OL118" s="759" t="n"/>
      <c r="OM118" s="759" t="n"/>
      <c r="ON118" s="759" t="n"/>
      <c r="OO118" s="759" t="n"/>
      <c r="OP118" s="759" t="n"/>
      <c r="OQ118" s="759" t="n"/>
      <c r="OR118" s="759" t="n"/>
      <c r="OS118" s="759" t="n"/>
      <c r="OT118" s="759" t="n"/>
      <c r="OU118" s="759" t="n"/>
    </row>
    <row r="119">
      <c r="A119" s="0" t="n">
        <v>9</v>
      </c>
      <c r="B119" s="0" t="n">
        <v>166</v>
      </c>
      <c r="C119" s="0" t="inlineStr">
        <is>
          <t>가</t>
        </is>
      </c>
      <c r="D119" s="0" t="inlineStr">
        <is>
          <t>고려대</t>
        </is>
      </c>
      <c r="E119" s="232" t="inlineStr">
        <is>
          <t>신소재공학부(교과)</t>
        </is>
      </c>
      <c r="F119" s="0" t="inlineStr">
        <is>
          <t>자연</t>
        </is>
      </c>
      <c r="G119" s="0" t="n">
        <v>1</v>
      </c>
      <c r="H119" s="0" t="e">
        <v>#N/A</v>
      </c>
      <c r="I119" s="0" t="e">
        <v>#N/A</v>
      </c>
      <c r="J119" s="0" t="e">
        <v>#N/A</v>
      </c>
      <c r="K119" s="0" t="e">
        <v>#N/A</v>
      </c>
      <c r="L119" s="0" t="e">
        <v>#N/A</v>
      </c>
      <c r="M119" s="233" t="inlineStr">
        <is>
          <t>표점</t>
        </is>
      </c>
      <c r="N119" s="233" t="inlineStr">
        <is>
          <t>변표</t>
        </is>
      </c>
      <c r="O119" s="3" t="inlineStr">
        <is>
          <t>1</t>
        </is>
      </c>
      <c r="BM119" s="759" t="n"/>
      <c r="BN119" s="759" t="n"/>
      <c r="BO119" s="759" t="n"/>
      <c r="BP119" s="759" t="n"/>
      <c r="BQ119" s="759" t="n"/>
      <c r="BR119" s="759" t="n"/>
      <c r="BS119" s="759" t="n"/>
      <c r="BT119" s="759" t="n"/>
      <c r="BU119" s="759" t="n"/>
      <c r="BV119" s="759" t="n"/>
      <c r="BW119" s="759" t="n"/>
      <c r="BX119" s="759" t="n"/>
      <c r="BY119" s="759" t="n"/>
      <c r="BZ119" s="759" t="n"/>
      <c r="CA119" s="759" t="n"/>
      <c r="ER119" s="759" t="n"/>
      <c r="ES119" s="759" t="n"/>
      <c r="ET119" s="759" t="n"/>
      <c r="EU119" s="759" t="n"/>
      <c r="EV119" s="759" t="n"/>
      <c r="EW119" s="759" t="n"/>
      <c r="EX119" s="759" t="n"/>
      <c r="EY119" s="759" t="n"/>
      <c r="EZ119" s="759" t="n"/>
      <c r="FA119" s="759" t="n"/>
      <c r="FB119" s="759" t="n"/>
      <c r="FC119" s="759" t="n"/>
      <c r="FD119" s="759" t="n"/>
      <c r="FE119" s="759" t="n"/>
      <c r="FF119" s="759" t="n"/>
      <c r="HW119" s="759" t="n"/>
      <c r="HX119" s="759" t="n"/>
      <c r="HY119" s="759" t="n"/>
      <c r="HZ119" s="759" t="n"/>
      <c r="IA119" s="759" t="n"/>
      <c r="IB119" s="759" t="n"/>
      <c r="IC119" s="759" t="n"/>
      <c r="ID119" s="759" t="n"/>
      <c r="IE119" s="759" t="n"/>
      <c r="IF119" s="759" t="n"/>
      <c r="IG119" s="759" t="n"/>
      <c r="IH119" s="759" t="n"/>
      <c r="II119" s="759" t="n"/>
      <c r="IJ119" s="759" t="n"/>
      <c r="IK119" s="759" t="n"/>
      <c r="LB119" s="759" t="n"/>
      <c r="LC119" s="759" t="n"/>
      <c r="LD119" s="759" t="n"/>
      <c r="LE119" s="759" t="n"/>
      <c r="LF119" s="759" t="n"/>
      <c r="LG119" s="759" t="n"/>
      <c r="LH119" s="759" t="n"/>
      <c r="LI119" s="759" t="n"/>
      <c r="LJ119" s="759" t="n"/>
      <c r="LK119" s="759" t="n"/>
      <c r="LL119" s="759" t="n"/>
      <c r="LM119" s="759" t="n"/>
      <c r="LN119" s="759" t="n"/>
      <c r="LO119" s="759" t="n"/>
      <c r="LP119" s="759" t="n"/>
      <c r="OG119" s="759" t="n"/>
      <c r="OH119" s="759" t="n"/>
      <c r="OI119" s="759" t="n"/>
      <c r="OJ119" s="759" t="n"/>
      <c r="OK119" s="759" t="n"/>
      <c r="OL119" s="759" t="n"/>
      <c r="OM119" s="759" t="n"/>
      <c r="ON119" s="759" t="n"/>
      <c r="OO119" s="759" t="n"/>
      <c r="OP119" s="759" t="n"/>
      <c r="OQ119" s="759" t="n"/>
      <c r="OR119" s="759" t="n"/>
      <c r="OS119" s="759" t="n"/>
      <c r="OT119" s="759" t="n"/>
      <c r="OU119" s="759" t="n"/>
    </row>
    <row r="120">
      <c r="A120" s="0" t="n">
        <v>9</v>
      </c>
      <c r="B120" s="0" t="n">
        <v>167</v>
      </c>
      <c r="C120" s="0" t="inlineStr">
        <is>
          <t>가</t>
        </is>
      </c>
      <c r="D120" s="0" t="inlineStr">
        <is>
          <t>고려대</t>
        </is>
      </c>
      <c r="E120" s="232" t="inlineStr">
        <is>
          <t>건축사회환경공학부(교과)</t>
        </is>
      </c>
      <c r="F120" s="0" t="inlineStr">
        <is>
          <t>자연</t>
        </is>
      </c>
      <c r="G120" s="0" t="n">
        <v>1</v>
      </c>
      <c r="H120" s="0" t="e">
        <v>#N/A</v>
      </c>
      <c r="I120" s="0" t="e">
        <v>#N/A</v>
      </c>
      <c r="J120" s="0" t="e">
        <v>#N/A</v>
      </c>
      <c r="K120" s="0" t="e">
        <v>#N/A</v>
      </c>
      <c r="L120" s="0" t="e">
        <v>#N/A</v>
      </c>
      <c r="M120" s="233" t="inlineStr">
        <is>
          <t>표점</t>
        </is>
      </c>
      <c r="N120" s="233" t="inlineStr">
        <is>
          <t>변표</t>
        </is>
      </c>
      <c r="O120" s="3" t="inlineStr">
        <is>
          <t>1</t>
        </is>
      </c>
      <c r="BM120" s="759" t="n"/>
      <c r="BN120" s="759" t="n"/>
      <c r="BO120" s="759" t="n"/>
      <c r="BP120" s="759" t="n"/>
      <c r="BQ120" s="759" t="n"/>
      <c r="BR120" s="759" t="n"/>
      <c r="BS120" s="759" t="n"/>
      <c r="BT120" s="759" t="n"/>
      <c r="BU120" s="759" t="n"/>
      <c r="BV120" s="759" t="n"/>
      <c r="BW120" s="759" t="n"/>
      <c r="BX120" s="759" t="n"/>
      <c r="BY120" s="759" t="n"/>
      <c r="BZ120" s="759" t="n"/>
      <c r="CA120" s="759" t="n"/>
      <c r="ER120" s="759" t="n"/>
      <c r="ES120" s="759" t="n"/>
      <c r="ET120" s="759" t="n"/>
      <c r="EU120" s="759" t="n"/>
      <c r="EV120" s="759" t="n"/>
      <c r="EW120" s="759" t="n"/>
      <c r="EX120" s="759" t="n"/>
      <c r="EY120" s="759" t="n"/>
      <c r="EZ120" s="759" t="n"/>
      <c r="FA120" s="759" t="n"/>
      <c r="FB120" s="759" t="n"/>
      <c r="FC120" s="759" t="n"/>
      <c r="FD120" s="759" t="n"/>
      <c r="FE120" s="759" t="n"/>
      <c r="FF120" s="759" t="n"/>
      <c r="HW120" s="759" t="n"/>
      <c r="HX120" s="759" t="n"/>
      <c r="HY120" s="759" t="n"/>
      <c r="HZ120" s="759" t="n"/>
      <c r="IA120" s="759" t="n"/>
      <c r="IB120" s="759" t="n"/>
      <c r="IC120" s="759" t="n"/>
      <c r="ID120" s="759" t="n"/>
      <c r="IE120" s="759" t="n"/>
      <c r="IF120" s="759" t="n"/>
      <c r="IG120" s="759" t="n"/>
      <c r="IH120" s="759" t="n"/>
      <c r="II120" s="759" t="n"/>
      <c r="IJ120" s="759" t="n"/>
      <c r="IK120" s="759" t="n"/>
      <c r="LB120" s="759" t="n"/>
      <c r="LC120" s="759" t="n"/>
      <c r="LD120" s="759" t="n"/>
      <c r="LE120" s="759" t="n"/>
      <c r="LF120" s="759" t="n"/>
      <c r="LG120" s="759" t="n"/>
      <c r="LH120" s="759" t="n"/>
      <c r="LI120" s="759" t="n"/>
      <c r="LJ120" s="759" t="n"/>
      <c r="LK120" s="759" t="n"/>
      <c r="LL120" s="759" t="n"/>
      <c r="LM120" s="759" t="n"/>
      <c r="LN120" s="759" t="n"/>
      <c r="LO120" s="759" t="n"/>
      <c r="LP120" s="759" t="n"/>
      <c r="OG120" s="759" t="n"/>
      <c r="OH120" s="759" t="n"/>
      <c r="OI120" s="759" t="n"/>
      <c r="OJ120" s="759" t="n"/>
      <c r="OK120" s="759" t="n"/>
      <c r="OL120" s="759" t="n"/>
      <c r="OM120" s="759" t="n"/>
      <c r="ON120" s="759" t="n"/>
      <c r="OO120" s="759" t="n"/>
      <c r="OP120" s="759" t="n"/>
      <c r="OQ120" s="759" t="n"/>
      <c r="OR120" s="759" t="n"/>
      <c r="OS120" s="759" t="n"/>
      <c r="OT120" s="759" t="n"/>
      <c r="OU120" s="759" t="n"/>
    </row>
    <row r="121">
      <c r="A121" s="0" t="n">
        <v>9</v>
      </c>
      <c r="B121" s="0" t="n">
        <v>168</v>
      </c>
      <c r="C121" s="0" t="inlineStr">
        <is>
          <t>가</t>
        </is>
      </c>
      <c r="D121" s="0" t="inlineStr">
        <is>
          <t>고려대</t>
        </is>
      </c>
      <c r="E121" s="232" t="inlineStr">
        <is>
          <t>건축학과(교과)</t>
        </is>
      </c>
      <c r="F121" s="0" t="inlineStr">
        <is>
          <t>자연</t>
        </is>
      </c>
      <c r="G121" s="0" t="n">
        <v>1</v>
      </c>
      <c r="H121" s="0" t="e">
        <v>#N/A</v>
      </c>
      <c r="I121" s="0" t="e">
        <v>#N/A</v>
      </c>
      <c r="J121" s="0" t="e">
        <v>#N/A</v>
      </c>
      <c r="K121" s="0" t="e">
        <v>#N/A</v>
      </c>
      <c r="L121" s="0" t="e">
        <v>#N/A</v>
      </c>
      <c r="M121" s="233" t="inlineStr">
        <is>
          <t>표점</t>
        </is>
      </c>
      <c r="N121" s="233" t="inlineStr">
        <is>
          <t>변표</t>
        </is>
      </c>
      <c r="O121" s="3" t="inlineStr">
        <is>
          <t>1</t>
        </is>
      </c>
      <c r="BM121" s="759" t="n"/>
      <c r="BN121" s="759" t="n"/>
      <c r="BO121" s="759" t="n"/>
      <c r="BP121" s="759" t="n"/>
      <c r="BQ121" s="759" t="n"/>
      <c r="BR121" s="759" t="n"/>
      <c r="BS121" s="759" t="n"/>
      <c r="BT121" s="759" t="n"/>
      <c r="BU121" s="759" t="n"/>
      <c r="BV121" s="759" t="n"/>
      <c r="BW121" s="759" t="n"/>
      <c r="BX121" s="759" t="n"/>
      <c r="BY121" s="759" t="n"/>
      <c r="BZ121" s="759" t="n"/>
      <c r="CA121" s="759" t="n"/>
      <c r="ER121" s="759" t="n"/>
      <c r="ES121" s="759" t="n"/>
      <c r="ET121" s="759" t="n"/>
      <c r="EU121" s="759" t="n"/>
      <c r="EV121" s="759" t="n"/>
      <c r="EW121" s="759" t="n"/>
      <c r="EX121" s="759" t="n"/>
      <c r="EY121" s="759" t="n"/>
      <c r="EZ121" s="759" t="n"/>
      <c r="FA121" s="759" t="n"/>
      <c r="FB121" s="759" t="n"/>
      <c r="FC121" s="759" t="n"/>
      <c r="FD121" s="759" t="n"/>
      <c r="FE121" s="759" t="n"/>
      <c r="FF121" s="759" t="n"/>
      <c r="HW121" s="759" t="n"/>
      <c r="HX121" s="759" t="n"/>
      <c r="HY121" s="759" t="n"/>
      <c r="HZ121" s="759" t="n"/>
      <c r="IA121" s="759" t="n"/>
      <c r="IB121" s="759" t="n"/>
      <c r="IC121" s="759" t="n"/>
      <c r="ID121" s="759" t="n"/>
      <c r="IE121" s="759" t="n"/>
      <c r="IF121" s="759" t="n"/>
      <c r="IG121" s="759" t="n"/>
      <c r="IH121" s="759" t="n"/>
      <c r="II121" s="759" t="n"/>
      <c r="IJ121" s="759" t="n"/>
      <c r="IK121" s="759" t="n"/>
      <c r="LB121" s="759" t="n"/>
      <c r="LC121" s="759" t="n"/>
      <c r="LD121" s="759" t="n"/>
      <c r="LE121" s="759" t="n"/>
      <c r="LF121" s="759" t="n"/>
      <c r="LG121" s="759" t="n"/>
      <c r="LH121" s="759" t="n"/>
      <c r="LI121" s="759" t="n"/>
      <c r="LJ121" s="759" t="n"/>
      <c r="LK121" s="759" t="n"/>
      <c r="LL121" s="759" t="n"/>
      <c r="LM121" s="759" t="n"/>
      <c r="LN121" s="759" t="n"/>
      <c r="LO121" s="759" t="n"/>
      <c r="LP121" s="759" t="n"/>
      <c r="OG121" s="759" t="n"/>
      <c r="OH121" s="759" t="n"/>
      <c r="OI121" s="759" t="n"/>
      <c r="OJ121" s="759" t="n"/>
      <c r="OK121" s="759" t="n"/>
      <c r="OL121" s="759" t="n"/>
      <c r="OM121" s="759" t="n"/>
      <c r="ON121" s="759" t="n"/>
      <c r="OO121" s="759" t="n"/>
      <c r="OP121" s="759" t="n"/>
      <c r="OQ121" s="759" t="n"/>
      <c r="OR121" s="759" t="n"/>
      <c r="OS121" s="759" t="n"/>
      <c r="OT121" s="759" t="n"/>
      <c r="OU121" s="759" t="n"/>
    </row>
    <row r="122">
      <c r="A122" s="0" t="n">
        <v>9</v>
      </c>
      <c r="B122" s="0" t="n">
        <v>169</v>
      </c>
      <c r="C122" s="0" t="inlineStr">
        <is>
          <t>가</t>
        </is>
      </c>
      <c r="D122" s="0" t="inlineStr">
        <is>
          <t>고려대</t>
        </is>
      </c>
      <c r="E122" s="232" t="inlineStr">
        <is>
          <t>기계공학부(교과)</t>
        </is>
      </c>
      <c r="F122" s="0" t="inlineStr">
        <is>
          <t>자연</t>
        </is>
      </c>
      <c r="G122" s="0" t="n">
        <v>1</v>
      </c>
      <c r="H122" s="0" t="e">
        <v>#N/A</v>
      </c>
      <c r="I122" s="0" t="e">
        <v>#N/A</v>
      </c>
      <c r="J122" s="0" t="e">
        <v>#N/A</v>
      </c>
      <c r="K122" s="0" t="e">
        <v>#N/A</v>
      </c>
      <c r="L122" s="0" t="e">
        <v>#N/A</v>
      </c>
      <c r="M122" s="233" t="inlineStr">
        <is>
          <t>표점</t>
        </is>
      </c>
      <c r="N122" s="233" t="inlineStr">
        <is>
          <t>변표</t>
        </is>
      </c>
      <c r="O122" s="3" t="inlineStr">
        <is>
          <t>1</t>
        </is>
      </c>
      <c r="BM122" s="759" t="n"/>
      <c r="BN122" s="759" t="n"/>
      <c r="BO122" s="759" t="n"/>
      <c r="BP122" s="759" t="n"/>
      <c r="BQ122" s="759" t="n"/>
      <c r="BR122" s="759" t="n"/>
      <c r="BS122" s="759" t="n"/>
      <c r="BT122" s="759" t="n"/>
      <c r="BU122" s="759" t="n"/>
      <c r="BV122" s="759" t="n"/>
      <c r="BW122" s="759" t="n"/>
      <c r="BX122" s="759" t="n"/>
      <c r="BY122" s="759" t="n"/>
      <c r="BZ122" s="759" t="n"/>
      <c r="CA122" s="759" t="n"/>
      <c r="ER122" s="759" t="n"/>
      <c r="ES122" s="759" t="n"/>
      <c r="ET122" s="759" t="n"/>
      <c r="EU122" s="759" t="n"/>
      <c r="EV122" s="759" t="n"/>
      <c r="EW122" s="759" t="n"/>
      <c r="EX122" s="759" t="n"/>
      <c r="EY122" s="759" t="n"/>
      <c r="EZ122" s="759" t="n"/>
      <c r="FA122" s="759" t="n"/>
      <c r="FB122" s="759" t="n"/>
      <c r="FC122" s="759" t="n"/>
      <c r="FD122" s="759" t="n"/>
      <c r="FE122" s="759" t="n"/>
      <c r="FF122" s="759" t="n"/>
      <c r="HW122" s="759" t="n"/>
      <c r="HX122" s="759" t="n"/>
      <c r="HY122" s="759" t="n"/>
      <c r="HZ122" s="759" t="n"/>
      <c r="IA122" s="759" t="n"/>
      <c r="IB122" s="759" t="n"/>
      <c r="IC122" s="759" t="n"/>
      <c r="ID122" s="759" t="n"/>
      <c r="IE122" s="759" t="n"/>
      <c r="IF122" s="759" t="n"/>
      <c r="IG122" s="759" t="n"/>
      <c r="IH122" s="759" t="n"/>
      <c r="II122" s="759" t="n"/>
      <c r="IJ122" s="759" t="n"/>
      <c r="IK122" s="759" t="n"/>
      <c r="LB122" s="759" t="n"/>
      <c r="LC122" s="759" t="n"/>
      <c r="LD122" s="759" t="n"/>
      <c r="LE122" s="759" t="n"/>
      <c r="LF122" s="759" t="n"/>
      <c r="LG122" s="759" t="n"/>
      <c r="LH122" s="759" t="n"/>
      <c r="LI122" s="759" t="n"/>
      <c r="LJ122" s="759" t="n"/>
      <c r="LK122" s="759" t="n"/>
      <c r="LL122" s="759" t="n"/>
      <c r="LM122" s="759" t="n"/>
      <c r="LN122" s="759" t="n"/>
      <c r="LO122" s="759" t="n"/>
      <c r="LP122" s="759" t="n"/>
      <c r="OG122" s="759" t="n"/>
      <c r="OH122" s="759" t="n"/>
      <c r="OI122" s="759" t="n"/>
      <c r="OJ122" s="759" t="n"/>
      <c r="OK122" s="759" t="n"/>
      <c r="OL122" s="759" t="n"/>
      <c r="OM122" s="759" t="n"/>
      <c r="ON122" s="759" t="n"/>
      <c r="OO122" s="759" t="n"/>
      <c r="OP122" s="759" t="n"/>
      <c r="OQ122" s="759" t="n"/>
      <c r="OR122" s="759" t="n"/>
      <c r="OS122" s="759" t="n"/>
      <c r="OT122" s="759" t="n"/>
      <c r="OU122" s="759" t="n"/>
    </row>
    <row r="123">
      <c r="A123" s="0" t="n">
        <v>9</v>
      </c>
      <c r="B123" s="0" t="n">
        <v>170</v>
      </c>
      <c r="C123" s="0" t="inlineStr">
        <is>
          <t>가</t>
        </is>
      </c>
      <c r="D123" s="0" t="inlineStr">
        <is>
          <t>고려대</t>
        </is>
      </c>
      <c r="E123" s="232" t="inlineStr">
        <is>
          <t>산업경영공학부(교과)</t>
        </is>
      </c>
      <c r="F123" s="0" t="inlineStr">
        <is>
          <t>자연</t>
        </is>
      </c>
      <c r="G123" s="0" t="n">
        <v>1</v>
      </c>
      <c r="H123" s="0" t="e">
        <v>#N/A</v>
      </c>
      <c r="I123" s="0" t="e">
        <v>#N/A</v>
      </c>
      <c r="J123" s="0" t="e">
        <v>#N/A</v>
      </c>
      <c r="K123" s="0" t="e">
        <v>#N/A</v>
      </c>
      <c r="L123" s="0" t="e">
        <v>#N/A</v>
      </c>
      <c r="M123" s="233" t="inlineStr">
        <is>
          <t>표점</t>
        </is>
      </c>
      <c r="N123" s="233" t="inlineStr">
        <is>
          <t>변표</t>
        </is>
      </c>
      <c r="O123" s="3" t="inlineStr">
        <is>
          <t>1</t>
        </is>
      </c>
      <c r="BM123" s="759" t="n"/>
      <c r="BN123" s="759" t="n"/>
      <c r="BO123" s="759" t="n"/>
      <c r="BP123" s="759" t="n"/>
      <c r="BQ123" s="759" t="n"/>
      <c r="BR123" s="759" t="n"/>
      <c r="BS123" s="759" t="n"/>
      <c r="BT123" s="759" t="n"/>
      <c r="BU123" s="759" t="n"/>
      <c r="BV123" s="759" t="n"/>
      <c r="BW123" s="759" t="n"/>
      <c r="BX123" s="759" t="n"/>
      <c r="BY123" s="759" t="n"/>
      <c r="BZ123" s="759" t="n"/>
      <c r="CA123" s="759" t="n"/>
      <c r="ER123" s="759" t="n"/>
      <c r="ES123" s="759" t="n"/>
      <c r="ET123" s="759" t="n"/>
      <c r="EU123" s="759" t="n"/>
      <c r="EV123" s="759" t="n"/>
      <c r="EW123" s="759" t="n"/>
      <c r="EX123" s="759" t="n"/>
      <c r="EY123" s="759" t="n"/>
      <c r="EZ123" s="759" t="n"/>
      <c r="FA123" s="759" t="n"/>
      <c r="FB123" s="759" t="n"/>
      <c r="FC123" s="759" t="n"/>
      <c r="FD123" s="759" t="n"/>
      <c r="FE123" s="759" t="n"/>
      <c r="FF123" s="759" t="n"/>
      <c r="HW123" s="759" t="n"/>
      <c r="HX123" s="759" t="n"/>
      <c r="HY123" s="759" t="n"/>
      <c r="HZ123" s="759" t="n"/>
      <c r="IA123" s="759" t="n"/>
      <c r="IB123" s="759" t="n"/>
      <c r="IC123" s="759" t="n"/>
      <c r="ID123" s="759" t="n"/>
      <c r="IE123" s="759" t="n"/>
      <c r="IF123" s="759" t="n"/>
      <c r="IG123" s="759" t="n"/>
      <c r="IH123" s="759" t="n"/>
      <c r="II123" s="759" t="n"/>
      <c r="IJ123" s="759" t="n"/>
      <c r="IK123" s="759" t="n"/>
      <c r="LB123" s="759" t="n"/>
      <c r="LC123" s="759" t="n"/>
      <c r="LD123" s="759" t="n"/>
      <c r="LE123" s="759" t="n"/>
      <c r="LF123" s="759" t="n"/>
      <c r="LG123" s="759" t="n"/>
      <c r="LH123" s="759" t="n"/>
      <c r="LI123" s="759" t="n"/>
      <c r="LJ123" s="759" t="n"/>
      <c r="LK123" s="759" t="n"/>
      <c r="LL123" s="759" t="n"/>
      <c r="LM123" s="759" t="n"/>
      <c r="LN123" s="759" t="n"/>
      <c r="LO123" s="759" t="n"/>
      <c r="LP123" s="759" t="n"/>
      <c r="OG123" s="759" t="n"/>
      <c r="OH123" s="759" t="n"/>
      <c r="OI123" s="759" t="n"/>
      <c r="OJ123" s="759" t="n"/>
      <c r="OK123" s="759" t="n"/>
      <c r="OL123" s="759" t="n"/>
      <c r="OM123" s="759" t="n"/>
      <c r="ON123" s="759" t="n"/>
      <c r="OO123" s="759" t="n"/>
      <c r="OP123" s="759" t="n"/>
      <c r="OQ123" s="759" t="n"/>
      <c r="OR123" s="759" t="n"/>
      <c r="OS123" s="759" t="n"/>
      <c r="OT123" s="759" t="n"/>
      <c r="OU123" s="759" t="n"/>
    </row>
    <row r="124">
      <c r="A124" s="0" t="n">
        <v>9</v>
      </c>
      <c r="B124" s="0" t="n">
        <v>171</v>
      </c>
      <c r="C124" s="0" t="inlineStr">
        <is>
          <t>가</t>
        </is>
      </c>
      <c r="D124" s="0" t="inlineStr">
        <is>
          <t>고려대</t>
        </is>
      </c>
      <c r="E124" s="232" t="inlineStr">
        <is>
          <t>전기전자공학부(교과)</t>
        </is>
      </c>
      <c r="F124" s="0" t="inlineStr">
        <is>
          <t>자연</t>
        </is>
      </c>
      <c r="G124" s="0" t="n">
        <v>1</v>
      </c>
      <c r="H124" s="0" t="e">
        <v>#N/A</v>
      </c>
      <c r="I124" s="0" t="e">
        <v>#N/A</v>
      </c>
      <c r="J124" s="0" t="e">
        <v>#N/A</v>
      </c>
      <c r="K124" s="0" t="e">
        <v>#N/A</v>
      </c>
      <c r="L124" s="0" t="e">
        <v>#N/A</v>
      </c>
      <c r="M124" s="233" t="inlineStr">
        <is>
          <t>표점</t>
        </is>
      </c>
      <c r="N124" s="233" t="inlineStr">
        <is>
          <t>변표</t>
        </is>
      </c>
      <c r="O124" s="3" t="inlineStr">
        <is>
          <t>1</t>
        </is>
      </c>
      <c r="BM124" s="759" t="n"/>
      <c r="BN124" s="759" t="n"/>
      <c r="BO124" s="759" t="n"/>
      <c r="BP124" s="759" t="n"/>
      <c r="BQ124" s="759" t="n"/>
      <c r="BR124" s="759" t="n"/>
      <c r="BS124" s="759" t="n"/>
      <c r="BT124" s="759" t="n"/>
      <c r="BU124" s="759" t="n"/>
      <c r="BV124" s="759" t="n"/>
      <c r="BW124" s="759" t="n"/>
      <c r="BX124" s="759" t="n"/>
      <c r="BY124" s="759" t="n"/>
      <c r="BZ124" s="759" t="n"/>
      <c r="CA124" s="759" t="n"/>
      <c r="ER124" s="759" t="n"/>
      <c r="ES124" s="759" t="n"/>
      <c r="ET124" s="759" t="n"/>
      <c r="EU124" s="759" t="n"/>
      <c r="EV124" s="759" t="n"/>
      <c r="EW124" s="759" t="n"/>
      <c r="EX124" s="759" t="n"/>
      <c r="EY124" s="759" t="n"/>
      <c r="EZ124" s="759" t="n"/>
      <c r="FA124" s="759" t="n"/>
      <c r="FB124" s="759" t="n"/>
      <c r="FC124" s="759" t="n"/>
      <c r="FD124" s="759" t="n"/>
      <c r="FE124" s="759" t="n"/>
      <c r="FF124" s="759" t="n"/>
      <c r="HW124" s="759" t="n"/>
      <c r="HX124" s="759" t="n"/>
      <c r="HY124" s="759" t="n"/>
      <c r="HZ124" s="759" t="n"/>
      <c r="IA124" s="759" t="n"/>
      <c r="IB124" s="759" t="n"/>
      <c r="IC124" s="759" t="n"/>
      <c r="ID124" s="759" t="n"/>
      <c r="IE124" s="759" t="n"/>
      <c r="IF124" s="759" t="n"/>
      <c r="IG124" s="759" t="n"/>
      <c r="IH124" s="759" t="n"/>
      <c r="II124" s="759" t="n"/>
      <c r="IJ124" s="759" t="n"/>
      <c r="IK124" s="759" t="n"/>
      <c r="LB124" s="759" t="n"/>
      <c r="LC124" s="759" t="n"/>
      <c r="LD124" s="759" t="n"/>
      <c r="LE124" s="759" t="n"/>
      <c r="LF124" s="759" t="n"/>
      <c r="LG124" s="759" t="n"/>
      <c r="LH124" s="759" t="n"/>
      <c r="LI124" s="759" t="n"/>
      <c r="LJ124" s="759" t="n"/>
      <c r="LK124" s="759" t="n"/>
      <c r="LL124" s="759" t="n"/>
      <c r="LM124" s="759" t="n"/>
      <c r="LN124" s="759" t="n"/>
      <c r="LO124" s="759" t="n"/>
      <c r="LP124" s="759" t="n"/>
      <c r="OG124" s="759" t="n"/>
      <c r="OH124" s="759" t="n"/>
      <c r="OI124" s="759" t="n"/>
      <c r="OJ124" s="759" t="n"/>
      <c r="OK124" s="759" t="n"/>
      <c r="OL124" s="759" t="n"/>
      <c r="OM124" s="759" t="n"/>
      <c r="ON124" s="759" t="n"/>
      <c r="OO124" s="759" t="n"/>
      <c r="OP124" s="759" t="n"/>
      <c r="OQ124" s="759" t="n"/>
      <c r="OR124" s="759" t="n"/>
      <c r="OS124" s="759" t="n"/>
      <c r="OT124" s="759" t="n"/>
      <c r="OU124" s="759" t="n"/>
    </row>
    <row r="125">
      <c r="A125" s="0" t="n">
        <v>9</v>
      </c>
      <c r="B125" s="0" t="n">
        <v>172</v>
      </c>
      <c r="C125" s="0" t="inlineStr">
        <is>
          <t>가</t>
        </is>
      </c>
      <c r="D125" s="0" t="inlineStr">
        <is>
          <t>고려대</t>
        </is>
      </c>
      <c r="E125" s="232" t="inlineStr">
        <is>
          <t>융합에너지공학과(교과)</t>
        </is>
      </c>
      <c r="F125" s="0" t="inlineStr">
        <is>
          <t>자연</t>
        </is>
      </c>
      <c r="G125" s="0" t="n">
        <v>1</v>
      </c>
      <c r="H125" s="0" t="e">
        <v>#N/A</v>
      </c>
      <c r="I125" s="0" t="e">
        <v>#N/A</v>
      </c>
      <c r="J125" s="0" t="e">
        <v>#N/A</v>
      </c>
      <c r="K125" s="0" t="e">
        <v>#N/A</v>
      </c>
      <c r="L125" s="0" t="e">
        <v>#N/A</v>
      </c>
      <c r="M125" s="233" t="inlineStr">
        <is>
          <t>표점</t>
        </is>
      </c>
      <c r="N125" s="233" t="inlineStr">
        <is>
          <t>변표</t>
        </is>
      </c>
      <c r="O125" s="3" t="inlineStr">
        <is>
          <t>1</t>
        </is>
      </c>
      <c r="BM125" s="759" t="n"/>
      <c r="BN125" s="759" t="n"/>
      <c r="BO125" s="759" t="n"/>
      <c r="BP125" s="759" t="n"/>
      <c r="BQ125" s="759" t="n"/>
      <c r="BR125" s="759" t="n"/>
      <c r="BS125" s="759" t="n"/>
      <c r="BT125" s="759" t="n"/>
      <c r="BU125" s="759" t="n"/>
      <c r="BV125" s="759" t="n"/>
      <c r="BW125" s="759" t="n"/>
      <c r="BX125" s="759" t="n"/>
      <c r="BY125" s="759" t="n"/>
      <c r="BZ125" s="759" t="n"/>
      <c r="CA125" s="759" t="n"/>
      <c r="ER125" s="759" t="n"/>
      <c r="ES125" s="759" t="n"/>
      <c r="ET125" s="759" t="n"/>
      <c r="EU125" s="759" t="n"/>
      <c r="EV125" s="759" t="n"/>
      <c r="EW125" s="759" t="n"/>
      <c r="EX125" s="759" t="n"/>
      <c r="EY125" s="759" t="n"/>
      <c r="EZ125" s="759" t="n"/>
      <c r="FA125" s="759" t="n"/>
      <c r="FB125" s="759" t="n"/>
      <c r="FC125" s="759" t="n"/>
      <c r="FD125" s="759" t="n"/>
      <c r="FE125" s="759" t="n"/>
      <c r="FF125" s="759" t="n"/>
      <c r="HW125" s="759" t="n"/>
      <c r="HX125" s="759" t="n"/>
      <c r="HY125" s="759" t="n"/>
      <c r="HZ125" s="759" t="n"/>
      <c r="IA125" s="759" t="n"/>
      <c r="IB125" s="759" t="n"/>
      <c r="IC125" s="759" t="n"/>
      <c r="ID125" s="759" t="n"/>
      <c r="IE125" s="759" t="n"/>
      <c r="IF125" s="759" t="n"/>
      <c r="IG125" s="759" t="n"/>
      <c r="IH125" s="759" t="n"/>
      <c r="II125" s="759" t="n"/>
      <c r="IJ125" s="759" t="n"/>
      <c r="IK125" s="759" t="n"/>
      <c r="LB125" s="759" t="n"/>
      <c r="LC125" s="759" t="n"/>
      <c r="LD125" s="759" t="n"/>
      <c r="LE125" s="759" t="n"/>
      <c r="LF125" s="759" t="n"/>
      <c r="LG125" s="759" t="n"/>
      <c r="LH125" s="759" t="n"/>
      <c r="LI125" s="759" t="n"/>
      <c r="LJ125" s="759" t="n"/>
      <c r="LK125" s="759" t="n"/>
      <c r="LL125" s="759" t="n"/>
      <c r="LM125" s="759" t="n"/>
      <c r="LN125" s="759" t="n"/>
      <c r="LO125" s="759" t="n"/>
      <c r="LP125" s="759" t="n"/>
      <c r="OG125" s="759" t="n"/>
      <c r="OH125" s="759" t="n"/>
      <c r="OI125" s="759" t="n"/>
      <c r="OJ125" s="759" t="n"/>
      <c r="OK125" s="759" t="n"/>
      <c r="OL125" s="759" t="n"/>
      <c r="OM125" s="759" t="n"/>
      <c r="ON125" s="759" t="n"/>
      <c r="OO125" s="759" t="n"/>
      <c r="OP125" s="759" t="n"/>
      <c r="OQ125" s="759" t="n"/>
      <c r="OR125" s="759" t="n"/>
      <c r="OS125" s="759" t="n"/>
      <c r="OT125" s="759" t="n"/>
      <c r="OU125" s="759" t="n"/>
    </row>
    <row r="126">
      <c r="A126" s="0" t="n">
        <v>9</v>
      </c>
      <c r="B126" s="0" t="n">
        <v>174</v>
      </c>
      <c r="C126" s="0" t="inlineStr">
        <is>
          <t>가</t>
        </is>
      </c>
      <c r="D126" s="0" t="inlineStr">
        <is>
          <t>고려대</t>
        </is>
      </c>
      <c r="E126" s="232" t="inlineStr">
        <is>
          <t>수학교육과(교과)</t>
        </is>
      </c>
      <c r="F126" s="0" t="inlineStr">
        <is>
          <t>자연</t>
        </is>
      </c>
      <c r="G126" s="0" t="n">
        <v>1</v>
      </c>
      <c r="H126" s="0" t="e">
        <v>#N/A</v>
      </c>
      <c r="I126" s="0" t="e">
        <v>#N/A</v>
      </c>
      <c r="J126" s="0" t="e">
        <v>#N/A</v>
      </c>
      <c r="K126" s="0" t="e">
        <v>#N/A</v>
      </c>
      <c r="L126" s="0" t="e">
        <v>#N/A</v>
      </c>
      <c r="M126" s="233" t="inlineStr">
        <is>
          <t>표점</t>
        </is>
      </c>
      <c r="N126" s="233" t="inlineStr">
        <is>
          <t>변표</t>
        </is>
      </c>
      <c r="O126" s="3" t="inlineStr">
        <is>
          <t>1</t>
        </is>
      </c>
      <c r="BM126" s="759" t="n"/>
      <c r="BN126" s="759" t="n"/>
      <c r="BO126" s="759" t="n"/>
      <c r="BP126" s="759" t="n"/>
      <c r="BQ126" s="759" t="n"/>
      <c r="BR126" s="759" t="n"/>
      <c r="BS126" s="759" t="n"/>
      <c r="BT126" s="759" t="n"/>
      <c r="BU126" s="759" t="n"/>
      <c r="BV126" s="759" t="n"/>
      <c r="BW126" s="759" t="n"/>
      <c r="BX126" s="759" t="n"/>
      <c r="BY126" s="759" t="n"/>
      <c r="BZ126" s="759" t="n"/>
      <c r="CA126" s="759" t="n"/>
      <c r="ER126" s="759" t="n"/>
      <c r="ES126" s="759" t="n"/>
      <c r="ET126" s="759" t="n"/>
      <c r="EU126" s="759" t="n"/>
      <c r="EV126" s="759" t="n"/>
      <c r="EW126" s="759" t="n"/>
      <c r="EX126" s="759" t="n"/>
      <c r="EY126" s="759" t="n"/>
      <c r="EZ126" s="759" t="n"/>
      <c r="FA126" s="759" t="n"/>
      <c r="FB126" s="759" t="n"/>
      <c r="FC126" s="759" t="n"/>
      <c r="FD126" s="759" t="n"/>
      <c r="FE126" s="759" t="n"/>
      <c r="FF126" s="759" t="n"/>
      <c r="HW126" s="759" t="n"/>
      <c r="HX126" s="759" t="n"/>
      <c r="HY126" s="759" t="n"/>
      <c r="HZ126" s="759" t="n"/>
      <c r="IA126" s="759" t="n"/>
      <c r="IB126" s="759" t="n"/>
      <c r="IC126" s="759" t="n"/>
      <c r="ID126" s="759" t="n"/>
      <c r="IE126" s="759" t="n"/>
      <c r="IF126" s="759" t="n"/>
      <c r="IG126" s="759" t="n"/>
      <c r="IH126" s="759" t="n"/>
      <c r="II126" s="759" t="n"/>
      <c r="IJ126" s="759" t="n"/>
      <c r="IK126" s="759" t="n"/>
      <c r="LB126" s="759" t="n"/>
      <c r="LC126" s="759" t="n"/>
      <c r="LD126" s="759" t="n"/>
      <c r="LE126" s="759" t="n"/>
      <c r="LF126" s="759" t="n"/>
      <c r="LG126" s="759" t="n"/>
      <c r="LH126" s="759" t="n"/>
      <c r="LI126" s="759" t="n"/>
      <c r="LJ126" s="759" t="n"/>
      <c r="LK126" s="759" t="n"/>
      <c r="LL126" s="759" t="n"/>
      <c r="LM126" s="759" t="n"/>
      <c r="LN126" s="759" t="n"/>
      <c r="LO126" s="759" t="n"/>
      <c r="LP126" s="759" t="n"/>
      <c r="OG126" s="759" t="n"/>
      <c r="OH126" s="759" t="n"/>
      <c r="OI126" s="759" t="n"/>
      <c r="OJ126" s="759" t="n"/>
      <c r="OK126" s="759" t="n"/>
      <c r="OL126" s="759" t="n"/>
      <c r="OM126" s="759" t="n"/>
      <c r="ON126" s="759" t="n"/>
      <c r="OO126" s="759" t="n"/>
      <c r="OP126" s="759" t="n"/>
      <c r="OQ126" s="759" t="n"/>
      <c r="OR126" s="759" t="n"/>
      <c r="OS126" s="759" t="n"/>
      <c r="OT126" s="759" t="n"/>
      <c r="OU126" s="759" t="n"/>
    </row>
    <row r="127">
      <c r="A127" s="0" t="n">
        <v>9</v>
      </c>
      <c r="B127" s="0" t="n">
        <v>175</v>
      </c>
      <c r="C127" s="0" t="inlineStr">
        <is>
          <t>가</t>
        </is>
      </c>
      <c r="D127" s="0" t="inlineStr">
        <is>
          <t>고려대</t>
        </is>
      </c>
      <c r="E127" s="232" t="inlineStr">
        <is>
          <t>컴퓨터학과(교과)</t>
        </is>
      </c>
      <c r="F127" s="0" t="inlineStr">
        <is>
          <t>자연</t>
        </is>
      </c>
      <c r="G127" s="0" t="n">
        <v>1</v>
      </c>
      <c r="H127" s="0" t="e">
        <v>#N/A</v>
      </c>
      <c r="I127" s="0" t="e">
        <v>#N/A</v>
      </c>
      <c r="J127" s="0" t="e">
        <v>#N/A</v>
      </c>
      <c r="K127" s="0" t="e">
        <v>#N/A</v>
      </c>
      <c r="L127" s="0" t="e">
        <v>#N/A</v>
      </c>
      <c r="M127" s="233" t="inlineStr">
        <is>
          <t>표점</t>
        </is>
      </c>
      <c r="N127" s="233" t="inlineStr">
        <is>
          <t>변표</t>
        </is>
      </c>
      <c r="O127" s="3" t="inlineStr">
        <is>
          <t>1</t>
        </is>
      </c>
      <c r="BM127" s="759" t="n"/>
      <c r="BN127" s="759" t="n"/>
      <c r="BO127" s="759" t="n"/>
      <c r="BP127" s="759" t="n"/>
      <c r="BQ127" s="759" t="n"/>
      <c r="BR127" s="759" t="n"/>
      <c r="BS127" s="759" t="n"/>
      <c r="BT127" s="759" t="n"/>
      <c r="BU127" s="759" t="n"/>
      <c r="BV127" s="759" t="n"/>
      <c r="BW127" s="759" t="n"/>
      <c r="BX127" s="759" t="n"/>
      <c r="BY127" s="759" t="n"/>
      <c r="BZ127" s="759" t="n"/>
      <c r="CA127" s="759" t="n"/>
      <c r="ER127" s="759" t="n"/>
      <c r="ES127" s="759" t="n"/>
      <c r="ET127" s="759" t="n"/>
      <c r="EU127" s="759" t="n"/>
      <c r="EV127" s="759" t="n"/>
      <c r="EW127" s="759" t="n"/>
      <c r="EX127" s="759" t="n"/>
      <c r="EY127" s="759" t="n"/>
      <c r="EZ127" s="759" t="n"/>
      <c r="FA127" s="759" t="n"/>
      <c r="FB127" s="759" t="n"/>
      <c r="FC127" s="759" t="n"/>
      <c r="FD127" s="759" t="n"/>
      <c r="FE127" s="759" t="n"/>
      <c r="FF127" s="759" t="n"/>
      <c r="HW127" s="759" t="n"/>
      <c r="HX127" s="759" t="n"/>
      <c r="HY127" s="759" t="n"/>
      <c r="HZ127" s="759" t="n"/>
      <c r="IA127" s="759" t="n"/>
      <c r="IB127" s="759" t="n"/>
      <c r="IC127" s="759" t="n"/>
      <c r="ID127" s="759" t="n"/>
      <c r="IE127" s="759" t="n"/>
      <c r="IF127" s="759" t="n"/>
      <c r="IG127" s="759" t="n"/>
      <c r="IH127" s="759" t="n"/>
      <c r="II127" s="759" t="n"/>
      <c r="IJ127" s="759" t="n"/>
      <c r="IK127" s="759" t="n"/>
      <c r="LB127" s="759" t="n"/>
      <c r="LC127" s="759" t="n"/>
      <c r="LD127" s="759" t="n"/>
      <c r="LE127" s="759" t="n"/>
      <c r="LF127" s="759" t="n"/>
      <c r="LG127" s="759" t="n"/>
      <c r="LH127" s="759" t="n"/>
      <c r="LI127" s="759" t="n"/>
      <c r="LJ127" s="759" t="n"/>
      <c r="LK127" s="759" t="n"/>
      <c r="LL127" s="759" t="n"/>
      <c r="LM127" s="759" t="n"/>
      <c r="LN127" s="759" t="n"/>
      <c r="LO127" s="759" t="n"/>
      <c r="LP127" s="759" t="n"/>
      <c r="OG127" s="759" t="n"/>
      <c r="OH127" s="759" t="n"/>
      <c r="OI127" s="759" t="n"/>
      <c r="OJ127" s="759" t="n"/>
      <c r="OK127" s="759" t="n"/>
      <c r="OL127" s="759" t="n"/>
      <c r="OM127" s="759" t="n"/>
      <c r="ON127" s="759" t="n"/>
      <c r="OO127" s="759" t="n"/>
      <c r="OP127" s="759" t="n"/>
      <c r="OQ127" s="759" t="n"/>
      <c r="OR127" s="759" t="n"/>
      <c r="OS127" s="759" t="n"/>
      <c r="OT127" s="759" t="n"/>
      <c r="OU127" s="759" t="n"/>
    </row>
    <row r="128">
      <c r="A128" s="0" t="n">
        <v>9</v>
      </c>
      <c r="B128" s="0" t="n">
        <v>176</v>
      </c>
      <c r="C128" s="0" t="inlineStr">
        <is>
          <t>가</t>
        </is>
      </c>
      <c r="D128" s="0" t="inlineStr">
        <is>
          <t>고려대</t>
        </is>
      </c>
      <c r="E128" s="232" t="inlineStr">
        <is>
          <t>데이터과학과(교과)</t>
        </is>
      </c>
      <c r="F128" s="0" t="inlineStr">
        <is>
          <t>자연</t>
        </is>
      </c>
      <c r="G128" s="0" t="n">
        <v>1</v>
      </c>
      <c r="H128" s="0" t="e">
        <v>#N/A</v>
      </c>
      <c r="I128" s="0" t="e">
        <v>#N/A</v>
      </c>
      <c r="J128" s="0" t="e">
        <v>#N/A</v>
      </c>
      <c r="K128" s="0" t="e">
        <v>#N/A</v>
      </c>
      <c r="L128" s="0" t="e">
        <v>#N/A</v>
      </c>
      <c r="M128" s="233" t="inlineStr">
        <is>
          <t>표점</t>
        </is>
      </c>
      <c r="N128" s="233" t="inlineStr">
        <is>
          <t>변표</t>
        </is>
      </c>
      <c r="O128" s="3" t="inlineStr">
        <is>
          <t>1</t>
        </is>
      </c>
      <c r="BM128" s="759" t="n"/>
      <c r="BN128" s="759" t="n"/>
      <c r="BO128" s="759" t="n"/>
      <c r="BP128" s="759" t="n"/>
      <c r="BQ128" s="759" t="n"/>
      <c r="BR128" s="759" t="n"/>
      <c r="BS128" s="759" t="n"/>
      <c r="BT128" s="759" t="n"/>
      <c r="BU128" s="759" t="n"/>
      <c r="BV128" s="759" t="n"/>
      <c r="BW128" s="759" t="n"/>
      <c r="BX128" s="759" t="n"/>
      <c r="BY128" s="759" t="n"/>
      <c r="BZ128" s="759" t="n"/>
      <c r="CA128" s="759" t="n"/>
      <c r="ER128" s="759" t="n"/>
      <c r="ES128" s="759" t="n"/>
      <c r="ET128" s="759" t="n"/>
      <c r="EU128" s="759" t="n"/>
      <c r="EV128" s="759" t="n"/>
      <c r="EW128" s="759" t="n"/>
      <c r="EX128" s="759" t="n"/>
      <c r="EY128" s="759" t="n"/>
      <c r="EZ128" s="759" t="n"/>
      <c r="FA128" s="759" t="n"/>
      <c r="FB128" s="759" t="n"/>
      <c r="FC128" s="759" t="n"/>
      <c r="FD128" s="759" t="n"/>
      <c r="FE128" s="759" t="n"/>
      <c r="FF128" s="759" t="n"/>
      <c r="HW128" s="759" t="n"/>
      <c r="HX128" s="759" t="n"/>
      <c r="HY128" s="759" t="n"/>
      <c r="HZ128" s="759" t="n"/>
      <c r="IA128" s="759" t="n"/>
      <c r="IB128" s="759" t="n"/>
      <c r="IC128" s="759" t="n"/>
      <c r="ID128" s="759" t="n"/>
      <c r="IE128" s="759" t="n"/>
      <c r="IF128" s="759" t="n"/>
      <c r="IG128" s="759" t="n"/>
      <c r="IH128" s="759" t="n"/>
      <c r="II128" s="759" t="n"/>
      <c r="IJ128" s="759" t="n"/>
      <c r="IK128" s="759" t="n"/>
      <c r="LB128" s="759" t="n"/>
      <c r="LC128" s="759" t="n"/>
      <c r="LD128" s="759" t="n"/>
      <c r="LE128" s="759" t="n"/>
      <c r="LF128" s="759" t="n"/>
      <c r="LG128" s="759" t="n"/>
      <c r="LH128" s="759" t="n"/>
      <c r="LI128" s="759" t="n"/>
      <c r="LJ128" s="759" t="n"/>
      <c r="LK128" s="759" t="n"/>
      <c r="LL128" s="759" t="n"/>
      <c r="LM128" s="759" t="n"/>
      <c r="LN128" s="759" t="n"/>
      <c r="LO128" s="759" t="n"/>
      <c r="LP128" s="759" t="n"/>
      <c r="OG128" s="759" t="n"/>
      <c r="OH128" s="759" t="n"/>
      <c r="OI128" s="759" t="n"/>
      <c r="OJ128" s="759" t="n"/>
      <c r="OK128" s="759" t="n"/>
      <c r="OL128" s="759" t="n"/>
      <c r="OM128" s="759" t="n"/>
      <c r="ON128" s="759" t="n"/>
      <c r="OO128" s="759" t="n"/>
      <c r="OP128" s="759" t="n"/>
      <c r="OQ128" s="759" t="n"/>
      <c r="OR128" s="759" t="n"/>
      <c r="OS128" s="759" t="n"/>
      <c r="OT128" s="759" t="n"/>
      <c r="OU128" s="759" t="n"/>
    </row>
    <row r="129">
      <c r="A129" s="0" t="n">
        <v>9</v>
      </c>
      <c r="B129" s="0" t="n">
        <v>177</v>
      </c>
      <c r="C129" s="0" t="inlineStr">
        <is>
          <t>가</t>
        </is>
      </c>
      <c r="D129" s="0" t="inlineStr">
        <is>
          <t>고려대</t>
        </is>
      </c>
      <c r="E129" s="232" t="inlineStr">
        <is>
          <t>인공지능학과(교과)</t>
        </is>
      </c>
      <c r="F129" s="0" t="inlineStr">
        <is>
          <t>자연</t>
        </is>
      </c>
      <c r="G129" s="0" t="n">
        <v>1</v>
      </c>
      <c r="H129" s="0" t="e">
        <v>#N/A</v>
      </c>
      <c r="I129" s="0" t="e">
        <v>#N/A</v>
      </c>
      <c r="J129" s="0" t="e">
        <v>#N/A</v>
      </c>
      <c r="K129" s="0" t="e">
        <v>#N/A</v>
      </c>
      <c r="L129" s="0" t="e">
        <v>#N/A</v>
      </c>
      <c r="M129" s="233" t="inlineStr">
        <is>
          <t>표점</t>
        </is>
      </c>
      <c r="N129" s="233" t="inlineStr">
        <is>
          <t>변표</t>
        </is>
      </c>
      <c r="O129" s="3" t="inlineStr">
        <is>
          <t>1</t>
        </is>
      </c>
      <c r="BM129" s="759" t="n"/>
      <c r="BN129" s="759" t="n"/>
      <c r="BO129" s="759" t="n"/>
      <c r="BP129" s="759" t="n"/>
      <c r="BQ129" s="759" t="n"/>
      <c r="BR129" s="759" t="n"/>
      <c r="BS129" s="759" t="n"/>
      <c r="BT129" s="759" t="n"/>
      <c r="BU129" s="759" t="n"/>
      <c r="BV129" s="759" t="n"/>
      <c r="BW129" s="759" t="n"/>
      <c r="BX129" s="759" t="n"/>
      <c r="BY129" s="759" t="n"/>
      <c r="BZ129" s="759" t="n"/>
      <c r="CA129" s="759" t="n"/>
      <c r="ER129" s="759" t="n"/>
      <c r="ES129" s="759" t="n"/>
      <c r="ET129" s="759" t="n"/>
      <c r="EU129" s="759" t="n"/>
      <c r="EV129" s="759" t="n"/>
      <c r="EW129" s="759" t="n"/>
      <c r="EX129" s="759" t="n"/>
      <c r="EY129" s="759" t="n"/>
      <c r="EZ129" s="759" t="n"/>
      <c r="FA129" s="759" t="n"/>
      <c r="FB129" s="759" t="n"/>
      <c r="FC129" s="759" t="n"/>
      <c r="FD129" s="759" t="n"/>
      <c r="FE129" s="759" t="n"/>
      <c r="FF129" s="759" t="n"/>
      <c r="HW129" s="759" t="n"/>
      <c r="HX129" s="759" t="n"/>
      <c r="HY129" s="759" t="n"/>
      <c r="HZ129" s="759" t="n"/>
      <c r="IA129" s="759" t="n"/>
      <c r="IB129" s="759" t="n"/>
      <c r="IC129" s="759" t="n"/>
      <c r="ID129" s="759" t="n"/>
      <c r="IE129" s="759" t="n"/>
      <c r="IF129" s="759" t="n"/>
      <c r="IG129" s="759" t="n"/>
      <c r="IH129" s="759" t="n"/>
      <c r="II129" s="759" t="n"/>
      <c r="IJ129" s="759" t="n"/>
      <c r="IK129" s="759" t="n"/>
      <c r="LB129" s="759" t="n"/>
      <c r="LC129" s="759" t="n"/>
      <c r="LD129" s="759" t="n"/>
      <c r="LE129" s="759" t="n"/>
      <c r="LF129" s="759" t="n"/>
      <c r="LG129" s="759" t="n"/>
      <c r="LH129" s="759" t="n"/>
      <c r="LI129" s="759" t="n"/>
      <c r="LJ129" s="759" t="n"/>
      <c r="LK129" s="759" t="n"/>
      <c r="LL129" s="759" t="n"/>
      <c r="LM129" s="759" t="n"/>
      <c r="LN129" s="759" t="n"/>
      <c r="LO129" s="759" t="n"/>
      <c r="LP129" s="759" t="n"/>
      <c r="OG129" s="759" t="n"/>
      <c r="OH129" s="759" t="n"/>
      <c r="OI129" s="759" t="n"/>
      <c r="OJ129" s="759" t="n"/>
      <c r="OK129" s="759" t="n"/>
      <c r="OL129" s="759" t="n"/>
      <c r="OM129" s="759" t="n"/>
      <c r="ON129" s="759" t="n"/>
      <c r="OO129" s="759" t="n"/>
      <c r="OP129" s="759" t="n"/>
      <c r="OQ129" s="759" t="n"/>
      <c r="OR129" s="759" t="n"/>
      <c r="OS129" s="759" t="n"/>
      <c r="OT129" s="759" t="n"/>
      <c r="OU129" s="759" t="n"/>
    </row>
    <row r="130">
      <c r="A130" s="0" t="n">
        <v>9</v>
      </c>
      <c r="B130" s="0" t="n">
        <v>178</v>
      </c>
      <c r="C130" s="0" t="inlineStr">
        <is>
          <t>가</t>
        </is>
      </c>
      <c r="D130" s="0" t="inlineStr">
        <is>
          <t>고려대</t>
        </is>
      </c>
      <c r="E130" s="232" t="inlineStr">
        <is>
          <t>바이오의공학부(교과)</t>
        </is>
      </c>
      <c r="F130" s="0" t="inlineStr">
        <is>
          <t>자연</t>
        </is>
      </c>
      <c r="G130" s="0" t="n">
        <v>1</v>
      </c>
      <c r="H130" s="0" t="e">
        <v>#N/A</v>
      </c>
      <c r="I130" s="0" t="e">
        <v>#N/A</v>
      </c>
      <c r="J130" s="0" t="e">
        <v>#N/A</v>
      </c>
      <c r="K130" s="0" t="e">
        <v>#N/A</v>
      </c>
      <c r="L130" s="0" t="e">
        <v>#N/A</v>
      </c>
      <c r="M130" s="233" t="inlineStr">
        <is>
          <t>표점</t>
        </is>
      </c>
      <c r="N130" s="233" t="inlineStr">
        <is>
          <t>변표</t>
        </is>
      </c>
      <c r="O130" s="3" t="inlineStr">
        <is>
          <t>1</t>
        </is>
      </c>
      <c r="BM130" s="759" t="n"/>
      <c r="BN130" s="759" t="n"/>
      <c r="BO130" s="759" t="n"/>
      <c r="BP130" s="759" t="n"/>
      <c r="BQ130" s="759" t="n"/>
      <c r="BR130" s="759" t="n"/>
      <c r="BS130" s="759" t="n"/>
      <c r="BT130" s="759" t="n"/>
      <c r="BU130" s="759" t="n"/>
      <c r="BV130" s="759" t="n"/>
      <c r="BW130" s="759" t="n"/>
      <c r="BX130" s="759" t="n"/>
      <c r="BY130" s="759" t="n"/>
      <c r="BZ130" s="759" t="n"/>
      <c r="CA130" s="759" t="n"/>
      <c r="ER130" s="759" t="n"/>
      <c r="ES130" s="759" t="n"/>
      <c r="ET130" s="759" t="n"/>
      <c r="EU130" s="759" t="n"/>
      <c r="EV130" s="759" t="n"/>
      <c r="EW130" s="759" t="n"/>
      <c r="EX130" s="759" t="n"/>
      <c r="EY130" s="759" t="n"/>
      <c r="EZ130" s="759" t="n"/>
      <c r="FA130" s="759" t="n"/>
      <c r="FB130" s="759" t="n"/>
      <c r="FC130" s="759" t="n"/>
      <c r="FD130" s="759" t="n"/>
      <c r="FE130" s="759" t="n"/>
      <c r="FF130" s="759" t="n"/>
      <c r="HW130" s="759" t="n"/>
      <c r="HX130" s="759" t="n"/>
      <c r="HY130" s="759" t="n"/>
      <c r="HZ130" s="759" t="n"/>
      <c r="IA130" s="759" t="n"/>
      <c r="IB130" s="759" t="n"/>
      <c r="IC130" s="759" t="n"/>
      <c r="ID130" s="759" t="n"/>
      <c r="IE130" s="759" t="n"/>
      <c r="IF130" s="759" t="n"/>
      <c r="IG130" s="759" t="n"/>
      <c r="IH130" s="759" t="n"/>
      <c r="II130" s="759" t="n"/>
      <c r="IJ130" s="759" t="n"/>
      <c r="IK130" s="759" t="n"/>
      <c r="LB130" s="759" t="n"/>
      <c r="LC130" s="759" t="n"/>
      <c r="LD130" s="759" t="n"/>
      <c r="LE130" s="759" t="n"/>
      <c r="LF130" s="759" t="n"/>
      <c r="LG130" s="759" t="n"/>
      <c r="LH130" s="759" t="n"/>
      <c r="LI130" s="759" t="n"/>
      <c r="LJ130" s="759" t="n"/>
      <c r="LK130" s="759" t="n"/>
      <c r="LL130" s="759" t="n"/>
      <c r="LM130" s="759" t="n"/>
      <c r="LN130" s="759" t="n"/>
      <c r="LO130" s="759" t="n"/>
      <c r="LP130" s="759" t="n"/>
      <c r="OG130" s="759" t="n"/>
      <c r="OH130" s="759" t="n"/>
      <c r="OI130" s="759" t="n"/>
      <c r="OJ130" s="759" t="n"/>
      <c r="OK130" s="759" t="n"/>
      <c r="OL130" s="759" t="n"/>
      <c r="OM130" s="759" t="n"/>
      <c r="ON130" s="759" t="n"/>
      <c r="OO130" s="759" t="n"/>
      <c r="OP130" s="759" t="n"/>
      <c r="OQ130" s="759" t="n"/>
      <c r="OR130" s="759" t="n"/>
      <c r="OS130" s="759" t="n"/>
      <c r="OT130" s="759" t="n"/>
      <c r="OU130" s="759" t="n"/>
    </row>
    <row r="131">
      <c r="A131" s="0" t="n">
        <v>9</v>
      </c>
      <c r="B131" s="0" t="n">
        <v>179</v>
      </c>
      <c r="C131" s="0" t="inlineStr">
        <is>
          <t>가</t>
        </is>
      </c>
      <c r="D131" s="0" t="inlineStr">
        <is>
          <t>고려대</t>
        </is>
      </c>
      <c r="E131" s="232" t="inlineStr">
        <is>
          <t>바이오시스템의과학부(교과)</t>
        </is>
      </c>
      <c r="F131" s="0" t="inlineStr">
        <is>
          <t>자연</t>
        </is>
      </c>
      <c r="G131" s="0" t="n">
        <v>1</v>
      </c>
      <c r="H131" s="0" t="e">
        <v>#N/A</v>
      </c>
      <c r="I131" s="0" t="e">
        <v>#N/A</v>
      </c>
      <c r="J131" s="0" t="e">
        <v>#N/A</v>
      </c>
      <c r="K131" s="0" t="e">
        <v>#N/A</v>
      </c>
      <c r="L131" s="0" t="e">
        <v>#N/A</v>
      </c>
      <c r="M131" s="233" t="inlineStr">
        <is>
          <t>표점</t>
        </is>
      </c>
      <c r="N131" s="233" t="inlineStr">
        <is>
          <t>변표</t>
        </is>
      </c>
      <c r="O131" s="3" t="inlineStr">
        <is>
          <t>1</t>
        </is>
      </c>
      <c r="BM131" s="759" t="n"/>
      <c r="BN131" s="759" t="n"/>
      <c r="BO131" s="759" t="n"/>
      <c r="BP131" s="759" t="n"/>
      <c r="BQ131" s="759" t="n"/>
      <c r="BR131" s="759" t="n"/>
      <c r="BS131" s="759" t="n"/>
      <c r="BT131" s="759" t="n"/>
      <c r="BU131" s="759" t="n"/>
      <c r="BV131" s="759" t="n"/>
      <c r="BW131" s="759" t="n"/>
      <c r="BX131" s="759" t="n"/>
      <c r="BY131" s="759" t="n"/>
      <c r="BZ131" s="759" t="n"/>
      <c r="CA131" s="759" t="n"/>
      <c r="ER131" s="759" t="n"/>
      <c r="ES131" s="759" t="n"/>
      <c r="ET131" s="759" t="n"/>
      <c r="EU131" s="759" t="n"/>
      <c r="EV131" s="759" t="n"/>
      <c r="EW131" s="759" t="n"/>
      <c r="EX131" s="759" t="n"/>
      <c r="EY131" s="759" t="n"/>
      <c r="EZ131" s="759" t="n"/>
      <c r="FA131" s="759" t="n"/>
      <c r="FB131" s="759" t="n"/>
      <c r="FC131" s="759" t="n"/>
      <c r="FD131" s="759" t="n"/>
      <c r="FE131" s="759" t="n"/>
      <c r="FF131" s="759" t="n"/>
      <c r="HW131" s="759" t="n"/>
      <c r="HX131" s="759" t="n"/>
      <c r="HY131" s="759" t="n"/>
      <c r="HZ131" s="759" t="n"/>
      <c r="IA131" s="759" t="n"/>
      <c r="IB131" s="759" t="n"/>
      <c r="IC131" s="759" t="n"/>
      <c r="ID131" s="759" t="n"/>
      <c r="IE131" s="759" t="n"/>
      <c r="IF131" s="759" t="n"/>
      <c r="IG131" s="759" t="n"/>
      <c r="IH131" s="759" t="n"/>
      <c r="II131" s="759" t="n"/>
      <c r="IJ131" s="759" t="n"/>
      <c r="IK131" s="759" t="n"/>
      <c r="LB131" s="759" t="n"/>
      <c r="LC131" s="759" t="n"/>
      <c r="LD131" s="759" t="n"/>
      <c r="LE131" s="759" t="n"/>
      <c r="LF131" s="759" t="n"/>
      <c r="LG131" s="759" t="n"/>
      <c r="LH131" s="759" t="n"/>
      <c r="LI131" s="759" t="n"/>
      <c r="LJ131" s="759" t="n"/>
      <c r="LK131" s="759" t="n"/>
      <c r="LL131" s="759" t="n"/>
      <c r="LM131" s="759" t="n"/>
      <c r="LN131" s="759" t="n"/>
      <c r="LO131" s="759" t="n"/>
      <c r="LP131" s="759" t="n"/>
      <c r="OG131" s="759" t="n"/>
      <c r="OH131" s="759" t="n"/>
      <c r="OI131" s="759" t="n"/>
      <c r="OJ131" s="759" t="n"/>
      <c r="OK131" s="759" t="n"/>
      <c r="OL131" s="759" t="n"/>
      <c r="OM131" s="759" t="n"/>
      <c r="ON131" s="759" t="n"/>
      <c r="OO131" s="759" t="n"/>
      <c r="OP131" s="759" t="n"/>
      <c r="OQ131" s="759" t="n"/>
      <c r="OR131" s="759" t="n"/>
      <c r="OS131" s="759" t="n"/>
      <c r="OT131" s="759" t="n"/>
      <c r="OU131" s="759" t="n"/>
    </row>
    <row r="132">
      <c r="A132" s="0" t="n">
        <v>9</v>
      </c>
      <c r="B132" s="0" t="n">
        <v>180</v>
      </c>
      <c r="C132" s="0" t="inlineStr">
        <is>
          <t>가</t>
        </is>
      </c>
      <c r="D132" s="0" t="inlineStr">
        <is>
          <t>고려대</t>
        </is>
      </c>
      <c r="E132" s="232" t="inlineStr">
        <is>
          <t>보건환경융합과학부(교과)</t>
        </is>
      </c>
      <c r="F132" s="0" t="inlineStr">
        <is>
          <t>자연</t>
        </is>
      </c>
      <c r="G132" s="0" t="n">
        <v>1</v>
      </c>
      <c r="H132" s="0" t="e">
        <v>#N/A</v>
      </c>
      <c r="I132" s="0" t="e">
        <v>#N/A</v>
      </c>
      <c r="J132" s="0" t="e">
        <v>#N/A</v>
      </c>
      <c r="K132" s="0" t="e">
        <v>#N/A</v>
      </c>
      <c r="L132" s="0" t="e">
        <v>#N/A</v>
      </c>
      <c r="M132" s="233" t="inlineStr">
        <is>
          <t>표점</t>
        </is>
      </c>
      <c r="N132" s="233" t="inlineStr">
        <is>
          <t>변표</t>
        </is>
      </c>
      <c r="O132" s="3" t="inlineStr">
        <is>
          <t>1</t>
        </is>
      </c>
      <c r="BM132" s="759" t="n"/>
      <c r="BN132" s="759" t="n"/>
      <c r="BO132" s="759" t="n"/>
      <c r="BP132" s="759" t="n"/>
      <c r="BQ132" s="759" t="n"/>
      <c r="BR132" s="759" t="n"/>
      <c r="BS132" s="759" t="n"/>
      <c r="BT132" s="759" t="n"/>
      <c r="BU132" s="759" t="n"/>
      <c r="BV132" s="759" t="n"/>
      <c r="BW132" s="759" t="n"/>
      <c r="BX132" s="759" t="n"/>
      <c r="BY132" s="759" t="n"/>
      <c r="BZ132" s="759" t="n"/>
      <c r="CA132" s="759" t="n"/>
      <c r="ER132" s="759" t="n"/>
      <c r="ES132" s="759" t="n"/>
      <c r="ET132" s="759" t="n"/>
      <c r="EU132" s="759" t="n"/>
      <c r="EV132" s="759" t="n"/>
      <c r="EW132" s="759" t="n"/>
      <c r="EX132" s="759" t="n"/>
      <c r="EY132" s="759" t="n"/>
      <c r="EZ132" s="759" t="n"/>
      <c r="FA132" s="759" t="n"/>
      <c r="FB132" s="759" t="n"/>
      <c r="FC132" s="759" t="n"/>
      <c r="FD132" s="759" t="n"/>
      <c r="FE132" s="759" t="n"/>
      <c r="FF132" s="759" t="n"/>
      <c r="HW132" s="759" t="n"/>
      <c r="HX132" s="759" t="n"/>
      <c r="HY132" s="759" t="n"/>
      <c r="HZ132" s="759" t="n"/>
      <c r="IA132" s="759" t="n"/>
      <c r="IB132" s="759" t="n"/>
      <c r="IC132" s="759" t="n"/>
      <c r="ID132" s="759" t="n"/>
      <c r="IE132" s="759" t="n"/>
      <c r="IF132" s="759" t="n"/>
      <c r="IG132" s="759" t="n"/>
      <c r="IH132" s="759" t="n"/>
      <c r="II132" s="759" t="n"/>
      <c r="IJ132" s="759" t="n"/>
      <c r="IK132" s="759" t="n"/>
      <c r="LB132" s="759" t="n"/>
      <c r="LC132" s="759" t="n"/>
      <c r="LD132" s="759" t="n"/>
      <c r="LE132" s="759" t="n"/>
      <c r="LF132" s="759" t="n"/>
      <c r="LG132" s="759" t="n"/>
      <c r="LH132" s="759" t="n"/>
      <c r="LI132" s="759" t="n"/>
      <c r="LJ132" s="759" t="n"/>
      <c r="LK132" s="759" t="n"/>
      <c r="LL132" s="759" t="n"/>
      <c r="LM132" s="759" t="n"/>
      <c r="LN132" s="759" t="n"/>
      <c r="LO132" s="759" t="n"/>
      <c r="LP132" s="759" t="n"/>
      <c r="OG132" s="759" t="n"/>
      <c r="OH132" s="759" t="n"/>
      <c r="OI132" s="759" t="n"/>
      <c r="OJ132" s="759" t="n"/>
      <c r="OK132" s="759" t="n"/>
      <c r="OL132" s="759" t="n"/>
      <c r="OM132" s="759" t="n"/>
      <c r="ON132" s="759" t="n"/>
      <c r="OO132" s="759" t="n"/>
      <c r="OP132" s="759" t="n"/>
      <c r="OQ132" s="759" t="n"/>
      <c r="OR132" s="759" t="n"/>
      <c r="OS132" s="759" t="n"/>
      <c r="OT132" s="759" t="n"/>
      <c r="OU132" s="759" t="n"/>
    </row>
    <row r="133">
      <c r="A133" s="0" t="n">
        <v>9</v>
      </c>
      <c r="B133" s="0" t="n">
        <v>181</v>
      </c>
      <c r="C133" s="0" t="inlineStr">
        <is>
          <t>가</t>
        </is>
      </c>
      <c r="D133" s="0" t="inlineStr">
        <is>
          <t>고려대</t>
        </is>
      </c>
      <c r="E133" s="232" t="inlineStr">
        <is>
          <t>스마트보안학부(교과)</t>
        </is>
      </c>
      <c r="F133" s="0" t="inlineStr">
        <is>
          <t>자연</t>
        </is>
      </c>
      <c r="G133" s="0" t="n">
        <v>1</v>
      </c>
      <c r="H133" s="0" t="e">
        <v>#N/A</v>
      </c>
      <c r="I133" s="0" t="e">
        <v>#N/A</v>
      </c>
      <c r="J133" s="0" t="e">
        <v>#N/A</v>
      </c>
      <c r="K133" s="0" t="e">
        <v>#N/A</v>
      </c>
      <c r="L133" s="0" t="e">
        <v>#N/A</v>
      </c>
      <c r="M133" s="233" t="inlineStr">
        <is>
          <t>표점</t>
        </is>
      </c>
      <c r="N133" s="233" t="inlineStr">
        <is>
          <t>변표</t>
        </is>
      </c>
      <c r="O133" s="3" t="inlineStr">
        <is>
          <t>1</t>
        </is>
      </c>
      <c r="BM133" s="759" t="n"/>
      <c r="BN133" s="759" t="n"/>
      <c r="BO133" s="759" t="n"/>
      <c r="BP133" s="759" t="n"/>
      <c r="BQ133" s="759" t="n"/>
      <c r="BR133" s="759" t="n"/>
      <c r="BS133" s="759" t="n"/>
      <c r="BT133" s="759" t="n"/>
      <c r="BU133" s="759" t="n"/>
      <c r="BV133" s="759" t="n"/>
      <c r="BW133" s="759" t="n"/>
      <c r="BX133" s="759" t="n"/>
      <c r="BY133" s="759" t="n"/>
      <c r="BZ133" s="759" t="n"/>
      <c r="CA133" s="759" t="n"/>
      <c r="ER133" s="759" t="n"/>
      <c r="ES133" s="759" t="n"/>
      <c r="ET133" s="759" t="n"/>
      <c r="EU133" s="759" t="n"/>
      <c r="EV133" s="759" t="n"/>
      <c r="EW133" s="759" t="n"/>
      <c r="EX133" s="759" t="n"/>
      <c r="EY133" s="759" t="n"/>
      <c r="EZ133" s="759" t="n"/>
      <c r="FA133" s="759" t="n"/>
      <c r="FB133" s="759" t="n"/>
      <c r="FC133" s="759" t="n"/>
      <c r="FD133" s="759" t="n"/>
      <c r="FE133" s="759" t="n"/>
      <c r="FF133" s="759" t="n"/>
      <c r="HW133" s="759" t="n"/>
      <c r="HX133" s="759" t="n"/>
      <c r="HY133" s="759" t="n"/>
      <c r="HZ133" s="759" t="n"/>
      <c r="IA133" s="759" t="n"/>
      <c r="IB133" s="759" t="n"/>
      <c r="IC133" s="759" t="n"/>
      <c r="ID133" s="759" t="n"/>
      <c r="IE133" s="759" t="n"/>
      <c r="IF133" s="759" t="n"/>
      <c r="IG133" s="759" t="n"/>
      <c r="IH133" s="759" t="n"/>
      <c r="II133" s="759" t="n"/>
      <c r="IJ133" s="759" t="n"/>
      <c r="IK133" s="759" t="n"/>
      <c r="LB133" s="759" t="n"/>
      <c r="LC133" s="759" t="n"/>
      <c r="LD133" s="759" t="n"/>
      <c r="LE133" s="759" t="n"/>
      <c r="LF133" s="759" t="n"/>
      <c r="LG133" s="759" t="n"/>
      <c r="LH133" s="759" t="n"/>
      <c r="LI133" s="759" t="n"/>
      <c r="LJ133" s="759" t="n"/>
      <c r="LK133" s="759" t="n"/>
      <c r="LL133" s="759" t="n"/>
      <c r="LM133" s="759" t="n"/>
      <c r="LN133" s="759" t="n"/>
      <c r="LO133" s="759" t="n"/>
      <c r="LP133" s="759" t="n"/>
      <c r="OG133" s="759" t="n"/>
      <c r="OH133" s="759" t="n"/>
      <c r="OI133" s="759" t="n"/>
      <c r="OJ133" s="759" t="n"/>
      <c r="OK133" s="759" t="n"/>
      <c r="OL133" s="759" t="n"/>
      <c r="OM133" s="759" t="n"/>
      <c r="ON133" s="759" t="n"/>
      <c r="OO133" s="759" t="n"/>
      <c r="OP133" s="759" t="n"/>
      <c r="OQ133" s="759" t="n"/>
      <c r="OR133" s="759" t="n"/>
      <c r="OS133" s="759" t="n"/>
      <c r="OT133" s="759" t="n"/>
      <c r="OU133" s="759" t="n"/>
    </row>
    <row r="134">
      <c r="A134" s="0" t="n">
        <v>11</v>
      </c>
      <c r="B134" s="0" t="n">
        <v>184</v>
      </c>
      <c r="C134" s="0" t="inlineStr">
        <is>
          <t>가</t>
        </is>
      </c>
      <c r="D134" s="0" t="inlineStr">
        <is>
          <t>고려대</t>
        </is>
      </c>
      <c r="E134" s="232" t="inlineStr">
        <is>
          <t>경제학과</t>
        </is>
      </c>
      <c r="F134" s="0" t="inlineStr">
        <is>
          <t>통합</t>
        </is>
      </c>
      <c r="G134" s="0" t="n">
        <v>1</v>
      </c>
      <c r="H134" s="0" t="n">
        <v>660.274</v>
      </c>
      <c r="I134" s="0" t="n">
        <v>659.71</v>
      </c>
      <c r="J134" s="0" t="n">
        <v>658.287</v>
      </c>
      <c r="K134" s="0" t="n">
        <v>653.409</v>
      </c>
      <c r="L134" s="0" t="n">
        <v>649.836</v>
      </c>
      <c r="M134" s="233" t="inlineStr">
        <is>
          <t>표점</t>
        </is>
      </c>
      <c r="N134" s="233" t="inlineStr">
        <is>
          <t>변표</t>
        </is>
      </c>
      <c r="O134" s="3" t="inlineStr">
        <is>
          <t>가99</t>
        </is>
      </c>
      <c r="BM134" s="759" t="n"/>
      <c r="BN134" s="759" t="n"/>
      <c r="BO134" s="759" t="n"/>
      <c r="BP134" s="759" t="n"/>
      <c r="BQ134" s="759" t="n"/>
      <c r="BR134" s="759" t="n"/>
      <c r="BS134" s="759" t="n"/>
      <c r="BT134" s="759" t="n"/>
      <c r="BU134" s="759" t="n"/>
      <c r="BV134" s="759" t="n"/>
      <c r="BW134" s="759" t="n"/>
      <c r="BX134" s="759" t="n"/>
      <c r="BY134" s="759" t="n"/>
      <c r="BZ134" s="759" t="n"/>
      <c r="CA134" s="759" t="n"/>
      <c r="ER134" s="759" t="n"/>
      <c r="ES134" s="759" t="n"/>
      <c r="ET134" s="759" t="n"/>
      <c r="EU134" s="759" t="n"/>
      <c r="EV134" s="759" t="n"/>
      <c r="EW134" s="759" t="n"/>
      <c r="EX134" s="759" t="n"/>
      <c r="EY134" s="759" t="n"/>
      <c r="EZ134" s="759" t="n"/>
      <c r="FA134" s="759" t="n"/>
      <c r="FB134" s="759" t="n"/>
      <c r="FC134" s="759" t="n"/>
      <c r="FD134" s="759" t="n"/>
      <c r="FE134" s="759" t="n"/>
      <c r="FF134" s="759" t="n"/>
      <c r="HW134" s="759" t="n"/>
      <c r="HX134" s="759" t="n"/>
      <c r="HY134" s="759" t="n"/>
      <c r="HZ134" s="759" t="n"/>
      <c r="IA134" s="759" t="n"/>
      <c r="IB134" s="759" t="n"/>
      <c r="IC134" s="759" t="n"/>
      <c r="ID134" s="759" t="n"/>
      <c r="IE134" s="759" t="n"/>
      <c r="IF134" s="759" t="n"/>
      <c r="IG134" s="759" t="n"/>
      <c r="IH134" s="759" t="n"/>
      <c r="II134" s="759" t="n"/>
      <c r="IJ134" s="759" t="n"/>
      <c r="IK134" s="759" t="n"/>
      <c r="LB134" s="759" t="n"/>
      <c r="LC134" s="759" t="n"/>
      <c r="LD134" s="759" t="n"/>
      <c r="LE134" s="759" t="n"/>
      <c r="LF134" s="759" t="n"/>
      <c r="LG134" s="759" t="n"/>
      <c r="LH134" s="759" t="n"/>
      <c r="LI134" s="759" t="n"/>
      <c r="LJ134" s="759" t="n"/>
      <c r="LK134" s="759" t="n"/>
      <c r="LL134" s="759" t="n"/>
      <c r="LM134" s="759" t="n"/>
      <c r="LN134" s="759" t="n"/>
      <c r="LO134" s="759" t="n"/>
      <c r="LP134" s="759" t="n"/>
      <c r="OG134" s="759" t="n"/>
      <c r="OH134" s="759" t="n"/>
      <c r="OI134" s="759" t="n"/>
      <c r="OJ134" s="759" t="n"/>
      <c r="OK134" s="759" t="n"/>
      <c r="OL134" s="759" t="n"/>
      <c r="OM134" s="759" t="n"/>
      <c r="ON134" s="759" t="n"/>
      <c r="OO134" s="759" t="n"/>
      <c r="OP134" s="759" t="n"/>
      <c r="OQ134" s="759" t="n"/>
      <c r="OR134" s="759" t="n"/>
      <c r="OS134" s="759" t="n"/>
      <c r="OT134" s="759" t="n"/>
      <c r="OU134" s="759" t="n"/>
    </row>
    <row r="135">
      <c r="A135" s="0" t="n">
        <v>11</v>
      </c>
      <c r="B135" s="0" t="n">
        <v>185</v>
      </c>
      <c r="C135" s="0" t="inlineStr">
        <is>
          <t>가</t>
        </is>
      </c>
      <c r="D135" s="0" t="inlineStr">
        <is>
          <t>고려대</t>
        </is>
      </c>
      <c r="E135" s="232" t="inlineStr">
        <is>
          <t>경영대학</t>
        </is>
      </c>
      <c r="F135" s="0" t="inlineStr">
        <is>
          <t>통합</t>
        </is>
      </c>
      <c r="G135" s="0" t="n">
        <v>1</v>
      </c>
      <c r="H135" s="0" t="n">
        <v>661.049</v>
      </c>
      <c r="I135" s="0" t="n">
        <v>659.71</v>
      </c>
      <c r="J135" s="0" t="n">
        <v>658.287</v>
      </c>
      <c r="K135" s="0" t="n">
        <v>654.064</v>
      </c>
      <c r="L135" s="0" t="n">
        <v>651.884</v>
      </c>
      <c r="M135" s="233" t="inlineStr">
        <is>
          <t>표점</t>
        </is>
      </c>
      <c r="N135" s="233" t="inlineStr">
        <is>
          <t>변표</t>
        </is>
      </c>
      <c r="O135" s="3" t="inlineStr">
        <is>
          <t>가100</t>
        </is>
      </c>
      <c r="BM135" s="759" t="n"/>
      <c r="BN135" s="759" t="n"/>
      <c r="BO135" s="759" t="n"/>
      <c r="BP135" s="759" t="n"/>
      <c r="BQ135" s="759" t="n"/>
      <c r="BR135" s="759" t="n"/>
      <c r="BS135" s="759" t="n"/>
      <c r="BT135" s="759" t="n"/>
      <c r="BU135" s="759" t="n"/>
      <c r="BV135" s="759" t="n"/>
      <c r="BW135" s="759" t="n"/>
      <c r="BX135" s="759" t="n"/>
      <c r="BY135" s="759" t="n"/>
      <c r="BZ135" s="759" t="n"/>
      <c r="CA135" s="759" t="n"/>
      <c r="ER135" s="759" t="n"/>
      <c r="ES135" s="759" t="n"/>
      <c r="ET135" s="759" t="n"/>
      <c r="EU135" s="759" t="n"/>
      <c r="EV135" s="759" t="n"/>
      <c r="EW135" s="759" t="n"/>
      <c r="EX135" s="759" t="n"/>
      <c r="EY135" s="759" t="n"/>
      <c r="EZ135" s="759" t="n"/>
      <c r="FA135" s="759" t="n"/>
      <c r="FB135" s="759" t="n"/>
      <c r="FC135" s="759" t="n"/>
      <c r="FD135" s="759" t="n"/>
      <c r="FE135" s="759" t="n"/>
      <c r="FF135" s="759" t="n"/>
      <c r="HW135" s="759" t="n"/>
      <c r="HX135" s="759" t="n"/>
      <c r="HY135" s="759" t="n"/>
      <c r="HZ135" s="759" t="n"/>
      <c r="IA135" s="759" t="n"/>
      <c r="IB135" s="759" t="n"/>
      <c r="IC135" s="759" t="n"/>
      <c r="ID135" s="759" t="n"/>
      <c r="IE135" s="759" t="n"/>
      <c r="IF135" s="759" t="n"/>
      <c r="IG135" s="759" t="n"/>
      <c r="IH135" s="759" t="n"/>
      <c r="II135" s="759" t="n"/>
      <c r="IJ135" s="759" t="n"/>
      <c r="IK135" s="759" t="n"/>
      <c r="LB135" s="759" t="n"/>
      <c r="LC135" s="759" t="n"/>
      <c r="LD135" s="759" t="n"/>
      <c r="LE135" s="759" t="n"/>
      <c r="LF135" s="759" t="n"/>
      <c r="LG135" s="759" t="n"/>
      <c r="LH135" s="759" t="n"/>
      <c r="LI135" s="759" t="n"/>
      <c r="LJ135" s="759" t="n"/>
      <c r="LK135" s="759" t="n"/>
      <c r="LL135" s="759" t="n"/>
      <c r="LM135" s="759" t="n"/>
      <c r="LN135" s="759" t="n"/>
      <c r="LO135" s="759" t="n"/>
      <c r="LP135" s="759" t="n"/>
      <c r="OG135" s="759" t="n"/>
      <c r="OH135" s="759" t="n"/>
      <c r="OI135" s="759" t="n"/>
      <c r="OJ135" s="759" t="n"/>
      <c r="OK135" s="759" t="n"/>
      <c r="OL135" s="759" t="n"/>
      <c r="OM135" s="759" t="n"/>
      <c r="ON135" s="759" t="n"/>
      <c r="OO135" s="759" t="n"/>
      <c r="OP135" s="759" t="n"/>
      <c r="OQ135" s="759" t="n"/>
      <c r="OR135" s="759" t="n"/>
      <c r="OS135" s="759" t="n"/>
      <c r="OT135" s="759" t="n"/>
      <c r="OU135" s="759" t="n"/>
    </row>
    <row r="136">
      <c r="A136" s="0" t="n">
        <v>11</v>
      </c>
      <c r="B136" s="0" t="n">
        <v>187</v>
      </c>
      <c r="C136" s="0" t="inlineStr">
        <is>
          <t>가</t>
        </is>
      </c>
      <c r="D136" s="0" t="inlineStr">
        <is>
          <t>고려대</t>
        </is>
      </c>
      <c r="E136" s="232" t="inlineStr">
        <is>
          <t>통계학과</t>
        </is>
      </c>
      <c r="F136" s="0" t="inlineStr">
        <is>
          <t>통합</t>
        </is>
      </c>
      <c r="G136" s="0" t="n">
        <v>1</v>
      </c>
      <c r="H136" s="0" t="n">
        <v>661.371</v>
      </c>
      <c r="I136" s="0" t="n">
        <v>659.207</v>
      </c>
      <c r="J136" s="0" t="n">
        <v>657.843</v>
      </c>
      <c r="K136" s="0" t="n">
        <v>655.183</v>
      </c>
      <c r="L136" s="0" t="n">
        <v>653.409</v>
      </c>
      <c r="M136" s="233" t="inlineStr">
        <is>
          <t>표점</t>
        </is>
      </c>
      <c r="N136" s="233" t="inlineStr">
        <is>
          <t>변표</t>
        </is>
      </c>
      <c r="O136" s="3" t="inlineStr">
        <is>
          <t>가101</t>
        </is>
      </c>
      <c r="BM136" s="759" t="n"/>
      <c r="BN136" s="759" t="n"/>
      <c r="BO136" s="759" t="n"/>
      <c r="BP136" s="759" t="n"/>
      <c r="BQ136" s="759" t="n"/>
      <c r="BR136" s="759" t="n"/>
      <c r="BS136" s="759" t="n"/>
      <c r="BT136" s="759" t="n"/>
      <c r="BU136" s="759" t="n"/>
      <c r="BV136" s="759" t="n"/>
      <c r="BW136" s="759" t="n"/>
      <c r="BX136" s="759" t="n"/>
      <c r="BY136" s="759" t="n"/>
      <c r="BZ136" s="759" t="n"/>
      <c r="CA136" s="759" t="n"/>
      <c r="ER136" s="759" t="n"/>
      <c r="ES136" s="759" t="n"/>
      <c r="ET136" s="759" t="n"/>
      <c r="EU136" s="759" t="n"/>
      <c r="EV136" s="759" t="n"/>
      <c r="EW136" s="759" t="n"/>
      <c r="EX136" s="759" t="n"/>
      <c r="EY136" s="759" t="n"/>
      <c r="EZ136" s="759" t="n"/>
      <c r="FA136" s="759" t="n"/>
      <c r="FB136" s="759" t="n"/>
      <c r="FC136" s="759" t="n"/>
      <c r="FD136" s="759" t="n"/>
      <c r="FE136" s="759" t="n"/>
      <c r="FF136" s="759" t="n"/>
      <c r="HW136" s="759" t="n"/>
      <c r="HX136" s="759" t="n"/>
      <c r="HY136" s="759" t="n"/>
      <c r="HZ136" s="759" t="n"/>
      <c r="IA136" s="759" t="n"/>
      <c r="IB136" s="759" t="n"/>
      <c r="IC136" s="759" t="n"/>
      <c r="ID136" s="759" t="n"/>
      <c r="IE136" s="759" t="n"/>
      <c r="IF136" s="759" t="n"/>
      <c r="IG136" s="759" t="n"/>
      <c r="IH136" s="759" t="n"/>
      <c r="II136" s="759" t="n"/>
      <c r="IJ136" s="759" t="n"/>
      <c r="IK136" s="759" t="n"/>
      <c r="LB136" s="759" t="n"/>
      <c r="LC136" s="759" t="n"/>
      <c r="LD136" s="759" t="n"/>
      <c r="LE136" s="759" t="n"/>
      <c r="LF136" s="759" t="n"/>
      <c r="LG136" s="759" t="n"/>
      <c r="LH136" s="759" t="n"/>
      <c r="LI136" s="759" t="n"/>
      <c r="LJ136" s="759" t="n"/>
      <c r="LK136" s="759" t="n"/>
      <c r="LL136" s="759" t="n"/>
      <c r="LM136" s="759" t="n"/>
      <c r="LN136" s="759" t="n"/>
      <c r="LO136" s="759" t="n"/>
      <c r="LP136" s="759" t="n"/>
      <c r="OG136" s="759" t="n"/>
      <c r="OH136" s="759" t="n"/>
      <c r="OI136" s="759" t="n"/>
      <c r="OJ136" s="759" t="n"/>
      <c r="OK136" s="759" t="n"/>
      <c r="OL136" s="759" t="n"/>
      <c r="OM136" s="759" t="n"/>
      <c r="ON136" s="759" t="n"/>
      <c r="OO136" s="759" t="n"/>
      <c r="OP136" s="759" t="n"/>
      <c r="OQ136" s="759" t="n"/>
      <c r="OR136" s="759" t="n"/>
      <c r="OS136" s="759" t="n"/>
      <c r="OT136" s="759" t="n"/>
      <c r="OU136" s="759" t="n"/>
    </row>
    <row r="137">
      <c r="A137" s="0" t="n">
        <v>11</v>
      </c>
      <c r="B137" s="0" t="n">
        <v>183</v>
      </c>
      <c r="C137" s="0" t="inlineStr">
        <is>
          <t>가</t>
        </is>
      </c>
      <c r="D137" s="0" t="inlineStr">
        <is>
          <t>고려대</t>
        </is>
      </c>
      <c r="E137" s="232" t="inlineStr">
        <is>
          <t>자유전공학부</t>
        </is>
      </c>
      <c r="F137" s="0" t="inlineStr">
        <is>
          <t>통합</t>
        </is>
      </c>
      <c r="G137" s="0" t="n">
        <v>1</v>
      </c>
      <c r="H137" s="0" t="n">
        <v>659.029</v>
      </c>
      <c r="I137" s="0" t="n">
        <v>658.287</v>
      </c>
      <c r="J137" s="0" t="n">
        <v>656.829</v>
      </c>
      <c r="K137" s="0" t="n">
        <v>654.41</v>
      </c>
      <c r="L137" s="0" t="n">
        <v>652.42</v>
      </c>
      <c r="M137" s="233" t="inlineStr">
        <is>
          <t>표점</t>
        </is>
      </c>
      <c r="N137" s="233" t="inlineStr">
        <is>
          <t>변표</t>
        </is>
      </c>
      <c r="O137" s="3" t="inlineStr">
        <is>
          <t>가102</t>
        </is>
      </c>
      <c r="BM137" s="759" t="n"/>
      <c r="BN137" s="759" t="n"/>
      <c r="BO137" s="759" t="n"/>
      <c r="BP137" s="759" t="n"/>
      <c r="BQ137" s="759" t="n"/>
      <c r="BR137" s="759" t="n"/>
      <c r="BS137" s="759" t="n"/>
      <c r="BT137" s="759" t="n"/>
      <c r="BU137" s="759" t="n"/>
      <c r="BV137" s="759" t="n"/>
      <c r="BW137" s="759" t="n"/>
      <c r="BX137" s="759" t="n"/>
      <c r="BY137" s="759" t="n"/>
      <c r="BZ137" s="759" t="n"/>
      <c r="CA137" s="759" t="n"/>
      <c r="ER137" s="759" t="n"/>
      <c r="ES137" s="759" t="n"/>
      <c r="ET137" s="759" t="n"/>
      <c r="EU137" s="759" t="n"/>
      <c r="EV137" s="759" t="n"/>
      <c r="EW137" s="759" t="n"/>
      <c r="EX137" s="759" t="n"/>
      <c r="EY137" s="759" t="n"/>
      <c r="EZ137" s="759" t="n"/>
      <c r="FA137" s="759" t="n"/>
      <c r="FB137" s="759" t="n"/>
      <c r="FC137" s="759" t="n"/>
      <c r="FD137" s="759" t="n"/>
      <c r="FE137" s="759" t="n"/>
      <c r="FF137" s="759" t="n"/>
      <c r="HW137" s="759" t="n"/>
      <c r="HX137" s="759" t="n"/>
      <c r="HY137" s="759" t="n"/>
      <c r="HZ137" s="759" t="n"/>
      <c r="IA137" s="759" t="n"/>
      <c r="IB137" s="759" t="n"/>
      <c r="IC137" s="759" t="n"/>
      <c r="ID137" s="759" t="n"/>
      <c r="IE137" s="759" t="n"/>
      <c r="IF137" s="759" t="n"/>
      <c r="IG137" s="759" t="n"/>
      <c r="IH137" s="759" t="n"/>
      <c r="II137" s="759" t="n"/>
      <c r="IJ137" s="759" t="n"/>
      <c r="IK137" s="759" t="n"/>
      <c r="LB137" s="759" t="n"/>
      <c r="LC137" s="759" t="n"/>
      <c r="LD137" s="759" t="n"/>
      <c r="LE137" s="759" t="n"/>
      <c r="LF137" s="759" t="n"/>
      <c r="LG137" s="759" t="n"/>
      <c r="LH137" s="759" t="n"/>
      <c r="LI137" s="759" t="n"/>
      <c r="LJ137" s="759" t="n"/>
      <c r="LK137" s="759" t="n"/>
      <c r="LL137" s="759" t="n"/>
      <c r="LM137" s="759" t="n"/>
      <c r="LN137" s="759" t="n"/>
      <c r="LO137" s="759" t="n"/>
      <c r="LP137" s="759" t="n"/>
      <c r="OG137" s="759" t="n"/>
      <c r="OH137" s="759" t="n"/>
      <c r="OI137" s="759" t="n"/>
      <c r="OJ137" s="759" t="n"/>
      <c r="OK137" s="759" t="n"/>
      <c r="OL137" s="759" t="n"/>
      <c r="OM137" s="759" t="n"/>
      <c r="ON137" s="759" t="n"/>
      <c r="OO137" s="759" t="n"/>
      <c r="OP137" s="759" t="n"/>
      <c r="OQ137" s="759" t="n"/>
      <c r="OR137" s="759" t="n"/>
      <c r="OS137" s="759" t="n"/>
      <c r="OT137" s="759" t="n"/>
      <c r="OU137" s="759" t="n"/>
    </row>
    <row r="138">
      <c r="A138" s="0" t="n">
        <v>11</v>
      </c>
      <c r="B138" s="0" t="n">
        <v>186</v>
      </c>
      <c r="C138" s="0" t="inlineStr">
        <is>
          <t>가</t>
        </is>
      </c>
      <c r="D138" s="0" t="inlineStr">
        <is>
          <t>고려대</t>
        </is>
      </c>
      <c r="E138" s="232" t="inlineStr">
        <is>
          <t>식품자원경제학과</t>
        </is>
      </c>
      <c r="F138" s="0" t="inlineStr">
        <is>
          <t>통합</t>
        </is>
      </c>
      <c r="G138" s="0" t="n">
        <v>1</v>
      </c>
      <c r="H138" s="0" t="n">
        <v>658.703</v>
      </c>
      <c r="I138" s="0" t="n">
        <v>657.129</v>
      </c>
      <c r="J138" s="0" t="n">
        <v>655.183</v>
      </c>
      <c r="K138" s="0" t="n">
        <v>653.529</v>
      </c>
      <c r="L138" s="0" t="n">
        <v>651.884</v>
      </c>
      <c r="M138" s="233" t="inlineStr">
        <is>
          <t>표점</t>
        </is>
      </c>
      <c r="N138" s="233" t="inlineStr">
        <is>
          <t>변표</t>
        </is>
      </c>
      <c r="O138" s="3" t="inlineStr">
        <is>
          <t>가103</t>
        </is>
      </c>
      <c r="BM138" s="759" t="n"/>
      <c r="BN138" s="759" t="n"/>
      <c r="BO138" s="759" t="n"/>
      <c r="BP138" s="759" t="n"/>
      <c r="BQ138" s="759" t="n"/>
      <c r="BR138" s="759" t="n"/>
      <c r="BS138" s="759" t="n"/>
      <c r="BT138" s="759" t="n"/>
      <c r="BU138" s="759" t="n"/>
      <c r="BV138" s="759" t="n"/>
      <c r="BW138" s="759" t="n"/>
      <c r="BX138" s="759" t="n"/>
      <c r="BY138" s="759" t="n"/>
      <c r="BZ138" s="759" t="n"/>
      <c r="CA138" s="759" t="n"/>
      <c r="ER138" s="759" t="n"/>
      <c r="ES138" s="759" t="n"/>
      <c r="ET138" s="759" t="n"/>
      <c r="EU138" s="759" t="n"/>
      <c r="EV138" s="759" t="n"/>
      <c r="EW138" s="759" t="n"/>
      <c r="EX138" s="759" t="n"/>
      <c r="EY138" s="759" t="n"/>
      <c r="EZ138" s="759" t="n"/>
      <c r="FA138" s="759" t="n"/>
      <c r="FB138" s="759" t="n"/>
      <c r="FC138" s="759" t="n"/>
      <c r="FD138" s="759" t="n"/>
      <c r="FE138" s="759" t="n"/>
      <c r="FF138" s="759" t="n"/>
      <c r="HW138" s="759" t="n"/>
      <c r="HX138" s="759" t="n"/>
      <c r="HY138" s="759" t="n"/>
      <c r="HZ138" s="759" t="n"/>
      <c r="IA138" s="759" t="n"/>
      <c r="IB138" s="759" t="n"/>
      <c r="IC138" s="759" t="n"/>
      <c r="ID138" s="759" t="n"/>
      <c r="IE138" s="759" t="n"/>
      <c r="IF138" s="759" t="n"/>
      <c r="IG138" s="759" t="n"/>
      <c r="IH138" s="759" t="n"/>
      <c r="II138" s="759" t="n"/>
      <c r="IJ138" s="759" t="n"/>
      <c r="IK138" s="759" t="n"/>
      <c r="LB138" s="759" t="n"/>
      <c r="LC138" s="759" t="n"/>
      <c r="LD138" s="759" t="n"/>
      <c r="LE138" s="759" t="n"/>
      <c r="LF138" s="759" t="n"/>
      <c r="LG138" s="759" t="n"/>
      <c r="LH138" s="759" t="n"/>
      <c r="LI138" s="759" t="n"/>
      <c r="LJ138" s="759" t="n"/>
      <c r="LK138" s="759" t="n"/>
      <c r="LL138" s="759" t="n"/>
      <c r="LM138" s="759" t="n"/>
      <c r="LN138" s="759" t="n"/>
      <c r="LO138" s="759" t="n"/>
      <c r="LP138" s="759" t="n"/>
      <c r="OG138" s="759" t="n"/>
      <c r="OH138" s="759" t="n"/>
      <c r="OI138" s="759" t="n"/>
      <c r="OJ138" s="759" t="n"/>
      <c r="OK138" s="759" t="n"/>
      <c r="OL138" s="759" t="n"/>
      <c r="OM138" s="759" t="n"/>
      <c r="ON138" s="759" t="n"/>
      <c r="OO138" s="759" t="n"/>
      <c r="OP138" s="759" t="n"/>
      <c r="OQ138" s="759" t="n"/>
      <c r="OR138" s="759" t="n"/>
      <c r="OS138" s="759" t="n"/>
      <c r="OT138" s="759" t="n"/>
      <c r="OU138" s="759" t="n"/>
    </row>
    <row r="139">
      <c r="A139" s="0" t="n">
        <v>11</v>
      </c>
      <c r="B139" s="0" t="n">
        <v>190</v>
      </c>
      <c r="C139" s="0" t="inlineStr">
        <is>
          <t>가</t>
        </is>
      </c>
      <c r="D139" s="0" t="inlineStr">
        <is>
          <t>고려대</t>
        </is>
      </c>
      <c r="E139" s="232" t="inlineStr">
        <is>
          <t>미디어학부</t>
        </is>
      </c>
      <c r="F139" s="0" t="inlineStr">
        <is>
          <t>통합</t>
        </is>
      </c>
      <c r="G139" s="0" t="n">
        <v>1</v>
      </c>
      <c r="H139" s="0" t="n">
        <v>659.029</v>
      </c>
      <c r="I139" s="0" t="n">
        <v>657.129</v>
      </c>
      <c r="J139" s="0" t="n">
        <v>654.41</v>
      </c>
      <c r="K139" s="0" t="n">
        <v>653.409</v>
      </c>
      <c r="L139" s="0" t="n">
        <v>652.42</v>
      </c>
      <c r="M139" s="233" t="inlineStr">
        <is>
          <t>표점</t>
        </is>
      </c>
      <c r="N139" s="233" t="inlineStr">
        <is>
          <t>변표</t>
        </is>
      </c>
      <c r="O139" s="3" t="inlineStr">
        <is>
          <t>가104</t>
        </is>
      </c>
      <c r="BM139" s="759" t="n"/>
      <c r="BN139" s="759" t="n"/>
      <c r="BO139" s="759" t="n"/>
      <c r="BP139" s="759" t="n"/>
      <c r="BQ139" s="759" t="n"/>
      <c r="BR139" s="759" t="n"/>
      <c r="BS139" s="759" t="n"/>
      <c r="BT139" s="759" t="n"/>
      <c r="BU139" s="759" t="n"/>
      <c r="BV139" s="759" t="n"/>
      <c r="BW139" s="759" t="n"/>
      <c r="BX139" s="759" t="n"/>
      <c r="BY139" s="759" t="n"/>
      <c r="BZ139" s="759" t="n"/>
      <c r="CA139" s="759" t="n"/>
      <c r="ER139" s="759" t="n"/>
      <c r="ES139" s="759" t="n"/>
      <c r="ET139" s="759" t="n"/>
      <c r="EU139" s="759" t="n"/>
      <c r="EV139" s="759" t="n"/>
      <c r="EW139" s="759" t="n"/>
      <c r="EX139" s="759" t="n"/>
      <c r="EY139" s="759" t="n"/>
      <c r="EZ139" s="759" t="n"/>
      <c r="FA139" s="759" t="n"/>
      <c r="FB139" s="759" t="n"/>
      <c r="FC139" s="759" t="n"/>
      <c r="FD139" s="759" t="n"/>
      <c r="FE139" s="759" t="n"/>
      <c r="FF139" s="759" t="n"/>
      <c r="HW139" s="759" t="n"/>
      <c r="HX139" s="759" t="n"/>
      <c r="HY139" s="759" t="n"/>
      <c r="HZ139" s="759" t="n"/>
      <c r="IA139" s="759" t="n"/>
      <c r="IB139" s="759" t="n"/>
      <c r="IC139" s="759" t="n"/>
      <c r="ID139" s="759" t="n"/>
      <c r="IE139" s="759" t="n"/>
      <c r="IF139" s="759" t="n"/>
      <c r="IG139" s="759" t="n"/>
      <c r="IH139" s="759" t="n"/>
      <c r="II139" s="759" t="n"/>
      <c r="IJ139" s="759" t="n"/>
      <c r="IK139" s="759" t="n"/>
      <c r="LB139" s="759" t="n"/>
      <c r="LC139" s="759" t="n"/>
      <c r="LD139" s="759" t="n"/>
      <c r="LE139" s="759" t="n"/>
      <c r="LF139" s="759" t="n"/>
      <c r="LG139" s="759" t="n"/>
      <c r="LH139" s="759" t="n"/>
      <c r="LI139" s="759" t="n"/>
      <c r="LJ139" s="759" t="n"/>
      <c r="LK139" s="759" t="n"/>
      <c r="LL139" s="759" t="n"/>
      <c r="LM139" s="759" t="n"/>
      <c r="LN139" s="759" t="n"/>
      <c r="LO139" s="759" t="n"/>
      <c r="LP139" s="759" t="n"/>
      <c r="OG139" s="759" t="n"/>
      <c r="OH139" s="759" t="n"/>
      <c r="OI139" s="759" t="n"/>
      <c r="OJ139" s="759" t="n"/>
      <c r="OK139" s="759" t="n"/>
      <c r="OL139" s="759" t="n"/>
      <c r="OM139" s="759" t="n"/>
      <c r="ON139" s="759" t="n"/>
      <c r="OO139" s="759" t="n"/>
      <c r="OP139" s="759" t="n"/>
      <c r="OQ139" s="759" t="n"/>
      <c r="OR139" s="759" t="n"/>
      <c r="OS139" s="759" t="n"/>
      <c r="OT139" s="759" t="n"/>
      <c r="OU139" s="759" t="n"/>
    </row>
    <row r="140">
      <c r="A140" s="0" t="n">
        <v>11</v>
      </c>
      <c r="B140" s="0" t="n">
        <v>196</v>
      </c>
      <c r="C140" s="0" t="inlineStr">
        <is>
          <t>가</t>
        </is>
      </c>
      <c r="D140" s="0" t="inlineStr">
        <is>
          <t>고려대</t>
        </is>
      </c>
      <c r="E140" s="232" t="inlineStr">
        <is>
          <t>행정학과</t>
        </is>
      </c>
      <c r="F140" s="0" t="inlineStr">
        <is>
          <t>통합</t>
        </is>
      </c>
      <c r="G140" s="0" t="n">
        <v>1</v>
      </c>
      <c r="H140" s="0" t="n">
        <v>658.703</v>
      </c>
      <c r="I140" s="0" t="n">
        <v>657.843</v>
      </c>
      <c r="J140" s="0" t="n">
        <v>654.23</v>
      </c>
      <c r="K140" s="0" t="n">
        <v>653.409</v>
      </c>
      <c r="L140" s="0" t="n">
        <v>652.443</v>
      </c>
      <c r="M140" s="233" t="inlineStr">
        <is>
          <t>표점</t>
        </is>
      </c>
      <c r="N140" s="233" t="inlineStr">
        <is>
          <t>변표</t>
        </is>
      </c>
      <c r="O140" s="3" t="inlineStr">
        <is>
          <t>가105</t>
        </is>
      </c>
      <c r="BM140" s="759" t="n"/>
      <c r="BN140" s="759" t="n"/>
      <c r="BO140" s="759" t="n"/>
      <c r="BP140" s="759" t="n"/>
      <c r="BQ140" s="759" t="n"/>
      <c r="BR140" s="759" t="n"/>
      <c r="BS140" s="759" t="n"/>
      <c r="BT140" s="759" t="n"/>
      <c r="BU140" s="759" t="n"/>
      <c r="BV140" s="759" t="n"/>
      <c r="BW140" s="759" t="n"/>
      <c r="BX140" s="759" t="n"/>
      <c r="BY140" s="759" t="n"/>
      <c r="BZ140" s="759" t="n"/>
      <c r="CA140" s="759" t="n"/>
      <c r="ER140" s="759" t="n"/>
      <c r="ES140" s="759" t="n"/>
      <c r="ET140" s="759" t="n"/>
      <c r="EU140" s="759" t="n"/>
      <c r="EV140" s="759" t="n"/>
      <c r="EW140" s="759" t="n"/>
      <c r="EX140" s="759" t="n"/>
      <c r="EY140" s="759" t="n"/>
      <c r="EZ140" s="759" t="n"/>
      <c r="FA140" s="759" t="n"/>
      <c r="FB140" s="759" t="n"/>
      <c r="FC140" s="759" t="n"/>
      <c r="FD140" s="759" t="n"/>
      <c r="FE140" s="759" t="n"/>
      <c r="FF140" s="759" t="n"/>
      <c r="HW140" s="759" t="n"/>
      <c r="HX140" s="759" t="n"/>
      <c r="HY140" s="759" t="n"/>
      <c r="HZ140" s="759" t="n"/>
      <c r="IA140" s="759" t="n"/>
      <c r="IB140" s="759" t="n"/>
      <c r="IC140" s="759" t="n"/>
      <c r="ID140" s="759" t="n"/>
      <c r="IE140" s="759" t="n"/>
      <c r="IF140" s="759" t="n"/>
      <c r="IG140" s="759" t="n"/>
      <c r="IH140" s="759" t="n"/>
      <c r="II140" s="759" t="n"/>
      <c r="IJ140" s="759" t="n"/>
      <c r="IK140" s="759" t="n"/>
      <c r="LB140" s="759" t="n"/>
      <c r="LC140" s="759" t="n"/>
      <c r="LD140" s="759" t="n"/>
      <c r="LE140" s="759" t="n"/>
      <c r="LF140" s="759" t="n"/>
      <c r="LG140" s="759" t="n"/>
      <c r="LH140" s="759" t="n"/>
      <c r="LI140" s="759" t="n"/>
      <c r="LJ140" s="759" t="n"/>
      <c r="LK140" s="759" t="n"/>
      <c r="LL140" s="759" t="n"/>
      <c r="LM140" s="759" t="n"/>
      <c r="LN140" s="759" t="n"/>
      <c r="LO140" s="759" t="n"/>
      <c r="LP140" s="759" t="n"/>
      <c r="OG140" s="759" t="n"/>
      <c r="OH140" s="759" t="n"/>
      <c r="OI140" s="759" t="n"/>
      <c r="OJ140" s="759" t="n"/>
      <c r="OK140" s="759" t="n"/>
      <c r="OL140" s="759" t="n"/>
      <c r="OM140" s="759" t="n"/>
      <c r="ON140" s="759" t="n"/>
      <c r="OO140" s="759" t="n"/>
      <c r="OP140" s="759" t="n"/>
      <c r="OQ140" s="759" t="n"/>
      <c r="OR140" s="759" t="n"/>
      <c r="OS140" s="759" t="n"/>
      <c r="OT140" s="759" t="n"/>
      <c r="OU140" s="759" t="n"/>
    </row>
    <row r="141">
      <c r="A141" s="0" t="n">
        <v>11</v>
      </c>
      <c r="B141" s="0" t="n">
        <v>188</v>
      </c>
      <c r="C141" s="0" t="inlineStr">
        <is>
          <t>가</t>
        </is>
      </c>
      <c r="D141" s="0" t="inlineStr">
        <is>
          <t>고려대</t>
        </is>
      </c>
      <c r="E141" s="232" t="inlineStr">
        <is>
          <t>심리학부</t>
        </is>
      </c>
      <c r="F141" s="0" t="inlineStr">
        <is>
          <t>통합</t>
        </is>
      </c>
      <c r="G141" s="0" t="n">
        <v>1</v>
      </c>
      <c r="H141" s="0" t="n">
        <v>658.287</v>
      </c>
      <c r="I141" s="0" t="n">
        <v>655.826</v>
      </c>
      <c r="J141" s="0" t="n">
        <v>654.064</v>
      </c>
      <c r="K141" s="0" t="n">
        <v>652.443</v>
      </c>
      <c r="L141" s="0" t="n">
        <v>650.937</v>
      </c>
      <c r="M141" s="233" t="inlineStr">
        <is>
          <t>표점</t>
        </is>
      </c>
      <c r="N141" s="233" t="inlineStr">
        <is>
          <t>변표</t>
        </is>
      </c>
      <c r="O141" s="3" t="inlineStr">
        <is>
          <t>가106</t>
        </is>
      </c>
      <c r="BM141" s="759" t="n"/>
      <c r="BN141" s="759" t="n"/>
      <c r="BO141" s="759" t="n"/>
      <c r="BP141" s="759" t="n"/>
      <c r="BQ141" s="759" t="n"/>
      <c r="BR141" s="759" t="n"/>
      <c r="BS141" s="759" t="n"/>
      <c r="BT141" s="759" t="n"/>
      <c r="BU141" s="759" t="n"/>
      <c r="BV141" s="759" t="n"/>
      <c r="BW141" s="759" t="n"/>
      <c r="BX141" s="759" t="n"/>
      <c r="BY141" s="759" t="n"/>
      <c r="BZ141" s="759" t="n"/>
      <c r="CA141" s="759" t="n"/>
      <c r="ER141" s="759" t="n"/>
      <c r="ES141" s="759" t="n"/>
      <c r="ET141" s="759" t="n"/>
      <c r="EU141" s="759" t="n"/>
      <c r="EV141" s="759" t="n"/>
      <c r="EW141" s="759" t="n"/>
      <c r="EX141" s="759" t="n"/>
      <c r="EY141" s="759" t="n"/>
      <c r="EZ141" s="759" t="n"/>
      <c r="FA141" s="759" t="n"/>
      <c r="FB141" s="759" t="n"/>
      <c r="FC141" s="759" t="n"/>
      <c r="FD141" s="759" t="n"/>
      <c r="FE141" s="759" t="n"/>
      <c r="FF141" s="759" t="n"/>
      <c r="HW141" s="759" t="n"/>
      <c r="HX141" s="759" t="n"/>
      <c r="HY141" s="759" t="n"/>
      <c r="HZ141" s="759" t="n"/>
      <c r="IA141" s="759" t="n"/>
      <c r="IB141" s="759" t="n"/>
      <c r="IC141" s="759" t="n"/>
      <c r="ID141" s="759" t="n"/>
      <c r="IE141" s="759" t="n"/>
      <c r="IF141" s="759" t="n"/>
      <c r="IG141" s="759" t="n"/>
      <c r="IH141" s="759" t="n"/>
      <c r="II141" s="759" t="n"/>
      <c r="IJ141" s="759" t="n"/>
      <c r="IK141" s="759" t="n"/>
      <c r="LB141" s="759" t="n"/>
      <c r="LC141" s="759" t="n"/>
      <c r="LD141" s="759" t="n"/>
      <c r="LE141" s="759" t="n"/>
      <c r="LF141" s="759" t="n"/>
      <c r="LG141" s="759" t="n"/>
      <c r="LH141" s="759" t="n"/>
      <c r="LI141" s="759" t="n"/>
      <c r="LJ141" s="759" t="n"/>
      <c r="LK141" s="759" t="n"/>
      <c r="LL141" s="759" t="n"/>
      <c r="LM141" s="759" t="n"/>
      <c r="LN141" s="759" t="n"/>
      <c r="LO141" s="759" t="n"/>
      <c r="LP141" s="759" t="n"/>
      <c r="OG141" s="759" t="n"/>
      <c r="OH141" s="759" t="n"/>
      <c r="OI141" s="759" t="n"/>
      <c r="OJ141" s="759" t="n"/>
      <c r="OK141" s="759" t="n"/>
      <c r="OL141" s="759" t="n"/>
      <c r="OM141" s="759" t="n"/>
      <c r="ON141" s="759" t="n"/>
      <c r="OO141" s="759" t="n"/>
      <c r="OP141" s="759" t="n"/>
      <c r="OQ141" s="759" t="n"/>
      <c r="OR141" s="759" t="n"/>
      <c r="OS141" s="759" t="n"/>
      <c r="OT141" s="759" t="n"/>
      <c r="OU141" s="759" t="n"/>
    </row>
    <row r="142">
      <c r="A142" s="0" t="n">
        <v>11</v>
      </c>
      <c r="B142" s="0" t="n">
        <v>201</v>
      </c>
      <c r="C142" s="0" t="inlineStr">
        <is>
          <t>가</t>
        </is>
      </c>
      <c r="D142" s="0" t="inlineStr">
        <is>
          <t>고려대</t>
        </is>
      </c>
      <c r="E142" s="232" t="inlineStr">
        <is>
          <t>정치외교학과</t>
        </is>
      </c>
      <c r="F142" s="0" t="inlineStr">
        <is>
          <t>통합</t>
        </is>
      </c>
      <c r="G142" s="0" t="n">
        <v>1</v>
      </c>
      <c r="H142" s="0" t="n">
        <v>657.129</v>
      </c>
      <c r="I142" s="0" t="n">
        <v>656.361</v>
      </c>
      <c r="J142" s="0" t="n">
        <v>654.064</v>
      </c>
      <c r="K142" s="0" t="n">
        <v>652.801</v>
      </c>
      <c r="L142" s="0" t="n">
        <v>651.884</v>
      </c>
      <c r="M142" s="233" t="inlineStr">
        <is>
          <t>표점</t>
        </is>
      </c>
      <c r="N142" s="233" t="inlineStr">
        <is>
          <t>변표</t>
        </is>
      </c>
      <c r="O142" s="3" t="inlineStr">
        <is>
          <t>가107</t>
        </is>
      </c>
      <c r="BM142" s="759" t="n"/>
      <c r="BN142" s="759" t="n"/>
      <c r="BO142" s="759" t="n"/>
      <c r="BP142" s="759" t="n"/>
      <c r="BQ142" s="759" t="n"/>
      <c r="BR142" s="759" t="n"/>
      <c r="BS142" s="759" t="n"/>
      <c r="BT142" s="759" t="n"/>
      <c r="BU142" s="759" t="n"/>
      <c r="BV142" s="759" t="n"/>
      <c r="BW142" s="759" t="n"/>
      <c r="BX142" s="759" t="n"/>
      <c r="BY142" s="759" t="n"/>
      <c r="BZ142" s="759" t="n"/>
      <c r="CA142" s="759" t="n"/>
      <c r="ER142" s="759" t="n"/>
      <c r="ES142" s="759" t="n"/>
      <c r="ET142" s="759" t="n"/>
      <c r="EU142" s="759" t="n"/>
      <c r="EV142" s="759" t="n"/>
      <c r="EW142" s="759" t="n"/>
      <c r="EX142" s="759" t="n"/>
      <c r="EY142" s="759" t="n"/>
      <c r="EZ142" s="759" t="n"/>
      <c r="FA142" s="759" t="n"/>
      <c r="FB142" s="759" t="n"/>
      <c r="FC142" s="759" t="n"/>
      <c r="FD142" s="759" t="n"/>
      <c r="FE142" s="759" t="n"/>
      <c r="FF142" s="759" t="n"/>
      <c r="HW142" s="759" t="n"/>
      <c r="HX142" s="759" t="n"/>
      <c r="HY142" s="759" t="n"/>
      <c r="HZ142" s="759" t="n"/>
      <c r="IA142" s="759" t="n"/>
      <c r="IB142" s="759" t="n"/>
      <c r="IC142" s="759" t="n"/>
      <c r="ID142" s="759" t="n"/>
      <c r="IE142" s="759" t="n"/>
      <c r="IF142" s="759" t="n"/>
      <c r="IG142" s="759" t="n"/>
      <c r="IH142" s="759" t="n"/>
      <c r="II142" s="759" t="n"/>
      <c r="IJ142" s="759" t="n"/>
      <c r="IK142" s="759" t="n"/>
      <c r="LB142" s="759" t="n"/>
      <c r="LC142" s="759" t="n"/>
      <c r="LD142" s="759" t="n"/>
      <c r="LE142" s="759" t="n"/>
      <c r="LF142" s="759" t="n"/>
      <c r="LG142" s="759" t="n"/>
      <c r="LH142" s="759" t="n"/>
      <c r="LI142" s="759" t="n"/>
      <c r="LJ142" s="759" t="n"/>
      <c r="LK142" s="759" t="n"/>
      <c r="LL142" s="759" t="n"/>
      <c r="LM142" s="759" t="n"/>
      <c r="LN142" s="759" t="n"/>
      <c r="LO142" s="759" t="n"/>
      <c r="LP142" s="759" t="n"/>
      <c r="OG142" s="759" t="n"/>
      <c r="OH142" s="759" t="n"/>
      <c r="OI142" s="759" t="n"/>
      <c r="OJ142" s="759" t="n"/>
      <c r="OK142" s="759" t="n"/>
      <c r="OL142" s="759" t="n"/>
      <c r="OM142" s="759" t="n"/>
      <c r="ON142" s="759" t="n"/>
      <c r="OO142" s="759" t="n"/>
      <c r="OP142" s="759" t="n"/>
      <c r="OQ142" s="759" t="n"/>
      <c r="OR142" s="759" t="n"/>
      <c r="OS142" s="759" t="n"/>
      <c r="OT142" s="759" t="n"/>
      <c r="OU142" s="759" t="n"/>
    </row>
    <row r="143">
      <c r="A143" s="0" t="n">
        <v>11</v>
      </c>
      <c r="B143" s="0" t="n">
        <v>200</v>
      </c>
      <c r="C143" s="0" t="inlineStr">
        <is>
          <t>가</t>
        </is>
      </c>
      <c r="D143" s="0" t="inlineStr">
        <is>
          <t>고려대</t>
        </is>
      </c>
      <c r="E143" s="232" t="inlineStr">
        <is>
          <t>사회학과</t>
        </is>
      </c>
      <c r="F143" s="0" t="inlineStr">
        <is>
          <t>통합</t>
        </is>
      </c>
      <c r="G143" s="0" t="n">
        <v>1</v>
      </c>
      <c r="H143" s="0" t="n">
        <v>655.826</v>
      </c>
      <c r="I143" s="0" t="n">
        <v>654.41</v>
      </c>
      <c r="J143" s="0" t="n">
        <v>653.409</v>
      </c>
      <c r="K143" s="0" t="n">
        <v>651.407</v>
      </c>
      <c r="L143" s="0" t="n">
        <v>649.836</v>
      </c>
      <c r="M143" s="233" t="inlineStr">
        <is>
          <t>표점</t>
        </is>
      </c>
      <c r="N143" s="233" t="inlineStr">
        <is>
          <t>변표</t>
        </is>
      </c>
      <c r="O143" s="3" t="inlineStr">
        <is>
          <t>가108</t>
        </is>
      </c>
      <c r="BM143" s="759" t="n"/>
      <c r="BN143" s="759" t="n"/>
      <c r="BO143" s="759" t="n"/>
      <c r="BP143" s="759" t="n"/>
      <c r="BQ143" s="759" t="n"/>
      <c r="BR143" s="759" t="n"/>
      <c r="BS143" s="759" t="n"/>
      <c r="BT143" s="759" t="n"/>
      <c r="BU143" s="759" t="n"/>
      <c r="BV143" s="759" t="n"/>
      <c r="BW143" s="759" t="n"/>
      <c r="BX143" s="759" t="n"/>
      <c r="BY143" s="759" t="n"/>
      <c r="BZ143" s="759" t="n"/>
      <c r="CA143" s="759" t="n"/>
      <c r="ER143" s="759" t="n"/>
      <c r="ES143" s="759" t="n"/>
      <c r="ET143" s="759" t="n"/>
      <c r="EU143" s="759" t="n"/>
      <c r="EV143" s="759" t="n"/>
      <c r="EW143" s="759" t="n"/>
      <c r="EX143" s="759" t="n"/>
      <c r="EY143" s="759" t="n"/>
      <c r="EZ143" s="759" t="n"/>
      <c r="FA143" s="759" t="n"/>
      <c r="FB143" s="759" t="n"/>
      <c r="FC143" s="759" t="n"/>
      <c r="FD143" s="759" t="n"/>
      <c r="FE143" s="759" t="n"/>
      <c r="FF143" s="759" t="n"/>
      <c r="HW143" s="759" t="n"/>
      <c r="HX143" s="759" t="n"/>
      <c r="HY143" s="759" t="n"/>
      <c r="HZ143" s="759" t="n"/>
      <c r="IA143" s="759" t="n"/>
      <c r="IB143" s="759" t="n"/>
      <c r="IC143" s="759" t="n"/>
      <c r="ID143" s="759" t="n"/>
      <c r="IE143" s="759" t="n"/>
      <c r="IF143" s="759" t="n"/>
      <c r="IG143" s="759" t="n"/>
      <c r="IH143" s="759" t="n"/>
      <c r="II143" s="759" t="n"/>
      <c r="IJ143" s="759" t="n"/>
      <c r="IK143" s="759" t="n"/>
      <c r="LB143" s="759" t="n"/>
      <c r="LC143" s="759" t="n"/>
      <c r="LD143" s="759" t="n"/>
      <c r="LE143" s="759" t="n"/>
      <c r="LF143" s="759" t="n"/>
      <c r="LG143" s="759" t="n"/>
      <c r="LH143" s="759" t="n"/>
      <c r="LI143" s="759" t="n"/>
      <c r="LJ143" s="759" t="n"/>
      <c r="LK143" s="759" t="n"/>
      <c r="LL143" s="759" t="n"/>
      <c r="LM143" s="759" t="n"/>
      <c r="LN143" s="759" t="n"/>
      <c r="LO143" s="759" t="n"/>
      <c r="LP143" s="759" t="n"/>
      <c r="OG143" s="759" t="n"/>
      <c r="OH143" s="759" t="n"/>
      <c r="OI143" s="759" t="n"/>
      <c r="OJ143" s="759" t="n"/>
      <c r="OK143" s="759" t="n"/>
      <c r="OL143" s="759" t="n"/>
      <c r="OM143" s="759" t="n"/>
      <c r="ON143" s="759" t="n"/>
      <c r="OO143" s="759" t="n"/>
      <c r="OP143" s="759" t="n"/>
      <c r="OQ143" s="759" t="n"/>
      <c r="OR143" s="759" t="n"/>
      <c r="OS143" s="759" t="n"/>
      <c r="OT143" s="759" t="n"/>
      <c r="OU143" s="759" t="n"/>
    </row>
    <row r="144">
      <c r="A144" s="0" t="n">
        <v>11</v>
      </c>
      <c r="B144" s="0" t="n">
        <v>191</v>
      </c>
      <c r="C144" s="0" t="inlineStr">
        <is>
          <t>가</t>
        </is>
      </c>
      <c r="D144" s="0" t="inlineStr">
        <is>
          <t>고려대</t>
        </is>
      </c>
      <c r="E144" s="232" t="inlineStr">
        <is>
          <t>보건정책관리학부</t>
        </is>
      </c>
      <c r="F144" s="0" t="inlineStr">
        <is>
          <t>통합</t>
        </is>
      </c>
      <c r="G144" s="0" t="n">
        <v>1</v>
      </c>
      <c r="H144" s="0" t="n">
        <v>656.829</v>
      </c>
      <c r="I144" s="0" t="n">
        <v>654.41</v>
      </c>
      <c r="J144" s="0" t="n">
        <v>652.563</v>
      </c>
      <c r="K144" s="0" t="n">
        <v>651.764</v>
      </c>
      <c r="L144" s="0" t="n">
        <v>650.46</v>
      </c>
      <c r="M144" s="233" t="inlineStr">
        <is>
          <t>표점</t>
        </is>
      </c>
      <c r="N144" s="233" t="inlineStr">
        <is>
          <t>변표</t>
        </is>
      </c>
      <c r="O144" s="3" t="inlineStr">
        <is>
          <t>가109</t>
        </is>
      </c>
      <c r="BM144" s="759" t="n"/>
      <c r="BN144" s="759" t="n"/>
      <c r="BO144" s="759" t="n"/>
      <c r="BP144" s="759" t="n"/>
      <c r="BQ144" s="759" t="n"/>
      <c r="BR144" s="759" t="n"/>
      <c r="BS144" s="759" t="n"/>
      <c r="BT144" s="759" t="n"/>
      <c r="BU144" s="759" t="n"/>
      <c r="BV144" s="759" t="n"/>
      <c r="BW144" s="759" t="n"/>
      <c r="BX144" s="759" t="n"/>
      <c r="BY144" s="759" t="n"/>
      <c r="BZ144" s="759" t="n"/>
      <c r="CA144" s="759" t="n"/>
      <c r="ER144" s="759" t="n"/>
      <c r="ES144" s="759" t="n"/>
      <c r="ET144" s="759" t="n"/>
      <c r="EU144" s="759" t="n"/>
      <c r="EV144" s="759" t="n"/>
      <c r="EW144" s="759" t="n"/>
      <c r="EX144" s="759" t="n"/>
      <c r="EY144" s="759" t="n"/>
      <c r="EZ144" s="759" t="n"/>
      <c r="FA144" s="759" t="n"/>
      <c r="FB144" s="759" t="n"/>
      <c r="FC144" s="759" t="n"/>
      <c r="FD144" s="759" t="n"/>
      <c r="FE144" s="759" t="n"/>
      <c r="FF144" s="759" t="n"/>
      <c r="HW144" s="759" t="n"/>
      <c r="HX144" s="759" t="n"/>
      <c r="HY144" s="759" t="n"/>
      <c r="HZ144" s="759" t="n"/>
      <c r="IA144" s="759" t="n"/>
      <c r="IB144" s="759" t="n"/>
      <c r="IC144" s="759" t="n"/>
      <c r="ID144" s="759" t="n"/>
      <c r="IE144" s="759" t="n"/>
      <c r="IF144" s="759" t="n"/>
      <c r="IG144" s="759" t="n"/>
      <c r="IH144" s="759" t="n"/>
      <c r="II144" s="759" t="n"/>
      <c r="IJ144" s="759" t="n"/>
      <c r="IK144" s="759" t="n"/>
      <c r="LB144" s="759" t="n"/>
      <c r="LC144" s="759" t="n"/>
      <c r="LD144" s="759" t="n"/>
      <c r="LE144" s="759" t="n"/>
      <c r="LF144" s="759" t="n"/>
      <c r="LG144" s="759" t="n"/>
      <c r="LH144" s="759" t="n"/>
      <c r="LI144" s="759" t="n"/>
      <c r="LJ144" s="759" t="n"/>
      <c r="LK144" s="759" t="n"/>
      <c r="LL144" s="759" t="n"/>
      <c r="LM144" s="759" t="n"/>
      <c r="LN144" s="759" t="n"/>
      <c r="LO144" s="759" t="n"/>
      <c r="LP144" s="759" t="n"/>
      <c r="OG144" s="759" t="n"/>
      <c r="OH144" s="759" t="n"/>
      <c r="OI144" s="759" t="n"/>
      <c r="OJ144" s="759" t="n"/>
      <c r="OK144" s="759" t="n"/>
      <c r="OL144" s="759" t="n"/>
      <c r="OM144" s="759" t="n"/>
      <c r="ON144" s="759" t="n"/>
      <c r="OO144" s="759" t="n"/>
      <c r="OP144" s="759" t="n"/>
      <c r="OQ144" s="759" t="n"/>
      <c r="OR144" s="759" t="n"/>
      <c r="OS144" s="759" t="n"/>
      <c r="OT144" s="759" t="n"/>
      <c r="OU144" s="759" t="n"/>
    </row>
    <row r="145">
      <c r="A145" s="0" t="n">
        <v>11</v>
      </c>
      <c r="B145" s="0" t="n">
        <v>195</v>
      </c>
      <c r="C145" s="0" t="inlineStr">
        <is>
          <t>가</t>
        </is>
      </c>
      <c r="D145" s="0" t="inlineStr">
        <is>
          <t>고려대</t>
        </is>
      </c>
      <c r="E145" s="232" t="inlineStr">
        <is>
          <t>교육학과</t>
        </is>
      </c>
      <c r="F145" s="0" t="inlineStr">
        <is>
          <t>통합</t>
        </is>
      </c>
      <c r="G145" s="0" t="n">
        <v>1</v>
      </c>
      <c r="H145" s="0" t="n">
        <v>655.349</v>
      </c>
      <c r="I145" s="0" t="n">
        <v>654.064</v>
      </c>
      <c r="J145" s="0" t="n">
        <v>652.563</v>
      </c>
      <c r="K145" s="0" t="n">
        <v>652.004</v>
      </c>
      <c r="L145" s="0" t="n">
        <v>650.937</v>
      </c>
      <c r="M145" s="233" t="inlineStr">
        <is>
          <t>표점</t>
        </is>
      </c>
      <c r="N145" s="233" t="inlineStr">
        <is>
          <t>변표</t>
        </is>
      </c>
      <c r="O145" s="3" t="inlineStr">
        <is>
          <t>가110</t>
        </is>
      </c>
      <c r="BM145" s="759" t="n"/>
      <c r="BN145" s="759" t="n"/>
      <c r="BO145" s="759" t="n"/>
      <c r="BP145" s="759" t="n"/>
      <c r="BQ145" s="759" t="n"/>
      <c r="BR145" s="759" t="n"/>
      <c r="BS145" s="759" t="n"/>
      <c r="BT145" s="759" t="n"/>
      <c r="BU145" s="759" t="n"/>
      <c r="BV145" s="759" t="n"/>
      <c r="BW145" s="759" t="n"/>
      <c r="BX145" s="759" t="n"/>
      <c r="BY145" s="759" t="n"/>
      <c r="BZ145" s="759" t="n"/>
      <c r="CA145" s="759" t="n"/>
      <c r="ER145" s="759" t="n"/>
      <c r="ES145" s="759" t="n"/>
      <c r="ET145" s="759" t="n"/>
      <c r="EU145" s="759" t="n"/>
      <c r="EV145" s="759" t="n"/>
      <c r="EW145" s="759" t="n"/>
      <c r="EX145" s="759" t="n"/>
      <c r="EY145" s="759" t="n"/>
      <c r="EZ145" s="759" t="n"/>
      <c r="FA145" s="759" t="n"/>
      <c r="FB145" s="759" t="n"/>
      <c r="FC145" s="759" t="n"/>
      <c r="FD145" s="759" t="n"/>
      <c r="FE145" s="759" t="n"/>
      <c r="FF145" s="759" t="n"/>
      <c r="HW145" s="759" t="n"/>
      <c r="HX145" s="759" t="n"/>
      <c r="HY145" s="759" t="n"/>
      <c r="HZ145" s="759" t="n"/>
      <c r="IA145" s="759" t="n"/>
      <c r="IB145" s="759" t="n"/>
      <c r="IC145" s="759" t="n"/>
      <c r="ID145" s="759" t="n"/>
      <c r="IE145" s="759" t="n"/>
      <c r="IF145" s="759" t="n"/>
      <c r="IG145" s="759" t="n"/>
      <c r="IH145" s="759" t="n"/>
      <c r="II145" s="759" t="n"/>
      <c r="IJ145" s="759" t="n"/>
      <c r="IK145" s="759" t="n"/>
      <c r="LB145" s="759" t="n"/>
      <c r="LC145" s="759" t="n"/>
      <c r="LD145" s="759" t="n"/>
      <c r="LE145" s="759" t="n"/>
      <c r="LF145" s="759" t="n"/>
      <c r="LG145" s="759" t="n"/>
      <c r="LH145" s="759" t="n"/>
      <c r="LI145" s="759" t="n"/>
      <c r="LJ145" s="759" t="n"/>
      <c r="LK145" s="759" t="n"/>
      <c r="LL145" s="759" t="n"/>
      <c r="LM145" s="759" t="n"/>
      <c r="LN145" s="759" t="n"/>
      <c r="LO145" s="759" t="n"/>
      <c r="LP145" s="759" t="n"/>
      <c r="OG145" s="759" t="n"/>
      <c r="OH145" s="759" t="n"/>
      <c r="OI145" s="759" t="n"/>
      <c r="OJ145" s="759" t="n"/>
      <c r="OK145" s="759" t="n"/>
      <c r="OL145" s="759" t="n"/>
      <c r="OM145" s="759" t="n"/>
      <c r="ON145" s="759" t="n"/>
      <c r="OO145" s="759" t="n"/>
      <c r="OP145" s="759" t="n"/>
      <c r="OQ145" s="759" t="n"/>
      <c r="OR145" s="759" t="n"/>
      <c r="OS145" s="759" t="n"/>
      <c r="OT145" s="759" t="n"/>
      <c r="OU145" s="759" t="n"/>
    </row>
    <row r="146">
      <c r="A146" s="0" t="n">
        <v>11</v>
      </c>
      <c r="B146" s="0" t="n">
        <v>205</v>
      </c>
      <c r="C146" s="0" t="inlineStr">
        <is>
          <t>가</t>
        </is>
      </c>
      <c r="D146" s="0" t="inlineStr">
        <is>
          <t>고려대</t>
        </is>
      </c>
      <c r="E146" s="232" t="inlineStr">
        <is>
          <t>간호대학</t>
        </is>
      </c>
      <c r="F146" s="0" t="inlineStr">
        <is>
          <t>통합</t>
        </is>
      </c>
      <c r="G146" s="0" t="n">
        <v>1</v>
      </c>
      <c r="H146" s="0" t="n">
        <v>653.529</v>
      </c>
      <c r="I146" s="0" t="n">
        <v>653.409</v>
      </c>
      <c r="J146" s="0" t="n">
        <v>652.563</v>
      </c>
      <c r="K146" s="0" t="n">
        <v>652.004</v>
      </c>
      <c r="L146" s="0" t="n">
        <v>651.057</v>
      </c>
      <c r="M146" s="233" t="inlineStr">
        <is>
          <t>표점</t>
        </is>
      </c>
      <c r="N146" s="233" t="inlineStr">
        <is>
          <t>변표</t>
        </is>
      </c>
      <c r="O146" s="3" t="inlineStr">
        <is>
          <t>가111</t>
        </is>
      </c>
      <c r="BM146" s="759" t="n"/>
      <c r="BN146" s="759" t="n"/>
      <c r="BO146" s="759" t="n"/>
      <c r="BP146" s="759" t="n"/>
      <c r="BQ146" s="759" t="n"/>
      <c r="BR146" s="759" t="n"/>
      <c r="BS146" s="759" t="n"/>
      <c r="BT146" s="759" t="n"/>
      <c r="BU146" s="759" t="n"/>
      <c r="BV146" s="759" t="n"/>
      <c r="BW146" s="759" t="n"/>
      <c r="BX146" s="759" t="n"/>
      <c r="BY146" s="759" t="n"/>
      <c r="BZ146" s="759" t="n"/>
      <c r="CA146" s="759" t="n"/>
      <c r="ER146" s="759" t="n"/>
      <c r="ES146" s="759" t="n"/>
      <c r="ET146" s="759" t="n"/>
      <c r="EU146" s="759" t="n"/>
      <c r="EV146" s="759" t="n"/>
      <c r="EW146" s="759" t="n"/>
      <c r="EX146" s="759" t="n"/>
      <c r="EY146" s="759" t="n"/>
      <c r="EZ146" s="759" t="n"/>
      <c r="FA146" s="759" t="n"/>
      <c r="FB146" s="759" t="n"/>
      <c r="FC146" s="759" t="n"/>
      <c r="FD146" s="759" t="n"/>
      <c r="FE146" s="759" t="n"/>
      <c r="FF146" s="759" t="n"/>
      <c r="HW146" s="759" t="n"/>
      <c r="HX146" s="759" t="n"/>
      <c r="HY146" s="759" t="n"/>
      <c r="HZ146" s="759" t="n"/>
      <c r="IA146" s="759" t="n"/>
      <c r="IB146" s="759" t="n"/>
      <c r="IC146" s="759" t="n"/>
      <c r="ID146" s="759" t="n"/>
      <c r="IE146" s="759" t="n"/>
      <c r="IF146" s="759" t="n"/>
      <c r="IG146" s="759" t="n"/>
      <c r="IH146" s="759" t="n"/>
      <c r="II146" s="759" t="n"/>
      <c r="IJ146" s="759" t="n"/>
      <c r="IK146" s="759" t="n"/>
      <c r="LB146" s="759" t="n"/>
      <c r="LC146" s="759" t="n"/>
      <c r="LD146" s="759" t="n"/>
      <c r="LE146" s="759" t="n"/>
      <c r="LF146" s="759" t="n"/>
      <c r="LG146" s="759" t="n"/>
      <c r="LH146" s="759" t="n"/>
      <c r="LI146" s="759" t="n"/>
      <c r="LJ146" s="759" t="n"/>
      <c r="LK146" s="759" t="n"/>
      <c r="LL146" s="759" t="n"/>
      <c r="LM146" s="759" t="n"/>
      <c r="LN146" s="759" t="n"/>
      <c r="LO146" s="759" t="n"/>
      <c r="LP146" s="759" t="n"/>
      <c r="OG146" s="759" t="n"/>
      <c r="OH146" s="759" t="n"/>
      <c r="OI146" s="759" t="n"/>
      <c r="OJ146" s="759" t="n"/>
      <c r="OK146" s="759" t="n"/>
      <c r="OL146" s="759" t="n"/>
      <c r="OM146" s="759" t="n"/>
      <c r="ON146" s="759" t="n"/>
      <c r="OO146" s="759" t="n"/>
      <c r="OP146" s="759" t="n"/>
      <c r="OQ146" s="759" t="n"/>
      <c r="OR146" s="759" t="n"/>
      <c r="OS146" s="759" t="n"/>
      <c r="OT146" s="759" t="n"/>
      <c r="OU146" s="759" t="n"/>
    </row>
    <row r="147">
      <c r="A147" s="0" t="n">
        <v>11</v>
      </c>
      <c r="B147" s="0" t="n">
        <v>209</v>
      </c>
      <c r="C147" s="0" t="inlineStr">
        <is>
          <t>가</t>
        </is>
      </c>
      <c r="D147" s="0" t="inlineStr">
        <is>
          <t>고려대</t>
        </is>
      </c>
      <c r="E147" s="232" t="inlineStr">
        <is>
          <t>철학과</t>
        </is>
      </c>
      <c r="F147" s="0" t="inlineStr">
        <is>
          <t>통합</t>
        </is>
      </c>
      <c r="G147" s="0" t="n">
        <v>1</v>
      </c>
      <c r="H147" s="0" t="n">
        <v>654.23</v>
      </c>
      <c r="I147" s="0" t="n">
        <v>653.409</v>
      </c>
      <c r="J147" s="0" t="n">
        <v>652.42</v>
      </c>
      <c r="K147" s="0" t="n">
        <v>651.764</v>
      </c>
      <c r="L147" s="0" t="n">
        <v>650.937</v>
      </c>
      <c r="M147" s="233" t="inlineStr">
        <is>
          <t>표점</t>
        </is>
      </c>
      <c r="N147" s="233" t="inlineStr">
        <is>
          <t>변표</t>
        </is>
      </c>
      <c r="O147" s="3" t="inlineStr">
        <is>
          <t>가112</t>
        </is>
      </c>
      <c r="BM147" s="759" t="n"/>
      <c r="BN147" s="759" t="n"/>
      <c r="BO147" s="759" t="n"/>
      <c r="BP147" s="759" t="n"/>
      <c r="BQ147" s="759" t="n"/>
      <c r="BR147" s="759" t="n"/>
      <c r="BS147" s="759" t="n"/>
      <c r="BT147" s="759" t="n"/>
      <c r="BU147" s="759" t="n"/>
      <c r="BV147" s="759" t="n"/>
      <c r="BW147" s="759" t="n"/>
      <c r="BX147" s="759" t="n"/>
      <c r="BY147" s="759" t="n"/>
      <c r="BZ147" s="759" t="n"/>
      <c r="CA147" s="759" t="n"/>
      <c r="ER147" s="759" t="n"/>
      <c r="ES147" s="759" t="n"/>
      <c r="ET147" s="759" t="n"/>
      <c r="EU147" s="759" t="n"/>
      <c r="EV147" s="759" t="n"/>
      <c r="EW147" s="759" t="n"/>
      <c r="EX147" s="759" t="n"/>
      <c r="EY147" s="759" t="n"/>
      <c r="EZ147" s="759" t="n"/>
      <c r="FA147" s="759" t="n"/>
      <c r="FB147" s="759" t="n"/>
      <c r="FC147" s="759" t="n"/>
      <c r="FD147" s="759" t="n"/>
      <c r="FE147" s="759" t="n"/>
      <c r="FF147" s="759" t="n"/>
      <c r="HW147" s="759" t="n"/>
      <c r="HX147" s="759" t="n"/>
      <c r="HY147" s="759" t="n"/>
      <c r="HZ147" s="759" t="n"/>
      <c r="IA147" s="759" t="n"/>
      <c r="IB147" s="759" t="n"/>
      <c r="IC147" s="759" t="n"/>
      <c r="ID147" s="759" t="n"/>
      <c r="IE147" s="759" t="n"/>
      <c r="IF147" s="759" t="n"/>
      <c r="IG147" s="759" t="n"/>
      <c r="IH147" s="759" t="n"/>
      <c r="II147" s="759" t="n"/>
      <c r="IJ147" s="759" t="n"/>
      <c r="IK147" s="759" t="n"/>
      <c r="LB147" s="759" t="n"/>
      <c r="LC147" s="759" t="n"/>
      <c r="LD147" s="759" t="n"/>
      <c r="LE147" s="759" t="n"/>
      <c r="LF147" s="759" t="n"/>
      <c r="LG147" s="759" t="n"/>
      <c r="LH147" s="759" t="n"/>
      <c r="LI147" s="759" t="n"/>
      <c r="LJ147" s="759" t="n"/>
      <c r="LK147" s="759" t="n"/>
      <c r="LL147" s="759" t="n"/>
      <c r="LM147" s="759" t="n"/>
      <c r="LN147" s="759" t="n"/>
      <c r="LO147" s="759" t="n"/>
      <c r="LP147" s="759" t="n"/>
      <c r="OG147" s="759" t="n"/>
      <c r="OH147" s="759" t="n"/>
      <c r="OI147" s="759" t="n"/>
      <c r="OJ147" s="759" t="n"/>
      <c r="OK147" s="759" t="n"/>
      <c r="OL147" s="759" t="n"/>
      <c r="OM147" s="759" t="n"/>
      <c r="ON147" s="759" t="n"/>
      <c r="OO147" s="759" t="n"/>
      <c r="OP147" s="759" t="n"/>
      <c r="OQ147" s="759" t="n"/>
      <c r="OR147" s="759" t="n"/>
      <c r="OS147" s="759" t="n"/>
      <c r="OT147" s="759" t="n"/>
      <c r="OU147" s="759" t="n"/>
    </row>
    <row r="148">
      <c r="A148" s="0" t="n">
        <v>11</v>
      </c>
      <c r="B148" s="0" t="n">
        <v>192</v>
      </c>
      <c r="C148" s="0" t="inlineStr">
        <is>
          <t>가</t>
        </is>
      </c>
      <c r="D148" s="0" t="inlineStr">
        <is>
          <t>고려대</t>
        </is>
      </c>
      <c r="E148" s="232" t="inlineStr">
        <is>
          <t>영어영문학과</t>
        </is>
      </c>
      <c r="F148" s="0" t="inlineStr">
        <is>
          <t>통합</t>
        </is>
      </c>
      <c r="G148" s="0" t="n">
        <v>1</v>
      </c>
      <c r="H148" s="0" t="n">
        <v>654.41</v>
      </c>
      <c r="I148" s="0" t="n">
        <v>653.886</v>
      </c>
      <c r="J148" s="0" t="n">
        <v>651.884</v>
      </c>
      <c r="K148" s="0" t="n">
        <v>650.937</v>
      </c>
      <c r="L148" s="0" t="n">
        <v>649.836</v>
      </c>
      <c r="M148" s="233" t="inlineStr">
        <is>
          <t>표점</t>
        </is>
      </c>
      <c r="N148" s="233" t="inlineStr">
        <is>
          <t>변표</t>
        </is>
      </c>
      <c r="O148" s="3" t="inlineStr">
        <is>
          <t>가113</t>
        </is>
      </c>
      <c r="BM148" s="759" t="n"/>
      <c r="BN148" s="759" t="n"/>
      <c r="BO148" s="759" t="n"/>
      <c r="BP148" s="759" t="n"/>
      <c r="BQ148" s="759" t="n"/>
      <c r="BR148" s="759" t="n"/>
      <c r="BS148" s="759" t="n"/>
      <c r="BT148" s="759" t="n"/>
      <c r="BU148" s="759" t="n"/>
      <c r="BV148" s="759" t="n"/>
      <c r="BW148" s="759" t="n"/>
      <c r="BX148" s="759" t="n"/>
      <c r="BY148" s="759" t="n"/>
      <c r="BZ148" s="759" t="n"/>
      <c r="CA148" s="759" t="n"/>
      <c r="ER148" s="759" t="n"/>
      <c r="ES148" s="759" t="n"/>
      <c r="ET148" s="759" t="n"/>
      <c r="EU148" s="759" t="n"/>
      <c r="EV148" s="759" t="n"/>
      <c r="EW148" s="759" t="n"/>
      <c r="EX148" s="759" t="n"/>
      <c r="EY148" s="759" t="n"/>
      <c r="EZ148" s="759" t="n"/>
      <c r="FA148" s="759" t="n"/>
      <c r="FB148" s="759" t="n"/>
      <c r="FC148" s="759" t="n"/>
      <c r="FD148" s="759" t="n"/>
      <c r="FE148" s="759" t="n"/>
      <c r="FF148" s="759" t="n"/>
      <c r="HW148" s="759" t="n"/>
      <c r="HX148" s="759" t="n"/>
      <c r="HY148" s="759" t="n"/>
      <c r="HZ148" s="759" t="n"/>
      <c r="IA148" s="759" t="n"/>
      <c r="IB148" s="759" t="n"/>
      <c r="IC148" s="759" t="n"/>
      <c r="ID148" s="759" t="n"/>
      <c r="IE148" s="759" t="n"/>
      <c r="IF148" s="759" t="n"/>
      <c r="IG148" s="759" t="n"/>
      <c r="IH148" s="759" t="n"/>
      <c r="II148" s="759" t="n"/>
      <c r="IJ148" s="759" t="n"/>
      <c r="IK148" s="759" t="n"/>
      <c r="LB148" s="759" t="n"/>
      <c r="LC148" s="759" t="n"/>
      <c r="LD148" s="759" t="n"/>
      <c r="LE148" s="759" t="n"/>
      <c r="LF148" s="759" t="n"/>
      <c r="LG148" s="759" t="n"/>
      <c r="LH148" s="759" t="n"/>
      <c r="LI148" s="759" t="n"/>
      <c r="LJ148" s="759" t="n"/>
      <c r="LK148" s="759" t="n"/>
      <c r="LL148" s="759" t="n"/>
      <c r="LM148" s="759" t="n"/>
      <c r="LN148" s="759" t="n"/>
      <c r="LO148" s="759" t="n"/>
      <c r="LP148" s="759" t="n"/>
      <c r="OG148" s="759" t="n"/>
      <c r="OH148" s="759" t="n"/>
      <c r="OI148" s="759" t="n"/>
      <c r="OJ148" s="759" t="n"/>
      <c r="OK148" s="759" t="n"/>
      <c r="OL148" s="759" t="n"/>
      <c r="OM148" s="759" t="n"/>
      <c r="ON148" s="759" t="n"/>
      <c r="OO148" s="759" t="n"/>
      <c r="OP148" s="759" t="n"/>
      <c r="OQ148" s="759" t="n"/>
      <c r="OR148" s="759" t="n"/>
      <c r="OS148" s="759" t="n"/>
      <c r="OT148" s="759" t="n"/>
      <c r="OU148" s="759" t="n"/>
    </row>
    <row r="149">
      <c r="A149" s="0" t="n">
        <v>11</v>
      </c>
      <c r="B149" s="0" t="n">
        <v>194</v>
      </c>
      <c r="C149" s="0" t="inlineStr">
        <is>
          <t>가</t>
        </is>
      </c>
      <c r="D149" s="0" t="inlineStr">
        <is>
          <t>고려대</t>
        </is>
      </c>
      <c r="E149" s="232" t="inlineStr">
        <is>
          <t>영어교육과</t>
        </is>
      </c>
      <c r="F149" s="0" t="inlineStr">
        <is>
          <t>통합</t>
        </is>
      </c>
      <c r="G149" s="0" t="n">
        <v>1</v>
      </c>
      <c r="H149" s="0" t="n">
        <v>654.064</v>
      </c>
      <c r="I149" s="0" t="n">
        <v>653.409</v>
      </c>
      <c r="J149" s="0" t="n">
        <v>651.884</v>
      </c>
      <c r="K149" s="0" t="n">
        <v>651.057</v>
      </c>
      <c r="L149" s="0" t="n">
        <v>649.836</v>
      </c>
      <c r="M149" s="233" t="inlineStr">
        <is>
          <t>표점</t>
        </is>
      </c>
      <c r="N149" s="233" t="inlineStr">
        <is>
          <t>변표</t>
        </is>
      </c>
      <c r="O149" s="3" t="inlineStr">
        <is>
          <t>가114</t>
        </is>
      </c>
      <c r="BM149" s="759" t="n"/>
      <c r="BN149" s="759" t="n"/>
      <c r="BO149" s="759" t="n"/>
      <c r="BP149" s="759" t="n"/>
      <c r="BQ149" s="759" t="n"/>
      <c r="BR149" s="759" t="n"/>
      <c r="BS149" s="759" t="n"/>
      <c r="BT149" s="759" t="n"/>
      <c r="BU149" s="759" t="n"/>
      <c r="BV149" s="759" t="n"/>
      <c r="BW149" s="759" t="n"/>
      <c r="BX149" s="759" t="n"/>
      <c r="BY149" s="759" t="n"/>
      <c r="BZ149" s="759" t="n"/>
      <c r="CA149" s="759" t="n"/>
      <c r="ER149" s="759" t="n"/>
      <c r="ES149" s="759" t="n"/>
      <c r="ET149" s="759" t="n"/>
      <c r="EU149" s="759" t="n"/>
      <c r="EV149" s="759" t="n"/>
      <c r="EW149" s="759" t="n"/>
      <c r="EX149" s="759" t="n"/>
      <c r="EY149" s="759" t="n"/>
      <c r="EZ149" s="759" t="n"/>
      <c r="FA149" s="759" t="n"/>
      <c r="FB149" s="759" t="n"/>
      <c r="FC149" s="759" t="n"/>
      <c r="FD149" s="759" t="n"/>
      <c r="FE149" s="759" t="n"/>
      <c r="FF149" s="759" t="n"/>
      <c r="HW149" s="759" t="n"/>
      <c r="HX149" s="759" t="n"/>
      <c r="HY149" s="759" t="n"/>
      <c r="HZ149" s="759" t="n"/>
      <c r="IA149" s="759" t="n"/>
      <c r="IB149" s="759" t="n"/>
      <c r="IC149" s="759" t="n"/>
      <c r="ID149" s="759" t="n"/>
      <c r="IE149" s="759" t="n"/>
      <c r="IF149" s="759" t="n"/>
      <c r="IG149" s="759" t="n"/>
      <c r="IH149" s="759" t="n"/>
      <c r="II149" s="759" t="n"/>
      <c r="IJ149" s="759" t="n"/>
      <c r="IK149" s="759" t="n"/>
      <c r="LB149" s="759" t="n"/>
      <c r="LC149" s="759" t="n"/>
      <c r="LD149" s="759" t="n"/>
      <c r="LE149" s="759" t="n"/>
      <c r="LF149" s="759" t="n"/>
      <c r="LG149" s="759" t="n"/>
      <c r="LH149" s="759" t="n"/>
      <c r="LI149" s="759" t="n"/>
      <c r="LJ149" s="759" t="n"/>
      <c r="LK149" s="759" t="n"/>
      <c r="LL149" s="759" t="n"/>
      <c r="LM149" s="759" t="n"/>
      <c r="LN149" s="759" t="n"/>
      <c r="LO149" s="759" t="n"/>
      <c r="LP149" s="759" t="n"/>
      <c r="OG149" s="759" t="n"/>
      <c r="OH149" s="759" t="n"/>
      <c r="OI149" s="759" t="n"/>
      <c r="OJ149" s="759" t="n"/>
      <c r="OK149" s="759" t="n"/>
      <c r="OL149" s="759" t="n"/>
      <c r="OM149" s="759" t="n"/>
      <c r="ON149" s="759" t="n"/>
      <c r="OO149" s="759" t="n"/>
      <c r="OP149" s="759" t="n"/>
      <c r="OQ149" s="759" t="n"/>
      <c r="OR149" s="759" t="n"/>
      <c r="OS149" s="759" t="n"/>
      <c r="OT149" s="759" t="n"/>
      <c r="OU149" s="759" t="n"/>
    </row>
    <row r="150">
      <c r="A150" s="0" t="n">
        <v>11</v>
      </c>
      <c r="B150" s="0" t="n">
        <v>197</v>
      </c>
      <c r="C150" s="0" t="inlineStr">
        <is>
          <t>가</t>
        </is>
      </c>
      <c r="D150" s="0" t="inlineStr">
        <is>
          <t>고려대</t>
        </is>
      </c>
      <c r="E150" s="232" t="inlineStr">
        <is>
          <t>국어교육과</t>
        </is>
      </c>
      <c r="F150" s="0" t="inlineStr">
        <is>
          <t>통합</t>
        </is>
      </c>
      <c r="G150" s="0" t="n">
        <v>1</v>
      </c>
      <c r="H150" s="0" t="n">
        <v>654.064</v>
      </c>
      <c r="I150" s="0" t="n">
        <v>653.409</v>
      </c>
      <c r="J150" s="0" t="n">
        <v>651.884</v>
      </c>
      <c r="K150" s="0" t="n">
        <v>651.057</v>
      </c>
      <c r="L150" s="0" t="n">
        <v>649.836</v>
      </c>
      <c r="M150" s="233" t="inlineStr">
        <is>
          <t>표점</t>
        </is>
      </c>
      <c r="N150" s="233" t="inlineStr">
        <is>
          <t>변표</t>
        </is>
      </c>
      <c r="O150" s="3" t="inlineStr">
        <is>
          <t>가115</t>
        </is>
      </c>
      <c r="BM150" s="759" t="n"/>
      <c r="BN150" s="759" t="n"/>
      <c r="BO150" s="759" t="n"/>
      <c r="BP150" s="759" t="n"/>
      <c r="BQ150" s="759" t="n"/>
      <c r="BR150" s="759" t="n"/>
      <c r="BS150" s="759" t="n"/>
      <c r="BT150" s="759" t="n"/>
      <c r="BU150" s="759" t="n"/>
      <c r="BV150" s="759" t="n"/>
      <c r="BW150" s="759" t="n"/>
      <c r="BX150" s="759" t="n"/>
      <c r="BY150" s="759" t="n"/>
      <c r="BZ150" s="759" t="n"/>
      <c r="CA150" s="759" t="n"/>
      <c r="ER150" s="759" t="n"/>
      <c r="ES150" s="759" t="n"/>
      <c r="ET150" s="759" t="n"/>
      <c r="EU150" s="759" t="n"/>
      <c r="EV150" s="759" t="n"/>
      <c r="EW150" s="759" t="n"/>
      <c r="EX150" s="759" t="n"/>
      <c r="EY150" s="759" t="n"/>
      <c r="EZ150" s="759" t="n"/>
      <c r="FA150" s="759" t="n"/>
      <c r="FB150" s="759" t="n"/>
      <c r="FC150" s="759" t="n"/>
      <c r="FD150" s="759" t="n"/>
      <c r="FE150" s="759" t="n"/>
      <c r="FF150" s="759" t="n"/>
      <c r="HW150" s="759" t="n"/>
      <c r="HX150" s="759" t="n"/>
      <c r="HY150" s="759" t="n"/>
      <c r="HZ150" s="759" t="n"/>
      <c r="IA150" s="759" t="n"/>
      <c r="IB150" s="759" t="n"/>
      <c r="IC150" s="759" t="n"/>
      <c r="ID150" s="759" t="n"/>
      <c r="IE150" s="759" t="n"/>
      <c r="IF150" s="759" t="n"/>
      <c r="IG150" s="759" t="n"/>
      <c r="IH150" s="759" t="n"/>
      <c r="II150" s="759" t="n"/>
      <c r="IJ150" s="759" t="n"/>
      <c r="IK150" s="759" t="n"/>
      <c r="LB150" s="759" t="n"/>
      <c r="LC150" s="759" t="n"/>
      <c r="LD150" s="759" t="n"/>
      <c r="LE150" s="759" t="n"/>
      <c r="LF150" s="759" t="n"/>
      <c r="LG150" s="759" t="n"/>
      <c r="LH150" s="759" t="n"/>
      <c r="LI150" s="759" t="n"/>
      <c r="LJ150" s="759" t="n"/>
      <c r="LK150" s="759" t="n"/>
      <c r="LL150" s="759" t="n"/>
      <c r="LM150" s="759" t="n"/>
      <c r="LN150" s="759" t="n"/>
      <c r="LO150" s="759" t="n"/>
      <c r="LP150" s="759" t="n"/>
      <c r="OG150" s="759" t="n"/>
      <c r="OH150" s="759" t="n"/>
      <c r="OI150" s="759" t="n"/>
      <c r="OJ150" s="759" t="n"/>
      <c r="OK150" s="759" t="n"/>
      <c r="OL150" s="759" t="n"/>
      <c r="OM150" s="759" t="n"/>
      <c r="ON150" s="759" t="n"/>
      <c r="OO150" s="759" t="n"/>
      <c r="OP150" s="759" t="n"/>
      <c r="OQ150" s="759" t="n"/>
      <c r="OR150" s="759" t="n"/>
      <c r="OS150" s="759" t="n"/>
      <c r="OT150" s="759" t="n"/>
      <c r="OU150" s="759" t="n"/>
    </row>
    <row r="151">
      <c r="A151" s="0" t="n">
        <v>11</v>
      </c>
      <c r="B151" s="0" t="n">
        <v>199</v>
      </c>
      <c r="C151" s="0" t="inlineStr">
        <is>
          <t>가</t>
        </is>
      </c>
      <c r="D151" s="0" t="inlineStr">
        <is>
          <t>고려대</t>
        </is>
      </c>
      <c r="E151" s="232" t="inlineStr">
        <is>
          <t>국어국문학과</t>
        </is>
      </c>
      <c r="F151" s="0" t="inlineStr">
        <is>
          <t>통합</t>
        </is>
      </c>
      <c r="G151" s="0" t="n">
        <v>1</v>
      </c>
      <c r="H151" s="0" t="n">
        <v>654.41</v>
      </c>
      <c r="I151" s="0" t="n">
        <v>653.886</v>
      </c>
      <c r="J151" s="0" t="n">
        <v>651.884</v>
      </c>
      <c r="K151" s="0" t="n">
        <v>650.937</v>
      </c>
      <c r="L151" s="0" t="n">
        <v>649.836</v>
      </c>
      <c r="M151" s="233" t="inlineStr">
        <is>
          <t>표점</t>
        </is>
      </c>
      <c r="N151" s="233" t="inlineStr">
        <is>
          <t>변표</t>
        </is>
      </c>
      <c r="O151" s="3" t="inlineStr">
        <is>
          <t>가116</t>
        </is>
      </c>
      <c r="BM151" s="759" t="n"/>
      <c r="BN151" s="759" t="n"/>
      <c r="BO151" s="759" t="n"/>
      <c r="BP151" s="759" t="n"/>
      <c r="BQ151" s="759" t="n"/>
      <c r="BR151" s="759" t="n"/>
      <c r="BS151" s="759" t="n"/>
      <c r="BT151" s="759" t="n"/>
      <c r="BU151" s="759" t="n"/>
      <c r="BV151" s="759" t="n"/>
      <c r="BW151" s="759" t="n"/>
      <c r="BX151" s="759" t="n"/>
      <c r="BY151" s="759" t="n"/>
      <c r="BZ151" s="759" t="n"/>
      <c r="CA151" s="759" t="n"/>
      <c r="ER151" s="759" t="n"/>
      <c r="ES151" s="759" t="n"/>
      <c r="ET151" s="759" t="n"/>
      <c r="EU151" s="759" t="n"/>
      <c r="EV151" s="759" t="n"/>
      <c r="EW151" s="759" t="n"/>
      <c r="EX151" s="759" t="n"/>
      <c r="EY151" s="759" t="n"/>
      <c r="EZ151" s="759" t="n"/>
      <c r="FA151" s="759" t="n"/>
      <c r="FB151" s="759" t="n"/>
      <c r="FC151" s="759" t="n"/>
      <c r="FD151" s="759" t="n"/>
      <c r="FE151" s="759" t="n"/>
      <c r="FF151" s="759" t="n"/>
      <c r="HW151" s="759" t="n"/>
      <c r="HX151" s="759" t="n"/>
      <c r="HY151" s="759" t="n"/>
      <c r="HZ151" s="759" t="n"/>
      <c r="IA151" s="759" t="n"/>
      <c r="IB151" s="759" t="n"/>
      <c r="IC151" s="759" t="n"/>
      <c r="ID151" s="759" t="n"/>
      <c r="IE151" s="759" t="n"/>
      <c r="IF151" s="759" t="n"/>
      <c r="IG151" s="759" t="n"/>
      <c r="IH151" s="759" t="n"/>
      <c r="II151" s="759" t="n"/>
      <c r="IJ151" s="759" t="n"/>
      <c r="IK151" s="759" t="n"/>
      <c r="LB151" s="759" t="n"/>
      <c r="LC151" s="759" t="n"/>
      <c r="LD151" s="759" t="n"/>
      <c r="LE151" s="759" t="n"/>
      <c r="LF151" s="759" t="n"/>
      <c r="LG151" s="759" t="n"/>
      <c r="LH151" s="759" t="n"/>
      <c r="LI151" s="759" t="n"/>
      <c r="LJ151" s="759" t="n"/>
      <c r="LK151" s="759" t="n"/>
      <c r="LL151" s="759" t="n"/>
      <c r="LM151" s="759" t="n"/>
      <c r="LN151" s="759" t="n"/>
      <c r="LO151" s="759" t="n"/>
      <c r="LP151" s="759" t="n"/>
      <c r="OG151" s="759" t="n"/>
      <c r="OH151" s="759" t="n"/>
      <c r="OI151" s="759" t="n"/>
      <c r="OJ151" s="759" t="n"/>
      <c r="OK151" s="759" t="n"/>
      <c r="OL151" s="759" t="n"/>
      <c r="OM151" s="759" t="n"/>
      <c r="ON151" s="759" t="n"/>
      <c r="OO151" s="759" t="n"/>
      <c r="OP151" s="759" t="n"/>
      <c r="OQ151" s="759" t="n"/>
      <c r="OR151" s="759" t="n"/>
      <c r="OS151" s="759" t="n"/>
      <c r="OT151" s="759" t="n"/>
      <c r="OU151" s="759" t="n"/>
    </row>
    <row r="152">
      <c r="A152" s="0" t="n">
        <v>11</v>
      </c>
      <c r="B152" s="0" t="n">
        <v>207</v>
      </c>
      <c r="C152" s="0" t="inlineStr">
        <is>
          <t>가</t>
        </is>
      </c>
      <c r="D152" s="0" t="inlineStr">
        <is>
          <t>고려대</t>
        </is>
      </c>
      <c r="E152" s="232" t="inlineStr">
        <is>
          <t>한국사학과</t>
        </is>
      </c>
      <c r="F152" s="0" t="inlineStr">
        <is>
          <t>통합</t>
        </is>
      </c>
      <c r="G152" s="0" t="n">
        <v>1</v>
      </c>
      <c r="H152" s="0" t="n">
        <v>653.529</v>
      </c>
      <c r="I152" s="0" t="n">
        <v>652.563</v>
      </c>
      <c r="J152" s="0" t="n">
        <v>651.884</v>
      </c>
      <c r="K152" s="0" t="n">
        <v>651.057</v>
      </c>
      <c r="L152" s="0" t="n">
        <v>650.371</v>
      </c>
      <c r="M152" s="233" t="inlineStr">
        <is>
          <t>표점</t>
        </is>
      </c>
      <c r="N152" s="233" t="inlineStr">
        <is>
          <t>변표</t>
        </is>
      </c>
      <c r="O152" s="3" t="inlineStr">
        <is>
          <t>가117</t>
        </is>
      </c>
      <c r="BM152" s="759" t="n"/>
      <c r="BN152" s="759" t="n"/>
      <c r="BO152" s="759" t="n"/>
      <c r="BP152" s="759" t="n"/>
      <c r="BQ152" s="759" t="n"/>
      <c r="BR152" s="759" t="n"/>
      <c r="BS152" s="759" t="n"/>
      <c r="BT152" s="759" t="n"/>
      <c r="BU152" s="759" t="n"/>
      <c r="BV152" s="759" t="n"/>
      <c r="BW152" s="759" t="n"/>
      <c r="BX152" s="759" t="n"/>
      <c r="BY152" s="759" t="n"/>
      <c r="BZ152" s="759" t="n"/>
      <c r="CA152" s="759" t="n"/>
      <c r="ER152" s="759" t="n"/>
      <c r="ES152" s="759" t="n"/>
      <c r="ET152" s="759" t="n"/>
      <c r="EU152" s="759" t="n"/>
      <c r="EV152" s="759" t="n"/>
      <c r="EW152" s="759" t="n"/>
      <c r="EX152" s="759" t="n"/>
      <c r="EY152" s="759" t="n"/>
      <c r="EZ152" s="759" t="n"/>
      <c r="FA152" s="759" t="n"/>
      <c r="FB152" s="759" t="n"/>
      <c r="FC152" s="759" t="n"/>
      <c r="FD152" s="759" t="n"/>
      <c r="FE152" s="759" t="n"/>
      <c r="FF152" s="759" t="n"/>
      <c r="HW152" s="759" t="n"/>
      <c r="HX152" s="759" t="n"/>
      <c r="HY152" s="759" t="n"/>
      <c r="HZ152" s="759" t="n"/>
      <c r="IA152" s="759" t="n"/>
      <c r="IB152" s="759" t="n"/>
      <c r="IC152" s="759" t="n"/>
      <c r="ID152" s="759" t="n"/>
      <c r="IE152" s="759" t="n"/>
      <c r="IF152" s="759" t="n"/>
      <c r="IG152" s="759" t="n"/>
      <c r="IH152" s="759" t="n"/>
      <c r="II152" s="759" t="n"/>
      <c r="IJ152" s="759" t="n"/>
      <c r="IK152" s="759" t="n"/>
      <c r="LB152" s="759" t="n"/>
      <c r="LC152" s="759" t="n"/>
      <c r="LD152" s="759" t="n"/>
      <c r="LE152" s="759" t="n"/>
      <c r="LF152" s="759" t="n"/>
      <c r="LG152" s="759" t="n"/>
      <c r="LH152" s="759" t="n"/>
      <c r="LI152" s="759" t="n"/>
      <c r="LJ152" s="759" t="n"/>
      <c r="LK152" s="759" t="n"/>
      <c r="LL152" s="759" t="n"/>
      <c r="LM152" s="759" t="n"/>
      <c r="LN152" s="759" t="n"/>
      <c r="LO152" s="759" t="n"/>
      <c r="LP152" s="759" t="n"/>
      <c r="OG152" s="759" t="n"/>
      <c r="OH152" s="759" t="n"/>
      <c r="OI152" s="759" t="n"/>
      <c r="OJ152" s="759" t="n"/>
      <c r="OK152" s="759" t="n"/>
      <c r="OL152" s="759" t="n"/>
      <c r="OM152" s="759" t="n"/>
      <c r="ON152" s="759" t="n"/>
      <c r="OO152" s="759" t="n"/>
      <c r="OP152" s="759" t="n"/>
      <c r="OQ152" s="759" t="n"/>
      <c r="OR152" s="759" t="n"/>
      <c r="OS152" s="759" t="n"/>
      <c r="OT152" s="759" t="n"/>
      <c r="OU152" s="759" t="n"/>
    </row>
    <row r="153">
      <c r="A153" s="0" t="n">
        <v>11</v>
      </c>
      <c r="B153" s="0" t="n">
        <v>213</v>
      </c>
      <c r="C153" s="0" t="inlineStr">
        <is>
          <t>가</t>
        </is>
      </c>
      <c r="D153" s="0" t="inlineStr">
        <is>
          <t>고려대</t>
        </is>
      </c>
      <c r="E153" s="232" t="inlineStr">
        <is>
          <t>중어중문학과</t>
        </is>
      </c>
      <c r="F153" s="0" t="inlineStr">
        <is>
          <t>통합</t>
        </is>
      </c>
      <c r="G153" s="0" t="n">
        <v>1</v>
      </c>
      <c r="H153" s="0" t="n">
        <v>653.886</v>
      </c>
      <c r="I153" s="0" t="n">
        <v>652.443</v>
      </c>
      <c r="J153" s="0" t="n">
        <v>651.884</v>
      </c>
      <c r="K153" s="0" t="n">
        <v>651.057</v>
      </c>
      <c r="L153" s="0" t="n">
        <v>649.956</v>
      </c>
      <c r="M153" s="233" t="inlineStr">
        <is>
          <t>표점</t>
        </is>
      </c>
      <c r="N153" s="233" t="inlineStr">
        <is>
          <t>변표</t>
        </is>
      </c>
      <c r="O153" s="3" t="inlineStr">
        <is>
          <t>가118</t>
        </is>
      </c>
      <c r="BM153" s="759" t="n"/>
      <c r="BN153" s="759" t="n"/>
      <c r="BO153" s="759" t="n"/>
      <c r="BP153" s="759" t="n"/>
      <c r="BQ153" s="759" t="n"/>
      <c r="BR153" s="759" t="n"/>
      <c r="BS153" s="759" t="n"/>
      <c r="BT153" s="759" t="n"/>
      <c r="BU153" s="759" t="n"/>
      <c r="BV153" s="759" t="n"/>
      <c r="BW153" s="759" t="n"/>
      <c r="BX153" s="759" t="n"/>
      <c r="BY153" s="759" t="n"/>
      <c r="BZ153" s="759" t="n"/>
      <c r="CA153" s="759" t="n"/>
      <c r="ER153" s="759" t="n"/>
      <c r="ES153" s="759" t="n"/>
      <c r="ET153" s="759" t="n"/>
      <c r="EU153" s="759" t="n"/>
      <c r="EV153" s="759" t="n"/>
      <c r="EW153" s="759" t="n"/>
      <c r="EX153" s="759" t="n"/>
      <c r="EY153" s="759" t="n"/>
      <c r="EZ153" s="759" t="n"/>
      <c r="FA153" s="759" t="n"/>
      <c r="FB153" s="759" t="n"/>
      <c r="FC153" s="759" t="n"/>
      <c r="FD153" s="759" t="n"/>
      <c r="FE153" s="759" t="n"/>
      <c r="FF153" s="759" t="n"/>
      <c r="HW153" s="759" t="n"/>
      <c r="HX153" s="759" t="n"/>
      <c r="HY153" s="759" t="n"/>
      <c r="HZ153" s="759" t="n"/>
      <c r="IA153" s="759" t="n"/>
      <c r="IB153" s="759" t="n"/>
      <c r="IC153" s="759" t="n"/>
      <c r="ID153" s="759" t="n"/>
      <c r="IE153" s="759" t="n"/>
      <c r="IF153" s="759" t="n"/>
      <c r="IG153" s="759" t="n"/>
      <c r="IH153" s="759" t="n"/>
      <c r="II153" s="759" t="n"/>
      <c r="IJ153" s="759" t="n"/>
      <c r="IK153" s="759" t="n"/>
      <c r="LB153" s="759" t="n"/>
      <c r="LC153" s="759" t="n"/>
      <c r="LD153" s="759" t="n"/>
      <c r="LE153" s="759" t="n"/>
      <c r="LF153" s="759" t="n"/>
      <c r="LG153" s="759" t="n"/>
      <c r="LH153" s="759" t="n"/>
      <c r="LI153" s="759" t="n"/>
      <c r="LJ153" s="759" t="n"/>
      <c r="LK153" s="759" t="n"/>
      <c r="LL153" s="759" t="n"/>
      <c r="LM153" s="759" t="n"/>
      <c r="LN153" s="759" t="n"/>
      <c r="LO153" s="759" t="n"/>
      <c r="LP153" s="759" t="n"/>
      <c r="OG153" s="759" t="n"/>
      <c r="OH153" s="759" t="n"/>
      <c r="OI153" s="759" t="n"/>
      <c r="OJ153" s="759" t="n"/>
      <c r="OK153" s="759" t="n"/>
      <c r="OL153" s="759" t="n"/>
      <c r="OM153" s="759" t="n"/>
      <c r="ON153" s="759" t="n"/>
      <c r="OO153" s="759" t="n"/>
      <c r="OP153" s="759" t="n"/>
      <c r="OQ153" s="759" t="n"/>
      <c r="OR153" s="759" t="n"/>
      <c r="OS153" s="759" t="n"/>
      <c r="OT153" s="759" t="n"/>
      <c r="OU153" s="759" t="n"/>
    </row>
    <row r="154">
      <c r="A154" s="0" t="n">
        <v>11</v>
      </c>
      <c r="B154" s="0" t="n">
        <v>206</v>
      </c>
      <c r="C154" s="0" t="inlineStr">
        <is>
          <t>가</t>
        </is>
      </c>
      <c r="D154" s="0" t="inlineStr">
        <is>
          <t>고려대</t>
        </is>
      </c>
      <c r="E154" s="232" t="inlineStr">
        <is>
          <t>사학과</t>
        </is>
      </c>
      <c r="F154" s="0" t="inlineStr">
        <is>
          <t>통합</t>
        </is>
      </c>
      <c r="G154" s="0" t="n">
        <v>1</v>
      </c>
      <c r="H154" s="0" t="n">
        <v>653.529</v>
      </c>
      <c r="I154" s="0" t="n">
        <v>652.563</v>
      </c>
      <c r="J154" s="0" t="n">
        <v>651.764</v>
      </c>
      <c r="K154" s="0" t="n">
        <v>650.46</v>
      </c>
      <c r="L154" s="0" t="n">
        <v>649.6559999999999</v>
      </c>
      <c r="M154" s="233" t="inlineStr">
        <is>
          <t>표점</t>
        </is>
      </c>
      <c r="N154" s="233" t="inlineStr">
        <is>
          <t>변표</t>
        </is>
      </c>
      <c r="O154" s="3" t="inlineStr">
        <is>
          <t>가119</t>
        </is>
      </c>
      <c r="BM154" s="759" t="n"/>
      <c r="BN154" s="759" t="n"/>
      <c r="BO154" s="759" t="n"/>
      <c r="BP154" s="759" t="n"/>
      <c r="BQ154" s="759" t="n"/>
      <c r="BR154" s="759" t="n"/>
      <c r="BS154" s="759" t="n"/>
      <c r="BT154" s="759" t="n"/>
      <c r="BU154" s="759" t="n"/>
      <c r="BV154" s="759" t="n"/>
      <c r="BW154" s="759" t="n"/>
      <c r="BX154" s="759" t="n"/>
      <c r="BY154" s="759" t="n"/>
      <c r="BZ154" s="759" t="n"/>
      <c r="CA154" s="759" t="n"/>
      <c r="ER154" s="759" t="n"/>
      <c r="ES154" s="759" t="n"/>
      <c r="ET154" s="759" t="n"/>
      <c r="EU154" s="759" t="n"/>
      <c r="EV154" s="759" t="n"/>
      <c r="EW154" s="759" t="n"/>
      <c r="EX154" s="759" t="n"/>
      <c r="EY154" s="759" t="n"/>
      <c r="EZ154" s="759" t="n"/>
      <c r="FA154" s="759" t="n"/>
      <c r="FB154" s="759" t="n"/>
      <c r="FC154" s="759" t="n"/>
      <c r="FD154" s="759" t="n"/>
      <c r="FE154" s="759" t="n"/>
      <c r="FF154" s="759" t="n"/>
      <c r="HW154" s="759" t="n"/>
      <c r="HX154" s="759" t="n"/>
      <c r="HY154" s="759" t="n"/>
      <c r="HZ154" s="759" t="n"/>
      <c r="IA154" s="759" t="n"/>
      <c r="IB154" s="759" t="n"/>
      <c r="IC154" s="759" t="n"/>
      <c r="ID154" s="759" t="n"/>
      <c r="IE154" s="759" t="n"/>
      <c r="IF154" s="759" t="n"/>
      <c r="IG154" s="759" t="n"/>
      <c r="IH154" s="759" t="n"/>
      <c r="II154" s="759" t="n"/>
      <c r="IJ154" s="759" t="n"/>
      <c r="IK154" s="759" t="n"/>
      <c r="LB154" s="759" t="n"/>
      <c r="LC154" s="759" t="n"/>
      <c r="LD154" s="759" t="n"/>
      <c r="LE154" s="759" t="n"/>
      <c r="LF154" s="759" t="n"/>
      <c r="LG154" s="759" t="n"/>
      <c r="LH154" s="759" t="n"/>
      <c r="LI154" s="759" t="n"/>
      <c r="LJ154" s="759" t="n"/>
      <c r="LK154" s="759" t="n"/>
      <c r="LL154" s="759" t="n"/>
      <c r="LM154" s="759" t="n"/>
      <c r="LN154" s="759" t="n"/>
      <c r="LO154" s="759" t="n"/>
      <c r="LP154" s="759" t="n"/>
      <c r="OG154" s="759" t="n"/>
      <c r="OH154" s="759" t="n"/>
      <c r="OI154" s="759" t="n"/>
      <c r="OJ154" s="759" t="n"/>
      <c r="OK154" s="759" t="n"/>
      <c r="OL154" s="759" t="n"/>
      <c r="OM154" s="759" t="n"/>
      <c r="ON154" s="759" t="n"/>
      <c r="OO154" s="759" t="n"/>
      <c r="OP154" s="759" t="n"/>
      <c r="OQ154" s="759" t="n"/>
      <c r="OR154" s="759" t="n"/>
      <c r="OS154" s="759" t="n"/>
      <c r="OT154" s="759" t="n"/>
      <c r="OU154" s="759" t="n"/>
    </row>
    <row r="155">
      <c r="A155" s="0" t="n">
        <v>11</v>
      </c>
      <c r="B155" s="0" t="n">
        <v>204</v>
      </c>
      <c r="C155" s="0" t="inlineStr">
        <is>
          <t>가</t>
        </is>
      </c>
      <c r="D155" s="0" t="inlineStr">
        <is>
          <t>고려대</t>
        </is>
      </c>
      <c r="E155" s="232" t="inlineStr">
        <is>
          <t>역사교육과</t>
        </is>
      </c>
      <c r="F155" s="0" t="inlineStr">
        <is>
          <t>통합</t>
        </is>
      </c>
      <c r="G155" s="0" t="n">
        <v>1</v>
      </c>
      <c r="H155" s="0" t="n">
        <v>652.563</v>
      </c>
      <c r="I155" s="0" t="n">
        <v>652.004</v>
      </c>
      <c r="J155" s="0" t="n">
        <v>651.057</v>
      </c>
      <c r="K155" s="0" t="n">
        <v>649.956</v>
      </c>
      <c r="L155" s="0" t="n">
        <v>649.12</v>
      </c>
      <c r="M155" s="233" t="inlineStr">
        <is>
          <t>표점</t>
        </is>
      </c>
      <c r="N155" s="233" t="inlineStr">
        <is>
          <t>변표</t>
        </is>
      </c>
      <c r="O155" s="3" t="inlineStr">
        <is>
          <t>가120</t>
        </is>
      </c>
      <c r="BM155" s="759" t="n"/>
      <c r="BN155" s="759" t="n"/>
      <c r="BO155" s="759" t="n"/>
      <c r="BP155" s="759" t="n"/>
      <c r="BQ155" s="759" t="n"/>
      <c r="BR155" s="759" t="n"/>
      <c r="BS155" s="759" t="n"/>
      <c r="BT155" s="759" t="n"/>
      <c r="BU155" s="759" t="n"/>
      <c r="BV155" s="759" t="n"/>
      <c r="BW155" s="759" t="n"/>
      <c r="BX155" s="759" t="n"/>
      <c r="BY155" s="759" t="n"/>
      <c r="BZ155" s="759" t="n"/>
      <c r="CA155" s="759" t="n"/>
      <c r="ER155" s="759" t="n"/>
      <c r="ES155" s="759" t="n"/>
      <c r="ET155" s="759" t="n"/>
      <c r="EU155" s="759" t="n"/>
      <c r="EV155" s="759" t="n"/>
      <c r="EW155" s="759" t="n"/>
      <c r="EX155" s="759" t="n"/>
      <c r="EY155" s="759" t="n"/>
      <c r="EZ155" s="759" t="n"/>
      <c r="FA155" s="759" t="n"/>
      <c r="FB155" s="759" t="n"/>
      <c r="FC155" s="759" t="n"/>
      <c r="FD155" s="759" t="n"/>
      <c r="FE155" s="759" t="n"/>
      <c r="FF155" s="759" t="n"/>
      <c r="HW155" s="759" t="n"/>
      <c r="HX155" s="759" t="n"/>
      <c r="HY155" s="759" t="n"/>
      <c r="HZ155" s="759" t="n"/>
      <c r="IA155" s="759" t="n"/>
      <c r="IB155" s="759" t="n"/>
      <c r="IC155" s="759" t="n"/>
      <c r="ID155" s="759" t="n"/>
      <c r="IE155" s="759" t="n"/>
      <c r="IF155" s="759" t="n"/>
      <c r="IG155" s="759" t="n"/>
      <c r="IH155" s="759" t="n"/>
      <c r="II155" s="759" t="n"/>
      <c r="IJ155" s="759" t="n"/>
      <c r="IK155" s="759" t="n"/>
      <c r="LB155" s="759" t="n"/>
      <c r="LC155" s="759" t="n"/>
      <c r="LD155" s="759" t="n"/>
      <c r="LE155" s="759" t="n"/>
      <c r="LF155" s="759" t="n"/>
      <c r="LG155" s="759" t="n"/>
      <c r="LH155" s="759" t="n"/>
      <c r="LI155" s="759" t="n"/>
      <c r="LJ155" s="759" t="n"/>
      <c r="LK155" s="759" t="n"/>
      <c r="LL155" s="759" t="n"/>
      <c r="LM155" s="759" t="n"/>
      <c r="LN155" s="759" t="n"/>
      <c r="LO155" s="759" t="n"/>
      <c r="LP155" s="759" t="n"/>
      <c r="OG155" s="759" t="n"/>
      <c r="OH155" s="759" t="n"/>
      <c r="OI155" s="759" t="n"/>
      <c r="OJ155" s="759" t="n"/>
      <c r="OK155" s="759" t="n"/>
      <c r="OL155" s="759" t="n"/>
      <c r="OM155" s="759" t="n"/>
      <c r="ON155" s="759" t="n"/>
      <c r="OO155" s="759" t="n"/>
      <c r="OP155" s="759" t="n"/>
      <c r="OQ155" s="759" t="n"/>
      <c r="OR155" s="759" t="n"/>
      <c r="OS155" s="759" t="n"/>
      <c r="OT155" s="759" t="n"/>
      <c r="OU155" s="759" t="n"/>
    </row>
    <row r="156">
      <c r="A156" s="0" t="n">
        <v>11</v>
      </c>
      <c r="B156" s="0" t="n">
        <v>193</v>
      </c>
      <c r="C156" s="0" t="inlineStr">
        <is>
          <t>가</t>
        </is>
      </c>
      <c r="D156" s="0" t="inlineStr">
        <is>
          <t>고려대</t>
        </is>
      </c>
      <c r="E156" s="232" t="inlineStr">
        <is>
          <t>일어일문학과</t>
        </is>
      </c>
      <c r="F156" s="0" t="inlineStr">
        <is>
          <t>통합</t>
        </is>
      </c>
      <c r="G156" s="0" t="n">
        <v>1</v>
      </c>
      <c r="H156" s="0" t="n">
        <v>653.529</v>
      </c>
      <c r="I156" s="0" t="n">
        <v>652.801</v>
      </c>
      <c r="J156" s="0" t="n">
        <v>650.937</v>
      </c>
      <c r="K156" s="0" t="n">
        <v>649.836</v>
      </c>
      <c r="L156" s="0" t="n">
        <v>649.12</v>
      </c>
      <c r="M156" s="233" t="inlineStr">
        <is>
          <t>표점</t>
        </is>
      </c>
      <c r="N156" s="233" t="inlineStr">
        <is>
          <t>변표</t>
        </is>
      </c>
      <c r="O156" s="3" t="inlineStr">
        <is>
          <t>가121</t>
        </is>
      </c>
      <c r="BM156" s="759" t="n"/>
      <c r="BN156" s="759" t="n"/>
      <c r="BO156" s="759" t="n"/>
      <c r="BP156" s="759" t="n"/>
      <c r="BQ156" s="759" t="n"/>
      <c r="BR156" s="759" t="n"/>
      <c r="BS156" s="759" t="n"/>
      <c r="BT156" s="759" t="n"/>
      <c r="BU156" s="759" t="n"/>
      <c r="BV156" s="759" t="n"/>
      <c r="BW156" s="759" t="n"/>
      <c r="BX156" s="759" t="n"/>
      <c r="BY156" s="759" t="n"/>
      <c r="BZ156" s="759" t="n"/>
      <c r="CA156" s="759" t="n"/>
      <c r="ER156" s="759" t="n"/>
      <c r="ES156" s="759" t="n"/>
      <c r="ET156" s="759" t="n"/>
      <c r="EU156" s="759" t="n"/>
      <c r="EV156" s="759" t="n"/>
      <c r="EW156" s="759" t="n"/>
      <c r="EX156" s="759" t="n"/>
      <c r="EY156" s="759" t="n"/>
      <c r="EZ156" s="759" t="n"/>
      <c r="FA156" s="759" t="n"/>
      <c r="FB156" s="759" t="n"/>
      <c r="FC156" s="759" t="n"/>
      <c r="FD156" s="759" t="n"/>
      <c r="FE156" s="759" t="n"/>
      <c r="FF156" s="759" t="n"/>
      <c r="HW156" s="759" t="n"/>
      <c r="HX156" s="759" t="n"/>
      <c r="HY156" s="759" t="n"/>
      <c r="HZ156" s="759" t="n"/>
      <c r="IA156" s="759" t="n"/>
      <c r="IB156" s="759" t="n"/>
      <c r="IC156" s="759" t="n"/>
      <c r="ID156" s="759" t="n"/>
      <c r="IE156" s="759" t="n"/>
      <c r="IF156" s="759" t="n"/>
      <c r="IG156" s="759" t="n"/>
      <c r="IH156" s="759" t="n"/>
      <c r="II156" s="759" t="n"/>
      <c r="IJ156" s="759" t="n"/>
      <c r="IK156" s="759" t="n"/>
      <c r="LB156" s="759" t="n"/>
      <c r="LC156" s="759" t="n"/>
      <c r="LD156" s="759" t="n"/>
      <c r="LE156" s="759" t="n"/>
      <c r="LF156" s="759" t="n"/>
      <c r="LG156" s="759" t="n"/>
      <c r="LH156" s="759" t="n"/>
      <c r="LI156" s="759" t="n"/>
      <c r="LJ156" s="759" t="n"/>
      <c r="LK156" s="759" t="n"/>
      <c r="LL156" s="759" t="n"/>
      <c r="LM156" s="759" t="n"/>
      <c r="LN156" s="759" t="n"/>
      <c r="LO156" s="759" t="n"/>
      <c r="LP156" s="759" t="n"/>
      <c r="OG156" s="759" t="n"/>
      <c r="OH156" s="759" t="n"/>
      <c r="OI156" s="759" t="n"/>
      <c r="OJ156" s="759" t="n"/>
      <c r="OK156" s="759" t="n"/>
      <c r="OL156" s="759" t="n"/>
      <c r="OM156" s="759" t="n"/>
      <c r="ON156" s="759" t="n"/>
      <c r="OO156" s="759" t="n"/>
      <c r="OP156" s="759" t="n"/>
      <c r="OQ156" s="759" t="n"/>
      <c r="OR156" s="759" t="n"/>
      <c r="OS156" s="759" t="n"/>
      <c r="OT156" s="759" t="n"/>
      <c r="OU156" s="759" t="n"/>
    </row>
    <row r="157">
      <c r="A157" s="0" t="n">
        <v>11</v>
      </c>
      <c r="B157" s="0" t="n">
        <v>202</v>
      </c>
      <c r="C157" s="0" t="inlineStr">
        <is>
          <t>가</t>
        </is>
      </c>
      <c r="D157" s="0" t="inlineStr">
        <is>
          <t>고려대</t>
        </is>
      </c>
      <c r="E157" s="232" t="inlineStr">
        <is>
          <t>지리교육과</t>
        </is>
      </c>
      <c r="F157" s="0" t="inlineStr">
        <is>
          <t>통합</t>
        </is>
      </c>
      <c r="G157" s="0" t="n">
        <v>1</v>
      </c>
      <c r="H157" s="0" t="n">
        <v>652.801</v>
      </c>
      <c r="I157" s="0" t="n">
        <v>652.42</v>
      </c>
      <c r="J157" s="0" t="n">
        <v>650.937</v>
      </c>
      <c r="K157" s="0" t="n">
        <v>649.836</v>
      </c>
      <c r="L157" s="0" t="n">
        <v>648.927</v>
      </c>
      <c r="M157" s="233" t="inlineStr">
        <is>
          <t>표점</t>
        </is>
      </c>
      <c r="N157" s="233" t="inlineStr">
        <is>
          <t>변표</t>
        </is>
      </c>
      <c r="O157" s="3" t="inlineStr">
        <is>
          <t>가122</t>
        </is>
      </c>
      <c r="BM157" s="759" t="n"/>
      <c r="BN157" s="759" t="n"/>
      <c r="BO157" s="759" t="n"/>
      <c r="BP157" s="759" t="n"/>
      <c r="BQ157" s="759" t="n"/>
      <c r="BR157" s="759" t="n"/>
      <c r="BS157" s="759" t="n"/>
      <c r="BT157" s="759" t="n"/>
      <c r="BU157" s="759" t="n"/>
      <c r="BV157" s="759" t="n"/>
      <c r="BW157" s="759" t="n"/>
      <c r="BX157" s="759" t="n"/>
      <c r="BY157" s="759" t="n"/>
      <c r="BZ157" s="759" t="n"/>
      <c r="CA157" s="759" t="n"/>
      <c r="ER157" s="759" t="n"/>
      <c r="ES157" s="759" t="n"/>
      <c r="ET157" s="759" t="n"/>
      <c r="EU157" s="759" t="n"/>
      <c r="EV157" s="759" t="n"/>
      <c r="EW157" s="759" t="n"/>
      <c r="EX157" s="759" t="n"/>
      <c r="EY157" s="759" t="n"/>
      <c r="EZ157" s="759" t="n"/>
      <c r="FA157" s="759" t="n"/>
      <c r="FB157" s="759" t="n"/>
      <c r="FC157" s="759" t="n"/>
      <c r="FD157" s="759" t="n"/>
      <c r="FE157" s="759" t="n"/>
      <c r="FF157" s="759" t="n"/>
      <c r="HW157" s="759" t="n"/>
      <c r="HX157" s="759" t="n"/>
      <c r="HY157" s="759" t="n"/>
      <c r="HZ157" s="759" t="n"/>
      <c r="IA157" s="759" t="n"/>
      <c r="IB157" s="759" t="n"/>
      <c r="IC157" s="759" t="n"/>
      <c r="ID157" s="759" t="n"/>
      <c r="IE157" s="759" t="n"/>
      <c r="IF157" s="759" t="n"/>
      <c r="IG157" s="759" t="n"/>
      <c r="IH157" s="759" t="n"/>
      <c r="II157" s="759" t="n"/>
      <c r="IJ157" s="759" t="n"/>
      <c r="IK157" s="759" t="n"/>
      <c r="LB157" s="759" t="n"/>
      <c r="LC157" s="759" t="n"/>
      <c r="LD157" s="759" t="n"/>
      <c r="LE157" s="759" t="n"/>
      <c r="LF157" s="759" t="n"/>
      <c r="LG157" s="759" t="n"/>
      <c r="LH157" s="759" t="n"/>
      <c r="LI157" s="759" t="n"/>
      <c r="LJ157" s="759" t="n"/>
      <c r="LK157" s="759" t="n"/>
      <c r="LL157" s="759" t="n"/>
      <c r="LM157" s="759" t="n"/>
      <c r="LN157" s="759" t="n"/>
      <c r="LO157" s="759" t="n"/>
      <c r="LP157" s="759" t="n"/>
      <c r="OG157" s="759" t="n"/>
      <c r="OH157" s="759" t="n"/>
      <c r="OI157" s="759" t="n"/>
      <c r="OJ157" s="759" t="n"/>
      <c r="OK157" s="759" t="n"/>
      <c r="OL157" s="759" t="n"/>
      <c r="OM157" s="759" t="n"/>
      <c r="ON157" s="759" t="n"/>
      <c r="OO157" s="759" t="n"/>
      <c r="OP157" s="759" t="n"/>
      <c r="OQ157" s="759" t="n"/>
      <c r="OR157" s="759" t="n"/>
      <c r="OS157" s="759" t="n"/>
      <c r="OT157" s="759" t="n"/>
      <c r="OU157" s="759" t="n"/>
    </row>
    <row r="158">
      <c r="A158" s="0" t="n">
        <v>11</v>
      </c>
      <c r="B158" s="0" t="n">
        <v>203</v>
      </c>
      <c r="C158" s="0" t="inlineStr">
        <is>
          <t>가</t>
        </is>
      </c>
      <c r="D158" s="0" t="inlineStr">
        <is>
          <t>고려대</t>
        </is>
      </c>
      <c r="E158" s="232" t="inlineStr">
        <is>
          <t>독어독문학과</t>
        </is>
      </c>
      <c r="F158" s="0" t="inlineStr">
        <is>
          <t>통합</t>
        </is>
      </c>
      <c r="G158" s="0" t="n">
        <v>1</v>
      </c>
      <c r="H158" s="0" t="n">
        <v>652.443</v>
      </c>
      <c r="I158" s="0" t="n">
        <v>651.884</v>
      </c>
      <c r="J158" s="0" t="n">
        <v>650.937</v>
      </c>
      <c r="K158" s="0" t="n">
        <v>649.836</v>
      </c>
      <c r="L158" s="0" t="n">
        <v>648.927</v>
      </c>
      <c r="M158" s="233" t="inlineStr">
        <is>
          <t>표점</t>
        </is>
      </c>
      <c r="N158" s="233" t="inlineStr">
        <is>
          <t>변표</t>
        </is>
      </c>
      <c r="O158" s="3" t="inlineStr">
        <is>
          <t>가123</t>
        </is>
      </c>
      <c r="BM158" s="759" t="n"/>
      <c r="BN158" s="759" t="n"/>
      <c r="BO158" s="759" t="n"/>
      <c r="BP158" s="759" t="n"/>
      <c r="BQ158" s="759" t="n"/>
      <c r="BR158" s="759" t="n"/>
      <c r="BS158" s="759" t="n"/>
      <c r="BT158" s="759" t="n"/>
      <c r="BU158" s="759" t="n"/>
      <c r="BV158" s="759" t="n"/>
      <c r="BW158" s="759" t="n"/>
      <c r="BX158" s="759" t="n"/>
      <c r="BY158" s="759" t="n"/>
      <c r="BZ158" s="759" t="n"/>
      <c r="CA158" s="759" t="n"/>
      <c r="ER158" s="759" t="n"/>
      <c r="ES158" s="759" t="n"/>
      <c r="ET158" s="759" t="n"/>
      <c r="EU158" s="759" t="n"/>
      <c r="EV158" s="759" t="n"/>
      <c r="EW158" s="759" t="n"/>
      <c r="EX158" s="759" t="n"/>
      <c r="EY158" s="759" t="n"/>
      <c r="EZ158" s="759" t="n"/>
      <c r="FA158" s="759" t="n"/>
      <c r="FB158" s="759" t="n"/>
      <c r="FC158" s="759" t="n"/>
      <c r="FD158" s="759" t="n"/>
      <c r="FE158" s="759" t="n"/>
      <c r="FF158" s="759" t="n"/>
      <c r="HW158" s="759" t="n"/>
      <c r="HX158" s="759" t="n"/>
      <c r="HY158" s="759" t="n"/>
      <c r="HZ158" s="759" t="n"/>
      <c r="IA158" s="759" t="n"/>
      <c r="IB158" s="759" t="n"/>
      <c r="IC158" s="759" t="n"/>
      <c r="ID158" s="759" t="n"/>
      <c r="IE158" s="759" t="n"/>
      <c r="IF158" s="759" t="n"/>
      <c r="IG158" s="759" t="n"/>
      <c r="IH158" s="759" t="n"/>
      <c r="II158" s="759" t="n"/>
      <c r="IJ158" s="759" t="n"/>
      <c r="IK158" s="759" t="n"/>
      <c r="LB158" s="759" t="n"/>
      <c r="LC158" s="759" t="n"/>
      <c r="LD158" s="759" t="n"/>
      <c r="LE158" s="759" t="n"/>
      <c r="LF158" s="759" t="n"/>
      <c r="LG158" s="759" t="n"/>
      <c r="LH158" s="759" t="n"/>
      <c r="LI158" s="759" t="n"/>
      <c r="LJ158" s="759" t="n"/>
      <c r="LK158" s="759" t="n"/>
      <c r="LL158" s="759" t="n"/>
      <c r="LM158" s="759" t="n"/>
      <c r="LN158" s="759" t="n"/>
      <c r="LO158" s="759" t="n"/>
      <c r="LP158" s="759" t="n"/>
      <c r="OG158" s="759" t="n"/>
      <c r="OH158" s="759" t="n"/>
      <c r="OI158" s="759" t="n"/>
      <c r="OJ158" s="759" t="n"/>
      <c r="OK158" s="759" t="n"/>
      <c r="OL158" s="759" t="n"/>
      <c r="OM158" s="759" t="n"/>
      <c r="ON158" s="759" t="n"/>
      <c r="OO158" s="759" t="n"/>
      <c r="OP158" s="759" t="n"/>
      <c r="OQ158" s="759" t="n"/>
      <c r="OR158" s="759" t="n"/>
      <c r="OS158" s="759" t="n"/>
      <c r="OT158" s="759" t="n"/>
      <c r="OU158" s="759" t="n"/>
    </row>
    <row r="159">
      <c r="A159" s="0" t="n">
        <v>11</v>
      </c>
      <c r="B159" s="0" t="n">
        <v>214</v>
      </c>
      <c r="C159" s="0" t="inlineStr">
        <is>
          <t>가</t>
        </is>
      </c>
      <c r="D159" s="0" t="inlineStr">
        <is>
          <t>고려대</t>
        </is>
      </c>
      <c r="E159" s="232" t="inlineStr">
        <is>
          <t>국제학부</t>
        </is>
      </c>
      <c r="F159" s="0" t="inlineStr">
        <is>
          <t>통합</t>
        </is>
      </c>
      <c r="G159" s="0" t="n">
        <v>1</v>
      </c>
      <c r="H159" s="0" t="n">
        <v>652.42</v>
      </c>
      <c r="I159" s="0" t="n">
        <v>651.884</v>
      </c>
      <c r="J159" s="0" t="n">
        <v>650.46</v>
      </c>
      <c r="K159" s="0" t="n">
        <v>649.477</v>
      </c>
      <c r="L159" s="0" t="n">
        <v>647.409</v>
      </c>
      <c r="M159" s="233" t="inlineStr">
        <is>
          <t>표점</t>
        </is>
      </c>
      <c r="N159" s="233" t="inlineStr">
        <is>
          <t>변표</t>
        </is>
      </c>
      <c r="O159" s="3" t="inlineStr">
        <is>
          <t>가124</t>
        </is>
      </c>
      <c r="BM159" s="759" t="n"/>
      <c r="BN159" s="759" t="n"/>
      <c r="BO159" s="759" t="n"/>
      <c r="BP159" s="759" t="n"/>
      <c r="BQ159" s="759" t="n"/>
      <c r="BR159" s="759" t="n"/>
      <c r="BS159" s="759" t="n"/>
      <c r="BT159" s="759" t="n"/>
      <c r="BU159" s="759" t="n"/>
      <c r="BV159" s="759" t="n"/>
      <c r="BW159" s="759" t="n"/>
      <c r="BX159" s="759" t="n"/>
      <c r="BY159" s="759" t="n"/>
      <c r="BZ159" s="759" t="n"/>
      <c r="CA159" s="759" t="n"/>
      <c r="ER159" s="759" t="n"/>
      <c r="ES159" s="759" t="n"/>
      <c r="ET159" s="759" t="n"/>
      <c r="EU159" s="759" t="n"/>
      <c r="EV159" s="759" t="n"/>
      <c r="EW159" s="759" t="n"/>
      <c r="EX159" s="759" t="n"/>
      <c r="EY159" s="759" t="n"/>
      <c r="EZ159" s="759" t="n"/>
      <c r="FA159" s="759" t="n"/>
      <c r="FB159" s="759" t="n"/>
      <c r="FC159" s="759" t="n"/>
      <c r="FD159" s="759" t="n"/>
      <c r="FE159" s="759" t="n"/>
      <c r="FF159" s="759" t="n"/>
      <c r="HW159" s="759" t="n"/>
      <c r="HX159" s="759" t="n"/>
      <c r="HY159" s="759" t="n"/>
      <c r="HZ159" s="759" t="n"/>
      <c r="IA159" s="759" t="n"/>
      <c r="IB159" s="759" t="n"/>
      <c r="IC159" s="759" t="n"/>
      <c r="ID159" s="759" t="n"/>
      <c r="IE159" s="759" t="n"/>
      <c r="IF159" s="759" t="n"/>
      <c r="IG159" s="759" t="n"/>
      <c r="IH159" s="759" t="n"/>
      <c r="II159" s="759" t="n"/>
      <c r="IJ159" s="759" t="n"/>
      <c r="IK159" s="759" t="n"/>
      <c r="LB159" s="759" t="n"/>
      <c r="LC159" s="759" t="n"/>
      <c r="LD159" s="759" t="n"/>
      <c r="LE159" s="759" t="n"/>
      <c r="LF159" s="759" t="n"/>
      <c r="LG159" s="759" t="n"/>
      <c r="LH159" s="759" t="n"/>
      <c r="LI159" s="759" t="n"/>
      <c r="LJ159" s="759" t="n"/>
      <c r="LK159" s="759" t="n"/>
      <c r="LL159" s="759" t="n"/>
      <c r="LM159" s="759" t="n"/>
      <c r="LN159" s="759" t="n"/>
      <c r="LO159" s="759" t="n"/>
      <c r="LP159" s="759" t="n"/>
      <c r="OG159" s="759" t="n"/>
      <c r="OH159" s="759" t="n"/>
      <c r="OI159" s="759" t="n"/>
      <c r="OJ159" s="759" t="n"/>
      <c r="OK159" s="759" t="n"/>
      <c r="OL159" s="759" t="n"/>
      <c r="OM159" s="759" t="n"/>
      <c r="ON159" s="759" t="n"/>
      <c r="OO159" s="759" t="n"/>
      <c r="OP159" s="759" t="n"/>
      <c r="OQ159" s="759" t="n"/>
      <c r="OR159" s="759" t="n"/>
      <c r="OS159" s="759" t="n"/>
      <c r="OT159" s="759" t="n"/>
      <c r="OU159" s="759" t="n"/>
    </row>
    <row r="160">
      <c r="A160" s="0" t="n">
        <v>11</v>
      </c>
      <c r="B160" s="0" t="n">
        <v>198</v>
      </c>
      <c r="C160" s="0" t="inlineStr">
        <is>
          <t>가</t>
        </is>
      </c>
      <c r="D160" s="0" t="inlineStr">
        <is>
          <t>고려대</t>
        </is>
      </c>
      <c r="E160" s="232" t="inlineStr">
        <is>
          <t>서어서문학과</t>
        </is>
      </c>
      <c r="F160" s="0" t="inlineStr">
        <is>
          <t>통합</t>
        </is>
      </c>
      <c r="G160" s="0" t="n">
        <v>1</v>
      </c>
      <c r="H160" s="0" t="n">
        <v>652.563</v>
      </c>
      <c r="I160" s="0" t="n">
        <v>652.004</v>
      </c>
      <c r="J160" s="0" t="n">
        <v>650.371</v>
      </c>
      <c r="K160" s="0" t="n">
        <v>649.6559999999999</v>
      </c>
      <c r="L160" s="0" t="n">
        <v>648.927</v>
      </c>
      <c r="M160" s="233" t="inlineStr">
        <is>
          <t>표점</t>
        </is>
      </c>
      <c r="N160" s="233" t="inlineStr">
        <is>
          <t>변표</t>
        </is>
      </c>
      <c r="O160" s="3" t="inlineStr">
        <is>
          <t>가125</t>
        </is>
      </c>
      <c r="BM160" s="759" t="n"/>
      <c r="BN160" s="759" t="n"/>
      <c r="BO160" s="759" t="n"/>
      <c r="BP160" s="759" t="n"/>
      <c r="BQ160" s="759" t="n"/>
      <c r="BR160" s="759" t="n"/>
      <c r="BS160" s="759" t="n"/>
      <c r="BT160" s="759" t="n"/>
      <c r="BU160" s="759" t="n"/>
      <c r="BV160" s="759" t="n"/>
      <c r="BW160" s="759" t="n"/>
      <c r="BX160" s="759" t="n"/>
      <c r="BY160" s="759" t="n"/>
      <c r="BZ160" s="759" t="n"/>
      <c r="CA160" s="759" t="n"/>
      <c r="ER160" s="759" t="n"/>
      <c r="ES160" s="759" t="n"/>
      <c r="ET160" s="759" t="n"/>
      <c r="EU160" s="759" t="n"/>
      <c r="EV160" s="759" t="n"/>
      <c r="EW160" s="759" t="n"/>
      <c r="EX160" s="759" t="n"/>
      <c r="EY160" s="759" t="n"/>
      <c r="EZ160" s="759" t="n"/>
      <c r="FA160" s="759" t="n"/>
      <c r="FB160" s="759" t="n"/>
      <c r="FC160" s="759" t="n"/>
      <c r="FD160" s="759" t="n"/>
      <c r="FE160" s="759" t="n"/>
      <c r="FF160" s="759" t="n"/>
      <c r="HW160" s="759" t="n"/>
      <c r="HX160" s="759" t="n"/>
      <c r="HY160" s="759" t="n"/>
      <c r="HZ160" s="759" t="n"/>
      <c r="IA160" s="759" t="n"/>
      <c r="IB160" s="759" t="n"/>
      <c r="IC160" s="759" t="n"/>
      <c r="ID160" s="759" t="n"/>
      <c r="IE160" s="759" t="n"/>
      <c r="IF160" s="759" t="n"/>
      <c r="IG160" s="759" t="n"/>
      <c r="IH160" s="759" t="n"/>
      <c r="II160" s="759" t="n"/>
      <c r="IJ160" s="759" t="n"/>
      <c r="IK160" s="759" t="n"/>
      <c r="LB160" s="759" t="n"/>
      <c r="LC160" s="759" t="n"/>
      <c r="LD160" s="759" t="n"/>
      <c r="LE160" s="759" t="n"/>
      <c r="LF160" s="759" t="n"/>
      <c r="LG160" s="759" t="n"/>
      <c r="LH160" s="759" t="n"/>
      <c r="LI160" s="759" t="n"/>
      <c r="LJ160" s="759" t="n"/>
      <c r="LK160" s="759" t="n"/>
      <c r="LL160" s="759" t="n"/>
      <c r="LM160" s="759" t="n"/>
      <c r="LN160" s="759" t="n"/>
      <c r="LO160" s="759" t="n"/>
      <c r="LP160" s="759" t="n"/>
      <c r="OG160" s="759" t="n"/>
      <c r="OH160" s="759" t="n"/>
      <c r="OI160" s="759" t="n"/>
      <c r="OJ160" s="759" t="n"/>
      <c r="OK160" s="759" t="n"/>
      <c r="OL160" s="759" t="n"/>
      <c r="OM160" s="759" t="n"/>
      <c r="ON160" s="759" t="n"/>
      <c r="OO160" s="759" t="n"/>
      <c r="OP160" s="759" t="n"/>
      <c r="OQ160" s="759" t="n"/>
      <c r="OR160" s="759" t="n"/>
      <c r="OS160" s="759" t="n"/>
      <c r="OT160" s="759" t="n"/>
      <c r="OU160" s="759" t="n"/>
    </row>
    <row r="161">
      <c r="A161" s="0" t="n">
        <v>11</v>
      </c>
      <c r="B161" s="0" t="n">
        <v>208</v>
      </c>
      <c r="C161" s="0" t="inlineStr">
        <is>
          <t>가</t>
        </is>
      </c>
      <c r="D161" s="0" t="inlineStr">
        <is>
          <t>고려대</t>
        </is>
      </c>
      <c r="E161" s="232" t="inlineStr">
        <is>
          <t>노어노문학과</t>
        </is>
      </c>
      <c r="F161" s="0" t="inlineStr">
        <is>
          <t>통합</t>
        </is>
      </c>
      <c r="G161" s="0" t="n">
        <v>1</v>
      </c>
      <c r="H161" s="0" t="n">
        <v>652.42</v>
      </c>
      <c r="I161" s="0" t="n">
        <v>651.407</v>
      </c>
      <c r="J161" s="0" t="n">
        <v>650.371</v>
      </c>
      <c r="K161" s="0" t="n">
        <v>649.6559999999999</v>
      </c>
      <c r="L161" s="0" t="n">
        <v>648.927</v>
      </c>
      <c r="M161" s="233" t="inlineStr">
        <is>
          <t>표점</t>
        </is>
      </c>
      <c r="N161" s="233" t="inlineStr">
        <is>
          <t>변표</t>
        </is>
      </c>
      <c r="O161" s="3" t="inlineStr">
        <is>
          <t>가126</t>
        </is>
      </c>
      <c r="BM161" s="759" t="n"/>
      <c r="BN161" s="759" t="n"/>
      <c r="BO161" s="759" t="n"/>
      <c r="BP161" s="759" t="n"/>
      <c r="BQ161" s="759" t="n"/>
      <c r="BR161" s="759" t="n"/>
      <c r="BS161" s="759" t="n"/>
      <c r="BT161" s="759" t="n"/>
      <c r="BU161" s="759" t="n"/>
      <c r="BV161" s="759" t="n"/>
      <c r="BW161" s="759" t="n"/>
      <c r="BX161" s="759" t="n"/>
      <c r="BY161" s="759" t="n"/>
      <c r="BZ161" s="759" t="n"/>
      <c r="CA161" s="759" t="n"/>
      <c r="ER161" s="759" t="n"/>
      <c r="ES161" s="759" t="n"/>
      <c r="ET161" s="759" t="n"/>
      <c r="EU161" s="759" t="n"/>
      <c r="EV161" s="759" t="n"/>
      <c r="EW161" s="759" t="n"/>
      <c r="EX161" s="759" t="n"/>
      <c r="EY161" s="759" t="n"/>
      <c r="EZ161" s="759" t="n"/>
      <c r="FA161" s="759" t="n"/>
      <c r="FB161" s="759" t="n"/>
      <c r="FC161" s="759" t="n"/>
      <c r="FD161" s="759" t="n"/>
      <c r="FE161" s="759" t="n"/>
      <c r="FF161" s="759" t="n"/>
      <c r="HW161" s="759" t="n"/>
      <c r="HX161" s="759" t="n"/>
      <c r="HY161" s="759" t="n"/>
      <c r="HZ161" s="759" t="n"/>
      <c r="IA161" s="759" t="n"/>
      <c r="IB161" s="759" t="n"/>
      <c r="IC161" s="759" t="n"/>
      <c r="ID161" s="759" t="n"/>
      <c r="IE161" s="759" t="n"/>
      <c r="IF161" s="759" t="n"/>
      <c r="IG161" s="759" t="n"/>
      <c r="IH161" s="759" t="n"/>
      <c r="II161" s="759" t="n"/>
      <c r="IJ161" s="759" t="n"/>
      <c r="IK161" s="759" t="n"/>
      <c r="LB161" s="759" t="n"/>
      <c r="LC161" s="759" t="n"/>
      <c r="LD161" s="759" t="n"/>
      <c r="LE161" s="759" t="n"/>
      <c r="LF161" s="759" t="n"/>
      <c r="LG161" s="759" t="n"/>
      <c r="LH161" s="759" t="n"/>
      <c r="LI161" s="759" t="n"/>
      <c r="LJ161" s="759" t="n"/>
      <c r="LK161" s="759" t="n"/>
      <c r="LL161" s="759" t="n"/>
      <c r="LM161" s="759" t="n"/>
      <c r="LN161" s="759" t="n"/>
      <c r="LO161" s="759" t="n"/>
      <c r="LP161" s="759" t="n"/>
      <c r="OG161" s="759" t="n"/>
      <c r="OH161" s="759" t="n"/>
      <c r="OI161" s="759" t="n"/>
      <c r="OJ161" s="759" t="n"/>
      <c r="OK161" s="759" t="n"/>
      <c r="OL161" s="759" t="n"/>
      <c r="OM161" s="759" t="n"/>
      <c r="ON161" s="759" t="n"/>
      <c r="OO161" s="759" t="n"/>
      <c r="OP161" s="759" t="n"/>
      <c r="OQ161" s="759" t="n"/>
      <c r="OR161" s="759" t="n"/>
      <c r="OS161" s="759" t="n"/>
      <c r="OT161" s="759" t="n"/>
      <c r="OU161" s="759" t="n"/>
    </row>
    <row r="162">
      <c r="A162" s="0" t="n">
        <v>11</v>
      </c>
      <c r="B162" s="0" t="n">
        <v>210</v>
      </c>
      <c r="C162" s="0" t="inlineStr">
        <is>
          <t>가</t>
        </is>
      </c>
      <c r="D162" s="0" t="inlineStr">
        <is>
          <t>고려대</t>
        </is>
      </c>
      <c r="E162" s="232" t="inlineStr">
        <is>
          <t>불어불문학과</t>
        </is>
      </c>
      <c r="F162" s="0" t="inlineStr">
        <is>
          <t>통합</t>
        </is>
      </c>
      <c r="G162" s="0" t="n">
        <v>1</v>
      </c>
      <c r="H162" s="0" t="n">
        <v>652.42</v>
      </c>
      <c r="I162" s="0" t="n">
        <v>651.407</v>
      </c>
      <c r="J162" s="0" t="n">
        <v>650.371</v>
      </c>
      <c r="K162" s="0" t="n">
        <v>649.6559999999999</v>
      </c>
      <c r="L162" s="0" t="n">
        <v>648.927</v>
      </c>
      <c r="M162" s="233" t="inlineStr">
        <is>
          <t>표점</t>
        </is>
      </c>
      <c r="N162" s="233" t="inlineStr">
        <is>
          <t>변표</t>
        </is>
      </c>
      <c r="O162" s="3" t="inlineStr">
        <is>
          <t>가127</t>
        </is>
      </c>
      <c r="BM162" s="759" t="n"/>
      <c r="BN162" s="759" t="n"/>
      <c r="BO162" s="759" t="n"/>
      <c r="BP162" s="759" t="n"/>
      <c r="BQ162" s="759" t="n"/>
      <c r="BR162" s="759" t="n"/>
      <c r="BS162" s="759" t="n"/>
      <c r="BT162" s="759" t="n"/>
      <c r="BU162" s="759" t="n"/>
      <c r="BV162" s="759" t="n"/>
      <c r="BW162" s="759" t="n"/>
      <c r="BX162" s="759" t="n"/>
      <c r="BY162" s="759" t="n"/>
      <c r="BZ162" s="759" t="n"/>
      <c r="CA162" s="759" t="n"/>
      <c r="ER162" s="759" t="n"/>
      <c r="ES162" s="759" t="n"/>
      <c r="ET162" s="759" t="n"/>
      <c r="EU162" s="759" t="n"/>
      <c r="EV162" s="759" t="n"/>
      <c r="EW162" s="759" t="n"/>
      <c r="EX162" s="759" t="n"/>
      <c r="EY162" s="759" t="n"/>
      <c r="EZ162" s="759" t="n"/>
      <c r="FA162" s="759" t="n"/>
      <c r="FB162" s="759" t="n"/>
      <c r="FC162" s="759" t="n"/>
      <c r="FD162" s="759" t="n"/>
      <c r="FE162" s="759" t="n"/>
      <c r="FF162" s="759" t="n"/>
      <c r="HW162" s="759" t="n"/>
      <c r="HX162" s="759" t="n"/>
      <c r="HY162" s="759" t="n"/>
      <c r="HZ162" s="759" t="n"/>
      <c r="IA162" s="759" t="n"/>
      <c r="IB162" s="759" t="n"/>
      <c r="IC162" s="759" t="n"/>
      <c r="ID162" s="759" t="n"/>
      <c r="IE162" s="759" t="n"/>
      <c r="IF162" s="759" t="n"/>
      <c r="IG162" s="759" t="n"/>
      <c r="IH162" s="759" t="n"/>
      <c r="II162" s="759" t="n"/>
      <c r="IJ162" s="759" t="n"/>
      <c r="IK162" s="759" t="n"/>
      <c r="LB162" s="759" t="n"/>
      <c r="LC162" s="759" t="n"/>
      <c r="LD162" s="759" t="n"/>
      <c r="LE162" s="759" t="n"/>
      <c r="LF162" s="759" t="n"/>
      <c r="LG162" s="759" t="n"/>
      <c r="LH162" s="759" t="n"/>
      <c r="LI162" s="759" t="n"/>
      <c r="LJ162" s="759" t="n"/>
      <c r="LK162" s="759" t="n"/>
      <c r="LL162" s="759" t="n"/>
      <c r="LM162" s="759" t="n"/>
      <c r="LN162" s="759" t="n"/>
      <c r="LO162" s="759" t="n"/>
      <c r="LP162" s="759" t="n"/>
      <c r="OG162" s="759" t="n"/>
      <c r="OH162" s="759" t="n"/>
      <c r="OI162" s="759" t="n"/>
      <c r="OJ162" s="759" t="n"/>
      <c r="OK162" s="759" t="n"/>
      <c r="OL162" s="759" t="n"/>
      <c r="OM162" s="759" t="n"/>
      <c r="ON162" s="759" t="n"/>
      <c r="OO162" s="759" t="n"/>
      <c r="OP162" s="759" t="n"/>
      <c r="OQ162" s="759" t="n"/>
      <c r="OR162" s="759" t="n"/>
      <c r="OS162" s="759" t="n"/>
      <c r="OT162" s="759" t="n"/>
      <c r="OU162" s="759" t="n"/>
    </row>
    <row r="163">
      <c r="A163" s="0" t="n">
        <v>11</v>
      </c>
      <c r="B163" s="0" t="n">
        <v>212</v>
      </c>
      <c r="C163" s="0" t="inlineStr">
        <is>
          <t>가</t>
        </is>
      </c>
      <c r="D163" s="0" t="inlineStr">
        <is>
          <t>고려대</t>
        </is>
      </c>
      <c r="E163" s="232" t="inlineStr">
        <is>
          <t>언어학과</t>
        </is>
      </c>
      <c r="F163" s="0" t="inlineStr">
        <is>
          <t>통합</t>
        </is>
      </c>
      <c r="G163" s="0" t="n">
        <v>1</v>
      </c>
      <c r="H163" s="0" t="n">
        <v>652.443</v>
      </c>
      <c r="I163" s="0" t="n">
        <v>651.764</v>
      </c>
      <c r="J163" s="0" t="n">
        <v>649.956</v>
      </c>
      <c r="K163" s="0" t="n">
        <v>649.477</v>
      </c>
      <c r="L163" s="0" t="n">
        <v>648.807</v>
      </c>
      <c r="M163" s="233" t="inlineStr">
        <is>
          <t>표점</t>
        </is>
      </c>
      <c r="N163" s="233" t="inlineStr">
        <is>
          <t>변표</t>
        </is>
      </c>
      <c r="O163" s="3" t="inlineStr">
        <is>
          <t>가128</t>
        </is>
      </c>
      <c r="BM163" s="759" t="n"/>
      <c r="BN163" s="759" t="n"/>
      <c r="BO163" s="759" t="n"/>
      <c r="BP163" s="759" t="n"/>
      <c r="BQ163" s="759" t="n"/>
      <c r="BR163" s="759" t="n"/>
      <c r="BS163" s="759" t="n"/>
      <c r="BT163" s="759" t="n"/>
      <c r="BU163" s="759" t="n"/>
      <c r="BV163" s="759" t="n"/>
      <c r="BW163" s="759" t="n"/>
      <c r="BX163" s="759" t="n"/>
      <c r="BY163" s="759" t="n"/>
      <c r="BZ163" s="759" t="n"/>
      <c r="CA163" s="759" t="n"/>
      <c r="ER163" s="759" t="n"/>
      <c r="ES163" s="759" t="n"/>
      <c r="ET163" s="759" t="n"/>
      <c r="EU163" s="759" t="n"/>
      <c r="EV163" s="759" t="n"/>
      <c r="EW163" s="759" t="n"/>
      <c r="EX163" s="759" t="n"/>
      <c r="EY163" s="759" t="n"/>
      <c r="EZ163" s="759" t="n"/>
      <c r="FA163" s="759" t="n"/>
      <c r="FB163" s="759" t="n"/>
      <c r="FC163" s="759" t="n"/>
      <c r="FD163" s="759" t="n"/>
      <c r="FE163" s="759" t="n"/>
      <c r="FF163" s="759" t="n"/>
      <c r="HW163" s="759" t="n"/>
      <c r="HX163" s="759" t="n"/>
      <c r="HY163" s="759" t="n"/>
      <c r="HZ163" s="759" t="n"/>
      <c r="IA163" s="759" t="n"/>
      <c r="IB163" s="759" t="n"/>
      <c r="IC163" s="759" t="n"/>
      <c r="ID163" s="759" t="n"/>
      <c r="IE163" s="759" t="n"/>
      <c r="IF163" s="759" t="n"/>
      <c r="IG163" s="759" t="n"/>
      <c r="IH163" s="759" t="n"/>
      <c r="II163" s="759" t="n"/>
      <c r="IJ163" s="759" t="n"/>
      <c r="IK163" s="759" t="n"/>
      <c r="LB163" s="759" t="n"/>
      <c r="LC163" s="759" t="n"/>
      <c r="LD163" s="759" t="n"/>
      <c r="LE163" s="759" t="n"/>
      <c r="LF163" s="759" t="n"/>
      <c r="LG163" s="759" t="n"/>
      <c r="LH163" s="759" t="n"/>
      <c r="LI163" s="759" t="n"/>
      <c r="LJ163" s="759" t="n"/>
      <c r="LK163" s="759" t="n"/>
      <c r="LL163" s="759" t="n"/>
      <c r="LM163" s="759" t="n"/>
      <c r="LN163" s="759" t="n"/>
      <c r="LO163" s="759" t="n"/>
      <c r="LP163" s="759" t="n"/>
      <c r="OG163" s="759" t="n"/>
      <c r="OH163" s="759" t="n"/>
      <c r="OI163" s="759" t="n"/>
      <c r="OJ163" s="759" t="n"/>
      <c r="OK163" s="759" t="n"/>
      <c r="OL163" s="759" t="n"/>
      <c r="OM163" s="759" t="n"/>
      <c r="ON163" s="759" t="n"/>
      <c r="OO163" s="759" t="n"/>
      <c r="OP163" s="759" t="n"/>
      <c r="OQ163" s="759" t="n"/>
      <c r="OR163" s="759" t="n"/>
      <c r="OS163" s="759" t="n"/>
      <c r="OT163" s="759" t="n"/>
      <c r="OU163" s="759" t="n"/>
    </row>
    <row r="164">
      <c r="A164" s="0" t="n">
        <v>11</v>
      </c>
      <c r="B164" s="0" t="n">
        <v>189</v>
      </c>
      <c r="C164" s="0" t="inlineStr">
        <is>
          <t>가</t>
        </is>
      </c>
      <c r="D164" s="0" t="inlineStr">
        <is>
          <t>고려대</t>
        </is>
      </c>
      <c r="E164" s="232" t="inlineStr">
        <is>
          <t>가정교육과</t>
        </is>
      </c>
      <c r="F164" s="0" t="inlineStr">
        <is>
          <t>통합</t>
        </is>
      </c>
      <c r="G164" s="0" t="n">
        <v>1</v>
      </c>
      <c r="H164" s="0" t="n">
        <v>652.563</v>
      </c>
      <c r="I164" s="0" t="n">
        <v>651.884</v>
      </c>
      <c r="J164" s="0" t="n">
        <v>649.836</v>
      </c>
      <c r="K164" s="0" t="n">
        <v>648.927</v>
      </c>
      <c r="L164" s="0" t="n">
        <v>647.409</v>
      </c>
      <c r="M164" s="233" t="inlineStr">
        <is>
          <t>표점</t>
        </is>
      </c>
      <c r="N164" s="233" t="inlineStr">
        <is>
          <t>변표</t>
        </is>
      </c>
      <c r="O164" s="3" t="inlineStr">
        <is>
          <t>가129</t>
        </is>
      </c>
      <c r="BM164" s="759" t="n"/>
      <c r="BN164" s="759" t="n"/>
      <c r="BO164" s="759" t="n"/>
      <c r="BP164" s="759" t="n"/>
      <c r="BQ164" s="759" t="n"/>
      <c r="BR164" s="759" t="n"/>
      <c r="BS164" s="759" t="n"/>
      <c r="BT164" s="759" t="n"/>
      <c r="BU164" s="759" t="n"/>
      <c r="BV164" s="759" t="n"/>
      <c r="BW164" s="759" t="n"/>
      <c r="BX164" s="759" t="n"/>
      <c r="BY164" s="759" t="n"/>
      <c r="BZ164" s="759" t="n"/>
      <c r="CA164" s="759" t="n"/>
      <c r="ER164" s="759" t="n"/>
      <c r="ES164" s="759" t="n"/>
      <c r="ET164" s="759" t="n"/>
      <c r="EU164" s="759" t="n"/>
      <c r="EV164" s="759" t="n"/>
      <c r="EW164" s="759" t="n"/>
      <c r="EX164" s="759" t="n"/>
      <c r="EY164" s="759" t="n"/>
      <c r="EZ164" s="759" t="n"/>
      <c r="FA164" s="759" t="n"/>
      <c r="FB164" s="759" t="n"/>
      <c r="FC164" s="759" t="n"/>
      <c r="FD164" s="759" t="n"/>
      <c r="FE164" s="759" t="n"/>
      <c r="FF164" s="759" t="n"/>
      <c r="HW164" s="759" t="n"/>
      <c r="HX164" s="759" t="n"/>
      <c r="HY164" s="759" t="n"/>
      <c r="HZ164" s="759" t="n"/>
      <c r="IA164" s="759" t="n"/>
      <c r="IB164" s="759" t="n"/>
      <c r="IC164" s="759" t="n"/>
      <c r="ID164" s="759" t="n"/>
      <c r="IE164" s="759" t="n"/>
      <c r="IF164" s="759" t="n"/>
      <c r="IG164" s="759" t="n"/>
      <c r="IH164" s="759" t="n"/>
      <c r="II164" s="759" t="n"/>
      <c r="IJ164" s="759" t="n"/>
      <c r="IK164" s="759" t="n"/>
      <c r="LB164" s="759" t="n"/>
      <c r="LC164" s="759" t="n"/>
      <c r="LD164" s="759" t="n"/>
      <c r="LE164" s="759" t="n"/>
      <c r="LF164" s="759" t="n"/>
      <c r="LG164" s="759" t="n"/>
      <c r="LH164" s="759" t="n"/>
      <c r="LI164" s="759" t="n"/>
      <c r="LJ164" s="759" t="n"/>
      <c r="LK164" s="759" t="n"/>
      <c r="LL164" s="759" t="n"/>
      <c r="LM164" s="759" t="n"/>
      <c r="LN164" s="759" t="n"/>
      <c r="LO164" s="759" t="n"/>
      <c r="LP164" s="759" t="n"/>
      <c r="OG164" s="759" t="n"/>
      <c r="OH164" s="759" t="n"/>
      <c r="OI164" s="759" t="n"/>
      <c r="OJ164" s="759" t="n"/>
      <c r="OK164" s="759" t="n"/>
      <c r="OL164" s="759" t="n"/>
      <c r="OM164" s="759" t="n"/>
      <c r="ON164" s="759" t="n"/>
      <c r="OO164" s="759" t="n"/>
      <c r="OP164" s="759" t="n"/>
      <c r="OQ164" s="759" t="n"/>
      <c r="OR164" s="759" t="n"/>
      <c r="OS164" s="759" t="n"/>
      <c r="OT164" s="759" t="n"/>
      <c r="OU164" s="759" t="n"/>
    </row>
    <row r="165">
      <c r="A165" s="0" t="n">
        <v>11</v>
      </c>
      <c r="B165" s="0" t="n">
        <v>211</v>
      </c>
      <c r="C165" s="0" t="inlineStr">
        <is>
          <t>가</t>
        </is>
      </c>
      <c r="D165" s="0" t="inlineStr">
        <is>
          <t>고려대</t>
        </is>
      </c>
      <c r="E165" s="232" t="inlineStr">
        <is>
          <t>한문학과</t>
        </is>
      </c>
      <c r="F165" s="0" t="inlineStr">
        <is>
          <t>통합</t>
        </is>
      </c>
      <c r="G165" s="0" t="n">
        <v>1</v>
      </c>
      <c r="H165" s="0" t="n">
        <v>652.004</v>
      </c>
      <c r="I165" s="0" t="n">
        <v>650.46</v>
      </c>
      <c r="J165" s="0" t="n">
        <v>649.836</v>
      </c>
      <c r="K165" s="0" t="n">
        <v>649.12</v>
      </c>
      <c r="L165" s="0" t="n">
        <v>648.303</v>
      </c>
      <c r="M165" s="233" t="inlineStr">
        <is>
          <t>표점</t>
        </is>
      </c>
      <c r="N165" s="233" t="inlineStr">
        <is>
          <t>변표</t>
        </is>
      </c>
      <c r="O165" s="3" t="inlineStr">
        <is>
          <t>가130</t>
        </is>
      </c>
      <c r="BM165" s="759" t="n"/>
      <c r="BN165" s="759" t="n"/>
      <c r="BO165" s="759" t="n"/>
      <c r="BP165" s="759" t="n"/>
      <c r="BQ165" s="759" t="n"/>
      <c r="BR165" s="759" t="n"/>
      <c r="BS165" s="759" t="n"/>
      <c r="BT165" s="759" t="n"/>
      <c r="BU165" s="759" t="n"/>
      <c r="BV165" s="759" t="n"/>
      <c r="BW165" s="759" t="n"/>
      <c r="BX165" s="759" t="n"/>
      <c r="BY165" s="759" t="n"/>
      <c r="BZ165" s="759" t="n"/>
      <c r="CA165" s="759" t="n"/>
      <c r="ER165" s="759" t="n"/>
      <c r="ES165" s="759" t="n"/>
      <c r="ET165" s="759" t="n"/>
      <c r="EU165" s="759" t="n"/>
      <c r="EV165" s="759" t="n"/>
      <c r="EW165" s="759" t="n"/>
      <c r="EX165" s="759" t="n"/>
      <c r="EY165" s="759" t="n"/>
      <c r="EZ165" s="759" t="n"/>
      <c r="FA165" s="759" t="n"/>
      <c r="FB165" s="759" t="n"/>
      <c r="FC165" s="759" t="n"/>
      <c r="FD165" s="759" t="n"/>
      <c r="FE165" s="759" t="n"/>
      <c r="FF165" s="759" t="n"/>
      <c r="HW165" s="759" t="n"/>
      <c r="HX165" s="759" t="n"/>
      <c r="HY165" s="759" t="n"/>
      <c r="HZ165" s="759" t="n"/>
      <c r="IA165" s="759" t="n"/>
      <c r="IB165" s="759" t="n"/>
      <c r="IC165" s="759" t="n"/>
      <c r="ID165" s="759" t="n"/>
      <c r="IE165" s="759" t="n"/>
      <c r="IF165" s="759" t="n"/>
      <c r="IG165" s="759" t="n"/>
      <c r="IH165" s="759" t="n"/>
      <c r="II165" s="759" t="n"/>
      <c r="IJ165" s="759" t="n"/>
      <c r="IK165" s="759" t="n"/>
      <c r="LB165" s="759" t="n"/>
      <c r="LC165" s="759" t="n"/>
      <c r="LD165" s="759" t="n"/>
      <c r="LE165" s="759" t="n"/>
      <c r="LF165" s="759" t="n"/>
      <c r="LG165" s="759" t="n"/>
      <c r="LH165" s="759" t="n"/>
      <c r="LI165" s="759" t="n"/>
      <c r="LJ165" s="759" t="n"/>
      <c r="LK165" s="759" t="n"/>
      <c r="LL165" s="759" t="n"/>
      <c r="LM165" s="759" t="n"/>
      <c r="LN165" s="759" t="n"/>
      <c r="LO165" s="759" t="n"/>
      <c r="LP165" s="759" t="n"/>
      <c r="OG165" s="759" t="n"/>
      <c r="OH165" s="759" t="n"/>
      <c r="OI165" s="759" t="n"/>
      <c r="OJ165" s="759" t="n"/>
      <c r="OK165" s="759" t="n"/>
      <c r="OL165" s="759" t="n"/>
      <c r="OM165" s="759" t="n"/>
      <c r="ON165" s="759" t="n"/>
      <c r="OO165" s="759" t="n"/>
      <c r="OP165" s="759" t="n"/>
      <c r="OQ165" s="759" t="n"/>
      <c r="OR165" s="759" t="n"/>
      <c r="OS165" s="759" t="n"/>
      <c r="OT165" s="759" t="n"/>
      <c r="OU165" s="759" t="n"/>
    </row>
    <row r="166">
      <c r="A166" s="0" t="n">
        <v>11</v>
      </c>
      <c r="B166" s="0" t="n">
        <v>216</v>
      </c>
      <c r="C166" s="0" t="inlineStr">
        <is>
          <t>가</t>
        </is>
      </c>
      <c r="D166" s="0" t="inlineStr">
        <is>
          <t>고려대</t>
        </is>
      </c>
      <c r="E166" s="232" t="inlineStr">
        <is>
          <t>경영대학(교과)</t>
        </is>
      </c>
      <c r="F166" s="0" t="inlineStr">
        <is>
          <t>통합</t>
        </is>
      </c>
      <c r="G166" s="0" t="n">
        <v>1</v>
      </c>
      <c r="H166" s="0" t="e">
        <v>#N/A</v>
      </c>
      <c r="I166" s="0" t="e">
        <v>#N/A</v>
      </c>
      <c r="J166" s="0" t="e">
        <v>#N/A</v>
      </c>
      <c r="K166" s="0" t="e">
        <v>#N/A</v>
      </c>
      <c r="L166" s="0" t="e">
        <v>#N/A</v>
      </c>
      <c r="M166" s="233" t="inlineStr">
        <is>
          <t>표점</t>
        </is>
      </c>
      <c r="N166" s="233" t="inlineStr">
        <is>
          <t>변표</t>
        </is>
      </c>
      <c r="O166" s="3" t="inlineStr">
        <is>
          <t>1</t>
        </is>
      </c>
      <c r="BM166" s="759" t="n"/>
      <c r="BN166" s="759" t="n"/>
      <c r="BO166" s="759" t="n"/>
      <c r="BP166" s="759" t="n"/>
      <c r="BQ166" s="759" t="n"/>
      <c r="BR166" s="759" t="n"/>
      <c r="BS166" s="759" t="n"/>
      <c r="BT166" s="759" t="n"/>
      <c r="BU166" s="759" t="n"/>
      <c r="BV166" s="759" t="n"/>
      <c r="BW166" s="759" t="n"/>
      <c r="BX166" s="759" t="n"/>
      <c r="BY166" s="759" t="n"/>
      <c r="BZ166" s="759" t="n"/>
      <c r="CA166" s="759" t="n"/>
      <c r="ER166" s="759" t="n"/>
      <c r="ES166" s="759" t="n"/>
      <c r="ET166" s="759" t="n"/>
      <c r="EU166" s="759" t="n"/>
      <c r="EV166" s="759" t="n"/>
      <c r="EW166" s="759" t="n"/>
      <c r="EX166" s="759" t="n"/>
      <c r="EY166" s="759" t="n"/>
      <c r="EZ166" s="759" t="n"/>
      <c r="FA166" s="759" t="n"/>
      <c r="FB166" s="759" t="n"/>
      <c r="FC166" s="759" t="n"/>
      <c r="FD166" s="759" t="n"/>
      <c r="FE166" s="759" t="n"/>
      <c r="FF166" s="759" t="n"/>
      <c r="HW166" s="759" t="n"/>
      <c r="HX166" s="759" t="n"/>
      <c r="HY166" s="759" t="n"/>
      <c r="HZ166" s="759" t="n"/>
      <c r="IA166" s="759" t="n"/>
      <c r="IB166" s="759" t="n"/>
      <c r="IC166" s="759" t="n"/>
      <c r="ID166" s="759" t="n"/>
      <c r="IE166" s="759" t="n"/>
      <c r="IF166" s="759" t="n"/>
      <c r="IG166" s="759" t="n"/>
      <c r="IH166" s="759" t="n"/>
      <c r="II166" s="759" t="n"/>
      <c r="IJ166" s="759" t="n"/>
      <c r="IK166" s="759" t="n"/>
      <c r="LB166" s="759" t="n"/>
      <c r="LC166" s="759" t="n"/>
      <c r="LD166" s="759" t="n"/>
      <c r="LE166" s="759" t="n"/>
      <c r="LF166" s="759" t="n"/>
      <c r="LG166" s="759" t="n"/>
      <c r="LH166" s="759" t="n"/>
      <c r="LI166" s="759" t="n"/>
      <c r="LJ166" s="759" t="n"/>
      <c r="LK166" s="759" t="n"/>
      <c r="LL166" s="759" t="n"/>
      <c r="LM166" s="759" t="n"/>
      <c r="LN166" s="759" t="n"/>
      <c r="LO166" s="759" t="n"/>
      <c r="LP166" s="759" t="n"/>
      <c r="OG166" s="759" t="n"/>
      <c r="OH166" s="759" t="n"/>
      <c r="OI166" s="759" t="n"/>
      <c r="OJ166" s="759" t="n"/>
      <c r="OK166" s="759" t="n"/>
      <c r="OL166" s="759" t="n"/>
      <c r="OM166" s="759" t="n"/>
      <c r="ON166" s="759" t="n"/>
      <c r="OO166" s="759" t="n"/>
      <c r="OP166" s="759" t="n"/>
      <c r="OQ166" s="759" t="n"/>
      <c r="OR166" s="759" t="n"/>
      <c r="OS166" s="759" t="n"/>
      <c r="OT166" s="759" t="n"/>
      <c r="OU166" s="759" t="n"/>
    </row>
    <row r="167">
      <c r="A167" s="0" t="n">
        <v>11</v>
      </c>
      <c r="B167" s="0" t="n">
        <v>217</v>
      </c>
      <c r="C167" s="0" t="inlineStr">
        <is>
          <t>가</t>
        </is>
      </c>
      <c r="D167" s="0" t="inlineStr">
        <is>
          <t>고려대</t>
        </is>
      </c>
      <c r="E167" s="232" t="inlineStr">
        <is>
          <t>국어국문학과(교과)</t>
        </is>
      </c>
      <c r="F167" s="0" t="inlineStr">
        <is>
          <t>통합</t>
        </is>
      </c>
      <c r="G167" s="0" t="n">
        <v>1</v>
      </c>
      <c r="H167" s="0" t="e">
        <v>#N/A</v>
      </c>
      <c r="I167" s="0" t="e">
        <v>#N/A</v>
      </c>
      <c r="J167" s="0" t="e">
        <v>#N/A</v>
      </c>
      <c r="K167" s="0" t="e">
        <v>#N/A</v>
      </c>
      <c r="L167" s="0" t="e">
        <v>#N/A</v>
      </c>
      <c r="M167" s="233" t="inlineStr">
        <is>
          <t>표점</t>
        </is>
      </c>
      <c r="N167" s="233" t="inlineStr">
        <is>
          <t>변표</t>
        </is>
      </c>
      <c r="O167" s="3" t="inlineStr">
        <is>
          <t>1</t>
        </is>
      </c>
      <c r="BM167" s="759" t="n"/>
      <c r="BN167" s="759" t="n"/>
      <c r="BO167" s="759" t="n"/>
      <c r="BP167" s="759" t="n"/>
      <c r="BQ167" s="759" t="n"/>
      <c r="BR167" s="759" t="n"/>
      <c r="BS167" s="759" t="n"/>
      <c r="BT167" s="759" t="n"/>
      <c r="BU167" s="759" t="n"/>
      <c r="BV167" s="759" t="n"/>
      <c r="BW167" s="759" t="n"/>
      <c r="BX167" s="759" t="n"/>
      <c r="BY167" s="759" t="n"/>
      <c r="BZ167" s="759" t="n"/>
      <c r="CA167" s="759" t="n"/>
      <c r="ER167" s="759" t="n"/>
      <c r="ES167" s="759" t="n"/>
      <c r="ET167" s="759" t="n"/>
      <c r="EU167" s="759" t="n"/>
      <c r="EV167" s="759" t="n"/>
      <c r="EW167" s="759" t="n"/>
      <c r="EX167" s="759" t="n"/>
      <c r="EY167" s="759" t="n"/>
      <c r="EZ167" s="759" t="n"/>
      <c r="FA167" s="759" t="n"/>
      <c r="FB167" s="759" t="n"/>
      <c r="FC167" s="759" t="n"/>
      <c r="FD167" s="759" t="n"/>
      <c r="FE167" s="759" t="n"/>
      <c r="FF167" s="759" t="n"/>
      <c r="HW167" s="759" t="n"/>
      <c r="HX167" s="759" t="n"/>
      <c r="HY167" s="759" t="n"/>
      <c r="HZ167" s="759" t="n"/>
      <c r="IA167" s="759" t="n"/>
      <c r="IB167" s="759" t="n"/>
      <c r="IC167" s="759" t="n"/>
      <c r="ID167" s="759" t="n"/>
      <c r="IE167" s="759" t="n"/>
      <c r="IF167" s="759" t="n"/>
      <c r="IG167" s="759" t="n"/>
      <c r="IH167" s="759" t="n"/>
      <c r="II167" s="759" t="n"/>
      <c r="IJ167" s="759" t="n"/>
      <c r="IK167" s="759" t="n"/>
      <c r="LB167" s="759" t="n"/>
      <c r="LC167" s="759" t="n"/>
      <c r="LD167" s="759" t="n"/>
      <c r="LE167" s="759" t="n"/>
      <c r="LF167" s="759" t="n"/>
      <c r="LG167" s="759" t="n"/>
      <c r="LH167" s="759" t="n"/>
      <c r="LI167" s="759" t="n"/>
      <c r="LJ167" s="759" t="n"/>
      <c r="LK167" s="759" t="n"/>
      <c r="LL167" s="759" t="n"/>
      <c r="LM167" s="759" t="n"/>
      <c r="LN167" s="759" t="n"/>
      <c r="LO167" s="759" t="n"/>
      <c r="LP167" s="759" t="n"/>
      <c r="OG167" s="759" t="n"/>
      <c r="OH167" s="759" t="n"/>
      <c r="OI167" s="759" t="n"/>
      <c r="OJ167" s="759" t="n"/>
      <c r="OK167" s="759" t="n"/>
      <c r="OL167" s="759" t="n"/>
      <c r="OM167" s="759" t="n"/>
      <c r="ON167" s="759" t="n"/>
      <c r="OO167" s="759" t="n"/>
      <c r="OP167" s="759" t="n"/>
      <c r="OQ167" s="759" t="n"/>
      <c r="OR167" s="759" t="n"/>
      <c r="OS167" s="759" t="n"/>
      <c r="OT167" s="759" t="n"/>
      <c r="OU167" s="759" t="n"/>
    </row>
    <row r="168">
      <c r="A168" s="0" t="n">
        <v>11</v>
      </c>
      <c r="B168" s="0" t="n">
        <v>218</v>
      </c>
      <c r="C168" s="0" t="inlineStr">
        <is>
          <t>가</t>
        </is>
      </c>
      <c r="D168" s="0" t="inlineStr">
        <is>
          <t>고려대</t>
        </is>
      </c>
      <c r="E168" s="232" t="inlineStr">
        <is>
          <t>철학과(교과)</t>
        </is>
      </c>
      <c r="F168" s="0" t="inlineStr">
        <is>
          <t>통합</t>
        </is>
      </c>
      <c r="G168" s="0" t="n">
        <v>1</v>
      </c>
      <c r="H168" s="0" t="e">
        <v>#N/A</v>
      </c>
      <c r="I168" s="0" t="e">
        <v>#N/A</v>
      </c>
      <c r="J168" s="0" t="e">
        <v>#N/A</v>
      </c>
      <c r="K168" s="0" t="e">
        <v>#N/A</v>
      </c>
      <c r="L168" s="0" t="e">
        <v>#N/A</v>
      </c>
      <c r="M168" s="233" t="inlineStr">
        <is>
          <t>표점</t>
        </is>
      </c>
      <c r="N168" s="233" t="inlineStr">
        <is>
          <t>변표</t>
        </is>
      </c>
      <c r="O168" s="3" t="inlineStr">
        <is>
          <t>1</t>
        </is>
      </c>
      <c r="BM168" s="759" t="n"/>
      <c r="BN168" s="759" t="n"/>
      <c r="BO168" s="759" t="n"/>
      <c r="BP168" s="759" t="n"/>
      <c r="BQ168" s="759" t="n"/>
      <c r="BR168" s="759" t="n"/>
      <c r="BS168" s="759" t="n"/>
      <c r="BT168" s="759" t="n"/>
      <c r="BU168" s="759" t="n"/>
      <c r="BV168" s="759" t="n"/>
      <c r="BW168" s="759" t="n"/>
      <c r="BX168" s="759" t="n"/>
      <c r="BY168" s="759" t="n"/>
      <c r="BZ168" s="759" t="n"/>
      <c r="CA168" s="759" t="n"/>
      <c r="ER168" s="759" t="n"/>
      <c r="ES168" s="759" t="n"/>
      <c r="ET168" s="759" t="n"/>
      <c r="EU168" s="759" t="n"/>
      <c r="EV168" s="759" t="n"/>
      <c r="EW168" s="759" t="n"/>
      <c r="EX168" s="759" t="n"/>
      <c r="EY168" s="759" t="n"/>
      <c r="EZ168" s="759" t="n"/>
      <c r="FA168" s="759" t="n"/>
      <c r="FB168" s="759" t="n"/>
      <c r="FC168" s="759" t="n"/>
      <c r="FD168" s="759" t="n"/>
      <c r="FE168" s="759" t="n"/>
      <c r="FF168" s="759" t="n"/>
      <c r="HW168" s="759" t="n"/>
      <c r="HX168" s="759" t="n"/>
      <c r="HY168" s="759" t="n"/>
      <c r="HZ168" s="759" t="n"/>
      <c r="IA168" s="759" t="n"/>
      <c r="IB168" s="759" t="n"/>
      <c r="IC168" s="759" t="n"/>
      <c r="ID168" s="759" t="n"/>
      <c r="IE168" s="759" t="n"/>
      <c r="IF168" s="759" t="n"/>
      <c r="IG168" s="759" t="n"/>
      <c r="IH168" s="759" t="n"/>
      <c r="II168" s="759" t="n"/>
      <c r="IJ168" s="759" t="n"/>
      <c r="IK168" s="759" t="n"/>
      <c r="LB168" s="759" t="n"/>
      <c r="LC168" s="759" t="n"/>
      <c r="LD168" s="759" t="n"/>
      <c r="LE168" s="759" t="n"/>
      <c r="LF168" s="759" t="n"/>
      <c r="LG168" s="759" t="n"/>
      <c r="LH168" s="759" t="n"/>
      <c r="LI168" s="759" t="n"/>
      <c r="LJ168" s="759" t="n"/>
      <c r="LK168" s="759" t="n"/>
      <c r="LL168" s="759" t="n"/>
      <c r="LM168" s="759" t="n"/>
      <c r="LN168" s="759" t="n"/>
      <c r="LO168" s="759" t="n"/>
      <c r="LP168" s="759" t="n"/>
      <c r="OG168" s="759" t="n"/>
      <c r="OH168" s="759" t="n"/>
      <c r="OI168" s="759" t="n"/>
      <c r="OJ168" s="759" t="n"/>
      <c r="OK168" s="759" t="n"/>
      <c r="OL168" s="759" t="n"/>
      <c r="OM168" s="759" t="n"/>
      <c r="ON168" s="759" t="n"/>
      <c r="OO168" s="759" t="n"/>
      <c r="OP168" s="759" t="n"/>
      <c r="OQ168" s="759" t="n"/>
      <c r="OR168" s="759" t="n"/>
      <c r="OS168" s="759" t="n"/>
      <c r="OT168" s="759" t="n"/>
      <c r="OU168" s="759" t="n"/>
    </row>
    <row r="169">
      <c r="A169" s="0" t="n">
        <v>11</v>
      </c>
      <c r="B169" s="0" t="n">
        <v>219</v>
      </c>
      <c r="C169" s="0" t="inlineStr">
        <is>
          <t>가</t>
        </is>
      </c>
      <c r="D169" s="0" t="inlineStr">
        <is>
          <t>고려대</t>
        </is>
      </c>
      <c r="E169" s="232" t="inlineStr">
        <is>
          <t>한국사학과(교과)</t>
        </is>
      </c>
      <c r="F169" s="0" t="inlineStr">
        <is>
          <t>통합</t>
        </is>
      </c>
      <c r="G169" s="0" t="n">
        <v>1</v>
      </c>
      <c r="H169" s="0" t="e">
        <v>#N/A</v>
      </c>
      <c r="I169" s="0" t="e">
        <v>#N/A</v>
      </c>
      <c r="J169" s="0" t="e">
        <v>#N/A</v>
      </c>
      <c r="K169" s="0" t="e">
        <v>#N/A</v>
      </c>
      <c r="L169" s="0" t="e">
        <v>#N/A</v>
      </c>
      <c r="M169" s="233" t="inlineStr">
        <is>
          <t>표점</t>
        </is>
      </c>
      <c r="N169" s="233" t="inlineStr">
        <is>
          <t>변표</t>
        </is>
      </c>
      <c r="O169" s="3" t="inlineStr">
        <is>
          <t>1</t>
        </is>
      </c>
      <c r="BM169" s="759" t="n"/>
      <c r="BN169" s="759" t="n"/>
      <c r="BO169" s="759" t="n"/>
      <c r="BP169" s="759" t="n"/>
      <c r="BQ169" s="759" t="n"/>
      <c r="BR169" s="759" t="n"/>
      <c r="BS169" s="759" t="n"/>
      <c r="BT169" s="759" t="n"/>
      <c r="BU169" s="759" t="n"/>
      <c r="BV169" s="759" t="n"/>
      <c r="BW169" s="759" t="n"/>
      <c r="BX169" s="759" t="n"/>
      <c r="BY169" s="759" t="n"/>
      <c r="BZ169" s="759" t="n"/>
      <c r="CA169" s="759" t="n"/>
      <c r="ER169" s="759" t="n"/>
      <c r="ES169" s="759" t="n"/>
      <c r="ET169" s="759" t="n"/>
      <c r="EU169" s="759" t="n"/>
      <c r="EV169" s="759" t="n"/>
      <c r="EW169" s="759" t="n"/>
      <c r="EX169" s="759" t="n"/>
      <c r="EY169" s="759" t="n"/>
      <c r="EZ169" s="759" t="n"/>
      <c r="FA169" s="759" t="n"/>
      <c r="FB169" s="759" t="n"/>
      <c r="FC169" s="759" t="n"/>
      <c r="FD169" s="759" t="n"/>
      <c r="FE169" s="759" t="n"/>
      <c r="FF169" s="759" t="n"/>
      <c r="HW169" s="759" t="n"/>
      <c r="HX169" s="759" t="n"/>
      <c r="HY169" s="759" t="n"/>
      <c r="HZ169" s="759" t="n"/>
      <c r="IA169" s="759" t="n"/>
      <c r="IB169" s="759" t="n"/>
      <c r="IC169" s="759" t="n"/>
      <c r="ID169" s="759" t="n"/>
      <c r="IE169" s="759" t="n"/>
      <c r="IF169" s="759" t="n"/>
      <c r="IG169" s="759" t="n"/>
      <c r="IH169" s="759" t="n"/>
      <c r="II169" s="759" t="n"/>
      <c r="IJ169" s="759" t="n"/>
      <c r="IK169" s="759" t="n"/>
      <c r="LB169" s="759" t="n"/>
      <c r="LC169" s="759" t="n"/>
      <c r="LD169" s="759" t="n"/>
      <c r="LE169" s="759" t="n"/>
      <c r="LF169" s="759" t="n"/>
      <c r="LG169" s="759" t="n"/>
      <c r="LH169" s="759" t="n"/>
      <c r="LI169" s="759" t="n"/>
      <c r="LJ169" s="759" t="n"/>
      <c r="LK169" s="759" t="n"/>
      <c r="LL169" s="759" t="n"/>
      <c r="LM169" s="759" t="n"/>
      <c r="LN169" s="759" t="n"/>
      <c r="LO169" s="759" t="n"/>
      <c r="LP169" s="759" t="n"/>
      <c r="OG169" s="759" t="n"/>
      <c r="OH169" s="759" t="n"/>
      <c r="OI169" s="759" t="n"/>
      <c r="OJ169" s="759" t="n"/>
      <c r="OK169" s="759" t="n"/>
      <c r="OL169" s="759" t="n"/>
      <c r="OM169" s="759" t="n"/>
      <c r="ON169" s="759" t="n"/>
      <c r="OO169" s="759" t="n"/>
      <c r="OP169" s="759" t="n"/>
      <c r="OQ169" s="759" t="n"/>
      <c r="OR169" s="759" t="n"/>
      <c r="OS169" s="759" t="n"/>
      <c r="OT169" s="759" t="n"/>
      <c r="OU169" s="759" t="n"/>
    </row>
    <row r="170">
      <c r="A170" s="0" t="n">
        <v>11</v>
      </c>
      <c r="B170" s="0" t="n">
        <v>220</v>
      </c>
      <c r="C170" s="0" t="inlineStr">
        <is>
          <t>가</t>
        </is>
      </c>
      <c r="D170" s="0" t="inlineStr">
        <is>
          <t>고려대</t>
        </is>
      </c>
      <c r="E170" s="232" t="inlineStr">
        <is>
          <t>사학과(교과)</t>
        </is>
      </c>
      <c r="F170" s="0" t="inlineStr">
        <is>
          <t>통합</t>
        </is>
      </c>
      <c r="G170" s="0" t="n">
        <v>1</v>
      </c>
      <c r="H170" s="0" t="e">
        <v>#N/A</v>
      </c>
      <c r="I170" s="0" t="e">
        <v>#N/A</v>
      </c>
      <c r="J170" s="0" t="e">
        <v>#N/A</v>
      </c>
      <c r="K170" s="0" t="e">
        <v>#N/A</v>
      </c>
      <c r="L170" s="0" t="e">
        <v>#N/A</v>
      </c>
      <c r="M170" s="233" t="inlineStr">
        <is>
          <t>표점</t>
        </is>
      </c>
      <c r="N170" s="233" t="inlineStr">
        <is>
          <t>변표</t>
        </is>
      </c>
      <c r="O170" s="3" t="inlineStr">
        <is>
          <t>1</t>
        </is>
      </c>
      <c r="BM170" s="759" t="n"/>
      <c r="BN170" s="759" t="n"/>
      <c r="BO170" s="759" t="n"/>
      <c r="BP170" s="759" t="n"/>
      <c r="BQ170" s="759" t="n"/>
      <c r="BR170" s="759" t="n"/>
      <c r="BS170" s="759" t="n"/>
      <c r="BT170" s="759" t="n"/>
      <c r="BU170" s="759" t="n"/>
      <c r="BV170" s="759" t="n"/>
      <c r="BW170" s="759" t="n"/>
      <c r="BX170" s="759" t="n"/>
      <c r="BY170" s="759" t="n"/>
      <c r="BZ170" s="759" t="n"/>
      <c r="CA170" s="759" t="n"/>
      <c r="ER170" s="759" t="n"/>
      <c r="ES170" s="759" t="n"/>
      <c r="ET170" s="759" t="n"/>
      <c r="EU170" s="759" t="n"/>
      <c r="EV170" s="759" t="n"/>
      <c r="EW170" s="759" t="n"/>
      <c r="EX170" s="759" t="n"/>
      <c r="EY170" s="759" t="n"/>
      <c r="EZ170" s="759" t="n"/>
      <c r="FA170" s="759" t="n"/>
      <c r="FB170" s="759" t="n"/>
      <c r="FC170" s="759" t="n"/>
      <c r="FD170" s="759" t="n"/>
      <c r="FE170" s="759" t="n"/>
      <c r="FF170" s="759" t="n"/>
      <c r="HW170" s="759" t="n"/>
      <c r="HX170" s="759" t="n"/>
      <c r="HY170" s="759" t="n"/>
      <c r="HZ170" s="759" t="n"/>
      <c r="IA170" s="759" t="n"/>
      <c r="IB170" s="759" t="n"/>
      <c r="IC170" s="759" t="n"/>
      <c r="ID170" s="759" t="n"/>
      <c r="IE170" s="759" t="n"/>
      <c r="IF170" s="759" t="n"/>
      <c r="IG170" s="759" t="n"/>
      <c r="IH170" s="759" t="n"/>
      <c r="II170" s="759" t="n"/>
      <c r="IJ170" s="759" t="n"/>
      <c r="IK170" s="759" t="n"/>
      <c r="LB170" s="759" t="n"/>
      <c r="LC170" s="759" t="n"/>
      <c r="LD170" s="759" t="n"/>
      <c r="LE170" s="759" t="n"/>
      <c r="LF170" s="759" t="n"/>
      <c r="LG170" s="759" t="n"/>
      <c r="LH170" s="759" t="n"/>
      <c r="LI170" s="759" t="n"/>
      <c r="LJ170" s="759" t="n"/>
      <c r="LK170" s="759" t="n"/>
      <c r="LL170" s="759" t="n"/>
      <c r="LM170" s="759" t="n"/>
      <c r="LN170" s="759" t="n"/>
      <c r="LO170" s="759" t="n"/>
      <c r="LP170" s="759" t="n"/>
      <c r="OG170" s="759" t="n"/>
      <c r="OH170" s="759" t="n"/>
      <c r="OI170" s="759" t="n"/>
      <c r="OJ170" s="759" t="n"/>
      <c r="OK170" s="759" t="n"/>
      <c r="OL170" s="759" t="n"/>
      <c r="OM170" s="759" t="n"/>
      <c r="ON170" s="759" t="n"/>
      <c r="OO170" s="759" t="n"/>
      <c r="OP170" s="759" t="n"/>
      <c r="OQ170" s="759" t="n"/>
      <c r="OR170" s="759" t="n"/>
      <c r="OS170" s="759" t="n"/>
      <c r="OT170" s="759" t="n"/>
      <c r="OU170" s="759" t="n"/>
    </row>
    <row r="171">
      <c r="A171" s="0" t="n">
        <v>11</v>
      </c>
      <c r="B171" s="0" t="n">
        <v>221</v>
      </c>
      <c r="C171" s="0" t="inlineStr">
        <is>
          <t>가</t>
        </is>
      </c>
      <c r="D171" s="0" t="inlineStr">
        <is>
          <t>고려대</t>
        </is>
      </c>
      <c r="E171" s="232" t="inlineStr">
        <is>
          <t>사회학과(교과)</t>
        </is>
      </c>
      <c r="F171" s="0" t="inlineStr">
        <is>
          <t>통합</t>
        </is>
      </c>
      <c r="G171" s="0" t="n">
        <v>1</v>
      </c>
      <c r="H171" s="0" t="e">
        <v>#N/A</v>
      </c>
      <c r="I171" s="0" t="e">
        <v>#N/A</v>
      </c>
      <c r="J171" s="0" t="e">
        <v>#N/A</v>
      </c>
      <c r="K171" s="0" t="e">
        <v>#N/A</v>
      </c>
      <c r="L171" s="0" t="e">
        <v>#N/A</v>
      </c>
      <c r="M171" s="233" t="inlineStr">
        <is>
          <t>표점</t>
        </is>
      </c>
      <c r="N171" s="233" t="inlineStr">
        <is>
          <t>변표</t>
        </is>
      </c>
      <c r="O171" s="3" t="inlineStr">
        <is>
          <t>1</t>
        </is>
      </c>
      <c r="BM171" s="759" t="n"/>
      <c r="BN171" s="759" t="n"/>
      <c r="BO171" s="759" t="n"/>
      <c r="BP171" s="759" t="n"/>
      <c r="BQ171" s="759" t="n"/>
      <c r="BR171" s="759" t="n"/>
      <c r="BS171" s="759" t="n"/>
      <c r="BT171" s="759" t="n"/>
      <c r="BU171" s="759" t="n"/>
      <c r="BV171" s="759" t="n"/>
      <c r="BW171" s="759" t="n"/>
      <c r="BX171" s="759" t="n"/>
      <c r="BY171" s="759" t="n"/>
      <c r="BZ171" s="759" t="n"/>
      <c r="CA171" s="759" t="n"/>
      <c r="ER171" s="759" t="n"/>
      <c r="ES171" s="759" t="n"/>
      <c r="ET171" s="759" t="n"/>
      <c r="EU171" s="759" t="n"/>
      <c r="EV171" s="759" t="n"/>
      <c r="EW171" s="759" t="n"/>
      <c r="EX171" s="759" t="n"/>
      <c r="EY171" s="759" t="n"/>
      <c r="EZ171" s="759" t="n"/>
      <c r="FA171" s="759" t="n"/>
      <c r="FB171" s="759" t="n"/>
      <c r="FC171" s="759" t="n"/>
      <c r="FD171" s="759" t="n"/>
      <c r="FE171" s="759" t="n"/>
      <c r="FF171" s="759" t="n"/>
      <c r="HW171" s="759" t="n"/>
      <c r="HX171" s="759" t="n"/>
      <c r="HY171" s="759" t="n"/>
      <c r="HZ171" s="759" t="n"/>
      <c r="IA171" s="759" t="n"/>
      <c r="IB171" s="759" t="n"/>
      <c r="IC171" s="759" t="n"/>
      <c r="ID171" s="759" t="n"/>
      <c r="IE171" s="759" t="n"/>
      <c r="IF171" s="759" t="n"/>
      <c r="IG171" s="759" t="n"/>
      <c r="IH171" s="759" t="n"/>
      <c r="II171" s="759" t="n"/>
      <c r="IJ171" s="759" t="n"/>
      <c r="IK171" s="759" t="n"/>
      <c r="LB171" s="759" t="n"/>
      <c r="LC171" s="759" t="n"/>
      <c r="LD171" s="759" t="n"/>
      <c r="LE171" s="759" t="n"/>
      <c r="LF171" s="759" t="n"/>
      <c r="LG171" s="759" t="n"/>
      <c r="LH171" s="759" t="n"/>
      <c r="LI171" s="759" t="n"/>
      <c r="LJ171" s="759" t="n"/>
      <c r="LK171" s="759" t="n"/>
      <c r="LL171" s="759" t="n"/>
      <c r="LM171" s="759" t="n"/>
      <c r="LN171" s="759" t="n"/>
      <c r="LO171" s="759" t="n"/>
      <c r="LP171" s="759" t="n"/>
      <c r="OG171" s="759" t="n"/>
      <c r="OH171" s="759" t="n"/>
      <c r="OI171" s="759" t="n"/>
      <c r="OJ171" s="759" t="n"/>
      <c r="OK171" s="759" t="n"/>
      <c r="OL171" s="759" t="n"/>
      <c r="OM171" s="759" t="n"/>
      <c r="ON171" s="759" t="n"/>
      <c r="OO171" s="759" t="n"/>
      <c r="OP171" s="759" t="n"/>
      <c r="OQ171" s="759" t="n"/>
      <c r="OR171" s="759" t="n"/>
      <c r="OS171" s="759" t="n"/>
      <c r="OT171" s="759" t="n"/>
      <c r="OU171" s="759" t="n"/>
    </row>
    <row r="172">
      <c r="A172" s="0" t="n">
        <v>11</v>
      </c>
      <c r="B172" s="0" t="n">
        <v>222</v>
      </c>
      <c r="C172" s="0" t="inlineStr">
        <is>
          <t>가</t>
        </is>
      </c>
      <c r="D172" s="0" t="inlineStr">
        <is>
          <t>고려대</t>
        </is>
      </c>
      <c r="E172" s="232" t="inlineStr">
        <is>
          <t>한문학과(교과)</t>
        </is>
      </c>
      <c r="F172" s="0" t="inlineStr">
        <is>
          <t>통합</t>
        </is>
      </c>
      <c r="G172" s="0" t="n">
        <v>1</v>
      </c>
      <c r="H172" s="0" t="e">
        <v>#N/A</v>
      </c>
      <c r="I172" s="0" t="e">
        <v>#N/A</v>
      </c>
      <c r="J172" s="0" t="e">
        <v>#N/A</v>
      </c>
      <c r="K172" s="0" t="e">
        <v>#N/A</v>
      </c>
      <c r="L172" s="0" t="e">
        <v>#N/A</v>
      </c>
      <c r="M172" s="233" t="inlineStr">
        <is>
          <t>표점</t>
        </is>
      </c>
      <c r="N172" s="233" t="inlineStr">
        <is>
          <t>변표</t>
        </is>
      </c>
      <c r="O172" s="3" t="inlineStr">
        <is>
          <t>1</t>
        </is>
      </c>
      <c r="BM172" s="759" t="n"/>
      <c r="BN172" s="759" t="n"/>
      <c r="BO172" s="759" t="n"/>
      <c r="BP172" s="759" t="n"/>
      <c r="BQ172" s="759" t="n"/>
      <c r="BR172" s="759" t="n"/>
      <c r="BS172" s="759" t="n"/>
      <c r="BT172" s="759" t="n"/>
      <c r="BU172" s="759" t="n"/>
      <c r="BV172" s="759" t="n"/>
      <c r="BW172" s="759" t="n"/>
      <c r="BX172" s="759" t="n"/>
      <c r="BY172" s="759" t="n"/>
      <c r="BZ172" s="759" t="n"/>
      <c r="CA172" s="759" t="n"/>
      <c r="ER172" s="759" t="n"/>
      <c r="ES172" s="759" t="n"/>
      <c r="ET172" s="759" t="n"/>
      <c r="EU172" s="759" t="n"/>
      <c r="EV172" s="759" t="n"/>
      <c r="EW172" s="759" t="n"/>
      <c r="EX172" s="759" t="n"/>
      <c r="EY172" s="759" t="n"/>
      <c r="EZ172" s="759" t="n"/>
      <c r="FA172" s="759" t="n"/>
      <c r="FB172" s="759" t="n"/>
      <c r="FC172" s="759" t="n"/>
      <c r="FD172" s="759" t="n"/>
      <c r="FE172" s="759" t="n"/>
      <c r="FF172" s="759" t="n"/>
      <c r="HW172" s="759" t="n"/>
      <c r="HX172" s="759" t="n"/>
      <c r="HY172" s="759" t="n"/>
      <c r="HZ172" s="759" t="n"/>
      <c r="IA172" s="759" t="n"/>
      <c r="IB172" s="759" t="n"/>
      <c r="IC172" s="759" t="n"/>
      <c r="ID172" s="759" t="n"/>
      <c r="IE172" s="759" t="n"/>
      <c r="IF172" s="759" t="n"/>
      <c r="IG172" s="759" t="n"/>
      <c r="IH172" s="759" t="n"/>
      <c r="II172" s="759" t="n"/>
      <c r="IJ172" s="759" t="n"/>
      <c r="IK172" s="759" t="n"/>
      <c r="LB172" s="759" t="n"/>
      <c r="LC172" s="759" t="n"/>
      <c r="LD172" s="759" t="n"/>
      <c r="LE172" s="759" t="n"/>
      <c r="LF172" s="759" t="n"/>
      <c r="LG172" s="759" t="n"/>
      <c r="LH172" s="759" t="n"/>
      <c r="LI172" s="759" t="n"/>
      <c r="LJ172" s="759" t="n"/>
      <c r="LK172" s="759" t="n"/>
      <c r="LL172" s="759" t="n"/>
      <c r="LM172" s="759" t="n"/>
      <c r="LN172" s="759" t="n"/>
      <c r="LO172" s="759" t="n"/>
      <c r="LP172" s="759" t="n"/>
      <c r="OG172" s="759" t="n"/>
      <c r="OH172" s="759" t="n"/>
      <c r="OI172" s="759" t="n"/>
      <c r="OJ172" s="759" t="n"/>
      <c r="OK172" s="759" t="n"/>
      <c r="OL172" s="759" t="n"/>
      <c r="OM172" s="759" t="n"/>
      <c r="ON172" s="759" t="n"/>
      <c r="OO172" s="759" t="n"/>
      <c r="OP172" s="759" t="n"/>
      <c r="OQ172" s="759" t="n"/>
      <c r="OR172" s="759" t="n"/>
      <c r="OS172" s="759" t="n"/>
      <c r="OT172" s="759" t="n"/>
      <c r="OU172" s="759" t="n"/>
    </row>
    <row r="173">
      <c r="A173" s="0" t="n">
        <v>11</v>
      </c>
      <c r="B173" s="0" t="n">
        <v>223</v>
      </c>
      <c r="C173" s="0" t="inlineStr">
        <is>
          <t>가</t>
        </is>
      </c>
      <c r="D173" s="0" t="inlineStr">
        <is>
          <t>고려대</t>
        </is>
      </c>
      <c r="E173" s="232" t="inlineStr">
        <is>
          <t>영어영문학과(교과)</t>
        </is>
      </c>
      <c r="F173" s="0" t="inlineStr">
        <is>
          <t>통합</t>
        </is>
      </c>
      <c r="G173" s="0" t="n">
        <v>1</v>
      </c>
      <c r="H173" s="0" t="e">
        <v>#N/A</v>
      </c>
      <c r="I173" s="0" t="e">
        <v>#N/A</v>
      </c>
      <c r="J173" s="0" t="e">
        <v>#N/A</v>
      </c>
      <c r="K173" s="0" t="e">
        <v>#N/A</v>
      </c>
      <c r="L173" s="0" t="e">
        <v>#N/A</v>
      </c>
      <c r="M173" s="233" t="inlineStr">
        <is>
          <t>표점</t>
        </is>
      </c>
      <c r="N173" s="233" t="inlineStr">
        <is>
          <t>변표</t>
        </is>
      </c>
      <c r="O173" s="3" t="inlineStr">
        <is>
          <t>1</t>
        </is>
      </c>
      <c r="BM173" s="759" t="n"/>
      <c r="BN173" s="759" t="n"/>
      <c r="BO173" s="759" t="n"/>
      <c r="BP173" s="759" t="n"/>
      <c r="BQ173" s="759" t="n"/>
      <c r="BR173" s="759" t="n"/>
      <c r="BS173" s="759" t="n"/>
      <c r="BT173" s="759" t="n"/>
      <c r="BU173" s="759" t="n"/>
      <c r="BV173" s="759" t="n"/>
      <c r="BW173" s="759" t="n"/>
      <c r="BX173" s="759" t="n"/>
      <c r="BY173" s="759" t="n"/>
      <c r="BZ173" s="759" t="n"/>
      <c r="CA173" s="759" t="n"/>
      <c r="ER173" s="759" t="n"/>
      <c r="ES173" s="759" t="n"/>
      <c r="ET173" s="759" t="n"/>
      <c r="EU173" s="759" t="n"/>
      <c r="EV173" s="759" t="n"/>
      <c r="EW173" s="759" t="n"/>
      <c r="EX173" s="759" t="n"/>
      <c r="EY173" s="759" t="n"/>
      <c r="EZ173" s="759" t="n"/>
      <c r="FA173" s="759" t="n"/>
      <c r="FB173" s="759" t="n"/>
      <c r="FC173" s="759" t="n"/>
      <c r="FD173" s="759" t="n"/>
      <c r="FE173" s="759" t="n"/>
      <c r="FF173" s="759" t="n"/>
      <c r="HW173" s="759" t="n"/>
      <c r="HX173" s="759" t="n"/>
      <c r="HY173" s="759" t="n"/>
      <c r="HZ173" s="759" t="n"/>
      <c r="IA173" s="759" t="n"/>
      <c r="IB173" s="759" t="n"/>
      <c r="IC173" s="759" t="n"/>
      <c r="ID173" s="759" t="n"/>
      <c r="IE173" s="759" t="n"/>
      <c r="IF173" s="759" t="n"/>
      <c r="IG173" s="759" t="n"/>
      <c r="IH173" s="759" t="n"/>
      <c r="II173" s="759" t="n"/>
      <c r="IJ173" s="759" t="n"/>
      <c r="IK173" s="759" t="n"/>
      <c r="LB173" s="759" t="n"/>
      <c r="LC173" s="759" t="n"/>
      <c r="LD173" s="759" t="n"/>
      <c r="LE173" s="759" t="n"/>
      <c r="LF173" s="759" t="n"/>
      <c r="LG173" s="759" t="n"/>
      <c r="LH173" s="759" t="n"/>
      <c r="LI173" s="759" t="n"/>
      <c r="LJ173" s="759" t="n"/>
      <c r="LK173" s="759" t="n"/>
      <c r="LL173" s="759" t="n"/>
      <c r="LM173" s="759" t="n"/>
      <c r="LN173" s="759" t="n"/>
      <c r="LO173" s="759" t="n"/>
      <c r="LP173" s="759" t="n"/>
      <c r="OG173" s="759" t="n"/>
      <c r="OH173" s="759" t="n"/>
      <c r="OI173" s="759" t="n"/>
      <c r="OJ173" s="759" t="n"/>
      <c r="OK173" s="759" t="n"/>
      <c r="OL173" s="759" t="n"/>
      <c r="OM173" s="759" t="n"/>
      <c r="ON173" s="759" t="n"/>
      <c r="OO173" s="759" t="n"/>
      <c r="OP173" s="759" t="n"/>
      <c r="OQ173" s="759" t="n"/>
      <c r="OR173" s="759" t="n"/>
      <c r="OS173" s="759" t="n"/>
      <c r="OT173" s="759" t="n"/>
      <c r="OU173" s="759" t="n"/>
    </row>
    <row r="174">
      <c r="A174" s="0" t="n">
        <v>11</v>
      </c>
      <c r="B174" s="0" t="n">
        <v>224</v>
      </c>
      <c r="C174" s="0" t="inlineStr">
        <is>
          <t>가</t>
        </is>
      </c>
      <c r="D174" s="0" t="inlineStr">
        <is>
          <t>고려대</t>
        </is>
      </c>
      <c r="E174" s="232" t="inlineStr">
        <is>
          <t>독어독문학과(교과)</t>
        </is>
      </c>
      <c r="F174" s="0" t="inlineStr">
        <is>
          <t>통합</t>
        </is>
      </c>
      <c r="G174" s="0" t="n">
        <v>1</v>
      </c>
      <c r="H174" s="0" t="e">
        <v>#N/A</v>
      </c>
      <c r="I174" s="0" t="e">
        <v>#N/A</v>
      </c>
      <c r="J174" s="0" t="e">
        <v>#N/A</v>
      </c>
      <c r="K174" s="0" t="e">
        <v>#N/A</v>
      </c>
      <c r="L174" s="0" t="e">
        <v>#N/A</v>
      </c>
      <c r="M174" s="233" t="inlineStr">
        <is>
          <t>표점</t>
        </is>
      </c>
      <c r="N174" s="233" t="inlineStr">
        <is>
          <t>변표</t>
        </is>
      </c>
      <c r="O174" s="3" t="inlineStr">
        <is>
          <t>1</t>
        </is>
      </c>
      <c r="BM174" s="759" t="n"/>
      <c r="BN174" s="759" t="n"/>
      <c r="BO174" s="759" t="n"/>
      <c r="BP174" s="759" t="n"/>
      <c r="BQ174" s="759" t="n"/>
      <c r="BR174" s="759" t="n"/>
      <c r="BS174" s="759" t="n"/>
      <c r="BT174" s="759" t="n"/>
      <c r="BU174" s="759" t="n"/>
      <c r="BV174" s="759" t="n"/>
      <c r="BW174" s="759" t="n"/>
      <c r="BX174" s="759" t="n"/>
      <c r="BY174" s="759" t="n"/>
      <c r="BZ174" s="759" t="n"/>
      <c r="CA174" s="759" t="n"/>
      <c r="ER174" s="759" t="n"/>
      <c r="ES174" s="759" t="n"/>
      <c r="ET174" s="759" t="n"/>
      <c r="EU174" s="759" t="n"/>
      <c r="EV174" s="759" t="n"/>
      <c r="EW174" s="759" t="n"/>
      <c r="EX174" s="759" t="n"/>
      <c r="EY174" s="759" t="n"/>
      <c r="EZ174" s="759" t="n"/>
      <c r="FA174" s="759" t="n"/>
      <c r="FB174" s="759" t="n"/>
      <c r="FC174" s="759" t="n"/>
      <c r="FD174" s="759" t="n"/>
      <c r="FE174" s="759" t="n"/>
      <c r="FF174" s="759" t="n"/>
      <c r="HW174" s="759" t="n"/>
      <c r="HX174" s="759" t="n"/>
      <c r="HY174" s="759" t="n"/>
      <c r="HZ174" s="759" t="n"/>
      <c r="IA174" s="759" t="n"/>
      <c r="IB174" s="759" t="n"/>
      <c r="IC174" s="759" t="n"/>
      <c r="ID174" s="759" t="n"/>
      <c r="IE174" s="759" t="n"/>
      <c r="IF174" s="759" t="n"/>
      <c r="IG174" s="759" t="n"/>
      <c r="IH174" s="759" t="n"/>
      <c r="II174" s="759" t="n"/>
      <c r="IJ174" s="759" t="n"/>
      <c r="IK174" s="759" t="n"/>
      <c r="LB174" s="759" t="n"/>
      <c r="LC174" s="759" t="n"/>
      <c r="LD174" s="759" t="n"/>
      <c r="LE174" s="759" t="n"/>
      <c r="LF174" s="759" t="n"/>
      <c r="LG174" s="759" t="n"/>
      <c r="LH174" s="759" t="n"/>
      <c r="LI174" s="759" t="n"/>
      <c r="LJ174" s="759" t="n"/>
      <c r="LK174" s="759" t="n"/>
      <c r="LL174" s="759" t="n"/>
      <c r="LM174" s="759" t="n"/>
      <c r="LN174" s="759" t="n"/>
      <c r="LO174" s="759" t="n"/>
      <c r="LP174" s="759" t="n"/>
      <c r="OG174" s="759" t="n"/>
      <c r="OH174" s="759" t="n"/>
      <c r="OI174" s="759" t="n"/>
      <c r="OJ174" s="759" t="n"/>
      <c r="OK174" s="759" t="n"/>
      <c r="OL174" s="759" t="n"/>
      <c r="OM174" s="759" t="n"/>
      <c r="ON174" s="759" t="n"/>
      <c r="OO174" s="759" t="n"/>
      <c r="OP174" s="759" t="n"/>
      <c r="OQ174" s="759" t="n"/>
      <c r="OR174" s="759" t="n"/>
      <c r="OS174" s="759" t="n"/>
      <c r="OT174" s="759" t="n"/>
      <c r="OU174" s="759" t="n"/>
    </row>
    <row r="175">
      <c r="A175" s="0" t="n">
        <v>11</v>
      </c>
      <c r="B175" s="0" t="n">
        <v>225</v>
      </c>
      <c r="C175" s="0" t="inlineStr">
        <is>
          <t>가</t>
        </is>
      </c>
      <c r="D175" s="0" t="inlineStr">
        <is>
          <t>고려대</t>
        </is>
      </c>
      <c r="E175" s="232" t="inlineStr">
        <is>
          <t>불어불문학과(교과)</t>
        </is>
      </c>
      <c r="F175" s="0" t="inlineStr">
        <is>
          <t>통합</t>
        </is>
      </c>
      <c r="G175" s="0" t="n">
        <v>1</v>
      </c>
      <c r="H175" s="0" t="e">
        <v>#N/A</v>
      </c>
      <c r="I175" s="0" t="e">
        <v>#N/A</v>
      </c>
      <c r="J175" s="0" t="e">
        <v>#N/A</v>
      </c>
      <c r="K175" s="0" t="e">
        <v>#N/A</v>
      </c>
      <c r="L175" s="0" t="e">
        <v>#N/A</v>
      </c>
      <c r="M175" s="233" t="inlineStr">
        <is>
          <t>표점</t>
        </is>
      </c>
      <c r="N175" s="233" t="inlineStr">
        <is>
          <t>변표</t>
        </is>
      </c>
      <c r="O175" s="3" t="inlineStr">
        <is>
          <t>1</t>
        </is>
      </c>
      <c r="BM175" s="759" t="n"/>
      <c r="BN175" s="759" t="n"/>
      <c r="BO175" s="759" t="n"/>
      <c r="BP175" s="759" t="n"/>
      <c r="BQ175" s="759" t="n"/>
      <c r="BR175" s="759" t="n"/>
      <c r="BS175" s="759" t="n"/>
      <c r="BT175" s="759" t="n"/>
      <c r="BU175" s="759" t="n"/>
      <c r="BV175" s="759" t="n"/>
      <c r="BW175" s="759" t="n"/>
      <c r="BX175" s="759" t="n"/>
      <c r="BY175" s="759" t="n"/>
      <c r="BZ175" s="759" t="n"/>
      <c r="CA175" s="759" t="n"/>
      <c r="ER175" s="759" t="n"/>
      <c r="ES175" s="759" t="n"/>
      <c r="ET175" s="759" t="n"/>
      <c r="EU175" s="759" t="n"/>
      <c r="EV175" s="759" t="n"/>
      <c r="EW175" s="759" t="n"/>
      <c r="EX175" s="759" t="n"/>
      <c r="EY175" s="759" t="n"/>
      <c r="EZ175" s="759" t="n"/>
      <c r="FA175" s="759" t="n"/>
      <c r="FB175" s="759" t="n"/>
      <c r="FC175" s="759" t="n"/>
      <c r="FD175" s="759" t="n"/>
      <c r="FE175" s="759" t="n"/>
      <c r="FF175" s="759" t="n"/>
      <c r="HW175" s="759" t="n"/>
      <c r="HX175" s="759" t="n"/>
      <c r="HY175" s="759" t="n"/>
      <c r="HZ175" s="759" t="n"/>
      <c r="IA175" s="759" t="n"/>
      <c r="IB175" s="759" t="n"/>
      <c r="IC175" s="759" t="n"/>
      <c r="ID175" s="759" t="n"/>
      <c r="IE175" s="759" t="n"/>
      <c r="IF175" s="759" t="n"/>
      <c r="IG175" s="759" t="n"/>
      <c r="IH175" s="759" t="n"/>
      <c r="II175" s="759" t="n"/>
      <c r="IJ175" s="759" t="n"/>
      <c r="IK175" s="759" t="n"/>
      <c r="LB175" s="759" t="n"/>
      <c r="LC175" s="759" t="n"/>
      <c r="LD175" s="759" t="n"/>
      <c r="LE175" s="759" t="n"/>
      <c r="LF175" s="759" t="n"/>
      <c r="LG175" s="759" t="n"/>
      <c r="LH175" s="759" t="n"/>
      <c r="LI175" s="759" t="n"/>
      <c r="LJ175" s="759" t="n"/>
      <c r="LK175" s="759" t="n"/>
      <c r="LL175" s="759" t="n"/>
      <c r="LM175" s="759" t="n"/>
      <c r="LN175" s="759" t="n"/>
      <c r="LO175" s="759" t="n"/>
      <c r="LP175" s="759" t="n"/>
      <c r="OG175" s="759" t="n"/>
      <c r="OH175" s="759" t="n"/>
      <c r="OI175" s="759" t="n"/>
      <c r="OJ175" s="759" t="n"/>
      <c r="OK175" s="759" t="n"/>
      <c r="OL175" s="759" t="n"/>
      <c r="OM175" s="759" t="n"/>
      <c r="ON175" s="759" t="n"/>
      <c r="OO175" s="759" t="n"/>
      <c r="OP175" s="759" t="n"/>
      <c r="OQ175" s="759" t="n"/>
      <c r="OR175" s="759" t="n"/>
      <c r="OS175" s="759" t="n"/>
      <c r="OT175" s="759" t="n"/>
      <c r="OU175" s="759" t="n"/>
    </row>
    <row r="176">
      <c r="A176" s="0" t="n">
        <v>11</v>
      </c>
      <c r="B176" s="0" t="n">
        <v>226</v>
      </c>
      <c r="C176" s="0" t="inlineStr">
        <is>
          <t>가</t>
        </is>
      </c>
      <c r="D176" s="0" t="inlineStr">
        <is>
          <t>고려대</t>
        </is>
      </c>
      <c r="E176" s="232" t="inlineStr">
        <is>
          <t>중어중문학과(교과)</t>
        </is>
      </c>
      <c r="F176" s="0" t="inlineStr">
        <is>
          <t>통합</t>
        </is>
      </c>
      <c r="G176" s="0" t="n">
        <v>1</v>
      </c>
      <c r="H176" s="0" t="e">
        <v>#N/A</v>
      </c>
      <c r="I176" s="0" t="e">
        <v>#N/A</v>
      </c>
      <c r="J176" s="0" t="e">
        <v>#N/A</v>
      </c>
      <c r="K176" s="0" t="e">
        <v>#N/A</v>
      </c>
      <c r="L176" s="0" t="e">
        <v>#N/A</v>
      </c>
      <c r="M176" s="233" t="inlineStr">
        <is>
          <t>표점</t>
        </is>
      </c>
      <c r="N176" s="233" t="inlineStr">
        <is>
          <t>변표</t>
        </is>
      </c>
      <c r="O176" s="3" t="inlineStr">
        <is>
          <t>1</t>
        </is>
      </c>
      <c r="BM176" s="759" t="n"/>
      <c r="BN176" s="759" t="n"/>
      <c r="BO176" s="759" t="n"/>
      <c r="BP176" s="759" t="n"/>
      <c r="BQ176" s="759" t="n"/>
      <c r="BR176" s="759" t="n"/>
      <c r="BS176" s="759" t="n"/>
      <c r="BT176" s="759" t="n"/>
      <c r="BU176" s="759" t="n"/>
      <c r="BV176" s="759" t="n"/>
      <c r="BW176" s="759" t="n"/>
      <c r="BX176" s="759" t="n"/>
      <c r="BY176" s="759" t="n"/>
      <c r="BZ176" s="759" t="n"/>
      <c r="CA176" s="759" t="n"/>
      <c r="ER176" s="759" t="n"/>
      <c r="ES176" s="759" t="n"/>
      <c r="ET176" s="759" t="n"/>
      <c r="EU176" s="759" t="n"/>
      <c r="EV176" s="759" t="n"/>
      <c r="EW176" s="759" t="n"/>
      <c r="EX176" s="759" t="n"/>
      <c r="EY176" s="759" t="n"/>
      <c r="EZ176" s="759" t="n"/>
      <c r="FA176" s="759" t="n"/>
      <c r="FB176" s="759" t="n"/>
      <c r="FC176" s="759" t="n"/>
      <c r="FD176" s="759" t="n"/>
      <c r="FE176" s="759" t="n"/>
      <c r="FF176" s="759" t="n"/>
      <c r="HW176" s="759" t="n"/>
      <c r="HX176" s="759" t="n"/>
      <c r="HY176" s="759" t="n"/>
      <c r="HZ176" s="759" t="n"/>
      <c r="IA176" s="759" t="n"/>
      <c r="IB176" s="759" t="n"/>
      <c r="IC176" s="759" t="n"/>
      <c r="ID176" s="759" t="n"/>
      <c r="IE176" s="759" t="n"/>
      <c r="IF176" s="759" t="n"/>
      <c r="IG176" s="759" t="n"/>
      <c r="IH176" s="759" t="n"/>
      <c r="II176" s="759" t="n"/>
      <c r="IJ176" s="759" t="n"/>
      <c r="IK176" s="759" t="n"/>
      <c r="LB176" s="759" t="n"/>
      <c r="LC176" s="759" t="n"/>
      <c r="LD176" s="759" t="n"/>
      <c r="LE176" s="759" t="n"/>
      <c r="LF176" s="759" t="n"/>
      <c r="LG176" s="759" t="n"/>
      <c r="LH176" s="759" t="n"/>
      <c r="LI176" s="759" t="n"/>
      <c r="LJ176" s="759" t="n"/>
      <c r="LK176" s="759" t="n"/>
      <c r="LL176" s="759" t="n"/>
      <c r="LM176" s="759" t="n"/>
      <c r="LN176" s="759" t="n"/>
      <c r="LO176" s="759" t="n"/>
      <c r="LP176" s="759" t="n"/>
      <c r="OG176" s="759" t="n"/>
      <c r="OH176" s="759" t="n"/>
      <c r="OI176" s="759" t="n"/>
      <c r="OJ176" s="759" t="n"/>
      <c r="OK176" s="759" t="n"/>
      <c r="OL176" s="759" t="n"/>
      <c r="OM176" s="759" t="n"/>
      <c r="ON176" s="759" t="n"/>
      <c r="OO176" s="759" t="n"/>
      <c r="OP176" s="759" t="n"/>
      <c r="OQ176" s="759" t="n"/>
      <c r="OR176" s="759" t="n"/>
      <c r="OS176" s="759" t="n"/>
      <c r="OT176" s="759" t="n"/>
      <c r="OU176" s="759" t="n"/>
    </row>
    <row r="177">
      <c r="A177" s="0" t="n">
        <v>11</v>
      </c>
      <c r="B177" s="0" t="n">
        <v>227</v>
      </c>
      <c r="C177" s="0" t="inlineStr">
        <is>
          <t>가</t>
        </is>
      </c>
      <c r="D177" s="0" t="inlineStr">
        <is>
          <t>고려대</t>
        </is>
      </c>
      <c r="E177" s="232" t="inlineStr">
        <is>
          <t>노어노문학과(교과)</t>
        </is>
      </c>
      <c r="F177" s="0" t="inlineStr">
        <is>
          <t>통합</t>
        </is>
      </c>
      <c r="G177" s="0" t="n">
        <v>1</v>
      </c>
      <c r="H177" s="0" t="e">
        <v>#N/A</v>
      </c>
      <c r="I177" s="0" t="e">
        <v>#N/A</v>
      </c>
      <c r="J177" s="0" t="e">
        <v>#N/A</v>
      </c>
      <c r="K177" s="0" t="e">
        <v>#N/A</v>
      </c>
      <c r="L177" s="0" t="e">
        <v>#N/A</v>
      </c>
      <c r="M177" s="233" t="inlineStr">
        <is>
          <t>표점</t>
        </is>
      </c>
      <c r="N177" s="233" t="inlineStr">
        <is>
          <t>변표</t>
        </is>
      </c>
      <c r="O177" s="3" t="inlineStr">
        <is>
          <t>1</t>
        </is>
      </c>
      <c r="BM177" s="759" t="n"/>
      <c r="BN177" s="759" t="n"/>
      <c r="BO177" s="759" t="n"/>
      <c r="BP177" s="759" t="n"/>
      <c r="BQ177" s="759" t="n"/>
      <c r="BR177" s="759" t="n"/>
      <c r="BS177" s="759" t="n"/>
      <c r="BT177" s="759" t="n"/>
      <c r="BU177" s="759" t="n"/>
      <c r="BV177" s="759" t="n"/>
      <c r="BW177" s="759" t="n"/>
      <c r="BX177" s="759" t="n"/>
      <c r="BY177" s="759" t="n"/>
      <c r="BZ177" s="759" t="n"/>
      <c r="CA177" s="759" t="n"/>
      <c r="ER177" s="759" t="n"/>
      <c r="ES177" s="759" t="n"/>
      <c r="ET177" s="759" t="n"/>
      <c r="EU177" s="759" t="n"/>
      <c r="EV177" s="759" t="n"/>
      <c r="EW177" s="759" t="n"/>
      <c r="EX177" s="759" t="n"/>
      <c r="EY177" s="759" t="n"/>
      <c r="EZ177" s="759" t="n"/>
      <c r="FA177" s="759" t="n"/>
      <c r="FB177" s="759" t="n"/>
      <c r="FC177" s="759" t="n"/>
      <c r="FD177" s="759" t="n"/>
      <c r="FE177" s="759" t="n"/>
      <c r="FF177" s="759" t="n"/>
      <c r="HW177" s="759" t="n"/>
      <c r="HX177" s="759" t="n"/>
      <c r="HY177" s="759" t="n"/>
      <c r="HZ177" s="759" t="n"/>
      <c r="IA177" s="759" t="n"/>
      <c r="IB177" s="759" t="n"/>
      <c r="IC177" s="759" t="n"/>
      <c r="ID177" s="759" t="n"/>
      <c r="IE177" s="759" t="n"/>
      <c r="IF177" s="759" t="n"/>
      <c r="IG177" s="759" t="n"/>
      <c r="IH177" s="759" t="n"/>
      <c r="II177" s="759" t="n"/>
      <c r="IJ177" s="759" t="n"/>
      <c r="IK177" s="759" t="n"/>
      <c r="LB177" s="759" t="n"/>
      <c r="LC177" s="759" t="n"/>
      <c r="LD177" s="759" t="n"/>
      <c r="LE177" s="759" t="n"/>
      <c r="LF177" s="759" t="n"/>
      <c r="LG177" s="759" t="n"/>
      <c r="LH177" s="759" t="n"/>
      <c r="LI177" s="759" t="n"/>
      <c r="LJ177" s="759" t="n"/>
      <c r="LK177" s="759" t="n"/>
      <c r="LL177" s="759" t="n"/>
      <c r="LM177" s="759" t="n"/>
      <c r="LN177" s="759" t="n"/>
      <c r="LO177" s="759" t="n"/>
      <c r="LP177" s="759" t="n"/>
      <c r="OG177" s="759" t="n"/>
      <c r="OH177" s="759" t="n"/>
      <c r="OI177" s="759" t="n"/>
      <c r="OJ177" s="759" t="n"/>
      <c r="OK177" s="759" t="n"/>
      <c r="OL177" s="759" t="n"/>
      <c r="OM177" s="759" t="n"/>
      <c r="ON177" s="759" t="n"/>
      <c r="OO177" s="759" t="n"/>
      <c r="OP177" s="759" t="n"/>
      <c r="OQ177" s="759" t="n"/>
      <c r="OR177" s="759" t="n"/>
      <c r="OS177" s="759" t="n"/>
      <c r="OT177" s="759" t="n"/>
      <c r="OU177" s="759" t="n"/>
    </row>
    <row r="178">
      <c r="A178" s="0" t="n">
        <v>11</v>
      </c>
      <c r="B178" s="0" t="n">
        <v>228</v>
      </c>
      <c r="C178" s="0" t="inlineStr">
        <is>
          <t>가</t>
        </is>
      </c>
      <c r="D178" s="0" t="inlineStr">
        <is>
          <t>고려대</t>
        </is>
      </c>
      <c r="E178" s="232" t="inlineStr">
        <is>
          <t>일어일문학과(교과)</t>
        </is>
      </c>
      <c r="F178" s="0" t="inlineStr">
        <is>
          <t>통합</t>
        </is>
      </c>
      <c r="G178" s="0" t="n">
        <v>1</v>
      </c>
      <c r="H178" s="0" t="e">
        <v>#N/A</v>
      </c>
      <c r="I178" s="0" t="e">
        <v>#N/A</v>
      </c>
      <c r="J178" s="0" t="e">
        <v>#N/A</v>
      </c>
      <c r="K178" s="0" t="e">
        <v>#N/A</v>
      </c>
      <c r="L178" s="0" t="e">
        <v>#N/A</v>
      </c>
      <c r="M178" s="233" t="inlineStr">
        <is>
          <t>표점</t>
        </is>
      </c>
      <c r="N178" s="233" t="inlineStr">
        <is>
          <t>변표</t>
        </is>
      </c>
      <c r="O178" s="3" t="inlineStr">
        <is>
          <t>1</t>
        </is>
      </c>
      <c r="BM178" s="759" t="n"/>
      <c r="BN178" s="759" t="n"/>
      <c r="BO178" s="759" t="n"/>
      <c r="BP178" s="759" t="n"/>
      <c r="BQ178" s="759" t="n"/>
      <c r="BR178" s="759" t="n"/>
      <c r="BS178" s="759" t="n"/>
      <c r="BT178" s="759" t="n"/>
      <c r="BU178" s="759" t="n"/>
      <c r="BV178" s="759" t="n"/>
      <c r="BW178" s="759" t="n"/>
      <c r="BX178" s="759" t="n"/>
      <c r="BY178" s="759" t="n"/>
      <c r="BZ178" s="759" t="n"/>
      <c r="CA178" s="759" t="n"/>
      <c r="ER178" s="759" t="n"/>
      <c r="ES178" s="759" t="n"/>
      <c r="ET178" s="759" t="n"/>
      <c r="EU178" s="759" t="n"/>
      <c r="EV178" s="759" t="n"/>
      <c r="EW178" s="759" t="n"/>
      <c r="EX178" s="759" t="n"/>
      <c r="EY178" s="759" t="n"/>
      <c r="EZ178" s="759" t="n"/>
      <c r="FA178" s="759" t="n"/>
      <c r="FB178" s="759" t="n"/>
      <c r="FC178" s="759" t="n"/>
      <c r="FD178" s="759" t="n"/>
      <c r="FE178" s="759" t="n"/>
      <c r="FF178" s="759" t="n"/>
      <c r="HW178" s="759" t="n"/>
      <c r="HX178" s="759" t="n"/>
      <c r="HY178" s="759" t="n"/>
      <c r="HZ178" s="759" t="n"/>
      <c r="IA178" s="759" t="n"/>
      <c r="IB178" s="759" t="n"/>
      <c r="IC178" s="759" t="n"/>
      <c r="ID178" s="759" t="n"/>
      <c r="IE178" s="759" t="n"/>
      <c r="IF178" s="759" t="n"/>
      <c r="IG178" s="759" t="n"/>
      <c r="IH178" s="759" t="n"/>
      <c r="II178" s="759" t="n"/>
      <c r="IJ178" s="759" t="n"/>
      <c r="IK178" s="759" t="n"/>
      <c r="LB178" s="759" t="n"/>
      <c r="LC178" s="759" t="n"/>
      <c r="LD178" s="759" t="n"/>
      <c r="LE178" s="759" t="n"/>
      <c r="LF178" s="759" t="n"/>
      <c r="LG178" s="759" t="n"/>
      <c r="LH178" s="759" t="n"/>
      <c r="LI178" s="759" t="n"/>
      <c r="LJ178" s="759" t="n"/>
      <c r="LK178" s="759" t="n"/>
      <c r="LL178" s="759" t="n"/>
      <c r="LM178" s="759" t="n"/>
      <c r="LN178" s="759" t="n"/>
      <c r="LO178" s="759" t="n"/>
      <c r="LP178" s="759" t="n"/>
      <c r="OG178" s="759" t="n"/>
      <c r="OH178" s="759" t="n"/>
      <c r="OI178" s="759" t="n"/>
      <c r="OJ178" s="759" t="n"/>
      <c r="OK178" s="759" t="n"/>
      <c r="OL178" s="759" t="n"/>
      <c r="OM178" s="759" t="n"/>
      <c r="ON178" s="759" t="n"/>
      <c r="OO178" s="759" t="n"/>
      <c r="OP178" s="759" t="n"/>
      <c r="OQ178" s="759" t="n"/>
      <c r="OR178" s="759" t="n"/>
      <c r="OS178" s="759" t="n"/>
      <c r="OT178" s="759" t="n"/>
      <c r="OU178" s="759" t="n"/>
    </row>
    <row r="179">
      <c r="A179" s="0" t="n">
        <v>11</v>
      </c>
      <c r="B179" s="0" t="n">
        <v>229</v>
      </c>
      <c r="C179" s="0" t="inlineStr">
        <is>
          <t>가</t>
        </is>
      </c>
      <c r="D179" s="0" t="inlineStr">
        <is>
          <t>고려대</t>
        </is>
      </c>
      <c r="E179" s="232" t="inlineStr">
        <is>
          <t>서어서문학과(교과)</t>
        </is>
      </c>
      <c r="F179" s="0" t="inlineStr">
        <is>
          <t>통합</t>
        </is>
      </c>
      <c r="G179" s="0" t="n">
        <v>1</v>
      </c>
      <c r="H179" s="0" t="e">
        <v>#N/A</v>
      </c>
      <c r="I179" s="0" t="e">
        <v>#N/A</v>
      </c>
      <c r="J179" s="0" t="e">
        <v>#N/A</v>
      </c>
      <c r="K179" s="0" t="e">
        <v>#N/A</v>
      </c>
      <c r="L179" s="0" t="e">
        <v>#N/A</v>
      </c>
      <c r="M179" s="233" t="inlineStr">
        <is>
          <t>표점</t>
        </is>
      </c>
      <c r="N179" s="233" t="inlineStr">
        <is>
          <t>변표</t>
        </is>
      </c>
      <c r="O179" s="3" t="inlineStr">
        <is>
          <t>1</t>
        </is>
      </c>
      <c r="BM179" s="759" t="n"/>
      <c r="BN179" s="759" t="n"/>
      <c r="BO179" s="759" t="n"/>
      <c r="BP179" s="759" t="n"/>
      <c r="BQ179" s="759" t="n"/>
      <c r="BR179" s="759" t="n"/>
      <c r="BS179" s="759" t="n"/>
      <c r="BT179" s="759" t="n"/>
      <c r="BU179" s="759" t="n"/>
      <c r="BV179" s="759" t="n"/>
      <c r="BW179" s="759" t="n"/>
      <c r="BX179" s="759" t="n"/>
      <c r="BY179" s="759" t="n"/>
      <c r="BZ179" s="759" t="n"/>
      <c r="CA179" s="759" t="n"/>
      <c r="ER179" s="759" t="n"/>
      <c r="ES179" s="759" t="n"/>
      <c r="ET179" s="759" t="n"/>
      <c r="EU179" s="759" t="n"/>
      <c r="EV179" s="759" t="n"/>
      <c r="EW179" s="759" t="n"/>
      <c r="EX179" s="759" t="n"/>
      <c r="EY179" s="759" t="n"/>
      <c r="EZ179" s="759" t="n"/>
      <c r="FA179" s="759" t="n"/>
      <c r="FB179" s="759" t="n"/>
      <c r="FC179" s="759" t="n"/>
      <c r="FD179" s="759" t="n"/>
      <c r="FE179" s="759" t="n"/>
      <c r="FF179" s="759" t="n"/>
      <c r="HW179" s="759" t="n"/>
      <c r="HX179" s="759" t="n"/>
      <c r="HY179" s="759" t="n"/>
      <c r="HZ179" s="759" t="n"/>
      <c r="IA179" s="759" t="n"/>
      <c r="IB179" s="759" t="n"/>
      <c r="IC179" s="759" t="n"/>
      <c r="ID179" s="759" t="n"/>
      <c r="IE179" s="759" t="n"/>
      <c r="IF179" s="759" t="n"/>
      <c r="IG179" s="759" t="n"/>
      <c r="IH179" s="759" t="n"/>
      <c r="II179" s="759" t="n"/>
      <c r="IJ179" s="759" t="n"/>
      <c r="IK179" s="759" t="n"/>
      <c r="LB179" s="759" t="n"/>
      <c r="LC179" s="759" t="n"/>
      <c r="LD179" s="759" t="n"/>
      <c r="LE179" s="759" t="n"/>
      <c r="LF179" s="759" t="n"/>
      <c r="LG179" s="759" t="n"/>
      <c r="LH179" s="759" t="n"/>
      <c r="LI179" s="759" t="n"/>
      <c r="LJ179" s="759" t="n"/>
      <c r="LK179" s="759" t="n"/>
      <c r="LL179" s="759" t="n"/>
      <c r="LM179" s="759" t="n"/>
      <c r="LN179" s="759" t="n"/>
      <c r="LO179" s="759" t="n"/>
      <c r="LP179" s="759" t="n"/>
      <c r="OG179" s="759" t="n"/>
      <c r="OH179" s="759" t="n"/>
      <c r="OI179" s="759" t="n"/>
      <c r="OJ179" s="759" t="n"/>
      <c r="OK179" s="759" t="n"/>
      <c r="OL179" s="759" t="n"/>
      <c r="OM179" s="759" t="n"/>
      <c r="ON179" s="759" t="n"/>
      <c r="OO179" s="759" t="n"/>
      <c r="OP179" s="759" t="n"/>
      <c r="OQ179" s="759" t="n"/>
      <c r="OR179" s="759" t="n"/>
      <c r="OS179" s="759" t="n"/>
      <c r="OT179" s="759" t="n"/>
      <c r="OU179" s="759" t="n"/>
    </row>
    <row r="180">
      <c r="A180" s="0" t="n">
        <v>11</v>
      </c>
      <c r="B180" s="0" t="n">
        <v>230</v>
      </c>
      <c r="C180" s="0" t="inlineStr">
        <is>
          <t>가</t>
        </is>
      </c>
      <c r="D180" s="0" t="inlineStr">
        <is>
          <t>고려대</t>
        </is>
      </c>
      <c r="E180" s="232" t="inlineStr">
        <is>
          <t>언어학과(교과)</t>
        </is>
      </c>
      <c r="F180" s="0" t="inlineStr">
        <is>
          <t>통합</t>
        </is>
      </c>
      <c r="G180" s="0" t="n">
        <v>1</v>
      </c>
      <c r="H180" s="0" t="e">
        <v>#N/A</v>
      </c>
      <c r="I180" s="0" t="e">
        <v>#N/A</v>
      </c>
      <c r="J180" s="0" t="e">
        <v>#N/A</v>
      </c>
      <c r="K180" s="0" t="e">
        <v>#N/A</v>
      </c>
      <c r="L180" s="0" t="e">
        <v>#N/A</v>
      </c>
      <c r="M180" s="233" t="inlineStr">
        <is>
          <t>표점</t>
        </is>
      </c>
      <c r="N180" s="233" t="inlineStr">
        <is>
          <t>변표</t>
        </is>
      </c>
      <c r="O180" s="3" t="inlineStr">
        <is>
          <t>1</t>
        </is>
      </c>
      <c r="BM180" s="759" t="n"/>
      <c r="BN180" s="759" t="n"/>
      <c r="BO180" s="759" t="n"/>
      <c r="BP180" s="759" t="n"/>
      <c r="BQ180" s="759" t="n"/>
      <c r="BR180" s="759" t="n"/>
      <c r="BS180" s="759" t="n"/>
      <c r="BT180" s="759" t="n"/>
      <c r="BU180" s="759" t="n"/>
      <c r="BV180" s="759" t="n"/>
      <c r="BW180" s="759" t="n"/>
      <c r="BX180" s="759" t="n"/>
      <c r="BY180" s="759" t="n"/>
      <c r="BZ180" s="759" t="n"/>
      <c r="CA180" s="759" t="n"/>
      <c r="ER180" s="759" t="n"/>
      <c r="ES180" s="759" t="n"/>
      <c r="ET180" s="759" t="n"/>
      <c r="EU180" s="759" t="n"/>
      <c r="EV180" s="759" t="n"/>
      <c r="EW180" s="759" t="n"/>
      <c r="EX180" s="759" t="n"/>
      <c r="EY180" s="759" t="n"/>
      <c r="EZ180" s="759" t="n"/>
      <c r="FA180" s="759" t="n"/>
      <c r="FB180" s="759" t="n"/>
      <c r="FC180" s="759" t="n"/>
      <c r="FD180" s="759" t="n"/>
      <c r="FE180" s="759" t="n"/>
      <c r="FF180" s="759" t="n"/>
      <c r="HW180" s="759" t="n"/>
      <c r="HX180" s="759" t="n"/>
      <c r="HY180" s="759" t="n"/>
      <c r="HZ180" s="759" t="n"/>
      <c r="IA180" s="759" t="n"/>
      <c r="IB180" s="759" t="n"/>
      <c r="IC180" s="759" t="n"/>
      <c r="ID180" s="759" t="n"/>
      <c r="IE180" s="759" t="n"/>
      <c r="IF180" s="759" t="n"/>
      <c r="IG180" s="759" t="n"/>
      <c r="IH180" s="759" t="n"/>
      <c r="II180" s="759" t="n"/>
      <c r="IJ180" s="759" t="n"/>
      <c r="IK180" s="759" t="n"/>
      <c r="LB180" s="759" t="n"/>
      <c r="LC180" s="759" t="n"/>
      <c r="LD180" s="759" t="n"/>
      <c r="LE180" s="759" t="n"/>
      <c r="LF180" s="759" t="n"/>
      <c r="LG180" s="759" t="n"/>
      <c r="LH180" s="759" t="n"/>
      <c r="LI180" s="759" t="n"/>
      <c r="LJ180" s="759" t="n"/>
      <c r="LK180" s="759" t="n"/>
      <c r="LL180" s="759" t="n"/>
      <c r="LM180" s="759" t="n"/>
      <c r="LN180" s="759" t="n"/>
      <c r="LO180" s="759" t="n"/>
      <c r="LP180" s="759" t="n"/>
      <c r="OG180" s="759" t="n"/>
      <c r="OH180" s="759" t="n"/>
      <c r="OI180" s="759" t="n"/>
      <c r="OJ180" s="759" t="n"/>
      <c r="OK180" s="759" t="n"/>
      <c r="OL180" s="759" t="n"/>
      <c r="OM180" s="759" t="n"/>
      <c r="ON180" s="759" t="n"/>
      <c r="OO180" s="759" t="n"/>
      <c r="OP180" s="759" t="n"/>
      <c r="OQ180" s="759" t="n"/>
      <c r="OR180" s="759" t="n"/>
      <c r="OS180" s="759" t="n"/>
      <c r="OT180" s="759" t="n"/>
      <c r="OU180" s="759" t="n"/>
    </row>
    <row r="181">
      <c r="A181" s="0" t="n">
        <v>11</v>
      </c>
      <c r="B181" s="0" t="n">
        <v>231</v>
      </c>
      <c r="C181" s="0" t="inlineStr">
        <is>
          <t>가</t>
        </is>
      </c>
      <c r="D181" s="0" t="inlineStr">
        <is>
          <t>고려대</t>
        </is>
      </c>
      <c r="E181" s="232" t="inlineStr">
        <is>
          <t>식품자원경제학과(교과)</t>
        </is>
      </c>
      <c r="F181" s="0" t="inlineStr">
        <is>
          <t>통합</t>
        </is>
      </c>
      <c r="G181" s="0" t="n">
        <v>1</v>
      </c>
      <c r="H181" s="0" t="e">
        <v>#N/A</v>
      </c>
      <c r="I181" s="0" t="e">
        <v>#N/A</v>
      </c>
      <c r="J181" s="0" t="e">
        <v>#N/A</v>
      </c>
      <c r="K181" s="0" t="e">
        <v>#N/A</v>
      </c>
      <c r="L181" s="0" t="e">
        <v>#N/A</v>
      </c>
      <c r="M181" s="233" t="inlineStr">
        <is>
          <t>표점</t>
        </is>
      </c>
      <c r="N181" s="233" t="inlineStr">
        <is>
          <t>변표</t>
        </is>
      </c>
      <c r="O181" s="3" t="inlineStr">
        <is>
          <t>1</t>
        </is>
      </c>
      <c r="BM181" s="759" t="n"/>
      <c r="BN181" s="759" t="n"/>
      <c r="BO181" s="759" t="n"/>
      <c r="BP181" s="759" t="n"/>
      <c r="BQ181" s="759" t="n"/>
      <c r="BR181" s="759" t="n"/>
      <c r="BS181" s="759" t="n"/>
      <c r="BT181" s="759" t="n"/>
      <c r="BU181" s="759" t="n"/>
      <c r="BV181" s="759" t="n"/>
      <c r="BW181" s="759" t="n"/>
      <c r="BX181" s="759" t="n"/>
      <c r="BY181" s="759" t="n"/>
      <c r="BZ181" s="759" t="n"/>
      <c r="CA181" s="759" t="n"/>
      <c r="ER181" s="759" t="n"/>
      <c r="ES181" s="759" t="n"/>
      <c r="ET181" s="759" t="n"/>
      <c r="EU181" s="759" t="n"/>
      <c r="EV181" s="759" t="n"/>
      <c r="EW181" s="759" t="n"/>
      <c r="EX181" s="759" t="n"/>
      <c r="EY181" s="759" t="n"/>
      <c r="EZ181" s="759" t="n"/>
      <c r="FA181" s="759" t="n"/>
      <c r="FB181" s="759" t="n"/>
      <c r="FC181" s="759" t="n"/>
      <c r="FD181" s="759" t="n"/>
      <c r="FE181" s="759" t="n"/>
      <c r="FF181" s="759" t="n"/>
      <c r="HW181" s="759" t="n"/>
      <c r="HX181" s="759" t="n"/>
      <c r="HY181" s="759" t="n"/>
      <c r="HZ181" s="759" t="n"/>
      <c r="IA181" s="759" t="n"/>
      <c r="IB181" s="759" t="n"/>
      <c r="IC181" s="759" t="n"/>
      <c r="ID181" s="759" t="n"/>
      <c r="IE181" s="759" t="n"/>
      <c r="IF181" s="759" t="n"/>
      <c r="IG181" s="759" t="n"/>
      <c r="IH181" s="759" t="n"/>
      <c r="II181" s="759" t="n"/>
      <c r="IJ181" s="759" t="n"/>
      <c r="IK181" s="759" t="n"/>
      <c r="LB181" s="759" t="n"/>
      <c r="LC181" s="759" t="n"/>
      <c r="LD181" s="759" t="n"/>
      <c r="LE181" s="759" t="n"/>
      <c r="LF181" s="759" t="n"/>
      <c r="LG181" s="759" t="n"/>
      <c r="LH181" s="759" t="n"/>
      <c r="LI181" s="759" t="n"/>
      <c r="LJ181" s="759" t="n"/>
      <c r="LK181" s="759" t="n"/>
      <c r="LL181" s="759" t="n"/>
      <c r="LM181" s="759" t="n"/>
      <c r="LN181" s="759" t="n"/>
      <c r="LO181" s="759" t="n"/>
      <c r="LP181" s="759" t="n"/>
      <c r="OG181" s="759" t="n"/>
      <c r="OH181" s="759" t="n"/>
      <c r="OI181" s="759" t="n"/>
      <c r="OJ181" s="759" t="n"/>
      <c r="OK181" s="759" t="n"/>
      <c r="OL181" s="759" t="n"/>
      <c r="OM181" s="759" t="n"/>
      <c r="ON181" s="759" t="n"/>
      <c r="OO181" s="759" t="n"/>
      <c r="OP181" s="759" t="n"/>
      <c r="OQ181" s="759" t="n"/>
      <c r="OR181" s="759" t="n"/>
      <c r="OS181" s="759" t="n"/>
      <c r="OT181" s="759" t="n"/>
      <c r="OU181" s="759" t="n"/>
    </row>
    <row r="182">
      <c r="A182" s="0" t="n">
        <v>11</v>
      </c>
      <c r="B182" s="0" t="n">
        <v>232</v>
      </c>
      <c r="C182" s="0" t="inlineStr">
        <is>
          <t>가</t>
        </is>
      </c>
      <c r="D182" s="0" t="inlineStr">
        <is>
          <t>고려대</t>
        </is>
      </c>
      <c r="E182" s="232" t="inlineStr">
        <is>
          <t>정치외교학과(교과)</t>
        </is>
      </c>
      <c r="F182" s="0" t="inlineStr">
        <is>
          <t>통합</t>
        </is>
      </c>
      <c r="G182" s="0" t="n">
        <v>1</v>
      </c>
      <c r="H182" s="0" t="e">
        <v>#N/A</v>
      </c>
      <c r="I182" s="0" t="e">
        <v>#N/A</v>
      </c>
      <c r="J182" s="0" t="e">
        <v>#N/A</v>
      </c>
      <c r="K182" s="0" t="e">
        <v>#N/A</v>
      </c>
      <c r="L182" s="0" t="e">
        <v>#N/A</v>
      </c>
      <c r="M182" s="233" t="inlineStr">
        <is>
          <t>표점</t>
        </is>
      </c>
      <c r="N182" s="233" t="inlineStr">
        <is>
          <t>변표</t>
        </is>
      </c>
      <c r="O182" s="3" t="inlineStr">
        <is>
          <t>1</t>
        </is>
      </c>
      <c r="BM182" s="759" t="n"/>
      <c r="BN182" s="759" t="n"/>
      <c r="BO182" s="759" t="n"/>
      <c r="BP182" s="759" t="n"/>
      <c r="BQ182" s="759" t="n"/>
      <c r="BR182" s="759" t="n"/>
      <c r="BS182" s="759" t="n"/>
      <c r="BT182" s="759" t="n"/>
      <c r="BU182" s="759" t="n"/>
      <c r="BV182" s="759" t="n"/>
      <c r="BW182" s="759" t="n"/>
      <c r="BX182" s="759" t="n"/>
      <c r="BY182" s="759" t="n"/>
      <c r="BZ182" s="759" t="n"/>
      <c r="CA182" s="759" t="n"/>
      <c r="ER182" s="759" t="n"/>
      <c r="ES182" s="759" t="n"/>
      <c r="ET182" s="759" t="n"/>
      <c r="EU182" s="759" t="n"/>
      <c r="EV182" s="759" t="n"/>
      <c r="EW182" s="759" t="n"/>
      <c r="EX182" s="759" t="n"/>
      <c r="EY182" s="759" t="n"/>
      <c r="EZ182" s="759" t="n"/>
      <c r="FA182" s="759" t="n"/>
      <c r="FB182" s="759" t="n"/>
      <c r="FC182" s="759" t="n"/>
      <c r="FD182" s="759" t="n"/>
      <c r="FE182" s="759" t="n"/>
      <c r="FF182" s="759" t="n"/>
      <c r="HW182" s="759" t="n"/>
      <c r="HX182" s="759" t="n"/>
      <c r="HY182" s="759" t="n"/>
      <c r="HZ182" s="759" t="n"/>
      <c r="IA182" s="759" t="n"/>
      <c r="IB182" s="759" t="n"/>
      <c r="IC182" s="759" t="n"/>
      <c r="ID182" s="759" t="n"/>
      <c r="IE182" s="759" t="n"/>
      <c r="IF182" s="759" t="n"/>
      <c r="IG182" s="759" t="n"/>
      <c r="IH182" s="759" t="n"/>
      <c r="II182" s="759" t="n"/>
      <c r="IJ182" s="759" t="n"/>
      <c r="IK182" s="759" t="n"/>
      <c r="LB182" s="759" t="n"/>
      <c r="LC182" s="759" t="n"/>
      <c r="LD182" s="759" t="n"/>
      <c r="LE182" s="759" t="n"/>
      <c r="LF182" s="759" t="n"/>
      <c r="LG182" s="759" t="n"/>
      <c r="LH182" s="759" t="n"/>
      <c r="LI182" s="759" t="n"/>
      <c r="LJ182" s="759" t="n"/>
      <c r="LK182" s="759" t="n"/>
      <c r="LL182" s="759" t="n"/>
      <c r="LM182" s="759" t="n"/>
      <c r="LN182" s="759" t="n"/>
      <c r="LO182" s="759" t="n"/>
      <c r="LP182" s="759" t="n"/>
      <c r="OG182" s="759" t="n"/>
      <c r="OH182" s="759" t="n"/>
      <c r="OI182" s="759" t="n"/>
      <c r="OJ182" s="759" t="n"/>
      <c r="OK182" s="759" t="n"/>
      <c r="OL182" s="759" t="n"/>
      <c r="OM182" s="759" t="n"/>
      <c r="ON182" s="759" t="n"/>
      <c r="OO182" s="759" t="n"/>
      <c r="OP182" s="759" t="n"/>
      <c r="OQ182" s="759" t="n"/>
      <c r="OR182" s="759" t="n"/>
      <c r="OS182" s="759" t="n"/>
      <c r="OT182" s="759" t="n"/>
      <c r="OU182" s="759" t="n"/>
    </row>
    <row r="183">
      <c r="A183" s="0" t="n">
        <v>11</v>
      </c>
      <c r="B183" s="0" t="n">
        <v>233</v>
      </c>
      <c r="C183" s="0" t="inlineStr">
        <is>
          <t>가</t>
        </is>
      </c>
      <c r="D183" s="0" t="inlineStr">
        <is>
          <t>고려대</t>
        </is>
      </c>
      <c r="E183" s="232" t="inlineStr">
        <is>
          <t>경제학과(교과)</t>
        </is>
      </c>
      <c r="F183" s="0" t="inlineStr">
        <is>
          <t>통합</t>
        </is>
      </c>
      <c r="G183" s="0" t="n">
        <v>1</v>
      </c>
      <c r="H183" s="0" t="e">
        <v>#N/A</v>
      </c>
      <c r="I183" s="0" t="e">
        <v>#N/A</v>
      </c>
      <c r="J183" s="0" t="e">
        <v>#N/A</v>
      </c>
      <c r="K183" s="0" t="e">
        <v>#N/A</v>
      </c>
      <c r="L183" s="0" t="e">
        <v>#N/A</v>
      </c>
      <c r="M183" s="233" t="inlineStr">
        <is>
          <t>표점</t>
        </is>
      </c>
      <c r="N183" s="233" t="inlineStr">
        <is>
          <t>변표</t>
        </is>
      </c>
      <c r="O183" s="3" t="inlineStr">
        <is>
          <t>1</t>
        </is>
      </c>
      <c r="BM183" s="759" t="n"/>
      <c r="BN183" s="759" t="n"/>
      <c r="BO183" s="759" t="n"/>
      <c r="BP183" s="759" t="n"/>
      <c r="BQ183" s="759" t="n"/>
      <c r="BR183" s="759" t="n"/>
      <c r="BS183" s="759" t="n"/>
      <c r="BT183" s="759" t="n"/>
      <c r="BU183" s="759" t="n"/>
      <c r="BV183" s="759" t="n"/>
      <c r="BW183" s="759" t="n"/>
      <c r="BX183" s="759" t="n"/>
      <c r="BY183" s="759" t="n"/>
      <c r="BZ183" s="759" t="n"/>
      <c r="CA183" s="759" t="n"/>
      <c r="ER183" s="759" t="n"/>
      <c r="ES183" s="759" t="n"/>
      <c r="ET183" s="759" t="n"/>
      <c r="EU183" s="759" t="n"/>
      <c r="EV183" s="759" t="n"/>
      <c r="EW183" s="759" t="n"/>
      <c r="EX183" s="759" t="n"/>
      <c r="EY183" s="759" t="n"/>
      <c r="EZ183" s="759" t="n"/>
      <c r="FA183" s="759" t="n"/>
      <c r="FB183" s="759" t="n"/>
      <c r="FC183" s="759" t="n"/>
      <c r="FD183" s="759" t="n"/>
      <c r="FE183" s="759" t="n"/>
      <c r="FF183" s="759" t="n"/>
      <c r="HW183" s="759" t="n"/>
      <c r="HX183" s="759" t="n"/>
      <c r="HY183" s="759" t="n"/>
      <c r="HZ183" s="759" t="n"/>
      <c r="IA183" s="759" t="n"/>
      <c r="IB183" s="759" t="n"/>
      <c r="IC183" s="759" t="n"/>
      <c r="ID183" s="759" t="n"/>
      <c r="IE183" s="759" t="n"/>
      <c r="IF183" s="759" t="n"/>
      <c r="IG183" s="759" t="n"/>
      <c r="IH183" s="759" t="n"/>
      <c r="II183" s="759" t="n"/>
      <c r="IJ183" s="759" t="n"/>
      <c r="IK183" s="759" t="n"/>
      <c r="LB183" s="759" t="n"/>
      <c r="LC183" s="759" t="n"/>
      <c r="LD183" s="759" t="n"/>
      <c r="LE183" s="759" t="n"/>
      <c r="LF183" s="759" t="n"/>
      <c r="LG183" s="759" t="n"/>
      <c r="LH183" s="759" t="n"/>
      <c r="LI183" s="759" t="n"/>
      <c r="LJ183" s="759" t="n"/>
      <c r="LK183" s="759" t="n"/>
      <c r="LL183" s="759" t="n"/>
      <c r="LM183" s="759" t="n"/>
      <c r="LN183" s="759" t="n"/>
      <c r="LO183" s="759" t="n"/>
      <c r="LP183" s="759" t="n"/>
      <c r="OG183" s="759" t="n"/>
      <c r="OH183" s="759" t="n"/>
      <c r="OI183" s="759" t="n"/>
      <c r="OJ183" s="759" t="n"/>
      <c r="OK183" s="759" t="n"/>
      <c r="OL183" s="759" t="n"/>
      <c r="OM183" s="759" t="n"/>
      <c r="ON183" s="759" t="n"/>
      <c r="OO183" s="759" t="n"/>
      <c r="OP183" s="759" t="n"/>
      <c r="OQ183" s="759" t="n"/>
      <c r="OR183" s="759" t="n"/>
      <c r="OS183" s="759" t="n"/>
      <c r="OT183" s="759" t="n"/>
      <c r="OU183" s="759" t="n"/>
    </row>
    <row r="184">
      <c r="A184" s="0" t="n">
        <v>11</v>
      </c>
      <c r="B184" s="0" t="n">
        <v>234</v>
      </c>
      <c r="C184" s="0" t="inlineStr">
        <is>
          <t>가</t>
        </is>
      </c>
      <c r="D184" s="0" t="inlineStr">
        <is>
          <t>고려대</t>
        </is>
      </c>
      <c r="E184" s="232" t="inlineStr">
        <is>
          <t>통계학과(교과)</t>
        </is>
      </c>
      <c r="F184" s="0" t="inlineStr">
        <is>
          <t>통합</t>
        </is>
      </c>
      <c r="G184" s="0" t="n">
        <v>1</v>
      </c>
      <c r="H184" s="0" t="e">
        <v>#N/A</v>
      </c>
      <c r="I184" s="0" t="e">
        <v>#N/A</v>
      </c>
      <c r="J184" s="0" t="e">
        <v>#N/A</v>
      </c>
      <c r="K184" s="0" t="e">
        <v>#N/A</v>
      </c>
      <c r="L184" s="0" t="e">
        <v>#N/A</v>
      </c>
      <c r="M184" s="233" t="inlineStr">
        <is>
          <t>표점</t>
        </is>
      </c>
      <c r="N184" s="233" t="inlineStr">
        <is>
          <t>변표</t>
        </is>
      </c>
      <c r="O184" s="3" t="inlineStr">
        <is>
          <t>1</t>
        </is>
      </c>
      <c r="BM184" s="759" t="n"/>
      <c r="BN184" s="759" t="n"/>
      <c r="BO184" s="759" t="n"/>
      <c r="BP184" s="759" t="n"/>
      <c r="BQ184" s="759" t="n"/>
      <c r="BR184" s="759" t="n"/>
      <c r="BS184" s="759" t="n"/>
      <c r="BT184" s="759" t="n"/>
      <c r="BU184" s="759" t="n"/>
      <c r="BV184" s="759" t="n"/>
      <c r="BW184" s="759" t="n"/>
      <c r="BX184" s="759" t="n"/>
      <c r="BY184" s="759" t="n"/>
      <c r="BZ184" s="759" t="n"/>
      <c r="CA184" s="759" t="n"/>
      <c r="ER184" s="759" t="n"/>
      <c r="ES184" s="759" t="n"/>
      <c r="ET184" s="759" t="n"/>
      <c r="EU184" s="759" t="n"/>
      <c r="EV184" s="759" t="n"/>
      <c r="EW184" s="759" t="n"/>
      <c r="EX184" s="759" t="n"/>
      <c r="EY184" s="759" t="n"/>
      <c r="EZ184" s="759" t="n"/>
      <c r="FA184" s="759" t="n"/>
      <c r="FB184" s="759" t="n"/>
      <c r="FC184" s="759" t="n"/>
      <c r="FD184" s="759" t="n"/>
      <c r="FE184" s="759" t="n"/>
      <c r="FF184" s="759" t="n"/>
      <c r="HW184" s="759" t="n"/>
      <c r="HX184" s="759" t="n"/>
      <c r="HY184" s="759" t="n"/>
      <c r="HZ184" s="759" t="n"/>
      <c r="IA184" s="759" t="n"/>
      <c r="IB184" s="759" t="n"/>
      <c r="IC184" s="759" t="n"/>
      <c r="ID184" s="759" t="n"/>
      <c r="IE184" s="759" t="n"/>
      <c r="IF184" s="759" t="n"/>
      <c r="IG184" s="759" t="n"/>
      <c r="IH184" s="759" t="n"/>
      <c r="II184" s="759" t="n"/>
      <c r="IJ184" s="759" t="n"/>
      <c r="IK184" s="759" t="n"/>
      <c r="LB184" s="759" t="n"/>
      <c r="LC184" s="759" t="n"/>
      <c r="LD184" s="759" t="n"/>
      <c r="LE184" s="759" t="n"/>
      <c r="LF184" s="759" t="n"/>
      <c r="LG184" s="759" t="n"/>
      <c r="LH184" s="759" t="n"/>
      <c r="LI184" s="759" t="n"/>
      <c r="LJ184" s="759" t="n"/>
      <c r="LK184" s="759" t="n"/>
      <c r="LL184" s="759" t="n"/>
      <c r="LM184" s="759" t="n"/>
      <c r="LN184" s="759" t="n"/>
      <c r="LO184" s="759" t="n"/>
      <c r="LP184" s="759" t="n"/>
      <c r="OG184" s="759" t="n"/>
      <c r="OH184" s="759" t="n"/>
      <c r="OI184" s="759" t="n"/>
      <c r="OJ184" s="759" t="n"/>
      <c r="OK184" s="759" t="n"/>
      <c r="OL184" s="759" t="n"/>
      <c r="OM184" s="759" t="n"/>
      <c r="ON184" s="759" t="n"/>
      <c r="OO184" s="759" t="n"/>
      <c r="OP184" s="759" t="n"/>
      <c r="OQ184" s="759" t="n"/>
      <c r="OR184" s="759" t="n"/>
      <c r="OS184" s="759" t="n"/>
      <c r="OT184" s="759" t="n"/>
      <c r="OU184" s="759" t="n"/>
    </row>
    <row r="185">
      <c r="A185" s="0" t="n">
        <v>11</v>
      </c>
      <c r="B185" s="0" t="n">
        <v>235</v>
      </c>
      <c r="C185" s="0" t="inlineStr">
        <is>
          <t>가</t>
        </is>
      </c>
      <c r="D185" s="0" t="inlineStr">
        <is>
          <t>고려대</t>
        </is>
      </c>
      <c r="E185" s="232" t="inlineStr">
        <is>
          <t>행정학과(교과)</t>
        </is>
      </c>
      <c r="F185" s="0" t="inlineStr">
        <is>
          <t>통합</t>
        </is>
      </c>
      <c r="G185" s="0" t="n">
        <v>1</v>
      </c>
      <c r="H185" s="0" t="e">
        <v>#N/A</v>
      </c>
      <c r="I185" s="0" t="e">
        <v>#N/A</v>
      </c>
      <c r="J185" s="0" t="e">
        <v>#N/A</v>
      </c>
      <c r="K185" s="0" t="e">
        <v>#N/A</v>
      </c>
      <c r="L185" s="0" t="e">
        <v>#N/A</v>
      </c>
      <c r="M185" s="233" t="inlineStr">
        <is>
          <t>표점</t>
        </is>
      </c>
      <c r="N185" s="233" t="inlineStr">
        <is>
          <t>변표</t>
        </is>
      </c>
      <c r="O185" s="3" t="inlineStr">
        <is>
          <t>1</t>
        </is>
      </c>
      <c r="BM185" s="759" t="n"/>
      <c r="BN185" s="759" t="n"/>
      <c r="BO185" s="759" t="n"/>
      <c r="BP185" s="759" t="n"/>
      <c r="BQ185" s="759" t="n"/>
      <c r="BR185" s="759" t="n"/>
      <c r="BS185" s="759" t="n"/>
      <c r="BT185" s="759" t="n"/>
      <c r="BU185" s="759" t="n"/>
      <c r="BV185" s="759" t="n"/>
      <c r="BW185" s="759" t="n"/>
      <c r="BX185" s="759" t="n"/>
      <c r="BY185" s="759" t="n"/>
      <c r="BZ185" s="759" t="n"/>
      <c r="CA185" s="759" t="n"/>
      <c r="ER185" s="759" t="n"/>
      <c r="ES185" s="759" t="n"/>
      <c r="ET185" s="759" t="n"/>
      <c r="EU185" s="759" t="n"/>
      <c r="EV185" s="759" t="n"/>
      <c r="EW185" s="759" t="n"/>
      <c r="EX185" s="759" t="n"/>
      <c r="EY185" s="759" t="n"/>
      <c r="EZ185" s="759" t="n"/>
      <c r="FA185" s="759" t="n"/>
      <c r="FB185" s="759" t="n"/>
      <c r="FC185" s="759" t="n"/>
      <c r="FD185" s="759" t="n"/>
      <c r="FE185" s="759" t="n"/>
      <c r="FF185" s="759" t="n"/>
      <c r="HW185" s="759" t="n"/>
      <c r="HX185" s="759" t="n"/>
      <c r="HY185" s="759" t="n"/>
      <c r="HZ185" s="759" t="n"/>
      <c r="IA185" s="759" t="n"/>
      <c r="IB185" s="759" t="n"/>
      <c r="IC185" s="759" t="n"/>
      <c r="ID185" s="759" t="n"/>
      <c r="IE185" s="759" t="n"/>
      <c r="IF185" s="759" t="n"/>
      <c r="IG185" s="759" t="n"/>
      <c r="IH185" s="759" t="n"/>
      <c r="II185" s="759" t="n"/>
      <c r="IJ185" s="759" t="n"/>
      <c r="IK185" s="759" t="n"/>
      <c r="LB185" s="759" t="n"/>
      <c r="LC185" s="759" t="n"/>
      <c r="LD185" s="759" t="n"/>
      <c r="LE185" s="759" t="n"/>
      <c r="LF185" s="759" t="n"/>
      <c r="LG185" s="759" t="n"/>
      <c r="LH185" s="759" t="n"/>
      <c r="LI185" s="759" t="n"/>
      <c r="LJ185" s="759" t="n"/>
      <c r="LK185" s="759" t="n"/>
      <c r="LL185" s="759" t="n"/>
      <c r="LM185" s="759" t="n"/>
      <c r="LN185" s="759" t="n"/>
      <c r="LO185" s="759" t="n"/>
      <c r="LP185" s="759" t="n"/>
      <c r="OG185" s="759" t="n"/>
      <c r="OH185" s="759" t="n"/>
      <c r="OI185" s="759" t="n"/>
      <c r="OJ185" s="759" t="n"/>
      <c r="OK185" s="759" t="n"/>
      <c r="OL185" s="759" t="n"/>
      <c r="OM185" s="759" t="n"/>
      <c r="ON185" s="759" t="n"/>
      <c r="OO185" s="759" t="n"/>
      <c r="OP185" s="759" t="n"/>
      <c r="OQ185" s="759" t="n"/>
      <c r="OR185" s="759" t="n"/>
      <c r="OS185" s="759" t="n"/>
      <c r="OT185" s="759" t="n"/>
      <c r="OU185" s="759" t="n"/>
    </row>
    <row r="186">
      <c r="A186" s="0" t="n">
        <v>11</v>
      </c>
      <c r="B186" s="0" t="n">
        <v>236</v>
      </c>
      <c r="C186" s="0" t="inlineStr">
        <is>
          <t>가</t>
        </is>
      </c>
      <c r="D186" s="0" t="inlineStr">
        <is>
          <t>고려대</t>
        </is>
      </c>
      <c r="E186" s="232" t="inlineStr">
        <is>
          <t>교육학과(교과)</t>
        </is>
      </c>
      <c r="F186" s="0" t="inlineStr">
        <is>
          <t>통합</t>
        </is>
      </c>
      <c r="G186" s="0" t="n">
        <v>1</v>
      </c>
      <c r="H186" s="0" t="e">
        <v>#N/A</v>
      </c>
      <c r="I186" s="0" t="e">
        <v>#N/A</v>
      </c>
      <c r="J186" s="0" t="e">
        <v>#N/A</v>
      </c>
      <c r="K186" s="0" t="e">
        <v>#N/A</v>
      </c>
      <c r="L186" s="0" t="e">
        <v>#N/A</v>
      </c>
      <c r="M186" s="233" t="inlineStr">
        <is>
          <t>표점</t>
        </is>
      </c>
      <c r="N186" s="233" t="inlineStr">
        <is>
          <t>변표</t>
        </is>
      </c>
      <c r="O186" s="3" t="inlineStr">
        <is>
          <t>1</t>
        </is>
      </c>
      <c r="BM186" s="759" t="n"/>
      <c r="BN186" s="759" t="n"/>
      <c r="BO186" s="759" t="n"/>
      <c r="BP186" s="759" t="n"/>
      <c r="BQ186" s="759" t="n"/>
      <c r="BR186" s="759" t="n"/>
      <c r="BS186" s="759" t="n"/>
      <c r="BT186" s="759" t="n"/>
      <c r="BU186" s="759" t="n"/>
      <c r="BV186" s="759" t="n"/>
      <c r="BW186" s="759" t="n"/>
      <c r="BX186" s="759" t="n"/>
      <c r="BY186" s="759" t="n"/>
      <c r="BZ186" s="759" t="n"/>
      <c r="CA186" s="759" t="n"/>
      <c r="ER186" s="759" t="n"/>
      <c r="ES186" s="759" t="n"/>
      <c r="ET186" s="759" t="n"/>
      <c r="EU186" s="759" t="n"/>
      <c r="EV186" s="759" t="n"/>
      <c r="EW186" s="759" t="n"/>
      <c r="EX186" s="759" t="n"/>
      <c r="EY186" s="759" t="n"/>
      <c r="EZ186" s="759" t="n"/>
      <c r="FA186" s="759" t="n"/>
      <c r="FB186" s="759" t="n"/>
      <c r="FC186" s="759" t="n"/>
      <c r="FD186" s="759" t="n"/>
      <c r="FE186" s="759" t="n"/>
      <c r="FF186" s="759" t="n"/>
      <c r="HW186" s="759" t="n"/>
      <c r="HX186" s="759" t="n"/>
      <c r="HY186" s="759" t="n"/>
      <c r="HZ186" s="759" t="n"/>
      <c r="IA186" s="759" t="n"/>
      <c r="IB186" s="759" t="n"/>
      <c r="IC186" s="759" t="n"/>
      <c r="ID186" s="759" t="n"/>
      <c r="IE186" s="759" t="n"/>
      <c r="IF186" s="759" t="n"/>
      <c r="IG186" s="759" t="n"/>
      <c r="IH186" s="759" t="n"/>
      <c r="II186" s="759" t="n"/>
      <c r="IJ186" s="759" t="n"/>
      <c r="IK186" s="759" t="n"/>
      <c r="LB186" s="759" t="n"/>
      <c r="LC186" s="759" t="n"/>
      <c r="LD186" s="759" t="n"/>
      <c r="LE186" s="759" t="n"/>
      <c r="LF186" s="759" t="n"/>
      <c r="LG186" s="759" t="n"/>
      <c r="LH186" s="759" t="n"/>
      <c r="LI186" s="759" t="n"/>
      <c r="LJ186" s="759" t="n"/>
      <c r="LK186" s="759" t="n"/>
      <c r="LL186" s="759" t="n"/>
      <c r="LM186" s="759" t="n"/>
      <c r="LN186" s="759" t="n"/>
      <c r="LO186" s="759" t="n"/>
      <c r="LP186" s="759" t="n"/>
      <c r="OG186" s="759" t="n"/>
      <c r="OH186" s="759" t="n"/>
      <c r="OI186" s="759" t="n"/>
      <c r="OJ186" s="759" t="n"/>
      <c r="OK186" s="759" t="n"/>
      <c r="OL186" s="759" t="n"/>
      <c r="OM186" s="759" t="n"/>
      <c r="ON186" s="759" t="n"/>
      <c r="OO186" s="759" t="n"/>
      <c r="OP186" s="759" t="n"/>
      <c r="OQ186" s="759" t="n"/>
      <c r="OR186" s="759" t="n"/>
      <c r="OS186" s="759" t="n"/>
      <c r="OT186" s="759" t="n"/>
      <c r="OU186" s="759" t="n"/>
    </row>
    <row r="187">
      <c r="A187" s="0" t="n">
        <v>11</v>
      </c>
      <c r="B187" s="0" t="n">
        <v>237</v>
      </c>
      <c r="C187" s="0" t="inlineStr">
        <is>
          <t>가</t>
        </is>
      </c>
      <c r="D187" s="0" t="inlineStr">
        <is>
          <t>고려대</t>
        </is>
      </c>
      <c r="E187" s="232" t="inlineStr">
        <is>
          <t>국어교육과(교과)</t>
        </is>
      </c>
      <c r="F187" s="0" t="inlineStr">
        <is>
          <t>통합</t>
        </is>
      </c>
      <c r="G187" s="0" t="n">
        <v>1</v>
      </c>
      <c r="H187" s="0" t="e">
        <v>#N/A</v>
      </c>
      <c r="I187" s="0" t="e">
        <v>#N/A</v>
      </c>
      <c r="J187" s="0" t="e">
        <v>#N/A</v>
      </c>
      <c r="K187" s="0" t="e">
        <v>#N/A</v>
      </c>
      <c r="L187" s="0" t="e">
        <v>#N/A</v>
      </c>
      <c r="M187" s="233" t="inlineStr">
        <is>
          <t>표점</t>
        </is>
      </c>
      <c r="N187" s="233" t="inlineStr">
        <is>
          <t>변표</t>
        </is>
      </c>
      <c r="O187" s="3" t="inlineStr">
        <is>
          <t>1</t>
        </is>
      </c>
      <c r="BM187" s="759" t="n"/>
      <c r="BN187" s="759" t="n"/>
      <c r="BO187" s="759" t="n"/>
      <c r="BP187" s="759" t="n"/>
      <c r="BQ187" s="759" t="n"/>
      <c r="BR187" s="759" t="n"/>
      <c r="BS187" s="759" t="n"/>
      <c r="BT187" s="759" t="n"/>
      <c r="BU187" s="759" t="n"/>
      <c r="BV187" s="759" t="n"/>
      <c r="BW187" s="759" t="n"/>
      <c r="BX187" s="759" t="n"/>
      <c r="BY187" s="759" t="n"/>
      <c r="BZ187" s="759" t="n"/>
      <c r="CA187" s="759" t="n"/>
      <c r="ER187" s="759" t="n"/>
      <c r="ES187" s="759" t="n"/>
      <c r="ET187" s="759" t="n"/>
      <c r="EU187" s="759" t="n"/>
      <c r="EV187" s="759" t="n"/>
      <c r="EW187" s="759" t="n"/>
      <c r="EX187" s="759" t="n"/>
      <c r="EY187" s="759" t="n"/>
      <c r="EZ187" s="759" t="n"/>
      <c r="FA187" s="759" t="n"/>
      <c r="FB187" s="759" t="n"/>
      <c r="FC187" s="759" t="n"/>
      <c r="FD187" s="759" t="n"/>
      <c r="FE187" s="759" t="n"/>
      <c r="FF187" s="759" t="n"/>
      <c r="HW187" s="759" t="n"/>
      <c r="HX187" s="759" t="n"/>
      <c r="HY187" s="759" t="n"/>
      <c r="HZ187" s="759" t="n"/>
      <c r="IA187" s="759" t="n"/>
      <c r="IB187" s="759" t="n"/>
      <c r="IC187" s="759" t="n"/>
      <c r="ID187" s="759" t="n"/>
      <c r="IE187" s="759" t="n"/>
      <c r="IF187" s="759" t="n"/>
      <c r="IG187" s="759" t="n"/>
      <c r="IH187" s="759" t="n"/>
      <c r="II187" s="759" t="n"/>
      <c r="IJ187" s="759" t="n"/>
      <c r="IK187" s="759" t="n"/>
      <c r="LB187" s="759" t="n"/>
      <c r="LC187" s="759" t="n"/>
      <c r="LD187" s="759" t="n"/>
      <c r="LE187" s="759" t="n"/>
      <c r="LF187" s="759" t="n"/>
      <c r="LG187" s="759" t="n"/>
      <c r="LH187" s="759" t="n"/>
      <c r="LI187" s="759" t="n"/>
      <c r="LJ187" s="759" t="n"/>
      <c r="LK187" s="759" t="n"/>
      <c r="LL187" s="759" t="n"/>
      <c r="LM187" s="759" t="n"/>
      <c r="LN187" s="759" t="n"/>
      <c r="LO187" s="759" t="n"/>
      <c r="LP187" s="759" t="n"/>
      <c r="OG187" s="759" t="n"/>
      <c r="OH187" s="759" t="n"/>
      <c r="OI187" s="759" t="n"/>
      <c r="OJ187" s="759" t="n"/>
      <c r="OK187" s="759" t="n"/>
      <c r="OL187" s="759" t="n"/>
      <c r="OM187" s="759" t="n"/>
      <c r="ON187" s="759" t="n"/>
      <c r="OO187" s="759" t="n"/>
      <c r="OP187" s="759" t="n"/>
      <c r="OQ187" s="759" t="n"/>
      <c r="OR187" s="759" t="n"/>
      <c r="OS187" s="759" t="n"/>
      <c r="OT187" s="759" t="n"/>
      <c r="OU187" s="759" t="n"/>
    </row>
    <row r="188">
      <c r="A188" s="0" t="n">
        <v>11</v>
      </c>
      <c r="B188" s="0" t="n">
        <v>238</v>
      </c>
      <c r="C188" s="0" t="inlineStr">
        <is>
          <t>가</t>
        </is>
      </c>
      <c r="D188" s="0" t="inlineStr">
        <is>
          <t>고려대</t>
        </is>
      </c>
      <c r="E188" s="232" t="inlineStr">
        <is>
          <t>영어교육과(교과)</t>
        </is>
      </c>
      <c r="F188" s="0" t="inlineStr">
        <is>
          <t>통합</t>
        </is>
      </c>
      <c r="G188" s="0" t="n">
        <v>1</v>
      </c>
      <c r="H188" s="0" t="e">
        <v>#N/A</v>
      </c>
      <c r="I188" s="0" t="e">
        <v>#N/A</v>
      </c>
      <c r="J188" s="0" t="e">
        <v>#N/A</v>
      </c>
      <c r="K188" s="0" t="e">
        <v>#N/A</v>
      </c>
      <c r="L188" s="0" t="e">
        <v>#N/A</v>
      </c>
      <c r="M188" s="233" t="inlineStr">
        <is>
          <t>표점</t>
        </is>
      </c>
      <c r="N188" s="233" t="inlineStr">
        <is>
          <t>변표</t>
        </is>
      </c>
      <c r="O188" s="3" t="inlineStr">
        <is>
          <t>1</t>
        </is>
      </c>
      <c r="BM188" s="759" t="n"/>
      <c r="BN188" s="759" t="n"/>
      <c r="BO188" s="759" t="n"/>
      <c r="BP188" s="759" t="n"/>
      <c r="BQ188" s="759" t="n"/>
      <c r="BR188" s="759" t="n"/>
      <c r="BS188" s="759" t="n"/>
      <c r="BT188" s="759" t="n"/>
      <c r="BU188" s="759" t="n"/>
      <c r="BV188" s="759" t="n"/>
      <c r="BW188" s="759" t="n"/>
      <c r="BX188" s="759" t="n"/>
      <c r="BY188" s="759" t="n"/>
      <c r="BZ188" s="759" t="n"/>
      <c r="CA188" s="759" t="n"/>
      <c r="ER188" s="759" t="n"/>
      <c r="ES188" s="759" t="n"/>
      <c r="ET188" s="759" t="n"/>
      <c r="EU188" s="759" t="n"/>
      <c r="EV188" s="759" t="n"/>
      <c r="EW188" s="759" t="n"/>
      <c r="EX188" s="759" t="n"/>
      <c r="EY188" s="759" t="n"/>
      <c r="EZ188" s="759" t="n"/>
      <c r="FA188" s="759" t="n"/>
      <c r="FB188" s="759" t="n"/>
      <c r="FC188" s="759" t="n"/>
      <c r="FD188" s="759" t="n"/>
      <c r="FE188" s="759" t="n"/>
      <c r="FF188" s="759" t="n"/>
      <c r="HW188" s="759" t="n"/>
      <c r="HX188" s="759" t="n"/>
      <c r="HY188" s="759" t="n"/>
      <c r="HZ188" s="759" t="n"/>
      <c r="IA188" s="759" t="n"/>
      <c r="IB188" s="759" t="n"/>
      <c r="IC188" s="759" t="n"/>
      <c r="ID188" s="759" t="n"/>
      <c r="IE188" s="759" t="n"/>
      <c r="IF188" s="759" t="n"/>
      <c r="IG188" s="759" t="n"/>
      <c r="IH188" s="759" t="n"/>
      <c r="II188" s="759" t="n"/>
      <c r="IJ188" s="759" t="n"/>
      <c r="IK188" s="759" t="n"/>
      <c r="LB188" s="759" t="n"/>
      <c r="LC188" s="759" t="n"/>
      <c r="LD188" s="759" t="n"/>
      <c r="LE188" s="759" t="n"/>
      <c r="LF188" s="759" t="n"/>
      <c r="LG188" s="759" t="n"/>
      <c r="LH188" s="759" t="n"/>
      <c r="LI188" s="759" t="n"/>
      <c r="LJ188" s="759" t="n"/>
      <c r="LK188" s="759" t="n"/>
      <c r="LL188" s="759" t="n"/>
      <c r="LM188" s="759" t="n"/>
      <c r="LN188" s="759" t="n"/>
      <c r="LO188" s="759" t="n"/>
      <c r="LP188" s="759" t="n"/>
      <c r="OG188" s="759" t="n"/>
      <c r="OH188" s="759" t="n"/>
      <c r="OI188" s="759" t="n"/>
      <c r="OJ188" s="759" t="n"/>
      <c r="OK188" s="759" t="n"/>
      <c r="OL188" s="759" t="n"/>
      <c r="OM188" s="759" t="n"/>
      <c r="ON188" s="759" t="n"/>
      <c r="OO188" s="759" t="n"/>
      <c r="OP188" s="759" t="n"/>
      <c r="OQ188" s="759" t="n"/>
      <c r="OR188" s="759" t="n"/>
      <c r="OS188" s="759" t="n"/>
      <c r="OT188" s="759" t="n"/>
      <c r="OU188" s="759" t="n"/>
    </row>
    <row r="189">
      <c r="A189" s="0" t="n">
        <v>11</v>
      </c>
      <c r="B189" s="0" t="n">
        <v>239</v>
      </c>
      <c r="C189" s="0" t="inlineStr">
        <is>
          <t>가</t>
        </is>
      </c>
      <c r="D189" s="0" t="inlineStr">
        <is>
          <t>고려대</t>
        </is>
      </c>
      <c r="E189" s="232" t="inlineStr">
        <is>
          <t>지리교육과(교과)</t>
        </is>
      </c>
      <c r="F189" s="0" t="inlineStr">
        <is>
          <t>통합</t>
        </is>
      </c>
      <c r="G189" s="0" t="n">
        <v>1</v>
      </c>
      <c r="H189" s="0" t="e">
        <v>#N/A</v>
      </c>
      <c r="I189" s="0" t="e">
        <v>#N/A</v>
      </c>
      <c r="J189" s="0" t="e">
        <v>#N/A</v>
      </c>
      <c r="K189" s="0" t="e">
        <v>#N/A</v>
      </c>
      <c r="L189" s="0" t="e">
        <v>#N/A</v>
      </c>
      <c r="M189" s="233" t="inlineStr">
        <is>
          <t>표점</t>
        </is>
      </c>
      <c r="N189" s="233" t="inlineStr">
        <is>
          <t>변표</t>
        </is>
      </c>
      <c r="O189" s="3" t="inlineStr">
        <is>
          <t>1</t>
        </is>
      </c>
      <c r="BM189" s="759" t="n"/>
      <c r="BN189" s="759" t="n"/>
      <c r="BO189" s="759" t="n"/>
      <c r="BP189" s="759" t="n"/>
      <c r="BQ189" s="759" t="n"/>
      <c r="BR189" s="759" t="n"/>
      <c r="BS189" s="759" t="n"/>
      <c r="BT189" s="759" t="n"/>
      <c r="BU189" s="759" t="n"/>
      <c r="BV189" s="759" t="n"/>
      <c r="BW189" s="759" t="n"/>
      <c r="BX189" s="759" t="n"/>
      <c r="BY189" s="759" t="n"/>
      <c r="BZ189" s="759" t="n"/>
      <c r="CA189" s="759" t="n"/>
      <c r="ER189" s="759" t="n"/>
      <c r="ES189" s="759" t="n"/>
      <c r="ET189" s="759" t="n"/>
      <c r="EU189" s="759" t="n"/>
      <c r="EV189" s="759" t="n"/>
      <c r="EW189" s="759" t="n"/>
      <c r="EX189" s="759" t="n"/>
      <c r="EY189" s="759" t="n"/>
      <c r="EZ189" s="759" t="n"/>
      <c r="FA189" s="759" t="n"/>
      <c r="FB189" s="759" t="n"/>
      <c r="FC189" s="759" t="n"/>
      <c r="FD189" s="759" t="n"/>
      <c r="FE189" s="759" t="n"/>
      <c r="FF189" s="759" t="n"/>
      <c r="HW189" s="759" t="n"/>
      <c r="HX189" s="759" t="n"/>
      <c r="HY189" s="759" t="n"/>
      <c r="HZ189" s="759" t="n"/>
      <c r="IA189" s="759" t="n"/>
      <c r="IB189" s="759" t="n"/>
      <c r="IC189" s="759" t="n"/>
      <c r="ID189" s="759" t="n"/>
      <c r="IE189" s="759" t="n"/>
      <c r="IF189" s="759" t="n"/>
      <c r="IG189" s="759" t="n"/>
      <c r="IH189" s="759" t="n"/>
      <c r="II189" s="759" t="n"/>
      <c r="IJ189" s="759" t="n"/>
      <c r="IK189" s="759" t="n"/>
      <c r="LB189" s="759" t="n"/>
      <c r="LC189" s="759" t="n"/>
      <c r="LD189" s="759" t="n"/>
      <c r="LE189" s="759" t="n"/>
      <c r="LF189" s="759" t="n"/>
      <c r="LG189" s="759" t="n"/>
      <c r="LH189" s="759" t="n"/>
      <c r="LI189" s="759" t="n"/>
      <c r="LJ189" s="759" t="n"/>
      <c r="LK189" s="759" t="n"/>
      <c r="LL189" s="759" t="n"/>
      <c r="LM189" s="759" t="n"/>
      <c r="LN189" s="759" t="n"/>
      <c r="LO189" s="759" t="n"/>
      <c r="LP189" s="759" t="n"/>
      <c r="OG189" s="759" t="n"/>
      <c r="OH189" s="759" t="n"/>
      <c r="OI189" s="759" t="n"/>
      <c r="OJ189" s="759" t="n"/>
      <c r="OK189" s="759" t="n"/>
      <c r="OL189" s="759" t="n"/>
      <c r="OM189" s="759" t="n"/>
      <c r="ON189" s="759" t="n"/>
      <c r="OO189" s="759" t="n"/>
      <c r="OP189" s="759" t="n"/>
      <c r="OQ189" s="759" t="n"/>
      <c r="OR189" s="759" t="n"/>
      <c r="OS189" s="759" t="n"/>
      <c r="OT189" s="759" t="n"/>
      <c r="OU189" s="759" t="n"/>
    </row>
    <row r="190">
      <c r="A190" s="0" t="n">
        <v>11</v>
      </c>
      <c r="B190" s="0" t="n">
        <v>240</v>
      </c>
      <c r="C190" s="0" t="inlineStr">
        <is>
          <t>가</t>
        </is>
      </c>
      <c r="D190" s="0" t="inlineStr">
        <is>
          <t>고려대</t>
        </is>
      </c>
      <c r="E190" s="232" t="inlineStr">
        <is>
          <t>역사교육과(교과)</t>
        </is>
      </c>
      <c r="F190" s="0" t="inlineStr">
        <is>
          <t>통합</t>
        </is>
      </c>
      <c r="G190" s="0" t="n">
        <v>1</v>
      </c>
      <c r="H190" s="0" t="e">
        <v>#N/A</v>
      </c>
      <c r="I190" s="0" t="e">
        <v>#N/A</v>
      </c>
      <c r="J190" s="0" t="e">
        <v>#N/A</v>
      </c>
      <c r="K190" s="0" t="e">
        <v>#N/A</v>
      </c>
      <c r="L190" s="0" t="e">
        <v>#N/A</v>
      </c>
      <c r="M190" s="233" t="inlineStr">
        <is>
          <t>표점</t>
        </is>
      </c>
      <c r="N190" s="233" t="inlineStr">
        <is>
          <t>변표</t>
        </is>
      </c>
      <c r="O190" s="3" t="inlineStr">
        <is>
          <t>1</t>
        </is>
      </c>
      <c r="BM190" s="759" t="n"/>
      <c r="BN190" s="759" t="n"/>
      <c r="BO190" s="759" t="n"/>
      <c r="BP190" s="759" t="n"/>
      <c r="BQ190" s="759" t="n"/>
      <c r="BR190" s="759" t="n"/>
      <c r="BS190" s="759" t="n"/>
      <c r="BT190" s="759" t="n"/>
      <c r="BU190" s="759" t="n"/>
      <c r="BV190" s="759" t="n"/>
      <c r="BW190" s="759" t="n"/>
      <c r="BX190" s="759" t="n"/>
      <c r="BY190" s="759" t="n"/>
      <c r="BZ190" s="759" t="n"/>
      <c r="CA190" s="759" t="n"/>
      <c r="ER190" s="759" t="n"/>
      <c r="ES190" s="759" t="n"/>
      <c r="ET190" s="759" t="n"/>
      <c r="EU190" s="759" t="n"/>
      <c r="EV190" s="759" t="n"/>
      <c r="EW190" s="759" t="n"/>
      <c r="EX190" s="759" t="n"/>
      <c r="EY190" s="759" t="n"/>
      <c r="EZ190" s="759" t="n"/>
      <c r="FA190" s="759" t="n"/>
      <c r="FB190" s="759" t="n"/>
      <c r="FC190" s="759" t="n"/>
      <c r="FD190" s="759" t="n"/>
      <c r="FE190" s="759" t="n"/>
      <c r="FF190" s="759" t="n"/>
      <c r="HW190" s="759" t="n"/>
      <c r="HX190" s="759" t="n"/>
      <c r="HY190" s="759" t="n"/>
      <c r="HZ190" s="759" t="n"/>
      <c r="IA190" s="759" t="n"/>
      <c r="IB190" s="759" t="n"/>
      <c r="IC190" s="759" t="n"/>
      <c r="ID190" s="759" t="n"/>
      <c r="IE190" s="759" t="n"/>
      <c r="IF190" s="759" t="n"/>
      <c r="IG190" s="759" t="n"/>
      <c r="IH190" s="759" t="n"/>
      <c r="II190" s="759" t="n"/>
      <c r="IJ190" s="759" t="n"/>
      <c r="IK190" s="759" t="n"/>
      <c r="LB190" s="759" t="n"/>
      <c r="LC190" s="759" t="n"/>
      <c r="LD190" s="759" t="n"/>
      <c r="LE190" s="759" t="n"/>
      <c r="LF190" s="759" t="n"/>
      <c r="LG190" s="759" t="n"/>
      <c r="LH190" s="759" t="n"/>
      <c r="LI190" s="759" t="n"/>
      <c r="LJ190" s="759" t="n"/>
      <c r="LK190" s="759" t="n"/>
      <c r="LL190" s="759" t="n"/>
      <c r="LM190" s="759" t="n"/>
      <c r="LN190" s="759" t="n"/>
      <c r="LO190" s="759" t="n"/>
      <c r="LP190" s="759" t="n"/>
      <c r="OG190" s="759" t="n"/>
      <c r="OH190" s="759" t="n"/>
      <c r="OI190" s="759" t="n"/>
      <c r="OJ190" s="759" t="n"/>
      <c r="OK190" s="759" t="n"/>
      <c r="OL190" s="759" t="n"/>
      <c r="OM190" s="759" t="n"/>
      <c r="ON190" s="759" t="n"/>
      <c r="OO190" s="759" t="n"/>
      <c r="OP190" s="759" t="n"/>
      <c r="OQ190" s="759" t="n"/>
      <c r="OR190" s="759" t="n"/>
      <c r="OS190" s="759" t="n"/>
      <c r="OT190" s="759" t="n"/>
      <c r="OU190" s="759" t="n"/>
    </row>
    <row r="191">
      <c r="A191" s="0" t="n">
        <v>11</v>
      </c>
      <c r="B191" s="0" t="n">
        <v>241</v>
      </c>
      <c r="C191" s="0" t="inlineStr">
        <is>
          <t>가</t>
        </is>
      </c>
      <c r="D191" s="0" t="inlineStr">
        <is>
          <t>고려대</t>
        </is>
      </c>
      <c r="E191" s="232" t="inlineStr">
        <is>
          <t>가정교육과(교과)</t>
        </is>
      </c>
      <c r="F191" s="0" t="inlineStr">
        <is>
          <t>통합</t>
        </is>
      </c>
      <c r="G191" s="0" t="n">
        <v>1</v>
      </c>
      <c r="H191" s="0" t="e">
        <v>#N/A</v>
      </c>
      <c r="I191" s="0" t="e">
        <v>#N/A</v>
      </c>
      <c r="J191" s="0" t="e">
        <v>#N/A</v>
      </c>
      <c r="K191" s="0" t="e">
        <v>#N/A</v>
      </c>
      <c r="L191" s="0" t="e">
        <v>#N/A</v>
      </c>
      <c r="M191" s="233" t="inlineStr">
        <is>
          <t>표점</t>
        </is>
      </c>
      <c r="N191" s="233" t="inlineStr">
        <is>
          <t>변표</t>
        </is>
      </c>
      <c r="O191" s="3" t="inlineStr">
        <is>
          <t>1</t>
        </is>
      </c>
      <c r="BM191" s="759" t="n"/>
      <c r="BN191" s="759" t="n"/>
      <c r="BO191" s="759" t="n"/>
      <c r="BP191" s="759" t="n"/>
      <c r="BQ191" s="759" t="n"/>
      <c r="BR191" s="759" t="n"/>
      <c r="BS191" s="759" t="n"/>
      <c r="BT191" s="759" t="n"/>
      <c r="BU191" s="759" t="n"/>
      <c r="BV191" s="759" t="n"/>
      <c r="BW191" s="759" t="n"/>
      <c r="BX191" s="759" t="n"/>
      <c r="BY191" s="759" t="n"/>
      <c r="BZ191" s="759" t="n"/>
      <c r="CA191" s="759" t="n"/>
      <c r="ER191" s="759" t="n"/>
      <c r="ES191" s="759" t="n"/>
      <c r="ET191" s="759" t="n"/>
      <c r="EU191" s="759" t="n"/>
      <c r="EV191" s="759" t="n"/>
      <c r="EW191" s="759" t="n"/>
      <c r="EX191" s="759" t="n"/>
      <c r="EY191" s="759" t="n"/>
      <c r="EZ191" s="759" t="n"/>
      <c r="FA191" s="759" t="n"/>
      <c r="FB191" s="759" t="n"/>
      <c r="FC191" s="759" t="n"/>
      <c r="FD191" s="759" t="n"/>
      <c r="FE191" s="759" t="n"/>
      <c r="FF191" s="759" t="n"/>
      <c r="HW191" s="759" t="n"/>
      <c r="HX191" s="759" t="n"/>
      <c r="HY191" s="759" t="n"/>
      <c r="HZ191" s="759" t="n"/>
      <c r="IA191" s="759" t="n"/>
      <c r="IB191" s="759" t="n"/>
      <c r="IC191" s="759" t="n"/>
      <c r="ID191" s="759" t="n"/>
      <c r="IE191" s="759" t="n"/>
      <c r="IF191" s="759" t="n"/>
      <c r="IG191" s="759" t="n"/>
      <c r="IH191" s="759" t="n"/>
      <c r="II191" s="759" t="n"/>
      <c r="IJ191" s="759" t="n"/>
      <c r="IK191" s="759" t="n"/>
      <c r="LB191" s="759" t="n"/>
      <c r="LC191" s="759" t="n"/>
      <c r="LD191" s="759" t="n"/>
      <c r="LE191" s="759" t="n"/>
      <c r="LF191" s="759" t="n"/>
      <c r="LG191" s="759" t="n"/>
      <c r="LH191" s="759" t="n"/>
      <c r="LI191" s="759" t="n"/>
      <c r="LJ191" s="759" t="n"/>
      <c r="LK191" s="759" t="n"/>
      <c r="LL191" s="759" t="n"/>
      <c r="LM191" s="759" t="n"/>
      <c r="LN191" s="759" t="n"/>
      <c r="LO191" s="759" t="n"/>
      <c r="LP191" s="759" t="n"/>
      <c r="OG191" s="759" t="n"/>
      <c r="OH191" s="759" t="n"/>
      <c r="OI191" s="759" t="n"/>
      <c r="OJ191" s="759" t="n"/>
      <c r="OK191" s="759" t="n"/>
      <c r="OL191" s="759" t="n"/>
      <c r="OM191" s="759" t="n"/>
      <c r="ON191" s="759" t="n"/>
      <c r="OO191" s="759" t="n"/>
      <c r="OP191" s="759" t="n"/>
      <c r="OQ191" s="759" t="n"/>
      <c r="OR191" s="759" t="n"/>
      <c r="OS191" s="759" t="n"/>
      <c r="OT191" s="759" t="n"/>
      <c r="OU191" s="759" t="n"/>
    </row>
    <row r="192">
      <c r="A192" s="0" t="n">
        <v>11</v>
      </c>
      <c r="B192" s="0" t="n">
        <v>242</v>
      </c>
      <c r="C192" s="0" t="inlineStr">
        <is>
          <t>가</t>
        </is>
      </c>
      <c r="D192" s="0" t="inlineStr">
        <is>
          <t>고려대</t>
        </is>
      </c>
      <c r="E192" s="232" t="inlineStr">
        <is>
          <t>간호대학(교과)</t>
        </is>
      </c>
      <c r="F192" s="0" t="inlineStr">
        <is>
          <t>통합</t>
        </is>
      </c>
      <c r="G192" s="0" t="n">
        <v>1</v>
      </c>
      <c r="H192" s="0" t="e">
        <v>#N/A</v>
      </c>
      <c r="I192" s="0" t="e">
        <v>#N/A</v>
      </c>
      <c r="J192" s="0" t="e">
        <v>#N/A</v>
      </c>
      <c r="K192" s="0" t="e">
        <v>#N/A</v>
      </c>
      <c r="L192" s="0" t="e">
        <v>#N/A</v>
      </c>
      <c r="M192" s="233" t="inlineStr">
        <is>
          <t>표점</t>
        </is>
      </c>
      <c r="N192" s="233" t="inlineStr">
        <is>
          <t>변표</t>
        </is>
      </c>
      <c r="O192" s="3" t="inlineStr">
        <is>
          <t>1</t>
        </is>
      </c>
      <c r="BM192" s="759" t="n"/>
      <c r="BN192" s="759" t="n"/>
      <c r="BO192" s="759" t="n"/>
      <c r="BP192" s="759" t="n"/>
      <c r="BQ192" s="759" t="n"/>
      <c r="BR192" s="759" t="n"/>
      <c r="BS192" s="759" t="n"/>
      <c r="BT192" s="759" t="n"/>
      <c r="BU192" s="759" t="n"/>
      <c r="BV192" s="759" t="n"/>
      <c r="BW192" s="759" t="n"/>
      <c r="BX192" s="759" t="n"/>
      <c r="BY192" s="759" t="n"/>
      <c r="BZ192" s="759" t="n"/>
      <c r="CA192" s="759" t="n"/>
      <c r="ER192" s="759" t="n"/>
      <c r="ES192" s="759" t="n"/>
      <c r="ET192" s="759" t="n"/>
      <c r="EU192" s="759" t="n"/>
      <c r="EV192" s="759" t="n"/>
      <c r="EW192" s="759" t="n"/>
      <c r="EX192" s="759" t="n"/>
      <c r="EY192" s="759" t="n"/>
      <c r="EZ192" s="759" t="n"/>
      <c r="FA192" s="759" t="n"/>
      <c r="FB192" s="759" t="n"/>
      <c r="FC192" s="759" t="n"/>
      <c r="FD192" s="759" t="n"/>
      <c r="FE192" s="759" t="n"/>
      <c r="FF192" s="759" t="n"/>
      <c r="HW192" s="759" t="n"/>
      <c r="HX192" s="759" t="n"/>
      <c r="HY192" s="759" t="n"/>
      <c r="HZ192" s="759" t="n"/>
      <c r="IA192" s="759" t="n"/>
      <c r="IB192" s="759" t="n"/>
      <c r="IC192" s="759" t="n"/>
      <c r="ID192" s="759" t="n"/>
      <c r="IE192" s="759" t="n"/>
      <c r="IF192" s="759" t="n"/>
      <c r="IG192" s="759" t="n"/>
      <c r="IH192" s="759" t="n"/>
      <c r="II192" s="759" t="n"/>
      <c r="IJ192" s="759" t="n"/>
      <c r="IK192" s="759" t="n"/>
      <c r="LB192" s="759" t="n"/>
      <c r="LC192" s="759" t="n"/>
      <c r="LD192" s="759" t="n"/>
      <c r="LE192" s="759" t="n"/>
      <c r="LF192" s="759" t="n"/>
      <c r="LG192" s="759" t="n"/>
      <c r="LH192" s="759" t="n"/>
      <c r="LI192" s="759" t="n"/>
      <c r="LJ192" s="759" t="n"/>
      <c r="LK192" s="759" t="n"/>
      <c r="LL192" s="759" t="n"/>
      <c r="LM192" s="759" t="n"/>
      <c r="LN192" s="759" t="n"/>
      <c r="LO192" s="759" t="n"/>
      <c r="LP192" s="759" t="n"/>
      <c r="OG192" s="759" t="n"/>
      <c r="OH192" s="759" t="n"/>
      <c r="OI192" s="759" t="n"/>
      <c r="OJ192" s="759" t="n"/>
      <c r="OK192" s="759" t="n"/>
      <c r="OL192" s="759" t="n"/>
      <c r="OM192" s="759" t="n"/>
      <c r="ON192" s="759" t="n"/>
      <c r="OO192" s="759" t="n"/>
      <c r="OP192" s="759" t="n"/>
      <c r="OQ192" s="759" t="n"/>
      <c r="OR192" s="759" t="n"/>
      <c r="OS192" s="759" t="n"/>
      <c r="OT192" s="759" t="n"/>
      <c r="OU192" s="759" t="n"/>
    </row>
    <row r="193">
      <c r="A193" s="0" t="n">
        <v>11</v>
      </c>
      <c r="B193" s="0" t="n">
        <v>243</v>
      </c>
      <c r="C193" s="0" t="inlineStr">
        <is>
          <t>가</t>
        </is>
      </c>
      <c r="D193" s="0" t="inlineStr">
        <is>
          <t>고려대</t>
        </is>
      </c>
      <c r="E193" s="232" t="inlineStr">
        <is>
          <t>국제학부(교과)</t>
        </is>
      </c>
      <c r="F193" s="0" t="inlineStr">
        <is>
          <t>통합</t>
        </is>
      </c>
      <c r="G193" s="0" t="n">
        <v>1</v>
      </c>
      <c r="H193" s="0" t="e">
        <v>#N/A</v>
      </c>
      <c r="I193" s="0" t="e">
        <v>#N/A</v>
      </c>
      <c r="J193" s="0" t="e">
        <v>#N/A</v>
      </c>
      <c r="K193" s="0" t="e">
        <v>#N/A</v>
      </c>
      <c r="L193" s="0" t="e">
        <v>#N/A</v>
      </c>
      <c r="M193" s="233" t="inlineStr">
        <is>
          <t>표점</t>
        </is>
      </c>
      <c r="N193" s="233" t="inlineStr">
        <is>
          <t>변표</t>
        </is>
      </c>
      <c r="O193" s="3" t="inlineStr">
        <is>
          <t>1</t>
        </is>
      </c>
      <c r="BM193" s="759" t="n"/>
      <c r="BN193" s="759" t="n"/>
      <c r="BO193" s="759" t="n"/>
      <c r="BP193" s="759" t="n"/>
      <c r="BQ193" s="759" t="n"/>
      <c r="BR193" s="759" t="n"/>
      <c r="BS193" s="759" t="n"/>
      <c r="BT193" s="759" t="n"/>
      <c r="BU193" s="759" t="n"/>
      <c r="BV193" s="759" t="n"/>
      <c r="BW193" s="759" t="n"/>
      <c r="BX193" s="759" t="n"/>
      <c r="BY193" s="759" t="n"/>
      <c r="BZ193" s="759" t="n"/>
      <c r="CA193" s="759" t="n"/>
      <c r="ER193" s="759" t="n"/>
      <c r="ES193" s="759" t="n"/>
      <c r="ET193" s="759" t="n"/>
      <c r="EU193" s="759" t="n"/>
      <c r="EV193" s="759" t="n"/>
      <c r="EW193" s="759" t="n"/>
      <c r="EX193" s="759" t="n"/>
      <c r="EY193" s="759" t="n"/>
      <c r="EZ193" s="759" t="n"/>
      <c r="FA193" s="759" t="n"/>
      <c r="FB193" s="759" t="n"/>
      <c r="FC193" s="759" t="n"/>
      <c r="FD193" s="759" t="n"/>
      <c r="FE193" s="759" t="n"/>
      <c r="FF193" s="759" t="n"/>
      <c r="HW193" s="759" t="n"/>
      <c r="HX193" s="759" t="n"/>
      <c r="HY193" s="759" t="n"/>
      <c r="HZ193" s="759" t="n"/>
      <c r="IA193" s="759" t="n"/>
      <c r="IB193" s="759" t="n"/>
      <c r="IC193" s="759" t="n"/>
      <c r="ID193" s="759" t="n"/>
      <c r="IE193" s="759" t="n"/>
      <c r="IF193" s="759" t="n"/>
      <c r="IG193" s="759" t="n"/>
      <c r="IH193" s="759" t="n"/>
      <c r="II193" s="759" t="n"/>
      <c r="IJ193" s="759" t="n"/>
      <c r="IK193" s="759" t="n"/>
      <c r="LB193" s="759" t="n"/>
      <c r="LC193" s="759" t="n"/>
      <c r="LD193" s="759" t="n"/>
      <c r="LE193" s="759" t="n"/>
      <c r="LF193" s="759" t="n"/>
      <c r="LG193" s="759" t="n"/>
      <c r="LH193" s="759" t="n"/>
      <c r="LI193" s="759" t="n"/>
      <c r="LJ193" s="759" t="n"/>
      <c r="LK193" s="759" t="n"/>
      <c r="LL193" s="759" t="n"/>
      <c r="LM193" s="759" t="n"/>
      <c r="LN193" s="759" t="n"/>
      <c r="LO193" s="759" t="n"/>
      <c r="LP193" s="759" t="n"/>
      <c r="OG193" s="759" t="n"/>
      <c r="OH193" s="759" t="n"/>
      <c r="OI193" s="759" t="n"/>
      <c r="OJ193" s="759" t="n"/>
      <c r="OK193" s="759" t="n"/>
      <c r="OL193" s="759" t="n"/>
      <c r="OM193" s="759" t="n"/>
      <c r="ON193" s="759" t="n"/>
      <c r="OO193" s="759" t="n"/>
      <c r="OP193" s="759" t="n"/>
      <c r="OQ193" s="759" t="n"/>
      <c r="OR193" s="759" t="n"/>
      <c r="OS193" s="759" t="n"/>
      <c r="OT193" s="759" t="n"/>
      <c r="OU193" s="759" t="n"/>
    </row>
    <row r="194">
      <c r="A194" s="0" t="n">
        <v>11</v>
      </c>
      <c r="B194" s="0" t="n">
        <v>244</v>
      </c>
      <c r="C194" s="0" t="inlineStr">
        <is>
          <t>가</t>
        </is>
      </c>
      <c r="D194" s="0" t="inlineStr">
        <is>
          <t>고려대</t>
        </is>
      </c>
      <c r="E194" s="232" t="inlineStr">
        <is>
          <t>미디어학부(교과)</t>
        </is>
      </c>
      <c r="F194" s="0" t="inlineStr">
        <is>
          <t>통합</t>
        </is>
      </c>
      <c r="G194" s="0" t="n">
        <v>1</v>
      </c>
      <c r="H194" s="0" t="e">
        <v>#N/A</v>
      </c>
      <c r="I194" s="0" t="e">
        <v>#N/A</v>
      </c>
      <c r="J194" s="0" t="e">
        <v>#N/A</v>
      </c>
      <c r="K194" s="0" t="e">
        <v>#N/A</v>
      </c>
      <c r="L194" s="0" t="e">
        <v>#N/A</v>
      </c>
      <c r="M194" s="233" t="inlineStr">
        <is>
          <t>표점</t>
        </is>
      </c>
      <c r="N194" s="233" t="inlineStr">
        <is>
          <t>변표</t>
        </is>
      </c>
      <c r="O194" s="3" t="inlineStr">
        <is>
          <t>1</t>
        </is>
      </c>
      <c r="BM194" s="759" t="n"/>
      <c r="BN194" s="759" t="n"/>
      <c r="BO194" s="759" t="n"/>
      <c r="BP194" s="759" t="n"/>
      <c r="BQ194" s="759" t="n"/>
      <c r="BR194" s="759" t="n"/>
      <c r="BS194" s="759" t="n"/>
      <c r="BT194" s="759" t="n"/>
      <c r="BU194" s="759" t="n"/>
      <c r="BV194" s="759" t="n"/>
      <c r="BW194" s="759" t="n"/>
      <c r="BX194" s="759" t="n"/>
      <c r="BY194" s="759" t="n"/>
      <c r="BZ194" s="759" t="n"/>
      <c r="CA194" s="759" t="n"/>
      <c r="ER194" s="759" t="n"/>
      <c r="ES194" s="759" t="n"/>
      <c r="ET194" s="759" t="n"/>
      <c r="EU194" s="759" t="n"/>
      <c r="EV194" s="759" t="n"/>
      <c r="EW194" s="759" t="n"/>
      <c r="EX194" s="759" t="n"/>
      <c r="EY194" s="759" t="n"/>
      <c r="EZ194" s="759" t="n"/>
      <c r="FA194" s="759" t="n"/>
      <c r="FB194" s="759" t="n"/>
      <c r="FC194" s="759" t="n"/>
      <c r="FD194" s="759" t="n"/>
      <c r="FE194" s="759" t="n"/>
      <c r="FF194" s="759" t="n"/>
      <c r="HW194" s="759" t="n"/>
      <c r="HX194" s="759" t="n"/>
      <c r="HY194" s="759" t="n"/>
      <c r="HZ194" s="759" t="n"/>
      <c r="IA194" s="759" t="n"/>
      <c r="IB194" s="759" t="n"/>
      <c r="IC194" s="759" t="n"/>
      <c r="ID194" s="759" t="n"/>
      <c r="IE194" s="759" t="n"/>
      <c r="IF194" s="759" t="n"/>
      <c r="IG194" s="759" t="n"/>
      <c r="IH194" s="759" t="n"/>
      <c r="II194" s="759" t="n"/>
      <c r="IJ194" s="759" t="n"/>
      <c r="IK194" s="759" t="n"/>
      <c r="LB194" s="759" t="n"/>
      <c r="LC194" s="759" t="n"/>
      <c r="LD194" s="759" t="n"/>
      <c r="LE194" s="759" t="n"/>
      <c r="LF194" s="759" t="n"/>
      <c r="LG194" s="759" t="n"/>
      <c r="LH194" s="759" t="n"/>
      <c r="LI194" s="759" t="n"/>
      <c r="LJ194" s="759" t="n"/>
      <c r="LK194" s="759" t="n"/>
      <c r="LL194" s="759" t="n"/>
      <c r="LM194" s="759" t="n"/>
      <c r="LN194" s="759" t="n"/>
      <c r="LO194" s="759" t="n"/>
      <c r="LP194" s="759" t="n"/>
      <c r="OG194" s="759" t="n"/>
      <c r="OH194" s="759" t="n"/>
      <c r="OI194" s="759" t="n"/>
      <c r="OJ194" s="759" t="n"/>
      <c r="OK194" s="759" t="n"/>
      <c r="OL194" s="759" t="n"/>
      <c r="OM194" s="759" t="n"/>
      <c r="ON194" s="759" t="n"/>
      <c r="OO194" s="759" t="n"/>
      <c r="OP194" s="759" t="n"/>
      <c r="OQ194" s="759" t="n"/>
      <c r="OR194" s="759" t="n"/>
      <c r="OS194" s="759" t="n"/>
      <c r="OT194" s="759" t="n"/>
      <c r="OU194" s="759" t="n"/>
    </row>
    <row r="195">
      <c r="A195" s="0" t="n">
        <v>11</v>
      </c>
      <c r="B195" s="0" t="n">
        <v>245</v>
      </c>
      <c r="C195" s="0" t="inlineStr">
        <is>
          <t>가</t>
        </is>
      </c>
      <c r="D195" s="0" t="inlineStr">
        <is>
          <t>고려대</t>
        </is>
      </c>
      <c r="E195" s="232" t="inlineStr">
        <is>
          <t>보건정책관리학부(교과)</t>
        </is>
      </c>
      <c r="F195" s="0" t="inlineStr">
        <is>
          <t>통합</t>
        </is>
      </c>
      <c r="G195" s="0" t="n">
        <v>1</v>
      </c>
      <c r="H195" s="0" t="e">
        <v>#N/A</v>
      </c>
      <c r="I195" s="0" t="e">
        <v>#N/A</v>
      </c>
      <c r="J195" s="0" t="e">
        <v>#N/A</v>
      </c>
      <c r="K195" s="0" t="e">
        <v>#N/A</v>
      </c>
      <c r="L195" s="0" t="e">
        <v>#N/A</v>
      </c>
      <c r="M195" s="233" t="inlineStr">
        <is>
          <t>표점</t>
        </is>
      </c>
      <c r="N195" s="233" t="inlineStr">
        <is>
          <t>변표</t>
        </is>
      </c>
      <c r="O195" s="3" t="inlineStr">
        <is>
          <t>1</t>
        </is>
      </c>
      <c r="BM195" s="759" t="n"/>
      <c r="BN195" s="759" t="n"/>
      <c r="BO195" s="759" t="n"/>
      <c r="BP195" s="759" t="n"/>
      <c r="BQ195" s="759" t="n"/>
      <c r="BR195" s="759" t="n"/>
      <c r="BS195" s="759" t="n"/>
      <c r="BT195" s="759" t="n"/>
      <c r="BU195" s="759" t="n"/>
      <c r="BV195" s="759" t="n"/>
      <c r="BW195" s="759" t="n"/>
      <c r="BX195" s="759" t="n"/>
      <c r="BY195" s="759" t="n"/>
      <c r="BZ195" s="759" t="n"/>
      <c r="CA195" s="759" t="n"/>
      <c r="ER195" s="759" t="n"/>
      <c r="ES195" s="759" t="n"/>
      <c r="ET195" s="759" t="n"/>
      <c r="EU195" s="759" t="n"/>
      <c r="EV195" s="759" t="n"/>
      <c r="EW195" s="759" t="n"/>
      <c r="EX195" s="759" t="n"/>
      <c r="EY195" s="759" t="n"/>
      <c r="EZ195" s="759" t="n"/>
      <c r="FA195" s="759" t="n"/>
      <c r="FB195" s="759" t="n"/>
      <c r="FC195" s="759" t="n"/>
      <c r="FD195" s="759" t="n"/>
      <c r="FE195" s="759" t="n"/>
      <c r="FF195" s="759" t="n"/>
      <c r="HW195" s="759" t="n"/>
      <c r="HX195" s="759" t="n"/>
      <c r="HY195" s="759" t="n"/>
      <c r="HZ195" s="759" t="n"/>
      <c r="IA195" s="759" t="n"/>
      <c r="IB195" s="759" t="n"/>
      <c r="IC195" s="759" t="n"/>
      <c r="ID195" s="759" t="n"/>
      <c r="IE195" s="759" t="n"/>
      <c r="IF195" s="759" t="n"/>
      <c r="IG195" s="759" t="n"/>
      <c r="IH195" s="759" t="n"/>
      <c r="II195" s="759" t="n"/>
      <c r="IJ195" s="759" t="n"/>
      <c r="IK195" s="759" t="n"/>
      <c r="LB195" s="759" t="n"/>
      <c r="LC195" s="759" t="n"/>
      <c r="LD195" s="759" t="n"/>
      <c r="LE195" s="759" t="n"/>
      <c r="LF195" s="759" t="n"/>
      <c r="LG195" s="759" t="n"/>
      <c r="LH195" s="759" t="n"/>
      <c r="LI195" s="759" t="n"/>
      <c r="LJ195" s="759" t="n"/>
      <c r="LK195" s="759" t="n"/>
      <c r="LL195" s="759" t="n"/>
      <c r="LM195" s="759" t="n"/>
      <c r="LN195" s="759" t="n"/>
      <c r="LO195" s="759" t="n"/>
      <c r="LP195" s="759" t="n"/>
      <c r="OG195" s="759" t="n"/>
      <c r="OH195" s="759" t="n"/>
      <c r="OI195" s="759" t="n"/>
      <c r="OJ195" s="759" t="n"/>
      <c r="OK195" s="759" t="n"/>
      <c r="OL195" s="759" t="n"/>
      <c r="OM195" s="759" t="n"/>
      <c r="ON195" s="759" t="n"/>
      <c r="OO195" s="759" t="n"/>
      <c r="OP195" s="759" t="n"/>
      <c r="OQ195" s="759" t="n"/>
      <c r="OR195" s="759" t="n"/>
      <c r="OS195" s="759" t="n"/>
      <c r="OT195" s="759" t="n"/>
      <c r="OU195" s="759" t="n"/>
    </row>
    <row r="196">
      <c r="A196" s="0" t="n">
        <v>11</v>
      </c>
      <c r="B196" s="0" t="n">
        <v>246</v>
      </c>
      <c r="C196" s="0" t="inlineStr">
        <is>
          <t>가</t>
        </is>
      </c>
      <c r="D196" s="0" t="inlineStr">
        <is>
          <t>고려대</t>
        </is>
      </c>
      <c r="E196" s="232" t="inlineStr">
        <is>
          <t>자유전공학부(교과)</t>
        </is>
      </c>
      <c r="F196" s="0" t="inlineStr">
        <is>
          <t>통합</t>
        </is>
      </c>
      <c r="G196" s="0" t="n">
        <v>1</v>
      </c>
      <c r="H196" s="0" t="e">
        <v>#N/A</v>
      </c>
      <c r="I196" s="0" t="e">
        <v>#N/A</v>
      </c>
      <c r="J196" s="0" t="e">
        <v>#N/A</v>
      </c>
      <c r="K196" s="0" t="e">
        <v>#N/A</v>
      </c>
      <c r="L196" s="0" t="e">
        <v>#N/A</v>
      </c>
      <c r="M196" s="233" t="inlineStr">
        <is>
          <t>표점</t>
        </is>
      </c>
      <c r="N196" s="233" t="inlineStr">
        <is>
          <t>변표</t>
        </is>
      </c>
      <c r="O196" s="3" t="inlineStr">
        <is>
          <t>1</t>
        </is>
      </c>
      <c r="BM196" s="759" t="n"/>
      <c r="BN196" s="759" t="n"/>
      <c r="BO196" s="759" t="n"/>
      <c r="BP196" s="759" t="n"/>
      <c r="BQ196" s="759" t="n"/>
      <c r="BR196" s="759" t="n"/>
      <c r="BS196" s="759" t="n"/>
      <c r="BT196" s="759" t="n"/>
      <c r="BU196" s="759" t="n"/>
      <c r="BV196" s="759" t="n"/>
      <c r="BW196" s="759" t="n"/>
      <c r="BX196" s="759" t="n"/>
      <c r="BY196" s="759" t="n"/>
      <c r="BZ196" s="759" t="n"/>
      <c r="CA196" s="759" t="n"/>
      <c r="ER196" s="759" t="n"/>
      <c r="ES196" s="759" t="n"/>
      <c r="ET196" s="759" t="n"/>
      <c r="EU196" s="759" t="n"/>
      <c r="EV196" s="759" t="n"/>
      <c r="EW196" s="759" t="n"/>
      <c r="EX196" s="759" t="n"/>
      <c r="EY196" s="759" t="n"/>
      <c r="EZ196" s="759" t="n"/>
      <c r="FA196" s="759" t="n"/>
      <c r="FB196" s="759" t="n"/>
      <c r="FC196" s="759" t="n"/>
      <c r="FD196" s="759" t="n"/>
      <c r="FE196" s="759" t="n"/>
      <c r="FF196" s="759" t="n"/>
      <c r="HW196" s="759" t="n"/>
      <c r="HX196" s="759" t="n"/>
      <c r="HY196" s="759" t="n"/>
      <c r="HZ196" s="759" t="n"/>
      <c r="IA196" s="759" t="n"/>
      <c r="IB196" s="759" t="n"/>
      <c r="IC196" s="759" t="n"/>
      <c r="ID196" s="759" t="n"/>
      <c r="IE196" s="759" t="n"/>
      <c r="IF196" s="759" t="n"/>
      <c r="IG196" s="759" t="n"/>
      <c r="IH196" s="759" t="n"/>
      <c r="II196" s="759" t="n"/>
      <c r="IJ196" s="759" t="n"/>
      <c r="IK196" s="759" t="n"/>
      <c r="LB196" s="759" t="n"/>
      <c r="LC196" s="759" t="n"/>
      <c r="LD196" s="759" t="n"/>
      <c r="LE196" s="759" t="n"/>
      <c r="LF196" s="759" t="n"/>
      <c r="LG196" s="759" t="n"/>
      <c r="LH196" s="759" t="n"/>
      <c r="LI196" s="759" t="n"/>
      <c r="LJ196" s="759" t="n"/>
      <c r="LK196" s="759" t="n"/>
      <c r="LL196" s="759" t="n"/>
      <c r="LM196" s="759" t="n"/>
      <c r="LN196" s="759" t="n"/>
      <c r="LO196" s="759" t="n"/>
      <c r="LP196" s="759" t="n"/>
      <c r="OG196" s="759" t="n"/>
      <c r="OH196" s="759" t="n"/>
      <c r="OI196" s="759" t="n"/>
      <c r="OJ196" s="759" t="n"/>
      <c r="OK196" s="759" t="n"/>
      <c r="OL196" s="759" t="n"/>
      <c r="OM196" s="759" t="n"/>
      <c r="ON196" s="759" t="n"/>
      <c r="OO196" s="759" t="n"/>
      <c r="OP196" s="759" t="n"/>
      <c r="OQ196" s="759" t="n"/>
      <c r="OR196" s="759" t="n"/>
      <c r="OS196" s="759" t="n"/>
      <c r="OT196" s="759" t="n"/>
      <c r="OU196" s="759" t="n"/>
    </row>
    <row r="197">
      <c r="A197" s="0" t="n">
        <v>11</v>
      </c>
      <c r="B197" s="0" t="n">
        <v>247</v>
      </c>
      <c r="C197" s="0" t="inlineStr">
        <is>
          <t>가</t>
        </is>
      </c>
      <c r="D197" s="0" t="inlineStr">
        <is>
          <t>고려대</t>
        </is>
      </c>
      <c r="E197" s="232" t="inlineStr">
        <is>
          <t>심리학부(교과)</t>
        </is>
      </c>
      <c r="F197" s="0" t="inlineStr">
        <is>
          <t>통합</t>
        </is>
      </c>
      <c r="G197" s="0" t="n">
        <v>1</v>
      </c>
      <c r="H197" s="0" t="e">
        <v>#N/A</v>
      </c>
      <c r="I197" s="0" t="e">
        <v>#N/A</v>
      </c>
      <c r="J197" s="0" t="e">
        <v>#N/A</v>
      </c>
      <c r="K197" s="0" t="e">
        <v>#N/A</v>
      </c>
      <c r="L197" s="0" t="e">
        <v>#N/A</v>
      </c>
      <c r="M197" s="233" t="inlineStr">
        <is>
          <t>표점</t>
        </is>
      </c>
      <c r="N197" s="233" t="inlineStr">
        <is>
          <t>변표</t>
        </is>
      </c>
      <c r="O197" s="3" t="inlineStr">
        <is>
          <t>1</t>
        </is>
      </c>
      <c r="BM197" s="759" t="n"/>
      <c r="BN197" s="759" t="n"/>
      <c r="BO197" s="759" t="n"/>
      <c r="BP197" s="759" t="n"/>
      <c r="BQ197" s="759" t="n"/>
      <c r="BR197" s="759" t="n"/>
      <c r="BS197" s="759" t="n"/>
      <c r="BT197" s="759" t="n"/>
      <c r="BU197" s="759" t="n"/>
      <c r="BV197" s="759" t="n"/>
      <c r="BW197" s="759" t="n"/>
      <c r="BX197" s="759" t="n"/>
      <c r="BY197" s="759" t="n"/>
      <c r="BZ197" s="759" t="n"/>
      <c r="CA197" s="759" t="n"/>
      <c r="ER197" s="759" t="n"/>
      <c r="ES197" s="759" t="n"/>
      <c r="ET197" s="759" t="n"/>
      <c r="EU197" s="759" t="n"/>
      <c r="EV197" s="759" t="n"/>
      <c r="EW197" s="759" t="n"/>
      <c r="EX197" s="759" t="n"/>
      <c r="EY197" s="759" t="n"/>
      <c r="EZ197" s="759" t="n"/>
      <c r="FA197" s="759" t="n"/>
      <c r="FB197" s="759" t="n"/>
      <c r="FC197" s="759" t="n"/>
      <c r="FD197" s="759" t="n"/>
      <c r="FE197" s="759" t="n"/>
      <c r="FF197" s="759" t="n"/>
      <c r="HW197" s="759" t="n"/>
      <c r="HX197" s="759" t="n"/>
      <c r="HY197" s="759" t="n"/>
      <c r="HZ197" s="759" t="n"/>
      <c r="IA197" s="759" t="n"/>
      <c r="IB197" s="759" t="n"/>
      <c r="IC197" s="759" t="n"/>
      <c r="ID197" s="759" t="n"/>
      <c r="IE197" s="759" t="n"/>
      <c r="IF197" s="759" t="n"/>
      <c r="IG197" s="759" t="n"/>
      <c r="IH197" s="759" t="n"/>
      <c r="II197" s="759" t="n"/>
      <c r="IJ197" s="759" t="n"/>
      <c r="IK197" s="759" t="n"/>
      <c r="LB197" s="759" t="n"/>
      <c r="LC197" s="759" t="n"/>
      <c r="LD197" s="759" t="n"/>
      <c r="LE197" s="759" t="n"/>
      <c r="LF197" s="759" t="n"/>
      <c r="LG197" s="759" t="n"/>
      <c r="LH197" s="759" t="n"/>
      <c r="LI197" s="759" t="n"/>
      <c r="LJ197" s="759" t="n"/>
      <c r="LK197" s="759" t="n"/>
      <c r="LL197" s="759" t="n"/>
      <c r="LM197" s="759" t="n"/>
      <c r="LN197" s="759" t="n"/>
      <c r="LO197" s="759" t="n"/>
      <c r="LP197" s="759" t="n"/>
      <c r="OG197" s="759" t="n"/>
      <c r="OH197" s="759" t="n"/>
      <c r="OI197" s="759" t="n"/>
      <c r="OJ197" s="759" t="n"/>
      <c r="OK197" s="759" t="n"/>
      <c r="OL197" s="759" t="n"/>
      <c r="OM197" s="759" t="n"/>
      <c r="ON197" s="759" t="n"/>
      <c r="OO197" s="759" t="n"/>
      <c r="OP197" s="759" t="n"/>
      <c r="OQ197" s="759" t="n"/>
      <c r="OR197" s="759" t="n"/>
      <c r="OS197" s="759" t="n"/>
      <c r="OT197" s="759" t="n"/>
      <c r="OU197" s="759" t="n"/>
    </row>
    <row r="198">
      <c r="A198" s="0" t="n">
        <v>273</v>
      </c>
      <c r="B198" s="0" t="n">
        <v>278</v>
      </c>
      <c r="C198" s="0" t="inlineStr">
        <is>
          <t>가</t>
        </is>
      </c>
      <c r="D198" s="0" t="inlineStr">
        <is>
          <t>성균관대</t>
        </is>
      </c>
      <c r="E198" s="232" t="inlineStr">
        <is>
          <t>반도체시스템공학과</t>
        </is>
      </c>
      <c r="F198" s="0" t="inlineStr">
        <is>
          <t>자연</t>
        </is>
      </c>
      <c r="G198" s="0" t="n">
        <v>1</v>
      </c>
      <c r="H198" s="0" t="n">
        <v>671.5309999999999</v>
      </c>
      <c r="I198" s="0" t="n">
        <v>670.4059999999999</v>
      </c>
      <c r="J198" s="0" t="n">
        <v>668.996</v>
      </c>
      <c r="K198" s="0" t="n">
        <v>666.385</v>
      </c>
      <c r="L198" s="0" t="n">
        <v>658.63</v>
      </c>
      <c r="M198" s="233" t="inlineStr">
        <is>
          <t>표점</t>
        </is>
      </c>
      <c r="N198" s="233" t="inlineStr">
        <is>
          <t>변표</t>
        </is>
      </c>
      <c r="O198" s="3" t="inlineStr">
        <is>
          <t>가131</t>
        </is>
      </c>
      <c r="BM198" s="759" t="n"/>
      <c r="BN198" s="759" t="n"/>
      <c r="BO198" s="759" t="n"/>
      <c r="BP198" s="759" t="n"/>
      <c r="BQ198" s="759" t="n"/>
      <c r="BR198" s="759" t="n"/>
      <c r="BS198" s="759" t="n"/>
      <c r="BT198" s="759" t="n"/>
      <c r="BU198" s="759" t="n"/>
      <c r="BV198" s="759" t="n"/>
      <c r="BW198" s="759" t="n"/>
      <c r="BX198" s="759" t="n"/>
      <c r="BY198" s="759" t="n"/>
      <c r="BZ198" s="759" t="n"/>
      <c r="CA198" s="759" t="n"/>
      <c r="ER198" s="759" t="n"/>
      <c r="ES198" s="759" t="n"/>
      <c r="ET198" s="759" t="n"/>
      <c r="EU198" s="759" t="n"/>
      <c r="EV198" s="759" t="n"/>
      <c r="EW198" s="759" t="n"/>
      <c r="EX198" s="759" t="n"/>
      <c r="EY198" s="759" t="n"/>
      <c r="EZ198" s="759" t="n"/>
      <c r="FA198" s="759" t="n"/>
      <c r="FB198" s="759" t="n"/>
      <c r="FC198" s="759" t="n"/>
      <c r="FD198" s="759" t="n"/>
      <c r="FE198" s="759" t="n"/>
      <c r="FF198" s="759" t="n"/>
      <c r="HW198" s="759" t="n"/>
      <c r="HX198" s="759" t="n"/>
      <c r="HY198" s="759" t="n"/>
      <c r="HZ198" s="759" t="n"/>
      <c r="IA198" s="759" t="n"/>
      <c r="IB198" s="759" t="n"/>
      <c r="IC198" s="759" t="n"/>
      <c r="ID198" s="759" t="n"/>
      <c r="IE198" s="759" t="n"/>
      <c r="IF198" s="759" t="n"/>
      <c r="IG198" s="759" t="n"/>
      <c r="IH198" s="759" t="n"/>
      <c r="II198" s="759" t="n"/>
      <c r="IJ198" s="759" t="n"/>
      <c r="IK198" s="759" t="n"/>
      <c r="LB198" s="759" t="n"/>
      <c r="LC198" s="759" t="n"/>
      <c r="LD198" s="759" t="n"/>
      <c r="LE198" s="759" t="n"/>
      <c r="LF198" s="759" t="n"/>
      <c r="LG198" s="759" t="n"/>
      <c r="LH198" s="759" t="n"/>
      <c r="LI198" s="759" t="n"/>
      <c r="LJ198" s="759" t="n"/>
      <c r="LK198" s="759" t="n"/>
      <c r="LL198" s="759" t="n"/>
      <c r="LM198" s="759" t="n"/>
      <c r="LN198" s="759" t="n"/>
      <c r="LO198" s="759" t="n"/>
      <c r="LP198" s="759" t="n"/>
      <c r="OG198" s="759" t="n"/>
      <c r="OH198" s="759" t="n"/>
      <c r="OI198" s="759" t="n"/>
      <c r="OJ198" s="759" t="n"/>
      <c r="OK198" s="759" t="n"/>
      <c r="OL198" s="759" t="n"/>
      <c r="OM198" s="759" t="n"/>
      <c r="ON198" s="759" t="n"/>
      <c r="OO198" s="759" t="n"/>
      <c r="OP198" s="759" t="n"/>
      <c r="OQ198" s="759" t="n"/>
      <c r="OR198" s="759" t="n"/>
      <c r="OS198" s="759" t="n"/>
      <c r="OT198" s="759" t="n"/>
      <c r="OU198" s="759" t="n"/>
    </row>
    <row r="199">
      <c r="A199" s="0" t="n">
        <v>273</v>
      </c>
      <c r="B199" s="0" t="n">
        <v>290</v>
      </c>
      <c r="C199" s="0" t="inlineStr">
        <is>
          <t>가</t>
        </is>
      </c>
      <c r="D199" s="0" t="inlineStr">
        <is>
          <t>성균관대</t>
        </is>
      </c>
      <c r="E199" s="232" t="inlineStr">
        <is>
          <t>자유전공계열</t>
        </is>
      </c>
      <c r="F199" s="0" t="inlineStr">
        <is>
          <t>자연</t>
        </is>
      </c>
      <c r="G199" s="0" t="n">
        <v>1</v>
      </c>
      <c r="H199" s="0" t="n">
        <v>657.808</v>
      </c>
      <c r="I199" s="0" t="n">
        <v>656.725</v>
      </c>
      <c r="J199" s="0" t="n">
        <v>655.951</v>
      </c>
      <c r="K199" s="0" t="n">
        <v>654.808</v>
      </c>
      <c r="L199" s="0" t="n">
        <v>653.047</v>
      </c>
      <c r="M199" s="233" t="inlineStr">
        <is>
          <t>표점</t>
        </is>
      </c>
      <c r="N199" s="233" t="inlineStr">
        <is>
          <t>변표</t>
        </is>
      </c>
      <c r="O199" s="3" t="inlineStr">
        <is>
          <t>가132</t>
        </is>
      </c>
      <c r="BM199" s="759" t="n"/>
      <c r="BN199" s="759" t="n"/>
      <c r="BO199" s="759" t="n"/>
      <c r="BP199" s="759" t="n"/>
      <c r="BQ199" s="759" t="n"/>
      <c r="BR199" s="759" t="n"/>
      <c r="BS199" s="759" t="n"/>
      <c r="BT199" s="759" t="n"/>
      <c r="BU199" s="759" t="n"/>
      <c r="BV199" s="759" t="n"/>
      <c r="BW199" s="759" t="n"/>
      <c r="BX199" s="759" t="n"/>
      <c r="BY199" s="759" t="n"/>
      <c r="BZ199" s="759" t="n"/>
      <c r="CA199" s="759" t="n"/>
      <c r="ER199" s="759" t="n"/>
      <c r="ES199" s="759" t="n"/>
      <c r="ET199" s="759" t="n"/>
      <c r="EU199" s="759" t="n"/>
      <c r="EV199" s="759" t="n"/>
      <c r="EW199" s="759" t="n"/>
      <c r="EX199" s="759" t="n"/>
      <c r="EY199" s="759" t="n"/>
      <c r="EZ199" s="759" t="n"/>
      <c r="FA199" s="759" t="n"/>
      <c r="FB199" s="759" t="n"/>
      <c r="FC199" s="759" t="n"/>
      <c r="FD199" s="759" t="n"/>
      <c r="FE199" s="759" t="n"/>
      <c r="FF199" s="759" t="n"/>
      <c r="HW199" s="759" t="n"/>
      <c r="HX199" s="759" t="n"/>
      <c r="HY199" s="759" t="n"/>
      <c r="HZ199" s="759" t="n"/>
      <c r="IA199" s="759" t="n"/>
      <c r="IB199" s="759" t="n"/>
      <c r="IC199" s="759" t="n"/>
      <c r="ID199" s="759" t="n"/>
      <c r="IE199" s="759" t="n"/>
      <c r="IF199" s="759" t="n"/>
      <c r="IG199" s="759" t="n"/>
      <c r="IH199" s="759" t="n"/>
      <c r="II199" s="759" t="n"/>
      <c r="IJ199" s="759" t="n"/>
      <c r="IK199" s="759" t="n"/>
      <c r="LB199" s="759" t="n"/>
      <c r="LC199" s="759" t="n"/>
      <c r="LD199" s="759" t="n"/>
      <c r="LE199" s="759" t="n"/>
      <c r="LF199" s="759" t="n"/>
      <c r="LG199" s="759" t="n"/>
      <c r="LH199" s="759" t="n"/>
      <c r="LI199" s="759" t="n"/>
      <c r="LJ199" s="759" t="n"/>
      <c r="LK199" s="759" t="n"/>
      <c r="LL199" s="759" t="n"/>
      <c r="LM199" s="759" t="n"/>
      <c r="LN199" s="759" t="n"/>
      <c r="LO199" s="759" t="n"/>
      <c r="LP199" s="759" t="n"/>
      <c r="OG199" s="759" t="n"/>
      <c r="OH199" s="759" t="n"/>
      <c r="OI199" s="759" t="n"/>
      <c r="OJ199" s="759" t="n"/>
      <c r="OK199" s="759" t="n"/>
      <c r="OL199" s="759" t="n"/>
      <c r="OM199" s="759" t="n"/>
      <c r="ON199" s="759" t="n"/>
      <c r="OO199" s="759" t="n"/>
      <c r="OP199" s="759" t="n"/>
      <c r="OQ199" s="759" t="n"/>
      <c r="OR199" s="759" t="n"/>
      <c r="OS199" s="759" t="n"/>
      <c r="OT199" s="759" t="n"/>
      <c r="OU199" s="759" t="n"/>
    </row>
    <row r="200">
      <c r="A200" s="0" t="n">
        <v>279</v>
      </c>
      <c r="B200" s="0" t="n">
        <v>288</v>
      </c>
      <c r="C200" s="0" t="inlineStr">
        <is>
          <t>가</t>
        </is>
      </c>
      <c r="D200" s="0" t="inlineStr">
        <is>
          <t>성균관대</t>
        </is>
      </c>
      <c r="E200" s="232" t="inlineStr">
        <is>
          <t>컴퓨터교육과</t>
        </is>
      </c>
      <c r="F200" s="0" t="inlineStr">
        <is>
          <t>자연</t>
        </is>
      </c>
      <c r="G200" s="0" t="n">
        <v>1</v>
      </c>
      <c r="H200" s="0" t="n">
        <v>508.154</v>
      </c>
      <c r="I200" s="0" t="n">
        <v>507.624</v>
      </c>
      <c r="J200" s="0" t="n">
        <v>506.758</v>
      </c>
      <c r="K200" s="0" t="n">
        <v>506.275</v>
      </c>
      <c r="L200" s="0" t="n">
        <v>505.757</v>
      </c>
      <c r="M200" s="233" t="inlineStr">
        <is>
          <t>표점</t>
        </is>
      </c>
      <c r="N200" s="233" t="inlineStr">
        <is>
          <t>변표</t>
        </is>
      </c>
      <c r="O200" s="3" t="inlineStr">
        <is>
          <t>가133</t>
        </is>
      </c>
      <c r="BM200" s="759" t="n"/>
      <c r="BN200" s="759" t="n"/>
      <c r="BO200" s="759" t="n"/>
      <c r="BP200" s="759" t="n"/>
      <c r="BQ200" s="759" t="n"/>
      <c r="BR200" s="759" t="n"/>
      <c r="BS200" s="759" t="n"/>
      <c r="BT200" s="759" t="n"/>
      <c r="BU200" s="759" t="n"/>
      <c r="BV200" s="759" t="n"/>
      <c r="BW200" s="759" t="n"/>
      <c r="BX200" s="759" t="n"/>
      <c r="BY200" s="759" t="n"/>
      <c r="BZ200" s="759" t="n"/>
      <c r="CA200" s="759" t="n"/>
      <c r="ER200" s="759" t="n"/>
      <c r="ES200" s="759" t="n"/>
      <c r="ET200" s="759" t="n"/>
      <c r="EU200" s="759" t="n"/>
      <c r="EV200" s="759" t="n"/>
      <c r="EW200" s="759" t="n"/>
      <c r="EX200" s="759" t="n"/>
      <c r="EY200" s="759" t="n"/>
      <c r="EZ200" s="759" t="n"/>
      <c r="FA200" s="759" t="n"/>
      <c r="FB200" s="759" t="n"/>
      <c r="FC200" s="759" t="n"/>
      <c r="FD200" s="759" t="n"/>
      <c r="FE200" s="759" t="n"/>
      <c r="FF200" s="759" t="n"/>
      <c r="HW200" s="759" t="n"/>
      <c r="HX200" s="759" t="n"/>
      <c r="HY200" s="759" t="n"/>
      <c r="HZ200" s="759" t="n"/>
      <c r="IA200" s="759" t="n"/>
      <c r="IB200" s="759" t="n"/>
      <c r="IC200" s="759" t="n"/>
      <c r="ID200" s="759" t="n"/>
      <c r="IE200" s="759" t="n"/>
      <c r="IF200" s="759" t="n"/>
      <c r="IG200" s="759" t="n"/>
      <c r="IH200" s="759" t="n"/>
      <c r="II200" s="759" t="n"/>
      <c r="IJ200" s="759" t="n"/>
      <c r="IK200" s="759" t="n"/>
      <c r="LB200" s="759" t="n"/>
      <c r="LC200" s="759" t="n"/>
      <c r="LD200" s="759" t="n"/>
      <c r="LE200" s="759" t="n"/>
      <c r="LF200" s="759" t="n"/>
      <c r="LG200" s="759" t="n"/>
      <c r="LH200" s="759" t="n"/>
      <c r="LI200" s="759" t="n"/>
      <c r="LJ200" s="759" t="n"/>
      <c r="LK200" s="759" t="n"/>
      <c r="LL200" s="759" t="n"/>
      <c r="LM200" s="759" t="n"/>
      <c r="LN200" s="759" t="n"/>
      <c r="LO200" s="759" t="n"/>
      <c r="LP200" s="759" t="n"/>
      <c r="OG200" s="759" t="n"/>
      <c r="OH200" s="759" t="n"/>
      <c r="OI200" s="759" t="n"/>
      <c r="OJ200" s="759" t="n"/>
      <c r="OK200" s="759" t="n"/>
      <c r="OL200" s="759" t="n"/>
      <c r="OM200" s="759" t="n"/>
      <c r="ON200" s="759" t="n"/>
      <c r="OO200" s="759" t="n"/>
      <c r="OP200" s="759" t="n"/>
      <c r="OQ200" s="759" t="n"/>
      <c r="OR200" s="759" t="n"/>
      <c r="OS200" s="759" t="n"/>
      <c r="OT200" s="759" t="n"/>
      <c r="OU200" s="759" t="n"/>
    </row>
    <row r="201">
      <c r="A201" s="0" t="n">
        <v>273</v>
      </c>
      <c r="B201" s="0" t="n">
        <v>286</v>
      </c>
      <c r="C201" s="0" t="inlineStr">
        <is>
          <t>가</t>
        </is>
      </c>
      <c r="D201" s="0" t="inlineStr">
        <is>
          <t>성균관대</t>
        </is>
      </c>
      <c r="E201" s="232" t="inlineStr">
        <is>
          <t>자연과학계열</t>
        </is>
      </c>
      <c r="F201" s="0" t="inlineStr">
        <is>
          <t>자연</t>
        </is>
      </c>
      <c r="G201" s="0" t="n">
        <v>1</v>
      </c>
      <c r="H201" s="0" t="n">
        <v>652.477</v>
      </c>
      <c r="I201" s="0" t="n">
        <v>651.6849999999999</v>
      </c>
      <c r="J201" s="0" t="n">
        <v>650.799</v>
      </c>
      <c r="K201" s="0" t="n">
        <v>650.149</v>
      </c>
      <c r="L201" s="0" t="n">
        <v>649.814</v>
      </c>
      <c r="M201" s="233" t="inlineStr">
        <is>
          <t>표점</t>
        </is>
      </c>
      <c r="N201" s="233" t="inlineStr">
        <is>
          <t>변표</t>
        </is>
      </c>
      <c r="O201" s="3" t="inlineStr">
        <is>
          <t>가134</t>
        </is>
      </c>
      <c r="BM201" s="759" t="n"/>
      <c r="BN201" s="759" t="n"/>
      <c r="BO201" s="759" t="n"/>
      <c r="BP201" s="759" t="n"/>
      <c r="BQ201" s="759" t="n"/>
      <c r="BR201" s="759" t="n"/>
      <c r="BS201" s="759" t="n"/>
      <c r="BT201" s="759" t="n"/>
      <c r="BU201" s="759" t="n"/>
      <c r="BV201" s="759" t="n"/>
      <c r="BW201" s="759" t="n"/>
      <c r="BX201" s="759" t="n"/>
      <c r="BY201" s="759" t="n"/>
      <c r="BZ201" s="759" t="n"/>
      <c r="CA201" s="759" t="n"/>
      <c r="ER201" s="759" t="n"/>
      <c r="ES201" s="759" t="n"/>
      <c r="ET201" s="759" t="n"/>
      <c r="EU201" s="759" t="n"/>
      <c r="EV201" s="759" t="n"/>
      <c r="EW201" s="759" t="n"/>
      <c r="EX201" s="759" t="n"/>
      <c r="EY201" s="759" t="n"/>
      <c r="EZ201" s="759" t="n"/>
      <c r="FA201" s="759" t="n"/>
      <c r="FB201" s="759" t="n"/>
      <c r="FC201" s="759" t="n"/>
      <c r="FD201" s="759" t="n"/>
      <c r="FE201" s="759" t="n"/>
      <c r="FF201" s="759" t="n"/>
      <c r="HW201" s="759" t="n"/>
      <c r="HX201" s="759" t="n"/>
      <c r="HY201" s="759" t="n"/>
      <c r="HZ201" s="759" t="n"/>
      <c r="IA201" s="759" t="n"/>
      <c r="IB201" s="759" t="n"/>
      <c r="IC201" s="759" t="n"/>
      <c r="ID201" s="759" t="n"/>
      <c r="IE201" s="759" t="n"/>
      <c r="IF201" s="759" t="n"/>
      <c r="IG201" s="759" t="n"/>
      <c r="IH201" s="759" t="n"/>
      <c r="II201" s="759" t="n"/>
      <c r="IJ201" s="759" t="n"/>
      <c r="IK201" s="759" t="n"/>
      <c r="LB201" s="759" t="n"/>
      <c r="LC201" s="759" t="n"/>
      <c r="LD201" s="759" t="n"/>
      <c r="LE201" s="759" t="n"/>
      <c r="LF201" s="759" t="n"/>
      <c r="LG201" s="759" t="n"/>
      <c r="LH201" s="759" t="n"/>
      <c r="LI201" s="759" t="n"/>
      <c r="LJ201" s="759" t="n"/>
      <c r="LK201" s="759" t="n"/>
      <c r="LL201" s="759" t="n"/>
      <c r="LM201" s="759" t="n"/>
      <c r="LN201" s="759" t="n"/>
      <c r="LO201" s="759" t="n"/>
      <c r="LP201" s="759" t="n"/>
      <c r="OG201" s="759" t="n"/>
      <c r="OH201" s="759" t="n"/>
      <c r="OI201" s="759" t="n"/>
      <c r="OJ201" s="759" t="n"/>
      <c r="OK201" s="759" t="n"/>
      <c r="OL201" s="759" t="n"/>
      <c r="OM201" s="759" t="n"/>
      <c r="ON201" s="759" t="n"/>
      <c r="OO201" s="759" t="n"/>
      <c r="OP201" s="759" t="n"/>
      <c r="OQ201" s="759" t="n"/>
      <c r="OR201" s="759" t="n"/>
      <c r="OS201" s="759" t="n"/>
      <c r="OT201" s="759" t="n"/>
      <c r="OU201" s="759" t="n"/>
    </row>
    <row r="202">
      <c r="A202" s="0" t="n">
        <v>276</v>
      </c>
      <c r="B202" s="0" t="n">
        <v>293</v>
      </c>
      <c r="C202" s="0" t="inlineStr">
        <is>
          <t>가</t>
        </is>
      </c>
      <c r="D202" s="0" t="inlineStr">
        <is>
          <t>성균관대</t>
        </is>
      </c>
      <c r="E202" s="232" t="inlineStr">
        <is>
          <t>글로벌융합학부</t>
        </is>
      </c>
      <c r="F202" s="0" t="inlineStr">
        <is>
          <t>통합</t>
        </is>
      </c>
      <c r="G202" s="0" t="n">
        <v>1</v>
      </c>
      <c r="H202" s="0" t="n">
        <v>658.206</v>
      </c>
      <c r="I202" s="0" t="n">
        <v>656.116</v>
      </c>
      <c r="J202" s="0" t="n">
        <v>653.475</v>
      </c>
      <c r="K202" s="0" t="n">
        <v>650.645</v>
      </c>
      <c r="L202" s="0" t="n">
        <v>649.138</v>
      </c>
      <c r="M202" s="233" t="inlineStr">
        <is>
          <t>표점</t>
        </is>
      </c>
      <c r="N202" s="233" t="inlineStr">
        <is>
          <t>변표</t>
        </is>
      </c>
      <c r="O202" s="3" t="inlineStr">
        <is>
          <t>가135</t>
        </is>
      </c>
      <c r="BM202" s="759" t="n"/>
      <c r="BN202" s="759" t="n"/>
      <c r="BO202" s="759" t="n"/>
      <c r="BP202" s="759" t="n"/>
      <c r="BQ202" s="759" t="n"/>
      <c r="BR202" s="759" t="n"/>
      <c r="BS202" s="759" t="n"/>
      <c r="BT202" s="759" t="n"/>
      <c r="BU202" s="759" t="n"/>
      <c r="BV202" s="759" t="n"/>
      <c r="BW202" s="759" t="n"/>
      <c r="BX202" s="759" t="n"/>
      <c r="BY202" s="759" t="n"/>
      <c r="BZ202" s="759" t="n"/>
      <c r="CA202" s="759" t="n"/>
      <c r="ER202" s="759" t="n"/>
      <c r="ES202" s="759" t="n"/>
      <c r="ET202" s="759" t="n"/>
      <c r="EU202" s="759" t="n"/>
      <c r="EV202" s="759" t="n"/>
      <c r="EW202" s="759" t="n"/>
      <c r="EX202" s="759" t="n"/>
      <c r="EY202" s="759" t="n"/>
      <c r="EZ202" s="759" t="n"/>
      <c r="FA202" s="759" t="n"/>
      <c r="FB202" s="759" t="n"/>
      <c r="FC202" s="759" t="n"/>
      <c r="FD202" s="759" t="n"/>
      <c r="FE202" s="759" t="n"/>
      <c r="FF202" s="759" t="n"/>
      <c r="HW202" s="759" t="n"/>
      <c r="HX202" s="759" t="n"/>
      <c r="HY202" s="759" t="n"/>
      <c r="HZ202" s="759" t="n"/>
      <c r="IA202" s="759" t="n"/>
      <c r="IB202" s="759" t="n"/>
      <c r="IC202" s="759" t="n"/>
      <c r="ID202" s="759" t="n"/>
      <c r="IE202" s="759" t="n"/>
      <c r="IF202" s="759" t="n"/>
      <c r="IG202" s="759" t="n"/>
      <c r="IH202" s="759" t="n"/>
      <c r="II202" s="759" t="n"/>
      <c r="IJ202" s="759" t="n"/>
      <c r="IK202" s="759" t="n"/>
      <c r="LB202" s="759" t="n"/>
      <c r="LC202" s="759" t="n"/>
      <c r="LD202" s="759" t="n"/>
      <c r="LE202" s="759" t="n"/>
      <c r="LF202" s="759" t="n"/>
      <c r="LG202" s="759" t="n"/>
      <c r="LH202" s="759" t="n"/>
      <c r="LI202" s="759" t="n"/>
      <c r="LJ202" s="759" t="n"/>
      <c r="LK202" s="759" t="n"/>
      <c r="LL202" s="759" t="n"/>
      <c r="LM202" s="759" t="n"/>
      <c r="LN202" s="759" t="n"/>
      <c r="LO202" s="759" t="n"/>
      <c r="LP202" s="759" t="n"/>
      <c r="OG202" s="759" t="n"/>
      <c r="OH202" s="759" t="n"/>
      <c r="OI202" s="759" t="n"/>
      <c r="OJ202" s="759" t="n"/>
      <c r="OK202" s="759" t="n"/>
      <c r="OL202" s="759" t="n"/>
      <c r="OM202" s="759" t="n"/>
      <c r="ON202" s="759" t="n"/>
      <c r="OO202" s="759" t="n"/>
      <c r="OP202" s="759" t="n"/>
      <c r="OQ202" s="759" t="n"/>
      <c r="OR202" s="759" t="n"/>
      <c r="OS202" s="759" t="n"/>
      <c r="OT202" s="759" t="n"/>
      <c r="OU202" s="759" t="n"/>
    </row>
    <row r="203">
      <c r="A203" s="0" t="n">
        <v>276</v>
      </c>
      <c r="B203" s="0" t="n">
        <v>298</v>
      </c>
      <c r="C203" s="0" t="inlineStr">
        <is>
          <t>가</t>
        </is>
      </c>
      <c r="D203" s="0" t="inlineStr">
        <is>
          <t>성균관대</t>
        </is>
      </c>
      <c r="E203" s="232" t="inlineStr">
        <is>
          <t>글로벌경제학과</t>
        </is>
      </c>
      <c r="F203" s="0" t="inlineStr">
        <is>
          <t>통합</t>
        </is>
      </c>
      <c r="G203" s="0" t="n">
        <v>1</v>
      </c>
      <c r="H203" s="0" t="n">
        <v>652.428</v>
      </c>
      <c r="I203" s="0" t="n">
        <v>651.5940000000001</v>
      </c>
      <c r="J203" s="0" t="n">
        <v>650.645</v>
      </c>
      <c r="K203" s="0" t="n">
        <v>647.35</v>
      </c>
      <c r="L203" s="0" t="n">
        <v>645.405</v>
      </c>
      <c r="M203" s="233" t="inlineStr">
        <is>
          <t>표점</t>
        </is>
      </c>
      <c r="N203" s="233" t="inlineStr">
        <is>
          <t>변표</t>
        </is>
      </c>
      <c r="O203" s="3" t="inlineStr">
        <is>
          <t>가136</t>
        </is>
      </c>
      <c r="BM203" s="759" t="n"/>
      <c r="BN203" s="759" t="n"/>
      <c r="BO203" s="759" t="n"/>
      <c r="BP203" s="759" t="n"/>
      <c r="BQ203" s="759" t="n"/>
      <c r="BR203" s="759" t="n"/>
      <c r="BS203" s="759" t="n"/>
      <c r="BT203" s="759" t="n"/>
      <c r="BU203" s="759" t="n"/>
      <c r="BV203" s="759" t="n"/>
      <c r="BW203" s="759" t="n"/>
      <c r="BX203" s="759" t="n"/>
      <c r="BY203" s="759" t="n"/>
      <c r="BZ203" s="759" t="n"/>
      <c r="CA203" s="759" t="n"/>
      <c r="ER203" s="759" t="n"/>
      <c r="ES203" s="759" t="n"/>
      <c r="ET203" s="759" t="n"/>
      <c r="EU203" s="759" t="n"/>
      <c r="EV203" s="759" t="n"/>
      <c r="EW203" s="759" t="n"/>
      <c r="EX203" s="759" t="n"/>
      <c r="EY203" s="759" t="n"/>
      <c r="EZ203" s="759" t="n"/>
      <c r="FA203" s="759" t="n"/>
      <c r="FB203" s="759" t="n"/>
      <c r="FC203" s="759" t="n"/>
      <c r="FD203" s="759" t="n"/>
      <c r="FE203" s="759" t="n"/>
      <c r="FF203" s="759" t="n"/>
      <c r="HW203" s="759" t="n"/>
      <c r="HX203" s="759" t="n"/>
      <c r="HY203" s="759" t="n"/>
      <c r="HZ203" s="759" t="n"/>
      <c r="IA203" s="759" t="n"/>
      <c r="IB203" s="759" t="n"/>
      <c r="IC203" s="759" t="n"/>
      <c r="ID203" s="759" t="n"/>
      <c r="IE203" s="759" t="n"/>
      <c r="IF203" s="759" t="n"/>
      <c r="IG203" s="759" t="n"/>
      <c r="IH203" s="759" t="n"/>
      <c r="II203" s="759" t="n"/>
      <c r="IJ203" s="759" t="n"/>
      <c r="IK203" s="759" t="n"/>
      <c r="LB203" s="759" t="n"/>
      <c r="LC203" s="759" t="n"/>
      <c r="LD203" s="759" t="n"/>
      <c r="LE203" s="759" t="n"/>
      <c r="LF203" s="759" t="n"/>
      <c r="LG203" s="759" t="n"/>
      <c r="LH203" s="759" t="n"/>
      <c r="LI203" s="759" t="n"/>
      <c r="LJ203" s="759" t="n"/>
      <c r="LK203" s="759" t="n"/>
      <c r="LL203" s="759" t="n"/>
      <c r="LM203" s="759" t="n"/>
      <c r="LN203" s="759" t="n"/>
      <c r="LO203" s="759" t="n"/>
      <c r="LP203" s="759" t="n"/>
      <c r="OG203" s="759" t="n"/>
      <c r="OH203" s="759" t="n"/>
      <c r="OI203" s="759" t="n"/>
      <c r="OJ203" s="759" t="n"/>
      <c r="OK203" s="759" t="n"/>
      <c r="OL203" s="759" t="n"/>
      <c r="OM203" s="759" t="n"/>
      <c r="ON203" s="759" t="n"/>
      <c r="OO203" s="759" t="n"/>
      <c r="OP203" s="759" t="n"/>
      <c r="OQ203" s="759" t="n"/>
      <c r="OR203" s="759" t="n"/>
      <c r="OS203" s="759" t="n"/>
      <c r="OT203" s="759" t="n"/>
      <c r="OU203" s="759" t="n"/>
    </row>
    <row r="204">
      <c r="A204" s="0" t="n">
        <v>276</v>
      </c>
      <c r="B204" s="0" t="n">
        <v>276</v>
      </c>
      <c r="C204" s="0" t="inlineStr">
        <is>
          <t>가</t>
        </is>
      </c>
      <c r="D204" s="0" t="inlineStr">
        <is>
          <t>성균관대</t>
        </is>
      </c>
      <c r="E204" s="232" t="inlineStr">
        <is>
          <t>의상학과</t>
        </is>
      </c>
      <c r="F204" s="0" t="inlineStr">
        <is>
          <t>통합</t>
        </is>
      </c>
      <c r="G204" s="0" t="n">
        <v>1</v>
      </c>
      <c r="H204" s="0" t="n">
        <v>652.015</v>
      </c>
      <c r="I204" s="0" t="n">
        <v>650.651</v>
      </c>
      <c r="J204" s="0" t="n">
        <v>649.817</v>
      </c>
      <c r="K204" s="0" t="n">
        <v>649.138</v>
      </c>
      <c r="L204" s="0" t="n">
        <v>647.628</v>
      </c>
      <c r="M204" s="233" t="inlineStr">
        <is>
          <t>표점</t>
        </is>
      </c>
      <c r="N204" s="233" t="inlineStr">
        <is>
          <t>변표</t>
        </is>
      </c>
      <c r="O204" s="3" t="inlineStr">
        <is>
          <t>가137</t>
        </is>
      </c>
      <c r="BM204" s="759" t="n"/>
      <c r="BN204" s="759" t="n"/>
      <c r="BO204" s="759" t="n"/>
      <c r="BP204" s="759" t="n"/>
      <c r="BQ204" s="759" t="n"/>
      <c r="BR204" s="759" t="n"/>
      <c r="BS204" s="759" t="n"/>
      <c r="BT204" s="759" t="n"/>
      <c r="BU204" s="759" t="n"/>
      <c r="BV204" s="759" t="n"/>
      <c r="BW204" s="759" t="n"/>
      <c r="BX204" s="759" t="n"/>
      <c r="BY204" s="759" t="n"/>
      <c r="BZ204" s="759" t="n"/>
      <c r="CA204" s="759" t="n"/>
      <c r="ER204" s="759" t="n"/>
      <c r="ES204" s="759" t="n"/>
      <c r="ET204" s="759" t="n"/>
      <c r="EU204" s="759" t="n"/>
      <c r="EV204" s="759" t="n"/>
      <c r="EW204" s="759" t="n"/>
      <c r="EX204" s="759" t="n"/>
      <c r="EY204" s="759" t="n"/>
      <c r="EZ204" s="759" t="n"/>
      <c r="FA204" s="759" t="n"/>
      <c r="FB204" s="759" t="n"/>
      <c r="FC204" s="759" t="n"/>
      <c r="FD204" s="759" t="n"/>
      <c r="FE204" s="759" t="n"/>
      <c r="FF204" s="759" t="n"/>
      <c r="HW204" s="759" t="n"/>
      <c r="HX204" s="759" t="n"/>
      <c r="HY204" s="759" t="n"/>
      <c r="HZ204" s="759" t="n"/>
      <c r="IA204" s="759" t="n"/>
      <c r="IB204" s="759" t="n"/>
      <c r="IC204" s="759" t="n"/>
      <c r="ID204" s="759" t="n"/>
      <c r="IE204" s="759" t="n"/>
      <c r="IF204" s="759" t="n"/>
      <c r="IG204" s="759" t="n"/>
      <c r="IH204" s="759" t="n"/>
      <c r="II204" s="759" t="n"/>
      <c r="IJ204" s="759" t="n"/>
      <c r="IK204" s="759" t="n"/>
      <c r="LB204" s="759" t="n"/>
      <c r="LC204" s="759" t="n"/>
      <c r="LD204" s="759" t="n"/>
      <c r="LE204" s="759" t="n"/>
      <c r="LF204" s="759" t="n"/>
      <c r="LG204" s="759" t="n"/>
      <c r="LH204" s="759" t="n"/>
      <c r="LI204" s="759" t="n"/>
      <c r="LJ204" s="759" t="n"/>
      <c r="LK204" s="759" t="n"/>
      <c r="LL204" s="759" t="n"/>
      <c r="LM204" s="759" t="n"/>
      <c r="LN204" s="759" t="n"/>
      <c r="LO204" s="759" t="n"/>
      <c r="LP204" s="759" t="n"/>
      <c r="OG204" s="759" t="n"/>
      <c r="OH204" s="759" t="n"/>
      <c r="OI204" s="759" t="n"/>
      <c r="OJ204" s="759" t="n"/>
      <c r="OK204" s="759" t="n"/>
      <c r="OL204" s="759" t="n"/>
      <c r="OM204" s="759" t="n"/>
      <c r="ON204" s="759" t="n"/>
      <c r="OO204" s="759" t="n"/>
      <c r="OP204" s="759" t="n"/>
      <c r="OQ204" s="759" t="n"/>
      <c r="OR204" s="759" t="n"/>
      <c r="OS204" s="759" t="n"/>
      <c r="OT204" s="759" t="n"/>
      <c r="OU204" s="759" t="n"/>
    </row>
    <row r="205">
      <c r="A205" s="0" t="n">
        <v>276</v>
      </c>
      <c r="B205" s="0" t="n">
        <v>295</v>
      </c>
      <c r="C205" s="0" t="inlineStr">
        <is>
          <t>가</t>
        </is>
      </c>
      <c r="D205" s="0" t="inlineStr">
        <is>
          <t>성균관대</t>
        </is>
      </c>
      <c r="E205" s="232" t="inlineStr">
        <is>
          <t>사회과학계열</t>
        </is>
      </c>
      <c r="F205" s="0" t="inlineStr">
        <is>
          <t>통합</t>
        </is>
      </c>
      <c r="G205" s="0" t="n">
        <v>1</v>
      </c>
      <c r="H205" s="0" t="n">
        <v>651.244</v>
      </c>
      <c r="I205" s="0" t="n">
        <v>650.049</v>
      </c>
      <c r="J205" s="0" t="n">
        <v>649.177</v>
      </c>
      <c r="K205" s="0" t="n">
        <v>647.86</v>
      </c>
      <c r="L205" s="0" t="n">
        <v>646.434</v>
      </c>
      <c r="M205" s="233" t="inlineStr">
        <is>
          <t>표점</t>
        </is>
      </c>
      <c r="N205" s="233" t="inlineStr">
        <is>
          <t>변표</t>
        </is>
      </c>
      <c r="O205" s="3" t="inlineStr">
        <is>
          <t>가138</t>
        </is>
      </c>
      <c r="BM205" s="759" t="n"/>
      <c r="BN205" s="759" t="n"/>
      <c r="BO205" s="759" t="n"/>
      <c r="BP205" s="759" t="n"/>
      <c r="BQ205" s="759" t="n"/>
      <c r="BR205" s="759" t="n"/>
      <c r="BS205" s="759" t="n"/>
      <c r="BT205" s="759" t="n"/>
      <c r="BU205" s="759" t="n"/>
      <c r="BV205" s="759" t="n"/>
      <c r="BW205" s="759" t="n"/>
      <c r="BX205" s="759" t="n"/>
      <c r="BY205" s="759" t="n"/>
      <c r="BZ205" s="759" t="n"/>
      <c r="CA205" s="759" t="n"/>
      <c r="ER205" s="759" t="n"/>
      <c r="ES205" s="759" t="n"/>
      <c r="ET205" s="759" t="n"/>
      <c r="EU205" s="759" t="n"/>
      <c r="EV205" s="759" t="n"/>
      <c r="EW205" s="759" t="n"/>
      <c r="EX205" s="759" t="n"/>
      <c r="EY205" s="759" t="n"/>
      <c r="EZ205" s="759" t="n"/>
      <c r="FA205" s="759" t="n"/>
      <c r="FB205" s="759" t="n"/>
      <c r="FC205" s="759" t="n"/>
      <c r="FD205" s="759" t="n"/>
      <c r="FE205" s="759" t="n"/>
      <c r="FF205" s="759" t="n"/>
      <c r="HW205" s="759" t="n"/>
      <c r="HX205" s="759" t="n"/>
      <c r="HY205" s="759" t="n"/>
      <c r="HZ205" s="759" t="n"/>
      <c r="IA205" s="759" t="n"/>
      <c r="IB205" s="759" t="n"/>
      <c r="IC205" s="759" t="n"/>
      <c r="ID205" s="759" t="n"/>
      <c r="IE205" s="759" t="n"/>
      <c r="IF205" s="759" t="n"/>
      <c r="IG205" s="759" t="n"/>
      <c r="IH205" s="759" t="n"/>
      <c r="II205" s="759" t="n"/>
      <c r="IJ205" s="759" t="n"/>
      <c r="IK205" s="759" t="n"/>
      <c r="LB205" s="759" t="n"/>
      <c r="LC205" s="759" t="n"/>
      <c r="LD205" s="759" t="n"/>
      <c r="LE205" s="759" t="n"/>
      <c r="LF205" s="759" t="n"/>
      <c r="LG205" s="759" t="n"/>
      <c r="LH205" s="759" t="n"/>
      <c r="LI205" s="759" t="n"/>
      <c r="LJ205" s="759" t="n"/>
      <c r="LK205" s="759" t="n"/>
      <c r="LL205" s="759" t="n"/>
      <c r="LM205" s="759" t="n"/>
      <c r="LN205" s="759" t="n"/>
      <c r="LO205" s="759" t="n"/>
      <c r="LP205" s="759" t="n"/>
      <c r="OG205" s="759" t="n"/>
      <c r="OH205" s="759" t="n"/>
      <c r="OI205" s="759" t="n"/>
      <c r="OJ205" s="759" t="n"/>
      <c r="OK205" s="759" t="n"/>
      <c r="OL205" s="759" t="n"/>
      <c r="OM205" s="759" t="n"/>
      <c r="ON205" s="759" t="n"/>
      <c r="OO205" s="759" t="n"/>
      <c r="OP205" s="759" t="n"/>
      <c r="OQ205" s="759" t="n"/>
      <c r="OR205" s="759" t="n"/>
      <c r="OS205" s="759" t="n"/>
      <c r="OT205" s="759" t="n"/>
      <c r="OU205" s="759" t="n"/>
    </row>
    <row r="206">
      <c r="A206" s="0" t="n">
        <v>26</v>
      </c>
      <c r="B206" s="0" t="n">
        <v>320</v>
      </c>
      <c r="C206" s="0" t="inlineStr">
        <is>
          <t>가</t>
        </is>
      </c>
      <c r="D206" s="0" t="inlineStr">
        <is>
          <t>한양대</t>
        </is>
      </c>
      <c r="E206" s="232" t="inlineStr">
        <is>
          <t>산업공학과</t>
        </is>
      </c>
      <c r="F206" s="0" t="inlineStr">
        <is>
          <t>자연</t>
        </is>
      </c>
      <c r="G206" s="0" t="n">
        <v>1</v>
      </c>
      <c r="H206" s="0" t="n">
        <v>851.866</v>
      </c>
      <c r="I206" s="0" t="n">
        <v>851.01</v>
      </c>
      <c r="J206" s="0" t="n">
        <v>850.2089999999999</v>
      </c>
      <c r="K206" s="0" t="n">
        <v>848.941</v>
      </c>
      <c r="L206" s="0" t="n">
        <v>847.727</v>
      </c>
      <c r="M206" s="233" t="inlineStr">
        <is>
          <t>표점/만점</t>
        </is>
      </c>
      <c r="N206" s="233" t="inlineStr">
        <is>
          <t>변표/만점</t>
        </is>
      </c>
      <c r="O206" s="3" t="inlineStr">
        <is>
          <t>가139</t>
        </is>
      </c>
      <c r="BM206" s="759" t="n"/>
      <c r="BN206" s="759" t="n"/>
      <c r="BO206" s="759" t="n"/>
      <c r="BP206" s="759" t="n"/>
      <c r="BQ206" s="759" t="n"/>
      <c r="BR206" s="759" t="n"/>
      <c r="BS206" s="759" t="n"/>
      <c r="BT206" s="759" t="n"/>
      <c r="BU206" s="759" t="n"/>
      <c r="BV206" s="759" t="n"/>
      <c r="BW206" s="759" t="n"/>
      <c r="BX206" s="759" t="n"/>
      <c r="BY206" s="759" t="n"/>
      <c r="BZ206" s="759" t="n"/>
      <c r="CA206" s="759" t="n"/>
      <c r="ER206" s="759" t="n"/>
      <c r="ES206" s="759" t="n"/>
      <c r="ET206" s="759" t="n"/>
      <c r="EU206" s="759" t="n"/>
      <c r="EV206" s="759" t="n"/>
      <c r="EW206" s="759" t="n"/>
      <c r="EX206" s="759" t="n"/>
      <c r="EY206" s="759" t="n"/>
      <c r="EZ206" s="759" t="n"/>
      <c r="FA206" s="759" t="n"/>
      <c r="FB206" s="759" t="n"/>
      <c r="FC206" s="759" t="n"/>
      <c r="FD206" s="759" t="n"/>
      <c r="FE206" s="759" t="n"/>
      <c r="FF206" s="759" t="n"/>
      <c r="HW206" s="759" t="n"/>
      <c r="HX206" s="759" t="n"/>
      <c r="HY206" s="759" t="n"/>
      <c r="HZ206" s="759" t="n"/>
      <c r="IA206" s="759" t="n"/>
      <c r="IB206" s="759" t="n"/>
      <c r="IC206" s="759" t="n"/>
      <c r="ID206" s="759" t="n"/>
      <c r="IE206" s="759" t="n"/>
      <c r="IF206" s="759" t="n"/>
      <c r="IG206" s="759" t="n"/>
      <c r="IH206" s="759" t="n"/>
      <c r="II206" s="759" t="n"/>
      <c r="IJ206" s="759" t="n"/>
      <c r="IK206" s="759" t="n"/>
      <c r="LB206" s="759" t="n"/>
      <c r="LC206" s="759" t="n"/>
      <c r="LD206" s="759" t="n"/>
      <c r="LE206" s="759" t="n"/>
      <c r="LF206" s="759" t="n"/>
      <c r="LG206" s="759" t="n"/>
      <c r="LH206" s="759" t="n"/>
      <c r="LI206" s="759" t="n"/>
      <c r="LJ206" s="759" t="n"/>
      <c r="LK206" s="759" t="n"/>
      <c r="LL206" s="759" t="n"/>
      <c r="LM206" s="759" t="n"/>
      <c r="LN206" s="759" t="n"/>
      <c r="LO206" s="759" t="n"/>
      <c r="LP206" s="759" t="n"/>
      <c r="OG206" s="759" t="n"/>
      <c r="OH206" s="759" t="n"/>
      <c r="OI206" s="759" t="n"/>
      <c r="OJ206" s="759" t="n"/>
      <c r="OK206" s="759" t="n"/>
      <c r="OL206" s="759" t="n"/>
      <c r="OM206" s="759" t="n"/>
      <c r="ON206" s="759" t="n"/>
      <c r="OO206" s="759" t="n"/>
      <c r="OP206" s="759" t="n"/>
      <c r="OQ206" s="759" t="n"/>
      <c r="OR206" s="759" t="n"/>
      <c r="OS206" s="759" t="n"/>
      <c r="OT206" s="759" t="n"/>
      <c r="OU206" s="759" t="n"/>
    </row>
    <row r="207">
      <c r="A207" s="0" t="n">
        <v>26</v>
      </c>
      <c r="B207" s="0" t="n">
        <v>318</v>
      </c>
      <c r="C207" s="0" t="inlineStr">
        <is>
          <t>가</t>
        </is>
      </c>
      <c r="D207" s="0" t="inlineStr">
        <is>
          <t>한양대</t>
        </is>
      </c>
      <c r="E207" s="232" t="inlineStr">
        <is>
          <t>기계공학부</t>
        </is>
      </c>
      <c r="F207" s="0" t="inlineStr">
        <is>
          <t>자연</t>
        </is>
      </c>
      <c r="G207" s="0" t="n">
        <v>1</v>
      </c>
      <c r="H207" s="0" t="n">
        <v>851.866</v>
      </c>
      <c r="I207" s="0" t="n">
        <v>851.01</v>
      </c>
      <c r="J207" s="0" t="n">
        <v>849.478</v>
      </c>
      <c r="K207" s="0" t="n">
        <v>847.28</v>
      </c>
      <c r="L207" s="0" t="n">
        <v>846.216</v>
      </c>
      <c r="M207" s="233" t="inlineStr">
        <is>
          <t>표점/만점</t>
        </is>
      </c>
      <c r="N207" s="233" t="inlineStr">
        <is>
          <t>변표/만점</t>
        </is>
      </c>
      <c r="O207" s="3" t="inlineStr">
        <is>
          <t>가140</t>
        </is>
      </c>
      <c r="BM207" s="759" t="n"/>
      <c r="BN207" s="759" t="n"/>
      <c r="BO207" s="759" t="n"/>
      <c r="BP207" s="759" t="n"/>
      <c r="BQ207" s="759" t="n"/>
      <c r="BR207" s="759" t="n"/>
      <c r="BS207" s="759" t="n"/>
      <c r="BT207" s="759" t="n"/>
      <c r="BU207" s="759" t="n"/>
      <c r="BV207" s="759" t="n"/>
      <c r="BW207" s="759" t="n"/>
      <c r="BX207" s="759" t="n"/>
      <c r="BY207" s="759" t="n"/>
      <c r="BZ207" s="759" t="n"/>
      <c r="CA207" s="759" t="n"/>
      <c r="ER207" s="759" t="n"/>
      <c r="ES207" s="759" t="n"/>
      <c r="ET207" s="759" t="n"/>
      <c r="EU207" s="759" t="n"/>
      <c r="EV207" s="759" t="n"/>
      <c r="EW207" s="759" t="n"/>
      <c r="EX207" s="759" t="n"/>
      <c r="EY207" s="759" t="n"/>
      <c r="EZ207" s="759" t="n"/>
      <c r="FA207" s="759" t="n"/>
      <c r="FB207" s="759" t="n"/>
      <c r="FC207" s="759" t="n"/>
      <c r="FD207" s="759" t="n"/>
      <c r="FE207" s="759" t="n"/>
      <c r="FF207" s="759" t="n"/>
      <c r="HW207" s="759" t="n"/>
      <c r="HX207" s="759" t="n"/>
      <c r="HY207" s="759" t="n"/>
      <c r="HZ207" s="759" t="n"/>
      <c r="IA207" s="759" t="n"/>
      <c r="IB207" s="759" t="n"/>
      <c r="IC207" s="759" t="n"/>
      <c r="ID207" s="759" t="n"/>
      <c r="IE207" s="759" t="n"/>
      <c r="IF207" s="759" t="n"/>
      <c r="IG207" s="759" t="n"/>
      <c r="IH207" s="759" t="n"/>
      <c r="II207" s="759" t="n"/>
      <c r="IJ207" s="759" t="n"/>
      <c r="IK207" s="759" t="n"/>
      <c r="LB207" s="759" t="n"/>
      <c r="LC207" s="759" t="n"/>
      <c r="LD207" s="759" t="n"/>
      <c r="LE207" s="759" t="n"/>
      <c r="LF207" s="759" t="n"/>
      <c r="LG207" s="759" t="n"/>
      <c r="LH207" s="759" t="n"/>
      <c r="LI207" s="759" t="n"/>
      <c r="LJ207" s="759" t="n"/>
      <c r="LK207" s="759" t="n"/>
      <c r="LL207" s="759" t="n"/>
      <c r="LM207" s="759" t="n"/>
      <c r="LN207" s="759" t="n"/>
      <c r="LO207" s="759" t="n"/>
      <c r="LP207" s="759" t="n"/>
      <c r="OG207" s="759" t="n"/>
      <c r="OH207" s="759" t="n"/>
      <c r="OI207" s="759" t="n"/>
      <c r="OJ207" s="759" t="n"/>
      <c r="OK207" s="759" t="n"/>
      <c r="OL207" s="759" t="n"/>
      <c r="OM207" s="759" t="n"/>
      <c r="ON207" s="759" t="n"/>
      <c r="OO207" s="759" t="n"/>
      <c r="OP207" s="759" t="n"/>
      <c r="OQ207" s="759" t="n"/>
      <c r="OR207" s="759" t="n"/>
      <c r="OS207" s="759" t="n"/>
      <c r="OT207" s="759" t="n"/>
      <c r="OU207" s="759" t="n"/>
    </row>
    <row r="208">
      <c r="A208" s="0" t="n">
        <v>26</v>
      </c>
      <c r="B208" s="0" t="n">
        <v>319</v>
      </c>
      <c r="C208" s="0" t="inlineStr">
        <is>
          <t>가</t>
        </is>
      </c>
      <c r="D208" s="0" t="inlineStr">
        <is>
          <t>한양대</t>
        </is>
      </c>
      <c r="E208" s="232" t="inlineStr">
        <is>
          <t>원자력공학과</t>
        </is>
      </c>
      <c r="F208" s="0" t="inlineStr">
        <is>
          <t>자연</t>
        </is>
      </c>
      <c r="G208" s="0" t="n">
        <v>1</v>
      </c>
      <c r="H208" s="0" t="n">
        <v>851.01</v>
      </c>
      <c r="I208" s="0" t="n">
        <v>849.797</v>
      </c>
      <c r="J208" s="0" t="n">
        <v>848.7190000000001</v>
      </c>
      <c r="K208" s="0" t="n">
        <v>847.436</v>
      </c>
      <c r="L208" s="0" t="n">
        <v>845.556</v>
      </c>
      <c r="M208" s="233" t="inlineStr">
        <is>
          <t>표점/만점</t>
        </is>
      </c>
      <c r="N208" s="233" t="inlineStr">
        <is>
          <t>변표/만점</t>
        </is>
      </c>
      <c r="O208" s="3" t="inlineStr">
        <is>
          <t>가141</t>
        </is>
      </c>
      <c r="BM208" s="759" t="n"/>
      <c r="BN208" s="759" t="n"/>
      <c r="BO208" s="759" t="n"/>
      <c r="BP208" s="759" t="n"/>
      <c r="BQ208" s="759" t="n"/>
      <c r="BR208" s="759" t="n"/>
      <c r="BS208" s="759" t="n"/>
      <c r="BT208" s="759" t="n"/>
      <c r="BU208" s="759" t="n"/>
      <c r="BV208" s="759" t="n"/>
      <c r="BW208" s="759" t="n"/>
      <c r="BX208" s="759" t="n"/>
      <c r="BY208" s="759" t="n"/>
      <c r="BZ208" s="759" t="n"/>
      <c r="CA208" s="759" t="n"/>
      <c r="ER208" s="759" t="n"/>
      <c r="ES208" s="759" t="n"/>
      <c r="ET208" s="759" t="n"/>
      <c r="EU208" s="759" t="n"/>
      <c r="EV208" s="759" t="n"/>
      <c r="EW208" s="759" t="n"/>
      <c r="EX208" s="759" t="n"/>
      <c r="EY208" s="759" t="n"/>
      <c r="EZ208" s="759" t="n"/>
      <c r="FA208" s="759" t="n"/>
      <c r="FB208" s="759" t="n"/>
      <c r="FC208" s="759" t="n"/>
      <c r="FD208" s="759" t="n"/>
      <c r="FE208" s="759" t="n"/>
      <c r="FF208" s="759" t="n"/>
      <c r="HW208" s="759" t="n"/>
      <c r="HX208" s="759" t="n"/>
      <c r="HY208" s="759" t="n"/>
      <c r="HZ208" s="759" t="n"/>
      <c r="IA208" s="759" t="n"/>
      <c r="IB208" s="759" t="n"/>
      <c r="IC208" s="759" t="n"/>
      <c r="ID208" s="759" t="n"/>
      <c r="IE208" s="759" t="n"/>
      <c r="IF208" s="759" t="n"/>
      <c r="IG208" s="759" t="n"/>
      <c r="IH208" s="759" t="n"/>
      <c r="II208" s="759" t="n"/>
      <c r="IJ208" s="759" t="n"/>
      <c r="IK208" s="759" t="n"/>
      <c r="LB208" s="759" t="n"/>
      <c r="LC208" s="759" t="n"/>
      <c r="LD208" s="759" t="n"/>
      <c r="LE208" s="759" t="n"/>
      <c r="LF208" s="759" t="n"/>
      <c r="LG208" s="759" t="n"/>
      <c r="LH208" s="759" t="n"/>
      <c r="LI208" s="759" t="n"/>
      <c r="LJ208" s="759" t="n"/>
      <c r="LK208" s="759" t="n"/>
      <c r="LL208" s="759" t="n"/>
      <c r="LM208" s="759" t="n"/>
      <c r="LN208" s="759" t="n"/>
      <c r="LO208" s="759" t="n"/>
      <c r="LP208" s="759" t="n"/>
      <c r="OG208" s="759" t="n"/>
      <c r="OH208" s="759" t="n"/>
      <c r="OI208" s="759" t="n"/>
      <c r="OJ208" s="759" t="n"/>
      <c r="OK208" s="759" t="n"/>
      <c r="OL208" s="759" t="n"/>
      <c r="OM208" s="759" t="n"/>
      <c r="ON208" s="759" t="n"/>
      <c r="OO208" s="759" t="n"/>
      <c r="OP208" s="759" t="n"/>
      <c r="OQ208" s="759" t="n"/>
      <c r="OR208" s="759" t="n"/>
      <c r="OS208" s="759" t="n"/>
      <c r="OT208" s="759" t="n"/>
      <c r="OU208" s="759" t="n"/>
    </row>
    <row r="209">
      <c r="A209" s="0" t="n">
        <v>26</v>
      </c>
      <c r="B209" s="0" t="n">
        <v>312</v>
      </c>
      <c r="C209" s="0" t="inlineStr">
        <is>
          <t>가</t>
        </is>
      </c>
      <c r="D209" s="0" t="inlineStr">
        <is>
          <t>한양대</t>
        </is>
      </c>
      <c r="E209" s="232" t="inlineStr">
        <is>
          <t>바이오메디컬공학전공</t>
        </is>
      </c>
      <c r="F209" s="0" t="inlineStr">
        <is>
          <t>자연</t>
        </is>
      </c>
      <c r="G209" s="0" t="n">
        <v>1</v>
      </c>
      <c r="H209" s="0" t="n">
        <v>850.2089999999999</v>
      </c>
      <c r="I209" s="0" t="n">
        <v>849.478</v>
      </c>
      <c r="J209" s="0" t="n">
        <v>848.292</v>
      </c>
      <c r="K209" s="0" t="n">
        <v>847.504</v>
      </c>
      <c r="L209" s="0" t="n">
        <v>846.369</v>
      </c>
      <c r="M209" s="233" t="inlineStr">
        <is>
          <t>표점/만점</t>
        </is>
      </c>
      <c r="N209" s="233" t="inlineStr">
        <is>
          <t>변표/만점</t>
        </is>
      </c>
      <c r="O209" s="3" t="inlineStr">
        <is>
          <t>가142</t>
        </is>
      </c>
      <c r="BM209" s="759" t="n"/>
      <c r="BN209" s="759" t="n"/>
      <c r="BO209" s="759" t="n"/>
      <c r="BP209" s="759" t="n"/>
      <c r="BQ209" s="759" t="n"/>
      <c r="BR209" s="759" t="n"/>
      <c r="BS209" s="759" t="n"/>
      <c r="BT209" s="759" t="n"/>
      <c r="BU209" s="759" t="n"/>
      <c r="BV209" s="759" t="n"/>
      <c r="BW209" s="759" t="n"/>
      <c r="BX209" s="759" t="n"/>
      <c r="BY209" s="759" t="n"/>
      <c r="BZ209" s="759" t="n"/>
      <c r="CA209" s="759" t="n"/>
      <c r="ER209" s="759" t="n"/>
      <c r="ES209" s="759" t="n"/>
      <c r="ET209" s="759" t="n"/>
      <c r="EU209" s="759" t="n"/>
      <c r="EV209" s="759" t="n"/>
      <c r="EW209" s="759" t="n"/>
      <c r="EX209" s="759" t="n"/>
      <c r="EY209" s="759" t="n"/>
      <c r="EZ209" s="759" t="n"/>
      <c r="FA209" s="759" t="n"/>
      <c r="FB209" s="759" t="n"/>
      <c r="FC209" s="759" t="n"/>
      <c r="FD209" s="759" t="n"/>
      <c r="FE209" s="759" t="n"/>
      <c r="FF209" s="759" t="n"/>
      <c r="HW209" s="759" t="n"/>
      <c r="HX209" s="759" t="n"/>
      <c r="HY209" s="759" t="n"/>
      <c r="HZ209" s="759" t="n"/>
      <c r="IA209" s="759" t="n"/>
      <c r="IB209" s="759" t="n"/>
      <c r="IC209" s="759" t="n"/>
      <c r="ID209" s="759" t="n"/>
      <c r="IE209" s="759" t="n"/>
      <c r="IF209" s="759" t="n"/>
      <c r="IG209" s="759" t="n"/>
      <c r="IH209" s="759" t="n"/>
      <c r="II209" s="759" t="n"/>
      <c r="IJ209" s="759" t="n"/>
      <c r="IK209" s="759" t="n"/>
      <c r="LB209" s="759" t="n"/>
      <c r="LC209" s="759" t="n"/>
      <c r="LD209" s="759" t="n"/>
      <c r="LE209" s="759" t="n"/>
      <c r="LF209" s="759" t="n"/>
      <c r="LG209" s="759" t="n"/>
      <c r="LH209" s="759" t="n"/>
      <c r="LI209" s="759" t="n"/>
      <c r="LJ209" s="759" t="n"/>
      <c r="LK209" s="759" t="n"/>
      <c r="LL209" s="759" t="n"/>
      <c r="LM209" s="759" t="n"/>
      <c r="LN209" s="759" t="n"/>
      <c r="LO209" s="759" t="n"/>
      <c r="LP209" s="759" t="n"/>
      <c r="OG209" s="759" t="n"/>
      <c r="OH209" s="759" t="n"/>
      <c r="OI209" s="759" t="n"/>
      <c r="OJ209" s="759" t="n"/>
      <c r="OK209" s="759" t="n"/>
      <c r="OL209" s="759" t="n"/>
      <c r="OM209" s="759" t="n"/>
      <c r="ON209" s="759" t="n"/>
      <c r="OO209" s="759" t="n"/>
      <c r="OP209" s="759" t="n"/>
      <c r="OQ209" s="759" t="n"/>
      <c r="OR209" s="759" t="n"/>
      <c r="OS209" s="759" t="n"/>
      <c r="OT209" s="759" t="n"/>
      <c r="OU209" s="759" t="n"/>
    </row>
    <row r="210">
      <c r="A210" s="0" t="n">
        <v>26</v>
      </c>
      <c r="B210" s="0" t="n">
        <v>324</v>
      </c>
      <c r="C210" s="0" t="inlineStr">
        <is>
          <t>가</t>
        </is>
      </c>
      <c r="D210" s="0" t="inlineStr">
        <is>
          <t>한양대</t>
        </is>
      </c>
      <c r="E210" s="232" t="inlineStr">
        <is>
          <t>물리학과</t>
        </is>
      </c>
      <c r="F210" s="0" t="inlineStr">
        <is>
          <t>자연</t>
        </is>
      </c>
      <c r="G210" s="0" t="n">
        <v>1</v>
      </c>
      <c r="H210" s="0" t="n">
        <v>850.2089999999999</v>
      </c>
      <c r="I210" s="0" t="n">
        <v>848.7190000000001</v>
      </c>
      <c r="J210" s="0" t="n">
        <v>847.727</v>
      </c>
      <c r="K210" s="0" t="n">
        <v>847.127</v>
      </c>
      <c r="L210" s="0" t="n">
        <v>845.556</v>
      </c>
      <c r="M210" s="233" t="inlineStr">
        <is>
          <t>표점/만점</t>
        </is>
      </c>
      <c r="N210" s="233" t="inlineStr">
        <is>
          <t>변표/만점</t>
        </is>
      </c>
      <c r="O210" s="3" t="inlineStr">
        <is>
          <t>가143</t>
        </is>
      </c>
      <c r="BM210" s="759" t="n"/>
      <c r="BN210" s="759" t="n"/>
      <c r="BO210" s="759" t="n"/>
      <c r="BP210" s="759" t="n"/>
      <c r="BQ210" s="759" t="n"/>
      <c r="BR210" s="759" t="n"/>
      <c r="BS210" s="759" t="n"/>
      <c r="BT210" s="759" t="n"/>
      <c r="BU210" s="759" t="n"/>
      <c r="BV210" s="759" t="n"/>
      <c r="BW210" s="759" t="n"/>
      <c r="BX210" s="759" t="n"/>
      <c r="BY210" s="759" t="n"/>
      <c r="BZ210" s="759" t="n"/>
      <c r="CA210" s="759" t="n"/>
      <c r="ER210" s="759" t="n"/>
      <c r="ES210" s="759" t="n"/>
      <c r="ET210" s="759" t="n"/>
      <c r="EU210" s="759" t="n"/>
      <c r="EV210" s="759" t="n"/>
      <c r="EW210" s="759" t="n"/>
      <c r="EX210" s="759" t="n"/>
      <c r="EY210" s="759" t="n"/>
      <c r="EZ210" s="759" t="n"/>
      <c r="FA210" s="759" t="n"/>
      <c r="FB210" s="759" t="n"/>
      <c r="FC210" s="759" t="n"/>
      <c r="FD210" s="759" t="n"/>
      <c r="FE210" s="759" t="n"/>
      <c r="FF210" s="759" t="n"/>
      <c r="HW210" s="759" t="n"/>
      <c r="HX210" s="759" t="n"/>
      <c r="HY210" s="759" t="n"/>
      <c r="HZ210" s="759" t="n"/>
      <c r="IA210" s="759" t="n"/>
      <c r="IB210" s="759" t="n"/>
      <c r="IC210" s="759" t="n"/>
      <c r="ID210" s="759" t="n"/>
      <c r="IE210" s="759" t="n"/>
      <c r="IF210" s="759" t="n"/>
      <c r="IG210" s="759" t="n"/>
      <c r="IH210" s="759" t="n"/>
      <c r="II210" s="759" t="n"/>
      <c r="IJ210" s="759" t="n"/>
      <c r="IK210" s="759" t="n"/>
      <c r="LB210" s="759" t="n"/>
      <c r="LC210" s="759" t="n"/>
      <c r="LD210" s="759" t="n"/>
      <c r="LE210" s="759" t="n"/>
      <c r="LF210" s="759" t="n"/>
      <c r="LG210" s="759" t="n"/>
      <c r="LH210" s="759" t="n"/>
      <c r="LI210" s="759" t="n"/>
      <c r="LJ210" s="759" t="n"/>
      <c r="LK210" s="759" t="n"/>
      <c r="LL210" s="759" t="n"/>
      <c r="LM210" s="759" t="n"/>
      <c r="LN210" s="759" t="n"/>
      <c r="LO210" s="759" t="n"/>
      <c r="LP210" s="759" t="n"/>
      <c r="OG210" s="759" t="n"/>
      <c r="OH210" s="759" t="n"/>
      <c r="OI210" s="759" t="n"/>
      <c r="OJ210" s="759" t="n"/>
      <c r="OK210" s="759" t="n"/>
      <c r="OL210" s="759" t="n"/>
      <c r="OM210" s="759" t="n"/>
      <c r="ON210" s="759" t="n"/>
      <c r="OO210" s="759" t="n"/>
      <c r="OP210" s="759" t="n"/>
      <c r="OQ210" s="759" t="n"/>
      <c r="OR210" s="759" t="n"/>
      <c r="OS210" s="759" t="n"/>
      <c r="OT210" s="759" t="n"/>
      <c r="OU210" s="759" t="n"/>
    </row>
    <row r="211">
      <c r="A211" s="0" t="n">
        <v>26</v>
      </c>
      <c r="B211" s="0" t="n">
        <v>316</v>
      </c>
      <c r="C211" s="0" t="inlineStr">
        <is>
          <t>가</t>
        </is>
      </c>
      <c r="D211" s="0" t="inlineStr">
        <is>
          <t>한양대</t>
        </is>
      </c>
      <c r="E211" s="232" t="inlineStr">
        <is>
          <t>유기나노공학과</t>
        </is>
      </c>
      <c r="F211" s="0" t="inlineStr">
        <is>
          <t>자연</t>
        </is>
      </c>
      <c r="G211" s="0" t="n">
        <v>1</v>
      </c>
      <c r="H211" s="0" t="n">
        <v>848.941</v>
      </c>
      <c r="I211" s="0" t="n">
        <v>848.292</v>
      </c>
      <c r="J211" s="0" t="n">
        <v>847.436</v>
      </c>
      <c r="K211" s="0" t="n">
        <v>846.66</v>
      </c>
      <c r="L211" s="0" t="n">
        <v>844.692</v>
      </c>
      <c r="M211" s="233" t="inlineStr">
        <is>
          <t>표점/만점</t>
        </is>
      </c>
      <c r="N211" s="233" t="inlineStr">
        <is>
          <t>변표/만점</t>
        </is>
      </c>
      <c r="O211" s="3" t="inlineStr">
        <is>
          <t>가144</t>
        </is>
      </c>
      <c r="BM211" s="759" t="n"/>
      <c r="BN211" s="759" t="n"/>
      <c r="BO211" s="759" t="n"/>
      <c r="BP211" s="759" t="n"/>
      <c r="BQ211" s="759" t="n"/>
      <c r="BR211" s="759" t="n"/>
      <c r="BS211" s="759" t="n"/>
      <c r="BT211" s="759" t="n"/>
      <c r="BU211" s="759" t="n"/>
      <c r="BV211" s="759" t="n"/>
      <c r="BW211" s="759" t="n"/>
      <c r="BX211" s="759" t="n"/>
      <c r="BY211" s="759" t="n"/>
      <c r="BZ211" s="759" t="n"/>
      <c r="CA211" s="759" t="n"/>
      <c r="ER211" s="759" t="n"/>
      <c r="ES211" s="759" t="n"/>
      <c r="ET211" s="759" t="n"/>
      <c r="EU211" s="759" t="n"/>
      <c r="EV211" s="759" t="n"/>
      <c r="EW211" s="759" t="n"/>
      <c r="EX211" s="759" t="n"/>
      <c r="EY211" s="759" t="n"/>
      <c r="EZ211" s="759" t="n"/>
      <c r="FA211" s="759" t="n"/>
      <c r="FB211" s="759" t="n"/>
      <c r="FC211" s="759" t="n"/>
      <c r="FD211" s="759" t="n"/>
      <c r="FE211" s="759" t="n"/>
      <c r="FF211" s="759" t="n"/>
      <c r="HW211" s="759" t="n"/>
      <c r="HX211" s="759" t="n"/>
      <c r="HY211" s="759" t="n"/>
      <c r="HZ211" s="759" t="n"/>
      <c r="IA211" s="759" t="n"/>
      <c r="IB211" s="759" t="n"/>
      <c r="IC211" s="759" t="n"/>
      <c r="ID211" s="759" t="n"/>
      <c r="IE211" s="759" t="n"/>
      <c r="IF211" s="759" t="n"/>
      <c r="IG211" s="759" t="n"/>
      <c r="IH211" s="759" t="n"/>
      <c r="II211" s="759" t="n"/>
      <c r="IJ211" s="759" t="n"/>
      <c r="IK211" s="759" t="n"/>
      <c r="LB211" s="759" t="n"/>
      <c r="LC211" s="759" t="n"/>
      <c r="LD211" s="759" t="n"/>
      <c r="LE211" s="759" t="n"/>
      <c r="LF211" s="759" t="n"/>
      <c r="LG211" s="759" t="n"/>
      <c r="LH211" s="759" t="n"/>
      <c r="LI211" s="759" t="n"/>
      <c r="LJ211" s="759" t="n"/>
      <c r="LK211" s="759" t="n"/>
      <c r="LL211" s="759" t="n"/>
      <c r="LM211" s="759" t="n"/>
      <c r="LN211" s="759" t="n"/>
      <c r="LO211" s="759" t="n"/>
      <c r="LP211" s="759" t="n"/>
      <c r="OG211" s="759" t="n"/>
      <c r="OH211" s="759" t="n"/>
      <c r="OI211" s="759" t="n"/>
      <c r="OJ211" s="759" t="n"/>
      <c r="OK211" s="759" t="n"/>
      <c r="OL211" s="759" t="n"/>
      <c r="OM211" s="759" t="n"/>
      <c r="ON211" s="759" t="n"/>
      <c r="OO211" s="759" t="n"/>
      <c r="OP211" s="759" t="n"/>
      <c r="OQ211" s="759" t="n"/>
      <c r="OR211" s="759" t="n"/>
      <c r="OS211" s="759" t="n"/>
      <c r="OT211" s="759" t="n"/>
      <c r="OU211" s="759" t="n"/>
    </row>
    <row r="212">
      <c r="A212" s="0" t="n">
        <v>26</v>
      </c>
      <c r="B212" s="0" t="n">
        <v>304</v>
      </c>
      <c r="C212" s="0" t="inlineStr">
        <is>
          <t>가</t>
        </is>
      </c>
      <c r="D212" s="0" t="inlineStr">
        <is>
          <t>한양대</t>
        </is>
      </c>
      <c r="E212" s="232" t="inlineStr">
        <is>
          <t>건축학부</t>
        </is>
      </c>
      <c r="F212" s="0" t="inlineStr">
        <is>
          <t>자연</t>
        </is>
      </c>
      <c r="G212" s="0" t="n">
        <v>1</v>
      </c>
      <c r="H212" s="0" t="n">
        <v>849.604</v>
      </c>
      <c r="I212" s="0" t="n">
        <v>848.292</v>
      </c>
      <c r="J212" s="0" t="n">
        <v>847.504</v>
      </c>
      <c r="K212" s="0" t="n">
        <v>846.109</v>
      </c>
      <c r="L212" s="0" t="n">
        <v>843.125</v>
      </c>
      <c r="M212" s="233" t="inlineStr">
        <is>
          <t>표점/만점</t>
        </is>
      </c>
      <c r="N212" s="233" t="inlineStr">
        <is>
          <t>변표/만점</t>
        </is>
      </c>
      <c r="O212" s="3" t="inlineStr">
        <is>
          <t>가145</t>
        </is>
      </c>
      <c r="BM212" s="759" t="n"/>
      <c r="BN212" s="759" t="n"/>
      <c r="BO212" s="759" t="n"/>
      <c r="BP212" s="759" t="n"/>
      <c r="BQ212" s="759" t="n"/>
      <c r="BR212" s="759" t="n"/>
      <c r="BS212" s="759" t="n"/>
      <c r="BT212" s="759" t="n"/>
      <c r="BU212" s="759" t="n"/>
      <c r="BV212" s="759" t="n"/>
      <c r="BW212" s="759" t="n"/>
      <c r="BX212" s="759" t="n"/>
      <c r="BY212" s="759" t="n"/>
      <c r="BZ212" s="759" t="n"/>
      <c r="CA212" s="759" t="n"/>
      <c r="ER212" s="759" t="n"/>
      <c r="ES212" s="759" t="n"/>
      <c r="ET212" s="759" t="n"/>
      <c r="EU212" s="759" t="n"/>
      <c r="EV212" s="759" t="n"/>
      <c r="EW212" s="759" t="n"/>
      <c r="EX212" s="759" t="n"/>
      <c r="EY212" s="759" t="n"/>
      <c r="EZ212" s="759" t="n"/>
      <c r="FA212" s="759" t="n"/>
      <c r="FB212" s="759" t="n"/>
      <c r="FC212" s="759" t="n"/>
      <c r="FD212" s="759" t="n"/>
      <c r="FE212" s="759" t="n"/>
      <c r="FF212" s="759" t="n"/>
      <c r="HW212" s="759" t="n"/>
      <c r="HX212" s="759" t="n"/>
      <c r="HY212" s="759" t="n"/>
      <c r="HZ212" s="759" t="n"/>
      <c r="IA212" s="759" t="n"/>
      <c r="IB212" s="759" t="n"/>
      <c r="IC212" s="759" t="n"/>
      <c r="ID212" s="759" t="n"/>
      <c r="IE212" s="759" t="n"/>
      <c r="IF212" s="759" t="n"/>
      <c r="IG212" s="759" t="n"/>
      <c r="IH212" s="759" t="n"/>
      <c r="II212" s="759" t="n"/>
      <c r="IJ212" s="759" t="n"/>
      <c r="IK212" s="759" t="n"/>
      <c r="LB212" s="759" t="n"/>
      <c r="LC212" s="759" t="n"/>
      <c r="LD212" s="759" t="n"/>
      <c r="LE212" s="759" t="n"/>
      <c r="LF212" s="759" t="n"/>
      <c r="LG212" s="759" t="n"/>
      <c r="LH212" s="759" t="n"/>
      <c r="LI212" s="759" t="n"/>
      <c r="LJ212" s="759" t="n"/>
      <c r="LK212" s="759" t="n"/>
      <c r="LL212" s="759" t="n"/>
      <c r="LM212" s="759" t="n"/>
      <c r="LN212" s="759" t="n"/>
      <c r="LO212" s="759" t="n"/>
      <c r="LP212" s="759" t="n"/>
      <c r="OG212" s="759" t="n"/>
      <c r="OH212" s="759" t="n"/>
      <c r="OI212" s="759" t="n"/>
      <c r="OJ212" s="759" t="n"/>
      <c r="OK212" s="759" t="n"/>
      <c r="OL212" s="759" t="n"/>
      <c r="OM212" s="759" t="n"/>
      <c r="ON212" s="759" t="n"/>
      <c r="OO212" s="759" t="n"/>
      <c r="OP212" s="759" t="n"/>
      <c r="OQ212" s="759" t="n"/>
      <c r="OR212" s="759" t="n"/>
      <c r="OS212" s="759" t="n"/>
      <c r="OT212" s="759" t="n"/>
      <c r="OU212" s="759" t="n"/>
    </row>
    <row r="213">
      <c r="A213" s="0" t="n">
        <v>26</v>
      </c>
      <c r="B213" s="0" t="n">
        <v>305</v>
      </c>
      <c r="C213" s="0" t="inlineStr">
        <is>
          <t>가</t>
        </is>
      </c>
      <c r="D213" s="0" t="inlineStr">
        <is>
          <t>한양대</t>
        </is>
      </c>
      <c r="E213" s="232" t="inlineStr">
        <is>
          <t>건축공학부</t>
        </is>
      </c>
      <c r="F213" s="0" t="inlineStr">
        <is>
          <t>자연</t>
        </is>
      </c>
      <c r="G213" s="0" t="n">
        <v>1</v>
      </c>
      <c r="H213" s="0" t="n">
        <v>849.604</v>
      </c>
      <c r="I213" s="0" t="n">
        <v>848.292</v>
      </c>
      <c r="J213" s="0" t="n">
        <v>847.504</v>
      </c>
      <c r="K213" s="0" t="n">
        <v>846.369</v>
      </c>
      <c r="L213" s="0" t="n">
        <v>843.614</v>
      </c>
      <c r="M213" s="233" t="inlineStr">
        <is>
          <t>표점/만점</t>
        </is>
      </c>
      <c r="N213" s="233" t="inlineStr">
        <is>
          <t>변표/만점</t>
        </is>
      </c>
      <c r="O213" s="3" t="inlineStr">
        <is>
          <t>가146</t>
        </is>
      </c>
      <c r="BM213" s="759" t="n"/>
      <c r="BN213" s="759" t="n"/>
      <c r="BO213" s="759" t="n"/>
      <c r="BP213" s="759" t="n"/>
      <c r="BQ213" s="759" t="n"/>
      <c r="BR213" s="759" t="n"/>
      <c r="BS213" s="759" t="n"/>
      <c r="BT213" s="759" t="n"/>
      <c r="BU213" s="759" t="n"/>
      <c r="BV213" s="759" t="n"/>
      <c r="BW213" s="759" t="n"/>
      <c r="BX213" s="759" t="n"/>
      <c r="BY213" s="759" t="n"/>
      <c r="BZ213" s="759" t="n"/>
      <c r="CA213" s="759" t="n"/>
      <c r="ER213" s="759" t="n"/>
      <c r="ES213" s="759" t="n"/>
      <c r="ET213" s="759" t="n"/>
      <c r="EU213" s="759" t="n"/>
      <c r="EV213" s="759" t="n"/>
      <c r="EW213" s="759" t="n"/>
      <c r="EX213" s="759" t="n"/>
      <c r="EY213" s="759" t="n"/>
      <c r="EZ213" s="759" t="n"/>
      <c r="FA213" s="759" t="n"/>
      <c r="FB213" s="759" t="n"/>
      <c r="FC213" s="759" t="n"/>
      <c r="FD213" s="759" t="n"/>
      <c r="FE213" s="759" t="n"/>
      <c r="FF213" s="759" t="n"/>
      <c r="HW213" s="759" t="n"/>
      <c r="HX213" s="759" t="n"/>
      <c r="HY213" s="759" t="n"/>
      <c r="HZ213" s="759" t="n"/>
      <c r="IA213" s="759" t="n"/>
      <c r="IB213" s="759" t="n"/>
      <c r="IC213" s="759" t="n"/>
      <c r="ID213" s="759" t="n"/>
      <c r="IE213" s="759" t="n"/>
      <c r="IF213" s="759" t="n"/>
      <c r="IG213" s="759" t="n"/>
      <c r="IH213" s="759" t="n"/>
      <c r="II213" s="759" t="n"/>
      <c r="IJ213" s="759" t="n"/>
      <c r="IK213" s="759" t="n"/>
      <c r="LB213" s="759" t="n"/>
      <c r="LC213" s="759" t="n"/>
      <c r="LD213" s="759" t="n"/>
      <c r="LE213" s="759" t="n"/>
      <c r="LF213" s="759" t="n"/>
      <c r="LG213" s="759" t="n"/>
      <c r="LH213" s="759" t="n"/>
      <c r="LI213" s="759" t="n"/>
      <c r="LJ213" s="759" t="n"/>
      <c r="LK213" s="759" t="n"/>
      <c r="LL213" s="759" t="n"/>
      <c r="LM213" s="759" t="n"/>
      <c r="LN213" s="759" t="n"/>
      <c r="LO213" s="759" t="n"/>
      <c r="LP213" s="759" t="n"/>
      <c r="OG213" s="759" t="n"/>
      <c r="OH213" s="759" t="n"/>
      <c r="OI213" s="759" t="n"/>
      <c r="OJ213" s="759" t="n"/>
      <c r="OK213" s="759" t="n"/>
      <c r="OL213" s="759" t="n"/>
      <c r="OM213" s="759" t="n"/>
      <c r="ON213" s="759" t="n"/>
      <c r="OO213" s="759" t="n"/>
      <c r="OP213" s="759" t="n"/>
      <c r="OQ213" s="759" t="n"/>
      <c r="OR213" s="759" t="n"/>
      <c r="OS213" s="759" t="n"/>
      <c r="OT213" s="759" t="n"/>
      <c r="OU213" s="759" t="n"/>
    </row>
    <row r="214">
      <c r="A214" s="0" t="n">
        <v>26</v>
      </c>
      <c r="B214" s="0" t="n">
        <v>306</v>
      </c>
      <c r="C214" s="0" t="inlineStr">
        <is>
          <t>가</t>
        </is>
      </c>
      <c r="D214" s="0" t="inlineStr">
        <is>
          <t>한양대</t>
        </is>
      </c>
      <c r="E214" s="232" t="inlineStr">
        <is>
          <t>건설환경공학과</t>
        </is>
      </c>
      <c r="F214" s="0" t="inlineStr">
        <is>
          <t>자연</t>
        </is>
      </c>
      <c r="G214" s="0" t="n">
        <v>1</v>
      </c>
      <c r="H214" s="0" t="n">
        <v>849.2190000000001</v>
      </c>
      <c r="I214" s="0" t="n">
        <v>848.139</v>
      </c>
      <c r="J214" s="0" t="n">
        <v>847.127</v>
      </c>
      <c r="K214" s="0" t="n">
        <v>846.216</v>
      </c>
      <c r="L214" s="0" t="n">
        <v>843.355</v>
      </c>
      <c r="M214" s="233" t="inlineStr">
        <is>
          <t>표점/만점</t>
        </is>
      </c>
      <c r="N214" s="233" t="inlineStr">
        <is>
          <t>변표/만점</t>
        </is>
      </c>
      <c r="O214" s="3" t="inlineStr">
        <is>
          <t>가147</t>
        </is>
      </c>
      <c r="BM214" s="759" t="n"/>
      <c r="BN214" s="759" t="n"/>
      <c r="BO214" s="759" t="n"/>
      <c r="BP214" s="759" t="n"/>
      <c r="BQ214" s="759" t="n"/>
      <c r="BR214" s="759" t="n"/>
      <c r="BS214" s="759" t="n"/>
      <c r="BT214" s="759" t="n"/>
      <c r="BU214" s="759" t="n"/>
      <c r="BV214" s="759" t="n"/>
      <c r="BW214" s="759" t="n"/>
      <c r="BX214" s="759" t="n"/>
      <c r="BY214" s="759" t="n"/>
      <c r="BZ214" s="759" t="n"/>
      <c r="CA214" s="759" t="n"/>
      <c r="ER214" s="759" t="n"/>
      <c r="ES214" s="759" t="n"/>
      <c r="ET214" s="759" t="n"/>
      <c r="EU214" s="759" t="n"/>
      <c r="EV214" s="759" t="n"/>
      <c r="EW214" s="759" t="n"/>
      <c r="EX214" s="759" t="n"/>
      <c r="EY214" s="759" t="n"/>
      <c r="EZ214" s="759" t="n"/>
      <c r="FA214" s="759" t="n"/>
      <c r="FB214" s="759" t="n"/>
      <c r="FC214" s="759" t="n"/>
      <c r="FD214" s="759" t="n"/>
      <c r="FE214" s="759" t="n"/>
      <c r="FF214" s="759" t="n"/>
      <c r="HW214" s="759" t="n"/>
      <c r="HX214" s="759" t="n"/>
      <c r="HY214" s="759" t="n"/>
      <c r="HZ214" s="759" t="n"/>
      <c r="IA214" s="759" t="n"/>
      <c r="IB214" s="759" t="n"/>
      <c r="IC214" s="759" t="n"/>
      <c r="ID214" s="759" t="n"/>
      <c r="IE214" s="759" t="n"/>
      <c r="IF214" s="759" t="n"/>
      <c r="IG214" s="759" t="n"/>
      <c r="IH214" s="759" t="n"/>
      <c r="II214" s="759" t="n"/>
      <c r="IJ214" s="759" t="n"/>
      <c r="IK214" s="759" t="n"/>
      <c r="LB214" s="759" t="n"/>
      <c r="LC214" s="759" t="n"/>
      <c r="LD214" s="759" t="n"/>
      <c r="LE214" s="759" t="n"/>
      <c r="LF214" s="759" t="n"/>
      <c r="LG214" s="759" t="n"/>
      <c r="LH214" s="759" t="n"/>
      <c r="LI214" s="759" t="n"/>
      <c r="LJ214" s="759" t="n"/>
      <c r="LK214" s="759" t="n"/>
      <c r="LL214" s="759" t="n"/>
      <c r="LM214" s="759" t="n"/>
      <c r="LN214" s="759" t="n"/>
      <c r="LO214" s="759" t="n"/>
      <c r="LP214" s="759" t="n"/>
      <c r="OG214" s="759" t="n"/>
      <c r="OH214" s="759" t="n"/>
      <c r="OI214" s="759" t="n"/>
      <c r="OJ214" s="759" t="n"/>
      <c r="OK214" s="759" t="n"/>
      <c r="OL214" s="759" t="n"/>
      <c r="OM214" s="759" t="n"/>
      <c r="ON214" s="759" t="n"/>
      <c r="OO214" s="759" t="n"/>
      <c r="OP214" s="759" t="n"/>
      <c r="OQ214" s="759" t="n"/>
      <c r="OR214" s="759" t="n"/>
      <c r="OS214" s="759" t="n"/>
      <c r="OT214" s="759" t="n"/>
      <c r="OU214" s="759" t="n"/>
    </row>
    <row r="215">
      <c r="A215" s="0" t="n">
        <v>26</v>
      </c>
      <c r="B215" s="0" t="n">
        <v>328</v>
      </c>
      <c r="C215" s="0" t="inlineStr">
        <is>
          <t>가</t>
        </is>
      </c>
      <c r="D215" s="0" t="inlineStr">
        <is>
          <t>한양대</t>
        </is>
      </c>
      <c r="E215" s="232" t="inlineStr">
        <is>
          <t>식품영양학과</t>
        </is>
      </c>
      <c r="F215" s="0" t="inlineStr">
        <is>
          <t>자연</t>
        </is>
      </c>
      <c r="G215" s="0" t="n">
        <v>1</v>
      </c>
      <c r="H215" s="0" t="n">
        <v>848.292</v>
      </c>
      <c r="I215" s="0" t="n">
        <v>847.436</v>
      </c>
      <c r="J215" s="0" t="n">
        <v>846.369</v>
      </c>
      <c r="K215" s="0" t="n">
        <v>845.556</v>
      </c>
      <c r="L215" s="0" t="n">
        <v>841.853</v>
      </c>
      <c r="M215" s="233" t="inlineStr">
        <is>
          <t>표점/만점</t>
        </is>
      </c>
      <c r="N215" s="233" t="inlineStr">
        <is>
          <t>변표/만점</t>
        </is>
      </c>
      <c r="O215" s="3" t="inlineStr">
        <is>
          <t>가148</t>
        </is>
      </c>
      <c r="BM215" s="759" t="n"/>
      <c r="BN215" s="759" t="n"/>
      <c r="BO215" s="759" t="n"/>
      <c r="BP215" s="759" t="n"/>
      <c r="BQ215" s="759" t="n"/>
      <c r="BR215" s="759" t="n"/>
      <c r="BS215" s="759" t="n"/>
      <c r="BT215" s="759" t="n"/>
      <c r="BU215" s="759" t="n"/>
      <c r="BV215" s="759" t="n"/>
      <c r="BW215" s="759" t="n"/>
      <c r="BX215" s="759" t="n"/>
      <c r="BY215" s="759" t="n"/>
      <c r="BZ215" s="759" t="n"/>
      <c r="CA215" s="759" t="n"/>
      <c r="ER215" s="759" t="n"/>
      <c r="ES215" s="759" t="n"/>
      <c r="ET215" s="759" t="n"/>
      <c r="EU215" s="759" t="n"/>
      <c r="EV215" s="759" t="n"/>
      <c r="EW215" s="759" t="n"/>
      <c r="EX215" s="759" t="n"/>
      <c r="EY215" s="759" t="n"/>
      <c r="EZ215" s="759" t="n"/>
      <c r="FA215" s="759" t="n"/>
      <c r="FB215" s="759" t="n"/>
      <c r="FC215" s="759" t="n"/>
      <c r="FD215" s="759" t="n"/>
      <c r="FE215" s="759" t="n"/>
      <c r="FF215" s="759" t="n"/>
      <c r="HW215" s="759" t="n"/>
      <c r="HX215" s="759" t="n"/>
      <c r="HY215" s="759" t="n"/>
      <c r="HZ215" s="759" t="n"/>
      <c r="IA215" s="759" t="n"/>
      <c r="IB215" s="759" t="n"/>
      <c r="IC215" s="759" t="n"/>
      <c r="ID215" s="759" t="n"/>
      <c r="IE215" s="759" t="n"/>
      <c r="IF215" s="759" t="n"/>
      <c r="IG215" s="759" t="n"/>
      <c r="IH215" s="759" t="n"/>
      <c r="II215" s="759" t="n"/>
      <c r="IJ215" s="759" t="n"/>
      <c r="IK215" s="759" t="n"/>
      <c r="LB215" s="759" t="n"/>
      <c r="LC215" s="759" t="n"/>
      <c r="LD215" s="759" t="n"/>
      <c r="LE215" s="759" t="n"/>
      <c r="LF215" s="759" t="n"/>
      <c r="LG215" s="759" t="n"/>
      <c r="LH215" s="759" t="n"/>
      <c r="LI215" s="759" t="n"/>
      <c r="LJ215" s="759" t="n"/>
      <c r="LK215" s="759" t="n"/>
      <c r="LL215" s="759" t="n"/>
      <c r="LM215" s="759" t="n"/>
      <c r="LN215" s="759" t="n"/>
      <c r="LO215" s="759" t="n"/>
      <c r="LP215" s="759" t="n"/>
      <c r="OG215" s="759" t="n"/>
      <c r="OH215" s="759" t="n"/>
      <c r="OI215" s="759" t="n"/>
      <c r="OJ215" s="759" t="n"/>
      <c r="OK215" s="759" t="n"/>
      <c r="OL215" s="759" t="n"/>
      <c r="OM215" s="759" t="n"/>
      <c r="ON215" s="759" t="n"/>
      <c r="OO215" s="759" t="n"/>
      <c r="OP215" s="759" t="n"/>
      <c r="OQ215" s="759" t="n"/>
      <c r="OR215" s="759" t="n"/>
      <c r="OS215" s="759" t="n"/>
      <c r="OT215" s="759" t="n"/>
      <c r="OU215" s="759" t="n"/>
    </row>
    <row r="216">
      <c r="A216" s="0" t="n">
        <v>26</v>
      </c>
      <c r="B216" s="0" t="n">
        <v>308</v>
      </c>
      <c r="C216" s="0" t="inlineStr">
        <is>
          <t>가</t>
        </is>
      </c>
      <c r="D216" s="0" t="inlineStr">
        <is>
          <t>한양대</t>
        </is>
      </c>
      <c r="E216" s="232" t="inlineStr">
        <is>
          <t>자원환경공학과</t>
        </is>
      </c>
      <c r="F216" s="0" t="inlineStr">
        <is>
          <t>자연</t>
        </is>
      </c>
      <c r="G216" s="0" t="n">
        <v>1</v>
      </c>
      <c r="H216" s="0" t="n">
        <v>847.727</v>
      </c>
      <c r="I216" s="0" t="n">
        <v>847.127</v>
      </c>
      <c r="J216" s="0" t="n">
        <v>845.8150000000001</v>
      </c>
      <c r="K216" s="0" t="n">
        <v>844.692</v>
      </c>
      <c r="L216" s="0" t="n">
        <v>841.853</v>
      </c>
      <c r="M216" s="233" t="inlineStr">
        <is>
          <t>표점/만점</t>
        </is>
      </c>
      <c r="N216" s="233" t="inlineStr">
        <is>
          <t>변표/만점</t>
        </is>
      </c>
      <c r="O216" s="3" t="inlineStr">
        <is>
          <t>가149</t>
        </is>
      </c>
      <c r="BM216" s="759" t="n"/>
      <c r="BN216" s="759" t="n"/>
      <c r="BO216" s="759" t="n"/>
      <c r="BP216" s="759" t="n"/>
      <c r="BQ216" s="759" t="n"/>
      <c r="BR216" s="759" t="n"/>
      <c r="BS216" s="759" t="n"/>
      <c r="BT216" s="759" t="n"/>
      <c r="BU216" s="759" t="n"/>
      <c r="BV216" s="759" t="n"/>
      <c r="BW216" s="759" t="n"/>
      <c r="BX216" s="759" t="n"/>
      <c r="BY216" s="759" t="n"/>
      <c r="BZ216" s="759" t="n"/>
      <c r="CA216" s="759" t="n"/>
      <c r="ER216" s="759" t="n"/>
      <c r="ES216" s="759" t="n"/>
      <c r="ET216" s="759" t="n"/>
      <c r="EU216" s="759" t="n"/>
      <c r="EV216" s="759" t="n"/>
      <c r="EW216" s="759" t="n"/>
      <c r="EX216" s="759" t="n"/>
      <c r="EY216" s="759" t="n"/>
      <c r="EZ216" s="759" t="n"/>
      <c r="FA216" s="759" t="n"/>
      <c r="FB216" s="759" t="n"/>
      <c r="FC216" s="759" t="n"/>
      <c r="FD216" s="759" t="n"/>
      <c r="FE216" s="759" t="n"/>
      <c r="FF216" s="759" t="n"/>
      <c r="HW216" s="759" t="n"/>
      <c r="HX216" s="759" t="n"/>
      <c r="HY216" s="759" t="n"/>
      <c r="HZ216" s="759" t="n"/>
      <c r="IA216" s="759" t="n"/>
      <c r="IB216" s="759" t="n"/>
      <c r="IC216" s="759" t="n"/>
      <c r="ID216" s="759" t="n"/>
      <c r="IE216" s="759" t="n"/>
      <c r="IF216" s="759" t="n"/>
      <c r="IG216" s="759" t="n"/>
      <c r="IH216" s="759" t="n"/>
      <c r="II216" s="759" t="n"/>
      <c r="IJ216" s="759" t="n"/>
      <c r="IK216" s="759" t="n"/>
      <c r="LB216" s="759" t="n"/>
      <c r="LC216" s="759" t="n"/>
      <c r="LD216" s="759" t="n"/>
      <c r="LE216" s="759" t="n"/>
      <c r="LF216" s="759" t="n"/>
      <c r="LG216" s="759" t="n"/>
      <c r="LH216" s="759" t="n"/>
      <c r="LI216" s="759" t="n"/>
      <c r="LJ216" s="759" t="n"/>
      <c r="LK216" s="759" t="n"/>
      <c r="LL216" s="759" t="n"/>
      <c r="LM216" s="759" t="n"/>
      <c r="LN216" s="759" t="n"/>
      <c r="LO216" s="759" t="n"/>
      <c r="LP216" s="759" t="n"/>
      <c r="OG216" s="759" t="n"/>
      <c r="OH216" s="759" t="n"/>
      <c r="OI216" s="759" t="n"/>
      <c r="OJ216" s="759" t="n"/>
      <c r="OK216" s="759" t="n"/>
      <c r="OL216" s="759" t="n"/>
      <c r="OM216" s="759" t="n"/>
      <c r="ON216" s="759" t="n"/>
      <c r="OO216" s="759" t="n"/>
      <c r="OP216" s="759" t="n"/>
      <c r="OQ216" s="759" t="n"/>
      <c r="OR216" s="759" t="n"/>
      <c r="OS216" s="759" t="n"/>
      <c r="OT216" s="759" t="n"/>
      <c r="OU216" s="759" t="n"/>
    </row>
    <row r="217">
      <c r="A217" s="0" t="n">
        <v>26</v>
      </c>
      <c r="B217" s="0" t="n">
        <v>307</v>
      </c>
      <c r="C217" s="0" t="inlineStr">
        <is>
          <t>가</t>
        </is>
      </c>
      <c r="D217" s="0" t="inlineStr">
        <is>
          <t>한양대</t>
        </is>
      </c>
      <c r="E217" s="232" t="inlineStr">
        <is>
          <t>도시공학과</t>
        </is>
      </c>
      <c r="F217" s="0" t="inlineStr">
        <is>
          <t>자연</t>
        </is>
      </c>
      <c r="G217" s="0" t="n">
        <v>1</v>
      </c>
      <c r="H217" s="0" t="n">
        <v>845.8150000000001</v>
      </c>
      <c r="I217" s="0" t="n">
        <v>844.692</v>
      </c>
      <c r="J217" s="0" t="n">
        <v>843.614</v>
      </c>
      <c r="K217" s="0" t="n">
        <v>841.316</v>
      </c>
      <c r="L217" s="0" t="n">
        <v>837.965</v>
      </c>
      <c r="M217" s="233" t="inlineStr">
        <is>
          <t>표점/만점</t>
        </is>
      </c>
      <c r="N217" s="233" t="inlineStr">
        <is>
          <t>변표/만점</t>
        </is>
      </c>
      <c r="O217" s="3" t="inlineStr">
        <is>
          <t>가150</t>
        </is>
      </c>
      <c r="BM217" s="759" t="n"/>
      <c r="BN217" s="759" t="n"/>
      <c r="BO217" s="759" t="n"/>
      <c r="BP217" s="759" t="n"/>
      <c r="BQ217" s="759" t="n"/>
      <c r="BR217" s="759" t="n"/>
      <c r="BS217" s="759" t="n"/>
      <c r="BT217" s="759" t="n"/>
      <c r="BU217" s="759" t="n"/>
      <c r="BV217" s="759" t="n"/>
      <c r="BW217" s="759" t="n"/>
      <c r="BX217" s="759" t="n"/>
      <c r="BY217" s="759" t="n"/>
      <c r="BZ217" s="759" t="n"/>
      <c r="CA217" s="759" t="n"/>
      <c r="ER217" s="759" t="n"/>
      <c r="ES217" s="759" t="n"/>
      <c r="ET217" s="759" t="n"/>
      <c r="EU217" s="759" t="n"/>
      <c r="EV217" s="759" t="n"/>
      <c r="EW217" s="759" t="n"/>
      <c r="EX217" s="759" t="n"/>
      <c r="EY217" s="759" t="n"/>
      <c r="EZ217" s="759" t="n"/>
      <c r="FA217" s="759" t="n"/>
      <c r="FB217" s="759" t="n"/>
      <c r="FC217" s="759" t="n"/>
      <c r="FD217" s="759" t="n"/>
      <c r="FE217" s="759" t="n"/>
      <c r="FF217" s="759" t="n"/>
      <c r="HW217" s="759" t="n"/>
      <c r="HX217" s="759" t="n"/>
      <c r="HY217" s="759" t="n"/>
      <c r="HZ217" s="759" t="n"/>
      <c r="IA217" s="759" t="n"/>
      <c r="IB217" s="759" t="n"/>
      <c r="IC217" s="759" t="n"/>
      <c r="ID217" s="759" t="n"/>
      <c r="IE217" s="759" t="n"/>
      <c r="IF217" s="759" t="n"/>
      <c r="IG217" s="759" t="n"/>
      <c r="IH217" s="759" t="n"/>
      <c r="II217" s="759" t="n"/>
      <c r="IJ217" s="759" t="n"/>
      <c r="IK217" s="759" t="n"/>
      <c r="LB217" s="759" t="n"/>
      <c r="LC217" s="759" t="n"/>
      <c r="LD217" s="759" t="n"/>
      <c r="LE217" s="759" t="n"/>
      <c r="LF217" s="759" t="n"/>
      <c r="LG217" s="759" t="n"/>
      <c r="LH217" s="759" t="n"/>
      <c r="LI217" s="759" t="n"/>
      <c r="LJ217" s="759" t="n"/>
      <c r="LK217" s="759" t="n"/>
      <c r="LL217" s="759" t="n"/>
      <c r="LM217" s="759" t="n"/>
      <c r="LN217" s="759" t="n"/>
      <c r="LO217" s="759" t="n"/>
      <c r="LP217" s="759" t="n"/>
      <c r="OG217" s="759" t="n"/>
      <c r="OH217" s="759" t="n"/>
      <c r="OI217" s="759" t="n"/>
      <c r="OJ217" s="759" t="n"/>
      <c r="OK217" s="759" t="n"/>
      <c r="OL217" s="759" t="n"/>
      <c r="OM217" s="759" t="n"/>
      <c r="ON217" s="759" t="n"/>
      <c r="OO217" s="759" t="n"/>
      <c r="OP217" s="759" t="n"/>
      <c r="OQ217" s="759" t="n"/>
      <c r="OR217" s="759" t="n"/>
      <c r="OS217" s="759" t="n"/>
      <c r="OT217" s="759" t="n"/>
      <c r="OU217" s="759" t="n"/>
    </row>
    <row r="218">
      <c r="A218" s="0" t="n">
        <v>26</v>
      </c>
      <c r="B218" s="0" t="n">
        <v>325</v>
      </c>
      <c r="C218" s="0" t="inlineStr">
        <is>
          <t>가</t>
        </is>
      </c>
      <c r="D218" s="0" t="inlineStr">
        <is>
          <t>한양대</t>
        </is>
      </c>
      <c r="E218" s="232" t="inlineStr">
        <is>
          <t>화학과</t>
        </is>
      </c>
      <c r="F218" s="0" t="inlineStr">
        <is>
          <t>자연</t>
        </is>
      </c>
      <c r="G218" s="0" t="n">
        <v>1</v>
      </c>
      <c r="H218" s="0" t="n">
        <v>845.2569999999999</v>
      </c>
      <c r="I218" s="0" t="n">
        <v>844.288</v>
      </c>
      <c r="J218" s="0" t="n">
        <v>843.614</v>
      </c>
      <c r="K218" s="0" t="n">
        <v>842.265</v>
      </c>
      <c r="L218" s="0" t="n">
        <v>840.184</v>
      </c>
      <c r="M218" s="233" t="inlineStr">
        <is>
          <t>표점/만점</t>
        </is>
      </c>
      <c r="N218" s="233" t="inlineStr">
        <is>
          <t>변표/만점</t>
        </is>
      </c>
      <c r="O218" s="3" t="inlineStr">
        <is>
          <t>가151</t>
        </is>
      </c>
      <c r="BM218" s="759" t="n"/>
      <c r="BN218" s="759" t="n"/>
      <c r="BO218" s="759" t="n"/>
      <c r="BP218" s="759" t="n"/>
      <c r="BQ218" s="759" t="n"/>
      <c r="BR218" s="759" t="n"/>
      <c r="BS218" s="759" t="n"/>
      <c r="BT218" s="759" t="n"/>
      <c r="BU218" s="759" t="n"/>
      <c r="BV218" s="759" t="n"/>
      <c r="BW218" s="759" t="n"/>
      <c r="BX218" s="759" t="n"/>
      <c r="BY218" s="759" t="n"/>
      <c r="BZ218" s="759" t="n"/>
      <c r="CA218" s="759" t="n"/>
      <c r="ER218" s="759" t="n"/>
      <c r="ES218" s="759" t="n"/>
      <c r="ET218" s="759" t="n"/>
      <c r="EU218" s="759" t="n"/>
      <c r="EV218" s="759" t="n"/>
      <c r="EW218" s="759" t="n"/>
      <c r="EX218" s="759" t="n"/>
      <c r="EY218" s="759" t="n"/>
      <c r="EZ218" s="759" t="n"/>
      <c r="FA218" s="759" t="n"/>
      <c r="FB218" s="759" t="n"/>
      <c r="FC218" s="759" t="n"/>
      <c r="FD218" s="759" t="n"/>
      <c r="FE218" s="759" t="n"/>
      <c r="FF218" s="759" t="n"/>
      <c r="HW218" s="759" t="n"/>
      <c r="HX218" s="759" t="n"/>
      <c r="HY218" s="759" t="n"/>
      <c r="HZ218" s="759" t="n"/>
      <c r="IA218" s="759" t="n"/>
      <c r="IB218" s="759" t="n"/>
      <c r="IC218" s="759" t="n"/>
      <c r="ID218" s="759" t="n"/>
      <c r="IE218" s="759" t="n"/>
      <c r="IF218" s="759" t="n"/>
      <c r="IG218" s="759" t="n"/>
      <c r="IH218" s="759" t="n"/>
      <c r="II218" s="759" t="n"/>
      <c r="IJ218" s="759" t="n"/>
      <c r="IK218" s="759" t="n"/>
      <c r="LB218" s="759" t="n"/>
      <c r="LC218" s="759" t="n"/>
      <c r="LD218" s="759" t="n"/>
      <c r="LE218" s="759" t="n"/>
      <c r="LF218" s="759" t="n"/>
      <c r="LG218" s="759" t="n"/>
      <c r="LH218" s="759" t="n"/>
      <c r="LI218" s="759" t="n"/>
      <c r="LJ218" s="759" t="n"/>
      <c r="LK218" s="759" t="n"/>
      <c r="LL218" s="759" t="n"/>
      <c r="LM218" s="759" t="n"/>
      <c r="LN218" s="759" t="n"/>
      <c r="LO218" s="759" t="n"/>
      <c r="LP218" s="759" t="n"/>
      <c r="OG218" s="759" t="n"/>
      <c r="OH218" s="759" t="n"/>
      <c r="OI218" s="759" t="n"/>
      <c r="OJ218" s="759" t="n"/>
      <c r="OK218" s="759" t="n"/>
      <c r="OL218" s="759" t="n"/>
      <c r="OM218" s="759" t="n"/>
      <c r="ON218" s="759" t="n"/>
      <c r="OO218" s="759" t="n"/>
      <c r="OP218" s="759" t="n"/>
      <c r="OQ218" s="759" t="n"/>
      <c r="OR218" s="759" t="n"/>
      <c r="OS218" s="759" t="n"/>
      <c r="OT218" s="759" t="n"/>
      <c r="OU218" s="759" t="n"/>
    </row>
    <row r="219">
      <c r="A219" s="0" t="n">
        <v>26</v>
      </c>
      <c r="B219" s="0" t="n">
        <v>351</v>
      </c>
      <c r="C219" s="0" t="inlineStr">
        <is>
          <t>가</t>
        </is>
      </c>
      <c r="D219" s="0" t="inlineStr">
        <is>
          <t>한양대</t>
        </is>
      </c>
      <c r="E219" s="232" t="inlineStr">
        <is>
          <t>간호학과</t>
        </is>
      </c>
      <c r="F219" s="0" t="inlineStr">
        <is>
          <t>자연</t>
        </is>
      </c>
      <c r="G219" s="0" t="n">
        <v>1</v>
      </c>
      <c r="H219" s="0" t="n">
        <v>846.109</v>
      </c>
      <c r="I219" s="0" t="n">
        <v>844.288</v>
      </c>
      <c r="J219" s="0" t="n">
        <v>843.355</v>
      </c>
      <c r="K219" s="0" t="n">
        <v>842.265</v>
      </c>
      <c r="L219" s="0" t="n">
        <v>841.316</v>
      </c>
      <c r="M219" s="233" t="inlineStr">
        <is>
          <t>표점/만점</t>
        </is>
      </c>
      <c r="N219" s="233" t="inlineStr">
        <is>
          <t>변표/만점</t>
        </is>
      </c>
      <c r="O219" s="3" t="inlineStr">
        <is>
          <t>가152</t>
        </is>
      </c>
      <c r="BM219" s="759" t="n"/>
      <c r="BN219" s="759" t="n"/>
      <c r="BO219" s="759" t="n"/>
      <c r="BP219" s="759" t="n"/>
      <c r="BQ219" s="759" t="n"/>
      <c r="BR219" s="759" t="n"/>
      <c r="BS219" s="759" t="n"/>
      <c r="BT219" s="759" t="n"/>
      <c r="BU219" s="759" t="n"/>
      <c r="BV219" s="759" t="n"/>
      <c r="BW219" s="759" t="n"/>
      <c r="BX219" s="759" t="n"/>
      <c r="BY219" s="759" t="n"/>
      <c r="BZ219" s="759" t="n"/>
      <c r="CA219" s="759" t="n"/>
      <c r="ER219" s="759" t="n"/>
      <c r="ES219" s="759" t="n"/>
      <c r="ET219" s="759" t="n"/>
      <c r="EU219" s="759" t="n"/>
      <c r="EV219" s="759" t="n"/>
      <c r="EW219" s="759" t="n"/>
      <c r="EX219" s="759" t="n"/>
      <c r="EY219" s="759" t="n"/>
      <c r="EZ219" s="759" t="n"/>
      <c r="FA219" s="759" t="n"/>
      <c r="FB219" s="759" t="n"/>
      <c r="FC219" s="759" t="n"/>
      <c r="FD219" s="759" t="n"/>
      <c r="FE219" s="759" t="n"/>
      <c r="FF219" s="759" t="n"/>
      <c r="HW219" s="759" t="n"/>
      <c r="HX219" s="759" t="n"/>
      <c r="HY219" s="759" t="n"/>
      <c r="HZ219" s="759" t="n"/>
      <c r="IA219" s="759" t="n"/>
      <c r="IB219" s="759" t="n"/>
      <c r="IC219" s="759" t="n"/>
      <c r="ID219" s="759" t="n"/>
      <c r="IE219" s="759" t="n"/>
      <c r="IF219" s="759" t="n"/>
      <c r="IG219" s="759" t="n"/>
      <c r="IH219" s="759" t="n"/>
      <c r="II219" s="759" t="n"/>
      <c r="IJ219" s="759" t="n"/>
      <c r="IK219" s="759" t="n"/>
      <c r="LB219" s="759" t="n"/>
      <c r="LC219" s="759" t="n"/>
      <c r="LD219" s="759" t="n"/>
      <c r="LE219" s="759" t="n"/>
      <c r="LF219" s="759" t="n"/>
      <c r="LG219" s="759" t="n"/>
      <c r="LH219" s="759" t="n"/>
      <c r="LI219" s="759" t="n"/>
      <c r="LJ219" s="759" t="n"/>
      <c r="LK219" s="759" t="n"/>
      <c r="LL219" s="759" t="n"/>
      <c r="LM219" s="759" t="n"/>
      <c r="LN219" s="759" t="n"/>
      <c r="LO219" s="759" t="n"/>
      <c r="LP219" s="759" t="n"/>
      <c r="OG219" s="759" t="n"/>
      <c r="OH219" s="759" t="n"/>
      <c r="OI219" s="759" t="n"/>
      <c r="OJ219" s="759" t="n"/>
      <c r="OK219" s="759" t="n"/>
      <c r="OL219" s="759" t="n"/>
      <c r="OM219" s="759" t="n"/>
      <c r="ON219" s="759" t="n"/>
      <c r="OO219" s="759" t="n"/>
      <c r="OP219" s="759" t="n"/>
      <c r="OQ219" s="759" t="n"/>
      <c r="OR219" s="759" t="n"/>
      <c r="OS219" s="759" t="n"/>
      <c r="OT219" s="759" t="n"/>
      <c r="OU219" s="759" t="n"/>
    </row>
    <row r="220">
      <c r="A220" s="0" t="n">
        <v>26</v>
      </c>
      <c r="B220" s="0" t="n">
        <v>327</v>
      </c>
      <c r="C220" s="0" t="inlineStr">
        <is>
          <t>가</t>
        </is>
      </c>
      <c r="D220" s="0" t="inlineStr">
        <is>
          <t>한양대</t>
        </is>
      </c>
      <c r="E220" s="232" t="inlineStr">
        <is>
          <t>수학교육과</t>
        </is>
      </c>
      <c r="F220" s="0" t="inlineStr">
        <is>
          <t>자연</t>
        </is>
      </c>
      <c r="G220" s="0" t="n">
        <v>1</v>
      </c>
      <c r="H220" s="0" t="n">
        <v>836.539</v>
      </c>
      <c r="I220" s="0" t="n">
        <v>834.888</v>
      </c>
      <c r="J220" s="0" t="n">
        <v>834.029</v>
      </c>
      <c r="K220" s="0" t="n">
        <v>832.0410000000001</v>
      </c>
      <c r="L220" s="0" t="n">
        <v>830.014</v>
      </c>
      <c r="M220" s="233" t="inlineStr">
        <is>
          <t>표점/만점</t>
        </is>
      </c>
      <c r="N220" s="233" t="inlineStr">
        <is>
          <t>변표/만점</t>
        </is>
      </c>
      <c r="O220" s="3" t="inlineStr">
        <is>
          <t>가153</t>
        </is>
      </c>
      <c r="BM220" s="759" t="n"/>
      <c r="BN220" s="759" t="n"/>
      <c r="BO220" s="759" t="n"/>
      <c r="BP220" s="759" t="n"/>
      <c r="BQ220" s="759" t="n"/>
      <c r="BR220" s="759" t="n"/>
      <c r="BS220" s="759" t="n"/>
      <c r="BT220" s="759" t="n"/>
      <c r="BU220" s="759" t="n"/>
      <c r="BV220" s="759" t="n"/>
      <c r="BW220" s="759" t="n"/>
      <c r="BX220" s="759" t="n"/>
      <c r="BY220" s="759" t="n"/>
      <c r="BZ220" s="759" t="n"/>
      <c r="CA220" s="759" t="n"/>
      <c r="ER220" s="759" t="n"/>
      <c r="ES220" s="759" t="n"/>
      <c r="ET220" s="759" t="n"/>
      <c r="EU220" s="759" t="n"/>
      <c r="EV220" s="759" t="n"/>
      <c r="EW220" s="759" t="n"/>
      <c r="EX220" s="759" t="n"/>
      <c r="EY220" s="759" t="n"/>
      <c r="EZ220" s="759" t="n"/>
      <c r="FA220" s="759" t="n"/>
      <c r="FB220" s="759" t="n"/>
      <c r="FC220" s="759" t="n"/>
      <c r="FD220" s="759" t="n"/>
      <c r="FE220" s="759" t="n"/>
      <c r="FF220" s="759" t="n"/>
      <c r="HW220" s="759" t="n"/>
      <c r="HX220" s="759" t="n"/>
      <c r="HY220" s="759" t="n"/>
      <c r="HZ220" s="759" t="n"/>
      <c r="IA220" s="759" t="n"/>
      <c r="IB220" s="759" t="n"/>
      <c r="IC220" s="759" t="n"/>
      <c r="ID220" s="759" t="n"/>
      <c r="IE220" s="759" t="n"/>
      <c r="IF220" s="759" t="n"/>
      <c r="IG220" s="759" t="n"/>
      <c r="IH220" s="759" t="n"/>
      <c r="II220" s="759" t="n"/>
      <c r="IJ220" s="759" t="n"/>
      <c r="IK220" s="759" t="n"/>
      <c r="LB220" s="759" t="n"/>
      <c r="LC220" s="759" t="n"/>
      <c r="LD220" s="759" t="n"/>
      <c r="LE220" s="759" t="n"/>
      <c r="LF220" s="759" t="n"/>
      <c r="LG220" s="759" t="n"/>
      <c r="LH220" s="759" t="n"/>
      <c r="LI220" s="759" t="n"/>
      <c r="LJ220" s="759" t="n"/>
      <c r="LK220" s="759" t="n"/>
      <c r="LL220" s="759" t="n"/>
      <c r="LM220" s="759" t="n"/>
      <c r="LN220" s="759" t="n"/>
      <c r="LO220" s="759" t="n"/>
      <c r="LP220" s="759" t="n"/>
      <c r="OG220" s="759" t="n"/>
      <c r="OH220" s="759" t="n"/>
      <c r="OI220" s="759" t="n"/>
      <c r="OJ220" s="759" t="n"/>
      <c r="OK220" s="759" t="n"/>
      <c r="OL220" s="759" t="n"/>
      <c r="OM220" s="759" t="n"/>
      <c r="ON220" s="759" t="n"/>
      <c r="OO220" s="759" t="n"/>
      <c r="OP220" s="759" t="n"/>
      <c r="OQ220" s="759" t="n"/>
      <c r="OR220" s="759" t="n"/>
      <c r="OS220" s="759" t="n"/>
      <c r="OT220" s="759" t="n"/>
      <c r="OU220" s="759" t="n"/>
    </row>
    <row r="221">
      <c r="A221" s="0" t="n">
        <v>28</v>
      </c>
      <c r="B221" s="0" t="n">
        <v>349</v>
      </c>
      <c r="C221" s="0" t="inlineStr">
        <is>
          <t>가</t>
        </is>
      </c>
      <c r="D221" s="0" t="inlineStr">
        <is>
          <t>한양대</t>
        </is>
      </c>
      <c r="E221" s="232" t="inlineStr">
        <is>
          <t>국어교육과</t>
        </is>
      </c>
      <c r="F221" s="0" t="inlineStr">
        <is>
          <t>통합</t>
        </is>
      </c>
      <c r="G221" s="0" t="n">
        <v>1</v>
      </c>
      <c r="H221" s="0" t="n">
        <v>844.0650000000001</v>
      </c>
      <c r="I221" s="0" t="n">
        <v>843.167</v>
      </c>
      <c r="J221" s="0" t="n">
        <v>842.374</v>
      </c>
      <c r="K221" s="0" t="n">
        <v>840.971</v>
      </c>
      <c r="L221" s="0" t="n">
        <v>840.485</v>
      </c>
      <c r="M221" s="233" t="inlineStr">
        <is>
          <t>표점/만점</t>
        </is>
      </c>
      <c r="N221" s="233" t="inlineStr">
        <is>
          <t>변표/만점</t>
        </is>
      </c>
      <c r="O221" s="3" t="inlineStr">
        <is>
          <t>가154</t>
        </is>
      </c>
      <c r="BM221" s="759" t="n"/>
      <c r="BN221" s="759" t="n"/>
      <c r="BO221" s="759" t="n"/>
      <c r="BP221" s="759" t="n"/>
      <c r="BQ221" s="759" t="n"/>
      <c r="BR221" s="759" t="n"/>
      <c r="BS221" s="759" t="n"/>
      <c r="BT221" s="759" t="n"/>
      <c r="BU221" s="759" t="n"/>
      <c r="BV221" s="759" t="n"/>
      <c r="BW221" s="759" t="n"/>
      <c r="BX221" s="759" t="n"/>
      <c r="BY221" s="759" t="n"/>
      <c r="BZ221" s="759" t="n"/>
      <c r="CA221" s="759" t="n"/>
      <c r="ER221" s="759" t="n"/>
      <c r="ES221" s="759" t="n"/>
      <c r="ET221" s="759" t="n"/>
      <c r="EU221" s="759" t="n"/>
      <c r="EV221" s="759" t="n"/>
      <c r="EW221" s="759" t="n"/>
      <c r="EX221" s="759" t="n"/>
      <c r="EY221" s="759" t="n"/>
      <c r="EZ221" s="759" t="n"/>
      <c r="FA221" s="759" t="n"/>
      <c r="FB221" s="759" t="n"/>
      <c r="FC221" s="759" t="n"/>
      <c r="FD221" s="759" t="n"/>
      <c r="FE221" s="759" t="n"/>
      <c r="FF221" s="759" t="n"/>
      <c r="HW221" s="759" t="n"/>
      <c r="HX221" s="759" t="n"/>
      <c r="HY221" s="759" t="n"/>
      <c r="HZ221" s="759" t="n"/>
      <c r="IA221" s="759" t="n"/>
      <c r="IB221" s="759" t="n"/>
      <c r="IC221" s="759" t="n"/>
      <c r="ID221" s="759" t="n"/>
      <c r="IE221" s="759" t="n"/>
      <c r="IF221" s="759" t="n"/>
      <c r="IG221" s="759" t="n"/>
      <c r="IH221" s="759" t="n"/>
      <c r="II221" s="759" t="n"/>
      <c r="IJ221" s="759" t="n"/>
      <c r="IK221" s="759" t="n"/>
      <c r="LB221" s="759" t="n"/>
      <c r="LC221" s="759" t="n"/>
      <c r="LD221" s="759" t="n"/>
      <c r="LE221" s="759" t="n"/>
      <c r="LF221" s="759" t="n"/>
      <c r="LG221" s="759" t="n"/>
      <c r="LH221" s="759" t="n"/>
      <c r="LI221" s="759" t="n"/>
      <c r="LJ221" s="759" t="n"/>
      <c r="LK221" s="759" t="n"/>
      <c r="LL221" s="759" t="n"/>
      <c r="LM221" s="759" t="n"/>
      <c r="LN221" s="759" t="n"/>
      <c r="LO221" s="759" t="n"/>
      <c r="LP221" s="759" t="n"/>
      <c r="OG221" s="759" t="n"/>
      <c r="OH221" s="759" t="n"/>
      <c r="OI221" s="759" t="n"/>
      <c r="OJ221" s="759" t="n"/>
      <c r="OK221" s="759" t="n"/>
      <c r="OL221" s="759" t="n"/>
      <c r="OM221" s="759" t="n"/>
      <c r="ON221" s="759" t="n"/>
      <c r="OO221" s="759" t="n"/>
      <c r="OP221" s="759" t="n"/>
      <c r="OQ221" s="759" t="n"/>
      <c r="OR221" s="759" t="n"/>
      <c r="OS221" s="759" t="n"/>
      <c r="OT221" s="759" t="n"/>
      <c r="OU221" s="759" t="n"/>
    </row>
    <row r="222">
      <c r="A222" s="0" t="n">
        <v>29</v>
      </c>
      <c r="B222" s="0" t="n">
        <v>344</v>
      </c>
      <c r="C222" s="0" t="inlineStr">
        <is>
          <t>가</t>
        </is>
      </c>
      <c r="D222" s="0" t="inlineStr">
        <is>
          <t>한양대</t>
        </is>
      </c>
      <c r="E222" s="232" t="inlineStr">
        <is>
          <t>경제금융학부</t>
        </is>
      </c>
      <c r="F222" s="0" t="inlineStr">
        <is>
          <t>통합</t>
        </is>
      </c>
      <c r="G222" s="0" t="n">
        <v>1</v>
      </c>
      <c r="H222" s="0" t="n">
        <v>844.76</v>
      </c>
      <c r="I222" s="0" t="n">
        <v>842.619</v>
      </c>
      <c r="J222" s="0" t="n">
        <v>840.907</v>
      </c>
      <c r="K222" s="0" t="n">
        <v>837.529</v>
      </c>
      <c r="L222" s="0" t="n">
        <v>835.353</v>
      </c>
      <c r="M222" s="233" t="inlineStr">
        <is>
          <t>표점/만점</t>
        </is>
      </c>
      <c r="N222" s="233" t="inlineStr">
        <is>
          <t>변표/만점</t>
        </is>
      </c>
      <c r="O222" s="3" t="inlineStr">
        <is>
          <t>가155</t>
        </is>
      </c>
      <c r="BM222" s="759" t="n"/>
      <c r="BN222" s="759" t="n"/>
      <c r="BO222" s="759" t="n"/>
      <c r="BP222" s="759" t="n"/>
      <c r="BQ222" s="759" t="n"/>
      <c r="BR222" s="759" t="n"/>
      <c r="BS222" s="759" t="n"/>
      <c r="BT222" s="759" t="n"/>
      <c r="BU222" s="759" t="n"/>
      <c r="BV222" s="759" t="n"/>
      <c r="BW222" s="759" t="n"/>
      <c r="BX222" s="759" t="n"/>
      <c r="BY222" s="759" t="n"/>
      <c r="BZ222" s="759" t="n"/>
      <c r="CA222" s="759" t="n"/>
      <c r="ER222" s="759" t="n"/>
      <c r="ES222" s="759" t="n"/>
      <c r="ET222" s="759" t="n"/>
      <c r="EU222" s="759" t="n"/>
      <c r="EV222" s="759" t="n"/>
      <c r="EW222" s="759" t="n"/>
      <c r="EX222" s="759" t="n"/>
      <c r="EY222" s="759" t="n"/>
      <c r="EZ222" s="759" t="n"/>
      <c r="FA222" s="759" t="n"/>
      <c r="FB222" s="759" t="n"/>
      <c r="FC222" s="759" t="n"/>
      <c r="FD222" s="759" t="n"/>
      <c r="FE222" s="759" t="n"/>
      <c r="FF222" s="759" t="n"/>
      <c r="HW222" s="759" t="n"/>
      <c r="HX222" s="759" t="n"/>
      <c r="HY222" s="759" t="n"/>
      <c r="HZ222" s="759" t="n"/>
      <c r="IA222" s="759" t="n"/>
      <c r="IB222" s="759" t="n"/>
      <c r="IC222" s="759" t="n"/>
      <c r="ID222" s="759" t="n"/>
      <c r="IE222" s="759" t="n"/>
      <c r="IF222" s="759" t="n"/>
      <c r="IG222" s="759" t="n"/>
      <c r="IH222" s="759" t="n"/>
      <c r="II222" s="759" t="n"/>
      <c r="IJ222" s="759" t="n"/>
      <c r="IK222" s="759" t="n"/>
      <c r="LB222" s="759" t="n"/>
      <c r="LC222" s="759" t="n"/>
      <c r="LD222" s="759" t="n"/>
      <c r="LE222" s="759" t="n"/>
      <c r="LF222" s="759" t="n"/>
      <c r="LG222" s="759" t="n"/>
      <c r="LH222" s="759" t="n"/>
      <c r="LI222" s="759" t="n"/>
      <c r="LJ222" s="759" t="n"/>
      <c r="LK222" s="759" t="n"/>
      <c r="LL222" s="759" t="n"/>
      <c r="LM222" s="759" t="n"/>
      <c r="LN222" s="759" t="n"/>
      <c r="LO222" s="759" t="n"/>
      <c r="LP222" s="759" t="n"/>
      <c r="OG222" s="759" t="n"/>
      <c r="OH222" s="759" t="n"/>
      <c r="OI222" s="759" t="n"/>
      <c r="OJ222" s="759" t="n"/>
      <c r="OK222" s="759" t="n"/>
      <c r="OL222" s="759" t="n"/>
      <c r="OM222" s="759" t="n"/>
      <c r="ON222" s="759" t="n"/>
      <c r="OO222" s="759" t="n"/>
      <c r="OP222" s="759" t="n"/>
      <c r="OQ222" s="759" t="n"/>
      <c r="OR222" s="759" t="n"/>
      <c r="OS222" s="759" t="n"/>
      <c r="OT222" s="759" t="n"/>
      <c r="OU222" s="759" t="n"/>
    </row>
    <row r="223">
      <c r="A223" s="0" t="n">
        <v>28</v>
      </c>
      <c r="B223" s="0" t="n">
        <v>337</v>
      </c>
      <c r="C223" s="0" t="inlineStr">
        <is>
          <t>가</t>
        </is>
      </c>
      <c r="D223" s="0" t="inlineStr">
        <is>
          <t>한양대</t>
        </is>
      </c>
      <c r="E223" s="232" t="inlineStr">
        <is>
          <t>정치외교학과</t>
        </is>
      </c>
      <c r="F223" s="0" t="inlineStr">
        <is>
          <t>통합</t>
        </is>
      </c>
      <c r="G223" s="0" t="n">
        <v>1</v>
      </c>
      <c r="H223" s="0" t="n">
        <v>843.653</v>
      </c>
      <c r="I223" s="0" t="n">
        <v>842.585</v>
      </c>
      <c r="J223" s="0" t="n">
        <v>841.534</v>
      </c>
      <c r="K223" s="0" t="n">
        <v>840.21</v>
      </c>
      <c r="L223" s="0" t="n">
        <v>839.4109999999999</v>
      </c>
      <c r="M223" s="233" t="inlineStr">
        <is>
          <t>표점/만점</t>
        </is>
      </c>
      <c r="N223" s="233" t="inlineStr">
        <is>
          <t>변표/만점</t>
        </is>
      </c>
      <c r="O223" s="3" t="inlineStr">
        <is>
          <t>가156</t>
        </is>
      </c>
      <c r="BM223" s="759" t="n"/>
      <c r="BN223" s="759" t="n"/>
      <c r="BO223" s="759" t="n"/>
      <c r="BP223" s="759" t="n"/>
      <c r="BQ223" s="759" t="n"/>
      <c r="BR223" s="759" t="n"/>
      <c r="BS223" s="759" t="n"/>
      <c r="BT223" s="759" t="n"/>
      <c r="BU223" s="759" t="n"/>
      <c r="BV223" s="759" t="n"/>
      <c r="BW223" s="759" t="n"/>
      <c r="BX223" s="759" t="n"/>
      <c r="BY223" s="759" t="n"/>
      <c r="BZ223" s="759" t="n"/>
      <c r="CA223" s="759" t="n"/>
      <c r="ER223" s="759" t="n"/>
      <c r="ES223" s="759" t="n"/>
      <c r="ET223" s="759" t="n"/>
      <c r="EU223" s="759" t="n"/>
      <c r="EV223" s="759" t="n"/>
      <c r="EW223" s="759" t="n"/>
      <c r="EX223" s="759" t="n"/>
      <c r="EY223" s="759" t="n"/>
      <c r="EZ223" s="759" t="n"/>
      <c r="FA223" s="759" t="n"/>
      <c r="FB223" s="759" t="n"/>
      <c r="FC223" s="759" t="n"/>
      <c r="FD223" s="759" t="n"/>
      <c r="FE223" s="759" t="n"/>
      <c r="FF223" s="759" t="n"/>
      <c r="HW223" s="759" t="n"/>
      <c r="HX223" s="759" t="n"/>
      <c r="HY223" s="759" t="n"/>
      <c r="HZ223" s="759" t="n"/>
      <c r="IA223" s="759" t="n"/>
      <c r="IB223" s="759" t="n"/>
      <c r="IC223" s="759" t="n"/>
      <c r="ID223" s="759" t="n"/>
      <c r="IE223" s="759" t="n"/>
      <c r="IF223" s="759" t="n"/>
      <c r="IG223" s="759" t="n"/>
      <c r="IH223" s="759" t="n"/>
      <c r="II223" s="759" t="n"/>
      <c r="IJ223" s="759" t="n"/>
      <c r="IK223" s="759" t="n"/>
      <c r="LB223" s="759" t="n"/>
      <c r="LC223" s="759" t="n"/>
      <c r="LD223" s="759" t="n"/>
      <c r="LE223" s="759" t="n"/>
      <c r="LF223" s="759" t="n"/>
      <c r="LG223" s="759" t="n"/>
      <c r="LH223" s="759" t="n"/>
      <c r="LI223" s="759" t="n"/>
      <c r="LJ223" s="759" t="n"/>
      <c r="LK223" s="759" t="n"/>
      <c r="LL223" s="759" t="n"/>
      <c r="LM223" s="759" t="n"/>
      <c r="LN223" s="759" t="n"/>
      <c r="LO223" s="759" t="n"/>
      <c r="LP223" s="759" t="n"/>
      <c r="OG223" s="759" t="n"/>
      <c r="OH223" s="759" t="n"/>
      <c r="OI223" s="759" t="n"/>
      <c r="OJ223" s="759" t="n"/>
      <c r="OK223" s="759" t="n"/>
      <c r="OL223" s="759" t="n"/>
      <c r="OM223" s="759" t="n"/>
      <c r="ON223" s="759" t="n"/>
      <c r="OO223" s="759" t="n"/>
      <c r="OP223" s="759" t="n"/>
      <c r="OQ223" s="759" t="n"/>
      <c r="OR223" s="759" t="n"/>
      <c r="OS223" s="759" t="n"/>
      <c r="OT223" s="759" t="n"/>
      <c r="OU223" s="759" t="n"/>
    </row>
    <row r="224">
      <c r="A224" s="0" t="n">
        <v>28</v>
      </c>
      <c r="B224" s="0" t="n">
        <v>348</v>
      </c>
      <c r="C224" s="0" t="inlineStr">
        <is>
          <t>가</t>
        </is>
      </c>
      <c r="D224" s="0" t="inlineStr">
        <is>
          <t>한양대</t>
        </is>
      </c>
      <c r="E224" s="232" t="inlineStr">
        <is>
          <t>교육공학과</t>
        </is>
      </c>
      <c r="F224" s="0" t="inlineStr">
        <is>
          <t>통합</t>
        </is>
      </c>
      <c r="G224" s="0" t="n">
        <v>1</v>
      </c>
      <c r="H224" s="0" t="n">
        <v>842.779</v>
      </c>
      <c r="I224" s="0" t="n">
        <v>842.236</v>
      </c>
      <c r="J224" s="0" t="n">
        <v>840.971</v>
      </c>
      <c r="K224" s="0" t="n">
        <v>839.571</v>
      </c>
      <c r="L224" s="0" t="n">
        <v>839.196</v>
      </c>
      <c r="M224" s="233" t="inlineStr">
        <is>
          <t>표점/만점</t>
        </is>
      </c>
      <c r="N224" s="233" t="inlineStr">
        <is>
          <t>변표/만점</t>
        </is>
      </c>
      <c r="O224" s="3" t="inlineStr">
        <is>
          <t>가157</t>
        </is>
      </c>
      <c r="BM224" s="759" t="n"/>
      <c r="BN224" s="759" t="n"/>
      <c r="BO224" s="759" t="n"/>
      <c r="BP224" s="759" t="n"/>
      <c r="BQ224" s="759" t="n"/>
      <c r="BR224" s="759" t="n"/>
      <c r="BS224" s="759" t="n"/>
      <c r="BT224" s="759" t="n"/>
      <c r="BU224" s="759" t="n"/>
      <c r="BV224" s="759" t="n"/>
      <c r="BW224" s="759" t="n"/>
      <c r="BX224" s="759" t="n"/>
      <c r="BY224" s="759" t="n"/>
      <c r="BZ224" s="759" t="n"/>
      <c r="CA224" s="759" t="n"/>
      <c r="ER224" s="759" t="n"/>
      <c r="ES224" s="759" t="n"/>
      <c r="ET224" s="759" t="n"/>
      <c r="EU224" s="759" t="n"/>
      <c r="EV224" s="759" t="n"/>
      <c r="EW224" s="759" t="n"/>
      <c r="EX224" s="759" t="n"/>
      <c r="EY224" s="759" t="n"/>
      <c r="EZ224" s="759" t="n"/>
      <c r="FA224" s="759" t="n"/>
      <c r="FB224" s="759" t="n"/>
      <c r="FC224" s="759" t="n"/>
      <c r="FD224" s="759" t="n"/>
      <c r="FE224" s="759" t="n"/>
      <c r="FF224" s="759" t="n"/>
      <c r="HW224" s="759" t="n"/>
      <c r="HX224" s="759" t="n"/>
      <c r="HY224" s="759" t="n"/>
      <c r="HZ224" s="759" t="n"/>
      <c r="IA224" s="759" t="n"/>
      <c r="IB224" s="759" t="n"/>
      <c r="IC224" s="759" t="n"/>
      <c r="ID224" s="759" t="n"/>
      <c r="IE224" s="759" t="n"/>
      <c r="IF224" s="759" t="n"/>
      <c r="IG224" s="759" t="n"/>
      <c r="IH224" s="759" t="n"/>
      <c r="II224" s="759" t="n"/>
      <c r="IJ224" s="759" t="n"/>
      <c r="IK224" s="759" t="n"/>
      <c r="LB224" s="759" t="n"/>
      <c r="LC224" s="759" t="n"/>
      <c r="LD224" s="759" t="n"/>
      <c r="LE224" s="759" t="n"/>
      <c r="LF224" s="759" t="n"/>
      <c r="LG224" s="759" t="n"/>
      <c r="LH224" s="759" t="n"/>
      <c r="LI224" s="759" t="n"/>
      <c r="LJ224" s="759" t="n"/>
      <c r="LK224" s="759" t="n"/>
      <c r="LL224" s="759" t="n"/>
      <c r="LM224" s="759" t="n"/>
      <c r="LN224" s="759" t="n"/>
      <c r="LO224" s="759" t="n"/>
      <c r="LP224" s="759" t="n"/>
      <c r="OG224" s="759" t="n"/>
      <c r="OH224" s="759" t="n"/>
      <c r="OI224" s="759" t="n"/>
      <c r="OJ224" s="759" t="n"/>
      <c r="OK224" s="759" t="n"/>
      <c r="OL224" s="759" t="n"/>
      <c r="OM224" s="759" t="n"/>
      <c r="ON224" s="759" t="n"/>
      <c r="OO224" s="759" t="n"/>
      <c r="OP224" s="759" t="n"/>
      <c r="OQ224" s="759" t="n"/>
      <c r="OR224" s="759" t="n"/>
      <c r="OS224" s="759" t="n"/>
      <c r="OT224" s="759" t="n"/>
      <c r="OU224" s="759" t="n"/>
    </row>
    <row r="225">
      <c r="A225" s="0" t="n">
        <v>29</v>
      </c>
      <c r="B225" s="0" t="n">
        <v>331</v>
      </c>
      <c r="C225" s="0" t="inlineStr">
        <is>
          <t>가</t>
        </is>
      </c>
      <c r="D225" s="0" t="inlineStr">
        <is>
          <t>한양대</t>
        </is>
      </c>
      <c r="E225" s="232" t="inlineStr">
        <is>
          <t>실내건축디자인학과</t>
        </is>
      </c>
      <c r="F225" s="0" t="inlineStr">
        <is>
          <t>통합</t>
        </is>
      </c>
      <c r="G225" s="0" t="n">
        <v>1</v>
      </c>
      <c r="H225" s="0" t="n">
        <v>841.258</v>
      </c>
      <c r="I225" s="0" t="n">
        <v>840.681</v>
      </c>
      <c r="J225" s="0" t="n">
        <v>839.381</v>
      </c>
      <c r="K225" s="0" t="n">
        <v>838.168</v>
      </c>
      <c r="L225" s="0" t="n">
        <v>836.715</v>
      </c>
      <c r="M225" s="233" t="inlineStr">
        <is>
          <t>표점/만점</t>
        </is>
      </c>
      <c r="N225" s="233" t="inlineStr">
        <is>
          <t>변표/만점</t>
        </is>
      </c>
      <c r="O225" s="3" t="inlineStr">
        <is>
          <t>가158</t>
        </is>
      </c>
      <c r="BM225" s="759" t="n"/>
      <c r="BN225" s="759" t="n"/>
      <c r="BO225" s="759" t="n"/>
      <c r="BP225" s="759" t="n"/>
      <c r="BQ225" s="759" t="n"/>
      <c r="BR225" s="759" t="n"/>
      <c r="BS225" s="759" t="n"/>
      <c r="BT225" s="759" t="n"/>
      <c r="BU225" s="759" t="n"/>
      <c r="BV225" s="759" t="n"/>
      <c r="BW225" s="759" t="n"/>
      <c r="BX225" s="759" t="n"/>
      <c r="BY225" s="759" t="n"/>
      <c r="BZ225" s="759" t="n"/>
      <c r="CA225" s="759" t="n"/>
      <c r="ER225" s="759" t="n"/>
      <c r="ES225" s="759" t="n"/>
      <c r="ET225" s="759" t="n"/>
      <c r="EU225" s="759" t="n"/>
      <c r="EV225" s="759" t="n"/>
      <c r="EW225" s="759" t="n"/>
      <c r="EX225" s="759" t="n"/>
      <c r="EY225" s="759" t="n"/>
      <c r="EZ225" s="759" t="n"/>
      <c r="FA225" s="759" t="n"/>
      <c r="FB225" s="759" t="n"/>
      <c r="FC225" s="759" t="n"/>
      <c r="FD225" s="759" t="n"/>
      <c r="FE225" s="759" t="n"/>
      <c r="FF225" s="759" t="n"/>
      <c r="HW225" s="759" t="n"/>
      <c r="HX225" s="759" t="n"/>
      <c r="HY225" s="759" t="n"/>
      <c r="HZ225" s="759" t="n"/>
      <c r="IA225" s="759" t="n"/>
      <c r="IB225" s="759" t="n"/>
      <c r="IC225" s="759" t="n"/>
      <c r="ID225" s="759" t="n"/>
      <c r="IE225" s="759" t="n"/>
      <c r="IF225" s="759" t="n"/>
      <c r="IG225" s="759" t="n"/>
      <c r="IH225" s="759" t="n"/>
      <c r="II225" s="759" t="n"/>
      <c r="IJ225" s="759" t="n"/>
      <c r="IK225" s="759" t="n"/>
      <c r="LB225" s="759" t="n"/>
      <c r="LC225" s="759" t="n"/>
      <c r="LD225" s="759" t="n"/>
      <c r="LE225" s="759" t="n"/>
      <c r="LF225" s="759" t="n"/>
      <c r="LG225" s="759" t="n"/>
      <c r="LH225" s="759" t="n"/>
      <c r="LI225" s="759" t="n"/>
      <c r="LJ225" s="759" t="n"/>
      <c r="LK225" s="759" t="n"/>
      <c r="LL225" s="759" t="n"/>
      <c r="LM225" s="759" t="n"/>
      <c r="LN225" s="759" t="n"/>
      <c r="LO225" s="759" t="n"/>
      <c r="LP225" s="759" t="n"/>
      <c r="OG225" s="759" t="n"/>
      <c r="OH225" s="759" t="n"/>
      <c r="OI225" s="759" t="n"/>
      <c r="OJ225" s="759" t="n"/>
      <c r="OK225" s="759" t="n"/>
      <c r="OL225" s="759" t="n"/>
      <c r="OM225" s="759" t="n"/>
      <c r="ON225" s="759" t="n"/>
      <c r="OO225" s="759" t="n"/>
      <c r="OP225" s="759" t="n"/>
      <c r="OQ225" s="759" t="n"/>
      <c r="OR225" s="759" t="n"/>
      <c r="OS225" s="759" t="n"/>
      <c r="OT225" s="759" t="n"/>
      <c r="OU225" s="759" t="n"/>
    </row>
    <row r="226">
      <c r="A226" s="0" t="n">
        <v>28</v>
      </c>
      <c r="B226" s="0" t="n">
        <v>336</v>
      </c>
      <c r="C226" s="0" t="inlineStr">
        <is>
          <t>가</t>
        </is>
      </c>
      <c r="D226" s="0" t="inlineStr">
        <is>
          <t>한양대</t>
        </is>
      </c>
      <c r="E226" s="232" t="inlineStr">
        <is>
          <t>철학과</t>
        </is>
      </c>
      <c r="F226" s="0" t="inlineStr">
        <is>
          <t>통합</t>
        </is>
      </c>
      <c r="G226" s="0" t="n">
        <v>1</v>
      </c>
      <c r="H226" s="0" t="n">
        <v>844.862</v>
      </c>
      <c r="I226" s="0" t="n">
        <v>842.585</v>
      </c>
      <c r="J226" s="0" t="n">
        <v>840.776</v>
      </c>
      <c r="K226" s="0" t="n">
        <v>837.559</v>
      </c>
      <c r="L226" s="0" t="n">
        <v>835.056</v>
      </c>
      <c r="M226" s="233" t="inlineStr">
        <is>
          <t>표점/만점</t>
        </is>
      </c>
      <c r="N226" s="233" t="inlineStr">
        <is>
          <t>변표/만점</t>
        </is>
      </c>
      <c r="O226" s="3" t="inlineStr">
        <is>
          <t>가159</t>
        </is>
      </c>
      <c r="BM226" s="759" t="n"/>
      <c r="BN226" s="759" t="n"/>
      <c r="BO226" s="759" t="n"/>
      <c r="BP226" s="759" t="n"/>
      <c r="BQ226" s="759" t="n"/>
      <c r="BR226" s="759" t="n"/>
      <c r="BS226" s="759" t="n"/>
      <c r="BT226" s="759" t="n"/>
      <c r="BU226" s="759" t="n"/>
      <c r="BV226" s="759" t="n"/>
      <c r="BW226" s="759" t="n"/>
      <c r="BX226" s="759" t="n"/>
      <c r="BY226" s="759" t="n"/>
      <c r="BZ226" s="759" t="n"/>
      <c r="CA226" s="759" t="n"/>
      <c r="ER226" s="759" t="n"/>
      <c r="ES226" s="759" t="n"/>
      <c r="ET226" s="759" t="n"/>
      <c r="EU226" s="759" t="n"/>
      <c r="EV226" s="759" t="n"/>
      <c r="EW226" s="759" t="n"/>
      <c r="EX226" s="759" t="n"/>
      <c r="EY226" s="759" t="n"/>
      <c r="EZ226" s="759" t="n"/>
      <c r="FA226" s="759" t="n"/>
      <c r="FB226" s="759" t="n"/>
      <c r="FC226" s="759" t="n"/>
      <c r="FD226" s="759" t="n"/>
      <c r="FE226" s="759" t="n"/>
      <c r="FF226" s="759" t="n"/>
      <c r="HW226" s="759" t="n"/>
      <c r="HX226" s="759" t="n"/>
      <c r="HY226" s="759" t="n"/>
      <c r="HZ226" s="759" t="n"/>
      <c r="IA226" s="759" t="n"/>
      <c r="IB226" s="759" t="n"/>
      <c r="IC226" s="759" t="n"/>
      <c r="ID226" s="759" t="n"/>
      <c r="IE226" s="759" t="n"/>
      <c r="IF226" s="759" t="n"/>
      <c r="IG226" s="759" t="n"/>
      <c r="IH226" s="759" t="n"/>
      <c r="II226" s="759" t="n"/>
      <c r="IJ226" s="759" t="n"/>
      <c r="IK226" s="759" t="n"/>
      <c r="LB226" s="759" t="n"/>
      <c r="LC226" s="759" t="n"/>
      <c r="LD226" s="759" t="n"/>
      <c r="LE226" s="759" t="n"/>
      <c r="LF226" s="759" t="n"/>
      <c r="LG226" s="759" t="n"/>
      <c r="LH226" s="759" t="n"/>
      <c r="LI226" s="759" t="n"/>
      <c r="LJ226" s="759" t="n"/>
      <c r="LK226" s="759" t="n"/>
      <c r="LL226" s="759" t="n"/>
      <c r="LM226" s="759" t="n"/>
      <c r="LN226" s="759" t="n"/>
      <c r="LO226" s="759" t="n"/>
      <c r="LP226" s="759" t="n"/>
      <c r="OG226" s="759" t="n"/>
      <c r="OH226" s="759" t="n"/>
      <c r="OI226" s="759" t="n"/>
      <c r="OJ226" s="759" t="n"/>
      <c r="OK226" s="759" t="n"/>
      <c r="OL226" s="759" t="n"/>
      <c r="OM226" s="759" t="n"/>
      <c r="ON226" s="759" t="n"/>
      <c r="OO226" s="759" t="n"/>
      <c r="OP226" s="759" t="n"/>
      <c r="OQ226" s="759" t="n"/>
      <c r="OR226" s="759" t="n"/>
      <c r="OS226" s="759" t="n"/>
      <c r="OT226" s="759" t="n"/>
      <c r="OU226" s="759" t="n"/>
    </row>
    <row r="227">
      <c r="A227" s="0" t="n">
        <v>28</v>
      </c>
      <c r="B227" s="0" t="n">
        <v>332</v>
      </c>
      <c r="C227" s="0" t="inlineStr">
        <is>
          <t>가</t>
        </is>
      </c>
      <c r="D227" s="0" t="inlineStr">
        <is>
          <t>한양대</t>
        </is>
      </c>
      <c r="E227" s="232" t="inlineStr">
        <is>
          <t>국제학부</t>
        </is>
      </c>
      <c r="F227" s="0" t="inlineStr">
        <is>
          <t>통합</t>
        </is>
      </c>
      <c r="G227" s="0" t="n">
        <v>1</v>
      </c>
      <c r="H227" s="0" t="n">
        <v>842.447</v>
      </c>
      <c r="I227" s="0" t="n">
        <v>841.534</v>
      </c>
      <c r="J227" s="0" t="n">
        <v>840.485</v>
      </c>
      <c r="K227" s="0" t="n">
        <v>839.196</v>
      </c>
      <c r="L227" s="0" t="n">
        <v>837.559</v>
      </c>
      <c r="M227" s="233" t="inlineStr">
        <is>
          <t>표점/만점</t>
        </is>
      </c>
      <c r="N227" s="233" t="inlineStr">
        <is>
          <t>변표/만점</t>
        </is>
      </c>
      <c r="O227" s="3" t="inlineStr">
        <is>
          <t>가160</t>
        </is>
      </c>
      <c r="BM227" s="759" t="n"/>
      <c r="BN227" s="759" t="n"/>
      <c r="BO227" s="759" t="n"/>
      <c r="BP227" s="759" t="n"/>
      <c r="BQ227" s="759" t="n"/>
      <c r="BR227" s="759" t="n"/>
      <c r="BS227" s="759" t="n"/>
      <c r="BT227" s="759" t="n"/>
      <c r="BU227" s="759" t="n"/>
      <c r="BV227" s="759" t="n"/>
      <c r="BW227" s="759" t="n"/>
      <c r="BX227" s="759" t="n"/>
      <c r="BY227" s="759" t="n"/>
      <c r="BZ227" s="759" t="n"/>
      <c r="CA227" s="759" t="n"/>
      <c r="ER227" s="759" t="n"/>
      <c r="ES227" s="759" t="n"/>
      <c r="ET227" s="759" t="n"/>
      <c r="EU227" s="759" t="n"/>
      <c r="EV227" s="759" t="n"/>
      <c r="EW227" s="759" t="n"/>
      <c r="EX227" s="759" t="n"/>
      <c r="EY227" s="759" t="n"/>
      <c r="EZ227" s="759" t="n"/>
      <c r="FA227" s="759" t="n"/>
      <c r="FB227" s="759" t="n"/>
      <c r="FC227" s="759" t="n"/>
      <c r="FD227" s="759" t="n"/>
      <c r="FE227" s="759" t="n"/>
      <c r="FF227" s="759" t="n"/>
      <c r="HW227" s="759" t="n"/>
      <c r="HX227" s="759" t="n"/>
      <c r="HY227" s="759" t="n"/>
      <c r="HZ227" s="759" t="n"/>
      <c r="IA227" s="759" t="n"/>
      <c r="IB227" s="759" t="n"/>
      <c r="IC227" s="759" t="n"/>
      <c r="ID227" s="759" t="n"/>
      <c r="IE227" s="759" t="n"/>
      <c r="IF227" s="759" t="n"/>
      <c r="IG227" s="759" t="n"/>
      <c r="IH227" s="759" t="n"/>
      <c r="II227" s="759" t="n"/>
      <c r="IJ227" s="759" t="n"/>
      <c r="IK227" s="759" t="n"/>
      <c r="LB227" s="759" t="n"/>
      <c r="LC227" s="759" t="n"/>
      <c r="LD227" s="759" t="n"/>
      <c r="LE227" s="759" t="n"/>
      <c r="LF227" s="759" t="n"/>
      <c r="LG227" s="759" t="n"/>
      <c r="LH227" s="759" t="n"/>
      <c r="LI227" s="759" t="n"/>
      <c r="LJ227" s="759" t="n"/>
      <c r="LK227" s="759" t="n"/>
      <c r="LL227" s="759" t="n"/>
      <c r="LM227" s="759" t="n"/>
      <c r="LN227" s="759" t="n"/>
      <c r="LO227" s="759" t="n"/>
      <c r="LP227" s="759" t="n"/>
      <c r="OG227" s="759" t="n"/>
      <c r="OH227" s="759" t="n"/>
      <c r="OI227" s="759" t="n"/>
      <c r="OJ227" s="759" t="n"/>
      <c r="OK227" s="759" t="n"/>
      <c r="OL227" s="759" t="n"/>
      <c r="OM227" s="759" t="n"/>
      <c r="ON227" s="759" t="n"/>
      <c r="OO227" s="759" t="n"/>
      <c r="OP227" s="759" t="n"/>
      <c r="OQ227" s="759" t="n"/>
      <c r="OR227" s="759" t="n"/>
      <c r="OS227" s="759" t="n"/>
      <c r="OT227" s="759" t="n"/>
      <c r="OU227" s="759" t="n"/>
    </row>
    <row r="228">
      <c r="A228" s="0" t="n">
        <v>28</v>
      </c>
      <c r="B228" s="0" t="n">
        <v>334</v>
      </c>
      <c r="C228" s="0" t="inlineStr">
        <is>
          <t>가</t>
        </is>
      </c>
      <c r="D228" s="0" t="inlineStr">
        <is>
          <t>한양대</t>
        </is>
      </c>
      <c r="E228" s="232" t="inlineStr">
        <is>
          <t>영어영문학과</t>
        </is>
      </c>
      <c r="F228" s="0" t="inlineStr">
        <is>
          <t>통합</t>
        </is>
      </c>
      <c r="G228" s="0" t="n">
        <v>1</v>
      </c>
      <c r="H228" s="0" t="n">
        <v>842.447</v>
      </c>
      <c r="I228" s="0" t="n">
        <v>841.534</v>
      </c>
      <c r="J228" s="0" t="n">
        <v>840.485</v>
      </c>
      <c r="K228" s="0" t="n">
        <v>839.196</v>
      </c>
      <c r="L228" s="0" t="n">
        <v>838.864</v>
      </c>
      <c r="M228" s="233" t="inlineStr">
        <is>
          <t>표점/만점</t>
        </is>
      </c>
      <c r="N228" s="233" t="inlineStr">
        <is>
          <t>변표/만점</t>
        </is>
      </c>
      <c r="O228" s="3" t="inlineStr">
        <is>
          <t>가161</t>
        </is>
      </c>
      <c r="BM228" s="759" t="n"/>
      <c r="BN228" s="759" t="n"/>
      <c r="BO228" s="759" t="n"/>
      <c r="BP228" s="759" t="n"/>
      <c r="BQ228" s="759" t="n"/>
      <c r="BR228" s="759" t="n"/>
      <c r="BS228" s="759" t="n"/>
      <c r="BT228" s="759" t="n"/>
      <c r="BU228" s="759" t="n"/>
      <c r="BV228" s="759" t="n"/>
      <c r="BW228" s="759" t="n"/>
      <c r="BX228" s="759" t="n"/>
      <c r="BY228" s="759" t="n"/>
      <c r="BZ228" s="759" t="n"/>
      <c r="CA228" s="759" t="n"/>
      <c r="ER228" s="759" t="n"/>
      <c r="ES228" s="759" t="n"/>
      <c r="ET228" s="759" t="n"/>
      <c r="EU228" s="759" t="n"/>
      <c r="EV228" s="759" t="n"/>
      <c r="EW228" s="759" t="n"/>
      <c r="EX228" s="759" t="n"/>
      <c r="EY228" s="759" t="n"/>
      <c r="EZ228" s="759" t="n"/>
      <c r="FA228" s="759" t="n"/>
      <c r="FB228" s="759" t="n"/>
      <c r="FC228" s="759" t="n"/>
      <c r="FD228" s="759" t="n"/>
      <c r="FE228" s="759" t="n"/>
      <c r="FF228" s="759" t="n"/>
      <c r="HW228" s="759" t="n"/>
      <c r="HX228" s="759" t="n"/>
      <c r="HY228" s="759" t="n"/>
      <c r="HZ228" s="759" t="n"/>
      <c r="IA228" s="759" t="n"/>
      <c r="IB228" s="759" t="n"/>
      <c r="IC228" s="759" t="n"/>
      <c r="ID228" s="759" t="n"/>
      <c r="IE228" s="759" t="n"/>
      <c r="IF228" s="759" t="n"/>
      <c r="IG228" s="759" t="n"/>
      <c r="IH228" s="759" t="n"/>
      <c r="II228" s="759" t="n"/>
      <c r="IJ228" s="759" t="n"/>
      <c r="IK228" s="759" t="n"/>
      <c r="LB228" s="759" t="n"/>
      <c r="LC228" s="759" t="n"/>
      <c r="LD228" s="759" t="n"/>
      <c r="LE228" s="759" t="n"/>
      <c r="LF228" s="759" t="n"/>
      <c r="LG228" s="759" t="n"/>
      <c r="LH228" s="759" t="n"/>
      <c r="LI228" s="759" t="n"/>
      <c r="LJ228" s="759" t="n"/>
      <c r="LK228" s="759" t="n"/>
      <c r="LL228" s="759" t="n"/>
      <c r="LM228" s="759" t="n"/>
      <c r="LN228" s="759" t="n"/>
      <c r="LO228" s="759" t="n"/>
      <c r="LP228" s="759" t="n"/>
      <c r="OG228" s="759" t="n"/>
      <c r="OH228" s="759" t="n"/>
      <c r="OI228" s="759" t="n"/>
      <c r="OJ228" s="759" t="n"/>
      <c r="OK228" s="759" t="n"/>
      <c r="OL228" s="759" t="n"/>
      <c r="OM228" s="759" t="n"/>
      <c r="ON228" s="759" t="n"/>
      <c r="OO228" s="759" t="n"/>
      <c r="OP228" s="759" t="n"/>
      <c r="OQ228" s="759" t="n"/>
      <c r="OR228" s="759" t="n"/>
      <c r="OS228" s="759" t="n"/>
      <c r="OT228" s="759" t="n"/>
      <c r="OU228" s="759" t="n"/>
    </row>
    <row r="229">
      <c r="A229" s="0" t="n">
        <v>28</v>
      </c>
      <c r="B229" s="0" t="n">
        <v>350</v>
      </c>
      <c r="C229" s="0" t="inlineStr">
        <is>
          <t>가</t>
        </is>
      </c>
      <c r="D229" s="0" t="inlineStr">
        <is>
          <t>한양대</t>
        </is>
      </c>
      <c r="E229" s="232" t="inlineStr">
        <is>
          <t>영어교육과</t>
        </is>
      </c>
      <c r="F229" s="0" t="inlineStr">
        <is>
          <t>통합</t>
        </is>
      </c>
      <c r="G229" s="0" t="n">
        <v>1</v>
      </c>
      <c r="H229" s="0" t="n">
        <v>842.447</v>
      </c>
      <c r="I229" s="0" t="n">
        <v>841.534</v>
      </c>
      <c r="J229" s="0" t="n">
        <v>840.485</v>
      </c>
      <c r="K229" s="0" t="n">
        <v>839.196</v>
      </c>
      <c r="L229" s="0" t="n">
        <v>838.864</v>
      </c>
      <c r="M229" s="233" t="inlineStr">
        <is>
          <t>표점/만점</t>
        </is>
      </c>
      <c r="N229" s="233" t="inlineStr">
        <is>
          <t>변표/만점</t>
        </is>
      </c>
      <c r="O229" s="3" t="inlineStr">
        <is>
          <t>가162</t>
        </is>
      </c>
      <c r="BM229" s="759" t="n"/>
      <c r="BN229" s="759" t="n"/>
      <c r="BO229" s="759" t="n"/>
      <c r="BP229" s="759" t="n"/>
      <c r="BQ229" s="759" t="n"/>
      <c r="BR229" s="759" t="n"/>
      <c r="BS229" s="759" t="n"/>
      <c r="BT229" s="759" t="n"/>
      <c r="BU229" s="759" t="n"/>
      <c r="BV229" s="759" t="n"/>
      <c r="BW229" s="759" t="n"/>
      <c r="BX229" s="759" t="n"/>
      <c r="BY229" s="759" t="n"/>
      <c r="BZ229" s="759" t="n"/>
      <c r="CA229" s="759" t="n"/>
      <c r="ER229" s="759" t="n"/>
      <c r="ES229" s="759" t="n"/>
      <c r="ET229" s="759" t="n"/>
      <c r="EU229" s="759" t="n"/>
      <c r="EV229" s="759" t="n"/>
      <c r="EW229" s="759" t="n"/>
      <c r="EX229" s="759" t="n"/>
      <c r="EY229" s="759" t="n"/>
      <c r="EZ229" s="759" t="n"/>
      <c r="FA229" s="759" t="n"/>
      <c r="FB229" s="759" t="n"/>
      <c r="FC229" s="759" t="n"/>
      <c r="FD229" s="759" t="n"/>
      <c r="FE229" s="759" t="n"/>
      <c r="FF229" s="759" t="n"/>
      <c r="HW229" s="759" t="n"/>
      <c r="HX229" s="759" t="n"/>
      <c r="HY229" s="759" t="n"/>
      <c r="HZ229" s="759" t="n"/>
      <c r="IA229" s="759" t="n"/>
      <c r="IB229" s="759" t="n"/>
      <c r="IC229" s="759" t="n"/>
      <c r="ID229" s="759" t="n"/>
      <c r="IE229" s="759" t="n"/>
      <c r="IF229" s="759" t="n"/>
      <c r="IG229" s="759" t="n"/>
      <c r="IH229" s="759" t="n"/>
      <c r="II229" s="759" t="n"/>
      <c r="IJ229" s="759" t="n"/>
      <c r="IK229" s="759" t="n"/>
      <c r="LB229" s="759" t="n"/>
      <c r="LC229" s="759" t="n"/>
      <c r="LD229" s="759" t="n"/>
      <c r="LE229" s="759" t="n"/>
      <c r="LF229" s="759" t="n"/>
      <c r="LG229" s="759" t="n"/>
      <c r="LH229" s="759" t="n"/>
      <c r="LI229" s="759" t="n"/>
      <c r="LJ229" s="759" t="n"/>
      <c r="LK229" s="759" t="n"/>
      <c r="LL229" s="759" t="n"/>
      <c r="LM229" s="759" t="n"/>
      <c r="LN229" s="759" t="n"/>
      <c r="LO229" s="759" t="n"/>
      <c r="LP229" s="759" t="n"/>
      <c r="OG229" s="759" t="n"/>
      <c r="OH229" s="759" t="n"/>
      <c r="OI229" s="759" t="n"/>
      <c r="OJ229" s="759" t="n"/>
      <c r="OK229" s="759" t="n"/>
      <c r="OL229" s="759" t="n"/>
      <c r="OM229" s="759" t="n"/>
      <c r="ON229" s="759" t="n"/>
      <c r="OO229" s="759" t="n"/>
      <c r="OP229" s="759" t="n"/>
      <c r="OQ229" s="759" t="n"/>
      <c r="OR229" s="759" t="n"/>
      <c r="OS229" s="759" t="n"/>
      <c r="OT229" s="759" t="n"/>
      <c r="OU229" s="759" t="n"/>
    </row>
    <row r="230">
      <c r="A230" s="0" t="n">
        <v>29</v>
      </c>
      <c r="B230" s="0" t="n">
        <v>338</v>
      </c>
      <c r="C230" s="0" t="inlineStr">
        <is>
          <t>가</t>
        </is>
      </c>
      <c r="D230" s="0" t="inlineStr">
        <is>
          <t>한양대</t>
        </is>
      </c>
      <c r="E230" s="232" t="inlineStr">
        <is>
          <t>의류학과</t>
        </is>
      </c>
      <c r="F230" s="0" t="inlineStr">
        <is>
          <t>통합</t>
        </is>
      </c>
      <c r="G230" s="0" t="n">
        <v>1</v>
      </c>
      <c r="H230" s="0" t="n">
        <v>841.109</v>
      </c>
      <c r="I230" s="0" t="n">
        <v>839.835</v>
      </c>
      <c r="J230" s="0" t="n">
        <v>838.247</v>
      </c>
      <c r="K230" s="0" t="n">
        <v>837.529</v>
      </c>
      <c r="L230" s="0" t="n">
        <v>836.715</v>
      </c>
      <c r="M230" s="233" t="inlineStr">
        <is>
          <t>표점/만점</t>
        </is>
      </c>
      <c r="N230" s="233" t="inlineStr">
        <is>
          <t>변표/만점</t>
        </is>
      </c>
      <c r="O230" s="3" t="inlineStr">
        <is>
          <t>가163</t>
        </is>
      </c>
      <c r="BM230" s="759" t="n"/>
      <c r="BN230" s="759" t="n"/>
      <c r="BO230" s="759" t="n"/>
      <c r="BP230" s="759" t="n"/>
      <c r="BQ230" s="759" t="n"/>
      <c r="BR230" s="759" t="n"/>
      <c r="BS230" s="759" t="n"/>
      <c r="BT230" s="759" t="n"/>
      <c r="BU230" s="759" t="n"/>
      <c r="BV230" s="759" t="n"/>
      <c r="BW230" s="759" t="n"/>
      <c r="BX230" s="759" t="n"/>
      <c r="BY230" s="759" t="n"/>
      <c r="BZ230" s="759" t="n"/>
      <c r="CA230" s="759" t="n"/>
      <c r="ER230" s="759" t="n"/>
      <c r="ES230" s="759" t="n"/>
      <c r="ET230" s="759" t="n"/>
      <c r="EU230" s="759" t="n"/>
      <c r="EV230" s="759" t="n"/>
      <c r="EW230" s="759" t="n"/>
      <c r="EX230" s="759" t="n"/>
      <c r="EY230" s="759" t="n"/>
      <c r="EZ230" s="759" t="n"/>
      <c r="FA230" s="759" t="n"/>
      <c r="FB230" s="759" t="n"/>
      <c r="FC230" s="759" t="n"/>
      <c r="FD230" s="759" t="n"/>
      <c r="FE230" s="759" t="n"/>
      <c r="FF230" s="759" t="n"/>
      <c r="HW230" s="759" t="n"/>
      <c r="HX230" s="759" t="n"/>
      <c r="HY230" s="759" t="n"/>
      <c r="HZ230" s="759" t="n"/>
      <c r="IA230" s="759" t="n"/>
      <c r="IB230" s="759" t="n"/>
      <c r="IC230" s="759" t="n"/>
      <c r="ID230" s="759" t="n"/>
      <c r="IE230" s="759" t="n"/>
      <c r="IF230" s="759" t="n"/>
      <c r="IG230" s="759" t="n"/>
      <c r="IH230" s="759" t="n"/>
      <c r="II230" s="759" t="n"/>
      <c r="IJ230" s="759" t="n"/>
      <c r="IK230" s="759" t="n"/>
      <c r="LB230" s="759" t="n"/>
      <c r="LC230" s="759" t="n"/>
      <c r="LD230" s="759" t="n"/>
      <c r="LE230" s="759" t="n"/>
      <c r="LF230" s="759" t="n"/>
      <c r="LG230" s="759" t="n"/>
      <c r="LH230" s="759" t="n"/>
      <c r="LI230" s="759" t="n"/>
      <c r="LJ230" s="759" t="n"/>
      <c r="LK230" s="759" t="n"/>
      <c r="LL230" s="759" t="n"/>
      <c r="LM230" s="759" t="n"/>
      <c r="LN230" s="759" t="n"/>
      <c r="LO230" s="759" t="n"/>
      <c r="LP230" s="759" t="n"/>
      <c r="OG230" s="759" t="n"/>
      <c r="OH230" s="759" t="n"/>
      <c r="OI230" s="759" t="n"/>
      <c r="OJ230" s="759" t="n"/>
      <c r="OK230" s="759" t="n"/>
      <c r="OL230" s="759" t="n"/>
      <c r="OM230" s="759" t="n"/>
      <c r="ON230" s="759" t="n"/>
      <c r="OO230" s="759" t="n"/>
      <c r="OP230" s="759" t="n"/>
      <c r="OQ230" s="759" t="n"/>
      <c r="OR230" s="759" t="n"/>
      <c r="OS230" s="759" t="n"/>
      <c r="OT230" s="759" t="n"/>
      <c r="OU230" s="759" t="n"/>
    </row>
    <row r="231">
      <c r="A231" s="0" t="n">
        <v>28</v>
      </c>
      <c r="B231" s="0" t="n">
        <v>330</v>
      </c>
      <c r="C231" s="0" t="inlineStr">
        <is>
          <t>가</t>
        </is>
      </c>
      <c r="D231" s="0" t="inlineStr">
        <is>
          <t>한양대</t>
        </is>
      </c>
      <c r="E231" s="232" t="inlineStr">
        <is>
          <t>국어국문학과</t>
        </is>
      </c>
      <c r="F231" s="0" t="inlineStr">
        <is>
          <t>통합</t>
        </is>
      </c>
      <c r="G231" s="0" t="n">
        <v>1</v>
      </c>
      <c r="H231" s="0" t="n">
        <v>841.396</v>
      </c>
      <c r="I231" s="0" t="n">
        <v>840.21</v>
      </c>
      <c r="J231" s="0" t="n">
        <v>839.196</v>
      </c>
      <c r="K231" s="0" t="n">
        <v>837.697</v>
      </c>
      <c r="L231" s="0" t="n">
        <v>837.2380000000001</v>
      </c>
      <c r="M231" s="233" t="inlineStr">
        <is>
          <t>표점/만점</t>
        </is>
      </c>
      <c r="N231" s="233" t="inlineStr">
        <is>
          <t>변표/만점</t>
        </is>
      </c>
      <c r="O231" s="3" t="inlineStr">
        <is>
          <t>가164</t>
        </is>
      </c>
      <c r="BM231" s="759" t="n"/>
      <c r="BN231" s="759" t="n"/>
      <c r="BO231" s="759" t="n"/>
      <c r="BP231" s="759" t="n"/>
      <c r="BQ231" s="759" t="n"/>
      <c r="BR231" s="759" t="n"/>
      <c r="BS231" s="759" t="n"/>
      <c r="BT231" s="759" t="n"/>
      <c r="BU231" s="759" t="n"/>
      <c r="BV231" s="759" t="n"/>
      <c r="BW231" s="759" t="n"/>
      <c r="BX231" s="759" t="n"/>
      <c r="BY231" s="759" t="n"/>
      <c r="BZ231" s="759" t="n"/>
      <c r="CA231" s="759" t="n"/>
      <c r="ER231" s="759" t="n"/>
      <c r="ES231" s="759" t="n"/>
      <c r="ET231" s="759" t="n"/>
      <c r="EU231" s="759" t="n"/>
      <c r="EV231" s="759" t="n"/>
      <c r="EW231" s="759" t="n"/>
      <c r="EX231" s="759" t="n"/>
      <c r="EY231" s="759" t="n"/>
      <c r="EZ231" s="759" t="n"/>
      <c r="FA231" s="759" t="n"/>
      <c r="FB231" s="759" t="n"/>
      <c r="FC231" s="759" t="n"/>
      <c r="FD231" s="759" t="n"/>
      <c r="FE231" s="759" t="n"/>
      <c r="FF231" s="759" t="n"/>
      <c r="HW231" s="759" t="n"/>
      <c r="HX231" s="759" t="n"/>
      <c r="HY231" s="759" t="n"/>
      <c r="HZ231" s="759" t="n"/>
      <c r="IA231" s="759" t="n"/>
      <c r="IB231" s="759" t="n"/>
      <c r="IC231" s="759" t="n"/>
      <c r="ID231" s="759" t="n"/>
      <c r="IE231" s="759" t="n"/>
      <c r="IF231" s="759" t="n"/>
      <c r="IG231" s="759" t="n"/>
      <c r="IH231" s="759" t="n"/>
      <c r="II231" s="759" t="n"/>
      <c r="IJ231" s="759" t="n"/>
      <c r="IK231" s="759" t="n"/>
      <c r="LB231" s="759" t="n"/>
      <c r="LC231" s="759" t="n"/>
      <c r="LD231" s="759" t="n"/>
      <c r="LE231" s="759" t="n"/>
      <c r="LF231" s="759" t="n"/>
      <c r="LG231" s="759" t="n"/>
      <c r="LH231" s="759" t="n"/>
      <c r="LI231" s="759" t="n"/>
      <c r="LJ231" s="759" t="n"/>
      <c r="LK231" s="759" t="n"/>
      <c r="LL231" s="759" t="n"/>
      <c r="LM231" s="759" t="n"/>
      <c r="LN231" s="759" t="n"/>
      <c r="LO231" s="759" t="n"/>
      <c r="LP231" s="759" t="n"/>
      <c r="OG231" s="759" t="n"/>
      <c r="OH231" s="759" t="n"/>
      <c r="OI231" s="759" t="n"/>
      <c r="OJ231" s="759" t="n"/>
      <c r="OK231" s="759" t="n"/>
      <c r="OL231" s="759" t="n"/>
      <c r="OM231" s="759" t="n"/>
      <c r="ON231" s="759" t="n"/>
      <c r="OO231" s="759" t="n"/>
      <c r="OP231" s="759" t="n"/>
      <c r="OQ231" s="759" t="n"/>
      <c r="OR231" s="759" t="n"/>
      <c r="OS231" s="759" t="n"/>
      <c r="OT231" s="759" t="n"/>
      <c r="OU231" s="759" t="n"/>
    </row>
    <row r="232">
      <c r="A232" s="0" t="n">
        <v>28</v>
      </c>
      <c r="B232" s="0" t="n">
        <v>333</v>
      </c>
      <c r="C232" s="0" t="inlineStr">
        <is>
          <t>가</t>
        </is>
      </c>
      <c r="D232" s="0" t="inlineStr">
        <is>
          <t>한양대</t>
        </is>
      </c>
      <c r="E232" s="232" t="inlineStr">
        <is>
          <t>중어중문학과</t>
        </is>
      </c>
      <c r="F232" s="0" t="inlineStr">
        <is>
          <t>통합</t>
        </is>
      </c>
      <c r="G232" s="0" t="n">
        <v>1</v>
      </c>
      <c r="H232" s="0" t="n">
        <v>841.396</v>
      </c>
      <c r="I232" s="0" t="n">
        <v>840.21</v>
      </c>
      <c r="J232" s="0" t="n">
        <v>839.196</v>
      </c>
      <c r="K232" s="0" t="n">
        <v>838.048</v>
      </c>
      <c r="L232" s="0" t="n">
        <v>835.408</v>
      </c>
      <c r="M232" s="233" t="inlineStr">
        <is>
          <t>표점/만점</t>
        </is>
      </c>
      <c r="N232" s="233" t="inlineStr">
        <is>
          <t>변표/만점</t>
        </is>
      </c>
      <c r="O232" s="3" t="inlineStr">
        <is>
          <t>가165</t>
        </is>
      </c>
      <c r="BM232" s="759" t="n"/>
      <c r="BN232" s="759" t="n"/>
      <c r="BO232" s="759" t="n"/>
      <c r="BP232" s="759" t="n"/>
      <c r="BQ232" s="759" t="n"/>
      <c r="BR232" s="759" t="n"/>
      <c r="BS232" s="759" t="n"/>
      <c r="BT232" s="759" t="n"/>
      <c r="BU232" s="759" t="n"/>
      <c r="BV232" s="759" t="n"/>
      <c r="BW232" s="759" t="n"/>
      <c r="BX232" s="759" t="n"/>
      <c r="BY232" s="759" t="n"/>
      <c r="BZ232" s="759" t="n"/>
      <c r="CA232" s="759" t="n"/>
      <c r="ER232" s="759" t="n"/>
      <c r="ES232" s="759" t="n"/>
      <c r="ET232" s="759" t="n"/>
      <c r="EU232" s="759" t="n"/>
      <c r="EV232" s="759" t="n"/>
      <c r="EW232" s="759" t="n"/>
      <c r="EX232" s="759" t="n"/>
      <c r="EY232" s="759" t="n"/>
      <c r="EZ232" s="759" t="n"/>
      <c r="FA232" s="759" t="n"/>
      <c r="FB232" s="759" t="n"/>
      <c r="FC232" s="759" t="n"/>
      <c r="FD232" s="759" t="n"/>
      <c r="FE232" s="759" t="n"/>
      <c r="FF232" s="759" t="n"/>
      <c r="HW232" s="759" t="n"/>
      <c r="HX232" s="759" t="n"/>
      <c r="HY232" s="759" t="n"/>
      <c r="HZ232" s="759" t="n"/>
      <c r="IA232" s="759" t="n"/>
      <c r="IB232" s="759" t="n"/>
      <c r="IC232" s="759" t="n"/>
      <c r="ID232" s="759" t="n"/>
      <c r="IE232" s="759" t="n"/>
      <c r="IF232" s="759" t="n"/>
      <c r="IG232" s="759" t="n"/>
      <c r="IH232" s="759" t="n"/>
      <c r="II232" s="759" t="n"/>
      <c r="IJ232" s="759" t="n"/>
      <c r="IK232" s="759" t="n"/>
      <c r="LB232" s="759" t="n"/>
      <c r="LC232" s="759" t="n"/>
      <c r="LD232" s="759" t="n"/>
      <c r="LE232" s="759" t="n"/>
      <c r="LF232" s="759" t="n"/>
      <c r="LG232" s="759" t="n"/>
      <c r="LH232" s="759" t="n"/>
      <c r="LI232" s="759" t="n"/>
      <c r="LJ232" s="759" t="n"/>
      <c r="LK232" s="759" t="n"/>
      <c r="LL232" s="759" t="n"/>
      <c r="LM232" s="759" t="n"/>
      <c r="LN232" s="759" t="n"/>
      <c r="LO232" s="759" t="n"/>
      <c r="LP232" s="759" t="n"/>
      <c r="OG232" s="759" t="n"/>
      <c r="OH232" s="759" t="n"/>
      <c r="OI232" s="759" t="n"/>
      <c r="OJ232" s="759" t="n"/>
      <c r="OK232" s="759" t="n"/>
      <c r="OL232" s="759" t="n"/>
      <c r="OM232" s="759" t="n"/>
      <c r="ON232" s="759" t="n"/>
      <c r="OO232" s="759" t="n"/>
      <c r="OP232" s="759" t="n"/>
      <c r="OQ232" s="759" t="n"/>
      <c r="OR232" s="759" t="n"/>
      <c r="OS232" s="759" t="n"/>
      <c r="OT232" s="759" t="n"/>
      <c r="OU232" s="759" t="n"/>
    </row>
    <row r="233">
      <c r="A233" s="0" t="n">
        <v>28</v>
      </c>
      <c r="B233" s="0" t="n">
        <v>335</v>
      </c>
      <c r="C233" s="0" t="inlineStr">
        <is>
          <t>가</t>
        </is>
      </c>
      <c r="D233" s="0" t="inlineStr">
        <is>
          <t>한양대</t>
        </is>
      </c>
      <c r="E233" s="232" t="inlineStr">
        <is>
          <t>사학과</t>
        </is>
      </c>
      <c r="F233" s="0" t="inlineStr">
        <is>
          <t>통합</t>
        </is>
      </c>
      <c r="G233" s="0" t="n">
        <v>1</v>
      </c>
      <c r="H233" s="0" t="n">
        <v>840.971</v>
      </c>
      <c r="I233" s="0" t="n">
        <v>840.0359999999999</v>
      </c>
      <c r="J233" s="0" t="n">
        <v>838.162</v>
      </c>
      <c r="K233" s="0" t="n">
        <v>837.559</v>
      </c>
      <c r="L233" s="0" t="n">
        <v>836.418</v>
      </c>
      <c r="M233" s="233" t="inlineStr">
        <is>
          <t>표점/만점</t>
        </is>
      </c>
      <c r="N233" s="233" t="inlineStr">
        <is>
          <t>변표/만점</t>
        </is>
      </c>
      <c r="O233" s="3" t="inlineStr">
        <is>
          <t>가166</t>
        </is>
      </c>
      <c r="BM233" s="759" t="n"/>
      <c r="BN233" s="759" t="n"/>
      <c r="BO233" s="759" t="n"/>
      <c r="BP233" s="759" t="n"/>
      <c r="BQ233" s="759" t="n"/>
      <c r="BR233" s="759" t="n"/>
      <c r="BS233" s="759" t="n"/>
      <c r="BT233" s="759" t="n"/>
      <c r="BU233" s="759" t="n"/>
      <c r="BV233" s="759" t="n"/>
      <c r="BW233" s="759" t="n"/>
      <c r="BX233" s="759" t="n"/>
      <c r="BY233" s="759" t="n"/>
      <c r="BZ233" s="759" t="n"/>
      <c r="CA233" s="759" t="n"/>
      <c r="ER233" s="759" t="n"/>
      <c r="ES233" s="759" t="n"/>
      <c r="ET233" s="759" t="n"/>
      <c r="EU233" s="759" t="n"/>
      <c r="EV233" s="759" t="n"/>
      <c r="EW233" s="759" t="n"/>
      <c r="EX233" s="759" t="n"/>
      <c r="EY233" s="759" t="n"/>
      <c r="EZ233" s="759" t="n"/>
      <c r="FA233" s="759" t="n"/>
      <c r="FB233" s="759" t="n"/>
      <c r="FC233" s="759" t="n"/>
      <c r="FD233" s="759" t="n"/>
      <c r="FE233" s="759" t="n"/>
      <c r="FF233" s="759" t="n"/>
      <c r="HW233" s="759" t="n"/>
      <c r="HX233" s="759" t="n"/>
      <c r="HY233" s="759" t="n"/>
      <c r="HZ233" s="759" t="n"/>
      <c r="IA233" s="759" t="n"/>
      <c r="IB233" s="759" t="n"/>
      <c r="IC233" s="759" t="n"/>
      <c r="ID233" s="759" t="n"/>
      <c r="IE233" s="759" t="n"/>
      <c r="IF233" s="759" t="n"/>
      <c r="IG233" s="759" t="n"/>
      <c r="IH233" s="759" t="n"/>
      <c r="II233" s="759" t="n"/>
      <c r="IJ233" s="759" t="n"/>
      <c r="IK233" s="759" t="n"/>
      <c r="LB233" s="759" t="n"/>
      <c r="LC233" s="759" t="n"/>
      <c r="LD233" s="759" t="n"/>
      <c r="LE233" s="759" t="n"/>
      <c r="LF233" s="759" t="n"/>
      <c r="LG233" s="759" t="n"/>
      <c r="LH233" s="759" t="n"/>
      <c r="LI233" s="759" t="n"/>
      <c r="LJ233" s="759" t="n"/>
      <c r="LK233" s="759" t="n"/>
      <c r="LL233" s="759" t="n"/>
      <c r="LM233" s="759" t="n"/>
      <c r="LN233" s="759" t="n"/>
      <c r="LO233" s="759" t="n"/>
      <c r="LP233" s="759" t="n"/>
      <c r="OG233" s="759" t="n"/>
      <c r="OH233" s="759" t="n"/>
      <c r="OI233" s="759" t="n"/>
      <c r="OJ233" s="759" t="n"/>
      <c r="OK233" s="759" t="n"/>
      <c r="OL233" s="759" t="n"/>
      <c r="OM233" s="759" t="n"/>
      <c r="ON233" s="759" t="n"/>
      <c r="OO233" s="759" t="n"/>
      <c r="OP233" s="759" t="n"/>
      <c r="OQ233" s="759" t="n"/>
      <c r="OR233" s="759" t="n"/>
      <c r="OS233" s="759" t="n"/>
      <c r="OT233" s="759" t="n"/>
      <c r="OU233" s="759" t="n"/>
    </row>
    <row r="234">
      <c r="A234" s="0" t="n">
        <v>28</v>
      </c>
      <c r="B234" s="0" t="n">
        <v>353</v>
      </c>
      <c r="C234" s="0" t="inlineStr">
        <is>
          <t>가</t>
        </is>
      </c>
      <c r="D234" s="0" t="inlineStr">
        <is>
          <t>한양대</t>
        </is>
      </c>
      <c r="E234" s="232" t="inlineStr">
        <is>
          <t>연극영화학과(영화전공)</t>
        </is>
      </c>
      <c r="F234" s="0" t="inlineStr">
        <is>
          <t>통합</t>
        </is>
      </c>
      <c r="G234" s="0" t="n">
        <v>1</v>
      </c>
      <c r="H234" s="0" t="n">
        <v>840.485</v>
      </c>
      <c r="I234" s="0" t="n">
        <v>838.864</v>
      </c>
      <c r="J234" s="0" t="n">
        <v>837.559</v>
      </c>
      <c r="K234" s="0" t="n">
        <v>835.056</v>
      </c>
      <c r="L234" s="0" t="n">
        <v>832.293</v>
      </c>
      <c r="M234" s="233" t="inlineStr">
        <is>
          <t>표점/만점</t>
        </is>
      </c>
      <c r="N234" s="233" t="inlineStr">
        <is>
          <t>변표/만점</t>
        </is>
      </c>
      <c r="O234" s="3" t="inlineStr">
        <is>
          <t>가167</t>
        </is>
      </c>
      <c r="BM234" s="759" t="n"/>
      <c r="BN234" s="759" t="n"/>
      <c r="BO234" s="759" t="n"/>
      <c r="BP234" s="759" t="n"/>
      <c r="BQ234" s="759" t="n"/>
      <c r="BR234" s="759" t="n"/>
      <c r="BS234" s="759" t="n"/>
      <c r="BT234" s="759" t="n"/>
      <c r="BU234" s="759" t="n"/>
      <c r="BV234" s="759" t="n"/>
      <c r="BW234" s="759" t="n"/>
      <c r="BX234" s="759" t="n"/>
      <c r="BY234" s="759" t="n"/>
      <c r="BZ234" s="759" t="n"/>
      <c r="CA234" s="759" t="n"/>
      <c r="ER234" s="759" t="n"/>
      <c r="ES234" s="759" t="n"/>
      <c r="ET234" s="759" t="n"/>
      <c r="EU234" s="759" t="n"/>
      <c r="EV234" s="759" t="n"/>
      <c r="EW234" s="759" t="n"/>
      <c r="EX234" s="759" t="n"/>
      <c r="EY234" s="759" t="n"/>
      <c r="EZ234" s="759" t="n"/>
      <c r="FA234" s="759" t="n"/>
      <c r="FB234" s="759" t="n"/>
      <c r="FC234" s="759" t="n"/>
      <c r="FD234" s="759" t="n"/>
      <c r="FE234" s="759" t="n"/>
      <c r="FF234" s="759" t="n"/>
      <c r="HW234" s="759" t="n"/>
      <c r="HX234" s="759" t="n"/>
      <c r="HY234" s="759" t="n"/>
      <c r="HZ234" s="759" t="n"/>
      <c r="IA234" s="759" t="n"/>
      <c r="IB234" s="759" t="n"/>
      <c r="IC234" s="759" t="n"/>
      <c r="ID234" s="759" t="n"/>
      <c r="IE234" s="759" t="n"/>
      <c r="IF234" s="759" t="n"/>
      <c r="IG234" s="759" t="n"/>
      <c r="IH234" s="759" t="n"/>
      <c r="II234" s="759" t="n"/>
      <c r="IJ234" s="759" t="n"/>
      <c r="IK234" s="759" t="n"/>
      <c r="LB234" s="759" t="n"/>
      <c r="LC234" s="759" t="n"/>
      <c r="LD234" s="759" t="n"/>
      <c r="LE234" s="759" t="n"/>
      <c r="LF234" s="759" t="n"/>
      <c r="LG234" s="759" t="n"/>
      <c r="LH234" s="759" t="n"/>
      <c r="LI234" s="759" t="n"/>
      <c r="LJ234" s="759" t="n"/>
      <c r="LK234" s="759" t="n"/>
      <c r="LL234" s="759" t="n"/>
      <c r="LM234" s="759" t="n"/>
      <c r="LN234" s="759" t="n"/>
      <c r="LO234" s="759" t="n"/>
      <c r="LP234" s="759" t="n"/>
      <c r="OG234" s="759" t="n"/>
      <c r="OH234" s="759" t="n"/>
      <c r="OI234" s="759" t="n"/>
      <c r="OJ234" s="759" t="n"/>
      <c r="OK234" s="759" t="n"/>
      <c r="OL234" s="759" t="n"/>
      <c r="OM234" s="759" t="n"/>
      <c r="ON234" s="759" t="n"/>
      <c r="OO234" s="759" t="n"/>
      <c r="OP234" s="759" t="n"/>
      <c r="OQ234" s="759" t="n"/>
      <c r="OR234" s="759" t="n"/>
      <c r="OS234" s="759" t="n"/>
      <c r="OT234" s="759" t="n"/>
      <c r="OU234" s="759" t="n"/>
    </row>
    <row r="235">
      <c r="A235" s="0" t="n">
        <v>28</v>
      </c>
      <c r="B235" s="0" t="n">
        <v>339</v>
      </c>
      <c r="C235" s="0" t="inlineStr">
        <is>
          <t>가</t>
        </is>
      </c>
      <c r="D235" s="0" t="inlineStr">
        <is>
          <t>한양대</t>
        </is>
      </c>
      <c r="E235" s="232" t="inlineStr">
        <is>
          <t>사회학과</t>
        </is>
      </c>
      <c r="F235" s="0" t="inlineStr">
        <is>
          <t>통합</t>
        </is>
      </c>
      <c r="G235" s="0" t="n">
        <v>1</v>
      </c>
      <c r="H235" s="0" t="n">
        <v>839.571</v>
      </c>
      <c r="I235" s="0" t="n">
        <v>838.162</v>
      </c>
      <c r="J235" s="0" t="n">
        <v>836.9640000000001</v>
      </c>
      <c r="K235" s="0" t="n">
        <v>835.408</v>
      </c>
      <c r="L235" s="0" t="n">
        <v>834.122</v>
      </c>
      <c r="M235" s="233" t="inlineStr">
        <is>
          <t>표점/만점</t>
        </is>
      </c>
      <c r="N235" s="233" t="inlineStr">
        <is>
          <t>변표/만점</t>
        </is>
      </c>
      <c r="O235" s="3" t="inlineStr">
        <is>
          <t>가168</t>
        </is>
      </c>
      <c r="BM235" s="759" t="n"/>
      <c r="BN235" s="759" t="n"/>
      <c r="BO235" s="759" t="n"/>
      <c r="BP235" s="759" t="n"/>
      <c r="BQ235" s="759" t="n"/>
      <c r="BR235" s="759" t="n"/>
      <c r="BS235" s="759" t="n"/>
      <c r="BT235" s="759" t="n"/>
      <c r="BU235" s="759" t="n"/>
      <c r="BV235" s="759" t="n"/>
      <c r="BW235" s="759" t="n"/>
      <c r="BX235" s="759" t="n"/>
      <c r="BY235" s="759" t="n"/>
      <c r="BZ235" s="759" t="n"/>
      <c r="CA235" s="759" t="n"/>
      <c r="ER235" s="759" t="n"/>
      <c r="ES235" s="759" t="n"/>
      <c r="ET235" s="759" t="n"/>
      <c r="EU235" s="759" t="n"/>
      <c r="EV235" s="759" t="n"/>
      <c r="EW235" s="759" t="n"/>
      <c r="EX235" s="759" t="n"/>
      <c r="EY235" s="759" t="n"/>
      <c r="EZ235" s="759" t="n"/>
      <c r="FA235" s="759" t="n"/>
      <c r="FB235" s="759" t="n"/>
      <c r="FC235" s="759" t="n"/>
      <c r="FD235" s="759" t="n"/>
      <c r="FE235" s="759" t="n"/>
      <c r="FF235" s="759" t="n"/>
      <c r="HW235" s="759" t="n"/>
      <c r="HX235" s="759" t="n"/>
      <c r="HY235" s="759" t="n"/>
      <c r="HZ235" s="759" t="n"/>
      <c r="IA235" s="759" t="n"/>
      <c r="IB235" s="759" t="n"/>
      <c r="IC235" s="759" t="n"/>
      <c r="ID235" s="759" t="n"/>
      <c r="IE235" s="759" t="n"/>
      <c r="IF235" s="759" t="n"/>
      <c r="IG235" s="759" t="n"/>
      <c r="IH235" s="759" t="n"/>
      <c r="II235" s="759" t="n"/>
      <c r="IJ235" s="759" t="n"/>
      <c r="IK235" s="759" t="n"/>
      <c r="LB235" s="759" t="n"/>
      <c r="LC235" s="759" t="n"/>
      <c r="LD235" s="759" t="n"/>
      <c r="LE235" s="759" t="n"/>
      <c r="LF235" s="759" t="n"/>
      <c r="LG235" s="759" t="n"/>
      <c r="LH235" s="759" t="n"/>
      <c r="LI235" s="759" t="n"/>
      <c r="LJ235" s="759" t="n"/>
      <c r="LK235" s="759" t="n"/>
      <c r="LL235" s="759" t="n"/>
      <c r="LM235" s="759" t="n"/>
      <c r="LN235" s="759" t="n"/>
      <c r="LO235" s="759" t="n"/>
      <c r="LP235" s="759" t="n"/>
      <c r="OG235" s="759" t="n"/>
      <c r="OH235" s="759" t="n"/>
      <c r="OI235" s="759" t="n"/>
      <c r="OJ235" s="759" t="n"/>
      <c r="OK235" s="759" t="n"/>
      <c r="OL235" s="759" t="n"/>
      <c r="OM235" s="759" t="n"/>
      <c r="ON235" s="759" t="n"/>
      <c r="OO235" s="759" t="n"/>
      <c r="OP235" s="759" t="n"/>
      <c r="OQ235" s="759" t="n"/>
      <c r="OR235" s="759" t="n"/>
      <c r="OS235" s="759" t="n"/>
      <c r="OT235" s="759" t="n"/>
      <c r="OU235" s="759" t="n"/>
    </row>
    <row r="236">
      <c r="A236" s="0" t="n">
        <v>28</v>
      </c>
      <c r="B236" s="0" t="n">
        <v>347</v>
      </c>
      <c r="C236" s="0" t="inlineStr">
        <is>
          <t>가</t>
        </is>
      </c>
      <c r="D236" s="0" t="inlineStr">
        <is>
          <t>한양대</t>
        </is>
      </c>
      <c r="E236" s="232" t="inlineStr">
        <is>
          <t>교육학과</t>
        </is>
      </c>
      <c r="F236" s="0" t="inlineStr">
        <is>
          <t>통합</t>
        </is>
      </c>
      <c r="G236" s="0" t="n">
        <v>1</v>
      </c>
      <c r="H236" s="0" t="n">
        <v>836.418</v>
      </c>
      <c r="I236" s="0" t="n">
        <v>834.862</v>
      </c>
      <c r="J236" s="0" t="n">
        <v>833.408</v>
      </c>
      <c r="K236" s="0" t="n">
        <v>832.024</v>
      </c>
      <c r="L236" s="0" t="n">
        <v>831.478</v>
      </c>
      <c r="M236" s="233" t="inlineStr">
        <is>
          <t>표점/만점</t>
        </is>
      </c>
      <c r="N236" s="233" t="inlineStr">
        <is>
          <t>변표/만점</t>
        </is>
      </c>
      <c r="O236" s="3" t="inlineStr">
        <is>
          <t>가169</t>
        </is>
      </c>
      <c r="BM236" s="759" t="n"/>
      <c r="BN236" s="759" t="n"/>
      <c r="BO236" s="759" t="n"/>
      <c r="BP236" s="759" t="n"/>
      <c r="BQ236" s="759" t="n"/>
      <c r="BR236" s="759" t="n"/>
      <c r="BS236" s="759" t="n"/>
      <c r="BT236" s="759" t="n"/>
      <c r="BU236" s="759" t="n"/>
      <c r="BV236" s="759" t="n"/>
      <c r="BW236" s="759" t="n"/>
      <c r="BX236" s="759" t="n"/>
      <c r="BY236" s="759" t="n"/>
      <c r="BZ236" s="759" t="n"/>
      <c r="CA236" s="759" t="n"/>
      <c r="ER236" s="759" t="n"/>
      <c r="ES236" s="759" t="n"/>
      <c r="ET236" s="759" t="n"/>
      <c r="EU236" s="759" t="n"/>
      <c r="EV236" s="759" t="n"/>
      <c r="EW236" s="759" t="n"/>
      <c r="EX236" s="759" t="n"/>
      <c r="EY236" s="759" t="n"/>
      <c r="EZ236" s="759" t="n"/>
      <c r="FA236" s="759" t="n"/>
      <c r="FB236" s="759" t="n"/>
      <c r="FC236" s="759" t="n"/>
      <c r="FD236" s="759" t="n"/>
      <c r="FE236" s="759" t="n"/>
      <c r="FF236" s="759" t="n"/>
      <c r="HW236" s="759" t="n"/>
      <c r="HX236" s="759" t="n"/>
      <c r="HY236" s="759" t="n"/>
      <c r="HZ236" s="759" t="n"/>
      <c r="IA236" s="759" t="n"/>
      <c r="IB236" s="759" t="n"/>
      <c r="IC236" s="759" t="n"/>
      <c r="ID236" s="759" t="n"/>
      <c r="IE236" s="759" t="n"/>
      <c r="IF236" s="759" t="n"/>
      <c r="IG236" s="759" t="n"/>
      <c r="IH236" s="759" t="n"/>
      <c r="II236" s="759" t="n"/>
      <c r="IJ236" s="759" t="n"/>
      <c r="IK236" s="759" t="n"/>
      <c r="LB236" s="759" t="n"/>
      <c r="LC236" s="759" t="n"/>
      <c r="LD236" s="759" t="n"/>
      <c r="LE236" s="759" t="n"/>
      <c r="LF236" s="759" t="n"/>
      <c r="LG236" s="759" t="n"/>
      <c r="LH236" s="759" t="n"/>
      <c r="LI236" s="759" t="n"/>
      <c r="LJ236" s="759" t="n"/>
      <c r="LK236" s="759" t="n"/>
      <c r="LL236" s="759" t="n"/>
      <c r="LM236" s="759" t="n"/>
      <c r="LN236" s="759" t="n"/>
      <c r="LO236" s="759" t="n"/>
      <c r="LP236" s="759" t="n"/>
      <c r="OG236" s="759" t="n"/>
      <c r="OH236" s="759" t="n"/>
      <c r="OI236" s="759" t="n"/>
      <c r="OJ236" s="759" t="n"/>
      <c r="OK236" s="759" t="n"/>
      <c r="OL236" s="759" t="n"/>
      <c r="OM236" s="759" t="n"/>
      <c r="ON236" s="759" t="n"/>
      <c r="OO236" s="759" t="n"/>
      <c r="OP236" s="759" t="n"/>
      <c r="OQ236" s="759" t="n"/>
      <c r="OR236" s="759" t="n"/>
      <c r="OS236" s="759" t="n"/>
      <c r="OT236" s="759" t="n"/>
      <c r="OU236" s="759" t="n"/>
    </row>
    <row r="237">
      <c r="A237" s="0" t="n">
        <v>30</v>
      </c>
      <c r="B237" s="0" t="n">
        <v>356</v>
      </c>
      <c r="C237" s="0" t="inlineStr">
        <is>
          <t>가</t>
        </is>
      </c>
      <c r="D237" s="0" t="inlineStr">
        <is>
          <t>중앙대</t>
        </is>
      </c>
      <c r="E237" s="232" t="inlineStr">
        <is>
          <t>AI학과</t>
        </is>
      </c>
      <c r="F237" s="0" t="inlineStr">
        <is>
          <t>자연</t>
        </is>
      </c>
      <c r="G237" s="0" t="n">
        <v>1</v>
      </c>
      <c r="H237" s="0" t="n">
        <v>765.439</v>
      </c>
      <c r="I237" s="0" t="n">
        <v>764.074</v>
      </c>
      <c r="J237" s="0" t="n">
        <v>762.897</v>
      </c>
      <c r="K237" s="0" t="n">
        <v>760.908</v>
      </c>
      <c r="L237" s="0" t="n">
        <v>756.611</v>
      </c>
      <c r="M237" s="233" t="inlineStr">
        <is>
          <t>표점</t>
        </is>
      </c>
      <c r="N237" s="233" t="inlineStr">
        <is>
          <t>변표</t>
        </is>
      </c>
      <c r="O237" s="3" t="inlineStr">
        <is>
          <t>가170</t>
        </is>
      </c>
      <c r="BM237" s="759" t="n"/>
      <c r="BN237" s="759" t="n"/>
      <c r="BO237" s="759" t="n"/>
      <c r="BP237" s="759" t="n"/>
      <c r="BQ237" s="759" t="n"/>
      <c r="BR237" s="759" t="n"/>
      <c r="BS237" s="759" t="n"/>
      <c r="BT237" s="759" t="n"/>
      <c r="BU237" s="759" t="n"/>
      <c r="BV237" s="759" t="n"/>
      <c r="BW237" s="759" t="n"/>
      <c r="BX237" s="759" t="n"/>
      <c r="BY237" s="759" t="n"/>
      <c r="BZ237" s="759" t="n"/>
      <c r="CA237" s="759" t="n"/>
      <c r="ER237" s="759" t="n"/>
      <c r="ES237" s="759" t="n"/>
      <c r="ET237" s="759" t="n"/>
      <c r="EU237" s="759" t="n"/>
      <c r="EV237" s="759" t="n"/>
      <c r="EW237" s="759" t="n"/>
      <c r="EX237" s="759" t="n"/>
      <c r="EY237" s="759" t="n"/>
      <c r="EZ237" s="759" t="n"/>
      <c r="FA237" s="759" t="n"/>
      <c r="FB237" s="759" t="n"/>
      <c r="FC237" s="759" t="n"/>
      <c r="FD237" s="759" t="n"/>
      <c r="FE237" s="759" t="n"/>
      <c r="FF237" s="759" t="n"/>
      <c r="HW237" s="759" t="n"/>
      <c r="HX237" s="759" t="n"/>
      <c r="HY237" s="759" t="n"/>
      <c r="HZ237" s="759" t="n"/>
      <c r="IA237" s="759" t="n"/>
      <c r="IB237" s="759" t="n"/>
      <c r="IC237" s="759" t="n"/>
      <c r="ID237" s="759" t="n"/>
      <c r="IE237" s="759" t="n"/>
      <c r="IF237" s="759" t="n"/>
      <c r="IG237" s="759" t="n"/>
      <c r="IH237" s="759" t="n"/>
      <c r="II237" s="759" t="n"/>
      <c r="IJ237" s="759" t="n"/>
      <c r="IK237" s="759" t="n"/>
      <c r="LB237" s="759" t="n"/>
      <c r="LC237" s="759" t="n"/>
      <c r="LD237" s="759" t="n"/>
      <c r="LE237" s="759" t="n"/>
      <c r="LF237" s="759" t="n"/>
      <c r="LG237" s="759" t="n"/>
      <c r="LH237" s="759" t="n"/>
      <c r="LI237" s="759" t="n"/>
      <c r="LJ237" s="759" t="n"/>
      <c r="LK237" s="759" t="n"/>
      <c r="LL237" s="759" t="n"/>
      <c r="LM237" s="759" t="n"/>
      <c r="LN237" s="759" t="n"/>
      <c r="LO237" s="759" t="n"/>
      <c r="LP237" s="759" t="n"/>
      <c r="OG237" s="759" t="n"/>
      <c r="OH237" s="759" t="n"/>
      <c r="OI237" s="759" t="n"/>
      <c r="OJ237" s="759" t="n"/>
      <c r="OK237" s="759" t="n"/>
      <c r="OL237" s="759" t="n"/>
      <c r="OM237" s="759" t="n"/>
      <c r="ON237" s="759" t="n"/>
      <c r="OO237" s="759" t="n"/>
      <c r="OP237" s="759" t="n"/>
      <c r="OQ237" s="759" t="n"/>
      <c r="OR237" s="759" t="n"/>
      <c r="OS237" s="759" t="n"/>
      <c r="OT237" s="759" t="n"/>
      <c r="OU237" s="759" t="n"/>
    </row>
    <row r="238">
      <c r="A238" s="0" t="n">
        <v>30</v>
      </c>
      <c r="B238" s="0" t="n">
        <v>365</v>
      </c>
      <c r="C238" s="0" t="inlineStr">
        <is>
          <t>가</t>
        </is>
      </c>
      <c r="D238" s="0" t="inlineStr">
        <is>
          <t>중앙대</t>
        </is>
      </c>
      <c r="E238" s="232" t="inlineStr">
        <is>
          <t>화학과</t>
        </is>
      </c>
      <c r="F238" s="0" t="inlineStr">
        <is>
          <t>자연</t>
        </is>
      </c>
      <c r="G238" s="0" t="n">
        <v>1</v>
      </c>
      <c r="H238" s="0" t="n">
        <v>764.074</v>
      </c>
      <c r="I238" s="0" t="n">
        <v>763.737</v>
      </c>
      <c r="J238" s="0" t="n">
        <v>762.401</v>
      </c>
      <c r="K238" s="0" t="n">
        <v>761.234</v>
      </c>
      <c r="L238" s="0" t="n">
        <v>759.782</v>
      </c>
      <c r="M238" s="233" t="inlineStr">
        <is>
          <t>표점</t>
        </is>
      </c>
      <c r="N238" s="233" t="inlineStr">
        <is>
          <t>변표</t>
        </is>
      </c>
      <c r="O238" s="3" t="inlineStr">
        <is>
          <t>가171</t>
        </is>
      </c>
      <c r="BM238" s="759" t="n"/>
      <c r="BN238" s="759" t="n"/>
      <c r="BO238" s="759" t="n"/>
      <c r="BP238" s="759" t="n"/>
      <c r="BQ238" s="759" t="n"/>
      <c r="BR238" s="759" t="n"/>
      <c r="BS238" s="759" t="n"/>
      <c r="BT238" s="759" t="n"/>
      <c r="BU238" s="759" t="n"/>
      <c r="BV238" s="759" t="n"/>
      <c r="BW238" s="759" t="n"/>
      <c r="BX238" s="759" t="n"/>
      <c r="BY238" s="759" t="n"/>
      <c r="BZ238" s="759" t="n"/>
      <c r="CA238" s="759" t="n"/>
      <c r="ER238" s="759" t="n"/>
      <c r="ES238" s="759" t="n"/>
      <c r="ET238" s="759" t="n"/>
      <c r="EU238" s="759" t="n"/>
      <c r="EV238" s="759" t="n"/>
      <c r="EW238" s="759" t="n"/>
      <c r="EX238" s="759" t="n"/>
      <c r="EY238" s="759" t="n"/>
      <c r="EZ238" s="759" t="n"/>
      <c r="FA238" s="759" t="n"/>
      <c r="FB238" s="759" t="n"/>
      <c r="FC238" s="759" t="n"/>
      <c r="FD238" s="759" t="n"/>
      <c r="FE238" s="759" t="n"/>
      <c r="FF238" s="759" t="n"/>
      <c r="HW238" s="759" t="n"/>
      <c r="HX238" s="759" t="n"/>
      <c r="HY238" s="759" t="n"/>
      <c r="HZ238" s="759" t="n"/>
      <c r="IA238" s="759" t="n"/>
      <c r="IB238" s="759" t="n"/>
      <c r="IC238" s="759" t="n"/>
      <c r="ID238" s="759" t="n"/>
      <c r="IE238" s="759" t="n"/>
      <c r="IF238" s="759" t="n"/>
      <c r="IG238" s="759" t="n"/>
      <c r="IH238" s="759" t="n"/>
      <c r="II238" s="759" t="n"/>
      <c r="IJ238" s="759" t="n"/>
      <c r="IK238" s="759" t="n"/>
      <c r="LB238" s="759" t="n"/>
      <c r="LC238" s="759" t="n"/>
      <c r="LD238" s="759" t="n"/>
      <c r="LE238" s="759" t="n"/>
      <c r="LF238" s="759" t="n"/>
      <c r="LG238" s="759" t="n"/>
      <c r="LH238" s="759" t="n"/>
      <c r="LI238" s="759" t="n"/>
      <c r="LJ238" s="759" t="n"/>
      <c r="LK238" s="759" t="n"/>
      <c r="LL238" s="759" t="n"/>
      <c r="LM238" s="759" t="n"/>
      <c r="LN238" s="759" t="n"/>
      <c r="LO238" s="759" t="n"/>
      <c r="LP238" s="759" t="n"/>
      <c r="OG238" s="759" t="n"/>
      <c r="OH238" s="759" t="n"/>
      <c r="OI238" s="759" t="n"/>
      <c r="OJ238" s="759" t="n"/>
      <c r="OK238" s="759" t="n"/>
      <c r="OL238" s="759" t="n"/>
      <c r="OM238" s="759" t="n"/>
      <c r="ON238" s="759" t="n"/>
      <c r="OO238" s="759" t="n"/>
      <c r="OP238" s="759" t="n"/>
      <c r="OQ238" s="759" t="n"/>
      <c r="OR238" s="759" t="n"/>
      <c r="OS238" s="759" t="n"/>
      <c r="OT238" s="759" t="n"/>
      <c r="OU238" s="759" t="n"/>
    </row>
    <row r="239">
      <c r="A239" s="0" t="n">
        <v>30</v>
      </c>
      <c r="B239" s="0" t="n">
        <v>363</v>
      </c>
      <c r="C239" s="0" t="inlineStr">
        <is>
          <t>가</t>
        </is>
      </c>
      <c r="D239" s="0" t="inlineStr">
        <is>
          <t>중앙대</t>
        </is>
      </c>
      <c r="E239" s="232" t="inlineStr">
        <is>
          <t>수학과</t>
        </is>
      </c>
      <c r="F239" s="0" t="inlineStr">
        <is>
          <t>자연</t>
        </is>
      </c>
      <c r="G239" s="0" t="n">
        <v>1</v>
      </c>
      <c r="H239" s="0" t="n">
        <v>763.924</v>
      </c>
      <c r="I239" s="0" t="n">
        <v>762.897</v>
      </c>
      <c r="J239" s="0" t="n">
        <v>761.4109999999999</v>
      </c>
      <c r="K239" s="0" t="n">
        <v>759.782</v>
      </c>
      <c r="L239" s="0" t="n">
        <v>756.611</v>
      </c>
      <c r="M239" s="233" t="inlineStr">
        <is>
          <t>표점</t>
        </is>
      </c>
      <c r="N239" s="233" t="inlineStr">
        <is>
          <t>변표</t>
        </is>
      </c>
      <c r="O239" s="3" t="inlineStr">
        <is>
          <t>가172</t>
        </is>
      </c>
      <c r="BM239" s="759" t="n"/>
      <c r="BN239" s="759" t="n"/>
      <c r="BO239" s="759" t="n"/>
      <c r="BP239" s="759" t="n"/>
      <c r="BQ239" s="759" t="n"/>
      <c r="BR239" s="759" t="n"/>
      <c r="BS239" s="759" t="n"/>
      <c r="BT239" s="759" t="n"/>
      <c r="BU239" s="759" t="n"/>
      <c r="BV239" s="759" t="n"/>
      <c r="BW239" s="759" t="n"/>
      <c r="BX239" s="759" t="n"/>
      <c r="BY239" s="759" t="n"/>
      <c r="BZ239" s="759" t="n"/>
      <c r="CA239" s="759" t="n"/>
      <c r="ER239" s="759" t="n"/>
      <c r="ES239" s="759" t="n"/>
      <c r="ET239" s="759" t="n"/>
      <c r="EU239" s="759" t="n"/>
      <c r="EV239" s="759" t="n"/>
      <c r="EW239" s="759" t="n"/>
      <c r="EX239" s="759" t="n"/>
      <c r="EY239" s="759" t="n"/>
      <c r="EZ239" s="759" t="n"/>
      <c r="FA239" s="759" t="n"/>
      <c r="FB239" s="759" t="n"/>
      <c r="FC239" s="759" t="n"/>
      <c r="FD239" s="759" t="n"/>
      <c r="FE239" s="759" t="n"/>
      <c r="FF239" s="759" t="n"/>
      <c r="HW239" s="759" t="n"/>
      <c r="HX239" s="759" t="n"/>
      <c r="HY239" s="759" t="n"/>
      <c r="HZ239" s="759" t="n"/>
      <c r="IA239" s="759" t="n"/>
      <c r="IB239" s="759" t="n"/>
      <c r="IC239" s="759" t="n"/>
      <c r="ID239" s="759" t="n"/>
      <c r="IE239" s="759" t="n"/>
      <c r="IF239" s="759" t="n"/>
      <c r="IG239" s="759" t="n"/>
      <c r="IH239" s="759" t="n"/>
      <c r="II239" s="759" t="n"/>
      <c r="IJ239" s="759" t="n"/>
      <c r="IK239" s="759" t="n"/>
      <c r="LB239" s="759" t="n"/>
      <c r="LC239" s="759" t="n"/>
      <c r="LD239" s="759" t="n"/>
      <c r="LE239" s="759" t="n"/>
      <c r="LF239" s="759" t="n"/>
      <c r="LG239" s="759" t="n"/>
      <c r="LH239" s="759" t="n"/>
      <c r="LI239" s="759" t="n"/>
      <c r="LJ239" s="759" t="n"/>
      <c r="LK239" s="759" t="n"/>
      <c r="LL239" s="759" t="n"/>
      <c r="LM239" s="759" t="n"/>
      <c r="LN239" s="759" t="n"/>
      <c r="LO239" s="759" t="n"/>
      <c r="LP239" s="759" t="n"/>
      <c r="OG239" s="759" t="n"/>
      <c r="OH239" s="759" t="n"/>
      <c r="OI239" s="759" t="n"/>
      <c r="OJ239" s="759" t="n"/>
      <c r="OK239" s="759" t="n"/>
      <c r="OL239" s="759" t="n"/>
      <c r="OM239" s="759" t="n"/>
      <c r="ON239" s="759" t="n"/>
      <c r="OO239" s="759" t="n"/>
      <c r="OP239" s="759" t="n"/>
      <c r="OQ239" s="759" t="n"/>
      <c r="OR239" s="759" t="n"/>
      <c r="OS239" s="759" t="n"/>
      <c r="OT239" s="759" t="n"/>
      <c r="OU239" s="759" t="n"/>
    </row>
    <row r="240">
      <c r="A240" s="0" t="n">
        <v>30</v>
      </c>
      <c r="B240" s="0" t="n">
        <v>360</v>
      </c>
      <c r="C240" s="0" t="inlineStr">
        <is>
          <t>가</t>
        </is>
      </c>
      <c r="D240" s="0" t="inlineStr">
        <is>
          <t>중앙대</t>
        </is>
      </c>
      <c r="E240" s="232" t="inlineStr">
        <is>
          <t>기계공학부</t>
        </is>
      </c>
      <c r="F240" s="0" t="inlineStr">
        <is>
          <t>자연</t>
        </is>
      </c>
      <c r="G240" s="0" t="n">
        <v>1</v>
      </c>
      <c r="H240" s="0" t="n">
        <v>764.9640000000001</v>
      </c>
      <c r="I240" s="0" t="n">
        <v>763.047</v>
      </c>
      <c r="J240" s="0" t="n">
        <v>759.932</v>
      </c>
      <c r="K240" s="0" t="n">
        <v>756.879</v>
      </c>
      <c r="L240" s="0" t="n">
        <v>755.159</v>
      </c>
      <c r="M240" s="233" t="inlineStr">
        <is>
          <t>표점</t>
        </is>
      </c>
      <c r="N240" s="233" t="inlineStr">
        <is>
          <t>변표</t>
        </is>
      </c>
      <c r="O240" s="3" t="inlineStr">
        <is>
          <t>가173</t>
        </is>
      </c>
      <c r="BM240" s="759" t="n"/>
      <c r="BN240" s="759" t="n"/>
      <c r="BO240" s="759" t="n"/>
      <c r="BP240" s="759" t="n"/>
      <c r="BQ240" s="759" t="n"/>
      <c r="BR240" s="759" t="n"/>
      <c r="BS240" s="759" t="n"/>
      <c r="BT240" s="759" t="n"/>
      <c r="BU240" s="759" t="n"/>
      <c r="BV240" s="759" t="n"/>
      <c r="BW240" s="759" t="n"/>
      <c r="BX240" s="759" t="n"/>
      <c r="BY240" s="759" t="n"/>
      <c r="BZ240" s="759" t="n"/>
      <c r="CA240" s="759" t="n"/>
      <c r="ER240" s="759" t="n"/>
      <c r="ES240" s="759" t="n"/>
      <c r="ET240" s="759" t="n"/>
      <c r="EU240" s="759" t="n"/>
      <c r="EV240" s="759" t="n"/>
      <c r="EW240" s="759" t="n"/>
      <c r="EX240" s="759" t="n"/>
      <c r="EY240" s="759" t="n"/>
      <c r="EZ240" s="759" t="n"/>
      <c r="FA240" s="759" t="n"/>
      <c r="FB240" s="759" t="n"/>
      <c r="FC240" s="759" t="n"/>
      <c r="FD240" s="759" t="n"/>
      <c r="FE240" s="759" t="n"/>
      <c r="FF240" s="759" t="n"/>
      <c r="HW240" s="759" t="n"/>
      <c r="HX240" s="759" t="n"/>
      <c r="HY240" s="759" t="n"/>
      <c r="HZ240" s="759" t="n"/>
      <c r="IA240" s="759" t="n"/>
      <c r="IB240" s="759" t="n"/>
      <c r="IC240" s="759" t="n"/>
      <c r="ID240" s="759" t="n"/>
      <c r="IE240" s="759" t="n"/>
      <c r="IF240" s="759" t="n"/>
      <c r="IG240" s="759" t="n"/>
      <c r="IH240" s="759" t="n"/>
      <c r="II240" s="759" t="n"/>
      <c r="IJ240" s="759" t="n"/>
      <c r="IK240" s="759" t="n"/>
      <c r="LB240" s="759" t="n"/>
      <c r="LC240" s="759" t="n"/>
      <c r="LD240" s="759" t="n"/>
      <c r="LE240" s="759" t="n"/>
      <c r="LF240" s="759" t="n"/>
      <c r="LG240" s="759" t="n"/>
      <c r="LH240" s="759" t="n"/>
      <c r="LI240" s="759" t="n"/>
      <c r="LJ240" s="759" t="n"/>
      <c r="LK240" s="759" t="n"/>
      <c r="LL240" s="759" t="n"/>
      <c r="LM240" s="759" t="n"/>
      <c r="LN240" s="759" t="n"/>
      <c r="LO240" s="759" t="n"/>
      <c r="LP240" s="759" t="n"/>
      <c r="OG240" s="759" t="n"/>
      <c r="OH240" s="759" t="n"/>
      <c r="OI240" s="759" t="n"/>
      <c r="OJ240" s="759" t="n"/>
      <c r="OK240" s="759" t="n"/>
      <c r="OL240" s="759" t="n"/>
      <c r="OM240" s="759" t="n"/>
      <c r="ON240" s="759" t="n"/>
      <c r="OO240" s="759" t="n"/>
      <c r="OP240" s="759" t="n"/>
      <c r="OQ240" s="759" t="n"/>
      <c r="OR240" s="759" t="n"/>
      <c r="OS240" s="759" t="n"/>
      <c r="OT240" s="759" t="n"/>
      <c r="OU240" s="759" t="n"/>
    </row>
    <row r="241">
      <c r="A241" s="0" t="n">
        <v>30</v>
      </c>
      <c r="B241" s="0" t="n">
        <v>358</v>
      </c>
      <c r="C241" s="0" t="inlineStr">
        <is>
          <t>가</t>
        </is>
      </c>
      <c r="D241" s="0" t="inlineStr">
        <is>
          <t>중앙대</t>
        </is>
      </c>
      <c r="E241" s="232" t="inlineStr">
        <is>
          <t>화학공학과</t>
        </is>
      </c>
      <c r="F241" s="0" t="inlineStr">
        <is>
          <t>자연</t>
        </is>
      </c>
      <c r="G241" s="0" t="n">
        <v>1</v>
      </c>
      <c r="H241" s="0" t="n">
        <v>763.412</v>
      </c>
      <c r="I241" s="0" t="n">
        <v>760.408</v>
      </c>
      <c r="J241" s="0" t="n">
        <v>757.554</v>
      </c>
      <c r="K241" s="0" t="n">
        <v>754.909</v>
      </c>
      <c r="L241" s="0" t="n">
        <v>753.25</v>
      </c>
      <c r="M241" s="233" t="inlineStr">
        <is>
          <t>표점</t>
        </is>
      </c>
      <c r="N241" s="233" t="inlineStr">
        <is>
          <t>변표</t>
        </is>
      </c>
      <c r="O241" s="3" t="inlineStr">
        <is>
          <t>가174</t>
        </is>
      </c>
      <c r="BM241" s="759" t="n"/>
      <c r="BN241" s="759" t="n"/>
      <c r="BO241" s="759" t="n"/>
      <c r="BP241" s="759" t="n"/>
      <c r="BQ241" s="759" t="n"/>
      <c r="BR241" s="759" t="n"/>
      <c r="BS241" s="759" t="n"/>
      <c r="BT241" s="759" t="n"/>
      <c r="BU241" s="759" t="n"/>
      <c r="BV241" s="759" t="n"/>
      <c r="BW241" s="759" t="n"/>
      <c r="BX241" s="759" t="n"/>
      <c r="BY241" s="759" t="n"/>
      <c r="BZ241" s="759" t="n"/>
      <c r="CA241" s="759" t="n"/>
      <c r="ER241" s="759" t="n"/>
      <c r="ES241" s="759" t="n"/>
      <c r="ET241" s="759" t="n"/>
      <c r="EU241" s="759" t="n"/>
      <c r="EV241" s="759" t="n"/>
      <c r="EW241" s="759" t="n"/>
      <c r="EX241" s="759" t="n"/>
      <c r="EY241" s="759" t="n"/>
      <c r="EZ241" s="759" t="n"/>
      <c r="FA241" s="759" t="n"/>
      <c r="FB241" s="759" t="n"/>
      <c r="FC241" s="759" t="n"/>
      <c r="FD241" s="759" t="n"/>
      <c r="FE241" s="759" t="n"/>
      <c r="FF241" s="759" t="n"/>
      <c r="HW241" s="759" t="n"/>
      <c r="HX241" s="759" t="n"/>
      <c r="HY241" s="759" t="n"/>
      <c r="HZ241" s="759" t="n"/>
      <c r="IA241" s="759" t="n"/>
      <c r="IB241" s="759" t="n"/>
      <c r="IC241" s="759" t="n"/>
      <c r="ID241" s="759" t="n"/>
      <c r="IE241" s="759" t="n"/>
      <c r="IF241" s="759" t="n"/>
      <c r="IG241" s="759" t="n"/>
      <c r="IH241" s="759" t="n"/>
      <c r="II241" s="759" t="n"/>
      <c r="IJ241" s="759" t="n"/>
      <c r="IK241" s="759" t="n"/>
      <c r="LB241" s="759" t="n"/>
      <c r="LC241" s="759" t="n"/>
      <c r="LD241" s="759" t="n"/>
      <c r="LE241" s="759" t="n"/>
      <c r="LF241" s="759" t="n"/>
      <c r="LG241" s="759" t="n"/>
      <c r="LH241" s="759" t="n"/>
      <c r="LI241" s="759" t="n"/>
      <c r="LJ241" s="759" t="n"/>
      <c r="LK241" s="759" t="n"/>
      <c r="LL241" s="759" t="n"/>
      <c r="LM241" s="759" t="n"/>
      <c r="LN241" s="759" t="n"/>
      <c r="LO241" s="759" t="n"/>
      <c r="LP241" s="759" t="n"/>
      <c r="OG241" s="759" t="n"/>
      <c r="OH241" s="759" t="n"/>
      <c r="OI241" s="759" t="n"/>
      <c r="OJ241" s="759" t="n"/>
      <c r="OK241" s="759" t="n"/>
      <c r="OL241" s="759" t="n"/>
      <c r="OM241" s="759" t="n"/>
      <c r="ON241" s="759" t="n"/>
      <c r="OO241" s="759" t="n"/>
      <c r="OP241" s="759" t="n"/>
      <c r="OQ241" s="759" t="n"/>
      <c r="OR241" s="759" t="n"/>
      <c r="OS241" s="759" t="n"/>
      <c r="OT241" s="759" t="n"/>
      <c r="OU241" s="759" t="n"/>
    </row>
    <row r="242">
      <c r="A242" s="0" t="n">
        <v>30</v>
      </c>
      <c r="B242" s="0" t="n">
        <v>367</v>
      </c>
      <c r="C242" s="0" t="inlineStr">
        <is>
          <t>가</t>
        </is>
      </c>
      <c r="D242" s="0" t="inlineStr">
        <is>
          <t>중앙대</t>
        </is>
      </c>
      <c r="E242" s="232" t="inlineStr">
        <is>
          <t>간호학과(자연)</t>
        </is>
      </c>
      <c r="F242" s="0" t="inlineStr">
        <is>
          <t>자연</t>
        </is>
      </c>
      <c r="G242" s="0" t="n">
        <v>1</v>
      </c>
      <c r="H242" s="0" t="n">
        <v>760.408</v>
      </c>
      <c r="I242" s="0" t="n">
        <v>759.456</v>
      </c>
      <c r="J242" s="0" t="n">
        <v>757.554</v>
      </c>
      <c r="K242" s="0" t="n">
        <v>756.27</v>
      </c>
      <c r="L242" s="0" t="n">
        <v>752.995</v>
      </c>
      <c r="M242" s="233" t="inlineStr">
        <is>
          <t>표점</t>
        </is>
      </c>
      <c r="N242" s="233" t="inlineStr">
        <is>
          <t>변표</t>
        </is>
      </c>
      <c r="O242" s="3" t="inlineStr">
        <is>
          <t>가175</t>
        </is>
      </c>
      <c r="BM242" s="759" t="n"/>
      <c r="BN242" s="759" t="n"/>
      <c r="BO242" s="759" t="n"/>
      <c r="BP242" s="759" t="n"/>
      <c r="BQ242" s="759" t="n"/>
      <c r="BR242" s="759" t="n"/>
      <c r="BS242" s="759" t="n"/>
      <c r="BT242" s="759" t="n"/>
      <c r="BU242" s="759" t="n"/>
      <c r="BV242" s="759" t="n"/>
      <c r="BW242" s="759" t="n"/>
      <c r="BX242" s="759" t="n"/>
      <c r="BY242" s="759" t="n"/>
      <c r="BZ242" s="759" t="n"/>
      <c r="CA242" s="759" t="n"/>
      <c r="ER242" s="759" t="n"/>
      <c r="ES242" s="759" t="n"/>
      <c r="ET242" s="759" t="n"/>
      <c r="EU242" s="759" t="n"/>
      <c r="EV242" s="759" t="n"/>
      <c r="EW242" s="759" t="n"/>
      <c r="EX242" s="759" t="n"/>
      <c r="EY242" s="759" t="n"/>
      <c r="EZ242" s="759" t="n"/>
      <c r="FA242" s="759" t="n"/>
      <c r="FB242" s="759" t="n"/>
      <c r="FC242" s="759" t="n"/>
      <c r="FD242" s="759" t="n"/>
      <c r="FE242" s="759" t="n"/>
      <c r="FF242" s="759" t="n"/>
      <c r="HW242" s="759" t="n"/>
      <c r="HX242" s="759" t="n"/>
      <c r="HY242" s="759" t="n"/>
      <c r="HZ242" s="759" t="n"/>
      <c r="IA242" s="759" t="n"/>
      <c r="IB242" s="759" t="n"/>
      <c r="IC242" s="759" t="n"/>
      <c r="ID242" s="759" t="n"/>
      <c r="IE242" s="759" t="n"/>
      <c r="IF242" s="759" t="n"/>
      <c r="IG242" s="759" t="n"/>
      <c r="IH242" s="759" t="n"/>
      <c r="II242" s="759" t="n"/>
      <c r="IJ242" s="759" t="n"/>
      <c r="IK242" s="759" t="n"/>
      <c r="LB242" s="759" t="n"/>
      <c r="LC242" s="759" t="n"/>
      <c r="LD242" s="759" t="n"/>
      <c r="LE242" s="759" t="n"/>
      <c r="LF242" s="759" t="n"/>
      <c r="LG242" s="759" t="n"/>
      <c r="LH242" s="759" t="n"/>
      <c r="LI242" s="759" t="n"/>
      <c r="LJ242" s="759" t="n"/>
      <c r="LK242" s="759" t="n"/>
      <c r="LL242" s="759" t="n"/>
      <c r="LM242" s="759" t="n"/>
      <c r="LN242" s="759" t="n"/>
      <c r="LO242" s="759" t="n"/>
      <c r="LP242" s="759" t="n"/>
      <c r="OG242" s="759" t="n"/>
      <c r="OH242" s="759" t="n"/>
      <c r="OI242" s="759" t="n"/>
      <c r="OJ242" s="759" t="n"/>
      <c r="OK242" s="759" t="n"/>
      <c r="OL242" s="759" t="n"/>
      <c r="OM242" s="759" t="n"/>
      <c r="ON242" s="759" t="n"/>
      <c r="OO242" s="759" t="n"/>
      <c r="OP242" s="759" t="n"/>
      <c r="OQ242" s="759" t="n"/>
      <c r="OR242" s="759" t="n"/>
      <c r="OS242" s="759" t="n"/>
      <c r="OT242" s="759" t="n"/>
      <c r="OU242" s="759" t="n"/>
    </row>
    <row r="243">
      <c r="A243" s="0" t="n">
        <v>30</v>
      </c>
      <c r="B243" s="0" t="n">
        <v>371</v>
      </c>
      <c r="C243" s="0" t="inlineStr">
        <is>
          <t>가</t>
        </is>
      </c>
      <c r="D243" s="0" t="inlineStr">
        <is>
          <t>중앙대</t>
        </is>
      </c>
      <c r="E243" s="232" t="inlineStr">
        <is>
          <t>식품공학부(식품공학)</t>
        </is>
      </c>
      <c r="F243" s="0" t="inlineStr">
        <is>
          <t>자연</t>
        </is>
      </c>
      <c r="G243" s="0" t="n">
        <v>1</v>
      </c>
      <c r="H243" s="0" t="n">
        <v>716.958</v>
      </c>
      <c r="I243" s="0" t="n">
        <v>712.8869999999999</v>
      </c>
      <c r="J243" s="0" t="n">
        <v>708.075</v>
      </c>
      <c r="K243" s="0" t="n">
        <v>703.546</v>
      </c>
      <c r="L243" s="0" t="n">
        <v>699.5119999999999</v>
      </c>
      <c r="M243" s="233" t="inlineStr">
        <is>
          <t>표점</t>
        </is>
      </c>
      <c r="N243" s="233" t="inlineStr">
        <is>
          <t>변표</t>
        </is>
      </c>
      <c r="O243" s="3" t="inlineStr">
        <is>
          <t>가176</t>
        </is>
      </c>
      <c r="BM243" s="759" t="n"/>
      <c r="BN243" s="759" t="n"/>
      <c r="BO243" s="759" t="n"/>
      <c r="BP243" s="759" t="n"/>
      <c r="BQ243" s="759" t="n"/>
      <c r="BR243" s="759" t="n"/>
      <c r="BS243" s="759" t="n"/>
      <c r="BT243" s="759" t="n"/>
      <c r="BU243" s="759" t="n"/>
      <c r="BV243" s="759" t="n"/>
      <c r="BW243" s="759" t="n"/>
      <c r="BX243" s="759" t="n"/>
      <c r="BY243" s="759" t="n"/>
      <c r="BZ243" s="759" t="n"/>
      <c r="CA243" s="759" t="n"/>
      <c r="ER243" s="759" t="n"/>
      <c r="ES243" s="759" t="n"/>
      <c r="ET243" s="759" t="n"/>
      <c r="EU243" s="759" t="n"/>
      <c r="EV243" s="759" t="n"/>
      <c r="EW243" s="759" t="n"/>
      <c r="EX243" s="759" t="n"/>
      <c r="EY243" s="759" t="n"/>
      <c r="EZ243" s="759" t="n"/>
      <c r="FA243" s="759" t="n"/>
      <c r="FB243" s="759" t="n"/>
      <c r="FC243" s="759" t="n"/>
      <c r="FD243" s="759" t="n"/>
      <c r="FE243" s="759" t="n"/>
      <c r="FF243" s="759" t="n"/>
      <c r="HW243" s="759" t="n"/>
      <c r="HX243" s="759" t="n"/>
      <c r="HY243" s="759" t="n"/>
      <c r="HZ243" s="759" t="n"/>
      <c r="IA243" s="759" t="n"/>
      <c r="IB243" s="759" t="n"/>
      <c r="IC243" s="759" t="n"/>
      <c r="ID243" s="759" t="n"/>
      <c r="IE243" s="759" t="n"/>
      <c r="IF243" s="759" t="n"/>
      <c r="IG243" s="759" t="n"/>
      <c r="IH243" s="759" t="n"/>
      <c r="II243" s="759" t="n"/>
      <c r="IJ243" s="759" t="n"/>
      <c r="IK243" s="759" t="n"/>
      <c r="LB243" s="759" t="n"/>
      <c r="LC243" s="759" t="n"/>
      <c r="LD243" s="759" t="n"/>
      <c r="LE243" s="759" t="n"/>
      <c r="LF243" s="759" t="n"/>
      <c r="LG243" s="759" t="n"/>
      <c r="LH243" s="759" t="n"/>
      <c r="LI243" s="759" t="n"/>
      <c r="LJ243" s="759" t="n"/>
      <c r="LK243" s="759" t="n"/>
      <c r="LL243" s="759" t="n"/>
      <c r="LM243" s="759" t="n"/>
      <c r="LN243" s="759" t="n"/>
      <c r="LO243" s="759" t="n"/>
      <c r="LP243" s="759" t="n"/>
      <c r="OG243" s="759" t="n"/>
      <c r="OH243" s="759" t="n"/>
      <c r="OI243" s="759" t="n"/>
      <c r="OJ243" s="759" t="n"/>
      <c r="OK243" s="759" t="n"/>
      <c r="OL243" s="759" t="n"/>
      <c r="OM243" s="759" t="n"/>
      <c r="ON243" s="759" t="n"/>
      <c r="OO243" s="759" t="n"/>
      <c r="OP243" s="759" t="n"/>
      <c r="OQ243" s="759" t="n"/>
      <c r="OR243" s="759" t="n"/>
      <c r="OS243" s="759" t="n"/>
      <c r="OT243" s="759" t="n"/>
      <c r="OU243" s="759" t="n"/>
    </row>
    <row r="244">
      <c r="A244" s="0" t="n">
        <v>30</v>
      </c>
      <c r="B244" s="0" t="n">
        <v>370</v>
      </c>
      <c r="C244" s="0" t="inlineStr">
        <is>
          <t>가</t>
        </is>
      </c>
      <c r="D244" s="0" t="inlineStr">
        <is>
          <t>중앙대</t>
        </is>
      </c>
      <c r="E244" s="232" t="inlineStr">
        <is>
          <t>생명자원공학부(동물생명공학)</t>
        </is>
      </c>
      <c r="F244" s="0" t="inlineStr">
        <is>
          <t>자연</t>
        </is>
      </c>
      <c r="G244" s="0" t="n">
        <v>1</v>
      </c>
      <c r="H244" s="0" t="n">
        <v>716.5890000000001</v>
      </c>
      <c r="I244" s="0" t="n">
        <v>711.705</v>
      </c>
      <c r="J244" s="0" t="n">
        <v>707.115</v>
      </c>
      <c r="K244" s="0" t="n">
        <v>702.082</v>
      </c>
      <c r="L244" s="0" t="n">
        <v>697.884</v>
      </c>
      <c r="M244" s="233" t="inlineStr">
        <is>
          <t>표점</t>
        </is>
      </c>
      <c r="N244" s="233" t="inlineStr">
        <is>
          <t>변표</t>
        </is>
      </c>
      <c r="O244" s="3" t="inlineStr">
        <is>
          <t>가177</t>
        </is>
      </c>
      <c r="BM244" s="759" t="n"/>
      <c r="BN244" s="759" t="n"/>
      <c r="BO244" s="759" t="n"/>
      <c r="BP244" s="759" t="n"/>
      <c r="BQ244" s="759" t="n"/>
      <c r="BR244" s="759" t="n"/>
      <c r="BS244" s="759" t="n"/>
      <c r="BT244" s="759" t="n"/>
      <c r="BU244" s="759" t="n"/>
      <c r="BV244" s="759" t="n"/>
      <c r="BW244" s="759" t="n"/>
      <c r="BX244" s="759" t="n"/>
      <c r="BY244" s="759" t="n"/>
      <c r="BZ244" s="759" t="n"/>
      <c r="CA244" s="759" t="n"/>
      <c r="ER244" s="759" t="n"/>
      <c r="ES244" s="759" t="n"/>
      <c r="ET244" s="759" t="n"/>
      <c r="EU244" s="759" t="n"/>
      <c r="EV244" s="759" t="n"/>
      <c r="EW244" s="759" t="n"/>
      <c r="EX244" s="759" t="n"/>
      <c r="EY244" s="759" t="n"/>
      <c r="EZ244" s="759" t="n"/>
      <c r="FA244" s="759" t="n"/>
      <c r="FB244" s="759" t="n"/>
      <c r="FC244" s="759" t="n"/>
      <c r="FD244" s="759" t="n"/>
      <c r="FE244" s="759" t="n"/>
      <c r="FF244" s="759" t="n"/>
      <c r="HW244" s="759" t="n"/>
      <c r="HX244" s="759" t="n"/>
      <c r="HY244" s="759" t="n"/>
      <c r="HZ244" s="759" t="n"/>
      <c r="IA244" s="759" t="n"/>
      <c r="IB244" s="759" t="n"/>
      <c r="IC244" s="759" t="n"/>
      <c r="ID244" s="759" t="n"/>
      <c r="IE244" s="759" t="n"/>
      <c r="IF244" s="759" t="n"/>
      <c r="IG244" s="759" t="n"/>
      <c r="IH244" s="759" t="n"/>
      <c r="II244" s="759" t="n"/>
      <c r="IJ244" s="759" t="n"/>
      <c r="IK244" s="759" t="n"/>
      <c r="LB244" s="759" t="n"/>
      <c r="LC244" s="759" t="n"/>
      <c r="LD244" s="759" t="n"/>
      <c r="LE244" s="759" t="n"/>
      <c r="LF244" s="759" t="n"/>
      <c r="LG244" s="759" t="n"/>
      <c r="LH244" s="759" t="n"/>
      <c r="LI244" s="759" t="n"/>
      <c r="LJ244" s="759" t="n"/>
      <c r="LK244" s="759" t="n"/>
      <c r="LL244" s="759" t="n"/>
      <c r="LM244" s="759" t="n"/>
      <c r="LN244" s="759" t="n"/>
      <c r="LO244" s="759" t="n"/>
      <c r="LP244" s="759" t="n"/>
      <c r="OG244" s="759" t="n"/>
      <c r="OH244" s="759" t="n"/>
      <c r="OI244" s="759" t="n"/>
      <c r="OJ244" s="759" t="n"/>
      <c r="OK244" s="759" t="n"/>
      <c r="OL244" s="759" t="n"/>
      <c r="OM244" s="759" t="n"/>
      <c r="ON244" s="759" t="n"/>
      <c r="OO244" s="759" t="n"/>
      <c r="OP244" s="759" t="n"/>
      <c r="OQ244" s="759" t="n"/>
      <c r="OR244" s="759" t="n"/>
      <c r="OS244" s="759" t="n"/>
      <c r="OT244" s="759" t="n"/>
      <c r="OU244" s="759" t="n"/>
    </row>
    <row r="245">
      <c r="A245" s="0" t="n">
        <v>30</v>
      </c>
      <c r="B245" s="0" t="n">
        <v>373</v>
      </c>
      <c r="C245" s="0" t="inlineStr">
        <is>
          <t>가</t>
        </is>
      </c>
      <c r="D245" s="0" t="inlineStr">
        <is>
          <t>중앙대</t>
        </is>
      </c>
      <c r="E245" s="232" t="inlineStr">
        <is>
          <t>생명자원공학부(식물생명공학)</t>
        </is>
      </c>
      <c r="F245" s="0" t="inlineStr">
        <is>
          <t>자연</t>
        </is>
      </c>
      <c r="G245" s="0" t="n">
        <v>1</v>
      </c>
      <c r="H245" s="0" t="n">
        <v>713.598</v>
      </c>
      <c r="I245" s="0" t="n">
        <v>709.069</v>
      </c>
      <c r="J245" s="0" t="n">
        <v>704.3680000000001</v>
      </c>
      <c r="K245" s="0" t="n">
        <v>700.03</v>
      </c>
      <c r="L245" s="0" t="n">
        <v>696.208</v>
      </c>
      <c r="M245" s="233" t="inlineStr">
        <is>
          <t>표점</t>
        </is>
      </c>
      <c r="N245" s="233" t="inlineStr">
        <is>
          <t>변표</t>
        </is>
      </c>
      <c r="O245" s="3" t="inlineStr">
        <is>
          <t>가178</t>
        </is>
      </c>
      <c r="BM245" s="759" t="n"/>
      <c r="BN245" s="759" t="n"/>
      <c r="BO245" s="759" t="n"/>
      <c r="BP245" s="759" t="n"/>
      <c r="BQ245" s="759" t="n"/>
      <c r="BR245" s="759" t="n"/>
      <c r="BS245" s="759" t="n"/>
      <c r="BT245" s="759" t="n"/>
      <c r="BU245" s="759" t="n"/>
      <c r="BV245" s="759" t="n"/>
      <c r="BW245" s="759" t="n"/>
      <c r="BX245" s="759" t="n"/>
      <c r="BY245" s="759" t="n"/>
      <c r="BZ245" s="759" t="n"/>
      <c r="CA245" s="759" t="n"/>
      <c r="ER245" s="759" t="n"/>
      <c r="ES245" s="759" t="n"/>
      <c r="ET245" s="759" t="n"/>
      <c r="EU245" s="759" t="n"/>
      <c r="EV245" s="759" t="n"/>
      <c r="EW245" s="759" t="n"/>
      <c r="EX245" s="759" t="n"/>
      <c r="EY245" s="759" t="n"/>
      <c r="EZ245" s="759" t="n"/>
      <c r="FA245" s="759" t="n"/>
      <c r="FB245" s="759" t="n"/>
      <c r="FC245" s="759" t="n"/>
      <c r="FD245" s="759" t="n"/>
      <c r="FE245" s="759" t="n"/>
      <c r="FF245" s="759" t="n"/>
      <c r="HW245" s="759" t="n"/>
      <c r="HX245" s="759" t="n"/>
      <c r="HY245" s="759" t="n"/>
      <c r="HZ245" s="759" t="n"/>
      <c r="IA245" s="759" t="n"/>
      <c r="IB245" s="759" t="n"/>
      <c r="IC245" s="759" t="n"/>
      <c r="ID245" s="759" t="n"/>
      <c r="IE245" s="759" t="n"/>
      <c r="IF245" s="759" t="n"/>
      <c r="IG245" s="759" t="n"/>
      <c r="IH245" s="759" t="n"/>
      <c r="II245" s="759" t="n"/>
      <c r="IJ245" s="759" t="n"/>
      <c r="IK245" s="759" t="n"/>
      <c r="LB245" s="759" t="n"/>
      <c r="LC245" s="759" t="n"/>
      <c r="LD245" s="759" t="n"/>
      <c r="LE245" s="759" t="n"/>
      <c r="LF245" s="759" t="n"/>
      <c r="LG245" s="759" t="n"/>
      <c r="LH245" s="759" t="n"/>
      <c r="LI245" s="759" t="n"/>
      <c r="LJ245" s="759" t="n"/>
      <c r="LK245" s="759" t="n"/>
      <c r="LL245" s="759" t="n"/>
      <c r="LM245" s="759" t="n"/>
      <c r="LN245" s="759" t="n"/>
      <c r="LO245" s="759" t="n"/>
      <c r="LP245" s="759" t="n"/>
      <c r="OG245" s="759" t="n"/>
      <c r="OH245" s="759" t="n"/>
      <c r="OI245" s="759" t="n"/>
      <c r="OJ245" s="759" t="n"/>
      <c r="OK245" s="759" t="n"/>
      <c r="OL245" s="759" t="n"/>
      <c r="OM245" s="759" t="n"/>
      <c r="ON245" s="759" t="n"/>
      <c r="OO245" s="759" t="n"/>
      <c r="OP245" s="759" t="n"/>
      <c r="OQ245" s="759" t="n"/>
      <c r="OR245" s="759" t="n"/>
      <c r="OS245" s="759" t="n"/>
      <c r="OT245" s="759" t="n"/>
      <c r="OU245" s="759" t="n"/>
    </row>
    <row r="246">
      <c r="A246" s="0" t="n">
        <v>30</v>
      </c>
      <c r="B246" s="0" t="n">
        <v>372</v>
      </c>
      <c r="C246" s="0" t="inlineStr">
        <is>
          <t>가</t>
        </is>
      </c>
      <c r="D246" s="0" t="inlineStr">
        <is>
          <t>중앙대</t>
        </is>
      </c>
      <c r="E246" s="232" t="inlineStr">
        <is>
          <t>식품공학부(식품영양)</t>
        </is>
      </c>
      <c r="F246" s="0" t="inlineStr">
        <is>
          <t>자연</t>
        </is>
      </c>
      <c r="G246" s="0" t="n">
        <v>1</v>
      </c>
      <c r="H246" s="0" t="n">
        <v>711.595</v>
      </c>
      <c r="I246" s="0" t="n">
        <v>706.7910000000001</v>
      </c>
      <c r="J246" s="0" t="n">
        <v>701.782</v>
      </c>
      <c r="K246" s="0" t="n">
        <v>697.096</v>
      </c>
      <c r="L246" s="0" t="n">
        <v>692.729</v>
      </c>
      <c r="M246" s="233" t="inlineStr">
        <is>
          <t>표점</t>
        </is>
      </c>
      <c r="N246" s="233" t="inlineStr">
        <is>
          <t>변표</t>
        </is>
      </c>
      <c r="O246" s="3" t="inlineStr">
        <is>
          <t>가179</t>
        </is>
      </c>
      <c r="BM246" s="759" t="n"/>
      <c r="BN246" s="759" t="n"/>
      <c r="BO246" s="759" t="n"/>
      <c r="BP246" s="759" t="n"/>
      <c r="BQ246" s="759" t="n"/>
      <c r="BR246" s="759" t="n"/>
      <c r="BS246" s="759" t="n"/>
      <c r="BT246" s="759" t="n"/>
      <c r="BU246" s="759" t="n"/>
      <c r="BV246" s="759" t="n"/>
      <c r="BW246" s="759" t="n"/>
      <c r="BX246" s="759" t="n"/>
      <c r="BY246" s="759" t="n"/>
      <c r="BZ246" s="759" t="n"/>
      <c r="CA246" s="759" t="n"/>
      <c r="ER246" s="759" t="n"/>
      <c r="ES246" s="759" t="n"/>
      <c r="ET246" s="759" t="n"/>
      <c r="EU246" s="759" t="n"/>
      <c r="EV246" s="759" t="n"/>
      <c r="EW246" s="759" t="n"/>
      <c r="EX246" s="759" t="n"/>
      <c r="EY246" s="759" t="n"/>
      <c r="EZ246" s="759" t="n"/>
      <c r="FA246" s="759" t="n"/>
      <c r="FB246" s="759" t="n"/>
      <c r="FC246" s="759" t="n"/>
      <c r="FD246" s="759" t="n"/>
      <c r="FE246" s="759" t="n"/>
      <c r="FF246" s="759" t="n"/>
      <c r="HW246" s="759" t="n"/>
      <c r="HX246" s="759" t="n"/>
      <c r="HY246" s="759" t="n"/>
      <c r="HZ246" s="759" t="n"/>
      <c r="IA246" s="759" t="n"/>
      <c r="IB246" s="759" t="n"/>
      <c r="IC246" s="759" t="n"/>
      <c r="ID246" s="759" t="n"/>
      <c r="IE246" s="759" t="n"/>
      <c r="IF246" s="759" t="n"/>
      <c r="IG246" s="759" t="n"/>
      <c r="IH246" s="759" t="n"/>
      <c r="II246" s="759" t="n"/>
      <c r="IJ246" s="759" t="n"/>
      <c r="IK246" s="759" t="n"/>
      <c r="LB246" s="759" t="n"/>
      <c r="LC246" s="759" t="n"/>
      <c r="LD246" s="759" t="n"/>
      <c r="LE246" s="759" t="n"/>
      <c r="LF246" s="759" t="n"/>
      <c r="LG246" s="759" t="n"/>
      <c r="LH246" s="759" t="n"/>
      <c r="LI246" s="759" t="n"/>
      <c r="LJ246" s="759" t="n"/>
      <c r="LK246" s="759" t="n"/>
      <c r="LL246" s="759" t="n"/>
      <c r="LM246" s="759" t="n"/>
      <c r="LN246" s="759" t="n"/>
      <c r="LO246" s="759" t="n"/>
      <c r="LP246" s="759" t="n"/>
      <c r="OG246" s="759" t="n"/>
      <c r="OH246" s="759" t="n"/>
      <c r="OI246" s="759" t="n"/>
      <c r="OJ246" s="759" t="n"/>
      <c r="OK246" s="759" t="n"/>
      <c r="OL246" s="759" t="n"/>
      <c r="OM246" s="759" t="n"/>
      <c r="ON246" s="759" t="n"/>
      <c r="OO246" s="759" t="n"/>
      <c r="OP246" s="759" t="n"/>
      <c r="OQ246" s="759" t="n"/>
      <c r="OR246" s="759" t="n"/>
      <c r="OS246" s="759" t="n"/>
      <c r="OT246" s="759" t="n"/>
      <c r="OU246" s="759" t="n"/>
    </row>
    <row r="247">
      <c r="A247" s="0" t="n">
        <v>30</v>
      </c>
      <c r="B247" s="0" t="n">
        <v>369</v>
      </c>
      <c r="C247" s="0" t="inlineStr">
        <is>
          <t>가</t>
        </is>
      </c>
      <c r="D247" s="0" t="inlineStr">
        <is>
          <t>중앙대</t>
        </is>
      </c>
      <c r="E247" s="232" t="inlineStr">
        <is>
          <t>시스템생명공학과</t>
        </is>
      </c>
      <c r="F247" s="0" t="inlineStr">
        <is>
          <t>자연</t>
        </is>
      </c>
      <c r="G247" s="0" t="n">
        <v>1</v>
      </c>
      <c r="H247" s="0" t="n">
        <v>707.8099999999999</v>
      </c>
      <c r="I247" s="0" t="n">
        <v>703.17</v>
      </c>
      <c r="J247" s="0" t="n">
        <v>699.032</v>
      </c>
      <c r="K247" s="0" t="n">
        <v>695.276</v>
      </c>
      <c r="L247" s="0" t="n">
        <v>691.616</v>
      </c>
      <c r="M247" s="233" t="inlineStr">
        <is>
          <t>표점</t>
        </is>
      </c>
      <c r="N247" s="233" t="inlineStr">
        <is>
          <t>변표</t>
        </is>
      </c>
      <c r="O247" s="3" t="inlineStr">
        <is>
          <t>가180</t>
        </is>
      </c>
      <c r="BM247" s="759" t="n"/>
      <c r="BN247" s="759" t="n"/>
      <c r="BO247" s="759" t="n"/>
      <c r="BP247" s="759" t="n"/>
      <c r="BQ247" s="759" t="n"/>
      <c r="BR247" s="759" t="n"/>
      <c r="BS247" s="759" t="n"/>
      <c r="BT247" s="759" t="n"/>
      <c r="BU247" s="759" t="n"/>
      <c r="BV247" s="759" t="n"/>
      <c r="BW247" s="759" t="n"/>
      <c r="BX247" s="759" t="n"/>
      <c r="BY247" s="759" t="n"/>
      <c r="BZ247" s="759" t="n"/>
      <c r="CA247" s="759" t="n"/>
      <c r="ER247" s="759" t="n"/>
      <c r="ES247" s="759" t="n"/>
      <c r="ET247" s="759" t="n"/>
      <c r="EU247" s="759" t="n"/>
      <c r="EV247" s="759" t="n"/>
      <c r="EW247" s="759" t="n"/>
      <c r="EX247" s="759" t="n"/>
      <c r="EY247" s="759" t="n"/>
      <c r="EZ247" s="759" t="n"/>
      <c r="FA247" s="759" t="n"/>
      <c r="FB247" s="759" t="n"/>
      <c r="FC247" s="759" t="n"/>
      <c r="FD247" s="759" t="n"/>
      <c r="FE247" s="759" t="n"/>
      <c r="FF247" s="759" t="n"/>
      <c r="HW247" s="759" t="n"/>
      <c r="HX247" s="759" t="n"/>
      <c r="HY247" s="759" t="n"/>
      <c r="HZ247" s="759" t="n"/>
      <c r="IA247" s="759" t="n"/>
      <c r="IB247" s="759" t="n"/>
      <c r="IC247" s="759" t="n"/>
      <c r="ID247" s="759" t="n"/>
      <c r="IE247" s="759" t="n"/>
      <c r="IF247" s="759" t="n"/>
      <c r="IG247" s="759" t="n"/>
      <c r="IH247" s="759" t="n"/>
      <c r="II247" s="759" t="n"/>
      <c r="IJ247" s="759" t="n"/>
      <c r="IK247" s="759" t="n"/>
      <c r="LB247" s="759" t="n"/>
      <c r="LC247" s="759" t="n"/>
      <c r="LD247" s="759" t="n"/>
      <c r="LE247" s="759" t="n"/>
      <c r="LF247" s="759" t="n"/>
      <c r="LG247" s="759" t="n"/>
      <c r="LH247" s="759" t="n"/>
      <c r="LI247" s="759" t="n"/>
      <c r="LJ247" s="759" t="n"/>
      <c r="LK247" s="759" t="n"/>
      <c r="LL247" s="759" t="n"/>
      <c r="LM247" s="759" t="n"/>
      <c r="LN247" s="759" t="n"/>
      <c r="LO247" s="759" t="n"/>
      <c r="LP247" s="759" t="n"/>
      <c r="OG247" s="759" t="n"/>
      <c r="OH247" s="759" t="n"/>
      <c r="OI247" s="759" t="n"/>
      <c r="OJ247" s="759" t="n"/>
      <c r="OK247" s="759" t="n"/>
      <c r="OL247" s="759" t="n"/>
      <c r="OM247" s="759" t="n"/>
      <c r="ON247" s="759" t="n"/>
      <c r="OO247" s="759" t="n"/>
      <c r="OP247" s="759" t="n"/>
      <c r="OQ247" s="759" t="n"/>
      <c r="OR247" s="759" t="n"/>
      <c r="OS247" s="759" t="n"/>
      <c r="OT247" s="759" t="n"/>
      <c r="OU247" s="759" t="n"/>
    </row>
    <row r="248">
      <c r="A248" s="0" t="n">
        <v>31</v>
      </c>
      <c r="B248" s="0" t="n">
        <v>393</v>
      </c>
      <c r="C248" s="0" t="inlineStr">
        <is>
          <t>가</t>
        </is>
      </c>
      <c r="D248" s="0" t="inlineStr">
        <is>
          <t>중앙대</t>
        </is>
      </c>
      <c r="E248" s="232" t="inlineStr">
        <is>
          <t>영어영문학과</t>
        </is>
      </c>
      <c r="F248" s="0" t="inlineStr">
        <is>
          <t>통합</t>
        </is>
      </c>
      <c r="G248" s="0" t="n">
        <v>1</v>
      </c>
      <c r="H248" s="0" t="n">
        <v>761.729</v>
      </c>
      <c r="I248" s="0" t="n">
        <v>759.515</v>
      </c>
      <c r="J248" s="0" t="n">
        <v>757.9640000000001</v>
      </c>
      <c r="K248" s="0" t="n">
        <v>754.838</v>
      </c>
      <c r="L248" s="0" t="n">
        <v>751.273</v>
      </c>
      <c r="M248" s="233" t="inlineStr">
        <is>
          <t>표점</t>
        </is>
      </c>
      <c r="N248" s="233" t="inlineStr">
        <is>
          <t>변표</t>
        </is>
      </c>
      <c r="O248" s="3" t="inlineStr">
        <is>
          <t>가181</t>
        </is>
      </c>
      <c r="BM248" s="759" t="n"/>
      <c r="BN248" s="759" t="n"/>
      <c r="BO248" s="759" t="n"/>
      <c r="BP248" s="759" t="n"/>
      <c r="BQ248" s="759" t="n"/>
      <c r="BR248" s="759" t="n"/>
      <c r="BS248" s="759" t="n"/>
      <c r="BT248" s="759" t="n"/>
      <c r="BU248" s="759" t="n"/>
      <c r="BV248" s="759" t="n"/>
      <c r="BW248" s="759" t="n"/>
      <c r="BX248" s="759" t="n"/>
      <c r="BY248" s="759" t="n"/>
      <c r="BZ248" s="759" t="n"/>
      <c r="CA248" s="759" t="n"/>
      <c r="ER248" s="759" t="n"/>
      <c r="ES248" s="759" t="n"/>
      <c r="ET248" s="759" t="n"/>
      <c r="EU248" s="759" t="n"/>
      <c r="EV248" s="759" t="n"/>
      <c r="EW248" s="759" t="n"/>
      <c r="EX248" s="759" t="n"/>
      <c r="EY248" s="759" t="n"/>
      <c r="EZ248" s="759" t="n"/>
      <c r="FA248" s="759" t="n"/>
      <c r="FB248" s="759" t="n"/>
      <c r="FC248" s="759" t="n"/>
      <c r="FD248" s="759" t="n"/>
      <c r="FE248" s="759" t="n"/>
      <c r="FF248" s="759" t="n"/>
      <c r="HW248" s="759" t="n"/>
      <c r="HX248" s="759" t="n"/>
      <c r="HY248" s="759" t="n"/>
      <c r="HZ248" s="759" t="n"/>
      <c r="IA248" s="759" t="n"/>
      <c r="IB248" s="759" t="n"/>
      <c r="IC248" s="759" t="n"/>
      <c r="ID248" s="759" t="n"/>
      <c r="IE248" s="759" t="n"/>
      <c r="IF248" s="759" t="n"/>
      <c r="IG248" s="759" t="n"/>
      <c r="IH248" s="759" t="n"/>
      <c r="II248" s="759" t="n"/>
      <c r="IJ248" s="759" t="n"/>
      <c r="IK248" s="759" t="n"/>
      <c r="LB248" s="759" t="n"/>
      <c r="LC248" s="759" t="n"/>
      <c r="LD248" s="759" t="n"/>
      <c r="LE248" s="759" t="n"/>
      <c r="LF248" s="759" t="n"/>
      <c r="LG248" s="759" t="n"/>
      <c r="LH248" s="759" t="n"/>
      <c r="LI248" s="759" t="n"/>
      <c r="LJ248" s="759" t="n"/>
      <c r="LK248" s="759" t="n"/>
      <c r="LL248" s="759" t="n"/>
      <c r="LM248" s="759" t="n"/>
      <c r="LN248" s="759" t="n"/>
      <c r="LO248" s="759" t="n"/>
      <c r="LP248" s="759" t="n"/>
      <c r="OG248" s="759" t="n"/>
      <c r="OH248" s="759" t="n"/>
      <c r="OI248" s="759" t="n"/>
      <c r="OJ248" s="759" t="n"/>
      <c r="OK248" s="759" t="n"/>
      <c r="OL248" s="759" t="n"/>
      <c r="OM248" s="759" t="n"/>
      <c r="ON248" s="759" t="n"/>
      <c r="OO248" s="759" t="n"/>
      <c r="OP248" s="759" t="n"/>
      <c r="OQ248" s="759" t="n"/>
      <c r="OR248" s="759" t="n"/>
      <c r="OS248" s="759" t="n"/>
      <c r="OT248" s="759" t="n"/>
      <c r="OU248" s="759" t="n"/>
    </row>
    <row r="249">
      <c r="A249" s="0" t="n">
        <v>32</v>
      </c>
      <c r="B249" s="0" t="n">
        <v>377</v>
      </c>
      <c r="C249" s="0" t="inlineStr">
        <is>
          <t>가</t>
        </is>
      </c>
      <c r="D249" s="0" t="inlineStr">
        <is>
          <t>중앙대</t>
        </is>
      </c>
      <c r="E249" s="232" t="inlineStr">
        <is>
          <t>경영학부(글로벌금융)</t>
        </is>
      </c>
      <c r="F249" s="0" t="inlineStr">
        <is>
          <t>통합</t>
        </is>
      </c>
      <c r="G249" s="0" t="n">
        <v>1</v>
      </c>
      <c r="H249" s="0" t="n">
        <v>755.21</v>
      </c>
      <c r="I249" s="0" t="n">
        <v>753.225</v>
      </c>
      <c r="J249" s="0" t="n">
        <v>752.056</v>
      </c>
      <c r="K249" s="0" t="n">
        <v>750.873</v>
      </c>
      <c r="L249" s="0" t="n">
        <v>749.1180000000001</v>
      </c>
      <c r="M249" s="233" t="inlineStr">
        <is>
          <t>표점</t>
        </is>
      </c>
      <c r="N249" s="233" t="inlineStr">
        <is>
          <t>변표</t>
        </is>
      </c>
      <c r="O249" s="3" t="inlineStr">
        <is>
          <t>가182</t>
        </is>
      </c>
      <c r="BM249" s="759" t="n"/>
      <c r="BN249" s="759" t="n"/>
      <c r="BO249" s="759" t="n"/>
      <c r="BP249" s="759" t="n"/>
      <c r="BQ249" s="759" t="n"/>
      <c r="BR249" s="759" t="n"/>
      <c r="BS249" s="759" t="n"/>
      <c r="BT249" s="759" t="n"/>
      <c r="BU249" s="759" t="n"/>
      <c r="BV249" s="759" t="n"/>
      <c r="BW249" s="759" t="n"/>
      <c r="BX249" s="759" t="n"/>
      <c r="BY249" s="759" t="n"/>
      <c r="BZ249" s="759" t="n"/>
      <c r="CA249" s="759" t="n"/>
      <c r="ER249" s="759" t="n"/>
      <c r="ES249" s="759" t="n"/>
      <c r="ET249" s="759" t="n"/>
      <c r="EU249" s="759" t="n"/>
      <c r="EV249" s="759" t="n"/>
      <c r="EW249" s="759" t="n"/>
      <c r="EX249" s="759" t="n"/>
      <c r="EY249" s="759" t="n"/>
      <c r="EZ249" s="759" t="n"/>
      <c r="FA249" s="759" t="n"/>
      <c r="FB249" s="759" t="n"/>
      <c r="FC249" s="759" t="n"/>
      <c r="FD249" s="759" t="n"/>
      <c r="FE249" s="759" t="n"/>
      <c r="FF249" s="759" t="n"/>
      <c r="HW249" s="759" t="n"/>
      <c r="HX249" s="759" t="n"/>
      <c r="HY249" s="759" t="n"/>
      <c r="HZ249" s="759" t="n"/>
      <c r="IA249" s="759" t="n"/>
      <c r="IB249" s="759" t="n"/>
      <c r="IC249" s="759" t="n"/>
      <c r="ID249" s="759" t="n"/>
      <c r="IE249" s="759" t="n"/>
      <c r="IF249" s="759" t="n"/>
      <c r="IG249" s="759" t="n"/>
      <c r="IH249" s="759" t="n"/>
      <c r="II249" s="759" t="n"/>
      <c r="IJ249" s="759" t="n"/>
      <c r="IK249" s="759" t="n"/>
      <c r="LB249" s="759" t="n"/>
      <c r="LC249" s="759" t="n"/>
      <c r="LD249" s="759" t="n"/>
      <c r="LE249" s="759" t="n"/>
      <c r="LF249" s="759" t="n"/>
      <c r="LG249" s="759" t="n"/>
      <c r="LH249" s="759" t="n"/>
      <c r="LI249" s="759" t="n"/>
      <c r="LJ249" s="759" t="n"/>
      <c r="LK249" s="759" t="n"/>
      <c r="LL249" s="759" t="n"/>
      <c r="LM249" s="759" t="n"/>
      <c r="LN249" s="759" t="n"/>
      <c r="LO249" s="759" t="n"/>
      <c r="LP249" s="759" t="n"/>
      <c r="OG249" s="759" t="n"/>
      <c r="OH249" s="759" t="n"/>
      <c r="OI249" s="759" t="n"/>
      <c r="OJ249" s="759" t="n"/>
      <c r="OK249" s="759" t="n"/>
      <c r="OL249" s="759" t="n"/>
      <c r="OM249" s="759" t="n"/>
      <c r="ON249" s="759" t="n"/>
      <c r="OO249" s="759" t="n"/>
      <c r="OP249" s="759" t="n"/>
      <c r="OQ249" s="759" t="n"/>
      <c r="OR249" s="759" t="n"/>
      <c r="OS249" s="759" t="n"/>
      <c r="OT249" s="759" t="n"/>
      <c r="OU249" s="759" t="n"/>
    </row>
    <row r="250">
      <c r="A250" s="0" t="n">
        <v>31</v>
      </c>
      <c r="B250" s="0" t="n">
        <v>395</v>
      </c>
      <c r="C250" s="0" t="inlineStr">
        <is>
          <t>가</t>
        </is>
      </c>
      <c r="D250" s="0" t="inlineStr">
        <is>
          <t>중앙대</t>
        </is>
      </c>
      <c r="E250" s="232" t="inlineStr">
        <is>
          <t>역사학과</t>
        </is>
      </c>
      <c r="F250" s="0" t="inlineStr">
        <is>
          <t>통합</t>
        </is>
      </c>
      <c r="G250" s="0" t="n">
        <v>1</v>
      </c>
      <c r="H250" s="0" t="n">
        <v>761.231</v>
      </c>
      <c r="I250" s="0" t="n">
        <v>758.931</v>
      </c>
      <c r="J250" s="0" t="n">
        <v>757.3390000000001</v>
      </c>
      <c r="K250" s="0" t="n">
        <v>754.729</v>
      </c>
      <c r="L250" s="0" t="n">
        <v>751.273</v>
      </c>
      <c r="M250" s="233" t="inlineStr">
        <is>
          <t>표점</t>
        </is>
      </c>
      <c r="N250" s="233" t="inlineStr">
        <is>
          <t>변표</t>
        </is>
      </c>
      <c r="O250" s="3" t="inlineStr">
        <is>
          <t>가183</t>
        </is>
      </c>
      <c r="BM250" s="759" t="n"/>
      <c r="BN250" s="759" t="n"/>
      <c r="BO250" s="759" t="n"/>
      <c r="BP250" s="759" t="n"/>
      <c r="BQ250" s="759" t="n"/>
      <c r="BR250" s="759" t="n"/>
      <c r="BS250" s="759" t="n"/>
      <c r="BT250" s="759" t="n"/>
      <c r="BU250" s="759" t="n"/>
      <c r="BV250" s="759" t="n"/>
      <c r="BW250" s="759" t="n"/>
      <c r="BX250" s="759" t="n"/>
      <c r="BY250" s="759" t="n"/>
      <c r="BZ250" s="759" t="n"/>
      <c r="CA250" s="759" t="n"/>
      <c r="ER250" s="759" t="n"/>
      <c r="ES250" s="759" t="n"/>
      <c r="ET250" s="759" t="n"/>
      <c r="EU250" s="759" t="n"/>
      <c r="EV250" s="759" t="n"/>
      <c r="EW250" s="759" t="n"/>
      <c r="EX250" s="759" t="n"/>
      <c r="EY250" s="759" t="n"/>
      <c r="EZ250" s="759" t="n"/>
      <c r="FA250" s="759" t="n"/>
      <c r="FB250" s="759" t="n"/>
      <c r="FC250" s="759" t="n"/>
      <c r="FD250" s="759" t="n"/>
      <c r="FE250" s="759" t="n"/>
      <c r="FF250" s="759" t="n"/>
      <c r="HW250" s="759" t="n"/>
      <c r="HX250" s="759" t="n"/>
      <c r="HY250" s="759" t="n"/>
      <c r="HZ250" s="759" t="n"/>
      <c r="IA250" s="759" t="n"/>
      <c r="IB250" s="759" t="n"/>
      <c r="IC250" s="759" t="n"/>
      <c r="ID250" s="759" t="n"/>
      <c r="IE250" s="759" t="n"/>
      <c r="IF250" s="759" t="n"/>
      <c r="IG250" s="759" t="n"/>
      <c r="IH250" s="759" t="n"/>
      <c r="II250" s="759" t="n"/>
      <c r="IJ250" s="759" t="n"/>
      <c r="IK250" s="759" t="n"/>
      <c r="LB250" s="759" t="n"/>
      <c r="LC250" s="759" t="n"/>
      <c r="LD250" s="759" t="n"/>
      <c r="LE250" s="759" t="n"/>
      <c r="LF250" s="759" t="n"/>
      <c r="LG250" s="759" t="n"/>
      <c r="LH250" s="759" t="n"/>
      <c r="LI250" s="759" t="n"/>
      <c r="LJ250" s="759" t="n"/>
      <c r="LK250" s="759" t="n"/>
      <c r="LL250" s="759" t="n"/>
      <c r="LM250" s="759" t="n"/>
      <c r="LN250" s="759" t="n"/>
      <c r="LO250" s="759" t="n"/>
      <c r="LP250" s="759" t="n"/>
      <c r="OG250" s="759" t="n"/>
      <c r="OH250" s="759" t="n"/>
      <c r="OI250" s="759" t="n"/>
      <c r="OJ250" s="759" t="n"/>
      <c r="OK250" s="759" t="n"/>
      <c r="OL250" s="759" t="n"/>
      <c r="OM250" s="759" t="n"/>
      <c r="ON250" s="759" t="n"/>
      <c r="OO250" s="759" t="n"/>
      <c r="OP250" s="759" t="n"/>
      <c r="OQ250" s="759" t="n"/>
      <c r="OR250" s="759" t="n"/>
      <c r="OS250" s="759" t="n"/>
      <c r="OT250" s="759" t="n"/>
      <c r="OU250" s="759" t="n"/>
    </row>
    <row r="251">
      <c r="A251" s="0" t="n">
        <v>31</v>
      </c>
      <c r="B251" s="0" t="n">
        <v>394</v>
      </c>
      <c r="C251" s="0" t="inlineStr">
        <is>
          <t>가</t>
        </is>
      </c>
      <c r="D251" s="0" t="inlineStr">
        <is>
          <t>중앙대</t>
        </is>
      </c>
      <c r="E251" s="232" t="inlineStr">
        <is>
          <t>철학과</t>
        </is>
      </c>
      <c r="F251" s="0" t="inlineStr">
        <is>
          <t>통합</t>
        </is>
      </c>
      <c r="G251" s="0" t="n">
        <v>1</v>
      </c>
      <c r="H251" s="0" t="n">
        <v>761.081</v>
      </c>
      <c r="I251" s="0" t="n">
        <v>758.87</v>
      </c>
      <c r="J251" s="0" t="n">
        <v>757.189</v>
      </c>
      <c r="K251" s="0" t="n">
        <v>754.729</v>
      </c>
      <c r="L251" s="0" t="n">
        <v>751.404</v>
      </c>
      <c r="M251" s="233" t="inlineStr">
        <is>
          <t>표점</t>
        </is>
      </c>
      <c r="N251" s="233" t="inlineStr">
        <is>
          <t>변표</t>
        </is>
      </c>
      <c r="O251" s="3" t="inlineStr">
        <is>
          <t>가184</t>
        </is>
      </c>
      <c r="BM251" s="759" t="n"/>
      <c r="BN251" s="759" t="n"/>
      <c r="BO251" s="759" t="n"/>
      <c r="BP251" s="759" t="n"/>
      <c r="BQ251" s="759" t="n"/>
      <c r="BR251" s="759" t="n"/>
      <c r="BS251" s="759" t="n"/>
      <c r="BT251" s="759" t="n"/>
      <c r="BU251" s="759" t="n"/>
      <c r="BV251" s="759" t="n"/>
      <c r="BW251" s="759" t="n"/>
      <c r="BX251" s="759" t="n"/>
      <c r="BY251" s="759" t="n"/>
      <c r="BZ251" s="759" t="n"/>
      <c r="CA251" s="759" t="n"/>
      <c r="ER251" s="759" t="n"/>
      <c r="ES251" s="759" t="n"/>
      <c r="ET251" s="759" t="n"/>
      <c r="EU251" s="759" t="n"/>
      <c r="EV251" s="759" t="n"/>
      <c r="EW251" s="759" t="n"/>
      <c r="EX251" s="759" t="n"/>
      <c r="EY251" s="759" t="n"/>
      <c r="EZ251" s="759" t="n"/>
      <c r="FA251" s="759" t="n"/>
      <c r="FB251" s="759" t="n"/>
      <c r="FC251" s="759" t="n"/>
      <c r="FD251" s="759" t="n"/>
      <c r="FE251" s="759" t="n"/>
      <c r="FF251" s="759" t="n"/>
      <c r="HW251" s="759" t="n"/>
      <c r="HX251" s="759" t="n"/>
      <c r="HY251" s="759" t="n"/>
      <c r="HZ251" s="759" t="n"/>
      <c r="IA251" s="759" t="n"/>
      <c r="IB251" s="759" t="n"/>
      <c r="IC251" s="759" t="n"/>
      <c r="ID251" s="759" t="n"/>
      <c r="IE251" s="759" t="n"/>
      <c r="IF251" s="759" t="n"/>
      <c r="IG251" s="759" t="n"/>
      <c r="IH251" s="759" t="n"/>
      <c r="II251" s="759" t="n"/>
      <c r="IJ251" s="759" t="n"/>
      <c r="IK251" s="759" t="n"/>
      <c r="LB251" s="759" t="n"/>
      <c r="LC251" s="759" t="n"/>
      <c r="LD251" s="759" t="n"/>
      <c r="LE251" s="759" t="n"/>
      <c r="LF251" s="759" t="n"/>
      <c r="LG251" s="759" t="n"/>
      <c r="LH251" s="759" t="n"/>
      <c r="LI251" s="759" t="n"/>
      <c r="LJ251" s="759" t="n"/>
      <c r="LK251" s="759" t="n"/>
      <c r="LL251" s="759" t="n"/>
      <c r="LM251" s="759" t="n"/>
      <c r="LN251" s="759" t="n"/>
      <c r="LO251" s="759" t="n"/>
      <c r="LP251" s="759" t="n"/>
      <c r="OG251" s="759" t="n"/>
      <c r="OH251" s="759" t="n"/>
      <c r="OI251" s="759" t="n"/>
      <c r="OJ251" s="759" t="n"/>
      <c r="OK251" s="759" t="n"/>
      <c r="OL251" s="759" t="n"/>
      <c r="OM251" s="759" t="n"/>
      <c r="ON251" s="759" t="n"/>
      <c r="OO251" s="759" t="n"/>
      <c r="OP251" s="759" t="n"/>
      <c r="OQ251" s="759" t="n"/>
      <c r="OR251" s="759" t="n"/>
      <c r="OS251" s="759" t="n"/>
      <c r="OT251" s="759" t="n"/>
      <c r="OU251" s="759" t="n"/>
    </row>
    <row r="252">
      <c r="A252" s="0" t="n">
        <v>31</v>
      </c>
      <c r="B252" s="0" t="n">
        <v>396</v>
      </c>
      <c r="C252" s="0" t="inlineStr">
        <is>
          <t>가</t>
        </is>
      </c>
      <c r="D252" s="0" t="inlineStr">
        <is>
          <t>중앙대</t>
        </is>
      </c>
      <c r="E252" s="232" t="inlineStr">
        <is>
          <t>유아교육과</t>
        </is>
      </c>
      <c r="F252" s="0" t="inlineStr">
        <is>
          <t>통합</t>
        </is>
      </c>
      <c r="G252" s="0" t="n">
        <v>1</v>
      </c>
      <c r="H252" s="0" t="n">
        <v>760.537</v>
      </c>
      <c r="I252" s="0" t="n">
        <v>758.204</v>
      </c>
      <c r="J252" s="0" t="n">
        <v>756.577</v>
      </c>
      <c r="K252" s="0" t="n">
        <v>755.162</v>
      </c>
      <c r="L252" s="0" t="n">
        <v>753.207</v>
      </c>
      <c r="M252" s="233" t="inlineStr">
        <is>
          <t>표점</t>
        </is>
      </c>
      <c r="N252" s="233" t="inlineStr">
        <is>
          <t>변표</t>
        </is>
      </c>
      <c r="O252" s="3" t="inlineStr">
        <is>
          <t>가185</t>
        </is>
      </c>
      <c r="BM252" s="759" t="n"/>
      <c r="BN252" s="759" t="n"/>
      <c r="BO252" s="759" t="n"/>
      <c r="BP252" s="759" t="n"/>
      <c r="BQ252" s="759" t="n"/>
      <c r="BR252" s="759" t="n"/>
      <c r="BS252" s="759" t="n"/>
      <c r="BT252" s="759" t="n"/>
      <c r="BU252" s="759" t="n"/>
      <c r="BV252" s="759" t="n"/>
      <c r="BW252" s="759" t="n"/>
      <c r="BX252" s="759" t="n"/>
      <c r="BY252" s="759" t="n"/>
      <c r="BZ252" s="759" t="n"/>
      <c r="CA252" s="759" t="n"/>
      <c r="ER252" s="759" t="n"/>
      <c r="ES252" s="759" t="n"/>
      <c r="ET252" s="759" t="n"/>
      <c r="EU252" s="759" t="n"/>
      <c r="EV252" s="759" t="n"/>
      <c r="EW252" s="759" t="n"/>
      <c r="EX252" s="759" t="n"/>
      <c r="EY252" s="759" t="n"/>
      <c r="EZ252" s="759" t="n"/>
      <c r="FA252" s="759" t="n"/>
      <c r="FB252" s="759" t="n"/>
      <c r="FC252" s="759" t="n"/>
      <c r="FD252" s="759" t="n"/>
      <c r="FE252" s="759" t="n"/>
      <c r="FF252" s="759" t="n"/>
      <c r="HW252" s="759" t="n"/>
      <c r="HX252" s="759" t="n"/>
      <c r="HY252" s="759" t="n"/>
      <c r="HZ252" s="759" t="n"/>
      <c r="IA252" s="759" t="n"/>
      <c r="IB252" s="759" t="n"/>
      <c r="IC252" s="759" t="n"/>
      <c r="ID252" s="759" t="n"/>
      <c r="IE252" s="759" t="n"/>
      <c r="IF252" s="759" t="n"/>
      <c r="IG252" s="759" t="n"/>
      <c r="IH252" s="759" t="n"/>
      <c r="II252" s="759" t="n"/>
      <c r="IJ252" s="759" t="n"/>
      <c r="IK252" s="759" t="n"/>
      <c r="LB252" s="759" t="n"/>
      <c r="LC252" s="759" t="n"/>
      <c r="LD252" s="759" t="n"/>
      <c r="LE252" s="759" t="n"/>
      <c r="LF252" s="759" t="n"/>
      <c r="LG252" s="759" t="n"/>
      <c r="LH252" s="759" t="n"/>
      <c r="LI252" s="759" t="n"/>
      <c r="LJ252" s="759" t="n"/>
      <c r="LK252" s="759" t="n"/>
      <c r="LL252" s="759" t="n"/>
      <c r="LM252" s="759" t="n"/>
      <c r="LN252" s="759" t="n"/>
      <c r="LO252" s="759" t="n"/>
      <c r="LP252" s="759" t="n"/>
      <c r="OG252" s="759" t="n"/>
      <c r="OH252" s="759" t="n"/>
      <c r="OI252" s="759" t="n"/>
      <c r="OJ252" s="759" t="n"/>
      <c r="OK252" s="759" t="n"/>
      <c r="OL252" s="759" t="n"/>
      <c r="OM252" s="759" t="n"/>
      <c r="ON252" s="759" t="n"/>
      <c r="OO252" s="759" t="n"/>
      <c r="OP252" s="759" t="n"/>
      <c r="OQ252" s="759" t="n"/>
      <c r="OR252" s="759" t="n"/>
      <c r="OS252" s="759" t="n"/>
      <c r="OT252" s="759" t="n"/>
      <c r="OU252" s="759" t="n"/>
    </row>
    <row r="253">
      <c r="A253" s="0" t="n">
        <v>32</v>
      </c>
      <c r="B253" s="0" t="n">
        <v>384</v>
      </c>
      <c r="C253" s="0" t="inlineStr">
        <is>
          <t>가</t>
        </is>
      </c>
      <c r="D253" s="0" t="inlineStr">
        <is>
          <t>중앙대</t>
        </is>
      </c>
      <c r="E253" s="232" t="inlineStr">
        <is>
          <t>도시계획ㆍ부동산학과</t>
        </is>
      </c>
      <c r="F253" s="0" t="inlineStr">
        <is>
          <t>통합</t>
        </is>
      </c>
      <c r="G253" s="0" t="n">
        <v>1</v>
      </c>
      <c r="H253" s="0" t="n">
        <v>752.056</v>
      </c>
      <c r="I253" s="0" t="n">
        <v>751.34</v>
      </c>
      <c r="J253" s="0" t="n">
        <v>750.673</v>
      </c>
      <c r="K253" s="0" t="n">
        <v>749.74</v>
      </c>
      <c r="L253" s="0" t="n">
        <v>748.1799999999999</v>
      </c>
      <c r="M253" s="233" t="inlineStr">
        <is>
          <t>표점</t>
        </is>
      </c>
      <c r="N253" s="233" t="inlineStr">
        <is>
          <t>변표</t>
        </is>
      </c>
      <c r="O253" s="3" t="inlineStr">
        <is>
          <t>가186</t>
        </is>
      </c>
      <c r="BM253" s="759" t="n"/>
      <c r="BN253" s="759" t="n"/>
      <c r="BO253" s="759" t="n"/>
      <c r="BP253" s="759" t="n"/>
      <c r="BQ253" s="759" t="n"/>
      <c r="BR253" s="759" t="n"/>
      <c r="BS253" s="759" t="n"/>
      <c r="BT253" s="759" t="n"/>
      <c r="BU253" s="759" t="n"/>
      <c r="BV253" s="759" t="n"/>
      <c r="BW253" s="759" t="n"/>
      <c r="BX253" s="759" t="n"/>
      <c r="BY253" s="759" t="n"/>
      <c r="BZ253" s="759" t="n"/>
      <c r="CA253" s="759" t="n"/>
      <c r="ER253" s="759" t="n"/>
      <c r="ES253" s="759" t="n"/>
      <c r="ET253" s="759" t="n"/>
      <c r="EU253" s="759" t="n"/>
      <c r="EV253" s="759" t="n"/>
      <c r="EW253" s="759" t="n"/>
      <c r="EX253" s="759" t="n"/>
      <c r="EY253" s="759" t="n"/>
      <c r="EZ253" s="759" t="n"/>
      <c r="FA253" s="759" t="n"/>
      <c r="FB253" s="759" t="n"/>
      <c r="FC253" s="759" t="n"/>
      <c r="FD253" s="759" t="n"/>
      <c r="FE253" s="759" t="n"/>
      <c r="FF253" s="759" t="n"/>
      <c r="HW253" s="759" t="n"/>
      <c r="HX253" s="759" t="n"/>
      <c r="HY253" s="759" t="n"/>
      <c r="HZ253" s="759" t="n"/>
      <c r="IA253" s="759" t="n"/>
      <c r="IB253" s="759" t="n"/>
      <c r="IC253" s="759" t="n"/>
      <c r="ID253" s="759" t="n"/>
      <c r="IE253" s="759" t="n"/>
      <c r="IF253" s="759" t="n"/>
      <c r="IG253" s="759" t="n"/>
      <c r="IH253" s="759" t="n"/>
      <c r="II253" s="759" t="n"/>
      <c r="IJ253" s="759" t="n"/>
      <c r="IK253" s="759" t="n"/>
      <c r="LB253" s="759" t="n"/>
      <c r="LC253" s="759" t="n"/>
      <c r="LD253" s="759" t="n"/>
      <c r="LE253" s="759" t="n"/>
      <c r="LF253" s="759" t="n"/>
      <c r="LG253" s="759" t="n"/>
      <c r="LH253" s="759" t="n"/>
      <c r="LI253" s="759" t="n"/>
      <c r="LJ253" s="759" t="n"/>
      <c r="LK253" s="759" t="n"/>
      <c r="LL253" s="759" t="n"/>
      <c r="LM253" s="759" t="n"/>
      <c r="LN253" s="759" t="n"/>
      <c r="LO253" s="759" t="n"/>
      <c r="LP253" s="759" t="n"/>
      <c r="OG253" s="759" t="n"/>
      <c r="OH253" s="759" t="n"/>
      <c r="OI253" s="759" t="n"/>
      <c r="OJ253" s="759" t="n"/>
      <c r="OK253" s="759" t="n"/>
      <c r="OL253" s="759" t="n"/>
      <c r="OM253" s="759" t="n"/>
      <c r="ON253" s="759" t="n"/>
      <c r="OO253" s="759" t="n"/>
      <c r="OP253" s="759" t="n"/>
      <c r="OQ253" s="759" t="n"/>
      <c r="OR253" s="759" t="n"/>
      <c r="OS253" s="759" t="n"/>
      <c r="OT253" s="759" t="n"/>
      <c r="OU253" s="759" t="n"/>
    </row>
    <row r="254">
      <c r="A254" s="0" t="n">
        <v>32</v>
      </c>
      <c r="B254" s="0" t="n">
        <v>391</v>
      </c>
      <c r="C254" s="0" t="inlineStr">
        <is>
          <t>가</t>
        </is>
      </c>
      <c r="D254" s="0" t="inlineStr">
        <is>
          <t>중앙대</t>
        </is>
      </c>
      <c r="E254" s="232" t="inlineStr">
        <is>
          <t>문헌정보학과</t>
        </is>
      </c>
      <c r="F254" s="0" t="inlineStr">
        <is>
          <t>통합</t>
        </is>
      </c>
      <c r="G254" s="0" t="n">
        <v>1</v>
      </c>
      <c r="H254" s="0" t="n">
        <v>753.895</v>
      </c>
      <c r="I254" s="0" t="n">
        <v>751.466</v>
      </c>
      <c r="J254" s="0" t="n">
        <v>750.24</v>
      </c>
      <c r="K254" s="0" t="n">
        <v>747.563</v>
      </c>
      <c r="L254" s="0" t="n">
        <v>743.929</v>
      </c>
      <c r="M254" s="233" t="inlineStr">
        <is>
          <t>표점</t>
        </is>
      </c>
      <c r="N254" s="233" t="inlineStr">
        <is>
          <t>변표</t>
        </is>
      </c>
      <c r="O254" s="3" t="inlineStr">
        <is>
          <t>가187</t>
        </is>
      </c>
      <c r="BM254" s="759" t="n"/>
      <c r="BN254" s="759" t="n"/>
      <c r="BO254" s="759" t="n"/>
      <c r="BP254" s="759" t="n"/>
      <c r="BQ254" s="759" t="n"/>
      <c r="BR254" s="759" t="n"/>
      <c r="BS254" s="759" t="n"/>
      <c r="BT254" s="759" t="n"/>
      <c r="BU254" s="759" t="n"/>
      <c r="BV254" s="759" t="n"/>
      <c r="BW254" s="759" t="n"/>
      <c r="BX254" s="759" t="n"/>
      <c r="BY254" s="759" t="n"/>
      <c r="BZ254" s="759" t="n"/>
      <c r="CA254" s="759" t="n"/>
      <c r="ER254" s="759" t="n"/>
      <c r="ES254" s="759" t="n"/>
      <c r="ET254" s="759" t="n"/>
      <c r="EU254" s="759" t="n"/>
      <c r="EV254" s="759" t="n"/>
      <c r="EW254" s="759" t="n"/>
      <c r="EX254" s="759" t="n"/>
      <c r="EY254" s="759" t="n"/>
      <c r="EZ254" s="759" t="n"/>
      <c r="FA254" s="759" t="n"/>
      <c r="FB254" s="759" t="n"/>
      <c r="FC254" s="759" t="n"/>
      <c r="FD254" s="759" t="n"/>
      <c r="FE254" s="759" t="n"/>
      <c r="FF254" s="759" t="n"/>
      <c r="HW254" s="759" t="n"/>
      <c r="HX254" s="759" t="n"/>
      <c r="HY254" s="759" t="n"/>
      <c r="HZ254" s="759" t="n"/>
      <c r="IA254" s="759" t="n"/>
      <c r="IB254" s="759" t="n"/>
      <c r="IC254" s="759" t="n"/>
      <c r="ID254" s="759" t="n"/>
      <c r="IE254" s="759" t="n"/>
      <c r="IF254" s="759" t="n"/>
      <c r="IG254" s="759" t="n"/>
      <c r="IH254" s="759" t="n"/>
      <c r="II254" s="759" t="n"/>
      <c r="IJ254" s="759" t="n"/>
      <c r="IK254" s="759" t="n"/>
      <c r="LB254" s="759" t="n"/>
      <c r="LC254" s="759" t="n"/>
      <c r="LD254" s="759" t="n"/>
      <c r="LE254" s="759" t="n"/>
      <c r="LF254" s="759" t="n"/>
      <c r="LG254" s="759" t="n"/>
      <c r="LH254" s="759" t="n"/>
      <c r="LI254" s="759" t="n"/>
      <c r="LJ254" s="759" t="n"/>
      <c r="LK254" s="759" t="n"/>
      <c r="LL254" s="759" t="n"/>
      <c r="LM254" s="759" t="n"/>
      <c r="LN254" s="759" t="n"/>
      <c r="LO254" s="759" t="n"/>
      <c r="LP254" s="759" t="n"/>
      <c r="OG254" s="759" t="n"/>
      <c r="OH254" s="759" t="n"/>
      <c r="OI254" s="759" t="n"/>
      <c r="OJ254" s="759" t="n"/>
      <c r="OK254" s="759" t="n"/>
      <c r="OL254" s="759" t="n"/>
      <c r="OM254" s="759" t="n"/>
      <c r="ON254" s="759" t="n"/>
      <c r="OO254" s="759" t="n"/>
      <c r="OP254" s="759" t="n"/>
      <c r="OQ254" s="759" t="n"/>
      <c r="OR254" s="759" t="n"/>
      <c r="OS254" s="759" t="n"/>
      <c r="OT254" s="759" t="n"/>
      <c r="OU254" s="759" t="n"/>
    </row>
    <row r="255">
      <c r="A255" s="0" t="n">
        <v>32</v>
      </c>
      <c r="B255" s="0" t="n">
        <v>380</v>
      </c>
      <c r="C255" s="0" t="inlineStr">
        <is>
          <t>가</t>
        </is>
      </c>
      <c r="D255" s="0" t="inlineStr">
        <is>
          <t>중앙대</t>
        </is>
      </c>
      <c r="E255" s="232" t="inlineStr">
        <is>
          <t>미디어커뮤니케이션학부</t>
        </is>
      </c>
      <c r="F255" s="0" t="inlineStr">
        <is>
          <t>통합</t>
        </is>
      </c>
      <c r="G255" s="0" t="n">
        <v>1</v>
      </c>
      <c r="H255" s="0" t="n">
        <v>755.917</v>
      </c>
      <c r="I255" s="0" t="n">
        <v>752.373</v>
      </c>
      <c r="J255" s="0" t="n">
        <v>749.1180000000001</v>
      </c>
      <c r="K255" s="0" t="n">
        <v>747.646</v>
      </c>
      <c r="L255" s="0" t="n">
        <v>746.675</v>
      </c>
      <c r="M255" s="233" t="inlineStr">
        <is>
          <t>표점</t>
        </is>
      </c>
      <c r="N255" s="233" t="inlineStr">
        <is>
          <t>변표</t>
        </is>
      </c>
      <c r="O255" s="3" t="inlineStr">
        <is>
          <t>가188</t>
        </is>
      </c>
      <c r="BM255" s="759" t="n"/>
      <c r="BN255" s="759" t="n"/>
      <c r="BO255" s="759" t="n"/>
      <c r="BP255" s="759" t="n"/>
      <c r="BQ255" s="759" t="n"/>
      <c r="BR255" s="759" t="n"/>
      <c r="BS255" s="759" t="n"/>
      <c r="BT255" s="759" t="n"/>
      <c r="BU255" s="759" t="n"/>
      <c r="BV255" s="759" t="n"/>
      <c r="BW255" s="759" t="n"/>
      <c r="BX255" s="759" t="n"/>
      <c r="BY255" s="759" t="n"/>
      <c r="BZ255" s="759" t="n"/>
      <c r="CA255" s="759" t="n"/>
      <c r="ER255" s="759" t="n"/>
      <c r="ES255" s="759" t="n"/>
      <c r="ET255" s="759" t="n"/>
      <c r="EU255" s="759" t="n"/>
      <c r="EV255" s="759" t="n"/>
      <c r="EW255" s="759" t="n"/>
      <c r="EX255" s="759" t="n"/>
      <c r="EY255" s="759" t="n"/>
      <c r="EZ255" s="759" t="n"/>
      <c r="FA255" s="759" t="n"/>
      <c r="FB255" s="759" t="n"/>
      <c r="FC255" s="759" t="n"/>
      <c r="FD255" s="759" t="n"/>
      <c r="FE255" s="759" t="n"/>
      <c r="FF255" s="759" t="n"/>
      <c r="HW255" s="759" t="n"/>
      <c r="HX255" s="759" t="n"/>
      <c r="HY255" s="759" t="n"/>
      <c r="HZ255" s="759" t="n"/>
      <c r="IA255" s="759" t="n"/>
      <c r="IB255" s="759" t="n"/>
      <c r="IC255" s="759" t="n"/>
      <c r="ID255" s="759" t="n"/>
      <c r="IE255" s="759" t="n"/>
      <c r="IF255" s="759" t="n"/>
      <c r="IG255" s="759" t="n"/>
      <c r="IH255" s="759" t="n"/>
      <c r="II255" s="759" t="n"/>
      <c r="IJ255" s="759" t="n"/>
      <c r="IK255" s="759" t="n"/>
      <c r="LB255" s="759" t="n"/>
      <c r="LC255" s="759" t="n"/>
      <c r="LD255" s="759" t="n"/>
      <c r="LE255" s="759" t="n"/>
      <c r="LF255" s="759" t="n"/>
      <c r="LG255" s="759" t="n"/>
      <c r="LH255" s="759" t="n"/>
      <c r="LI255" s="759" t="n"/>
      <c r="LJ255" s="759" t="n"/>
      <c r="LK255" s="759" t="n"/>
      <c r="LL255" s="759" t="n"/>
      <c r="LM255" s="759" t="n"/>
      <c r="LN255" s="759" t="n"/>
      <c r="LO255" s="759" t="n"/>
      <c r="LP255" s="759" t="n"/>
      <c r="OG255" s="759" t="n"/>
      <c r="OH255" s="759" t="n"/>
      <c r="OI255" s="759" t="n"/>
      <c r="OJ255" s="759" t="n"/>
      <c r="OK255" s="759" t="n"/>
      <c r="OL255" s="759" t="n"/>
      <c r="OM255" s="759" t="n"/>
      <c r="ON255" s="759" t="n"/>
      <c r="OO255" s="759" t="n"/>
      <c r="OP255" s="759" t="n"/>
      <c r="OQ255" s="759" t="n"/>
      <c r="OR255" s="759" t="n"/>
      <c r="OS255" s="759" t="n"/>
      <c r="OT255" s="759" t="n"/>
      <c r="OU255" s="759" t="n"/>
    </row>
    <row r="256">
      <c r="A256" s="0" t="n">
        <v>32</v>
      </c>
      <c r="B256" s="0" t="n">
        <v>386</v>
      </c>
      <c r="C256" s="0" t="inlineStr">
        <is>
          <t>가</t>
        </is>
      </c>
      <c r="D256" s="0" t="inlineStr">
        <is>
          <t>중앙대</t>
        </is>
      </c>
      <c r="E256" s="232" t="inlineStr">
        <is>
          <t>공공인재학부</t>
        </is>
      </c>
      <c r="F256" s="0" t="inlineStr">
        <is>
          <t>통합</t>
        </is>
      </c>
      <c r="G256" s="0" t="n">
        <v>1</v>
      </c>
      <c r="H256" s="0" t="n">
        <v>755.917</v>
      </c>
      <c r="I256" s="0" t="n">
        <v>752.373</v>
      </c>
      <c r="J256" s="0" t="n">
        <v>749.1180000000001</v>
      </c>
      <c r="K256" s="0" t="n">
        <v>747.646</v>
      </c>
      <c r="L256" s="0" t="n">
        <v>746.675</v>
      </c>
      <c r="M256" s="233" t="inlineStr">
        <is>
          <t>표점</t>
        </is>
      </c>
      <c r="N256" s="233" t="inlineStr">
        <is>
          <t>변표</t>
        </is>
      </c>
      <c r="O256" s="3" t="inlineStr">
        <is>
          <t>가189</t>
        </is>
      </c>
      <c r="BM256" s="759" t="n"/>
      <c r="BN256" s="759" t="n"/>
      <c r="BO256" s="759" t="n"/>
      <c r="BP256" s="759" t="n"/>
      <c r="BQ256" s="759" t="n"/>
      <c r="BR256" s="759" t="n"/>
      <c r="BS256" s="759" t="n"/>
      <c r="BT256" s="759" t="n"/>
      <c r="BU256" s="759" t="n"/>
      <c r="BV256" s="759" t="n"/>
      <c r="BW256" s="759" t="n"/>
      <c r="BX256" s="759" t="n"/>
      <c r="BY256" s="759" t="n"/>
      <c r="BZ256" s="759" t="n"/>
      <c r="CA256" s="759" t="n"/>
      <c r="ER256" s="759" t="n"/>
      <c r="ES256" s="759" t="n"/>
      <c r="ET256" s="759" t="n"/>
      <c r="EU256" s="759" t="n"/>
      <c r="EV256" s="759" t="n"/>
      <c r="EW256" s="759" t="n"/>
      <c r="EX256" s="759" t="n"/>
      <c r="EY256" s="759" t="n"/>
      <c r="EZ256" s="759" t="n"/>
      <c r="FA256" s="759" t="n"/>
      <c r="FB256" s="759" t="n"/>
      <c r="FC256" s="759" t="n"/>
      <c r="FD256" s="759" t="n"/>
      <c r="FE256" s="759" t="n"/>
      <c r="FF256" s="759" t="n"/>
      <c r="HW256" s="759" t="n"/>
      <c r="HX256" s="759" t="n"/>
      <c r="HY256" s="759" t="n"/>
      <c r="HZ256" s="759" t="n"/>
      <c r="IA256" s="759" t="n"/>
      <c r="IB256" s="759" t="n"/>
      <c r="IC256" s="759" t="n"/>
      <c r="ID256" s="759" t="n"/>
      <c r="IE256" s="759" t="n"/>
      <c r="IF256" s="759" t="n"/>
      <c r="IG256" s="759" t="n"/>
      <c r="IH256" s="759" t="n"/>
      <c r="II256" s="759" t="n"/>
      <c r="IJ256" s="759" t="n"/>
      <c r="IK256" s="759" t="n"/>
      <c r="LB256" s="759" t="n"/>
      <c r="LC256" s="759" t="n"/>
      <c r="LD256" s="759" t="n"/>
      <c r="LE256" s="759" t="n"/>
      <c r="LF256" s="759" t="n"/>
      <c r="LG256" s="759" t="n"/>
      <c r="LH256" s="759" t="n"/>
      <c r="LI256" s="759" t="n"/>
      <c r="LJ256" s="759" t="n"/>
      <c r="LK256" s="759" t="n"/>
      <c r="LL256" s="759" t="n"/>
      <c r="LM256" s="759" t="n"/>
      <c r="LN256" s="759" t="n"/>
      <c r="LO256" s="759" t="n"/>
      <c r="LP256" s="759" t="n"/>
      <c r="OG256" s="759" t="n"/>
      <c r="OH256" s="759" t="n"/>
      <c r="OI256" s="759" t="n"/>
      <c r="OJ256" s="759" t="n"/>
      <c r="OK256" s="759" t="n"/>
      <c r="OL256" s="759" t="n"/>
      <c r="OM256" s="759" t="n"/>
      <c r="ON256" s="759" t="n"/>
      <c r="OO256" s="759" t="n"/>
      <c r="OP256" s="759" t="n"/>
      <c r="OQ256" s="759" t="n"/>
      <c r="OR256" s="759" t="n"/>
      <c r="OS256" s="759" t="n"/>
      <c r="OT256" s="759" t="n"/>
      <c r="OU256" s="759" t="n"/>
    </row>
    <row r="257">
      <c r="A257" s="0" t="n">
        <v>33</v>
      </c>
      <c r="B257" s="0" t="n">
        <v>410</v>
      </c>
      <c r="C257" s="0" t="inlineStr">
        <is>
          <t>가</t>
        </is>
      </c>
      <c r="D257" s="0" t="inlineStr">
        <is>
          <t>경희대</t>
        </is>
      </c>
      <c r="E257" s="232" t="inlineStr">
        <is>
          <t>한약학과</t>
        </is>
      </c>
      <c r="F257" s="0" t="inlineStr">
        <is>
          <t>자연</t>
        </is>
      </c>
      <c r="G257" s="0" t="n">
        <v>2</v>
      </c>
      <c r="H257" s="0" t="n">
        <v>396.569</v>
      </c>
      <c r="I257" s="0" t="n">
        <v>396.06</v>
      </c>
      <c r="J257" s="0" t="n">
        <v>394.984</v>
      </c>
      <c r="K257" s="0" t="n">
        <v>392.966</v>
      </c>
      <c r="L257" s="0" t="n">
        <v>389.874</v>
      </c>
      <c r="M257" s="233" t="inlineStr">
        <is>
          <t>표점</t>
        </is>
      </c>
      <c r="N257" s="233" t="inlineStr">
        <is>
          <t>변표</t>
        </is>
      </c>
      <c r="O257" s="3" t="inlineStr">
        <is>
          <t>가190</t>
        </is>
      </c>
      <c r="BM257" s="759" t="n"/>
      <c r="BN257" s="759" t="n"/>
      <c r="BO257" s="759" t="n"/>
      <c r="BP257" s="759" t="n"/>
      <c r="BQ257" s="759" t="n"/>
      <c r="BR257" s="759" t="n"/>
      <c r="BS257" s="759" t="n"/>
      <c r="BT257" s="759" t="n"/>
      <c r="BU257" s="759" t="n"/>
      <c r="BV257" s="759" t="n"/>
      <c r="BW257" s="759" t="n"/>
      <c r="BX257" s="759" t="n"/>
      <c r="BY257" s="759" t="n"/>
      <c r="BZ257" s="759" t="n"/>
      <c r="CA257" s="759" t="n"/>
      <c r="ER257" s="759" t="n"/>
      <c r="ES257" s="759" t="n"/>
      <c r="ET257" s="759" t="n"/>
      <c r="EU257" s="759" t="n"/>
      <c r="EV257" s="759" t="n"/>
      <c r="EW257" s="759" t="n"/>
      <c r="EX257" s="759" t="n"/>
      <c r="EY257" s="759" t="n"/>
      <c r="EZ257" s="759" t="n"/>
      <c r="FA257" s="759" t="n"/>
      <c r="FB257" s="759" t="n"/>
      <c r="FC257" s="759" t="n"/>
      <c r="FD257" s="759" t="n"/>
      <c r="FE257" s="759" t="n"/>
      <c r="FF257" s="759" t="n"/>
      <c r="HW257" s="759" t="n"/>
      <c r="HX257" s="759" t="n"/>
      <c r="HY257" s="759" t="n"/>
      <c r="HZ257" s="759" t="n"/>
      <c r="IA257" s="759" t="n"/>
      <c r="IB257" s="759" t="n"/>
      <c r="IC257" s="759" t="n"/>
      <c r="ID257" s="759" t="n"/>
      <c r="IE257" s="759" t="n"/>
      <c r="IF257" s="759" t="n"/>
      <c r="IG257" s="759" t="n"/>
      <c r="IH257" s="759" t="n"/>
      <c r="II257" s="759" t="n"/>
      <c r="IJ257" s="759" t="n"/>
      <c r="IK257" s="759" t="n"/>
      <c r="LB257" s="759" t="n"/>
      <c r="LC257" s="759" t="n"/>
      <c r="LD257" s="759" t="n"/>
      <c r="LE257" s="759" t="n"/>
      <c r="LF257" s="759" t="n"/>
      <c r="LG257" s="759" t="n"/>
      <c r="LH257" s="759" t="n"/>
      <c r="LI257" s="759" t="n"/>
      <c r="LJ257" s="759" t="n"/>
      <c r="LK257" s="759" t="n"/>
      <c r="LL257" s="759" t="n"/>
      <c r="LM257" s="759" t="n"/>
      <c r="LN257" s="759" t="n"/>
      <c r="LO257" s="759" t="n"/>
      <c r="LP257" s="759" t="n"/>
      <c r="OG257" s="759" t="n"/>
      <c r="OH257" s="759" t="n"/>
      <c r="OI257" s="759" t="n"/>
      <c r="OJ257" s="759" t="n"/>
      <c r="OK257" s="759" t="n"/>
      <c r="OL257" s="759" t="n"/>
      <c r="OM257" s="759" t="n"/>
      <c r="ON257" s="759" t="n"/>
      <c r="OO257" s="759" t="n"/>
      <c r="OP257" s="759" t="n"/>
      <c r="OQ257" s="759" t="n"/>
      <c r="OR257" s="759" t="n"/>
      <c r="OS257" s="759" t="n"/>
      <c r="OT257" s="759" t="n"/>
      <c r="OU257" s="759" t="n"/>
    </row>
    <row r="258">
      <c r="A258" s="0" t="n">
        <v>33</v>
      </c>
      <c r="B258" s="0" t="n">
        <v>409</v>
      </c>
      <c r="C258" s="0" t="inlineStr">
        <is>
          <t>가</t>
        </is>
      </c>
      <c r="D258" s="0" t="inlineStr">
        <is>
          <t>경희대</t>
        </is>
      </c>
      <c r="E258" s="232" t="inlineStr">
        <is>
          <t>미래정보디스플레이학부</t>
        </is>
      </c>
      <c r="F258" s="0" t="inlineStr">
        <is>
          <t>자연</t>
        </is>
      </c>
      <c r="G258" s="0" t="n">
        <v>2</v>
      </c>
      <c r="H258" s="0" t="n">
        <v>390.775</v>
      </c>
      <c r="I258" s="0" t="n">
        <v>389.949</v>
      </c>
      <c r="J258" s="0" t="n">
        <v>389.075</v>
      </c>
      <c r="K258" s="0" t="n">
        <v>386.657</v>
      </c>
      <c r="L258" s="0" t="n">
        <v>384.877</v>
      </c>
      <c r="M258" s="233" t="inlineStr">
        <is>
          <t>표점</t>
        </is>
      </c>
      <c r="N258" s="233" t="inlineStr">
        <is>
          <t>변표</t>
        </is>
      </c>
      <c r="O258" s="3" t="inlineStr">
        <is>
          <t>가191</t>
        </is>
      </c>
      <c r="BM258" s="759" t="n"/>
      <c r="BN258" s="759" t="n"/>
      <c r="BO258" s="759" t="n"/>
      <c r="BP258" s="759" t="n"/>
      <c r="BQ258" s="759" t="n"/>
      <c r="BR258" s="759" t="n"/>
      <c r="BS258" s="759" t="n"/>
      <c r="BT258" s="759" t="n"/>
      <c r="BU258" s="759" t="n"/>
      <c r="BV258" s="759" t="n"/>
      <c r="BW258" s="759" t="n"/>
      <c r="BX258" s="759" t="n"/>
      <c r="BY258" s="759" t="n"/>
      <c r="BZ258" s="759" t="n"/>
      <c r="CA258" s="759" t="n"/>
      <c r="ER258" s="759" t="n"/>
      <c r="ES258" s="759" t="n"/>
      <c r="ET258" s="759" t="n"/>
      <c r="EU258" s="759" t="n"/>
      <c r="EV258" s="759" t="n"/>
      <c r="EW258" s="759" t="n"/>
      <c r="EX258" s="759" t="n"/>
      <c r="EY258" s="759" t="n"/>
      <c r="EZ258" s="759" t="n"/>
      <c r="FA258" s="759" t="n"/>
      <c r="FB258" s="759" t="n"/>
      <c r="FC258" s="759" t="n"/>
      <c r="FD258" s="759" t="n"/>
      <c r="FE258" s="759" t="n"/>
      <c r="FF258" s="759" t="n"/>
      <c r="HW258" s="759" t="n"/>
      <c r="HX258" s="759" t="n"/>
      <c r="HY258" s="759" t="n"/>
      <c r="HZ258" s="759" t="n"/>
      <c r="IA258" s="759" t="n"/>
      <c r="IB258" s="759" t="n"/>
      <c r="IC258" s="759" t="n"/>
      <c r="ID258" s="759" t="n"/>
      <c r="IE258" s="759" t="n"/>
      <c r="IF258" s="759" t="n"/>
      <c r="IG258" s="759" t="n"/>
      <c r="IH258" s="759" t="n"/>
      <c r="II258" s="759" t="n"/>
      <c r="IJ258" s="759" t="n"/>
      <c r="IK258" s="759" t="n"/>
      <c r="LB258" s="759" t="n"/>
      <c r="LC258" s="759" t="n"/>
      <c r="LD258" s="759" t="n"/>
      <c r="LE258" s="759" t="n"/>
      <c r="LF258" s="759" t="n"/>
      <c r="LG258" s="759" t="n"/>
      <c r="LH258" s="759" t="n"/>
      <c r="LI258" s="759" t="n"/>
      <c r="LJ258" s="759" t="n"/>
      <c r="LK258" s="759" t="n"/>
      <c r="LL258" s="759" t="n"/>
      <c r="LM258" s="759" t="n"/>
      <c r="LN258" s="759" t="n"/>
      <c r="LO258" s="759" t="n"/>
      <c r="LP258" s="759" t="n"/>
      <c r="OG258" s="759" t="n"/>
      <c r="OH258" s="759" t="n"/>
      <c r="OI258" s="759" t="n"/>
      <c r="OJ258" s="759" t="n"/>
      <c r="OK258" s="759" t="n"/>
      <c r="OL258" s="759" t="n"/>
      <c r="OM258" s="759" t="n"/>
      <c r="ON258" s="759" t="n"/>
      <c r="OO258" s="759" t="n"/>
      <c r="OP258" s="759" t="n"/>
      <c r="OQ258" s="759" t="n"/>
      <c r="OR258" s="759" t="n"/>
      <c r="OS258" s="759" t="n"/>
      <c r="OT258" s="759" t="n"/>
      <c r="OU258" s="759" t="n"/>
    </row>
    <row r="259">
      <c r="A259" s="0" t="n">
        <v>36</v>
      </c>
      <c r="B259" s="0" t="n">
        <v>435</v>
      </c>
      <c r="C259" s="0" t="inlineStr">
        <is>
          <t>가</t>
        </is>
      </c>
      <c r="D259" s="0" t="inlineStr">
        <is>
          <t>경희대</t>
        </is>
      </c>
      <c r="E259" s="232" t="inlineStr">
        <is>
          <t>자유전공학부</t>
        </is>
      </c>
      <c r="F259" s="0" t="inlineStr">
        <is>
          <t>자연</t>
        </is>
      </c>
      <c r="G259" s="0" t="n">
        <v>2</v>
      </c>
      <c r="H259" s="0" t="n">
        <v>325.204</v>
      </c>
      <c r="I259" s="0" t="n">
        <v>324.028</v>
      </c>
      <c r="J259" s="0" t="n">
        <v>322.655</v>
      </c>
      <c r="K259" s="0" t="n">
        <v>321.219</v>
      </c>
      <c r="L259" s="0" t="n">
        <v>319.269</v>
      </c>
      <c r="M259" s="233" t="inlineStr">
        <is>
          <t>표점</t>
        </is>
      </c>
      <c r="N259" s="233" t="inlineStr">
        <is>
          <t>변표</t>
        </is>
      </c>
      <c r="O259" s="3" t="inlineStr">
        <is>
          <t>가192</t>
        </is>
      </c>
      <c r="BM259" s="759" t="n"/>
      <c r="BN259" s="759" t="n"/>
      <c r="BO259" s="759" t="n"/>
      <c r="BP259" s="759" t="n"/>
      <c r="BQ259" s="759" t="n"/>
      <c r="BR259" s="759" t="n"/>
      <c r="BS259" s="759" t="n"/>
      <c r="BT259" s="759" t="n"/>
      <c r="BU259" s="759" t="n"/>
      <c r="BV259" s="759" t="n"/>
      <c r="BW259" s="759" t="n"/>
      <c r="BX259" s="759" t="n"/>
      <c r="BY259" s="759" t="n"/>
      <c r="BZ259" s="759" t="n"/>
      <c r="CA259" s="759" t="n"/>
      <c r="ER259" s="759" t="n"/>
      <c r="ES259" s="759" t="n"/>
      <c r="ET259" s="759" t="n"/>
      <c r="EU259" s="759" t="n"/>
      <c r="EV259" s="759" t="n"/>
      <c r="EW259" s="759" t="n"/>
      <c r="EX259" s="759" t="n"/>
      <c r="EY259" s="759" t="n"/>
      <c r="EZ259" s="759" t="n"/>
      <c r="FA259" s="759" t="n"/>
      <c r="FB259" s="759" t="n"/>
      <c r="FC259" s="759" t="n"/>
      <c r="FD259" s="759" t="n"/>
      <c r="FE259" s="759" t="n"/>
      <c r="FF259" s="759" t="n"/>
      <c r="HW259" s="759" t="n"/>
      <c r="HX259" s="759" t="n"/>
      <c r="HY259" s="759" t="n"/>
      <c r="HZ259" s="759" t="n"/>
      <c r="IA259" s="759" t="n"/>
      <c r="IB259" s="759" t="n"/>
      <c r="IC259" s="759" t="n"/>
      <c r="ID259" s="759" t="n"/>
      <c r="IE259" s="759" t="n"/>
      <c r="IF259" s="759" t="n"/>
      <c r="IG259" s="759" t="n"/>
      <c r="IH259" s="759" t="n"/>
      <c r="II259" s="759" t="n"/>
      <c r="IJ259" s="759" t="n"/>
      <c r="IK259" s="759" t="n"/>
      <c r="LB259" s="759" t="n"/>
      <c r="LC259" s="759" t="n"/>
      <c r="LD259" s="759" t="n"/>
      <c r="LE259" s="759" t="n"/>
      <c r="LF259" s="759" t="n"/>
      <c r="LG259" s="759" t="n"/>
      <c r="LH259" s="759" t="n"/>
      <c r="LI259" s="759" t="n"/>
      <c r="LJ259" s="759" t="n"/>
      <c r="LK259" s="759" t="n"/>
      <c r="LL259" s="759" t="n"/>
      <c r="LM259" s="759" t="n"/>
      <c r="LN259" s="759" t="n"/>
      <c r="LO259" s="759" t="n"/>
      <c r="LP259" s="759" t="n"/>
      <c r="OG259" s="759" t="n"/>
      <c r="OH259" s="759" t="n"/>
      <c r="OI259" s="759" t="n"/>
      <c r="OJ259" s="759" t="n"/>
      <c r="OK259" s="759" t="n"/>
      <c r="OL259" s="759" t="n"/>
      <c r="OM259" s="759" t="n"/>
      <c r="ON259" s="759" t="n"/>
      <c r="OO259" s="759" t="n"/>
      <c r="OP259" s="759" t="n"/>
      <c r="OQ259" s="759" t="n"/>
      <c r="OR259" s="759" t="n"/>
      <c r="OS259" s="759" t="n"/>
      <c r="OT259" s="759" t="n"/>
      <c r="OU259" s="759" t="n"/>
    </row>
    <row r="260">
      <c r="A260" s="0" t="n">
        <v>33</v>
      </c>
      <c r="B260" s="0" t="n">
        <v>406</v>
      </c>
      <c r="C260" s="0" t="inlineStr">
        <is>
          <t>가</t>
        </is>
      </c>
      <c r="D260" s="0" t="inlineStr">
        <is>
          <t>경희대</t>
        </is>
      </c>
      <c r="E260" s="232" t="inlineStr">
        <is>
          <t>화학과</t>
        </is>
      </c>
      <c r="F260" s="0" t="inlineStr">
        <is>
          <t>자연</t>
        </is>
      </c>
      <c r="G260" s="0" t="n">
        <v>2</v>
      </c>
      <c r="H260" s="0" t="n">
        <v>389.949</v>
      </c>
      <c r="I260" s="0" t="n">
        <v>389.075</v>
      </c>
      <c r="J260" s="0" t="n">
        <v>387.485</v>
      </c>
      <c r="K260" s="0" t="n">
        <v>386.058</v>
      </c>
      <c r="L260" s="0" t="n">
        <v>383.74</v>
      </c>
      <c r="M260" s="233" t="inlineStr">
        <is>
          <t>표점</t>
        </is>
      </c>
      <c r="N260" s="233" t="inlineStr">
        <is>
          <t>변표</t>
        </is>
      </c>
      <c r="O260" s="3" t="inlineStr">
        <is>
          <t>가193</t>
        </is>
      </c>
      <c r="BM260" s="759" t="n"/>
      <c r="BN260" s="759" t="n"/>
      <c r="BO260" s="759" t="n"/>
      <c r="BP260" s="759" t="n"/>
      <c r="BQ260" s="759" t="n"/>
      <c r="BR260" s="759" t="n"/>
      <c r="BS260" s="759" t="n"/>
      <c r="BT260" s="759" t="n"/>
      <c r="BU260" s="759" t="n"/>
      <c r="BV260" s="759" t="n"/>
      <c r="BW260" s="759" t="n"/>
      <c r="BX260" s="759" t="n"/>
      <c r="BY260" s="759" t="n"/>
      <c r="BZ260" s="759" t="n"/>
      <c r="CA260" s="759" t="n"/>
      <c r="ER260" s="759" t="n"/>
      <c r="ES260" s="759" t="n"/>
      <c r="ET260" s="759" t="n"/>
      <c r="EU260" s="759" t="n"/>
      <c r="EV260" s="759" t="n"/>
      <c r="EW260" s="759" t="n"/>
      <c r="EX260" s="759" t="n"/>
      <c r="EY260" s="759" t="n"/>
      <c r="EZ260" s="759" t="n"/>
      <c r="FA260" s="759" t="n"/>
      <c r="FB260" s="759" t="n"/>
      <c r="FC260" s="759" t="n"/>
      <c r="FD260" s="759" t="n"/>
      <c r="FE260" s="759" t="n"/>
      <c r="FF260" s="759" t="n"/>
      <c r="HW260" s="759" t="n"/>
      <c r="HX260" s="759" t="n"/>
      <c r="HY260" s="759" t="n"/>
      <c r="HZ260" s="759" t="n"/>
      <c r="IA260" s="759" t="n"/>
      <c r="IB260" s="759" t="n"/>
      <c r="IC260" s="759" t="n"/>
      <c r="ID260" s="759" t="n"/>
      <c r="IE260" s="759" t="n"/>
      <c r="IF260" s="759" t="n"/>
      <c r="IG260" s="759" t="n"/>
      <c r="IH260" s="759" t="n"/>
      <c r="II260" s="759" t="n"/>
      <c r="IJ260" s="759" t="n"/>
      <c r="IK260" s="759" t="n"/>
      <c r="LB260" s="759" t="n"/>
      <c r="LC260" s="759" t="n"/>
      <c r="LD260" s="759" t="n"/>
      <c r="LE260" s="759" t="n"/>
      <c r="LF260" s="759" t="n"/>
      <c r="LG260" s="759" t="n"/>
      <c r="LH260" s="759" t="n"/>
      <c r="LI260" s="759" t="n"/>
      <c r="LJ260" s="759" t="n"/>
      <c r="LK260" s="759" t="n"/>
      <c r="LL260" s="759" t="n"/>
      <c r="LM260" s="759" t="n"/>
      <c r="LN260" s="759" t="n"/>
      <c r="LO260" s="759" t="n"/>
      <c r="LP260" s="759" t="n"/>
      <c r="OG260" s="759" t="n"/>
      <c r="OH260" s="759" t="n"/>
      <c r="OI260" s="759" t="n"/>
      <c r="OJ260" s="759" t="n"/>
      <c r="OK260" s="759" t="n"/>
      <c r="OL260" s="759" t="n"/>
      <c r="OM260" s="759" t="n"/>
      <c r="ON260" s="759" t="n"/>
      <c r="OO260" s="759" t="n"/>
      <c r="OP260" s="759" t="n"/>
      <c r="OQ260" s="759" t="n"/>
      <c r="OR260" s="759" t="n"/>
      <c r="OS260" s="759" t="n"/>
      <c r="OT260" s="759" t="n"/>
      <c r="OU260" s="759" t="n"/>
    </row>
    <row r="261">
      <c r="A261" s="0" t="n">
        <v>33</v>
      </c>
      <c r="B261" s="0" t="n">
        <v>411</v>
      </c>
      <c r="C261" s="0" t="inlineStr">
        <is>
          <t>가</t>
        </is>
      </c>
      <c r="D261" s="0" t="inlineStr">
        <is>
          <t>경희대</t>
        </is>
      </c>
      <c r="E261" s="232" t="inlineStr">
        <is>
          <t>약과학과</t>
        </is>
      </c>
      <c r="F261" s="0" t="inlineStr">
        <is>
          <t>자연</t>
        </is>
      </c>
      <c r="G261" s="0" t="n">
        <v>2</v>
      </c>
      <c r="H261" s="0" t="n">
        <v>392.59</v>
      </c>
      <c r="I261" s="0" t="n">
        <v>390.775</v>
      </c>
      <c r="J261" s="0" t="n">
        <v>387.485</v>
      </c>
      <c r="K261" s="0" t="n">
        <v>385.448</v>
      </c>
      <c r="L261" s="0" t="n">
        <v>383.075</v>
      </c>
      <c r="M261" s="233" t="inlineStr">
        <is>
          <t>표점</t>
        </is>
      </c>
      <c r="N261" s="233" t="inlineStr">
        <is>
          <t>변표</t>
        </is>
      </c>
      <c r="O261" s="3" t="inlineStr">
        <is>
          <t>가194</t>
        </is>
      </c>
      <c r="BM261" s="759" t="n"/>
      <c r="BN261" s="759" t="n"/>
      <c r="BO261" s="759" t="n"/>
      <c r="BP261" s="759" t="n"/>
      <c r="BQ261" s="759" t="n"/>
      <c r="BR261" s="759" t="n"/>
      <c r="BS261" s="759" t="n"/>
      <c r="BT261" s="759" t="n"/>
      <c r="BU261" s="759" t="n"/>
      <c r="BV261" s="759" t="n"/>
      <c r="BW261" s="759" t="n"/>
      <c r="BX261" s="759" t="n"/>
      <c r="BY261" s="759" t="n"/>
      <c r="BZ261" s="759" t="n"/>
      <c r="CA261" s="759" t="n"/>
      <c r="ER261" s="759" t="n"/>
      <c r="ES261" s="759" t="n"/>
      <c r="ET261" s="759" t="n"/>
      <c r="EU261" s="759" t="n"/>
      <c r="EV261" s="759" t="n"/>
      <c r="EW261" s="759" t="n"/>
      <c r="EX261" s="759" t="n"/>
      <c r="EY261" s="759" t="n"/>
      <c r="EZ261" s="759" t="n"/>
      <c r="FA261" s="759" t="n"/>
      <c r="FB261" s="759" t="n"/>
      <c r="FC261" s="759" t="n"/>
      <c r="FD261" s="759" t="n"/>
      <c r="FE261" s="759" t="n"/>
      <c r="FF261" s="759" t="n"/>
      <c r="HW261" s="759" t="n"/>
      <c r="HX261" s="759" t="n"/>
      <c r="HY261" s="759" t="n"/>
      <c r="HZ261" s="759" t="n"/>
      <c r="IA261" s="759" t="n"/>
      <c r="IB261" s="759" t="n"/>
      <c r="IC261" s="759" t="n"/>
      <c r="ID261" s="759" t="n"/>
      <c r="IE261" s="759" t="n"/>
      <c r="IF261" s="759" t="n"/>
      <c r="IG261" s="759" t="n"/>
      <c r="IH261" s="759" t="n"/>
      <c r="II261" s="759" t="n"/>
      <c r="IJ261" s="759" t="n"/>
      <c r="IK261" s="759" t="n"/>
      <c r="LB261" s="759" t="n"/>
      <c r="LC261" s="759" t="n"/>
      <c r="LD261" s="759" t="n"/>
      <c r="LE261" s="759" t="n"/>
      <c r="LF261" s="759" t="n"/>
      <c r="LG261" s="759" t="n"/>
      <c r="LH261" s="759" t="n"/>
      <c r="LI261" s="759" t="n"/>
      <c r="LJ261" s="759" t="n"/>
      <c r="LK261" s="759" t="n"/>
      <c r="LL261" s="759" t="n"/>
      <c r="LM261" s="759" t="n"/>
      <c r="LN261" s="759" t="n"/>
      <c r="LO261" s="759" t="n"/>
      <c r="LP261" s="759" t="n"/>
      <c r="OG261" s="759" t="n"/>
      <c r="OH261" s="759" t="n"/>
      <c r="OI261" s="759" t="n"/>
      <c r="OJ261" s="759" t="n"/>
      <c r="OK261" s="759" t="n"/>
      <c r="OL261" s="759" t="n"/>
      <c r="OM261" s="759" t="n"/>
      <c r="ON261" s="759" t="n"/>
      <c r="OO261" s="759" t="n"/>
      <c r="OP261" s="759" t="n"/>
      <c r="OQ261" s="759" t="n"/>
      <c r="OR261" s="759" t="n"/>
      <c r="OS261" s="759" t="n"/>
      <c r="OT261" s="759" t="n"/>
      <c r="OU261" s="759" t="n"/>
    </row>
    <row r="262">
      <c r="A262" s="0" t="n">
        <v>33</v>
      </c>
      <c r="B262" s="0" t="n">
        <v>421</v>
      </c>
      <c r="C262" s="0" t="inlineStr">
        <is>
          <t>가</t>
        </is>
      </c>
      <c r="D262" s="0" t="inlineStr">
        <is>
          <t>경희대</t>
        </is>
      </c>
      <c r="E262" s="232" t="inlineStr">
        <is>
          <t>전자정보공학부 전자공학과</t>
        </is>
      </c>
      <c r="F262" s="0" t="inlineStr">
        <is>
          <t>자연</t>
        </is>
      </c>
      <c r="G262" s="0" t="n">
        <v>2</v>
      </c>
      <c r="H262" s="0" t="n">
        <v>390.024</v>
      </c>
      <c r="I262" s="0" t="n">
        <v>388.827</v>
      </c>
      <c r="J262" s="0" t="n">
        <v>387.485</v>
      </c>
      <c r="K262" s="0" t="n">
        <v>385.578</v>
      </c>
      <c r="L262" s="0" t="n">
        <v>383.218</v>
      </c>
      <c r="M262" s="233" t="inlineStr">
        <is>
          <t>표점</t>
        </is>
      </c>
      <c r="N262" s="233" t="inlineStr">
        <is>
          <t>변표</t>
        </is>
      </c>
      <c r="O262" s="3" t="inlineStr">
        <is>
          <t>가195</t>
        </is>
      </c>
      <c r="BM262" s="759" t="n"/>
      <c r="BN262" s="759" t="n"/>
      <c r="BO262" s="759" t="n"/>
      <c r="BP262" s="759" t="n"/>
      <c r="BQ262" s="759" t="n"/>
      <c r="BR262" s="759" t="n"/>
      <c r="BS262" s="759" t="n"/>
      <c r="BT262" s="759" t="n"/>
      <c r="BU262" s="759" t="n"/>
      <c r="BV262" s="759" t="n"/>
      <c r="BW262" s="759" t="n"/>
      <c r="BX262" s="759" t="n"/>
      <c r="BY262" s="759" t="n"/>
      <c r="BZ262" s="759" t="n"/>
      <c r="CA262" s="759" t="n"/>
      <c r="ER262" s="759" t="n"/>
      <c r="ES262" s="759" t="n"/>
      <c r="ET262" s="759" t="n"/>
      <c r="EU262" s="759" t="n"/>
      <c r="EV262" s="759" t="n"/>
      <c r="EW262" s="759" t="n"/>
      <c r="EX262" s="759" t="n"/>
      <c r="EY262" s="759" t="n"/>
      <c r="EZ262" s="759" t="n"/>
      <c r="FA262" s="759" t="n"/>
      <c r="FB262" s="759" t="n"/>
      <c r="FC262" s="759" t="n"/>
      <c r="FD262" s="759" t="n"/>
      <c r="FE262" s="759" t="n"/>
      <c r="FF262" s="759" t="n"/>
      <c r="HW262" s="759" t="n"/>
      <c r="HX262" s="759" t="n"/>
      <c r="HY262" s="759" t="n"/>
      <c r="HZ262" s="759" t="n"/>
      <c r="IA262" s="759" t="n"/>
      <c r="IB262" s="759" t="n"/>
      <c r="IC262" s="759" t="n"/>
      <c r="ID262" s="759" t="n"/>
      <c r="IE262" s="759" t="n"/>
      <c r="IF262" s="759" t="n"/>
      <c r="IG262" s="759" t="n"/>
      <c r="IH262" s="759" t="n"/>
      <c r="II262" s="759" t="n"/>
      <c r="IJ262" s="759" t="n"/>
      <c r="IK262" s="759" t="n"/>
      <c r="LB262" s="759" t="n"/>
      <c r="LC262" s="759" t="n"/>
      <c r="LD262" s="759" t="n"/>
      <c r="LE262" s="759" t="n"/>
      <c r="LF262" s="759" t="n"/>
      <c r="LG262" s="759" t="n"/>
      <c r="LH262" s="759" t="n"/>
      <c r="LI262" s="759" t="n"/>
      <c r="LJ262" s="759" t="n"/>
      <c r="LK262" s="759" t="n"/>
      <c r="LL262" s="759" t="n"/>
      <c r="LM262" s="759" t="n"/>
      <c r="LN262" s="759" t="n"/>
      <c r="LO262" s="759" t="n"/>
      <c r="LP262" s="759" t="n"/>
      <c r="OG262" s="759" t="n"/>
      <c r="OH262" s="759" t="n"/>
      <c r="OI262" s="759" t="n"/>
      <c r="OJ262" s="759" t="n"/>
      <c r="OK262" s="759" t="n"/>
      <c r="OL262" s="759" t="n"/>
      <c r="OM262" s="759" t="n"/>
      <c r="ON262" s="759" t="n"/>
      <c r="OO262" s="759" t="n"/>
      <c r="OP262" s="759" t="n"/>
      <c r="OQ262" s="759" t="n"/>
      <c r="OR262" s="759" t="n"/>
      <c r="OS262" s="759" t="n"/>
      <c r="OT262" s="759" t="n"/>
      <c r="OU262" s="759" t="n"/>
    </row>
    <row r="263">
      <c r="A263" s="0" t="n">
        <v>33</v>
      </c>
      <c r="B263" s="0" t="n">
        <v>402</v>
      </c>
      <c r="C263" s="0" t="inlineStr">
        <is>
          <t>가</t>
        </is>
      </c>
      <c r="D263" s="0" t="inlineStr">
        <is>
          <t>경희대</t>
        </is>
      </c>
      <c r="E263" s="232" t="inlineStr">
        <is>
          <t>전자정보공학부 반도체공학과</t>
        </is>
      </c>
      <c r="F263" s="0" t="inlineStr">
        <is>
          <t>자연</t>
        </is>
      </c>
      <c r="G263" s="0" t="n">
        <v>2</v>
      </c>
      <c r="H263" s="0" t="n">
        <v>389.874</v>
      </c>
      <c r="I263" s="0" t="n">
        <v>388.636</v>
      </c>
      <c r="J263" s="0" t="n">
        <v>386.985</v>
      </c>
      <c r="K263" s="0" t="n">
        <v>385.26</v>
      </c>
      <c r="L263" s="0" t="n">
        <v>382.906</v>
      </c>
      <c r="M263" s="233" t="inlineStr">
        <is>
          <t>표점</t>
        </is>
      </c>
      <c r="N263" s="233" t="inlineStr">
        <is>
          <t>변표</t>
        </is>
      </c>
      <c r="O263" s="3" t="inlineStr">
        <is>
          <t>가196</t>
        </is>
      </c>
      <c r="BM263" s="759" t="n"/>
      <c r="BN263" s="759" t="n"/>
      <c r="BO263" s="759" t="n"/>
      <c r="BP263" s="759" t="n"/>
      <c r="BQ263" s="759" t="n"/>
      <c r="BR263" s="759" t="n"/>
      <c r="BS263" s="759" t="n"/>
      <c r="BT263" s="759" t="n"/>
      <c r="BU263" s="759" t="n"/>
      <c r="BV263" s="759" t="n"/>
      <c r="BW263" s="759" t="n"/>
      <c r="BX263" s="759" t="n"/>
      <c r="BY263" s="759" t="n"/>
      <c r="BZ263" s="759" t="n"/>
      <c r="CA263" s="759" t="n"/>
      <c r="ER263" s="759" t="n"/>
      <c r="ES263" s="759" t="n"/>
      <c r="ET263" s="759" t="n"/>
      <c r="EU263" s="759" t="n"/>
      <c r="EV263" s="759" t="n"/>
      <c r="EW263" s="759" t="n"/>
      <c r="EX263" s="759" t="n"/>
      <c r="EY263" s="759" t="n"/>
      <c r="EZ263" s="759" t="n"/>
      <c r="FA263" s="759" t="n"/>
      <c r="FB263" s="759" t="n"/>
      <c r="FC263" s="759" t="n"/>
      <c r="FD263" s="759" t="n"/>
      <c r="FE263" s="759" t="n"/>
      <c r="FF263" s="759" t="n"/>
      <c r="HW263" s="759" t="n"/>
      <c r="HX263" s="759" t="n"/>
      <c r="HY263" s="759" t="n"/>
      <c r="HZ263" s="759" t="n"/>
      <c r="IA263" s="759" t="n"/>
      <c r="IB263" s="759" t="n"/>
      <c r="IC263" s="759" t="n"/>
      <c r="ID263" s="759" t="n"/>
      <c r="IE263" s="759" t="n"/>
      <c r="IF263" s="759" t="n"/>
      <c r="IG263" s="759" t="n"/>
      <c r="IH263" s="759" t="n"/>
      <c r="II263" s="759" t="n"/>
      <c r="IJ263" s="759" t="n"/>
      <c r="IK263" s="759" t="n"/>
      <c r="LB263" s="759" t="n"/>
      <c r="LC263" s="759" t="n"/>
      <c r="LD263" s="759" t="n"/>
      <c r="LE263" s="759" t="n"/>
      <c r="LF263" s="759" t="n"/>
      <c r="LG263" s="759" t="n"/>
      <c r="LH263" s="759" t="n"/>
      <c r="LI263" s="759" t="n"/>
      <c r="LJ263" s="759" t="n"/>
      <c r="LK263" s="759" t="n"/>
      <c r="LL263" s="759" t="n"/>
      <c r="LM263" s="759" t="n"/>
      <c r="LN263" s="759" t="n"/>
      <c r="LO263" s="759" t="n"/>
      <c r="LP263" s="759" t="n"/>
      <c r="OG263" s="759" t="n"/>
      <c r="OH263" s="759" t="n"/>
      <c r="OI263" s="759" t="n"/>
      <c r="OJ263" s="759" t="n"/>
      <c r="OK263" s="759" t="n"/>
      <c r="OL263" s="759" t="n"/>
      <c r="OM263" s="759" t="n"/>
      <c r="ON263" s="759" t="n"/>
      <c r="OO263" s="759" t="n"/>
      <c r="OP263" s="759" t="n"/>
      <c r="OQ263" s="759" t="n"/>
      <c r="OR263" s="759" t="n"/>
      <c r="OS263" s="759" t="n"/>
      <c r="OT263" s="759" t="n"/>
      <c r="OU263" s="759" t="n"/>
    </row>
    <row r="264">
      <c r="A264" s="0" t="n">
        <v>33</v>
      </c>
      <c r="B264" s="0" t="n">
        <v>425</v>
      </c>
      <c r="C264" s="0" t="inlineStr">
        <is>
          <t>가</t>
        </is>
      </c>
      <c r="D264" s="0" t="inlineStr">
        <is>
          <t>경희대</t>
        </is>
      </c>
      <c r="E264" s="232" t="inlineStr">
        <is>
          <t>소프트웨어융합학과</t>
        </is>
      </c>
      <c r="F264" s="0" t="inlineStr">
        <is>
          <t>자연</t>
        </is>
      </c>
      <c r="G264" s="0" t="n">
        <v>2</v>
      </c>
      <c r="H264" s="0" t="n">
        <v>389.39</v>
      </c>
      <c r="I264" s="0" t="n">
        <v>388.019</v>
      </c>
      <c r="J264" s="0" t="n">
        <v>386.657</v>
      </c>
      <c r="K264" s="0" t="n">
        <v>385.006</v>
      </c>
      <c r="L264" s="0" t="n">
        <v>382.573</v>
      </c>
      <c r="M264" s="233" t="inlineStr">
        <is>
          <t>표점</t>
        </is>
      </c>
      <c r="N264" s="233" t="inlineStr">
        <is>
          <t>변표</t>
        </is>
      </c>
      <c r="O264" s="3" t="inlineStr">
        <is>
          <t>가197</t>
        </is>
      </c>
      <c r="BM264" s="759" t="n"/>
      <c r="BN264" s="759" t="n"/>
      <c r="BO264" s="759" t="n"/>
      <c r="BP264" s="759" t="n"/>
      <c r="BQ264" s="759" t="n"/>
      <c r="BR264" s="759" t="n"/>
      <c r="BS264" s="759" t="n"/>
      <c r="BT264" s="759" t="n"/>
      <c r="BU264" s="759" t="n"/>
      <c r="BV264" s="759" t="n"/>
      <c r="BW264" s="759" t="n"/>
      <c r="BX264" s="759" t="n"/>
      <c r="BY264" s="759" t="n"/>
      <c r="BZ264" s="759" t="n"/>
      <c r="CA264" s="759" t="n"/>
      <c r="ER264" s="759" t="n"/>
      <c r="ES264" s="759" t="n"/>
      <c r="ET264" s="759" t="n"/>
      <c r="EU264" s="759" t="n"/>
      <c r="EV264" s="759" t="n"/>
      <c r="EW264" s="759" t="n"/>
      <c r="EX264" s="759" t="n"/>
      <c r="EY264" s="759" t="n"/>
      <c r="EZ264" s="759" t="n"/>
      <c r="FA264" s="759" t="n"/>
      <c r="FB264" s="759" t="n"/>
      <c r="FC264" s="759" t="n"/>
      <c r="FD264" s="759" t="n"/>
      <c r="FE264" s="759" t="n"/>
      <c r="FF264" s="759" t="n"/>
      <c r="HW264" s="759" t="n"/>
      <c r="HX264" s="759" t="n"/>
      <c r="HY264" s="759" t="n"/>
      <c r="HZ264" s="759" t="n"/>
      <c r="IA264" s="759" t="n"/>
      <c r="IB264" s="759" t="n"/>
      <c r="IC264" s="759" t="n"/>
      <c r="ID264" s="759" t="n"/>
      <c r="IE264" s="759" t="n"/>
      <c r="IF264" s="759" t="n"/>
      <c r="IG264" s="759" t="n"/>
      <c r="IH264" s="759" t="n"/>
      <c r="II264" s="759" t="n"/>
      <c r="IJ264" s="759" t="n"/>
      <c r="IK264" s="759" t="n"/>
      <c r="LB264" s="759" t="n"/>
      <c r="LC264" s="759" t="n"/>
      <c r="LD264" s="759" t="n"/>
      <c r="LE264" s="759" t="n"/>
      <c r="LF264" s="759" t="n"/>
      <c r="LG264" s="759" t="n"/>
      <c r="LH264" s="759" t="n"/>
      <c r="LI264" s="759" t="n"/>
      <c r="LJ264" s="759" t="n"/>
      <c r="LK264" s="759" t="n"/>
      <c r="LL264" s="759" t="n"/>
      <c r="LM264" s="759" t="n"/>
      <c r="LN264" s="759" t="n"/>
      <c r="LO264" s="759" t="n"/>
      <c r="LP264" s="759" t="n"/>
      <c r="OG264" s="759" t="n"/>
      <c r="OH264" s="759" t="n"/>
      <c r="OI264" s="759" t="n"/>
      <c r="OJ264" s="759" t="n"/>
      <c r="OK264" s="759" t="n"/>
      <c r="OL264" s="759" t="n"/>
      <c r="OM264" s="759" t="n"/>
      <c r="ON264" s="759" t="n"/>
      <c r="OO264" s="759" t="n"/>
      <c r="OP264" s="759" t="n"/>
      <c r="OQ264" s="759" t="n"/>
      <c r="OR264" s="759" t="n"/>
      <c r="OS264" s="759" t="n"/>
      <c r="OT264" s="759" t="n"/>
      <c r="OU264" s="759" t="n"/>
    </row>
    <row r="265">
      <c r="A265" s="0" t="n">
        <v>33</v>
      </c>
      <c r="B265" s="0" t="n">
        <v>407</v>
      </c>
      <c r="C265" s="0" t="inlineStr">
        <is>
          <t>가</t>
        </is>
      </c>
      <c r="D265" s="0" t="inlineStr">
        <is>
          <t>경희대</t>
        </is>
      </c>
      <c r="E265" s="232" t="inlineStr">
        <is>
          <t>생물학과</t>
        </is>
      </c>
      <c r="F265" s="0" t="inlineStr">
        <is>
          <t>자연</t>
        </is>
      </c>
      <c r="G265" s="0" t="n">
        <v>2</v>
      </c>
      <c r="H265" s="0" t="n">
        <v>389.009</v>
      </c>
      <c r="I265" s="0" t="n">
        <v>388.201</v>
      </c>
      <c r="J265" s="0" t="n">
        <v>386.516</v>
      </c>
      <c r="K265" s="0" t="n">
        <v>385.907</v>
      </c>
      <c r="L265" s="0" t="n">
        <v>383.545</v>
      </c>
      <c r="M265" s="233" t="inlineStr">
        <is>
          <t>표점</t>
        </is>
      </c>
      <c r="N265" s="233" t="inlineStr">
        <is>
          <t>변표</t>
        </is>
      </c>
      <c r="O265" s="3" t="inlineStr">
        <is>
          <t>가198</t>
        </is>
      </c>
      <c r="BM265" s="759" t="n"/>
      <c r="BN265" s="759" t="n"/>
      <c r="BO265" s="759" t="n"/>
      <c r="BP265" s="759" t="n"/>
      <c r="BQ265" s="759" t="n"/>
      <c r="BR265" s="759" t="n"/>
      <c r="BS265" s="759" t="n"/>
      <c r="BT265" s="759" t="n"/>
      <c r="BU265" s="759" t="n"/>
      <c r="BV265" s="759" t="n"/>
      <c r="BW265" s="759" t="n"/>
      <c r="BX265" s="759" t="n"/>
      <c r="BY265" s="759" t="n"/>
      <c r="BZ265" s="759" t="n"/>
      <c r="CA265" s="759" t="n"/>
      <c r="ER265" s="759" t="n"/>
      <c r="ES265" s="759" t="n"/>
      <c r="ET265" s="759" t="n"/>
      <c r="EU265" s="759" t="n"/>
      <c r="EV265" s="759" t="n"/>
      <c r="EW265" s="759" t="n"/>
      <c r="EX265" s="759" t="n"/>
      <c r="EY265" s="759" t="n"/>
      <c r="EZ265" s="759" t="n"/>
      <c r="FA265" s="759" t="n"/>
      <c r="FB265" s="759" t="n"/>
      <c r="FC265" s="759" t="n"/>
      <c r="FD265" s="759" t="n"/>
      <c r="FE265" s="759" t="n"/>
      <c r="FF265" s="759" t="n"/>
      <c r="HW265" s="759" t="n"/>
      <c r="HX265" s="759" t="n"/>
      <c r="HY265" s="759" t="n"/>
      <c r="HZ265" s="759" t="n"/>
      <c r="IA265" s="759" t="n"/>
      <c r="IB265" s="759" t="n"/>
      <c r="IC265" s="759" t="n"/>
      <c r="ID265" s="759" t="n"/>
      <c r="IE265" s="759" t="n"/>
      <c r="IF265" s="759" t="n"/>
      <c r="IG265" s="759" t="n"/>
      <c r="IH265" s="759" t="n"/>
      <c r="II265" s="759" t="n"/>
      <c r="IJ265" s="759" t="n"/>
      <c r="IK265" s="759" t="n"/>
      <c r="LB265" s="759" t="n"/>
      <c r="LC265" s="759" t="n"/>
      <c r="LD265" s="759" t="n"/>
      <c r="LE265" s="759" t="n"/>
      <c r="LF265" s="759" t="n"/>
      <c r="LG265" s="759" t="n"/>
      <c r="LH265" s="759" t="n"/>
      <c r="LI265" s="759" t="n"/>
      <c r="LJ265" s="759" t="n"/>
      <c r="LK265" s="759" t="n"/>
      <c r="LL265" s="759" t="n"/>
      <c r="LM265" s="759" t="n"/>
      <c r="LN265" s="759" t="n"/>
      <c r="LO265" s="759" t="n"/>
      <c r="LP265" s="759" t="n"/>
      <c r="OG265" s="759" t="n"/>
      <c r="OH265" s="759" t="n"/>
      <c r="OI265" s="759" t="n"/>
      <c r="OJ265" s="759" t="n"/>
      <c r="OK265" s="759" t="n"/>
      <c r="OL265" s="759" t="n"/>
      <c r="OM265" s="759" t="n"/>
      <c r="ON265" s="759" t="n"/>
      <c r="OO265" s="759" t="n"/>
      <c r="OP265" s="759" t="n"/>
      <c r="OQ265" s="759" t="n"/>
      <c r="OR265" s="759" t="n"/>
      <c r="OS265" s="759" t="n"/>
      <c r="OT265" s="759" t="n"/>
      <c r="OU265" s="759" t="n"/>
    </row>
    <row r="266">
      <c r="A266" s="0" t="n">
        <v>33</v>
      </c>
      <c r="B266" s="0" t="n">
        <v>423</v>
      </c>
      <c r="C266" s="0" t="inlineStr">
        <is>
          <t>가</t>
        </is>
      </c>
      <c r="D266" s="0" t="inlineStr">
        <is>
          <t>경희대</t>
        </is>
      </c>
      <c r="E266" s="232" t="inlineStr">
        <is>
          <t>컴퓨터공학부 컴퓨터공학과</t>
        </is>
      </c>
      <c r="F266" s="0" t="inlineStr">
        <is>
          <t>자연</t>
        </is>
      </c>
      <c r="G266" s="0" t="n">
        <v>2</v>
      </c>
      <c r="H266" s="0" t="n">
        <v>389.075</v>
      </c>
      <c r="I266" s="0" t="n">
        <v>387.944</v>
      </c>
      <c r="J266" s="0" t="n">
        <v>386.516</v>
      </c>
      <c r="K266" s="0" t="n">
        <v>384.877</v>
      </c>
      <c r="L266" s="0" t="n">
        <v>382.502</v>
      </c>
      <c r="M266" s="233" t="inlineStr">
        <is>
          <t>표점</t>
        </is>
      </c>
      <c r="N266" s="233" t="inlineStr">
        <is>
          <t>변표</t>
        </is>
      </c>
      <c r="O266" s="3" t="inlineStr">
        <is>
          <t>가199</t>
        </is>
      </c>
      <c r="BM266" s="759" t="n"/>
      <c r="BN266" s="759" t="n"/>
      <c r="BO266" s="759" t="n"/>
      <c r="BP266" s="759" t="n"/>
      <c r="BQ266" s="759" t="n"/>
      <c r="BR266" s="759" t="n"/>
      <c r="BS266" s="759" t="n"/>
      <c r="BT266" s="759" t="n"/>
      <c r="BU266" s="759" t="n"/>
      <c r="BV266" s="759" t="n"/>
      <c r="BW266" s="759" t="n"/>
      <c r="BX266" s="759" t="n"/>
      <c r="BY266" s="759" t="n"/>
      <c r="BZ266" s="759" t="n"/>
      <c r="CA266" s="759" t="n"/>
      <c r="ER266" s="759" t="n"/>
      <c r="ES266" s="759" t="n"/>
      <c r="ET266" s="759" t="n"/>
      <c r="EU266" s="759" t="n"/>
      <c r="EV266" s="759" t="n"/>
      <c r="EW266" s="759" t="n"/>
      <c r="EX266" s="759" t="n"/>
      <c r="EY266" s="759" t="n"/>
      <c r="EZ266" s="759" t="n"/>
      <c r="FA266" s="759" t="n"/>
      <c r="FB266" s="759" t="n"/>
      <c r="FC266" s="759" t="n"/>
      <c r="FD266" s="759" t="n"/>
      <c r="FE266" s="759" t="n"/>
      <c r="FF266" s="759" t="n"/>
      <c r="HW266" s="759" t="n"/>
      <c r="HX266" s="759" t="n"/>
      <c r="HY266" s="759" t="n"/>
      <c r="HZ266" s="759" t="n"/>
      <c r="IA266" s="759" t="n"/>
      <c r="IB266" s="759" t="n"/>
      <c r="IC266" s="759" t="n"/>
      <c r="ID266" s="759" t="n"/>
      <c r="IE266" s="759" t="n"/>
      <c r="IF266" s="759" t="n"/>
      <c r="IG266" s="759" t="n"/>
      <c r="IH266" s="759" t="n"/>
      <c r="II266" s="759" t="n"/>
      <c r="IJ266" s="759" t="n"/>
      <c r="IK266" s="759" t="n"/>
      <c r="LB266" s="759" t="n"/>
      <c r="LC266" s="759" t="n"/>
      <c r="LD266" s="759" t="n"/>
      <c r="LE266" s="759" t="n"/>
      <c r="LF266" s="759" t="n"/>
      <c r="LG266" s="759" t="n"/>
      <c r="LH266" s="759" t="n"/>
      <c r="LI266" s="759" t="n"/>
      <c r="LJ266" s="759" t="n"/>
      <c r="LK266" s="759" t="n"/>
      <c r="LL266" s="759" t="n"/>
      <c r="LM266" s="759" t="n"/>
      <c r="LN266" s="759" t="n"/>
      <c r="LO266" s="759" t="n"/>
      <c r="LP266" s="759" t="n"/>
      <c r="OG266" s="759" t="n"/>
      <c r="OH266" s="759" t="n"/>
      <c r="OI266" s="759" t="n"/>
      <c r="OJ266" s="759" t="n"/>
      <c r="OK266" s="759" t="n"/>
      <c r="OL266" s="759" t="n"/>
      <c r="OM266" s="759" t="n"/>
      <c r="ON266" s="759" t="n"/>
      <c r="OO266" s="759" t="n"/>
      <c r="OP266" s="759" t="n"/>
      <c r="OQ266" s="759" t="n"/>
      <c r="OR266" s="759" t="n"/>
      <c r="OS266" s="759" t="n"/>
      <c r="OT266" s="759" t="n"/>
      <c r="OU266" s="759" t="n"/>
    </row>
    <row r="267">
      <c r="A267" s="0" t="n">
        <v>33</v>
      </c>
      <c r="B267" s="0" t="n">
        <v>424</v>
      </c>
      <c r="C267" s="0" t="inlineStr">
        <is>
          <t>가</t>
        </is>
      </c>
      <c r="D267" s="0" t="inlineStr">
        <is>
          <t>경희대</t>
        </is>
      </c>
      <c r="E267" s="232" t="inlineStr">
        <is>
          <t>컴퓨터공학부 인공지능학과</t>
        </is>
      </c>
      <c r="F267" s="0" t="inlineStr">
        <is>
          <t>자연</t>
        </is>
      </c>
      <c r="G267" s="0" t="n">
        <v>2</v>
      </c>
      <c r="H267" s="0" t="n">
        <v>389.075</v>
      </c>
      <c r="I267" s="0" t="n">
        <v>387.944</v>
      </c>
      <c r="J267" s="0" t="n">
        <v>386.516</v>
      </c>
      <c r="K267" s="0" t="n">
        <v>384.877</v>
      </c>
      <c r="L267" s="0" t="n">
        <v>382.502</v>
      </c>
      <c r="M267" s="233" t="inlineStr">
        <is>
          <t>표점</t>
        </is>
      </c>
      <c r="N267" s="233" t="inlineStr">
        <is>
          <t>변표</t>
        </is>
      </c>
      <c r="O267" s="3" t="inlineStr">
        <is>
          <t>가200</t>
        </is>
      </c>
      <c r="BM267" s="759" t="n"/>
      <c r="BN267" s="759" t="n"/>
      <c r="BO267" s="759" t="n"/>
      <c r="BP267" s="759" t="n"/>
      <c r="BQ267" s="759" t="n"/>
      <c r="BR267" s="759" t="n"/>
      <c r="BS267" s="759" t="n"/>
      <c r="BT267" s="759" t="n"/>
      <c r="BU267" s="759" t="n"/>
      <c r="BV267" s="759" t="n"/>
      <c r="BW267" s="759" t="n"/>
      <c r="BX267" s="759" t="n"/>
      <c r="BY267" s="759" t="n"/>
      <c r="BZ267" s="759" t="n"/>
      <c r="CA267" s="759" t="n"/>
      <c r="ER267" s="759" t="n"/>
      <c r="ES267" s="759" t="n"/>
      <c r="ET267" s="759" t="n"/>
      <c r="EU267" s="759" t="n"/>
      <c r="EV267" s="759" t="n"/>
      <c r="EW267" s="759" t="n"/>
      <c r="EX267" s="759" t="n"/>
      <c r="EY267" s="759" t="n"/>
      <c r="EZ267" s="759" t="n"/>
      <c r="FA267" s="759" t="n"/>
      <c r="FB267" s="759" t="n"/>
      <c r="FC267" s="759" t="n"/>
      <c r="FD267" s="759" t="n"/>
      <c r="FE267" s="759" t="n"/>
      <c r="FF267" s="759" t="n"/>
      <c r="HW267" s="759" t="n"/>
      <c r="HX267" s="759" t="n"/>
      <c r="HY267" s="759" t="n"/>
      <c r="HZ267" s="759" t="n"/>
      <c r="IA267" s="759" t="n"/>
      <c r="IB267" s="759" t="n"/>
      <c r="IC267" s="759" t="n"/>
      <c r="ID267" s="759" t="n"/>
      <c r="IE267" s="759" t="n"/>
      <c r="IF267" s="759" t="n"/>
      <c r="IG267" s="759" t="n"/>
      <c r="IH267" s="759" t="n"/>
      <c r="II267" s="759" t="n"/>
      <c r="IJ267" s="759" t="n"/>
      <c r="IK267" s="759" t="n"/>
      <c r="LB267" s="759" t="n"/>
      <c r="LC267" s="759" t="n"/>
      <c r="LD267" s="759" t="n"/>
      <c r="LE267" s="759" t="n"/>
      <c r="LF267" s="759" t="n"/>
      <c r="LG267" s="759" t="n"/>
      <c r="LH267" s="759" t="n"/>
      <c r="LI267" s="759" t="n"/>
      <c r="LJ267" s="759" t="n"/>
      <c r="LK267" s="759" t="n"/>
      <c r="LL267" s="759" t="n"/>
      <c r="LM267" s="759" t="n"/>
      <c r="LN267" s="759" t="n"/>
      <c r="LO267" s="759" t="n"/>
      <c r="LP267" s="759" t="n"/>
      <c r="OG267" s="759" t="n"/>
      <c r="OH267" s="759" t="n"/>
      <c r="OI267" s="759" t="n"/>
      <c r="OJ267" s="759" t="n"/>
      <c r="OK267" s="759" t="n"/>
      <c r="OL267" s="759" t="n"/>
      <c r="OM267" s="759" t="n"/>
      <c r="ON267" s="759" t="n"/>
      <c r="OO267" s="759" t="n"/>
      <c r="OP267" s="759" t="n"/>
      <c r="OQ267" s="759" t="n"/>
      <c r="OR267" s="759" t="n"/>
      <c r="OS267" s="759" t="n"/>
      <c r="OT267" s="759" t="n"/>
      <c r="OU267" s="759" t="n"/>
    </row>
    <row r="268">
      <c r="A268" s="0" t="n">
        <v>33</v>
      </c>
      <c r="B268" s="0" t="n">
        <v>404</v>
      </c>
      <c r="C268" s="0" t="inlineStr">
        <is>
          <t>가</t>
        </is>
      </c>
      <c r="D268" s="0" t="inlineStr">
        <is>
          <t>경희대</t>
        </is>
      </c>
      <c r="E268" s="232" t="inlineStr">
        <is>
          <t>수학과</t>
        </is>
      </c>
      <c r="F268" s="0" t="inlineStr">
        <is>
          <t>자연</t>
        </is>
      </c>
      <c r="G268" s="0" t="n">
        <v>2</v>
      </c>
      <c r="H268" s="0" t="n">
        <v>389.572</v>
      </c>
      <c r="I268" s="0" t="n">
        <v>387.944</v>
      </c>
      <c r="J268" s="0" t="n">
        <v>386.253</v>
      </c>
      <c r="K268" s="0" t="n">
        <v>385.072</v>
      </c>
      <c r="L268" s="0" t="n">
        <v>383.928</v>
      </c>
      <c r="M268" s="233" t="inlineStr">
        <is>
          <t>표점</t>
        </is>
      </c>
      <c r="N268" s="233" t="inlineStr">
        <is>
          <t>변표</t>
        </is>
      </c>
      <c r="O268" s="3" t="inlineStr">
        <is>
          <t>가201</t>
        </is>
      </c>
      <c r="BM268" s="759" t="n"/>
      <c r="BN268" s="759" t="n"/>
      <c r="BO268" s="759" t="n"/>
      <c r="BP268" s="759" t="n"/>
      <c r="BQ268" s="759" t="n"/>
      <c r="BR268" s="759" t="n"/>
      <c r="BS268" s="759" t="n"/>
      <c r="BT268" s="759" t="n"/>
      <c r="BU268" s="759" t="n"/>
      <c r="BV268" s="759" t="n"/>
      <c r="BW268" s="759" t="n"/>
      <c r="BX268" s="759" t="n"/>
      <c r="BY268" s="759" t="n"/>
      <c r="BZ268" s="759" t="n"/>
      <c r="CA268" s="759" t="n"/>
      <c r="ER268" s="759" t="n"/>
      <c r="ES268" s="759" t="n"/>
      <c r="ET268" s="759" t="n"/>
      <c r="EU268" s="759" t="n"/>
      <c r="EV268" s="759" t="n"/>
      <c r="EW268" s="759" t="n"/>
      <c r="EX268" s="759" t="n"/>
      <c r="EY268" s="759" t="n"/>
      <c r="EZ268" s="759" t="n"/>
      <c r="FA268" s="759" t="n"/>
      <c r="FB268" s="759" t="n"/>
      <c r="FC268" s="759" t="n"/>
      <c r="FD268" s="759" t="n"/>
      <c r="FE268" s="759" t="n"/>
      <c r="FF268" s="759" t="n"/>
      <c r="HW268" s="759" t="n"/>
      <c r="HX268" s="759" t="n"/>
      <c r="HY268" s="759" t="n"/>
      <c r="HZ268" s="759" t="n"/>
      <c r="IA268" s="759" t="n"/>
      <c r="IB268" s="759" t="n"/>
      <c r="IC268" s="759" t="n"/>
      <c r="ID268" s="759" t="n"/>
      <c r="IE268" s="759" t="n"/>
      <c r="IF268" s="759" t="n"/>
      <c r="IG268" s="759" t="n"/>
      <c r="IH268" s="759" t="n"/>
      <c r="II268" s="759" t="n"/>
      <c r="IJ268" s="759" t="n"/>
      <c r="IK268" s="759" t="n"/>
      <c r="LB268" s="759" t="n"/>
      <c r="LC268" s="759" t="n"/>
      <c r="LD268" s="759" t="n"/>
      <c r="LE268" s="759" t="n"/>
      <c r="LF268" s="759" t="n"/>
      <c r="LG268" s="759" t="n"/>
      <c r="LH268" s="759" t="n"/>
      <c r="LI268" s="759" t="n"/>
      <c r="LJ268" s="759" t="n"/>
      <c r="LK268" s="759" t="n"/>
      <c r="LL268" s="759" t="n"/>
      <c r="LM268" s="759" t="n"/>
      <c r="LN268" s="759" t="n"/>
      <c r="LO268" s="759" t="n"/>
      <c r="LP268" s="759" t="n"/>
      <c r="OG268" s="759" t="n"/>
      <c r="OH268" s="759" t="n"/>
      <c r="OI268" s="759" t="n"/>
      <c r="OJ268" s="759" t="n"/>
      <c r="OK268" s="759" t="n"/>
      <c r="OL268" s="759" t="n"/>
      <c r="OM268" s="759" t="n"/>
      <c r="ON268" s="759" t="n"/>
      <c r="OO268" s="759" t="n"/>
      <c r="OP268" s="759" t="n"/>
      <c r="OQ268" s="759" t="n"/>
      <c r="OR268" s="759" t="n"/>
      <c r="OS268" s="759" t="n"/>
      <c r="OT268" s="759" t="n"/>
      <c r="OU268" s="759" t="n"/>
    </row>
    <row r="269">
      <c r="A269" s="0" t="n">
        <v>33</v>
      </c>
      <c r="B269" s="0" t="n">
        <v>405</v>
      </c>
      <c r="C269" s="0" t="inlineStr">
        <is>
          <t>가</t>
        </is>
      </c>
      <c r="D269" s="0" t="inlineStr">
        <is>
          <t>경희대</t>
        </is>
      </c>
      <c r="E269" s="232" t="inlineStr">
        <is>
          <t>물리학과</t>
        </is>
      </c>
      <c r="F269" s="0" t="inlineStr">
        <is>
          <t>자연</t>
        </is>
      </c>
      <c r="G269" s="0" t="n">
        <v>2</v>
      </c>
      <c r="H269" s="0" t="n">
        <v>388.201</v>
      </c>
      <c r="I269" s="0" t="n">
        <v>387.42</v>
      </c>
      <c r="J269" s="0" t="n">
        <v>385.907</v>
      </c>
      <c r="K269" s="0" t="n">
        <v>384.763</v>
      </c>
      <c r="L269" s="0" t="n">
        <v>382.906</v>
      </c>
      <c r="M269" s="233" t="inlineStr">
        <is>
          <t>표점</t>
        </is>
      </c>
      <c r="N269" s="233" t="inlineStr">
        <is>
          <t>변표</t>
        </is>
      </c>
      <c r="O269" s="3" t="inlineStr">
        <is>
          <t>가202</t>
        </is>
      </c>
      <c r="BM269" s="759" t="n"/>
      <c r="BN269" s="759" t="n"/>
      <c r="BO269" s="759" t="n"/>
      <c r="BP269" s="759" t="n"/>
      <c r="BQ269" s="759" t="n"/>
      <c r="BR269" s="759" t="n"/>
      <c r="BS269" s="759" t="n"/>
      <c r="BT269" s="759" t="n"/>
      <c r="BU269" s="759" t="n"/>
      <c r="BV269" s="759" t="n"/>
      <c r="BW269" s="759" t="n"/>
      <c r="BX269" s="759" t="n"/>
      <c r="BY269" s="759" t="n"/>
      <c r="BZ269" s="759" t="n"/>
      <c r="CA269" s="759" t="n"/>
      <c r="ER269" s="759" t="n"/>
      <c r="ES269" s="759" t="n"/>
      <c r="ET269" s="759" t="n"/>
      <c r="EU269" s="759" t="n"/>
      <c r="EV269" s="759" t="n"/>
      <c r="EW269" s="759" t="n"/>
      <c r="EX269" s="759" t="n"/>
      <c r="EY269" s="759" t="n"/>
      <c r="EZ269" s="759" t="n"/>
      <c r="FA269" s="759" t="n"/>
      <c r="FB269" s="759" t="n"/>
      <c r="FC269" s="759" t="n"/>
      <c r="FD269" s="759" t="n"/>
      <c r="FE269" s="759" t="n"/>
      <c r="FF269" s="759" t="n"/>
      <c r="HW269" s="759" t="n"/>
      <c r="HX269" s="759" t="n"/>
      <c r="HY269" s="759" t="n"/>
      <c r="HZ269" s="759" t="n"/>
      <c r="IA269" s="759" t="n"/>
      <c r="IB269" s="759" t="n"/>
      <c r="IC269" s="759" t="n"/>
      <c r="ID269" s="759" t="n"/>
      <c r="IE269" s="759" t="n"/>
      <c r="IF269" s="759" t="n"/>
      <c r="IG269" s="759" t="n"/>
      <c r="IH269" s="759" t="n"/>
      <c r="II269" s="759" t="n"/>
      <c r="IJ269" s="759" t="n"/>
      <c r="IK269" s="759" t="n"/>
      <c r="LB269" s="759" t="n"/>
      <c r="LC269" s="759" t="n"/>
      <c r="LD269" s="759" t="n"/>
      <c r="LE269" s="759" t="n"/>
      <c r="LF269" s="759" t="n"/>
      <c r="LG269" s="759" t="n"/>
      <c r="LH269" s="759" t="n"/>
      <c r="LI269" s="759" t="n"/>
      <c r="LJ269" s="759" t="n"/>
      <c r="LK269" s="759" t="n"/>
      <c r="LL269" s="759" t="n"/>
      <c r="LM269" s="759" t="n"/>
      <c r="LN269" s="759" t="n"/>
      <c r="LO269" s="759" t="n"/>
      <c r="LP269" s="759" t="n"/>
      <c r="OG269" s="759" t="n"/>
      <c r="OH269" s="759" t="n"/>
      <c r="OI269" s="759" t="n"/>
      <c r="OJ269" s="759" t="n"/>
      <c r="OK269" s="759" t="n"/>
      <c r="OL269" s="759" t="n"/>
      <c r="OM269" s="759" t="n"/>
      <c r="ON269" s="759" t="n"/>
      <c r="OO269" s="759" t="n"/>
      <c r="OP269" s="759" t="n"/>
      <c r="OQ269" s="759" t="n"/>
      <c r="OR269" s="759" t="n"/>
      <c r="OS269" s="759" t="n"/>
      <c r="OT269" s="759" t="n"/>
      <c r="OU269" s="759" t="n"/>
    </row>
    <row r="270">
      <c r="A270" s="0" t="n">
        <v>33</v>
      </c>
      <c r="B270" s="0" t="n">
        <v>412</v>
      </c>
      <c r="C270" s="0" t="inlineStr">
        <is>
          <t>가</t>
        </is>
      </c>
      <c r="D270" s="0" t="inlineStr">
        <is>
          <t>경희대</t>
        </is>
      </c>
      <c r="E270" s="232" t="inlineStr">
        <is>
          <t>간호학과</t>
        </is>
      </c>
      <c r="F270" s="0" t="inlineStr">
        <is>
          <t>자연</t>
        </is>
      </c>
      <c r="G270" s="0" t="n">
        <v>2</v>
      </c>
      <c r="H270" s="0" t="n">
        <v>386.862</v>
      </c>
      <c r="I270" s="0" t="n">
        <v>385.718</v>
      </c>
      <c r="J270" s="0" t="n">
        <v>384.575</v>
      </c>
      <c r="K270" s="0" t="n">
        <v>384.003</v>
      </c>
      <c r="L270" s="0" t="n">
        <v>383.075</v>
      </c>
      <c r="M270" s="233" t="inlineStr">
        <is>
          <t>표점</t>
        </is>
      </c>
      <c r="N270" s="233" t="inlineStr">
        <is>
          <t>변표</t>
        </is>
      </c>
      <c r="O270" s="3" t="inlineStr">
        <is>
          <t>가203</t>
        </is>
      </c>
      <c r="BM270" s="759" t="n"/>
      <c r="BN270" s="759" t="n"/>
      <c r="BO270" s="759" t="n"/>
      <c r="BP270" s="759" t="n"/>
      <c r="BQ270" s="759" t="n"/>
      <c r="BR270" s="759" t="n"/>
      <c r="BS270" s="759" t="n"/>
      <c r="BT270" s="759" t="n"/>
      <c r="BU270" s="759" t="n"/>
      <c r="BV270" s="759" t="n"/>
      <c r="BW270" s="759" t="n"/>
      <c r="BX270" s="759" t="n"/>
      <c r="BY270" s="759" t="n"/>
      <c r="BZ270" s="759" t="n"/>
      <c r="CA270" s="759" t="n"/>
      <c r="ER270" s="759" t="n"/>
      <c r="ES270" s="759" t="n"/>
      <c r="ET270" s="759" t="n"/>
      <c r="EU270" s="759" t="n"/>
      <c r="EV270" s="759" t="n"/>
      <c r="EW270" s="759" t="n"/>
      <c r="EX270" s="759" t="n"/>
      <c r="EY270" s="759" t="n"/>
      <c r="EZ270" s="759" t="n"/>
      <c r="FA270" s="759" t="n"/>
      <c r="FB270" s="759" t="n"/>
      <c r="FC270" s="759" t="n"/>
      <c r="FD270" s="759" t="n"/>
      <c r="FE270" s="759" t="n"/>
      <c r="FF270" s="759" t="n"/>
      <c r="HW270" s="759" t="n"/>
      <c r="HX270" s="759" t="n"/>
      <c r="HY270" s="759" t="n"/>
      <c r="HZ270" s="759" t="n"/>
      <c r="IA270" s="759" t="n"/>
      <c r="IB270" s="759" t="n"/>
      <c r="IC270" s="759" t="n"/>
      <c r="ID270" s="759" t="n"/>
      <c r="IE270" s="759" t="n"/>
      <c r="IF270" s="759" t="n"/>
      <c r="IG270" s="759" t="n"/>
      <c r="IH270" s="759" t="n"/>
      <c r="II270" s="759" t="n"/>
      <c r="IJ270" s="759" t="n"/>
      <c r="IK270" s="759" t="n"/>
      <c r="LB270" s="759" t="n"/>
      <c r="LC270" s="759" t="n"/>
      <c r="LD270" s="759" t="n"/>
      <c r="LE270" s="759" t="n"/>
      <c r="LF270" s="759" t="n"/>
      <c r="LG270" s="759" t="n"/>
      <c r="LH270" s="759" t="n"/>
      <c r="LI270" s="759" t="n"/>
      <c r="LJ270" s="759" t="n"/>
      <c r="LK270" s="759" t="n"/>
      <c r="LL270" s="759" t="n"/>
      <c r="LM270" s="759" t="n"/>
      <c r="LN270" s="759" t="n"/>
      <c r="LO270" s="759" t="n"/>
      <c r="LP270" s="759" t="n"/>
      <c r="OG270" s="759" t="n"/>
      <c r="OH270" s="759" t="n"/>
      <c r="OI270" s="759" t="n"/>
      <c r="OJ270" s="759" t="n"/>
      <c r="OK270" s="759" t="n"/>
      <c r="OL270" s="759" t="n"/>
      <c r="OM270" s="759" t="n"/>
      <c r="ON270" s="759" t="n"/>
      <c r="OO270" s="759" t="n"/>
      <c r="OP270" s="759" t="n"/>
      <c r="OQ270" s="759" t="n"/>
      <c r="OR270" s="759" t="n"/>
      <c r="OS270" s="759" t="n"/>
      <c r="OT270" s="759" t="n"/>
      <c r="OU270" s="759" t="n"/>
    </row>
    <row r="271">
      <c r="A271" s="0" t="n">
        <v>33</v>
      </c>
      <c r="B271" s="0" t="n">
        <v>408</v>
      </c>
      <c r="C271" s="0" t="inlineStr">
        <is>
          <t>가</t>
        </is>
      </c>
      <c r="D271" s="0" t="inlineStr">
        <is>
          <t>경희대</t>
        </is>
      </c>
      <c r="E271" s="232" t="inlineStr">
        <is>
          <t>지리학과(자연)</t>
        </is>
      </c>
      <c r="F271" s="0" t="inlineStr">
        <is>
          <t>자연</t>
        </is>
      </c>
      <c r="G271" s="0" t="n">
        <v>2</v>
      </c>
      <c r="H271" s="0" t="n">
        <v>389.075</v>
      </c>
      <c r="I271" s="0" t="n">
        <v>386.657</v>
      </c>
      <c r="J271" s="0" t="n">
        <v>384.311</v>
      </c>
      <c r="K271" s="0" t="n">
        <v>382.502</v>
      </c>
      <c r="L271" s="0" t="n">
        <v>379.821</v>
      </c>
      <c r="M271" s="233" t="inlineStr">
        <is>
          <t>표점</t>
        </is>
      </c>
      <c r="N271" s="233" t="inlineStr">
        <is>
          <t>변표</t>
        </is>
      </c>
      <c r="O271" s="3" t="inlineStr">
        <is>
          <t>가204</t>
        </is>
      </c>
      <c r="BM271" s="759" t="n"/>
      <c r="BN271" s="759" t="n"/>
      <c r="BO271" s="759" t="n"/>
      <c r="BP271" s="759" t="n"/>
      <c r="BQ271" s="759" t="n"/>
      <c r="BR271" s="759" t="n"/>
      <c r="BS271" s="759" t="n"/>
      <c r="BT271" s="759" t="n"/>
      <c r="BU271" s="759" t="n"/>
      <c r="BV271" s="759" t="n"/>
      <c r="BW271" s="759" t="n"/>
      <c r="BX271" s="759" t="n"/>
      <c r="BY271" s="759" t="n"/>
      <c r="BZ271" s="759" t="n"/>
      <c r="CA271" s="759" t="n"/>
      <c r="ER271" s="759" t="n"/>
      <c r="ES271" s="759" t="n"/>
      <c r="ET271" s="759" t="n"/>
      <c r="EU271" s="759" t="n"/>
      <c r="EV271" s="759" t="n"/>
      <c r="EW271" s="759" t="n"/>
      <c r="EX271" s="759" t="n"/>
      <c r="EY271" s="759" t="n"/>
      <c r="EZ271" s="759" t="n"/>
      <c r="FA271" s="759" t="n"/>
      <c r="FB271" s="759" t="n"/>
      <c r="FC271" s="759" t="n"/>
      <c r="FD271" s="759" t="n"/>
      <c r="FE271" s="759" t="n"/>
      <c r="FF271" s="759" t="n"/>
      <c r="HW271" s="759" t="n"/>
      <c r="HX271" s="759" t="n"/>
      <c r="HY271" s="759" t="n"/>
      <c r="HZ271" s="759" t="n"/>
      <c r="IA271" s="759" t="n"/>
      <c r="IB271" s="759" t="n"/>
      <c r="IC271" s="759" t="n"/>
      <c r="ID271" s="759" t="n"/>
      <c r="IE271" s="759" t="n"/>
      <c r="IF271" s="759" t="n"/>
      <c r="IG271" s="759" t="n"/>
      <c r="IH271" s="759" t="n"/>
      <c r="II271" s="759" t="n"/>
      <c r="IJ271" s="759" t="n"/>
      <c r="IK271" s="759" t="n"/>
      <c r="LB271" s="759" t="n"/>
      <c r="LC271" s="759" t="n"/>
      <c r="LD271" s="759" t="n"/>
      <c r="LE271" s="759" t="n"/>
      <c r="LF271" s="759" t="n"/>
      <c r="LG271" s="759" t="n"/>
      <c r="LH271" s="759" t="n"/>
      <c r="LI271" s="759" t="n"/>
      <c r="LJ271" s="759" t="n"/>
      <c r="LK271" s="759" t="n"/>
      <c r="LL271" s="759" t="n"/>
      <c r="LM271" s="759" t="n"/>
      <c r="LN271" s="759" t="n"/>
      <c r="LO271" s="759" t="n"/>
      <c r="LP271" s="759" t="n"/>
      <c r="OG271" s="759" t="n"/>
      <c r="OH271" s="759" t="n"/>
      <c r="OI271" s="759" t="n"/>
      <c r="OJ271" s="759" t="n"/>
      <c r="OK271" s="759" t="n"/>
      <c r="OL271" s="759" t="n"/>
      <c r="OM271" s="759" t="n"/>
      <c r="ON271" s="759" t="n"/>
      <c r="OO271" s="759" t="n"/>
      <c r="OP271" s="759" t="n"/>
      <c r="OQ271" s="759" t="n"/>
      <c r="OR271" s="759" t="n"/>
      <c r="OS271" s="759" t="n"/>
      <c r="OT271" s="759" t="n"/>
      <c r="OU271" s="759" t="n"/>
    </row>
    <row r="272">
      <c r="A272" s="0" t="n">
        <v>33</v>
      </c>
      <c r="B272" s="0" t="n">
        <v>422</v>
      </c>
      <c r="C272" s="0" t="inlineStr">
        <is>
          <t>가</t>
        </is>
      </c>
      <c r="D272" s="0" t="inlineStr">
        <is>
          <t>경희대</t>
        </is>
      </c>
      <c r="E272" s="232" t="inlineStr">
        <is>
          <t>생체의공학과</t>
        </is>
      </c>
      <c r="F272" s="0" t="inlineStr">
        <is>
          <t>자연</t>
        </is>
      </c>
      <c r="G272" s="0" t="n">
        <v>2</v>
      </c>
      <c r="H272" s="0" t="n">
        <v>389.009</v>
      </c>
      <c r="I272" s="0" t="n">
        <v>386.516</v>
      </c>
      <c r="J272" s="0" t="n">
        <v>384.182</v>
      </c>
      <c r="K272" s="0" t="n">
        <v>382.31</v>
      </c>
      <c r="L272" s="0" t="n">
        <v>379.703</v>
      </c>
      <c r="M272" s="233" t="inlineStr">
        <is>
          <t>표점</t>
        </is>
      </c>
      <c r="N272" s="233" t="inlineStr">
        <is>
          <t>변표</t>
        </is>
      </c>
      <c r="O272" s="3" t="inlineStr">
        <is>
          <t>가205</t>
        </is>
      </c>
      <c r="BM272" s="759" t="n"/>
      <c r="BN272" s="759" t="n"/>
      <c r="BO272" s="759" t="n"/>
      <c r="BP272" s="759" t="n"/>
      <c r="BQ272" s="759" t="n"/>
      <c r="BR272" s="759" t="n"/>
      <c r="BS272" s="759" t="n"/>
      <c r="BT272" s="759" t="n"/>
      <c r="BU272" s="759" t="n"/>
      <c r="BV272" s="759" t="n"/>
      <c r="BW272" s="759" t="n"/>
      <c r="BX272" s="759" t="n"/>
      <c r="BY272" s="759" t="n"/>
      <c r="BZ272" s="759" t="n"/>
      <c r="CA272" s="759" t="n"/>
      <c r="ER272" s="759" t="n"/>
      <c r="ES272" s="759" t="n"/>
      <c r="ET272" s="759" t="n"/>
      <c r="EU272" s="759" t="n"/>
      <c r="EV272" s="759" t="n"/>
      <c r="EW272" s="759" t="n"/>
      <c r="EX272" s="759" t="n"/>
      <c r="EY272" s="759" t="n"/>
      <c r="EZ272" s="759" t="n"/>
      <c r="FA272" s="759" t="n"/>
      <c r="FB272" s="759" t="n"/>
      <c r="FC272" s="759" t="n"/>
      <c r="FD272" s="759" t="n"/>
      <c r="FE272" s="759" t="n"/>
      <c r="FF272" s="759" t="n"/>
      <c r="HW272" s="759" t="n"/>
      <c r="HX272" s="759" t="n"/>
      <c r="HY272" s="759" t="n"/>
      <c r="HZ272" s="759" t="n"/>
      <c r="IA272" s="759" t="n"/>
      <c r="IB272" s="759" t="n"/>
      <c r="IC272" s="759" t="n"/>
      <c r="ID272" s="759" t="n"/>
      <c r="IE272" s="759" t="n"/>
      <c r="IF272" s="759" t="n"/>
      <c r="IG272" s="759" t="n"/>
      <c r="IH272" s="759" t="n"/>
      <c r="II272" s="759" t="n"/>
      <c r="IJ272" s="759" t="n"/>
      <c r="IK272" s="759" t="n"/>
      <c r="LB272" s="759" t="n"/>
      <c r="LC272" s="759" t="n"/>
      <c r="LD272" s="759" t="n"/>
      <c r="LE272" s="759" t="n"/>
      <c r="LF272" s="759" t="n"/>
      <c r="LG272" s="759" t="n"/>
      <c r="LH272" s="759" t="n"/>
      <c r="LI272" s="759" t="n"/>
      <c r="LJ272" s="759" t="n"/>
      <c r="LK272" s="759" t="n"/>
      <c r="LL272" s="759" t="n"/>
      <c r="LM272" s="759" t="n"/>
      <c r="LN272" s="759" t="n"/>
      <c r="LO272" s="759" t="n"/>
      <c r="LP272" s="759" t="n"/>
      <c r="OG272" s="759" t="n"/>
      <c r="OH272" s="759" t="n"/>
      <c r="OI272" s="759" t="n"/>
      <c r="OJ272" s="759" t="n"/>
      <c r="OK272" s="759" t="n"/>
      <c r="OL272" s="759" t="n"/>
      <c r="OM272" s="759" t="n"/>
      <c r="ON272" s="759" t="n"/>
      <c r="OO272" s="759" t="n"/>
      <c r="OP272" s="759" t="n"/>
      <c r="OQ272" s="759" t="n"/>
      <c r="OR272" s="759" t="n"/>
      <c r="OS272" s="759" t="n"/>
      <c r="OT272" s="759" t="n"/>
      <c r="OU272" s="759" t="n"/>
    </row>
    <row r="273">
      <c r="A273" s="0" t="n">
        <v>33</v>
      </c>
      <c r="B273" s="0" t="n">
        <v>403</v>
      </c>
      <c r="C273" s="0" t="inlineStr">
        <is>
          <t>가</t>
        </is>
      </c>
      <c r="D273" s="0" t="inlineStr">
        <is>
          <t>경희대</t>
        </is>
      </c>
      <c r="E273" s="232" t="inlineStr">
        <is>
          <t>식품영양학과</t>
        </is>
      </c>
      <c r="F273" s="0" t="inlineStr">
        <is>
          <t>자연</t>
        </is>
      </c>
      <c r="G273" s="0" t="n">
        <v>2</v>
      </c>
      <c r="H273" s="0" t="n">
        <v>388.752</v>
      </c>
      <c r="I273" s="0" t="n">
        <v>386.253</v>
      </c>
      <c r="J273" s="0" t="n">
        <v>383.928</v>
      </c>
      <c r="K273" s="0" t="n">
        <v>382.179</v>
      </c>
      <c r="L273" s="0" t="n">
        <v>379.361</v>
      </c>
      <c r="M273" s="233" t="inlineStr">
        <is>
          <t>표점</t>
        </is>
      </c>
      <c r="N273" s="233" t="inlineStr">
        <is>
          <t>변표</t>
        </is>
      </c>
      <c r="O273" s="3" t="inlineStr">
        <is>
          <t>가206</t>
        </is>
      </c>
      <c r="BM273" s="759" t="n"/>
      <c r="BN273" s="759" t="n"/>
      <c r="BO273" s="759" t="n"/>
      <c r="BP273" s="759" t="n"/>
      <c r="BQ273" s="759" t="n"/>
      <c r="BR273" s="759" t="n"/>
      <c r="BS273" s="759" t="n"/>
      <c r="BT273" s="759" t="n"/>
      <c r="BU273" s="759" t="n"/>
      <c r="BV273" s="759" t="n"/>
      <c r="BW273" s="759" t="n"/>
      <c r="BX273" s="759" t="n"/>
      <c r="BY273" s="759" t="n"/>
      <c r="BZ273" s="759" t="n"/>
      <c r="CA273" s="759" t="n"/>
      <c r="ER273" s="759" t="n"/>
      <c r="ES273" s="759" t="n"/>
      <c r="ET273" s="759" t="n"/>
      <c r="EU273" s="759" t="n"/>
      <c r="EV273" s="759" t="n"/>
      <c r="EW273" s="759" t="n"/>
      <c r="EX273" s="759" t="n"/>
      <c r="EY273" s="759" t="n"/>
      <c r="EZ273" s="759" t="n"/>
      <c r="FA273" s="759" t="n"/>
      <c r="FB273" s="759" t="n"/>
      <c r="FC273" s="759" t="n"/>
      <c r="FD273" s="759" t="n"/>
      <c r="FE273" s="759" t="n"/>
      <c r="FF273" s="759" t="n"/>
      <c r="HW273" s="759" t="n"/>
      <c r="HX273" s="759" t="n"/>
      <c r="HY273" s="759" t="n"/>
      <c r="HZ273" s="759" t="n"/>
      <c r="IA273" s="759" t="n"/>
      <c r="IB273" s="759" t="n"/>
      <c r="IC273" s="759" t="n"/>
      <c r="ID273" s="759" t="n"/>
      <c r="IE273" s="759" t="n"/>
      <c r="IF273" s="759" t="n"/>
      <c r="IG273" s="759" t="n"/>
      <c r="IH273" s="759" t="n"/>
      <c r="II273" s="759" t="n"/>
      <c r="IJ273" s="759" t="n"/>
      <c r="IK273" s="759" t="n"/>
      <c r="LB273" s="759" t="n"/>
      <c r="LC273" s="759" t="n"/>
      <c r="LD273" s="759" t="n"/>
      <c r="LE273" s="759" t="n"/>
      <c r="LF273" s="759" t="n"/>
      <c r="LG273" s="759" t="n"/>
      <c r="LH273" s="759" t="n"/>
      <c r="LI273" s="759" t="n"/>
      <c r="LJ273" s="759" t="n"/>
      <c r="LK273" s="759" t="n"/>
      <c r="LL273" s="759" t="n"/>
      <c r="LM273" s="759" t="n"/>
      <c r="LN273" s="759" t="n"/>
      <c r="LO273" s="759" t="n"/>
      <c r="LP273" s="759" t="n"/>
      <c r="OG273" s="759" t="n"/>
      <c r="OH273" s="759" t="n"/>
      <c r="OI273" s="759" t="n"/>
      <c r="OJ273" s="759" t="n"/>
      <c r="OK273" s="759" t="n"/>
      <c r="OL273" s="759" t="n"/>
      <c r="OM273" s="759" t="n"/>
      <c r="ON273" s="759" t="n"/>
      <c r="OO273" s="759" t="n"/>
      <c r="OP273" s="759" t="n"/>
      <c r="OQ273" s="759" t="n"/>
      <c r="OR273" s="759" t="n"/>
      <c r="OS273" s="759" t="n"/>
      <c r="OT273" s="759" t="n"/>
      <c r="OU273" s="759" t="n"/>
    </row>
    <row r="274">
      <c r="A274" s="0" t="n">
        <v>34</v>
      </c>
      <c r="B274" s="0" t="n">
        <v>442</v>
      </c>
      <c r="C274" s="0" t="inlineStr">
        <is>
          <t>가</t>
        </is>
      </c>
      <c r="D274" s="0" t="inlineStr">
        <is>
          <t>경희대</t>
        </is>
      </c>
      <c r="E274" s="232" t="inlineStr">
        <is>
          <t>영어영문학과</t>
        </is>
      </c>
      <c r="F274" s="0" t="inlineStr">
        <is>
          <t>통합</t>
        </is>
      </c>
      <c r="G274" s="0" t="n">
        <v>2</v>
      </c>
      <c r="H274" s="0" t="n">
        <v>389.971</v>
      </c>
      <c r="I274" s="0" t="n">
        <v>388.639</v>
      </c>
      <c r="J274" s="0" t="n">
        <v>387.202</v>
      </c>
      <c r="K274" s="0" t="n">
        <v>386.725</v>
      </c>
      <c r="L274" s="0" t="n">
        <v>385.211</v>
      </c>
      <c r="M274" s="233" t="inlineStr">
        <is>
          <t>표점</t>
        </is>
      </c>
      <c r="N274" s="233" t="inlineStr">
        <is>
          <t>변표</t>
        </is>
      </c>
      <c r="O274" s="3" t="inlineStr">
        <is>
          <t>가207</t>
        </is>
      </c>
      <c r="BM274" s="759" t="n"/>
      <c r="BN274" s="759" t="n"/>
      <c r="BO274" s="759" t="n"/>
      <c r="BP274" s="759" t="n"/>
      <c r="BQ274" s="759" t="n"/>
      <c r="BR274" s="759" t="n"/>
      <c r="BS274" s="759" t="n"/>
      <c r="BT274" s="759" t="n"/>
      <c r="BU274" s="759" t="n"/>
      <c r="BV274" s="759" t="n"/>
      <c r="BW274" s="759" t="n"/>
      <c r="BX274" s="759" t="n"/>
      <c r="BY274" s="759" t="n"/>
      <c r="BZ274" s="759" t="n"/>
      <c r="CA274" s="759" t="n"/>
      <c r="ER274" s="759" t="n"/>
      <c r="ES274" s="759" t="n"/>
      <c r="ET274" s="759" t="n"/>
      <c r="EU274" s="759" t="n"/>
      <c r="EV274" s="759" t="n"/>
      <c r="EW274" s="759" t="n"/>
      <c r="EX274" s="759" t="n"/>
      <c r="EY274" s="759" t="n"/>
      <c r="EZ274" s="759" t="n"/>
      <c r="FA274" s="759" t="n"/>
      <c r="FB274" s="759" t="n"/>
      <c r="FC274" s="759" t="n"/>
      <c r="FD274" s="759" t="n"/>
      <c r="FE274" s="759" t="n"/>
      <c r="FF274" s="759" t="n"/>
      <c r="HW274" s="759" t="n"/>
      <c r="HX274" s="759" t="n"/>
      <c r="HY274" s="759" t="n"/>
      <c r="HZ274" s="759" t="n"/>
      <c r="IA274" s="759" t="n"/>
      <c r="IB274" s="759" t="n"/>
      <c r="IC274" s="759" t="n"/>
      <c r="ID274" s="759" t="n"/>
      <c r="IE274" s="759" t="n"/>
      <c r="IF274" s="759" t="n"/>
      <c r="IG274" s="759" t="n"/>
      <c r="IH274" s="759" t="n"/>
      <c r="II274" s="759" t="n"/>
      <c r="IJ274" s="759" t="n"/>
      <c r="IK274" s="759" t="n"/>
      <c r="LB274" s="759" t="n"/>
      <c r="LC274" s="759" t="n"/>
      <c r="LD274" s="759" t="n"/>
      <c r="LE274" s="759" t="n"/>
      <c r="LF274" s="759" t="n"/>
      <c r="LG274" s="759" t="n"/>
      <c r="LH274" s="759" t="n"/>
      <c r="LI274" s="759" t="n"/>
      <c r="LJ274" s="759" t="n"/>
      <c r="LK274" s="759" t="n"/>
      <c r="LL274" s="759" t="n"/>
      <c r="LM274" s="759" t="n"/>
      <c r="LN274" s="759" t="n"/>
      <c r="LO274" s="759" t="n"/>
      <c r="LP274" s="759" t="n"/>
      <c r="OG274" s="759" t="n"/>
      <c r="OH274" s="759" t="n"/>
      <c r="OI274" s="759" t="n"/>
      <c r="OJ274" s="759" t="n"/>
      <c r="OK274" s="759" t="n"/>
      <c r="OL274" s="759" t="n"/>
      <c r="OM274" s="759" t="n"/>
      <c r="ON274" s="759" t="n"/>
      <c r="OO274" s="759" t="n"/>
      <c r="OP274" s="759" t="n"/>
      <c r="OQ274" s="759" t="n"/>
      <c r="OR274" s="759" t="n"/>
      <c r="OS274" s="759" t="n"/>
      <c r="OT274" s="759" t="n"/>
      <c r="OU274" s="759" t="n"/>
    </row>
    <row r="275">
      <c r="A275" s="0" t="n">
        <v>34</v>
      </c>
      <c r="B275" s="0" t="n">
        <v>441</v>
      </c>
      <c r="C275" s="0" t="inlineStr">
        <is>
          <t>가</t>
        </is>
      </c>
      <c r="D275" s="0" t="inlineStr">
        <is>
          <t>경희대</t>
        </is>
      </c>
      <c r="E275" s="232" t="inlineStr">
        <is>
          <t>철학과</t>
        </is>
      </c>
      <c r="F275" s="0" t="inlineStr">
        <is>
          <t>통합</t>
        </is>
      </c>
      <c r="G275" s="0" t="n">
        <v>2</v>
      </c>
      <c r="H275" s="0" t="n">
        <v>390.347</v>
      </c>
      <c r="I275" s="0" t="n">
        <v>388.648</v>
      </c>
      <c r="J275" s="0" t="n">
        <v>386.035</v>
      </c>
      <c r="K275" s="0" t="n">
        <v>384.082</v>
      </c>
      <c r="L275" s="0" t="n">
        <v>381.565</v>
      </c>
      <c r="M275" s="233" t="inlineStr">
        <is>
          <t>표점</t>
        </is>
      </c>
      <c r="N275" s="233" t="inlineStr">
        <is>
          <t>변표</t>
        </is>
      </c>
      <c r="O275" s="3" t="inlineStr">
        <is>
          <t>가208</t>
        </is>
      </c>
      <c r="BM275" s="759" t="n"/>
      <c r="BN275" s="759" t="n"/>
      <c r="BO275" s="759" t="n"/>
      <c r="BP275" s="759" t="n"/>
      <c r="BQ275" s="759" t="n"/>
      <c r="BR275" s="759" t="n"/>
      <c r="BS275" s="759" t="n"/>
      <c r="BT275" s="759" t="n"/>
      <c r="BU275" s="759" t="n"/>
      <c r="BV275" s="759" t="n"/>
      <c r="BW275" s="759" t="n"/>
      <c r="BX275" s="759" t="n"/>
      <c r="BY275" s="759" t="n"/>
      <c r="BZ275" s="759" t="n"/>
      <c r="CA275" s="759" t="n"/>
      <c r="ER275" s="759" t="n"/>
      <c r="ES275" s="759" t="n"/>
      <c r="ET275" s="759" t="n"/>
      <c r="EU275" s="759" t="n"/>
      <c r="EV275" s="759" t="n"/>
      <c r="EW275" s="759" t="n"/>
      <c r="EX275" s="759" t="n"/>
      <c r="EY275" s="759" t="n"/>
      <c r="EZ275" s="759" t="n"/>
      <c r="FA275" s="759" t="n"/>
      <c r="FB275" s="759" t="n"/>
      <c r="FC275" s="759" t="n"/>
      <c r="FD275" s="759" t="n"/>
      <c r="FE275" s="759" t="n"/>
      <c r="FF275" s="759" t="n"/>
      <c r="HW275" s="759" t="n"/>
      <c r="HX275" s="759" t="n"/>
      <c r="HY275" s="759" t="n"/>
      <c r="HZ275" s="759" t="n"/>
      <c r="IA275" s="759" t="n"/>
      <c r="IB275" s="759" t="n"/>
      <c r="IC275" s="759" t="n"/>
      <c r="ID275" s="759" t="n"/>
      <c r="IE275" s="759" t="n"/>
      <c r="IF275" s="759" t="n"/>
      <c r="IG275" s="759" t="n"/>
      <c r="IH275" s="759" t="n"/>
      <c r="II275" s="759" t="n"/>
      <c r="IJ275" s="759" t="n"/>
      <c r="IK275" s="759" t="n"/>
      <c r="LB275" s="759" t="n"/>
      <c r="LC275" s="759" t="n"/>
      <c r="LD275" s="759" t="n"/>
      <c r="LE275" s="759" t="n"/>
      <c r="LF275" s="759" t="n"/>
      <c r="LG275" s="759" t="n"/>
      <c r="LH275" s="759" t="n"/>
      <c r="LI275" s="759" t="n"/>
      <c r="LJ275" s="759" t="n"/>
      <c r="LK275" s="759" t="n"/>
      <c r="LL275" s="759" t="n"/>
      <c r="LM275" s="759" t="n"/>
      <c r="LN275" s="759" t="n"/>
      <c r="LO275" s="759" t="n"/>
      <c r="LP275" s="759" t="n"/>
      <c r="OG275" s="759" t="n"/>
      <c r="OH275" s="759" t="n"/>
      <c r="OI275" s="759" t="n"/>
      <c r="OJ275" s="759" t="n"/>
      <c r="OK275" s="759" t="n"/>
      <c r="OL275" s="759" t="n"/>
      <c r="OM275" s="759" t="n"/>
      <c r="ON275" s="759" t="n"/>
      <c r="OO275" s="759" t="n"/>
      <c r="OP275" s="759" t="n"/>
      <c r="OQ275" s="759" t="n"/>
      <c r="OR275" s="759" t="n"/>
      <c r="OS275" s="759" t="n"/>
      <c r="OT275" s="759" t="n"/>
      <c r="OU275" s="759" t="n"/>
    </row>
    <row r="276">
      <c r="A276" s="0" t="n">
        <v>35</v>
      </c>
      <c r="B276" s="0" t="n">
        <v>453</v>
      </c>
      <c r="C276" s="0" t="inlineStr">
        <is>
          <t>가</t>
        </is>
      </c>
      <c r="D276" s="0" t="inlineStr">
        <is>
          <t>경희대</t>
        </is>
      </c>
      <c r="E276" s="232" t="inlineStr">
        <is>
          <t>빅데이터응용학과</t>
        </is>
      </c>
      <c r="F276" s="0" t="inlineStr">
        <is>
          <t>통합</t>
        </is>
      </c>
      <c r="G276" s="0" t="n">
        <v>2</v>
      </c>
      <c r="H276" s="0" t="n">
        <v>387.521</v>
      </c>
      <c r="I276" s="0" t="n">
        <v>386.37</v>
      </c>
      <c r="J276" s="0" t="n">
        <v>384.934</v>
      </c>
      <c r="K276" s="0" t="n">
        <v>383.471</v>
      </c>
      <c r="L276" s="0" t="n">
        <v>381.8</v>
      </c>
      <c r="M276" s="233" t="inlineStr">
        <is>
          <t>표점</t>
        </is>
      </c>
      <c r="N276" s="233" t="inlineStr">
        <is>
          <t>변표</t>
        </is>
      </c>
      <c r="O276" s="3" t="inlineStr">
        <is>
          <t>가209</t>
        </is>
      </c>
      <c r="BM276" s="759" t="n"/>
      <c r="BN276" s="759" t="n"/>
      <c r="BO276" s="759" t="n"/>
      <c r="BP276" s="759" t="n"/>
      <c r="BQ276" s="759" t="n"/>
      <c r="BR276" s="759" t="n"/>
      <c r="BS276" s="759" t="n"/>
      <c r="BT276" s="759" t="n"/>
      <c r="BU276" s="759" t="n"/>
      <c r="BV276" s="759" t="n"/>
      <c r="BW276" s="759" t="n"/>
      <c r="BX276" s="759" t="n"/>
      <c r="BY276" s="759" t="n"/>
      <c r="BZ276" s="759" t="n"/>
      <c r="CA276" s="759" t="n"/>
      <c r="ER276" s="759" t="n"/>
      <c r="ES276" s="759" t="n"/>
      <c r="ET276" s="759" t="n"/>
      <c r="EU276" s="759" t="n"/>
      <c r="EV276" s="759" t="n"/>
      <c r="EW276" s="759" t="n"/>
      <c r="EX276" s="759" t="n"/>
      <c r="EY276" s="759" t="n"/>
      <c r="EZ276" s="759" t="n"/>
      <c r="FA276" s="759" t="n"/>
      <c r="FB276" s="759" t="n"/>
      <c r="FC276" s="759" t="n"/>
      <c r="FD276" s="759" t="n"/>
      <c r="FE276" s="759" t="n"/>
      <c r="FF276" s="759" t="n"/>
      <c r="HW276" s="759" t="n"/>
      <c r="HX276" s="759" t="n"/>
      <c r="HY276" s="759" t="n"/>
      <c r="HZ276" s="759" t="n"/>
      <c r="IA276" s="759" t="n"/>
      <c r="IB276" s="759" t="n"/>
      <c r="IC276" s="759" t="n"/>
      <c r="ID276" s="759" t="n"/>
      <c r="IE276" s="759" t="n"/>
      <c r="IF276" s="759" t="n"/>
      <c r="IG276" s="759" t="n"/>
      <c r="IH276" s="759" t="n"/>
      <c r="II276" s="759" t="n"/>
      <c r="IJ276" s="759" t="n"/>
      <c r="IK276" s="759" t="n"/>
      <c r="LB276" s="759" t="n"/>
      <c r="LC276" s="759" t="n"/>
      <c r="LD276" s="759" t="n"/>
      <c r="LE276" s="759" t="n"/>
      <c r="LF276" s="759" t="n"/>
      <c r="LG276" s="759" t="n"/>
      <c r="LH276" s="759" t="n"/>
      <c r="LI276" s="759" t="n"/>
      <c r="LJ276" s="759" t="n"/>
      <c r="LK276" s="759" t="n"/>
      <c r="LL276" s="759" t="n"/>
      <c r="LM276" s="759" t="n"/>
      <c r="LN276" s="759" t="n"/>
      <c r="LO276" s="759" t="n"/>
      <c r="LP276" s="759" t="n"/>
      <c r="OG276" s="759" t="n"/>
      <c r="OH276" s="759" t="n"/>
      <c r="OI276" s="759" t="n"/>
      <c r="OJ276" s="759" t="n"/>
      <c r="OK276" s="759" t="n"/>
      <c r="OL276" s="759" t="n"/>
      <c r="OM276" s="759" t="n"/>
      <c r="ON276" s="759" t="n"/>
      <c r="OO276" s="759" t="n"/>
      <c r="OP276" s="759" t="n"/>
      <c r="OQ276" s="759" t="n"/>
      <c r="OR276" s="759" t="n"/>
      <c r="OS276" s="759" t="n"/>
      <c r="OT276" s="759" t="n"/>
      <c r="OU276" s="759" t="n"/>
    </row>
    <row r="277">
      <c r="A277" s="0" t="n">
        <v>34</v>
      </c>
      <c r="B277" s="0" t="n">
        <v>440</v>
      </c>
      <c r="C277" s="0" t="inlineStr">
        <is>
          <t>가</t>
        </is>
      </c>
      <c r="D277" s="0" t="inlineStr">
        <is>
          <t>경희대</t>
        </is>
      </c>
      <c r="E277" s="232" t="inlineStr">
        <is>
          <t>사학과</t>
        </is>
      </c>
      <c r="F277" s="0" t="inlineStr">
        <is>
          <t>통합</t>
        </is>
      </c>
      <c r="G277" s="0" t="n">
        <v>2</v>
      </c>
      <c r="H277" s="0" t="n">
        <v>389.665</v>
      </c>
      <c r="I277" s="0" t="n">
        <v>387.725</v>
      </c>
      <c r="J277" s="0" t="n">
        <v>384.896</v>
      </c>
      <c r="K277" s="0" t="n">
        <v>382.963</v>
      </c>
      <c r="L277" s="0" t="n">
        <v>380.765</v>
      </c>
      <c r="M277" s="233" t="inlineStr">
        <is>
          <t>표점</t>
        </is>
      </c>
      <c r="N277" s="233" t="inlineStr">
        <is>
          <t>변표</t>
        </is>
      </c>
      <c r="O277" s="3" t="inlineStr">
        <is>
          <t>가210</t>
        </is>
      </c>
      <c r="BM277" s="759" t="n"/>
      <c r="BN277" s="759" t="n"/>
      <c r="BO277" s="759" t="n"/>
      <c r="BP277" s="759" t="n"/>
      <c r="BQ277" s="759" t="n"/>
      <c r="BR277" s="759" t="n"/>
      <c r="BS277" s="759" t="n"/>
      <c r="BT277" s="759" t="n"/>
      <c r="BU277" s="759" t="n"/>
      <c r="BV277" s="759" t="n"/>
      <c r="BW277" s="759" t="n"/>
      <c r="BX277" s="759" t="n"/>
      <c r="BY277" s="759" t="n"/>
      <c r="BZ277" s="759" t="n"/>
      <c r="CA277" s="759" t="n"/>
      <c r="ER277" s="759" t="n"/>
      <c r="ES277" s="759" t="n"/>
      <c r="ET277" s="759" t="n"/>
      <c r="EU277" s="759" t="n"/>
      <c r="EV277" s="759" t="n"/>
      <c r="EW277" s="759" t="n"/>
      <c r="EX277" s="759" t="n"/>
      <c r="EY277" s="759" t="n"/>
      <c r="EZ277" s="759" t="n"/>
      <c r="FA277" s="759" t="n"/>
      <c r="FB277" s="759" t="n"/>
      <c r="FC277" s="759" t="n"/>
      <c r="FD277" s="759" t="n"/>
      <c r="FE277" s="759" t="n"/>
      <c r="FF277" s="759" t="n"/>
      <c r="HW277" s="759" t="n"/>
      <c r="HX277" s="759" t="n"/>
      <c r="HY277" s="759" t="n"/>
      <c r="HZ277" s="759" t="n"/>
      <c r="IA277" s="759" t="n"/>
      <c r="IB277" s="759" t="n"/>
      <c r="IC277" s="759" t="n"/>
      <c r="ID277" s="759" t="n"/>
      <c r="IE277" s="759" t="n"/>
      <c r="IF277" s="759" t="n"/>
      <c r="IG277" s="759" t="n"/>
      <c r="IH277" s="759" t="n"/>
      <c r="II277" s="759" t="n"/>
      <c r="IJ277" s="759" t="n"/>
      <c r="IK277" s="759" t="n"/>
      <c r="LB277" s="759" t="n"/>
      <c r="LC277" s="759" t="n"/>
      <c r="LD277" s="759" t="n"/>
      <c r="LE277" s="759" t="n"/>
      <c r="LF277" s="759" t="n"/>
      <c r="LG277" s="759" t="n"/>
      <c r="LH277" s="759" t="n"/>
      <c r="LI277" s="759" t="n"/>
      <c r="LJ277" s="759" t="n"/>
      <c r="LK277" s="759" t="n"/>
      <c r="LL277" s="759" t="n"/>
      <c r="LM277" s="759" t="n"/>
      <c r="LN277" s="759" t="n"/>
      <c r="LO277" s="759" t="n"/>
      <c r="LP277" s="759" t="n"/>
      <c r="OG277" s="759" t="n"/>
      <c r="OH277" s="759" t="n"/>
      <c r="OI277" s="759" t="n"/>
      <c r="OJ277" s="759" t="n"/>
      <c r="OK277" s="759" t="n"/>
      <c r="OL277" s="759" t="n"/>
      <c r="OM277" s="759" t="n"/>
      <c r="ON277" s="759" t="n"/>
      <c r="OO277" s="759" t="n"/>
      <c r="OP277" s="759" t="n"/>
      <c r="OQ277" s="759" t="n"/>
      <c r="OR277" s="759" t="n"/>
      <c r="OS277" s="759" t="n"/>
      <c r="OT277" s="759" t="n"/>
      <c r="OU277" s="759" t="n"/>
    </row>
    <row r="278">
      <c r="A278" s="0" t="n">
        <v>34</v>
      </c>
      <c r="B278" s="0" t="n">
        <v>443</v>
      </c>
      <c r="C278" s="0" t="inlineStr">
        <is>
          <t>가</t>
        </is>
      </c>
      <c r="D278" s="0" t="inlineStr">
        <is>
          <t>경희대</t>
        </is>
      </c>
      <c r="E278" s="232" t="inlineStr">
        <is>
          <t>응용영어통번역학과</t>
        </is>
      </c>
      <c r="F278" s="0" t="inlineStr">
        <is>
          <t>통합</t>
        </is>
      </c>
      <c r="G278" s="0" t="n">
        <v>2</v>
      </c>
      <c r="H278" s="0" t="n">
        <v>389.665</v>
      </c>
      <c r="I278" s="0" t="n">
        <v>387.725</v>
      </c>
      <c r="J278" s="0" t="n">
        <v>384.896</v>
      </c>
      <c r="K278" s="0" t="n">
        <v>382.963</v>
      </c>
      <c r="L278" s="0" t="n">
        <v>380.765</v>
      </c>
      <c r="M278" s="233" t="inlineStr">
        <is>
          <t>표점</t>
        </is>
      </c>
      <c r="N278" s="233" t="inlineStr">
        <is>
          <t>변표</t>
        </is>
      </c>
      <c r="O278" s="3" t="inlineStr">
        <is>
          <t>가211</t>
        </is>
      </c>
      <c r="BM278" s="759" t="n"/>
      <c r="BN278" s="759" t="n"/>
      <c r="BO278" s="759" t="n"/>
      <c r="BP278" s="759" t="n"/>
      <c r="BQ278" s="759" t="n"/>
      <c r="BR278" s="759" t="n"/>
      <c r="BS278" s="759" t="n"/>
      <c r="BT278" s="759" t="n"/>
      <c r="BU278" s="759" t="n"/>
      <c r="BV278" s="759" t="n"/>
      <c r="BW278" s="759" t="n"/>
      <c r="BX278" s="759" t="n"/>
      <c r="BY278" s="759" t="n"/>
      <c r="BZ278" s="759" t="n"/>
      <c r="CA278" s="759" t="n"/>
      <c r="ER278" s="759" t="n"/>
      <c r="ES278" s="759" t="n"/>
      <c r="ET278" s="759" t="n"/>
      <c r="EU278" s="759" t="n"/>
      <c r="EV278" s="759" t="n"/>
      <c r="EW278" s="759" t="n"/>
      <c r="EX278" s="759" t="n"/>
      <c r="EY278" s="759" t="n"/>
      <c r="EZ278" s="759" t="n"/>
      <c r="FA278" s="759" t="n"/>
      <c r="FB278" s="759" t="n"/>
      <c r="FC278" s="759" t="n"/>
      <c r="FD278" s="759" t="n"/>
      <c r="FE278" s="759" t="n"/>
      <c r="FF278" s="759" t="n"/>
      <c r="HW278" s="759" t="n"/>
      <c r="HX278" s="759" t="n"/>
      <c r="HY278" s="759" t="n"/>
      <c r="HZ278" s="759" t="n"/>
      <c r="IA278" s="759" t="n"/>
      <c r="IB278" s="759" t="n"/>
      <c r="IC278" s="759" t="n"/>
      <c r="ID278" s="759" t="n"/>
      <c r="IE278" s="759" t="n"/>
      <c r="IF278" s="759" t="n"/>
      <c r="IG278" s="759" t="n"/>
      <c r="IH278" s="759" t="n"/>
      <c r="II278" s="759" t="n"/>
      <c r="IJ278" s="759" t="n"/>
      <c r="IK278" s="759" t="n"/>
      <c r="LB278" s="759" t="n"/>
      <c r="LC278" s="759" t="n"/>
      <c r="LD278" s="759" t="n"/>
      <c r="LE278" s="759" t="n"/>
      <c r="LF278" s="759" t="n"/>
      <c r="LG278" s="759" t="n"/>
      <c r="LH278" s="759" t="n"/>
      <c r="LI278" s="759" t="n"/>
      <c r="LJ278" s="759" t="n"/>
      <c r="LK278" s="759" t="n"/>
      <c r="LL278" s="759" t="n"/>
      <c r="LM278" s="759" t="n"/>
      <c r="LN278" s="759" t="n"/>
      <c r="LO278" s="759" t="n"/>
      <c r="LP278" s="759" t="n"/>
      <c r="OG278" s="759" t="n"/>
      <c r="OH278" s="759" t="n"/>
      <c r="OI278" s="759" t="n"/>
      <c r="OJ278" s="759" t="n"/>
      <c r="OK278" s="759" t="n"/>
      <c r="OL278" s="759" t="n"/>
      <c r="OM278" s="759" t="n"/>
      <c r="ON278" s="759" t="n"/>
      <c r="OO278" s="759" t="n"/>
      <c r="OP278" s="759" t="n"/>
      <c r="OQ278" s="759" t="n"/>
      <c r="OR278" s="759" t="n"/>
      <c r="OS278" s="759" t="n"/>
      <c r="OT278" s="759" t="n"/>
      <c r="OU278" s="759" t="n"/>
    </row>
    <row r="279">
      <c r="A279" s="0" t="n">
        <v>34</v>
      </c>
      <c r="B279" s="0" t="n">
        <v>456</v>
      </c>
      <c r="C279" s="0" t="inlineStr">
        <is>
          <t>가</t>
        </is>
      </c>
      <c r="D279" s="0" t="inlineStr">
        <is>
          <t>경희대</t>
        </is>
      </c>
      <c r="E279" s="232" t="inlineStr">
        <is>
          <t>주거환경학과</t>
        </is>
      </c>
      <c r="F279" s="0" t="inlineStr">
        <is>
          <t>통합</t>
        </is>
      </c>
      <c r="G279" s="0" t="n">
        <v>2</v>
      </c>
      <c r="H279" s="0" t="n">
        <v>389.384</v>
      </c>
      <c r="I279" s="0" t="n">
        <v>387.473</v>
      </c>
      <c r="J279" s="0" t="n">
        <v>384.626</v>
      </c>
      <c r="K279" s="0" t="n">
        <v>382.897</v>
      </c>
      <c r="L279" s="0" t="n">
        <v>380.431</v>
      </c>
      <c r="M279" s="233" t="inlineStr">
        <is>
          <t>표점</t>
        </is>
      </c>
      <c r="N279" s="233" t="inlineStr">
        <is>
          <t>변표</t>
        </is>
      </c>
      <c r="O279" s="3" t="inlineStr">
        <is>
          <t>가212</t>
        </is>
      </c>
      <c r="BM279" s="759" t="n"/>
      <c r="BN279" s="759" t="n"/>
      <c r="BO279" s="759" t="n"/>
      <c r="BP279" s="759" t="n"/>
      <c r="BQ279" s="759" t="n"/>
      <c r="BR279" s="759" t="n"/>
      <c r="BS279" s="759" t="n"/>
      <c r="BT279" s="759" t="n"/>
      <c r="BU279" s="759" t="n"/>
      <c r="BV279" s="759" t="n"/>
      <c r="BW279" s="759" t="n"/>
      <c r="BX279" s="759" t="n"/>
      <c r="BY279" s="759" t="n"/>
      <c r="BZ279" s="759" t="n"/>
      <c r="CA279" s="759" t="n"/>
      <c r="ER279" s="759" t="n"/>
      <c r="ES279" s="759" t="n"/>
      <c r="ET279" s="759" t="n"/>
      <c r="EU279" s="759" t="n"/>
      <c r="EV279" s="759" t="n"/>
      <c r="EW279" s="759" t="n"/>
      <c r="EX279" s="759" t="n"/>
      <c r="EY279" s="759" t="n"/>
      <c r="EZ279" s="759" t="n"/>
      <c r="FA279" s="759" t="n"/>
      <c r="FB279" s="759" t="n"/>
      <c r="FC279" s="759" t="n"/>
      <c r="FD279" s="759" t="n"/>
      <c r="FE279" s="759" t="n"/>
      <c r="FF279" s="759" t="n"/>
      <c r="HW279" s="759" t="n"/>
      <c r="HX279" s="759" t="n"/>
      <c r="HY279" s="759" t="n"/>
      <c r="HZ279" s="759" t="n"/>
      <c r="IA279" s="759" t="n"/>
      <c r="IB279" s="759" t="n"/>
      <c r="IC279" s="759" t="n"/>
      <c r="ID279" s="759" t="n"/>
      <c r="IE279" s="759" t="n"/>
      <c r="IF279" s="759" t="n"/>
      <c r="IG279" s="759" t="n"/>
      <c r="IH279" s="759" t="n"/>
      <c r="II279" s="759" t="n"/>
      <c r="IJ279" s="759" t="n"/>
      <c r="IK279" s="759" t="n"/>
      <c r="LB279" s="759" t="n"/>
      <c r="LC279" s="759" t="n"/>
      <c r="LD279" s="759" t="n"/>
      <c r="LE279" s="759" t="n"/>
      <c r="LF279" s="759" t="n"/>
      <c r="LG279" s="759" t="n"/>
      <c r="LH279" s="759" t="n"/>
      <c r="LI279" s="759" t="n"/>
      <c r="LJ279" s="759" t="n"/>
      <c r="LK279" s="759" t="n"/>
      <c r="LL279" s="759" t="n"/>
      <c r="LM279" s="759" t="n"/>
      <c r="LN279" s="759" t="n"/>
      <c r="LO279" s="759" t="n"/>
      <c r="LP279" s="759" t="n"/>
      <c r="OG279" s="759" t="n"/>
      <c r="OH279" s="759" t="n"/>
      <c r="OI279" s="759" t="n"/>
      <c r="OJ279" s="759" t="n"/>
      <c r="OK279" s="759" t="n"/>
      <c r="OL279" s="759" t="n"/>
      <c r="OM279" s="759" t="n"/>
      <c r="ON279" s="759" t="n"/>
      <c r="OO279" s="759" t="n"/>
      <c r="OP279" s="759" t="n"/>
      <c r="OQ279" s="759" t="n"/>
      <c r="OR279" s="759" t="n"/>
      <c r="OS279" s="759" t="n"/>
      <c r="OT279" s="759" t="n"/>
      <c r="OU279" s="759" t="n"/>
    </row>
    <row r="280">
      <c r="A280" s="0" t="n">
        <v>34</v>
      </c>
      <c r="B280" s="0" t="n">
        <v>439</v>
      </c>
      <c r="C280" s="0" t="inlineStr">
        <is>
          <t>가</t>
        </is>
      </c>
      <c r="D280" s="0" t="inlineStr">
        <is>
          <t>경희대</t>
        </is>
      </c>
      <c r="E280" s="232" t="inlineStr">
        <is>
          <t>국어국문학과</t>
        </is>
      </c>
      <c r="F280" s="0" t="inlineStr">
        <is>
          <t>통합</t>
        </is>
      </c>
      <c r="G280" s="0" t="n">
        <v>2</v>
      </c>
      <c r="H280" s="0" t="n">
        <v>389.004</v>
      </c>
      <c r="I280" s="0" t="n">
        <v>387.052</v>
      </c>
      <c r="J280" s="0" t="n">
        <v>384.223</v>
      </c>
      <c r="K280" s="0" t="n">
        <v>382.421</v>
      </c>
      <c r="L280" s="0" t="n">
        <v>380.01</v>
      </c>
      <c r="M280" s="233" t="inlineStr">
        <is>
          <t>표점</t>
        </is>
      </c>
      <c r="N280" s="233" t="inlineStr">
        <is>
          <t>변표</t>
        </is>
      </c>
      <c r="O280" s="3" t="inlineStr">
        <is>
          <t>가213</t>
        </is>
      </c>
      <c r="BM280" s="759" t="n"/>
      <c r="BN280" s="759" t="n"/>
      <c r="BO280" s="759" t="n"/>
      <c r="BP280" s="759" t="n"/>
      <c r="BQ280" s="759" t="n"/>
      <c r="BR280" s="759" t="n"/>
      <c r="BS280" s="759" t="n"/>
      <c r="BT280" s="759" t="n"/>
      <c r="BU280" s="759" t="n"/>
      <c r="BV280" s="759" t="n"/>
      <c r="BW280" s="759" t="n"/>
      <c r="BX280" s="759" t="n"/>
      <c r="BY280" s="759" t="n"/>
      <c r="BZ280" s="759" t="n"/>
      <c r="CA280" s="759" t="n"/>
      <c r="ER280" s="759" t="n"/>
      <c r="ES280" s="759" t="n"/>
      <c r="ET280" s="759" t="n"/>
      <c r="EU280" s="759" t="n"/>
      <c r="EV280" s="759" t="n"/>
      <c r="EW280" s="759" t="n"/>
      <c r="EX280" s="759" t="n"/>
      <c r="EY280" s="759" t="n"/>
      <c r="EZ280" s="759" t="n"/>
      <c r="FA280" s="759" t="n"/>
      <c r="FB280" s="759" t="n"/>
      <c r="FC280" s="759" t="n"/>
      <c r="FD280" s="759" t="n"/>
      <c r="FE280" s="759" t="n"/>
      <c r="FF280" s="759" t="n"/>
      <c r="HW280" s="759" t="n"/>
      <c r="HX280" s="759" t="n"/>
      <c r="HY280" s="759" t="n"/>
      <c r="HZ280" s="759" t="n"/>
      <c r="IA280" s="759" t="n"/>
      <c r="IB280" s="759" t="n"/>
      <c r="IC280" s="759" t="n"/>
      <c r="ID280" s="759" t="n"/>
      <c r="IE280" s="759" t="n"/>
      <c r="IF280" s="759" t="n"/>
      <c r="IG280" s="759" t="n"/>
      <c r="IH280" s="759" t="n"/>
      <c r="II280" s="759" t="n"/>
      <c r="IJ280" s="759" t="n"/>
      <c r="IK280" s="759" t="n"/>
      <c r="LB280" s="759" t="n"/>
      <c r="LC280" s="759" t="n"/>
      <c r="LD280" s="759" t="n"/>
      <c r="LE280" s="759" t="n"/>
      <c r="LF280" s="759" t="n"/>
      <c r="LG280" s="759" t="n"/>
      <c r="LH280" s="759" t="n"/>
      <c r="LI280" s="759" t="n"/>
      <c r="LJ280" s="759" t="n"/>
      <c r="LK280" s="759" t="n"/>
      <c r="LL280" s="759" t="n"/>
      <c r="LM280" s="759" t="n"/>
      <c r="LN280" s="759" t="n"/>
      <c r="LO280" s="759" t="n"/>
      <c r="LP280" s="759" t="n"/>
      <c r="OG280" s="759" t="n"/>
      <c r="OH280" s="759" t="n"/>
      <c r="OI280" s="759" t="n"/>
      <c r="OJ280" s="759" t="n"/>
      <c r="OK280" s="759" t="n"/>
      <c r="OL280" s="759" t="n"/>
      <c r="OM280" s="759" t="n"/>
      <c r="ON280" s="759" t="n"/>
      <c r="OO280" s="759" t="n"/>
      <c r="OP280" s="759" t="n"/>
      <c r="OQ280" s="759" t="n"/>
      <c r="OR280" s="759" t="n"/>
      <c r="OS280" s="759" t="n"/>
      <c r="OT280" s="759" t="n"/>
      <c r="OU280" s="759" t="n"/>
    </row>
    <row r="281">
      <c r="A281" s="0" t="n">
        <v>34</v>
      </c>
      <c r="B281" s="0" t="n">
        <v>455</v>
      </c>
      <c r="C281" s="0" t="inlineStr">
        <is>
          <t>가</t>
        </is>
      </c>
      <c r="D281" s="0" t="inlineStr">
        <is>
          <t>경희대</t>
        </is>
      </c>
      <c r="E281" s="232" t="inlineStr">
        <is>
          <t>아동가족학과</t>
        </is>
      </c>
      <c r="F281" s="0" t="inlineStr">
        <is>
          <t>통합</t>
        </is>
      </c>
      <c r="G281" s="0" t="n">
        <v>2</v>
      </c>
      <c r="H281" s="0" t="n">
        <v>388.843</v>
      </c>
      <c r="I281" s="0" t="n">
        <v>386.866</v>
      </c>
      <c r="J281" s="0" t="n">
        <v>384.148</v>
      </c>
      <c r="K281" s="0" t="n">
        <v>382.29</v>
      </c>
      <c r="L281" s="0" t="n">
        <v>379.861</v>
      </c>
      <c r="M281" s="233" t="inlineStr">
        <is>
          <t>표점</t>
        </is>
      </c>
      <c r="N281" s="233" t="inlineStr">
        <is>
          <t>변표</t>
        </is>
      </c>
      <c r="O281" s="3" t="inlineStr">
        <is>
          <t>가214</t>
        </is>
      </c>
      <c r="BM281" s="759" t="n"/>
      <c r="BN281" s="759" t="n"/>
      <c r="BO281" s="759" t="n"/>
      <c r="BP281" s="759" t="n"/>
      <c r="BQ281" s="759" t="n"/>
      <c r="BR281" s="759" t="n"/>
      <c r="BS281" s="759" t="n"/>
      <c r="BT281" s="759" t="n"/>
      <c r="BU281" s="759" t="n"/>
      <c r="BV281" s="759" t="n"/>
      <c r="BW281" s="759" t="n"/>
      <c r="BX281" s="759" t="n"/>
      <c r="BY281" s="759" t="n"/>
      <c r="BZ281" s="759" t="n"/>
      <c r="CA281" s="759" t="n"/>
      <c r="ER281" s="759" t="n"/>
      <c r="ES281" s="759" t="n"/>
      <c r="ET281" s="759" t="n"/>
      <c r="EU281" s="759" t="n"/>
      <c r="EV281" s="759" t="n"/>
      <c r="EW281" s="759" t="n"/>
      <c r="EX281" s="759" t="n"/>
      <c r="EY281" s="759" t="n"/>
      <c r="EZ281" s="759" t="n"/>
      <c r="FA281" s="759" t="n"/>
      <c r="FB281" s="759" t="n"/>
      <c r="FC281" s="759" t="n"/>
      <c r="FD281" s="759" t="n"/>
      <c r="FE281" s="759" t="n"/>
      <c r="FF281" s="759" t="n"/>
      <c r="HW281" s="759" t="n"/>
      <c r="HX281" s="759" t="n"/>
      <c r="HY281" s="759" t="n"/>
      <c r="HZ281" s="759" t="n"/>
      <c r="IA281" s="759" t="n"/>
      <c r="IB281" s="759" t="n"/>
      <c r="IC281" s="759" t="n"/>
      <c r="ID281" s="759" t="n"/>
      <c r="IE281" s="759" t="n"/>
      <c r="IF281" s="759" t="n"/>
      <c r="IG281" s="759" t="n"/>
      <c r="IH281" s="759" t="n"/>
      <c r="II281" s="759" t="n"/>
      <c r="IJ281" s="759" t="n"/>
      <c r="IK281" s="759" t="n"/>
      <c r="LB281" s="759" t="n"/>
      <c r="LC281" s="759" t="n"/>
      <c r="LD281" s="759" t="n"/>
      <c r="LE281" s="759" t="n"/>
      <c r="LF281" s="759" t="n"/>
      <c r="LG281" s="759" t="n"/>
      <c r="LH281" s="759" t="n"/>
      <c r="LI281" s="759" t="n"/>
      <c r="LJ281" s="759" t="n"/>
      <c r="LK281" s="759" t="n"/>
      <c r="LL281" s="759" t="n"/>
      <c r="LM281" s="759" t="n"/>
      <c r="LN281" s="759" t="n"/>
      <c r="LO281" s="759" t="n"/>
      <c r="LP281" s="759" t="n"/>
      <c r="OG281" s="759" t="n"/>
      <c r="OH281" s="759" t="n"/>
      <c r="OI281" s="759" t="n"/>
      <c r="OJ281" s="759" t="n"/>
      <c r="OK281" s="759" t="n"/>
      <c r="OL281" s="759" t="n"/>
      <c r="OM281" s="759" t="n"/>
      <c r="ON281" s="759" t="n"/>
      <c r="OO281" s="759" t="n"/>
      <c r="OP281" s="759" t="n"/>
      <c r="OQ281" s="759" t="n"/>
      <c r="OR281" s="759" t="n"/>
      <c r="OS281" s="759" t="n"/>
      <c r="OT281" s="759" t="n"/>
      <c r="OU281" s="759" t="n"/>
    </row>
    <row r="282">
      <c r="A282" s="0" t="n">
        <v>34</v>
      </c>
      <c r="B282" s="0" t="n">
        <v>457</v>
      </c>
      <c r="C282" s="0" t="inlineStr">
        <is>
          <t>가</t>
        </is>
      </c>
      <c r="D282" s="0" t="inlineStr">
        <is>
          <t>경희대</t>
        </is>
      </c>
      <c r="E282" s="232" t="inlineStr">
        <is>
          <t>의상학과</t>
        </is>
      </c>
      <c r="F282" s="0" t="inlineStr">
        <is>
          <t>통합</t>
        </is>
      </c>
      <c r="G282" s="0" t="n">
        <v>2</v>
      </c>
      <c r="H282" s="0" t="n">
        <v>388.843</v>
      </c>
      <c r="I282" s="0" t="n">
        <v>386.866</v>
      </c>
      <c r="J282" s="0" t="n">
        <v>384.148</v>
      </c>
      <c r="K282" s="0" t="n">
        <v>382.29</v>
      </c>
      <c r="L282" s="0" t="n">
        <v>379.861</v>
      </c>
      <c r="M282" s="233" t="inlineStr">
        <is>
          <t>표점</t>
        </is>
      </c>
      <c r="N282" s="233" t="inlineStr">
        <is>
          <t>변표</t>
        </is>
      </c>
      <c r="O282" s="3" t="inlineStr">
        <is>
          <t>가215</t>
        </is>
      </c>
      <c r="BM282" s="759" t="n"/>
      <c r="BN282" s="759" t="n"/>
      <c r="BO282" s="759" t="n"/>
      <c r="BP282" s="759" t="n"/>
      <c r="BQ282" s="759" t="n"/>
      <c r="BR282" s="759" t="n"/>
      <c r="BS282" s="759" t="n"/>
      <c r="BT282" s="759" t="n"/>
      <c r="BU282" s="759" t="n"/>
      <c r="BV282" s="759" t="n"/>
      <c r="BW282" s="759" t="n"/>
      <c r="BX282" s="759" t="n"/>
      <c r="BY282" s="759" t="n"/>
      <c r="BZ282" s="759" t="n"/>
      <c r="CA282" s="759" t="n"/>
      <c r="ER282" s="759" t="n"/>
      <c r="ES282" s="759" t="n"/>
      <c r="ET282" s="759" t="n"/>
      <c r="EU282" s="759" t="n"/>
      <c r="EV282" s="759" t="n"/>
      <c r="EW282" s="759" t="n"/>
      <c r="EX282" s="759" t="n"/>
      <c r="EY282" s="759" t="n"/>
      <c r="EZ282" s="759" t="n"/>
      <c r="FA282" s="759" t="n"/>
      <c r="FB282" s="759" t="n"/>
      <c r="FC282" s="759" t="n"/>
      <c r="FD282" s="759" t="n"/>
      <c r="FE282" s="759" t="n"/>
      <c r="FF282" s="759" t="n"/>
      <c r="HW282" s="759" t="n"/>
      <c r="HX282" s="759" t="n"/>
      <c r="HY282" s="759" t="n"/>
      <c r="HZ282" s="759" t="n"/>
      <c r="IA282" s="759" t="n"/>
      <c r="IB282" s="759" t="n"/>
      <c r="IC282" s="759" t="n"/>
      <c r="ID282" s="759" t="n"/>
      <c r="IE282" s="759" t="n"/>
      <c r="IF282" s="759" t="n"/>
      <c r="IG282" s="759" t="n"/>
      <c r="IH282" s="759" t="n"/>
      <c r="II282" s="759" t="n"/>
      <c r="IJ282" s="759" t="n"/>
      <c r="IK282" s="759" t="n"/>
      <c r="LB282" s="759" t="n"/>
      <c r="LC282" s="759" t="n"/>
      <c r="LD282" s="759" t="n"/>
      <c r="LE282" s="759" t="n"/>
      <c r="LF282" s="759" t="n"/>
      <c r="LG282" s="759" t="n"/>
      <c r="LH282" s="759" t="n"/>
      <c r="LI282" s="759" t="n"/>
      <c r="LJ282" s="759" t="n"/>
      <c r="LK282" s="759" t="n"/>
      <c r="LL282" s="759" t="n"/>
      <c r="LM282" s="759" t="n"/>
      <c r="LN282" s="759" t="n"/>
      <c r="LO282" s="759" t="n"/>
      <c r="LP282" s="759" t="n"/>
      <c r="OG282" s="759" t="n"/>
      <c r="OH282" s="759" t="n"/>
      <c r="OI282" s="759" t="n"/>
      <c r="OJ282" s="759" t="n"/>
      <c r="OK282" s="759" t="n"/>
      <c r="OL282" s="759" t="n"/>
      <c r="OM282" s="759" t="n"/>
      <c r="ON282" s="759" t="n"/>
      <c r="OO282" s="759" t="n"/>
      <c r="OP282" s="759" t="n"/>
      <c r="OQ282" s="759" t="n"/>
      <c r="OR282" s="759" t="n"/>
      <c r="OS282" s="759" t="n"/>
      <c r="OT282" s="759" t="n"/>
      <c r="OU282" s="759" t="n"/>
    </row>
    <row r="283">
      <c r="A283" s="0" t="n">
        <v>35</v>
      </c>
      <c r="B283" s="0" t="n">
        <v>448</v>
      </c>
      <c r="C283" s="0" t="inlineStr">
        <is>
          <t>가</t>
        </is>
      </c>
      <c r="D283" s="0" t="inlineStr">
        <is>
          <t>경희대</t>
        </is>
      </c>
      <c r="E283" s="232" t="inlineStr">
        <is>
          <t>경제학과</t>
        </is>
      </c>
      <c r="F283" s="0" t="inlineStr">
        <is>
          <t>통합</t>
        </is>
      </c>
      <c r="G283" s="0" t="n">
        <v>2</v>
      </c>
      <c r="H283" s="0" t="n">
        <v>384.829</v>
      </c>
      <c r="I283" s="0" t="n">
        <v>384.15</v>
      </c>
      <c r="J283" s="0" t="n">
        <v>382.695</v>
      </c>
      <c r="K283" s="0" t="n">
        <v>380.481</v>
      </c>
      <c r="L283" s="0" t="n">
        <v>378.258</v>
      </c>
      <c r="M283" s="233" t="inlineStr">
        <is>
          <t>표점</t>
        </is>
      </c>
      <c r="N283" s="233" t="inlineStr">
        <is>
          <t>변표</t>
        </is>
      </c>
      <c r="O283" s="3" t="inlineStr">
        <is>
          <t>가216</t>
        </is>
      </c>
      <c r="BM283" s="759" t="n"/>
      <c r="BN283" s="759" t="n"/>
      <c r="BO283" s="759" t="n"/>
      <c r="BP283" s="759" t="n"/>
      <c r="BQ283" s="759" t="n"/>
      <c r="BR283" s="759" t="n"/>
      <c r="BS283" s="759" t="n"/>
      <c r="BT283" s="759" t="n"/>
      <c r="BU283" s="759" t="n"/>
      <c r="BV283" s="759" t="n"/>
      <c r="BW283" s="759" t="n"/>
      <c r="BX283" s="759" t="n"/>
      <c r="BY283" s="759" t="n"/>
      <c r="BZ283" s="759" t="n"/>
      <c r="CA283" s="759" t="n"/>
      <c r="ER283" s="759" t="n"/>
      <c r="ES283" s="759" t="n"/>
      <c r="ET283" s="759" t="n"/>
      <c r="EU283" s="759" t="n"/>
      <c r="EV283" s="759" t="n"/>
      <c r="EW283" s="759" t="n"/>
      <c r="EX283" s="759" t="n"/>
      <c r="EY283" s="759" t="n"/>
      <c r="EZ283" s="759" t="n"/>
      <c r="FA283" s="759" t="n"/>
      <c r="FB283" s="759" t="n"/>
      <c r="FC283" s="759" t="n"/>
      <c r="FD283" s="759" t="n"/>
      <c r="FE283" s="759" t="n"/>
      <c r="FF283" s="759" t="n"/>
      <c r="HW283" s="759" t="n"/>
      <c r="HX283" s="759" t="n"/>
      <c r="HY283" s="759" t="n"/>
      <c r="HZ283" s="759" t="n"/>
      <c r="IA283" s="759" t="n"/>
      <c r="IB283" s="759" t="n"/>
      <c r="IC283" s="759" t="n"/>
      <c r="ID283" s="759" t="n"/>
      <c r="IE283" s="759" t="n"/>
      <c r="IF283" s="759" t="n"/>
      <c r="IG283" s="759" t="n"/>
      <c r="IH283" s="759" t="n"/>
      <c r="II283" s="759" t="n"/>
      <c r="IJ283" s="759" t="n"/>
      <c r="IK283" s="759" t="n"/>
      <c r="LB283" s="759" t="n"/>
      <c r="LC283" s="759" t="n"/>
      <c r="LD283" s="759" t="n"/>
      <c r="LE283" s="759" t="n"/>
      <c r="LF283" s="759" t="n"/>
      <c r="LG283" s="759" t="n"/>
      <c r="LH283" s="759" t="n"/>
      <c r="LI283" s="759" t="n"/>
      <c r="LJ283" s="759" t="n"/>
      <c r="LK283" s="759" t="n"/>
      <c r="LL283" s="759" t="n"/>
      <c r="LM283" s="759" t="n"/>
      <c r="LN283" s="759" t="n"/>
      <c r="LO283" s="759" t="n"/>
      <c r="LP283" s="759" t="n"/>
      <c r="OG283" s="759" t="n"/>
      <c r="OH283" s="759" t="n"/>
      <c r="OI283" s="759" t="n"/>
      <c r="OJ283" s="759" t="n"/>
      <c r="OK283" s="759" t="n"/>
      <c r="OL283" s="759" t="n"/>
      <c r="OM283" s="759" t="n"/>
      <c r="ON283" s="759" t="n"/>
      <c r="OO283" s="759" t="n"/>
      <c r="OP283" s="759" t="n"/>
      <c r="OQ283" s="759" t="n"/>
      <c r="OR283" s="759" t="n"/>
      <c r="OS283" s="759" t="n"/>
      <c r="OT283" s="759" t="n"/>
      <c r="OU283" s="759" t="n"/>
    </row>
    <row r="284">
      <c r="A284" s="0" t="n">
        <v>35</v>
      </c>
      <c r="B284" s="0" t="n">
        <v>452</v>
      </c>
      <c r="C284" s="0" t="inlineStr">
        <is>
          <t>가</t>
        </is>
      </c>
      <c r="D284" s="0" t="inlineStr">
        <is>
          <t>경희대</t>
        </is>
      </c>
      <c r="E284" s="232" t="inlineStr">
        <is>
          <t>회계·세무학과</t>
        </is>
      </c>
      <c r="F284" s="0" t="inlineStr">
        <is>
          <t>통합</t>
        </is>
      </c>
      <c r="G284" s="0" t="n">
        <v>2</v>
      </c>
      <c r="H284" s="0" t="n">
        <v>384.829</v>
      </c>
      <c r="I284" s="0" t="n">
        <v>384.15</v>
      </c>
      <c r="J284" s="0" t="n">
        <v>382.695</v>
      </c>
      <c r="K284" s="0" t="n">
        <v>381.081</v>
      </c>
      <c r="L284" s="0" t="n">
        <v>378.258</v>
      </c>
      <c r="M284" s="233" t="inlineStr">
        <is>
          <t>표점</t>
        </is>
      </c>
      <c r="N284" s="233" t="inlineStr">
        <is>
          <t>변표</t>
        </is>
      </c>
      <c r="O284" s="3" t="inlineStr">
        <is>
          <t>가217</t>
        </is>
      </c>
      <c r="BM284" s="759" t="n"/>
      <c r="BN284" s="759" t="n"/>
      <c r="BO284" s="759" t="n"/>
      <c r="BP284" s="759" t="n"/>
      <c r="BQ284" s="759" t="n"/>
      <c r="BR284" s="759" t="n"/>
      <c r="BS284" s="759" t="n"/>
      <c r="BT284" s="759" t="n"/>
      <c r="BU284" s="759" t="n"/>
      <c r="BV284" s="759" t="n"/>
      <c r="BW284" s="759" t="n"/>
      <c r="BX284" s="759" t="n"/>
      <c r="BY284" s="759" t="n"/>
      <c r="BZ284" s="759" t="n"/>
      <c r="CA284" s="759" t="n"/>
      <c r="ER284" s="759" t="n"/>
      <c r="ES284" s="759" t="n"/>
      <c r="ET284" s="759" t="n"/>
      <c r="EU284" s="759" t="n"/>
      <c r="EV284" s="759" t="n"/>
      <c r="EW284" s="759" t="n"/>
      <c r="EX284" s="759" t="n"/>
      <c r="EY284" s="759" t="n"/>
      <c r="EZ284" s="759" t="n"/>
      <c r="FA284" s="759" t="n"/>
      <c r="FB284" s="759" t="n"/>
      <c r="FC284" s="759" t="n"/>
      <c r="FD284" s="759" t="n"/>
      <c r="FE284" s="759" t="n"/>
      <c r="FF284" s="759" t="n"/>
      <c r="HW284" s="759" t="n"/>
      <c r="HX284" s="759" t="n"/>
      <c r="HY284" s="759" t="n"/>
      <c r="HZ284" s="759" t="n"/>
      <c r="IA284" s="759" t="n"/>
      <c r="IB284" s="759" t="n"/>
      <c r="IC284" s="759" t="n"/>
      <c r="ID284" s="759" t="n"/>
      <c r="IE284" s="759" t="n"/>
      <c r="IF284" s="759" t="n"/>
      <c r="IG284" s="759" t="n"/>
      <c r="IH284" s="759" t="n"/>
      <c r="II284" s="759" t="n"/>
      <c r="IJ284" s="759" t="n"/>
      <c r="IK284" s="759" t="n"/>
      <c r="LB284" s="759" t="n"/>
      <c r="LC284" s="759" t="n"/>
      <c r="LD284" s="759" t="n"/>
      <c r="LE284" s="759" t="n"/>
      <c r="LF284" s="759" t="n"/>
      <c r="LG284" s="759" t="n"/>
      <c r="LH284" s="759" t="n"/>
      <c r="LI284" s="759" t="n"/>
      <c r="LJ284" s="759" t="n"/>
      <c r="LK284" s="759" t="n"/>
      <c r="LL284" s="759" t="n"/>
      <c r="LM284" s="759" t="n"/>
      <c r="LN284" s="759" t="n"/>
      <c r="LO284" s="759" t="n"/>
      <c r="LP284" s="759" t="n"/>
      <c r="OG284" s="759" t="n"/>
      <c r="OH284" s="759" t="n"/>
      <c r="OI284" s="759" t="n"/>
      <c r="OJ284" s="759" t="n"/>
      <c r="OK284" s="759" t="n"/>
      <c r="OL284" s="759" t="n"/>
      <c r="OM284" s="759" t="n"/>
      <c r="ON284" s="759" t="n"/>
      <c r="OO284" s="759" t="n"/>
      <c r="OP284" s="759" t="n"/>
      <c r="OQ284" s="759" t="n"/>
      <c r="OR284" s="759" t="n"/>
      <c r="OS284" s="759" t="n"/>
      <c r="OT284" s="759" t="n"/>
      <c r="OU284" s="759" t="n"/>
    </row>
    <row r="285">
      <c r="A285" s="0" t="n">
        <v>35</v>
      </c>
      <c r="B285" s="0" t="n">
        <v>436</v>
      </c>
      <c r="C285" s="0" t="inlineStr">
        <is>
          <t>가</t>
        </is>
      </c>
      <c r="D285" s="0" t="inlineStr">
        <is>
          <t>경희대</t>
        </is>
      </c>
      <c r="E285" s="232" t="inlineStr">
        <is>
          <t>Hospitality경영학과</t>
        </is>
      </c>
      <c r="F285" s="0" t="inlineStr">
        <is>
          <t>통합</t>
        </is>
      </c>
      <c r="G285" s="0" t="n">
        <v>2</v>
      </c>
      <c r="H285" s="0" t="n">
        <v>383.364</v>
      </c>
      <c r="I285" s="0" t="n">
        <v>382.908</v>
      </c>
      <c r="J285" s="0" t="n">
        <v>382.38</v>
      </c>
      <c r="K285" s="0" t="n">
        <v>381.22</v>
      </c>
      <c r="L285" s="0" t="n">
        <v>380.096</v>
      </c>
      <c r="M285" s="233" t="inlineStr">
        <is>
          <t>표점</t>
        </is>
      </c>
      <c r="N285" s="233" t="inlineStr">
        <is>
          <t>변표</t>
        </is>
      </c>
      <c r="O285" s="3" t="inlineStr">
        <is>
          <t>가218</t>
        </is>
      </c>
      <c r="BM285" s="759" t="n"/>
      <c r="BN285" s="759" t="n"/>
      <c r="BO285" s="759" t="n"/>
      <c r="BP285" s="759" t="n"/>
      <c r="BQ285" s="759" t="n"/>
      <c r="BR285" s="759" t="n"/>
      <c r="BS285" s="759" t="n"/>
      <c r="BT285" s="759" t="n"/>
      <c r="BU285" s="759" t="n"/>
      <c r="BV285" s="759" t="n"/>
      <c r="BW285" s="759" t="n"/>
      <c r="BX285" s="759" t="n"/>
      <c r="BY285" s="759" t="n"/>
      <c r="BZ285" s="759" t="n"/>
      <c r="CA285" s="759" t="n"/>
      <c r="ER285" s="759" t="n"/>
      <c r="ES285" s="759" t="n"/>
      <c r="ET285" s="759" t="n"/>
      <c r="EU285" s="759" t="n"/>
      <c r="EV285" s="759" t="n"/>
      <c r="EW285" s="759" t="n"/>
      <c r="EX285" s="759" t="n"/>
      <c r="EY285" s="759" t="n"/>
      <c r="EZ285" s="759" t="n"/>
      <c r="FA285" s="759" t="n"/>
      <c r="FB285" s="759" t="n"/>
      <c r="FC285" s="759" t="n"/>
      <c r="FD285" s="759" t="n"/>
      <c r="FE285" s="759" t="n"/>
      <c r="FF285" s="759" t="n"/>
      <c r="HW285" s="759" t="n"/>
      <c r="HX285" s="759" t="n"/>
      <c r="HY285" s="759" t="n"/>
      <c r="HZ285" s="759" t="n"/>
      <c r="IA285" s="759" t="n"/>
      <c r="IB285" s="759" t="n"/>
      <c r="IC285" s="759" t="n"/>
      <c r="ID285" s="759" t="n"/>
      <c r="IE285" s="759" t="n"/>
      <c r="IF285" s="759" t="n"/>
      <c r="IG285" s="759" t="n"/>
      <c r="IH285" s="759" t="n"/>
      <c r="II285" s="759" t="n"/>
      <c r="IJ285" s="759" t="n"/>
      <c r="IK285" s="759" t="n"/>
      <c r="LB285" s="759" t="n"/>
      <c r="LC285" s="759" t="n"/>
      <c r="LD285" s="759" t="n"/>
      <c r="LE285" s="759" t="n"/>
      <c r="LF285" s="759" t="n"/>
      <c r="LG285" s="759" t="n"/>
      <c r="LH285" s="759" t="n"/>
      <c r="LI285" s="759" t="n"/>
      <c r="LJ285" s="759" t="n"/>
      <c r="LK285" s="759" t="n"/>
      <c r="LL285" s="759" t="n"/>
      <c r="LM285" s="759" t="n"/>
      <c r="LN285" s="759" t="n"/>
      <c r="LO285" s="759" t="n"/>
      <c r="LP285" s="759" t="n"/>
      <c r="OG285" s="759" t="n"/>
      <c r="OH285" s="759" t="n"/>
      <c r="OI285" s="759" t="n"/>
      <c r="OJ285" s="759" t="n"/>
      <c r="OK285" s="759" t="n"/>
      <c r="OL285" s="759" t="n"/>
      <c r="OM285" s="759" t="n"/>
      <c r="ON285" s="759" t="n"/>
      <c r="OO285" s="759" t="n"/>
      <c r="OP285" s="759" t="n"/>
      <c r="OQ285" s="759" t="n"/>
      <c r="OR285" s="759" t="n"/>
      <c r="OS285" s="759" t="n"/>
      <c r="OT285" s="759" t="n"/>
      <c r="OU285" s="759" t="n"/>
    </row>
    <row r="286">
      <c r="A286" s="0" t="n">
        <v>35</v>
      </c>
      <c r="B286" s="0" t="n">
        <v>445</v>
      </c>
      <c r="C286" s="0" t="inlineStr">
        <is>
          <t>가</t>
        </is>
      </c>
      <c r="D286" s="0" t="inlineStr">
        <is>
          <t>경희대</t>
        </is>
      </c>
      <c r="E286" s="232" t="inlineStr">
        <is>
          <t>정치외교학과</t>
        </is>
      </c>
      <c r="F286" s="0" t="inlineStr">
        <is>
          <t>통합</t>
        </is>
      </c>
      <c r="G286" s="0" t="n">
        <v>2</v>
      </c>
      <c r="H286" s="0" t="n">
        <v>384.934</v>
      </c>
      <c r="I286" s="0" t="n">
        <v>383.471</v>
      </c>
      <c r="J286" s="0" t="n">
        <v>382.256</v>
      </c>
      <c r="K286" s="0" t="n">
        <v>381.466</v>
      </c>
      <c r="L286" s="0" t="n">
        <v>379.475</v>
      </c>
      <c r="M286" s="233" t="inlineStr">
        <is>
          <t>표점</t>
        </is>
      </c>
      <c r="N286" s="233" t="inlineStr">
        <is>
          <t>변표</t>
        </is>
      </c>
      <c r="O286" s="3" t="inlineStr">
        <is>
          <t>가219</t>
        </is>
      </c>
      <c r="BM286" s="759" t="n"/>
      <c r="BN286" s="759" t="n"/>
      <c r="BO286" s="759" t="n"/>
      <c r="BP286" s="759" t="n"/>
      <c r="BQ286" s="759" t="n"/>
      <c r="BR286" s="759" t="n"/>
      <c r="BS286" s="759" t="n"/>
      <c r="BT286" s="759" t="n"/>
      <c r="BU286" s="759" t="n"/>
      <c r="BV286" s="759" t="n"/>
      <c r="BW286" s="759" t="n"/>
      <c r="BX286" s="759" t="n"/>
      <c r="BY286" s="759" t="n"/>
      <c r="BZ286" s="759" t="n"/>
      <c r="CA286" s="759" t="n"/>
      <c r="ER286" s="759" t="n"/>
      <c r="ES286" s="759" t="n"/>
      <c r="ET286" s="759" t="n"/>
      <c r="EU286" s="759" t="n"/>
      <c r="EV286" s="759" t="n"/>
      <c r="EW286" s="759" t="n"/>
      <c r="EX286" s="759" t="n"/>
      <c r="EY286" s="759" t="n"/>
      <c r="EZ286" s="759" t="n"/>
      <c r="FA286" s="759" t="n"/>
      <c r="FB286" s="759" t="n"/>
      <c r="FC286" s="759" t="n"/>
      <c r="FD286" s="759" t="n"/>
      <c r="FE286" s="759" t="n"/>
      <c r="FF286" s="759" t="n"/>
      <c r="HW286" s="759" t="n"/>
      <c r="HX286" s="759" t="n"/>
      <c r="HY286" s="759" t="n"/>
      <c r="HZ286" s="759" t="n"/>
      <c r="IA286" s="759" t="n"/>
      <c r="IB286" s="759" t="n"/>
      <c r="IC286" s="759" t="n"/>
      <c r="ID286" s="759" t="n"/>
      <c r="IE286" s="759" t="n"/>
      <c r="IF286" s="759" t="n"/>
      <c r="IG286" s="759" t="n"/>
      <c r="IH286" s="759" t="n"/>
      <c r="II286" s="759" t="n"/>
      <c r="IJ286" s="759" t="n"/>
      <c r="IK286" s="759" t="n"/>
      <c r="LB286" s="759" t="n"/>
      <c r="LC286" s="759" t="n"/>
      <c r="LD286" s="759" t="n"/>
      <c r="LE286" s="759" t="n"/>
      <c r="LF286" s="759" t="n"/>
      <c r="LG286" s="759" t="n"/>
      <c r="LH286" s="759" t="n"/>
      <c r="LI286" s="759" t="n"/>
      <c r="LJ286" s="759" t="n"/>
      <c r="LK286" s="759" t="n"/>
      <c r="LL286" s="759" t="n"/>
      <c r="LM286" s="759" t="n"/>
      <c r="LN286" s="759" t="n"/>
      <c r="LO286" s="759" t="n"/>
      <c r="LP286" s="759" t="n"/>
      <c r="OG286" s="759" t="n"/>
      <c r="OH286" s="759" t="n"/>
      <c r="OI286" s="759" t="n"/>
      <c r="OJ286" s="759" t="n"/>
      <c r="OK286" s="759" t="n"/>
      <c r="OL286" s="759" t="n"/>
      <c r="OM286" s="759" t="n"/>
      <c r="ON286" s="759" t="n"/>
      <c r="OO286" s="759" t="n"/>
      <c r="OP286" s="759" t="n"/>
      <c r="OQ286" s="759" t="n"/>
      <c r="OR286" s="759" t="n"/>
      <c r="OS286" s="759" t="n"/>
      <c r="OT286" s="759" t="n"/>
      <c r="OU286" s="759" t="n"/>
    </row>
    <row r="287">
      <c r="A287" s="0" t="n">
        <v>35</v>
      </c>
      <c r="B287" s="0" t="n">
        <v>450</v>
      </c>
      <c r="C287" s="0" t="inlineStr">
        <is>
          <t>가</t>
        </is>
      </c>
      <c r="D287" s="0" t="inlineStr">
        <is>
          <t>경희대</t>
        </is>
      </c>
      <c r="E287" s="232" t="inlineStr">
        <is>
          <t>미디어학과</t>
        </is>
      </c>
      <c r="F287" s="0" t="inlineStr">
        <is>
          <t>통합</t>
        </is>
      </c>
      <c r="G287" s="0" t="n">
        <v>2</v>
      </c>
      <c r="H287" s="0" t="n">
        <v>385.215</v>
      </c>
      <c r="I287" s="0" t="n">
        <v>383.471</v>
      </c>
      <c r="J287" s="0" t="n">
        <v>382.256</v>
      </c>
      <c r="K287" s="0" t="n">
        <v>381.22</v>
      </c>
      <c r="L287" s="0" t="n">
        <v>380.044</v>
      </c>
      <c r="M287" s="233" t="inlineStr">
        <is>
          <t>표점</t>
        </is>
      </c>
      <c r="N287" s="233" t="inlineStr">
        <is>
          <t>변표</t>
        </is>
      </c>
      <c r="O287" s="3" t="inlineStr">
        <is>
          <t>가220</t>
        </is>
      </c>
      <c r="BM287" s="759" t="n"/>
      <c r="BN287" s="759" t="n"/>
      <c r="BO287" s="759" t="n"/>
      <c r="BP287" s="759" t="n"/>
      <c r="BQ287" s="759" t="n"/>
      <c r="BR287" s="759" t="n"/>
      <c r="BS287" s="759" t="n"/>
      <c r="BT287" s="759" t="n"/>
      <c r="BU287" s="759" t="n"/>
      <c r="BV287" s="759" t="n"/>
      <c r="BW287" s="759" t="n"/>
      <c r="BX287" s="759" t="n"/>
      <c r="BY287" s="759" t="n"/>
      <c r="BZ287" s="759" t="n"/>
      <c r="CA287" s="759" t="n"/>
      <c r="ER287" s="759" t="n"/>
      <c r="ES287" s="759" t="n"/>
      <c r="ET287" s="759" t="n"/>
      <c r="EU287" s="759" t="n"/>
      <c r="EV287" s="759" t="n"/>
      <c r="EW287" s="759" t="n"/>
      <c r="EX287" s="759" t="n"/>
      <c r="EY287" s="759" t="n"/>
      <c r="EZ287" s="759" t="n"/>
      <c r="FA287" s="759" t="n"/>
      <c r="FB287" s="759" t="n"/>
      <c r="FC287" s="759" t="n"/>
      <c r="FD287" s="759" t="n"/>
      <c r="FE287" s="759" t="n"/>
      <c r="FF287" s="759" t="n"/>
      <c r="HW287" s="759" t="n"/>
      <c r="HX287" s="759" t="n"/>
      <c r="HY287" s="759" t="n"/>
      <c r="HZ287" s="759" t="n"/>
      <c r="IA287" s="759" t="n"/>
      <c r="IB287" s="759" t="n"/>
      <c r="IC287" s="759" t="n"/>
      <c r="ID287" s="759" t="n"/>
      <c r="IE287" s="759" t="n"/>
      <c r="IF287" s="759" t="n"/>
      <c r="IG287" s="759" t="n"/>
      <c r="IH287" s="759" t="n"/>
      <c r="II287" s="759" t="n"/>
      <c r="IJ287" s="759" t="n"/>
      <c r="IK287" s="759" t="n"/>
      <c r="LB287" s="759" t="n"/>
      <c r="LC287" s="759" t="n"/>
      <c r="LD287" s="759" t="n"/>
      <c r="LE287" s="759" t="n"/>
      <c r="LF287" s="759" t="n"/>
      <c r="LG287" s="759" t="n"/>
      <c r="LH287" s="759" t="n"/>
      <c r="LI287" s="759" t="n"/>
      <c r="LJ287" s="759" t="n"/>
      <c r="LK287" s="759" t="n"/>
      <c r="LL287" s="759" t="n"/>
      <c r="LM287" s="759" t="n"/>
      <c r="LN287" s="759" t="n"/>
      <c r="LO287" s="759" t="n"/>
      <c r="LP287" s="759" t="n"/>
      <c r="OG287" s="759" t="n"/>
      <c r="OH287" s="759" t="n"/>
      <c r="OI287" s="759" t="n"/>
      <c r="OJ287" s="759" t="n"/>
      <c r="OK287" s="759" t="n"/>
      <c r="OL287" s="759" t="n"/>
      <c r="OM287" s="759" t="n"/>
      <c r="ON287" s="759" t="n"/>
      <c r="OO287" s="759" t="n"/>
      <c r="OP287" s="759" t="n"/>
      <c r="OQ287" s="759" t="n"/>
      <c r="OR287" s="759" t="n"/>
      <c r="OS287" s="759" t="n"/>
      <c r="OT287" s="759" t="n"/>
      <c r="OU287" s="759" t="n"/>
    </row>
    <row r="288">
      <c r="A288" s="0" t="n">
        <v>35</v>
      </c>
      <c r="B288" s="0" t="n">
        <v>449</v>
      </c>
      <c r="C288" s="0" t="inlineStr">
        <is>
          <t>가</t>
        </is>
      </c>
      <c r="D288" s="0" t="inlineStr">
        <is>
          <t>경희대</t>
        </is>
      </c>
      <c r="E288" s="232" t="inlineStr">
        <is>
          <t>무역학과</t>
        </is>
      </c>
      <c r="F288" s="0" t="inlineStr">
        <is>
          <t>통합</t>
        </is>
      </c>
      <c r="G288" s="0" t="n">
        <v>2</v>
      </c>
      <c r="H288" s="0" t="n">
        <v>385.039</v>
      </c>
      <c r="I288" s="0" t="n">
        <v>383.364</v>
      </c>
      <c r="J288" s="0" t="n">
        <v>382.081</v>
      </c>
      <c r="K288" s="0" t="n">
        <v>381.115</v>
      </c>
      <c r="L288" s="0" t="n">
        <v>379.939</v>
      </c>
      <c r="M288" s="233" t="inlineStr">
        <is>
          <t>표점</t>
        </is>
      </c>
      <c r="N288" s="233" t="inlineStr">
        <is>
          <t>변표</t>
        </is>
      </c>
      <c r="O288" s="3" t="inlineStr">
        <is>
          <t>가221</t>
        </is>
      </c>
      <c r="BM288" s="759" t="n"/>
      <c r="BN288" s="759" t="n"/>
      <c r="BO288" s="759" t="n"/>
      <c r="BP288" s="759" t="n"/>
      <c r="BQ288" s="759" t="n"/>
      <c r="BR288" s="759" t="n"/>
      <c r="BS288" s="759" t="n"/>
      <c r="BT288" s="759" t="n"/>
      <c r="BU288" s="759" t="n"/>
      <c r="BV288" s="759" t="n"/>
      <c r="BW288" s="759" t="n"/>
      <c r="BX288" s="759" t="n"/>
      <c r="BY288" s="759" t="n"/>
      <c r="BZ288" s="759" t="n"/>
      <c r="CA288" s="759" t="n"/>
      <c r="ER288" s="759" t="n"/>
      <c r="ES288" s="759" t="n"/>
      <c r="ET288" s="759" t="n"/>
      <c r="EU288" s="759" t="n"/>
      <c r="EV288" s="759" t="n"/>
      <c r="EW288" s="759" t="n"/>
      <c r="EX288" s="759" t="n"/>
      <c r="EY288" s="759" t="n"/>
      <c r="EZ288" s="759" t="n"/>
      <c r="FA288" s="759" t="n"/>
      <c r="FB288" s="759" t="n"/>
      <c r="FC288" s="759" t="n"/>
      <c r="FD288" s="759" t="n"/>
      <c r="FE288" s="759" t="n"/>
      <c r="FF288" s="759" t="n"/>
      <c r="HW288" s="759" t="n"/>
      <c r="HX288" s="759" t="n"/>
      <c r="HY288" s="759" t="n"/>
      <c r="HZ288" s="759" t="n"/>
      <c r="IA288" s="759" t="n"/>
      <c r="IB288" s="759" t="n"/>
      <c r="IC288" s="759" t="n"/>
      <c r="ID288" s="759" t="n"/>
      <c r="IE288" s="759" t="n"/>
      <c r="IF288" s="759" t="n"/>
      <c r="IG288" s="759" t="n"/>
      <c r="IH288" s="759" t="n"/>
      <c r="II288" s="759" t="n"/>
      <c r="IJ288" s="759" t="n"/>
      <c r="IK288" s="759" t="n"/>
      <c r="LB288" s="759" t="n"/>
      <c r="LC288" s="759" t="n"/>
      <c r="LD288" s="759" t="n"/>
      <c r="LE288" s="759" t="n"/>
      <c r="LF288" s="759" t="n"/>
      <c r="LG288" s="759" t="n"/>
      <c r="LH288" s="759" t="n"/>
      <c r="LI288" s="759" t="n"/>
      <c r="LJ288" s="759" t="n"/>
      <c r="LK288" s="759" t="n"/>
      <c r="LL288" s="759" t="n"/>
      <c r="LM288" s="759" t="n"/>
      <c r="LN288" s="759" t="n"/>
      <c r="LO288" s="759" t="n"/>
      <c r="LP288" s="759" t="n"/>
      <c r="OG288" s="759" t="n"/>
      <c r="OH288" s="759" t="n"/>
      <c r="OI288" s="759" t="n"/>
      <c r="OJ288" s="759" t="n"/>
      <c r="OK288" s="759" t="n"/>
      <c r="OL288" s="759" t="n"/>
      <c r="OM288" s="759" t="n"/>
      <c r="ON288" s="759" t="n"/>
      <c r="OO288" s="759" t="n"/>
      <c r="OP288" s="759" t="n"/>
      <c r="OQ288" s="759" t="n"/>
      <c r="OR288" s="759" t="n"/>
      <c r="OS288" s="759" t="n"/>
      <c r="OT288" s="759" t="n"/>
      <c r="OU288" s="759" t="n"/>
    </row>
    <row r="289">
      <c r="A289" s="0" t="n">
        <v>35</v>
      </c>
      <c r="B289" s="0" t="n">
        <v>451</v>
      </c>
      <c r="C289" s="0" t="inlineStr">
        <is>
          <t>가</t>
        </is>
      </c>
      <c r="D289" s="0" t="inlineStr">
        <is>
          <t>경희대</t>
        </is>
      </c>
      <c r="E289" s="232" t="inlineStr">
        <is>
          <t>경영학과</t>
        </is>
      </c>
      <c r="F289" s="0" t="inlineStr">
        <is>
          <t>통합</t>
        </is>
      </c>
      <c r="G289" s="0" t="n">
        <v>2</v>
      </c>
      <c r="H289" s="0" t="n">
        <v>384.101</v>
      </c>
      <c r="I289" s="0" t="n">
        <v>383.471</v>
      </c>
      <c r="J289" s="0" t="n">
        <v>382.081</v>
      </c>
      <c r="K289" s="0" t="n">
        <v>379.939</v>
      </c>
      <c r="L289" s="0" t="n">
        <v>377.544</v>
      </c>
      <c r="M289" s="233" t="inlineStr">
        <is>
          <t>표점</t>
        </is>
      </c>
      <c r="N289" s="233" t="inlineStr">
        <is>
          <t>변표</t>
        </is>
      </c>
      <c r="O289" s="3" t="inlineStr">
        <is>
          <t>가222</t>
        </is>
      </c>
      <c r="BM289" s="759" t="n"/>
      <c r="BN289" s="759" t="n"/>
      <c r="BO289" s="759" t="n"/>
      <c r="BP289" s="759" t="n"/>
      <c r="BQ289" s="759" t="n"/>
      <c r="BR289" s="759" t="n"/>
      <c r="BS289" s="759" t="n"/>
      <c r="BT289" s="759" t="n"/>
      <c r="BU289" s="759" t="n"/>
      <c r="BV289" s="759" t="n"/>
      <c r="BW289" s="759" t="n"/>
      <c r="BX289" s="759" t="n"/>
      <c r="BY289" s="759" t="n"/>
      <c r="BZ289" s="759" t="n"/>
      <c r="CA289" s="759" t="n"/>
      <c r="ER289" s="759" t="n"/>
      <c r="ES289" s="759" t="n"/>
      <c r="ET289" s="759" t="n"/>
      <c r="EU289" s="759" t="n"/>
      <c r="EV289" s="759" t="n"/>
      <c r="EW289" s="759" t="n"/>
      <c r="EX289" s="759" t="n"/>
      <c r="EY289" s="759" t="n"/>
      <c r="EZ289" s="759" t="n"/>
      <c r="FA289" s="759" t="n"/>
      <c r="FB289" s="759" t="n"/>
      <c r="FC289" s="759" t="n"/>
      <c r="FD289" s="759" t="n"/>
      <c r="FE289" s="759" t="n"/>
      <c r="FF289" s="759" t="n"/>
      <c r="HW289" s="759" t="n"/>
      <c r="HX289" s="759" t="n"/>
      <c r="HY289" s="759" t="n"/>
      <c r="HZ289" s="759" t="n"/>
      <c r="IA289" s="759" t="n"/>
      <c r="IB289" s="759" t="n"/>
      <c r="IC289" s="759" t="n"/>
      <c r="ID289" s="759" t="n"/>
      <c r="IE289" s="759" t="n"/>
      <c r="IF289" s="759" t="n"/>
      <c r="IG289" s="759" t="n"/>
      <c r="IH289" s="759" t="n"/>
      <c r="II289" s="759" t="n"/>
      <c r="IJ289" s="759" t="n"/>
      <c r="IK289" s="759" t="n"/>
      <c r="LB289" s="759" t="n"/>
      <c r="LC289" s="759" t="n"/>
      <c r="LD289" s="759" t="n"/>
      <c r="LE289" s="759" t="n"/>
      <c r="LF289" s="759" t="n"/>
      <c r="LG289" s="759" t="n"/>
      <c r="LH289" s="759" t="n"/>
      <c r="LI289" s="759" t="n"/>
      <c r="LJ289" s="759" t="n"/>
      <c r="LK289" s="759" t="n"/>
      <c r="LL289" s="759" t="n"/>
      <c r="LM289" s="759" t="n"/>
      <c r="LN289" s="759" t="n"/>
      <c r="LO289" s="759" t="n"/>
      <c r="LP289" s="759" t="n"/>
      <c r="OG289" s="759" t="n"/>
      <c r="OH289" s="759" t="n"/>
      <c r="OI289" s="759" t="n"/>
      <c r="OJ289" s="759" t="n"/>
      <c r="OK289" s="759" t="n"/>
      <c r="OL289" s="759" t="n"/>
      <c r="OM289" s="759" t="n"/>
      <c r="ON289" s="759" t="n"/>
      <c r="OO289" s="759" t="n"/>
      <c r="OP289" s="759" t="n"/>
      <c r="OQ289" s="759" t="n"/>
      <c r="OR289" s="759" t="n"/>
      <c r="OS289" s="759" t="n"/>
      <c r="OT289" s="759" t="n"/>
      <c r="OU289" s="759" t="n"/>
    </row>
    <row r="290">
      <c r="A290" s="0" t="n">
        <v>35</v>
      </c>
      <c r="B290" s="0" t="n">
        <v>437</v>
      </c>
      <c r="C290" s="0" t="inlineStr">
        <is>
          <t>가</t>
        </is>
      </c>
      <c r="D290" s="0" t="inlineStr">
        <is>
          <t>경희대</t>
        </is>
      </c>
      <c r="E290" s="232" t="inlineStr">
        <is>
          <t>조리&amp;푸드디자인학과</t>
        </is>
      </c>
      <c r="F290" s="0" t="inlineStr">
        <is>
          <t>통합</t>
        </is>
      </c>
      <c r="G290" s="0" t="n">
        <v>2</v>
      </c>
      <c r="H290" s="0" t="n">
        <v>382.978</v>
      </c>
      <c r="I290" s="0" t="n">
        <v>382.59</v>
      </c>
      <c r="J290" s="0" t="n">
        <v>382.01</v>
      </c>
      <c r="K290" s="0" t="n">
        <v>380.817</v>
      </c>
      <c r="L290" s="0" t="n">
        <v>379.868</v>
      </c>
      <c r="M290" s="233" t="inlineStr">
        <is>
          <t>표점</t>
        </is>
      </c>
      <c r="N290" s="233" t="inlineStr">
        <is>
          <t>변표</t>
        </is>
      </c>
      <c r="O290" s="3" t="inlineStr">
        <is>
          <t>가223</t>
        </is>
      </c>
      <c r="BM290" s="759" t="n"/>
      <c r="BN290" s="759" t="n"/>
      <c r="BO290" s="759" t="n"/>
      <c r="BP290" s="759" t="n"/>
      <c r="BQ290" s="759" t="n"/>
      <c r="BR290" s="759" t="n"/>
      <c r="BS290" s="759" t="n"/>
      <c r="BT290" s="759" t="n"/>
      <c r="BU290" s="759" t="n"/>
      <c r="BV290" s="759" t="n"/>
      <c r="BW290" s="759" t="n"/>
      <c r="BX290" s="759" t="n"/>
      <c r="BY290" s="759" t="n"/>
      <c r="BZ290" s="759" t="n"/>
      <c r="CA290" s="759" t="n"/>
      <c r="ER290" s="759" t="n"/>
      <c r="ES290" s="759" t="n"/>
      <c r="ET290" s="759" t="n"/>
      <c r="EU290" s="759" t="n"/>
      <c r="EV290" s="759" t="n"/>
      <c r="EW290" s="759" t="n"/>
      <c r="EX290" s="759" t="n"/>
      <c r="EY290" s="759" t="n"/>
      <c r="EZ290" s="759" t="n"/>
      <c r="FA290" s="759" t="n"/>
      <c r="FB290" s="759" t="n"/>
      <c r="FC290" s="759" t="n"/>
      <c r="FD290" s="759" t="n"/>
      <c r="FE290" s="759" t="n"/>
      <c r="FF290" s="759" t="n"/>
      <c r="HW290" s="759" t="n"/>
      <c r="HX290" s="759" t="n"/>
      <c r="HY290" s="759" t="n"/>
      <c r="HZ290" s="759" t="n"/>
      <c r="IA290" s="759" t="n"/>
      <c r="IB290" s="759" t="n"/>
      <c r="IC290" s="759" t="n"/>
      <c r="ID290" s="759" t="n"/>
      <c r="IE290" s="759" t="n"/>
      <c r="IF290" s="759" t="n"/>
      <c r="IG290" s="759" t="n"/>
      <c r="IH290" s="759" t="n"/>
      <c r="II290" s="759" t="n"/>
      <c r="IJ290" s="759" t="n"/>
      <c r="IK290" s="759" t="n"/>
      <c r="LB290" s="759" t="n"/>
      <c r="LC290" s="759" t="n"/>
      <c r="LD290" s="759" t="n"/>
      <c r="LE290" s="759" t="n"/>
      <c r="LF290" s="759" t="n"/>
      <c r="LG290" s="759" t="n"/>
      <c r="LH290" s="759" t="n"/>
      <c r="LI290" s="759" t="n"/>
      <c r="LJ290" s="759" t="n"/>
      <c r="LK290" s="759" t="n"/>
      <c r="LL290" s="759" t="n"/>
      <c r="LM290" s="759" t="n"/>
      <c r="LN290" s="759" t="n"/>
      <c r="LO290" s="759" t="n"/>
      <c r="LP290" s="759" t="n"/>
      <c r="OG290" s="759" t="n"/>
      <c r="OH290" s="759" t="n"/>
      <c r="OI290" s="759" t="n"/>
      <c r="OJ290" s="759" t="n"/>
      <c r="OK290" s="759" t="n"/>
      <c r="OL290" s="759" t="n"/>
      <c r="OM290" s="759" t="n"/>
      <c r="ON290" s="759" t="n"/>
      <c r="OO290" s="759" t="n"/>
      <c r="OP290" s="759" t="n"/>
      <c r="OQ290" s="759" t="n"/>
      <c r="OR290" s="759" t="n"/>
      <c r="OS290" s="759" t="n"/>
      <c r="OT290" s="759" t="n"/>
      <c r="OU290" s="759" t="n"/>
    </row>
    <row r="291">
      <c r="A291" s="0" t="n">
        <v>35</v>
      </c>
      <c r="B291" s="0" t="n">
        <v>446</v>
      </c>
      <c r="C291" s="0" t="inlineStr">
        <is>
          <t>가</t>
        </is>
      </c>
      <c r="D291" s="0" t="inlineStr">
        <is>
          <t>경희대</t>
        </is>
      </c>
      <c r="E291" s="232" t="inlineStr">
        <is>
          <t>행정학과</t>
        </is>
      </c>
      <c r="F291" s="0" t="inlineStr">
        <is>
          <t>통합</t>
        </is>
      </c>
      <c r="G291" s="0" t="n">
        <v>2</v>
      </c>
      <c r="H291" s="0" t="n">
        <v>384.501</v>
      </c>
      <c r="I291" s="0" t="n">
        <v>383.083</v>
      </c>
      <c r="J291" s="0" t="n">
        <v>381.871</v>
      </c>
      <c r="K291" s="0" t="n">
        <v>381.115</v>
      </c>
      <c r="L291" s="0" t="n">
        <v>379.049</v>
      </c>
      <c r="M291" s="233" t="inlineStr">
        <is>
          <t>표점</t>
        </is>
      </c>
      <c r="N291" s="233" t="inlineStr">
        <is>
          <t>변표</t>
        </is>
      </c>
      <c r="O291" s="3" t="inlineStr">
        <is>
          <t>가224</t>
        </is>
      </c>
      <c r="BM291" s="759" t="n"/>
      <c r="BN291" s="759" t="n"/>
      <c r="BO291" s="759" t="n"/>
      <c r="BP291" s="759" t="n"/>
      <c r="BQ291" s="759" t="n"/>
      <c r="BR291" s="759" t="n"/>
      <c r="BS291" s="759" t="n"/>
      <c r="BT291" s="759" t="n"/>
      <c r="BU291" s="759" t="n"/>
      <c r="BV291" s="759" t="n"/>
      <c r="BW291" s="759" t="n"/>
      <c r="BX291" s="759" t="n"/>
      <c r="BY291" s="759" t="n"/>
      <c r="BZ291" s="759" t="n"/>
      <c r="CA291" s="759" t="n"/>
      <c r="ER291" s="759" t="n"/>
      <c r="ES291" s="759" t="n"/>
      <c r="ET291" s="759" t="n"/>
      <c r="EU291" s="759" t="n"/>
      <c r="EV291" s="759" t="n"/>
      <c r="EW291" s="759" t="n"/>
      <c r="EX291" s="759" t="n"/>
      <c r="EY291" s="759" t="n"/>
      <c r="EZ291" s="759" t="n"/>
      <c r="FA291" s="759" t="n"/>
      <c r="FB291" s="759" t="n"/>
      <c r="FC291" s="759" t="n"/>
      <c r="FD291" s="759" t="n"/>
      <c r="FE291" s="759" t="n"/>
      <c r="FF291" s="759" t="n"/>
      <c r="HW291" s="759" t="n"/>
      <c r="HX291" s="759" t="n"/>
      <c r="HY291" s="759" t="n"/>
      <c r="HZ291" s="759" t="n"/>
      <c r="IA291" s="759" t="n"/>
      <c r="IB291" s="759" t="n"/>
      <c r="IC291" s="759" t="n"/>
      <c r="ID291" s="759" t="n"/>
      <c r="IE291" s="759" t="n"/>
      <c r="IF291" s="759" t="n"/>
      <c r="IG291" s="759" t="n"/>
      <c r="IH291" s="759" t="n"/>
      <c r="II291" s="759" t="n"/>
      <c r="IJ291" s="759" t="n"/>
      <c r="IK291" s="759" t="n"/>
      <c r="LB291" s="759" t="n"/>
      <c r="LC291" s="759" t="n"/>
      <c r="LD291" s="759" t="n"/>
      <c r="LE291" s="759" t="n"/>
      <c r="LF291" s="759" t="n"/>
      <c r="LG291" s="759" t="n"/>
      <c r="LH291" s="759" t="n"/>
      <c r="LI291" s="759" t="n"/>
      <c r="LJ291" s="759" t="n"/>
      <c r="LK291" s="759" t="n"/>
      <c r="LL291" s="759" t="n"/>
      <c r="LM291" s="759" t="n"/>
      <c r="LN291" s="759" t="n"/>
      <c r="LO291" s="759" t="n"/>
      <c r="LP291" s="759" t="n"/>
      <c r="OG291" s="759" t="n"/>
      <c r="OH291" s="759" t="n"/>
      <c r="OI291" s="759" t="n"/>
      <c r="OJ291" s="759" t="n"/>
      <c r="OK291" s="759" t="n"/>
      <c r="OL291" s="759" t="n"/>
      <c r="OM291" s="759" t="n"/>
      <c r="ON291" s="759" t="n"/>
      <c r="OO291" s="759" t="n"/>
      <c r="OP291" s="759" t="n"/>
      <c r="OQ291" s="759" t="n"/>
      <c r="OR291" s="759" t="n"/>
      <c r="OS291" s="759" t="n"/>
      <c r="OT291" s="759" t="n"/>
      <c r="OU291" s="759" t="n"/>
    </row>
    <row r="292">
      <c r="A292" s="0" t="n">
        <v>35</v>
      </c>
      <c r="B292" s="0" t="n">
        <v>458</v>
      </c>
      <c r="C292" s="0" t="inlineStr">
        <is>
          <t>가</t>
        </is>
      </c>
      <c r="D292" s="0" t="inlineStr">
        <is>
          <t>경희대</t>
        </is>
      </c>
      <c r="E292" s="232" t="inlineStr">
        <is>
          <t>지리학과(인문)</t>
        </is>
      </c>
      <c r="F292" s="0" t="inlineStr">
        <is>
          <t>통합</t>
        </is>
      </c>
      <c r="G292" s="0" t="n">
        <v>2</v>
      </c>
      <c r="H292" s="0" t="n">
        <v>386.44</v>
      </c>
      <c r="I292" s="0" t="n">
        <v>384.325</v>
      </c>
      <c r="J292" s="0" t="n">
        <v>381.871</v>
      </c>
      <c r="K292" s="0" t="n">
        <v>380.096</v>
      </c>
      <c r="L292" s="0" t="n">
        <v>377.762</v>
      </c>
      <c r="M292" s="233" t="inlineStr">
        <is>
          <t>표점</t>
        </is>
      </c>
      <c r="N292" s="233" t="inlineStr">
        <is>
          <t>변표</t>
        </is>
      </c>
      <c r="O292" s="3" t="inlineStr">
        <is>
          <t>가225</t>
        </is>
      </c>
      <c r="BM292" s="759" t="n"/>
      <c r="BN292" s="759" t="n"/>
      <c r="BO292" s="759" t="n"/>
      <c r="BP292" s="759" t="n"/>
      <c r="BQ292" s="759" t="n"/>
      <c r="BR292" s="759" t="n"/>
      <c r="BS292" s="759" t="n"/>
      <c r="BT292" s="759" t="n"/>
      <c r="BU292" s="759" t="n"/>
      <c r="BV292" s="759" t="n"/>
      <c r="BW292" s="759" t="n"/>
      <c r="BX292" s="759" t="n"/>
      <c r="BY292" s="759" t="n"/>
      <c r="BZ292" s="759" t="n"/>
      <c r="CA292" s="759" t="n"/>
      <c r="ER292" s="759" t="n"/>
      <c r="ES292" s="759" t="n"/>
      <c r="ET292" s="759" t="n"/>
      <c r="EU292" s="759" t="n"/>
      <c r="EV292" s="759" t="n"/>
      <c r="EW292" s="759" t="n"/>
      <c r="EX292" s="759" t="n"/>
      <c r="EY292" s="759" t="n"/>
      <c r="EZ292" s="759" t="n"/>
      <c r="FA292" s="759" t="n"/>
      <c r="FB292" s="759" t="n"/>
      <c r="FC292" s="759" t="n"/>
      <c r="FD292" s="759" t="n"/>
      <c r="FE292" s="759" t="n"/>
      <c r="FF292" s="759" t="n"/>
      <c r="HW292" s="759" t="n"/>
      <c r="HX292" s="759" t="n"/>
      <c r="HY292" s="759" t="n"/>
      <c r="HZ292" s="759" t="n"/>
      <c r="IA292" s="759" t="n"/>
      <c r="IB292" s="759" t="n"/>
      <c r="IC292" s="759" t="n"/>
      <c r="ID292" s="759" t="n"/>
      <c r="IE292" s="759" t="n"/>
      <c r="IF292" s="759" t="n"/>
      <c r="IG292" s="759" t="n"/>
      <c r="IH292" s="759" t="n"/>
      <c r="II292" s="759" t="n"/>
      <c r="IJ292" s="759" t="n"/>
      <c r="IK292" s="759" t="n"/>
      <c r="LB292" s="759" t="n"/>
      <c r="LC292" s="759" t="n"/>
      <c r="LD292" s="759" t="n"/>
      <c r="LE292" s="759" t="n"/>
      <c r="LF292" s="759" t="n"/>
      <c r="LG292" s="759" t="n"/>
      <c r="LH292" s="759" t="n"/>
      <c r="LI292" s="759" t="n"/>
      <c r="LJ292" s="759" t="n"/>
      <c r="LK292" s="759" t="n"/>
      <c r="LL292" s="759" t="n"/>
      <c r="LM292" s="759" t="n"/>
      <c r="LN292" s="759" t="n"/>
      <c r="LO292" s="759" t="n"/>
      <c r="LP292" s="759" t="n"/>
      <c r="OG292" s="759" t="n"/>
      <c r="OH292" s="759" t="n"/>
      <c r="OI292" s="759" t="n"/>
      <c r="OJ292" s="759" t="n"/>
      <c r="OK292" s="759" t="n"/>
      <c r="OL292" s="759" t="n"/>
      <c r="OM292" s="759" t="n"/>
      <c r="ON292" s="759" t="n"/>
      <c r="OO292" s="759" t="n"/>
      <c r="OP292" s="759" t="n"/>
      <c r="OQ292" s="759" t="n"/>
      <c r="OR292" s="759" t="n"/>
      <c r="OS292" s="759" t="n"/>
      <c r="OT292" s="759" t="n"/>
      <c r="OU292" s="759" t="n"/>
    </row>
    <row r="293">
      <c r="A293" s="0" t="n">
        <v>35</v>
      </c>
      <c r="B293" s="0" t="n">
        <v>444</v>
      </c>
      <c r="C293" s="0" t="inlineStr">
        <is>
          <t>가</t>
        </is>
      </c>
      <c r="D293" s="0" t="inlineStr">
        <is>
          <t>경희대</t>
        </is>
      </c>
      <c r="E293" s="232" t="inlineStr">
        <is>
          <t>자율전공학부</t>
        </is>
      </c>
      <c r="F293" s="0" t="inlineStr">
        <is>
          <t>통합</t>
        </is>
      </c>
      <c r="G293" s="0" t="n">
        <v>2</v>
      </c>
      <c r="H293" s="0" t="n">
        <v>383.083</v>
      </c>
      <c r="I293" s="0" t="n">
        <v>382.695</v>
      </c>
      <c r="J293" s="0" t="n">
        <v>381.361</v>
      </c>
      <c r="K293" s="0" t="n">
        <v>379.475</v>
      </c>
      <c r="L293" s="0" t="n">
        <v>376.62</v>
      </c>
      <c r="M293" s="233" t="inlineStr">
        <is>
          <t>표점</t>
        </is>
      </c>
      <c r="N293" s="233" t="inlineStr">
        <is>
          <t>변표</t>
        </is>
      </c>
      <c r="O293" s="3" t="inlineStr">
        <is>
          <t>가226</t>
        </is>
      </c>
      <c r="BM293" s="759" t="n"/>
      <c r="BN293" s="759" t="n"/>
      <c r="BO293" s="759" t="n"/>
      <c r="BP293" s="759" t="n"/>
      <c r="BQ293" s="759" t="n"/>
      <c r="BR293" s="759" t="n"/>
      <c r="BS293" s="759" t="n"/>
      <c r="BT293" s="759" t="n"/>
      <c r="BU293" s="759" t="n"/>
      <c r="BV293" s="759" t="n"/>
      <c r="BW293" s="759" t="n"/>
      <c r="BX293" s="759" t="n"/>
      <c r="BY293" s="759" t="n"/>
      <c r="BZ293" s="759" t="n"/>
      <c r="CA293" s="759" t="n"/>
      <c r="ER293" s="759" t="n"/>
      <c r="ES293" s="759" t="n"/>
      <c r="ET293" s="759" t="n"/>
      <c r="EU293" s="759" t="n"/>
      <c r="EV293" s="759" t="n"/>
      <c r="EW293" s="759" t="n"/>
      <c r="EX293" s="759" t="n"/>
      <c r="EY293" s="759" t="n"/>
      <c r="EZ293" s="759" t="n"/>
      <c r="FA293" s="759" t="n"/>
      <c r="FB293" s="759" t="n"/>
      <c r="FC293" s="759" t="n"/>
      <c r="FD293" s="759" t="n"/>
      <c r="FE293" s="759" t="n"/>
      <c r="FF293" s="759" t="n"/>
      <c r="HW293" s="759" t="n"/>
      <c r="HX293" s="759" t="n"/>
      <c r="HY293" s="759" t="n"/>
      <c r="HZ293" s="759" t="n"/>
      <c r="IA293" s="759" t="n"/>
      <c r="IB293" s="759" t="n"/>
      <c r="IC293" s="759" t="n"/>
      <c r="ID293" s="759" t="n"/>
      <c r="IE293" s="759" t="n"/>
      <c r="IF293" s="759" t="n"/>
      <c r="IG293" s="759" t="n"/>
      <c r="IH293" s="759" t="n"/>
      <c r="II293" s="759" t="n"/>
      <c r="IJ293" s="759" t="n"/>
      <c r="IK293" s="759" t="n"/>
      <c r="LB293" s="759" t="n"/>
      <c r="LC293" s="759" t="n"/>
      <c r="LD293" s="759" t="n"/>
      <c r="LE293" s="759" t="n"/>
      <c r="LF293" s="759" t="n"/>
      <c r="LG293" s="759" t="n"/>
      <c r="LH293" s="759" t="n"/>
      <c r="LI293" s="759" t="n"/>
      <c r="LJ293" s="759" t="n"/>
      <c r="LK293" s="759" t="n"/>
      <c r="LL293" s="759" t="n"/>
      <c r="LM293" s="759" t="n"/>
      <c r="LN293" s="759" t="n"/>
      <c r="LO293" s="759" t="n"/>
      <c r="LP293" s="759" t="n"/>
      <c r="OG293" s="759" t="n"/>
      <c r="OH293" s="759" t="n"/>
      <c r="OI293" s="759" t="n"/>
      <c r="OJ293" s="759" t="n"/>
      <c r="OK293" s="759" t="n"/>
      <c r="OL293" s="759" t="n"/>
      <c r="OM293" s="759" t="n"/>
      <c r="ON293" s="759" t="n"/>
      <c r="OO293" s="759" t="n"/>
      <c r="OP293" s="759" t="n"/>
      <c r="OQ293" s="759" t="n"/>
      <c r="OR293" s="759" t="n"/>
      <c r="OS293" s="759" t="n"/>
      <c r="OT293" s="759" t="n"/>
      <c r="OU293" s="759" t="n"/>
    </row>
    <row r="294">
      <c r="A294" s="0" t="n">
        <v>35</v>
      </c>
      <c r="B294" s="0" t="n">
        <v>447</v>
      </c>
      <c r="C294" s="0" t="inlineStr">
        <is>
          <t>가</t>
        </is>
      </c>
      <c r="D294" s="0" t="inlineStr">
        <is>
          <t>경희대</t>
        </is>
      </c>
      <c r="E294" s="232" t="inlineStr">
        <is>
          <t>사회학과</t>
        </is>
      </c>
      <c r="F294" s="0" t="inlineStr">
        <is>
          <t>통합</t>
        </is>
      </c>
      <c r="G294" s="0" t="n">
        <v>2</v>
      </c>
      <c r="H294" s="0" t="n">
        <v>385.46</v>
      </c>
      <c r="I294" s="0" t="n">
        <v>383.083</v>
      </c>
      <c r="J294" s="0" t="n">
        <v>380.817</v>
      </c>
      <c r="K294" s="0" t="n">
        <v>379.265</v>
      </c>
      <c r="L294" s="0" t="n">
        <v>376.795</v>
      </c>
      <c r="M294" s="233" t="inlineStr">
        <is>
          <t>표점</t>
        </is>
      </c>
      <c r="N294" s="233" t="inlineStr">
        <is>
          <t>변표</t>
        </is>
      </c>
      <c r="O294" s="3" t="inlineStr">
        <is>
          <t>가227</t>
        </is>
      </c>
      <c r="BM294" s="759" t="n"/>
      <c r="BN294" s="759" t="n"/>
      <c r="BO294" s="759" t="n"/>
      <c r="BP294" s="759" t="n"/>
      <c r="BQ294" s="759" t="n"/>
      <c r="BR294" s="759" t="n"/>
      <c r="BS294" s="759" t="n"/>
      <c r="BT294" s="759" t="n"/>
      <c r="BU294" s="759" t="n"/>
      <c r="BV294" s="759" t="n"/>
      <c r="BW294" s="759" t="n"/>
      <c r="BX294" s="759" t="n"/>
      <c r="BY294" s="759" t="n"/>
      <c r="BZ294" s="759" t="n"/>
      <c r="CA294" s="759" t="n"/>
      <c r="ER294" s="759" t="n"/>
      <c r="ES294" s="759" t="n"/>
      <c r="ET294" s="759" t="n"/>
      <c r="EU294" s="759" t="n"/>
      <c r="EV294" s="759" t="n"/>
      <c r="EW294" s="759" t="n"/>
      <c r="EX294" s="759" t="n"/>
      <c r="EY294" s="759" t="n"/>
      <c r="EZ294" s="759" t="n"/>
      <c r="FA294" s="759" t="n"/>
      <c r="FB294" s="759" t="n"/>
      <c r="FC294" s="759" t="n"/>
      <c r="FD294" s="759" t="n"/>
      <c r="FE294" s="759" t="n"/>
      <c r="FF294" s="759" t="n"/>
      <c r="HW294" s="759" t="n"/>
      <c r="HX294" s="759" t="n"/>
      <c r="HY294" s="759" t="n"/>
      <c r="HZ294" s="759" t="n"/>
      <c r="IA294" s="759" t="n"/>
      <c r="IB294" s="759" t="n"/>
      <c r="IC294" s="759" t="n"/>
      <c r="ID294" s="759" t="n"/>
      <c r="IE294" s="759" t="n"/>
      <c r="IF294" s="759" t="n"/>
      <c r="IG294" s="759" t="n"/>
      <c r="IH294" s="759" t="n"/>
      <c r="II294" s="759" t="n"/>
      <c r="IJ294" s="759" t="n"/>
      <c r="IK294" s="759" t="n"/>
      <c r="LB294" s="759" t="n"/>
      <c r="LC294" s="759" t="n"/>
      <c r="LD294" s="759" t="n"/>
      <c r="LE294" s="759" t="n"/>
      <c r="LF294" s="759" t="n"/>
      <c r="LG294" s="759" t="n"/>
      <c r="LH294" s="759" t="n"/>
      <c r="LI294" s="759" t="n"/>
      <c r="LJ294" s="759" t="n"/>
      <c r="LK294" s="759" t="n"/>
      <c r="LL294" s="759" t="n"/>
      <c r="LM294" s="759" t="n"/>
      <c r="LN294" s="759" t="n"/>
      <c r="LO294" s="759" t="n"/>
      <c r="LP294" s="759" t="n"/>
      <c r="OG294" s="759" t="n"/>
      <c r="OH294" s="759" t="n"/>
      <c r="OI294" s="759" t="n"/>
      <c r="OJ294" s="759" t="n"/>
      <c r="OK294" s="759" t="n"/>
      <c r="OL294" s="759" t="n"/>
      <c r="OM294" s="759" t="n"/>
      <c r="ON294" s="759" t="n"/>
      <c r="OO294" s="759" t="n"/>
      <c r="OP294" s="759" t="n"/>
      <c r="OQ294" s="759" t="n"/>
      <c r="OR294" s="759" t="n"/>
      <c r="OS294" s="759" t="n"/>
      <c r="OT294" s="759" t="n"/>
      <c r="OU294" s="759" t="n"/>
    </row>
    <row r="295">
      <c r="A295" s="0" t="n">
        <v>35</v>
      </c>
      <c r="B295" s="0" t="n">
        <v>454</v>
      </c>
      <c r="C295" s="0" t="inlineStr">
        <is>
          <t>가</t>
        </is>
      </c>
      <c r="D295" s="0" t="inlineStr">
        <is>
          <t>경희대</t>
        </is>
      </c>
      <c r="E295" s="232" t="inlineStr">
        <is>
          <t>관광·엔터테인먼트학부</t>
        </is>
      </c>
      <c r="F295" s="0" t="inlineStr">
        <is>
          <t>통합</t>
        </is>
      </c>
      <c r="G295" s="0" t="n">
        <v>2</v>
      </c>
      <c r="H295" s="0" t="n">
        <v>385.46</v>
      </c>
      <c r="I295" s="0" t="n">
        <v>383.083</v>
      </c>
      <c r="J295" s="0" t="n">
        <v>380.817</v>
      </c>
      <c r="K295" s="0" t="n">
        <v>379.265</v>
      </c>
      <c r="L295" s="0" t="n">
        <v>376.795</v>
      </c>
      <c r="M295" s="233" t="inlineStr">
        <is>
          <t>표점</t>
        </is>
      </c>
      <c r="N295" s="233" t="inlineStr">
        <is>
          <t>변표</t>
        </is>
      </c>
      <c r="O295" s="3" t="inlineStr">
        <is>
          <t>가228</t>
        </is>
      </c>
      <c r="BM295" s="759" t="n"/>
      <c r="BN295" s="759" t="n"/>
      <c r="BO295" s="759" t="n"/>
      <c r="BP295" s="759" t="n"/>
      <c r="BQ295" s="759" t="n"/>
      <c r="BR295" s="759" t="n"/>
      <c r="BS295" s="759" t="n"/>
      <c r="BT295" s="759" t="n"/>
      <c r="BU295" s="759" t="n"/>
      <c r="BV295" s="759" t="n"/>
      <c r="BW295" s="759" t="n"/>
      <c r="BX295" s="759" t="n"/>
      <c r="BY295" s="759" t="n"/>
      <c r="BZ295" s="759" t="n"/>
      <c r="CA295" s="759" t="n"/>
      <c r="ER295" s="759" t="n"/>
      <c r="ES295" s="759" t="n"/>
      <c r="ET295" s="759" t="n"/>
      <c r="EU295" s="759" t="n"/>
      <c r="EV295" s="759" t="n"/>
      <c r="EW295" s="759" t="n"/>
      <c r="EX295" s="759" t="n"/>
      <c r="EY295" s="759" t="n"/>
      <c r="EZ295" s="759" t="n"/>
      <c r="FA295" s="759" t="n"/>
      <c r="FB295" s="759" t="n"/>
      <c r="FC295" s="759" t="n"/>
      <c r="FD295" s="759" t="n"/>
      <c r="FE295" s="759" t="n"/>
      <c r="FF295" s="759" t="n"/>
      <c r="HW295" s="759" t="n"/>
      <c r="HX295" s="759" t="n"/>
      <c r="HY295" s="759" t="n"/>
      <c r="HZ295" s="759" t="n"/>
      <c r="IA295" s="759" t="n"/>
      <c r="IB295" s="759" t="n"/>
      <c r="IC295" s="759" t="n"/>
      <c r="ID295" s="759" t="n"/>
      <c r="IE295" s="759" t="n"/>
      <c r="IF295" s="759" t="n"/>
      <c r="IG295" s="759" t="n"/>
      <c r="IH295" s="759" t="n"/>
      <c r="II295" s="759" t="n"/>
      <c r="IJ295" s="759" t="n"/>
      <c r="IK295" s="759" t="n"/>
      <c r="LB295" s="759" t="n"/>
      <c r="LC295" s="759" t="n"/>
      <c r="LD295" s="759" t="n"/>
      <c r="LE295" s="759" t="n"/>
      <c r="LF295" s="759" t="n"/>
      <c r="LG295" s="759" t="n"/>
      <c r="LH295" s="759" t="n"/>
      <c r="LI295" s="759" t="n"/>
      <c r="LJ295" s="759" t="n"/>
      <c r="LK295" s="759" t="n"/>
      <c r="LL295" s="759" t="n"/>
      <c r="LM295" s="759" t="n"/>
      <c r="LN295" s="759" t="n"/>
      <c r="LO295" s="759" t="n"/>
      <c r="LP295" s="759" t="n"/>
      <c r="OG295" s="759" t="n"/>
      <c r="OH295" s="759" t="n"/>
      <c r="OI295" s="759" t="n"/>
      <c r="OJ295" s="759" t="n"/>
      <c r="OK295" s="759" t="n"/>
      <c r="OL295" s="759" t="n"/>
      <c r="OM295" s="759" t="n"/>
      <c r="ON295" s="759" t="n"/>
      <c r="OO295" s="759" t="n"/>
      <c r="OP295" s="759" t="n"/>
      <c r="OQ295" s="759" t="n"/>
      <c r="OR295" s="759" t="n"/>
      <c r="OS295" s="759" t="n"/>
      <c r="OT295" s="759" t="n"/>
      <c r="OU295" s="759" t="n"/>
    </row>
    <row r="296">
      <c r="A296" s="0" t="n">
        <v>35</v>
      </c>
      <c r="B296" s="0" t="n">
        <v>438</v>
      </c>
      <c r="C296" s="0" t="inlineStr">
        <is>
          <t>가</t>
        </is>
      </c>
      <c r="D296" s="0" t="inlineStr">
        <is>
          <t>경희대</t>
        </is>
      </c>
      <c r="E296" s="232" t="inlineStr">
        <is>
          <t>글로벌Hospitality·관광학과</t>
        </is>
      </c>
      <c r="F296" s="0" t="inlineStr">
        <is>
          <t>통합</t>
        </is>
      </c>
      <c r="G296" s="0" t="n">
        <v>2</v>
      </c>
      <c r="H296" s="0" t="n">
        <v>384.829</v>
      </c>
      <c r="I296" s="0" t="n">
        <v>382.695</v>
      </c>
      <c r="J296" s="0" t="n">
        <v>380.481</v>
      </c>
      <c r="K296" s="0" t="n">
        <v>378.831</v>
      </c>
      <c r="L296" s="0" t="n">
        <v>376.318</v>
      </c>
      <c r="M296" s="233" t="inlineStr">
        <is>
          <t>표점</t>
        </is>
      </c>
      <c r="N296" s="233" t="inlineStr">
        <is>
          <t>변표</t>
        </is>
      </c>
      <c r="O296" s="3" t="inlineStr">
        <is>
          <t>가229</t>
        </is>
      </c>
      <c r="BM296" s="759" t="n"/>
      <c r="BN296" s="759" t="n"/>
      <c r="BO296" s="759" t="n"/>
      <c r="BP296" s="759" t="n"/>
      <c r="BQ296" s="759" t="n"/>
      <c r="BR296" s="759" t="n"/>
      <c r="BS296" s="759" t="n"/>
      <c r="BT296" s="759" t="n"/>
      <c r="BU296" s="759" t="n"/>
      <c r="BV296" s="759" t="n"/>
      <c r="BW296" s="759" t="n"/>
      <c r="BX296" s="759" t="n"/>
      <c r="BY296" s="759" t="n"/>
      <c r="BZ296" s="759" t="n"/>
      <c r="CA296" s="759" t="n"/>
      <c r="ER296" s="759" t="n"/>
      <c r="ES296" s="759" t="n"/>
      <c r="ET296" s="759" t="n"/>
      <c r="EU296" s="759" t="n"/>
      <c r="EV296" s="759" t="n"/>
      <c r="EW296" s="759" t="n"/>
      <c r="EX296" s="759" t="n"/>
      <c r="EY296" s="759" t="n"/>
      <c r="EZ296" s="759" t="n"/>
      <c r="FA296" s="759" t="n"/>
      <c r="FB296" s="759" t="n"/>
      <c r="FC296" s="759" t="n"/>
      <c r="FD296" s="759" t="n"/>
      <c r="FE296" s="759" t="n"/>
      <c r="FF296" s="759" t="n"/>
      <c r="HW296" s="759" t="n"/>
      <c r="HX296" s="759" t="n"/>
      <c r="HY296" s="759" t="n"/>
      <c r="HZ296" s="759" t="n"/>
      <c r="IA296" s="759" t="n"/>
      <c r="IB296" s="759" t="n"/>
      <c r="IC296" s="759" t="n"/>
      <c r="ID296" s="759" t="n"/>
      <c r="IE296" s="759" t="n"/>
      <c r="IF296" s="759" t="n"/>
      <c r="IG296" s="759" t="n"/>
      <c r="IH296" s="759" t="n"/>
      <c r="II296" s="759" t="n"/>
      <c r="IJ296" s="759" t="n"/>
      <c r="IK296" s="759" t="n"/>
      <c r="LB296" s="759" t="n"/>
      <c r="LC296" s="759" t="n"/>
      <c r="LD296" s="759" t="n"/>
      <c r="LE296" s="759" t="n"/>
      <c r="LF296" s="759" t="n"/>
      <c r="LG296" s="759" t="n"/>
      <c r="LH296" s="759" t="n"/>
      <c r="LI296" s="759" t="n"/>
      <c r="LJ296" s="759" t="n"/>
      <c r="LK296" s="759" t="n"/>
      <c r="LL296" s="759" t="n"/>
      <c r="LM296" s="759" t="n"/>
      <c r="LN296" s="759" t="n"/>
      <c r="LO296" s="759" t="n"/>
      <c r="LP296" s="759" t="n"/>
      <c r="OG296" s="759" t="n"/>
      <c r="OH296" s="759" t="n"/>
      <c r="OI296" s="759" t="n"/>
      <c r="OJ296" s="759" t="n"/>
      <c r="OK296" s="759" t="n"/>
      <c r="OL296" s="759" t="n"/>
      <c r="OM296" s="759" t="n"/>
      <c r="ON296" s="759" t="n"/>
      <c r="OO296" s="759" t="n"/>
      <c r="OP296" s="759" t="n"/>
      <c r="OQ296" s="759" t="n"/>
      <c r="OR296" s="759" t="n"/>
      <c r="OS296" s="759" t="n"/>
      <c r="OT296" s="759" t="n"/>
      <c r="OU296" s="759" t="n"/>
    </row>
    <row r="297">
      <c r="A297" s="0" t="n">
        <v>34</v>
      </c>
      <c r="B297" s="0" t="n">
        <v>465</v>
      </c>
      <c r="C297" s="0" t="inlineStr">
        <is>
          <t>가</t>
        </is>
      </c>
      <c r="D297" s="0" t="inlineStr">
        <is>
          <t>경희대</t>
        </is>
      </c>
      <c r="E297" s="232" t="inlineStr">
        <is>
          <t>글로벌커뮤니케이션학부</t>
        </is>
      </c>
      <c r="F297" s="0" t="inlineStr">
        <is>
          <t>통합</t>
        </is>
      </c>
      <c r="G297" s="0" t="n">
        <v>2</v>
      </c>
      <c r="H297" s="0" t="n">
        <v>385.469</v>
      </c>
      <c r="I297" s="0" t="n">
        <v>383.505</v>
      </c>
      <c r="J297" s="0" t="n">
        <v>381.103</v>
      </c>
      <c r="K297" s="0" t="n">
        <v>379.311</v>
      </c>
      <c r="L297" s="0" t="n">
        <v>375.402</v>
      </c>
      <c r="M297" s="233" t="inlineStr">
        <is>
          <t>표점</t>
        </is>
      </c>
      <c r="N297" s="233" t="inlineStr">
        <is>
          <t>변표</t>
        </is>
      </c>
      <c r="O297" s="3" t="inlineStr">
        <is>
          <t>가230</t>
        </is>
      </c>
      <c r="BM297" s="759" t="n"/>
      <c r="BN297" s="759" t="n"/>
      <c r="BO297" s="759" t="n"/>
      <c r="BP297" s="759" t="n"/>
      <c r="BQ297" s="759" t="n"/>
      <c r="BR297" s="759" t="n"/>
      <c r="BS297" s="759" t="n"/>
      <c r="BT297" s="759" t="n"/>
      <c r="BU297" s="759" t="n"/>
      <c r="BV297" s="759" t="n"/>
      <c r="BW297" s="759" t="n"/>
      <c r="BX297" s="759" t="n"/>
      <c r="BY297" s="759" t="n"/>
      <c r="BZ297" s="759" t="n"/>
      <c r="CA297" s="759" t="n"/>
      <c r="ER297" s="759" t="n"/>
      <c r="ES297" s="759" t="n"/>
      <c r="ET297" s="759" t="n"/>
      <c r="EU297" s="759" t="n"/>
      <c r="EV297" s="759" t="n"/>
      <c r="EW297" s="759" t="n"/>
      <c r="EX297" s="759" t="n"/>
      <c r="EY297" s="759" t="n"/>
      <c r="EZ297" s="759" t="n"/>
      <c r="FA297" s="759" t="n"/>
      <c r="FB297" s="759" t="n"/>
      <c r="FC297" s="759" t="n"/>
      <c r="FD297" s="759" t="n"/>
      <c r="FE297" s="759" t="n"/>
      <c r="FF297" s="759" t="n"/>
      <c r="HW297" s="759" t="n"/>
      <c r="HX297" s="759" t="n"/>
      <c r="HY297" s="759" t="n"/>
      <c r="HZ297" s="759" t="n"/>
      <c r="IA297" s="759" t="n"/>
      <c r="IB297" s="759" t="n"/>
      <c r="IC297" s="759" t="n"/>
      <c r="ID297" s="759" t="n"/>
      <c r="IE297" s="759" t="n"/>
      <c r="IF297" s="759" t="n"/>
      <c r="IG297" s="759" t="n"/>
      <c r="IH297" s="759" t="n"/>
      <c r="II297" s="759" t="n"/>
      <c r="IJ297" s="759" t="n"/>
      <c r="IK297" s="759" t="n"/>
      <c r="LB297" s="759" t="n"/>
      <c r="LC297" s="759" t="n"/>
      <c r="LD297" s="759" t="n"/>
      <c r="LE297" s="759" t="n"/>
      <c r="LF297" s="759" t="n"/>
      <c r="LG297" s="759" t="n"/>
      <c r="LH297" s="759" t="n"/>
      <c r="LI297" s="759" t="n"/>
      <c r="LJ297" s="759" t="n"/>
      <c r="LK297" s="759" t="n"/>
      <c r="LL297" s="759" t="n"/>
      <c r="LM297" s="759" t="n"/>
      <c r="LN297" s="759" t="n"/>
      <c r="LO297" s="759" t="n"/>
      <c r="LP297" s="759" t="n"/>
      <c r="OG297" s="759" t="n"/>
      <c r="OH297" s="759" t="n"/>
      <c r="OI297" s="759" t="n"/>
      <c r="OJ297" s="759" t="n"/>
      <c r="OK297" s="759" t="n"/>
      <c r="OL297" s="759" t="n"/>
      <c r="OM297" s="759" t="n"/>
      <c r="ON297" s="759" t="n"/>
      <c r="OO297" s="759" t="n"/>
      <c r="OP297" s="759" t="n"/>
      <c r="OQ297" s="759" t="n"/>
      <c r="OR297" s="759" t="n"/>
      <c r="OS297" s="759" t="n"/>
      <c r="OT297" s="759" t="n"/>
      <c r="OU297" s="759" t="n"/>
    </row>
    <row r="298">
      <c r="A298" s="0" t="n">
        <v>34</v>
      </c>
      <c r="B298" s="0" t="n">
        <v>463</v>
      </c>
      <c r="C298" s="0" t="inlineStr">
        <is>
          <t>가</t>
        </is>
      </c>
      <c r="D298" s="0" t="inlineStr">
        <is>
          <t>경희대</t>
        </is>
      </c>
      <c r="E298" s="232" t="inlineStr">
        <is>
          <t>일본어학과</t>
        </is>
      </c>
      <c r="F298" s="0" t="inlineStr">
        <is>
          <t>통합</t>
        </is>
      </c>
      <c r="G298" s="0" t="n">
        <v>2</v>
      </c>
      <c r="H298" s="0" t="n">
        <v>383.82</v>
      </c>
      <c r="I298" s="0" t="n">
        <v>382.161</v>
      </c>
      <c r="J298" s="0" t="n">
        <v>379.786</v>
      </c>
      <c r="K298" s="0" t="n">
        <v>377.755</v>
      </c>
      <c r="L298" s="0" t="n">
        <v>373.742</v>
      </c>
      <c r="M298" s="233" t="inlineStr">
        <is>
          <t>표점</t>
        </is>
      </c>
      <c r="N298" s="233" t="inlineStr">
        <is>
          <t>변표</t>
        </is>
      </c>
      <c r="O298" s="3" t="inlineStr">
        <is>
          <t>가231</t>
        </is>
      </c>
      <c r="BM298" s="759" t="n"/>
      <c r="BN298" s="759" t="n"/>
      <c r="BO298" s="759" t="n"/>
      <c r="BP298" s="759" t="n"/>
      <c r="BQ298" s="759" t="n"/>
      <c r="BR298" s="759" t="n"/>
      <c r="BS298" s="759" t="n"/>
      <c r="BT298" s="759" t="n"/>
      <c r="BU298" s="759" t="n"/>
      <c r="BV298" s="759" t="n"/>
      <c r="BW298" s="759" t="n"/>
      <c r="BX298" s="759" t="n"/>
      <c r="BY298" s="759" t="n"/>
      <c r="BZ298" s="759" t="n"/>
      <c r="CA298" s="759" t="n"/>
      <c r="ER298" s="759" t="n"/>
      <c r="ES298" s="759" t="n"/>
      <c r="ET298" s="759" t="n"/>
      <c r="EU298" s="759" t="n"/>
      <c r="EV298" s="759" t="n"/>
      <c r="EW298" s="759" t="n"/>
      <c r="EX298" s="759" t="n"/>
      <c r="EY298" s="759" t="n"/>
      <c r="EZ298" s="759" t="n"/>
      <c r="FA298" s="759" t="n"/>
      <c r="FB298" s="759" t="n"/>
      <c r="FC298" s="759" t="n"/>
      <c r="FD298" s="759" t="n"/>
      <c r="FE298" s="759" t="n"/>
      <c r="FF298" s="759" t="n"/>
      <c r="HW298" s="759" t="n"/>
      <c r="HX298" s="759" t="n"/>
      <c r="HY298" s="759" t="n"/>
      <c r="HZ298" s="759" t="n"/>
      <c r="IA298" s="759" t="n"/>
      <c r="IB298" s="759" t="n"/>
      <c r="IC298" s="759" t="n"/>
      <c r="ID298" s="759" t="n"/>
      <c r="IE298" s="759" t="n"/>
      <c r="IF298" s="759" t="n"/>
      <c r="IG298" s="759" t="n"/>
      <c r="IH298" s="759" t="n"/>
      <c r="II298" s="759" t="n"/>
      <c r="IJ298" s="759" t="n"/>
      <c r="IK298" s="759" t="n"/>
      <c r="LB298" s="759" t="n"/>
      <c r="LC298" s="759" t="n"/>
      <c r="LD298" s="759" t="n"/>
      <c r="LE298" s="759" t="n"/>
      <c r="LF298" s="759" t="n"/>
      <c r="LG298" s="759" t="n"/>
      <c r="LH298" s="759" t="n"/>
      <c r="LI298" s="759" t="n"/>
      <c r="LJ298" s="759" t="n"/>
      <c r="LK298" s="759" t="n"/>
      <c r="LL298" s="759" t="n"/>
      <c r="LM298" s="759" t="n"/>
      <c r="LN298" s="759" t="n"/>
      <c r="LO298" s="759" t="n"/>
      <c r="LP298" s="759" t="n"/>
      <c r="OG298" s="759" t="n"/>
      <c r="OH298" s="759" t="n"/>
      <c r="OI298" s="759" t="n"/>
      <c r="OJ298" s="759" t="n"/>
      <c r="OK298" s="759" t="n"/>
      <c r="OL298" s="759" t="n"/>
      <c r="OM298" s="759" t="n"/>
      <c r="ON298" s="759" t="n"/>
      <c r="OO298" s="759" t="n"/>
      <c r="OP298" s="759" t="n"/>
      <c r="OQ298" s="759" t="n"/>
      <c r="OR298" s="759" t="n"/>
      <c r="OS298" s="759" t="n"/>
      <c r="OT298" s="759" t="n"/>
      <c r="OU298" s="759" t="n"/>
    </row>
    <row r="299">
      <c r="A299" s="0" t="n">
        <v>34</v>
      </c>
      <c r="B299" s="0" t="n">
        <v>460</v>
      </c>
      <c r="C299" s="0" t="inlineStr">
        <is>
          <t>가</t>
        </is>
      </c>
      <c r="D299" s="0" t="inlineStr">
        <is>
          <t>경희대</t>
        </is>
      </c>
      <c r="E299" s="232" t="inlineStr">
        <is>
          <t>스페인어학과</t>
        </is>
      </c>
      <c r="F299" s="0" t="inlineStr">
        <is>
          <t>통합</t>
        </is>
      </c>
      <c r="G299" s="0" t="n">
        <v>2</v>
      </c>
      <c r="H299" s="0" t="n">
        <v>383.82</v>
      </c>
      <c r="I299" s="0" t="n">
        <v>381.825</v>
      </c>
      <c r="J299" s="0" t="n">
        <v>379.666</v>
      </c>
      <c r="K299" s="0" t="n">
        <v>377.689</v>
      </c>
      <c r="L299" s="0" t="n">
        <v>373.556</v>
      </c>
      <c r="M299" s="233" t="inlineStr">
        <is>
          <t>표점</t>
        </is>
      </c>
      <c r="N299" s="233" t="inlineStr">
        <is>
          <t>변표</t>
        </is>
      </c>
      <c r="O299" s="3" t="inlineStr">
        <is>
          <t>가232</t>
        </is>
      </c>
      <c r="BM299" s="759" t="n"/>
      <c r="BN299" s="759" t="n"/>
      <c r="BO299" s="759" t="n"/>
      <c r="BP299" s="759" t="n"/>
      <c r="BQ299" s="759" t="n"/>
      <c r="BR299" s="759" t="n"/>
      <c r="BS299" s="759" t="n"/>
      <c r="BT299" s="759" t="n"/>
      <c r="BU299" s="759" t="n"/>
      <c r="BV299" s="759" t="n"/>
      <c r="BW299" s="759" t="n"/>
      <c r="BX299" s="759" t="n"/>
      <c r="BY299" s="759" t="n"/>
      <c r="BZ299" s="759" t="n"/>
      <c r="CA299" s="759" t="n"/>
      <c r="ER299" s="759" t="n"/>
      <c r="ES299" s="759" t="n"/>
      <c r="ET299" s="759" t="n"/>
      <c r="EU299" s="759" t="n"/>
      <c r="EV299" s="759" t="n"/>
      <c r="EW299" s="759" t="n"/>
      <c r="EX299" s="759" t="n"/>
      <c r="EY299" s="759" t="n"/>
      <c r="EZ299" s="759" t="n"/>
      <c r="FA299" s="759" t="n"/>
      <c r="FB299" s="759" t="n"/>
      <c r="FC299" s="759" t="n"/>
      <c r="FD299" s="759" t="n"/>
      <c r="FE299" s="759" t="n"/>
      <c r="FF299" s="759" t="n"/>
      <c r="HW299" s="759" t="n"/>
      <c r="HX299" s="759" t="n"/>
      <c r="HY299" s="759" t="n"/>
      <c r="HZ299" s="759" t="n"/>
      <c r="IA299" s="759" t="n"/>
      <c r="IB299" s="759" t="n"/>
      <c r="IC299" s="759" t="n"/>
      <c r="ID299" s="759" t="n"/>
      <c r="IE299" s="759" t="n"/>
      <c r="IF299" s="759" t="n"/>
      <c r="IG299" s="759" t="n"/>
      <c r="IH299" s="759" t="n"/>
      <c r="II299" s="759" t="n"/>
      <c r="IJ299" s="759" t="n"/>
      <c r="IK299" s="759" t="n"/>
      <c r="LB299" s="759" t="n"/>
      <c r="LC299" s="759" t="n"/>
      <c r="LD299" s="759" t="n"/>
      <c r="LE299" s="759" t="n"/>
      <c r="LF299" s="759" t="n"/>
      <c r="LG299" s="759" t="n"/>
      <c r="LH299" s="759" t="n"/>
      <c r="LI299" s="759" t="n"/>
      <c r="LJ299" s="759" t="n"/>
      <c r="LK299" s="759" t="n"/>
      <c r="LL299" s="759" t="n"/>
      <c r="LM299" s="759" t="n"/>
      <c r="LN299" s="759" t="n"/>
      <c r="LO299" s="759" t="n"/>
      <c r="LP299" s="759" t="n"/>
      <c r="OG299" s="759" t="n"/>
      <c r="OH299" s="759" t="n"/>
      <c r="OI299" s="759" t="n"/>
      <c r="OJ299" s="759" t="n"/>
      <c r="OK299" s="759" t="n"/>
      <c r="OL299" s="759" t="n"/>
      <c r="OM299" s="759" t="n"/>
      <c r="ON299" s="759" t="n"/>
      <c r="OO299" s="759" t="n"/>
      <c r="OP299" s="759" t="n"/>
      <c r="OQ299" s="759" t="n"/>
      <c r="OR299" s="759" t="n"/>
      <c r="OS299" s="759" t="n"/>
      <c r="OT299" s="759" t="n"/>
      <c r="OU299" s="759" t="n"/>
    </row>
    <row r="300">
      <c r="A300" s="0" t="n">
        <v>34</v>
      </c>
      <c r="B300" s="0" t="n">
        <v>462</v>
      </c>
      <c r="C300" s="0" t="inlineStr">
        <is>
          <t>가</t>
        </is>
      </c>
      <c r="D300" s="0" t="inlineStr">
        <is>
          <t>경희대</t>
        </is>
      </c>
      <c r="E300" s="232" t="inlineStr">
        <is>
          <t>중국어학과</t>
        </is>
      </c>
      <c r="F300" s="0" t="inlineStr">
        <is>
          <t>통합</t>
        </is>
      </c>
      <c r="G300" s="0" t="n">
        <v>2</v>
      </c>
      <c r="H300" s="0" t="n">
        <v>382.897</v>
      </c>
      <c r="I300" s="0" t="n">
        <v>381.026</v>
      </c>
      <c r="J300" s="0" t="n">
        <v>378.594</v>
      </c>
      <c r="K300" s="0" t="n">
        <v>376.534</v>
      </c>
      <c r="L300" s="0" t="n">
        <v>372.388</v>
      </c>
      <c r="M300" s="233" t="inlineStr">
        <is>
          <t>표점</t>
        </is>
      </c>
      <c r="N300" s="233" t="inlineStr">
        <is>
          <t>변표</t>
        </is>
      </c>
      <c r="O300" s="3" t="inlineStr">
        <is>
          <t>가233</t>
        </is>
      </c>
      <c r="BM300" s="759" t="n"/>
      <c r="BN300" s="759" t="n"/>
      <c r="BO300" s="759" t="n"/>
      <c r="BP300" s="759" t="n"/>
      <c r="BQ300" s="759" t="n"/>
      <c r="BR300" s="759" t="n"/>
      <c r="BS300" s="759" t="n"/>
      <c r="BT300" s="759" t="n"/>
      <c r="BU300" s="759" t="n"/>
      <c r="BV300" s="759" t="n"/>
      <c r="BW300" s="759" t="n"/>
      <c r="BX300" s="759" t="n"/>
      <c r="BY300" s="759" t="n"/>
      <c r="BZ300" s="759" t="n"/>
      <c r="CA300" s="759" t="n"/>
      <c r="ER300" s="759" t="n"/>
      <c r="ES300" s="759" t="n"/>
      <c r="ET300" s="759" t="n"/>
      <c r="EU300" s="759" t="n"/>
      <c r="EV300" s="759" t="n"/>
      <c r="EW300" s="759" t="n"/>
      <c r="EX300" s="759" t="n"/>
      <c r="EY300" s="759" t="n"/>
      <c r="EZ300" s="759" t="n"/>
      <c r="FA300" s="759" t="n"/>
      <c r="FB300" s="759" t="n"/>
      <c r="FC300" s="759" t="n"/>
      <c r="FD300" s="759" t="n"/>
      <c r="FE300" s="759" t="n"/>
      <c r="FF300" s="759" t="n"/>
      <c r="HW300" s="759" t="n"/>
      <c r="HX300" s="759" t="n"/>
      <c r="HY300" s="759" t="n"/>
      <c r="HZ300" s="759" t="n"/>
      <c r="IA300" s="759" t="n"/>
      <c r="IB300" s="759" t="n"/>
      <c r="IC300" s="759" t="n"/>
      <c r="ID300" s="759" t="n"/>
      <c r="IE300" s="759" t="n"/>
      <c r="IF300" s="759" t="n"/>
      <c r="IG300" s="759" t="n"/>
      <c r="IH300" s="759" t="n"/>
      <c r="II300" s="759" t="n"/>
      <c r="IJ300" s="759" t="n"/>
      <c r="IK300" s="759" t="n"/>
      <c r="LB300" s="759" t="n"/>
      <c r="LC300" s="759" t="n"/>
      <c r="LD300" s="759" t="n"/>
      <c r="LE300" s="759" t="n"/>
      <c r="LF300" s="759" t="n"/>
      <c r="LG300" s="759" t="n"/>
      <c r="LH300" s="759" t="n"/>
      <c r="LI300" s="759" t="n"/>
      <c r="LJ300" s="759" t="n"/>
      <c r="LK300" s="759" t="n"/>
      <c r="LL300" s="759" t="n"/>
      <c r="LM300" s="759" t="n"/>
      <c r="LN300" s="759" t="n"/>
      <c r="LO300" s="759" t="n"/>
      <c r="LP300" s="759" t="n"/>
      <c r="OG300" s="759" t="n"/>
      <c r="OH300" s="759" t="n"/>
      <c r="OI300" s="759" t="n"/>
      <c r="OJ300" s="759" t="n"/>
      <c r="OK300" s="759" t="n"/>
      <c r="OL300" s="759" t="n"/>
      <c r="OM300" s="759" t="n"/>
      <c r="ON300" s="759" t="n"/>
      <c r="OO300" s="759" t="n"/>
      <c r="OP300" s="759" t="n"/>
      <c r="OQ300" s="759" t="n"/>
      <c r="OR300" s="759" t="n"/>
      <c r="OS300" s="759" t="n"/>
      <c r="OT300" s="759" t="n"/>
      <c r="OU300" s="759" t="n"/>
    </row>
    <row r="301">
      <c r="A301" s="0" t="n">
        <v>34</v>
      </c>
      <c r="B301" s="0" t="n">
        <v>464</v>
      </c>
      <c r="C301" s="0" t="inlineStr">
        <is>
          <t>가</t>
        </is>
      </c>
      <c r="D301" s="0" t="inlineStr">
        <is>
          <t>경희대</t>
        </is>
      </c>
      <c r="E301" s="232" t="inlineStr">
        <is>
          <t>한국어학과</t>
        </is>
      </c>
      <c r="F301" s="0" t="inlineStr">
        <is>
          <t>통합</t>
        </is>
      </c>
      <c r="G301" s="0" t="n">
        <v>2</v>
      </c>
      <c r="H301" s="0" t="n">
        <v>382.541</v>
      </c>
      <c r="I301" s="0" t="n">
        <v>380.84</v>
      </c>
      <c r="J301" s="0" t="n">
        <v>378.333</v>
      </c>
      <c r="K301" s="0" t="n">
        <v>376.339</v>
      </c>
      <c r="L301" s="0" t="n">
        <v>372.193</v>
      </c>
      <c r="M301" s="233" t="inlineStr">
        <is>
          <t>표점</t>
        </is>
      </c>
      <c r="N301" s="233" t="inlineStr">
        <is>
          <t>변표</t>
        </is>
      </c>
      <c r="O301" s="3" t="inlineStr">
        <is>
          <t>가234</t>
        </is>
      </c>
      <c r="BM301" s="759" t="n"/>
      <c r="BN301" s="759" t="n"/>
      <c r="BO301" s="759" t="n"/>
      <c r="BP301" s="759" t="n"/>
      <c r="BQ301" s="759" t="n"/>
      <c r="BR301" s="759" t="n"/>
      <c r="BS301" s="759" t="n"/>
      <c r="BT301" s="759" t="n"/>
      <c r="BU301" s="759" t="n"/>
      <c r="BV301" s="759" t="n"/>
      <c r="BW301" s="759" t="n"/>
      <c r="BX301" s="759" t="n"/>
      <c r="BY301" s="759" t="n"/>
      <c r="BZ301" s="759" t="n"/>
      <c r="CA301" s="759" t="n"/>
      <c r="ER301" s="759" t="n"/>
      <c r="ES301" s="759" t="n"/>
      <c r="ET301" s="759" t="n"/>
      <c r="EU301" s="759" t="n"/>
      <c r="EV301" s="759" t="n"/>
      <c r="EW301" s="759" t="n"/>
      <c r="EX301" s="759" t="n"/>
      <c r="EY301" s="759" t="n"/>
      <c r="EZ301" s="759" t="n"/>
      <c r="FA301" s="759" t="n"/>
      <c r="FB301" s="759" t="n"/>
      <c r="FC301" s="759" t="n"/>
      <c r="FD301" s="759" t="n"/>
      <c r="FE301" s="759" t="n"/>
      <c r="FF301" s="759" t="n"/>
      <c r="HW301" s="759" t="n"/>
      <c r="HX301" s="759" t="n"/>
      <c r="HY301" s="759" t="n"/>
      <c r="HZ301" s="759" t="n"/>
      <c r="IA301" s="759" t="n"/>
      <c r="IB301" s="759" t="n"/>
      <c r="IC301" s="759" t="n"/>
      <c r="ID301" s="759" t="n"/>
      <c r="IE301" s="759" t="n"/>
      <c r="IF301" s="759" t="n"/>
      <c r="IG301" s="759" t="n"/>
      <c r="IH301" s="759" t="n"/>
      <c r="II301" s="759" t="n"/>
      <c r="IJ301" s="759" t="n"/>
      <c r="IK301" s="759" t="n"/>
      <c r="LB301" s="759" t="n"/>
      <c r="LC301" s="759" t="n"/>
      <c r="LD301" s="759" t="n"/>
      <c r="LE301" s="759" t="n"/>
      <c r="LF301" s="759" t="n"/>
      <c r="LG301" s="759" t="n"/>
      <c r="LH301" s="759" t="n"/>
      <c r="LI301" s="759" t="n"/>
      <c r="LJ301" s="759" t="n"/>
      <c r="LK301" s="759" t="n"/>
      <c r="LL301" s="759" t="n"/>
      <c r="LM301" s="759" t="n"/>
      <c r="LN301" s="759" t="n"/>
      <c r="LO301" s="759" t="n"/>
      <c r="LP301" s="759" t="n"/>
      <c r="OG301" s="759" t="n"/>
      <c r="OH301" s="759" t="n"/>
      <c r="OI301" s="759" t="n"/>
      <c r="OJ301" s="759" t="n"/>
      <c r="OK301" s="759" t="n"/>
      <c r="OL301" s="759" t="n"/>
      <c r="OM301" s="759" t="n"/>
      <c r="ON301" s="759" t="n"/>
      <c r="OO301" s="759" t="n"/>
      <c r="OP301" s="759" t="n"/>
      <c r="OQ301" s="759" t="n"/>
      <c r="OR301" s="759" t="n"/>
      <c r="OS301" s="759" t="n"/>
      <c r="OT301" s="759" t="n"/>
      <c r="OU301" s="759" t="n"/>
    </row>
    <row r="302">
      <c r="A302" s="0" t="n">
        <v>34</v>
      </c>
      <c r="B302" s="0" t="n">
        <v>459</v>
      </c>
      <c r="C302" s="0" t="inlineStr">
        <is>
          <t>가</t>
        </is>
      </c>
      <c r="D302" s="0" t="inlineStr">
        <is>
          <t>경희대</t>
        </is>
      </c>
      <c r="E302" s="232" t="inlineStr">
        <is>
          <t>프랑스어학과</t>
        </is>
      </c>
      <c r="F302" s="0" t="inlineStr">
        <is>
          <t>통합</t>
        </is>
      </c>
      <c r="G302" s="0" t="n">
        <v>2</v>
      </c>
      <c r="H302" s="0" t="n">
        <v>382.421</v>
      </c>
      <c r="I302" s="0" t="n">
        <v>380.765</v>
      </c>
      <c r="J302" s="0" t="n">
        <v>378.147</v>
      </c>
      <c r="K302" s="0" t="n">
        <v>376.058</v>
      </c>
      <c r="L302" s="0" t="n">
        <v>372.007</v>
      </c>
      <c r="M302" s="233" t="inlineStr">
        <is>
          <t>표점</t>
        </is>
      </c>
      <c r="N302" s="233" t="inlineStr">
        <is>
          <t>변표</t>
        </is>
      </c>
      <c r="O302" s="3" t="inlineStr">
        <is>
          <t>가235</t>
        </is>
      </c>
      <c r="BM302" s="759" t="n"/>
      <c r="BN302" s="759" t="n"/>
      <c r="BO302" s="759" t="n"/>
      <c r="BP302" s="759" t="n"/>
      <c r="BQ302" s="759" t="n"/>
      <c r="BR302" s="759" t="n"/>
      <c r="BS302" s="759" t="n"/>
      <c r="BT302" s="759" t="n"/>
      <c r="BU302" s="759" t="n"/>
      <c r="BV302" s="759" t="n"/>
      <c r="BW302" s="759" t="n"/>
      <c r="BX302" s="759" t="n"/>
      <c r="BY302" s="759" t="n"/>
      <c r="BZ302" s="759" t="n"/>
      <c r="CA302" s="759" t="n"/>
      <c r="ER302" s="759" t="n"/>
      <c r="ES302" s="759" t="n"/>
      <c r="ET302" s="759" t="n"/>
      <c r="EU302" s="759" t="n"/>
      <c r="EV302" s="759" t="n"/>
      <c r="EW302" s="759" t="n"/>
      <c r="EX302" s="759" t="n"/>
      <c r="EY302" s="759" t="n"/>
      <c r="EZ302" s="759" t="n"/>
      <c r="FA302" s="759" t="n"/>
      <c r="FB302" s="759" t="n"/>
      <c r="FC302" s="759" t="n"/>
      <c r="FD302" s="759" t="n"/>
      <c r="FE302" s="759" t="n"/>
      <c r="FF302" s="759" t="n"/>
      <c r="HW302" s="759" t="n"/>
      <c r="HX302" s="759" t="n"/>
      <c r="HY302" s="759" t="n"/>
      <c r="HZ302" s="759" t="n"/>
      <c r="IA302" s="759" t="n"/>
      <c r="IB302" s="759" t="n"/>
      <c r="IC302" s="759" t="n"/>
      <c r="ID302" s="759" t="n"/>
      <c r="IE302" s="759" t="n"/>
      <c r="IF302" s="759" t="n"/>
      <c r="IG302" s="759" t="n"/>
      <c r="IH302" s="759" t="n"/>
      <c r="II302" s="759" t="n"/>
      <c r="IJ302" s="759" t="n"/>
      <c r="IK302" s="759" t="n"/>
      <c r="LB302" s="759" t="n"/>
      <c r="LC302" s="759" t="n"/>
      <c r="LD302" s="759" t="n"/>
      <c r="LE302" s="759" t="n"/>
      <c r="LF302" s="759" t="n"/>
      <c r="LG302" s="759" t="n"/>
      <c r="LH302" s="759" t="n"/>
      <c r="LI302" s="759" t="n"/>
      <c r="LJ302" s="759" t="n"/>
      <c r="LK302" s="759" t="n"/>
      <c r="LL302" s="759" t="n"/>
      <c r="LM302" s="759" t="n"/>
      <c r="LN302" s="759" t="n"/>
      <c r="LO302" s="759" t="n"/>
      <c r="LP302" s="759" t="n"/>
      <c r="OG302" s="759" t="n"/>
      <c r="OH302" s="759" t="n"/>
      <c r="OI302" s="759" t="n"/>
      <c r="OJ302" s="759" t="n"/>
      <c r="OK302" s="759" t="n"/>
      <c r="OL302" s="759" t="n"/>
      <c r="OM302" s="759" t="n"/>
      <c r="ON302" s="759" t="n"/>
      <c r="OO302" s="759" t="n"/>
      <c r="OP302" s="759" t="n"/>
      <c r="OQ302" s="759" t="n"/>
      <c r="OR302" s="759" t="n"/>
      <c r="OS302" s="759" t="n"/>
      <c r="OT302" s="759" t="n"/>
      <c r="OU302" s="759" t="n"/>
    </row>
    <row r="303">
      <c r="A303" s="0" t="n">
        <v>34</v>
      </c>
      <c r="B303" s="0" t="n">
        <v>461</v>
      </c>
      <c r="C303" s="0" t="inlineStr">
        <is>
          <t>가</t>
        </is>
      </c>
      <c r="D303" s="0" t="inlineStr">
        <is>
          <t>경희대</t>
        </is>
      </c>
      <c r="E303" s="232" t="inlineStr">
        <is>
          <t>러시아어학과</t>
        </is>
      </c>
      <c r="F303" s="0" t="inlineStr">
        <is>
          <t>통합</t>
        </is>
      </c>
      <c r="G303" s="0" t="n">
        <v>2</v>
      </c>
      <c r="H303" s="0" t="n">
        <v>382.421</v>
      </c>
      <c r="I303" s="0" t="n">
        <v>380.765</v>
      </c>
      <c r="J303" s="0" t="n">
        <v>378.147</v>
      </c>
      <c r="K303" s="0" t="n">
        <v>376.058</v>
      </c>
      <c r="L303" s="0" t="n">
        <v>372.007</v>
      </c>
      <c r="M303" s="233" t="inlineStr">
        <is>
          <t>표점</t>
        </is>
      </c>
      <c r="N303" s="233" t="inlineStr">
        <is>
          <t>변표</t>
        </is>
      </c>
      <c r="O303" s="3" t="inlineStr">
        <is>
          <t>가236</t>
        </is>
      </c>
      <c r="BM303" s="759" t="n"/>
      <c r="BN303" s="759" t="n"/>
      <c r="BO303" s="759" t="n"/>
      <c r="BP303" s="759" t="n"/>
      <c r="BQ303" s="759" t="n"/>
      <c r="BR303" s="759" t="n"/>
      <c r="BS303" s="759" t="n"/>
      <c r="BT303" s="759" t="n"/>
      <c r="BU303" s="759" t="n"/>
      <c r="BV303" s="759" t="n"/>
      <c r="BW303" s="759" t="n"/>
      <c r="BX303" s="759" t="n"/>
      <c r="BY303" s="759" t="n"/>
      <c r="BZ303" s="759" t="n"/>
      <c r="CA303" s="759" t="n"/>
      <c r="ER303" s="759" t="n"/>
      <c r="ES303" s="759" t="n"/>
      <c r="ET303" s="759" t="n"/>
      <c r="EU303" s="759" t="n"/>
      <c r="EV303" s="759" t="n"/>
      <c r="EW303" s="759" t="n"/>
      <c r="EX303" s="759" t="n"/>
      <c r="EY303" s="759" t="n"/>
      <c r="EZ303" s="759" t="n"/>
      <c r="FA303" s="759" t="n"/>
      <c r="FB303" s="759" t="n"/>
      <c r="FC303" s="759" t="n"/>
      <c r="FD303" s="759" t="n"/>
      <c r="FE303" s="759" t="n"/>
      <c r="FF303" s="759" t="n"/>
      <c r="HW303" s="759" t="n"/>
      <c r="HX303" s="759" t="n"/>
      <c r="HY303" s="759" t="n"/>
      <c r="HZ303" s="759" t="n"/>
      <c r="IA303" s="759" t="n"/>
      <c r="IB303" s="759" t="n"/>
      <c r="IC303" s="759" t="n"/>
      <c r="ID303" s="759" t="n"/>
      <c r="IE303" s="759" t="n"/>
      <c r="IF303" s="759" t="n"/>
      <c r="IG303" s="759" t="n"/>
      <c r="IH303" s="759" t="n"/>
      <c r="II303" s="759" t="n"/>
      <c r="IJ303" s="759" t="n"/>
      <c r="IK303" s="759" t="n"/>
      <c r="LB303" s="759" t="n"/>
      <c r="LC303" s="759" t="n"/>
      <c r="LD303" s="759" t="n"/>
      <c r="LE303" s="759" t="n"/>
      <c r="LF303" s="759" t="n"/>
      <c r="LG303" s="759" t="n"/>
      <c r="LH303" s="759" t="n"/>
      <c r="LI303" s="759" t="n"/>
      <c r="LJ303" s="759" t="n"/>
      <c r="LK303" s="759" t="n"/>
      <c r="LL303" s="759" t="n"/>
      <c r="LM303" s="759" t="n"/>
      <c r="LN303" s="759" t="n"/>
      <c r="LO303" s="759" t="n"/>
      <c r="LP303" s="759" t="n"/>
      <c r="OG303" s="759" t="n"/>
      <c r="OH303" s="759" t="n"/>
      <c r="OI303" s="759" t="n"/>
      <c r="OJ303" s="759" t="n"/>
      <c r="OK303" s="759" t="n"/>
      <c r="OL303" s="759" t="n"/>
      <c r="OM303" s="759" t="n"/>
      <c r="ON303" s="759" t="n"/>
      <c r="OO303" s="759" t="n"/>
      <c r="OP303" s="759" t="n"/>
      <c r="OQ303" s="759" t="n"/>
      <c r="OR303" s="759" t="n"/>
      <c r="OS303" s="759" t="n"/>
      <c r="OT303" s="759" t="n"/>
      <c r="OU303" s="759" t="n"/>
    </row>
    <row r="304">
      <c r="A304" s="0" t="n">
        <v>42</v>
      </c>
      <c r="B304" s="0" t="n">
        <v>467</v>
      </c>
      <c r="C304" s="0" t="inlineStr">
        <is>
          <t>가</t>
        </is>
      </c>
      <c r="D304" s="0" t="inlineStr">
        <is>
          <t>서울시립대</t>
        </is>
      </c>
      <c r="E304" s="232" t="inlineStr">
        <is>
          <t>자유전공학부(자연)</t>
        </is>
      </c>
      <c r="F304" s="0" t="inlineStr">
        <is>
          <t>자연</t>
        </is>
      </c>
      <c r="G304" s="0" t="n">
        <v>2</v>
      </c>
      <c r="H304" s="0" t="n">
        <v>924.135</v>
      </c>
      <c r="I304" s="0" t="n">
        <v>921.686</v>
      </c>
      <c r="J304" s="0" t="n">
        <v>919.436</v>
      </c>
      <c r="K304" s="0" t="n">
        <v>915.963</v>
      </c>
      <c r="L304" s="0" t="n">
        <v>910.874</v>
      </c>
      <c r="M304" s="233" t="inlineStr">
        <is>
          <t>표점/만점</t>
        </is>
      </c>
      <c r="N304" s="233" t="inlineStr">
        <is>
          <t>변표/만점</t>
        </is>
      </c>
      <c r="O304" s="3" t="inlineStr">
        <is>
          <t>가237</t>
        </is>
      </c>
      <c r="BM304" s="759" t="n"/>
      <c r="BN304" s="759" t="n"/>
      <c r="BO304" s="759" t="n"/>
      <c r="BP304" s="759" t="n"/>
      <c r="BQ304" s="759" t="n"/>
      <c r="BR304" s="759" t="n"/>
      <c r="BS304" s="759" t="n"/>
      <c r="BT304" s="759" t="n"/>
      <c r="BU304" s="759" t="n"/>
      <c r="BV304" s="759" t="n"/>
      <c r="BW304" s="759" t="n"/>
      <c r="BX304" s="759" t="n"/>
      <c r="BY304" s="759" t="n"/>
      <c r="BZ304" s="759" t="n"/>
      <c r="CA304" s="759" t="n"/>
      <c r="ER304" s="759" t="n"/>
      <c r="ES304" s="759" t="n"/>
      <c r="ET304" s="759" t="n"/>
      <c r="EU304" s="759" t="n"/>
      <c r="EV304" s="759" t="n"/>
      <c r="EW304" s="759" t="n"/>
      <c r="EX304" s="759" t="n"/>
      <c r="EY304" s="759" t="n"/>
      <c r="EZ304" s="759" t="n"/>
      <c r="FA304" s="759" t="n"/>
      <c r="FB304" s="759" t="n"/>
      <c r="FC304" s="759" t="n"/>
      <c r="FD304" s="759" t="n"/>
      <c r="FE304" s="759" t="n"/>
      <c r="FF304" s="759" t="n"/>
      <c r="HW304" s="759" t="n"/>
      <c r="HX304" s="759" t="n"/>
      <c r="HY304" s="759" t="n"/>
      <c r="HZ304" s="759" t="n"/>
      <c r="IA304" s="759" t="n"/>
      <c r="IB304" s="759" t="n"/>
      <c r="IC304" s="759" t="n"/>
      <c r="ID304" s="759" t="n"/>
      <c r="IE304" s="759" t="n"/>
      <c r="IF304" s="759" t="n"/>
      <c r="IG304" s="759" t="n"/>
      <c r="IH304" s="759" t="n"/>
      <c r="II304" s="759" t="n"/>
      <c r="IJ304" s="759" t="n"/>
      <c r="IK304" s="759" t="n"/>
      <c r="LB304" s="759" t="n"/>
      <c r="LC304" s="759" t="n"/>
      <c r="LD304" s="759" t="n"/>
      <c r="LE304" s="759" t="n"/>
      <c r="LF304" s="759" t="n"/>
      <c r="LG304" s="759" t="n"/>
      <c r="LH304" s="759" t="n"/>
      <c r="LI304" s="759" t="n"/>
      <c r="LJ304" s="759" t="n"/>
      <c r="LK304" s="759" t="n"/>
      <c r="LL304" s="759" t="n"/>
      <c r="LM304" s="759" t="n"/>
      <c r="LN304" s="759" t="n"/>
      <c r="LO304" s="759" t="n"/>
      <c r="LP304" s="759" t="n"/>
      <c r="OG304" s="759" t="n"/>
      <c r="OH304" s="759" t="n"/>
      <c r="OI304" s="759" t="n"/>
      <c r="OJ304" s="759" t="n"/>
      <c r="OK304" s="759" t="n"/>
      <c r="OL304" s="759" t="n"/>
      <c r="OM304" s="759" t="n"/>
      <c r="ON304" s="759" t="n"/>
      <c r="OO304" s="759" t="n"/>
      <c r="OP304" s="759" t="n"/>
      <c r="OQ304" s="759" t="n"/>
      <c r="OR304" s="759" t="n"/>
      <c r="OS304" s="759" t="n"/>
      <c r="OT304" s="759" t="n"/>
      <c r="OU304" s="759" t="n"/>
    </row>
    <row r="305">
      <c r="A305" s="0" t="n">
        <v>44</v>
      </c>
      <c r="B305" s="0" t="n">
        <v>470</v>
      </c>
      <c r="C305" s="0" t="inlineStr">
        <is>
          <t>가</t>
        </is>
      </c>
      <c r="D305" s="0" t="inlineStr">
        <is>
          <t>서울시립대</t>
        </is>
      </c>
      <c r="E305" s="232" t="inlineStr">
        <is>
          <t>인공지능학과</t>
        </is>
      </c>
      <c r="F305" s="0" t="inlineStr">
        <is>
          <t>자연</t>
        </is>
      </c>
      <c r="G305" s="0" t="n">
        <v>2</v>
      </c>
      <c r="H305" s="0" t="n">
        <v>916.842</v>
      </c>
      <c r="I305" s="0" t="n">
        <v>913.937</v>
      </c>
      <c r="J305" s="0" t="n">
        <v>911.676</v>
      </c>
      <c r="K305" s="0" t="n">
        <v>907.511</v>
      </c>
      <c r="L305" s="0" t="n">
        <v>900.545</v>
      </c>
      <c r="M305" s="233" t="inlineStr">
        <is>
          <t>표점/만점</t>
        </is>
      </c>
      <c r="N305" s="233" t="inlineStr">
        <is>
          <t>변표/만점</t>
        </is>
      </c>
      <c r="O305" s="3" t="inlineStr">
        <is>
          <t>가238</t>
        </is>
      </c>
      <c r="BM305" s="759" t="n"/>
      <c r="BN305" s="759" t="n"/>
      <c r="BO305" s="759" t="n"/>
      <c r="BP305" s="759" t="n"/>
      <c r="BQ305" s="759" t="n"/>
      <c r="BR305" s="759" t="n"/>
      <c r="BS305" s="759" t="n"/>
      <c r="BT305" s="759" t="n"/>
      <c r="BU305" s="759" t="n"/>
      <c r="BV305" s="759" t="n"/>
      <c r="BW305" s="759" t="n"/>
      <c r="BX305" s="759" t="n"/>
      <c r="BY305" s="759" t="n"/>
      <c r="BZ305" s="759" t="n"/>
      <c r="CA305" s="759" t="n"/>
      <c r="ER305" s="759" t="n"/>
      <c r="ES305" s="759" t="n"/>
      <c r="ET305" s="759" t="n"/>
      <c r="EU305" s="759" t="n"/>
      <c r="EV305" s="759" t="n"/>
      <c r="EW305" s="759" t="n"/>
      <c r="EX305" s="759" t="n"/>
      <c r="EY305" s="759" t="n"/>
      <c r="EZ305" s="759" t="n"/>
      <c r="FA305" s="759" t="n"/>
      <c r="FB305" s="759" t="n"/>
      <c r="FC305" s="759" t="n"/>
      <c r="FD305" s="759" t="n"/>
      <c r="FE305" s="759" t="n"/>
      <c r="FF305" s="759" t="n"/>
      <c r="HW305" s="759" t="n"/>
      <c r="HX305" s="759" t="n"/>
      <c r="HY305" s="759" t="n"/>
      <c r="HZ305" s="759" t="n"/>
      <c r="IA305" s="759" t="n"/>
      <c r="IB305" s="759" t="n"/>
      <c r="IC305" s="759" t="n"/>
      <c r="ID305" s="759" t="n"/>
      <c r="IE305" s="759" t="n"/>
      <c r="IF305" s="759" t="n"/>
      <c r="IG305" s="759" t="n"/>
      <c r="IH305" s="759" t="n"/>
      <c r="II305" s="759" t="n"/>
      <c r="IJ305" s="759" t="n"/>
      <c r="IK305" s="759" t="n"/>
      <c r="LB305" s="759" t="n"/>
      <c r="LC305" s="759" t="n"/>
      <c r="LD305" s="759" t="n"/>
      <c r="LE305" s="759" t="n"/>
      <c r="LF305" s="759" t="n"/>
      <c r="LG305" s="759" t="n"/>
      <c r="LH305" s="759" t="n"/>
      <c r="LI305" s="759" t="n"/>
      <c r="LJ305" s="759" t="n"/>
      <c r="LK305" s="759" t="n"/>
      <c r="LL305" s="759" t="n"/>
      <c r="LM305" s="759" t="n"/>
      <c r="LN305" s="759" t="n"/>
      <c r="LO305" s="759" t="n"/>
      <c r="LP305" s="759" t="n"/>
      <c r="OG305" s="759" t="n"/>
      <c r="OH305" s="759" t="n"/>
      <c r="OI305" s="759" t="n"/>
      <c r="OJ305" s="759" t="n"/>
      <c r="OK305" s="759" t="n"/>
      <c r="OL305" s="759" t="n"/>
      <c r="OM305" s="759" t="n"/>
      <c r="ON305" s="759" t="n"/>
      <c r="OO305" s="759" t="n"/>
      <c r="OP305" s="759" t="n"/>
      <c r="OQ305" s="759" t="n"/>
      <c r="OR305" s="759" t="n"/>
      <c r="OS305" s="759" t="n"/>
      <c r="OT305" s="759" t="n"/>
      <c r="OU305" s="759" t="n"/>
    </row>
    <row r="306">
      <c r="A306" s="0" t="n">
        <v>44</v>
      </c>
      <c r="B306" s="0" t="n">
        <v>473</v>
      </c>
      <c r="C306" s="0" t="inlineStr">
        <is>
          <t>가</t>
        </is>
      </c>
      <c r="D306" s="0" t="inlineStr">
        <is>
          <t>서울시립대</t>
        </is>
      </c>
      <c r="E306" s="232" t="inlineStr">
        <is>
          <t>첨단융합학부 지능형반도체전공</t>
        </is>
      </c>
      <c r="F306" s="0" t="inlineStr">
        <is>
          <t>자연</t>
        </is>
      </c>
      <c r="G306" s="0" t="n">
        <v>2</v>
      </c>
      <c r="H306" s="0" t="n">
        <v>915.056</v>
      </c>
      <c r="I306" s="0" t="n">
        <v>912.372</v>
      </c>
      <c r="J306" s="0" t="n">
        <v>909.643</v>
      </c>
      <c r="K306" s="0" t="n">
        <v>904.921</v>
      </c>
      <c r="L306" s="0" t="n">
        <v>898.877</v>
      </c>
      <c r="M306" s="233" t="inlineStr">
        <is>
          <t>표점/만점</t>
        </is>
      </c>
      <c r="N306" s="233" t="inlineStr">
        <is>
          <t>변표/만점</t>
        </is>
      </c>
      <c r="O306" s="3" t="inlineStr">
        <is>
          <t>가239</t>
        </is>
      </c>
      <c r="BM306" s="759" t="n"/>
      <c r="BN306" s="759" t="n"/>
      <c r="BO306" s="759" t="n"/>
      <c r="BP306" s="759" t="n"/>
      <c r="BQ306" s="759" t="n"/>
      <c r="BR306" s="759" t="n"/>
      <c r="BS306" s="759" t="n"/>
      <c r="BT306" s="759" t="n"/>
      <c r="BU306" s="759" t="n"/>
      <c r="BV306" s="759" t="n"/>
      <c r="BW306" s="759" t="n"/>
      <c r="BX306" s="759" t="n"/>
      <c r="BY306" s="759" t="n"/>
      <c r="BZ306" s="759" t="n"/>
      <c r="CA306" s="759" t="n"/>
      <c r="ER306" s="759" t="n"/>
      <c r="ES306" s="759" t="n"/>
      <c r="ET306" s="759" t="n"/>
      <c r="EU306" s="759" t="n"/>
      <c r="EV306" s="759" t="n"/>
      <c r="EW306" s="759" t="n"/>
      <c r="EX306" s="759" t="n"/>
      <c r="EY306" s="759" t="n"/>
      <c r="EZ306" s="759" t="n"/>
      <c r="FA306" s="759" t="n"/>
      <c r="FB306" s="759" t="n"/>
      <c r="FC306" s="759" t="n"/>
      <c r="FD306" s="759" t="n"/>
      <c r="FE306" s="759" t="n"/>
      <c r="FF306" s="759" t="n"/>
      <c r="HW306" s="759" t="n"/>
      <c r="HX306" s="759" t="n"/>
      <c r="HY306" s="759" t="n"/>
      <c r="HZ306" s="759" t="n"/>
      <c r="IA306" s="759" t="n"/>
      <c r="IB306" s="759" t="n"/>
      <c r="IC306" s="759" t="n"/>
      <c r="ID306" s="759" t="n"/>
      <c r="IE306" s="759" t="n"/>
      <c r="IF306" s="759" t="n"/>
      <c r="IG306" s="759" t="n"/>
      <c r="IH306" s="759" t="n"/>
      <c r="II306" s="759" t="n"/>
      <c r="IJ306" s="759" t="n"/>
      <c r="IK306" s="759" t="n"/>
      <c r="LB306" s="759" t="n"/>
      <c r="LC306" s="759" t="n"/>
      <c r="LD306" s="759" t="n"/>
      <c r="LE306" s="759" t="n"/>
      <c r="LF306" s="759" t="n"/>
      <c r="LG306" s="759" t="n"/>
      <c r="LH306" s="759" t="n"/>
      <c r="LI306" s="759" t="n"/>
      <c r="LJ306" s="759" t="n"/>
      <c r="LK306" s="759" t="n"/>
      <c r="LL306" s="759" t="n"/>
      <c r="LM306" s="759" t="n"/>
      <c r="LN306" s="759" t="n"/>
      <c r="LO306" s="759" t="n"/>
      <c r="LP306" s="759" t="n"/>
      <c r="OG306" s="759" t="n"/>
      <c r="OH306" s="759" t="n"/>
      <c r="OI306" s="759" t="n"/>
      <c r="OJ306" s="759" t="n"/>
      <c r="OK306" s="759" t="n"/>
      <c r="OL306" s="759" t="n"/>
      <c r="OM306" s="759" t="n"/>
      <c r="ON306" s="759" t="n"/>
      <c r="OO306" s="759" t="n"/>
      <c r="OP306" s="759" t="n"/>
      <c r="OQ306" s="759" t="n"/>
      <c r="OR306" s="759" t="n"/>
      <c r="OS306" s="759" t="n"/>
      <c r="OT306" s="759" t="n"/>
      <c r="OU306" s="759" t="n"/>
    </row>
    <row r="307">
      <c r="A307" s="0" t="n">
        <v>42</v>
      </c>
      <c r="B307" s="0" t="n">
        <v>492</v>
      </c>
      <c r="C307" s="0" t="inlineStr">
        <is>
          <t>가</t>
        </is>
      </c>
      <c r="D307" s="0" t="inlineStr">
        <is>
          <t>서울시립대</t>
        </is>
      </c>
      <c r="E307" s="232" t="inlineStr">
        <is>
          <t>자유전공학부(인문)</t>
        </is>
      </c>
      <c r="F307" s="0" t="inlineStr">
        <is>
          <t>통합</t>
        </is>
      </c>
      <c r="G307" s="0" t="n">
        <v>2</v>
      </c>
      <c r="H307" s="0" t="n">
        <v>925.592</v>
      </c>
      <c r="I307" s="0" t="n">
        <v>923.159</v>
      </c>
      <c r="J307" s="0" t="n">
        <v>921.648</v>
      </c>
      <c r="K307" s="0" t="n">
        <v>918.221</v>
      </c>
      <c r="L307" s="0" t="n">
        <v>912.442</v>
      </c>
      <c r="M307" s="233" t="inlineStr">
        <is>
          <t>표점/만점</t>
        </is>
      </c>
      <c r="N307" s="233" t="inlineStr">
        <is>
          <t>변표/만점</t>
        </is>
      </c>
      <c r="O307" s="3" t="inlineStr">
        <is>
          <t>가240</t>
        </is>
      </c>
      <c r="BM307" s="759" t="n"/>
      <c r="BN307" s="759" t="n"/>
      <c r="BO307" s="759" t="n"/>
      <c r="BP307" s="759" t="n"/>
      <c r="BQ307" s="759" t="n"/>
      <c r="BR307" s="759" t="n"/>
      <c r="BS307" s="759" t="n"/>
      <c r="BT307" s="759" t="n"/>
      <c r="BU307" s="759" t="n"/>
      <c r="BV307" s="759" t="n"/>
      <c r="BW307" s="759" t="n"/>
      <c r="BX307" s="759" t="n"/>
      <c r="BY307" s="759" t="n"/>
      <c r="BZ307" s="759" t="n"/>
      <c r="CA307" s="759" t="n"/>
      <c r="ER307" s="759" t="n"/>
      <c r="ES307" s="759" t="n"/>
      <c r="ET307" s="759" t="n"/>
      <c r="EU307" s="759" t="n"/>
      <c r="EV307" s="759" t="n"/>
      <c r="EW307" s="759" t="n"/>
      <c r="EX307" s="759" t="n"/>
      <c r="EY307" s="759" t="n"/>
      <c r="EZ307" s="759" t="n"/>
      <c r="FA307" s="759" t="n"/>
      <c r="FB307" s="759" t="n"/>
      <c r="FC307" s="759" t="n"/>
      <c r="FD307" s="759" t="n"/>
      <c r="FE307" s="759" t="n"/>
      <c r="FF307" s="759" t="n"/>
      <c r="HW307" s="759" t="n"/>
      <c r="HX307" s="759" t="n"/>
      <c r="HY307" s="759" t="n"/>
      <c r="HZ307" s="759" t="n"/>
      <c r="IA307" s="759" t="n"/>
      <c r="IB307" s="759" t="n"/>
      <c r="IC307" s="759" t="n"/>
      <c r="ID307" s="759" t="n"/>
      <c r="IE307" s="759" t="n"/>
      <c r="IF307" s="759" t="n"/>
      <c r="IG307" s="759" t="n"/>
      <c r="IH307" s="759" t="n"/>
      <c r="II307" s="759" t="n"/>
      <c r="IJ307" s="759" t="n"/>
      <c r="IK307" s="759" t="n"/>
      <c r="LB307" s="759" t="n"/>
      <c r="LC307" s="759" t="n"/>
      <c r="LD307" s="759" t="n"/>
      <c r="LE307" s="759" t="n"/>
      <c r="LF307" s="759" t="n"/>
      <c r="LG307" s="759" t="n"/>
      <c r="LH307" s="759" t="n"/>
      <c r="LI307" s="759" t="n"/>
      <c r="LJ307" s="759" t="n"/>
      <c r="LK307" s="759" t="n"/>
      <c r="LL307" s="759" t="n"/>
      <c r="LM307" s="759" t="n"/>
      <c r="LN307" s="759" t="n"/>
      <c r="LO307" s="759" t="n"/>
      <c r="LP307" s="759" t="n"/>
      <c r="OG307" s="759" t="n"/>
      <c r="OH307" s="759" t="n"/>
      <c r="OI307" s="759" t="n"/>
      <c r="OJ307" s="759" t="n"/>
      <c r="OK307" s="759" t="n"/>
      <c r="OL307" s="759" t="n"/>
      <c r="OM307" s="759" t="n"/>
      <c r="ON307" s="759" t="n"/>
      <c r="OO307" s="759" t="n"/>
      <c r="OP307" s="759" t="n"/>
      <c r="OQ307" s="759" t="n"/>
      <c r="OR307" s="759" t="n"/>
      <c r="OS307" s="759" t="n"/>
      <c r="OT307" s="759" t="n"/>
      <c r="OU307" s="759" t="n"/>
    </row>
    <row r="308">
      <c r="A308" s="0" t="n">
        <v>41</v>
      </c>
      <c r="B308" s="0" t="n">
        <v>496</v>
      </c>
      <c r="C308" s="0" t="inlineStr">
        <is>
          <t>가</t>
        </is>
      </c>
      <c r="D308" s="0" t="inlineStr">
        <is>
          <t>서울시립대</t>
        </is>
      </c>
      <c r="E308" s="232" t="inlineStr">
        <is>
          <t>도시행정학과</t>
        </is>
      </c>
      <c r="F308" s="0" t="inlineStr">
        <is>
          <t>통합</t>
        </is>
      </c>
      <c r="G308" s="0" t="n">
        <v>2</v>
      </c>
      <c r="H308" s="0" t="n">
        <v>916.14</v>
      </c>
      <c r="I308" s="0" t="n">
        <v>914.5890000000001</v>
      </c>
      <c r="J308" s="0" t="n">
        <v>911.521</v>
      </c>
      <c r="K308" s="0" t="n">
        <v>906.3869999999999</v>
      </c>
      <c r="L308" s="0" t="n">
        <v>901.372</v>
      </c>
      <c r="M308" s="233" t="inlineStr">
        <is>
          <t>표점/만점</t>
        </is>
      </c>
      <c r="N308" s="233" t="inlineStr">
        <is>
          <t>변표/만점</t>
        </is>
      </c>
      <c r="O308" s="3" t="inlineStr">
        <is>
          <t>가241</t>
        </is>
      </c>
      <c r="BM308" s="759" t="n"/>
      <c r="BN308" s="759" t="n"/>
      <c r="BO308" s="759" t="n"/>
      <c r="BP308" s="759" t="n"/>
      <c r="BQ308" s="759" t="n"/>
      <c r="BR308" s="759" t="n"/>
      <c r="BS308" s="759" t="n"/>
      <c r="BT308" s="759" t="n"/>
      <c r="BU308" s="759" t="n"/>
      <c r="BV308" s="759" t="n"/>
      <c r="BW308" s="759" t="n"/>
      <c r="BX308" s="759" t="n"/>
      <c r="BY308" s="759" t="n"/>
      <c r="BZ308" s="759" t="n"/>
      <c r="CA308" s="759" t="n"/>
      <c r="ER308" s="759" t="n"/>
      <c r="ES308" s="759" t="n"/>
      <c r="ET308" s="759" t="n"/>
      <c r="EU308" s="759" t="n"/>
      <c r="EV308" s="759" t="n"/>
      <c r="EW308" s="759" t="n"/>
      <c r="EX308" s="759" t="n"/>
      <c r="EY308" s="759" t="n"/>
      <c r="EZ308" s="759" t="n"/>
      <c r="FA308" s="759" t="n"/>
      <c r="FB308" s="759" t="n"/>
      <c r="FC308" s="759" t="n"/>
      <c r="FD308" s="759" t="n"/>
      <c r="FE308" s="759" t="n"/>
      <c r="FF308" s="759" t="n"/>
      <c r="HW308" s="759" t="n"/>
      <c r="HX308" s="759" t="n"/>
      <c r="HY308" s="759" t="n"/>
      <c r="HZ308" s="759" t="n"/>
      <c r="IA308" s="759" t="n"/>
      <c r="IB308" s="759" t="n"/>
      <c r="IC308" s="759" t="n"/>
      <c r="ID308" s="759" t="n"/>
      <c r="IE308" s="759" t="n"/>
      <c r="IF308" s="759" t="n"/>
      <c r="IG308" s="759" t="n"/>
      <c r="IH308" s="759" t="n"/>
      <c r="II308" s="759" t="n"/>
      <c r="IJ308" s="759" t="n"/>
      <c r="IK308" s="759" t="n"/>
      <c r="LB308" s="759" t="n"/>
      <c r="LC308" s="759" t="n"/>
      <c r="LD308" s="759" t="n"/>
      <c r="LE308" s="759" t="n"/>
      <c r="LF308" s="759" t="n"/>
      <c r="LG308" s="759" t="n"/>
      <c r="LH308" s="759" t="n"/>
      <c r="LI308" s="759" t="n"/>
      <c r="LJ308" s="759" t="n"/>
      <c r="LK308" s="759" t="n"/>
      <c r="LL308" s="759" t="n"/>
      <c r="LM308" s="759" t="n"/>
      <c r="LN308" s="759" t="n"/>
      <c r="LO308" s="759" t="n"/>
      <c r="LP308" s="759" t="n"/>
      <c r="OG308" s="759" t="n"/>
      <c r="OH308" s="759" t="n"/>
      <c r="OI308" s="759" t="n"/>
      <c r="OJ308" s="759" t="n"/>
      <c r="OK308" s="759" t="n"/>
      <c r="OL308" s="759" t="n"/>
      <c r="OM308" s="759" t="n"/>
      <c r="ON308" s="759" t="n"/>
      <c r="OO308" s="759" t="n"/>
      <c r="OP308" s="759" t="n"/>
      <c r="OQ308" s="759" t="n"/>
      <c r="OR308" s="759" t="n"/>
      <c r="OS308" s="759" t="n"/>
      <c r="OT308" s="759" t="n"/>
      <c r="OU308" s="759" t="n"/>
    </row>
    <row r="309">
      <c r="A309" s="0" t="n">
        <v>88</v>
      </c>
      <c r="B309" s="0" t="n">
        <v>509</v>
      </c>
      <c r="C309" s="0" t="inlineStr">
        <is>
          <t>가</t>
        </is>
      </c>
      <c r="D309" s="0" t="inlineStr">
        <is>
          <t>이화여대</t>
        </is>
      </c>
      <c r="E309" s="232" t="inlineStr">
        <is>
          <t>수학교육과</t>
        </is>
      </c>
      <c r="F309" s="0" t="inlineStr">
        <is>
          <t>자연</t>
        </is>
      </c>
      <c r="G309" s="0" t="n">
        <v>2</v>
      </c>
      <c r="H309" s="0" t="n">
        <v>934.8339999999999</v>
      </c>
      <c r="I309" s="0" t="n">
        <v>932.96</v>
      </c>
      <c r="J309" s="0" t="n">
        <v>929.946</v>
      </c>
      <c r="K309" s="0" t="n">
        <v>927.375</v>
      </c>
      <c r="L309" s="0" t="n">
        <v>923.5359999999999</v>
      </c>
      <c r="M309" s="233" t="inlineStr">
        <is>
          <t>표점/만점</t>
        </is>
      </c>
      <c r="N309" s="233" t="inlineStr">
        <is>
          <t>변표/만점</t>
        </is>
      </c>
      <c r="O309" s="3" t="inlineStr">
        <is>
          <t>가242</t>
        </is>
      </c>
      <c r="BM309" s="759" t="n"/>
      <c r="BN309" s="759" t="n"/>
      <c r="BO309" s="759" t="n"/>
      <c r="BP309" s="759" t="n"/>
      <c r="BQ309" s="759" t="n"/>
      <c r="BR309" s="759" t="n"/>
      <c r="BS309" s="759" t="n"/>
      <c r="BT309" s="759" t="n"/>
      <c r="BU309" s="759" t="n"/>
      <c r="BV309" s="759" t="n"/>
      <c r="BW309" s="759" t="n"/>
      <c r="BX309" s="759" t="n"/>
      <c r="BY309" s="759" t="n"/>
      <c r="BZ309" s="759" t="n"/>
      <c r="CA309" s="759" t="n"/>
      <c r="ER309" s="759" t="n"/>
      <c r="ES309" s="759" t="n"/>
      <c r="ET309" s="759" t="n"/>
      <c r="EU309" s="759" t="n"/>
      <c r="EV309" s="759" t="n"/>
      <c r="EW309" s="759" t="n"/>
      <c r="EX309" s="759" t="n"/>
      <c r="EY309" s="759" t="n"/>
      <c r="EZ309" s="759" t="n"/>
      <c r="FA309" s="759" t="n"/>
      <c r="FB309" s="759" t="n"/>
      <c r="FC309" s="759" t="n"/>
      <c r="FD309" s="759" t="n"/>
      <c r="FE309" s="759" t="n"/>
      <c r="FF309" s="759" t="n"/>
      <c r="HW309" s="759" t="n"/>
      <c r="HX309" s="759" t="n"/>
      <c r="HY309" s="759" t="n"/>
      <c r="HZ309" s="759" t="n"/>
      <c r="IA309" s="759" t="n"/>
      <c r="IB309" s="759" t="n"/>
      <c r="IC309" s="759" t="n"/>
      <c r="ID309" s="759" t="n"/>
      <c r="IE309" s="759" t="n"/>
      <c r="IF309" s="759" t="n"/>
      <c r="IG309" s="759" t="n"/>
      <c r="IH309" s="759" t="n"/>
      <c r="II309" s="759" t="n"/>
      <c r="IJ309" s="759" t="n"/>
      <c r="IK309" s="759" t="n"/>
      <c r="LB309" s="759" t="n"/>
      <c r="LC309" s="759" t="n"/>
      <c r="LD309" s="759" t="n"/>
      <c r="LE309" s="759" t="n"/>
      <c r="LF309" s="759" t="n"/>
      <c r="LG309" s="759" t="n"/>
      <c r="LH309" s="759" t="n"/>
      <c r="LI309" s="759" t="n"/>
      <c r="LJ309" s="759" t="n"/>
      <c r="LK309" s="759" t="n"/>
      <c r="LL309" s="759" t="n"/>
      <c r="LM309" s="759" t="n"/>
      <c r="LN309" s="759" t="n"/>
      <c r="LO309" s="759" t="n"/>
      <c r="LP309" s="759" t="n"/>
      <c r="OG309" s="759" t="n"/>
      <c r="OH309" s="759" t="n"/>
      <c r="OI309" s="759" t="n"/>
      <c r="OJ309" s="759" t="n"/>
      <c r="OK309" s="759" t="n"/>
      <c r="OL309" s="759" t="n"/>
      <c r="OM309" s="759" t="n"/>
      <c r="ON309" s="759" t="n"/>
      <c r="OO309" s="759" t="n"/>
      <c r="OP309" s="759" t="n"/>
      <c r="OQ309" s="759" t="n"/>
      <c r="OR309" s="759" t="n"/>
      <c r="OS309" s="759" t="n"/>
      <c r="OT309" s="759" t="n"/>
      <c r="OU309" s="759" t="n"/>
    </row>
    <row r="310">
      <c r="A310" s="0" t="n">
        <v>89</v>
      </c>
      <c r="B310" s="0" t="n">
        <v>517</v>
      </c>
      <c r="C310" s="0" t="inlineStr">
        <is>
          <t>가</t>
        </is>
      </c>
      <c r="D310" s="0" t="inlineStr">
        <is>
          <t>이화여대</t>
        </is>
      </c>
      <c r="E310" s="232" t="inlineStr">
        <is>
          <t>영어교육과</t>
        </is>
      </c>
      <c r="F310" s="0" t="inlineStr">
        <is>
          <t>통합</t>
        </is>
      </c>
      <c r="G310" s="0" t="n">
        <v>2</v>
      </c>
      <c r="H310" s="0" t="n">
        <v>926.216</v>
      </c>
      <c r="I310" s="0" t="n">
        <v>923.912</v>
      </c>
      <c r="J310" s="0" t="n">
        <v>922.046</v>
      </c>
      <c r="K310" s="0" t="n">
        <v>920.4</v>
      </c>
      <c r="L310" s="0" t="n">
        <v>917.966</v>
      </c>
      <c r="M310" s="233" t="inlineStr">
        <is>
          <t>표점/만점</t>
        </is>
      </c>
      <c r="N310" s="233" t="inlineStr">
        <is>
          <t>변표/만점</t>
        </is>
      </c>
      <c r="O310" s="3" t="inlineStr">
        <is>
          <t>가243</t>
        </is>
      </c>
      <c r="BM310" s="759" t="n"/>
      <c r="BN310" s="759" t="n"/>
      <c r="BO310" s="759" t="n"/>
      <c r="BP310" s="759" t="n"/>
      <c r="BQ310" s="759" t="n"/>
      <c r="BR310" s="759" t="n"/>
      <c r="BS310" s="759" t="n"/>
      <c r="BT310" s="759" t="n"/>
      <c r="BU310" s="759" t="n"/>
      <c r="BV310" s="759" t="n"/>
      <c r="BW310" s="759" t="n"/>
      <c r="BX310" s="759" t="n"/>
      <c r="BY310" s="759" t="n"/>
      <c r="BZ310" s="759" t="n"/>
      <c r="CA310" s="759" t="n"/>
      <c r="ER310" s="759" t="n"/>
      <c r="ES310" s="759" t="n"/>
      <c r="ET310" s="759" t="n"/>
      <c r="EU310" s="759" t="n"/>
      <c r="EV310" s="759" t="n"/>
      <c r="EW310" s="759" t="n"/>
      <c r="EX310" s="759" t="n"/>
      <c r="EY310" s="759" t="n"/>
      <c r="EZ310" s="759" t="n"/>
      <c r="FA310" s="759" t="n"/>
      <c r="FB310" s="759" t="n"/>
      <c r="FC310" s="759" t="n"/>
      <c r="FD310" s="759" t="n"/>
      <c r="FE310" s="759" t="n"/>
      <c r="FF310" s="759" t="n"/>
      <c r="HW310" s="759" t="n"/>
      <c r="HX310" s="759" t="n"/>
      <c r="HY310" s="759" t="n"/>
      <c r="HZ310" s="759" t="n"/>
      <c r="IA310" s="759" t="n"/>
      <c r="IB310" s="759" t="n"/>
      <c r="IC310" s="759" t="n"/>
      <c r="ID310" s="759" t="n"/>
      <c r="IE310" s="759" t="n"/>
      <c r="IF310" s="759" t="n"/>
      <c r="IG310" s="759" t="n"/>
      <c r="IH310" s="759" t="n"/>
      <c r="II310" s="759" t="n"/>
      <c r="IJ310" s="759" t="n"/>
      <c r="IK310" s="759" t="n"/>
      <c r="LB310" s="759" t="n"/>
      <c r="LC310" s="759" t="n"/>
      <c r="LD310" s="759" t="n"/>
      <c r="LE310" s="759" t="n"/>
      <c r="LF310" s="759" t="n"/>
      <c r="LG310" s="759" t="n"/>
      <c r="LH310" s="759" t="n"/>
      <c r="LI310" s="759" t="n"/>
      <c r="LJ310" s="759" t="n"/>
      <c r="LK310" s="759" t="n"/>
      <c r="LL310" s="759" t="n"/>
      <c r="LM310" s="759" t="n"/>
      <c r="LN310" s="759" t="n"/>
      <c r="LO310" s="759" t="n"/>
      <c r="LP310" s="759" t="n"/>
      <c r="OG310" s="759" t="n"/>
      <c r="OH310" s="759" t="n"/>
      <c r="OI310" s="759" t="n"/>
      <c r="OJ310" s="759" t="n"/>
      <c r="OK310" s="759" t="n"/>
      <c r="OL310" s="759" t="n"/>
      <c r="OM310" s="759" t="n"/>
      <c r="ON310" s="759" t="n"/>
      <c r="OO310" s="759" t="n"/>
      <c r="OP310" s="759" t="n"/>
      <c r="OQ310" s="759" t="n"/>
      <c r="OR310" s="759" t="n"/>
      <c r="OS310" s="759" t="n"/>
      <c r="OT310" s="759" t="n"/>
      <c r="OU310" s="759" t="n"/>
    </row>
    <row r="311">
      <c r="A311" s="0" t="n">
        <v>89</v>
      </c>
      <c r="B311" s="0" t="n">
        <v>518</v>
      </c>
      <c r="C311" s="0" t="inlineStr">
        <is>
          <t>가</t>
        </is>
      </c>
      <c r="D311" s="0" t="inlineStr">
        <is>
          <t>이화여대</t>
        </is>
      </c>
      <c r="E311" s="232" t="inlineStr">
        <is>
          <t>국어교육과</t>
        </is>
      </c>
      <c r="F311" s="0" t="inlineStr">
        <is>
          <t>통합</t>
        </is>
      </c>
      <c r="G311" s="0" t="n">
        <v>2</v>
      </c>
      <c r="H311" s="0" t="n">
        <v>926.216</v>
      </c>
      <c r="I311" s="0" t="n">
        <v>923.912</v>
      </c>
      <c r="J311" s="0" t="n">
        <v>922.046</v>
      </c>
      <c r="K311" s="0" t="n">
        <v>920.4</v>
      </c>
      <c r="L311" s="0" t="n">
        <v>917.966</v>
      </c>
      <c r="M311" s="233" t="inlineStr">
        <is>
          <t>표점/만점</t>
        </is>
      </c>
      <c r="N311" s="233" t="inlineStr">
        <is>
          <t>변표/만점</t>
        </is>
      </c>
      <c r="O311" s="3" t="inlineStr">
        <is>
          <t>가244</t>
        </is>
      </c>
      <c r="BM311" s="759" t="n"/>
      <c r="BN311" s="759" t="n"/>
      <c r="BO311" s="759" t="n"/>
      <c r="BP311" s="759" t="n"/>
      <c r="BQ311" s="759" t="n"/>
      <c r="BR311" s="759" t="n"/>
      <c r="BS311" s="759" t="n"/>
      <c r="BT311" s="759" t="n"/>
      <c r="BU311" s="759" t="n"/>
      <c r="BV311" s="759" t="n"/>
      <c r="BW311" s="759" t="n"/>
      <c r="BX311" s="759" t="n"/>
      <c r="BY311" s="759" t="n"/>
      <c r="BZ311" s="759" t="n"/>
      <c r="CA311" s="759" t="n"/>
      <c r="ER311" s="759" t="n"/>
      <c r="ES311" s="759" t="n"/>
      <c r="ET311" s="759" t="n"/>
      <c r="EU311" s="759" t="n"/>
      <c r="EV311" s="759" t="n"/>
      <c r="EW311" s="759" t="n"/>
      <c r="EX311" s="759" t="n"/>
      <c r="EY311" s="759" t="n"/>
      <c r="EZ311" s="759" t="n"/>
      <c r="FA311" s="759" t="n"/>
      <c r="FB311" s="759" t="n"/>
      <c r="FC311" s="759" t="n"/>
      <c r="FD311" s="759" t="n"/>
      <c r="FE311" s="759" t="n"/>
      <c r="FF311" s="759" t="n"/>
      <c r="HW311" s="759" t="n"/>
      <c r="HX311" s="759" t="n"/>
      <c r="HY311" s="759" t="n"/>
      <c r="HZ311" s="759" t="n"/>
      <c r="IA311" s="759" t="n"/>
      <c r="IB311" s="759" t="n"/>
      <c r="IC311" s="759" t="n"/>
      <c r="ID311" s="759" t="n"/>
      <c r="IE311" s="759" t="n"/>
      <c r="IF311" s="759" t="n"/>
      <c r="IG311" s="759" t="n"/>
      <c r="IH311" s="759" t="n"/>
      <c r="II311" s="759" t="n"/>
      <c r="IJ311" s="759" t="n"/>
      <c r="IK311" s="759" t="n"/>
      <c r="LB311" s="759" t="n"/>
      <c r="LC311" s="759" t="n"/>
      <c r="LD311" s="759" t="n"/>
      <c r="LE311" s="759" t="n"/>
      <c r="LF311" s="759" t="n"/>
      <c r="LG311" s="759" t="n"/>
      <c r="LH311" s="759" t="n"/>
      <c r="LI311" s="759" t="n"/>
      <c r="LJ311" s="759" t="n"/>
      <c r="LK311" s="759" t="n"/>
      <c r="LL311" s="759" t="n"/>
      <c r="LM311" s="759" t="n"/>
      <c r="LN311" s="759" t="n"/>
      <c r="LO311" s="759" t="n"/>
      <c r="LP311" s="759" t="n"/>
      <c r="OG311" s="759" t="n"/>
      <c r="OH311" s="759" t="n"/>
      <c r="OI311" s="759" t="n"/>
      <c r="OJ311" s="759" t="n"/>
      <c r="OK311" s="759" t="n"/>
      <c r="OL311" s="759" t="n"/>
      <c r="OM311" s="759" t="n"/>
      <c r="ON311" s="759" t="n"/>
      <c r="OO311" s="759" t="n"/>
      <c r="OP311" s="759" t="n"/>
      <c r="OQ311" s="759" t="n"/>
      <c r="OR311" s="759" t="n"/>
      <c r="OS311" s="759" t="n"/>
      <c r="OT311" s="759" t="n"/>
      <c r="OU311" s="759" t="n"/>
    </row>
    <row r="312">
      <c r="A312" s="0" t="n">
        <v>89</v>
      </c>
      <c r="B312" s="0" t="n">
        <v>513</v>
      </c>
      <c r="C312" s="0" t="inlineStr">
        <is>
          <t>가</t>
        </is>
      </c>
      <c r="D312" s="0" t="inlineStr">
        <is>
          <t>이화여대</t>
        </is>
      </c>
      <c r="E312" s="232" t="inlineStr">
        <is>
          <t>유아교육과</t>
        </is>
      </c>
      <c r="F312" s="0" t="inlineStr">
        <is>
          <t>통합</t>
        </is>
      </c>
      <c r="G312" s="0" t="n">
        <v>2</v>
      </c>
      <c r="H312" s="0" t="n">
        <v>925.289</v>
      </c>
      <c r="I312" s="0" t="n">
        <v>923.067</v>
      </c>
      <c r="J312" s="0" t="n">
        <v>920.961</v>
      </c>
      <c r="K312" s="0" t="n">
        <v>919.773</v>
      </c>
      <c r="L312" s="0" t="n">
        <v>917.165</v>
      </c>
      <c r="M312" s="233" t="inlineStr">
        <is>
          <t>표점/만점</t>
        </is>
      </c>
      <c r="N312" s="233" t="inlineStr">
        <is>
          <t>변표/만점</t>
        </is>
      </c>
      <c r="O312" s="3" t="inlineStr">
        <is>
          <t>가245</t>
        </is>
      </c>
      <c r="BM312" s="759" t="n"/>
      <c r="BN312" s="759" t="n"/>
      <c r="BO312" s="759" t="n"/>
      <c r="BP312" s="759" t="n"/>
      <c r="BQ312" s="759" t="n"/>
      <c r="BR312" s="759" t="n"/>
      <c r="BS312" s="759" t="n"/>
      <c r="BT312" s="759" t="n"/>
      <c r="BU312" s="759" t="n"/>
      <c r="BV312" s="759" t="n"/>
      <c r="BW312" s="759" t="n"/>
      <c r="BX312" s="759" t="n"/>
      <c r="BY312" s="759" t="n"/>
      <c r="BZ312" s="759" t="n"/>
      <c r="CA312" s="759" t="n"/>
      <c r="ER312" s="759" t="n"/>
      <c r="ES312" s="759" t="n"/>
      <c r="ET312" s="759" t="n"/>
      <c r="EU312" s="759" t="n"/>
      <c r="EV312" s="759" t="n"/>
      <c r="EW312" s="759" t="n"/>
      <c r="EX312" s="759" t="n"/>
      <c r="EY312" s="759" t="n"/>
      <c r="EZ312" s="759" t="n"/>
      <c r="FA312" s="759" t="n"/>
      <c r="FB312" s="759" t="n"/>
      <c r="FC312" s="759" t="n"/>
      <c r="FD312" s="759" t="n"/>
      <c r="FE312" s="759" t="n"/>
      <c r="FF312" s="759" t="n"/>
      <c r="HW312" s="759" t="n"/>
      <c r="HX312" s="759" t="n"/>
      <c r="HY312" s="759" t="n"/>
      <c r="HZ312" s="759" t="n"/>
      <c r="IA312" s="759" t="n"/>
      <c r="IB312" s="759" t="n"/>
      <c r="IC312" s="759" t="n"/>
      <c r="ID312" s="759" t="n"/>
      <c r="IE312" s="759" t="n"/>
      <c r="IF312" s="759" t="n"/>
      <c r="IG312" s="759" t="n"/>
      <c r="IH312" s="759" t="n"/>
      <c r="II312" s="759" t="n"/>
      <c r="IJ312" s="759" t="n"/>
      <c r="IK312" s="759" t="n"/>
      <c r="LB312" s="759" t="n"/>
      <c r="LC312" s="759" t="n"/>
      <c r="LD312" s="759" t="n"/>
      <c r="LE312" s="759" t="n"/>
      <c r="LF312" s="759" t="n"/>
      <c r="LG312" s="759" t="n"/>
      <c r="LH312" s="759" t="n"/>
      <c r="LI312" s="759" t="n"/>
      <c r="LJ312" s="759" t="n"/>
      <c r="LK312" s="759" t="n"/>
      <c r="LL312" s="759" t="n"/>
      <c r="LM312" s="759" t="n"/>
      <c r="LN312" s="759" t="n"/>
      <c r="LO312" s="759" t="n"/>
      <c r="LP312" s="759" t="n"/>
      <c r="OG312" s="759" t="n"/>
      <c r="OH312" s="759" t="n"/>
      <c r="OI312" s="759" t="n"/>
      <c r="OJ312" s="759" t="n"/>
      <c r="OK312" s="759" t="n"/>
      <c r="OL312" s="759" t="n"/>
      <c r="OM312" s="759" t="n"/>
      <c r="ON312" s="759" t="n"/>
      <c r="OO312" s="759" t="n"/>
      <c r="OP312" s="759" t="n"/>
      <c r="OQ312" s="759" t="n"/>
      <c r="OR312" s="759" t="n"/>
      <c r="OS312" s="759" t="n"/>
      <c r="OT312" s="759" t="n"/>
      <c r="OU312" s="759" t="n"/>
    </row>
    <row r="313">
      <c r="A313" s="0" t="n">
        <v>89</v>
      </c>
      <c r="B313" s="0" t="n">
        <v>516</v>
      </c>
      <c r="C313" s="0" t="inlineStr">
        <is>
          <t>가</t>
        </is>
      </c>
      <c r="D313" s="0" t="inlineStr">
        <is>
          <t>이화여대</t>
        </is>
      </c>
      <c r="E313" s="232" t="inlineStr">
        <is>
          <t>특수교육과</t>
        </is>
      </c>
      <c r="F313" s="0" t="inlineStr">
        <is>
          <t>통합</t>
        </is>
      </c>
      <c r="G313" s="0" t="n">
        <v>2</v>
      </c>
      <c r="H313" s="0" t="n">
        <v>924.0890000000001</v>
      </c>
      <c r="I313" s="0" t="n">
        <v>921.764</v>
      </c>
      <c r="J313" s="0" t="n">
        <v>919.914</v>
      </c>
      <c r="K313" s="0" t="n">
        <v>918.803</v>
      </c>
      <c r="L313" s="0" t="n">
        <v>916.035</v>
      </c>
      <c r="M313" s="233" t="inlineStr">
        <is>
          <t>표점/만점</t>
        </is>
      </c>
      <c r="N313" s="233" t="inlineStr">
        <is>
          <t>변표/만점</t>
        </is>
      </c>
      <c r="O313" s="3" t="inlineStr">
        <is>
          <t>가246</t>
        </is>
      </c>
      <c r="BM313" s="759" t="n"/>
      <c r="BN313" s="759" t="n"/>
      <c r="BO313" s="759" t="n"/>
      <c r="BP313" s="759" t="n"/>
      <c r="BQ313" s="759" t="n"/>
      <c r="BR313" s="759" t="n"/>
      <c r="BS313" s="759" t="n"/>
      <c r="BT313" s="759" t="n"/>
      <c r="BU313" s="759" t="n"/>
      <c r="BV313" s="759" t="n"/>
      <c r="BW313" s="759" t="n"/>
      <c r="BX313" s="759" t="n"/>
      <c r="BY313" s="759" t="n"/>
      <c r="BZ313" s="759" t="n"/>
      <c r="CA313" s="759" t="n"/>
      <c r="ER313" s="759" t="n"/>
      <c r="ES313" s="759" t="n"/>
      <c r="ET313" s="759" t="n"/>
      <c r="EU313" s="759" t="n"/>
      <c r="EV313" s="759" t="n"/>
      <c r="EW313" s="759" t="n"/>
      <c r="EX313" s="759" t="n"/>
      <c r="EY313" s="759" t="n"/>
      <c r="EZ313" s="759" t="n"/>
      <c r="FA313" s="759" t="n"/>
      <c r="FB313" s="759" t="n"/>
      <c r="FC313" s="759" t="n"/>
      <c r="FD313" s="759" t="n"/>
      <c r="FE313" s="759" t="n"/>
      <c r="FF313" s="759" t="n"/>
      <c r="HW313" s="759" t="n"/>
      <c r="HX313" s="759" t="n"/>
      <c r="HY313" s="759" t="n"/>
      <c r="HZ313" s="759" t="n"/>
      <c r="IA313" s="759" t="n"/>
      <c r="IB313" s="759" t="n"/>
      <c r="IC313" s="759" t="n"/>
      <c r="ID313" s="759" t="n"/>
      <c r="IE313" s="759" t="n"/>
      <c r="IF313" s="759" t="n"/>
      <c r="IG313" s="759" t="n"/>
      <c r="IH313" s="759" t="n"/>
      <c r="II313" s="759" t="n"/>
      <c r="IJ313" s="759" t="n"/>
      <c r="IK313" s="759" t="n"/>
      <c r="LB313" s="759" t="n"/>
      <c r="LC313" s="759" t="n"/>
      <c r="LD313" s="759" t="n"/>
      <c r="LE313" s="759" t="n"/>
      <c r="LF313" s="759" t="n"/>
      <c r="LG313" s="759" t="n"/>
      <c r="LH313" s="759" t="n"/>
      <c r="LI313" s="759" t="n"/>
      <c r="LJ313" s="759" t="n"/>
      <c r="LK313" s="759" t="n"/>
      <c r="LL313" s="759" t="n"/>
      <c r="LM313" s="759" t="n"/>
      <c r="LN313" s="759" t="n"/>
      <c r="LO313" s="759" t="n"/>
      <c r="LP313" s="759" t="n"/>
      <c r="OG313" s="759" t="n"/>
      <c r="OH313" s="759" t="n"/>
      <c r="OI313" s="759" t="n"/>
      <c r="OJ313" s="759" t="n"/>
      <c r="OK313" s="759" t="n"/>
      <c r="OL313" s="759" t="n"/>
      <c r="OM313" s="759" t="n"/>
      <c r="ON313" s="759" t="n"/>
      <c r="OO313" s="759" t="n"/>
      <c r="OP313" s="759" t="n"/>
      <c r="OQ313" s="759" t="n"/>
      <c r="OR313" s="759" t="n"/>
      <c r="OS313" s="759" t="n"/>
      <c r="OT313" s="759" t="n"/>
      <c r="OU313" s="759" t="n"/>
    </row>
    <row r="314">
      <c r="A314" s="0" t="n">
        <v>89</v>
      </c>
      <c r="B314" s="0" t="n">
        <v>515</v>
      </c>
      <c r="C314" s="0" t="inlineStr">
        <is>
          <t>가</t>
        </is>
      </c>
      <c r="D314" s="0" t="inlineStr">
        <is>
          <t>이화여대</t>
        </is>
      </c>
      <c r="E314" s="232" t="inlineStr">
        <is>
          <t>교육공학과</t>
        </is>
      </c>
      <c r="F314" s="0" t="inlineStr">
        <is>
          <t>통합</t>
        </is>
      </c>
      <c r="G314" s="0" t="n">
        <v>2</v>
      </c>
      <c r="H314" s="0" t="n">
        <v>920.961</v>
      </c>
      <c r="I314" s="0" t="n">
        <v>919.914</v>
      </c>
      <c r="J314" s="0" t="n">
        <v>919.098</v>
      </c>
      <c r="K314" s="0" t="n">
        <v>917.891</v>
      </c>
      <c r="L314" s="0" t="n">
        <v>915.466</v>
      </c>
      <c r="M314" s="233" t="inlineStr">
        <is>
          <t>표점/만점</t>
        </is>
      </c>
      <c r="N314" s="233" t="inlineStr">
        <is>
          <t>변표/만점</t>
        </is>
      </c>
      <c r="O314" s="3" t="inlineStr">
        <is>
          <t>가247</t>
        </is>
      </c>
      <c r="BM314" s="759" t="n"/>
      <c r="BN314" s="759" t="n"/>
      <c r="BO314" s="759" t="n"/>
      <c r="BP314" s="759" t="n"/>
      <c r="BQ314" s="759" t="n"/>
      <c r="BR314" s="759" t="n"/>
      <c r="BS314" s="759" t="n"/>
      <c r="BT314" s="759" t="n"/>
      <c r="BU314" s="759" t="n"/>
      <c r="BV314" s="759" t="n"/>
      <c r="BW314" s="759" t="n"/>
      <c r="BX314" s="759" t="n"/>
      <c r="BY314" s="759" t="n"/>
      <c r="BZ314" s="759" t="n"/>
      <c r="CA314" s="759" t="n"/>
      <c r="ER314" s="759" t="n"/>
      <c r="ES314" s="759" t="n"/>
      <c r="ET314" s="759" t="n"/>
      <c r="EU314" s="759" t="n"/>
      <c r="EV314" s="759" t="n"/>
      <c r="EW314" s="759" t="n"/>
      <c r="EX314" s="759" t="n"/>
      <c r="EY314" s="759" t="n"/>
      <c r="EZ314" s="759" t="n"/>
      <c r="FA314" s="759" t="n"/>
      <c r="FB314" s="759" t="n"/>
      <c r="FC314" s="759" t="n"/>
      <c r="FD314" s="759" t="n"/>
      <c r="FE314" s="759" t="n"/>
      <c r="FF314" s="759" t="n"/>
      <c r="HW314" s="759" t="n"/>
      <c r="HX314" s="759" t="n"/>
      <c r="HY314" s="759" t="n"/>
      <c r="HZ314" s="759" t="n"/>
      <c r="IA314" s="759" t="n"/>
      <c r="IB314" s="759" t="n"/>
      <c r="IC314" s="759" t="n"/>
      <c r="ID314" s="759" t="n"/>
      <c r="IE314" s="759" t="n"/>
      <c r="IF314" s="759" t="n"/>
      <c r="IG314" s="759" t="n"/>
      <c r="IH314" s="759" t="n"/>
      <c r="II314" s="759" t="n"/>
      <c r="IJ314" s="759" t="n"/>
      <c r="IK314" s="759" t="n"/>
      <c r="LB314" s="759" t="n"/>
      <c r="LC314" s="759" t="n"/>
      <c r="LD314" s="759" t="n"/>
      <c r="LE314" s="759" t="n"/>
      <c r="LF314" s="759" t="n"/>
      <c r="LG314" s="759" t="n"/>
      <c r="LH314" s="759" t="n"/>
      <c r="LI314" s="759" t="n"/>
      <c r="LJ314" s="759" t="n"/>
      <c r="LK314" s="759" t="n"/>
      <c r="LL314" s="759" t="n"/>
      <c r="LM314" s="759" t="n"/>
      <c r="LN314" s="759" t="n"/>
      <c r="LO314" s="759" t="n"/>
      <c r="LP314" s="759" t="n"/>
      <c r="OG314" s="759" t="n"/>
      <c r="OH314" s="759" t="n"/>
      <c r="OI314" s="759" t="n"/>
      <c r="OJ314" s="759" t="n"/>
      <c r="OK314" s="759" t="n"/>
      <c r="OL314" s="759" t="n"/>
      <c r="OM314" s="759" t="n"/>
      <c r="ON314" s="759" t="n"/>
      <c r="OO314" s="759" t="n"/>
      <c r="OP314" s="759" t="n"/>
      <c r="OQ314" s="759" t="n"/>
      <c r="OR314" s="759" t="n"/>
      <c r="OS314" s="759" t="n"/>
      <c r="OT314" s="759" t="n"/>
      <c r="OU314" s="759" t="n"/>
    </row>
    <row r="315">
      <c r="A315" s="0" t="n">
        <v>40</v>
      </c>
      <c r="B315" s="0" t="n">
        <v>526</v>
      </c>
      <c r="C315" s="0" t="inlineStr">
        <is>
          <t>가</t>
        </is>
      </c>
      <c r="D315" s="0" t="inlineStr">
        <is>
          <t>한국외국어대</t>
        </is>
      </c>
      <c r="E315" s="232" t="inlineStr">
        <is>
          <t>바이오메디컬공학부</t>
        </is>
      </c>
      <c r="F315" s="0" t="inlineStr">
        <is>
          <t>자연</t>
        </is>
      </c>
      <c r="G315" s="0" t="n">
        <v>2</v>
      </c>
      <c r="H315" s="0" t="n">
        <v>625.47</v>
      </c>
      <c r="I315" s="0" t="n">
        <v>623.595</v>
      </c>
      <c r="J315" s="0" t="n">
        <v>621.648</v>
      </c>
      <c r="K315" s="0" t="n">
        <v>619.182</v>
      </c>
      <c r="L315" s="0" t="n">
        <v>611.925</v>
      </c>
      <c r="M315" s="233" t="inlineStr">
        <is>
          <t>표점/만점</t>
        </is>
      </c>
      <c r="N315" s="233" t="inlineStr">
        <is>
          <t>변표/만점</t>
        </is>
      </c>
      <c r="O315" s="3" t="inlineStr">
        <is>
          <t>가248</t>
        </is>
      </c>
      <c r="BM315" s="759" t="n"/>
      <c r="BN315" s="759" t="n"/>
      <c r="BO315" s="759" t="n"/>
      <c r="BP315" s="759" t="n"/>
      <c r="BQ315" s="759" t="n"/>
      <c r="BR315" s="759" t="n"/>
      <c r="BS315" s="759" t="n"/>
      <c r="BT315" s="759" t="n"/>
      <c r="BU315" s="759" t="n"/>
      <c r="BV315" s="759" t="n"/>
      <c r="BW315" s="759" t="n"/>
      <c r="BX315" s="759" t="n"/>
      <c r="BY315" s="759" t="n"/>
      <c r="BZ315" s="759" t="n"/>
      <c r="CA315" s="759" t="n"/>
      <c r="ER315" s="759" t="n"/>
      <c r="ES315" s="759" t="n"/>
      <c r="ET315" s="759" t="n"/>
      <c r="EU315" s="759" t="n"/>
      <c r="EV315" s="759" t="n"/>
      <c r="EW315" s="759" t="n"/>
      <c r="EX315" s="759" t="n"/>
      <c r="EY315" s="759" t="n"/>
      <c r="EZ315" s="759" t="n"/>
      <c r="FA315" s="759" t="n"/>
      <c r="FB315" s="759" t="n"/>
      <c r="FC315" s="759" t="n"/>
      <c r="FD315" s="759" t="n"/>
      <c r="FE315" s="759" t="n"/>
      <c r="FF315" s="759" t="n"/>
      <c r="HW315" s="759" t="n"/>
      <c r="HX315" s="759" t="n"/>
      <c r="HY315" s="759" t="n"/>
      <c r="HZ315" s="759" t="n"/>
      <c r="IA315" s="759" t="n"/>
      <c r="IB315" s="759" t="n"/>
      <c r="IC315" s="759" t="n"/>
      <c r="ID315" s="759" t="n"/>
      <c r="IE315" s="759" t="n"/>
      <c r="IF315" s="759" t="n"/>
      <c r="IG315" s="759" t="n"/>
      <c r="IH315" s="759" t="n"/>
      <c r="II315" s="759" t="n"/>
      <c r="IJ315" s="759" t="n"/>
      <c r="IK315" s="759" t="n"/>
      <c r="LB315" s="759" t="n"/>
      <c r="LC315" s="759" t="n"/>
      <c r="LD315" s="759" t="n"/>
      <c r="LE315" s="759" t="n"/>
      <c r="LF315" s="759" t="n"/>
      <c r="LG315" s="759" t="n"/>
      <c r="LH315" s="759" t="n"/>
      <c r="LI315" s="759" t="n"/>
      <c r="LJ315" s="759" t="n"/>
      <c r="LK315" s="759" t="n"/>
      <c r="LL315" s="759" t="n"/>
      <c r="LM315" s="759" t="n"/>
      <c r="LN315" s="759" t="n"/>
      <c r="LO315" s="759" t="n"/>
      <c r="LP315" s="759" t="n"/>
      <c r="OG315" s="759" t="n"/>
      <c r="OH315" s="759" t="n"/>
      <c r="OI315" s="759" t="n"/>
      <c r="OJ315" s="759" t="n"/>
      <c r="OK315" s="759" t="n"/>
      <c r="OL315" s="759" t="n"/>
      <c r="OM315" s="759" t="n"/>
      <c r="ON315" s="759" t="n"/>
      <c r="OO315" s="759" t="n"/>
      <c r="OP315" s="759" t="n"/>
      <c r="OQ315" s="759" t="n"/>
      <c r="OR315" s="759" t="n"/>
      <c r="OS315" s="759" t="n"/>
      <c r="OT315" s="759" t="n"/>
      <c r="OU315" s="759" t="n"/>
    </row>
    <row r="316">
      <c r="A316" s="0" t="n">
        <v>40</v>
      </c>
      <c r="B316" s="0" t="n">
        <v>523</v>
      </c>
      <c r="C316" s="0" t="inlineStr">
        <is>
          <t>가</t>
        </is>
      </c>
      <c r="D316" s="0" t="inlineStr">
        <is>
          <t>한국외국어대</t>
        </is>
      </c>
      <c r="E316" s="232" t="inlineStr">
        <is>
          <t>반도체전자공학부(반도체공학전공)</t>
        </is>
      </c>
      <c r="F316" s="0" t="inlineStr">
        <is>
          <t>자연</t>
        </is>
      </c>
      <c r="G316" s="0" t="n">
        <v>2</v>
      </c>
      <c r="H316" s="0" t="n">
        <v>624.788</v>
      </c>
      <c r="I316" s="0" t="n">
        <v>622.8099999999999</v>
      </c>
      <c r="J316" s="0" t="n">
        <v>620.968</v>
      </c>
      <c r="K316" s="0" t="n">
        <v>618.703</v>
      </c>
      <c r="L316" s="0" t="n">
        <v>614.831</v>
      </c>
      <c r="M316" s="233" t="inlineStr">
        <is>
          <t>표점/만점</t>
        </is>
      </c>
      <c r="N316" s="233" t="inlineStr">
        <is>
          <t>변표/만점</t>
        </is>
      </c>
      <c r="O316" s="3" t="inlineStr">
        <is>
          <t>가249</t>
        </is>
      </c>
      <c r="BM316" s="759" t="n"/>
      <c r="BN316" s="759" t="n"/>
      <c r="BO316" s="759" t="n"/>
      <c r="BP316" s="759" t="n"/>
      <c r="BQ316" s="759" t="n"/>
      <c r="BR316" s="759" t="n"/>
      <c r="BS316" s="759" t="n"/>
      <c r="BT316" s="759" t="n"/>
      <c r="BU316" s="759" t="n"/>
      <c r="BV316" s="759" t="n"/>
      <c r="BW316" s="759" t="n"/>
      <c r="BX316" s="759" t="n"/>
      <c r="BY316" s="759" t="n"/>
      <c r="BZ316" s="759" t="n"/>
      <c r="CA316" s="759" t="n"/>
      <c r="ER316" s="759" t="n"/>
      <c r="ES316" s="759" t="n"/>
      <c r="ET316" s="759" t="n"/>
      <c r="EU316" s="759" t="n"/>
      <c r="EV316" s="759" t="n"/>
      <c r="EW316" s="759" t="n"/>
      <c r="EX316" s="759" t="n"/>
      <c r="EY316" s="759" t="n"/>
      <c r="EZ316" s="759" t="n"/>
      <c r="FA316" s="759" t="n"/>
      <c r="FB316" s="759" t="n"/>
      <c r="FC316" s="759" t="n"/>
      <c r="FD316" s="759" t="n"/>
      <c r="FE316" s="759" t="n"/>
      <c r="FF316" s="759" t="n"/>
      <c r="HW316" s="759" t="n"/>
      <c r="HX316" s="759" t="n"/>
      <c r="HY316" s="759" t="n"/>
      <c r="HZ316" s="759" t="n"/>
      <c r="IA316" s="759" t="n"/>
      <c r="IB316" s="759" t="n"/>
      <c r="IC316" s="759" t="n"/>
      <c r="ID316" s="759" t="n"/>
      <c r="IE316" s="759" t="n"/>
      <c r="IF316" s="759" t="n"/>
      <c r="IG316" s="759" t="n"/>
      <c r="IH316" s="759" t="n"/>
      <c r="II316" s="759" t="n"/>
      <c r="IJ316" s="759" t="n"/>
      <c r="IK316" s="759" t="n"/>
      <c r="LB316" s="759" t="n"/>
      <c r="LC316" s="759" t="n"/>
      <c r="LD316" s="759" t="n"/>
      <c r="LE316" s="759" t="n"/>
      <c r="LF316" s="759" t="n"/>
      <c r="LG316" s="759" t="n"/>
      <c r="LH316" s="759" t="n"/>
      <c r="LI316" s="759" t="n"/>
      <c r="LJ316" s="759" t="n"/>
      <c r="LK316" s="759" t="n"/>
      <c r="LL316" s="759" t="n"/>
      <c r="LM316" s="759" t="n"/>
      <c r="LN316" s="759" t="n"/>
      <c r="LO316" s="759" t="n"/>
      <c r="LP316" s="759" t="n"/>
      <c r="OG316" s="759" t="n"/>
      <c r="OH316" s="759" t="n"/>
      <c r="OI316" s="759" t="n"/>
      <c r="OJ316" s="759" t="n"/>
      <c r="OK316" s="759" t="n"/>
      <c r="OL316" s="759" t="n"/>
      <c r="OM316" s="759" t="n"/>
      <c r="ON316" s="759" t="n"/>
      <c r="OO316" s="759" t="n"/>
      <c r="OP316" s="759" t="n"/>
      <c r="OQ316" s="759" t="n"/>
      <c r="OR316" s="759" t="n"/>
      <c r="OS316" s="759" t="n"/>
      <c r="OT316" s="759" t="n"/>
      <c r="OU316" s="759" t="n"/>
    </row>
    <row r="317">
      <c r="A317" s="0" t="n">
        <v>40</v>
      </c>
      <c r="B317" s="0" t="n">
        <v>529</v>
      </c>
      <c r="C317" s="0" t="inlineStr">
        <is>
          <t>가</t>
        </is>
      </c>
      <c r="D317" s="0" t="inlineStr">
        <is>
          <t>한국외국어대</t>
        </is>
      </c>
      <c r="E317" s="232" t="inlineStr">
        <is>
          <t>기후변화융합학부</t>
        </is>
      </c>
      <c r="F317" s="0" t="inlineStr">
        <is>
          <t>자연</t>
        </is>
      </c>
      <c r="G317" s="0" t="n">
        <v>2</v>
      </c>
      <c r="H317" s="0" t="n">
        <v>624.158</v>
      </c>
      <c r="I317" s="0" t="n">
        <v>622.307</v>
      </c>
      <c r="J317" s="0" t="n">
        <v>620.5839999999999</v>
      </c>
      <c r="K317" s="0" t="n">
        <v>618.248</v>
      </c>
      <c r="L317" s="0" t="n">
        <v>614.372</v>
      </c>
      <c r="M317" s="233" t="inlineStr">
        <is>
          <t>표점/만점</t>
        </is>
      </c>
      <c r="N317" s="233" t="inlineStr">
        <is>
          <t>변표/만점</t>
        </is>
      </c>
      <c r="O317" s="3" t="inlineStr">
        <is>
          <t>가250</t>
        </is>
      </c>
      <c r="BM317" s="759" t="n"/>
      <c r="BN317" s="759" t="n"/>
      <c r="BO317" s="759" t="n"/>
      <c r="BP317" s="759" t="n"/>
      <c r="BQ317" s="759" t="n"/>
      <c r="BR317" s="759" t="n"/>
      <c r="BS317" s="759" t="n"/>
      <c r="BT317" s="759" t="n"/>
      <c r="BU317" s="759" t="n"/>
      <c r="BV317" s="759" t="n"/>
      <c r="BW317" s="759" t="n"/>
      <c r="BX317" s="759" t="n"/>
      <c r="BY317" s="759" t="n"/>
      <c r="BZ317" s="759" t="n"/>
      <c r="CA317" s="759" t="n"/>
      <c r="ER317" s="759" t="n"/>
      <c r="ES317" s="759" t="n"/>
      <c r="ET317" s="759" t="n"/>
      <c r="EU317" s="759" t="n"/>
      <c r="EV317" s="759" t="n"/>
      <c r="EW317" s="759" t="n"/>
      <c r="EX317" s="759" t="n"/>
      <c r="EY317" s="759" t="n"/>
      <c r="EZ317" s="759" t="n"/>
      <c r="FA317" s="759" t="n"/>
      <c r="FB317" s="759" t="n"/>
      <c r="FC317" s="759" t="n"/>
      <c r="FD317" s="759" t="n"/>
      <c r="FE317" s="759" t="n"/>
      <c r="FF317" s="759" t="n"/>
      <c r="HW317" s="759" t="n"/>
      <c r="HX317" s="759" t="n"/>
      <c r="HY317" s="759" t="n"/>
      <c r="HZ317" s="759" t="n"/>
      <c r="IA317" s="759" t="n"/>
      <c r="IB317" s="759" t="n"/>
      <c r="IC317" s="759" t="n"/>
      <c r="ID317" s="759" t="n"/>
      <c r="IE317" s="759" t="n"/>
      <c r="IF317" s="759" t="n"/>
      <c r="IG317" s="759" t="n"/>
      <c r="IH317" s="759" t="n"/>
      <c r="II317" s="759" t="n"/>
      <c r="IJ317" s="759" t="n"/>
      <c r="IK317" s="759" t="n"/>
      <c r="LB317" s="759" t="n"/>
      <c r="LC317" s="759" t="n"/>
      <c r="LD317" s="759" t="n"/>
      <c r="LE317" s="759" t="n"/>
      <c r="LF317" s="759" t="n"/>
      <c r="LG317" s="759" t="n"/>
      <c r="LH317" s="759" t="n"/>
      <c r="LI317" s="759" t="n"/>
      <c r="LJ317" s="759" t="n"/>
      <c r="LK317" s="759" t="n"/>
      <c r="LL317" s="759" t="n"/>
      <c r="LM317" s="759" t="n"/>
      <c r="LN317" s="759" t="n"/>
      <c r="LO317" s="759" t="n"/>
      <c r="LP317" s="759" t="n"/>
      <c r="OG317" s="759" t="n"/>
      <c r="OH317" s="759" t="n"/>
      <c r="OI317" s="759" t="n"/>
      <c r="OJ317" s="759" t="n"/>
      <c r="OK317" s="759" t="n"/>
      <c r="OL317" s="759" t="n"/>
      <c r="OM317" s="759" t="n"/>
      <c r="ON317" s="759" t="n"/>
      <c r="OO317" s="759" t="n"/>
      <c r="OP317" s="759" t="n"/>
      <c r="OQ317" s="759" t="n"/>
      <c r="OR317" s="759" t="n"/>
      <c r="OS317" s="759" t="n"/>
      <c r="OT317" s="759" t="n"/>
      <c r="OU317" s="759" t="n"/>
    </row>
    <row r="318">
      <c r="A318" s="0" t="n">
        <v>40</v>
      </c>
      <c r="B318" s="0" t="n">
        <v>525</v>
      </c>
      <c r="C318" s="0" t="inlineStr">
        <is>
          <t>가</t>
        </is>
      </c>
      <c r="D318" s="0" t="inlineStr">
        <is>
          <t>한국외국어대</t>
        </is>
      </c>
      <c r="E318" s="232" t="inlineStr">
        <is>
          <t>AI데이터융합학부</t>
        </is>
      </c>
      <c r="F318" s="0" t="inlineStr">
        <is>
          <t>자연</t>
        </is>
      </c>
      <c r="G318" s="0" t="n">
        <v>2</v>
      </c>
      <c r="H318" s="0" t="n">
        <v>618.248</v>
      </c>
      <c r="I318" s="0" t="n">
        <v>616.437</v>
      </c>
      <c r="J318" s="0" t="n">
        <v>614.372</v>
      </c>
      <c r="K318" s="0" t="n">
        <v>612.289</v>
      </c>
      <c r="L318" s="0" t="n">
        <v>609.052</v>
      </c>
      <c r="M318" s="233" t="inlineStr">
        <is>
          <t>표점/만점</t>
        </is>
      </c>
      <c r="N318" s="233" t="inlineStr">
        <is>
          <t>변표/만점</t>
        </is>
      </c>
      <c r="O318" s="3" t="inlineStr">
        <is>
          <t>가251</t>
        </is>
      </c>
      <c r="BM318" s="759" t="n"/>
      <c r="BN318" s="759" t="n"/>
      <c r="BO318" s="759" t="n"/>
      <c r="BP318" s="759" t="n"/>
      <c r="BQ318" s="759" t="n"/>
      <c r="BR318" s="759" t="n"/>
      <c r="BS318" s="759" t="n"/>
      <c r="BT318" s="759" t="n"/>
      <c r="BU318" s="759" t="n"/>
      <c r="BV318" s="759" t="n"/>
      <c r="BW318" s="759" t="n"/>
      <c r="BX318" s="759" t="n"/>
      <c r="BY318" s="759" t="n"/>
      <c r="BZ318" s="759" t="n"/>
      <c r="CA318" s="759" t="n"/>
      <c r="ER318" s="759" t="n"/>
      <c r="ES318" s="759" t="n"/>
      <c r="ET318" s="759" t="n"/>
      <c r="EU318" s="759" t="n"/>
      <c r="EV318" s="759" t="n"/>
      <c r="EW318" s="759" t="n"/>
      <c r="EX318" s="759" t="n"/>
      <c r="EY318" s="759" t="n"/>
      <c r="EZ318" s="759" t="n"/>
      <c r="FA318" s="759" t="n"/>
      <c r="FB318" s="759" t="n"/>
      <c r="FC318" s="759" t="n"/>
      <c r="FD318" s="759" t="n"/>
      <c r="FE318" s="759" t="n"/>
      <c r="FF318" s="759" t="n"/>
      <c r="HW318" s="759" t="n"/>
      <c r="HX318" s="759" t="n"/>
      <c r="HY318" s="759" t="n"/>
      <c r="HZ318" s="759" t="n"/>
      <c r="IA318" s="759" t="n"/>
      <c r="IB318" s="759" t="n"/>
      <c r="IC318" s="759" t="n"/>
      <c r="ID318" s="759" t="n"/>
      <c r="IE318" s="759" t="n"/>
      <c r="IF318" s="759" t="n"/>
      <c r="IG318" s="759" t="n"/>
      <c r="IH318" s="759" t="n"/>
      <c r="II318" s="759" t="n"/>
      <c r="IJ318" s="759" t="n"/>
      <c r="IK318" s="759" t="n"/>
      <c r="LB318" s="759" t="n"/>
      <c r="LC318" s="759" t="n"/>
      <c r="LD318" s="759" t="n"/>
      <c r="LE318" s="759" t="n"/>
      <c r="LF318" s="759" t="n"/>
      <c r="LG318" s="759" t="n"/>
      <c r="LH318" s="759" t="n"/>
      <c r="LI318" s="759" t="n"/>
      <c r="LJ318" s="759" t="n"/>
      <c r="LK318" s="759" t="n"/>
      <c r="LL318" s="759" t="n"/>
      <c r="LM318" s="759" t="n"/>
      <c r="LN318" s="759" t="n"/>
      <c r="LO318" s="759" t="n"/>
      <c r="LP318" s="759" t="n"/>
      <c r="OG318" s="759" t="n"/>
      <c r="OH318" s="759" t="n"/>
      <c r="OI318" s="759" t="n"/>
      <c r="OJ318" s="759" t="n"/>
      <c r="OK318" s="759" t="n"/>
      <c r="OL318" s="759" t="n"/>
      <c r="OM318" s="759" t="n"/>
      <c r="ON318" s="759" t="n"/>
      <c r="OO318" s="759" t="n"/>
      <c r="OP318" s="759" t="n"/>
      <c r="OQ318" s="759" t="n"/>
      <c r="OR318" s="759" t="n"/>
      <c r="OS318" s="759" t="n"/>
      <c r="OT318" s="759" t="n"/>
      <c r="OU318" s="759" t="n"/>
    </row>
    <row r="319">
      <c r="A319" s="0" t="n">
        <v>39</v>
      </c>
      <c r="B319" s="0" t="n">
        <v>540</v>
      </c>
      <c r="C319" s="0" t="inlineStr">
        <is>
          <t>가</t>
        </is>
      </c>
      <c r="D319" s="0" t="inlineStr">
        <is>
          <t>한국외국어대</t>
        </is>
      </c>
      <c r="E319" s="232" t="inlineStr">
        <is>
          <t>Language &amp; Trade학부</t>
        </is>
      </c>
      <c r="F319" s="0" t="inlineStr">
        <is>
          <t>통합</t>
        </is>
      </c>
      <c r="G319" s="0" t="n">
        <v>2</v>
      </c>
      <c r="H319" s="0" t="n">
        <v>652.92</v>
      </c>
      <c r="I319" s="0" t="n">
        <v>652.4450000000001</v>
      </c>
      <c r="J319" s="0" t="n">
        <v>650.798</v>
      </c>
      <c r="K319" s="0" t="n">
        <v>648.954</v>
      </c>
      <c r="L319" s="0" t="n">
        <v>647.223</v>
      </c>
      <c r="M319" s="233" t="inlineStr">
        <is>
          <t>표점/만점</t>
        </is>
      </c>
      <c r="N319" s="233" t="inlineStr">
        <is>
          <t>변표/만점</t>
        </is>
      </c>
      <c r="O319" s="3" t="inlineStr">
        <is>
          <t>가252</t>
        </is>
      </c>
      <c r="BM319" s="759" t="n"/>
      <c r="BN319" s="759" t="n"/>
      <c r="BO319" s="759" t="n"/>
      <c r="BP319" s="759" t="n"/>
      <c r="BQ319" s="759" t="n"/>
      <c r="BR319" s="759" t="n"/>
      <c r="BS319" s="759" t="n"/>
      <c r="BT319" s="759" t="n"/>
      <c r="BU319" s="759" t="n"/>
      <c r="BV319" s="759" t="n"/>
      <c r="BW319" s="759" t="n"/>
      <c r="BX319" s="759" t="n"/>
      <c r="BY319" s="759" t="n"/>
      <c r="BZ319" s="759" t="n"/>
      <c r="CA319" s="759" t="n"/>
      <c r="ER319" s="759" t="n"/>
      <c r="ES319" s="759" t="n"/>
      <c r="ET319" s="759" t="n"/>
      <c r="EU319" s="759" t="n"/>
      <c r="EV319" s="759" t="n"/>
      <c r="EW319" s="759" t="n"/>
      <c r="EX319" s="759" t="n"/>
      <c r="EY319" s="759" t="n"/>
      <c r="EZ319" s="759" t="n"/>
      <c r="FA319" s="759" t="n"/>
      <c r="FB319" s="759" t="n"/>
      <c r="FC319" s="759" t="n"/>
      <c r="FD319" s="759" t="n"/>
      <c r="FE319" s="759" t="n"/>
      <c r="FF319" s="759" t="n"/>
      <c r="HW319" s="759" t="n"/>
      <c r="HX319" s="759" t="n"/>
      <c r="HY319" s="759" t="n"/>
      <c r="HZ319" s="759" t="n"/>
      <c r="IA319" s="759" t="n"/>
      <c r="IB319" s="759" t="n"/>
      <c r="IC319" s="759" t="n"/>
      <c r="ID319" s="759" t="n"/>
      <c r="IE319" s="759" t="n"/>
      <c r="IF319" s="759" t="n"/>
      <c r="IG319" s="759" t="n"/>
      <c r="IH319" s="759" t="n"/>
      <c r="II319" s="759" t="n"/>
      <c r="IJ319" s="759" t="n"/>
      <c r="IK319" s="759" t="n"/>
      <c r="LB319" s="759" t="n"/>
      <c r="LC319" s="759" t="n"/>
      <c r="LD319" s="759" t="n"/>
      <c r="LE319" s="759" t="n"/>
      <c r="LF319" s="759" t="n"/>
      <c r="LG319" s="759" t="n"/>
      <c r="LH319" s="759" t="n"/>
      <c r="LI319" s="759" t="n"/>
      <c r="LJ319" s="759" t="n"/>
      <c r="LK319" s="759" t="n"/>
      <c r="LL319" s="759" t="n"/>
      <c r="LM319" s="759" t="n"/>
      <c r="LN319" s="759" t="n"/>
      <c r="LO319" s="759" t="n"/>
      <c r="LP319" s="759" t="n"/>
      <c r="OG319" s="759" t="n"/>
      <c r="OH319" s="759" t="n"/>
      <c r="OI319" s="759" t="n"/>
      <c r="OJ319" s="759" t="n"/>
      <c r="OK319" s="759" t="n"/>
      <c r="OL319" s="759" t="n"/>
      <c r="OM319" s="759" t="n"/>
      <c r="ON319" s="759" t="n"/>
      <c r="OO319" s="759" t="n"/>
      <c r="OP319" s="759" t="n"/>
      <c r="OQ319" s="759" t="n"/>
      <c r="OR319" s="759" t="n"/>
      <c r="OS319" s="759" t="n"/>
      <c r="OT319" s="759" t="n"/>
      <c r="OU319" s="759" t="n"/>
    </row>
    <row r="320">
      <c r="A320" s="0" t="n">
        <v>39</v>
      </c>
      <c r="B320" s="0" t="n">
        <v>576</v>
      </c>
      <c r="C320" s="0" t="inlineStr">
        <is>
          <t>가</t>
        </is>
      </c>
      <c r="D320" s="0" t="inlineStr">
        <is>
          <t>한국외국어대</t>
        </is>
      </c>
      <c r="E320" s="232" t="inlineStr">
        <is>
          <t>Social Science &amp; AI융합학부</t>
        </is>
      </c>
      <c r="F320" s="0" t="inlineStr">
        <is>
          <t>통합</t>
        </is>
      </c>
      <c r="G320" s="0" t="n">
        <v>2</v>
      </c>
      <c r="H320" s="0" t="n">
        <v>652.92</v>
      </c>
      <c r="I320" s="0" t="n">
        <v>651.155</v>
      </c>
      <c r="J320" s="0" t="n">
        <v>649.356</v>
      </c>
      <c r="K320" s="0" t="n">
        <v>647.85</v>
      </c>
      <c r="L320" s="0" t="n">
        <v>646.162</v>
      </c>
      <c r="M320" s="233" t="inlineStr">
        <is>
          <t>표점/만점</t>
        </is>
      </c>
      <c r="N320" s="233" t="inlineStr">
        <is>
          <t>변표/만점</t>
        </is>
      </c>
      <c r="O320" s="3" t="inlineStr">
        <is>
          <t>가253</t>
        </is>
      </c>
      <c r="BM320" s="759" t="n"/>
      <c r="BN320" s="759" t="n"/>
      <c r="BO320" s="759" t="n"/>
      <c r="BP320" s="759" t="n"/>
      <c r="BQ320" s="759" t="n"/>
      <c r="BR320" s="759" t="n"/>
      <c r="BS320" s="759" t="n"/>
      <c r="BT320" s="759" t="n"/>
      <c r="BU320" s="759" t="n"/>
      <c r="BV320" s="759" t="n"/>
      <c r="BW320" s="759" t="n"/>
      <c r="BX320" s="759" t="n"/>
      <c r="BY320" s="759" t="n"/>
      <c r="BZ320" s="759" t="n"/>
      <c r="CA320" s="759" t="n"/>
      <c r="ER320" s="759" t="n"/>
      <c r="ES320" s="759" t="n"/>
      <c r="ET320" s="759" t="n"/>
      <c r="EU320" s="759" t="n"/>
      <c r="EV320" s="759" t="n"/>
      <c r="EW320" s="759" t="n"/>
      <c r="EX320" s="759" t="n"/>
      <c r="EY320" s="759" t="n"/>
      <c r="EZ320" s="759" t="n"/>
      <c r="FA320" s="759" t="n"/>
      <c r="FB320" s="759" t="n"/>
      <c r="FC320" s="759" t="n"/>
      <c r="FD320" s="759" t="n"/>
      <c r="FE320" s="759" t="n"/>
      <c r="FF320" s="759" t="n"/>
      <c r="HW320" s="759" t="n"/>
      <c r="HX320" s="759" t="n"/>
      <c r="HY320" s="759" t="n"/>
      <c r="HZ320" s="759" t="n"/>
      <c r="IA320" s="759" t="n"/>
      <c r="IB320" s="759" t="n"/>
      <c r="IC320" s="759" t="n"/>
      <c r="ID320" s="759" t="n"/>
      <c r="IE320" s="759" t="n"/>
      <c r="IF320" s="759" t="n"/>
      <c r="IG320" s="759" t="n"/>
      <c r="IH320" s="759" t="n"/>
      <c r="II320" s="759" t="n"/>
      <c r="IJ320" s="759" t="n"/>
      <c r="IK320" s="759" t="n"/>
      <c r="LB320" s="759" t="n"/>
      <c r="LC320" s="759" t="n"/>
      <c r="LD320" s="759" t="n"/>
      <c r="LE320" s="759" t="n"/>
      <c r="LF320" s="759" t="n"/>
      <c r="LG320" s="759" t="n"/>
      <c r="LH320" s="759" t="n"/>
      <c r="LI320" s="759" t="n"/>
      <c r="LJ320" s="759" t="n"/>
      <c r="LK320" s="759" t="n"/>
      <c r="LL320" s="759" t="n"/>
      <c r="LM320" s="759" t="n"/>
      <c r="LN320" s="759" t="n"/>
      <c r="LO320" s="759" t="n"/>
      <c r="LP320" s="759" t="n"/>
      <c r="OG320" s="759" t="n"/>
      <c r="OH320" s="759" t="n"/>
      <c r="OI320" s="759" t="n"/>
      <c r="OJ320" s="759" t="n"/>
      <c r="OK320" s="759" t="n"/>
      <c r="OL320" s="759" t="n"/>
      <c r="OM320" s="759" t="n"/>
      <c r="ON320" s="759" t="n"/>
      <c r="OO320" s="759" t="n"/>
      <c r="OP320" s="759" t="n"/>
      <c r="OQ320" s="759" t="n"/>
      <c r="OR320" s="759" t="n"/>
      <c r="OS320" s="759" t="n"/>
      <c r="OT320" s="759" t="n"/>
      <c r="OU320" s="759" t="n"/>
    </row>
    <row r="321">
      <c r="A321" s="0" t="n">
        <v>39</v>
      </c>
      <c r="B321" s="0" t="n">
        <v>555</v>
      </c>
      <c r="C321" s="0" t="inlineStr">
        <is>
          <t>가</t>
        </is>
      </c>
      <c r="D321" s="0" t="inlineStr">
        <is>
          <t>한국외국어대</t>
        </is>
      </c>
      <c r="E321" s="232" t="inlineStr">
        <is>
          <t>국제학부</t>
        </is>
      </c>
      <c r="F321" s="0" t="inlineStr">
        <is>
          <t>통합</t>
        </is>
      </c>
      <c r="G321" s="0" t="n">
        <v>2</v>
      </c>
      <c r="H321" s="0" t="n">
        <v>651.474</v>
      </c>
      <c r="I321" s="0" t="n">
        <v>649.901</v>
      </c>
      <c r="J321" s="0" t="n">
        <v>648.163</v>
      </c>
      <c r="K321" s="0" t="n">
        <v>642.232</v>
      </c>
      <c r="L321" s="0" t="n">
        <v>638.976</v>
      </c>
      <c r="M321" s="233" t="inlineStr">
        <is>
          <t>표점/만점</t>
        </is>
      </c>
      <c r="N321" s="233" t="inlineStr">
        <is>
          <t>변표/만점</t>
        </is>
      </c>
      <c r="O321" s="3" t="inlineStr">
        <is>
          <t>가254</t>
        </is>
      </c>
      <c r="BM321" s="759" t="n"/>
      <c r="BN321" s="759" t="n"/>
      <c r="BO321" s="759" t="n"/>
      <c r="BP321" s="759" t="n"/>
      <c r="BQ321" s="759" t="n"/>
      <c r="BR321" s="759" t="n"/>
      <c r="BS321" s="759" t="n"/>
      <c r="BT321" s="759" t="n"/>
      <c r="BU321" s="759" t="n"/>
      <c r="BV321" s="759" t="n"/>
      <c r="BW321" s="759" t="n"/>
      <c r="BX321" s="759" t="n"/>
      <c r="BY321" s="759" t="n"/>
      <c r="BZ321" s="759" t="n"/>
      <c r="CA321" s="759" t="n"/>
      <c r="ER321" s="759" t="n"/>
      <c r="ES321" s="759" t="n"/>
      <c r="ET321" s="759" t="n"/>
      <c r="EU321" s="759" t="n"/>
      <c r="EV321" s="759" t="n"/>
      <c r="EW321" s="759" t="n"/>
      <c r="EX321" s="759" t="n"/>
      <c r="EY321" s="759" t="n"/>
      <c r="EZ321" s="759" t="n"/>
      <c r="FA321" s="759" t="n"/>
      <c r="FB321" s="759" t="n"/>
      <c r="FC321" s="759" t="n"/>
      <c r="FD321" s="759" t="n"/>
      <c r="FE321" s="759" t="n"/>
      <c r="FF321" s="759" t="n"/>
      <c r="HW321" s="759" t="n"/>
      <c r="HX321" s="759" t="n"/>
      <c r="HY321" s="759" t="n"/>
      <c r="HZ321" s="759" t="n"/>
      <c r="IA321" s="759" t="n"/>
      <c r="IB321" s="759" t="n"/>
      <c r="IC321" s="759" t="n"/>
      <c r="ID321" s="759" t="n"/>
      <c r="IE321" s="759" t="n"/>
      <c r="IF321" s="759" t="n"/>
      <c r="IG321" s="759" t="n"/>
      <c r="IH321" s="759" t="n"/>
      <c r="II321" s="759" t="n"/>
      <c r="IJ321" s="759" t="n"/>
      <c r="IK321" s="759" t="n"/>
      <c r="LB321" s="759" t="n"/>
      <c r="LC321" s="759" t="n"/>
      <c r="LD321" s="759" t="n"/>
      <c r="LE321" s="759" t="n"/>
      <c r="LF321" s="759" t="n"/>
      <c r="LG321" s="759" t="n"/>
      <c r="LH321" s="759" t="n"/>
      <c r="LI321" s="759" t="n"/>
      <c r="LJ321" s="759" t="n"/>
      <c r="LK321" s="759" t="n"/>
      <c r="LL321" s="759" t="n"/>
      <c r="LM321" s="759" t="n"/>
      <c r="LN321" s="759" t="n"/>
      <c r="LO321" s="759" t="n"/>
      <c r="LP321" s="759" t="n"/>
      <c r="OG321" s="759" t="n"/>
      <c r="OH321" s="759" t="n"/>
      <c r="OI321" s="759" t="n"/>
      <c r="OJ321" s="759" t="n"/>
      <c r="OK321" s="759" t="n"/>
      <c r="OL321" s="759" t="n"/>
      <c r="OM321" s="759" t="n"/>
      <c r="ON321" s="759" t="n"/>
      <c r="OO321" s="759" t="n"/>
      <c r="OP321" s="759" t="n"/>
      <c r="OQ321" s="759" t="n"/>
      <c r="OR321" s="759" t="n"/>
      <c r="OS321" s="759" t="n"/>
      <c r="OT321" s="759" t="n"/>
      <c r="OU321" s="759" t="n"/>
    </row>
    <row r="322">
      <c r="A322" s="0" t="n">
        <v>38</v>
      </c>
      <c r="B322" s="0" t="n">
        <v>549</v>
      </c>
      <c r="C322" s="0" t="inlineStr">
        <is>
          <t>가</t>
        </is>
      </c>
      <c r="D322" s="0" t="inlineStr">
        <is>
          <t>한국외국어대</t>
        </is>
      </c>
      <c r="E322" s="232" t="inlineStr">
        <is>
          <t>영어교육과</t>
        </is>
      </c>
      <c r="F322" s="0" t="inlineStr">
        <is>
          <t>통합</t>
        </is>
      </c>
      <c r="G322" s="0" t="n">
        <v>2</v>
      </c>
      <c r="H322" s="0" t="n">
        <v>655.52</v>
      </c>
      <c r="I322" s="0" t="n">
        <v>653.0650000000001</v>
      </c>
      <c r="J322" s="0" t="n">
        <v>649.773</v>
      </c>
      <c r="K322" s="0" t="n">
        <v>647.527</v>
      </c>
      <c r="L322" s="0" t="n">
        <v>643.204</v>
      </c>
      <c r="M322" s="233" t="inlineStr">
        <is>
          <t>표점/만점</t>
        </is>
      </c>
      <c r="N322" s="233" t="inlineStr">
        <is>
          <t>변표/만점</t>
        </is>
      </c>
      <c r="O322" s="3" t="inlineStr">
        <is>
          <t>가255</t>
        </is>
      </c>
      <c r="BM322" s="759" t="n"/>
      <c r="BN322" s="759" t="n"/>
      <c r="BO322" s="759" t="n"/>
      <c r="BP322" s="759" t="n"/>
      <c r="BQ322" s="759" t="n"/>
      <c r="BR322" s="759" t="n"/>
      <c r="BS322" s="759" t="n"/>
      <c r="BT322" s="759" t="n"/>
      <c r="BU322" s="759" t="n"/>
      <c r="BV322" s="759" t="n"/>
      <c r="BW322" s="759" t="n"/>
      <c r="BX322" s="759" t="n"/>
      <c r="BY322" s="759" t="n"/>
      <c r="BZ322" s="759" t="n"/>
      <c r="CA322" s="759" t="n"/>
      <c r="ER322" s="759" t="n"/>
      <c r="ES322" s="759" t="n"/>
      <c r="ET322" s="759" t="n"/>
      <c r="EU322" s="759" t="n"/>
      <c r="EV322" s="759" t="n"/>
      <c r="EW322" s="759" t="n"/>
      <c r="EX322" s="759" t="n"/>
      <c r="EY322" s="759" t="n"/>
      <c r="EZ322" s="759" t="n"/>
      <c r="FA322" s="759" t="n"/>
      <c r="FB322" s="759" t="n"/>
      <c r="FC322" s="759" t="n"/>
      <c r="FD322" s="759" t="n"/>
      <c r="FE322" s="759" t="n"/>
      <c r="FF322" s="759" t="n"/>
      <c r="HW322" s="759" t="n"/>
      <c r="HX322" s="759" t="n"/>
      <c r="HY322" s="759" t="n"/>
      <c r="HZ322" s="759" t="n"/>
      <c r="IA322" s="759" t="n"/>
      <c r="IB322" s="759" t="n"/>
      <c r="IC322" s="759" t="n"/>
      <c r="ID322" s="759" t="n"/>
      <c r="IE322" s="759" t="n"/>
      <c r="IF322" s="759" t="n"/>
      <c r="IG322" s="759" t="n"/>
      <c r="IH322" s="759" t="n"/>
      <c r="II322" s="759" t="n"/>
      <c r="IJ322" s="759" t="n"/>
      <c r="IK322" s="759" t="n"/>
      <c r="LB322" s="759" t="n"/>
      <c r="LC322" s="759" t="n"/>
      <c r="LD322" s="759" t="n"/>
      <c r="LE322" s="759" t="n"/>
      <c r="LF322" s="759" t="n"/>
      <c r="LG322" s="759" t="n"/>
      <c r="LH322" s="759" t="n"/>
      <c r="LI322" s="759" t="n"/>
      <c r="LJ322" s="759" t="n"/>
      <c r="LK322" s="759" t="n"/>
      <c r="LL322" s="759" t="n"/>
      <c r="LM322" s="759" t="n"/>
      <c r="LN322" s="759" t="n"/>
      <c r="LO322" s="759" t="n"/>
      <c r="LP322" s="759" t="n"/>
      <c r="OG322" s="759" t="n"/>
      <c r="OH322" s="759" t="n"/>
      <c r="OI322" s="759" t="n"/>
      <c r="OJ322" s="759" t="n"/>
      <c r="OK322" s="759" t="n"/>
      <c r="OL322" s="759" t="n"/>
      <c r="OM322" s="759" t="n"/>
      <c r="ON322" s="759" t="n"/>
      <c r="OO322" s="759" t="n"/>
      <c r="OP322" s="759" t="n"/>
      <c r="OQ322" s="759" t="n"/>
      <c r="OR322" s="759" t="n"/>
      <c r="OS322" s="759" t="n"/>
      <c r="OT322" s="759" t="n"/>
      <c r="OU322" s="759" t="n"/>
    </row>
    <row r="323">
      <c r="A323" s="0" t="n">
        <v>39</v>
      </c>
      <c r="B323" s="0" t="n">
        <v>558</v>
      </c>
      <c r="C323" s="0" t="inlineStr">
        <is>
          <t>가</t>
        </is>
      </c>
      <c r="D323" s="0" t="inlineStr">
        <is>
          <t>한국외국어대</t>
        </is>
      </c>
      <c r="E323" s="232" t="inlineStr">
        <is>
          <t>ELLT학과</t>
        </is>
      </c>
      <c r="F323" s="0" t="inlineStr">
        <is>
          <t>통합</t>
        </is>
      </c>
      <c r="G323" s="0" t="n">
        <v>2</v>
      </c>
      <c r="H323" s="0" t="n">
        <v>652.4450000000001</v>
      </c>
      <c r="I323" s="0" t="n">
        <v>649.463</v>
      </c>
      <c r="J323" s="0" t="n">
        <v>646.398</v>
      </c>
      <c r="K323" s="0" t="n">
        <v>644.131</v>
      </c>
      <c r="L323" s="0" t="n">
        <v>639.729</v>
      </c>
      <c r="M323" s="233" t="inlineStr">
        <is>
          <t>표점/만점</t>
        </is>
      </c>
      <c r="N323" s="233" t="inlineStr">
        <is>
          <t>변표/만점</t>
        </is>
      </c>
      <c r="O323" s="3" t="inlineStr">
        <is>
          <t>가256</t>
        </is>
      </c>
      <c r="BM323" s="759" t="n"/>
      <c r="BN323" s="759" t="n"/>
      <c r="BO323" s="759" t="n"/>
      <c r="BP323" s="759" t="n"/>
      <c r="BQ323" s="759" t="n"/>
      <c r="BR323" s="759" t="n"/>
      <c r="BS323" s="759" t="n"/>
      <c r="BT323" s="759" t="n"/>
      <c r="BU323" s="759" t="n"/>
      <c r="BV323" s="759" t="n"/>
      <c r="BW323" s="759" t="n"/>
      <c r="BX323" s="759" t="n"/>
      <c r="BY323" s="759" t="n"/>
      <c r="BZ323" s="759" t="n"/>
      <c r="CA323" s="759" t="n"/>
      <c r="ER323" s="759" t="n"/>
      <c r="ES323" s="759" t="n"/>
      <c r="ET323" s="759" t="n"/>
      <c r="EU323" s="759" t="n"/>
      <c r="EV323" s="759" t="n"/>
      <c r="EW323" s="759" t="n"/>
      <c r="EX323" s="759" t="n"/>
      <c r="EY323" s="759" t="n"/>
      <c r="EZ323" s="759" t="n"/>
      <c r="FA323" s="759" t="n"/>
      <c r="FB323" s="759" t="n"/>
      <c r="FC323" s="759" t="n"/>
      <c r="FD323" s="759" t="n"/>
      <c r="FE323" s="759" t="n"/>
      <c r="FF323" s="759" t="n"/>
      <c r="HW323" s="759" t="n"/>
      <c r="HX323" s="759" t="n"/>
      <c r="HY323" s="759" t="n"/>
      <c r="HZ323" s="759" t="n"/>
      <c r="IA323" s="759" t="n"/>
      <c r="IB323" s="759" t="n"/>
      <c r="IC323" s="759" t="n"/>
      <c r="ID323" s="759" t="n"/>
      <c r="IE323" s="759" t="n"/>
      <c r="IF323" s="759" t="n"/>
      <c r="IG323" s="759" t="n"/>
      <c r="IH323" s="759" t="n"/>
      <c r="II323" s="759" t="n"/>
      <c r="IJ323" s="759" t="n"/>
      <c r="IK323" s="759" t="n"/>
      <c r="LB323" s="759" t="n"/>
      <c r="LC323" s="759" t="n"/>
      <c r="LD323" s="759" t="n"/>
      <c r="LE323" s="759" t="n"/>
      <c r="LF323" s="759" t="n"/>
      <c r="LG323" s="759" t="n"/>
      <c r="LH323" s="759" t="n"/>
      <c r="LI323" s="759" t="n"/>
      <c r="LJ323" s="759" t="n"/>
      <c r="LK323" s="759" t="n"/>
      <c r="LL323" s="759" t="n"/>
      <c r="LM323" s="759" t="n"/>
      <c r="LN323" s="759" t="n"/>
      <c r="LO323" s="759" t="n"/>
      <c r="LP323" s="759" t="n"/>
      <c r="OG323" s="759" t="n"/>
      <c r="OH323" s="759" t="n"/>
      <c r="OI323" s="759" t="n"/>
      <c r="OJ323" s="759" t="n"/>
      <c r="OK323" s="759" t="n"/>
      <c r="OL323" s="759" t="n"/>
      <c r="OM323" s="759" t="n"/>
      <c r="ON323" s="759" t="n"/>
      <c r="OO323" s="759" t="n"/>
      <c r="OP323" s="759" t="n"/>
      <c r="OQ323" s="759" t="n"/>
      <c r="OR323" s="759" t="n"/>
      <c r="OS323" s="759" t="n"/>
      <c r="OT323" s="759" t="n"/>
      <c r="OU323" s="759" t="n"/>
    </row>
    <row r="324">
      <c r="A324" s="0" t="n">
        <v>38</v>
      </c>
      <c r="B324" s="0" t="n">
        <v>543</v>
      </c>
      <c r="C324" s="0" t="inlineStr">
        <is>
          <t>가</t>
        </is>
      </c>
      <c r="D324" s="0" t="inlineStr">
        <is>
          <t>한국외국어대</t>
        </is>
      </c>
      <c r="E324" s="232" t="inlineStr">
        <is>
          <t>한국어교육과</t>
        </is>
      </c>
      <c r="F324" s="0" t="inlineStr">
        <is>
          <t>통합</t>
        </is>
      </c>
      <c r="G324" s="0" t="n">
        <v>2</v>
      </c>
      <c r="H324" s="0" t="n">
        <v>654.271</v>
      </c>
      <c r="I324" s="0" t="n">
        <v>651.737</v>
      </c>
      <c r="J324" s="0" t="n">
        <v>648.7089999999999</v>
      </c>
      <c r="K324" s="0" t="n">
        <v>646.181</v>
      </c>
      <c r="L324" s="0" t="n">
        <v>641.974</v>
      </c>
      <c r="M324" s="233" t="inlineStr">
        <is>
          <t>표점/만점</t>
        </is>
      </c>
      <c r="N324" s="233" t="inlineStr">
        <is>
          <t>변표/만점</t>
        </is>
      </c>
      <c r="O324" s="3" t="inlineStr">
        <is>
          <t>가257</t>
        </is>
      </c>
      <c r="BM324" s="759" t="n"/>
      <c r="BN324" s="759" t="n"/>
      <c r="BO324" s="759" t="n"/>
      <c r="BP324" s="759" t="n"/>
      <c r="BQ324" s="759" t="n"/>
      <c r="BR324" s="759" t="n"/>
      <c r="BS324" s="759" t="n"/>
      <c r="BT324" s="759" t="n"/>
      <c r="BU324" s="759" t="n"/>
      <c r="BV324" s="759" t="n"/>
      <c r="BW324" s="759" t="n"/>
      <c r="BX324" s="759" t="n"/>
      <c r="BY324" s="759" t="n"/>
      <c r="BZ324" s="759" t="n"/>
      <c r="CA324" s="759" t="n"/>
      <c r="ER324" s="759" t="n"/>
      <c r="ES324" s="759" t="n"/>
      <c r="ET324" s="759" t="n"/>
      <c r="EU324" s="759" t="n"/>
      <c r="EV324" s="759" t="n"/>
      <c r="EW324" s="759" t="n"/>
      <c r="EX324" s="759" t="n"/>
      <c r="EY324" s="759" t="n"/>
      <c r="EZ324" s="759" t="n"/>
      <c r="FA324" s="759" t="n"/>
      <c r="FB324" s="759" t="n"/>
      <c r="FC324" s="759" t="n"/>
      <c r="FD324" s="759" t="n"/>
      <c r="FE324" s="759" t="n"/>
      <c r="FF324" s="759" t="n"/>
      <c r="HW324" s="759" t="n"/>
      <c r="HX324" s="759" t="n"/>
      <c r="HY324" s="759" t="n"/>
      <c r="HZ324" s="759" t="n"/>
      <c r="IA324" s="759" t="n"/>
      <c r="IB324" s="759" t="n"/>
      <c r="IC324" s="759" t="n"/>
      <c r="ID324" s="759" t="n"/>
      <c r="IE324" s="759" t="n"/>
      <c r="IF324" s="759" t="n"/>
      <c r="IG324" s="759" t="n"/>
      <c r="IH324" s="759" t="n"/>
      <c r="II324" s="759" t="n"/>
      <c r="IJ324" s="759" t="n"/>
      <c r="IK324" s="759" t="n"/>
      <c r="LB324" s="759" t="n"/>
      <c r="LC324" s="759" t="n"/>
      <c r="LD324" s="759" t="n"/>
      <c r="LE324" s="759" t="n"/>
      <c r="LF324" s="759" t="n"/>
      <c r="LG324" s="759" t="n"/>
      <c r="LH324" s="759" t="n"/>
      <c r="LI324" s="759" t="n"/>
      <c r="LJ324" s="759" t="n"/>
      <c r="LK324" s="759" t="n"/>
      <c r="LL324" s="759" t="n"/>
      <c r="LM324" s="759" t="n"/>
      <c r="LN324" s="759" t="n"/>
      <c r="LO324" s="759" t="n"/>
      <c r="LP324" s="759" t="n"/>
      <c r="OG324" s="759" t="n"/>
      <c r="OH324" s="759" t="n"/>
      <c r="OI324" s="759" t="n"/>
      <c r="OJ324" s="759" t="n"/>
      <c r="OK324" s="759" t="n"/>
      <c r="OL324" s="759" t="n"/>
      <c r="OM324" s="759" t="n"/>
      <c r="ON324" s="759" t="n"/>
      <c r="OO324" s="759" t="n"/>
      <c r="OP324" s="759" t="n"/>
      <c r="OQ324" s="759" t="n"/>
      <c r="OR324" s="759" t="n"/>
      <c r="OS324" s="759" t="n"/>
      <c r="OT324" s="759" t="n"/>
      <c r="OU324" s="759" t="n"/>
    </row>
    <row r="325">
      <c r="A325" s="0" t="n">
        <v>38</v>
      </c>
      <c r="B325" s="0" t="n">
        <v>553</v>
      </c>
      <c r="C325" s="0" t="inlineStr">
        <is>
          <t>가</t>
        </is>
      </c>
      <c r="D325" s="0" t="inlineStr">
        <is>
          <t>한국외국어대</t>
        </is>
      </c>
      <c r="E325" s="232" t="inlineStr">
        <is>
          <t>일본언어문화학부</t>
        </is>
      </c>
      <c r="F325" s="0" t="inlineStr">
        <is>
          <t>통합</t>
        </is>
      </c>
      <c r="G325" s="0" t="n">
        <v>2</v>
      </c>
      <c r="H325" s="0" t="n">
        <v>654.271</v>
      </c>
      <c r="I325" s="0" t="n">
        <v>651.737</v>
      </c>
      <c r="J325" s="0" t="n">
        <v>648.7089999999999</v>
      </c>
      <c r="K325" s="0" t="n">
        <v>646.181</v>
      </c>
      <c r="L325" s="0" t="n">
        <v>641.974</v>
      </c>
      <c r="M325" s="233" t="inlineStr">
        <is>
          <t>표점/만점</t>
        </is>
      </c>
      <c r="N325" s="233" t="inlineStr">
        <is>
          <t>변표/만점</t>
        </is>
      </c>
      <c r="O325" s="3" t="inlineStr">
        <is>
          <t>가258</t>
        </is>
      </c>
      <c r="BM325" s="759" t="n"/>
      <c r="BN325" s="759" t="n"/>
      <c r="BO325" s="759" t="n"/>
      <c r="BP325" s="759" t="n"/>
      <c r="BQ325" s="759" t="n"/>
      <c r="BR325" s="759" t="n"/>
      <c r="BS325" s="759" t="n"/>
      <c r="BT325" s="759" t="n"/>
      <c r="BU325" s="759" t="n"/>
      <c r="BV325" s="759" t="n"/>
      <c r="BW325" s="759" t="n"/>
      <c r="BX325" s="759" t="n"/>
      <c r="BY325" s="759" t="n"/>
      <c r="BZ325" s="759" t="n"/>
      <c r="CA325" s="759" t="n"/>
      <c r="ER325" s="759" t="n"/>
      <c r="ES325" s="759" t="n"/>
      <c r="ET325" s="759" t="n"/>
      <c r="EU325" s="759" t="n"/>
      <c r="EV325" s="759" t="n"/>
      <c r="EW325" s="759" t="n"/>
      <c r="EX325" s="759" t="n"/>
      <c r="EY325" s="759" t="n"/>
      <c r="EZ325" s="759" t="n"/>
      <c r="FA325" s="759" t="n"/>
      <c r="FB325" s="759" t="n"/>
      <c r="FC325" s="759" t="n"/>
      <c r="FD325" s="759" t="n"/>
      <c r="FE325" s="759" t="n"/>
      <c r="FF325" s="759" t="n"/>
      <c r="HW325" s="759" t="n"/>
      <c r="HX325" s="759" t="n"/>
      <c r="HY325" s="759" t="n"/>
      <c r="HZ325" s="759" t="n"/>
      <c r="IA325" s="759" t="n"/>
      <c r="IB325" s="759" t="n"/>
      <c r="IC325" s="759" t="n"/>
      <c r="ID325" s="759" t="n"/>
      <c r="IE325" s="759" t="n"/>
      <c r="IF325" s="759" t="n"/>
      <c r="IG325" s="759" t="n"/>
      <c r="IH325" s="759" t="n"/>
      <c r="II325" s="759" t="n"/>
      <c r="IJ325" s="759" t="n"/>
      <c r="IK325" s="759" t="n"/>
      <c r="LB325" s="759" t="n"/>
      <c r="LC325" s="759" t="n"/>
      <c r="LD325" s="759" t="n"/>
      <c r="LE325" s="759" t="n"/>
      <c r="LF325" s="759" t="n"/>
      <c r="LG325" s="759" t="n"/>
      <c r="LH325" s="759" t="n"/>
      <c r="LI325" s="759" t="n"/>
      <c r="LJ325" s="759" t="n"/>
      <c r="LK325" s="759" t="n"/>
      <c r="LL325" s="759" t="n"/>
      <c r="LM325" s="759" t="n"/>
      <c r="LN325" s="759" t="n"/>
      <c r="LO325" s="759" t="n"/>
      <c r="LP325" s="759" t="n"/>
      <c r="OG325" s="759" t="n"/>
      <c r="OH325" s="759" t="n"/>
      <c r="OI325" s="759" t="n"/>
      <c r="OJ325" s="759" t="n"/>
      <c r="OK325" s="759" t="n"/>
      <c r="OL325" s="759" t="n"/>
      <c r="OM325" s="759" t="n"/>
      <c r="ON325" s="759" t="n"/>
      <c r="OO325" s="759" t="n"/>
      <c r="OP325" s="759" t="n"/>
      <c r="OQ325" s="759" t="n"/>
      <c r="OR325" s="759" t="n"/>
      <c r="OS325" s="759" t="n"/>
      <c r="OT325" s="759" t="n"/>
      <c r="OU325" s="759" t="n"/>
    </row>
    <row r="326">
      <c r="A326" s="0" t="n">
        <v>38</v>
      </c>
      <c r="B326" s="0" t="n">
        <v>575</v>
      </c>
      <c r="C326" s="0" t="inlineStr">
        <is>
          <t>가</t>
        </is>
      </c>
      <c r="D326" s="0" t="inlineStr">
        <is>
          <t>한국외국어대</t>
        </is>
      </c>
      <c r="E326" s="232" t="inlineStr">
        <is>
          <t>외국어교육학부(프랑스어교육전공)</t>
        </is>
      </c>
      <c r="F326" s="0" t="inlineStr">
        <is>
          <t>통합</t>
        </is>
      </c>
      <c r="G326" s="0" t="n">
        <v>2</v>
      </c>
      <c r="H326" s="0" t="n">
        <v>650.675</v>
      </c>
      <c r="I326" s="0" t="n">
        <v>649.872</v>
      </c>
      <c r="J326" s="0" t="n">
        <v>648.537</v>
      </c>
      <c r="K326" s="0" t="n">
        <v>646.979</v>
      </c>
      <c r="L326" s="0" t="n">
        <v>643.778</v>
      </c>
      <c r="M326" s="233" t="inlineStr">
        <is>
          <t>표점/만점</t>
        </is>
      </c>
      <c r="N326" s="233" t="inlineStr">
        <is>
          <t>변표/만점</t>
        </is>
      </c>
      <c r="O326" s="3" t="inlineStr">
        <is>
          <t>가259</t>
        </is>
      </c>
      <c r="BM326" s="759" t="n"/>
      <c r="BN326" s="759" t="n"/>
      <c r="BO326" s="759" t="n"/>
      <c r="BP326" s="759" t="n"/>
      <c r="BQ326" s="759" t="n"/>
      <c r="BR326" s="759" t="n"/>
      <c r="BS326" s="759" t="n"/>
      <c r="BT326" s="759" t="n"/>
      <c r="BU326" s="759" t="n"/>
      <c r="BV326" s="759" t="n"/>
      <c r="BW326" s="759" t="n"/>
      <c r="BX326" s="759" t="n"/>
      <c r="BY326" s="759" t="n"/>
      <c r="BZ326" s="759" t="n"/>
      <c r="CA326" s="759" t="n"/>
      <c r="ER326" s="759" t="n"/>
      <c r="ES326" s="759" t="n"/>
      <c r="ET326" s="759" t="n"/>
      <c r="EU326" s="759" t="n"/>
      <c r="EV326" s="759" t="n"/>
      <c r="EW326" s="759" t="n"/>
      <c r="EX326" s="759" t="n"/>
      <c r="EY326" s="759" t="n"/>
      <c r="EZ326" s="759" t="n"/>
      <c r="FA326" s="759" t="n"/>
      <c r="FB326" s="759" t="n"/>
      <c r="FC326" s="759" t="n"/>
      <c r="FD326" s="759" t="n"/>
      <c r="FE326" s="759" t="n"/>
      <c r="FF326" s="759" t="n"/>
      <c r="HW326" s="759" t="n"/>
      <c r="HX326" s="759" t="n"/>
      <c r="HY326" s="759" t="n"/>
      <c r="HZ326" s="759" t="n"/>
      <c r="IA326" s="759" t="n"/>
      <c r="IB326" s="759" t="n"/>
      <c r="IC326" s="759" t="n"/>
      <c r="ID326" s="759" t="n"/>
      <c r="IE326" s="759" t="n"/>
      <c r="IF326" s="759" t="n"/>
      <c r="IG326" s="759" t="n"/>
      <c r="IH326" s="759" t="n"/>
      <c r="II326" s="759" t="n"/>
      <c r="IJ326" s="759" t="n"/>
      <c r="IK326" s="759" t="n"/>
      <c r="LB326" s="759" t="n"/>
      <c r="LC326" s="759" t="n"/>
      <c r="LD326" s="759" t="n"/>
      <c r="LE326" s="759" t="n"/>
      <c r="LF326" s="759" t="n"/>
      <c r="LG326" s="759" t="n"/>
      <c r="LH326" s="759" t="n"/>
      <c r="LI326" s="759" t="n"/>
      <c r="LJ326" s="759" t="n"/>
      <c r="LK326" s="759" t="n"/>
      <c r="LL326" s="759" t="n"/>
      <c r="LM326" s="759" t="n"/>
      <c r="LN326" s="759" t="n"/>
      <c r="LO326" s="759" t="n"/>
      <c r="LP326" s="759" t="n"/>
      <c r="OG326" s="759" t="n"/>
      <c r="OH326" s="759" t="n"/>
      <c r="OI326" s="759" t="n"/>
      <c r="OJ326" s="759" t="n"/>
      <c r="OK326" s="759" t="n"/>
      <c r="OL326" s="759" t="n"/>
      <c r="OM326" s="759" t="n"/>
      <c r="ON326" s="759" t="n"/>
      <c r="OO326" s="759" t="n"/>
      <c r="OP326" s="759" t="n"/>
      <c r="OQ326" s="759" t="n"/>
      <c r="OR326" s="759" t="n"/>
      <c r="OS326" s="759" t="n"/>
      <c r="OT326" s="759" t="n"/>
      <c r="OU326" s="759" t="n"/>
    </row>
    <row r="327">
      <c r="A327" s="0" t="n">
        <v>38</v>
      </c>
      <c r="B327" s="0" t="n">
        <v>551</v>
      </c>
      <c r="C327" s="0" t="inlineStr">
        <is>
          <t>가</t>
        </is>
      </c>
      <c r="D327" s="0" t="inlineStr">
        <is>
          <t>한국외국어대</t>
        </is>
      </c>
      <c r="E327" s="232" t="inlineStr">
        <is>
          <t>중국언어문화학부</t>
        </is>
      </c>
      <c r="F327" s="0" t="inlineStr">
        <is>
          <t>통합</t>
        </is>
      </c>
      <c r="G327" s="0" t="n">
        <v>2</v>
      </c>
      <c r="H327" s="0" t="n">
        <v>653.601</v>
      </c>
      <c r="I327" s="0" t="n">
        <v>651.2430000000001</v>
      </c>
      <c r="J327" s="0" t="n">
        <v>648.145</v>
      </c>
      <c r="K327" s="0" t="n">
        <v>645.414</v>
      </c>
      <c r="L327" s="0" t="n">
        <v>641.274</v>
      </c>
      <c r="M327" s="233" t="inlineStr">
        <is>
          <t>표점/만점</t>
        </is>
      </c>
      <c r="N327" s="233" t="inlineStr">
        <is>
          <t>변표/만점</t>
        </is>
      </c>
      <c r="O327" s="3" t="inlineStr">
        <is>
          <t>가260</t>
        </is>
      </c>
      <c r="BM327" s="759" t="n"/>
      <c r="BN327" s="759" t="n"/>
      <c r="BO327" s="759" t="n"/>
      <c r="BP327" s="759" t="n"/>
      <c r="BQ327" s="759" t="n"/>
      <c r="BR327" s="759" t="n"/>
      <c r="BS327" s="759" t="n"/>
      <c r="BT327" s="759" t="n"/>
      <c r="BU327" s="759" t="n"/>
      <c r="BV327" s="759" t="n"/>
      <c r="BW327" s="759" t="n"/>
      <c r="BX327" s="759" t="n"/>
      <c r="BY327" s="759" t="n"/>
      <c r="BZ327" s="759" t="n"/>
      <c r="CA327" s="759" t="n"/>
      <c r="ER327" s="759" t="n"/>
      <c r="ES327" s="759" t="n"/>
      <c r="ET327" s="759" t="n"/>
      <c r="EU327" s="759" t="n"/>
      <c r="EV327" s="759" t="n"/>
      <c r="EW327" s="759" t="n"/>
      <c r="EX327" s="759" t="n"/>
      <c r="EY327" s="759" t="n"/>
      <c r="EZ327" s="759" t="n"/>
      <c r="FA327" s="759" t="n"/>
      <c r="FB327" s="759" t="n"/>
      <c r="FC327" s="759" t="n"/>
      <c r="FD327" s="759" t="n"/>
      <c r="FE327" s="759" t="n"/>
      <c r="FF327" s="759" t="n"/>
      <c r="HW327" s="759" t="n"/>
      <c r="HX327" s="759" t="n"/>
      <c r="HY327" s="759" t="n"/>
      <c r="HZ327" s="759" t="n"/>
      <c r="IA327" s="759" t="n"/>
      <c r="IB327" s="759" t="n"/>
      <c r="IC327" s="759" t="n"/>
      <c r="ID327" s="759" t="n"/>
      <c r="IE327" s="759" t="n"/>
      <c r="IF327" s="759" t="n"/>
      <c r="IG327" s="759" t="n"/>
      <c r="IH327" s="759" t="n"/>
      <c r="II327" s="759" t="n"/>
      <c r="IJ327" s="759" t="n"/>
      <c r="IK327" s="759" t="n"/>
      <c r="LB327" s="759" t="n"/>
      <c r="LC327" s="759" t="n"/>
      <c r="LD327" s="759" t="n"/>
      <c r="LE327" s="759" t="n"/>
      <c r="LF327" s="759" t="n"/>
      <c r="LG327" s="759" t="n"/>
      <c r="LH327" s="759" t="n"/>
      <c r="LI327" s="759" t="n"/>
      <c r="LJ327" s="759" t="n"/>
      <c r="LK327" s="759" t="n"/>
      <c r="LL327" s="759" t="n"/>
      <c r="LM327" s="759" t="n"/>
      <c r="LN327" s="759" t="n"/>
      <c r="LO327" s="759" t="n"/>
      <c r="LP327" s="759" t="n"/>
      <c r="OG327" s="759" t="n"/>
      <c r="OH327" s="759" t="n"/>
      <c r="OI327" s="759" t="n"/>
      <c r="OJ327" s="759" t="n"/>
      <c r="OK327" s="759" t="n"/>
      <c r="OL327" s="759" t="n"/>
      <c r="OM327" s="759" t="n"/>
      <c r="ON327" s="759" t="n"/>
      <c r="OO327" s="759" t="n"/>
      <c r="OP327" s="759" t="n"/>
      <c r="OQ327" s="759" t="n"/>
      <c r="OR327" s="759" t="n"/>
      <c r="OS327" s="759" t="n"/>
      <c r="OT327" s="759" t="n"/>
      <c r="OU327" s="759" t="n"/>
    </row>
    <row r="328">
      <c r="A328" s="0" t="n">
        <v>38</v>
      </c>
      <c r="B328" s="0" t="n">
        <v>568</v>
      </c>
      <c r="C328" s="0" t="inlineStr">
        <is>
          <t>가</t>
        </is>
      </c>
      <c r="D328" s="0" t="inlineStr">
        <is>
          <t>한국외국어대</t>
        </is>
      </c>
      <c r="E328" s="232" t="inlineStr">
        <is>
          <t>페르시아어․이란학과</t>
        </is>
      </c>
      <c r="F328" s="0" t="inlineStr">
        <is>
          <t>통합</t>
        </is>
      </c>
      <c r="G328" s="0" t="n">
        <v>2</v>
      </c>
      <c r="H328" s="0" t="n">
        <v>652.208</v>
      </c>
      <c r="I328" s="0" t="n">
        <v>649.924</v>
      </c>
      <c r="J328" s="0" t="n">
        <v>647.821</v>
      </c>
      <c r="K328" s="0" t="n">
        <v>644.7859999999999</v>
      </c>
      <c r="L328" s="0" t="n">
        <v>639.999</v>
      </c>
      <c r="M328" s="233" t="inlineStr">
        <is>
          <t>표점/만점</t>
        </is>
      </c>
      <c r="N328" s="233" t="inlineStr">
        <is>
          <t>변표/만점</t>
        </is>
      </c>
      <c r="O328" s="3" t="inlineStr">
        <is>
          <t>가261</t>
        </is>
      </c>
      <c r="BM328" s="759" t="n"/>
      <c r="BN328" s="759" t="n"/>
      <c r="BO328" s="759" t="n"/>
      <c r="BP328" s="759" t="n"/>
      <c r="BQ328" s="759" t="n"/>
      <c r="BR328" s="759" t="n"/>
      <c r="BS328" s="759" t="n"/>
      <c r="BT328" s="759" t="n"/>
      <c r="BU328" s="759" t="n"/>
      <c r="BV328" s="759" t="n"/>
      <c r="BW328" s="759" t="n"/>
      <c r="BX328" s="759" t="n"/>
      <c r="BY328" s="759" t="n"/>
      <c r="BZ328" s="759" t="n"/>
      <c r="CA328" s="759" t="n"/>
      <c r="ER328" s="759" t="n"/>
      <c r="ES328" s="759" t="n"/>
      <c r="ET328" s="759" t="n"/>
      <c r="EU328" s="759" t="n"/>
      <c r="EV328" s="759" t="n"/>
      <c r="EW328" s="759" t="n"/>
      <c r="EX328" s="759" t="n"/>
      <c r="EY328" s="759" t="n"/>
      <c r="EZ328" s="759" t="n"/>
      <c r="FA328" s="759" t="n"/>
      <c r="FB328" s="759" t="n"/>
      <c r="FC328" s="759" t="n"/>
      <c r="FD328" s="759" t="n"/>
      <c r="FE328" s="759" t="n"/>
      <c r="FF328" s="759" t="n"/>
      <c r="HW328" s="759" t="n"/>
      <c r="HX328" s="759" t="n"/>
      <c r="HY328" s="759" t="n"/>
      <c r="HZ328" s="759" t="n"/>
      <c r="IA328" s="759" t="n"/>
      <c r="IB328" s="759" t="n"/>
      <c r="IC328" s="759" t="n"/>
      <c r="ID328" s="759" t="n"/>
      <c r="IE328" s="759" t="n"/>
      <c r="IF328" s="759" t="n"/>
      <c r="IG328" s="759" t="n"/>
      <c r="IH328" s="759" t="n"/>
      <c r="II328" s="759" t="n"/>
      <c r="IJ328" s="759" t="n"/>
      <c r="IK328" s="759" t="n"/>
      <c r="LB328" s="759" t="n"/>
      <c r="LC328" s="759" t="n"/>
      <c r="LD328" s="759" t="n"/>
      <c r="LE328" s="759" t="n"/>
      <c r="LF328" s="759" t="n"/>
      <c r="LG328" s="759" t="n"/>
      <c r="LH328" s="759" t="n"/>
      <c r="LI328" s="759" t="n"/>
      <c r="LJ328" s="759" t="n"/>
      <c r="LK328" s="759" t="n"/>
      <c r="LL328" s="759" t="n"/>
      <c r="LM328" s="759" t="n"/>
      <c r="LN328" s="759" t="n"/>
      <c r="LO328" s="759" t="n"/>
      <c r="LP328" s="759" t="n"/>
      <c r="OG328" s="759" t="n"/>
      <c r="OH328" s="759" t="n"/>
      <c r="OI328" s="759" t="n"/>
      <c r="OJ328" s="759" t="n"/>
      <c r="OK328" s="759" t="n"/>
      <c r="OL328" s="759" t="n"/>
      <c r="OM328" s="759" t="n"/>
      <c r="ON328" s="759" t="n"/>
      <c r="OO328" s="759" t="n"/>
      <c r="OP328" s="759" t="n"/>
      <c r="OQ328" s="759" t="n"/>
      <c r="OR328" s="759" t="n"/>
      <c r="OS328" s="759" t="n"/>
      <c r="OT328" s="759" t="n"/>
      <c r="OU328" s="759" t="n"/>
    </row>
    <row r="329">
      <c r="A329" s="0" t="n">
        <v>38</v>
      </c>
      <c r="B329" s="0" t="n">
        <v>552</v>
      </c>
      <c r="C329" s="0" t="inlineStr">
        <is>
          <t>가</t>
        </is>
      </c>
      <c r="D329" s="0" t="inlineStr">
        <is>
          <t>한국외국어대</t>
        </is>
      </c>
      <c r="E329" s="232" t="inlineStr">
        <is>
          <t>아랍어과</t>
        </is>
      </c>
      <c r="F329" s="0" t="inlineStr">
        <is>
          <t>통합</t>
        </is>
      </c>
      <c r="G329" s="0" t="n">
        <v>2</v>
      </c>
      <c r="H329" s="0" t="n">
        <v>652.208</v>
      </c>
      <c r="I329" s="0" t="n">
        <v>649.872</v>
      </c>
      <c r="J329" s="0" t="n">
        <v>647.821</v>
      </c>
      <c r="K329" s="0" t="n">
        <v>644.643</v>
      </c>
      <c r="L329" s="0" t="n">
        <v>639.848</v>
      </c>
      <c r="M329" s="233" t="inlineStr">
        <is>
          <t>표점/만점</t>
        </is>
      </c>
      <c r="N329" s="233" t="inlineStr">
        <is>
          <t>변표/만점</t>
        </is>
      </c>
      <c r="O329" s="3" t="inlineStr">
        <is>
          <t>가262</t>
        </is>
      </c>
      <c r="BM329" s="759" t="n"/>
      <c r="BN329" s="759" t="n"/>
      <c r="BO329" s="759" t="n"/>
      <c r="BP329" s="759" t="n"/>
      <c r="BQ329" s="759" t="n"/>
      <c r="BR329" s="759" t="n"/>
      <c r="BS329" s="759" t="n"/>
      <c r="BT329" s="759" t="n"/>
      <c r="BU329" s="759" t="n"/>
      <c r="BV329" s="759" t="n"/>
      <c r="BW329" s="759" t="n"/>
      <c r="BX329" s="759" t="n"/>
      <c r="BY329" s="759" t="n"/>
      <c r="BZ329" s="759" t="n"/>
      <c r="CA329" s="759" t="n"/>
      <c r="ER329" s="759" t="n"/>
      <c r="ES329" s="759" t="n"/>
      <c r="ET329" s="759" t="n"/>
      <c r="EU329" s="759" t="n"/>
      <c r="EV329" s="759" t="n"/>
      <c r="EW329" s="759" t="n"/>
      <c r="EX329" s="759" t="n"/>
      <c r="EY329" s="759" t="n"/>
      <c r="EZ329" s="759" t="n"/>
      <c r="FA329" s="759" t="n"/>
      <c r="FB329" s="759" t="n"/>
      <c r="FC329" s="759" t="n"/>
      <c r="FD329" s="759" t="n"/>
      <c r="FE329" s="759" t="n"/>
      <c r="FF329" s="759" t="n"/>
      <c r="HW329" s="759" t="n"/>
      <c r="HX329" s="759" t="n"/>
      <c r="HY329" s="759" t="n"/>
      <c r="HZ329" s="759" t="n"/>
      <c r="IA329" s="759" t="n"/>
      <c r="IB329" s="759" t="n"/>
      <c r="IC329" s="759" t="n"/>
      <c r="ID329" s="759" t="n"/>
      <c r="IE329" s="759" t="n"/>
      <c r="IF329" s="759" t="n"/>
      <c r="IG329" s="759" t="n"/>
      <c r="IH329" s="759" t="n"/>
      <c r="II329" s="759" t="n"/>
      <c r="IJ329" s="759" t="n"/>
      <c r="IK329" s="759" t="n"/>
      <c r="LB329" s="759" t="n"/>
      <c r="LC329" s="759" t="n"/>
      <c r="LD329" s="759" t="n"/>
      <c r="LE329" s="759" t="n"/>
      <c r="LF329" s="759" t="n"/>
      <c r="LG329" s="759" t="n"/>
      <c r="LH329" s="759" t="n"/>
      <c r="LI329" s="759" t="n"/>
      <c r="LJ329" s="759" t="n"/>
      <c r="LK329" s="759" t="n"/>
      <c r="LL329" s="759" t="n"/>
      <c r="LM329" s="759" t="n"/>
      <c r="LN329" s="759" t="n"/>
      <c r="LO329" s="759" t="n"/>
      <c r="LP329" s="759" t="n"/>
      <c r="OG329" s="759" t="n"/>
      <c r="OH329" s="759" t="n"/>
      <c r="OI329" s="759" t="n"/>
      <c r="OJ329" s="759" t="n"/>
      <c r="OK329" s="759" t="n"/>
      <c r="OL329" s="759" t="n"/>
      <c r="OM329" s="759" t="n"/>
      <c r="ON329" s="759" t="n"/>
      <c r="OO329" s="759" t="n"/>
      <c r="OP329" s="759" t="n"/>
      <c r="OQ329" s="759" t="n"/>
      <c r="OR329" s="759" t="n"/>
      <c r="OS329" s="759" t="n"/>
      <c r="OT329" s="759" t="n"/>
      <c r="OU329" s="759" t="n"/>
    </row>
    <row r="330">
      <c r="A330" s="0" t="n">
        <v>38</v>
      </c>
      <c r="B330" s="0" t="n">
        <v>572</v>
      </c>
      <c r="C330" s="0" t="inlineStr">
        <is>
          <t>가</t>
        </is>
      </c>
      <c r="D330" s="0" t="inlineStr">
        <is>
          <t>한국외국어대</t>
        </is>
      </c>
      <c r="E330" s="232" t="inlineStr">
        <is>
          <t>인도어과</t>
        </is>
      </c>
      <c r="F330" s="0" t="inlineStr">
        <is>
          <t>통합</t>
        </is>
      </c>
      <c r="G330" s="0" t="n">
        <v>2</v>
      </c>
      <c r="H330" s="0" t="n">
        <v>652.208</v>
      </c>
      <c r="I330" s="0" t="n">
        <v>649.872</v>
      </c>
      <c r="J330" s="0" t="n">
        <v>647.821</v>
      </c>
      <c r="K330" s="0" t="n">
        <v>644.643</v>
      </c>
      <c r="L330" s="0" t="n">
        <v>639.848</v>
      </c>
      <c r="M330" s="233" t="inlineStr">
        <is>
          <t>표점/만점</t>
        </is>
      </c>
      <c r="N330" s="233" t="inlineStr">
        <is>
          <t>변표/만점</t>
        </is>
      </c>
      <c r="O330" s="3" t="inlineStr">
        <is>
          <t>가263</t>
        </is>
      </c>
      <c r="BM330" s="759" t="n"/>
      <c r="BN330" s="759" t="n"/>
      <c r="BO330" s="759" t="n"/>
      <c r="BP330" s="759" t="n"/>
      <c r="BQ330" s="759" t="n"/>
      <c r="BR330" s="759" t="n"/>
      <c r="BS330" s="759" t="n"/>
      <c r="BT330" s="759" t="n"/>
      <c r="BU330" s="759" t="n"/>
      <c r="BV330" s="759" t="n"/>
      <c r="BW330" s="759" t="n"/>
      <c r="BX330" s="759" t="n"/>
      <c r="BY330" s="759" t="n"/>
      <c r="BZ330" s="759" t="n"/>
      <c r="CA330" s="759" t="n"/>
      <c r="ER330" s="759" t="n"/>
      <c r="ES330" s="759" t="n"/>
      <c r="ET330" s="759" t="n"/>
      <c r="EU330" s="759" t="n"/>
      <c r="EV330" s="759" t="n"/>
      <c r="EW330" s="759" t="n"/>
      <c r="EX330" s="759" t="n"/>
      <c r="EY330" s="759" t="n"/>
      <c r="EZ330" s="759" t="n"/>
      <c r="FA330" s="759" t="n"/>
      <c r="FB330" s="759" t="n"/>
      <c r="FC330" s="759" t="n"/>
      <c r="FD330" s="759" t="n"/>
      <c r="FE330" s="759" t="n"/>
      <c r="FF330" s="759" t="n"/>
      <c r="HW330" s="759" t="n"/>
      <c r="HX330" s="759" t="n"/>
      <c r="HY330" s="759" t="n"/>
      <c r="HZ330" s="759" t="n"/>
      <c r="IA330" s="759" t="n"/>
      <c r="IB330" s="759" t="n"/>
      <c r="IC330" s="759" t="n"/>
      <c r="ID330" s="759" t="n"/>
      <c r="IE330" s="759" t="n"/>
      <c r="IF330" s="759" t="n"/>
      <c r="IG330" s="759" t="n"/>
      <c r="IH330" s="759" t="n"/>
      <c r="II330" s="759" t="n"/>
      <c r="IJ330" s="759" t="n"/>
      <c r="IK330" s="759" t="n"/>
      <c r="LB330" s="759" t="n"/>
      <c r="LC330" s="759" t="n"/>
      <c r="LD330" s="759" t="n"/>
      <c r="LE330" s="759" t="n"/>
      <c r="LF330" s="759" t="n"/>
      <c r="LG330" s="759" t="n"/>
      <c r="LH330" s="759" t="n"/>
      <c r="LI330" s="759" t="n"/>
      <c r="LJ330" s="759" t="n"/>
      <c r="LK330" s="759" t="n"/>
      <c r="LL330" s="759" t="n"/>
      <c r="LM330" s="759" t="n"/>
      <c r="LN330" s="759" t="n"/>
      <c r="LO330" s="759" t="n"/>
      <c r="LP330" s="759" t="n"/>
      <c r="OG330" s="759" t="n"/>
      <c r="OH330" s="759" t="n"/>
      <c r="OI330" s="759" t="n"/>
      <c r="OJ330" s="759" t="n"/>
      <c r="OK330" s="759" t="n"/>
      <c r="OL330" s="759" t="n"/>
      <c r="OM330" s="759" t="n"/>
      <c r="ON330" s="759" t="n"/>
      <c r="OO330" s="759" t="n"/>
      <c r="OP330" s="759" t="n"/>
      <c r="OQ330" s="759" t="n"/>
      <c r="OR330" s="759" t="n"/>
      <c r="OS330" s="759" t="n"/>
      <c r="OT330" s="759" t="n"/>
      <c r="OU330" s="759" t="n"/>
    </row>
    <row r="331">
      <c r="A331" s="0" t="n">
        <v>38</v>
      </c>
      <c r="B331" s="0" t="n">
        <v>545</v>
      </c>
      <c r="C331" s="0" t="inlineStr">
        <is>
          <t>가</t>
        </is>
      </c>
      <c r="D331" s="0" t="inlineStr">
        <is>
          <t>한국외국어대</t>
        </is>
      </c>
      <c r="E331" s="232" t="inlineStr">
        <is>
          <t>말레이‧인도네시아어과</t>
        </is>
      </c>
      <c r="F331" s="0" t="inlineStr">
        <is>
          <t>통합</t>
        </is>
      </c>
      <c r="G331" s="0" t="n">
        <v>2</v>
      </c>
      <c r="H331" s="0" t="n">
        <v>652.208</v>
      </c>
      <c r="I331" s="0" t="n">
        <v>649.924</v>
      </c>
      <c r="J331" s="0" t="n">
        <v>647.122</v>
      </c>
      <c r="K331" s="0" t="n">
        <v>643.876</v>
      </c>
      <c r="L331" s="0" t="n">
        <v>639.999</v>
      </c>
      <c r="M331" s="233" t="inlineStr">
        <is>
          <t>표점/만점</t>
        </is>
      </c>
      <c r="N331" s="233" t="inlineStr">
        <is>
          <t>변표/만점</t>
        </is>
      </c>
      <c r="O331" s="3" t="inlineStr">
        <is>
          <t>가264</t>
        </is>
      </c>
      <c r="BM331" s="759" t="n"/>
      <c r="BN331" s="759" t="n"/>
      <c r="BO331" s="759" t="n"/>
      <c r="BP331" s="759" t="n"/>
      <c r="BQ331" s="759" t="n"/>
      <c r="BR331" s="759" t="n"/>
      <c r="BS331" s="759" t="n"/>
      <c r="BT331" s="759" t="n"/>
      <c r="BU331" s="759" t="n"/>
      <c r="BV331" s="759" t="n"/>
      <c r="BW331" s="759" t="n"/>
      <c r="BX331" s="759" t="n"/>
      <c r="BY331" s="759" t="n"/>
      <c r="BZ331" s="759" t="n"/>
      <c r="CA331" s="759" t="n"/>
      <c r="ER331" s="759" t="n"/>
      <c r="ES331" s="759" t="n"/>
      <c r="ET331" s="759" t="n"/>
      <c r="EU331" s="759" t="n"/>
      <c r="EV331" s="759" t="n"/>
      <c r="EW331" s="759" t="n"/>
      <c r="EX331" s="759" t="n"/>
      <c r="EY331" s="759" t="n"/>
      <c r="EZ331" s="759" t="n"/>
      <c r="FA331" s="759" t="n"/>
      <c r="FB331" s="759" t="n"/>
      <c r="FC331" s="759" t="n"/>
      <c r="FD331" s="759" t="n"/>
      <c r="FE331" s="759" t="n"/>
      <c r="FF331" s="759" t="n"/>
      <c r="HW331" s="759" t="n"/>
      <c r="HX331" s="759" t="n"/>
      <c r="HY331" s="759" t="n"/>
      <c r="HZ331" s="759" t="n"/>
      <c r="IA331" s="759" t="n"/>
      <c r="IB331" s="759" t="n"/>
      <c r="IC331" s="759" t="n"/>
      <c r="ID331" s="759" t="n"/>
      <c r="IE331" s="759" t="n"/>
      <c r="IF331" s="759" t="n"/>
      <c r="IG331" s="759" t="n"/>
      <c r="IH331" s="759" t="n"/>
      <c r="II331" s="759" t="n"/>
      <c r="IJ331" s="759" t="n"/>
      <c r="IK331" s="759" t="n"/>
      <c r="LB331" s="759" t="n"/>
      <c r="LC331" s="759" t="n"/>
      <c r="LD331" s="759" t="n"/>
      <c r="LE331" s="759" t="n"/>
      <c r="LF331" s="759" t="n"/>
      <c r="LG331" s="759" t="n"/>
      <c r="LH331" s="759" t="n"/>
      <c r="LI331" s="759" t="n"/>
      <c r="LJ331" s="759" t="n"/>
      <c r="LK331" s="759" t="n"/>
      <c r="LL331" s="759" t="n"/>
      <c r="LM331" s="759" t="n"/>
      <c r="LN331" s="759" t="n"/>
      <c r="LO331" s="759" t="n"/>
      <c r="LP331" s="759" t="n"/>
      <c r="OG331" s="759" t="n"/>
      <c r="OH331" s="759" t="n"/>
      <c r="OI331" s="759" t="n"/>
      <c r="OJ331" s="759" t="n"/>
      <c r="OK331" s="759" t="n"/>
      <c r="OL331" s="759" t="n"/>
      <c r="OM331" s="759" t="n"/>
      <c r="ON331" s="759" t="n"/>
      <c r="OO331" s="759" t="n"/>
      <c r="OP331" s="759" t="n"/>
      <c r="OQ331" s="759" t="n"/>
      <c r="OR331" s="759" t="n"/>
      <c r="OS331" s="759" t="n"/>
      <c r="OT331" s="759" t="n"/>
      <c r="OU331" s="759" t="n"/>
    </row>
    <row r="332">
      <c r="A332" s="0" t="n">
        <v>38</v>
      </c>
      <c r="B332" s="0" t="n">
        <v>571</v>
      </c>
      <c r="C332" s="0" t="inlineStr">
        <is>
          <t>가</t>
        </is>
      </c>
      <c r="D332" s="0" t="inlineStr">
        <is>
          <t>한국외국어대</t>
        </is>
      </c>
      <c r="E332" s="232" t="inlineStr">
        <is>
          <t>몽골어과</t>
        </is>
      </c>
      <c r="F332" s="0" t="inlineStr">
        <is>
          <t>통합</t>
        </is>
      </c>
      <c r="G332" s="0" t="n">
        <v>2</v>
      </c>
      <c r="H332" s="0" t="n">
        <v>652.208</v>
      </c>
      <c r="I332" s="0" t="n">
        <v>649.924</v>
      </c>
      <c r="J332" s="0" t="n">
        <v>647.122</v>
      </c>
      <c r="K332" s="0" t="n">
        <v>643.876</v>
      </c>
      <c r="L332" s="0" t="n">
        <v>637.98</v>
      </c>
      <c r="M332" s="233" t="inlineStr">
        <is>
          <t>표점/만점</t>
        </is>
      </c>
      <c r="N332" s="233" t="inlineStr">
        <is>
          <t>변표/만점</t>
        </is>
      </c>
      <c r="O332" s="3" t="inlineStr">
        <is>
          <t>가265</t>
        </is>
      </c>
      <c r="BM332" s="759" t="n"/>
      <c r="BN332" s="759" t="n"/>
      <c r="BO332" s="759" t="n"/>
      <c r="BP332" s="759" t="n"/>
      <c r="BQ332" s="759" t="n"/>
      <c r="BR332" s="759" t="n"/>
      <c r="BS332" s="759" t="n"/>
      <c r="BT332" s="759" t="n"/>
      <c r="BU332" s="759" t="n"/>
      <c r="BV332" s="759" t="n"/>
      <c r="BW332" s="759" t="n"/>
      <c r="BX332" s="759" t="n"/>
      <c r="BY332" s="759" t="n"/>
      <c r="BZ332" s="759" t="n"/>
      <c r="CA332" s="759" t="n"/>
      <c r="ER332" s="759" t="n"/>
      <c r="ES332" s="759" t="n"/>
      <c r="ET332" s="759" t="n"/>
      <c r="EU332" s="759" t="n"/>
      <c r="EV332" s="759" t="n"/>
      <c r="EW332" s="759" t="n"/>
      <c r="EX332" s="759" t="n"/>
      <c r="EY332" s="759" t="n"/>
      <c r="EZ332" s="759" t="n"/>
      <c r="FA332" s="759" t="n"/>
      <c r="FB332" s="759" t="n"/>
      <c r="FC332" s="759" t="n"/>
      <c r="FD332" s="759" t="n"/>
      <c r="FE332" s="759" t="n"/>
      <c r="FF332" s="759" t="n"/>
      <c r="HW332" s="759" t="n"/>
      <c r="HX332" s="759" t="n"/>
      <c r="HY332" s="759" t="n"/>
      <c r="HZ332" s="759" t="n"/>
      <c r="IA332" s="759" t="n"/>
      <c r="IB332" s="759" t="n"/>
      <c r="IC332" s="759" t="n"/>
      <c r="ID332" s="759" t="n"/>
      <c r="IE332" s="759" t="n"/>
      <c r="IF332" s="759" t="n"/>
      <c r="IG332" s="759" t="n"/>
      <c r="IH332" s="759" t="n"/>
      <c r="II332" s="759" t="n"/>
      <c r="IJ332" s="759" t="n"/>
      <c r="IK332" s="759" t="n"/>
      <c r="LB332" s="759" t="n"/>
      <c r="LC332" s="759" t="n"/>
      <c r="LD332" s="759" t="n"/>
      <c r="LE332" s="759" t="n"/>
      <c r="LF332" s="759" t="n"/>
      <c r="LG332" s="759" t="n"/>
      <c r="LH332" s="759" t="n"/>
      <c r="LI332" s="759" t="n"/>
      <c r="LJ332" s="759" t="n"/>
      <c r="LK332" s="759" t="n"/>
      <c r="LL332" s="759" t="n"/>
      <c r="LM332" s="759" t="n"/>
      <c r="LN332" s="759" t="n"/>
      <c r="LO332" s="759" t="n"/>
      <c r="LP332" s="759" t="n"/>
      <c r="OG332" s="759" t="n"/>
      <c r="OH332" s="759" t="n"/>
      <c r="OI332" s="759" t="n"/>
      <c r="OJ332" s="759" t="n"/>
      <c r="OK332" s="759" t="n"/>
      <c r="OL332" s="759" t="n"/>
      <c r="OM332" s="759" t="n"/>
      <c r="ON332" s="759" t="n"/>
      <c r="OO332" s="759" t="n"/>
      <c r="OP332" s="759" t="n"/>
      <c r="OQ332" s="759" t="n"/>
      <c r="OR332" s="759" t="n"/>
      <c r="OS332" s="759" t="n"/>
      <c r="OT332" s="759" t="n"/>
      <c r="OU332" s="759" t="n"/>
    </row>
    <row r="333">
      <c r="A333" s="0" t="n">
        <v>38</v>
      </c>
      <c r="B333" s="0" t="n">
        <v>595</v>
      </c>
      <c r="C333" s="0" t="inlineStr">
        <is>
          <t>가</t>
        </is>
      </c>
      <c r="D333" s="0" t="inlineStr">
        <is>
          <t>한국외국어대</t>
        </is>
      </c>
      <c r="E333" s="232" t="inlineStr">
        <is>
          <t>특수외국어(중동지역)계열</t>
        </is>
      </c>
      <c r="F333" s="0" t="inlineStr">
        <is>
          <t>통합</t>
        </is>
      </c>
      <c r="G333" s="0" t="n">
        <v>2</v>
      </c>
      <c r="H333" s="0" t="n">
        <v>654.271</v>
      </c>
      <c r="I333" s="0" t="n">
        <v>650.8099999999999</v>
      </c>
      <c r="J333" s="0" t="n">
        <v>647.122</v>
      </c>
      <c r="K333" s="0" t="n">
        <v>640.9</v>
      </c>
      <c r="L333" s="0" t="n">
        <v>633.011</v>
      </c>
      <c r="M333" s="233" t="inlineStr">
        <is>
          <t>표점/만점</t>
        </is>
      </c>
      <c r="N333" s="233" t="inlineStr">
        <is>
          <t>변표/만점</t>
        </is>
      </c>
      <c r="O333" s="3" t="inlineStr">
        <is>
          <t>가266</t>
        </is>
      </c>
      <c r="BM333" s="759" t="n"/>
      <c r="BN333" s="759" t="n"/>
      <c r="BO333" s="759" t="n"/>
      <c r="BP333" s="759" t="n"/>
      <c r="BQ333" s="759" t="n"/>
      <c r="BR333" s="759" t="n"/>
      <c r="BS333" s="759" t="n"/>
      <c r="BT333" s="759" t="n"/>
      <c r="BU333" s="759" t="n"/>
      <c r="BV333" s="759" t="n"/>
      <c r="BW333" s="759" t="n"/>
      <c r="BX333" s="759" t="n"/>
      <c r="BY333" s="759" t="n"/>
      <c r="BZ333" s="759" t="n"/>
      <c r="CA333" s="759" t="n"/>
      <c r="ER333" s="759" t="n"/>
      <c r="ES333" s="759" t="n"/>
      <c r="ET333" s="759" t="n"/>
      <c r="EU333" s="759" t="n"/>
      <c r="EV333" s="759" t="n"/>
      <c r="EW333" s="759" t="n"/>
      <c r="EX333" s="759" t="n"/>
      <c r="EY333" s="759" t="n"/>
      <c r="EZ333" s="759" t="n"/>
      <c r="FA333" s="759" t="n"/>
      <c r="FB333" s="759" t="n"/>
      <c r="FC333" s="759" t="n"/>
      <c r="FD333" s="759" t="n"/>
      <c r="FE333" s="759" t="n"/>
      <c r="FF333" s="759" t="n"/>
      <c r="HW333" s="759" t="n"/>
      <c r="HX333" s="759" t="n"/>
      <c r="HY333" s="759" t="n"/>
      <c r="HZ333" s="759" t="n"/>
      <c r="IA333" s="759" t="n"/>
      <c r="IB333" s="759" t="n"/>
      <c r="IC333" s="759" t="n"/>
      <c r="ID333" s="759" t="n"/>
      <c r="IE333" s="759" t="n"/>
      <c r="IF333" s="759" t="n"/>
      <c r="IG333" s="759" t="n"/>
      <c r="IH333" s="759" t="n"/>
      <c r="II333" s="759" t="n"/>
      <c r="IJ333" s="759" t="n"/>
      <c r="IK333" s="759" t="n"/>
      <c r="LB333" s="759" t="n"/>
      <c r="LC333" s="759" t="n"/>
      <c r="LD333" s="759" t="n"/>
      <c r="LE333" s="759" t="n"/>
      <c r="LF333" s="759" t="n"/>
      <c r="LG333" s="759" t="n"/>
      <c r="LH333" s="759" t="n"/>
      <c r="LI333" s="759" t="n"/>
      <c r="LJ333" s="759" t="n"/>
      <c r="LK333" s="759" t="n"/>
      <c r="LL333" s="759" t="n"/>
      <c r="LM333" s="759" t="n"/>
      <c r="LN333" s="759" t="n"/>
      <c r="LO333" s="759" t="n"/>
      <c r="LP333" s="759" t="n"/>
      <c r="OG333" s="759" t="n"/>
      <c r="OH333" s="759" t="n"/>
      <c r="OI333" s="759" t="n"/>
      <c r="OJ333" s="759" t="n"/>
      <c r="OK333" s="759" t="n"/>
      <c r="OL333" s="759" t="n"/>
      <c r="OM333" s="759" t="n"/>
      <c r="ON333" s="759" t="n"/>
      <c r="OO333" s="759" t="n"/>
      <c r="OP333" s="759" t="n"/>
      <c r="OQ333" s="759" t="n"/>
      <c r="OR333" s="759" t="n"/>
      <c r="OS333" s="759" t="n"/>
      <c r="OT333" s="759" t="n"/>
      <c r="OU333" s="759" t="n"/>
    </row>
    <row r="334">
      <c r="A334" s="0" t="n">
        <v>38</v>
      </c>
      <c r="B334" s="0" t="n">
        <v>574</v>
      </c>
      <c r="C334" s="0" t="inlineStr">
        <is>
          <t>가</t>
        </is>
      </c>
      <c r="D334" s="0" t="inlineStr">
        <is>
          <t>한국외국어대</t>
        </is>
      </c>
      <c r="E334" s="232" t="inlineStr">
        <is>
          <t>외국어교육학부(독일어교육전공)</t>
        </is>
      </c>
      <c r="F334" s="0" t="inlineStr">
        <is>
          <t>통합</t>
        </is>
      </c>
      <c r="G334" s="0" t="n">
        <v>2</v>
      </c>
      <c r="H334" s="0" t="n">
        <v>649.1130000000001</v>
      </c>
      <c r="I334" s="0" t="n">
        <v>648.537</v>
      </c>
      <c r="J334" s="0" t="n">
        <v>646.979</v>
      </c>
      <c r="K334" s="0" t="n">
        <v>644.643</v>
      </c>
      <c r="L334" s="0" t="n">
        <v>641.667</v>
      </c>
      <c r="M334" s="233" t="inlineStr">
        <is>
          <t>표점/만점</t>
        </is>
      </c>
      <c r="N334" s="233" t="inlineStr">
        <is>
          <t>변표/만점</t>
        </is>
      </c>
      <c r="O334" s="3" t="inlineStr">
        <is>
          <t>가267</t>
        </is>
      </c>
      <c r="BM334" s="759" t="n"/>
      <c r="BN334" s="759" t="n"/>
      <c r="BO334" s="759" t="n"/>
      <c r="BP334" s="759" t="n"/>
      <c r="BQ334" s="759" t="n"/>
      <c r="BR334" s="759" t="n"/>
      <c r="BS334" s="759" t="n"/>
      <c r="BT334" s="759" t="n"/>
      <c r="BU334" s="759" t="n"/>
      <c r="BV334" s="759" t="n"/>
      <c r="BW334" s="759" t="n"/>
      <c r="BX334" s="759" t="n"/>
      <c r="BY334" s="759" t="n"/>
      <c r="BZ334" s="759" t="n"/>
      <c r="CA334" s="759" t="n"/>
      <c r="ER334" s="759" t="n"/>
      <c r="ES334" s="759" t="n"/>
      <c r="ET334" s="759" t="n"/>
      <c r="EU334" s="759" t="n"/>
      <c r="EV334" s="759" t="n"/>
      <c r="EW334" s="759" t="n"/>
      <c r="EX334" s="759" t="n"/>
      <c r="EY334" s="759" t="n"/>
      <c r="EZ334" s="759" t="n"/>
      <c r="FA334" s="759" t="n"/>
      <c r="FB334" s="759" t="n"/>
      <c r="FC334" s="759" t="n"/>
      <c r="FD334" s="759" t="n"/>
      <c r="FE334" s="759" t="n"/>
      <c r="FF334" s="759" t="n"/>
      <c r="HW334" s="759" t="n"/>
      <c r="HX334" s="759" t="n"/>
      <c r="HY334" s="759" t="n"/>
      <c r="HZ334" s="759" t="n"/>
      <c r="IA334" s="759" t="n"/>
      <c r="IB334" s="759" t="n"/>
      <c r="IC334" s="759" t="n"/>
      <c r="ID334" s="759" t="n"/>
      <c r="IE334" s="759" t="n"/>
      <c r="IF334" s="759" t="n"/>
      <c r="IG334" s="759" t="n"/>
      <c r="IH334" s="759" t="n"/>
      <c r="II334" s="759" t="n"/>
      <c r="IJ334" s="759" t="n"/>
      <c r="IK334" s="759" t="n"/>
      <c r="LB334" s="759" t="n"/>
      <c r="LC334" s="759" t="n"/>
      <c r="LD334" s="759" t="n"/>
      <c r="LE334" s="759" t="n"/>
      <c r="LF334" s="759" t="n"/>
      <c r="LG334" s="759" t="n"/>
      <c r="LH334" s="759" t="n"/>
      <c r="LI334" s="759" t="n"/>
      <c r="LJ334" s="759" t="n"/>
      <c r="LK334" s="759" t="n"/>
      <c r="LL334" s="759" t="n"/>
      <c r="LM334" s="759" t="n"/>
      <c r="LN334" s="759" t="n"/>
      <c r="LO334" s="759" t="n"/>
      <c r="LP334" s="759" t="n"/>
      <c r="OG334" s="759" t="n"/>
      <c r="OH334" s="759" t="n"/>
      <c r="OI334" s="759" t="n"/>
      <c r="OJ334" s="759" t="n"/>
      <c r="OK334" s="759" t="n"/>
      <c r="OL334" s="759" t="n"/>
      <c r="OM334" s="759" t="n"/>
      <c r="ON334" s="759" t="n"/>
      <c r="OO334" s="759" t="n"/>
      <c r="OP334" s="759" t="n"/>
      <c r="OQ334" s="759" t="n"/>
      <c r="OR334" s="759" t="n"/>
      <c r="OS334" s="759" t="n"/>
      <c r="OT334" s="759" t="n"/>
      <c r="OU334" s="759" t="n"/>
    </row>
    <row r="335">
      <c r="A335" s="0" t="n">
        <v>38</v>
      </c>
      <c r="B335" s="0" t="n">
        <v>573</v>
      </c>
      <c r="C335" s="0" t="inlineStr">
        <is>
          <t>가</t>
        </is>
      </c>
      <c r="D335" s="0" t="inlineStr">
        <is>
          <t>한국외국어대</t>
        </is>
      </c>
      <c r="E335" s="232" t="inlineStr">
        <is>
          <t>태국학과</t>
        </is>
      </c>
      <c r="F335" s="0" t="inlineStr">
        <is>
          <t>통합</t>
        </is>
      </c>
      <c r="G335" s="0" t="n">
        <v>2</v>
      </c>
      <c r="H335" s="0" t="n">
        <v>654.5650000000001</v>
      </c>
      <c r="I335" s="0" t="n">
        <v>650.675</v>
      </c>
      <c r="J335" s="0" t="n">
        <v>646.88</v>
      </c>
      <c r="K335" s="0" t="n">
        <v>643.204</v>
      </c>
      <c r="L335" s="0" t="n">
        <v>637.13</v>
      </c>
      <c r="M335" s="233" t="inlineStr">
        <is>
          <t>표점/만점</t>
        </is>
      </c>
      <c r="N335" s="233" t="inlineStr">
        <is>
          <t>변표/만점</t>
        </is>
      </c>
      <c r="O335" s="3" t="inlineStr">
        <is>
          <t>가268</t>
        </is>
      </c>
      <c r="BM335" s="759" t="n"/>
      <c r="BN335" s="759" t="n"/>
      <c r="BO335" s="759" t="n"/>
      <c r="BP335" s="759" t="n"/>
      <c r="BQ335" s="759" t="n"/>
      <c r="BR335" s="759" t="n"/>
      <c r="BS335" s="759" t="n"/>
      <c r="BT335" s="759" t="n"/>
      <c r="BU335" s="759" t="n"/>
      <c r="BV335" s="759" t="n"/>
      <c r="BW335" s="759" t="n"/>
      <c r="BX335" s="759" t="n"/>
      <c r="BY335" s="759" t="n"/>
      <c r="BZ335" s="759" t="n"/>
      <c r="CA335" s="759" t="n"/>
      <c r="ER335" s="759" t="n"/>
      <c r="ES335" s="759" t="n"/>
      <c r="ET335" s="759" t="n"/>
      <c r="EU335" s="759" t="n"/>
      <c r="EV335" s="759" t="n"/>
      <c r="EW335" s="759" t="n"/>
      <c r="EX335" s="759" t="n"/>
      <c r="EY335" s="759" t="n"/>
      <c r="EZ335" s="759" t="n"/>
      <c r="FA335" s="759" t="n"/>
      <c r="FB335" s="759" t="n"/>
      <c r="FC335" s="759" t="n"/>
      <c r="FD335" s="759" t="n"/>
      <c r="FE335" s="759" t="n"/>
      <c r="FF335" s="759" t="n"/>
      <c r="HW335" s="759" t="n"/>
      <c r="HX335" s="759" t="n"/>
      <c r="HY335" s="759" t="n"/>
      <c r="HZ335" s="759" t="n"/>
      <c r="IA335" s="759" t="n"/>
      <c r="IB335" s="759" t="n"/>
      <c r="IC335" s="759" t="n"/>
      <c r="ID335" s="759" t="n"/>
      <c r="IE335" s="759" t="n"/>
      <c r="IF335" s="759" t="n"/>
      <c r="IG335" s="759" t="n"/>
      <c r="IH335" s="759" t="n"/>
      <c r="II335" s="759" t="n"/>
      <c r="IJ335" s="759" t="n"/>
      <c r="IK335" s="759" t="n"/>
      <c r="LB335" s="759" t="n"/>
      <c r="LC335" s="759" t="n"/>
      <c r="LD335" s="759" t="n"/>
      <c r="LE335" s="759" t="n"/>
      <c r="LF335" s="759" t="n"/>
      <c r="LG335" s="759" t="n"/>
      <c r="LH335" s="759" t="n"/>
      <c r="LI335" s="759" t="n"/>
      <c r="LJ335" s="759" t="n"/>
      <c r="LK335" s="759" t="n"/>
      <c r="LL335" s="759" t="n"/>
      <c r="LM335" s="759" t="n"/>
      <c r="LN335" s="759" t="n"/>
      <c r="LO335" s="759" t="n"/>
      <c r="LP335" s="759" t="n"/>
      <c r="OG335" s="759" t="n"/>
      <c r="OH335" s="759" t="n"/>
      <c r="OI335" s="759" t="n"/>
      <c r="OJ335" s="759" t="n"/>
      <c r="OK335" s="759" t="n"/>
      <c r="OL335" s="759" t="n"/>
      <c r="OM335" s="759" t="n"/>
      <c r="ON335" s="759" t="n"/>
      <c r="OO335" s="759" t="n"/>
      <c r="OP335" s="759" t="n"/>
      <c r="OQ335" s="759" t="n"/>
      <c r="OR335" s="759" t="n"/>
      <c r="OS335" s="759" t="n"/>
      <c r="OT335" s="759" t="n"/>
      <c r="OU335" s="759" t="n"/>
    </row>
    <row r="336">
      <c r="A336" s="0" t="n">
        <v>38</v>
      </c>
      <c r="B336" s="0" t="n">
        <v>569</v>
      </c>
      <c r="C336" s="0" t="inlineStr">
        <is>
          <t>가</t>
        </is>
      </c>
      <c r="D336" s="0" t="inlineStr">
        <is>
          <t>한국외국어대</t>
        </is>
      </c>
      <c r="E336" s="232" t="inlineStr">
        <is>
          <t>튀르키예․아제르바이잔학과</t>
        </is>
      </c>
      <c r="F336" s="0" t="inlineStr">
        <is>
          <t>통합</t>
        </is>
      </c>
      <c r="G336" s="0" t="n">
        <v>2</v>
      </c>
      <c r="H336" s="0" t="n">
        <v>651.2430000000001</v>
      </c>
      <c r="I336" s="0" t="n">
        <v>648.808</v>
      </c>
      <c r="J336" s="0" t="n">
        <v>646.586</v>
      </c>
      <c r="K336" s="0" t="n">
        <v>643.106</v>
      </c>
      <c r="L336" s="0" t="n">
        <v>638.354</v>
      </c>
      <c r="M336" s="233" t="inlineStr">
        <is>
          <t>표점/만점</t>
        </is>
      </c>
      <c r="N336" s="233" t="inlineStr">
        <is>
          <t>변표/만점</t>
        </is>
      </c>
      <c r="O336" s="3" t="inlineStr">
        <is>
          <t>가269</t>
        </is>
      </c>
      <c r="BM336" s="759" t="n"/>
      <c r="BN336" s="759" t="n"/>
      <c r="BO336" s="759" t="n"/>
      <c r="BP336" s="759" t="n"/>
      <c r="BQ336" s="759" t="n"/>
      <c r="BR336" s="759" t="n"/>
      <c r="BS336" s="759" t="n"/>
      <c r="BT336" s="759" t="n"/>
      <c r="BU336" s="759" t="n"/>
      <c r="BV336" s="759" t="n"/>
      <c r="BW336" s="759" t="n"/>
      <c r="BX336" s="759" t="n"/>
      <c r="BY336" s="759" t="n"/>
      <c r="BZ336" s="759" t="n"/>
      <c r="CA336" s="759" t="n"/>
      <c r="ER336" s="759" t="n"/>
      <c r="ES336" s="759" t="n"/>
      <c r="ET336" s="759" t="n"/>
      <c r="EU336" s="759" t="n"/>
      <c r="EV336" s="759" t="n"/>
      <c r="EW336" s="759" t="n"/>
      <c r="EX336" s="759" t="n"/>
      <c r="EY336" s="759" t="n"/>
      <c r="EZ336" s="759" t="n"/>
      <c r="FA336" s="759" t="n"/>
      <c r="FB336" s="759" t="n"/>
      <c r="FC336" s="759" t="n"/>
      <c r="FD336" s="759" t="n"/>
      <c r="FE336" s="759" t="n"/>
      <c r="FF336" s="759" t="n"/>
      <c r="HW336" s="759" t="n"/>
      <c r="HX336" s="759" t="n"/>
      <c r="HY336" s="759" t="n"/>
      <c r="HZ336" s="759" t="n"/>
      <c r="IA336" s="759" t="n"/>
      <c r="IB336" s="759" t="n"/>
      <c r="IC336" s="759" t="n"/>
      <c r="ID336" s="759" t="n"/>
      <c r="IE336" s="759" t="n"/>
      <c r="IF336" s="759" t="n"/>
      <c r="IG336" s="759" t="n"/>
      <c r="IH336" s="759" t="n"/>
      <c r="II336" s="759" t="n"/>
      <c r="IJ336" s="759" t="n"/>
      <c r="IK336" s="759" t="n"/>
      <c r="LB336" s="759" t="n"/>
      <c r="LC336" s="759" t="n"/>
      <c r="LD336" s="759" t="n"/>
      <c r="LE336" s="759" t="n"/>
      <c r="LF336" s="759" t="n"/>
      <c r="LG336" s="759" t="n"/>
      <c r="LH336" s="759" t="n"/>
      <c r="LI336" s="759" t="n"/>
      <c r="LJ336" s="759" t="n"/>
      <c r="LK336" s="759" t="n"/>
      <c r="LL336" s="759" t="n"/>
      <c r="LM336" s="759" t="n"/>
      <c r="LN336" s="759" t="n"/>
      <c r="LO336" s="759" t="n"/>
      <c r="LP336" s="759" t="n"/>
      <c r="OG336" s="759" t="n"/>
      <c r="OH336" s="759" t="n"/>
      <c r="OI336" s="759" t="n"/>
      <c r="OJ336" s="759" t="n"/>
      <c r="OK336" s="759" t="n"/>
      <c r="OL336" s="759" t="n"/>
      <c r="OM336" s="759" t="n"/>
      <c r="ON336" s="759" t="n"/>
      <c r="OO336" s="759" t="n"/>
      <c r="OP336" s="759" t="n"/>
      <c r="OQ336" s="759" t="n"/>
      <c r="OR336" s="759" t="n"/>
      <c r="OS336" s="759" t="n"/>
      <c r="OT336" s="759" t="n"/>
      <c r="OU336" s="759" t="n"/>
    </row>
    <row r="337">
      <c r="A337" s="0" t="n">
        <v>38</v>
      </c>
      <c r="B337" s="0" t="n">
        <v>594</v>
      </c>
      <c r="C337" s="0" t="inlineStr">
        <is>
          <t>가</t>
        </is>
      </c>
      <c r="D337" s="0" t="inlineStr">
        <is>
          <t>한국외국어대</t>
        </is>
      </c>
      <c r="E337" s="232" t="inlineStr">
        <is>
          <t>특수외국어(인도․아세안지역)계열</t>
        </is>
      </c>
      <c r="F337" s="0" t="inlineStr">
        <is>
          <t>통합</t>
        </is>
      </c>
      <c r="G337" s="0" t="n">
        <v>2</v>
      </c>
      <c r="H337" s="0" t="n">
        <v>653.601</v>
      </c>
      <c r="I337" s="0" t="n">
        <v>650.381</v>
      </c>
      <c r="J337" s="0" t="n">
        <v>646.586</v>
      </c>
      <c r="K337" s="0" t="n">
        <v>640.48</v>
      </c>
      <c r="L337" s="0" t="n">
        <v>632.59</v>
      </c>
      <c r="M337" s="233" t="inlineStr">
        <is>
          <t>표점/만점</t>
        </is>
      </c>
      <c r="N337" s="233" t="inlineStr">
        <is>
          <t>변표/만점</t>
        </is>
      </c>
      <c r="O337" s="3" t="inlineStr">
        <is>
          <t>가270</t>
        </is>
      </c>
      <c r="BM337" s="759" t="n"/>
      <c r="BN337" s="759" t="n"/>
      <c r="BO337" s="759" t="n"/>
      <c r="BP337" s="759" t="n"/>
      <c r="BQ337" s="759" t="n"/>
      <c r="BR337" s="759" t="n"/>
      <c r="BS337" s="759" t="n"/>
      <c r="BT337" s="759" t="n"/>
      <c r="BU337" s="759" t="n"/>
      <c r="BV337" s="759" t="n"/>
      <c r="BW337" s="759" t="n"/>
      <c r="BX337" s="759" t="n"/>
      <c r="BY337" s="759" t="n"/>
      <c r="BZ337" s="759" t="n"/>
      <c r="CA337" s="759" t="n"/>
      <c r="ER337" s="759" t="n"/>
      <c r="ES337" s="759" t="n"/>
      <c r="ET337" s="759" t="n"/>
      <c r="EU337" s="759" t="n"/>
      <c r="EV337" s="759" t="n"/>
      <c r="EW337" s="759" t="n"/>
      <c r="EX337" s="759" t="n"/>
      <c r="EY337" s="759" t="n"/>
      <c r="EZ337" s="759" t="n"/>
      <c r="FA337" s="759" t="n"/>
      <c r="FB337" s="759" t="n"/>
      <c r="FC337" s="759" t="n"/>
      <c r="FD337" s="759" t="n"/>
      <c r="FE337" s="759" t="n"/>
      <c r="FF337" s="759" t="n"/>
      <c r="HW337" s="759" t="n"/>
      <c r="HX337" s="759" t="n"/>
      <c r="HY337" s="759" t="n"/>
      <c r="HZ337" s="759" t="n"/>
      <c r="IA337" s="759" t="n"/>
      <c r="IB337" s="759" t="n"/>
      <c r="IC337" s="759" t="n"/>
      <c r="ID337" s="759" t="n"/>
      <c r="IE337" s="759" t="n"/>
      <c r="IF337" s="759" t="n"/>
      <c r="IG337" s="759" t="n"/>
      <c r="IH337" s="759" t="n"/>
      <c r="II337" s="759" t="n"/>
      <c r="IJ337" s="759" t="n"/>
      <c r="IK337" s="759" t="n"/>
      <c r="LB337" s="759" t="n"/>
      <c r="LC337" s="759" t="n"/>
      <c r="LD337" s="759" t="n"/>
      <c r="LE337" s="759" t="n"/>
      <c r="LF337" s="759" t="n"/>
      <c r="LG337" s="759" t="n"/>
      <c r="LH337" s="759" t="n"/>
      <c r="LI337" s="759" t="n"/>
      <c r="LJ337" s="759" t="n"/>
      <c r="LK337" s="759" t="n"/>
      <c r="LL337" s="759" t="n"/>
      <c r="LM337" s="759" t="n"/>
      <c r="LN337" s="759" t="n"/>
      <c r="LO337" s="759" t="n"/>
      <c r="LP337" s="759" t="n"/>
      <c r="OG337" s="759" t="n"/>
      <c r="OH337" s="759" t="n"/>
      <c r="OI337" s="759" t="n"/>
      <c r="OJ337" s="759" t="n"/>
      <c r="OK337" s="759" t="n"/>
      <c r="OL337" s="759" t="n"/>
      <c r="OM337" s="759" t="n"/>
      <c r="ON337" s="759" t="n"/>
      <c r="OO337" s="759" t="n"/>
      <c r="OP337" s="759" t="n"/>
      <c r="OQ337" s="759" t="n"/>
      <c r="OR337" s="759" t="n"/>
      <c r="OS337" s="759" t="n"/>
      <c r="OT337" s="759" t="n"/>
      <c r="OU337" s="759" t="n"/>
    </row>
    <row r="338">
      <c r="A338" s="0" t="n">
        <v>38</v>
      </c>
      <c r="B338" s="0" t="n">
        <v>557</v>
      </c>
      <c r="C338" s="0" t="inlineStr">
        <is>
          <t>가</t>
        </is>
      </c>
      <c r="D338" s="0" t="inlineStr">
        <is>
          <t>한국외국어대</t>
        </is>
      </c>
      <c r="E338" s="232" t="inlineStr">
        <is>
          <t>외국어교육학부(중국어교육전공)</t>
        </is>
      </c>
      <c r="F338" s="0" t="inlineStr">
        <is>
          <t>통합</t>
        </is>
      </c>
      <c r="G338" s="0" t="n">
        <v>2</v>
      </c>
      <c r="H338" s="0" t="n">
        <v>646.979</v>
      </c>
      <c r="I338" s="0" t="n">
        <v>645.958</v>
      </c>
      <c r="J338" s="0" t="n">
        <v>644.866</v>
      </c>
      <c r="K338" s="0" t="n">
        <v>642.9109999999999</v>
      </c>
      <c r="L338" s="0" t="n">
        <v>641.123</v>
      </c>
      <c r="M338" s="233" t="inlineStr">
        <is>
          <t>표점/만점</t>
        </is>
      </c>
      <c r="N338" s="233" t="inlineStr">
        <is>
          <t>변표/만점</t>
        </is>
      </c>
      <c r="O338" s="3" t="inlineStr">
        <is>
          <t>가271</t>
        </is>
      </c>
      <c r="BM338" s="759" t="n"/>
      <c r="BN338" s="759" t="n"/>
      <c r="BO338" s="759" t="n"/>
      <c r="BP338" s="759" t="n"/>
      <c r="BQ338" s="759" t="n"/>
      <c r="BR338" s="759" t="n"/>
      <c r="BS338" s="759" t="n"/>
      <c r="BT338" s="759" t="n"/>
      <c r="BU338" s="759" t="n"/>
      <c r="BV338" s="759" t="n"/>
      <c r="BW338" s="759" t="n"/>
      <c r="BX338" s="759" t="n"/>
      <c r="BY338" s="759" t="n"/>
      <c r="BZ338" s="759" t="n"/>
      <c r="CA338" s="759" t="n"/>
      <c r="ER338" s="759" t="n"/>
      <c r="ES338" s="759" t="n"/>
      <c r="ET338" s="759" t="n"/>
      <c r="EU338" s="759" t="n"/>
      <c r="EV338" s="759" t="n"/>
      <c r="EW338" s="759" t="n"/>
      <c r="EX338" s="759" t="n"/>
      <c r="EY338" s="759" t="n"/>
      <c r="EZ338" s="759" t="n"/>
      <c r="FA338" s="759" t="n"/>
      <c r="FB338" s="759" t="n"/>
      <c r="FC338" s="759" t="n"/>
      <c r="FD338" s="759" t="n"/>
      <c r="FE338" s="759" t="n"/>
      <c r="FF338" s="759" t="n"/>
      <c r="HW338" s="759" t="n"/>
      <c r="HX338" s="759" t="n"/>
      <c r="HY338" s="759" t="n"/>
      <c r="HZ338" s="759" t="n"/>
      <c r="IA338" s="759" t="n"/>
      <c r="IB338" s="759" t="n"/>
      <c r="IC338" s="759" t="n"/>
      <c r="ID338" s="759" t="n"/>
      <c r="IE338" s="759" t="n"/>
      <c r="IF338" s="759" t="n"/>
      <c r="IG338" s="759" t="n"/>
      <c r="IH338" s="759" t="n"/>
      <c r="II338" s="759" t="n"/>
      <c r="IJ338" s="759" t="n"/>
      <c r="IK338" s="759" t="n"/>
      <c r="LB338" s="759" t="n"/>
      <c r="LC338" s="759" t="n"/>
      <c r="LD338" s="759" t="n"/>
      <c r="LE338" s="759" t="n"/>
      <c r="LF338" s="759" t="n"/>
      <c r="LG338" s="759" t="n"/>
      <c r="LH338" s="759" t="n"/>
      <c r="LI338" s="759" t="n"/>
      <c r="LJ338" s="759" t="n"/>
      <c r="LK338" s="759" t="n"/>
      <c r="LL338" s="759" t="n"/>
      <c r="LM338" s="759" t="n"/>
      <c r="LN338" s="759" t="n"/>
      <c r="LO338" s="759" t="n"/>
      <c r="LP338" s="759" t="n"/>
      <c r="OG338" s="759" t="n"/>
      <c r="OH338" s="759" t="n"/>
      <c r="OI338" s="759" t="n"/>
      <c r="OJ338" s="759" t="n"/>
      <c r="OK338" s="759" t="n"/>
      <c r="OL338" s="759" t="n"/>
      <c r="OM338" s="759" t="n"/>
      <c r="ON338" s="759" t="n"/>
      <c r="OO338" s="759" t="n"/>
      <c r="OP338" s="759" t="n"/>
      <c r="OQ338" s="759" t="n"/>
      <c r="OR338" s="759" t="n"/>
      <c r="OS338" s="759" t="n"/>
      <c r="OT338" s="759" t="n"/>
      <c r="OU338" s="759" t="n"/>
    </row>
    <row r="339">
      <c r="A339" s="0" t="n">
        <v>38</v>
      </c>
      <c r="B339" s="0" t="n">
        <v>559</v>
      </c>
      <c r="C339" s="0" t="inlineStr">
        <is>
          <t>가</t>
        </is>
      </c>
      <c r="D339" s="0" t="inlineStr">
        <is>
          <t>한국외국어대</t>
        </is>
      </c>
      <c r="E339" s="232" t="inlineStr">
        <is>
          <t>베트남어과</t>
        </is>
      </c>
      <c r="F339" s="0" t="inlineStr">
        <is>
          <t>통합</t>
        </is>
      </c>
      <c r="G339" s="0" t="n">
        <v>2</v>
      </c>
      <c r="H339" s="0" t="n">
        <v>653.1180000000001</v>
      </c>
      <c r="I339" s="0" t="n">
        <v>649.1130000000001</v>
      </c>
      <c r="J339" s="0" t="n">
        <v>641.667</v>
      </c>
      <c r="K339" s="0" t="n">
        <v>638.746</v>
      </c>
      <c r="L339" s="0" t="n">
        <v>636.001</v>
      </c>
      <c r="M339" s="233" t="inlineStr">
        <is>
          <t>표점/만점</t>
        </is>
      </c>
      <c r="N339" s="233" t="inlineStr">
        <is>
          <t>변표/만점</t>
        </is>
      </c>
      <c r="O339" s="3" t="inlineStr">
        <is>
          <t>가272</t>
        </is>
      </c>
      <c r="BM339" s="759" t="n"/>
      <c r="BN339" s="759" t="n"/>
      <c r="BO339" s="759" t="n"/>
      <c r="BP339" s="759" t="n"/>
      <c r="BQ339" s="759" t="n"/>
      <c r="BR339" s="759" t="n"/>
      <c r="BS339" s="759" t="n"/>
      <c r="BT339" s="759" t="n"/>
      <c r="BU339" s="759" t="n"/>
      <c r="BV339" s="759" t="n"/>
      <c r="BW339" s="759" t="n"/>
      <c r="BX339" s="759" t="n"/>
      <c r="BY339" s="759" t="n"/>
      <c r="BZ339" s="759" t="n"/>
      <c r="CA339" s="759" t="n"/>
      <c r="ER339" s="759" t="n"/>
      <c r="ES339" s="759" t="n"/>
      <c r="ET339" s="759" t="n"/>
      <c r="EU339" s="759" t="n"/>
      <c r="EV339" s="759" t="n"/>
      <c r="EW339" s="759" t="n"/>
      <c r="EX339" s="759" t="n"/>
      <c r="EY339" s="759" t="n"/>
      <c r="EZ339" s="759" t="n"/>
      <c r="FA339" s="759" t="n"/>
      <c r="FB339" s="759" t="n"/>
      <c r="FC339" s="759" t="n"/>
      <c r="FD339" s="759" t="n"/>
      <c r="FE339" s="759" t="n"/>
      <c r="FF339" s="759" t="n"/>
      <c r="HW339" s="759" t="n"/>
      <c r="HX339" s="759" t="n"/>
      <c r="HY339" s="759" t="n"/>
      <c r="HZ339" s="759" t="n"/>
      <c r="IA339" s="759" t="n"/>
      <c r="IB339" s="759" t="n"/>
      <c r="IC339" s="759" t="n"/>
      <c r="ID339" s="759" t="n"/>
      <c r="IE339" s="759" t="n"/>
      <c r="IF339" s="759" t="n"/>
      <c r="IG339" s="759" t="n"/>
      <c r="IH339" s="759" t="n"/>
      <c r="II339" s="759" t="n"/>
      <c r="IJ339" s="759" t="n"/>
      <c r="IK339" s="759" t="n"/>
      <c r="LB339" s="759" t="n"/>
      <c r="LC339" s="759" t="n"/>
      <c r="LD339" s="759" t="n"/>
      <c r="LE339" s="759" t="n"/>
      <c r="LF339" s="759" t="n"/>
      <c r="LG339" s="759" t="n"/>
      <c r="LH339" s="759" t="n"/>
      <c r="LI339" s="759" t="n"/>
      <c r="LJ339" s="759" t="n"/>
      <c r="LK339" s="759" t="n"/>
      <c r="LL339" s="759" t="n"/>
      <c r="LM339" s="759" t="n"/>
      <c r="LN339" s="759" t="n"/>
      <c r="LO339" s="759" t="n"/>
      <c r="LP339" s="759" t="n"/>
      <c r="OG339" s="759" t="n"/>
      <c r="OH339" s="759" t="n"/>
      <c r="OI339" s="759" t="n"/>
      <c r="OJ339" s="759" t="n"/>
      <c r="OK339" s="759" t="n"/>
      <c r="OL339" s="759" t="n"/>
      <c r="OM339" s="759" t="n"/>
      <c r="ON339" s="759" t="n"/>
      <c r="OO339" s="759" t="n"/>
      <c r="OP339" s="759" t="n"/>
      <c r="OQ339" s="759" t="n"/>
      <c r="OR339" s="759" t="n"/>
      <c r="OS339" s="759" t="n"/>
      <c r="OT339" s="759" t="n"/>
      <c r="OU339" s="759" t="n"/>
    </row>
    <row r="340">
      <c r="A340" s="0" t="n">
        <v>38</v>
      </c>
      <c r="B340" s="0" t="n">
        <v>593</v>
      </c>
      <c r="C340" s="0" t="inlineStr">
        <is>
          <t>가</t>
        </is>
      </c>
      <c r="D340" s="0" t="inlineStr">
        <is>
          <t>한국외국어대</t>
        </is>
      </c>
      <c r="E340" s="232" t="inlineStr">
        <is>
          <t>디지털콘텐츠학부</t>
        </is>
      </c>
      <c r="F340" s="0" t="inlineStr">
        <is>
          <t>통합</t>
        </is>
      </c>
      <c r="G340" s="0" t="n">
        <v>2</v>
      </c>
      <c r="H340" s="0" t="n">
        <v>618.568</v>
      </c>
      <c r="I340" s="0" t="n">
        <v>616.655</v>
      </c>
      <c r="J340" s="0" t="n">
        <v>614.879</v>
      </c>
      <c r="K340" s="0" t="n">
        <v>611.077</v>
      </c>
      <c r="L340" s="0" t="n">
        <v>607.751</v>
      </c>
      <c r="M340" s="233" t="inlineStr">
        <is>
          <t>표점/만점</t>
        </is>
      </c>
      <c r="N340" s="233" t="inlineStr">
        <is>
          <t>변표/만점</t>
        </is>
      </c>
      <c r="O340" s="3" t="inlineStr">
        <is>
          <t>가273</t>
        </is>
      </c>
      <c r="BM340" s="759" t="n"/>
      <c r="BN340" s="759" t="n"/>
      <c r="BO340" s="759" t="n"/>
      <c r="BP340" s="759" t="n"/>
      <c r="BQ340" s="759" t="n"/>
      <c r="BR340" s="759" t="n"/>
      <c r="BS340" s="759" t="n"/>
      <c r="BT340" s="759" t="n"/>
      <c r="BU340" s="759" t="n"/>
      <c r="BV340" s="759" t="n"/>
      <c r="BW340" s="759" t="n"/>
      <c r="BX340" s="759" t="n"/>
      <c r="BY340" s="759" t="n"/>
      <c r="BZ340" s="759" t="n"/>
      <c r="CA340" s="759" t="n"/>
      <c r="ER340" s="759" t="n"/>
      <c r="ES340" s="759" t="n"/>
      <c r="ET340" s="759" t="n"/>
      <c r="EU340" s="759" t="n"/>
      <c r="EV340" s="759" t="n"/>
      <c r="EW340" s="759" t="n"/>
      <c r="EX340" s="759" t="n"/>
      <c r="EY340" s="759" t="n"/>
      <c r="EZ340" s="759" t="n"/>
      <c r="FA340" s="759" t="n"/>
      <c r="FB340" s="759" t="n"/>
      <c r="FC340" s="759" t="n"/>
      <c r="FD340" s="759" t="n"/>
      <c r="FE340" s="759" t="n"/>
      <c r="FF340" s="759" t="n"/>
      <c r="HW340" s="759" t="n"/>
      <c r="HX340" s="759" t="n"/>
      <c r="HY340" s="759" t="n"/>
      <c r="HZ340" s="759" t="n"/>
      <c r="IA340" s="759" t="n"/>
      <c r="IB340" s="759" t="n"/>
      <c r="IC340" s="759" t="n"/>
      <c r="ID340" s="759" t="n"/>
      <c r="IE340" s="759" t="n"/>
      <c r="IF340" s="759" t="n"/>
      <c r="IG340" s="759" t="n"/>
      <c r="IH340" s="759" t="n"/>
      <c r="II340" s="759" t="n"/>
      <c r="IJ340" s="759" t="n"/>
      <c r="IK340" s="759" t="n"/>
      <c r="LB340" s="759" t="n"/>
      <c r="LC340" s="759" t="n"/>
      <c r="LD340" s="759" t="n"/>
      <c r="LE340" s="759" t="n"/>
      <c r="LF340" s="759" t="n"/>
      <c r="LG340" s="759" t="n"/>
      <c r="LH340" s="759" t="n"/>
      <c r="LI340" s="759" t="n"/>
      <c r="LJ340" s="759" t="n"/>
      <c r="LK340" s="759" t="n"/>
      <c r="LL340" s="759" t="n"/>
      <c r="LM340" s="759" t="n"/>
      <c r="LN340" s="759" t="n"/>
      <c r="LO340" s="759" t="n"/>
      <c r="LP340" s="759" t="n"/>
      <c r="OG340" s="759" t="n"/>
      <c r="OH340" s="759" t="n"/>
      <c r="OI340" s="759" t="n"/>
      <c r="OJ340" s="759" t="n"/>
      <c r="OK340" s="759" t="n"/>
      <c r="OL340" s="759" t="n"/>
      <c r="OM340" s="759" t="n"/>
      <c r="ON340" s="759" t="n"/>
      <c r="OO340" s="759" t="n"/>
      <c r="OP340" s="759" t="n"/>
      <c r="OQ340" s="759" t="n"/>
      <c r="OR340" s="759" t="n"/>
      <c r="OS340" s="759" t="n"/>
      <c r="OT340" s="759" t="n"/>
      <c r="OU340" s="759" t="n"/>
    </row>
    <row r="341">
      <c r="A341" s="0" t="n">
        <v>38</v>
      </c>
      <c r="B341" s="0" t="n">
        <v>592</v>
      </c>
      <c r="C341" s="0" t="inlineStr">
        <is>
          <t>가</t>
        </is>
      </c>
      <c r="D341" s="0" t="inlineStr">
        <is>
          <t>한국외국어대</t>
        </is>
      </c>
      <c r="E341" s="232" t="inlineStr">
        <is>
          <t>중앙아시아학과</t>
        </is>
      </c>
      <c r="F341" s="0" t="inlineStr">
        <is>
          <t>통합</t>
        </is>
      </c>
      <c r="G341" s="0" t="n">
        <v>2</v>
      </c>
      <c r="H341" s="0" t="n">
        <v>617.408</v>
      </c>
      <c r="I341" s="0" t="n">
        <v>613.9160000000001</v>
      </c>
      <c r="J341" s="0" t="n">
        <v>612.183</v>
      </c>
      <c r="K341" s="0" t="n">
        <v>610.926</v>
      </c>
      <c r="L341" s="0" t="n">
        <v>608.367</v>
      </c>
      <c r="M341" s="233" t="inlineStr">
        <is>
          <t>표점/만점</t>
        </is>
      </c>
      <c r="N341" s="233" t="inlineStr">
        <is>
          <t>변표/만점</t>
        </is>
      </c>
      <c r="O341" s="3" t="inlineStr">
        <is>
          <t>가274</t>
        </is>
      </c>
      <c r="BM341" s="759" t="n"/>
      <c r="BN341" s="759" t="n"/>
      <c r="BO341" s="759" t="n"/>
      <c r="BP341" s="759" t="n"/>
      <c r="BQ341" s="759" t="n"/>
      <c r="BR341" s="759" t="n"/>
      <c r="BS341" s="759" t="n"/>
      <c r="BT341" s="759" t="n"/>
      <c r="BU341" s="759" t="n"/>
      <c r="BV341" s="759" t="n"/>
      <c r="BW341" s="759" t="n"/>
      <c r="BX341" s="759" t="n"/>
      <c r="BY341" s="759" t="n"/>
      <c r="BZ341" s="759" t="n"/>
      <c r="CA341" s="759" t="n"/>
      <c r="ER341" s="759" t="n"/>
      <c r="ES341" s="759" t="n"/>
      <c r="ET341" s="759" t="n"/>
      <c r="EU341" s="759" t="n"/>
      <c r="EV341" s="759" t="n"/>
      <c r="EW341" s="759" t="n"/>
      <c r="EX341" s="759" t="n"/>
      <c r="EY341" s="759" t="n"/>
      <c r="EZ341" s="759" t="n"/>
      <c r="FA341" s="759" t="n"/>
      <c r="FB341" s="759" t="n"/>
      <c r="FC341" s="759" t="n"/>
      <c r="FD341" s="759" t="n"/>
      <c r="FE341" s="759" t="n"/>
      <c r="FF341" s="759" t="n"/>
      <c r="HW341" s="759" t="n"/>
      <c r="HX341" s="759" t="n"/>
      <c r="HY341" s="759" t="n"/>
      <c r="HZ341" s="759" t="n"/>
      <c r="IA341" s="759" t="n"/>
      <c r="IB341" s="759" t="n"/>
      <c r="IC341" s="759" t="n"/>
      <c r="ID341" s="759" t="n"/>
      <c r="IE341" s="759" t="n"/>
      <c r="IF341" s="759" t="n"/>
      <c r="IG341" s="759" t="n"/>
      <c r="IH341" s="759" t="n"/>
      <c r="II341" s="759" t="n"/>
      <c r="IJ341" s="759" t="n"/>
      <c r="IK341" s="759" t="n"/>
      <c r="LB341" s="759" t="n"/>
      <c r="LC341" s="759" t="n"/>
      <c r="LD341" s="759" t="n"/>
      <c r="LE341" s="759" t="n"/>
      <c r="LF341" s="759" t="n"/>
      <c r="LG341" s="759" t="n"/>
      <c r="LH341" s="759" t="n"/>
      <c r="LI341" s="759" t="n"/>
      <c r="LJ341" s="759" t="n"/>
      <c r="LK341" s="759" t="n"/>
      <c r="LL341" s="759" t="n"/>
      <c r="LM341" s="759" t="n"/>
      <c r="LN341" s="759" t="n"/>
      <c r="LO341" s="759" t="n"/>
      <c r="LP341" s="759" t="n"/>
      <c r="OG341" s="759" t="n"/>
      <c r="OH341" s="759" t="n"/>
      <c r="OI341" s="759" t="n"/>
      <c r="OJ341" s="759" t="n"/>
      <c r="OK341" s="759" t="n"/>
      <c r="OL341" s="759" t="n"/>
      <c r="OM341" s="759" t="n"/>
      <c r="ON341" s="759" t="n"/>
      <c r="OO341" s="759" t="n"/>
      <c r="OP341" s="759" t="n"/>
      <c r="OQ341" s="759" t="n"/>
      <c r="OR341" s="759" t="n"/>
      <c r="OS341" s="759" t="n"/>
      <c r="OT341" s="759" t="n"/>
      <c r="OU341" s="759" t="n"/>
    </row>
    <row r="342">
      <c r="A342" s="0" t="n">
        <v>38</v>
      </c>
      <c r="B342" s="0" t="n">
        <v>589</v>
      </c>
      <c r="C342" s="0" t="inlineStr">
        <is>
          <t>가</t>
        </is>
      </c>
      <c r="D342" s="0" t="inlineStr">
        <is>
          <t>한국외국어대</t>
        </is>
      </c>
      <c r="E342" s="232" t="inlineStr">
        <is>
          <t>아프리카학부</t>
        </is>
      </c>
      <c r="F342" s="0" t="inlineStr">
        <is>
          <t>통합</t>
        </is>
      </c>
      <c r="G342" s="0" t="n">
        <v>2</v>
      </c>
      <c r="H342" s="0" t="n">
        <v>615.922</v>
      </c>
      <c r="I342" s="0" t="n">
        <v>613.232</v>
      </c>
      <c r="J342" s="0" t="n">
        <v>610.692</v>
      </c>
      <c r="K342" s="0" t="n">
        <v>608.508</v>
      </c>
      <c r="L342" s="0" t="n">
        <v>605.473</v>
      </c>
      <c r="M342" s="233" t="inlineStr">
        <is>
          <t>표점/만점</t>
        </is>
      </c>
      <c r="N342" s="233" t="inlineStr">
        <is>
          <t>변표/만점</t>
        </is>
      </c>
      <c r="O342" s="3" t="inlineStr">
        <is>
          <t>가275</t>
        </is>
      </c>
      <c r="BM342" s="759" t="n"/>
      <c r="BN342" s="759" t="n"/>
      <c r="BO342" s="759" t="n"/>
      <c r="BP342" s="759" t="n"/>
      <c r="BQ342" s="759" t="n"/>
      <c r="BR342" s="759" t="n"/>
      <c r="BS342" s="759" t="n"/>
      <c r="BT342" s="759" t="n"/>
      <c r="BU342" s="759" t="n"/>
      <c r="BV342" s="759" t="n"/>
      <c r="BW342" s="759" t="n"/>
      <c r="BX342" s="759" t="n"/>
      <c r="BY342" s="759" t="n"/>
      <c r="BZ342" s="759" t="n"/>
      <c r="CA342" s="759" t="n"/>
      <c r="ER342" s="759" t="n"/>
      <c r="ES342" s="759" t="n"/>
      <c r="ET342" s="759" t="n"/>
      <c r="EU342" s="759" t="n"/>
      <c r="EV342" s="759" t="n"/>
      <c r="EW342" s="759" t="n"/>
      <c r="EX342" s="759" t="n"/>
      <c r="EY342" s="759" t="n"/>
      <c r="EZ342" s="759" t="n"/>
      <c r="FA342" s="759" t="n"/>
      <c r="FB342" s="759" t="n"/>
      <c r="FC342" s="759" t="n"/>
      <c r="FD342" s="759" t="n"/>
      <c r="FE342" s="759" t="n"/>
      <c r="FF342" s="759" t="n"/>
      <c r="HW342" s="759" t="n"/>
      <c r="HX342" s="759" t="n"/>
      <c r="HY342" s="759" t="n"/>
      <c r="HZ342" s="759" t="n"/>
      <c r="IA342" s="759" t="n"/>
      <c r="IB342" s="759" t="n"/>
      <c r="IC342" s="759" t="n"/>
      <c r="ID342" s="759" t="n"/>
      <c r="IE342" s="759" t="n"/>
      <c r="IF342" s="759" t="n"/>
      <c r="IG342" s="759" t="n"/>
      <c r="IH342" s="759" t="n"/>
      <c r="II342" s="759" t="n"/>
      <c r="IJ342" s="759" t="n"/>
      <c r="IK342" s="759" t="n"/>
      <c r="LB342" s="759" t="n"/>
      <c r="LC342" s="759" t="n"/>
      <c r="LD342" s="759" t="n"/>
      <c r="LE342" s="759" t="n"/>
      <c r="LF342" s="759" t="n"/>
      <c r="LG342" s="759" t="n"/>
      <c r="LH342" s="759" t="n"/>
      <c r="LI342" s="759" t="n"/>
      <c r="LJ342" s="759" t="n"/>
      <c r="LK342" s="759" t="n"/>
      <c r="LL342" s="759" t="n"/>
      <c r="LM342" s="759" t="n"/>
      <c r="LN342" s="759" t="n"/>
      <c r="LO342" s="759" t="n"/>
      <c r="LP342" s="759" t="n"/>
      <c r="OG342" s="759" t="n"/>
      <c r="OH342" s="759" t="n"/>
      <c r="OI342" s="759" t="n"/>
      <c r="OJ342" s="759" t="n"/>
      <c r="OK342" s="759" t="n"/>
      <c r="OL342" s="759" t="n"/>
      <c r="OM342" s="759" t="n"/>
      <c r="ON342" s="759" t="n"/>
      <c r="OO342" s="759" t="n"/>
      <c r="OP342" s="759" t="n"/>
      <c r="OQ342" s="759" t="n"/>
      <c r="OR342" s="759" t="n"/>
      <c r="OS342" s="759" t="n"/>
      <c r="OT342" s="759" t="n"/>
      <c r="OU342" s="759" t="n"/>
    </row>
    <row r="343">
      <c r="A343" s="0" t="n">
        <v>38</v>
      </c>
      <c r="B343" s="0" t="n">
        <v>591</v>
      </c>
      <c r="C343" s="0" t="inlineStr">
        <is>
          <t>가</t>
        </is>
      </c>
      <c r="D343" s="0" t="inlineStr">
        <is>
          <t>한국외국어대</t>
        </is>
      </c>
      <c r="E343" s="232" t="inlineStr">
        <is>
          <t>그리스․불가리아학과</t>
        </is>
      </c>
      <c r="F343" s="0" t="inlineStr">
        <is>
          <t>통합</t>
        </is>
      </c>
      <c r="G343" s="0" t="n">
        <v>2</v>
      </c>
      <c r="H343" s="0" t="n">
        <v>614.879</v>
      </c>
      <c r="I343" s="0" t="n">
        <v>612.325</v>
      </c>
      <c r="J343" s="0" t="n">
        <v>609.972</v>
      </c>
      <c r="K343" s="0" t="n">
        <v>607.751</v>
      </c>
      <c r="L343" s="0" t="n">
        <v>604.598</v>
      </c>
      <c r="M343" s="233" t="inlineStr">
        <is>
          <t>표점/만점</t>
        </is>
      </c>
      <c r="N343" s="233" t="inlineStr">
        <is>
          <t>변표/만점</t>
        </is>
      </c>
      <c r="O343" s="3" t="inlineStr">
        <is>
          <t>가276</t>
        </is>
      </c>
      <c r="BM343" s="759" t="n"/>
      <c r="BN343" s="759" t="n"/>
      <c r="BO343" s="759" t="n"/>
      <c r="BP343" s="759" t="n"/>
      <c r="BQ343" s="759" t="n"/>
      <c r="BR343" s="759" t="n"/>
      <c r="BS343" s="759" t="n"/>
      <c r="BT343" s="759" t="n"/>
      <c r="BU343" s="759" t="n"/>
      <c r="BV343" s="759" t="n"/>
      <c r="BW343" s="759" t="n"/>
      <c r="BX343" s="759" t="n"/>
      <c r="BY343" s="759" t="n"/>
      <c r="BZ343" s="759" t="n"/>
      <c r="CA343" s="759" t="n"/>
      <c r="ER343" s="759" t="n"/>
      <c r="ES343" s="759" t="n"/>
      <c r="ET343" s="759" t="n"/>
      <c r="EU343" s="759" t="n"/>
      <c r="EV343" s="759" t="n"/>
      <c r="EW343" s="759" t="n"/>
      <c r="EX343" s="759" t="n"/>
      <c r="EY343" s="759" t="n"/>
      <c r="EZ343" s="759" t="n"/>
      <c r="FA343" s="759" t="n"/>
      <c r="FB343" s="759" t="n"/>
      <c r="FC343" s="759" t="n"/>
      <c r="FD343" s="759" t="n"/>
      <c r="FE343" s="759" t="n"/>
      <c r="FF343" s="759" t="n"/>
      <c r="HW343" s="759" t="n"/>
      <c r="HX343" s="759" t="n"/>
      <c r="HY343" s="759" t="n"/>
      <c r="HZ343" s="759" t="n"/>
      <c r="IA343" s="759" t="n"/>
      <c r="IB343" s="759" t="n"/>
      <c r="IC343" s="759" t="n"/>
      <c r="ID343" s="759" t="n"/>
      <c r="IE343" s="759" t="n"/>
      <c r="IF343" s="759" t="n"/>
      <c r="IG343" s="759" t="n"/>
      <c r="IH343" s="759" t="n"/>
      <c r="II343" s="759" t="n"/>
      <c r="IJ343" s="759" t="n"/>
      <c r="IK343" s="759" t="n"/>
      <c r="LB343" s="759" t="n"/>
      <c r="LC343" s="759" t="n"/>
      <c r="LD343" s="759" t="n"/>
      <c r="LE343" s="759" t="n"/>
      <c r="LF343" s="759" t="n"/>
      <c r="LG343" s="759" t="n"/>
      <c r="LH343" s="759" t="n"/>
      <c r="LI343" s="759" t="n"/>
      <c r="LJ343" s="759" t="n"/>
      <c r="LK343" s="759" t="n"/>
      <c r="LL343" s="759" t="n"/>
      <c r="LM343" s="759" t="n"/>
      <c r="LN343" s="759" t="n"/>
      <c r="LO343" s="759" t="n"/>
      <c r="LP343" s="759" t="n"/>
      <c r="OG343" s="759" t="n"/>
      <c r="OH343" s="759" t="n"/>
      <c r="OI343" s="759" t="n"/>
      <c r="OJ343" s="759" t="n"/>
      <c r="OK343" s="759" t="n"/>
      <c r="OL343" s="759" t="n"/>
      <c r="OM343" s="759" t="n"/>
      <c r="ON343" s="759" t="n"/>
      <c r="OO343" s="759" t="n"/>
      <c r="OP343" s="759" t="n"/>
      <c r="OQ343" s="759" t="n"/>
      <c r="OR343" s="759" t="n"/>
      <c r="OS343" s="759" t="n"/>
      <c r="OT343" s="759" t="n"/>
      <c r="OU343" s="759" t="n"/>
    </row>
    <row r="344">
      <c r="A344" s="0" t="n">
        <v>38</v>
      </c>
      <c r="B344" s="0" t="n">
        <v>581</v>
      </c>
      <c r="C344" s="0" t="inlineStr">
        <is>
          <t>가</t>
        </is>
      </c>
      <c r="D344" s="0" t="inlineStr">
        <is>
          <t>한국외국어대</t>
        </is>
      </c>
      <c r="E344" s="232" t="inlineStr">
        <is>
          <t>한국학과</t>
        </is>
      </c>
      <c r="F344" s="0" t="inlineStr">
        <is>
          <t>통합</t>
        </is>
      </c>
      <c r="G344" s="0" t="n">
        <v>2</v>
      </c>
      <c r="H344" s="0" t="n">
        <v>616.164</v>
      </c>
      <c r="I344" s="0" t="n">
        <v>612.325</v>
      </c>
      <c r="J344" s="0" t="n">
        <v>609.681</v>
      </c>
      <c r="K344" s="0" t="n">
        <v>607.317</v>
      </c>
      <c r="L344" s="0" t="n">
        <v>604.1369999999999</v>
      </c>
      <c r="M344" s="233" t="inlineStr">
        <is>
          <t>표점/만점</t>
        </is>
      </c>
      <c r="N344" s="233" t="inlineStr">
        <is>
          <t>변표/만점</t>
        </is>
      </c>
      <c r="O344" s="3" t="inlineStr">
        <is>
          <t>가277</t>
        </is>
      </c>
      <c r="BM344" s="759" t="n"/>
      <c r="BN344" s="759" t="n"/>
      <c r="BO344" s="759" t="n"/>
      <c r="BP344" s="759" t="n"/>
      <c r="BQ344" s="759" t="n"/>
      <c r="BR344" s="759" t="n"/>
      <c r="BS344" s="759" t="n"/>
      <c r="BT344" s="759" t="n"/>
      <c r="BU344" s="759" t="n"/>
      <c r="BV344" s="759" t="n"/>
      <c r="BW344" s="759" t="n"/>
      <c r="BX344" s="759" t="n"/>
      <c r="BY344" s="759" t="n"/>
      <c r="BZ344" s="759" t="n"/>
      <c r="CA344" s="759" t="n"/>
      <c r="ER344" s="759" t="n"/>
      <c r="ES344" s="759" t="n"/>
      <c r="ET344" s="759" t="n"/>
      <c r="EU344" s="759" t="n"/>
      <c r="EV344" s="759" t="n"/>
      <c r="EW344" s="759" t="n"/>
      <c r="EX344" s="759" t="n"/>
      <c r="EY344" s="759" t="n"/>
      <c r="EZ344" s="759" t="n"/>
      <c r="FA344" s="759" t="n"/>
      <c r="FB344" s="759" t="n"/>
      <c r="FC344" s="759" t="n"/>
      <c r="FD344" s="759" t="n"/>
      <c r="FE344" s="759" t="n"/>
      <c r="FF344" s="759" t="n"/>
      <c r="HW344" s="759" t="n"/>
      <c r="HX344" s="759" t="n"/>
      <c r="HY344" s="759" t="n"/>
      <c r="HZ344" s="759" t="n"/>
      <c r="IA344" s="759" t="n"/>
      <c r="IB344" s="759" t="n"/>
      <c r="IC344" s="759" t="n"/>
      <c r="ID344" s="759" t="n"/>
      <c r="IE344" s="759" t="n"/>
      <c r="IF344" s="759" t="n"/>
      <c r="IG344" s="759" t="n"/>
      <c r="IH344" s="759" t="n"/>
      <c r="II344" s="759" t="n"/>
      <c r="IJ344" s="759" t="n"/>
      <c r="IK344" s="759" t="n"/>
      <c r="LB344" s="759" t="n"/>
      <c r="LC344" s="759" t="n"/>
      <c r="LD344" s="759" t="n"/>
      <c r="LE344" s="759" t="n"/>
      <c r="LF344" s="759" t="n"/>
      <c r="LG344" s="759" t="n"/>
      <c r="LH344" s="759" t="n"/>
      <c r="LI344" s="759" t="n"/>
      <c r="LJ344" s="759" t="n"/>
      <c r="LK344" s="759" t="n"/>
      <c r="LL344" s="759" t="n"/>
      <c r="LM344" s="759" t="n"/>
      <c r="LN344" s="759" t="n"/>
      <c r="LO344" s="759" t="n"/>
      <c r="LP344" s="759" t="n"/>
      <c r="OG344" s="759" t="n"/>
      <c r="OH344" s="759" t="n"/>
      <c r="OI344" s="759" t="n"/>
      <c r="OJ344" s="759" t="n"/>
      <c r="OK344" s="759" t="n"/>
      <c r="OL344" s="759" t="n"/>
      <c r="OM344" s="759" t="n"/>
      <c r="ON344" s="759" t="n"/>
      <c r="OO344" s="759" t="n"/>
      <c r="OP344" s="759" t="n"/>
      <c r="OQ344" s="759" t="n"/>
      <c r="OR344" s="759" t="n"/>
      <c r="OS344" s="759" t="n"/>
      <c r="OT344" s="759" t="n"/>
      <c r="OU344" s="759" t="n"/>
    </row>
    <row r="345">
      <c r="A345" s="0" t="n">
        <v>47</v>
      </c>
      <c r="B345" s="0" t="n">
        <v>624</v>
      </c>
      <c r="C345" s="0" t="inlineStr">
        <is>
          <t>가</t>
        </is>
      </c>
      <c r="D345" s="0" t="inlineStr">
        <is>
          <t>건국대</t>
        </is>
      </c>
      <c r="E345" s="232" t="inlineStr">
        <is>
          <t>전기전자공학부</t>
        </is>
      </c>
      <c r="F345" s="0" t="inlineStr">
        <is>
          <t>자연</t>
        </is>
      </c>
      <c r="G345" s="0" t="n">
        <v>2</v>
      </c>
      <c r="H345" s="0" t="n">
        <v>674.2380000000001</v>
      </c>
      <c r="I345" s="0" t="n">
        <v>672.082</v>
      </c>
      <c r="J345" s="0" t="n">
        <v>668.942</v>
      </c>
      <c r="K345" s="0" t="n">
        <v>666.53</v>
      </c>
      <c r="L345" s="0" t="n">
        <v>664.744</v>
      </c>
      <c r="M345" s="233" t="inlineStr">
        <is>
          <t>표점</t>
        </is>
      </c>
      <c r="N345" s="233" t="inlineStr">
        <is>
          <t>변표</t>
        </is>
      </c>
      <c r="O345" s="3" t="inlineStr">
        <is>
          <t>가278</t>
        </is>
      </c>
      <c r="BM345" s="759" t="n"/>
      <c r="BN345" s="759" t="n"/>
      <c r="BO345" s="759" t="n"/>
      <c r="BP345" s="759" t="n"/>
      <c r="BQ345" s="759" t="n"/>
      <c r="BR345" s="759" t="n"/>
      <c r="BS345" s="759" t="n"/>
      <c r="BT345" s="759" t="n"/>
      <c r="BU345" s="759" t="n"/>
      <c r="BV345" s="759" t="n"/>
      <c r="BW345" s="759" t="n"/>
      <c r="BX345" s="759" t="n"/>
      <c r="BY345" s="759" t="n"/>
      <c r="BZ345" s="759" t="n"/>
      <c r="CA345" s="759" t="n"/>
      <c r="ER345" s="759" t="n"/>
      <c r="ES345" s="759" t="n"/>
      <c r="ET345" s="759" t="n"/>
      <c r="EU345" s="759" t="n"/>
      <c r="EV345" s="759" t="n"/>
      <c r="EW345" s="759" t="n"/>
      <c r="EX345" s="759" t="n"/>
      <c r="EY345" s="759" t="n"/>
      <c r="EZ345" s="759" t="n"/>
      <c r="FA345" s="759" t="n"/>
      <c r="FB345" s="759" t="n"/>
      <c r="FC345" s="759" t="n"/>
      <c r="FD345" s="759" t="n"/>
      <c r="FE345" s="759" t="n"/>
      <c r="FF345" s="759" t="n"/>
      <c r="HW345" s="759" t="n"/>
      <c r="HX345" s="759" t="n"/>
      <c r="HY345" s="759" t="n"/>
      <c r="HZ345" s="759" t="n"/>
      <c r="IA345" s="759" t="n"/>
      <c r="IB345" s="759" t="n"/>
      <c r="IC345" s="759" t="n"/>
      <c r="ID345" s="759" t="n"/>
      <c r="IE345" s="759" t="n"/>
      <c r="IF345" s="759" t="n"/>
      <c r="IG345" s="759" t="n"/>
      <c r="IH345" s="759" t="n"/>
      <c r="II345" s="759" t="n"/>
      <c r="IJ345" s="759" t="n"/>
      <c r="IK345" s="759" t="n"/>
      <c r="LB345" s="759" t="n"/>
      <c r="LC345" s="759" t="n"/>
      <c r="LD345" s="759" t="n"/>
      <c r="LE345" s="759" t="n"/>
      <c r="LF345" s="759" t="n"/>
      <c r="LG345" s="759" t="n"/>
      <c r="LH345" s="759" t="n"/>
      <c r="LI345" s="759" t="n"/>
      <c r="LJ345" s="759" t="n"/>
      <c r="LK345" s="759" t="n"/>
      <c r="LL345" s="759" t="n"/>
      <c r="LM345" s="759" t="n"/>
      <c r="LN345" s="759" t="n"/>
      <c r="LO345" s="759" t="n"/>
      <c r="LP345" s="759" t="n"/>
      <c r="OG345" s="759" t="n"/>
      <c r="OH345" s="759" t="n"/>
      <c r="OI345" s="759" t="n"/>
      <c r="OJ345" s="759" t="n"/>
      <c r="OK345" s="759" t="n"/>
      <c r="OL345" s="759" t="n"/>
      <c r="OM345" s="759" t="n"/>
      <c r="ON345" s="759" t="n"/>
      <c r="OO345" s="759" t="n"/>
      <c r="OP345" s="759" t="n"/>
      <c r="OQ345" s="759" t="n"/>
      <c r="OR345" s="759" t="n"/>
      <c r="OS345" s="759" t="n"/>
      <c r="OT345" s="759" t="n"/>
      <c r="OU345" s="759" t="n"/>
    </row>
    <row r="346">
      <c r="A346" s="0" t="n">
        <v>47</v>
      </c>
      <c r="B346" s="0" t="n">
        <v>625</v>
      </c>
      <c r="C346" s="0" t="inlineStr">
        <is>
          <t>가</t>
        </is>
      </c>
      <c r="D346" s="0" t="inlineStr">
        <is>
          <t>건국대</t>
        </is>
      </c>
      <c r="E346" s="232" t="inlineStr">
        <is>
          <t>컴퓨터공학부</t>
        </is>
      </c>
      <c r="F346" s="0" t="inlineStr">
        <is>
          <t>자연</t>
        </is>
      </c>
      <c r="G346" s="0" t="n">
        <v>2</v>
      </c>
      <c r="H346" s="0" t="n">
        <v>673.7380000000001</v>
      </c>
      <c r="I346" s="0" t="n">
        <v>671.414</v>
      </c>
      <c r="J346" s="0" t="n">
        <v>668.025</v>
      </c>
      <c r="K346" s="0" t="n">
        <v>666.275</v>
      </c>
      <c r="L346" s="0" t="n">
        <v>664.486</v>
      </c>
      <c r="M346" s="233" t="inlineStr">
        <is>
          <t>표점</t>
        </is>
      </c>
      <c r="N346" s="233" t="inlineStr">
        <is>
          <t>변표</t>
        </is>
      </c>
      <c r="O346" s="3" t="inlineStr">
        <is>
          <t>가279</t>
        </is>
      </c>
      <c r="BM346" s="759" t="n"/>
      <c r="BN346" s="759" t="n"/>
      <c r="BO346" s="759" t="n"/>
      <c r="BP346" s="759" t="n"/>
      <c r="BQ346" s="759" t="n"/>
      <c r="BR346" s="759" t="n"/>
      <c r="BS346" s="759" t="n"/>
      <c r="BT346" s="759" t="n"/>
      <c r="BU346" s="759" t="n"/>
      <c r="BV346" s="759" t="n"/>
      <c r="BW346" s="759" t="n"/>
      <c r="BX346" s="759" t="n"/>
      <c r="BY346" s="759" t="n"/>
      <c r="BZ346" s="759" t="n"/>
      <c r="CA346" s="759" t="n"/>
      <c r="ER346" s="759" t="n"/>
      <c r="ES346" s="759" t="n"/>
      <c r="ET346" s="759" t="n"/>
      <c r="EU346" s="759" t="n"/>
      <c r="EV346" s="759" t="n"/>
      <c r="EW346" s="759" t="n"/>
      <c r="EX346" s="759" t="n"/>
      <c r="EY346" s="759" t="n"/>
      <c r="EZ346" s="759" t="n"/>
      <c r="FA346" s="759" t="n"/>
      <c r="FB346" s="759" t="n"/>
      <c r="FC346" s="759" t="n"/>
      <c r="FD346" s="759" t="n"/>
      <c r="FE346" s="759" t="n"/>
      <c r="FF346" s="759" t="n"/>
      <c r="HW346" s="759" t="n"/>
      <c r="HX346" s="759" t="n"/>
      <c r="HY346" s="759" t="n"/>
      <c r="HZ346" s="759" t="n"/>
      <c r="IA346" s="759" t="n"/>
      <c r="IB346" s="759" t="n"/>
      <c r="IC346" s="759" t="n"/>
      <c r="ID346" s="759" t="n"/>
      <c r="IE346" s="759" t="n"/>
      <c r="IF346" s="759" t="n"/>
      <c r="IG346" s="759" t="n"/>
      <c r="IH346" s="759" t="n"/>
      <c r="II346" s="759" t="n"/>
      <c r="IJ346" s="759" t="n"/>
      <c r="IK346" s="759" t="n"/>
      <c r="LB346" s="759" t="n"/>
      <c r="LC346" s="759" t="n"/>
      <c r="LD346" s="759" t="n"/>
      <c r="LE346" s="759" t="n"/>
      <c r="LF346" s="759" t="n"/>
      <c r="LG346" s="759" t="n"/>
      <c r="LH346" s="759" t="n"/>
      <c r="LI346" s="759" t="n"/>
      <c r="LJ346" s="759" t="n"/>
      <c r="LK346" s="759" t="n"/>
      <c r="LL346" s="759" t="n"/>
      <c r="LM346" s="759" t="n"/>
      <c r="LN346" s="759" t="n"/>
      <c r="LO346" s="759" t="n"/>
      <c r="LP346" s="759" t="n"/>
      <c r="OG346" s="759" t="n"/>
      <c r="OH346" s="759" t="n"/>
      <c r="OI346" s="759" t="n"/>
      <c r="OJ346" s="759" t="n"/>
      <c r="OK346" s="759" t="n"/>
      <c r="OL346" s="759" t="n"/>
      <c r="OM346" s="759" t="n"/>
      <c r="ON346" s="759" t="n"/>
      <c r="OO346" s="759" t="n"/>
      <c r="OP346" s="759" t="n"/>
      <c r="OQ346" s="759" t="n"/>
      <c r="OR346" s="759" t="n"/>
      <c r="OS346" s="759" t="n"/>
      <c r="OT346" s="759" t="n"/>
      <c r="OU346" s="759" t="n"/>
    </row>
    <row r="347">
      <c r="A347" s="0" t="n">
        <v>47</v>
      </c>
      <c r="B347" s="0" t="n">
        <v>622</v>
      </c>
      <c r="C347" s="0" t="inlineStr">
        <is>
          <t>가</t>
        </is>
      </c>
      <c r="D347" s="0" t="inlineStr">
        <is>
          <t>건국대</t>
        </is>
      </c>
      <c r="E347" s="232" t="inlineStr">
        <is>
          <t>화공·생명·에너지공학부</t>
        </is>
      </c>
      <c r="F347" s="0" t="inlineStr">
        <is>
          <t>자연</t>
        </is>
      </c>
      <c r="G347" s="0" t="n">
        <v>2</v>
      </c>
      <c r="H347" s="0" t="n">
        <v>670.848</v>
      </c>
      <c r="I347" s="0" t="n">
        <v>668.025</v>
      </c>
      <c r="J347" s="0" t="n">
        <v>666.275</v>
      </c>
      <c r="K347" s="0" t="n">
        <v>664.048</v>
      </c>
      <c r="L347" s="0" t="n">
        <v>662.1420000000001</v>
      </c>
      <c r="M347" s="233" t="inlineStr">
        <is>
          <t>표점</t>
        </is>
      </c>
      <c r="N347" s="233" t="inlineStr">
        <is>
          <t>변표</t>
        </is>
      </c>
      <c r="O347" s="3" t="inlineStr">
        <is>
          <t>가280</t>
        </is>
      </c>
      <c r="BM347" s="759" t="n"/>
      <c r="BN347" s="759" t="n"/>
      <c r="BO347" s="759" t="n"/>
      <c r="BP347" s="759" t="n"/>
      <c r="BQ347" s="759" t="n"/>
      <c r="BR347" s="759" t="n"/>
      <c r="BS347" s="759" t="n"/>
      <c r="BT347" s="759" t="n"/>
      <c r="BU347" s="759" t="n"/>
      <c r="BV347" s="759" t="n"/>
      <c r="BW347" s="759" t="n"/>
      <c r="BX347" s="759" t="n"/>
      <c r="BY347" s="759" t="n"/>
      <c r="BZ347" s="759" t="n"/>
      <c r="CA347" s="759" t="n"/>
      <c r="ER347" s="759" t="n"/>
      <c r="ES347" s="759" t="n"/>
      <c r="ET347" s="759" t="n"/>
      <c r="EU347" s="759" t="n"/>
      <c r="EV347" s="759" t="n"/>
      <c r="EW347" s="759" t="n"/>
      <c r="EX347" s="759" t="n"/>
      <c r="EY347" s="759" t="n"/>
      <c r="EZ347" s="759" t="n"/>
      <c r="FA347" s="759" t="n"/>
      <c r="FB347" s="759" t="n"/>
      <c r="FC347" s="759" t="n"/>
      <c r="FD347" s="759" t="n"/>
      <c r="FE347" s="759" t="n"/>
      <c r="FF347" s="759" t="n"/>
      <c r="HW347" s="759" t="n"/>
      <c r="HX347" s="759" t="n"/>
      <c r="HY347" s="759" t="n"/>
      <c r="HZ347" s="759" t="n"/>
      <c r="IA347" s="759" t="n"/>
      <c r="IB347" s="759" t="n"/>
      <c r="IC347" s="759" t="n"/>
      <c r="ID347" s="759" t="n"/>
      <c r="IE347" s="759" t="n"/>
      <c r="IF347" s="759" t="n"/>
      <c r="IG347" s="759" t="n"/>
      <c r="IH347" s="759" t="n"/>
      <c r="II347" s="759" t="n"/>
      <c r="IJ347" s="759" t="n"/>
      <c r="IK347" s="759" t="n"/>
      <c r="LB347" s="759" t="n"/>
      <c r="LC347" s="759" t="n"/>
      <c r="LD347" s="759" t="n"/>
      <c r="LE347" s="759" t="n"/>
      <c r="LF347" s="759" t="n"/>
      <c r="LG347" s="759" t="n"/>
      <c r="LH347" s="759" t="n"/>
      <c r="LI347" s="759" t="n"/>
      <c r="LJ347" s="759" t="n"/>
      <c r="LK347" s="759" t="n"/>
      <c r="LL347" s="759" t="n"/>
      <c r="LM347" s="759" t="n"/>
      <c r="LN347" s="759" t="n"/>
      <c r="LO347" s="759" t="n"/>
      <c r="LP347" s="759" t="n"/>
      <c r="OG347" s="759" t="n"/>
      <c r="OH347" s="759" t="n"/>
      <c r="OI347" s="759" t="n"/>
      <c r="OJ347" s="759" t="n"/>
      <c r="OK347" s="759" t="n"/>
      <c r="OL347" s="759" t="n"/>
      <c r="OM347" s="759" t="n"/>
      <c r="ON347" s="759" t="n"/>
      <c r="OO347" s="759" t="n"/>
      <c r="OP347" s="759" t="n"/>
      <c r="OQ347" s="759" t="n"/>
      <c r="OR347" s="759" t="n"/>
      <c r="OS347" s="759" t="n"/>
      <c r="OT347" s="759" t="n"/>
      <c r="OU347" s="759" t="n"/>
    </row>
    <row r="348">
      <c r="A348" s="0" t="n">
        <v>47</v>
      </c>
      <c r="B348" s="0" t="n">
        <v>618</v>
      </c>
      <c r="C348" s="0" t="inlineStr">
        <is>
          <t>가</t>
        </is>
      </c>
      <c r="D348" s="0" t="inlineStr">
        <is>
          <t>건국대</t>
        </is>
      </c>
      <c r="E348" s="232" t="inlineStr">
        <is>
          <t>생물공학과</t>
        </is>
      </c>
      <c r="F348" s="0" t="inlineStr">
        <is>
          <t>자연</t>
        </is>
      </c>
      <c r="G348" s="0" t="n">
        <v>2</v>
      </c>
      <c r="H348" s="0" t="n">
        <v>671.414</v>
      </c>
      <c r="I348" s="0" t="n">
        <v>669.0599999999999</v>
      </c>
      <c r="J348" s="0" t="n">
        <v>665.745</v>
      </c>
      <c r="K348" s="0" t="n">
        <v>663.182</v>
      </c>
      <c r="L348" s="0" t="n">
        <v>657.876</v>
      </c>
      <c r="M348" s="233" t="inlineStr">
        <is>
          <t>표점</t>
        </is>
      </c>
      <c r="N348" s="233" t="inlineStr">
        <is>
          <t>변표</t>
        </is>
      </c>
      <c r="O348" s="3" t="inlineStr">
        <is>
          <t>가281</t>
        </is>
      </c>
      <c r="BM348" s="759" t="n"/>
      <c r="BN348" s="759" t="n"/>
      <c r="BO348" s="759" t="n"/>
      <c r="BP348" s="759" t="n"/>
      <c r="BQ348" s="759" t="n"/>
      <c r="BR348" s="759" t="n"/>
      <c r="BS348" s="759" t="n"/>
      <c r="BT348" s="759" t="n"/>
      <c r="BU348" s="759" t="n"/>
      <c r="BV348" s="759" t="n"/>
      <c r="BW348" s="759" t="n"/>
      <c r="BX348" s="759" t="n"/>
      <c r="BY348" s="759" t="n"/>
      <c r="BZ348" s="759" t="n"/>
      <c r="CA348" s="759" t="n"/>
      <c r="ER348" s="759" t="n"/>
      <c r="ES348" s="759" t="n"/>
      <c r="ET348" s="759" t="n"/>
      <c r="EU348" s="759" t="n"/>
      <c r="EV348" s="759" t="n"/>
      <c r="EW348" s="759" t="n"/>
      <c r="EX348" s="759" t="n"/>
      <c r="EY348" s="759" t="n"/>
      <c r="EZ348" s="759" t="n"/>
      <c r="FA348" s="759" t="n"/>
      <c r="FB348" s="759" t="n"/>
      <c r="FC348" s="759" t="n"/>
      <c r="FD348" s="759" t="n"/>
      <c r="FE348" s="759" t="n"/>
      <c r="FF348" s="759" t="n"/>
      <c r="HW348" s="759" t="n"/>
      <c r="HX348" s="759" t="n"/>
      <c r="HY348" s="759" t="n"/>
      <c r="HZ348" s="759" t="n"/>
      <c r="IA348" s="759" t="n"/>
      <c r="IB348" s="759" t="n"/>
      <c r="IC348" s="759" t="n"/>
      <c r="ID348" s="759" t="n"/>
      <c r="IE348" s="759" t="n"/>
      <c r="IF348" s="759" t="n"/>
      <c r="IG348" s="759" t="n"/>
      <c r="IH348" s="759" t="n"/>
      <c r="II348" s="759" t="n"/>
      <c r="IJ348" s="759" t="n"/>
      <c r="IK348" s="759" t="n"/>
      <c r="LB348" s="759" t="n"/>
      <c r="LC348" s="759" t="n"/>
      <c r="LD348" s="759" t="n"/>
      <c r="LE348" s="759" t="n"/>
      <c r="LF348" s="759" t="n"/>
      <c r="LG348" s="759" t="n"/>
      <c r="LH348" s="759" t="n"/>
      <c r="LI348" s="759" t="n"/>
      <c r="LJ348" s="759" t="n"/>
      <c r="LK348" s="759" t="n"/>
      <c r="LL348" s="759" t="n"/>
      <c r="LM348" s="759" t="n"/>
      <c r="LN348" s="759" t="n"/>
      <c r="LO348" s="759" t="n"/>
      <c r="LP348" s="759" t="n"/>
      <c r="OG348" s="759" t="n"/>
      <c r="OH348" s="759" t="n"/>
      <c r="OI348" s="759" t="n"/>
      <c r="OJ348" s="759" t="n"/>
      <c r="OK348" s="759" t="n"/>
      <c r="OL348" s="759" t="n"/>
      <c r="OM348" s="759" t="n"/>
      <c r="ON348" s="759" t="n"/>
      <c r="OO348" s="759" t="n"/>
      <c r="OP348" s="759" t="n"/>
      <c r="OQ348" s="759" t="n"/>
      <c r="OR348" s="759" t="n"/>
      <c r="OS348" s="759" t="n"/>
      <c r="OT348" s="759" t="n"/>
      <c r="OU348" s="759" t="n"/>
    </row>
    <row r="349">
      <c r="A349" s="0" t="n">
        <v>47</v>
      </c>
      <c r="B349" s="0" t="n">
        <v>623</v>
      </c>
      <c r="C349" s="0" t="inlineStr">
        <is>
          <t>가</t>
        </is>
      </c>
      <c r="D349" s="0" t="inlineStr">
        <is>
          <t>건국대</t>
        </is>
      </c>
      <c r="E349" s="232" t="inlineStr">
        <is>
          <t>기계‧로봇‧자동차공학부</t>
        </is>
      </c>
      <c r="F349" s="0" t="inlineStr">
        <is>
          <t>자연</t>
        </is>
      </c>
      <c r="G349" s="0" t="n">
        <v>2</v>
      </c>
      <c r="H349" s="0" t="n">
        <v>672.966</v>
      </c>
      <c r="I349" s="0" t="n">
        <v>669.6660000000001</v>
      </c>
      <c r="J349" s="0" t="n">
        <v>665.745</v>
      </c>
      <c r="K349" s="0" t="n">
        <v>663.4400000000001</v>
      </c>
      <c r="L349" s="0" t="n">
        <v>659.794</v>
      </c>
      <c r="M349" s="233" t="inlineStr">
        <is>
          <t>표점</t>
        </is>
      </c>
      <c r="N349" s="233" t="inlineStr">
        <is>
          <t>변표</t>
        </is>
      </c>
      <c r="O349" s="3" t="inlineStr">
        <is>
          <t>가282</t>
        </is>
      </c>
      <c r="BM349" s="759" t="n"/>
      <c r="BN349" s="759" t="n"/>
      <c r="BO349" s="759" t="n"/>
      <c r="BP349" s="759" t="n"/>
      <c r="BQ349" s="759" t="n"/>
      <c r="BR349" s="759" t="n"/>
      <c r="BS349" s="759" t="n"/>
      <c r="BT349" s="759" t="n"/>
      <c r="BU349" s="759" t="n"/>
      <c r="BV349" s="759" t="n"/>
      <c r="BW349" s="759" t="n"/>
      <c r="BX349" s="759" t="n"/>
      <c r="BY349" s="759" t="n"/>
      <c r="BZ349" s="759" t="n"/>
      <c r="CA349" s="759" t="n"/>
      <c r="ER349" s="759" t="n"/>
      <c r="ES349" s="759" t="n"/>
      <c r="ET349" s="759" t="n"/>
      <c r="EU349" s="759" t="n"/>
      <c r="EV349" s="759" t="n"/>
      <c r="EW349" s="759" t="n"/>
      <c r="EX349" s="759" t="n"/>
      <c r="EY349" s="759" t="n"/>
      <c r="EZ349" s="759" t="n"/>
      <c r="FA349" s="759" t="n"/>
      <c r="FB349" s="759" t="n"/>
      <c r="FC349" s="759" t="n"/>
      <c r="FD349" s="759" t="n"/>
      <c r="FE349" s="759" t="n"/>
      <c r="FF349" s="759" t="n"/>
      <c r="HW349" s="759" t="n"/>
      <c r="HX349" s="759" t="n"/>
      <c r="HY349" s="759" t="n"/>
      <c r="HZ349" s="759" t="n"/>
      <c r="IA349" s="759" t="n"/>
      <c r="IB349" s="759" t="n"/>
      <c r="IC349" s="759" t="n"/>
      <c r="ID349" s="759" t="n"/>
      <c r="IE349" s="759" t="n"/>
      <c r="IF349" s="759" t="n"/>
      <c r="IG349" s="759" t="n"/>
      <c r="IH349" s="759" t="n"/>
      <c r="II349" s="759" t="n"/>
      <c r="IJ349" s="759" t="n"/>
      <c r="IK349" s="759" t="n"/>
      <c r="LB349" s="759" t="n"/>
      <c r="LC349" s="759" t="n"/>
      <c r="LD349" s="759" t="n"/>
      <c r="LE349" s="759" t="n"/>
      <c r="LF349" s="759" t="n"/>
      <c r="LG349" s="759" t="n"/>
      <c r="LH349" s="759" t="n"/>
      <c r="LI349" s="759" t="n"/>
      <c r="LJ349" s="759" t="n"/>
      <c r="LK349" s="759" t="n"/>
      <c r="LL349" s="759" t="n"/>
      <c r="LM349" s="759" t="n"/>
      <c r="LN349" s="759" t="n"/>
      <c r="LO349" s="759" t="n"/>
      <c r="LP349" s="759" t="n"/>
      <c r="OG349" s="759" t="n"/>
      <c r="OH349" s="759" t="n"/>
      <c r="OI349" s="759" t="n"/>
      <c r="OJ349" s="759" t="n"/>
      <c r="OK349" s="759" t="n"/>
      <c r="OL349" s="759" t="n"/>
      <c r="OM349" s="759" t="n"/>
      <c r="ON349" s="759" t="n"/>
      <c r="OO349" s="759" t="n"/>
      <c r="OP349" s="759" t="n"/>
      <c r="OQ349" s="759" t="n"/>
      <c r="OR349" s="759" t="n"/>
      <c r="OS349" s="759" t="n"/>
      <c r="OT349" s="759" t="n"/>
      <c r="OU349" s="759" t="n"/>
    </row>
    <row r="350">
      <c r="A350" s="0" t="n">
        <v>47</v>
      </c>
      <c r="B350" s="0" t="n">
        <v>621</v>
      </c>
      <c r="C350" s="0" t="inlineStr">
        <is>
          <t>가</t>
        </is>
      </c>
      <c r="D350" s="0" t="inlineStr">
        <is>
          <t>건국대</t>
        </is>
      </c>
      <c r="E350" s="232" t="inlineStr">
        <is>
          <t>재료공학과</t>
        </is>
      </c>
      <c r="F350" s="0" t="inlineStr">
        <is>
          <t>자연</t>
        </is>
      </c>
      <c r="G350" s="0" t="n">
        <v>2</v>
      </c>
      <c r="H350" s="0" t="n">
        <v>672.436</v>
      </c>
      <c r="I350" s="0" t="n">
        <v>668.942</v>
      </c>
      <c r="J350" s="0" t="n">
        <v>665.232</v>
      </c>
      <c r="K350" s="0" t="n">
        <v>662.802</v>
      </c>
      <c r="L350" s="0" t="n">
        <v>659.301</v>
      </c>
      <c r="M350" s="233" t="inlineStr">
        <is>
          <t>표점</t>
        </is>
      </c>
      <c r="N350" s="233" t="inlineStr">
        <is>
          <t>변표</t>
        </is>
      </c>
      <c r="O350" s="3" t="inlineStr">
        <is>
          <t>가283</t>
        </is>
      </c>
      <c r="BM350" s="759" t="n"/>
      <c r="BN350" s="759" t="n"/>
      <c r="BO350" s="759" t="n"/>
      <c r="BP350" s="759" t="n"/>
      <c r="BQ350" s="759" t="n"/>
      <c r="BR350" s="759" t="n"/>
      <c r="BS350" s="759" t="n"/>
      <c r="BT350" s="759" t="n"/>
      <c r="BU350" s="759" t="n"/>
      <c r="BV350" s="759" t="n"/>
      <c r="BW350" s="759" t="n"/>
      <c r="BX350" s="759" t="n"/>
      <c r="BY350" s="759" t="n"/>
      <c r="BZ350" s="759" t="n"/>
      <c r="CA350" s="759" t="n"/>
      <c r="ER350" s="759" t="n"/>
      <c r="ES350" s="759" t="n"/>
      <c r="ET350" s="759" t="n"/>
      <c r="EU350" s="759" t="n"/>
      <c r="EV350" s="759" t="n"/>
      <c r="EW350" s="759" t="n"/>
      <c r="EX350" s="759" t="n"/>
      <c r="EY350" s="759" t="n"/>
      <c r="EZ350" s="759" t="n"/>
      <c r="FA350" s="759" t="n"/>
      <c r="FB350" s="759" t="n"/>
      <c r="FC350" s="759" t="n"/>
      <c r="FD350" s="759" t="n"/>
      <c r="FE350" s="759" t="n"/>
      <c r="FF350" s="759" t="n"/>
      <c r="HW350" s="759" t="n"/>
      <c r="HX350" s="759" t="n"/>
      <c r="HY350" s="759" t="n"/>
      <c r="HZ350" s="759" t="n"/>
      <c r="IA350" s="759" t="n"/>
      <c r="IB350" s="759" t="n"/>
      <c r="IC350" s="759" t="n"/>
      <c r="ID350" s="759" t="n"/>
      <c r="IE350" s="759" t="n"/>
      <c r="IF350" s="759" t="n"/>
      <c r="IG350" s="759" t="n"/>
      <c r="IH350" s="759" t="n"/>
      <c r="II350" s="759" t="n"/>
      <c r="IJ350" s="759" t="n"/>
      <c r="IK350" s="759" t="n"/>
      <c r="LB350" s="759" t="n"/>
      <c r="LC350" s="759" t="n"/>
      <c r="LD350" s="759" t="n"/>
      <c r="LE350" s="759" t="n"/>
      <c r="LF350" s="759" t="n"/>
      <c r="LG350" s="759" t="n"/>
      <c r="LH350" s="759" t="n"/>
      <c r="LI350" s="759" t="n"/>
      <c r="LJ350" s="759" t="n"/>
      <c r="LK350" s="759" t="n"/>
      <c r="LL350" s="759" t="n"/>
      <c r="LM350" s="759" t="n"/>
      <c r="LN350" s="759" t="n"/>
      <c r="LO350" s="759" t="n"/>
      <c r="LP350" s="759" t="n"/>
      <c r="OG350" s="759" t="n"/>
      <c r="OH350" s="759" t="n"/>
      <c r="OI350" s="759" t="n"/>
      <c r="OJ350" s="759" t="n"/>
      <c r="OK350" s="759" t="n"/>
      <c r="OL350" s="759" t="n"/>
      <c r="OM350" s="759" t="n"/>
      <c r="ON350" s="759" t="n"/>
      <c r="OO350" s="759" t="n"/>
      <c r="OP350" s="759" t="n"/>
      <c r="OQ350" s="759" t="n"/>
      <c r="OR350" s="759" t="n"/>
      <c r="OS350" s="759" t="n"/>
      <c r="OT350" s="759" t="n"/>
      <c r="OU350" s="759" t="n"/>
    </row>
    <row r="351">
      <c r="A351" s="0" t="n">
        <v>47</v>
      </c>
      <c r="B351" s="0" t="n">
        <v>634</v>
      </c>
      <c r="C351" s="0" t="inlineStr">
        <is>
          <t>가</t>
        </is>
      </c>
      <c r="D351" s="0" t="inlineStr">
        <is>
          <t>건국대</t>
        </is>
      </c>
      <c r="E351" s="232" t="inlineStr">
        <is>
          <t>수학교육과</t>
        </is>
      </c>
      <c r="F351" s="0" t="inlineStr">
        <is>
          <t>자연</t>
        </is>
      </c>
      <c r="G351" s="0" t="n">
        <v>2</v>
      </c>
      <c r="H351" s="0" t="n">
        <v>667.723</v>
      </c>
      <c r="I351" s="0" t="n">
        <v>666.275</v>
      </c>
      <c r="J351" s="0" t="n">
        <v>664.852</v>
      </c>
      <c r="K351" s="0" t="n">
        <v>663.182</v>
      </c>
      <c r="L351" s="0" t="n">
        <v>657.379</v>
      </c>
      <c r="M351" s="233" t="inlineStr">
        <is>
          <t>표점</t>
        </is>
      </c>
      <c r="N351" s="233" t="inlineStr">
        <is>
          <t>변표</t>
        </is>
      </c>
      <c r="O351" s="3" t="inlineStr">
        <is>
          <t>가284</t>
        </is>
      </c>
      <c r="BM351" s="759" t="n"/>
      <c r="BN351" s="759" t="n"/>
      <c r="BO351" s="759" t="n"/>
      <c r="BP351" s="759" t="n"/>
      <c r="BQ351" s="759" t="n"/>
      <c r="BR351" s="759" t="n"/>
      <c r="BS351" s="759" t="n"/>
      <c r="BT351" s="759" t="n"/>
      <c r="BU351" s="759" t="n"/>
      <c r="BV351" s="759" t="n"/>
      <c r="BW351" s="759" t="n"/>
      <c r="BX351" s="759" t="n"/>
      <c r="BY351" s="759" t="n"/>
      <c r="BZ351" s="759" t="n"/>
      <c r="CA351" s="759" t="n"/>
      <c r="ER351" s="759" t="n"/>
      <c r="ES351" s="759" t="n"/>
      <c r="ET351" s="759" t="n"/>
      <c r="EU351" s="759" t="n"/>
      <c r="EV351" s="759" t="n"/>
      <c r="EW351" s="759" t="n"/>
      <c r="EX351" s="759" t="n"/>
      <c r="EY351" s="759" t="n"/>
      <c r="EZ351" s="759" t="n"/>
      <c r="FA351" s="759" t="n"/>
      <c r="FB351" s="759" t="n"/>
      <c r="FC351" s="759" t="n"/>
      <c r="FD351" s="759" t="n"/>
      <c r="FE351" s="759" t="n"/>
      <c r="FF351" s="759" t="n"/>
      <c r="HW351" s="759" t="n"/>
      <c r="HX351" s="759" t="n"/>
      <c r="HY351" s="759" t="n"/>
      <c r="HZ351" s="759" t="n"/>
      <c r="IA351" s="759" t="n"/>
      <c r="IB351" s="759" t="n"/>
      <c r="IC351" s="759" t="n"/>
      <c r="ID351" s="759" t="n"/>
      <c r="IE351" s="759" t="n"/>
      <c r="IF351" s="759" t="n"/>
      <c r="IG351" s="759" t="n"/>
      <c r="IH351" s="759" t="n"/>
      <c r="II351" s="759" t="n"/>
      <c r="IJ351" s="759" t="n"/>
      <c r="IK351" s="759" t="n"/>
      <c r="LB351" s="759" t="n"/>
      <c r="LC351" s="759" t="n"/>
      <c r="LD351" s="759" t="n"/>
      <c r="LE351" s="759" t="n"/>
      <c r="LF351" s="759" t="n"/>
      <c r="LG351" s="759" t="n"/>
      <c r="LH351" s="759" t="n"/>
      <c r="LI351" s="759" t="n"/>
      <c r="LJ351" s="759" t="n"/>
      <c r="LK351" s="759" t="n"/>
      <c r="LL351" s="759" t="n"/>
      <c r="LM351" s="759" t="n"/>
      <c r="LN351" s="759" t="n"/>
      <c r="LO351" s="759" t="n"/>
      <c r="LP351" s="759" t="n"/>
      <c r="OG351" s="759" t="n"/>
      <c r="OH351" s="759" t="n"/>
      <c r="OI351" s="759" t="n"/>
      <c r="OJ351" s="759" t="n"/>
      <c r="OK351" s="759" t="n"/>
      <c r="OL351" s="759" t="n"/>
      <c r="OM351" s="759" t="n"/>
      <c r="ON351" s="759" t="n"/>
      <c r="OO351" s="759" t="n"/>
      <c r="OP351" s="759" t="n"/>
      <c r="OQ351" s="759" t="n"/>
      <c r="OR351" s="759" t="n"/>
      <c r="OS351" s="759" t="n"/>
      <c r="OT351" s="759" t="n"/>
      <c r="OU351" s="759" t="n"/>
    </row>
    <row r="352">
      <c r="A352" s="0" t="n">
        <v>47</v>
      </c>
      <c r="B352" s="0" t="n">
        <v>620</v>
      </c>
      <c r="C352" s="0" t="inlineStr">
        <is>
          <t>가</t>
        </is>
      </c>
      <c r="D352" s="0" t="inlineStr">
        <is>
          <t>건국대</t>
        </is>
      </c>
      <c r="E352" s="232" t="inlineStr">
        <is>
          <t>항공우주‧모빌리티공학과</t>
        </is>
      </c>
      <c r="F352" s="0" t="inlineStr">
        <is>
          <t>자연</t>
        </is>
      </c>
      <c r="G352" s="0" t="n">
        <v>2</v>
      </c>
      <c r="H352" s="0" t="n">
        <v>671.1319999999999</v>
      </c>
      <c r="I352" s="0" t="n">
        <v>667.675</v>
      </c>
      <c r="J352" s="0" t="n">
        <v>664.744</v>
      </c>
      <c r="K352" s="0" t="n">
        <v>662.278</v>
      </c>
      <c r="L352" s="0" t="n">
        <v>658.549</v>
      </c>
      <c r="M352" s="233" t="inlineStr">
        <is>
          <t>표점</t>
        </is>
      </c>
      <c r="N352" s="233" t="inlineStr">
        <is>
          <t>변표</t>
        </is>
      </c>
      <c r="O352" s="3" t="inlineStr">
        <is>
          <t>가285</t>
        </is>
      </c>
      <c r="BM352" s="759" t="n"/>
      <c r="BN352" s="759" t="n"/>
      <c r="BO352" s="759" t="n"/>
      <c r="BP352" s="759" t="n"/>
      <c r="BQ352" s="759" t="n"/>
      <c r="BR352" s="759" t="n"/>
      <c r="BS352" s="759" t="n"/>
      <c r="BT352" s="759" t="n"/>
      <c r="BU352" s="759" t="n"/>
      <c r="BV352" s="759" t="n"/>
      <c r="BW352" s="759" t="n"/>
      <c r="BX352" s="759" t="n"/>
      <c r="BY352" s="759" t="n"/>
      <c r="BZ352" s="759" t="n"/>
      <c r="CA352" s="759" t="n"/>
      <c r="ER352" s="759" t="n"/>
      <c r="ES352" s="759" t="n"/>
      <c r="ET352" s="759" t="n"/>
      <c r="EU352" s="759" t="n"/>
      <c r="EV352" s="759" t="n"/>
      <c r="EW352" s="759" t="n"/>
      <c r="EX352" s="759" t="n"/>
      <c r="EY352" s="759" t="n"/>
      <c r="EZ352" s="759" t="n"/>
      <c r="FA352" s="759" t="n"/>
      <c r="FB352" s="759" t="n"/>
      <c r="FC352" s="759" t="n"/>
      <c r="FD352" s="759" t="n"/>
      <c r="FE352" s="759" t="n"/>
      <c r="FF352" s="759" t="n"/>
      <c r="HW352" s="759" t="n"/>
      <c r="HX352" s="759" t="n"/>
      <c r="HY352" s="759" t="n"/>
      <c r="HZ352" s="759" t="n"/>
      <c r="IA352" s="759" t="n"/>
      <c r="IB352" s="759" t="n"/>
      <c r="IC352" s="759" t="n"/>
      <c r="ID352" s="759" t="n"/>
      <c r="IE352" s="759" t="n"/>
      <c r="IF352" s="759" t="n"/>
      <c r="IG352" s="759" t="n"/>
      <c r="IH352" s="759" t="n"/>
      <c r="II352" s="759" t="n"/>
      <c r="IJ352" s="759" t="n"/>
      <c r="IK352" s="759" t="n"/>
      <c r="LB352" s="759" t="n"/>
      <c r="LC352" s="759" t="n"/>
      <c r="LD352" s="759" t="n"/>
      <c r="LE352" s="759" t="n"/>
      <c r="LF352" s="759" t="n"/>
      <c r="LG352" s="759" t="n"/>
      <c r="LH352" s="759" t="n"/>
      <c r="LI352" s="759" t="n"/>
      <c r="LJ352" s="759" t="n"/>
      <c r="LK352" s="759" t="n"/>
      <c r="LL352" s="759" t="n"/>
      <c r="LM352" s="759" t="n"/>
      <c r="LN352" s="759" t="n"/>
      <c r="LO352" s="759" t="n"/>
      <c r="LP352" s="759" t="n"/>
      <c r="OG352" s="759" t="n"/>
      <c r="OH352" s="759" t="n"/>
      <c r="OI352" s="759" t="n"/>
      <c r="OJ352" s="759" t="n"/>
      <c r="OK352" s="759" t="n"/>
      <c r="OL352" s="759" t="n"/>
      <c r="OM352" s="759" t="n"/>
      <c r="ON352" s="759" t="n"/>
      <c r="OO352" s="759" t="n"/>
      <c r="OP352" s="759" t="n"/>
      <c r="OQ352" s="759" t="n"/>
      <c r="OR352" s="759" t="n"/>
      <c r="OS352" s="759" t="n"/>
      <c r="OT352" s="759" t="n"/>
      <c r="OU352" s="759" t="n"/>
    </row>
    <row r="353">
      <c r="A353" s="0" t="n">
        <v>47</v>
      </c>
      <c r="B353" s="0" t="n">
        <v>613</v>
      </c>
      <c r="C353" s="0" t="inlineStr">
        <is>
          <t>가</t>
        </is>
      </c>
      <c r="D353" s="0" t="inlineStr">
        <is>
          <t>건국대</t>
        </is>
      </c>
      <c r="E353" s="232" t="inlineStr">
        <is>
          <t>물리학과</t>
        </is>
      </c>
      <c r="F353" s="0" t="inlineStr">
        <is>
          <t>자연</t>
        </is>
      </c>
      <c r="G353" s="0" t="n">
        <v>2</v>
      </c>
      <c r="H353" s="0" t="n">
        <v>670.982</v>
      </c>
      <c r="I353" s="0" t="n">
        <v>667.05</v>
      </c>
      <c r="J353" s="0" t="n">
        <v>663.4400000000001</v>
      </c>
      <c r="K353" s="0" t="n">
        <v>660.826</v>
      </c>
      <c r="L353" s="0" t="n">
        <v>656.76</v>
      </c>
      <c r="M353" s="233" t="inlineStr">
        <is>
          <t>표점</t>
        </is>
      </c>
      <c r="N353" s="233" t="inlineStr">
        <is>
          <t>변표</t>
        </is>
      </c>
      <c r="O353" s="3" t="inlineStr">
        <is>
          <t>가286</t>
        </is>
      </c>
      <c r="BM353" s="759" t="n"/>
      <c r="BN353" s="759" t="n"/>
      <c r="BO353" s="759" t="n"/>
      <c r="BP353" s="759" t="n"/>
      <c r="BQ353" s="759" t="n"/>
      <c r="BR353" s="759" t="n"/>
      <c r="BS353" s="759" t="n"/>
      <c r="BT353" s="759" t="n"/>
      <c r="BU353" s="759" t="n"/>
      <c r="BV353" s="759" t="n"/>
      <c r="BW353" s="759" t="n"/>
      <c r="BX353" s="759" t="n"/>
      <c r="BY353" s="759" t="n"/>
      <c r="BZ353" s="759" t="n"/>
      <c r="CA353" s="759" t="n"/>
      <c r="ER353" s="759" t="n"/>
      <c r="ES353" s="759" t="n"/>
      <c r="ET353" s="759" t="n"/>
      <c r="EU353" s="759" t="n"/>
      <c r="EV353" s="759" t="n"/>
      <c r="EW353" s="759" t="n"/>
      <c r="EX353" s="759" t="n"/>
      <c r="EY353" s="759" t="n"/>
      <c r="EZ353" s="759" t="n"/>
      <c r="FA353" s="759" t="n"/>
      <c r="FB353" s="759" t="n"/>
      <c r="FC353" s="759" t="n"/>
      <c r="FD353" s="759" t="n"/>
      <c r="FE353" s="759" t="n"/>
      <c r="FF353" s="759" t="n"/>
      <c r="HW353" s="759" t="n"/>
      <c r="HX353" s="759" t="n"/>
      <c r="HY353" s="759" t="n"/>
      <c r="HZ353" s="759" t="n"/>
      <c r="IA353" s="759" t="n"/>
      <c r="IB353" s="759" t="n"/>
      <c r="IC353" s="759" t="n"/>
      <c r="ID353" s="759" t="n"/>
      <c r="IE353" s="759" t="n"/>
      <c r="IF353" s="759" t="n"/>
      <c r="IG353" s="759" t="n"/>
      <c r="IH353" s="759" t="n"/>
      <c r="II353" s="759" t="n"/>
      <c r="IJ353" s="759" t="n"/>
      <c r="IK353" s="759" t="n"/>
      <c r="LB353" s="759" t="n"/>
      <c r="LC353" s="759" t="n"/>
      <c r="LD353" s="759" t="n"/>
      <c r="LE353" s="759" t="n"/>
      <c r="LF353" s="759" t="n"/>
      <c r="LG353" s="759" t="n"/>
      <c r="LH353" s="759" t="n"/>
      <c r="LI353" s="759" t="n"/>
      <c r="LJ353" s="759" t="n"/>
      <c r="LK353" s="759" t="n"/>
      <c r="LL353" s="759" t="n"/>
      <c r="LM353" s="759" t="n"/>
      <c r="LN353" s="759" t="n"/>
      <c r="LO353" s="759" t="n"/>
      <c r="LP353" s="759" t="n"/>
      <c r="OG353" s="759" t="n"/>
      <c r="OH353" s="759" t="n"/>
      <c r="OI353" s="759" t="n"/>
      <c r="OJ353" s="759" t="n"/>
      <c r="OK353" s="759" t="n"/>
      <c r="OL353" s="759" t="n"/>
      <c r="OM353" s="759" t="n"/>
      <c r="ON353" s="759" t="n"/>
      <c r="OO353" s="759" t="n"/>
      <c r="OP353" s="759" t="n"/>
      <c r="OQ353" s="759" t="n"/>
      <c r="OR353" s="759" t="n"/>
      <c r="OS353" s="759" t="n"/>
      <c r="OT353" s="759" t="n"/>
      <c r="OU353" s="759" t="n"/>
    </row>
    <row r="354">
      <c r="A354" s="0" t="n">
        <v>47</v>
      </c>
      <c r="B354" s="0" t="n">
        <v>616</v>
      </c>
      <c r="C354" s="0" t="inlineStr">
        <is>
          <t>가</t>
        </is>
      </c>
      <c r="D354" s="0" t="inlineStr">
        <is>
          <t>건국대</t>
        </is>
      </c>
      <c r="E354" s="232" t="inlineStr">
        <is>
          <t>건축학부</t>
        </is>
      </c>
      <c r="F354" s="0" t="inlineStr">
        <is>
          <t>자연</t>
        </is>
      </c>
      <c r="G354" s="0" t="n">
        <v>2</v>
      </c>
      <c r="H354" s="0" t="n">
        <v>667.675</v>
      </c>
      <c r="I354" s="0" t="n">
        <v>665.114</v>
      </c>
      <c r="J354" s="0" t="n">
        <v>661.328</v>
      </c>
      <c r="K354" s="0" t="n">
        <v>658.549</v>
      </c>
      <c r="L354" s="0" t="n">
        <v>654.505</v>
      </c>
      <c r="M354" s="233" t="inlineStr">
        <is>
          <t>표점</t>
        </is>
      </c>
      <c r="N354" s="233" t="inlineStr">
        <is>
          <t>변표</t>
        </is>
      </c>
      <c r="O354" s="3" t="inlineStr">
        <is>
          <t>가287</t>
        </is>
      </c>
      <c r="BM354" s="759" t="n"/>
      <c r="BN354" s="759" t="n"/>
      <c r="BO354" s="759" t="n"/>
      <c r="BP354" s="759" t="n"/>
      <c r="BQ354" s="759" t="n"/>
      <c r="BR354" s="759" t="n"/>
      <c r="BS354" s="759" t="n"/>
      <c r="BT354" s="759" t="n"/>
      <c r="BU354" s="759" t="n"/>
      <c r="BV354" s="759" t="n"/>
      <c r="BW354" s="759" t="n"/>
      <c r="BX354" s="759" t="n"/>
      <c r="BY354" s="759" t="n"/>
      <c r="BZ354" s="759" t="n"/>
      <c r="CA354" s="759" t="n"/>
      <c r="ER354" s="759" t="n"/>
      <c r="ES354" s="759" t="n"/>
      <c r="ET354" s="759" t="n"/>
      <c r="EU354" s="759" t="n"/>
      <c r="EV354" s="759" t="n"/>
      <c r="EW354" s="759" t="n"/>
      <c r="EX354" s="759" t="n"/>
      <c r="EY354" s="759" t="n"/>
      <c r="EZ354" s="759" t="n"/>
      <c r="FA354" s="759" t="n"/>
      <c r="FB354" s="759" t="n"/>
      <c r="FC354" s="759" t="n"/>
      <c r="FD354" s="759" t="n"/>
      <c r="FE354" s="759" t="n"/>
      <c r="FF354" s="759" t="n"/>
      <c r="HW354" s="759" t="n"/>
      <c r="HX354" s="759" t="n"/>
      <c r="HY354" s="759" t="n"/>
      <c r="HZ354" s="759" t="n"/>
      <c r="IA354" s="759" t="n"/>
      <c r="IB354" s="759" t="n"/>
      <c r="IC354" s="759" t="n"/>
      <c r="ID354" s="759" t="n"/>
      <c r="IE354" s="759" t="n"/>
      <c r="IF354" s="759" t="n"/>
      <c r="IG354" s="759" t="n"/>
      <c r="IH354" s="759" t="n"/>
      <c r="II354" s="759" t="n"/>
      <c r="IJ354" s="759" t="n"/>
      <c r="IK354" s="759" t="n"/>
      <c r="LB354" s="759" t="n"/>
      <c r="LC354" s="759" t="n"/>
      <c r="LD354" s="759" t="n"/>
      <c r="LE354" s="759" t="n"/>
      <c r="LF354" s="759" t="n"/>
      <c r="LG354" s="759" t="n"/>
      <c r="LH354" s="759" t="n"/>
      <c r="LI354" s="759" t="n"/>
      <c r="LJ354" s="759" t="n"/>
      <c r="LK354" s="759" t="n"/>
      <c r="LL354" s="759" t="n"/>
      <c r="LM354" s="759" t="n"/>
      <c r="LN354" s="759" t="n"/>
      <c r="LO354" s="759" t="n"/>
      <c r="LP354" s="759" t="n"/>
      <c r="OG354" s="759" t="n"/>
      <c r="OH354" s="759" t="n"/>
      <c r="OI354" s="759" t="n"/>
      <c r="OJ354" s="759" t="n"/>
      <c r="OK354" s="759" t="n"/>
      <c r="OL354" s="759" t="n"/>
      <c r="OM354" s="759" t="n"/>
      <c r="ON354" s="759" t="n"/>
      <c r="OO354" s="759" t="n"/>
      <c r="OP354" s="759" t="n"/>
      <c r="OQ354" s="759" t="n"/>
      <c r="OR354" s="759" t="n"/>
      <c r="OS354" s="759" t="n"/>
      <c r="OT354" s="759" t="n"/>
      <c r="OU354" s="759" t="n"/>
    </row>
    <row r="355">
      <c r="A355" s="0" t="n">
        <v>50</v>
      </c>
      <c r="B355" s="0" t="n">
        <v>652</v>
      </c>
      <c r="C355" s="0" t="inlineStr">
        <is>
          <t>가</t>
        </is>
      </c>
      <c r="D355" s="0" t="inlineStr">
        <is>
          <t>건국대</t>
        </is>
      </c>
      <c r="E355" s="232" t="inlineStr">
        <is>
          <t>KU자유전공학부</t>
        </is>
      </c>
      <c r="F355" s="0" t="inlineStr">
        <is>
          <t>통합</t>
        </is>
      </c>
      <c r="G355" s="0" t="n">
        <v>2</v>
      </c>
      <c r="H355" s="0" t="n">
        <v>674.997</v>
      </c>
      <c r="I355" s="0" t="n">
        <v>671.909</v>
      </c>
      <c r="J355" s="0" t="n">
        <v>667.005</v>
      </c>
      <c r="K355" s="0" t="n">
        <v>664.6319999999999</v>
      </c>
      <c r="L355" s="0" t="n">
        <v>660.653</v>
      </c>
      <c r="M355" s="233" t="inlineStr">
        <is>
          <t>표점</t>
        </is>
      </c>
      <c r="N355" s="233" t="inlineStr">
        <is>
          <t>변표</t>
        </is>
      </c>
      <c r="O355" s="3" t="inlineStr">
        <is>
          <t>가288</t>
        </is>
      </c>
      <c r="BM355" s="759" t="n"/>
      <c r="BN355" s="759" t="n"/>
      <c r="BO355" s="759" t="n"/>
      <c r="BP355" s="759" t="n"/>
      <c r="BQ355" s="759" t="n"/>
      <c r="BR355" s="759" t="n"/>
      <c r="BS355" s="759" t="n"/>
      <c r="BT355" s="759" t="n"/>
      <c r="BU355" s="759" t="n"/>
      <c r="BV355" s="759" t="n"/>
      <c r="BW355" s="759" t="n"/>
      <c r="BX355" s="759" t="n"/>
      <c r="BY355" s="759" t="n"/>
      <c r="BZ355" s="759" t="n"/>
      <c r="CA355" s="759" t="n"/>
      <c r="ER355" s="759" t="n"/>
      <c r="ES355" s="759" t="n"/>
      <c r="ET355" s="759" t="n"/>
      <c r="EU355" s="759" t="n"/>
      <c r="EV355" s="759" t="n"/>
      <c r="EW355" s="759" t="n"/>
      <c r="EX355" s="759" t="n"/>
      <c r="EY355" s="759" t="n"/>
      <c r="EZ355" s="759" t="n"/>
      <c r="FA355" s="759" t="n"/>
      <c r="FB355" s="759" t="n"/>
      <c r="FC355" s="759" t="n"/>
      <c r="FD355" s="759" t="n"/>
      <c r="FE355" s="759" t="n"/>
      <c r="FF355" s="759" t="n"/>
      <c r="HW355" s="759" t="n"/>
      <c r="HX355" s="759" t="n"/>
      <c r="HY355" s="759" t="n"/>
      <c r="HZ355" s="759" t="n"/>
      <c r="IA355" s="759" t="n"/>
      <c r="IB355" s="759" t="n"/>
      <c r="IC355" s="759" t="n"/>
      <c r="ID355" s="759" t="n"/>
      <c r="IE355" s="759" t="n"/>
      <c r="IF355" s="759" t="n"/>
      <c r="IG355" s="759" t="n"/>
      <c r="IH355" s="759" t="n"/>
      <c r="II355" s="759" t="n"/>
      <c r="IJ355" s="759" t="n"/>
      <c r="IK355" s="759" t="n"/>
      <c r="LB355" s="759" t="n"/>
      <c r="LC355" s="759" t="n"/>
      <c r="LD355" s="759" t="n"/>
      <c r="LE355" s="759" t="n"/>
      <c r="LF355" s="759" t="n"/>
      <c r="LG355" s="759" t="n"/>
      <c r="LH355" s="759" t="n"/>
      <c r="LI355" s="759" t="n"/>
      <c r="LJ355" s="759" t="n"/>
      <c r="LK355" s="759" t="n"/>
      <c r="LL355" s="759" t="n"/>
      <c r="LM355" s="759" t="n"/>
      <c r="LN355" s="759" t="n"/>
      <c r="LO355" s="759" t="n"/>
      <c r="LP355" s="759" t="n"/>
      <c r="OG355" s="759" t="n"/>
      <c r="OH355" s="759" t="n"/>
      <c r="OI355" s="759" t="n"/>
      <c r="OJ355" s="759" t="n"/>
      <c r="OK355" s="759" t="n"/>
      <c r="OL355" s="759" t="n"/>
      <c r="OM355" s="759" t="n"/>
      <c r="ON355" s="759" t="n"/>
      <c r="OO355" s="759" t="n"/>
      <c r="OP355" s="759" t="n"/>
      <c r="OQ355" s="759" t="n"/>
      <c r="OR355" s="759" t="n"/>
      <c r="OS355" s="759" t="n"/>
      <c r="OT355" s="759" t="n"/>
      <c r="OU355" s="759" t="n"/>
    </row>
    <row r="356">
      <c r="A356" s="0" t="n">
        <v>48</v>
      </c>
      <c r="B356" s="0" t="n">
        <v>651</v>
      </c>
      <c r="C356" s="0" t="inlineStr">
        <is>
          <t>가</t>
        </is>
      </c>
      <c r="D356" s="0" t="inlineStr">
        <is>
          <t>건국대</t>
        </is>
      </c>
      <c r="E356" s="232" t="inlineStr">
        <is>
          <t>영어교육과</t>
        </is>
      </c>
      <c r="F356" s="0" t="inlineStr">
        <is>
          <t>통합</t>
        </is>
      </c>
      <c r="G356" s="0" t="n">
        <v>2</v>
      </c>
      <c r="H356" s="0" t="n">
        <v>679.1420000000001</v>
      </c>
      <c r="I356" s="0" t="n">
        <v>675.514</v>
      </c>
      <c r="J356" s="0" t="n">
        <v>671.91</v>
      </c>
      <c r="K356" s="0" t="n">
        <v>669.452</v>
      </c>
      <c r="L356" s="0" t="n">
        <v>665.816</v>
      </c>
      <c r="M356" s="233" t="inlineStr">
        <is>
          <t>표점</t>
        </is>
      </c>
      <c r="N356" s="233" t="inlineStr">
        <is>
          <t>변표</t>
        </is>
      </c>
      <c r="O356" s="3" t="inlineStr">
        <is>
          <t>가289</t>
        </is>
      </c>
      <c r="BM356" s="759" t="n"/>
      <c r="BN356" s="759" t="n"/>
      <c r="BO356" s="759" t="n"/>
      <c r="BP356" s="759" t="n"/>
      <c r="BQ356" s="759" t="n"/>
      <c r="BR356" s="759" t="n"/>
      <c r="BS356" s="759" t="n"/>
      <c r="BT356" s="759" t="n"/>
      <c r="BU356" s="759" t="n"/>
      <c r="BV356" s="759" t="n"/>
      <c r="BW356" s="759" t="n"/>
      <c r="BX356" s="759" t="n"/>
      <c r="BY356" s="759" t="n"/>
      <c r="BZ356" s="759" t="n"/>
      <c r="CA356" s="759" t="n"/>
      <c r="ER356" s="759" t="n"/>
      <c r="ES356" s="759" t="n"/>
      <c r="ET356" s="759" t="n"/>
      <c r="EU356" s="759" t="n"/>
      <c r="EV356" s="759" t="n"/>
      <c r="EW356" s="759" t="n"/>
      <c r="EX356" s="759" t="n"/>
      <c r="EY356" s="759" t="n"/>
      <c r="EZ356" s="759" t="n"/>
      <c r="FA356" s="759" t="n"/>
      <c r="FB356" s="759" t="n"/>
      <c r="FC356" s="759" t="n"/>
      <c r="FD356" s="759" t="n"/>
      <c r="FE356" s="759" t="n"/>
      <c r="FF356" s="759" t="n"/>
      <c r="HW356" s="759" t="n"/>
      <c r="HX356" s="759" t="n"/>
      <c r="HY356" s="759" t="n"/>
      <c r="HZ356" s="759" t="n"/>
      <c r="IA356" s="759" t="n"/>
      <c r="IB356" s="759" t="n"/>
      <c r="IC356" s="759" t="n"/>
      <c r="ID356" s="759" t="n"/>
      <c r="IE356" s="759" t="n"/>
      <c r="IF356" s="759" t="n"/>
      <c r="IG356" s="759" t="n"/>
      <c r="IH356" s="759" t="n"/>
      <c r="II356" s="759" t="n"/>
      <c r="IJ356" s="759" t="n"/>
      <c r="IK356" s="759" t="n"/>
      <c r="LB356" s="759" t="n"/>
      <c r="LC356" s="759" t="n"/>
      <c r="LD356" s="759" t="n"/>
      <c r="LE356" s="759" t="n"/>
      <c r="LF356" s="759" t="n"/>
      <c r="LG356" s="759" t="n"/>
      <c r="LH356" s="759" t="n"/>
      <c r="LI356" s="759" t="n"/>
      <c r="LJ356" s="759" t="n"/>
      <c r="LK356" s="759" t="n"/>
      <c r="LL356" s="759" t="n"/>
      <c r="LM356" s="759" t="n"/>
      <c r="LN356" s="759" t="n"/>
      <c r="LO356" s="759" t="n"/>
      <c r="LP356" s="759" t="n"/>
      <c r="OG356" s="759" t="n"/>
      <c r="OH356" s="759" t="n"/>
      <c r="OI356" s="759" t="n"/>
      <c r="OJ356" s="759" t="n"/>
      <c r="OK356" s="759" t="n"/>
      <c r="OL356" s="759" t="n"/>
      <c r="OM356" s="759" t="n"/>
      <c r="ON356" s="759" t="n"/>
      <c r="OO356" s="759" t="n"/>
      <c r="OP356" s="759" t="n"/>
      <c r="OQ356" s="759" t="n"/>
      <c r="OR356" s="759" t="n"/>
      <c r="OS356" s="759" t="n"/>
      <c r="OT356" s="759" t="n"/>
      <c r="OU356" s="759" t="n"/>
    </row>
    <row r="357">
      <c r="A357" s="0" t="n">
        <v>47</v>
      </c>
      <c r="B357" s="0" t="n">
        <v>645</v>
      </c>
      <c r="C357" s="0" t="inlineStr">
        <is>
          <t>가</t>
        </is>
      </c>
      <c r="D357" s="0" t="inlineStr">
        <is>
          <t>건국대</t>
        </is>
      </c>
      <c r="E357" s="232" t="inlineStr">
        <is>
          <t>국제무역학과</t>
        </is>
      </c>
      <c r="F357" s="0" t="inlineStr">
        <is>
          <t>통합</t>
        </is>
      </c>
      <c r="G357" s="0" t="n">
        <v>2</v>
      </c>
      <c r="H357" s="0" t="n">
        <v>667.455</v>
      </c>
      <c r="I357" s="0" t="n">
        <v>664.744</v>
      </c>
      <c r="J357" s="0" t="n">
        <v>661.062</v>
      </c>
      <c r="K357" s="0" t="n">
        <v>658.138</v>
      </c>
      <c r="L357" s="0" t="n">
        <v>654.253</v>
      </c>
      <c r="M357" s="233" t="inlineStr">
        <is>
          <t>표점</t>
        </is>
      </c>
      <c r="N357" s="233" t="inlineStr">
        <is>
          <t>변표</t>
        </is>
      </c>
      <c r="O357" s="3" t="inlineStr">
        <is>
          <t>가290</t>
        </is>
      </c>
      <c r="BM357" s="759" t="n"/>
      <c r="BN357" s="759" t="n"/>
      <c r="BO357" s="759" t="n"/>
      <c r="BP357" s="759" t="n"/>
      <c r="BQ357" s="759" t="n"/>
      <c r="BR357" s="759" t="n"/>
      <c r="BS357" s="759" t="n"/>
      <c r="BT357" s="759" t="n"/>
      <c r="BU357" s="759" t="n"/>
      <c r="BV357" s="759" t="n"/>
      <c r="BW357" s="759" t="n"/>
      <c r="BX357" s="759" t="n"/>
      <c r="BY357" s="759" t="n"/>
      <c r="BZ357" s="759" t="n"/>
      <c r="CA357" s="759" t="n"/>
      <c r="ER357" s="759" t="n"/>
      <c r="ES357" s="759" t="n"/>
      <c r="ET357" s="759" t="n"/>
      <c r="EU357" s="759" t="n"/>
      <c r="EV357" s="759" t="n"/>
      <c r="EW357" s="759" t="n"/>
      <c r="EX357" s="759" t="n"/>
      <c r="EY357" s="759" t="n"/>
      <c r="EZ357" s="759" t="n"/>
      <c r="FA357" s="759" t="n"/>
      <c r="FB357" s="759" t="n"/>
      <c r="FC357" s="759" t="n"/>
      <c r="FD357" s="759" t="n"/>
      <c r="FE357" s="759" t="n"/>
      <c r="FF357" s="759" t="n"/>
      <c r="HW357" s="759" t="n"/>
      <c r="HX357" s="759" t="n"/>
      <c r="HY357" s="759" t="n"/>
      <c r="HZ357" s="759" t="n"/>
      <c r="IA357" s="759" t="n"/>
      <c r="IB357" s="759" t="n"/>
      <c r="IC357" s="759" t="n"/>
      <c r="ID357" s="759" t="n"/>
      <c r="IE357" s="759" t="n"/>
      <c r="IF357" s="759" t="n"/>
      <c r="IG357" s="759" t="n"/>
      <c r="IH357" s="759" t="n"/>
      <c r="II357" s="759" t="n"/>
      <c r="IJ357" s="759" t="n"/>
      <c r="IK357" s="759" t="n"/>
      <c r="LB357" s="759" t="n"/>
      <c r="LC357" s="759" t="n"/>
      <c r="LD357" s="759" t="n"/>
      <c r="LE357" s="759" t="n"/>
      <c r="LF357" s="759" t="n"/>
      <c r="LG357" s="759" t="n"/>
      <c r="LH357" s="759" t="n"/>
      <c r="LI357" s="759" t="n"/>
      <c r="LJ357" s="759" t="n"/>
      <c r="LK357" s="759" t="n"/>
      <c r="LL357" s="759" t="n"/>
      <c r="LM357" s="759" t="n"/>
      <c r="LN357" s="759" t="n"/>
      <c r="LO357" s="759" t="n"/>
      <c r="LP357" s="759" t="n"/>
      <c r="OG357" s="759" t="n"/>
      <c r="OH357" s="759" t="n"/>
      <c r="OI357" s="759" t="n"/>
      <c r="OJ357" s="759" t="n"/>
      <c r="OK357" s="759" t="n"/>
      <c r="OL357" s="759" t="n"/>
      <c r="OM357" s="759" t="n"/>
      <c r="ON357" s="759" t="n"/>
      <c r="OO357" s="759" t="n"/>
      <c r="OP357" s="759" t="n"/>
      <c r="OQ357" s="759" t="n"/>
      <c r="OR357" s="759" t="n"/>
      <c r="OS357" s="759" t="n"/>
      <c r="OT357" s="759" t="n"/>
      <c r="OU357" s="759" t="n"/>
    </row>
    <row r="358">
      <c r="A358" s="0" t="n">
        <v>47</v>
      </c>
      <c r="B358" s="0" t="n">
        <v>647</v>
      </c>
      <c r="C358" s="0" t="inlineStr">
        <is>
          <t>가</t>
        </is>
      </c>
      <c r="D358" s="0" t="inlineStr">
        <is>
          <t>건국대</t>
        </is>
      </c>
      <c r="E358" s="232" t="inlineStr">
        <is>
          <t>기술경영학과</t>
        </is>
      </c>
      <c r="F358" s="0" t="inlineStr">
        <is>
          <t>통합</t>
        </is>
      </c>
      <c r="G358" s="0" t="n">
        <v>2</v>
      </c>
      <c r="H358" s="0" t="n">
        <v>667.02</v>
      </c>
      <c r="I358" s="0" t="n">
        <v>664.218</v>
      </c>
      <c r="J358" s="0" t="n">
        <v>660.54</v>
      </c>
      <c r="K358" s="0" t="n">
        <v>657.497</v>
      </c>
      <c r="L358" s="0" t="n">
        <v>653.45</v>
      </c>
      <c r="M358" s="233" t="inlineStr">
        <is>
          <t>표점</t>
        </is>
      </c>
      <c r="N358" s="233" t="inlineStr">
        <is>
          <t>변표</t>
        </is>
      </c>
      <c r="O358" s="3" t="inlineStr">
        <is>
          <t>가291</t>
        </is>
      </c>
      <c r="BM358" s="759" t="n"/>
      <c r="BN358" s="759" t="n"/>
      <c r="BO358" s="759" t="n"/>
      <c r="BP358" s="759" t="n"/>
      <c r="BQ358" s="759" t="n"/>
      <c r="BR358" s="759" t="n"/>
      <c r="BS358" s="759" t="n"/>
      <c r="BT358" s="759" t="n"/>
      <c r="BU358" s="759" t="n"/>
      <c r="BV358" s="759" t="n"/>
      <c r="BW358" s="759" t="n"/>
      <c r="BX358" s="759" t="n"/>
      <c r="BY358" s="759" t="n"/>
      <c r="BZ358" s="759" t="n"/>
      <c r="CA358" s="759" t="n"/>
      <c r="ER358" s="759" t="n"/>
      <c r="ES358" s="759" t="n"/>
      <c r="ET358" s="759" t="n"/>
      <c r="EU358" s="759" t="n"/>
      <c r="EV358" s="759" t="n"/>
      <c r="EW358" s="759" t="n"/>
      <c r="EX358" s="759" t="n"/>
      <c r="EY358" s="759" t="n"/>
      <c r="EZ358" s="759" t="n"/>
      <c r="FA358" s="759" t="n"/>
      <c r="FB358" s="759" t="n"/>
      <c r="FC358" s="759" t="n"/>
      <c r="FD358" s="759" t="n"/>
      <c r="FE358" s="759" t="n"/>
      <c r="FF358" s="759" t="n"/>
      <c r="HW358" s="759" t="n"/>
      <c r="HX358" s="759" t="n"/>
      <c r="HY358" s="759" t="n"/>
      <c r="HZ358" s="759" t="n"/>
      <c r="IA358" s="759" t="n"/>
      <c r="IB358" s="759" t="n"/>
      <c r="IC358" s="759" t="n"/>
      <c r="ID358" s="759" t="n"/>
      <c r="IE358" s="759" t="n"/>
      <c r="IF358" s="759" t="n"/>
      <c r="IG358" s="759" t="n"/>
      <c r="IH358" s="759" t="n"/>
      <c r="II358" s="759" t="n"/>
      <c r="IJ358" s="759" t="n"/>
      <c r="IK358" s="759" t="n"/>
      <c r="LB358" s="759" t="n"/>
      <c r="LC358" s="759" t="n"/>
      <c r="LD358" s="759" t="n"/>
      <c r="LE358" s="759" t="n"/>
      <c r="LF358" s="759" t="n"/>
      <c r="LG358" s="759" t="n"/>
      <c r="LH358" s="759" t="n"/>
      <c r="LI358" s="759" t="n"/>
      <c r="LJ358" s="759" t="n"/>
      <c r="LK358" s="759" t="n"/>
      <c r="LL358" s="759" t="n"/>
      <c r="LM358" s="759" t="n"/>
      <c r="LN358" s="759" t="n"/>
      <c r="LO358" s="759" t="n"/>
      <c r="LP358" s="759" t="n"/>
      <c r="OG358" s="759" t="n"/>
      <c r="OH358" s="759" t="n"/>
      <c r="OI358" s="759" t="n"/>
      <c r="OJ358" s="759" t="n"/>
      <c r="OK358" s="759" t="n"/>
      <c r="OL358" s="759" t="n"/>
      <c r="OM358" s="759" t="n"/>
      <c r="ON358" s="759" t="n"/>
      <c r="OO358" s="759" t="n"/>
      <c r="OP358" s="759" t="n"/>
      <c r="OQ358" s="759" t="n"/>
      <c r="OR358" s="759" t="n"/>
      <c r="OS358" s="759" t="n"/>
      <c r="OT358" s="759" t="n"/>
      <c r="OU358" s="759" t="n"/>
    </row>
    <row r="359">
      <c r="A359" s="0" t="n">
        <v>53</v>
      </c>
      <c r="B359" s="0" t="n">
        <v>655</v>
      </c>
      <c r="C359" s="0" t="inlineStr">
        <is>
          <t>가</t>
        </is>
      </c>
      <c r="D359" s="0" t="inlineStr">
        <is>
          <t>동국대</t>
        </is>
      </c>
      <c r="E359" s="232" t="inlineStr">
        <is>
          <t>전자전기공학부</t>
        </is>
      </c>
      <c r="F359" s="0" t="inlineStr">
        <is>
          <t>자연</t>
        </is>
      </c>
      <c r="G359" s="0" t="n">
        <v>2</v>
      </c>
      <c r="H359" s="0" t="n">
        <v>695.125</v>
      </c>
      <c r="I359" s="0" t="n">
        <v>694.396</v>
      </c>
      <c r="J359" s="0" t="n">
        <v>692.559</v>
      </c>
      <c r="K359" s="0" t="n">
        <v>691.164</v>
      </c>
      <c r="L359" s="0" t="n">
        <v>688.011</v>
      </c>
      <c r="M359" s="233" t="inlineStr">
        <is>
          <t>표점</t>
        </is>
      </c>
      <c r="N359" s="233" t="inlineStr">
        <is>
          <t>변표</t>
        </is>
      </c>
      <c r="O359" s="3" t="inlineStr">
        <is>
          <t>가292</t>
        </is>
      </c>
      <c r="BM359" s="759" t="n"/>
      <c r="BN359" s="759" t="n"/>
      <c r="BO359" s="759" t="n"/>
      <c r="BP359" s="759" t="n"/>
      <c r="BQ359" s="759" t="n"/>
      <c r="BR359" s="759" t="n"/>
      <c r="BS359" s="759" t="n"/>
      <c r="BT359" s="759" t="n"/>
      <c r="BU359" s="759" t="n"/>
      <c r="BV359" s="759" t="n"/>
      <c r="BW359" s="759" t="n"/>
      <c r="BX359" s="759" t="n"/>
      <c r="BY359" s="759" t="n"/>
      <c r="BZ359" s="759" t="n"/>
      <c r="CA359" s="759" t="n"/>
      <c r="ER359" s="759" t="n"/>
      <c r="ES359" s="759" t="n"/>
      <c r="ET359" s="759" t="n"/>
      <c r="EU359" s="759" t="n"/>
      <c r="EV359" s="759" t="n"/>
      <c r="EW359" s="759" t="n"/>
      <c r="EX359" s="759" t="n"/>
      <c r="EY359" s="759" t="n"/>
      <c r="EZ359" s="759" t="n"/>
      <c r="FA359" s="759" t="n"/>
      <c r="FB359" s="759" t="n"/>
      <c r="FC359" s="759" t="n"/>
      <c r="FD359" s="759" t="n"/>
      <c r="FE359" s="759" t="n"/>
      <c r="FF359" s="759" t="n"/>
      <c r="HW359" s="759" t="n"/>
      <c r="HX359" s="759" t="n"/>
      <c r="HY359" s="759" t="n"/>
      <c r="HZ359" s="759" t="n"/>
      <c r="IA359" s="759" t="n"/>
      <c r="IB359" s="759" t="n"/>
      <c r="IC359" s="759" t="n"/>
      <c r="ID359" s="759" t="n"/>
      <c r="IE359" s="759" t="n"/>
      <c r="IF359" s="759" t="n"/>
      <c r="IG359" s="759" t="n"/>
      <c r="IH359" s="759" t="n"/>
      <c r="II359" s="759" t="n"/>
      <c r="IJ359" s="759" t="n"/>
      <c r="IK359" s="759" t="n"/>
      <c r="LB359" s="759" t="n"/>
      <c r="LC359" s="759" t="n"/>
      <c r="LD359" s="759" t="n"/>
      <c r="LE359" s="759" t="n"/>
      <c r="LF359" s="759" t="n"/>
      <c r="LG359" s="759" t="n"/>
      <c r="LH359" s="759" t="n"/>
      <c r="LI359" s="759" t="n"/>
      <c r="LJ359" s="759" t="n"/>
      <c r="LK359" s="759" t="n"/>
      <c r="LL359" s="759" t="n"/>
      <c r="LM359" s="759" t="n"/>
      <c r="LN359" s="759" t="n"/>
      <c r="LO359" s="759" t="n"/>
      <c r="LP359" s="759" t="n"/>
      <c r="OG359" s="759" t="n"/>
      <c r="OH359" s="759" t="n"/>
      <c r="OI359" s="759" t="n"/>
      <c r="OJ359" s="759" t="n"/>
      <c r="OK359" s="759" t="n"/>
      <c r="OL359" s="759" t="n"/>
      <c r="OM359" s="759" t="n"/>
      <c r="ON359" s="759" t="n"/>
      <c r="OO359" s="759" t="n"/>
      <c r="OP359" s="759" t="n"/>
      <c r="OQ359" s="759" t="n"/>
      <c r="OR359" s="759" t="n"/>
      <c r="OS359" s="759" t="n"/>
      <c r="OT359" s="759" t="n"/>
      <c r="OU359" s="759" t="n"/>
    </row>
    <row r="360">
      <c r="A360" s="0" t="n">
        <v>53</v>
      </c>
      <c r="B360" s="0" t="n">
        <v>667</v>
      </c>
      <c r="C360" s="0" t="inlineStr">
        <is>
          <t>가</t>
        </is>
      </c>
      <c r="D360" s="0" t="inlineStr">
        <is>
          <t>동국대</t>
        </is>
      </c>
      <c r="E360" s="232" t="inlineStr">
        <is>
          <t>수학교육과</t>
        </is>
      </c>
      <c r="F360" s="0" t="inlineStr">
        <is>
          <t>자연</t>
        </is>
      </c>
      <c r="G360" s="0" t="n">
        <v>2</v>
      </c>
      <c r="H360" s="0" t="n">
        <v>698.4400000000001</v>
      </c>
      <c r="I360" s="0" t="n">
        <v>695.388</v>
      </c>
      <c r="J360" s="0" t="n">
        <v>691.899</v>
      </c>
      <c r="K360" s="0" t="n">
        <v>689.15</v>
      </c>
      <c r="L360" s="0" t="n">
        <v>685.397</v>
      </c>
      <c r="M360" s="233" t="inlineStr">
        <is>
          <t>표점</t>
        </is>
      </c>
      <c r="N360" s="233" t="inlineStr">
        <is>
          <t>변표</t>
        </is>
      </c>
      <c r="O360" s="3" t="inlineStr">
        <is>
          <t>가293</t>
        </is>
      </c>
      <c r="BM360" s="759" t="n"/>
      <c r="BN360" s="759" t="n"/>
      <c r="BO360" s="759" t="n"/>
      <c r="BP360" s="759" t="n"/>
      <c r="BQ360" s="759" t="n"/>
      <c r="BR360" s="759" t="n"/>
      <c r="BS360" s="759" t="n"/>
      <c r="BT360" s="759" t="n"/>
      <c r="BU360" s="759" t="n"/>
      <c r="BV360" s="759" t="n"/>
      <c r="BW360" s="759" t="n"/>
      <c r="BX360" s="759" t="n"/>
      <c r="BY360" s="759" t="n"/>
      <c r="BZ360" s="759" t="n"/>
      <c r="CA360" s="759" t="n"/>
      <c r="ER360" s="759" t="n"/>
      <c r="ES360" s="759" t="n"/>
      <c r="ET360" s="759" t="n"/>
      <c r="EU360" s="759" t="n"/>
      <c r="EV360" s="759" t="n"/>
      <c r="EW360" s="759" t="n"/>
      <c r="EX360" s="759" t="n"/>
      <c r="EY360" s="759" t="n"/>
      <c r="EZ360" s="759" t="n"/>
      <c r="FA360" s="759" t="n"/>
      <c r="FB360" s="759" t="n"/>
      <c r="FC360" s="759" t="n"/>
      <c r="FD360" s="759" t="n"/>
      <c r="FE360" s="759" t="n"/>
      <c r="FF360" s="759" t="n"/>
      <c r="HW360" s="759" t="n"/>
      <c r="HX360" s="759" t="n"/>
      <c r="HY360" s="759" t="n"/>
      <c r="HZ360" s="759" t="n"/>
      <c r="IA360" s="759" t="n"/>
      <c r="IB360" s="759" t="n"/>
      <c r="IC360" s="759" t="n"/>
      <c r="ID360" s="759" t="n"/>
      <c r="IE360" s="759" t="n"/>
      <c r="IF360" s="759" t="n"/>
      <c r="IG360" s="759" t="n"/>
      <c r="IH360" s="759" t="n"/>
      <c r="II360" s="759" t="n"/>
      <c r="IJ360" s="759" t="n"/>
      <c r="IK360" s="759" t="n"/>
      <c r="LB360" s="759" t="n"/>
      <c r="LC360" s="759" t="n"/>
      <c r="LD360" s="759" t="n"/>
      <c r="LE360" s="759" t="n"/>
      <c r="LF360" s="759" t="n"/>
      <c r="LG360" s="759" t="n"/>
      <c r="LH360" s="759" t="n"/>
      <c r="LI360" s="759" t="n"/>
      <c r="LJ360" s="759" t="n"/>
      <c r="LK360" s="759" t="n"/>
      <c r="LL360" s="759" t="n"/>
      <c r="LM360" s="759" t="n"/>
      <c r="LN360" s="759" t="n"/>
      <c r="LO360" s="759" t="n"/>
      <c r="LP360" s="759" t="n"/>
      <c r="OG360" s="759" t="n"/>
      <c r="OH360" s="759" t="n"/>
      <c r="OI360" s="759" t="n"/>
      <c r="OJ360" s="759" t="n"/>
      <c r="OK360" s="759" t="n"/>
      <c r="OL360" s="759" t="n"/>
      <c r="OM360" s="759" t="n"/>
      <c r="ON360" s="759" t="n"/>
      <c r="OO360" s="759" t="n"/>
      <c r="OP360" s="759" t="n"/>
      <c r="OQ360" s="759" t="n"/>
      <c r="OR360" s="759" t="n"/>
      <c r="OS360" s="759" t="n"/>
      <c r="OT360" s="759" t="n"/>
      <c r="OU360" s="759" t="n"/>
    </row>
    <row r="361">
      <c r="A361" s="0" t="n">
        <v>53</v>
      </c>
      <c r="B361" s="0" t="n">
        <v>656</v>
      </c>
      <c r="C361" s="0" t="inlineStr">
        <is>
          <t>가</t>
        </is>
      </c>
      <c r="D361" s="0" t="inlineStr">
        <is>
          <t>동국대</t>
        </is>
      </c>
      <c r="E361" s="232" t="inlineStr">
        <is>
          <t>에너지신소재공학과</t>
        </is>
      </c>
      <c r="F361" s="0" t="inlineStr">
        <is>
          <t>자연</t>
        </is>
      </c>
      <c r="G361" s="0" t="n">
        <v>2</v>
      </c>
      <c r="H361" s="0" t="n">
        <v>696.854</v>
      </c>
      <c r="I361" s="0" t="n">
        <v>694.129</v>
      </c>
      <c r="J361" s="0" t="n">
        <v>690.754</v>
      </c>
      <c r="K361" s="0" t="n">
        <v>687.779</v>
      </c>
      <c r="L361" s="0" t="n">
        <v>683.949</v>
      </c>
      <c r="M361" s="233" t="inlineStr">
        <is>
          <t>표점</t>
        </is>
      </c>
      <c r="N361" s="233" t="inlineStr">
        <is>
          <t>변표</t>
        </is>
      </c>
      <c r="O361" s="3" t="inlineStr">
        <is>
          <t>가294</t>
        </is>
      </c>
      <c r="BM361" s="759" t="n"/>
      <c r="BN361" s="759" t="n"/>
      <c r="BO361" s="759" t="n"/>
      <c r="BP361" s="759" t="n"/>
      <c r="BQ361" s="759" t="n"/>
      <c r="BR361" s="759" t="n"/>
      <c r="BS361" s="759" t="n"/>
      <c r="BT361" s="759" t="n"/>
      <c r="BU361" s="759" t="n"/>
      <c r="BV361" s="759" t="n"/>
      <c r="BW361" s="759" t="n"/>
      <c r="BX361" s="759" t="n"/>
      <c r="BY361" s="759" t="n"/>
      <c r="BZ361" s="759" t="n"/>
      <c r="CA361" s="759" t="n"/>
      <c r="ER361" s="759" t="n"/>
      <c r="ES361" s="759" t="n"/>
      <c r="ET361" s="759" t="n"/>
      <c r="EU361" s="759" t="n"/>
      <c r="EV361" s="759" t="n"/>
      <c r="EW361" s="759" t="n"/>
      <c r="EX361" s="759" t="n"/>
      <c r="EY361" s="759" t="n"/>
      <c r="EZ361" s="759" t="n"/>
      <c r="FA361" s="759" t="n"/>
      <c r="FB361" s="759" t="n"/>
      <c r="FC361" s="759" t="n"/>
      <c r="FD361" s="759" t="n"/>
      <c r="FE361" s="759" t="n"/>
      <c r="FF361" s="759" t="n"/>
      <c r="HW361" s="759" t="n"/>
      <c r="HX361" s="759" t="n"/>
      <c r="HY361" s="759" t="n"/>
      <c r="HZ361" s="759" t="n"/>
      <c r="IA361" s="759" t="n"/>
      <c r="IB361" s="759" t="n"/>
      <c r="IC361" s="759" t="n"/>
      <c r="ID361" s="759" t="n"/>
      <c r="IE361" s="759" t="n"/>
      <c r="IF361" s="759" t="n"/>
      <c r="IG361" s="759" t="n"/>
      <c r="IH361" s="759" t="n"/>
      <c r="II361" s="759" t="n"/>
      <c r="IJ361" s="759" t="n"/>
      <c r="IK361" s="759" t="n"/>
      <c r="LB361" s="759" t="n"/>
      <c r="LC361" s="759" t="n"/>
      <c r="LD361" s="759" t="n"/>
      <c r="LE361" s="759" t="n"/>
      <c r="LF361" s="759" t="n"/>
      <c r="LG361" s="759" t="n"/>
      <c r="LH361" s="759" t="n"/>
      <c r="LI361" s="759" t="n"/>
      <c r="LJ361" s="759" t="n"/>
      <c r="LK361" s="759" t="n"/>
      <c r="LL361" s="759" t="n"/>
      <c r="LM361" s="759" t="n"/>
      <c r="LN361" s="759" t="n"/>
      <c r="LO361" s="759" t="n"/>
      <c r="LP361" s="759" t="n"/>
      <c r="OG361" s="759" t="n"/>
      <c r="OH361" s="759" t="n"/>
      <c r="OI361" s="759" t="n"/>
      <c r="OJ361" s="759" t="n"/>
      <c r="OK361" s="759" t="n"/>
      <c r="OL361" s="759" t="n"/>
      <c r="OM361" s="759" t="n"/>
      <c r="ON361" s="759" t="n"/>
      <c r="OO361" s="759" t="n"/>
      <c r="OP361" s="759" t="n"/>
      <c r="OQ361" s="759" t="n"/>
      <c r="OR361" s="759" t="n"/>
      <c r="OS361" s="759" t="n"/>
      <c r="OT361" s="759" t="n"/>
      <c r="OU361" s="759" t="n"/>
    </row>
    <row r="362">
      <c r="A362" s="0" t="n">
        <v>51</v>
      </c>
      <c r="B362" s="0" t="n">
        <v>661</v>
      </c>
      <c r="C362" s="0" t="inlineStr">
        <is>
          <t>가</t>
        </is>
      </c>
      <c r="D362" s="0" t="inlineStr">
        <is>
          <t>동국대</t>
        </is>
      </c>
      <c r="E362" s="232" t="inlineStr">
        <is>
          <t>산업시스템공학과</t>
        </is>
      </c>
      <c r="F362" s="0" t="inlineStr">
        <is>
          <t>자연</t>
        </is>
      </c>
      <c r="G362" s="0" t="n">
        <v>2</v>
      </c>
      <c r="H362" s="0" t="n">
        <v>691.952</v>
      </c>
      <c r="I362" s="0" t="n">
        <v>689.513</v>
      </c>
      <c r="J362" s="0" t="n">
        <v>686.068</v>
      </c>
      <c r="K362" s="0" t="n">
        <v>683.122</v>
      </c>
      <c r="L362" s="0" t="n">
        <v>679.296</v>
      </c>
      <c r="M362" s="233" t="inlineStr">
        <is>
          <t>표점</t>
        </is>
      </c>
      <c r="N362" s="233" t="inlineStr">
        <is>
          <t>변표</t>
        </is>
      </c>
      <c r="O362" s="3" t="inlineStr">
        <is>
          <t>가295</t>
        </is>
      </c>
      <c r="BM362" s="759" t="n"/>
      <c r="BN362" s="759" t="n"/>
      <c r="BO362" s="759" t="n"/>
      <c r="BP362" s="759" t="n"/>
      <c r="BQ362" s="759" t="n"/>
      <c r="BR362" s="759" t="n"/>
      <c r="BS362" s="759" t="n"/>
      <c r="BT362" s="759" t="n"/>
      <c r="BU362" s="759" t="n"/>
      <c r="BV362" s="759" t="n"/>
      <c r="BW362" s="759" t="n"/>
      <c r="BX362" s="759" t="n"/>
      <c r="BY362" s="759" t="n"/>
      <c r="BZ362" s="759" t="n"/>
      <c r="CA362" s="759" t="n"/>
      <c r="ER362" s="759" t="n"/>
      <c r="ES362" s="759" t="n"/>
      <c r="ET362" s="759" t="n"/>
      <c r="EU362" s="759" t="n"/>
      <c r="EV362" s="759" t="n"/>
      <c r="EW362" s="759" t="n"/>
      <c r="EX362" s="759" t="n"/>
      <c r="EY362" s="759" t="n"/>
      <c r="EZ362" s="759" t="n"/>
      <c r="FA362" s="759" t="n"/>
      <c r="FB362" s="759" t="n"/>
      <c r="FC362" s="759" t="n"/>
      <c r="FD362" s="759" t="n"/>
      <c r="FE362" s="759" t="n"/>
      <c r="FF362" s="759" t="n"/>
      <c r="HW362" s="759" t="n"/>
      <c r="HX362" s="759" t="n"/>
      <c r="HY362" s="759" t="n"/>
      <c r="HZ362" s="759" t="n"/>
      <c r="IA362" s="759" t="n"/>
      <c r="IB362" s="759" t="n"/>
      <c r="IC362" s="759" t="n"/>
      <c r="ID362" s="759" t="n"/>
      <c r="IE362" s="759" t="n"/>
      <c r="IF362" s="759" t="n"/>
      <c r="IG362" s="759" t="n"/>
      <c r="IH362" s="759" t="n"/>
      <c r="II362" s="759" t="n"/>
      <c r="IJ362" s="759" t="n"/>
      <c r="IK362" s="759" t="n"/>
      <c r="LB362" s="759" t="n"/>
      <c r="LC362" s="759" t="n"/>
      <c r="LD362" s="759" t="n"/>
      <c r="LE362" s="759" t="n"/>
      <c r="LF362" s="759" t="n"/>
      <c r="LG362" s="759" t="n"/>
      <c r="LH362" s="759" t="n"/>
      <c r="LI362" s="759" t="n"/>
      <c r="LJ362" s="759" t="n"/>
      <c r="LK362" s="759" t="n"/>
      <c r="LL362" s="759" t="n"/>
      <c r="LM362" s="759" t="n"/>
      <c r="LN362" s="759" t="n"/>
      <c r="LO362" s="759" t="n"/>
      <c r="LP362" s="759" t="n"/>
      <c r="OG362" s="759" t="n"/>
      <c r="OH362" s="759" t="n"/>
      <c r="OI362" s="759" t="n"/>
      <c r="OJ362" s="759" t="n"/>
      <c r="OK362" s="759" t="n"/>
      <c r="OL362" s="759" t="n"/>
      <c r="OM362" s="759" t="n"/>
      <c r="ON362" s="759" t="n"/>
      <c r="OO362" s="759" t="n"/>
      <c r="OP362" s="759" t="n"/>
      <c r="OQ362" s="759" t="n"/>
      <c r="OR362" s="759" t="n"/>
      <c r="OS362" s="759" t="n"/>
      <c r="OT362" s="759" t="n"/>
      <c r="OU362" s="759" t="n"/>
    </row>
    <row r="363">
      <c r="A363" s="0" t="n">
        <v>53</v>
      </c>
      <c r="B363" s="0" t="n">
        <v>658</v>
      </c>
      <c r="C363" s="0" t="inlineStr">
        <is>
          <t>가</t>
        </is>
      </c>
      <c r="D363" s="0" t="inlineStr">
        <is>
          <t>동국대</t>
        </is>
      </c>
      <c r="E363" s="232" t="inlineStr">
        <is>
          <t>기계로봇에너지공학과</t>
        </is>
      </c>
      <c r="F363" s="0" t="inlineStr">
        <is>
          <t>자연</t>
        </is>
      </c>
      <c r="G363" s="0" t="n">
        <v>2</v>
      </c>
      <c r="H363" s="0" t="n">
        <v>695.833</v>
      </c>
      <c r="I363" s="0" t="n">
        <v>693.147</v>
      </c>
      <c r="J363" s="0" t="n">
        <v>689.62</v>
      </c>
      <c r="K363" s="0" t="n">
        <v>686.681</v>
      </c>
      <c r="L363" s="0" t="n">
        <v>682.9930000000001</v>
      </c>
      <c r="M363" s="233" t="inlineStr">
        <is>
          <t>표점</t>
        </is>
      </c>
      <c r="N363" s="233" t="inlineStr">
        <is>
          <t>변표</t>
        </is>
      </c>
      <c r="O363" s="3" t="inlineStr">
        <is>
          <t>가296</t>
        </is>
      </c>
      <c r="BM363" s="759" t="n"/>
      <c r="BN363" s="759" t="n"/>
      <c r="BO363" s="759" t="n"/>
      <c r="BP363" s="759" t="n"/>
      <c r="BQ363" s="759" t="n"/>
      <c r="BR363" s="759" t="n"/>
      <c r="BS363" s="759" t="n"/>
      <c r="BT363" s="759" t="n"/>
      <c r="BU363" s="759" t="n"/>
      <c r="BV363" s="759" t="n"/>
      <c r="BW363" s="759" t="n"/>
      <c r="BX363" s="759" t="n"/>
      <c r="BY363" s="759" t="n"/>
      <c r="BZ363" s="759" t="n"/>
      <c r="CA363" s="759" t="n"/>
      <c r="ER363" s="759" t="n"/>
      <c r="ES363" s="759" t="n"/>
      <c r="ET363" s="759" t="n"/>
      <c r="EU363" s="759" t="n"/>
      <c r="EV363" s="759" t="n"/>
      <c r="EW363" s="759" t="n"/>
      <c r="EX363" s="759" t="n"/>
      <c r="EY363" s="759" t="n"/>
      <c r="EZ363" s="759" t="n"/>
      <c r="FA363" s="759" t="n"/>
      <c r="FB363" s="759" t="n"/>
      <c r="FC363" s="759" t="n"/>
      <c r="FD363" s="759" t="n"/>
      <c r="FE363" s="759" t="n"/>
      <c r="FF363" s="759" t="n"/>
      <c r="HW363" s="759" t="n"/>
      <c r="HX363" s="759" t="n"/>
      <c r="HY363" s="759" t="n"/>
      <c r="HZ363" s="759" t="n"/>
      <c r="IA363" s="759" t="n"/>
      <c r="IB363" s="759" t="n"/>
      <c r="IC363" s="759" t="n"/>
      <c r="ID363" s="759" t="n"/>
      <c r="IE363" s="759" t="n"/>
      <c r="IF363" s="759" t="n"/>
      <c r="IG363" s="759" t="n"/>
      <c r="IH363" s="759" t="n"/>
      <c r="II363" s="759" t="n"/>
      <c r="IJ363" s="759" t="n"/>
      <c r="IK363" s="759" t="n"/>
      <c r="LB363" s="759" t="n"/>
      <c r="LC363" s="759" t="n"/>
      <c r="LD363" s="759" t="n"/>
      <c r="LE363" s="759" t="n"/>
      <c r="LF363" s="759" t="n"/>
      <c r="LG363" s="759" t="n"/>
      <c r="LH363" s="759" t="n"/>
      <c r="LI363" s="759" t="n"/>
      <c r="LJ363" s="759" t="n"/>
      <c r="LK363" s="759" t="n"/>
      <c r="LL363" s="759" t="n"/>
      <c r="LM363" s="759" t="n"/>
      <c r="LN363" s="759" t="n"/>
      <c r="LO363" s="759" t="n"/>
      <c r="LP363" s="759" t="n"/>
      <c r="OG363" s="759" t="n"/>
      <c r="OH363" s="759" t="n"/>
      <c r="OI363" s="759" t="n"/>
      <c r="OJ363" s="759" t="n"/>
      <c r="OK363" s="759" t="n"/>
      <c r="OL363" s="759" t="n"/>
      <c r="OM363" s="759" t="n"/>
      <c r="ON363" s="759" t="n"/>
      <c r="OO363" s="759" t="n"/>
      <c r="OP363" s="759" t="n"/>
      <c r="OQ363" s="759" t="n"/>
      <c r="OR363" s="759" t="n"/>
      <c r="OS363" s="759" t="n"/>
      <c r="OT363" s="759" t="n"/>
      <c r="OU363" s="759" t="n"/>
    </row>
    <row r="364">
      <c r="A364" s="0" t="n">
        <v>52</v>
      </c>
      <c r="B364" s="0" t="n">
        <v>660</v>
      </c>
      <c r="C364" s="0" t="inlineStr">
        <is>
          <t>가</t>
        </is>
      </c>
      <c r="D364" s="0" t="inlineStr">
        <is>
          <t>동국대</t>
        </is>
      </c>
      <c r="E364" s="232" t="inlineStr">
        <is>
          <t>화학과</t>
        </is>
      </c>
      <c r="F364" s="0" t="inlineStr">
        <is>
          <t>자연</t>
        </is>
      </c>
      <c r="G364" s="0" t="n">
        <v>2</v>
      </c>
      <c r="H364" s="0" t="n">
        <v>688.155</v>
      </c>
      <c r="I364" s="0" t="n">
        <v>685.4829999999999</v>
      </c>
      <c r="J364" s="0" t="n">
        <v>681.9349999999999</v>
      </c>
      <c r="K364" s="0" t="n">
        <v>679.181</v>
      </c>
      <c r="L364" s="0" t="n">
        <v>675.412</v>
      </c>
      <c r="M364" s="233" t="inlineStr">
        <is>
          <t>표점</t>
        </is>
      </c>
      <c r="N364" s="233" t="inlineStr">
        <is>
          <t>변표</t>
        </is>
      </c>
      <c r="O364" s="3" t="inlineStr">
        <is>
          <t>가297</t>
        </is>
      </c>
      <c r="BM364" s="759" t="n"/>
      <c r="BN364" s="759" t="n"/>
      <c r="BO364" s="759" t="n"/>
      <c r="BP364" s="759" t="n"/>
      <c r="BQ364" s="759" t="n"/>
      <c r="BR364" s="759" t="n"/>
      <c r="BS364" s="759" t="n"/>
      <c r="BT364" s="759" t="n"/>
      <c r="BU364" s="759" t="n"/>
      <c r="BV364" s="759" t="n"/>
      <c r="BW364" s="759" t="n"/>
      <c r="BX364" s="759" t="n"/>
      <c r="BY364" s="759" t="n"/>
      <c r="BZ364" s="759" t="n"/>
      <c r="CA364" s="759" t="n"/>
      <c r="ER364" s="759" t="n"/>
      <c r="ES364" s="759" t="n"/>
      <c r="ET364" s="759" t="n"/>
      <c r="EU364" s="759" t="n"/>
      <c r="EV364" s="759" t="n"/>
      <c r="EW364" s="759" t="n"/>
      <c r="EX364" s="759" t="n"/>
      <c r="EY364" s="759" t="n"/>
      <c r="EZ364" s="759" t="n"/>
      <c r="FA364" s="759" t="n"/>
      <c r="FB364" s="759" t="n"/>
      <c r="FC364" s="759" t="n"/>
      <c r="FD364" s="759" t="n"/>
      <c r="FE364" s="759" t="n"/>
      <c r="FF364" s="759" t="n"/>
      <c r="HW364" s="759" t="n"/>
      <c r="HX364" s="759" t="n"/>
      <c r="HY364" s="759" t="n"/>
      <c r="HZ364" s="759" t="n"/>
      <c r="IA364" s="759" t="n"/>
      <c r="IB364" s="759" t="n"/>
      <c r="IC364" s="759" t="n"/>
      <c r="ID364" s="759" t="n"/>
      <c r="IE364" s="759" t="n"/>
      <c r="IF364" s="759" t="n"/>
      <c r="IG364" s="759" t="n"/>
      <c r="IH364" s="759" t="n"/>
      <c r="II364" s="759" t="n"/>
      <c r="IJ364" s="759" t="n"/>
      <c r="IK364" s="759" t="n"/>
      <c r="LB364" s="759" t="n"/>
      <c r="LC364" s="759" t="n"/>
      <c r="LD364" s="759" t="n"/>
      <c r="LE364" s="759" t="n"/>
      <c r="LF364" s="759" t="n"/>
      <c r="LG364" s="759" t="n"/>
      <c r="LH364" s="759" t="n"/>
      <c r="LI364" s="759" t="n"/>
      <c r="LJ364" s="759" t="n"/>
      <c r="LK364" s="759" t="n"/>
      <c r="LL364" s="759" t="n"/>
      <c r="LM364" s="759" t="n"/>
      <c r="LN364" s="759" t="n"/>
      <c r="LO364" s="759" t="n"/>
      <c r="LP364" s="759" t="n"/>
      <c r="OG364" s="759" t="n"/>
      <c r="OH364" s="759" t="n"/>
      <c r="OI364" s="759" t="n"/>
      <c r="OJ364" s="759" t="n"/>
      <c r="OK364" s="759" t="n"/>
      <c r="OL364" s="759" t="n"/>
      <c r="OM364" s="759" t="n"/>
      <c r="ON364" s="759" t="n"/>
      <c r="OO364" s="759" t="n"/>
      <c r="OP364" s="759" t="n"/>
      <c r="OQ364" s="759" t="n"/>
      <c r="OR364" s="759" t="n"/>
      <c r="OS364" s="759" t="n"/>
      <c r="OT364" s="759" t="n"/>
      <c r="OU364" s="759" t="n"/>
    </row>
    <row r="365">
      <c r="A365" s="0" t="n">
        <v>53</v>
      </c>
      <c r="B365" s="0" t="n">
        <v>668</v>
      </c>
      <c r="C365" s="0" t="inlineStr">
        <is>
          <t>가</t>
        </is>
      </c>
      <c r="D365" s="0" t="inlineStr">
        <is>
          <t>동국대</t>
        </is>
      </c>
      <c r="E365" s="232" t="inlineStr">
        <is>
          <t>건축공학부</t>
        </is>
      </c>
      <c r="F365" s="0" t="inlineStr">
        <is>
          <t>자연</t>
        </is>
      </c>
      <c r="G365" s="0" t="n">
        <v>2</v>
      </c>
      <c r="H365" s="0" t="n">
        <v>694.539</v>
      </c>
      <c r="I365" s="0" t="n">
        <v>691.899</v>
      </c>
      <c r="J365" s="0" t="n">
        <v>688.279</v>
      </c>
      <c r="K365" s="0" t="n">
        <v>685.397</v>
      </c>
      <c r="L365" s="0" t="n">
        <v>681.59</v>
      </c>
      <c r="M365" s="233" t="inlineStr">
        <is>
          <t>표점</t>
        </is>
      </c>
      <c r="N365" s="233" t="inlineStr">
        <is>
          <t>변표</t>
        </is>
      </c>
      <c r="O365" s="3" t="inlineStr">
        <is>
          <t>가298</t>
        </is>
      </c>
      <c r="BM365" s="759" t="n"/>
      <c r="BN365" s="759" t="n"/>
      <c r="BO365" s="759" t="n"/>
      <c r="BP365" s="759" t="n"/>
      <c r="BQ365" s="759" t="n"/>
      <c r="BR365" s="759" t="n"/>
      <c r="BS365" s="759" t="n"/>
      <c r="BT365" s="759" t="n"/>
      <c r="BU365" s="759" t="n"/>
      <c r="BV365" s="759" t="n"/>
      <c r="BW365" s="759" t="n"/>
      <c r="BX365" s="759" t="n"/>
      <c r="BY365" s="759" t="n"/>
      <c r="BZ365" s="759" t="n"/>
      <c r="CA365" s="759" t="n"/>
      <c r="ER365" s="759" t="n"/>
      <c r="ES365" s="759" t="n"/>
      <c r="ET365" s="759" t="n"/>
      <c r="EU365" s="759" t="n"/>
      <c r="EV365" s="759" t="n"/>
      <c r="EW365" s="759" t="n"/>
      <c r="EX365" s="759" t="n"/>
      <c r="EY365" s="759" t="n"/>
      <c r="EZ365" s="759" t="n"/>
      <c r="FA365" s="759" t="n"/>
      <c r="FB365" s="759" t="n"/>
      <c r="FC365" s="759" t="n"/>
      <c r="FD365" s="759" t="n"/>
      <c r="FE365" s="759" t="n"/>
      <c r="FF365" s="759" t="n"/>
      <c r="HW365" s="759" t="n"/>
      <c r="HX365" s="759" t="n"/>
      <c r="HY365" s="759" t="n"/>
      <c r="HZ365" s="759" t="n"/>
      <c r="IA365" s="759" t="n"/>
      <c r="IB365" s="759" t="n"/>
      <c r="IC365" s="759" t="n"/>
      <c r="ID365" s="759" t="n"/>
      <c r="IE365" s="759" t="n"/>
      <c r="IF365" s="759" t="n"/>
      <c r="IG365" s="759" t="n"/>
      <c r="IH365" s="759" t="n"/>
      <c r="II365" s="759" t="n"/>
      <c r="IJ365" s="759" t="n"/>
      <c r="IK365" s="759" t="n"/>
      <c r="LB365" s="759" t="n"/>
      <c r="LC365" s="759" t="n"/>
      <c r="LD365" s="759" t="n"/>
      <c r="LE365" s="759" t="n"/>
      <c r="LF365" s="759" t="n"/>
      <c r="LG365" s="759" t="n"/>
      <c r="LH365" s="759" t="n"/>
      <c r="LI365" s="759" t="n"/>
      <c r="LJ365" s="759" t="n"/>
      <c r="LK365" s="759" t="n"/>
      <c r="LL365" s="759" t="n"/>
      <c r="LM365" s="759" t="n"/>
      <c r="LN365" s="759" t="n"/>
      <c r="LO365" s="759" t="n"/>
      <c r="LP365" s="759" t="n"/>
      <c r="OG365" s="759" t="n"/>
      <c r="OH365" s="759" t="n"/>
      <c r="OI365" s="759" t="n"/>
      <c r="OJ365" s="759" t="n"/>
      <c r="OK365" s="759" t="n"/>
      <c r="OL365" s="759" t="n"/>
      <c r="OM365" s="759" t="n"/>
      <c r="ON365" s="759" t="n"/>
      <c r="OO365" s="759" t="n"/>
      <c r="OP365" s="759" t="n"/>
      <c r="OQ365" s="759" t="n"/>
      <c r="OR365" s="759" t="n"/>
      <c r="OS365" s="759" t="n"/>
      <c r="OT365" s="759" t="n"/>
      <c r="OU365" s="759" t="n"/>
    </row>
    <row r="366">
      <c r="A366" s="0" t="n">
        <v>52</v>
      </c>
      <c r="B366" s="0" t="n">
        <v>666</v>
      </c>
      <c r="C366" s="0" t="inlineStr">
        <is>
          <t>가</t>
        </is>
      </c>
      <c r="D366" s="0" t="inlineStr">
        <is>
          <t>동국대</t>
        </is>
      </c>
      <c r="E366" s="232" t="inlineStr">
        <is>
          <t>생명과학과</t>
        </is>
      </c>
      <c r="F366" s="0" t="inlineStr">
        <is>
          <t>자연</t>
        </is>
      </c>
      <c r="G366" s="0" t="n">
        <v>2</v>
      </c>
      <c r="H366" s="0" t="n">
        <v>687.4299999999999</v>
      </c>
      <c r="I366" s="0" t="n">
        <v>684.606</v>
      </c>
      <c r="J366" s="0" t="n">
        <v>681.014</v>
      </c>
      <c r="K366" s="0" t="n">
        <v>678.12</v>
      </c>
      <c r="L366" s="0" t="n">
        <v>674.494</v>
      </c>
      <c r="M366" s="233" t="inlineStr">
        <is>
          <t>표점</t>
        </is>
      </c>
      <c r="N366" s="233" t="inlineStr">
        <is>
          <t>변표</t>
        </is>
      </c>
      <c r="O366" s="3" t="inlineStr">
        <is>
          <t>가299</t>
        </is>
      </c>
      <c r="BM366" s="759" t="n"/>
      <c r="BN366" s="759" t="n"/>
      <c r="BO366" s="759" t="n"/>
      <c r="BP366" s="759" t="n"/>
      <c r="BQ366" s="759" t="n"/>
      <c r="BR366" s="759" t="n"/>
      <c r="BS366" s="759" t="n"/>
      <c r="BT366" s="759" t="n"/>
      <c r="BU366" s="759" t="n"/>
      <c r="BV366" s="759" t="n"/>
      <c r="BW366" s="759" t="n"/>
      <c r="BX366" s="759" t="n"/>
      <c r="BY366" s="759" t="n"/>
      <c r="BZ366" s="759" t="n"/>
      <c r="CA366" s="759" t="n"/>
      <c r="ER366" s="759" t="n"/>
      <c r="ES366" s="759" t="n"/>
      <c r="ET366" s="759" t="n"/>
      <c r="EU366" s="759" t="n"/>
      <c r="EV366" s="759" t="n"/>
      <c r="EW366" s="759" t="n"/>
      <c r="EX366" s="759" t="n"/>
      <c r="EY366" s="759" t="n"/>
      <c r="EZ366" s="759" t="n"/>
      <c r="FA366" s="759" t="n"/>
      <c r="FB366" s="759" t="n"/>
      <c r="FC366" s="759" t="n"/>
      <c r="FD366" s="759" t="n"/>
      <c r="FE366" s="759" t="n"/>
      <c r="FF366" s="759" t="n"/>
      <c r="HW366" s="759" t="n"/>
      <c r="HX366" s="759" t="n"/>
      <c r="HY366" s="759" t="n"/>
      <c r="HZ366" s="759" t="n"/>
      <c r="IA366" s="759" t="n"/>
      <c r="IB366" s="759" t="n"/>
      <c r="IC366" s="759" t="n"/>
      <c r="ID366" s="759" t="n"/>
      <c r="IE366" s="759" t="n"/>
      <c r="IF366" s="759" t="n"/>
      <c r="IG366" s="759" t="n"/>
      <c r="IH366" s="759" t="n"/>
      <c r="II366" s="759" t="n"/>
      <c r="IJ366" s="759" t="n"/>
      <c r="IK366" s="759" t="n"/>
      <c r="LB366" s="759" t="n"/>
      <c r="LC366" s="759" t="n"/>
      <c r="LD366" s="759" t="n"/>
      <c r="LE366" s="759" t="n"/>
      <c r="LF366" s="759" t="n"/>
      <c r="LG366" s="759" t="n"/>
      <c r="LH366" s="759" t="n"/>
      <c r="LI366" s="759" t="n"/>
      <c r="LJ366" s="759" t="n"/>
      <c r="LK366" s="759" t="n"/>
      <c r="LL366" s="759" t="n"/>
      <c r="LM366" s="759" t="n"/>
      <c r="LN366" s="759" t="n"/>
      <c r="LO366" s="759" t="n"/>
      <c r="LP366" s="759" t="n"/>
      <c r="OG366" s="759" t="n"/>
      <c r="OH366" s="759" t="n"/>
      <c r="OI366" s="759" t="n"/>
      <c r="OJ366" s="759" t="n"/>
      <c r="OK366" s="759" t="n"/>
      <c r="OL366" s="759" t="n"/>
      <c r="OM366" s="759" t="n"/>
      <c r="ON366" s="759" t="n"/>
      <c r="OO366" s="759" t="n"/>
      <c r="OP366" s="759" t="n"/>
      <c r="OQ366" s="759" t="n"/>
      <c r="OR366" s="759" t="n"/>
      <c r="OS366" s="759" t="n"/>
      <c r="OT366" s="759" t="n"/>
      <c r="OU366" s="759" t="n"/>
    </row>
    <row r="367">
      <c r="A367" s="0" t="n">
        <v>52</v>
      </c>
      <c r="B367" s="0" t="n">
        <v>670</v>
      </c>
      <c r="C367" s="0" t="inlineStr">
        <is>
          <t>가</t>
        </is>
      </c>
      <c r="D367" s="0" t="inlineStr">
        <is>
          <t>동국대</t>
        </is>
      </c>
      <c r="E367" s="232" t="inlineStr">
        <is>
          <t>융합환경과학과</t>
        </is>
      </c>
      <c r="F367" s="0" t="inlineStr">
        <is>
          <t>자연</t>
        </is>
      </c>
      <c r="G367" s="0" t="n">
        <v>2</v>
      </c>
      <c r="H367" s="0" t="n">
        <v>686.454</v>
      </c>
      <c r="I367" s="0" t="n">
        <v>683.97</v>
      </c>
      <c r="J367" s="0" t="n">
        <v>680.024</v>
      </c>
      <c r="K367" s="0" t="n">
        <v>677.174</v>
      </c>
      <c r="L367" s="0" t="n">
        <v>673.379</v>
      </c>
      <c r="M367" s="233" t="inlineStr">
        <is>
          <t>표점</t>
        </is>
      </c>
      <c r="N367" s="233" t="inlineStr">
        <is>
          <t>변표</t>
        </is>
      </c>
      <c r="O367" s="3" t="inlineStr">
        <is>
          <t>가300</t>
        </is>
      </c>
      <c r="BM367" s="759" t="n"/>
      <c r="BN367" s="759" t="n"/>
      <c r="BO367" s="759" t="n"/>
      <c r="BP367" s="759" t="n"/>
      <c r="BQ367" s="759" t="n"/>
      <c r="BR367" s="759" t="n"/>
      <c r="BS367" s="759" t="n"/>
      <c r="BT367" s="759" t="n"/>
      <c r="BU367" s="759" t="n"/>
      <c r="BV367" s="759" t="n"/>
      <c r="BW367" s="759" t="n"/>
      <c r="BX367" s="759" t="n"/>
      <c r="BY367" s="759" t="n"/>
      <c r="BZ367" s="759" t="n"/>
      <c r="CA367" s="759" t="n"/>
      <c r="ER367" s="759" t="n"/>
      <c r="ES367" s="759" t="n"/>
      <c r="ET367" s="759" t="n"/>
      <c r="EU367" s="759" t="n"/>
      <c r="EV367" s="759" t="n"/>
      <c r="EW367" s="759" t="n"/>
      <c r="EX367" s="759" t="n"/>
      <c r="EY367" s="759" t="n"/>
      <c r="EZ367" s="759" t="n"/>
      <c r="FA367" s="759" t="n"/>
      <c r="FB367" s="759" t="n"/>
      <c r="FC367" s="759" t="n"/>
      <c r="FD367" s="759" t="n"/>
      <c r="FE367" s="759" t="n"/>
      <c r="FF367" s="759" t="n"/>
      <c r="HW367" s="759" t="n"/>
      <c r="HX367" s="759" t="n"/>
      <c r="HY367" s="759" t="n"/>
      <c r="HZ367" s="759" t="n"/>
      <c r="IA367" s="759" t="n"/>
      <c r="IB367" s="759" t="n"/>
      <c r="IC367" s="759" t="n"/>
      <c r="ID367" s="759" t="n"/>
      <c r="IE367" s="759" t="n"/>
      <c r="IF367" s="759" t="n"/>
      <c r="IG367" s="759" t="n"/>
      <c r="IH367" s="759" t="n"/>
      <c r="II367" s="759" t="n"/>
      <c r="IJ367" s="759" t="n"/>
      <c r="IK367" s="759" t="n"/>
      <c r="LB367" s="759" t="n"/>
      <c r="LC367" s="759" t="n"/>
      <c r="LD367" s="759" t="n"/>
      <c r="LE367" s="759" t="n"/>
      <c r="LF367" s="759" t="n"/>
      <c r="LG367" s="759" t="n"/>
      <c r="LH367" s="759" t="n"/>
      <c r="LI367" s="759" t="n"/>
      <c r="LJ367" s="759" t="n"/>
      <c r="LK367" s="759" t="n"/>
      <c r="LL367" s="759" t="n"/>
      <c r="LM367" s="759" t="n"/>
      <c r="LN367" s="759" t="n"/>
      <c r="LO367" s="759" t="n"/>
      <c r="LP367" s="759" t="n"/>
      <c r="OG367" s="759" t="n"/>
      <c r="OH367" s="759" t="n"/>
      <c r="OI367" s="759" t="n"/>
      <c r="OJ367" s="759" t="n"/>
      <c r="OK367" s="759" t="n"/>
      <c r="OL367" s="759" t="n"/>
      <c r="OM367" s="759" t="n"/>
      <c r="ON367" s="759" t="n"/>
      <c r="OO367" s="759" t="n"/>
      <c r="OP367" s="759" t="n"/>
      <c r="OQ367" s="759" t="n"/>
      <c r="OR367" s="759" t="n"/>
      <c r="OS367" s="759" t="n"/>
      <c r="OT367" s="759" t="n"/>
      <c r="OU367" s="759" t="n"/>
    </row>
    <row r="368">
      <c r="A368" s="0" t="n">
        <v>52</v>
      </c>
      <c r="B368" s="0" t="n">
        <v>671</v>
      </c>
      <c r="C368" s="0" t="inlineStr">
        <is>
          <t>가</t>
        </is>
      </c>
      <c r="D368" s="0" t="inlineStr">
        <is>
          <t>동국대</t>
        </is>
      </c>
      <c r="E368" s="232" t="inlineStr">
        <is>
          <t>가정교육과</t>
        </is>
      </c>
      <c r="F368" s="0" t="inlineStr">
        <is>
          <t>자연</t>
        </is>
      </c>
      <c r="G368" s="0" t="n">
        <v>2</v>
      </c>
      <c r="H368" s="0" t="n">
        <v>685.212</v>
      </c>
      <c r="I368" s="0" t="n">
        <v>682.477</v>
      </c>
      <c r="J368" s="0" t="n">
        <v>678.75</v>
      </c>
      <c r="K368" s="0" t="n">
        <v>675.974</v>
      </c>
      <c r="L368" s="0" t="n">
        <v>670.127</v>
      </c>
      <c r="M368" s="233" t="inlineStr">
        <is>
          <t>표점</t>
        </is>
      </c>
      <c r="N368" s="233" t="inlineStr">
        <is>
          <t>변표</t>
        </is>
      </c>
      <c r="O368" s="3" t="inlineStr">
        <is>
          <t>가301</t>
        </is>
      </c>
      <c r="BM368" s="759" t="n"/>
      <c r="BN368" s="759" t="n"/>
      <c r="BO368" s="759" t="n"/>
      <c r="BP368" s="759" t="n"/>
      <c r="BQ368" s="759" t="n"/>
      <c r="BR368" s="759" t="n"/>
      <c r="BS368" s="759" t="n"/>
      <c r="BT368" s="759" t="n"/>
      <c r="BU368" s="759" t="n"/>
      <c r="BV368" s="759" t="n"/>
      <c r="BW368" s="759" t="n"/>
      <c r="BX368" s="759" t="n"/>
      <c r="BY368" s="759" t="n"/>
      <c r="BZ368" s="759" t="n"/>
      <c r="CA368" s="759" t="n"/>
      <c r="ER368" s="759" t="n"/>
      <c r="ES368" s="759" t="n"/>
      <c r="ET368" s="759" t="n"/>
      <c r="EU368" s="759" t="n"/>
      <c r="EV368" s="759" t="n"/>
      <c r="EW368" s="759" t="n"/>
      <c r="EX368" s="759" t="n"/>
      <c r="EY368" s="759" t="n"/>
      <c r="EZ368" s="759" t="n"/>
      <c r="FA368" s="759" t="n"/>
      <c r="FB368" s="759" t="n"/>
      <c r="FC368" s="759" t="n"/>
      <c r="FD368" s="759" t="n"/>
      <c r="FE368" s="759" t="n"/>
      <c r="FF368" s="759" t="n"/>
      <c r="HW368" s="759" t="n"/>
      <c r="HX368" s="759" t="n"/>
      <c r="HY368" s="759" t="n"/>
      <c r="HZ368" s="759" t="n"/>
      <c r="IA368" s="759" t="n"/>
      <c r="IB368" s="759" t="n"/>
      <c r="IC368" s="759" t="n"/>
      <c r="ID368" s="759" t="n"/>
      <c r="IE368" s="759" t="n"/>
      <c r="IF368" s="759" t="n"/>
      <c r="IG368" s="759" t="n"/>
      <c r="IH368" s="759" t="n"/>
      <c r="II368" s="759" t="n"/>
      <c r="IJ368" s="759" t="n"/>
      <c r="IK368" s="759" t="n"/>
      <c r="LB368" s="759" t="n"/>
      <c r="LC368" s="759" t="n"/>
      <c r="LD368" s="759" t="n"/>
      <c r="LE368" s="759" t="n"/>
      <c r="LF368" s="759" t="n"/>
      <c r="LG368" s="759" t="n"/>
      <c r="LH368" s="759" t="n"/>
      <c r="LI368" s="759" t="n"/>
      <c r="LJ368" s="759" t="n"/>
      <c r="LK368" s="759" t="n"/>
      <c r="LL368" s="759" t="n"/>
      <c r="LM368" s="759" t="n"/>
      <c r="LN368" s="759" t="n"/>
      <c r="LO368" s="759" t="n"/>
      <c r="LP368" s="759" t="n"/>
      <c r="OG368" s="759" t="n"/>
      <c r="OH368" s="759" t="n"/>
      <c r="OI368" s="759" t="n"/>
      <c r="OJ368" s="759" t="n"/>
      <c r="OK368" s="759" t="n"/>
      <c r="OL368" s="759" t="n"/>
      <c r="OM368" s="759" t="n"/>
      <c r="ON368" s="759" t="n"/>
      <c r="OO368" s="759" t="n"/>
      <c r="OP368" s="759" t="n"/>
      <c r="OQ368" s="759" t="n"/>
      <c r="OR368" s="759" t="n"/>
      <c r="OS368" s="759" t="n"/>
      <c r="OT368" s="759" t="n"/>
      <c r="OU368" s="759" t="n"/>
    </row>
    <row r="369">
      <c r="A369" s="0" t="n">
        <v>54</v>
      </c>
      <c r="B369" s="0" t="n">
        <v>687</v>
      </c>
      <c r="C369" s="0" t="inlineStr">
        <is>
          <t>가</t>
        </is>
      </c>
      <c r="D369" s="0" t="inlineStr">
        <is>
          <t>동국대</t>
        </is>
      </c>
      <c r="E369" s="232" t="inlineStr">
        <is>
          <t>영화영상학과</t>
        </is>
      </c>
      <c r="F369" s="0" t="inlineStr">
        <is>
          <t>통합</t>
        </is>
      </c>
      <c r="G369" s="0" t="n">
        <v>2</v>
      </c>
      <c r="H369" s="0" t="n">
        <v>694.335</v>
      </c>
      <c r="I369" s="0" t="n">
        <v>691.865</v>
      </c>
      <c r="J369" s="0" t="n">
        <v>688.444</v>
      </c>
      <c r="K369" s="0" t="n">
        <v>685.864</v>
      </c>
      <c r="L369" s="0" t="n">
        <v>682.2910000000001</v>
      </c>
      <c r="M369" s="233" t="inlineStr">
        <is>
          <t>표점</t>
        </is>
      </c>
      <c r="N369" s="233" t="inlineStr">
        <is>
          <t>변표</t>
        </is>
      </c>
      <c r="O369" s="3" t="inlineStr">
        <is>
          <t>가302</t>
        </is>
      </c>
      <c r="BM369" s="759" t="n"/>
      <c r="BN369" s="759" t="n"/>
      <c r="BO369" s="759" t="n"/>
      <c r="BP369" s="759" t="n"/>
      <c r="BQ369" s="759" t="n"/>
      <c r="BR369" s="759" t="n"/>
      <c r="BS369" s="759" t="n"/>
      <c r="BT369" s="759" t="n"/>
      <c r="BU369" s="759" t="n"/>
      <c r="BV369" s="759" t="n"/>
      <c r="BW369" s="759" t="n"/>
      <c r="BX369" s="759" t="n"/>
      <c r="BY369" s="759" t="n"/>
      <c r="BZ369" s="759" t="n"/>
      <c r="CA369" s="759" t="n"/>
      <c r="ER369" s="759" t="n"/>
      <c r="ES369" s="759" t="n"/>
      <c r="ET369" s="759" t="n"/>
      <c r="EU369" s="759" t="n"/>
      <c r="EV369" s="759" t="n"/>
      <c r="EW369" s="759" t="n"/>
      <c r="EX369" s="759" t="n"/>
      <c r="EY369" s="759" t="n"/>
      <c r="EZ369" s="759" t="n"/>
      <c r="FA369" s="759" t="n"/>
      <c r="FB369" s="759" t="n"/>
      <c r="FC369" s="759" t="n"/>
      <c r="FD369" s="759" t="n"/>
      <c r="FE369" s="759" t="n"/>
      <c r="FF369" s="759" t="n"/>
      <c r="HW369" s="759" t="n"/>
      <c r="HX369" s="759" t="n"/>
      <c r="HY369" s="759" t="n"/>
      <c r="HZ369" s="759" t="n"/>
      <c r="IA369" s="759" t="n"/>
      <c r="IB369" s="759" t="n"/>
      <c r="IC369" s="759" t="n"/>
      <c r="ID369" s="759" t="n"/>
      <c r="IE369" s="759" t="n"/>
      <c r="IF369" s="759" t="n"/>
      <c r="IG369" s="759" t="n"/>
      <c r="IH369" s="759" t="n"/>
      <c r="II369" s="759" t="n"/>
      <c r="IJ369" s="759" t="n"/>
      <c r="IK369" s="759" t="n"/>
      <c r="LB369" s="759" t="n"/>
      <c r="LC369" s="759" t="n"/>
      <c r="LD369" s="759" t="n"/>
      <c r="LE369" s="759" t="n"/>
      <c r="LF369" s="759" t="n"/>
      <c r="LG369" s="759" t="n"/>
      <c r="LH369" s="759" t="n"/>
      <c r="LI369" s="759" t="n"/>
      <c r="LJ369" s="759" t="n"/>
      <c r="LK369" s="759" t="n"/>
      <c r="LL369" s="759" t="n"/>
      <c r="LM369" s="759" t="n"/>
      <c r="LN369" s="759" t="n"/>
      <c r="LO369" s="759" t="n"/>
      <c r="LP369" s="759" t="n"/>
      <c r="OG369" s="759" t="n"/>
      <c r="OH369" s="759" t="n"/>
      <c r="OI369" s="759" t="n"/>
      <c r="OJ369" s="759" t="n"/>
      <c r="OK369" s="759" t="n"/>
      <c r="OL369" s="759" t="n"/>
      <c r="OM369" s="759" t="n"/>
      <c r="ON369" s="759" t="n"/>
      <c r="OO369" s="759" t="n"/>
      <c r="OP369" s="759" t="n"/>
      <c r="OQ369" s="759" t="n"/>
      <c r="OR369" s="759" t="n"/>
      <c r="OS369" s="759" t="n"/>
      <c r="OT369" s="759" t="n"/>
      <c r="OU369" s="759" t="n"/>
    </row>
    <row r="370">
      <c r="A370" s="0" t="n">
        <v>54</v>
      </c>
      <c r="B370" s="0" t="n">
        <v>677</v>
      </c>
      <c r="C370" s="0" t="inlineStr">
        <is>
          <t>가</t>
        </is>
      </c>
      <c r="D370" s="0" t="inlineStr">
        <is>
          <t>동국대</t>
        </is>
      </c>
      <c r="E370" s="232" t="inlineStr">
        <is>
          <t>경영정보학과</t>
        </is>
      </c>
      <c r="F370" s="0" t="inlineStr">
        <is>
          <t>통합</t>
        </is>
      </c>
      <c r="G370" s="0" t="n">
        <v>2</v>
      </c>
      <c r="H370" s="0" t="n">
        <v>694.21</v>
      </c>
      <c r="I370" s="0" t="n">
        <v>691.764</v>
      </c>
      <c r="J370" s="0" t="n">
        <v>688.29</v>
      </c>
      <c r="K370" s="0" t="n">
        <v>685.811</v>
      </c>
      <c r="L370" s="0" t="n">
        <v>682.116</v>
      </c>
      <c r="M370" s="233" t="inlineStr">
        <is>
          <t>표점</t>
        </is>
      </c>
      <c r="N370" s="233" t="inlineStr">
        <is>
          <t>변표</t>
        </is>
      </c>
      <c r="O370" s="3" t="inlineStr">
        <is>
          <t>가303</t>
        </is>
      </c>
      <c r="BM370" s="759" t="n"/>
      <c r="BN370" s="759" t="n"/>
      <c r="BO370" s="759" t="n"/>
      <c r="BP370" s="759" t="n"/>
      <c r="BQ370" s="759" t="n"/>
      <c r="BR370" s="759" t="n"/>
      <c r="BS370" s="759" t="n"/>
      <c r="BT370" s="759" t="n"/>
      <c r="BU370" s="759" t="n"/>
      <c r="BV370" s="759" t="n"/>
      <c r="BW370" s="759" t="n"/>
      <c r="BX370" s="759" t="n"/>
      <c r="BY370" s="759" t="n"/>
      <c r="BZ370" s="759" t="n"/>
      <c r="CA370" s="759" t="n"/>
      <c r="ER370" s="759" t="n"/>
      <c r="ES370" s="759" t="n"/>
      <c r="ET370" s="759" t="n"/>
      <c r="EU370" s="759" t="n"/>
      <c r="EV370" s="759" t="n"/>
      <c r="EW370" s="759" t="n"/>
      <c r="EX370" s="759" t="n"/>
      <c r="EY370" s="759" t="n"/>
      <c r="EZ370" s="759" t="n"/>
      <c r="FA370" s="759" t="n"/>
      <c r="FB370" s="759" t="n"/>
      <c r="FC370" s="759" t="n"/>
      <c r="FD370" s="759" t="n"/>
      <c r="FE370" s="759" t="n"/>
      <c r="FF370" s="759" t="n"/>
      <c r="HW370" s="759" t="n"/>
      <c r="HX370" s="759" t="n"/>
      <c r="HY370" s="759" t="n"/>
      <c r="HZ370" s="759" t="n"/>
      <c r="IA370" s="759" t="n"/>
      <c r="IB370" s="759" t="n"/>
      <c r="IC370" s="759" t="n"/>
      <c r="ID370" s="759" t="n"/>
      <c r="IE370" s="759" t="n"/>
      <c r="IF370" s="759" t="n"/>
      <c r="IG370" s="759" t="n"/>
      <c r="IH370" s="759" t="n"/>
      <c r="II370" s="759" t="n"/>
      <c r="IJ370" s="759" t="n"/>
      <c r="IK370" s="759" t="n"/>
      <c r="LB370" s="759" t="n"/>
      <c r="LC370" s="759" t="n"/>
      <c r="LD370" s="759" t="n"/>
      <c r="LE370" s="759" t="n"/>
      <c r="LF370" s="759" t="n"/>
      <c r="LG370" s="759" t="n"/>
      <c r="LH370" s="759" t="n"/>
      <c r="LI370" s="759" t="n"/>
      <c r="LJ370" s="759" t="n"/>
      <c r="LK370" s="759" t="n"/>
      <c r="LL370" s="759" t="n"/>
      <c r="LM370" s="759" t="n"/>
      <c r="LN370" s="759" t="n"/>
      <c r="LO370" s="759" t="n"/>
      <c r="LP370" s="759" t="n"/>
      <c r="OG370" s="759" t="n"/>
      <c r="OH370" s="759" t="n"/>
      <c r="OI370" s="759" t="n"/>
      <c r="OJ370" s="759" t="n"/>
      <c r="OK370" s="759" t="n"/>
      <c r="OL370" s="759" t="n"/>
      <c r="OM370" s="759" t="n"/>
      <c r="ON370" s="759" t="n"/>
      <c r="OO370" s="759" t="n"/>
      <c r="OP370" s="759" t="n"/>
      <c r="OQ370" s="759" t="n"/>
      <c r="OR370" s="759" t="n"/>
      <c r="OS370" s="759" t="n"/>
      <c r="OT370" s="759" t="n"/>
      <c r="OU370" s="759" t="n"/>
    </row>
    <row r="371">
      <c r="A371" s="0" t="n">
        <v>54</v>
      </c>
      <c r="B371" s="0" t="n">
        <v>680</v>
      </c>
      <c r="C371" s="0" t="inlineStr">
        <is>
          <t>가</t>
        </is>
      </c>
      <c r="D371" s="0" t="inlineStr">
        <is>
          <t>동국대</t>
        </is>
      </c>
      <c r="E371" s="232" t="inlineStr">
        <is>
          <t>미디어커뮤니케이션학전공</t>
        </is>
      </c>
      <c r="F371" s="0" t="inlineStr">
        <is>
          <t>통합</t>
        </is>
      </c>
      <c r="G371" s="0" t="n">
        <v>2</v>
      </c>
      <c r="H371" s="0" t="n">
        <v>694.21</v>
      </c>
      <c r="I371" s="0" t="n">
        <v>691.764</v>
      </c>
      <c r="J371" s="0" t="n">
        <v>688.29</v>
      </c>
      <c r="K371" s="0" t="n">
        <v>685.811</v>
      </c>
      <c r="L371" s="0" t="n">
        <v>682.116</v>
      </c>
      <c r="M371" s="233" t="inlineStr">
        <is>
          <t>표점</t>
        </is>
      </c>
      <c r="N371" s="233" t="inlineStr">
        <is>
          <t>변표</t>
        </is>
      </c>
      <c r="O371" s="3" t="inlineStr">
        <is>
          <t>가304</t>
        </is>
      </c>
      <c r="BM371" s="759" t="n"/>
      <c r="BN371" s="759" t="n"/>
      <c r="BO371" s="759" t="n"/>
      <c r="BP371" s="759" t="n"/>
      <c r="BQ371" s="759" t="n"/>
      <c r="BR371" s="759" t="n"/>
      <c r="BS371" s="759" t="n"/>
      <c r="BT371" s="759" t="n"/>
      <c r="BU371" s="759" t="n"/>
      <c r="BV371" s="759" t="n"/>
      <c r="BW371" s="759" t="n"/>
      <c r="BX371" s="759" t="n"/>
      <c r="BY371" s="759" t="n"/>
      <c r="BZ371" s="759" t="n"/>
      <c r="CA371" s="759" t="n"/>
      <c r="ER371" s="759" t="n"/>
      <c r="ES371" s="759" t="n"/>
      <c r="ET371" s="759" t="n"/>
      <c r="EU371" s="759" t="n"/>
      <c r="EV371" s="759" t="n"/>
      <c r="EW371" s="759" t="n"/>
      <c r="EX371" s="759" t="n"/>
      <c r="EY371" s="759" t="n"/>
      <c r="EZ371" s="759" t="n"/>
      <c r="FA371" s="759" t="n"/>
      <c r="FB371" s="759" t="n"/>
      <c r="FC371" s="759" t="n"/>
      <c r="FD371" s="759" t="n"/>
      <c r="FE371" s="759" t="n"/>
      <c r="FF371" s="759" t="n"/>
      <c r="HW371" s="759" t="n"/>
      <c r="HX371" s="759" t="n"/>
      <c r="HY371" s="759" t="n"/>
      <c r="HZ371" s="759" t="n"/>
      <c r="IA371" s="759" t="n"/>
      <c r="IB371" s="759" t="n"/>
      <c r="IC371" s="759" t="n"/>
      <c r="ID371" s="759" t="n"/>
      <c r="IE371" s="759" t="n"/>
      <c r="IF371" s="759" t="n"/>
      <c r="IG371" s="759" t="n"/>
      <c r="IH371" s="759" t="n"/>
      <c r="II371" s="759" t="n"/>
      <c r="IJ371" s="759" t="n"/>
      <c r="IK371" s="759" t="n"/>
      <c r="LB371" s="759" t="n"/>
      <c r="LC371" s="759" t="n"/>
      <c r="LD371" s="759" t="n"/>
      <c r="LE371" s="759" t="n"/>
      <c r="LF371" s="759" t="n"/>
      <c r="LG371" s="759" t="n"/>
      <c r="LH371" s="759" t="n"/>
      <c r="LI371" s="759" t="n"/>
      <c r="LJ371" s="759" t="n"/>
      <c r="LK371" s="759" t="n"/>
      <c r="LL371" s="759" t="n"/>
      <c r="LM371" s="759" t="n"/>
      <c r="LN371" s="759" t="n"/>
      <c r="LO371" s="759" t="n"/>
      <c r="LP371" s="759" t="n"/>
      <c r="OG371" s="759" t="n"/>
      <c r="OH371" s="759" t="n"/>
      <c r="OI371" s="759" t="n"/>
      <c r="OJ371" s="759" t="n"/>
      <c r="OK371" s="759" t="n"/>
      <c r="OL371" s="759" t="n"/>
      <c r="OM371" s="759" t="n"/>
      <c r="ON371" s="759" t="n"/>
      <c r="OO371" s="759" t="n"/>
      <c r="OP371" s="759" t="n"/>
      <c r="OQ371" s="759" t="n"/>
      <c r="OR371" s="759" t="n"/>
      <c r="OS371" s="759" t="n"/>
      <c r="OT371" s="759" t="n"/>
      <c r="OU371" s="759" t="n"/>
    </row>
    <row r="372">
      <c r="A372" s="0" t="n">
        <v>54</v>
      </c>
      <c r="B372" s="0" t="n">
        <v>678</v>
      </c>
      <c r="C372" s="0" t="inlineStr">
        <is>
          <t>가</t>
        </is>
      </c>
      <c r="D372" s="0" t="inlineStr">
        <is>
          <t>동국대</t>
        </is>
      </c>
      <c r="E372" s="232" t="inlineStr">
        <is>
          <t>경제학과</t>
        </is>
      </c>
      <c r="F372" s="0" t="inlineStr">
        <is>
          <t>통합</t>
        </is>
      </c>
      <c r="G372" s="0" t="n">
        <v>2</v>
      </c>
      <c r="H372" s="0" t="n">
        <v>694.064</v>
      </c>
      <c r="I372" s="0" t="n">
        <v>691.4880000000001</v>
      </c>
      <c r="J372" s="0" t="n">
        <v>688.014</v>
      </c>
      <c r="K372" s="0" t="n">
        <v>685.535</v>
      </c>
      <c r="L372" s="0" t="n">
        <v>681.991</v>
      </c>
      <c r="M372" s="233" t="inlineStr">
        <is>
          <t>표점</t>
        </is>
      </c>
      <c r="N372" s="233" t="inlineStr">
        <is>
          <t>변표</t>
        </is>
      </c>
      <c r="O372" s="3" t="inlineStr">
        <is>
          <t>가305</t>
        </is>
      </c>
      <c r="BM372" s="759" t="n"/>
      <c r="BN372" s="759" t="n"/>
      <c r="BO372" s="759" t="n"/>
      <c r="BP372" s="759" t="n"/>
      <c r="BQ372" s="759" t="n"/>
      <c r="BR372" s="759" t="n"/>
      <c r="BS372" s="759" t="n"/>
      <c r="BT372" s="759" t="n"/>
      <c r="BU372" s="759" t="n"/>
      <c r="BV372" s="759" t="n"/>
      <c r="BW372" s="759" t="n"/>
      <c r="BX372" s="759" t="n"/>
      <c r="BY372" s="759" t="n"/>
      <c r="BZ372" s="759" t="n"/>
      <c r="CA372" s="759" t="n"/>
      <c r="ER372" s="759" t="n"/>
      <c r="ES372" s="759" t="n"/>
      <c r="ET372" s="759" t="n"/>
      <c r="EU372" s="759" t="n"/>
      <c r="EV372" s="759" t="n"/>
      <c r="EW372" s="759" t="n"/>
      <c r="EX372" s="759" t="n"/>
      <c r="EY372" s="759" t="n"/>
      <c r="EZ372" s="759" t="n"/>
      <c r="FA372" s="759" t="n"/>
      <c r="FB372" s="759" t="n"/>
      <c r="FC372" s="759" t="n"/>
      <c r="FD372" s="759" t="n"/>
      <c r="FE372" s="759" t="n"/>
      <c r="FF372" s="759" t="n"/>
      <c r="HW372" s="759" t="n"/>
      <c r="HX372" s="759" t="n"/>
      <c r="HY372" s="759" t="n"/>
      <c r="HZ372" s="759" t="n"/>
      <c r="IA372" s="759" t="n"/>
      <c r="IB372" s="759" t="n"/>
      <c r="IC372" s="759" t="n"/>
      <c r="ID372" s="759" t="n"/>
      <c r="IE372" s="759" t="n"/>
      <c r="IF372" s="759" t="n"/>
      <c r="IG372" s="759" t="n"/>
      <c r="IH372" s="759" t="n"/>
      <c r="II372" s="759" t="n"/>
      <c r="IJ372" s="759" t="n"/>
      <c r="IK372" s="759" t="n"/>
      <c r="LB372" s="759" t="n"/>
      <c r="LC372" s="759" t="n"/>
      <c r="LD372" s="759" t="n"/>
      <c r="LE372" s="759" t="n"/>
      <c r="LF372" s="759" t="n"/>
      <c r="LG372" s="759" t="n"/>
      <c r="LH372" s="759" t="n"/>
      <c r="LI372" s="759" t="n"/>
      <c r="LJ372" s="759" t="n"/>
      <c r="LK372" s="759" t="n"/>
      <c r="LL372" s="759" t="n"/>
      <c r="LM372" s="759" t="n"/>
      <c r="LN372" s="759" t="n"/>
      <c r="LO372" s="759" t="n"/>
      <c r="LP372" s="759" t="n"/>
      <c r="OG372" s="759" t="n"/>
      <c r="OH372" s="759" t="n"/>
      <c r="OI372" s="759" t="n"/>
      <c r="OJ372" s="759" t="n"/>
      <c r="OK372" s="759" t="n"/>
      <c r="OL372" s="759" t="n"/>
      <c r="OM372" s="759" t="n"/>
      <c r="ON372" s="759" t="n"/>
      <c r="OO372" s="759" t="n"/>
      <c r="OP372" s="759" t="n"/>
      <c r="OQ372" s="759" t="n"/>
      <c r="OR372" s="759" t="n"/>
      <c r="OS372" s="759" t="n"/>
      <c r="OT372" s="759" t="n"/>
      <c r="OU372" s="759" t="n"/>
    </row>
    <row r="373">
      <c r="A373" s="0" t="n">
        <v>54</v>
      </c>
      <c r="B373" s="0" t="n">
        <v>684</v>
      </c>
      <c r="C373" s="0" t="inlineStr">
        <is>
          <t>가</t>
        </is>
      </c>
      <c r="D373" s="0" t="inlineStr">
        <is>
          <t>동국대</t>
        </is>
      </c>
      <c r="E373" s="232" t="inlineStr">
        <is>
          <t>국제통상학과</t>
        </is>
      </c>
      <c r="F373" s="0" t="inlineStr">
        <is>
          <t>통합</t>
        </is>
      </c>
      <c r="G373" s="0" t="n">
        <v>2</v>
      </c>
      <c r="H373" s="0" t="n">
        <v>693.1</v>
      </c>
      <c r="I373" s="0" t="n">
        <v>690.271</v>
      </c>
      <c r="J373" s="0" t="n">
        <v>687.23</v>
      </c>
      <c r="K373" s="0" t="n">
        <v>684.525</v>
      </c>
      <c r="L373" s="0" t="n">
        <v>678.861</v>
      </c>
      <c r="M373" s="233" t="inlineStr">
        <is>
          <t>표점</t>
        </is>
      </c>
      <c r="N373" s="233" t="inlineStr">
        <is>
          <t>변표</t>
        </is>
      </c>
      <c r="O373" s="3" t="inlineStr">
        <is>
          <t>가306</t>
        </is>
      </c>
      <c r="BM373" s="759" t="n"/>
      <c r="BN373" s="759" t="n"/>
      <c r="BO373" s="759" t="n"/>
      <c r="BP373" s="759" t="n"/>
      <c r="BQ373" s="759" t="n"/>
      <c r="BR373" s="759" t="n"/>
      <c r="BS373" s="759" t="n"/>
      <c r="BT373" s="759" t="n"/>
      <c r="BU373" s="759" t="n"/>
      <c r="BV373" s="759" t="n"/>
      <c r="BW373" s="759" t="n"/>
      <c r="BX373" s="759" t="n"/>
      <c r="BY373" s="759" t="n"/>
      <c r="BZ373" s="759" t="n"/>
      <c r="CA373" s="759" t="n"/>
      <c r="ER373" s="759" t="n"/>
      <c r="ES373" s="759" t="n"/>
      <c r="ET373" s="759" t="n"/>
      <c r="EU373" s="759" t="n"/>
      <c r="EV373" s="759" t="n"/>
      <c r="EW373" s="759" t="n"/>
      <c r="EX373" s="759" t="n"/>
      <c r="EY373" s="759" t="n"/>
      <c r="EZ373" s="759" t="n"/>
      <c r="FA373" s="759" t="n"/>
      <c r="FB373" s="759" t="n"/>
      <c r="FC373" s="759" t="n"/>
      <c r="FD373" s="759" t="n"/>
      <c r="FE373" s="759" t="n"/>
      <c r="FF373" s="759" t="n"/>
      <c r="HW373" s="759" t="n"/>
      <c r="HX373" s="759" t="n"/>
      <c r="HY373" s="759" t="n"/>
      <c r="HZ373" s="759" t="n"/>
      <c r="IA373" s="759" t="n"/>
      <c r="IB373" s="759" t="n"/>
      <c r="IC373" s="759" t="n"/>
      <c r="ID373" s="759" t="n"/>
      <c r="IE373" s="759" t="n"/>
      <c r="IF373" s="759" t="n"/>
      <c r="IG373" s="759" t="n"/>
      <c r="IH373" s="759" t="n"/>
      <c r="II373" s="759" t="n"/>
      <c r="IJ373" s="759" t="n"/>
      <c r="IK373" s="759" t="n"/>
      <c r="LB373" s="759" t="n"/>
      <c r="LC373" s="759" t="n"/>
      <c r="LD373" s="759" t="n"/>
      <c r="LE373" s="759" t="n"/>
      <c r="LF373" s="759" t="n"/>
      <c r="LG373" s="759" t="n"/>
      <c r="LH373" s="759" t="n"/>
      <c r="LI373" s="759" t="n"/>
      <c r="LJ373" s="759" t="n"/>
      <c r="LK373" s="759" t="n"/>
      <c r="LL373" s="759" t="n"/>
      <c r="LM373" s="759" t="n"/>
      <c r="LN373" s="759" t="n"/>
      <c r="LO373" s="759" t="n"/>
      <c r="LP373" s="759" t="n"/>
      <c r="OG373" s="759" t="n"/>
      <c r="OH373" s="759" t="n"/>
      <c r="OI373" s="759" t="n"/>
      <c r="OJ373" s="759" t="n"/>
      <c r="OK373" s="759" t="n"/>
      <c r="OL373" s="759" t="n"/>
      <c r="OM373" s="759" t="n"/>
      <c r="ON373" s="759" t="n"/>
      <c r="OO373" s="759" t="n"/>
      <c r="OP373" s="759" t="n"/>
      <c r="OQ373" s="759" t="n"/>
      <c r="OR373" s="759" t="n"/>
      <c r="OS373" s="759" t="n"/>
      <c r="OT373" s="759" t="n"/>
      <c r="OU373" s="759" t="n"/>
    </row>
    <row r="374">
      <c r="A374" s="0" t="n">
        <v>54</v>
      </c>
      <c r="B374" s="0" t="n">
        <v>688</v>
      </c>
      <c r="C374" s="0" t="inlineStr">
        <is>
          <t>가</t>
        </is>
      </c>
      <c r="D374" s="0" t="inlineStr">
        <is>
          <t>동국대</t>
        </is>
      </c>
      <c r="E374" s="232" t="inlineStr">
        <is>
          <t>행정학전공</t>
        </is>
      </c>
      <c r="F374" s="0" t="inlineStr">
        <is>
          <t>통합</t>
        </is>
      </c>
      <c r="G374" s="0" t="n">
        <v>2</v>
      </c>
      <c r="H374" s="0" t="n">
        <v>693.1</v>
      </c>
      <c r="I374" s="0" t="n">
        <v>690.271</v>
      </c>
      <c r="J374" s="0" t="n">
        <v>687.23</v>
      </c>
      <c r="K374" s="0" t="n">
        <v>684.525</v>
      </c>
      <c r="L374" s="0" t="n">
        <v>681.816</v>
      </c>
      <c r="M374" s="233" t="inlineStr">
        <is>
          <t>표점</t>
        </is>
      </c>
      <c r="N374" s="233" t="inlineStr">
        <is>
          <t>변표</t>
        </is>
      </c>
      <c r="O374" s="3" t="inlineStr">
        <is>
          <t>가307</t>
        </is>
      </c>
      <c r="BM374" s="759" t="n"/>
      <c r="BN374" s="759" t="n"/>
      <c r="BO374" s="759" t="n"/>
      <c r="BP374" s="759" t="n"/>
      <c r="BQ374" s="759" t="n"/>
      <c r="BR374" s="759" t="n"/>
      <c r="BS374" s="759" t="n"/>
      <c r="BT374" s="759" t="n"/>
      <c r="BU374" s="759" t="n"/>
      <c r="BV374" s="759" t="n"/>
      <c r="BW374" s="759" t="n"/>
      <c r="BX374" s="759" t="n"/>
      <c r="BY374" s="759" t="n"/>
      <c r="BZ374" s="759" t="n"/>
      <c r="CA374" s="759" t="n"/>
      <c r="ER374" s="759" t="n"/>
      <c r="ES374" s="759" t="n"/>
      <c r="ET374" s="759" t="n"/>
      <c r="EU374" s="759" t="n"/>
      <c r="EV374" s="759" t="n"/>
      <c r="EW374" s="759" t="n"/>
      <c r="EX374" s="759" t="n"/>
      <c r="EY374" s="759" t="n"/>
      <c r="EZ374" s="759" t="n"/>
      <c r="FA374" s="759" t="n"/>
      <c r="FB374" s="759" t="n"/>
      <c r="FC374" s="759" t="n"/>
      <c r="FD374" s="759" t="n"/>
      <c r="FE374" s="759" t="n"/>
      <c r="FF374" s="759" t="n"/>
      <c r="HW374" s="759" t="n"/>
      <c r="HX374" s="759" t="n"/>
      <c r="HY374" s="759" t="n"/>
      <c r="HZ374" s="759" t="n"/>
      <c r="IA374" s="759" t="n"/>
      <c r="IB374" s="759" t="n"/>
      <c r="IC374" s="759" t="n"/>
      <c r="ID374" s="759" t="n"/>
      <c r="IE374" s="759" t="n"/>
      <c r="IF374" s="759" t="n"/>
      <c r="IG374" s="759" t="n"/>
      <c r="IH374" s="759" t="n"/>
      <c r="II374" s="759" t="n"/>
      <c r="IJ374" s="759" t="n"/>
      <c r="IK374" s="759" t="n"/>
      <c r="LB374" s="759" t="n"/>
      <c r="LC374" s="759" t="n"/>
      <c r="LD374" s="759" t="n"/>
      <c r="LE374" s="759" t="n"/>
      <c r="LF374" s="759" t="n"/>
      <c r="LG374" s="759" t="n"/>
      <c r="LH374" s="759" t="n"/>
      <c r="LI374" s="759" t="n"/>
      <c r="LJ374" s="759" t="n"/>
      <c r="LK374" s="759" t="n"/>
      <c r="LL374" s="759" t="n"/>
      <c r="LM374" s="759" t="n"/>
      <c r="LN374" s="759" t="n"/>
      <c r="LO374" s="759" t="n"/>
      <c r="LP374" s="759" t="n"/>
      <c r="OG374" s="759" t="n"/>
      <c r="OH374" s="759" t="n"/>
      <c r="OI374" s="759" t="n"/>
      <c r="OJ374" s="759" t="n"/>
      <c r="OK374" s="759" t="n"/>
      <c r="OL374" s="759" t="n"/>
      <c r="OM374" s="759" t="n"/>
      <c r="ON374" s="759" t="n"/>
      <c r="OO374" s="759" t="n"/>
      <c r="OP374" s="759" t="n"/>
      <c r="OQ374" s="759" t="n"/>
      <c r="OR374" s="759" t="n"/>
      <c r="OS374" s="759" t="n"/>
      <c r="OT374" s="759" t="n"/>
      <c r="OU374" s="759" t="n"/>
    </row>
    <row r="375">
      <c r="A375" s="0" t="n">
        <v>54</v>
      </c>
      <c r="B375" s="0" t="n">
        <v>689</v>
      </c>
      <c r="C375" s="0" t="inlineStr">
        <is>
          <t>가</t>
        </is>
      </c>
      <c r="D375" s="0" t="inlineStr">
        <is>
          <t>동국대</t>
        </is>
      </c>
      <c r="E375" s="232" t="inlineStr">
        <is>
          <t>식품산업관리학과</t>
        </is>
      </c>
      <c r="F375" s="0" t="inlineStr">
        <is>
          <t>통합</t>
        </is>
      </c>
      <c r="G375" s="0" t="n">
        <v>2</v>
      </c>
      <c r="H375" s="0" t="n">
        <v>693.1</v>
      </c>
      <c r="I375" s="0" t="n">
        <v>690.271</v>
      </c>
      <c r="J375" s="0" t="n">
        <v>687.23</v>
      </c>
      <c r="K375" s="0" t="n">
        <v>684.525</v>
      </c>
      <c r="L375" s="0" t="n">
        <v>680.934</v>
      </c>
      <c r="M375" s="233" t="inlineStr">
        <is>
          <t>표점</t>
        </is>
      </c>
      <c r="N375" s="233" t="inlineStr">
        <is>
          <t>변표</t>
        </is>
      </c>
      <c r="O375" s="3" t="inlineStr">
        <is>
          <t>가308</t>
        </is>
      </c>
      <c r="BM375" s="759" t="n"/>
      <c r="BN375" s="759" t="n"/>
      <c r="BO375" s="759" t="n"/>
      <c r="BP375" s="759" t="n"/>
      <c r="BQ375" s="759" t="n"/>
      <c r="BR375" s="759" t="n"/>
      <c r="BS375" s="759" t="n"/>
      <c r="BT375" s="759" t="n"/>
      <c r="BU375" s="759" t="n"/>
      <c r="BV375" s="759" t="n"/>
      <c r="BW375" s="759" t="n"/>
      <c r="BX375" s="759" t="n"/>
      <c r="BY375" s="759" t="n"/>
      <c r="BZ375" s="759" t="n"/>
      <c r="CA375" s="759" t="n"/>
      <c r="ER375" s="759" t="n"/>
      <c r="ES375" s="759" t="n"/>
      <c r="ET375" s="759" t="n"/>
      <c r="EU375" s="759" t="n"/>
      <c r="EV375" s="759" t="n"/>
      <c r="EW375" s="759" t="n"/>
      <c r="EX375" s="759" t="n"/>
      <c r="EY375" s="759" t="n"/>
      <c r="EZ375" s="759" t="n"/>
      <c r="FA375" s="759" t="n"/>
      <c r="FB375" s="759" t="n"/>
      <c r="FC375" s="759" t="n"/>
      <c r="FD375" s="759" t="n"/>
      <c r="FE375" s="759" t="n"/>
      <c r="FF375" s="759" t="n"/>
      <c r="HW375" s="759" t="n"/>
      <c r="HX375" s="759" t="n"/>
      <c r="HY375" s="759" t="n"/>
      <c r="HZ375" s="759" t="n"/>
      <c r="IA375" s="759" t="n"/>
      <c r="IB375" s="759" t="n"/>
      <c r="IC375" s="759" t="n"/>
      <c r="ID375" s="759" t="n"/>
      <c r="IE375" s="759" t="n"/>
      <c r="IF375" s="759" t="n"/>
      <c r="IG375" s="759" t="n"/>
      <c r="IH375" s="759" t="n"/>
      <c r="II375" s="759" t="n"/>
      <c r="IJ375" s="759" t="n"/>
      <c r="IK375" s="759" t="n"/>
      <c r="LB375" s="759" t="n"/>
      <c r="LC375" s="759" t="n"/>
      <c r="LD375" s="759" t="n"/>
      <c r="LE375" s="759" t="n"/>
      <c r="LF375" s="759" t="n"/>
      <c r="LG375" s="759" t="n"/>
      <c r="LH375" s="759" t="n"/>
      <c r="LI375" s="759" t="n"/>
      <c r="LJ375" s="759" t="n"/>
      <c r="LK375" s="759" t="n"/>
      <c r="LL375" s="759" t="n"/>
      <c r="LM375" s="759" t="n"/>
      <c r="LN375" s="759" t="n"/>
      <c r="LO375" s="759" t="n"/>
      <c r="LP375" s="759" t="n"/>
      <c r="OG375" s="759" t="n"/>
      <c r="OH375" s="759" t="n"/>
      <c r="OI375" s="759" t="n"/>
      <c r="OJ375" s="759" t="n"/>
      <c r="OK375" s="759" t="n"/>
      <c r="OL375" s="759" t="n"/>
      <c r="OM375" s="759" t="n"/>
      <c r="ON375" s="759" t="n"/>
      <c r="OO375" s="759" t="n"/>
      <c r="OP375" s="759" t="n"/>
      <c r="OQ375" s="759" t="n"/>
      <c r="OR375" s="759" t="n"/>
      <c r="OS375" s="759" t="n"/>
      <c r="OT375" s="759" t="n"/>
      <c r="OU375" s="759" t="n"/>
    </row>
    <row r="376">
      <c r="A376" s="0" t="n">
        <v>54</v>
      </c>
      <c r="B376" s="0" t="n">
        <v>695</v>
      </c>
      <c r="C376" s="0" t="inlineStr">
        <is>
          <t>가</t>
        </is>
      </c>
      <c r="D376" s="0" t="inlineStr">
        <is>
          <t>동국대</t>
        </is>
      </c>
      <c r="E376" s="232" t="inlineStr">
        <is>
          <t>북한학전공</t>
        </is>
      </c>
      <c r="F376" s="0" t="inlineStr">
        <is>
          <t>통합</t>
        </is>
      </c>
      <c r="G376" s="0" t="n">
        <v>2</v>
      </c>
      <c r="H376" s="0" t="n">
        <v>692.064</v>
      </c>
      <c r="I376" s="0" t="n">
        <v>689.505</v>
      </c>
      <c r="J376" s="0" t="n">
        <v>686.271</v>
      </c>
      <c r="K376" s="0" t="n">
        <v>683.55</v>
      </c>
      <c r="L376" s="0" t="n">
        <v>677.954</v>
      </c>
      <c r="M376" s="233" t="inlineStr">
        <is>
          <t>표점</t>
        </is>
      </c>
      <c r="N376" s="233" t="inlineStr">
        <is>
          <t>변표</t>
        </is>
      </c>
      <c r="O376" s="3" t="inlineStr">
        <is>
          <t>가309</t>
        </is>
      </c>
      <c r="BM376" s="759" t="n"/>
      <c r="BN376" s="759" t="n"/>
      <c r="BO376" s="759" t="n"/>
      <c r="BP376" s="759" t="n"/>
      <c r="BQ376" s="759" t="n"/>
      <c r="BR376" s="759" t="n"/>
      <c r="BS376" s="759" t="n"/>
      <c r="BT376" s="759" t="n"/>
      <c r="BU376" s="759" t="n"/>
      <c r="BV376" s="759" t="n"/>
      <c r="BW376" s="759" t="n"/>
      <c r="BX376" s="759" t="n"/>
      <c r="BY376" s="759" t="n"/>
      <c r="BZ376" s="759" t="n"/>
      <c r="CA376" s="759" t="n"/>
      <c r="ER376" s="759" t="n"/>
      <c r="ES376" s="759" t="n"/>
      <c r="ET376" s="759" t="n"/>
      <c r="EU376" s="759" t="n"/>
      <c r="EV376" s="759" t="n"/>
      <c r="EW376" s="759" t="n"/>
      <c r="EX376" s="759" t="n"/>
      <c r="EY376" s="759" t="n"/>
      <c r="EZ376" s="759" t="n"/>
      <c r="FA376" s="759" t="n"/>
      <c r="FB376" s="759" t="n"/>
      <c r="FC376" s="759" t="n"/>
      <c r="FD376" s="759" t="n"/>
      <c r="FE376" s="759" t="n"/>
      <c r="FF376" s="759" t="n"/>
      <c r="HW376" s="759" t="n"/>
      <c r="HX376" s="759" t="n"/>
      <c r="HY376" s="759" t="n"/>
      <c r="HZ376" s="759" t="n"/>
      <c r="IA376" s="759" t="n"/>
      <c r="IB376" s="759" t="n"/>
      <c r="IC376" s="759" t="n"/>
      <c r="ID376" s="759" t="n"/>
      <c r="IE376" s="759" t="n"/>
      <c r="IF376" s="759" t="n"/>
      <c r="IG376" s="759" t="n"/>
      <c r="IH376" s="759" t="n"/>
      <c r="II376" s="759" t="n"/>
      <c r="IJ376" s="759" t="n"/>
      <c r="IK376" s="759" t="n"/>
      <c r="LB376" s="759" t="n"/>
      <c r="LC376" s="759" t="n"/>
      <c r="LD376" s="759" t="n"/>
      <c r="LE376" s="759" t="n"/>
      <c r="LF376" s="759" t="n"/>
      <c r="LG376" s="759" t="n"/>
      <c r="LH376" s="759" t="n"/>
      <c r="LI376" s="759" t="n"/>
      <c r="LJ376" s="759" t="n"/>
      <c r="LK376" s="759" t="n"/>
      <c r="LL376" s="759" t="n"/>
      <c r="LM376" s="759" t="n"/>
      <c r="LN376" s="759" t="n"/>
      <c r="LO376" s="759" t="n"/>
      <c r="LP376" s="759" t="n"/>
      <c r="OG376" s="759" t="n"/>
      <c r="OH376" s="759" t="n"/>
      <c r="OI376" s="759" t="n"/>
      <c r="OJ376" s="759" t="n"/>
      <c r="OK376" s="759" t="n"/>
      <c r="OL376" s="759" t="n"/>
      <c r="OM376" s="759" t="n"/>
      <c r="ON376" s="759" t="n"/>
      <c r="OO376" s="759" t="n"/>
      <c r="OP376" s="759" t="n"/>
      <c r="OQ376" s="759" t="n"/>
      <c r="OR376" s="759" t="n"/>
      <c r="OS376" s="759" t="n"/>
      <c r="OT376" s="759" t="n"/>
      <c r="OU376" s="759" t="n"/>
    </row>
    <row r="377">
      <c r="A377" s="0" t="n">
        <v>54</v>
      </c>
      <c r="B377" s="0" t="n">
        <v>697</v>
      </c>
      <c r="C377" s="0" t="inlineStr">
        <is>
          <t>가</t>
        </is>
      </c>
      <c r="D377" s="0" t="inlineStr">
        <is>
          <t>동국대</t>
        </is>
      </c>
      <c r="E377" s="232" t="inlineStr">
        <is>
          <t>역사교육과</t>
        </is>
      </c>
      <c r="F377" s="0" t="inlineStr">
        <is>
          <t>통합</t>
        </is>
      </c>
      <c r="G377" s="0" t="n">
        <v>2</v>
      </c>
      <c r="H377" s="0" t="n">
        <v>692.064</v>
      </c>
      <c r="I377" s="0" t="n">
        <v>689.505</v>
      </c>
      <c r="J377" s="0" t="n">
        <v>686.271</v>
      </c>
      <c r="K377" s="0" t="n">
        <v>683.55</v>
      </c>
      <c r="L377" s="0" t="n">
        <v>677.954</v>
      </c>
      <c r="M377" s="233" t="inlineStr">
        <is>
          <t>표점</t>
        </is>
      </c>
      <c r="N377" s="233" t="inlineStr">
        <is>
          <t>변표</t>
        </is>
      </c>
      <c r="O377" s="3" t="inlineStr">
        <is>
          <t>가310</t>
        </is>
      </c>
      <c r="BM377" s="759" t="n"/>
      <c r="BN377" s="759" t="n"/>
      <c r="BO377" s="759" t="n"/>
      <c r="BP377" s="759" t="n"/>
      <c r="BQ377" s="759" t="n"/>
      <c r="BR377" s="759" t="n"/>
      <c r="BS377" s="759" t="n"/>
      <c r="BT377" s="759" t="n"/>
      <c r="BU377" s="759" t="n"/>
      <c r="BV377" s="759" t="n"/>
      <c r="BW377" s="759" t="n"/>
      <c r="BX377" s="759" t="n"/>
      <c r="BY377" s="759" t="n"/>
      <c r="BZ377" s="759" t="n"/>
      <c r="CA377" s="759" t="n"/>
      <c r="ER377" s="759" t="n"/>
      <c r="ES377" s="759" t="n"/>
      <c r="ET377" s="759" t="n"/>
      <c r="EU377" s="759" t="n"/>
      <c r="EV377" s="759" t="n"/>
      <c r="EW377" s="759" t="n"/>
      <c r="EX377" s="759" t="n"/>
      <c r="EY377" s="759" t="n"/>
      <c r="EZ377" s="759" t="n"/>
      <c r="FA377" s="759" t="n"/>
      <c r="FB377" s="759" t="n"/>
      <c r="FC377" s="759" t="n"/>
      <c r="FD377" s="759" t="n"/>
      <c r="FE377" s="759" t="n"/>
      <c r="FF377" s="759" t="n"/>
      <c r="HW377" s="759" t="n"/>
      <c r="HX377" s="759" t="n"/>
      <c r="HY377" s="759" t="n"/>
      <c r="HZ377" s="759" t="n"/>
      <c r="IA377" s="759" t="n"/>
      <c r="IB377" s="759" t="n"/>
      <c r="IC377" s="759" t="n"/>
      <c r="ID377" s="759" t="n"/>
      <c r="IE377" s="759" t="n"/>
      <c r="IF377" s="759" t="n"/>
      <c r="IG377" s="759" t="n"/>
      <c r="IH377" s="759" t="n"/>
      <c r="II377" s="759" t="n"/>
      <c r="IJ377" s="759" t="n"/>
      <c r="IK377" s="759" t="n"/>
      <c r="LB377" s="759" t="n"/>
      <c r="LC377" s="759" t="n"/>
      <c r="LD377" s="759" t="n"/>
      <c r="LE377" s="759" t="n"/>
      <c r="LF377" s="759" t="n"/>
      <c r="LG377" s="759" t="n"/>
      <c r="LH377" s="759" t="n"/>
      <c r="LI377" s="759" t="n"/>
      <c r="LJ377" s="759" t="n"/>
      <c r="LK377" s="759" t="n"/>
      <c r="LL377" s="759" t="n"/>
      <c r="LM377" s="759" t="n"/>
      <c r="LN377" s="759" t="n"/>
      <c r="LO377" s="759" t="n"/>
      <c r="LP377" s="759" t="n"/>
      <c r="OG377" s="759" t="n"/>
      <c r="OH377" s="759" t="n"/>
      <c r="OI377" s="759" t="n"/>
      <c r="OJ377" s="759" t="n"/>
      <c r="OK377" s="759" t="n"/>
      <c r="OL377" s="759" t="n"/>
      <c r="OM377" s="759" t="n"/>
      <c r="ON377" s="759" t="n"/>
      <c r="OO377" s="759" t="n"/>
      <c r="OP377" s="759" t="n"/>
      <c r="OQ377" s="759" t="n"/>
      <c r="OR377" s="759" t="n"/>
      <c r="OS377" s="759" t="n"/>
      <c r="OT377" s="759" t="n"/>
      <c r="OU377" s="759" t="n"/>
    </row>
    <row r="378">
      <c r="A378" s="0" t="n">
        <v>54</v>
      </c>
      <c r="B378" s="0" t="n">
        <v>699</v>
      </c>
      <c r="C378" s="0" t="inlineStr">
        <is>
          <t>가</t>
        </is>
      </c>
      <c r="D378" s="0" t="inlineStr">
        <is>
          <t>동국대</t>
        </is>
      </c>
      <c r="E378" s="232" t="inlineStr">
        <is>
          <t>사회복지학과</t>
        </is>
      </c>
      <c r="F378" s="0" t="inlineStr">
        <is>
          <t>통합</t>
        </is>
      </c>
      <c r="G378" s="0" t="n">
        <v>2</v>
      </c>
      <c r="H378" s="0" t="n">
        <v>692.064</v>
      </c>
      <c r="I378" s="0" t="n">
        <v>689.505</v>
      </c>
      <c r="J378" s="0" t="n">
        <v>686.271</v>
      </c>
      <c r="K378" s="0" t="n">
        <v>683.55</v>
      </c>
      <c r="L378" s="0" t="n">
        <v>677.954</v>
      </c>
      <c r="M378" s="233" t="inlineStr">
        <is>
          <t>표점</t>
        </is>
      </c>
      <c r="N378" s="233" t="inlineStr">
        <is>
          <t>변표</t>
        </is>
      </c>
      <c r="O378" s="3" t="inlineStr">
        <is>
          <t>가311</t>
        </is>
      </c>
      <c r="BM378" s="759" t="n"/>
      <c r="BN378" s="759" t="n"/>
      <c r="BO378" s="759" t="n"/>
      <c r="BP378" s="759" t="n"/>
      <c r="BQ378" s="759" t="n"/>
      <c r="BR378" s="759" t="n"/>
      <c r="BS378" s="759" t="n"/>
      <c r="BT378" s="759" t="n"/>
      <c r="BU378" s="759" t="n"/>
      <c r="BV378" s="759" t="n"/>
      <c r="BW378" s="759" t="n"/>
      <c r="BX378" s="759" t="n"/>
      <c r="BY378" s="759" t="n"/>
      <c r="BZ378" s="759" t="n"/>
      <c r="CA378" s="759" t="n"/>
      <c r="ER378" s="759" t="n"/>
      <c r="ES378" s="759" t="n"/>
      <c r="ET378" s="759" t="n"/>
      <c r="EU378" s="759" t="n"/>
      <c r="EV378" s="759" t="n"/>
      <c r="EW378" s="759" t="n"/>
      <c r="EX378" s="759" t="n"/>
      <c r="EY378" s="759" t="n"/>
      <c r="EZ378" s="759" t="n"/>
      <c r="FA378" s="759" t="n"/>
      <c r="FB378" s="759" t="n"/>
      <c r="FC378" s="759" t="n"/>
      <c r="FD378" s="759" t="n"/>
      <c r="FE378" s="759" t="n"/>
      <c r="FF378" s="759" t="n"/>
      <c r="HW378" s="759" t="n"/>
      <c r="HX378" s="759" t="n"/>
      <c r="HY378" s="759" t="n"/>
      <c r="HZ378" s="759" t="n"/>
      <c r="IA378" s="759" t="n"/>
      <c r="IB378" s="759" t="n"/>
      <c r="IC378" s="759" t="n"/>
      <c r="ID378" s="759" t="n"/>
      <c r="IE378" s="759" t="n"/>
      <c r="IF378" s="759" t="n"/>
      <c r="IG378" s="759" t="n"/>
      <c r="IH378" s="759" t="n"/>
      <c r="II378" s="759" t="n"/>
      <c r="IJ378" s="759" t="n"/>
      <c r="IK378" s="759" t="n"/>
      <c r="LB378" s="759" t="n"/>
      <c r="LC378" s="759" t="n"/>
      <c r="LD378" s="759" t="n"/>
      <c r="LE378" s="759" t="n"/>
      <c r="LF378" s="759" t="n"/>
      <c r="LG378" s="759" t="n"/>
      <c r="LH378" s="759" t="n"/>
      <c r="LI378" s="759" t="n"/>
      <c r="LJ378" s="759" t="n"/>
      <c r="LK378" s="759" t="n"/>
      <c r="LL378" s="759" t="n"/>
      <c r="LM378" s="759" t="n"/>
      <c r="LN378" s="759" t="n"/>
      <c r="LO378" s="759" t="n"/>
      <c r="LP378" s="759" t="n"/>
      <c r="OG378" s="759" t="n"/>
      <c r="OH378" s="759" t="n"/>
      <c r="OI378" s="759" t="n"/>
      <c r="OJ378" s="759" t="n"/>
      <c r="OK378" s="759" t="n"/>
      <c r="OL378" s="759" t="n"/>
      <c r="OM378" s="759" t="n"/>
      <c r="ON378" s="759" t="n"/>
      <c r="OO378" s="759" t="n"/>
      <c r="OP378" s="759" t="n"/>
      <c r="OQ378" s="759" t="n"/>
      <c r="OR378" s="759" t="n"/>
      <c r="OS378" s="759" t="n"/>
      <c r="OT378" s="759" t="n"/>
      <c r="OU378" s="759" t="n"/>
    </row>
    <row r="379">
      <c r="A379" s="0" t="n">
        <v>54</v>
      </c>
      <c r="B379" s="0" t="n">
        <v>694</v>
      </c>
      <c r="C379" s="0" t="inlineStr">
        <is>
          <t>가</t>
        </is>
      </c>
      <c r="D379" s="0" t="inlineStr">
        <is>
          <t>동국대</t>
        </is>
      </c>
      <c r="E379" s="232" t="inlineStr">
        <is>
          <t>국어교육과</t>
        </is>
      </c>
      <c r="F379" s="0" t="inlineStr">
        <is>
          <t>통합</t>
        </is>
      </c>
      <c r="G379" s="0" t="n">
        <v>2</v>
      </c>
      <c r="H379" s="0" t="n">
        <v>691.865</v>
      </c>
      <c r="I379" s="0" t="n">
        <v>689.404</v>
      </c>
      <c r="J379" s="0" t="n">
        <v>686.17</v>
      </c>
      <c r="K379" s="0" t="n">
        <v>683.389</v>
      </c>
      <c r="L379" s="0" t="n">
        <v>679.653</v>
      </c>
      <c r="M379" s="233" t="inlineStr">
        <is>
          <t>표점</t>
        </is>
      </c>
      <c r="N379" s="233" t="inlineStr">
        <is>
          <t>변표</t>
        </is>
      </c>
      <c r="O379" s="3" t="inlineStr">
        <is>
          <t>가312</t>
        </is>
      </c>
      <c r="BM379" s="759" t="n"/>
      <c r="BN379" s="759" t="n"/>
      <c r="BO379" s="759" t="n"/>
      <c r="BP379" s="759" t="n"/>
      <c r="BQ379" s="759" t="n"/>
      <c r="BR379" s="759" t="n"/>
      <c r="BS379" s="759" t="n"/>
      <c r="BT379" s="759" t="n"/>
      <c r="BU379" s="759" t="n"/>
      <c r="BV379" s="759" t="n"/>
      <c r="BW379" s="759" t="n"/>
      <c r="BX379" s="759" t="n"/>
      <c r="BY379" s="759" t="n"/>
      <c r="BZ379" s="759" t="n"/>
      <c r="CA379" s="759" t="n"/>
      <c r="ER379" s="759" t="n"/>
      <c r="ES379" s="759" t="n"/>
      <c r="ET379" s="759" t="n"/>
      <c r="EU379" s="759" t="n"/>
      <c r="EV379" s="759" t="n"/>
      <c r="EW379" s="759" t="n"/>
      <c r="EX379" s="759" t="n"/>
      <c r="EY379" s="759" t="n"/>
      <c r="EZ379" s="759" t="n"/>
      <c r="FA379" s="759" t="n"/>
      <c r="FB379" s="759" t="n"/>
      <c r="FC379" s="759" t="n"/>
      <c r="FD379" s="759" t="n"/>
      <c r="FE379" s="759" t="n"/>
      <c r="FF379" s="759" t="n"/>
      <c r="HW379" s="759" t="n"/>
      <c r="HX379" s="759" t="n"/>
      <c r="HY379" s="759" t="n"/>
      <c r="HZ379" s="759" t="n"/>
      <c r="IA379" s="759" t="n"/>
      <c r="IB379" s="759" t="n"/>
      <c r="IC379" s="759" t="n"/>
      <c r="ID379" s="759" t="n"/>
      <c r="IE379" s="759" t="n"/>
      <c r="IF379" s="759" t="n"/>
      <c r="IG379" s="759" t="n"/>
      <c r="IH379" s="759" t="n"/>
      <c r="II379" s="759" t="n"/>
      <c r="IJ379" s="759" t="n"/>
      <c r="IK379" s="759" t="n"/>
      <c r="LB379" s="759" t="n"/>
      <c r="LC379" s="759" t="n"/>
      <c r="LD379" s="759" t="n"/>
      <c r="LE379" s="759" t="n"/>
      <c r="LF379" s="759" t="n"/>
      <c r="LG379" s="759" t="n"/>
      <c r="LH379" s="759" t="n"/>
      <c r="LI379" s="759" t="n"/>
      <c r="LJ379" s="759" t="n"/>
      <c r="LK379" s="759" t="n"/>
      <c r="LL379" s="759" t="n"/>
      <c r="LM379" s="759" t="n"/>
      <c r="LN379" s="759" t="n"/>
      <c r="LO379" s="759" t="n"/>
      <c r="LP379" s="759" t="n"/>
      <c r="OG379" s="759" t="n"/>
      <c r="OH379" s="759" t="n"/>
      <c r="OI379" s="759" t="n"/>
      <c r="OJ379" s="759" t="n"/>
      <c r="OK379" s="759" t="n"/>
      <c r="OL379" s="759" t="n"/>
      <c r="OM379" s="759" t="n"/>
      <c r="ON379" s="759" t="n"/>
      <c r="OO379" s="759" t="n"/>
      <c r="OP379" s="759" t="n"/>
      <c r="OQ379" s="759" t="n"/>
      <c r="OR379" s="759" t="n"/>
      <c r="OS379" s="759" t="n"/>
      <c r="OT379" s="759" t="n"/>
      <c r="OU379" s="759" t="n"/>
    </row>
    <row r="380">
      <c r="A380" s="0" t="n">
        <v>54</v>
      </c>
      <c r="B380" s="0" t="n">
        <v>691</v>
      </c>
      <c r="C380" s="0" t="inlineStr">
        <is>
          <t>가</t>
        </is>
      </c>
      <c r="D380" s="0" t="inlineStr">
        <is>
          <t>동국대</t>
        </is>
      </c>
      <c r="E380" s="232" t="inlineStr">
        <is>
          <t>교육학과</t>
        </is>
      </c>
      <c r="F380" s="0" t="inlineStr">
        <is>
          <t>통합</t>
        </is>
      </c>
      <c r="G380" s="0" t="n">
        <v>2</v>
      </c>
      <c r="H380" s="0" t="n">
        <v>691.865</v>
      </c>
      <c r="I380" s="0" t="n">
        <v>689.205</v>
      </c>
      <c r="J380" s="0" t="n">
        <v>685.864</v>
      </c>
      <c r="K380" s="0" t="n">
        <v>683.184</v>
      </c>
      <c r="L380" s="0" t="n">
        <v>677.408</v>
      </c>
      <c r="M380" s="233" t="inlineStr">
        <is>
          <t>표점</t>
        </is>
      </c>
      <c r="N380" s="233" t="inlineStr">
        <is>
          <t>변표</t>
        </is>
      </c>
      <c r="O380" s="3" t="inlineStr">
        <is>
          <t>가313</t>
        </is>
      </c>
      <c r="BM380" s="759" t="n"/>
      <c r="BN380" s="759" t="n"/>
      <c r="BO380" s="759" t="n"/>
      <c r="BP380" s="759" t="n"/>
      <c r="BQ380" s="759" t="n"/>
      <c r="BR380" s="759" t="n"/>
      <c r="BS380" s="759" t="n"/>
      <c r="BT380" s="759" t="n"/>
      <c r="BU380" s="759" t="n"/>
      <c r="BV380" s="759" t="n"/>
      <c r="BW380" s="759" t="n"/>
      <c r="BX380" s="759" t="n"/>
      <c r="BY380" s="759" t="n"/>
      <c r="BZ380" s="759" t="n"/>
      <c r="CA380" s="759" t="n"/>
      <c r="ER380" s="759" t="n"/>
      <c r="ES380" s="759" t="n"/>
      <c r="ET380" s="759" t="n"/>
      <c r="EU380" s="759" t="n"/>
      <c r="EV380" s="759" t="n"/>
      <c r="EW380" s="759" t="n"/>
      <c r="EX380" s="759" t="n"/>
      <c r="EY380" s="759" t="n"/>
      <c r="EZ380" s="759" t="n"/>
      <c r="FA380" s="759" t="n"/>
      <c r="FB380" s="759" t="n"/>
      <c r="FC380" s="759" t="n"/>
      <c r="FD380" s="759" t="n"/>
      <c r="FE380" s="759" t="n"/>
      <c r="FF380" s="759" t="n"/>
      <c r="HW380" s="759" t="n"/>
      <c r="HX380" s="759" t="n"/>
      <c r="HY380" s="759" t="n"/>
      <c r="HZ380" s="759" t="n"/>
      <c r="IA380" s="759" t="n"/>
      <c r="IB380" s="759" t="n"/>
      <c r="IC380" s="759" t="n"/>
      <c r="ID380" s="759" t="n"/>
      <c r="IE380" s="759" t="n"/>
      <c r="IF380" s="759" t="n"/>
      <c r="IG380" s="759" t="n"/>
      <c r="IH380" s="759" t="n"/>
      <c r="II380" s="759" t="n"/>
      <c r="IJ380" s="759" t="n"/>
      <c r="IK380" s="759" t="n"/>
      <c r="LB380" s="759" t="n"/>
      <c r="LC380" s="759" t="n"/>
      <c r="LD380" s="759" t="n"/>
      <c r="LE380" s="759" t="n"/>
      <c r="LF380" s="759" t="n"/>
      <c r="LG380" s="759" t="n"/>
      <c r="LH380" s="759" t="n"/>
      <c r="LI380" s="759" t="n"/>
      <c r="LJ380" s="759" t="n"/>
      <c r="LK380" s="759" t="n"/>
      <c r="LL380" s="759" t="n"/>
      <c r="LM380" s="759" t="n"/>
      <c r="LN380" s="759" t="n"/>
      <c r="LO380" s="759" t="n"/>
      <c r="LP380" s="759" t="n"/>
      <c r="OG380" s="759" t="n"/>
      <c r="OH380" s="759" t="n"/>
      <c r="OI380" s="759" t="n"/>
      <c r="OJ380" s="759" t="n"/>
      <c r="OK380" s="759" t="n"/>
      <c r="OL380" s="759" t="n"/>
      <c r="OM380" s="759" t="n"/>
      <c r="ON380" s="759" t="n"/>
      <c r="OO380" s="759" t="n"/>
      <c r="OP380" s="759" t="n"/>
      <c r="OQ380" s="759" t="n"/>
      <c r="OR380" s="759" t="n"/>
      <c r="OS380" s="759" t="n"/>
      <c r="OT380" s="759" t="n"/>
      <c r="OU380" s="759" t="n"/>
    </row>
    <row r="381">
      <c r="A381" s="0" t="n">
        <v>54</v>
      </c>
      <c r="B381" s="0" t="n">
        <v>696</v>
      </c>
      <c r="C381" s="0" t="inlineStr">
        <is>
          <t>가</t>
        </is>
      </c>
      <c r="D381" s="0" t="inlineStr">
        <is>
          <t>동국대</t>
        </is>
      </c>
      <c r="E381" s="232" t="inlineStr">
        <is>
          <t>중어중문학과</t>
        </is>
      </c>
      <c r="F381" s="0" t="inlineStr">
        <is>
          <t>통합</t>
        </is>
      </c>
      <c r="G381" s="0" t="n">
        <v>2</v>
      </c>
      <c r="H381" s="0" t="n">
        <v>691.4880000000001</v>
      </c>
      <c r="I381" s="0" t="n">
        <v>688.961</v>
      </c>
      <c r="J381" s="0" t="n">
        <v>685.535</v>
      </c>
      <c r="K381" s="0" t="n">
        <v>682.783</v>
      </c>
      <c r="L381" s="0" t="n">
        <v>677.1079999999999</v>
      </c>
      <c r="M381" s="233" t="inlineStr">
        <is>
          <t>표점</t>
        </is>
      </c>
      <c r="N381" s="233" t="inlineStr">
        <is>
          <t>변표</t>
        </is>
      </c>
      <c r="O381" s="3" t="inlineStr">
        <is>
          <t>가314</t>
        </is>
      </c>
      <c r="BM381" s="759" t="n"/>
      <c r="BN381" s="759" t="n"/>
      <c r="BO381" s="759" t="n"/>
      <c r="BP381" s="759" t="n"/>
      <c r="BQ381" s="759" t="n"/>
      <c r="BR381" s="759" t="n"/>
      <c r="BS381" s="759" t="n"/>
      <c r="BT381" s="759" t="n"/>
      <c r="BU381" s="759" t="n"/>
      <c r="BV381" s="759" t="n"/>
      <c r="BW381" s="759" t="n"/>
      <c r="BX381" s="759" t="n"/>
      <c r="BY381" s="759" t="n"/>
      <c r="BZ381" s="759" t="n"/>
      <c r="CA381" s="759" t="n"/>
      <c r="ER381" s="759" t="n"/>
      <c r="ES381" s="759" t="n"/>
      <c r="ET381" s="759" t="n"/>
      <c r="EU381" s="759" t="n"/>
      <c r="EV381" s="759" t="n"/>
      <c r="EW381" s="759" t="n"/>
      <c r="EX381" s="759" t="n"/>
      <c r="EY381" s="759" t="n"/>
      <c r="EZ381" s="759" t="n"/>
      <c r="FA381" s="759" t="n"/>
      <c r="FB381" s="759" t="n"/>
      <c r="FC381" s="759" t="n"/>
      <c r="FD381" s="759" t="n"/>
      <c r="FE381" s="759" t="n"/>
      <c r="FF381" s="759" t="n"/>
      <c r="HW381" s="759" t="n"/>
      <c r="HX381" s="759" t="n"/>
      <c r="HY381" s="759" t="n"/>
      <c r="HZ381" s="759" t="n"/>
      <c r="IA381" s="759" t="n"/>
      <c r="IB381" s="759" t="n"/>
      <c r="IC381" s="759" t="n"/>
      <c r="ID381" s="759" t="n"/>
      <c r="IE381" s="759" t="n"/>
      <c r="IF381" s="759" t="n"/>
      <c r="IG381" s="759" t="n"/>
      <c r="IH381" s="759" t="n"/>
      <c r="II381" s="759" t="n"/>
      <c r="IJ381" s="759" t="n"/>
      <c r="IK381" s="759" t="n"/>
      <c r="LB381" s="759" t="n"/>
      <c r="LC381" s="759" t="n"/>
      <c r="LD381" s="759" t="n"/>
      <c r="LE381" s="759" t="n"/>
      <c r="LF381" s="759" t="n"/>
      <c r="LG381" s="759" t="n"/>
      <c r="LH381" s="759" t="n"/>
      <c r="LI381" s="759" t="n"/>
      <c r="LJ381" s="759" t="n"/>
      <c r="LK381" s="759" t="n"/>
      <c r="LL381" s="759" t="n"/>
      <c r="LM381" s="759" t="n"/>
      <c r="LN381" s="759" t="n"/>
      <c r="LO381" s="759" t="n"/>
      <c r="LP381" s="759" t="n"/>
      <c r="OG381" s="759" t="n"/>
      <c r="OH381" s="759" t="n"/>
      <c r="OI381" s="759" t="n"/>
      <c r="OJ381" s="759" t="n"/>
      <c r="OK381" s="759" t="n"/>
      <c r="OL381" s="759" t="n"/>
      <c r="OM381" s="759" t="n"/>
      <c r="ON381" s="759" t="n"/>
      <c r="OO381" s="759" t="n"/>
      <c r="OP381" s="759" t="n"/>
      <c r="OQ381" s="759" t="n"/>
      <c r="OR381" s="759" t="n"/>
      <c r="OS381" s="759" t="n"/>
      <c r="OT381" s="759" t="n"/>
      <c r="OU381" s="759" t="n"/>
    </row>
    <row r="382">
      <c r="A382" s="0" t="n">
        <v>54</v>
      </c>
      <c r="B382" s="0" t="n">
        <v>692</v>
      </c>
      <c r="C382" s="0" t="inlineStr">
        <is>
          <t>가</t>
        </is>
      </c>
      <c r="D382" s="0" t="inlineStr">
        <is>
          <t>동국대</t>
        </is>
      </c>
      <c r="E382" s="232" t="inlineStr">
        <is>
          <t>지리교육과</t>
        </is>
      </c>
      <c r="F382" s="0" t="inlineStr">
        <is>
          <t>통합</t>
        </is>
      </c>
      <c r="G382" s="0" t="n">
        <v>2</v>
      </c>
      <c r="H382" s="0" t="n">
        <v>691.28</v>
      </c>
      <c r="I382" s="0" t="n">
        <v>688.86</v>
      </c>
      <c r="J382" s="0" t="n">
        <v>685.41</v>
      </c>
      <c r="K382" s="0" t="n">
        <v>682.658</v>
      </c>
      <c r="L382" s="0" t="n">
        <v>676.9829999999999</v>
      </c>
      <c r="M382" s="233" t="inlineStr">
        <is>
          <t>표점</t>
        </is>
      </c>
      <c r="N382" s="233" t="inlineStr">
        <is>
          <t>변표</t>
        </is>
      </c>
      <c r="O382" s="3" t="inlineStr">
        <is>
          <t>가315</t>
        </is>
      </c>
      <c r="BM382" s="759" t="n"/>
      <c r="BN382" s="759" t="n"/>
      <c r="BO382" s="759" t="n"/>
      <c r="BP382" s="759" t="n"/>
      <c r="BQ382" s="759" t="n"/>
      <c r="BR382" s="759" t="n"/>
      <c r="BS382" s="759" t="n"/>
      <c r="BT382" s="759" t="n"/>
      <c r="BU382" s="759" t="n"/>
      <c r="BV382" s="759" t="n"/>
      <c r="BW382" s="759" t="n"/>
      <c r="BX382" s="759" t="n"/>
      <c r="BY382" s="759" t="n"/>
      <c r="BZ382" s="759" t="n"/>
      <c r="CA382" s="759" t="n"/>
      <c r="ER382" s="759" t="n"/>
      <c r="ES382" s="759" t="n"/>
      <c r="ET382" s="759" t="n"/>
      <c r="EU382" s="759" t="n"/>
      <c r="EV382" s="759" t="n"/>
      <c r="EW382" s="759" t="n"/>
      <c r="EX382" s="759" t="n"/>
      <c r="EY382" s="759" t="n"/>
      <c r="EZ382" s="759" t="n"/>
      <c r="FA382" s="759" t="n"/>
      <c r="FB382" s="759" t="n"/>
      <c r="FC382" s="759" t="n"/>
      <c r="FD382" s="759" t="n"/>
      <c r="FE382" s="759" t="n"/>
      <c r="FF382" s="759" t="n"/>
      <c r="HW382" s="759" t="n"/>
      <c r="HX382" s="759" t="n"/>
      <c r="HY382" s="759" t="n"/>
      <c r="HZ382" s="759" t="n"/>
      <c r="IA382" s="759" t="n"/>
      <c r="IB382" s="759" t="n"/>
      <c r="IC382" s="759" t="n"/>
      <c r="ID382" s="759" t="n"/>
      <c r="IE382" s="759" t="n"/>
      <c r="IF382" s="759" t="n"/>
      <c r="IG382" s="759" t="n"/>
      <c r="IH382" s="759" t="n"/>
      <c r="II382" s="759" t="n"/>
      <c r="IJ382" s="759" t="n"/>
      <c r="IK382" s="759" t="n"/>
      <c r="LB382" s="759" t="n"/>
      <c r="LC382" s="759" t="n"/>
      <c r="LD382" s="759" t="n"/>
      <c r="LE382" s="759" t="n"/>
      <c r="LF382" s="759" t="n"/>
      <c r="LG382" s="759" t="n"/>
      <c r="LH382" s="759" t="n"/>
      <c r="LI382" s="759" t="n"/>
      <c r="LJ382" s="759" t="n"/>
      <c r="LK382" s="759" t="n"/>
      <c r="LL382" s="759" t="n"/>
      <c r="LM382" s="759" t="n"/>
      <c r="LN382" s="759" t="n"/>
      <c r="LO382" s="759" t="n"/>
      <c r="LP382" s="759" t="n"/>
      <c r="OG382" s="759" t="n"/>
      <c r="OH382" s="759" t="n"/>
      <c r="OI382" s="759" t="n"/>
      <c r="OJ382" s="759" t="n"/>
      <c r="OK382" s="759" t="n"/>
      <c r="OL382" s="759" t="n"/>
      <c r="OM382" s="759" t="n"/>
      <c r="ON382" s="759" t="n"/>
      <c r="OO382" s="759" t="n"/>
      <c r="OP382" s="759" t="n"/>
      <c r="OQ382" s="759" t="n"/>
      <c r="OR382" s="759" t="n"/>
      <c r="OS382" s="759" t="n"/>
      <c r="OT382" s="759" t="n"/>
      <c r="OU382" s="759" t="n"/>
    </row>
    <row r="383">
      <c r="A383" s="0" t="n">
        <v>54</v>
      </c>
      <c r="B383" s="0" t="n">
        <v>682</v>
      </c>
      <c r="C383" s="0" t="inlineStr">
        <is>
          <t>가</t>
        </is>
      </c>
      <c r="D383" s="0" t="inlineStr">
        <is>
          <t>동국대</t>
        </is>
      </c>
      <c r="E383" s="232" t="inlineStr">
        <is>
          <t>문화유산학과</t>
        </is>
      </c>
      <c r="F383" s="0" t="inlineStr">
        <is>
          <t>통합</t>
        </is>
      </c>
      <c r="G383" s="0" t="n">
        <v>2</v>
      </c>
      <c r="H383" s="0" t="n">
        <v>689.136</v>
      </c>
      <c r="I383" s="0" t="n">
        <v>686.725</v>
      </c>
      <c r="J383" s="0" t="n">
        <v>682.958</v>
      </c>
      <c r="K383" s="0" t="n">
        <v>680.304</v>
      </c>
      <c r="L383" s="0" t="n">
        <v>676.331</v>
      </c>
      <c r="M383" s="233" t="inlineStr">
        <is>
          <t>표점</t>
        </is>
      </c>
      <c r="N383" s="233" t="inlineStr">
        <is>
          <t>변표</t>
        </is>
      </c>
      <c r="O383" s="3" t="inlineStr">
        <is>
          <t>가316</t>
        </is>
      </c>
      <c r="BM383" s="759" t="n"/>
      <c r="BN383" s="759" t="n"/>
      <c r="BO383" s="759" t="n"/>
      <c r="BP383" s="759" t="n"/>
      <c r="BQ383" s="759" t="n"/>
      <c r="BR383" s="759" t="n"/>
      <c r="BS383" s="759" t="n"/>
      <c r="BT383" s="759" t="n"/>
      <c r="BU383" s="759" t="n"/>
      <c r="BV383" s="759" t="n"/>
      <c r="BW383" s="759" t="n"/>
      <c r="BX383" s="759" t="n"/>
      <c r="BY383" s="759" t="n"/>
      <c r="BZ383" s="759" t="n"/>
      <c r="CA383" s="759" t="n"/>
      <c r="ER383" s="759" t="n"/>
      <c r="ES383" s="759" t="n"/>
      <c r="ET383" s="759" t="n"/>
      <c r="EU383" s="759" t="n"/>
      <c r="EV383" s="759" t="n"/>
      <c r="EW383" s="759" t="n"/>
      <c r="EX383" s="759" t="n"/>
      <c r="EY383" s="759" t="n"/>
      <c r="EZ383" s="759" t="n"/>
      <c r="FA383" s="759" t="n"/>
      <c r="FB383" s="759" t="n"/>
      <c r="FC383" s="759" t="n"/>
      <c r="FD383" s="759" t="n"/>
      <c r="FE383" s="759" t="n"/>
      <c r="FF383" s="759" t="n"/>
      <c r="HW383" s="759" t="n"/>
      <c r="HX383" s="759" t="n"/>
      <c r="HY383" s="759" t="n"/>
      <c r="HZ383" s="759" t="n"/>
      <c r="IA383" s="759" t="n"/>
      <c r="IB383" s="759" t="n"/>
      <c r="IC383" s="759" t="n"/>
      <c r="ID383" s="759" t="n"/>
      <c r="IE383" s="759" t="n"/>
      <c r="IF383" s="759" t="n"/>
      <c r="IG383" s="759" t="n"/>
      <c r="IH383" s="759" t="n"/>
      <c r="II383" s="759" t="n"/>
      <c r="IJ383" s="759" t="n"/>
      <c r="IK383" s="759" t="n"/>
      <c r="LB383" s="759" t="n"/>
      <c r="LC383" s="759" t="n"/>
      <c r="LD383" s="759" t="n"/>
      <c r="LE383" s="759" t="n"/>
      <c r="LF383" s="759" t="n"/>
      <c r="LG383" s="759" t="n"/>
      <c r="LH383" s="759" t="n"/>
      <c r="LI383" s="759" t="n"/>
      <c r="LJ383" s="759" t="n"/>
      <c r="LK383" s="759" t="n"/>
      <c r="LL383" s="759" t="n"/>
      <c r="LM383" s="759" t="n"/>
      <c r="LN383" s="759" t="n"/>
      <c r="LO383" s="759" t="n"/>
      <c r="LP383" s="759" t="n"/>
      <c r="OG383" s="759" t="n"/>
      <c r="OH383" s="759" t="n"/>
      <c r="OI383" s="759" t="n"/>
      <c r="OJ383" s="759" t="n"/>
      <c r="OK383" s="759" t="n"/>
      <c r="OL383" s="759" t="n"/>
      <c r="OM383" s="759" t="n"/>
      <c r="ON383" s="759" t="n"/>
      <c r="OO383" s="759" t="n"/>
      <c r="OP383" s="759" t="n"/>
      <c r="OQ383" s="759" t="n"/>
      <c r="OR383" s="759" t="n"/>
      <c r="OS383" s="759" t="n"/>
      <c r="OT383" s="759" t="n"/>
      <c r="OU383" s="759" t="n"/>
    </row>
    <row r="384">
      <c r="A384" s="0" t="n">
        <v>63</v>
      </c>
      <c r="B384" s="0" t="n">
        <v>728</v>
      </c>
      <c r="C384" s="0" t="inlineStr">
        <is>
          <t>가</t>
        </is>
      </c>
      <c r="D384" s="0" t="inlineStr">
        <is>
          <t>숙명여대</t>
        </is>
      </c>
      <c r="E384" s="232" t="inlineStr">
        <is>
          <t>수학과</t>
        </is>
      </c>
      <c r="F384" s="0" t="inlineStr">
        <is>
          <t>자연</t>
        </is>
      </c>
      <c r="G384" s="0" t="n">
        <v>2</v>
      </c>
      <c r="H384" s="0" t="n">
        <v>908.079</v>
      </c>
      <c r="I384" s="0" t="n">
        <v>905.754</v>
      </c>
      <c r="J384" s="0" t="n">
        <v>901.996</v>
      </c>
      <c r="K384" s="0" t="n">
        <v>893.654</v>
      </c>
      <c r="L384" s="0" t="n">
        <v>884.944</v>
      </c>
      <c r="M384" s="233" t="inlineStr">
        <is>
          <t>표점/만점</t>
        </is>
      </c>
      <c r="N384" s="233" t="inlineStr">
        <is>
          <t>변표/만점</t>
        </is>
      </c>
      <c r="O384" s="3" t="inlineStr">
        <is>
          <t>가317</t>
        </is>
      </c>
      <c r="BM384" s="759" t="n"/>
      <c r="BN384" s="759" t="n"/>
      <c r="BO384" s="759" t="n"/>
      <c r="BP384" s="759" t="n"/>
      <c r="BQ384" s="759" t="n"/>
      <c r="BR384" s="759" t="n"/>
      <c r="BS384" s="759" t="n"/>
      <c r="BT384" s="759" t="n"/>
      <c r="BU384" s="759" t="n"/>
      <c r="BV384" s="759" t="n"/>
      <c r="BW384" s="759" t="n"/>
      <c r="BX384" s="759" t="n"/>
      <c r="BY384" s="759" t="n"/>
      <c r="BZ384" s="759" t="n"/>
      <c r="CA384" s="759" t="n"/>
      <c r="ER384" s="759" t="n"/>
      <c r="ES384" s="759" t="n"/>
      <c r="ET384" s="759" t="n"/>
      <c r="EU384" s="759" t="n"/>
      <c r="EV384" s="759" t="n"/>
      <c r="EW384" s="759" t="n"/>
      <c r="EX384" s="759" t="n"/>
      <c r="EY384" s="759" t="n"/>
      <c r="EZ384" s="759" t="n"/>
      <c r="FA384" s="759" t="n"/>
      <c r="FB384" s="759" t="n"/>
      <c r="FC384" s="759" t="n"/>
      <c r="FD384" s="759" t="n"/>
      <c r="FE384" s="759" t="n"/>
      <c r="FF384" s="759" t="n"/>
      <c r="HW384" s="759" t="n"/>
      <c r="HX384" s="759" t="n"/>
      <c r="HY384" s="759" t="n"/>
      <c r="HZ384" s="759" t="n"/>
      <c r="IA384" s="759" t="n"/>
      <c r="IB384" s="759" t="n"/>
      <c r="IC384" s="759" t="n"/>
      <c r="ID384" s="759" t="n"/>
      <c r="IE384" s="759" t="n"/>
      <c r="IF384" s="759" t="n"/>
      <c r="IG384" s="759" t="n"/>
      <c r="IH384" s="759" t="n"/>
      <c r="II384" s="759" t="n"/>
      <c r="IJ384" s="759" t="n"/>
      <c r="IK384" s="759" t="n"/>
      <c r="LB384" s="759" t="n"/>
      <c r="LC384" s="759" t="n"/>
      <c r="LD384" s="759" t="n"/>
      <c r="LE384" s="759" t="n"/>
      <c r="LF384" s="759" t="n"/>
      <c r="LG384" s="759" t="n"/>
      <c r="LH384" s="759" t="n"/>
      <c r="LI384" s="759" t="n"/>
      <c r="LJ384" s="759" t="n"/>
      <c r="LK384" s="759" t="n"/>
      <c r="LL384" s="759" t="n"/>
      <c r="LM384" s="759" t="n"/>
      <c r="LN384" s="759" t="n"/>
      <c r="LO384" s="759" t="n"/>
      <c r="LP384" s="759" t="n"/>
      <c r="OG384" s="759" t="n"/>
      <c r="OH384" s="759" t="n"/>
      <c r="OI384" s="759" t="n"/>
      <c r="OJ384" s="759" t="n"/>
      <c r="OK384" s="759" t="n"/>
      <c r="OL384" s="759" t="n"/>
      <c r="OM384" s="759" t="n"/>
      <c r="ON384" s="759" t="n"/>
      <c r="OO384" s="759" t="n"/>
      <c r="OP384" s="759" t="n"/>
      <c r="OQ384" s="759" t="n"/>
      <c r="OR384" s="759" t="n"/>
      <c r="OS384" s="759" t="n"/>
      <c r="OT384" s="759" t="n"/>
      <c r="OU384" s="759" t="n"/>
    </row>
    <row r="385">
      <c r="A385" s="0" t="n">
        <v>63</v>
      </c>
      <c r="B385" s="0" t="n">
        <v>739</v>
      </c>
      <c r="C385" s="0" t="inlineStr">
        <is>
          <t>가</t>
        </is>
      </c>
      <c r="D385" s="0" t="inlineStr">
        <is>
          <t>숙명여대</t>
        </is>
      </c>
      <c r="E385" s="232" t="inlineStr">
        <is>
          <t>생명시스템학부</t>
        </is>
      </c>
      <c r="F385" s="0" t="inlineStr">
        <is>
          <t>자연</t>
        </is>
      </c>
      <c r="G385" s="0" t="n">
        <v>2</v>
      </c>
      <c r="H385" s="0" t="n">
        <v>906.152</v>
      </c>
      <c r="I385" s="0" t="n">
        <v>903.6609999999999</v>
      </c>
      <c r="J385" s="0" t="n">
        <v>899.6130000000001</v>
      </c>
      <c r="K385" s="0" t="n">
        <v>891.422</v>
      </c>
      <c r="L385" s="0" t="n">
        <v>883.414</v>
      </c>
      <c r="M385" s="233" t="inlineStr">
        <is>
          <t>표점/만점</t>
        </is>
      </c>
      <c r="N385" s="233" t="inlineStr">
        <is>
          <t>변표/만점</t>
        </is>
      </c>
      <c r="O385" s="3" t="inlineStr">
        <is>
          <t>가318</t>
        </is>
      </c>
      <c r="BM385" s="759" t="n"/>
      <c r="BN385" s="759" t="n"/>
      <c r="BO385" s="759" t="n"/>
      <c r="BP385" s="759" t="n"/>
      <c r="BQ385" s="759" t="n"/>
      <c r="BR385" s="759" t="n"/>
      <c r="BS385" s="759" t="n"/>
      <c r="BT385" s="759" t="n"/>
      <c r="BU385" s="759" t="n"/>
      <c r="BV385" s="759" t="n"/>
      <c r="BW385" s="759" t="n"/>
      <c r="BX385" s="759" t="n"/>
      <c r="BY385" s="759" t="n"/>
      <c r="BZ385" s="759" t="n"/>
      <c r="CA385" s="759" t="n"/>
      <c r="ER385" s="759" t="n"/>
      <c r="ES385" s="759" t="n"/>
      <c r="ET385" s="759" t="n"/>
      <c r="EU385" s="759" t="n"/>
      <c r="EV385" s="759" t="n"/>
      <c r="EW385" s="759" t="n"/>
      <c r="EX385" s="759" t="n"/>
      <c r="EY385" s="759" t="n"/>
      <c r="EZ385" s="759" t="n"/>
      <c r="FA385" s="759" t="n"/>
      <c r="FB385" s="759" t="n"/>
      <c r="FC385" s="759" t="n"/>
      <c r="FD385" s="759" t="n"/>
      <c r="FE385" s="759" t="n"/>
      <c r="FF385" s="759" t="n"/>
      <c r="HW385" s="759" t="n"/>
      <c r="HX385" s="759" t="n"/>
      <c r="HY385" s="759" t="n"/>
      <c r="HZ385" s="759" t="n"/>
      <c r="IA385" s="759" t="n"/>
      <c r="IB385" s="759" t="n"/>
      <c r="IC385" s="759" t="n"/>
      <c r="ID385" s="759" t="n"/>
      <c r="IE385" s="759" t="n"/>
      <c r="IF385" s="759" t="n"/>
      <c r="IG385" s="759" t="n"/>
      <c r="IH385" s="759" t="n"/>
      <c r="II385" s="759" t="n"/>
      <c r="IJ385" s="759" t="n"/>
      <c r="IK385" s="759" t="n"/>
      <c r="LB385" s="759" t="n"/>
      <c r="LC385" s="759" t="n"/>
      <c r="LD385" s="759" t="n"/>
      <c r="LE385" s="759" t="n"/>
      <c r="LF385" s="759" t="n"/>
      <c r="LG385" s="759" t="n"/>
      <c r="LH385" s="759" t="n"/>
      <c r="LI385" s="759" t="n"/>
      <c r="LJ385" s="759" t="n"/>
      <c r="LK385" s="759" t="n"/>
      <c r="LL385" s="759" t="n"/>
      <c r="LM385" s="759" t="n"/>
      <c r="LN385" s="759" t="n"/>
      <c r="LO385" s="759" t="n"/>
      <c r="LP385" s="759" t="n"/>
      <c r="OG385" s="759" t="n"/>
      <c r="OH385" s="759" t="n"/>
      <c r="OI385" s="759" t="n"/>
      <c r="OJ385" s="759" t="n"/>
      <c r="OK385" s="759" t="n"/>
      <c r="OL385" s="759" t="n"/>
      <c r="OM385" s="759" t="n"/>
      <c r="ON385" s="759" t="n"/>
      <c r="OO385" s="759" t="n"/>
      <c r="OP385" s="759" t="n"/>
      <c r="OQ385" s="759" t="n"/>
      <c r="OR385" s="759" t="n"/>
      <c r="OS385" s="759" t="n"/>
      <c r="OT385" s="759" t="n"/>
      <c r="OU385" s="759" t="n"/>
    </row>
    <row r="386">
      <c r="A386" s="0" t="n">
        <v>63</v>
      </c>
      <c r="B386" s="0" t="n">
        <v>734</v>
      </c>
      <c r="C386" s="0" t="inlineStr">
        <is>
          <t>가</t>
        </is>
      </c>
      <c r="D386" s="0" t="inlineStr">
        <is>
          <t>숙명여대</t>
        </is>
      </c>
      <c r="E386" s="232" t="inlineStr">
        <is>
          <t>화공생명공학부</t>
        </is>
      </c>
      <c r="F386" s="0" t="inlineStr">
        <is>
          <t>자연</t>
        </is>
      </c>
      <c r="G386" s="0" t="n">
        <v>2</v>
      </c>
      <c r="H386" s="0" t="n">
        <v>904.77</v>
      </c>
      <c r="I386" s="0" t="n">
        <v>902.1660000000001</v>
      </c>
      <c r="J386" s="0" t="n">
        <v>898.543</v>
      </c>
      <c r="K386" s="0" t="n">
        <v>890.039</v>
      </c>
      <c r="L386" s="0" t="n">
        <v>882.497</v>
      </c>
      <c r="M386" s="233" t="inlineStr">
        <is>
          <t>표점/만점</t>
        </is>
      </c>
      <c r="N386" s="233" t="inlineStr">
        <is>
          <t>변표/만점</t>
        </is>
      </c>
      <c r="O386" s="3" t="inlineStr">
        <is>
          <t>가319</t>
        </is>
      </c>
      <c r="BM386" s="759" t="n"/>
      <c r="BN386" s="759" t="n"/>
      <c r="BO386" s="759" t="n"/>
      <c r="BP386" s="759" t="n"/>
      <c r="BQ386" s="759" t="n"/>
      <c r="BR386" s="759" t="n"/>
      <c r="BS386" s="759" t="n"/>
      <c r="BT386" s="759" t="n"/>
      <c r="BU386" s="759" t="n"/>
      <c r="BV386" s="759" t="n"/>
      <c r="BW386" s="759" t="n"/>
      <c r="BX386" s="759" t="n"/>
      <c r="BY386" s="759" t="n"/>
      <c r="BZ386" s="759" t="n"/>
      <c r="CA386" s="759" t="n"/>
      <c r="ER386" s="759" t="n"/>
      <c r="ES386" s="759" t="n"/>
      <c r="ET386" s="759" t="n"/>
      <c r="EU386" s="759" t="n"/>
      <c r="EV386" s="759" t="n"/>
      <c r="EW386" s="759" t="n"/>
      <c r="EX386" s="759" t="n"/>
      <c r="EY386" s="759" t="n"/>
      <c r="EZ386" s="759" t="n"/>
      <c r="FA386" s="759" t="n"/>
      <c r="FB386" s="759" t="n"/>
      <c r="FC386" s="759" t="n"/>
      <c r="FD386" s="759" t="n"/>
      <c r="FE386" s="759" t="n"/>
      <c r="FF386" s="759" t="n"/>
      <c r="HW386" s="759" t="n"/>
      <c r="HX386" s="759" t="n"/>
      <c r="HY386" s="759" t="n"/>
      <c r="HZ386" s="759" t="n"/>
      <c r="IA386" s="759" t="n"/>
      <c r="IB386" s="759" t="n"/>
      <c r="IC386" s="759" t="n"/>
      <c r="ID386" s="759" t="n"/>
      <c r="IE386" s="759" t="n"/>
      <c r="IF386" s="759" t="n"/>
      <c r="IG386" s="759" t="n"/>
      <c r="IH386" s="759" t="n"/>
      <c r="II386" s="759" t="n"/>
      <c r="IJ386" s="759" t="n"/>
      <c r="IK386" s="759" t="n"/>
      <c r="LB386" s="759" t="n"/>
      <c r="LC386" s="759" t="n"/>
      <c r="LD386" s="759" t="n"/>
      <c r="LE386" s="759" t="n"/>
      <c r="LF386" s="759" t="n"/>
      <c r="LG386" s="759" t="n"/>
      <c r="LH386" s="759" t="n"/>
      <c r="LI386" s="759" t="n"/>
      <c r="LJ386" s="759" t="n"/>
      <c r="LK386" s="759" t="n"/>
      <c r="LL386" s="759" t="n"/>
      <c r="LM386" s="759" t="n"/>
      <c r="LN386" s="759" t="n"/>
      <c r="LO386" s="759" t="n"/>
      <c r="LP386" s="759" t="n"/>
      <c r="OG386" s="759" t="n"/>
      <c r="OH386" s="759" t="n"/>
      <c r="OI386" s="759" t="n"/>
      <c r="OJ386" s="759" t="n"/>
      <c r="OK386" s="759" t="n"/>
      <c r="OL386" s="759" t="n"/>
      <c r="OM386" s="759" t="n"/>
      <c r="ON386" s="759" t="n"/>
      <c r="OO386" s="759" t="n"/>
      <c r="OP386" s="759" t="n"/>
      <c r="OQ386" s="759" t="n"/>
      <c r="OR386" s="759" t="n"/>
      <c r="OS386" s="759" t="n"/>
      <c r="OT386" s="759" t="n"/>
      <c r="OU386" s="759" t="n"/>
    </row>
    <row r="387">
      <c r="A387" s="0" t="n">
        <v>63</v>
      </c>
      <c r="B387" s="0" t="n">
        <v>731</v>
      </c>
      <c r="C387" s="0" t="inlineStr">
        <is>
          <t>가</t>
        </is>
      </c>
      <c r="D387" s="0" t="inlineStr">
        <is>
          <t>숙명여대</t>
        </is>
      </c>
      <c r="E387" s="232" t="inlineStr">
        <is>
          <t>컴퓨터과학전공</t>
        </is>
      </c>
      <c r="F387" s="0" t="inlineStr">
        <is>
          <t>자연</t>
        </is>
      </c>
      <c r="G387" s="0" t="n">
        <v>2</v>
      </c>
      <c r="H387" s="0" t="n">
        <v>903.2859999999999</v>
      </c>
      <c r="I387" s="0" t="n">
        <v>900.706</v>
      </c>
      <c r="J387" s="0" t="n">
        <v>897.576</v>
      </c>
      <c r="K387" s="0" t="n">
        <v>888.728</v>
      </c>
      <c r="L387" s="0" t="n">
        <v>881.752</v>
      </c>
      <c r="M387" s="233" t="inlineStr">
        <is>
          <t>표점/만점</t>
        </is>
      </c>
      <c r="N387" s="233" t="inlineStr">
        <is>
          <t>변표/만점</t>
        </is>
      </c>
      <c r="O387" s="3" t="inlineStr">
        <is>
          <t>가320</t>
        </is>
      </c>
      <c r="BM387" s="759" t="n"/>
      <c r="BN387" s="759" t="n"/>
      <c r="BO387" s="759" t="n"/>
      <c r="BP387" s="759" t="n"/>
      <c r="BQ387" s="759" t="n"/>
      <c r="BR387" s="759" t="n"/>
      <c r="BS387" s="759" t="n"/>
      <c r="BT387" s="759" t="n"/>
      <c r="BU387" s="759" t="n"/>
      <c r="BV387" s="759" t="n"/>
      <c r="BW387" s="759" t="n"/>
      <c r="BX387" s="759" t="n"/>
      <c r="BY387" s="759" t="n"/>
      <c r="BZ387" s="759" t="n"/>
      <c r="CA387" s="759" t="n"/>
      <c r="ER387" s="759" t="n"/>
      <c r="ES387" s="759" t="n"/>
      <c r="ET387" s="759" t="n"/>
      <c r="EU387" s="759" t="n"/>
      <c r="EV387" s="759" t="n"/>
      <c r="EW387" s="759" t="n"/>
      <c r="EX387" s="759" t="n"/>
      <c r="EY387" s="759" t="n"/>
      <c r="EZ387" s="759" t="n"/>
      <c r="FA387" s="759" t="n"/>
      <c r="FB387" s="759" t="n"/>
      <c r="FC387" s="759" t="n"/>
      <c r="FD387" s="759" t="n"/>
      <c r="FE387" s="759" t="n"/>
      <c r="FF387" s="759" t="n"/>
      <c r="HW387" s="759" t="n"/>
      <c r="HX387" s="759" t="n"/>
      <c r="HY387" s="759" t="n"/>
      <c r="HZ387" s="759" t="n"/>
      <c r="IA387" s="759" t="n"/>
      <c r="IB387" s="759" t="n"/>
      <c r="IC387" s="759" t="n"/>
      <c r="ID387" s="759" t="n"/>
      <c r="IE387" s="759" t="n"/>
      <c r="IF387" s="759" t="n"/>
      <c r="IG387" s="759" t="n"/>
      <c r="IH387" s="759" t="n"/>
      <c r="II387" s="759" t="n"/>
      <c r="IJ387" s="759" t="n"/>
      <c r="IK387" s="759" t="n"/>
      <c r="LB387" s="759" t="n"/>
      <c r="LC387" s="759" t="n"/>
      <c r="LD387" s="759" t="n"/>
      <c r="LE387" s="759" t="n"/>
      <c r="LF387" s="759" t="n"/>
      <c r="LG387" s="759" t="n"/>
      <c r="LH387" s="759" t="n"/>
      <c r="LI387" s="759" t="n"/>
      <c r="LJ387" s="759" t="n"/>
      <c r="LK387" s="759" t="n"/>
      <c r="LL387" s="759" t="n"/>
      <c r="LM387" s="759" t="n"/>
      <c r="LN387" s="759" t="n"/>
      <c r="LO387" s="759" t="n"/>
      <c r="LP387" s="759" t="n"/>
      <c r="OG387" s="759" t="n"/>
      <c r="OH387" s="759" t="n"/>
      <c r="OI387" s="759" t="n"/>
      <c r="OJ387" s="759" t="n"/>
      <c r="OK387" s="759" t="n"/>
      <c r="OL387" s="759" t="n"/>
      <c r="OM387" s="759" t="n"/>
      <c r="ON387" s="759" t="n"/>
      <c r="OO387" s="759" t="n"/>
      <c r="OP387" s="759" t="n"/>
      <c r="OQ387" s="759" t="n"/>
      <c r="OR387" s="759" t="n"/>
      <c r="OS387" s="759" t="n"/>
      <c r="OT387" s="759" t="n"/>
      <c r="OU387" s="759" t="n"/>
    </row>
    <row r="388">
      <c r="A388" s="0" t="n">
        <v>63</v>
      </c>
      <c r="B388" s="0" t="n">
        <v>738</v>
      </c>
      <c r="C388" s="0" t="inlineStr">
        <is>
          <t>가</t>
        </is>
      </c>
      <c r="D388" s="0" t="inlineStr">
        <is>
          <t>숙명여대</t>
        </is>
      </c>
      <c r="E388" s="232" t="inlineStr">
        <is>
          <t>지능형전자시스템전공</t>
        </is>
      </c>
      <c r="F388" s="0" t="inlineStr">
        <is>
          <t>자연</t>
        </is>
      </c>
      <c r="G388" s="0" t="n">
        <v>2</v>
      </c>
      <c r="H388" s="0" t="n">
        <v>900.342</v>
      </c>
      <c r="I388" s="0" t="n">
        <v>897.962</v>
      </c>
      <c r="J388" s="0" t="n">
        <v>894.408</v>
      </c>
      <c r="K388" s="0" t="n">
        <v>885.774</v>
      </c>
      <c r="L388" s="0" t="n">
        <v>878.991</v>
      </c>
      <c r="M388" s="233" t="inlineStr">
        <is>
          <t>표점/만점</t>
        </is>
      </c>
      <c r="N388" s="233" t="inlineStr">
        <is>
          <t>변표/만점</t>
        </is>
      </c>
      <c r="O388" s="3" t="inlineStr">
        <is>
          <t>가321</t>
        </is>
      </c>
      <c r="BM388" s="759" t="n"/>
      <c r="BN388" s="759" t="n"/>
      <c r="BO388" s="759" t="n"/>
      <c r="BP388" s="759" t="n"/>
      <c r="BQ388" s="759" t="n"/>
      <c r="BR388" s="759" t="n"/>
      <c r="BS388" s="759" t="n"/>
      <c r="BT388" s="759" t="n"/>
      <c r="BU388" s="759" t="n"/>
      <c r="BV388" s="759" t="n"/>
      <c r="BW388" s="759" t="n"/>
      <c r="BX388" s="759" t="n"/>
      <c r="BY388" s="759" t="n"/>
      <c r="BZ388" s="759" t="n"/>
      <c r="CA388" s="759" t="n"/>
      <c r="ER388" s="759" t="n"/>
      <c r="ES388" s="759" t="n"/>
      <c r="ET388" s="759" t="n"/>
      <c r="EU388" s="759" t="n"/>
      <c r="EV388" s="759" t="n"/>
      <c r="EW388" s="759" t="n"/>
      <c r="EX388" s="759" t="n"/>
      <c r="EY388" s="759" t="n"/>
      <c r="EZ388" s="759" t="n"/>
      <c r="FA388" s="759" t="n"/>
      <c r="FB388" s="759" t="n"/>
      <c r="FC388" s="759" t="n"/>
      <c r="FD388" s="759" t="n"/>
      <c r="FE388" s="759" t="n"/>
      <c r="FF388" s="759" t="n"/>
      <c r="HW388" s="759" t="n"/>
      <c r="HX388" s="759" t="n"/>
      <c r="HY388" s="759" t="n"/>
      <c r="HZ388" s="759" t="n"/>
      <c r="IA388" s="759" t="n"/>
      <c r="IB388" s="759" t="n"/>
      <c r="IC388" s="759" t="n"/>
      <c r="ID388" s="759" t="n"/>
      <c r="IE388" s="759" t="n"/>
      <c r="IF388" s="759" t="n"/>
      <c r="IG388" s="759" t="n"/>
      <c r="IH388" s="759" t="n"/>
      <c r="II388" s="759" t="n"/>
      <c r="IJ388" s="759" t="n"/>
      <c r="IK388" s="759" t="n"/>
      <c r="LB388" s="759" t="n"/>
      <c r="LC388" s="759" t="n"/>
      <c r="LD388" s="759" t="n"/>
      <c r="LE388" s="759" t="n"/>
      <c r="LF388" s="759" t="n"/>
      <c r="LG388" s="759" t="n"/>
      <c r="LH388" s="759" t="n"/>
      <c r="LI388" s="759" t="n"/>
      <c r="LJ388" s="759" t="n"/>
      <c r="LK388" s="759" t="n"/>
      <c r="LL388" s="759" t="n"/>
      <c r="LM388" s="759" t="n"/>
      <c r="LN388" s="759" t="n"/>
      <c r="LO388" s="759" t="n"/>
      <c r="LP388" s="759" t="n"/>
      <c r="OG388" s="759" t="n"/>
      <c r="OH388" s="759" t="n"/>
      <c r="OI388" s="759" t="n"/>
      <c r="OJ388" s="759" t="n"/>
      <c r="OK388" s="759" t="n"/>
      <c r="OL388" s="759" t="n"/>
      <c r="OM388" s="759" t="n"/>
      <c r="ON388" s="759" t="n"/>
      <c r="OO388" s="759" t="n"/>
      <c r="OP388" s="759" t="n"/>
      <c r="OQ388" s="759" t="n"/>
      <c r="OR388" s="759" t="n"/>
      <c r="OS388" s="759" t="n"/>
      <c r="OT388" s="759" t="n"/>
      <c r="OU388" s="759" t="n"/>
    </row>
    <row r="389">
      <c r="A389" s="0" t="n">
        <v>63</v>
      </c>
      <c r="B389" s="0" t="n">
        <v>733</v>
      </c>
      <c r="C389" s="0" t="inlineStr">
        <is>
          <t>가</t>
        </is>
      </c>
      <c r="D389" s="0" t="inlineStr">
        <is>
          <t>숙명여대</t>
        </is>
      </c>
      <c r="E389" s="232" t="inlineStr">
        <is>
          <t>화학과</t>
        </is>
      </c>
      <c r="F389" s="0" t="inlineStr">
        <is>
          <t>자연</t>
        </is>
      </c>
      <c r="G389" s="0" t="n">
        <v>2</v>
      </c>
      <c r="H389" s="0" t="n">
        <v>899.6130000000001</v>
      </c>
      <c r="I389" s="0" t="n">
        <v>897.576</v>
      </c>
      <c r="J389" s="0" t="n">
        <v>894.187</v>
      </c>
      <c r="K389" s="0" t="n">
        <v>885.38</v>
      </c>
      <c r="L389" s="0" t="n">
        <v>878.821</v>
      </c>
      <c r="M389" s="233" t="inlineStr">
        <is>
          <t>표점/만점</t>
        </is>
      </c>
      <c r="N389" s="233" t="inlineStr">
        <is>
          <t>변표/만점</t>
        </is>
      </c>
      <c r="O389" s="3" t="inlineStr">
        <is>
          <t>가322</t>
        </is>
      </c>
      <c r="BM389" s="759" t="n"/>
      <c r="BN389" s="759" t="n"/>
      <c r="BO389" s="759" t="n"/>
      <c r="BP389" s="759" t="n"/>
      <c r="BQ389" s="759" t="n"/>
      <c r="BR389" s="759" t="n"/>
      <c r="BS389" s="759" t="n"/>
      <c r="BT389" s="759" t="n"/>
      <c r="BU389" s="759" t="n"/>
      <c r="BV389" s="759" t="n"/>
      <c r="BW389" s="759" t="n"/>
      <c r="BX389" s="759" t="n"/>
      <c r="BY389" s="759" t="n"/>
      <c r="BZ389" s="759" t="n"/>
      <c r="CA389" s="759" t="n"/>
      <c r="ER389" s="759" t="n"/>
      <c r="ES389" s="759" t="n"/>
      <c r="ET389" s="759" t="n"/>
      <c r="EU389" s="759" t="n"/>
      <c r="EV389" s="759" t="n"/>
      <c r="EW389" s="759" t="n"/>
      <c r="EX389" s="759" t="n"/>
      <c r="EY389" s="759" t="n"/>
      <c r="EZ389" s="759" t="n"/>
      <c r="FA389" s="759" t="n"/>
      <c r="FB389" s="759" t="n"/>
      <c r="FC389" s="759" t="n"/>
      <c r="FD389" s="759" t="n"/>
      <c r="FE389" s="759" t="n"/>
      <c r="FF389" s="759" t="n"/>
      <c r="HW389" s="759" t="n"/>
      <c r="HX389" s="759" t="n"/>
      <c r="HY389" s="759" t="n"/>
      <c r="HZ389" s="759" t="n"/>
      <c r="IA389" s="759" t="n"/>
      <c r="IB389" s="759" t="n"/>
      <c r="IC389" s="759" t="n"/>
      <c r="ID389" s="759" t="n"/>
      <c r="IE389" s="759" t="n"/>
      <c r="IF389" s="759" t="n"/>
      <c r="IG389" s="759" t="n"/>
      <c r="IH389" s="759" t="n"/>
      <c r="II389" s="759" t="n"/>
      <c r="IJ389" s="759" t="n"/>
      <c r="IK389" s="759" t="n"/>
      <c r="LB389" s="759" t="n"/>
      <c r="LC389" s="759" t="n"/>
      <c r="LD389" s="759" t="n"/>
      <c r="LE389" s="759" t="n"/>
      <c r="LF389" s="759" t="n"/>
      <c r="LG389" s="759" t="n"/>
      <c r="LH389" s="759" t="n"/>
      <c r="LI389" s="759" t="n"/>
      <c r="LJ389" s="759" t="n"/>
      <c r="LK389" s="759" t="n"/>
      <c r="LL389" s="759" t="n"/>
      <c r="LM389" s="759" t="n"/>
      <c r="LN389" s="759" t="n"/>
      <c r="LO389" s="759" t="n"/>
      <c r="LP389" s="759" t="n"/>
      <c r="OG389" s="759" t="n"/>
      <c r="OH389" s="759" t="n"/>
      <c r="OI389" s="759" t="n"/>
      <c r="OJ389" s="759" t="n"/>
      <c r="OK389" s="759" t="n"/>
      <c r="OL389" s="759" t="n"/>
      <c r="OM389" s="759" t="n"/>
      <c r="ON389" s="759" t="n"/>
      <c r="OO389" s="759" t="n"/>
      <c r="OP389" s="759" t="n"/>
      <c r="OQ389" s="759" t="n"/>
      <c r="OR389" s="759" t="n"/>
      <c r="OS389" s="759" t="n"/>
      <c r="OT389" s="759" t="n"/>
      <c r="OU389" s="759" t="n"/>
    </row>
    <row r="390">
      <c r="A390" s="0" t="n">
        <v>63</v>
      </c>
      <c r="B390" s="0" t="n">
        <v>735</v>
      </c>
      <c r="C390" s="0" t="inlineStr">
        <is>
          <t>가</t>
        </is>
      </c>
      <c r="D390" s="0" t="inlineStr">
        <is>
          <t>숙명여대</t>
        </is>
      </c>
      <c r="E390" s="232" t="inlineStr">
        <is>
          <t>데이터사이언스전공</t>
        </is>
      </c>
      <c r="F390" s="0" t="inlineStr">
        <is>
          <t>자연</t>
        </is>
      </c>
      <c r="G390" s="0" t="n">
        <v>2</v>
      </c>
      <c r="H390" s="0" t="n">
        <v>900.342</v>
      </c>
      <c r="I390" s="0" t="n">
        <v>897.746</v>
      </c>
      <c r="J390" s="0" t="n">
        <v>894.0170000000001</v>
      </c>
      <c r="K390" s="0" t="n">
        <v>885.114</v>
      </c>
      <c r="L390" s="0" t="n">
        <v>878.679</v>
      </c>
      <c r="M390" s="233" t="inlineStr">
        <is>
          <t>표점/만점</t>
        </is>
      </c>
      <c r="N390" s="233" t="inlineStr">
        <is>
          <t>변표/만점</t>
        </is>
      </c>
      <c r="O390" s="3" t="inlineStr">
        <is>
          <t>가323</t>
        </is>
      </c>
      <c r="BM390" s="759" t="n"/>
      <c r="BN390" s="759" t="n"/>
      <c r="BO390" s="759" t="n"/>
      <c r="BP390" s="759" t="n"/>
      <c r="BQ390" s="759" t="n"/>
      <c r="BR390" s="759" t="n"/>
      <c r="BS390" s="759" t="n"/>
      <c r="BT390" s="759" t="n"/>
      <c r="BU390" s="759" t="n"/>
      <c r="BV390" s="759" t="n"/>
      <c r="BW390" s="759" t="n"/>
      <c r="BX390" s="759" t="n"/>
      <c r="BY390" s="759" t="n"/>
      <c r="BZ390" s="759" t="n"/>
      <c r="CA390" s="759" t="n"/>
      <c r="ER390" s="759" t="n"/>
      <c r="ES390" s="759" t="n"/>
      <c r="ET390" s="759" t="n"/>
      <c r="EU390" s="759" t="n"/>
      <c r="EV390" s="759" t="n"/>
      <c r="EW390" s="759" t="n"/>
      <c r="EX390" s="759" t="n"/>
      <c r="EY390" s="759" t="n"/>
      <c r="EZ390" s="759" t="n"/>
      <c r="FA390" s="759" t="n"/>
      <c r="FB390" s="759" t="n"/>
      <c r="FC390" s="759" t="n"/>
      <c r="FD390" s="759" t="n"/>
      <c r="FE390" s="759" t="n"/>
      <c r="FF390" s="759" t="n"/>
      <c r="HW390" s="759" t="n"/>
      <c r="HX390" s="759" t="n"/>
      <c r="HY390" s="759" t="n"/>
      <c r="HZ390" s="759" t="n"/>
      <c r="IA390" s="759" t="n"/>
      <c r="IB390" s="759" t="n"/>
      <c r="IC390" s="759" t="n"/>
      <c r="ID390" s="759" t="n"/>
      <c r="IE390" s="759" t="n"/>
      <c r="IF390" s="759" t="n"/>
      <c r="IG390" s="759" t="n"/>
      <c r="IH390" s="759" t="n"/>
      <c r="II390" s="759" t="n"/>
      <c r="IJ390" s="759" t="n"/>
      <c r="IK390" s="759" t="n"/>
      <c r="LB390" s="759" t="n"/>
      <c r="LC390" s="759" t="n"/>
      <c r="LD390" s="759" t="n"/>
      <c r="LE390" s="759" t="n"/>
      <c r="LF390" s="759" t="n"/>
      <c r="LG390" s="759" t="n"/>
      <c r="LH390" s="759" t="n"/>
      <c r="LI390" s="759" t="n"/>
      <c r="LJ390" s="759" t="n"/>
      <c r="LK390" s="759" t="n"/>
      <c r="LL390" s="759" t="n"/>
      <c r="LM390" s="759" t="n"/>
      <c r="LN390" s="759" t="n"/>
      <c r="LO390" s="759" t="n"/>
      <c r="LP390" s="759" t="n"/>
      <c r="OG390" s="759" t="n"/>
      <c r="OH390" s="759" t="n"/>
      <c r="OI390" s="759" t="n"/>
      <c r="OJ390" s="759" t="n"/>
      <c r="OK390" s="759" t="n"/>
      <c r="OL390" s="759" t="n"/>
      <c r="OM390" s="759" t="n"/>
      <c r="ON390" s="759" t="n"/>
      <c r="OO390" s="759" t="n"/>
      <c r="OP390" s="759" t="n"/>
      <c r="OQ390" s="759" t="n"/>
      <c r="OR390" s="759" t="n"/>
      <c r="OS390" s="759" t="n"/>
      <c r="OT390" s="759" t="n"/>
      <c r="OU390" s="759" t="n"/>
    </row>
    <row r="391">
      <c r="A391" s="0" t="n">
        <v>63</v>
      </c>
      <c r="B391" s="0" t="n">
        <v>732</v>
      </c>
      <c r="C391" s="0" t="inlineStr">
        <is>
          <t>가</t>
        </is>
      </c>
      <c r="D391" s="0" t="inlineStr">
        <is>
          <t>숙명여대</t>
        </is>
      </c>
      <c r="E391" s="232" t="inlineStr">
        <is>
          <t>신소재물리전공</t>
        </is>
      </c>
      <c r="F391" s="0" t="inlineStr">
        <is>
          <t>자연</t>
        </is>
      </c>
      <c r="G391" s="0" t="n">
        <v>2</v>
      </c>
      <c r="H391" s="0" t="n">
        <v>896.425</v>
      </c>
      <c r="I391" s="0" t="n">
        <v>894.812</v>
      </c>
      <c r="J391" s="0" t="n">
        <v>892.79</v>
      </c>
      <c r="K391" s="0" t="n">
        <v>884.522</v>
      </c>
      <c r="L391" s="0" t="n">
        <v>877.8920000000001</v>
      </c>
      <c r="M391" s="233" t="inlineStr">
        <is>
          <t>표점/만점</t>
        </is>
      </c>
      <c r="N391" s="233" t="inlineStr">
        <is>
          <t>변표/만점</t>
        </is>
      </c>
      <c r="O391" s="3" t="inlineStr">
        <is>
          <t>가324</t>
        </is>
      </c>
      <c r="BM391" s="759" t="n"/>
      <c r="BN391" s="759" t="n"/>
      <c r="BO391" s="759" t="n"/>
      <c r="BP391" s="759" t="n"/>
      <c r="BQ391" s="759" t="n"/>
      <c r="BR391" s="759" t="n"/>
      <c r="BS391" s="759" t="n"/>
      <c r="BT391" s="759" t="n"/>
      <c r="BU391" s="759" t="n"/>
      <c r="BV391" s="759" t="n"/>
      <c r="BW391" s="759" t="n"/>
      <c r="BX391" s="759" t="n"/>
      <c r="BY391" s="759" t="n"/>
      <c r="BZ391" s="759" t="n"/>
      <c r="CA391" s="759" t="n"/>
      <c r="ER391" s="759" t="n"/>
      <c r="ES391" s="759" t="n"/>
      <c r="ET391" s="759" t="n"/>
      <c r="EU391" s="759" t="n"/>
      <c r="EV391" s="759" t="n"/>
      <c r="EW391" s="759" t="n"/>
      <c r="EX391" s="759" t="n"/>
      <c r="EY391" s="759" t="n"/>
      <c r="EZ391" s="759" t="n"/>
      <c r="FA391" s="759" t="n"/>
      <c r="FB391" s="759" t="n"/>
      <c r="FC391" s="759" t="n"/>
      <c r="FD391" s="759" t="n"/>
      <c r="FE391" s="759" t="n"/>
      <c r="FF391" s="759" t="n"/>
      <c r="HW391" s="759" t="n"/>
      <c r="HX391" s="759" t="n"/>
      <c r="HY391" s="759" t="n"/>
      <c r="HZ391" s="759" t="n"/>
      <c r="IA391" s="759" t="n"/>
      <c r="IB391" s="759" t="n"/>
      <c r="IC391" s="759" t="n"/>
      <c r="ID391" s="759" t="n"/>
      <c r="IE391" s="759" t="n"/>
      <c r="IF391" s="759" t="n"/>
      <c r="IG391" s="759" t="n"/>
      <c r="IH391" s="759" t="n"/>
      <c r="II391" s="759" t="n"/>
      <c r="IJ391" s="759" t="n"/>
      <c r="IK391" s="759" t="n"/>
      <c r="LB391" s="759" t="n"/>
      <c r="LC391" s="759" t="n"/>
      <c r="LD391" s="759" t="n"/>
      <c r="LE391" s="759" t="n"/>
      <c r="LF391" s="759" t="n"/>
      <c r="LG391" s="759" t="n"/>
      <c r="LH391" s="759" t="n"/>
      <c r="LI391" s="759" t="n"/>
      <c r="LJ391" s="759" t="n"/>
      <c r="LK391" s="759" t="n"/>
      <c r="LL391" s="759" t="n"/>
      <c r="LM391" s="759" t="n"/>
      <c r="LN391" s="759" t="n"/>
      <c r="LO391" s="759" t="n"/>
      <c r="LP391" s="759" t="n"/>
      <c r="OG391" s="759" t="n"/>
      <c r="OH391" s="759" t="n"/>
      <c r="OI391" s="759" t="n"/>
      <c r="OJ391" s="759" t="n"/>
      <c r="OK391" s="759" t="n"/>
      <c r="OL391" s="759" t="n"/>
      <c r="OM391" s="759" t="n"/>
      <c r="ON391" s="759" t="n"/>
      <c r="OO391" s="759" t="n"/>
      <c r="OP391" s="759" t="n"/>
      <c r="OQ391" s="759" t="n"/>
      <c r="OR391" s="759" t="n"/>
      <c r="OS391" s="759" t="n"/>
      <c r="OT391" s="759" t="n"/>
      <c r="OU391" s="759" t="n"/>
    </row>
    <row r="392">
      <c r="A392" s="0" t="n">
        <v>63</v>
      </c>
      <c r="B392" s="0" t="n">
        <v>736</v>
      </c>
      <c r="C392" s="0" t="inlineStr">
        <is>
          <t>가</t>
        </is>
      </c>
      <c r="D392" s="0" t="inlineStr">
        <is>
          <t>숙명여대</t>
        </is>
      </c>
      <c r="E392" s="232" t="inlineStr">
        <is>
          <t>기계시스템학부</t>
        </is>
      </c>
      <c r="F392" s="0" t="inlineStr">
        <is>
          <t>자연</t>
        </is>
      </c>
      <c r="G392" s="0" t="n">
        <v>2</v>
      </c>
      <c r="H392" s="0" t="n">
        <v>896.425</v>
      </c>
      <c r="I392" s="0" t="n">
        <v>894.812</v>
      </c>
      <c r="J392" s="0" t="n">
        <v>891.1420000000001</v>
      </c>
      <c r="K392" s="0" t="n">
        <v>883.151</v>
      </c>
      <c r="L392" s="0" t="n">
        <v>876.816</v>
      </c>
      <c r="M392" s="233" t="inlineStr">
        <is>
          <t>표점/만점</t>
        </is>
      </c>
      <c r="N392" s="233" t="inlineStr">
        <is>
          <t>변표/만점</t>
        </is>
      </c>
      <c r="O392" s="3" t="inlineStr">
        <is>
          <t>가325</t>
        </is>
      </c>
      <c r="BM392" s="759" t="n"/>
      <c r="BN392" s="759" t="n"/>
      <c r="BO392" s="759" t="n"/>
      <c r="BP392" s="759" t="n"/>
      <c r="BQ392" s="759" t="n"/>
      <c r="BR392" s="759" t="n"/>
      <c r="BS392" s="759" t="n"/>
      <c r="BT392" s="759" t="n"/>
      <c r="BU392" s="759" t="n"/>
      <c r="BV392" s="759" t="n"/>
      <c r="BW392" s="759" t="n"/>
      <c r="BX392" s="759" t="n"/>
      <c r="BY392" s="759" t="n"/>
      <c r="BZ392" s="759" t="n"/>
      <c r="CA392" s="759" t="n"/>
      <c r="ER392" s="759" t="n"/>
      <c r="ES392" s="759" t="n"/>
      <c r="ET392" s="759" t="n"/>
      <c r="EU392" s="759" t="n"/>
      <c r="EV392" s="759" t="n"/>
      <c r="EW392" s="759" t="n"/>
      <c r="EX392" s="759" t="n"/>
      <c r="EY392" s="759" t="n"/>
      <c r="EZ392" s="759" t="n"/>
      <c r="FA392" s="759" t="n"/>
      <c r="FB392" s="759" t="n"/>
      <c r="FC392" s="759" t="n"/>
      <c r="FD392" s="759" t="n"/>
      <c r="FE392" s="759" t="n"/>
      <c r="FF392" s="759" t="n"/>
      <c r="HW392" s="759" t="n"/>
      <c r="HX392" s="759" t="n"/>
      <c r="HY392" s="759" t="n"/>
      <c r="HZ392" s="759" t="n"/>
      <c r="IA392" s="759" t="n"/>
      <c r="IB392" s="759" t="n"/>
      <c r="IC392" s="759" t="n"/>
      <c r="ID392" s="759" t="n"/>
      <c r="IE392" s="759" t="n"/>
      <c r="IF392" s="759" t="n"/>
      <c r="IG392" s="759" t="n"/>
      <c r="IH392" s="759" t="n"/>
      <c r="II392" s="759" t="n"/>
      <c r="IJ392" s="759" t="n"/>
      <c r="IK392" s="759" t="n"/>
      <c r="LB392" s="759" t="n"/>
      <c r="LC392" s="759" t="n"/>
      <c r="LD392" s="759" t="n"/>
      <c r="LE392" s="759" t="n"/>
      <c r="LF392" s="759" t="n"/>
      <c r="LG392" s="759" t="n"/>
      <c r="LH392" s="759" t="n"/>
      <c r="LI392" s="759" t="n"/>
      <c r="LJ392" s="759" t="n"/>
      <c r="LK392" s="759" t="n"/>
      <c r="LL392" s="759" t="n"/>
      <c r="LM392" s="759" t="n"/>
      <c r="LN392" s="759" t="n"/>
      <c r="LO392" s="759" t="n"/>
      <c r="LP392" s="759" t="n"/>
      <c r="OG392" s="759" t="n"/>
      <c r="OH392" s="759" t="n"/>
      <c r="OI392" s="759" t="n"/>
      <c r="OJ392" s="759" t="n"/>
      <c r="OK392" s="759" t="n"/>
      <c r="OL392" s="759" t="n"/>
      <c r="OM392" s="759" t="n"/>
      <c r="ON392" s="759" t="n"/>
      <c r="OO392" s="759" t="n"/>
      <c r="OP392" s="759" t="n"/>
      <c r="OQ392" s="759" t="n"/>
      <c r="OR392" s="759" t="n"/>
      <c r="OS392" s="759" t="n"/>
      <c r="OT392" s="759" t="n"/>
      <c r="OU392" s="759" t="n"/>
    </row>
    <row r="393">
      <c r="A393" s="0" t="n">
        <v>63</v>
      </c>
      <c r="B393" s="0" t="n">
        <v>737</v>
      </c>
      <c r="C393" s="0" t="inlineStr">
        <is>
          <t>가</t>
        </is>
      </c>
      <c r="D393" s="0" t="inlineStr">
        <is>
          <t>숙명여대</t>
        </is>
      </c>
      <c r="E393" s="232" t="inlineStr">
        <is>
          <t>식품영양학과</t>
        </is>
      </c>
      <c r="F393" s="0" t="inlineStr">
        <is>
          <t>자연</t>
        </is>
      </c>
      <c r="G393" s="0" t="n">
        <v>2</v>
      </c>
      <c r="H393" s="0" t="n">
        <v>896.425</v>
      </c>
      <c r="I393" s="0" t="n">
        <v>894.812</v>
      </c>
      <c r="J393" s="0" t="n">
        <v>891.1420000000001</v>
      </c>
      <c r="K393" s="0" t="n">
        <v>883.151</v>
      </c>
      <c r="L393" s="0" t="n">
        <v>876.816</v>
      </c>
      <c r="M393" s="233" t="inlineStr">
        <is>
          <t>표점/만점</t>
        </is>
      </c>
      <c r="N393" s="233" t="inlineStr">
        <is>
          <t>변표/만점</t>
        </is>
      </c>
      <c r="O393" s="3" t="inlineStr">
        <is>
          <t>가326</t>
        </is>
      </c>
      <c r="BM393" s="759" t="n"/>
      <c r="BN393" s="759" t="n"/>
      <c r="BO393" s="759" t="n"/>
      <c r="BP393" s="759" t="n"/>
      <c r="BQ393" s="759" t="n"/>
      <c r="BR393" s="759" t="n"/>
      <c r="BS393" s="759" t="n"/>
      <c r="BT393" s="759" t="n"/>
      <c r="BU393" s="759" t="n"/>
      <c r="BV393" s="759" t="n"/>
      <c r="BW393" s="759" t="n"/>
      <c r="BX393" s="759" t="n"/>
      <c r="BY393" s="759" t="n"/>
      <c r="BZ393" s="759" t="n"/>
      <c r="CA393" s="759" t="n"/>
      <c r="ER393" s="759" t="n"/>
      <c r="ES393" s="759" t="n"/>
      <c r="ET393" s="759" t="n"/>
      <c r="EU393" s="759" t="n"/>
      <c r="EV393" s="759" t="n"/>
      <c r="EW393" s="759" t="n"/>
      <c r="EX393" s="759" t="n"/>
      <c r="EY393" s="759" t="n"/>
      <c r="EZ393" s="759" t="n"/>
      <c r="FA393" s="759" t="n"/>
      <c r="FB393" s="759" t="n"/>
      <c r="FC393" s="759" t="n"/>
      <c r="FD393" s="759" t="n"/>
      <c r="FE393" s="759" t="n"/>
      <c r="FF393" s="759" t="n"/>
      <c r="HW393" s="759" t="n"/>
      <c r="HX393" s="759" t="n"/>
      <c r="HY393" s="759" t="n"/>
      <c r="HZ393" s="759" t="n"/>
      <c r="IA393" s="759" t="n"/>
      <c r="IB393" s="759" t="n"/>
      <c r="IC393" s="759" t="n"/>
      <c r="ID393" s="759" t="n"/>
      <c r="IE393" s="759" t="n"/>
      <c r="IF393" s="759" t="n"/>
      <c r="IG393" s="759" t="n"/>
      <c r="IH393" s="759" t="n"/>
      <c r="II393" s="759" t="n"/>
      <c r="IJ393" s="759" t="n"/>
      <c r="IK393" s="759" t="n"/>
      <c r="LB393" s="759" t="n"/>
      <c r="LC393" s="759" t="n"/>
      <c r="LD393" s="759" t="n"/>
      <c r="LE393" s="759" t="n"/>
      <c r="LF393" s="759" t="n"/>
      <c r="LG393" s="759" t="n"/>
      <c r="LH393" s="759" t="n"/>
      <c r="LI393" s="759" t="n"/>
      <c r="LJ393" s="759" t="n"/>
      <c r="LK393" s="759" t="n"/>
      <c r="LL393" s="759" t="n"/>
      <c r="LM393" s="759" t="n"/>
      <c r="LN393" s="759" t="n"/>
      <c r="LO393" s="759" t="n"/>
      <c r="LP393" s="759" t="n"/>
      <c r="OG393" s="759" t="n"/>
      <c r="OH393" s="759" t="n"/>
      <c r="OI393" s="759" t="n"/>
      <c r="OJ393" s="759" t="n"/>
      <c r="OK393" s="759" t="n"/>
      <c r="OL393" s="759" t="n"/>
      <c r="OM393" s="759" t="n"/>
      <c r="ON393" s="759" t="n"/>
      <c r="OO393" s="759" t="n"/>
      <c r="OP393" s="759" t="n"/>
      <c r="OQ393" s="759" t="n"/>
      <c r="OR393" s="759" t="n"/>
      <c r="OS393" s="759" t="n"/>
      <c r="OT393" s="759" t="n"/>
      <c r="OU393" s="759" t="n"/>
    </row>
    <row r="394">
      <c r="A394" s="0" t="n">
        <v>63</v>
      </c>
      <c r="B394" s="0" t="n">
        <v>729</v>
      </c>
      <c r="C394" s="0" t="inlineStr">
        <is>
          <t>가</t>
        </is>
      </c>
      <c r="D394" s="0" t="inlineStr">
        <is>
          <t>숙명여대</t>
        </is>
      </c>
      <c r="E394" s="232" t="inlineStr">
        <is>
          <t>통계학과</t>
        </is>
      </c>
      <c r="F394" s="0" t="inlineStr">
        <is>
          <t>자연</t>
        </is>
      </c>
      <c r="G394" s="0" t="n">
        <v>2</v>
      </c>
      <c r="H394" s="0" t="n">
        <v>893.654</v>
      </c>
      <c r="I394" s="0" t="n">
        <v>891.564</v>
      </c>
      <c r="J394" s="0" t="n">
        <v>889.41</v>
      </c>
      <c r="K394" s="0" t="n">
        <v>882.184</v>
      </c>
      <c r="L394" s="0" t="n">
        <v>876.178</v>
      </c>
      <c r="M394" s="233" t="inlineStr">
        <is>
          <t>표점/만점</t>
        </is>
      </c>
      <c r="N394" s="233" t="inlineStr">
        <is>
          <t>변표/만점</t>
        </is>
      </c>
      <c r="O394" s="3" t="inlineStr">
        <is>
          <t>가327</t>
        </is>
      </c>
      <c r="BM394" s="759" t="n"/>
      <c r="BN394" s="759" t="n"/>
      <c r="BO394" s="759" t="n"/>
      <c r="BP394" s="759" t="n"/>
      <c r="BQ394" s="759" t="n"/>
      <c r="BR394" s="759" t="n"/>
      <c r="BS394" s="759" t="n"/>
      <c r="BT394" s="759" t="n"/>
      <c r="BU394" s="759" t="n"/>
      <c r="BV394" s="759" t="n"/>
      <c r="BW394" s="759" t="n"/>
      <c r="BX394" s="759" t="n"/>
      <c r="BY394" s="759" t="n"/>
      <c r="BZ394" s="759" t="n"/>
      <c r="CA394" s="759" t="n"/>
      <c r="ER394" s="759" t="n"/>
      <c r="ES394" s="759" t="n"/>
      <c r="ET394" s="759" t="n"/>
      <c r="EU394" s="759" t="n"/>
      <c r="EV394" s="759" t="n"/>
      <c r="EW394" s="759" t="n"/>
      <c r="EX394" s="759" t="n"/>
      <c r="EY394" s="759" t="n"/>
      <c r="EZ394" s="759" t="n"/>
      <c r="FA394" s="759" t="n"/>
      <c r="FB394" s="759" t="n"/>
      <c r="FC394" s="759" t="n"/>
      <c r="FD394" s="759" t="n"/>
      <c r="FE394" s="759" t="n"/>
      <c r="FF394" s="759" t="n"/>
      <c r="HW394" s="759" t="n"/>
      <c r="HX394" s="759" t="n"/>
      <c r="HY394" s="759" t="n"/>
      <c r="HZ394" s="759" t="n"/>
      <c r="IA394" s="759" t="n"/>
      <c r="IB394" s="759" t="n"/>
      <c r="IC394" s="759" t="n"/>
      <c r="ID394" s="759" t="n"/>
      <c r="IE394" s="759" t="n"/>
      <c r="IF394" s="759" t="n"/>
      <c r="IG394" s="759" t="n"/>
      <c r="IH394" s="759" t="n"/>
      <c r="II394" s="759" t="n"/>
      <c r="IJ394" s="759" t="n"/>
      <c r="IK394" s="759" t="n"/>
      <c r="LB394" s="759" t="n"/>
      <c r="LC394" s="759" t="n"/>
      <c r="LD394" s="759" t="n"/>
      <c r="LE394" s="759" t="n"/>
      <c r="LF394" s="759" t="n"/>
      <c r="LG394" s="759" t="n"/>
      <c r="LH394" s="759" t="n"/>
      <c r="LI394" s="759" t="n"/>
      <c r="LJ394" s="759" t="n"/>
      <c r="LK394" s="759" t="n"/>
      <c r="LL394" s="759" t="n"/>
      <c r="LM394" s="759" t="n"/>
      <c r="LN394" s="759" t="n"/>
      <c r="LO394" s="759" t="n"/>
      <c r="LP394" s="759" t="n"/>
      <c r="OG394" s="759" t="n"/>
      <c r="OH394" s="759" t="n"/>
      <c r="OI394" s="759" t="n"/>
      <c r="OJ394" s="759" t="n"/>
      <c r="OK394" s="759" t="n"/>
      <c r="OL394" s="759" t="n"/>
      <c r="OM394" s="759" t="n"/>
      <c r="ON394" s="759" t="n"/>
      <c r="OO394" s="759" t="n"/>
      <c r="OP394" s="759" t="n"/>
      <c r="OQ394" s="759" t="n"/>
      <c r="OR394" s="759" t="n"/>
      <c r="OS394" s="759" t="n"/>
      <c r="OT394" s="759" t="n"/>
      <c r="OU394" s="759" t="n"/>
    </row>
    <row r="395">
      <c r="A395" s="0" t="n">
        <v>63</v>
      </c>
      <c r="B395" s="0" t="n">
        <v>730</v>
      </c>
      <c r="C395" s="0" t="inlineStr">
        <is>
          <t>가</t>
        </is>
      </c>
      <c r="D395" s="0" t="inlineStr">
        <is>
          <t>숙명여대</t>
        </is>
      </c>
      <c r="E395" s="232" t="inlineStr">
        <is>
          <t>인공지능공학부</t>
        </is>
      </c>
      <c r="F395" s="0" t="inlineStr">
        <is>
          <t>자연</t>
        </is>
      </c>
      <c r="G395" s="0" t="n">
        <v>2</v>
      </c>
      <c r="H395" s="0" t="n">
        <v>891.564</v>
      </c>
      <c r="I395" s="0" t="n">
        <v>888.728</v>
      </c>
      <c r="J395" s="0" t="n">
        <v>885.774</v>
      </c>
      <c r="K395" s="0" t="n">
        <v>878.991</v>
      </c>
      <c r="L395" s="0" t="n">
        <v>873.971</v>
      </c>
      <c r="M395" s="233" t="inlineStr">
        <is>
          <t>표점/만점</t>
        </is>
      </c>
      <c r="N395" s="233" t="inlineStr">
        <is>
          <t>변표/만점</t>
        </is>
      </c>
      <c r="O395" s="3" t="inlineStr">
        <is>
          <t>가328</t>
        </is>
      </c>
      <c r="BM395" s="759" t="n"/>
      <c r="BN395" s="759" t="n"/>
      <c r="BO395" s="759" t="n"/>
      <c r="BP395" s="759" t="n"/>
      <c r="BQ395" s="759" t="n"/>
      <c r="BR395" s="759" t="n"/>
      <c r="BS395" s="759" t="n"/>
      <c r="BT395" s="759" t="n"/>
      <c r="BU395" s="759" t="n"/>
      <c r="BV395" s="759" t="n"/>
      <c r="BW395" s="759" t="n"/>
      <c r="BX395" s="759" t="n"/>
      <c r="BY395" s="759" t="n"/>
      <c r="BZ395" s="759" t="n"/>
      <c r="CA395" s="759" t="n"/>
      <c r="ER395" s="759" t="n"/>
      <c r="ES395" s="759" t="n"/>
      <c r="ET395" s="759" t="n"/>
      <c r="EU395" s="759" t="n"/>
      <c r="EV395" s="759" t="n"/>
      <c r="EW395" s="759" t="n"/>
      <c r="EX395" s="759" t="n"/>
      <c r="EY395" s="759" t="n"/>
      <c r="EZ395" s="759" t="n"/>
      <c r="FA395" s="759" t="n"/>
      <c r="FB395" s="759" t="n"/>
      <c r="FC395" s="759" t="n"/>
      <c r="FD395" s="759" t="n"/>
      <c r="FE395" s="759" t="n"/>
      <c r="FF395" s="759" t="n"/>
      <c r="HW395" s="759" t="n"/>
      <c r="HX395" s="759" t="n"/>
      <c r="HY395" s="759" t="n"/>
      <c r="HZ395" s="759" t="n"/>
      <c r="IA395" s="759" t="n"/>
      <c r="IB395" s="759" t="n"/>
      <c r="IC395" s="759" t="n"/>
      <c r="ID395" s="759" t="n"/>
      <c r="IE395" s="759" t="n"/>
      <c r="IF395" s="759" t="n"/>
      <c r="IG395" s="759" t="n"/>
      <c r="IH395" s="759" t="n"/>
      <c r="II395" s="759" t="n"/>
      <c r="IJ395" s="759" t="n"/>
      <c r="IK395" s="759" t="n"/>
      <c r="LB395" s="759" t="n"/>
      <c r="LC395" s="759" t="n"/>
      <c r="LD395" s="759" t="n"/>
      <c r="LE395" s="759" t="n"/>
      <c r="LF395" s="759" t="n"/>
      <c r="LG395" s="759" t="n"/>
      <c r="LH395" s="759" t="n"/>
      <c r="LI395" s="759" t="n"/>
      <c r="LJ395" s="759" t="n"/>
      <c r="LK395" s="759" t="n"/>
      <c r="LL395" s="759" t="n"/>
      <c r="LM395" s="759" t="n"/>
      <c r="LN395" s="759" t="n"/>
      <c r="LO395" s="759" t="n"/>
      <c r="LP395" s="759" t="n"/>
      <c r="OG395" s="759" t="n"/>
      <c r="OH395" s="759" t="n"/>
      <c r="OI395" s="759" t="n"/>
      <c r="OJ395" s="759" t="n"/>
      <c r="OK395" s="759" t="n"/>
      <c r="OL395" s="759" t="n"/>
      <c r="OM395" s="759" t="n"/>
      <c r="ON395" s="759" t="n"/>
      <c r="OO395" s="759" t="n"/>
      <c r="OP395" s="759" t="n"/>
      <c r="OQ395" s="759" t="n"/>
      <c r="OR395" s="759" t="n"/>
      <c r="OS395" s="759" t="n"/>
      <c r="OT395" s="759" t="n"/>
      <c r="OU395" s="759" t="n"/>
    </row>
    <row r="396">
      <c r="A396" s="0" t="n">
        <v>62</v>
      </c>
      <c r="B396" s="0" t="n">
        <v>742</v>
      </c>
      <c r="C396" s="0" t="inlineStr">
        <is>
          <t>가</t>
        </is>
      </c>
      <c r="D396" s="0" t="inlineStr">
        <is>
          <t>숙명여대</t>
        </is>
      </c>
      <c r="E396" s="232" t="inlineStr">
        <is>
          <t>글로벌협력전공</t>
        </is>
      </c>
      <c r="F396" s="0" t="inlineStr">
        <is>
          <t>통합</t>
        </is>
      </c>
      <c r="G396" s="0" t="n">
        <v>2</v>
      </c>
      <c r="H396" s="0" t="n">
        <v>910.014</v>
      </c>
      <c r="I396" s="0" t="n">
        <v>907.829</v>
      </c>
      <c r="J396" s="0" t="n">
        <v>905.266</v>
      </c>
      <c r="K396" s="0" t="n">
        <v>899.648</v>
      </c>
      <c r="L396" s="0" t="n">
        <v>891.259</v>
      </c>
      <c r="M396" s="233" t="inlineStr">
        <is>
          <t>표점/만점</t>
        </is>
      </c>
      <c r="N396" s="233" t="inlineStr">
        <is>
          <t>변표/만점</t>
        </is>
      </c>
      <c r="O396" s="3" t="inlineStr">
        <is>
          <t>가329</t>
        </is>
      </c>
      <c r="BM396" s="759" t="n"/>
      <c r="BN396" s="759" t="n"/>
      <c r="BO396" s="759" t="n"/>
      <c r="BP396" s="759" t="n"/>
      <c r="BQ396" s="759" t="n"/>
      <c r="BR396" s="759" t="n"/>
      <c r="BS396" s="759" t="n"/>
      <c r="BT396" s="759" t="n"/>
      <c r="BU396" s="759" t="n"/>
      <c r="BV396" s="759" t="n"/>
      <c r="BW396" s="759" t="n"/>
      <c r="BX396" s="759" t="n"/>
      <c r="BY396" s="759" t="n"/>
      <c r="BZ396" s="759" t="n"/>
      <c r="CA396" s="759" t="n"/>
      <c r="ER396" s="759" t="n"/>
      <c r="ES396" s="759" t="n"/>
      <c r="ET396" s="759" t="n"/>
      <c r="EU396" s="759" t="n"/>
      <c r="EV396" s="759" t="n"/>
      <c r="EW396" s="759" t="n"/>
      <c r="EX396" s="759" t="n"/>
      <c r="EY396" s="759" t="n"/>
      <c r="EZ396" s="759" t="n"/>
      <c r="FA396" s="759" t="n"/>
      <c r="FB396" s="759" t="n"/>
      <c r="FC396" s="759" t="n"/>
      <c r="FD396" s="759" t="n"/>
      <c r="FE396" s="759" t="n"/>
      <c r="FF396" s="759" t="n"/>
      <c r="HW396" s="759" t="n"/>
      <c r="HX396" s="759" t="n"/>
      <c r="HY396" s="759" t="n"/>
      <c r="HZ396" s="759" t="n"/>
      <c r="IA396" s="759" t="n"/>
      <c r="IB396" s="759" t="n"/>
      <c r="IC396" s="759" t="n"/>
      <c r="ID396" s="759" t="n"/>
      <c r="IE396" s="759" t="n"/>
      <c r="IF396" s="759" t="n"/>
      <c r="IG396" s="759" t="n"/>
      <c r="IH396" s="759" t="n"/>
      <c r="II396" s="759" t="n"/>
      <c r="IJ396" s="759" t="n"/>
      <c r="IK396" s="759" t="n"/>
      <c r="LB396" s="759" t="n"/>
      <c r="LC396" s="759" t="n"/>
      <c r="LD396" s="759" t="n"/>
      <c r="LE396" s="759" t="n"/>
      <c r="LF396" s="759" t="n"/>
      <c r="LG396" s="759" t="n"/>
      <c r="LH396" s="759" t="n"/>
      <c r="LI396" s="759" t="n"/>
      <c r="LJ396" s="759" t="n"/>
      <c r="LK396" s="759" t="n"/>
      <c r="LL396" s="759" t="n"/>
      <c r="LM396" s="759" t="n"/>
      <c r="LN396" s="759" t="n"/>
      <c r="LO396" s="759" t="n"/>
      <c r="LP396" s="759" t="n"/>
      <c r="OG396" s="759" t="n"/>
      <c r="OH396" s="759" t="n"/>
      <c r="OI396" s="759" t="n"/>
      <c r="OJ396" s="759" t="n"/>
      <c r="OK396" s="759" t="n"/>
      <c r="OL396" s="759" t="n"/>
      <c r="OM396" s="759" t="n"/>
      <c r="ON396" s="759" t="n"/>
      <c r="OO396" s="759" t="n"/>
      <c r="OP396" s="759" t="n"/>
      <c r="OQ396" s="759" t="n"/>
      <c r="OR396" s="759" t="n"/>
      <c r="OS396" s="759" t="n"/>
      <c r="OT396" s="759" t="n"/>
      <c r="OU396" s="759" t="n"/>
    </row>
    <row r="397">
      <c r="A397" s="0" t="n">
        <v>62</v>
      </c>
      <c r="B397" s="0" t="n">
        <v>747</v>
      </c>
      <c r="C397" s="0" t="inlineStr">
        <is>
          <t>가</t>
        </is>
      </c>
      <c r="D397" s="0" t="inlineStr">
        <is>
          <t>숙명여대</t>
        </is>
      </c>
      <c r="E397" s="232" t="inlineStr">
        <is>
          <t>앙트러프러너십전공</t>
        </is>
      </c>
      <c r="F397" s="0" t="inlineStr">
        <is>
          <t>통합</t>
        </is>
      </c>
      <c r="G397" s="0" t="n">
        <v>2</v>
      </c>
      <c r="H397" s="0" t="n">
        <v>903.564</v>
      </c>
      <c r="I397" s="0" t="n">
        <v>901.862</v>
      </c>
      <c r="J397" s="0" t="n">
        <v>898.217</v>
      </c>
      <c r="K397" s="0" t="n">
        <v>892.514</v>
      </c>
      <c r="L397" s="0" t="n">
        <v>885.213</v>
      </c>
      <c r="M397" s="233" t="inlineStr">
        <is>
          <t>표점/만점</t>
        </is>
      </c>
      <c r="N397" s="233" t="inlineStr">
        <is>
          <t>변표/만점</t>
        </is>
      </c>
      <c r="O397" s="3" t="inlineStr">
        <is>
          <t>가330</t>
        </is>
      </c>
      <c r="BM397" s="759" t="n"/>
      <c r="BN397" s="759" t="n"/>
      <c r="BO397" s="759" t="n"/>
      <c r="BP397" s="759" t="n"/>
      <c r="BQ397" s="759" t="n"/>
      <c r="BR397" s="759" t="n"/>
      <c r="BS397" s="759" t="n"/>
      <c r="BT397" s="759" t="n"/>
      <c r="BU397" s="759" t="n"/>
      <c r="BV397" s="759" t="n"/>
      <c r="BW397" s="759" t="n"/>
      <c r="BX397" s="759" t="n"/>
      <c r="BY397" s="759" t="n"/>
      <c r="BZ397" s="759" t="n"/>
      <c r="CA397" s="759" t="n"/>
      <c r="ER397" s="759" t="n"/>
      <c r="ES397" s="759" t="n"/>
      <c r="ET397" s="759" t="n"/>
      <c r="EU397" s="759" t="n"/>
      <c r="EV397" s="759" t="n"/>
      <c r="EW397" s="759" t="n"/>
      <c r="EX397" s="759" t="n"/>
      <c r="EY397" s="759" t="n"/>
      <c r="EZ397" s="759" t="n"/>
      <c r="FA397" s="759" t="n"/>
      <c r="FB397" s="759" t="n"/>
      <c r="FC397" s="759" t="n"/>
      <c r="FD397" s="759" t="n"/>
      <c r="FE397" s="759" t="n"/>
      <c r="FF397" s="759" t="n"/>
      <c r="HW397" s="759" t="n"/>
      <c r="HX397" s="759" t="n"/>
      <c r="HY397" s="759" t="n"/>
      <c r="HZ397" s="759" t="n"/>
      <c r="IA397" s="759" t="n"/>
      <c r="IB397" s="759" t="n"/>
      <c r="IC397" s="759" t="n"/>
      <c r="ID397" s="759" t="n"/>
      <c r="IE397" s="759" t="n"/>
      <c r="IF397" s="759" t="n"/>
      <c r="IG397" s="759" t="n"/>
      <c r="IH397" s="759" t="n"/>
      <c r="II397" s="759" t="n"/>
      <c r="IJ397" s="759" t="n"/>
      <c r="IK397" s="759" t="n"/>
      <c r="LB397" s="759" t="n"/>
      <c r="LC397" s="759" t="n"/>
      <c r="LD397" s="759" t="n"/>
      <c r="LE397" s="759" t="n"/>
      <c r="LF397" s="759" t="n"/>
      <c r="LG397" s="759" t="n"/>
      <c r="LH397" s="759" t="n"/>
      <c r="LI397" s="759" t="n"/>
      <c r="LJ397" s="759" t="n"/>
      <c r="LK397" s="759" t="n"/>
      <c r="LL397" s="759" t="n"/>
      <c r="LM397" s="759" t="n"/>
      <c r="LN397" s="759" t="n"/>
      <c r="LO397" s="759" t="n"/>
      <c r="LP397" s="759" t="n"/>
      <c r="OG397" s="759" t="n"/>
      <c r="OH397" s="759" t="n"/>
      <c r="OI397" s="759" t="n"/>
      <c r="OJ397" s="759" t="n"/>
      <c r="OK397" s="759" t="n"/>
      <c r="OL397" s="759" t="n"/>
      <c r="OM397" s="759" t="n"/>
      <c r="ON397" s="759" t="n"/>
      <c r="OO397" s="759" t="n"/>
      <c r="OP397" s="759" t="n"/>
      <c r="OQ397" s="759" t="n"/>
      <c r="OR397" s="759" t="n"/>
      <c r="OS397" s="759" t="n"/>
      <c r="OT397" s="759" t="n"/>
      <c r="OU397" s="759" t="n"/>
    </row>
    <row r="398">
      <c r="A398" s="0" t="n">
        <v>62</v>
      </c>
      <c r="B398" s="0" t="n">
        <v>741</v>
      </c>
      <c r="C398" s="0" t="inlineStr">
        <is>
          <t>가</t>
        </is>
      </c>
      <c r="D398" s="0" t="inlineStr">
        <is>
          <t>숙명여대</t>
        </is>
      </c>
      <c r="E398" s="232" t="inlineStr">
        <is>
          <t>의류학과</t>
        </is>
      </c>
      <c r="F398" s="0" t="inlineStr">
        <is>
          <t>통합</t>
        </is>
      </c>
      <c r="G398" s="0" t="n">
        <v>2</v>
      </c>
      <c r="H398" s="0" t="n">
        <v>902.3819999999999</v>
      </c>
      <c r="I398" s="0" t="n">
        <v>899.886</v>
      </c>
      <c r="J398" s="0" t="n">
        <v>897.035</v>
      </c>
      <c r="K398" s="0" t="n">
        <v>891.677</v>
      </c>
      <c r="L398" s="0" t="n">
        <v>885.213</v>
      </c>
      <c r="M398" s="233" t="inlineStr">
        <is>
          <t>표점/만점</t>
        </is>
      </c>
      <c r="N398" s="233" t="inlineStr">
        <is>
          <t>변표/만점</t>
        </is>
      </c>
      <c r="O398" s="3" t="inlineStr">
        <is>
          <t>가331</t>
        </is>
      </c>
      <c r="BM398" s="759" t="n"/>
      <c r="BN398" s="759" t="n"/>
      <c r="BO398" s="759" t="n"/>
      <c r="BP398" s="759" t="n"/>
      <c r="BQ398" s="759" t="n"/>
      <c r="BR398" s="759" t="n"/>
      <c r="BS398" s="759" t="n"/>
      <c r="BT398" s="759" t="n"/>
      <c r="BU398" s="759" t="n"/>
      <c r="BV398" s="759" t="n"/>
      <c r="BW398" s="759" t="n"/>
      <c r="BX398" s="759" t="n"/>
      <c r="BY398" s="759" t="n"/>
      <c r="BZ398" s="759" t="n"/>
      <c r="CA398" s="759" t="n"/>
      <c r="ER398" s="759" t="n"/>
      <c r="ES398" s="759" t="n"/>
      <c r="ET398" s="759" t="n"/>
      <c r="EU398" s="759" t="n"/>
      <c r="EV398" s="759" t="n"/>
      <c r="EW398" s="759" t="n"/>
      <c r="EX398" s="759" t="n"/>
      <c r="EY398" s="759" t="n"/>
      <c r="EZ398" s="759" t="n"/>
      <c r="FA398" s="759" t="n"/>
      <c r="FB398" s="759" t="n"/>
      <c r="FC398" s="759" t="n"/>
      <c r="FD398" s="759" t="n"/>
      <c r="FE398" s="759" t="n"/>
      <c r="FF398" s="759" t="n"/>
      <c r="HW398" s="759" t="n"/>
      <c r="HX398" s="759" t="n"/>
      <c r="HY398" s="759" t="n"/>
      <c r="HZ398" s="759" t="n"/>
      <c r="IA398" s="759" t="n"/>
      <c r="IB398" s="759" t="n"/>
      <c r="IC398" s="759" t="n"/>
      <c r="ID398" s="759" t="n"/>
      <c r="IE398" s="759" t="n"/>
      <c r="IF398" s="759" t="n"/>
      <c r="IG398" s="759" t="n"/>
      <c r="IH398" s="759" t="n"/>
      <c r="II398" s="759" t="n"/>
      <c r="IJ398" s="759" t="n"/>
      <c r="IK398" s="759" t="n"/>
      <c r="LB398" s="759" t="n"/>
      <c r="LC398" s="759" t="n"/>
      <c r="LD398" s="759" t="n"/>
      <c r="LE398" s="759" t="n"/>
      <c r="LF398" s="759" t="n"/>
      <c r="LG398" s="759" t="n"/>
      <c r="LH398" s="759" t="n"/>
      <c r="LI398" s="759" t="n"/>
      <c r="LJ398" s="759" t="n"/>
      <c r="LK398" s="759" t="n"/>
      <c r="LL398" s="759" t="n"/>
      <c r="LM398" s="759" t="n"/>
      <c r="LN398" s="759" t="n"/>
      <c r="LO398" s="759" t="n"/>
      <c r="LP398" s="759" t="n"/>
      <c r="OG398" s="759" t="n"/>
      <c r="OH398" s="759" t="n"/>
      <c r="OI398" s="759" t="n"/>
      <c r="OJ398" s="759" t="n"/>
      <c r="OK398" s="759" t="n"/>
      <c r="OL398" s="759" t="n"/>
      <c r="OM398" s="759" t="n"/>
      <c r="ON398" s="759" t="n"/>
      <c r="OO398" s="759" t="n"/>
      <c r="OP398" s="759" t="n"/>
      <c r="OQ398" s="759" t="n"/>
      <c r="OR398" s="759" t="n"/>
      <c r="OS398" s="759" t="n"/>
      <c r="OT398" s="759" t="n"/>
      <c r="OU398" s="759" t="n"/>
    </row>
    <row r="399">
      <c r="A399" s="0" t="n">
        <v>62</v>
      </c>
      <c r="B399" s="0" t="n">
        <v>758</v>
      </c>
      <c r="C399" s="0" t="inlineStr">
        <is>
          <t>가</t>
        </is>
      </c>
      <c r="D399" s="0" t="inlineStr">
        <is>
          <t>숙명여대</t>
        </is>
      </c>
      <c r="E399" s="232" t="inlineStr">
        <is>
          <t>행정학과</t>
        </is>
      </c>
      <c r="F399" s="0" t="inlineStr">
        <is>
          <t>통합</t>
        </is>
      </c>
      <c r="G399" s="0" t="n">
        <v>2</v>
      </c>
      <c r="H399" s="0" t="n">
        <v>902.241</v>
      </c>
      <c r="I399" s="0" t="n">
        <v>899.648</v>
      </c>
      <c r="J399" s="0" t="n">
        <v>896.894</v>
      </c>
      <c r="K399" s="0" t="n">
        <v>891.079</v>
      </c>
      <c r="L399" s="0" t="n">
        <v>884.174</v>
      </c>
      <c r="M399" s="233" t="inlineStr">
        <is>
          <t>표점/만점</t>
        </is>
      </c>
      <c r="N399" s="233" t="inlineStr">
        <is>
          <t>변표/만점</t>
        </is>
      </c>
      <c r="O399" s="3" t="inlineStr">
        <is>
          <t>가332</t>
        </is>
      </c>
      <c r="BM399" s="759" t="n"/>
      <c r="BN399" s="759" t="n"/>
      <c r="BO399" s="759" t="n"/>
      <c r="BP399" s="759" t="n"/>
      <c r="BQ399" s="759" t="n"/>
      <c r="BR399" s="759" t="n"/>
      <c r="BS399" s="759" t="n"/>
      <c r="BT399" s="759" t="n"/>
      <c r="BU399" s="759" t="n"/>
      <c r="BV399" s="759" t="n"/>
      <c r="BW399" s="759" t="n"/>
      <c r="BX399" s="759" t="n"/>
      <c r="BY399" s="759" t="n"/>
      <c r="BZ399" s="759" t="n"/>
      <c r="CA399" s="759" t="n"/>
      <c r="ER399" s="759" t="n"/>
      <c r="ES399" s="759" t="n"/>
      <c r="ET399" s="759" t="n"/>
      <c r="EU399" s="759" t="n"/>
      <c r="EV399" s="759" t="n"/>
      <c r="EW399" s="759" t="n"/>
      <c r="EX399" s="759" t="n"/>
      <c r="EY399" s="759" t="n"/>
      <c r="EZ399" s="759" t="n"/>
      <c r="FA399" s="759" t="n"/>
      <c r="FB399" s="759" t="n"/>
      <c r="FC399" s="759" t="n"/>
      <c r="FD399" s="759" t="n"/>
      <c r="FE399" s="759" t="n"/>
      <c r="FF399" s="759" t="n"/>
      <c r="HW399" s="759" t="n"/>
      <c r="HX399" s="759" t="n"/>
      <c r="HY399" s="759" t="n"/>
      <c r="HZ399" s="759" t="n"/>
      <c r="IA399" s="759" t="n"/>
      <c r="IB399" s="759" t="n"/>
      <c r="IC399" s="759" t="n"/>
      <c r="ID399" s="759" t="n"/>
      <c r="IE399" s="759" t="n"/>
      <c r="IF399" s="759" t="n"/>
      <c r="IG399" s="759" t="n"/>
      <c r="IH399" s="759" t="n"/>
      <c r="II399" s="759" t="n"/>
      <c r="IJ399" s="759" t="n"/>
      <c r="IK399" s="759" t="n"/>
      <c r="LB399" s="759" t="n"/>
      <c r="LC399" s="759" t="n"/>
      <c r="LD399" s="759" t="n"/>
      <c r="LE399" s="759" t="n"/>
      <c r="LF399" s="759" t="n"/>
      <c r="LG399" s="759" t="n"/>
      <c r="LH399" s="759" t="n"/>
      <c r="LI399" s="759" t="n"/>
      <c r="LJ399" s="759" t="n"/>
      <c r="LK399" s="759" t="n"/>
      <c r="LL399" s="759" t="n"/>
      <c r="LM399" s="759" t="n"/>
      <c r="LN399" s="759" t="n"/>
      <c r="LO399" s="759" t="n"/>
      <c r="LP399" s="759" t="n"/>
      <c r="OG399" s="759" t="n"/>
      <c r="OH399" s="759" t="n"/>
      <c r="OI399" s="759" t="n"/>
      <c r="OJ399" s="759" t="n"/>
      <c r="OK399" s="759" t="n"/>
      <c r="OL399" s="759" t="n"/>
      <c r="OM399" s="759" t="n"/>
      <c r="ON399" s="759" t="n"/>
      <c r="OO399" s="759" t="n"/>
      <c r="OP399" s="759" t="n"/>
      <c r="OQ399" s="759" t="n"/>
      <c r="OR399" s="759" t="n"/>
      <c r="OS399" s="759" t="n"/>
      <c r="OT399" s="759" t="n"/>
      <c r="OU399" s="759" t="n"/>
    </row>
    <row r="400">
      <c r="A400" s="0" t="n">
        <v>62</v>
      </c>
      <c r="B400" s="0" t="n">
        <v>765</v>
      </c>
      <c r="C400" s="0" t="inlineStr">
        <is>
          <t>가</t>
        </is>
      </c>
      <c r="D400" s="0" t="inlineStr">
        <is>
          <t>숙명여대</t>
        </is>
      </c>
      <c r="E400" s="232" t="inlineStr">
        <is>
          <t>정치외교학과</t>
        </is>
      </c>
      <c r="F400" s="0" t="inlineStr">
        <is>
          <t>통합</t>
        </is>
      </c>
      <c r="G400" s="0" t="n">
        <v>2</v>
      </c>
      <c r="H400" s="0" t="n">
        <v>901.862</v>
      </c>
      <c r="I400" s="0" t="n">
        <v>899.468</v>
      </c>
      <c r="J400" s="0" t="n">
        <v>896.1180000000001</v>
      </c>
      <c r="K400" s="0" t="n">
        <v>890.3150000000001</v>
      </c>
      <c r="L400" s="0" t="n">
        <v>883.897</v>
      </c>
      <c r="M400" s="233" t="inlineStr">
        <is>
          <t>표점/만점</t>
        </is>
      </c>
      <c r="N400" s="233" t="inlineStr">
        <is>
          <t>변표/만점</t>
        </is>
      </c>
      <c r="O400" s="3" t="inlineStr">
        <is>
          <t>가333</t>
        </is>
      </c>
      <c r="BM400" s="759" t="n"/>
      <c r="BN400" s="759" t="n"/>
      <c r="BO400" s="759" t="n"/>
      <c r="BP400" s="759" t="n"/>
      <c r="BQ400" s="759" t="n"/>
      <c r="BR400" s="759" t="n"/>
      <c r="BS400" s="759" t="n"/>
      <c r="BT400" s="759" t="n"/>
      <c r="BU400" s="759" t="n"/>
      <c r="BV400" s="759" t="n"/>
      <c r="BW400" s="759" t="n"/>
      <c r="BX400" s="759" t="n"/>
      <c r="BY400" s="759" t="n"/>
      <c r="BZ400" s="759" t="n"/>
      <c r="CA400" s="759" t="n"/>
      <c r="ER400" s="759" t="n"/>
      <c r="ES400" s="759" t="n"/>
      <c r="ET400" s="759" t="n"/>
      <c r="EU400" s="759" t="n"/>
      <c r="EV400" s="759" t="n"/>
      <c r="EW400" s="759" t="n"/>
      <c r="EX400" s="759" t="n"/>
      <c r="EY400" s="759" t="n"/>
      <c r="EZ400" s="759" t="n"/>
      <c r="FA400" s="759" t="n"/>
      <c r="FB400" s="759" t="n"/>
      <c r="FC400" s="759" t="n"/>
      <c r="FD400" s="759" t="n"/>
      <c r="FE400" s="759" t="n"/>
      <c r="FF400" s="759" t="n"/>
      <c r="HW400" s="759" t="n"/>
      <c r="HX400" s="759" t="n"/>
      <c r="HY400" s="759" t="n"/>
      <c r="HZ400" s="759" t="n"/>
      <c r="IA400" s="759" t="n"/>
      <c r="IB400" s="759" t="n"/>
      <c r="IC400" s="759" t="n"/>
      <c r="ID400" s="759" t="n"/>
      <c r="IE400" s="759" t="n"/>
      <c r="IF400" s="759" t="n"/>
      <c r="IG400" s="759" t="n"/>
      <c r="IH400" s="759" t="n"/>
      <c r="II400" s="759" t="n"/>
      <c r="IJ400" s="759" t="n"/>
      <c r="IK400" s="759" t="n"/>
      <c r="LB400" s="759" t="n"/>
      <c r="LC400" s="759" t="n"/>
      <c r="LD400" s="759" t="n"/>
      <c r="LE400" s="759" t="n"/>
      <c r="LF400" s="759" t="n"/>
      <c r="LG400" s="759" t="n"/>
      <c r="LH400" s="759" t="n"/>
      <c r="LI400" s="759" t="n"/>
      <c r="LJ400" s="759" t="n"/>
      <c r="LK400" s="759" t="n"/>
      <c r="LL400" s="759" t="n"/>
      <c r="LM400" s="759" t="n"/>
      <c r="LN400" s="759" t="n"/>
      <c r="LO400" s="759" t="n"/>
      <c r="LP400" s="759" t="n"/>
      <c r="OG400" s="759" t="n"/>
      <c r="OH400" s="759" t="n"/>
      <c r="OI400" s="759" t="n"/>
      <c r="OJ400" s="759" t="n"/>
      <c r="OK400" s="759" t="n"/>
      <c r="OL400" s="759" t="n"/>
      <c r="OM400" s="759" t="n"/>
      <c r="ON400" s="759" t="n"/>
      <c r="OO400" s="759" t="n"/>
      <c r="OP400" s="759" t="n"/>
      <c r="OQ400" s="759" t="n"/>
      <c r="OR400" s="759" t="n"/>
      <c r="OS400" s="759" t="n"/>
      <c r="OT400" s="759" t="n"/>
      <c r="OU400" s="759" t="n"/>
    </row>
    <row r="401">
      <c r="A401" s="0" t="n">
        <v>62</v>
      </c>
      <c r="B401" s="0" t="n">
        <v>744</v>
      </c>
      <c r="C401" s="0" t="inlineStr">
        <is>
          <t>가</t>
        </is>
      </c>
      <c r="D401" s="0" t="inlineStr">
        <is>
          <t>숙명여대</t>
        </is>
      </c>
      <c r="E401" s="232" t="inlineStr">
        <is>
          <t>소비자경제학과</t>
        </is>
      </c>
      <c r="F401" s="0" t="inlineStr">
        <is>
          <t>통합</t>
        </is>
      </c>
      <c r="G401" s="0" t="n">
        <v>2</v>
      </c>
      <c r="H401" s="0" t="n">
        <v>901.862</v>
      </c>
      <c r="I401" s="0" t="n">
        <v>899.468</v>
      </c>
      <c r="J401" s="0" t="n">
        <v>895.938</v>
      </c>
      <c r="K401" s="0" t="n">
        <v>890.077</v>
      </c>
      <c r="L401" s="0" t="n">
        <v>883.659</v>
      </c>
      <c r="M401" s="233" t="inlineStr">
        <is>
          <t>표점/만점</t>
        </is>
      </c>
      <c r="N401" s="233" t="inlineStr">
        <is>
          <t>변표/만점</t>
        </is>
      </c>
      <c r="O401" s="3" t="inlineStr">
        <is>
          <t>가334</t>
        </is>
      </c>
      <c r="BM401" s="759" t="n"/>
      <c r="BN401" s="759" t="n"/>
      <c r="BO401" s="759" t="n"/>
      <c r="BP401" s="759" t="n"/>
      <c r="BQ401" s="759" t="n"/>
      <c r="BR401" s="759" t="n"/>
      <c r="BS401" s="759" t="n"/>
      <c r="BT401" s="759" t="n"/>
      <c r="BU401" s="759" t="n"/>
      <c r="BV401" s="759" t="n"/>
      <c r="BW401" s="759" t="n"/>
      <c r="BX401" s="759" t="n"/>
      <c r="BY401" s="759" t="n"/>
      <c r="BZ401" s="759" t="n"/>
      <c r="CA401" s="759" t="n"/>
      <c r="ER401" s="759" t="n"/>
      <c r="ES401" s="759" t="n"/>
      <c r="ET401" s="759" t="n"/>
      <c r="EU401" s="759" t="n"/>
      <c r="EV401" s="759" t="n"/>
      <c r="EW401" s="759" t="n"/>
      <c r="EX401" s="759" t="n"/>
      <c r="EY401" s="759" t="n"/>
      <c r="EZ401" s="759" t="n"/>
      <c r="FA401" s="759" t="n"/>
      <c r="FB401" s="759" t="n"/>
      <c r="FC401" s="759" t="n"/>
      <c r="FD401" s="759" t="n"/>
      <c r="FE401" s="759" t="n"/>
      <c r="FF401" s="759" t="n"/>
      <c r="HW401" s="759" t="n"/>
      <c r="HX401" s="759" t="n"/>
      <c r="HY401" s="759" t="n"/>
      <c r="HZ401" s="759" t="n"/>
      <c r="IA401" s="759" t="n"/>
      <c r="IB401" s="759" t="n"/>
      <c r="IC401" s="759" t="n"/>
      <c r="ID401" s="759" t="n"/>
      <c r="IE401" s="759" t="n"/>
      <c r="IF401" s="759" t="n"/>
      <c r="IG401" s="759" t="n"/>
      <c r="IH401" s="759" t="n"/>
      <c r="II401" s="759" t="n"/>
      <c r="IJ401" s="759" t="n"/>
      <c r="IK401" s="759" t="n"/>
      <c r="LB401" s="759" t="n"/>
      <c r="LC401" s="759" t="n"/>
      <c r="LD401" s="759" t="n"/>
      <c r="LE401" s="759" t="n"/>
      <c r="LF401" s="759" t="n"/>
      <c r="LG401" s="759" t="n"/>
      <c r="LH401" s="759" t="n"/>
      <c r="LI401" s="759" t="n"/>
      <c r="LJ401" s="759" t="n"/>
      <c r="LK401" s="759" t="n"/>
      <c r="LL401" s="759" t="n"/>
      <c r="LM401" s="759" t="n"/>
      <c r="LN401" s="759" t="n"/>
      <c r="LO401" s="759" t="n"/>
      <c r="LP401" s="759" t="n"/>
      <c r="OG401" s="759" t="n"/>
      <c r="OH401" s="759" t="n"/>
      <c r="OI401" s="759" t="n"/>
      <c r="OJ401" s="759" t="n"/>
      <c r="OK401" s="759" t="n"/>
      <c r="OL401" s="759" t="n"/>
      <c r="OM401" s="759" t="n"/>
      <c r="ON401" s="759" t="n"/>
      <c r="OO401" s="759" t="n"/>
      <c r="OP401" s="759" t="n"/>
      <c r="OQ401" s="759" t="n"/>
      <c r="OR401" s="759" t="n"/>
      <c r="OS401" s="759" t="n"/>
      <c r="OT401" s="759" t="n"/>
      <c r="OU401" s="759" t="n"/>
    </row>
    <row r="402">
      <c r="A402" s="0" t="n">
        <v>62</v>
      </c>
      <c r="B402" s="0" t="n">
        <v>749</v>
      </c>
      <c r="C402" s="0" t="inlineStr">
        <is>
          <t>가</t>
        </is>
      </c>
      <c r="D402" s="0" t="inlineStr">
        <is>
          <t>숙명여대</t>
        </is>
      </c>
      <c r="E402" s="232" t="inlineStr">
        <is>
          <t>교육학부</t>
        </is>
      </c>
      <c r="F402" s="0" t="inlineStr">
        <is>
          <t>통합</t>
        </is>
      </c>
      <c r="G402" s="0" t="n">
        <v>2</v>
      </c>
      <c r="H402" s="0" t="n">
        <v>900.5650000000001</v>
      </c>
      <c r="I402" s="0" t="n">
        <v>898.455</v>
      </c>
      <c r="J402" s="0" t="n">
        <v>895.034</v>
      </c>
      <c r="K402" s="0" t="n">
        <v>889.16</v>
      </c>
      <c r="L402" s="0" t="n">
        <v>882.873</v>
      </c>
      <c r="M402" s="233" t="inlineStr">
        <is>
          <t>표점/만점</t>
        </is>
      </c>
      <c r="N402" s="233" t="inlineStr">
        <is>
          <t>변표/만점</t>
        </is>
      </c>
      <c r="O402" s="3" t="inlineStr">
        <is>
          <t>가335</t>
        </is>
      </c>
      <c r="BM402" s="759" t="n"/>
      <c r="BN402" s="759" t="n"/>
      <c r="BO402" s="759" t="n"/>
      <c r="BP402" s="759" t="n"/>
      <c r="BQ402" s="759" t="n"/>
      <c r="BR402" s="759" t="n"/>
      <c r="BS402" s="759" t="n"/>
      <c r="BT402" s="759" t="n"/>
      <c r="BU402" s="759" t="n"/>
      <c r="BV402" s="759" t="n"/>
      <c r="BW402" s="759" t="n"/>
      <c r="BX402" s="759" t="n"/>
      <c r="BY402" s="759" t="n"/>
      <c r="BZ402" s="759" t="n"/>
      <c r="CA402" s="759" t="n"/>
      <c r="ER402" s="759" t="n"/>
      <c r="ES402" s="759" t="n"/>
      <c r="ET402" s="759" t="n"/>
      <c r="EU402" s="759" t="n"/>
      <c r="EV402" s="759" t="n"/>
      <c r="EW402" s="759" t="n"/>
      <c r="EX402" s="759" t="n"/>
      <c r="EY402" s="759" t="n"/>
      <c r="EZ402" s="759" t="n"/>
      <c r="FA402" s="759" t="n"/>
      <c r="FB402" s="759" t="n"/>
      <c r="FC402" s="759" t="n"/>
      <c r="FD402" s="759" t="n"/>
      <c r="FE402" s="759" t="n"/>
      <c r="FF402" s="759" t="n"/>
      <c r="HW402" s="759" t="n"/>
      <c r="HX402" s="759" t="n"/>
      <c r="HY402" s="759" t="n"/>
      <c r="HZ402" s="759" t="n"/>
      <c r="IA402" s="759" t="n"/>
      <c r="IB402" s="759" t="n"/>
      <c r="IC402" s="759" t="n"/>
      <c r="ID402" s="759" t="n"/>
      <c r="IE402" s="759" t="n"/>
      <c r="IF402" s="759" t="n"/>
      <c r="IG402" s="759" t="n"/>
      <c r="IH402" s="759" t="n"/>
      <c r="II402" s="759" t="n"/>
      <c r="IJ402" s="759" t="n"/>
      <c r="IK402" s="759" t="n"/>
      <c r="LB402" s="759" t="n"/>
      <c r="LC402" s="759" t="n"/>
      <c r="LD402" s="759" t="n"/>
      <c r="LE402" s="759" t="n"/>
      <c r="LF402" s="759" t="n"/>
      <c r="LG402" s="759" t="n"/>
      <c r="LH402" s="759" t="n"/>
      <c r="LI402" s="759" t="n"/>
      <c r="LJ402" s="759" t="n"/>
      <c r="LK402" s="759" t="n"/>
      <c r="LL402" s="759" t="n"/>
      <c r="LM402" s="759" t="n"/>
      <c r="LN402" s="759" t="n"/>
      <c r="LO402" s="759" t="n"/>
      <c r="LP402" s="759" t="n"/>
      <c r="OG402" s="759" t="n"/>
      <c r="OH402" s="759" t="n"/>
      <c r="OI402" s="759" t="n"/>
      <c r="OJ402" s="759" t="n"/>
      <c r="OK402" s="759" t="n"/>
      <c r="OL402" s="759" t="n"/>
      <c r="OM402" s="759" t="n"/>
      <c r="ON402" s="759" t="n"/>
      <c r="OO402" s="759" t="n"/>
      <c r="OP402" s="759" t="n"/>
      <c r="OQ402" s="759" t="n"/>
      <c r="OR402" s="759" t="n"/>
      <c r="OS402" s="759" t="n"/>
      <c r="OT402" s="759" t="n"/>
      <c r="OU402" s="759" t="n"/>
    </row>
    <row r="403">
      <c r="A403" s="0" t="n">
        <v>62</v>
      </c>
      <c r="B403" s="0" t="n">
        <v>750</v>
      </c>
      <c r="C403" s="0" t="inlineStr">
        <is>
          <t>가</t>
        </is>
      </c>
      <c r="D403" s="0" t="inlineStr">
        <is>
          <t>숙명여대</t>
        </is>
      </c>
      <c r="E403" s="232" t="inlineStr">
        <is>
          <t>법학부</t>
        </is>
      </c>
      <c r="F403" s="0" t="inlineStr">
        <is>
          <t>통합</t>
        </is>
      </c>
      <c r="G403" s="0" t="n">
        <v>2</v>
      </c>
      <c r="H403" s="0" t="n">
        <v>900.802</v>
      </c>
      <c r="I403" s="0" t="n">
        <v>898.455</v>
      </c>
      <c r="J403" s="0" t="n">
        <v>894.417</v>
      </c>
      <c r="K403" s="0" t="n">
        <v>888.8390000000001</v>
      </c>
      <c r="L403" s="0" t="n">
        <v>881.774</v>
      </c>
      <c r="M403" s="233" t="inlineStr">
        <is>
          <t>표점/만점</t>
        </is>
      </c>
      <c r="N403" s="233" t="inlineStr">
        <is>
          <t>변표/만점</t>
        </is>
      </c>
      <c r="O403" s="3" t="inlineStr">
        <is>
          <t>가336</t>
        </is>
      </c>
      <c r="BM403" s="759" t="n"/>
      <c r="BN403" s="759" t="n"/>
      <c r="BO403" s="759" t="n"/>
      <c r="BP403" s="759" t="n"/>
      <c r="BQ403" s="759" t="n"/>
      <c r="BR403" s="759" t="n"/>
      <c r="BS403" s="759" t="n"/>
      <c r="BT403" s="759" t="n"/>
      <c r="BU403" s="759" t="n"/>
      <c r="BV403" s="759" t="n"/>
      <c r="BW403" s="759" t="n"/>
      <c r="BX403" s="759" t="n"/>
      <c r="BY403" s="759" t="n"/>
      <c r="BZ403" s="759" t="n"/>
      <c r="CA403" s="759" t="n"/>
      <c r="ER403" s="759" t="n"/>
      <c r="ES403" s="759" t="n"/>
      <c r="ET403" s="759" t="n"/>
      <c r="EU403" s="759" t="n"/>
      <c r="EV403" s="759" t="n"/>
      <c r="EW403" s="759" t="n"/>
      <c r="EX403" s="759" t="n"/>
      <c r="EY403" s="759" t="n"/>
      <c r="EZ403" s="759" t="n"/>
      <c r="FA403" s="759" t="n"/>
      <c r="FB403" s="759" t="n"/>
      <c r="FC403" s="759" t="n"/>
      <c r="FD403" s="759" t="n"/>
      <c r="FE403" s="759" t="n"/>
      <c r="FF403" s="759" t="n"/>
      <c r="HW403" s="759" t="n"/>
      <c r="HX403" s="759" t="n"/>
      <c r="HY403" s="759" t="n"/>
      <c r="HZ403" s="759" t="n"/>
      <c r="IA403" s="759" t="n"/>
      <c r="IB403" s="759" t="n"/>
      <c r="IC403" s="759" t="n"/>
      <c r="ID403" s="759" t="n"/>
      <c r="IE403" s="759" t="n"/>
      <c r="IF403" s="759" t="n"/>
      <c r="IG403" s="759" t="n"/>
      <c r="IH403" s="759" t="n"/>
      <c r="II403" s="759" t="n"/>
      <c r="IJ403" s="759" t="n"/>
      <c r="IK403" s="759" t="n"/>
      <c r="LB403" s="759" t="n"/>
      <c r="LC403" s="759" t="n"/>
      <c r="LD403" s="759" t="n"/>
      <c r="LE403" s="759" t="n"/>
      <c r="LF403" s="759" t="n"/>
      <c r="LG403" s="759" t="n"/>
      <c r="LH403" s="759" t="n"/>
      <c r="LI403" s="759" t="n"/>
      <c r="LJ403" s="759" t="n"/>
      <c r="LK403" s="759" t="n"/>
      <c r="LL403" s="759" t="n"/>
      <c r="LM403" s="759" t="n"/>
      <c r="LN403" s="759" t="n"/>
      <c r="LO403" s="759" t="n"/>
      <c r="LP403" s="759" t="n"/>
      <c r="OG403" s="759" t="n"/>
      <c r="OH403" s="759" t="n"/>
      <c r="OI403" s="759" t="n"/>
      <c r="OJ403" s="759" t="n"/>
      <c r="OK403" s="759" t="n"/>
      <c r="OL403" s="759" t="n"/>
      <c r="OM403" s="759" t="n"/>
      <c r="ON403" s="759" t="n"/>
      <c r="OO403" s="759" t="n"/>
      <c r="OP403" s="759" t="n"/>
      <c r="OQ403" s="759" t="n"/>
      <c r="OR403" s="759" t="n"/>
      <c r="OS403" s="759" t="n"/>
      <c r="OT403" s="759" t="n"/>
      <c r="OU403" s="759" t="n"/>
    </row>
    <row r="404">
      <c r="A404" s="0" t="n">
        <v>62</v>
      </c>
      <c r="B404" s="0" t="n">
        <v>760</v>
      </c>
      <c r="C404" s="0" t="inlineStr">
        <is>
          <t>가</t>
        </is>
      </c>
      <c r="D404" s="0" t="inlineStr">
        <is>
          <t>숙명여대</t>
        </is>
      </c>
      <c r="E404" s="232" t="inlineStr">
        <is>
          <t>한국어문학부</t>
        </is>
      </c>
      <c r="F404" s="0" t="inlineStr">
        <is>
          <t>통합</t>
        </is>
      </c>
      <c r="G404" s="0" t="n">
        <v>2</v>
      </c>
      <c r="H404" s="0" t="n">
        <v>899.648</v>
      </c>
      <c r="I404" s="0" t="n">
        <v>897.398</v>
      </c>
      <c r="J404" s="0" t="n">
        <v>894.237</v>
      </c>
      <c r="K404" s="0" t="n">
        <v>888.491</v>
      </c>
      <c r="L404" s="0" t="n">
        <v>881.774</v>
      </c>
      <c r="M404" s="233" t="inlineStr">
        <is>
          <t>표점/만점</t>
        </is>
      </c>
      <c r="N404" s="233" t="inlineStr">
        <is>
          <t>변표/만점</t>
        </is>
      </c>
      <c r="O404" s="3" t="inlineStr">
        <is>
          <t>가337</t>
        </is>
      </c>
      <c r="BM404" s="759" t="n"/>
      <c r="BN404" s="759" t="n"/>
      <c r="BO404" s="759" t="n"/>
      <c r="BP404" s="759" t="n"/>
      <c r="BQ404" s="759" t="n"/>
      <c r="BR404" s="759" t="n"/>
      <c r="BS404" s="759" t="n"/>
      <c r="BT404" s="759" t="n"/>
      <c r="BU404" s="759" t="n"/>
      <c r="BV404" s="759" t="n"/>
      <c r="BW404" s="759" t="n"/>
      <c r="BX404" s="759" t="n"/>
      <c r="BY404" s="759" t="n"/>
      <c r="BZ404" s="759" t="n"/>
      <c r="CA404" s="759" t="n"/>
      <c r="ER404" s="759" t="n"/>
      <c r="ES404" s="759" t="n"/>
      <c r="ET404" s="759" t="n"/>
      <c r="EU404" s="759" t="n"/>
      <c r="EV404" s="759" t="n"/>
      <c r="EW404" s="759" t="n"/>
      <c r="EX404" s="759" t="n"/>
      <c r="EY404" s="759" t="n"/>
      <c r="EZ404" s="759" t="n"/>
      <c r="FA404" s="759" t="n"/>
      <c r="FB404" s="759" t="n"/>
      <c r="FC404" s="759" t="n"/>
      <c r="FD404" s="759" t="n"/>
      <c r="FE404" s="759" t="n"/>
      <c r="FF404" s="759" t="n"/>
      <c r="HW404" s="759" t="n"/>
      <c r="HX404" s="759" t="n"/>
      <c r="HY404" s="759" t="n"/>
      <c r="HZ404" s="759" t="n"/>
      <c r="IA404" s="759" t="n"/>
      <c r="IB404" s="759" t="n"/>
      <c r="IC404" s="759" t="n"/>
      <c r="ID404" s="759" t="n"/>
      <c r="IE404" s="759" t="n"/>
      <c r="IF404" s="759" t="n"/>
      <c r="IG404" s="759" t="n"/>
      <c r="IH404" s="759" t="n"/>
      <c r="II404" s="759" t="n"/>
      <c r="IJ404" s="759" t="n"/>
      <c r="IK404" s="759" t="n"/>
      <c r="LB404" s="759" t="n"/>
      <c r="LC404" s="759" t="n"/>
      <c r="LD404" s="759" t="n"/>
      <c r="LE404" s="759" t="n"/>
      <c r="LF404" s="759" t="n"/>
      <c r="LG404" s="759" t="n"/>
      <c r="LH404" s="759" t="n"/>
      <c r="LI404" s="759" t="n"/>
      <c r="LJ404" s="759" t="n"/>
      <c r="LK404" s="759" t="n"/>
      <c r="LL404" s="759" t="n"/>
      <c r="LM404" s="759" t="n"/>
      <c r="LN404" s="759" t="n"/>
      <c r="LO404" s="759" t="n"/>
      <c r="LP404" s="759" t="n"/>
      <c r="OG404" s="759" t="n"/>
      <c r="OH404" s="759" t="n"/>
      <c r="OI404" s="759" t="n"/>
      <c r="OJ404" s="759" t="n"/>
      <c r="OK404" s="759" t="n"/>
      <c r="OL404" s="759" t="n"/>
      <c r="OM404" s="759" t="n"/>
      <c r="ON404" s="759" t="n"/>
      <c r="OO404" s="759" t="n"/>
      <c r="OP404" s="759" t="n"/>
      <c r="OQ404" s="759" t="n"/>
      <c r="OR404" s="759" t="n"/>
      <c r="OS404" s="759" t="n"/>
      <c r="OT404" s="759" t="n"/>
      <c r="OU404" s="759" t="n"/>
    </row>
    <row r="405">
      <c r="A405" s="0" t="n">
        <v>62</v>
      </c>
      <c r="B405" s="0" t="n">
        <v>752</v>
      </c>
      <c r="C405" s="0" t="inlineStr">
        <is>
          <t>가</t>
        </is>
      </c>
      <c r="D405" s="0" t="inlineStr">
        <is>
          <t>숙명여대</t>
        </is>
      </c>
      <c r="E405" s="232" t="inlineStr">
        <is>
          <t>문화관광학전공</t>
        </is>
      </c>
      <c r="F405" s="0" t="inlineStr">
        <is>
          <t>통합</t>
        </is>
      </c>
      <c r="G405" s="0" t="n">
        <v>2</v>
      </c>
      <c r="H405" s="0" t="n">
        <v>899.886</v>
      </c>
      <c r="I405" s="0" t="n">
        <v>897.538</v>
      </c>
      <c r="J405" s="0" t="n">
        <v>893.8579999999999</v>
      </c>
      <c r="K405" s="0" t="n">
        <v>888.35</v>
      </c>
      <c r="L405" s="0" t="n">
        <v>881.395</v>
      </c>
      <c r="M405" s="233" t="inlineStr">
        <is>
          <t>표점/만점</t>
        </is>
      </c>
      <c r="N405" s="233" t="inlineStr">
        <is>
          <t>변표/만점</t>
        </is>
      </c>
      <c r="O405" s="3" t="inlineStr">
        <is>
          <t>가338</t>
        </is>
      </c>
      <c r="BM405" s="759" t="n"/>
      <c r="BN405" s="759" t="n"/>
      <c r="BO405" s="759" t="n"/>
      <c r="BP405" s="759" t="n"/>
      <c r="BQ405" s="759" t="n"/>
      <c r="BR405" s="759" t="n"/>
      <c r="BS405" s="759" t="n"/>
      <c r="BT405" s="759" t="n"/>
      <c r="BU405" s="759" t="n"/>
      <c r="BV405" s="759" t="n"/>
      <c r="BW405" s="759" t="n"/>
      <c r="BX405" s="759" t="n"/>
      <c r="BY405" s="759" t="n"/>
      <c r="BZ405" s="759" t="n"/>
      <c r="CA405" s="759" t="n"/>
      <c r="ER405" s="759" t="n"/>
      <c r="ES405" s="759" t="n"/>
      <c r="ET405" s="759" t="n"/>
      <c r="EU405" s="759" t="n"/>
      <c r="EV405" s="759" t="n"/>
      <c r="EW405" s="759" t="n"/>
      <c r="EX405" s="759" t="n"/>
      <c r="EY405" s="759" t="n"/>
      <c r="EZ405" s="759" t="n"/>
      <c r="FA405" s="759" t="n"/>
      <c r="FB405" s="759" t="n"/>
      <c r="FC405" s="759" t="n"/>
      <c r="FD405" s="759" t="n"/>
      <c r="FE405" s="759" t="n"/>
      <c r="FF405" s="759" t="n"/>
      <c r="HW405" s="759" t="n"/>
      <c r="HX405" s="759" t="n"/>
      <c r="HY405" s="759" t="n"/>
      <c r="HZ405" s="759" t="n"/>
      <c r="IA405" s="759" t="n"/>
      <c r="IB405" s="759" t="n"/>
      <c r="IC405" s="759" t="n"/>
      <c r="ID405" s="759" t="n"/>
      <c r="IE405" s="759" t="n"/>
      <c r="IF405" s="759" t="n"/>
      <c r="IG405" s="759" t="n"/>
      <c r="IH405" s="759" t="n"/>
      <c r="II405" s="759" t="n"/>
      <c r="IJ405" s="759" t="n"/>
      <c r="IK405" s="759" t="n"/>
      <c r="LB405" s="759" t="n"/>
      <c r="LC405" s="759" t="n"/>
      <c r="LD405" s="759" t="n"/>
      <c r="LE405" s="759" t="n"/>
      <c r="LF405" s="759" t="n"/>
      <c r="LG405" s="759" t="n"/>
      <c r="LH405" s="759" t="n"/>
      <c r="LI405" s="759" t="n"/>
      <c r="LJ405" s="759" t="n"/>
      <c r="LK405" s="759" t="n"/>
      <c r="LL405" s="759" t="n"/>
      <c r="LM405" s="759" t="n"/>
      <c r="LN405" s="759" t="n"/>
      <c r="LO405" s="759" t="n"/>
      <c r="LP405" s="759" t="n"/>
      <c r="OG405" s="759" t="n"/>
      <c r="OH405" s="759" t="n"/>
      <c r="OI405" s="759" t="n"/>
      <c r="OJ405" s="759" t="n"/>
      <c r="OK405" s="759" t="n"/>
      <c r="OL405" s="759" t="n"/>
      <c r="OM405" s="759" t="n"/>
      <c r="ON405" s="759" t="n"/>
      <c r="OO405" s="759" t="n"/>
      <c r="OP405" s="759" t="n"/>
      <c r="OQ405" s="759" t="n"/>
      <c r="OR405" s="759" t="n"/>
      <c r="OS405" s="759" t="n"/>
      <c r="OT405" s="759" t="n"/>
      <c r="OU405" s="759" t="n"/>
    </row>
    <row r="406">
      <c r="A406" s="0" t="n">
        <v>62</v>
      </c>
      <c r="B406" s="0" t="n">
        <v>766</v>
      </c>
      <c r="C406" s="0" t="inlineStr">
        <is>
          <t>가</t>
        </is>
      </c>
      <c r="D406" s="0" t="inlineStr">
        <is>
          <t>숙명여대</t>
        </is>
      </c>
      <c r="E406" s="232" t="inlineStr">
        <is>
          <t>가족자원경영학과</t>
        </is>
      </c>
      <c r="F406" s="0" t="inlineStr">
        <is>
          <t>통합</t>
        </is>
      </c>
      <c r="G406" s="0" t="n">
        <v>2</v>
      </c>
      <c r="H406" s="0" t="n">
        <v>898.9930000000001</v>
      </c>
      <c r="I406" s="0" t="n">
        <v>897.035</v>
      </c>
      <c r="J406" s="0" t="n">
        <v>893.8579999999999</v>
      </c>
      <c r="K406" s="0" t="n">
        <v>888.35</v>
      </c>
      <c r="L406" s="0" t="n">
        <v>880.49</v>
      </c>
      <c r="M406" s="233" t="inlineStr">
        <is>
          <t>표점/만점</t>
        </is>
      </c>
      <c r="N406" s="233" t="inlineStr">
        <is>
          <t>변표/만점</t>
        </is>
      </c>
      <c r="O406" s="3" t="inlineStr">
        <is>
          <t>가339</t>
        </is>
      </c>
      <c r="BM406" s="759" t="n"/>
      <c r="BN406" s="759" t="n"/>
      <c r="BO406" s="759" t="n"/>
      <c r="BP406" s="759" t="n"/>
      <c r="BQ406" s="759" t="n"/>
      <c r="BR406" s="759" t="n"/>
      <c r="BS406" s="759" t="n"/>
      <c r="BT406" s="759" t="n"/>
      <c r="BU406" s="759" t="n"/>
      <c r="BV406" s="759" t="n"/>
      <c r="BW406" s="759" t="n"/>
      <c r="BX406" s="759" t="n"/>
      <c r="BY406" s="759" t="n"/>
      <c r="BZ406" s="759" t="n"/>
      <c r="CA406" s="759" t="n"/>
      <c r="ER406" s="759" t="n"/>
      <c r="ES406" s="759" t="n"/>
      <c r="ET406" s="759" t="n"/>
      <c r="EU406" s="759" t="n"/>
      <c r="EV406" s="759" t="n"/>
      <c r="EW406" s="759" t="n"/>
      <c r="EX406" s="759" t="n"/>
      <c r="EY406" s="759" t="n"/>
      <c r="EZ406" s="759" t="n"/>
      <c r="FA406" s="759" t="n"/>
      <c r="FB406" s="759" t="n"/>
      <c r="FC406" s="759" t="n"/>
      <c r="FD406" s="759" t="n"/>
      <c r="FE406" s="759" t="n"/>
      <c r="FF406" s="759" t="n"/>
      <c r="HW406" s="759" t="n"/>
      <c r="HX406" s="759" t="n"/>
      <c r="HY406" s="759" t="n"/>
      <c r="HZ406" s="759" t="n"/>
      <c r="IA406" s="759" t="n"/>
      <c r="IB406" s="759" t="n"/>
      <c r="IC406" s="759" t="n"/>
      <c r="ID406" s="759" t="n"/>
      <c r="IE406" s="759" t="n"/>
      <c r="IF406" s="759" t="n"/>
      <c r="IG406" s="759" t="n"/>
      <c r="IH406" s="759" t="n"/>
      <c r="II406" s="759" t="n"/>
      <c r="IJ406" s="759" t="n"/>
      <c r="IK406" s="759" t="n"/>
      <c r="LB406" s="759" t="n"/>
      <c r="LC406" s="759" t="n"/>
      <c r="LD406" s="759" t="n"/>
      <c r="LE406" s="759" t="n"/>
      <c r="LF406" s="759" t="n"/>
      <c r="LG406" s="759" t="n"/>
      <c r="LH406" s="759" t="n"/>
      <c r="LI406" s="759" t="n"/>
      <c r="LJ406" s="759" t="n"/>
      <c r="LK406" s="759" t="n"/>
      <c r="LL406" s="759" t="n"/>
      <c r="LM406" s="759" t="n"/>
      <c r="LN406" s="759" t="n"/>
      <c r="LO406" s="759" t="n"/>
      <c r="LP406" s="759" t="n"/>
      <c r="OG406" s="759" t="n"/>
      <c r="OH406" s="759" t="n"/>
      <c r="OI406" s="759" t="n"/>
      <c r="OJ406" s="759" t="n"/>
      <c r="OK406" s="759" t="n"/>
      <c r="OL406" s="759" t="n"/>
      <c r="OM406" s="759" t="n"/>
      <c r="ON406" s="759" t="n"/>
      <c r="OO406" s="759" t="n"/>
      <c r="OP406" s="759" t="n"/>
      <c r="OQ406" s="759" t="n"/>
      <c r="OR406" s="759" t="n"/>
      <c r="OS406" s="759" t="n"/>
      <c r="OT406" s="759" t="n"/>
      <c r="OU406" s="759" t="n"/>
    </row>
    <row r="407">
      <c r="A407" s="0" t="n">
        <v>62</v>
      </c>
      <c r="B407" s="0" t="n">
        <v>757</v>
      </c>
      <c r="C407" s="0" t="inlineStr">
        <is>
          <t>가</t>
        </is>
      </c>
      <c r="D407" s="0" t="inlineStr">
        <is>
          <t>숙명여대</t>
        </is>
      </c>
      <c r="E407" s="232" t="inlineStr">
        <is>
          <t>역사문화학과</t>
        </is>
      </c>
      <c r="F407" s="0" t="inlineStr">
        <is>
          <t>통합</t>
        </is>
      </c>
      <c r="G407" s="0" t="n">
        <v>2</v>
      </c>
      <c r="H407" s="0" t="n">
        <v>899.648</v>
      </c>
      <c r="I407" s="0" t="n">
        <v>897.035</v>
      </c>
      <c r="J407" s="0" t="n">
        <v>893.678</v>
      </c>
      <c r="K407" s="0" t="n">
        <v>888.05</v>
      </c>
      <c r="L407" s="0" t="n">
        <v>881.356</v>
      </c>
      <c r="M407" s="233" t="inlineStr">
        <is>
          <t>표점/만점</t>
        </is>
      </c>
      <c r="N407" s="233" t="inlineStr">
        <is>
          <t>변표/만점</t>
        </is>
      </c>
      <c r="O407" s="3" t="inlineStr">
        <is>
          <t>가340</t>
        </is>
      </c>
      <c r="BM407" s="759" t="n"/>
      <c r="BN407" s="759" t="n"/>
      <c r="BO407" s="759" t="n"/>
      <c r="BP407" s="759" t="n"/>
      <c r="BQ407" s="759" t="n"/>
      <c r="BR407" s="759" t="n"/>
      <c r="BS407" s="759" t="n"/>
      <c r="BT407" s="759" t="n"/>
      <c r="BU407" s="759" t="n"/>
      <c r="BV407" s="759" t="n"/>
      <c r="BW407" s="759" t="n"/>
      <c r="BX407" s="759" t="n"/>
      <c r="BY407" s="759" t="n"/>
      <c r="BZ407" s="759" t="n"/>
      <c r="CA407" s="759" t="n"/>
      <c r="ER407" s="759" t="n"/>
      <c r="ES407" s="759" t="n"/>
      <c r="ET407" s="759" t="n"/>
      <c r="EU407" s="759" t="n"/>
      <c r="EV407" s="759" t="n"/>
      <c r="EW407" s="759" t="n"/>
      <c r="EX407" s="759" t="n"/>
      <c r="EY407" s="759" t="n"/>
      <c r="EZ407" s="759" t="n"/>
      <c r="FA407" s="759" t="n"/>
      <c r="FB407" s="759" t="n"/>
      <c r="FC407" s="759" t="n"/>
      <c r="FD407" s="759" t="n"/>
      <c r="FE407" s="759" t="n"/>
      <c r="FF407" s="759" t="n"/>
      <c r="HW407" s="759" t="n"/>
      <c r="HX407" s="759" t="n"/>
      <c r="HY407" s="759" t="n"/>
      <c r="HZ407" s="759" t="n"/>
      <c r="IA407" s="759" t="n"/>
      <c r="IB407" s="759" t="n"/>
      <c r="IC407" s="759" t="n"/>
      <c r="ID407" s="759" t="n"/>
      <c r="IE407" s="759" t="n"/>
      <c r="IF407" s="759" t="n"/>
      <c r="IG407" s="759" t="n"/>
      <c r="IH407" s="759" t="n"/>
      <c r="II407" s="759" t="n"/>
      <c r="IJ407" s="759" t="n"/>
      <c r="IK407" s="759" t="n"/>
      <c r="LB407" s="759" t="n"/>
      <c r="LC407" s="759" t="n"/>
      <c r="LD407" s="759" t="n"/>
      <c r="LE407" s="759" t="n"/>
      <c r="LF407" s="759" t="n"/>
      <c r="LG407" s="759" t="n"/>
      <c r="LH407" s="759" t="n"/>
      <c r="LI407" s="759" t="n"/>
      <c r="LJ407" s="759" t="n"/>
      <c r="LK407" s="759" t="n"/>
      <c r="LL407" s="759" t="n"/>
      <c r="LM407" s="759" t="n"/>
      <c r="LN407" s="759" t="n"/>
      <c r="LO407" s="759" t="n"/>
      <c r="LP407" s="759" t="n"/>
      <c r="OG407" s="759" t="n"/>
      <c r="OH407" s="759" t="n"/>
      <c r="OI407" s="759" t="n"/>
      <c r="OJ407" s="759" t="n"/>
      <c r="OK407" s="759" t="n"/>
      <c r="OL407" s="759" t="n"/>
      <c r="OM407" s="759" t="n"/>
      <c r="ON407" s="759" t="n"/>
      <c r="OO407" s="759" t="n"/>
      <c r="OP407" s="759" t="n"/>
      <c r="OQ407" s="759" t="n"/>
      <c r="OR407" s="759" t="n"/>
      <c r="OS407" s="759" t="n"/>
      <c r="OT407" s="759" t="n"/>
      <c r="OU407" s="759" t="n"/>
    </row>
    <row r="408">
      <c r="A408" s="0" t="n">
        <v>62</v>
      </c>
      <c r="B408" s="0" t="n">
        <v>756</v>
      </c>
      <c r="C408" s="0" t="inlineStr">
        <is>
          <t>가</t>
        </is>
      </c>
      <c r="D408" s="0" t="inlineStr">
        <is>
          <t>숙명여대</t>
        </is>
      </c>
      <c r="E408" s="232" t="inlineStr">
        <is>
          <t>일본학과</t>
        </is>
      </c>
      <c r="F408" s="0" t="inlineStr">
        <is>
          <t>통합</t>
        </is>
      </c>
      <c r="G408" s="0" t="n">
        <v>2</v>
      </c>
      <c r="H408" s="0" t="n">
        <v>898.873</v>
      </c>
      <c r="I408" s="0" t="n">
        <v>896.617</v>
      </c>
      <c r="J408" s="0" t="n">
        <v>893.034</v>
      </c>
      <c r="K408" s="0" t="n">
        <v>887.575</v>
      </c>
      <c r="L408" s="0" t="n">
        <v>880.869</v>
      </c>
      <c r="M408" s="233" t="inlineStr">
        <is>
          <t>표점/만점</t>
        </is>
      </c>
      <c r="N408" s="233" t="inlineStr">
        <is>
          <t>변표/만점</t>
        </is>
      </c>
      <c r="O408" s="3" t="inlineStr">
        <is>
          <t>가341</t>
        </is>
      </c>
      <c r="BM408" s="759" t="n"/>
      <c r="BN408" s="759" t="n"/>
      <c r="BO408" s="759" t="n"/>
      <c r="BP408" s="759" t="n"/>
      <c r="BQ408" s="759" t="n"/>
      <c r="BR408" s="759" t="n"/>
      <c r="BS408" s="759" t="n"/>
      <c r="BT408" s="759" t="n"/>
      <c r="BU408" s="759" t="n"/>
      <c r="BV408" s="759" t="n"/>
      <c r="BW408" s="759" t="n"/>
      <c r="BX408" s="759" t="n"/>
      <c r="BY408" s="759" t="n"/>
      <c r="BZ408" s="759" t="n"/>
      <c r="CA408" s="759" t="n"/>
      <c r="ER408" s="759" t="n"/>
      <c r="ES408" s="759" t="n"/>
      <c r="ET408" s="759" t="n"/>
      <c r="EU408" s="759" t="n"/>
      <c r="EV408" s="759" t="n"/>
      <c r="EW408" s="759" t="n"/>
      <c r="EX408" s="759" t="n"/>
      <c r="EY408" s="759" t="n"/>
      <c r="EZ408" s="759" t="n"/>
      <c r="FA408" s="759" t="n"/>
      <c r="FB408" s="759" t="n"/>
      <c r="FC408" s="759" t="n"/>
      <c r="FD408" s="759" t="n"/>
      <c r="FE408" s="759" t="n"/>
      <c r="FF408" s="759" t="n"/>
      <c r="HW408" s="759" t="n"/>
      <c r="HX408" s="759" t="n"/>
      <c r="HY408" s="759" t="n"/>
      <c r="HZ408" s="759" t="n"/>
      <c r="IA408" s="759" t="n"/>
      <c r="IB408" s="759" t="n"/>
      <c r="IC408" s="759" t="n"/>
      <c r="ID408" s="759" t="n"/>
      <c r="IE408" s="759" t="n"/>
      <c r="IF408" s="759" t="n"/>
      <c r="IG408" s="759" t="n"/>
      <c r="IH408" s="759" t="n"/>
      <c r="II408" s="759" t="n"/>
      <c r="IJ408" s="759" t="n"/>
      <c r="IK408" s="759" t="n"/>
      <c r="LB408" s="759" t="n"/>
      <c r="LC408" s="759" t="n"/>
      <c r="LD408" s="759" t="n"/>
      <c r="LE408" s="759" t="n"/>
      <c r="LF408" s="759" t="n"/>
      <c r="LG408" s="759" t="n"/>
      <c r="LH408" s="759" t="n"/>
      <c r="LI408" s="759" t="n"/>
      <c r="LJ408" s="759" t="n"/>
      <c r="LK408" s="759" t="n"/>
      <c r="LL408" s="759" t="n"/>
      <c r="LM408" s="759" t="n"/>
      <c r="LN408" s="759" t="n"/>
      <c r="LO408" s="759" t="n"/>
      <c r="LP408" s="759" t="n"/>
      <c r="OG408" s="759" t="n"/>
      <c r="OH408" s="759" t="n"/>
      <c r="OI408" s="759" t="n"/>
      <c r="OJ408" s="759" t="n"/>
      <c r="OK408" s="759" t="n"/>
      <c r="OL408" s="759" t="n"/>
      <c r="OM408" s="759" t="n"/>
      <c r="ON408" s="759" t="n"/>
      <c r="OO408" s="759" t="n"/>
      <c r="OP408" s="759" t="n"/>
      <c r="OQ408" s="759" t="n"/>
      <c r="OR408" s="759" t="n"/>
      <c r="OS408" s="759" t="n"/>
      <c r="OT408" s="759" t="n"/>
      <c r="OU408" s="759" t="n"/>
    </row>
    <row r="409">
      <c r="A409" s="0" t="n">
        <v>62</v>
      </c>
      <c r="B409" s="0" t="n">
        <v>753</v>
      </c>
      <c r="C409" s="0" t="inlineStr">
        <is>
          <t>가</t>
        </is>
      </c>
      <c r="D409" s="0" t="inlineStr">
        <is>
          <t>숙명여대</t>
        </is>
      </c>
      <c r="E409" s="232" t="inlineStr">
        <is>
          <t>프랑스언어·문화학과</t>
        </is>
      </c>
      <c r="F409" s="0" t="inlineStr">
        <is>
          <t>통합</t>
        </is>
      </c>
      <c r="G409" s="0" t="n">
        <v>2</v>
      </c>
      <c r="H409" s="0" t="n">
        <v>898.635</v>
      </c>
      <c r="I409" s="0" t="n">
        <v>896.617</v>
      </c>
      <c r="J409" s="0" t="n">
        <v>892.655</v>
      </c>
      <c r="K409" s="0" t="n">
        <v>887.337</v>
      </c>
      <c r="L409" s="0" t="n">
        <v>880.728</v>
      </c>
      <c r="M409" s="233" t="inlineStr">
        <is>
          <t>표점/만점</t>
        </is>
      </c>
      <c r="N409" s="233" t="inlineStr">
        <is>
          <t>변표/만점</t>
        </is>
      </c>
      <c r="O409" s="3" t="inlineStr">
        <is>
          <t>가342</t>
        </is>
      </c>
      <c r="BM409" s="759" t="n"/>
      <c r="BN409" s="759" t="n"/>
      <c r="BO409" s="759" t="n"/>
      <c r="BP409" s="759" t="n"/>
      <c r="BQ409" s="759" t="n"/>
      <c r="BR409" s="759" t="n"/>
      <c r="BS409" s="759" t="n"/>
      <c r="BT409" s="759" t="n"/>
      <c r="BU409" s="759" t="n"/>
      <c r="BV409" s="759" t="n"/>
      <c r="BW409" s="759" t="n"/>
      <c r="BX409" s="759" t="n"/>
      <c r="BY409" s="759" t="n"/>
      <c r="BZ409" s="759" t="n"/>
      <c r="CA409" s="759" t="n"/>
      <c r="ER409" s="759" t="n"/>
      <c r="ES409" s="759" t="n"/>
      <c r="ET409" s="759" t="n"/>
      <c r="EU409" s="759" t="n"/>
      <c r="EV409" s="759" t="n"/>
      <c r="EW409" s="759" t="n"/>
      <c r="EX409" s="759" t="n"/>
      <c r="EY409" s="759" t="n"/>
      <c r="EZ409" s="759" t="n"/>
      <c r="FA409" s="759" t="n"/>
      <c r="FB409" s="759" t="n"/>
      <c r="FC409" s="759" t="n"/>
      <c r="FD409" s="759" t="n"/>
      <c r="FE409" s="759" t="n"/>
      <c r="FF409" s="759" t="n"/>
      <c r="HW409" s="759" t="n"/>
      <c r="HX409" s="759" t="n"/>
      <c r="HY409" s="759" t="n"/>
      <c r="HZ409" s="759" t="n"/>
      <c r="IA409" s="759" t="n"/>
      <c r="IB409" s="759" t="n"/>
      <c r="IC409" s="759" t="n"/>
      <c r="ID409" s="759" t="n"/>
      <c r="IE409" s="759" t="n"/>
      <c r="IF409" s="759" t="n"/>
      <c r="IG409" s="759" t="n"/>
      <c r="IH409" s="759" t="n"/>
      <c r="II409" s="759" t="n"/>
      <c r="IJ409" s="759" t="n"/>
      <c r="IK409" s="759" t="n"/>
      <c r="LB409" s="759" t="n"/>
      <c r="LC409" s="759" t="n"/>
      <c r="LD409" s="759" t="n"/>
      <c r="LE409" s="759" t="n"/>
      <c r="LF409" s="759" t="n"/>
      <c r="LG409" s="759" t="n"/>
      <c r="LH409" s="759" t="n"/>
      <c r="LI409" s="759" t="n"/>
      <c r="LJ409" s="759" t="n"/>
      <c r="LK409" s="759" t="n"/>
      <c r="LL409" s="759" t="n"/>
      <c r="LM409" s="759" t="n"/>
      <c r="LN409" s="759" t="n"/>
      <c r="LO409" s="759" t="n"/>
      <c r="LP409" s="759" t="n"/>
      <c r="OG409" s="759" t="n"/>
      <c r="OH409" s="759" t="n"/>
      <c r="OI409" s="759" t="n"/>
      <c r="OJ409" s="759" t="n"/>
      <c r="OK409" s="759" t="n"/>
      <c r="OL409" s="759" t="n"/>
      <c r="OM409" s="759" t="n"/>
      <c r="ON409" s="759" t="n"/>
      <c r="OO409" s="759" t="n"/>
      <c r="OP409" s="759" t="n"/>
      <c r="OQ409" s="759" t="n"/>
      <c r="OR409" s="759" t="n"/>
      <c r="OS409" s="759" t="n"/>
      <c r="OT409" s="759" t="n"/>
      <c r="OU409" s="759" t="n"/>
    </row>
    <row r="410">
      <c r="A410" s="0" t="n">
        <v>62</v>
      </c>
      <c r="B410" s="0" t="n">
        <v>748</v>
      </c>
      <c r="C410" s="0" t="inlineStr">
        <is>
          <t>가</t>
        </is>
      </c>
      <c r="D410" s="0" t="inlineStr">
        <is>
          <t>숙명여대</t>
        </is>
      </c>
      <c r="E410" s="232" t="inlineStr">
        <is>
          <t>영어영문학전공</t>
        </is>
      </c>
      <c r="F410" s="0" t="inlineStr">
        <is>
          <t>통합</t>
        </is>
      </c>
      <c r="G410" s="0" t="n">
        <v>2</v>
      </c>
      <c r="H410" s="0" t="n">
        <v>897.538</v>
      </c>
      <c r="I410" s="0" t="n">
        <v>895.034</v>
      </c>
      <c r="J410" s="0" t="n">
        <v>891.259</v>
      </c>
      <c r="K410" s="0" t="n">
        <v>886.295</v>
      </c>
      <c r="L410" s="0" t="n">
        <v>879.943</v>
      </c>
      <c r="M410" s="233" t="inlineStr">
        <is>
          <t>표점/만점</t>
        </is>
      </c>
      <c r="N410" s="233" t="inlineStr">
        <is>
          <t>변표/만점</t>
        </is>
      </c>
      <c r="O410" s="3" t="inlineStr">
        <is>
          <t>가343</t>
        </is>
      </c>
      <c r="BM410" s="759" t="n"/>
      <c r="BN410" s="759" t="n"/>
      <c r="BO410" s="759" t="n"/>
      <c r="BP410" s="759" t="n"/>
      <c r="BQ410" s="759" t="n"/>
      <c r="BR410" s="759" t="n"/>
      <c r="BS410" s="759" t="n"/>
      <c r="BT410" s="759" t="n"/>
      <c r="BU410" s="759" t="n"/>
      <c r="BV410" s="759" t="n"/>
      <c r="BW410" s="759" t="n"/>
      <c r="BX410" s="759" t="n"/>
      <c r="BY410" s="759" t="n"/>
      <c r="BZ410" s="759" t="n"/>
      <c r="CA410" s="759" t="n"/>
      <c r="ER410" s="759" t="n"/>
      <c r="ES410" s="759" t="n"/>
      <c r="ET410" s="759" t="n"/>
      <c r="EU410" s="759" t="n"/>
      <c r="EV410" s="759" t="n"/>
      <c r="EW410" s="759" t="n"/>
      <c r="EX410" s="759" t="n"/>
      <c r="EY410" s="759" t="n"/>
      <c r="EZ410" s="759" t="n"/>
      <c r="FA410" s="759" t="n"/>
      <c r="FB410" s="759" t="n"/>
      <c r="FC410" s="759" t="n"/>
      <c r="FD410" s="759" t="n"/>
      <c r="FE410" s="759" t="n"/>
      <c r="FF410" s="759" t="n"/>
      <c r="HW410" s="759" t="n"/>
      <c r="HX410" s="759" t="n"/>
      <c r="HY410" s="759" t="n"/>
      <c r="HZ410" s="759" t="n"/>
      <c r="IA410" s="759" t="n"/>
      <c r="IB410" s="759" t="n"/>
      <c r="IC410" s="759" t="n"/>
      <c r="ID410" s="759" t="n"/>
      <c r="IE410" s="759" t="n"/>
      <c r="IF410" s="759" t="n"/>
      <c r="IG410" s="759" t="n"/>
      <c r="IH410" s="759" t="n"/>
      <c r="II410" s="759" t="n"/>
      <c r="IJ410" s="759" t="n"/>
      <c r="IK410" s="759" t="n"/>
      <c r="LB410" s="759" t="n"/>
      <c r="LC410" s="759" t="n"/>
      <c r="LD410" s="759" t="n"/>
      <c r="LE410" s="759" t="n"/>
      <c r="LF410" s="759" t="n"/>
      <c r="LG410" s="759" t="n"/>
      <c r="LH410" s="759" t="n"/>
      <c r="LI410" s="759" t="n"/>
      <c r="LJ410" s="759" t="n"/>
      <c r="LK410" s="759" t="n"/>
      <c r="LL410" s="759" t="n"/>
      <c r="LM410" s="759" t="n"/>
      <c r="LN410" s="759" t="n"/>
      <c r="LO410" s="759" t="n"/>
      <c r="LP410" s="759" t="n"/>
      <c r="OG410" s="759" t="n"/>
      <c r="OH410" s="759" t="n"/>
      <c r="OI410" s="759" t="n"/>
      <c r="OJ410" s="759" t="n"/>
      <c r="OK410" s="759" t="n"/>
      <c r="OL410" s="759" t="n"/>
      <c r="OM410" s="759" t="n"/>
      <c r="ON410" s="759" t="n"/>
      <c r="OO410" s="759" t="n"/>
      <c r="OP410" s="759" t="n"/>
      <c r="OQ410" s="759" t="n"/>
      <c r="OR410" s="759" t="n"/>
      <c r="OS410" s="759" t="n"/>
      <c r="OT410" s="759" t="n"/>
      <c r="OU410" s="759" t="n"/>
    </row>
    <row r="411">
      <c r="A411" s="0" t="n">
        <v>62</v>
      </c>
      <c r="B411" s="0" t="n">
        <v>754</v>
      </c>
      <c r="C411" s="0" t="inlineStr">
        <is>
          <t>가</t>
        </is>
      </c>
      <c r="D411" s="0" t="inlineStr">
        <is>
          <t>숙명여대</t>
        </is>
      </c>
      <c r="E411" s="232" t="inlineStr">
        <is>
          <t>아동복지학부</t>
        </is>
      </c>
      <c r="F411" s="0" t="inlineStr">
        <is>
          <t>통합</t>
        </is>
      </c>
      <c r="G411" s="0" t="n">
        <v>2</v>
      </c>
      <c r="H411" s="0" t="n">
        <v>896.617</v>
      </c>
      <c r="I411" s="0" t="n">
        <v>894.237</v>
      </c>
      <c r="J411" s="0" t="n">
        <v>891.079</v>
      </c>
      <c r="K411" s="0" t="n">
        <v>886.154</v>
      </c>
      <c r="L411" s="0" t="n">
        <v>879.705</v>
      </c>
      <c r="M411" s="233" t="inlineStr">
        <is>
          <t>표점/만점</t>
        </is>
      </c>
      <c r="N411" s="233" t="inlineStr">
        <is>
          <t>변표/만점</t>
        </is>
      </c>
      <c r="O411" s="3" t="inlineStr">
        <is>
          <t>가344</t>
        </is>
      </c>
      <c r="BM411" s="759" t="n"/>
      <c r="BN411" s="759" t="n"/>
      <c r="BO411" s="759" t="n"/>
      <c r="BP411" s="759" t="n"/>
      <c r="BQ411" s="759" t="n"/>
      <c r="BR411" s="759" t="n"/>
      <c r="BS411" s="759" t="n"/>
      <c r="BT411" s="759" t="n"/>
      <c r="BU411" s="759" t="n"/>
      <c r="BV411" s="759" t="n"/>
      <c r="BW411" s="759" t="n"/>
      <c r="BX411" s="759" t="n"/>
      <c r="BY411" s="759" t="n"/>
      <c r="BZ411" s="759" t="n"/>
      <c r="CA411" s="759" t="n"/>
      <c r="ER411" s="759" t="n"/>
      <c r="ES411" s="759" t="n"/>
      <c r="ET411" s="759" t="n"/>
      <c r="EU411" s="759" t="n"/>
      <c r="EV411" s="759" t="n"/>
      <c r="EW411" s="759" t="n"/>
      <c r="EX411" s="759" t="n"/>
      <c r="EY411" s="759" t="n"/>
      <c r="EZ411" s="759" t="n"/>
      <c r="FA411" s="759" t="n"/>
      <c r="FB411" s="759" t="n"/>
      <c r="FC411" s="759" t="n"/>
      <c r="FD411" s="759" t="n"/>
      <c r="FE411" s="759" t="n"/>
      <c r="FF411" s="759" t="n"/>
      <c r="HW411" s="759" t="n"/>
      <c r="HX411" s="759" t="n"/>
      <c r="HY411" s="759" t="n"/>
      <c r="HZ411" s="759" t="n"/>
      <c r="IA411" s="759" t="n"/>
      <c r="IB411" s="759" t="n"/>
      <c r="IC411" s="759" t="n"/>
      <c r="ID411" s="759" t="n"/>
      <c r="IE411" s="759" t="n"/>
      <c r="IF411" s="759" t="n"/>
      <c r="IG411" s="759" t="n"/>
      <c r="IH411" s="759" t="n"/>
      <c r="II411" s="759" t="n"/>
      <c r="IJ411" s="759" t="n"/>
      <c r="IK411" s="759" t="n"/>
      <c r="LB411" s="759" t="n"/>
      <c r="LC411" s="759" t="n"/>
      <c r="LD411" s="759" t="n"/>
      <c r="LE411" s="759" t="n"/>
      <c r="LF411" s="759" t="n"/>
      <c r="LG411" s="759" t="n"/>
      <c r="LH411" s="759" t="n"/>
      <c r="LI411" s="759" t="n"/>
      <c r="LJ411" s="759" t="n"/>
      <c r="LK411" s="759" t="n"/>
      <c r="LL411" s="759" t="n"/>
      <c r="LM411" s="759" t="n"/>
      <c r="LN411" s="759" t="n"/>
      <c r="LO411" s="759" t="n"/>
      <c r="LP411" s="759" t="n"/>
      <c r="OG411" s="759" t="n"/>
      <c r="OH411" s="759" t="n"/>
      <c r="OI411" s="759" t="n"/>
      <c r="OJ411" s="759" t="n"/>
      <c r="OK411" s="759" t="n"/>
      <c r="OL411" s="759" t="n"/>
      <c r="OM411" s="759" t="n"/>
      <c r="ON411" s="759" t="n"/>
      <c r="OO411" s="759" t="n"/>
      <c r="OP411" s="759" t="n"/>
      <c r="OQ411" s="759" t="n"/>
      <c r="OR411" s="759" t="n"/>
      <c r="OS411" s="759" t="n"/>
      <c r="OT411" s="759" t="n"/>
      <c r="OU411" s="759" t="n"/>
    </row>
    <row r="412">
      <c r="A412" s="0" t="n">
        <v>62</v>
      </c>
      <c r="B412" s="0" t="n">
        <v>755</v>
      </c>
      <c r="C412" s="0" t="inlineStr">
        <is>
          <t>가</t>
        </is>
      </c>
      <c r="D412" s="0" t="inlineStr">
        <is>
          <t>숙명여대</t>
        </is>
      </c>
      <c r="E412" s="232" t="inlineStr">
        <is>
          <t>경제학부</t>
        </is>
      </c>
      <c r="F412" s="0" t="inlineStr">
        <is>
          <t>통합</t>
        </is>
      </c>
      <c r="G412" s="0" t="n">
        <v>2</v>
      </c>
      <c r="H412" s="0" t="n">
        <v>899.648</v>
      </c>
      <c r="I412" s="0" t="n">
        <v>896.617</v>
      </c>
      <c r="J412" s="0" t="n">
        <v>891.079</v>
      </c>
      <c r="K412" s="0" t="n">
        <v>886.154</v>
      </c>
      <c r="L412" s="0" t="n">
        <v>879.705</v>
      </c>
      <c r="M412" s="233" t="inlineStr">
        <is>
          <t>표점/만점</t>
        </is>
      </c>
      <c r="N412" s="233" t="inlineStr">
        <is>
          <t>변표/만점</t>
        </is>
      </c>
      <c r="O412" s="3" t="inlineStr">
        <is>
          <t>가345</t>
        </is>
      </c>
      <c r="BM412" s="759" t="n"/>
      <c r="BN412" s="759" t="n"/>
      <c r="BO412" s="759" t="n"/>
      <c r="BP412" s="759" t="n"/>
      <c r="BQ412" s="759" t="n"/>
      <c r="BR412" s="759" t="n"/>
      <c r="BS412" s="759" t="n"/>
      <c r="BT412" s="759" t="n"/>
      <c r="BU412" s="759" t="n"/>
      <c r="BV412" s="759" t="n"/>
      <c r="BW412" s="759" t="n"/>
      <c r="BX412" s="759" t="n"/>
      <c r="BY412" s="759" t="n"/>
      <c r="BZ412" s="759" t="n"/>
      <c r="CA412" s="759" t="n"/>
      <c r="ER412" s="759" t="n"/>
      <c r="ES412" s="759" t="n"/>
      <c r="ET412" s="759" t="n"/>
      <c r="EU412" s="759" t="n"/>
      <c r="EV412" s="759" t="n"/>
      <c r="EW412" s="759" t="n"/>
      <c r="EX412" s="759" t="n"/>
      <c r="EY412" s="759" t="n"/>
      <c r="EZ412" s="759" t="n"/>
      <c r="FA412" s="759" t="n"/>
      <c r="FB412" s="759" t="n"/>
      <c r="FC412" s="759" t="n"/>
      <c r="FD412" s="759" t="n"/>
      <c r="FE412" s="759" t="n"/>
      <c r="FF412" s="759" t="n"/>
      <c r="HW412" s="759" t="n"/>
      <c r="HX412" s="759" t="n"/>
      <c r="HY412" s="759" t="n"/>
      <c r="HZ412" s="759" t="n"/>
      <c r="IA412" s="759" t="n"/>
      <c r="IB412" s="759" t="n"/>
      <c r="IC412" s="759" t="n"/>
      <c r="ID412" s="759" t="n"/>
      <c r="IE412" s="759" t="n"/>
      <c r="IF412" s="759" t="n"/>
      <c r="IG412" s="759" t="n"/>
      <c r="IH412" s="759" t="n"/>
      <c r="II412" s="759" t="n"/>
      <c r="IJ412" s="759" t="n"/>
      <c r="IK412" s="759" t="n"/>
      <c r="LB412" s="759" t="n"/>
      <c r="LC412" s="759" t="n"/>
      <c r="LD412" s="759" t="n"/>
      <c r="LE412" s="759" t="n"/>
      <c r="LF412" s="759" t="n"/>
      <c r="LG412" s="759" t="n"/>
      <c r="LH412" s="759" t="n"/>
      <c r="LI412" s="759" t="n"/>
      <c r="LJ412" s="759" t="n"/>
      <c r="LK412" s="759" t="n"/>
      <c r="LL412" s="759" t="n"/>
      <c r="LM412" s="759" t="n"/>
      <c r="LN412" s="759" t="n"/>
      <c r="LO412" s="759" t="n"/>
      <c r="LP412" s="759" t="n"/>
      <c r="OG412" s="759" t="n"/>
      <c r="OH412" s="759" t="n"/>
      <c r="OI412" s="759" t="n"/>
      <c r="OJ412" s="759" t="n"/>
      <c r="OK412" s="759" t="n"/>
      <c r="OL412" s="759" t="n"/>
      <c r="OM412" s="759" t="n"/>
      <c r="ON412" s="759" t="n"/>
      <c r="OO412" s="759" t="n"/>
      <c r="OP412" s="759" t="n"/>
      <c r="OQ412" s="759" t="n"/>
      <c r="OR412" s="759" t="n"/>
      <c r="OS412" s="759" t="n"/>
      <c r="OT412" s="759" t="n"/>
      <c r="OU412" s="759" t="n"/>
    </row>
    <row r="413">
      <c r="A413" s="0" t="n">
        <v>62</v>
      </c>
      <c r="B413" s="0" t="n">
        <v>763</v>
      </c>
      <c r="C413" s="0" t="inlineStr">
        <is>
          <t>가</t>
        </is>
      </c>
      <c r="D413" s="0" t="inlineStr">
        <is>
          <t>숙명여대</t>
        </is>
      </c>
      <c r="E413" s="232" t="inlineStr">
        <is>
          <t>독일언어·문화학과</t>
        </is>
      </c>
      <c r="F413" s="0" t="inlineStr">
        <is>
          <t>통합</t>
        </is>
      </c>
      <c r="G413" s="0" t="n">
        <v>2</v>
      </c>
      <c r="H413" s="0" t="n">
        <v>897.398</v>
      </c>
      <c r="I413" s="0" t="n">
        <v>895.311</v>
      </c>
      <c r="J413" s="0" t="n">
        <v>891.079</v>
      </c>
      <c r="K413" s="0" t="n">
        <v>886.154</v>
      </c>
      <c r="L413" s="0" t="n">
        <v>879.705</v>
      </c>
      <c r="M413" s="233" t="inlineStr">
        <is>
          <t>표점/만점</t>
        </is>
      </c>
      <c r="N413" s="233" t="inlineStr">
        <is>
          <t>변표/만점</t>
        </is>
      </c>
      <c r="O413" s="3" t="inlineStr">
        <is>
          <t>가346</t>
        </is>
      </c>
      <c r="BM413" s="759" t="n"/>
      <c r="BN413" s="759" t="n"/>
      <c r="BO413" s="759" t="n"/>
      <c r="BP413" s="759" t="n"/>
      <c r="BQ413" s="759" t="n"/>
      <c r="BR413" s="759" t="n"/>
      <c r="BS413" s="759" t="n"/>
      <c r="BT413" s="759" t="n"/>
      <c r="BU413" s="759" t="n"/>
      <c r="BV413" s="759" t="n"/>
      <c r="BW413" s="759" t="n"/>
      <c r="BX413" s="759" t="n"/>
      <c r="BY413" s="759" t="n"/>
      <c r="BZ413" s="759" t="n"/>
      <c r="CA413" s="759" t="n"/>
      <c r="ER413" s="759" t="n"/>
      <c r="ES413" s="759" t="n"/>
      <c r="ET413" s="759" t="n"/>
      <c r="EU413" s="759" t="n"/>
      <c r="EV413" s="759" t="n"/>
      <c r="EW413" s="759" t="n"/>
      <c r="EX413" s="759" t="n"/>
      <c r="EY413" s="759" t="n"/>
      <c r="EZ413" s="759" t="n"/>
      <c r="FA413" s="759" t="n"/>
      <c r="FB413" s="759" t="n"/>
      <c r="FC413" s="759" t="n"/>
      <c r="FD413" s="759" t="n"/>
      <c r="FE413" s="759" t="n"/>
      <c r="FF413" s="759" t="n"/>
      <c r="HW413" s="759" t="n"/>
      <c r="HX413" s="759" t="n"/>
      <c r="HY413" s="759" t="n"/>
      <c r="HZ413" s="759" t="n"/>
      <c r="IA413" s="759" t="n"/>
      <c r="IB413" s="759" t="n"/>
      <c r="IC413" s="759" t="n"/>
      <c r="ID413" s="759" t="n"/>
      <c r="IE413" s="759" t="n"/>
      <c r="IF413" s="759" t="n"/>
      <c r="IG413" s="759" t="n"/>
      <c r="IH413" s="759" t="n"/>
      <c r="II413" s="759" t="n"/>
      <c r="IJ413" s="759" t="n"/>
      <c r="IK413" s="759" t="n"/>
      <c r="LB413" s="759" t="n"/>
      <c r="LC413" s="759" t="n"/>
      <c r="LD413" s="759" t="n"/>
      <c r="LE413" s="759" t="n"/>
      <c r="LF413" s="759" t="n"/>
      <c r="LG413" s="759" t="n"/>
      <c r="LH413" s="759" t="n"/>
      <c r="LI413" s="759" t="n"/>
      <c r="LJ413" s="759" t="n"/>
      <c r="LK413" s="759" t="n"/>
      <c r="LL413" s="759" t="n"/>
      <c r="LM413" s="759" t="n"/>
      <c r="LN413" s="759" t="n"/>
      <c r="LO413" s="759" t="n"/>
      <c r="LP413" s="759" t="n"/>
      <c r="OG413" s="759" t="n"/>
      <c r="OH413" s="759" t="n"/>
      <c r="OI413" s="759" t="n"/>
      <c r="OJ413" s="759" t="n"/>
      <c r="OK413" s="759" t="n"/>
      <c r="OL413" s="759" t="n"/>
      <c r="OM413" s="759" t="n"/>
      <c r="ON413" s="759" t="n"/>
      <c r="OO413" s="759" t="n"/>
      <c r="OP413" s="759" t="n"/>
      <c r="OQ413" s="759" t="n"/>
      <c r="OR413" s="759" t="n"/>
      <c r="OS413" s="759" t="n"/>
      <c r="OT413" s="759" t="n"/>
      <c r="OU413" s="759" t="n"/>
    </row>
    <row r="414">
      <c r="A414" s="0" t="n">
        <v>62</v>
      </c>
      <c r="B414" s="0" t="n">
        <v>743</v>
      </c>
      <c r="C414" s="0" t="inlineStr">
        <is>
          <t>가</t>
        </is>
      </c>
      <c r="D414" s="0" t="inlineStr">
        <is>
          <t>숙명여대</t>
        </is>
      </c>
      <c r="E414" s="232" t="inlineStr">
        <is>
          <t>미디어학부</t>
        </is>
      </c>
      <c r="F414" s="0" t="inlineStr">
        <is>
          <t>통합</t>
        </is>
      </c>
      <c r="G414" s="0" t="n">
        <v>2</v>
      </c>
      <c r="H414" s="0" t="n">
        <v>897.035</v>
      </c>
      <c r="I414" s="0" t="n">
        <v>894.417</v>
      </c>
      <c r="J414" s="0" t="n">
        <v>890.3150000000001</v>
      </c>
      <c r="K414" s="0" t="n">
        <v>885.877</v>
      </c>
      <c r="L414" s="0" t="n">
        <v>879.443</v>
      </c>
      <c r="M414" s="233" t="inlineStr">
        <is>
          <t>표점/만점</t>
        </is>
      </c>
      <c r="N414" s="233" t="inlineStr">
        <is>
          <t>변표/만점</t>
        </is>
      </c>
      <c r="O414" s="3" t="inlineStr">
        <is>
          <t>가347</t>
        </is>
      </c>
      <c r="BM414" s="759" t="n"/>
      <c r="BN414" s="759" t="n"/>
      <c r="BO414" s="759" t="n"/>
      <c r="BP414" s="759" t="n"/>
      <c r="BQ414" s="759" t="n"/>
      <c r="BR414" s="759" t="n"/>
      <c r="BS414" s="759" t="n"/>
      <c r="BT414" s="759" t="n"/>
      <c r="BU414" s="759" t="n"/>
      <c r="BV414" s="759" t="n"/>
      <c r="BW414" s="759" t="n"/>
      <c r="BX414" s="759" t="n"/>
      <c r="BY414" s="759" t="n"/>
      <c r="BZ414" s="759" t="n"/>
      <c r="CA414" s="759" t="n"/>
      <c r="ER414" s="759" t="n"/>
      <c r="ES414" s="759" t="n"/>
      <c r="ET414" s="759" t="n"/>
      <c r="EU414" s="759" t="n"/>
      <c r="EV414" s="759" t="n"/>
      <c r="EW414" s="759" t="n"/>
      <c r="EX414" s="759" t="n"/>
      <c r="EY414" s="759" t="n"/>
      <c r="EZ414" s="759" t="n"/>
      <c r="FA414" s="759" t="n"/>
      <c r="FB414" s="759" t="n"/>
      <c r="FC414" s="759" t="n"/>
      <c r="FD414" s="759" t="n"/>
      <c r="FE414" s="759" t="n"/>
      <c r="FF414" s="759" t="n"/>
      <c r="HW414" s="759" t="n"/>
      <c r="HX414" s="759" t="n"/>
      <c r="HY414" s="759" t="n"/>
      <c r="HZ414" s="759" t="n"/>
      <c r="IA414" s="759" t="n"/>
      <c r="IB414" s="759" t="n"/>
      <c r="IC414" s="759" t="n"/>
      <c r="ID414" s="759" t="n"/>
      <c r="IE414" s="759" t="n"/>
      <c r="IF414" s="759" t="n"/>
      <c r="IG414" s="759" t="n"/>
      <c r="IH414" s="759" t="n"/>
      <c r="II414" s="759" t="n"/>
      <c r="IJ414" s="759" t="n"/>
      <c r="IK414" s="759" t="n"/>
      <c r="LB414" s="759" t="n"/>
      <c r="LC414" s="759" t="n"/>
      <c r="LD414" s="759" t="n"/>
      <c r="LE414" s="759" t="n"/>
      <c r="LF414" s="759" t="n"/>
      <c r="LG414" s="759" t="n"/>
      <c r="LH414" s="759" t="n"/>
      <c r="LI414" s="759" t="n"/>
      <c r="LJ414" s="759" t="n"/>
      <c r="LK414" s="759" t="n"/>
      <c r="LL414" s="759" t="n"/>
      <c r="LM414" s="759" t="n"/>
      <c r="LN414" s="759" t="n"/>
      <c r="LO414" s="759" t="n"/>
      <c r="LP414" s="759" t="n"/>
      <c r="OG414" s="759" t="n"/>
      <c r="OH414" s="759" t="n"/>
      <c r="OI414" s="759" t="n"/>
      <c r="OJ414" s="759" t="n"/>
      <c r="OK414" s="759" t="n"/>
      <c r="OL414" s="759" t="n"/>
      <c r="OM414" s="759" t="n"/>
      <c r="ON414" s="759" t="n"/>
      <c r="OO414" s="759" t="n"/>
      <c r="OP414" s="759" t="n"/>
      <c r="OQ414" s="759" t="n"/>
      <c r="OR414" s="759" t="n"/>
      <c r="OS414" s="759" t="n"/>
      <c r="OT414" s="759" t="n"/>
      <c r="OU414" s="759" t="n"/>
    </row>
    <row r="415">
      <c r="A415" s="0" t="n">
        <v>62</v>
      </c>
      <c r="B415" s="0" t="n">
        <v>745</v>
      </c>
      <c r="C415" s="0" t="inlineStr">
        <is>
          <t>가</t>
        </is>
      </c>
      <c r="D415" s="0" t="inlineStr">
        <is>
          <t>숙명여대</t>
        </is>
      </c>
      <c r="E415" s="232" t="inlineStr">
        <is>
          <t>테슬(TESL)전공</t>
        </is>
      </c>
      <c r="F415" s="0" t="inlineStr">
        <is>
          <t>통합</t>
        </is>
      </c>
      <c r="G415" s="0" t="n">
        <v>2</v>
      </c>
      <c r="H415" s="0" t="n">
        <v>896.617</v>
      </c>
      <c r="I415" s="0" t="n">
        <v>894.237</v>
      </c>
      <c r="J415" s="0" t="n">
        <v>890.3150000000001</v>
      </c>
      <c r="K415" s="0" t="n">
        <v>885.877</v>
      </c>
      <c r="L415" s="0" t="n">
        <v>879.443</v>
      </c>
      <c r="M415" s="233" t="inlineStr">
        <is>
          <t>표점/만점</t>
        </is>
      </c>
      <c r="N415" s="233" t="inlineStr">
        <is>
          <t>변표/만점</t>
        </is>
      </c>
      <c r="O415" s="3" t="inlineStr">
        <is>
          <t>가348</t>
        </is>
      </c>
      <c r="BM415" s="759" t="n"/>
      <c r="BN415" s="759" t="n"/>
      <c r="BO415" s="759" t="n"/>
      <c r="BP415" s="759" t="n"/>
      <c r="BQ415" s="759" t="n"/>
      <c r="BR415" s="759" t="n"/>
      <c r="BS415" s="759" t="n"/>
      <c r="BT415" s="759" t="n"/>
      <c r="BU415" s="759" t="n"/>
      <c r="BV415" s="759" t="n"/>
      <c r="BW415" s="759" t="n"/>
      <c r="BX415" s="759" t="n"/>
      <c r="BY415" s="759" t="n"/>
      <c r="BZ415" s="759" t="n"/>
      <c r="CA415" s="759" t="n"/>
      <c r="ER415" s="759" t="n"/>
      <c r="ES415" s="759" t="n"/>
      <c r="ET415" s="759" t="n"/>
      <c r="EU415" s="759" t="n"/>
      <c r="EV415" s="759" t="n"/>
      <c r="EW415" s="759" t="n"/>
      <c r="EX415" s="759" t="n"/>
      <c r="EY415" s="759" t="n"/>
      <c r="EZ415" s="759" t="n"/>
      <c r="FA415" s="759" t="n"/>
      <c r="FB415" s="759" t="n"/>
      <c r="FC415" s="759" t="n"/>
      <c r="FD415" s="759" t="n"/>
      <c r="FE415" s="759" t="n"/>
      <c r="FF415" s="759" t="n"/>
      <c r="HW415" s="759" t="n"/>
      <c r="HX415" s="759" t="n"/>
      <c r="HY415" s="759" t="n"/>
      <c r="HZ415" s="759" t="n"/>
      <c r="IA415" s="759" t="n"/>
      <c r="IB415" s="759" t="n"/>
      <c r="IC415" s="759" t="n"/>
      <c r="ID415" s="759" t="n"/>
      <c r="IE415" s="759" t="n"/>
      <c r="IF415" s="759" t="n"/>
      <c r="IG415" s="759" t="n"/>
      <c r="IH415" s="759" t="n"/>
      <c r="II415" s="759" t="n"/>
      <c r="IJ415" s="759" t="n"/>
      <c r="IK415" s="759" t="n"/>
      <c r="LB415" s="759" t="n"/>
      <c r="LC415" s="759" t="n"/>
      <c r="LD415" s="759" t="n"/>
      <c r="LE415" s="759" t="n"/>
      <c r="LF415" s="759" t="n"/>
      <c r="LG415" s="759" t="n"/>
      <c r="LH415" s="759" t="n"/>
      <c r="LI415" s="759" t="n"/>
      <c r="LJ415" s="759" t="n"/>
      <c r="LK415" s="759" t="n"/>
      <c r="LL415" s="759" t="n"/>
      <c r="LM415" s="759" t="n"/>
      <c r="LN415" s="759" t="n"/>
      <c r="LO415" s="759" t="n"/>
      <c r="LP415" s="759" t="n"/>
      <c r="OG415" s="759" t="n"/>
      <c r="OH415" s="759" t="n"/>
      <c r="OI415" s="759" t="n"/>
      <c r="OJ415" s="759" t="n"/>
      <c r="OK415" s="759" t="n"/>
      <c r="OL415" s="759" t="n"/>
      <c r="OM415" s="759" t="n"/>
      <c r="ON415" s="759" t="n"/>
      <c r="OO415" s="759" t="n"/>
      <c r="OP415" s="759" t="n"/>
      <c r="OQ415" s="759" t="n"/>
      <c r="OR415" s="759" t="n"/>
      <c r="OS415" s="759" t="n"/>
      <c r="OT415" s="759" t="n"/>
      <c r="OU415" s="759" t="n"/>
    </row>
    <row r="416">
      <c r="A416" s="0" t="n">
        <v>62</v>
      </c>
      <c r="B416" s="0" t="n">
        <v>764</v>
      </c>
      <c r="C416" s="0" t="inlineStr">
        <is>
          <t>가</t>
        </is>
      </c>
      <c r="D416" s="0" t="inlineStr">
        <is>
          <t>숙명여대</t>
        </is>
      </c>
      <c r="E416" s="232" t="inlineStr">
        <is>
          <t>홍보광고학과</t>
        </is>
      </c>
      <c r="F416" s="0" t="inlineStr">
        <is>
          <t>통합</t>
        </is>
      </c>
      <c r="G416" s="0" t="n">
        <v>2</v>
      </c>
      <c r="H416" s="0" t="n">
        <v>896.617</v>
      </c>
      <c r="I416" s="0" t="n">
        <v>893.8579999999999</v>
      </c>
      <c r="J416" s="0" t="n">
        <v>890.077</v>
      </c>
      <c r="K416" s="0" t="n">
        <v>885.751</v>
      </c>
      <c r="L416" s="0" t="n">
        <v>879.205</v>
      </c>
      <c r="M416" s="233" t="inlineStr">
        <is>
          <t>표점/만점</t>
        </is>
      </c>
      <c r="N416" s="233" t="inlineStr">
        <is>
          <t>변표/만점</t>
        </is>
      </c>
      <c r="O416" s="3" t="inlineStr">
        <is>
          <t>가349</t>
        </is>
      </c>
      <c r="BM416" s="759" t="n"/>
      <c r="BN416" s="759" t="n"/>
      <c r="BO416" s="759" t="n"/>
      <c r="BP416" s="759" t="n"/>
      <c r="BQ416" s="759" t="n"/>
      <c r="BR416" s="759" t="n"/>
      <c r="BS416" s="759" t="n"/>
      <c r="BT416" s="759" t="n"/>
      <c r="BU416" s="759" t="n"/>
      <c r="BV416" s="759" t="n"/>
      <c r="BW416" s="759" t="n"/>
      <c r="BX416" s="759" t="n"/>
      <c r="BY416" s="759" t="n"/>
      <c r="BZ416" s="759" t="n"/>
      <c r="CA416" s="759" t="n"/>
      <c r="ER416" s="759" t="n"/>
      <c r="ES416" s="759" t="n"/>
      <c r="ET416" s="759" t="n"/>
      <c r="EU416" s="759" t="n"/>
      <c r="EV416" s="759" t="n"/>
      <c r="EW416" s="759" t="n"/>
      <c r="EX416" s="759" t="n"/>
      <c r="EY416" s="759" t="n"/>
      <c r="EZ416" s="759" t="n"/>
      <c r="FA416" s="759" t="n"/>
      <c r="FB416" s="759" t="n"/>
      <c r="FC416" s="759" t="n"/>
      <c r="FD416" s="759" t="n"/>
      <c r="FE416" s="759" t="n"/>
      <c r="FF416" s="759" t="n"/>
      <c r="HW416" s="759" t="n"/>
      <c r="HX416" s="759" t="n"/>
      <c r="HY416" s="759" t="n"/>
      <c r="HZ416" s="759" t="n"/>
      <c r="IA416" s="759" t="n"/>
      <c r="IB416" s="759" t="n"/>
      <c r="IC416" s="759" t="n"/>
      <c r="ID416" s="759" t="n"/>
      <c r="IE416" s="759" t="n"/>
      <c r="IF416" s="759" t="n"/>
      <c r="IG416" s="759" t="n"/>
      <c r="IH416" s="759" t="n"/>
      <c r="II416" s="759" t="n"/>
      <c r="IJ416" s="759" t="n"/>
      <c r="IK416" s="759" t="n"/>
      <c r="LB416" s="759" t="n"/>
      <c r="LC416" s="759" t="n"/>
      <c r="LD416" s="759" t="n"/>
      <c r="LE416" s="759" t="n"/>
      <c r="LF416" s="759" t="n"/>
      <c r="LG416" s="759" t="n"/>
      <c r="LH416" s="759" t="n"/>
      <c r="LI416" s="759" t="n"/>
      <c r="LJ416" s="759" t="n"/>
      <c r="LK416" s="759" t="n"/>
      <c r="LL416" s="759" t="n"/>
      <c r="LM416" s="759" t="n"/>
      <c r="LN416" s="759" t="n"/>
      <c r="LO416" s="759" t="n"/>
      <c r="LP416" s="759" t="n"/>
      <c r="OG416" s="759" t="n"/>
      <c r="OH416" s="759" t="n"/>
      <c r="OI416" s="759" t="n"/>
      <c r="OJ416" s="759" t="n"/>
      <c r="OK416" s="759" t="n"/>
      <c r="OL416" s="759" t="n"/>
      <c r="OM416" s="759" t="n"/>
      <c r="ON416" s="759" t="n"/>
      <c r="OO416" s="759" t="n"/>
      <c r="OP416" s="759" t="n"/>
      <c r="OQ416" s="759" t="n"/>
      <c r="OR416" s="759" t="n"/>
      <c r="OS416" s="759" t="n"/>
      <c r="OT416" s="759" t="n"/>
      <c r="OU416" s="759" t="n"/>
    </row>
    <row r="417">
      <c r="A417" s="0" t="n">
        <v>62</v>
      </c>
      <c r="B417" s="0" t="n">
        <v>761</v>
      </c>
      <c r="C417" s="0" t="inlineStr">
        <is>
          <t>가</t>
        </is>
      </c>
      <c r="D417" s="0" t="inlineStr">
        <is>
          <t>숙명여대</t>
        </is>
      </c>
      <c r="E417" s="232" t="inlineStr">
        <is>
          <t>르꼬르동블루외식경영전공</t>
        </is>
      </c>
      <c r="F417" s="0" t="inlineStr">
        <is>
          <t>통합</t>
        </is>
      </c>
      <c r="G417" s="0" t="n">
        <v>2</v>
      </c>
      <c r="H417" s="0" t="n">
        <v>895.593</v>
      </c>
      <c r="I417" s="0" t="n">
        <v>893.034</v>
      </c>
      <c r="J417" s="0" t="n">
        <v>889.518</v>
      </c>
      <c r="K417" s="0" t="n">
        <v>885.213</v>
      </c>
      <c r="L417" s="0" t="n">
        <v>878.826</v>
      </c>
      <c r="M417" s="233" t="inlineStr">
        <is>
          <t>표점/만점</t>
        </is>
      </c>
      <c r="N417" s="233" t="inlineStr">
        <is>
          <t>변표/만점</t>
        </is>
      </c>
      <c r="O417" s="3" t="inlineStr">
        <is>
          <t>가350</t>
        </is>
      </c>
      <c r="BM417" s="759" t="n"/>
      <c r="BN417" s="759" t="n"/>
      <c r="BO417" s="759" t="n"/>
      <c r="BP417" s="759" t="n"/>
      <c r="BQ417" s="759" t="n"/>
      <c r="BR417" s="759" t="n"/>
      <c r="BS417" s="759" t="n"/>
      <c r="BT417" s="759" t="n"/>
      <c r="BU417" s="759" t="n"/>
      <c r="BV417" s="759" t="n"/>
      <c r="BW417" s="759" t="n"/>
      <c r="BX417" s="759" t="n"/>
      <c r="BY417" s="759" t="n"/>
      <c r="BZ417" s="759" t="n"/>
      <c r="CA417" s="759" t="n"/>
      <c r="ER417" s="759" t="n"/>
      <c r="ES417" s="759" t="n"/>
      <c r="ET417" s="759" t="n"/>
      <c r="EU417" s="759" t="n"/>
      <c r="EV417" s="759" t="n"/>
      <c r="EW417" s="759" t="n"/>
      <c r="EX417" s="759" t="n"/>
      <c r="EY417" s="759" t="n"/>
      <c r="EZ417" s="759" t="n"/>
      <c r="FA417" s="759" t="n"/>
      <c r="FB417" s="759" t="n"/>
      <c r="FC417" s="759" t="n"/>
      <c r="FD417" s="759" t="n"/>
      <c r="FE417" s="759" t="n"/>
      <c r="FF417" s="759" t="n"/>
      <c r="HW417" s="759" t="n"/>
      <c r="HX417" s="759" t="n"/>
      <c r="HY417" s="759" t="n"/>
      <c r="HZ417" s="759" t="n"/>
      <c r="IA417" s="759" t="n"/>
      <c r="IB417" s="759" t="n"/>
      <c r="IC417" s="759" t="n"/>
      <c r="ID417" s="759" t="n"/>
      <c r="IE417" s="759" t="n"/>
      <c r="IF417" s="759" t="n"/>
      <c r="IG417" s="759" t="n"/>
      <c r="IH417" s="759" t="n"/>
      <c r="II417" s="759" t="n"/>
      <c r="IJ417" s="759" t="n"/>
      <c r="IK417" s="759" t="n"/>
      <c r="LB417" s="759" t="n"/>
      <c r="LC417" s="759" t="n"/>
      <c r="LD417" s="759" t="n"/>
      <c r="LE417" s="759" t="n"/>
      <c r="LF417" s="759" t="n"/>
      <c r="LG417" s="759" t="n"/>
      <c r="LH417" s="759" t="n"/>
      <c r="LI417" s="759" t="n"/>
      <c r="LJ417" s="759" t="n"/>
      <c r="LK417" s="759" t="n"/>
      <c r="LL417" s="759" t="n"/>
      <c r="LM417" s="759" t="n"/>
      <c r="LN417" s="759" t="n"/>
      <c r="LO417" s="759" t="n"/>
      <c r="LP417" s="759" t="n"/>
      <c r="OG417" s="759" t="n"/>
      <c r="OH417" s="759" t="n"/>
      <c r="OI417" s="759" t="n"/>
      <c r="OJ417" s="759" t="n"/>
      <c r="OK417" s="759" t="n"/>
      <c r="OL417" s="759" t="n"/>
      <c r="OM417" s="759" t="n"/>
      <c r="ON417" s="759" t="n"/>
      <c r="OO417" s="759" t="n"/>
      <c r="OP417" s="759" t="n"/>
      <c r="OQ417" s="759" t="n"/>
      <c r="OR417" s="759" t="n"/>
      <c r="OS417" s="759" t="n"/>
      <c r="OT417" s="759" t="n"/>
      <c r="OU417" s="759" t="n"/>
    </row>
    <row r="418">
      <c r="A418" s="0" t="n">
        <v>62</v>
      </c>
      <c r="B418" s="0" t="n">
        <v>762</v>
      </c>
      <c r="C418" s="0" t="inlineStr">
        <is>
          <t>가</t>
        </is>
      </c>
      <c r="D418" s="0" t="inlineStr">
        <is>
          <t>숙명여대</t>
        </is>
      </c>
      <c r="E418" s="232" t="inlineStr">
        <is>
          <t>사회심리학과</t>
        </is>
      </c>
      <c r="F418" s="0" t="inlineStr">
        <is>
          <t>통합</t>
        </is>
      </c>
      <c r="G418" s="0" t="n">
        <v>2</v>
      </c>
      <c r="H418" s="0" t="n">
        <v>895.311</v>
      </c>
      <c r="I418" s="0" t="n">
        <v>893.034</v>
      </c>
      <c r="J418" s="0" t="n">
        <v>888.98</v>
      </c>
      <c r="K418" s="0" t="n">
        <v>884.8339999999999</v>
      </c>
      <c r="L418" s="0" t="n">
        <v>878.408</v>
      </c>
      <c r="M418" s="233" t="inlineStr">
        <is>
          <t>표점/만점</t>
        </is>
      </c>
      <c r="N418" s="233" t="inlineStr">
        <is>
          <t>변표/만점</t>
        </is>
      </c>
      <c r="O418" s="3" t="inlineStr">
        <is>
          <t>가351</t>
        </is>
      </c>
      <c r="BM418" s="759" t="n"/>
      <c r="BN418" s="759" t="n"/>
      <c r="BO418" s="759" t="n"/>
      <c r="BP418" s="759" t="n"/>
      <c r="BQ418" s="759" t="n"/>
      <c r="BR418" s="759" t="n"/>
      <c r="BS418" s="759" t="n"/>
      <c r="BT418" s="759" t="n"/>
      <c r="BU418" s="759" t="n"/>
      <c r="BV418" s="759" t="n"/>
      <c r="BW418" s="759" t="n"/>
      <c r="BX418" s="759" t="n"/>
      <c r="BY418" s="759" t="n"/>
      <c r="BZ418" s="759" t="n"/>
      <c r="CA418" s="759" t="n"/>
      <c r="ER418" s="759" t="n"/>
      <c r="ES418" s="759" t="n"/>
      <c r="ET418" s="759" t="n"/>
      <c r="EU418" s="759" t="n"/>
      <c r="EV418" s="759" t="n"/>
      <c r="EW418" s="759" t="n"/>
      <c r="EX418" s="759" t="n"/>
      <c r="EY418" s="759" t="n"/>
      <c r="EZ418" s="759" t="n"/>
      <c r="FA418" s="759" t="n"/>
      <c r="FB418" s="759" t="n"/>
      <c r="FC418" s="759" t="n"/>
      <c r="FD418" s="759" t="n"/>
      <c r="FE418" s="759" t="n"/>
      <c r="FF418" s="759" t="n"/>
      <c r="HW418" s="759" t="n"/>
      <c r="HX418" s="759" t="n"/>
      <c r="HY418" s="759" t="n"/>
      <c r="HZ418" s="759" t="n"/>
      <c r="IA418" s="759" t="n"/>
      <c r="IB418" s="759" t="n"/>
      <c r="IC418" s="759" t="n"/>
      <c r="ID418" s="759" t="n"/>
      <c r="IE418" s="759" t="n"/>
      <c r="IF418" s="759" t="n"/>
      <c r="IG418" s="759" t="n"/>
      <c r="IH418" s="759" t="n"/>
      <c r="II418" s="759" t="n"/>
      <c r="IJ418" s="759" t="n"/>
      <c r="IK418" s="759" t="n"/>
      <c r="LB418" s="759" t="n"/>
      <c r="LC418" s="759" t="n"/>
      <c r="LD418" s="759" t="n"/>
      <c r="LE418" s="759" t="n"/>
      <c r="LF418" s="759" t="n"/>
      <c r="LG418" s="759" t="n"/>
      <c r="LH418" s="759" t="n"/>
      <c r="LI418" s="759" t="n"/>
      <c r="LJ418" s="759" t="n"/>
      <c r="LK418" s="759" t="n"/>
      <c r="LL418" s="759" t="n"/>
      <c r="LM418" s="759" t="n"/>
      <c r="LN418" s="759" t="n"/>
      <c r="LO418" s="759" t="n"/>
      <c r="LP418" s="759" t="n"/>
      <c r="OG418" s="759" t="n"/>
      <c r="OH418" s="759" t="n"/>
      <c r="OI418" s="759" t="n"/>
      <c r="OJ418" s="759" t="n"/>
      <c r="OK418" s="759" t="n"/>
      <c r="OL418" s="759" t="n"/>
      <c r="OM418" s="759" t="n"/>
      <c r="ON418" s="759" t="n"/>
      <c r="OO418" s="759" t="n"/>
      <c r="OP418" s="759" t="n"/>
      <c r="OQ418" s="759" t="n"/>
      <c r="OR418" s="759" t="n"/>
      <c r="OS418" s="759" t="n"/>
      <c r="OT418" s="759" t="n"/>
      <c r="OU418" s="759" t="n"/>
    </row>
    <row r="419">
      <c r="A419" s="0" t="n">
        <v>62</v>
      </c>
      <c r="B419" s="0" t="n">
        <v>751</v>
      </c>
      <c r="C419" s="0" t="inlineStr">
        <is>
          <t>가</t>
        </is>
      </c>
      <c r="D419" s="0" t="inlineStr">
        <is>
          <t>숙명여대</t>
        </is>
      </c>
      <c r="E419" s="232" t="inlineStr">
        <is>
          <t>문헌정보학과</t>
        </is>
      </c>
      <c r="F419" s="0" t="inlineStr">
        <is>
          <t>통합</t>
        </is>
      </c>
      <c r="G419" s="0" t="n">
        <v>2</v>
      </c>
      <c r="H419" s="0" t="n">
        <v>895.034</v>
      </c>
      <c r="I419" s="0" t="n">
        <v>892.514</v>
      </c>
      <c r="J419" s="0" t="n">
        <v>888.8390000000001</v>
      </c>
      <c r="K419" s="0" t="n">
        <v>884.576</v>
      </c>
      <c r="L419" s="0" t="n">
        <v>878.3</v>
      </c>
      <c r="M419" s="233" t="inlineStr">
        <is>
          <t>표점/만점</t>
        </is>
      </c>
      <c r="N419" s="233" t="inlineStr">
        <is>
          <t>변표/만점</t>
        </is>
      </c>
      <c r="O419" s="3" t="inlineStr">
        <is>
          <t>가352</t>
        </is>
      </c>
      <c r="BM419" s="759" t="n"/>
      <c r="BN419" s="759" t="n"/>
      <c r="BO419" s="759" t="n"/>
      <c r="BP419" s="759" t="n"/>
      <c r="BQ419" s="759" t="n"/>
      <c r="BR419" s="759" t="n"/>
      <c r="BS419" s="759" t="n"/>
      <c r="BT419" s="759" t="n"/>
      <c r="BU419" s="759" t="n"/>
      <c r="BV419" s="759" t="n"/>
      <c r="BW419" s="759" t="n"/>
      <c r="BX419" s="759" t="n"/>
      <c r="BY419" s="759" t="n"/>
      <c r="BZ419" s="759" t="n"/>
      <c r="CA419" s="759" t="n"/>
      <c r="ER419" s="759" t="n"/>
      <c r="ES419" s="759" t="n"/>
      <c r="ET419" s="759" t="n"/>
      <c r="EU419" s="759" t="n"/>
      <c r="EV419" s="759" t="n"/>
      <c r="EW419" s="759" t="n"/>
      <c r="EX419" s="759" t="n"/>
      <c r="EY419" s="759" t="n"/>
      <c r="EZ419" s="759" t="n"/>
      <c r="FA419" s="759" t="n"/>
      <c r="FB419" s="759" t="n"/>
      <c r="FC419" s="759" t="n"/>
      <c r="FD419" s="759" t="n"/>
      <c r="FE419" s="759" t="n"/>
      <c r="FF419" s="759" t="n"/>
      <c r="HW419" s="759" t="n"/>
      <c r="HX419" s="759" t="n"/>
      <c r="HY419" s="759" t="n"/>
      <c r="HZ419" s="759" t="n"/>
      <c r="IA419" s="759" t="n"/>
      <c r="IB419" s="759" t="n"/>
      <c r="IC419" s="759" t="n"/>
      <c r="ID419" s="759" t="n"/>
      <c r="IE419" s="759" t="n"/>
      <c r="IF419" s="759" t="n"/>
      <c r="IG419" s="759" t="n"/>
      <c r="IH419" s="759" t="n"/>
      <c r="II419" s="759" t="n"/>
      <c r="IJ419" s="759" t="n"/>
      <c r="IK419" s="759" t="n"/>
      <c r="LB419" s="759" t="n"/>
      <c r="LC419" s="759" t="n"/>
      <c r="LD419" s="759" t="n"/>
      <c r="LE419" s="759" t="n"/>
      <c r="LF419" s="759" t="n"/>
      <c r="LG419" s="759" t="n"/>
      <c r="LH419" s="759" t="n"/>
      <c r="LI419" s="759" t="n"/>
      <c r="LJ419" s="759" t="n"/>
      <c r="LK419" s="759" t="n"/>
      <c r="LL419" s="759" t="n"/>
      <c r="LM419" s="759" t="n"/>
      <c r="LN419" s="759" t="n"/>
      <c r="LO419" s="759" t="n"/>
      <c r="LP419" s="759" t="n"/>
      <c r="OG419" s="759" t="n"/>
      <c r="OH419" s="759" t="n"/>
      <c r="OI419" s="759" t="n"/>
      <c r="OJ419" s="759" t="n"/>
      <c r="OK419" s="759" t="n"/>
      <c r="OL419" s="759" t="n"/>
      <c r="OM419" s="759" t="n"/>
      <c r="ON419" s="759" t="n"/>
      <c r="OO419" s="759" t="n"/>
      <c r="OP419" s="759" t="n"/>
      <c r="OQ419" s="759" t="n"/>
      <c r="OR419" s="759" t="n"/>
      <c r="OS419" s="759" t="n"/>
      <c r="OT419" s="759" t="n"/>
      <c r="OU419" s="759" t="n"/>
    </row>
    <row r="420">
      <c r="A420" s="0" t="n">
        <v>62</v>
      </c>
      <c r="B420" s="0" t="n">
        <v>759</v>
      </c>
      <c r="C420" s="0" t="inlineStr">
        <is>
          <t>가</t>
        </is>
      </c>
      <c r="D420" s="0" t="inlineStr">
        <is>
          <t>숙명여대</t>
        </is>
      </c>
      <c r="E420" s="232" t="inlineStr">
        <is>
          <t>중어중문학부</t>
        </is>
      </c>
      <c r="F420" s="0" t="inlineStr">
        <is>
          <t>통합</t>
        </is>
      </c>
      <c r="G420" s="0" t="n">
        <v>2</v>
      </c>
      <c r="H420" s="0" t="n">
        <v>894.237</v>
      </c>
      <c r="I420" s="0" t="n">
        <v>891.497</v>
      </c>
      <c r="J420" s="0" t="n">
        <v>888.491</v>
      </c>
      <c r="K420" s="0" t="n">
        <v>884.3150000000001</v>
      </c>
      <c r="L420" s="0" t="n">
        <v>878.039</v>
      </c>
      <c r="M420" s="233" t="inlineStr">
        <is>
          <t>표점/만점</t>
        </is>
      </c>
      <c r="N420" s="233" t="inlineStr">
        <is>
          <t>변표/만점</t>
        </is>
      </c>
      <c r="O420" s="3" t="inlineStr">
        <is>
          <t>가353</t>
        </is>
      </c>
      <c r="BM420" s="759" t="n"/>
      <c r="BN420" s="759" t="n"/>
      <c r="BO420" s="759" t="n"/>
      <c r="BP420" s="759" t="n"/>
      <c r="BQ420" s="759" t="n"/>
      <c r="BR420" s="759" t="n"/>
      <c r="BS420" s="759" t="n"/>
      <c r="BT420" s="759" t="n"/>
      <c r="BU420" s="759" t="n"/>
      <c r="BV420" s="759" t="n"/>
      <c r="BW420" s="759" t="n"/>
      <c r="BX420" s="759" t="n"/>
      <c r="BY420" s="759" t="n"/>
      <c r="BZ420" s="759" t="n"/>
      <c r="CA420" s="759" t="n"/>
      <c r="ER420" s="759" t="n"/>
      <c r="ES420" s="759" t="n"/>
      <c r="ET420" s="759" t="n"/>
      <c r="EU420" s="759" t="n"/>
      <c r="EV420" s="759" t="n"/>
      <c r="EW420" s="759" t="n"/>
      <c r="EX420" s="759" t="n"/>
      <c r="EY420" s="759" t="n"/>
      <c r="EZ420" s="759" t="n"/>
      <c r="FA420" s="759" t="n"/>
      <c r="FB420" s="759" t="n"/>
      <c r="FC420" s="759" t="n"/>
      <c r="FD420" s="759" t="n"/>
      <c r="FE420" s="759" t="n"/>
      <c r="FF420" s="759" t="n"/>
      <c r="HW420" s="759" t="n"/>
      <c r="HX420" s="759" t="n"/>
      <c r="HY420" s="759" t="n"/>
      <c r="HZ420" s="759" t="n"/>
      <c r="IA420" s="759" t="n"/>
      <c r="IB420" s="759" t="n"/>
      <c r="IC420" s="759" t="n"/>
      <c r="ID420" s="759" t="n"/>
      <c r="IE420" s="759" t="n"/>
      <c r="IF420" s="759" t="n"/>
      <c r="IG420" s="759" t="n"/>
      <c r="IH420" s="759" t="n"/>
      <c r="II420" s="759" t="n"/>
      <c r="IJ420" s="759" t="n"/>
      <c r="IK420" s="759" t="n"/>
      <c r="LB420" s="759" t="n"/>
      <c r="LC420" s="759" t="n"/>
      <c r="LD420" s="759" t="n"/>
      <c r="LE420" s="759" t="n"/>
      <c r="LF420" s="759" t="n"/>
      <c r="LG420" s="759" t="n"/>
      <c r="LH420" s="759" t="n"/>
      <c r="LI420" s="759" t="n"/>
      <c r="LJ420" s="759" t="n"/>
      <c r="LK420" s="759" t="n"/>
      <c r="LL420" s="759" t="n"/>
      <c r="LM420" s="759" t="n"/>
      <c r="LN420" s="759" t="n"/>
      <c r="LO420" s="759" t="n"/>
      <c r="LP420" s="759" t="n"/>
      <c r="OG420" s="759" t="n"/>
      <c r="OH420" s="759" t="n"/>
      <c r="OI420" s="759" t="n"/>
      <c r="OJ420" s="759" t="n"/>
      <c r="OK420" s="759" t="n"/>
      <c r="OL420" s="759" t="n"/>
      <c r="OM420" s="759" t="n"/>
      <c r="ON420" s="759" t="n"/>
      <c r="OO420" s="759" t="n"/>
      <c r="OP420" s="759" t="n"/>
      <c r="OQ420" s="759" t="n"/>
      <c r="OR420" s="759" t="n"/>
      <c r="OS420" s="759" t="n"/>
      <c r="OT420" s="759" t="n"/>
      <c r="OU420" s="759" t="n"/>
    </row>
    <row r="421">
      <c r="A421" s="0" t="n">
        <v>62</v>
      </c>
      <c r="B421" s="0" t="n">
        <v>746</v>
      </c>
      <c r="C421" s="0" t="inlineStr">
        <is>
          <t>가</t>
        </is>
      </c>
      <c r="D421" s="0" t="inlineStr">
        <is>
          <t>숙명여대</t>
        </is>
      </c>
      <c r="E421" s="232" t="inlineStr">
        <is>
          <t>경영학부</t>
        </is>
      </c>
      <c r="F421" s="0" t="inlineStr">
        <is>
          <t>통합</t>
        </is>
      </c>
      <c r="G421" s="0" t="n">
        <v>2</v>
      </c>
      <c r="H421" s="0" t="n">
        <v>888.98</v>
      </c>
      <c r="I421" s="0" t="n">
        <v>886.674</v>
      </c>
      <c r="J421" s="0" t="n">
        <v>884.3150000000001</v>
      </c>
      <c r="K421" s="0" t="n">
        <v>879.943</v>
      </c>
      <c r="L421" s="0" t="n">
        <v>874.28</v>
      </c>
      <c r="M421" s="233" t="inlineStr">
        <is>
          <t>표점/만점</t>
        </is>
      </c>
      <c r="N421" s="233" t="inlineStr">
        <is>
          <t>변표/만점</t>
        </is>
      </c>
      <c r="O421" s="3" t="inlineStr">
        <is>
          <t>가354</t>
        </is>
      </c>
      <c r="BM421" s="759" t="n"/>
      <c r="BN421" s="759" t="n"/>
      <c r="BO421" s="759" t="n"/>
      <c r="BP421" s="759" t="n"/>
      <c r="BQ421" s="759" t="n"/>
      <c r="BR421" s="759" t="n"/>
      <c r="BS421" s="759" t="n"/>
      <c r="BT421" s="759" t="n"/>
      <c r="BU421" s="759" t="n"/>
      <c r="BV421" s="759" t="n"/>
      <c r="BW421" s="759" t="n"/>
      <c r="BX421" s="759" t="n"/>
      <c r="BY421" s="759" t="n"/>
      <c r="BZ421" s="759" t="n"/>
      <c r="CA421" s="759" t="n"/>
      <c r="ER421" s="759" t="n"/>
      <c r="ES421" s="759" t="n"/>
      <c r="ET421" s="759" t="n"/>
      <c r="EU421" s="759" t="n"/>
      <c r="EV421" s="759" t="n"/>
      <c r="EW421" s="759" t="n"/>
      <c r="EX421" s="759" t="n"/>
      <c r="EY421" s="759" t="n"/>
      <c r="EZ421" s="759" t="n"/>
      <c r="FA421" s="759" t="n"/>
      <c r="FB421" s="759" t="n"/>
      <c r="FC421" s="759" t="n"/>
      <c r="FD421" s="759" t="n"/>
      <c r="FE421" s="759" t="n"/>
      <c r="FF421" s="759" t="n"/>
      <c r="HW421" s="759" t="n"/>
      <c r="HX421" s="759" t="n"/>
      <c r="HY421" s="759" t="n"/>
      <c r="HZ421" s="759" t="n"/>
      <c r="IA421" s="759" t="n"/>
      <c r="IB421" s="759" t="n"/>
      <c r="IC421" s="759" t="n"/>
      <c r="ID421" s="759" t="n"/>
      <c r="IE421" s="759" t="n"/>
      <c r="IF421" s="759" t="n"/>
      <c r="IG421" s="759" t="n"/>
      <c r="IH421" s="759" t="n"/>
      <c r="II421" s="759" t="n"/>
      <c r="IJ421" s="759" t="n"/>
      <c r="IK421" s="759" t="n"/>
      <c r="LB421" s="759" t="n"/>
      <c r="LC421" s="759" t="n"/>
      <c r="LD421" s="759" t="n"/>
      <c r="LE421" s="759" t="n"/>
      <c r="LF421" s="759" t="n"/>
      <c r="LG421" s="759" t="n"/>
      <c r="LH421" s="759" t="n"/>
      <c r="LI421" s="759" t="n"/>
      <c r="LJ421" s="759" t="n"/>
      <c r="LK421" s="759" t="n"/>
      <c r="LL421" s="759" t="n"/>
      <c r="LM421" s="759" t="n"/>
      <c r="LN421" s="759" t="n"/>
      <c r="LO421" s="759" t="n"/>
      <c r="LP421" s="759" t="n"/>
      <c r="OG421" s="759" t="n"/>
      <c r="OH421" s="759" t="n"/>
      <c r="OI421" s="759" t="n"/>
      <c r="OJ421" s="759" t="n"/>
      <c r="OK421" s="759" t="n"/>
      <c r="OL421" s="759" t="n"/>
      <c r="OM421" s="759" t="n"/>
      <c r="ON421" s="759" t="n"/>
      <c r="OO421" s="759" t="n"/>
      <c r="OP421" s="759" t="n"/>
      <c r="OQ421" s="759" t="n"/>
      <c r="OR421" s="759" t="n"/>
      <c r="OS421" s="759" t="n"/>
      <c r="OT421" s="759" t="n"/>
      <c r="OU421" s="759" t="n"/>
    </row>
    <row r="422">
      <c r="A422" s="0" t="n">
        <v>85</v>
      </c>
      <c r="B422" s="0" t="n">
        <v>813</v>
      </c>
      <c r="C422" s="0" t="inlineStr">
        <is>
          <t>가</t>
        </is>
      </c>
      <c r="D422" s="0" t="inlineStr">
        <is>
          <t>서울과학기술대</t>
        </is>
      </c>
      <c r="E422" s="232" t="inlineStr">
        <is>
          <t>MSDE학과</t>
        </is>
      </c>
      <c r="F422" s="0" t="inlineStr">
        <is>
          <t>자연</t>
        </is>
      </c>
      <c r="G422" s="0" t="n">
        <v>2</v>
      </c>
      <c r="H422" s="0" t="n">
        <v>924.336</v>
      </c>
      <c r="I422" s="0" t="n">
        <v>922.079</v>
      </c>
      <c r="J422" s="0" t="n">
        <v>919.36</v>
      </c>
      <c r="K422" s="0" t="n">
        <v>915.3049999999999</v>
      </c>
      <c r="L422" s="0" t="n">
        <v>907.473</v>
      </c>
      <c r="M422" s="233" t="inlineStr">
        <is>
          <t>표점/만점</t>
        </is>
      </c>
      <c r="N422" s="233" t="inlineStr">
        <is>
          <t>표점/만점</t>
        </is>
      </c>
      <c r="O422" s="3" t="inlineStr">
        <is>
          <t>가355</t>
        </is>
      </c>
      <c r="BM422" s="759" t="n"/>
      <c r="BN422" s="759" t="n"/>
      <c r="BO422" s="759" t="n"/>
      <c r="BP422" s="759" t="n"/>
      <c r="BQ422" s="759" t="n"/>
      <c r="BR422" s="759" t="n"/>
      <c r="BS422" s="759" t="n"/>
      <c r="BT422" s="759" t="n"/>
      <c r="BU422" s="759" t="n"/>
      <c r="BV422" s="759" t="n"/>
      <c r="BW422" s="759" t="n"/>
      <c r="BX422" s="759" t="n"/>
      <c r="BY422" s="759" t="n"/>
      <c r="BZ422" s="759" t="n"/>
      <c r="CA422" s="759" t="n"/>
      <c r="ER422" s="759" t="n"/>
      <c r="ES422" s="759" t="n"/>
      <c r="ET422" s="759" t="n"/>
      <c r="EU422" s="759" t="n"/>
      <c r="EV422" s="759" t="n"/>
      <c r="EW422" s="759" t="n"/>
      <c r="EX422" s="759" t="n"/>
      <c r="EY422" s="759" t="n"/>
      <c r="EZ422" s="759" t="n"/>
      <c r="FA422" s="759" t="n"/>
      <c r="FB422" s="759" t="n"/>
      <c r="FC422" s="759" t="n"/>
      <c r="FD422" s="759" t="n"/>
      <c r="FE422" s="759" t="n"/>
      <c r="FF422" s="759" t="n"/>
      <c r="HW422" s="759" t="n"/>
      <c r="HX422" s="759" t="n"/>
      <c r="HY422" s="759" t="n"/>
      <c r="HZ422" s="759" t="n"/>
      <c r="IA422" s="759" t="n"/>
      <c r="IB422" s="759" t="n"/>
      <c r="IC422" s="759" t="n"/>
      <c r="ID422" s="759" t="n"/>
      <c r="IE422" s="759" t="n"/>
      <c r="IF422" s="759" t="n"/>
      <c r="IG422" s="759" t="n"/>
      <c r="IH422" s="759" t="n"/>
      <c r="II422" s="759" t="n"/>
      <c r="IJ422" s="759" t="n"/>
      <c r="IK422" s="759" t="n"/>
      <c r="LB422" s="759" t="n"/>
      <c r="LC422" s="759" t="n"/>
      <c r="LD422" s="759" t="n"/>
      <c r="LE422" s="759" t="n"/>
      <c r="LF422" s="759" t="n"/>
      <c r="LG422" s="759" t="n"/>
      <c r="LH422" s="759" t="n"/>
      <c r="LI422" s="759" t="n"/>
      <c r="LJ422" s="759" t="n"/>
      <c r="LK422" s="759" t="n"/>
      <c r="LL422" s="759" t="n"/>
      <c r="LM422" s="759" t="n"/>
      <c r="LN422" s="759" t="n"/>
      <c r="LO422" s="759" t="n"/>
      <c r="LP422" s="759" t="n"/>
      <c r="OG422" s="759" t="n"/>
      <c r="OH422" s="759" t="n"/>
      <c r="OI422" s="759" t="n"/>
      <c r="OJ422" s="759" t="n"/>
      <c r="OK422" s="759" t="n"/>
      <c r="OL422" s="759" t="n"/>
      <c r="OM422" s="759" t="n"/>
      <c r="ON422" s="759" t="n"/>
      <c r="OO422" s="759" t="n"/>
      <c r="OP422" s="759" t="n"/>
      <c r="OQ422" s="759" t="n"/>
      <c r="OR422" s="759" t="n"/>
      <c r="OS422" s="759" t="n"/>
      <c r="OT422" s="759" t="n"/>
      <c r="OU422" s="759" t="n"/>
    </row>
    <row r="423">
      <c r="A423" s="0" t="n">
        <v>85</v>
      </c>
      <c r="B423" s="0" t="n">
        <v>814</v>
      </c>
      <c r="C423" s="0" t="inlineStr">
        <is>
          <t>가</t>
        </is>
      </c>
      <c r="D423" s="0" t="inlineStr">
        <is>
          <t>서울과학기술대</t>
        </is>
      </c>
      <c r="E423" s="232" t="inlineStr">
        <is>
          <t>산업공학과 ITM전공(자연)</t>
        </is>
      </c>
      <c r="F423" s="0" t="inlineStr">
        <is>
          <t>자연</t>
        </is>
      </c>
      <c r="G423" s="0" t="n">
        <v>2</v>
      </c>
      <c r="H423" s="0" t="n">
        <v>920.625</v>
      </c>
      <c r="I423" s="0" t="n">
        <v>919.36</v>
      </c>
      <c r="J423" s="0" t="n">
        <v>916.771</v>
      </c>
      <c r="K423" s="0" t="n">
        <v>912.221</v>
      </c>
      <c r="L423" s="0" t="n">
        <v>904.451</v>
      </c>
      <c r="M423" s="233" t="inlineStr">
        <is>
          <t>표점/만점</t>
        </is>
      </c>
      <c r="N423" s="233" t="inlineStr">
        <is>
          <t>표점/만점</t>
        </is>
      </c>
      <c r="O423" s="3" t="inlineStr">
        <is>
          <t>가356</t>
        </is>
      </c>
      <c r="BM423" s="759" t="n"/>
      <c r="BN423" s="759" t="n"/>
      <c r="BO423" s="759" t="n"/>
      <c r="BP423" s="759" t="n"/>
      <c r="BQ423" s="759" t="n"/>
      <c r="BR423" s="759" t="n"/>
      <c r="BS423" s="759" t="n"/>
      <c r="BT423" s="759" t="n"/>
      <c r="BU423" s="759" t="n"/>
      <c r="BV423" s="759" t="n"/>
      <c r="BW423" s="759" t="n"/>
      <c r="BX423" s="759" t="n"/>
      <c r="BY423" s="759" t="n"/>
      <c r="BZ423" s="759" t="n"/>
      <c r="CA423" s="759" t="n"/>
      <c r="ER423" s="759" t="n"/>
      <c r="ES423" s="759" t="n"/>
      <c r="ET423" s="759" t="n"/>
      <c r="EU423" s="759" t="n"/>
      <c r="EV423" s="759" t="n"/>
      <c r="EW423" s="759" t="n"/>
      <c r="EX423" s="759" t="n"/>
      <c r="EY423" s="759" t="n"/>
      <c r="EZ423" s="759" t="n"/>
      <c r="FA423" s="759" t="n"/>
      <c r="FB423" s="759" t="n"/>
      <c r="FC423" s="759" t="n"/>
      <c r="FD423" s="759" t="n"/>
      <c r="FE423" s="759" t="n"/>
      <c r="FF423" s="759" t="n"/>
      <c r="HW423" s="759" t="n"/>
      <c r="HX423" s="759" t="n"/>
      <c r="HY423" s="759" t="n"/>
      <c r="HZ423" s="759" t="n"/>
      <c r="IA423" s="759" t="n"/>
      <c r="IB423" s="759" t="n"/>
      <c r="IC423" s="759" t="n"/>
      <c r="ID423" s="759" t="n"/>
      <c r="IE423" s="759" t="n"/>
      <c r="IF423" s="759" t="n"/>
      <c r="IG423" s="759" t="n"/>
      <c r="IH423" s="759" t="n"/>
      <c r="II423" s="759" t="n"/>
      <c r="IJ423" s="759" t="n"/>
      <c r="IK423" s="759" t="n"/>
      <c r="LB423" s="759" t="n"/>
      <c r="LC423" s="759" t="n"/>
      <c r="LD423" s="759" t="n"/>
      <c r="LE423" s="759" t="n"/>
      <c r="LF423" s="759" t="n"/>
      <c r="LG423" s="759" t="n"/>
      <c r="LH423" s="759" t="n"/>
      <c r="LI423" s="759" t="n"/>
      <c r="LJ423" s="759" t="n"/>
      <c r="LK423" s="759" t="n"/>
      <c r="LL423" s="759" t="n"/>
      <c r="LM423" s="759" t="n"/>
      <c r="LN423" s="759" t="n"/>
      <c r="LO423" s="759" t="n"/>
      <c r="LP423" s="759" t="n"/>
      <c r="OG423" s="759" t="n"/>
      <c r="OH423" s="759" t="n"/>
      <c r="OI423" s="759" t="n"/>
      <c r="OJ423" s="759" t="n"/>
      <c r="OK423" s="759" t="n"/>
      <c r="OL423" s="759" t="n"/>
      <c r="OM423" s="759" t="n"/>
      <c r="ON423" s="759" t="n"/>
      <c r="OO423" s="759" t="n"/>
      <c r="OP423" s="759" t="n"/>
      <c r="OQ423" s="759" t="n"/>
      <c r="OR423" s="759" t="n"/>
      <c r="OS423" s="759" t="n"/>
      <c r="OT423" s="759" t="n"/>
      <c r="OU423" s="759" t="n"/>
    </row>
    <row r="424">
      <c r="A424" s="0" t="n">
        <v>85</v>
      </c>
      <c r="B424" s="0" t="n">
        <v>817</v>
      </c>
      <c r="C424" s="0" t="inlineStr">
        <is>
          <t>가</t>
        </is>
      </c>
      <c r="D424" s="0" t="inlineStr">
        <is>
          <t>서울과학기술대</t>
        </is>
      </c>
      <c r="E424" s="232" t="inlineStr">
        <is>
          <t>전자공학과</t>
        </is>
      </c>
      <c r="F424" s="0" t="inlineStr">
        <is>
          <t>자연</t>
        </is>
      </c>
      <c r="G424" s="0" t="n">
        <v>2</v>
      </c>
      <c r="H424" s="0" t="n">
        <v>917.431</v>
      </c>
      <c r="I424" s="0" t="n">
        <v>915.3049999999999</v>
      </c>
      <c r="J424" s="0" t="n">
        <v>911.9690000000001</v>
      </c>
      <c r="K424" s="0" t="n">
        <v>907.7809999999999</v>
      </c>
      <c r="L424" s="0" t="n">
        <v>899.527</v>
      </c>
      <c r="M424" s="233" t="inlineStr">
        <is>
          <t>표점/만점</t>
        </is>
      </c>
      <c r="N424" s="233" t="inlineStr">
        <is>
          <t>표점/만점</t>
        </is>
      </c>
      <c r="O424" s="3" t="inlineStr">
        <is>
          <t>가357</t>
        </is>
      </c>
      <c r="BM424" s="759" t="n"/>
      <c r="BN424" s="759" t="n"/>
      <c r="BO424" s="759" t="n"/>
      <c r="BP424" s="759" t="n"/>
      <c r="BQ424" s="759" t="n"/>
      <c r="BR424" s="759" t="n"/>
      <c r="BS424" s="759" t="n"/>
      <c r="BT424" s="759" t="n"/>
      <c r="BU424" s="759" t="n"/>
      <c r="BV424" s="759" t="n"/>
      <c r="BW424" s="759" t="n"/>
      <c r="BX424" s="759" t="n"/>
      <c r="BY424" s="759" t="n"/>
      <c r="BZ424" s="759" t="n"/>
      <c r="CA424" s="759" t="n"/>
      <c r="ER424" s="759" t="n"/>
      <c r="ES424" s="759" t="n"/>
      <c r="ET424" s="759" t="n"/>
      <c r="EU424" s="759" t="n"/>
      <c r="EV424" s="759" t="n"/>
      <c r="EW424" s="759" t="n"/>
      <c r="EX424" s="759" t="n"/>
      <c r="EY424" s="759" t="n"/>
      <c r="EZ424" s="759" t="n"/>
      <c r="FA424" s="759" t="n"/>
      <c r="FB424" s="759" t="n"/>
      <c r="FC424" s="759" t="n"/>
      <c r="FD424" s="759" t="n"/>
      <c r="FE424" s="759" t="n"/>
      <c r="FF424" s="759" t="n"/>
      <c r="HW424" s="759" t="n"/>
      <c r="HX424" s="759" t="n"/>
      <c r="HY424" s="759" t="n"/>
      <c r="HZ424" s="759" t="n"/>
      <c r="IA424" s="759" t="n"/>
      <c r="IB424" s="759" t="n"/>
      <c r="IC424" s="759" t="n"/>
      <c r="ID424" s="759" t="n"/>
      <c r="IE424" s="759" t="n"/>
      <c r="IF424" s="759" t="n"/>
      <c r="IG424" s="759" t="n"/>
      <c r="IH424" s="759" t="n"/>
      <c r="II424" s="759" t="n"/>
      <c r="IJ424" s="759" t="n"/>
      <c r="IK424" s="759" t="n"/>
      <c r="LB424" s="759" t="n"/>
      <c r="LC424" s="759" t="n"/>
      <c r="LD424" s="759" t="n"/>
      <c r="LE424" s="759" t="n"/>
      <c r="LF424" s="759" t="n"/>
      <c r="LG424" s="759" t="n"/>
      <c r="LH424" s="759" t="n"/>
      <c r="LI424" s="759" t="n"/>
      <c r="LJ424" s="759" t="n"/>
      <c r="LK424" s="759" t="n"/>
      <c r="LL424" s="759" t="n"/>
      <c r="LM424" s="759" t="n"/>
      <c r="LN424" s="759" t="n"/>
      <c r="LO424" s="759" t="n"/>
      <c r="LP424" s="759" t="n"/>
      <c r="OG424" s="759" t="n"/>
      <c r="OH424" s="759" t="n"/>
      <c r="OI424" s="759" t="n"/>
      <c r="OJ424" s="759" t="n"/>
      <c r="OK424" s="759" t="n"/>
      <c r="OL424" s="759" t="n"/>
      <c r="OM424" s="759" t="n"/>
      <c r="ON424" s="759" t="n"/>
      <c r="OO424" s="759" t="n"/>
      <c r="OP424" s="759" t="n"/>
      <c r="OQ424" s="759" t="n"/>
      <c r="OR424" s="759" t="n"/>
      <c r="OS424" s="759" t="n"/>
      <c r="OT424" s="759" t="n"/>
      <c r="OU424" s="759" t="n"/>
    </row>
    <row r="425">
      <c r="A425" s="0" t="n">
        <v>85</v>
      </c>
      <c r="B425" s="0" t="n">
        <v>824</v>
      </c>
      <c r="C425" s="0" t="inlineStr">
        <is>
          <t>가</t>
        </is>
      </c>
      <c r="D425" s="0" t="inlineStr">
        <is>
          <t>서울과학기술대</t>
        </is>
      </c>
      <c r="E425" s="232" t="inlineStr">
        <is>
          <t>산업공학과 산업정보시스템전공(자연)</t>
        </is>
      </c>
      <c r="F425" s="0" t="inlineStr">
        <is>
          <t>자연</t>
        </is>
      </c>
      <c r="G425" s="0" t="n">
        <v>2</v>
      </c>
      <c r="H425" s="0" t="n">
        <v>916.908</v>
      </c>
      <c r="I425" s="0" t="n">
        <v>914.591</v>
      </c>
      <c r="J425" s="0" t="n">
        <v>911.253</v>
      </c>
      <c r="K425" s="0" t="n">
        <v>907.011</v>
      </c>
      <c r="L425" s="0" t="n">
        <v>898.641</v>
      </c>
      <c r="M425" s="233" t="inlineStr">
        <is>
          <t>표점/만점</t>
        </is>
      </c>
      <c r="N425" s="233" t="inlineStr">
        <is>
          <t>표점/만점</t>
        </is>
      </c>
      <c r="O425" s="3" t="inlineStr">
        <is>
          <t>가358</t>
        </is>
      </c>
      <c r="BM425" s="759" t="n"/>
      <c r="BN425" s="759" t="n"/>
      <c r="BO425" s="759" t="n"/>
      <c r="BP425" s="759" t="n"/>
      <c r="BQ425" s="759" t="n"/>
      <c r="BR425" s="759" t="n"/>
      <c r="BS425" s="759" t="n"/>
      <c r="BT425" s="759" t="n"/>
      <c r="BU425" s="759" t="n"/>
      <c r="BV425" s="759" t="n"/>
      <c r="BW425" s="759" t="n"/>
      <c r="BX425" s="759" t="n"/>
      <c r="BY425" s="759" t="n"/>
      <c r="BZ425" s="759" t="n"/>
      <c r="CA425" s="759" t="n"/>
      <c r="ER425" s="759" t="n"/>
      <c r="ES425" s="759" t="n"/>
      <c r="ET425" s="759" t="n"/>
      <c r="EU425" s="759" t="n"/>
      <c r="EV425" s="759" t="n"/>
      <c r="EW425" s="759" t="n"/>
      <c r="EX425" s="759" t="n"/>
      <c r="EY425" s="759" t="n"/>
      <c r="EZ425" s="759" t="n"/>
      <c r="FA425" s="759" t="n"/>
      <c r="FB425" s="759" t="n"/>
      <c r="FC425" s="759" t="n"/>
      <c r="FD425" s="759" t="n"/>
      <c r="FE425" s="759" t="n"/>
      <c r="FF425" s="759" t="n"/>
      <c r="HW425" s="759" t="n"/>
      <c r="HX425" s="759" t="n"/>
      <c r="HY425" s="759" t="n"/>
      <c r="HZ425" s="759" t="n"/>
      <c r="IA425" s="759" t="n"/>
      <c r="IB425" s="759" t="n"/>
      <c r="IC425" s="759" t="n"/>
      <c r="ID425" s="759" t="n"/>
      <c r="IE425" s="759" t="n"/>
      <c r="IF425" s="759" t="n"/>
      <c r="IG425" s="759" t="n"/>
      <c r="IH425" s="759" t="n"/>
      <c r="II425" s="759" t="n"/>
      <c r="IJ425" s="759" t="n"/>
      <c r="IK425" s="759" t="n"/>
      <c r="LB425" s="759" t="n"/>
      <c r="LC425" s="759" t="n"/>
      <c r="LD425" s="759" t="n"/>
      <c r="LE425" s="759" t="n"/>
      <c r="LF425" s="759" t="n"/>
      <c r="LG425" s="759" t="n"/>
      <c r="LH425" s="759" t="n"/>
      <c r="LI425" s="759" t="n"/>
      <c r="LJ425" s="759" t="n"/>
      <c r="LK425" s="759" t="n"/>
      <c r="LL425" s="759" t="n"/>
      <c r="LM425" s="759" t="n"/>
      <c r="LN425" s="759" t="n"/>
      <c r="LO425" s="759" t="n"/>
      <c r="LP425" s="759" t="n"/>
      <c r="OG425" s="759" t="n"/>
      <c r="OH425" s="759" t="n"/>
      <c r="OI425" s="759" t="n"/>
      <c r="OJ425" s="759" t="n"/>
      <c r="OK425" s="759" t="n"/>
      <c r="OL425" s="759" t="n"/>
      <c r="OM425" s="759" t="n"/>
      <c r="ON425" s="759" t="n"/>
      <c r="OO425" s="759" t="n"/>
      <c r="OP425" s="759" t="n"/>
      <c r="OQ425" s="759" t="n"/>
      <c r="OR425" s="759" t="n"/>
      <c r="OS425" s="759" t="n"/>
      <c r="OT425" s="759" t="n"/>
      <c r="OU425" s="759" t="n"/>
    </row>
    <row r="426">
      <c r="A426" s="0" t="n">
        <v>85</v>
      </c>
      <c r="B426" s="0" t="n">
        <v>815</v>
      </c>
      <c r="C426" s="0" t="inlineStr">
        <is>
          <t>가</t>
        </is>
      </c>
      <c r="D426" s="0" t="inlineStr">
        <is>
          <t>서울과학기술대</t>
        </is>
      </c>
      <c r="E426" s="232" t="inlineStr">
        <is>
          <t>컴퓨터공학과</t>
        </is>
      </c>
      <c r="F426" s="0" t="inlineStr">
        <is>
          <t>자연</t>
        </is>
      </c>
      <c r="G426" s="0" t="n">
        <v>2</v>
      </c>
      <c r="H426" s="0" t="n">
        <v>916.273</v>
      </c>
      <c r="I426" s="0" t="n">
        <v>913.569</v>
      </c>
      <c r="J426" s="0" t="n">
        <v>910.675</v>
      </c>
      <c r="K426" s="0" t="n">
        <v>906.125</v>
      </c>
      <c r="L426" s="0" t="n">
        <v>897.927</v>
      </c>
      <c r="M426" s="233" t="inlineStr">
        <is>
          <t>표점/만점</t>
        </is>
      </c>
      <c r="N426" s="233" t="inlineStr">
        <is>
          <t>표점/만점</t>
        </is>
      </c>
      <c r="O426" s="3" t="inlineStr">
        <is>
          <t>가359</t>
        </is>
      </c>
      <c r="BM426" s="759" t="n"/>
      <c r="BN426" s="759" t="n"/>
      <c r="BO426" s="759" t="n"/>
      <c r="BP426" s="759" t="n"/>
      <c r="BQ426" s="759" t="n"/>
      <c r="BR426" s="759" t="n"/>
      <c r="BS426" s="759" t="n"/>
      <c r="BT426" s="759" t="n"/>
      <c r="BU426" s="759" t="n"/>
      <c r="BV426" s="759" t="n"/>
      <c r="BW426" s="759" t="n"/>
      <c r="BX426" s="759" t="n"/>
      <c r="BY426" s="759" t="n"/>
      <c r="BZ426" s="759" t="n"/>
      <c r="CA426" s="759" t="n"/>
      <c r="ER426" s="759" t="n"/>
      <c r="ES426" s="759" t="n"/>
      <c r="ET426" s="759" t="n"/>
      <c r="EU426" s="759" t="n"/>
      <c r="EV426" s="759" t="n"/>
      <c r="EW426" s="759" t="n"/>
      <c r="EX426" s="759" t="n"/>
      <c r="EY426" s="759" t="n"/>
      <c r="EZ426" s="759" t="n"/>
      <c r="FA426" s="759" t="n"/>
      <c r="FB426" s="759" t="n"/>
      <c r="FC426" s="759" t="n"/>
      <c r="FD426" s="759" t="n"/>
      <c r="FE426" s="759" t="n"/>
      <c r="FF426" s="759" t="n"/>
      <c r="HW426" s="759" t="n"/>
      <c r="HX426" s="759" t="n"/>
      <c r="HY426" s="759" t="n"/>
      <c r="HZ426" s="759" t="n"/>
      <c r="IA426" s="759" t="n"/>
      <c r="IB426" s="759" t="n"/>
      <c r="IC426" s="759" t="n"/>
      <c r="ID426" s="759" t="n"/>
      <c r="IE426" s="759" t="n"/>
      <c r="IF426" s="759" t="n"/>
      <c r="IG426" s="759" t="n"/>
      <c r="IH426" s="759" t="n"/>
      <c r="II426" s="759" t="n"/>
      <c r="IJ426" s="759" t="n"/>
      <c r="IK426" s="759" t="n"/>
      <c r="LB426" s="759" t="n"/>
      <c r="LC426" s="759" t="n"/>
      <c r="LD426" s="759" t="n"/>
      <c r="LE426" s="759" t="n"/>
      <c r="LF426" s="759" t="n"/>
      <c r="LG426" s="759" t="n"/>
      <c r="LH426" s="759" t="n"/>
      <c r="LI426" s="759" t="n"/>
      <c r="LJ426" s="759" t="n"/>
      <c r="LK426" s="759" t="n"/>
      <c r="LL426" s="759" t="n"/>
      <c r="LM426" s="759" t="n"/>
      <c r="LN426" s="759" t="n"/>
      <c r="LO426" s="759" t="n"/>
      <c r="LP426" s="759" t="n"/>
      <c r="OG426" s="759" t="n"/>
      <c r="OH426" s="759" t="n"/>
      <c r="OI426" s="759" t="n"/>
      <c r="OJ426" s="759" t="n"/>
      <c r="OK426" s="759" t="n"/>
      <c r="OL426" s="759" t="n"/>
      <c r="OM426" s="759" t="n"/>
      <c r="ON426" s="759" t="n"/>
      <c r="OO426" s="759" t="n"/>
      <c r="OP426" s="759" t="n"/>
      <c r="OQ426" s="759" t="n"/>
      <c r="OR426" s="759" t="n"/>
      <c r="OS426" s="759" t="n"/>
      <c r="OT426" s="759" t="n"/>
      <c r="OU426" s="759" t="n"/>
    </row>
    <row r="427">
      <c r="A427" s="0" t="n">
        <v>85</v>
      </c>
      <c r="B427" s="0" t="n">
        <v>820</v>
      </c>
      <c r="C427" s="0" t="inlineStr">
        <is>
          <t>가</t>
        </is>
      </c>
      <c r="D427" s="0" t="inlineStr">
        <is>
          <t>서울과학기술대</t>
        </is>
      </c>
      <c r="E427" s="232" t="inlineStr">
        <is>
          <t>스마트ICT융합공학과</t>
        </is>
      </c>
      <c r="F427" s="0" t="inlineStr">
        <is>
          <t>자연</t>
        </is>
      </c>
      <c r="G427" s="0" t="n">
        <v>2</v>
      </c>
      <c r="H427" s="0" t="n">
        <v>913.2430000000001</v>
      </c>
      <c r="I427" s="0" t="n">
        <v>910.675</v>
      </c>
      <c r="J427" s="0" t="n">
        <v>907.473</v>
      </c>
      <c r="K427" s="0" t="n">
        <v>902.599</v>
      </c>
      <c r="L427" s="0" t="n">
        <v>895.883</v>
      </c>
      <c r="M427" s="233" t="inlineStr">
        <is>
          <t>표점/만점</t>
        </is>
      </c>
      <c r="N427" s="233" t="inlineStr">
        <is>
          <t>표점/만점</t>
        </is>
      </c>
      <c r="O427" s="3" t="inlineStr">
        <is>
          <t>가360</t>
        </is>
      </c>
      <c r="BM427" s="759" t="n"/>
      <c r="BN427" s="759" t="n"/>
      <c r="BO427" s="759" t="n"/>
      <c r="BP427" s="759" t="n"/>
      <c r="BQ427" s="759" t="n"/>
      <c r="BR427" s="759" t="n"/>
      <c r="BS427" s="759" t="n"/>
      <c r="BT427" s="759" t="n"/>
      <c r="BU427" s="759" t="n"/>
      <c r="BV427" s="759" t="n"/>
      <c r="BW427" s="759" t="n"/>
      <c r="BX427" s="759" t="n"/>
      <c r="BY427" s="759" t="n"/>
      <c r="BZ427" s="759" t="n"/>
      <c r="CA427" s="759" t="n"/>
      <c r="ER427" s="759" t="n"/>
      <c r="ES427" s="759" t="n"/>
      <c r="ET427" s="759" t="n"/>
      <c r="EU427" s="759" t="n"/>
      <c r="EV427" s="759" t="n"/>
      <c r="EW427" s="759" t="n"/>
      <c r="EX427" s="759" t="n"/>
      <c r="EY427" s="759" t="n"/>
      <c r="EZ427" s="759" t="n"/>
      <c r="FA427" s="759" t="n"/>
      <c r="FB427" s="759" t="n"/>
      <c r="FC427" s="759" t="n"/>
      <c r="FD427" s="759" t="n"/>
      <c r="FE427" s="759" t="n"/>
      <c r="FF427" s="759" t="n"/>
      <c r="HW427" s="759" t="n"/>
      <c r="HX427" s="759" t="n"/>
      <c r="HY427" s="759" t="n"/>
      <c r="HZ427" s="759" t="n"/>
      <c r="IA427" s="759" t="n"/>
      <c r="IB427" s="759" t="n"/>
      <c r="IC427" s="759" t="n"/>
      <c r="ID427" s="759" t="n"/>
      <c r="IE427" s="759" t="n"/>
      <c r="IF427" s="759" t="n"/>
      <c r="IG427" s="759" t="n"/>
      <c r="IH427" s="759" t="n"/>
      <c r="II427" s="759" t="n"/>
      <c r="IJ427" s="759" t="n"/>
      <c r="IK427" s="759" t="n"/>
      <c r="LB427" s="759" t="n"/>
      <c r="LC427" s="759" t="n"/>
      <c r="LD427" s="759" t="n"/>
      <c r="LE427" s="759" t="n"/>
      <c r="LF427" s="759" t="n"/>
      <c r="LG427" s="759" t="n"/>
      <c r="LH427" s="759" t="n"/>
      <c r="LI427" s="759" t="n"/>
      <c r="LJ427" s="759" t="n"/>
      <c r="LK427" s="759" t="n"/>
      <c r="LL427" s="759" t="n"/>
      <c r="LM427" s="759" t="n"/>
      <c r="LN427" s="759" t="n"/>
      <c r="LO427" s="759" t="n"/>
      <c r="LP427" s="759" t="n"/>
      <c r="OG427" s="759" t="n"/>
      <c r="OH427" s="759" t="n"/>
      <c r="OI427" s="759" t="n"/>
      <c r="OJ427" s="759" t="n"/>
      <c r="OK427" s="759" t="n"/>
      <c r="OL427" s="759" t="n"/>
      <c r="OM427" s="759" t="n"/>
      <c r="ON427" s="759" t="n"/>
      <c r="OO427" s="759" t="n"/>
      <c r="OP427" s="759" t="n"/>
      <c r="OQ427" s="759" t="n"/>
      <c r="OR427" s="759" t="n"/>
      <c r="OS427" s="759" t="n"/>
      <c r="OT427" s="759" t="n"/>
      <c r="OU427" s="759" t="n"/>
    </row>
    <row r="428">
      <c r="A428" s="0" t="n">
        <v>85</v>
      </c>
      <c r="B428" s="0" t="n">
        <v>822</v>
      </c>
      <c r="C428" s="0" t="inlineStr">
        <is>
          <t>가</t>
        </is>
      </c>
      <c r="D428" s="0" t="inlineStr">
        <is>
          <t>서울과학기술대</t>
        </is>
      </c>
      <c r="E428" s="232" t="inlineStr">
        <is>
          <t>전기정보공학과</t>
        </is>
      </c>
      <c r="F428" s="0" t="inlineStr">
        <is>
          <t>자연</t>
        </is>
      </c>
      <c r="G428" s="0" t="n">
        <v>2</v>
      </c>
      <c r="H428" s="0" t="n">
        <v>913.2430000000001</v>
      </c>
      <c r="I428" s="0" t="n">
        <v>910.675</v>
      </c>
      <c r="J428" s="0" t="n">
        <v>907.473</v>
      </c>
      <c r="K428" s="0" t="n">
        <v>902.599</v>
      </c>
      <c r="L428" s="0" t="n">
        <v>895.883</v>
      </c>
      <c r="M428" s="233" t="inlineStr">
        <is>
          <t>표점/만점</t>
        </is>
      </c>
      <c r="N428" s="233" t="inlineStr">
        <is>
          <t>표점/만점</t>
        </is>
      </c>
      <c r="O428" s="3" t="inlineStr">
        <is>
          <t>가361</t>
        </is>
      </c>
      <c r="BM428" s="759" t="n"/>
      <c r="BN428" s="759" t="n"/>
      <c r="BO428" s="759" t="n"/>
      <c r="BP428" s="759" t="n"/>
      <c r="BQ428" s="759" t="n"/>
      <c r="BR428" s="759" t="n"/>
      <c r="BS428" s="759" t="n"/>
      <c r="BT428" s="759" t="n"/>
      <c r="BU428" s="759" t="n"/>
      <c r="BV428" s="759" t="n"/>
      <c r="BW428" s="759" t="n"/>
      <c r="BX428" s="759" t="n"/>
      <c r="BY428" s="759" t="n"/>
      <c r="BZ428" s="759" t="n"/>
      <c r="CA428" s="759" t="n"/>
      <c r="ER428" s="759" t="n"/>
      <c r="ES428" s="759" t="n"/>
      <c r="ET428" s="759" t="n"/>
      <c r="EU428" s="759" t="n"/>
      <c r="EV428" s="759" t="n"/>
      <c r="EW428" s="759" t="n"/>
      <c r="EX428" s="759" t="n"/>
      <c r="EY428" s="759" t="n"/>
      <c r="EZ428" s="759" t="n"/>
      <c r="FA428" s="759" t="n"/>
      <c r="FB428" s="759" t="n"/>
      <c r="FC428" s="759" t="n"/>
      <c r="FD428" s="759" t="n"/>
      <c r="FE428" s="759" t="n"/>
      <c r="FF428" s="759" t="n"/>
      <c r="HW428" s="759" t="n"/>
      <c r="HX428" s="759" t="n"/>
      <c r="HY428" s="759" t="n"/>
      <c r="HZ428" s="759" t="n"/>
      <c r="IA428" s="759" t="n"/>
      <c r="IB428" s="759" t="n"/>
      <c r="IC428" s="759" t="n"/>
      <c r="ID428" s="759" t="n"/>
      <c r="IE428" s="759" t="n"/>
      <c r="IF428" s="759" t="n"/>
      <c r="IG428" s="759" t="n"/>
      <c r="IH428" s="759" t="n"/>
      <c r="II428" s="759" t="n"/>
      <c r="IJ428" s="759" t="n"/>
      <c r="IK428" s="759" t="n"/>
      <c r="LB428" s="759" t="n"/>
      <c r="LC428" s="759" t="n"/>
      <c r="LD428" s="759" t="n"/>
      <c r="LE428" s="759" t="n"/>
      <c r="LF428" s="759" t="n"/>
      <c r="LG428" s="759" t="n"/>
      <c r="LH428" s="759" t="n"/>
      <c r="LI428" s="759" t="n"/>
      <c r="LJ428" s="759" t="n"/>
      <c r="LK428" s="759" t="n"/>
      <c r="LL428" s="759" t="n"/>
      <c r="LM428" s="759" t="n"/>
      <c r="LN428" s="759" t="n"/>
      <c r="LO428" s="759" t="n"/>
      <c r="LP428" s="759" t="n"/>
      <c r="OG428" s="759" t="n"/>
      <c r="OH428" s="759" t="n"/>
      <c r="OI428" s="759" t="n"/>
      <c r="OJ428" s="759" t="n"/>
      <c r="OK428" s="759" t="n"/>
      <c r="OL428" s="759" t="n"/>
      <c r="OM428" s="759" t="n"/>
      <c r="ON428" s="759" t="n"/>
      <c r="OO428" s="759" t="n"/>
      <c r="OP428" s="759" t="n"/>
      <c r="OQ428" s="759" t="n"/>
      <c r="OR428" s="759" t="n"/>
      <c r="OS428" s="759" t="n"/>
      <c r="OT428" s="759" t="n"/>
      <c r="OU428" s="759" t="n"/>
    </row>
    <row r="429">
      <c r="A429" s="0" t="n">
        <v>85</v>
      </c>
      <c r="B429" s="0" t="n">
        <v>816</v>
      </c>
      <c r="C429" s="0" t="inlineStr">
        <is>
          <t>가</t>
        </is>
      </c>
      <c r="D429" s="0" t="inlineStr">
        <is>
          <t>서울과학기술대</t>
        </is>
      </c>
      <c r="E429" s="232" t="inlineStr">
        <is>
          <t>지능형반도체공학과</t>
        </is>
      </c>
      <c r="F429" s="0" t="inlineStr">
        <is>
          <t>자연</t>
        </is>
      </c>
      <c r="G429" s="0" t="n">
        <v>2</v>
      </c>
      <c r="H429" s="0" t="n">
        <v>912.221</v>
      </c>
      <c r="I429" s="0" t="n">
        <v>909.843</v>
      </c>
      <c r="J429" s="0" t="n">
        <v>906.6849999999999</v>
      </c>
      <c r="K429" s="0" t="n">
        <v>901.515</v>
      </c>
      <c r="L429" s="0" t="n">
        <v>895.629</v>
      </c>
      <c r="M429" s="233" t="inlineStr">
        <is>
          <t>표점/만점</t>
        </is>
      </c>
      <c r="N429" s="233" t="inlineStr">
        <is>
          <t>표점/만점</t>
        </is>
      </c>
      <c r="O429" s="3" t="inlineStr">
        <is>
          <t>가362</t>
        </is>
      </c>
      <c r="BM429" s="759" t="n"/>
      <c r="BN429" s="759" t="n"/>
      <c r="BO429" s="759" t="n"/>
      <c r="BP429" s="759" t="n"/>
      <c r="BQ429" s="759" t="n"/>
      <c r="BR429" s="759" t="n"/>
      <c r="BS429" s="759" t="n"/>
      <c r="BT429" s="759" t="n"/>
      <c r="BU429" s="759" t="n"/>
      <c r="BV429" s="759" t="n"/>
      <c r="BW429" s="759" t="n"/>
      <c r="BX429" s="759" t="n"/>
      <c r="BY429" s="759" t="n"/>
      <c r="BZ429" s="759" t="n"/>
      <c r="CA429" s="759" t="n"/>
      <c r="ER429" s="759" t="n"/>
      <c r="ES429" s="759" t="n"/>
      <c r="ET429" s="759" t="n"/>
      <c r="EU429" s="759" t="n"/>
      <c r="EV429" s="759" t="n"/>
      <c r="EW429" s="759" t="n"/>
      <c r="EX429" s="759" t="n"/>
      <c r="EY429" s="759" t="n"/>
      <c r="EZ429" s="759" t="n"/>
      <c r="FA429" s="759" t="n"/>
      <c r="FB429" s="759" t="n"/>
      <c r="FC429" s="759" t="n"/>
      <c r="FD429" s="759" t="n"/>
      <c r="FE429" s="759" t="n"/>
      <c r="FF429" s="759" t="n"/>
      <c r="HW429" s="759" t="n"/>
      <c r="HX429" s="759" t="n"/>
      <c r="HY429" s="759" t="n"/>
      <c r="HZ429" s="759" t="n"/>
      <c r="IA429" s="759" t="n"/>
      <c r="IB429" s="759" t="n"/>
      <c r="IC429" s="759" t="n"/>
      <c r="ID429" s="759" t="n"/>
      <c r="IE429" s="759" t="n"/>
      <c r="IF429" s="759" t="n"/>
      <c r="IG429" s="759" t="n"/>
      <c r="IH429" s="759" t="n"/>
      <c r="II429" s="759" t="n"/>
      <c r="IJ429" s="759" t="n"/>
      <c r="IK429" s="759" t="n"/>
      <c r="LB429" s="759" t="n"/>
      <c r="LC429" s="759" t="n"/>
      <c r="LD429" s="759" t="n"/>
      <c r="LE429" s="759" t="n"/>
      <c r="LF429" s="759" t="n"/>
      <c r="LG429" s="759" t="n"/>
      <c r="LH429" s="759" t="n"/>
      <c r="LI429" s="759" t="n"/>
      <c r="LJ429" s="759" t="n"/>
      <c r="LK429" s="759" t="n"/>
      <c r="LL429" s="759" t="n"/>
      <c r="LM429" s="759" t="n"/>
      <c r="LN429" s="759" t="n"/>
      <c r="LO429" s="759" t="n"/>
      <c r="LP429" s="759" t="n"/>
      <c r="OG429" s="759" t="n"/>
      <c r="OH429" s="759" t="n"/>
      <c r="OI429" s="759" t="n"/>
      <c r="OJ429" s="759" t="n"/>
      <c r="OK429" s="759" t="n"/>
      <c r="OL429" s="759" t="n"/>
      <c r="OM429" s="759" t="n"/>
      <c r="ON429" s="759" t="n"/>
      <c r="OO429" s="759" t="n"/>
      <c r="OP429" s="759" t="n"/>
      <c r="OQ429" s="759" t="n"/>
      <c r="OR429" s="759" t="n"/>
      <c r="OS429" s="759" t="n"/>
      <c r="OT429" s="759" t="n"/>
      <c r="OU429" s="759" t="n"/>
    </row>
    <row r="430">
      <c r="A430" s="0" t="n">
        <v>85</v>
      </c>
      <c r="B430" s="0" t="n">
        <v>821</v>
      </c>
      <c r="C430" s="0" t="inlineStr">
        <is>
          <t>가</t>
        </is>
      </c>
      <c r="D430" s="0" t="inlineStr">
        <is>
          <t>서울과학기술대</t>
        </is>
      </c>
      <c r="E430" s="232" t="inlineStr">
        <is>
          <t>화공생명공학과</t>
        </is>
      </c>
      <c r="F430" s="0" t="inlineStr">
        <is>
          <t>자연</t>
        </is>
      </c>
      <c r="G430" s="0" t="n">
        <v>2</v>
      </c>
      <c r="H430" s="0" t="n">
        <v>911.643</v>
      </c>
      <c r="I430" s="0" t="n">
        <v>909.381</v>
      </c>
      <c r="J430" s="0" t="n">
        <v>906.125</v>
      </c>
      <c r="K430" s="0" t="n">
        <v>900.747</v>
      </c>
      <c r="L430" s="0" t="n">
        <v>894.53</v>
      </c>
      <c r="M430" s="233" t="inlineStr">
        <is>
          <t>표점/만점</t>
        </is>
      </c>
      <c r="N430" s="233" t="inlineStr">
        <is>
          <t>표점/만점</t>
        </is>
      </c>
      <c r="O430" s="3" t="inlineStr">
        <is>
          <t>가363</t>
        </is>
      </c>
      <c r="BM430" s="759" t="n"/>
      <c r="BN430" s="759" t="n"/>
      <c r="BO430" s="759" t="n"/>
      <c r="BP430" s="759" t="n"/>
      <c r="BQ430" s="759" t="n"/>
      <c r="BR430" s="759" t="n"/>
      <c r="BS430" s="759" t="n"/>
      <c r="BT430" s="759" t="n"/>
      <c r="BU430" s="759" t="n"/>
      <c r="BV430" s="759" t="n"/>
      <c r="BW430" s="759" t="n"/>
      <c r="BX430" s="759" t="n"/>
      <c r="BY430" s="759" t="n"/>
      <c r="BZ430" s="759" t="n"/>
      <c r="CA430" s="759" t="n"/>
      <c r="ER430" s="759" t="n"/>
      <c r="ES430" s="759" t="n"/>
      <c r="ET430" s="759" t="n"/>
      <c r="EU430" s="759" t="n"/>
      <c r="EV430" s="759" t="n"/>
      <c r="EW430" s="759" t="n"/>
      <c r="EX430" s="759" t="n"/>
      <c r="EY430" s="759" t="n"/>
      <c r="EZ430" s="759" t="n"/>
      <c r="FA430" s="759" t="n"/>
      <c r="FB430" s="759" t="n"/>
      <c r="FC430" s="759" t="n"/>
      <c r="FD430" s="759" t="n"/>
      <c r="FE430" s="759" t="n"/>
      <c r="FF430" s="759" t="n"/>
      <c r="HW430" s="759" t="n"/>
      <c r="HX430" s="759" t="n"/>
      <c r="HY430" s="759" t="n"/>
      <c r="HZ430" s="759" t="n"/>
      <c r="IA430" s="759" t="n"/>
      <c r="IB430" s="759" t="n"/>
      <c r="IC430" s="759" t="n"/>
      <c r="ID430" s="759" t="n"/>
      <c r="IE430" s="759" t="n"/>
      <c r="IF430" s="759" t="n"/>
      <c r="IG430" s="759" t="n"/>
      <c r="IH430" s="759" t="n"/>
      <c r="II430" s="759" t="n"/>
      <c r="IJ430" s="759" t="n"/>
      <c r="IK430" s="759" t="n"/>
      <c r="LB430" s="759" t="n"/>
      <c r="LC430" s="759" t="n"/>
      <c r="LD430" s="759" t="n"/>
      <c r="LE430" s="759" t="n"/>
      <c r="LF430" s="759" t="n"/>
      <c r="LG430" s="759" t="n"/>
      <c r="LH430" s="759" t="n"/>
      <c r="LI430" s="759" t="n"/>
      <c r="LJ430" s="759" t="n"/>
      <c r="LK430" s="759" t="n"/>
      <c r="LL430" s="759" t="n"/>
      <c r="LM430" s="759" t="n"/>
      <c r="LN430" s="759" t="n"/>
      <c r="LO430" s="759" t="n"/>
      <c r="LP430" s="759" t="n"/>
      <c r="OG430" s="759" t="n"/>
      <c r="OH430" s="759" t="n"/>
      <c r="OI430" s="759" t="n"/>
      <c r="OJ430" s="759" t="n"/>
      <c r="OK430" s="759" t="n"/>
      <c r="OL430" s="759" t="n"/>
      <c r="OM430" s="759" t="n"/>
      <c r="ON430" s="759" t="n"/>
      <c r="OO430" s="759" t="n"/>
      <c r="OP430" s="759" t="n"/>
      <c r="OQ430" s="759" t="n"/>
      <c r="OR430" s="759" t="n"/>
      <c r="OS430" s="759" t="n"/>
      <c r="OT430" s="759" t="n"/>
      <c r="OU430" s="759" t="n"/>
    </row>
    <row r="431">
      <c r="A431" s="0" t="n">
        <v>85</v>
      </c>
      <c r="B431" s="0" t="n">
        <v>819</v>
      </c>
      <c r="C431" s="0" t="inlineStr">
        <is>
          <t>가</t>
        </is>
      </c>
      <c r="D431" s="0" t="inlineStr">
        <is>
          <t>서울과학기술대</t>
        </is>
      </c>
      <c r="E431" s="232" t="inlineStr">
        <is>
          <t>인공지능응용학과</t>
        </is>
      </c>
      <c r="F431" s="0" t="inlineStr">
        <is>
          <t>자연</t>
        </is>
      </c>
      <c r="G431" s="0" t="n">
        <v>2</v>
      </c>
      <c r="H431" s="0" t="n">
        <v>911.001</v>
      </c>
      <c r="I431" s="0" t="n">
        <v>907.917</v>
      </c>
      <c r="J431" s="0" t="n">
        <v>905.085</v>
      </c>
      <c r="K431" s="0" t="n">
        <v>899.915</v>
      </c>
      <c r="L431" s="0" t="n">
        <v>893.759</v>
      </c>
      <c r="M431" s="233" t="inlineStr">
        <is>
          <t>표점/만점</t>
        </is>
      </c>
      <c r="N431" s="233" t="inlineStr">
        <is>
          <t>표점/만점</t>
        </is>
      </c>
      <c r="O431" s="3" t="inlineStr">
        <is>
          <t>가364</t>
        </is>
      </c>
      <c r="BM431" s="759" t="n"/>
      <c r="BN431" s="759" t="n"/>
      <c r="BO431" s="759" t="n"/>
      <c r="BP431" s="759" t="n"/>
      <c r="BQ431" s="759" t="n"/>
      <c r="BR431" s="759" t="n"/>
      <c r="BS431" s="759" t="n"/>
      <c r="BT431" s="759" t="n"/>
      <c r="BU431" s="759" t="n"/>
      <c r="BV431" s="759" t="n"/>
      <c r="BW431" s="759" t="n"/>
      <c r="BX431" s="759" t="n"/>
      <c r="BY431" s="759" t="n"/>
      <c r="BZ431" s="759" t="n"/>
      <c r="CA431" s="759" t="n"/>
      <c r="ER431" s="759" t="n"/>
      <c r="ES431" s="759" t="n"/>
      <c r="ET431" s="759" t="n"/>
      <c r="EU431" s="759" t="n"/>
      <c r="EV431" s="759" t="n"/>
      <c r="EW431" s="759" t="n"/>
      <c r="EX431" s="759" t="n"/>
      <c r="EY431" s="759" t="n"/>
      <c r="EZ431" s="759" t="n"/>
      <c r="FA431" s="759" t="n"/>
      <c r="FB431" s="759" t="n"/>
      <c r="FC431" s="759" t="n"/>
      <c r="FD431" s="759" t="n"/>
      <c r="FE431" s="759" t="n"/>
      <c r="FF431" s="759" t="n"/>
      <c r="HW431" s="759" t="n"/>
      <c r="HX431" s="759" t="n"/>
      <c r="HY431" s="759" t="n"/>
      <c r="HZ431" s="759" t="n"/>
      <c r="IA431" s="759" t="n"/>
      <c r="IB431" s="759" t="n"/>
      <c r="IC431" s="759" t="n"/>
      <c r="ID431" s="759" t="n"/>
      <c r="IE431" s="759" t="n"/>
      <c r="IF431" s="759" t="n"/>
      <c r="IG431" s="759" t="n"/>
      <c r="IH431" s="759" t="n"/>
      <c r="II431" s="759" t="n"/>
      <c r="IJ431" s="759" t="n"/>
      <c r="IK431" s="759" t="n"/>
      <c r="LB431" s="759" t="n"/>
      <c r="LC431" s="759" t="n"/>
      <c r="LD431" s="759" t="n"/>
      <c r="LE431" s="759" t="n"/>
      <c r="LF431" s="759" t="n"/>
      <c r="LG431" s="759" t="n"/>
      <c r="LH431" s="759" t="n"/>
      <c r="LI431" s="759" t="n"/>
      <c r="LJ431" s="759" t="n"/>
      <c r="LK431" s="759" t="n"/>
      <c r="LL431" s="759" t="n"/>
      <c r="LM431" s="759" t="n"/>
      <c r="LN431" s="759" t="n"/>
      <c r="LO431" s="759" t="n"/>
      <c r="LP431" s="759" t="n"/>
      <c r="OG431" s="759" t="n"/>
      <c r="OH431" s="759" t="n"/>
      <c r="OI431" s="759" t="n"/>
      <c r="OJ431" s="759" t="n"/>
      <c r="OK431" s="759" t="n"/>
      <c r="OL431" s="759" t="n"/>
      <c r="OM431" s="759" t="n"/>
      <c r="ON431" s="759" t="n"/>
      <c r="OO431" s="759" t="n"/>
      <c r="OP431" s="759" t="n"/>
      <c r="OQ431" s="759" t="n"/>
      <c r="OR431" s="759" t="n"/>
      <c r="OS431" s="759" t="n"/>
      <c r="OT431" s="759" t="n"/>
      <c r="OU431" s="759" t="n"/>
    </row>
    <row r="432">
      <c r="A432" s="0" t="n">
        <v>85</v>
      </c>
      <c r="B432" s="0" t="n">
        <v>840</v>
      </c>
      <c r="C432" s="0" t="inlineStr">
        <is>
          <t>가</t>
        </is>
      </c>
      <c r="D432" s="0" t="inlineStr">
        <is>
          <t>서울과학기술대</t>
        </is>
      </c>
      <c r="E432" s="232" t="inlineStr">
        <is>
          <t>자유전공학부(창의융합대학)</t>
        </is>
      </c>
      <c r="F432" s="0" t="inlineStr">
        <is>
          <t>자연</t>
        </is>
      </c>
      <c r="G432" s="0" t="n">
        <v>2</v>
      </c>
      <c r="H432" s="0" t="n">
        <v>910.349</v>
      </c>
      <c r="I432" s="0" t="n">
        <v>907.7809999999999</v>
      </c>
      <c r="J432" s="0" t="n">
        <v>904.063</v>
      </c>
      <c r="K432" s="0" t="n">
        <v>898.831</v>
      </c>
      <c r="L432" s="0" t="n">
        <v>892.4109999999999</v>
      </c>
      <c r="M432" s="233" t="inlineStr">
        <is>
          <t>표점/만점</t>
        </is>
      </c>
      <c r="N432" s="233" t="inlineStr">
        <is>
          <t>표점/만점</t>
        </is>
      </c>
      <c r="O432" s="3" t="inlineStr">
        <is>
          <t>가365</t>
        </is>
      </c>
      <c r="BM432" s="759" t="n"/>
      <c r="BN432" s="759" t="n"/>
      <c r="BO432" s="759" t="n"/>
      <c r="BP432" s="759" t="n"/>
      <c r="BQ432" s="759" t="n"/>
      <c r="BR432" s="759" t="n"/>
      <c r="BS432" s="759" t="n"/>
      <c r="BT432" s="759" t="n"/>
      <c r="BU432" s="759" t="n"/>
      <c r="BV432" s="759" t="n"/>
      <c r="BW432" s="759" t="n"/>
      <c r="BX432" s="759" t="n"/>
      <c r="BY432" s="759" t="n"/>
      <c r="BZ432" s="759" t="n"/>
      <c r="CA432" s="759" t="n"/>
      <c r="ER432" s="759" t="n"/>
      <c r="ES432" s="759" t="n"/>
      <c r="ET432" s="759" t="n"/>
      <c r="EU432" s="759" t="n"/>
      <c r="EV432" s="759" t="n"/>
      <c r="EW432" s="759" t="n"/>
      <c r="EX432" s="759" t="n"/>
      <c r="EY432" s="759" t="n"/>
      <c r="EZ432" s="759" t="n"/>
      <c r="FA432" s="759" t="n"/>
      <c r="FB432" s="759" t="n"/>
      <c r="FC432" s="759" t="n"/>
      <c r="FD432" s="759" t="n"/>
      <c r="FE432" s="759" t="n"/>
      <c r="FF432" s="759" t="n"/>
      <c r="HW432" s="759" t="n"/>
      <c r="HX432" s="759" t="n"/>
      <c r="HY432" s="759" t="n"/>
      <c r="HZ432" s="759" t="n"/>
      <c r="IA432" s="759" t="n"/>
      <c r="IB432" s="759" t="n"/>
      <c r="IC432" s="759" t="n"/>
      <c r="ID432" s="759" t="n"/>
      <c r="IE432" s="759" t="n"/>
      <c r="IF432" s="759" t="n"/>
      <c r="IG432" s="759" t="n"/>
      <c r="IH432" s="759" t="n"/>
      <c r="II432" s="759" t="n"/>
      <c r="IJ432" s="759" t="n"/>
      <c r="IK432" s="759" t="n"/>
      <c r="LB432" s="759" t="n"/>
      <c r="LC432" s="759" t="n"/>
      <c r="LD432" s="759" t="n"/>
      <c r="LE432" s="759" t="n"/>
      <c r="LF432" s="759" t="n"/>
      <c r="LG432" s="759" t="n"/>
      <c r="LH432" s="759" t="n"/>
      <c r="LI432" s="759" t="n"/>
      <c r="LJ432" s="759" t="n"/>
      <c r="LK432" s="759" t="n"/>
      <c r="LL432" s="759" t="n"/>
      <c r="LM432" s="759" t="n"/>
      <c r="LN432" s="759" t="n"/>
      <c r="LO432" s="759" t="n"/>
      <c r="LP432" s="759" t="n"/>
      <c r="OG432" s="759" t="n"/>
      <c r="OH432" s="759" t="n"/>
      <c r="OI432" s="759" t="n"/>
      <c r="OJ432" s="759" t="n"/>
      <c r="OK432" s="759" t="n"/>
      <c r="OL432" s="759" t="n"/>
      <c r="OM432" s="759" t="n"/>
      <c r="ON432" s="759" t="n"/>
      <c r="OO432" s="759" t="n"/>
      <c r="OP432" s="759" t="n"/>
      <c r="OQ432" s="759" t="n"/>
      <c r="OR432" s="759" t="n"/>
      <c r="OS432" s="759" t="n"/>
      <c r="OT432" s="759" t="n"/>
      <c r="OU432" s="759" t="n"/>
    </row>
    <row r="433">
      <c r="A433" s="0" t="n">
        <v>85</v>
      </c>
      <c r="B433" s="0" t="n">
        <v>825</v>
      </c>
      <c r="C433" s="0" t="inlineStr">
        <is>
          <t>가</t>
        </is>
      </c>
      <c r="D433" s="0" t="inlineStr">
        <is>
          <t>서울과학기술대</t>
        </is>
      </c>
      <c r="E433" s="232" t="inlineStr">
        <is>
          <t>미래에너지융합학과</t>
        </is>
      </c>
      <c r="F433" s="0" t="inlineStr">
        <is>
          <t>자연</t>
        </is>
      </c>
      <c r="G433" s="0" t="n">
        <v>2</v>
      </c>
      <c r="H433" s="0" t="n">
        <v>907.917</v>
      </c>
      <c r="I433" s="0" t="n">
        <v>905.4109999999999</v>
      </c>
      <c r="J433" s="0" t="n">
        <v>901.903</v>
      </c>
      <c r="K433" s="0" t="n">
        <v>897.927</v>
      </c>
      <c r="L433" s="0" t="n">
        <v>892.16</v>
      </c>
      <c r="M433" s="233" t="inlineStr">
        <is>
          <t>표점/만점</t>
        </is>
      </c>
      <c r="N433" s="233" t="inlineStr">
        <is>
          <t>표점/만점</t>
        </is>
      </c>
      <c r="O433" s="3" t="inlineStr">
        <is>
          <t>가366</t>
        </is>
      </c>
      <c r="BM433" s="759" t="n"/>
      <c r="BN433" s="759" t="n"/>
      <c r="BO433" s="759" t="n"/>
      <c r="BP433" s="759" t="n"/>
      <c r="BQ433" s="759" t="n"/>
      <c r="BR433" s="759" t="n"/>
      <c r="BS433" s="759" t="n"/>
      <c r="BT433" s="759" t="n"/>
      <c r="BU433" s="759" t="n"/>
      <c r="BV433" s="759" t="n"/>
      <c r="BW433" s="759" t="n"/>
      <c r="BX433" s="759" t="n"/>
      <c r="BY433" s="759" t="n"/>
      <c r="BZ433" s="759" t="n"/>
      <c r="CA433" s="759" t="n"/>
      <c r="ER433" s="759" t="n"/>
      <c r="ES433" s="759" t="n"/>
      <c r="ET433" s="759" t="n"/>
      <c r="EU433" s="759" t="n"/>
      <c r="EV433" s="759" t="n"/>
      <c r="EW433" s="759" t="n"/>
      <c r="EX433" s="759" t="n"/>
      <c r="EY433" s="759" t="n"/>
      <c r="EZ433" s="759" t="n"/>
      <c r="FA433" s="759" t="n"/>
      <c r="FB433" s="759" t="n"/>
      <c r="FC433" s="759" t="n"/>
      <c r="FD433" s="759" t="n"/>
      <c r="FE433" s="759" t="n"/>
      <c r="FF433" s="759" t="n"/>
      <c r="HW433" s="759" t="n"/>
      <c r="HX433" s="759" t="n"/>
      <c r="HY433" s="759" t="n"/>
      <c r="HZ433" s="759" t="n"/>
      <c r="IA433" s="759" t="n"/>
      <c r="IB433" s="759" t="n"/>
      <c r="IC433" s="759" t="n"/>
      <c r="ID433" s="759" t="n"/>
      <c r="IE433" s="759" t="n"/>
      <c r="IF433" s="759" t="n"/>
      <c r="IG433" s="759" t="n"/>
      <c r="IH433" s="759" t="n"/>
      <c r="II433" s="759" t="n"/>
      <c r="IJ433" s="759" t="n"/>
      <c r="IK433" s="759" t="n"/>
      <c r="LB433" s="759" t="n"/>
      <c r="LC433" s="759" t="n"/>
      <c r="LD433" s="759" t="n"/>
      <c r="LE433" s="759" t="n"/>
      <c r="LF433" s="759" t="n"/>
      <c r="LG433" s="759" t="n"/>
      <c r="LH433" s="759" t="n"/>
      <c r="LI433" s="759" t="n"/>
      <c r="LJ433" s="759" t="n"/>
      <c r="LK433" s="759" t="n"/>
      <c r="LL433" s="759" t="n"/>
      <c r="LM433" s="759" t="n"/>
      <c r="LN433" s="759" t="n"/>
      <c r="LO433" s="759" t="n"/>
      <c r="LP433" s="759" t="n"/>
      <c r="OG433" s="759" t="n"/>
      <c r="OH433" s="759" t="n"/>
      <c r="OI433" s="759" t="n"/>
      <c r="OJ433" s="759" t="n"/>
      <c r="OK433" s="759" t="n"/>
      <c r="OL433" s="759" t="n"/>
      <c r="OM433" s="759" t="n"/>
      <c r="ON433" s="759" t="n"/>
      <c r="OO433" s="759" t="n"/>
      <c r="OP433" s="759" t="n"/>
      <c r="OQ433" s="759" t="n"/>
      <c r="OR433" s="759" t="n"/>
      <c r="OS433" s="759" t="n"/>
      <c r="OT433" s="759" t="n"/>
      <c r="OU433" s="759" t="n"/>
    </row>
    <row r="434">
      <c r="A434" s="0" t="n">
        <v>85</v>
      </c>
      <c r="B434" s="0" t="n">
        <v>829</v>
      </c>
      <c r="C434" s="0" t="inlineStr">
        <is>
          <t>가</t>
        </is>
      </c>
      <c r="D434" s="0" t="inlineStr">
        <is>
          <t>서울과학기술대</t>
        </is>
      </c>
      <c r="E434" s="232" t="inlineStr">
        <is>
          <t>정밀화학과</t>
        </is>
      </c>
      <c r="F434" s="0" t="inlineStr">
        <is>
          <t>자연</t>
        </is>
      </c>
      <c r="G434" s="0" t="n">
        <v>2</v>
      </c>
      <c r="H434" s="0" t="n">
        <v>907.917</v>
      </c>
      <c r="I434" s="0" t="n">
        <v>905.4109999999999</v>
      </c>
      <c r="J434" s="0" t="n">
        <v>901.903</v>
      </c>
      <c r="K434" s="0" t="n">
        <v>897.927</v>
      </c>
      <c r="L434" s="0" t="n">
        <v>892.16</v>
      </c>
      <c r="M434" s="233" t="inlineStr">
        <is>
          <t>표점/만점</t>
        </is>
      </c>
      <c r="N434" s="233" t="inlineStr">
        <is>
          <t>표점/만점</t>
        </is>
      </c>
      <c r="O434" s="3" t="inlineStr">
        <is>
          <t>가367</t>
        </is>
      </c>
      <c r="BM434" s="759" t="n"/>
      <c r="BN434" s="759" t="n"/>
      <c r="BO434" s="759" t="n"/>
      <c r="BP434" s="759" t="n"/>
      <c r="BQ434" s="759" t="n"/>
      <c r="BR434" s="759" t="n"/>
      <c r="BS434" s="759" t="n"/>
      <c r="BT434" s="759" t="n"/>
      <c r="BU434" s="759" t="n"/>
      <c r="BV434" s="759" t="n"/>
      <c r="BW434" s="759" t="n"/>
      <c r="BX434" s="759" t="n"/>
      <c r="BY434" s="759" t="n"/>
      <c r="BZ434" s="759" t="n"/>
      <c r="CA434" s="759" t="n"/>
      <c r="ER434" s="759" t="n"/>
      <c r="ES434" s="759" t="n"/>
      <c r="ET434" s="759" t="n"/>
      <c r="EU434" s="759" t="n"/>
      <c r="EV434" s="759" t="n"/>
      <c r="EW434" s="759" t="n"/>
      <c r="EX434" s="759" t="n"/>
      <c r="EY434" s="759" t="n"/>
      <c r="EZ434" s="759" t="n"/>
      <c r="FA434" s="759" t="n"/>
      <c r="FB434" s="759" t="n"/>
      <c r="FC434" s="759" t="n"/>
      <c r="FD434" s="759" t="n"/>
      <c r="FE434" s="759" t="n"/>
      <c r="FF434" s="759" t="n"/>
      <c r="HW434" s="759" t="n"/>
      <c r="HX434" s="759" t="n"/>
      <c r="HY434" s="759" t="n"/>
      <c r="HZ434" s="759" t="n"/>
      <c r="IA434" s="759" t="n"/>
      <c r="IB434" s="759" t="n"/>
      <c r="IC434" s="759" t="n"/>
      <c r="ID434" s="759" t="n"/>
      <c r="IE434" s="759" t="n"/>
      <c r="IF434" s="759" t="n"/>
      <c r="IG434" s="759" t="n"/>
      <c r="IH434" s="759" t="n"/>
      <c r="II434" s="759" t="n"/>
      <c r="IJ434" s="759" t="n"/>
      <c r="IK434" s="759" t="n"/>
      <c r="LB434" s="759" t="n"/>
      <c r="LC434" s="759" t="n"/>
      <c r="LD434" s="759" t="n"/>
      <c r="LE434" s="759" t="n"/>
      <c r="LF434" s="759" t="n"/>
      <c r="LG434" s="759" t="n"/>
      <c r="LH434" s="759" t="n"/>
      <c r="LI434" s="759" t="n"/>
      <c r="LJ434" s="759" t="n"/>
      <c r="LK434" s="759" t="n"/>
      <c r="LL434" s="759" t="n"/>
      <c r="LM434" s="759" t="n"/>
      <c r="LN434" s="759" t="n"/>
      <c r="LO434" s="759" t="n"/>
      <c r="LP434" s="759" t="n"/>
      <c r="OG434" s="759" t="n"/>
      <c r="OH434" s="759" t="n"/>
      <c r="OI434" s="759" t="n"/>
      <c r="OJ434" s="759" t="n"/>
      <c r="OK434" s="759" t="n"/>
      <c r="OL434" s="759" t="n"/>
      <c r="OM434" s="759" t="n"/>
      <c r="ON434" s="759" t="n"/>
      <c r="OO434" s="759" t="n"/>
      <c r="OP434" s="759" t="n"/>
      <c r="OQ434" s="759" t="n"/>
      <c r="OR434" s="759" t="n"/>
      <c r="OS434" s="759" t="n"/>
      <c r="OT434" s="759" t="n"/>
      <c r="OU434" s="759" t="n"/>
    </row>
    <row r="435">
      <c r="A435" s="0" t="n">
        <v>85</v>
      </c>
      <c r="B435" s="0" t="n">
        <v>833</v>
      </c>
      <c r="C435" s="0" t="inlineStr">
        <is>
          <t>가</t>
        </is>
      </c>
      <c r="D435" s="0" t="inlineStr">
        <is>
          <t>서울과학기술대</t>
        </is>
      </c>
      <c r="E435" s="232" t="inlineStr">
        <is>
          <t>경영학과(글로벌테크노경영전공)_자연</t>
        </is>
      </c>
      <c r="F435" s="0" t="inlineStr">
        <is>
          <t>자연</t>
        </is>
      </c>
      <c r="G435" s="0" t="n">
        <v>2</v>
      </c>
      <c r="H435" s="0" t="n">
        <v>907.147</v>
      </c>
      <c r="I435" s="0" t="n">
        <v>904.451</v>
      </c>
      <c r="J435" s="0" t="n">
        <v>900.747</v>
      </c>
      <c r="K435" s="0" t="n">
        <v>897.231</v>
      </c>
      <c r="L435" s="0" t="n">
        <v>891.644</v>
      </c>
      <c r="M435" s="233" t="inlineStr">
        <is>
          <t>표점/만점</t>
        </is>
      </c>
      <c r="N435" s="233" t="inlineStr">
        <is>
          <t>표점/만점</t>
        </is>
      </c>
      <c r="O435" s="3" t="inlineStr">
        <is>
          <t>가368</t>
        </is>
      </c>
      <c r="BM435" s="759" t="n"/>
      <c r="BN435" s="759" t="n"/>
      <c r="BO435" s="759" t="n"/>
      <c r="BP435" s="759" t="n"/>
      <c r="BQ435" s="759" t="n"/>
      <c r="BR435" s="759" t="n"/>
      <c r="BS435" s="759" t="n"/>
      <c r="BT435" s="759" t="n"/>
      <c r="BU435" s="759" t="n"/>
      <c r="BV435" s="759" t="n"/>
      <c r="BW435" s="759" t="n"/>
      <c r="BX435" s="759" t="n"/>
      <c r="BY435" s="759" t="n"/>
      <c r="BZ435" s="759" t="n"/>
      <c r="CA435" s="759" t="n"/>
      <c r="ER435" s="759" t="n"/>
      <c r="ES435" s="759" t="n"/>
      <c r="ET435" s="759" t="n"/>
      <c r="EU435" s="759" t="n"/>
      <c r="EV435" s="759" t="n"/>
      <c r="EW435" s="759" t="n"/>
      <c r="EX435" s="759" t="n"/>
      <c r="EY435" s="759" t="n"/>
      <c r="EZ435" s="759" t="n"/>
      <c r="FA435" s="759" t="n"/>
      <c r="FB435" s="759" t="n"/>
      <c r="FC435" s="759" t="n"/>
      <c r="FD435" s="759" t="n"/>
      <c r="FE435" s="759" t="n"/>
      <c r="FF435" s="759" t="n"/>
      <c r="HW435" s="759" t="n"/>
      <c r="HX435" s="759" t="n"/>
      <c r="HY435" s="759" t="n"/>
      <c r="HZ435" s="759" t="n"/>
      <c r="IA435" s="759" t="n"/>
      <c r="IB435" s="759" t="n"/>
      <c r="IC435" s="759" t="n"/>
      <c r="ID435" s="759" t="n"/>
      <c r="IE435" s="759" t="n"/>
      <c r="IF435" s="759" t="n"/>
      <c r="IG435" s="759" t="n"/>
      <c r="IH435" s="759" t="n"/>
      <c r="II435" s="759" t="n"/>
      <c r="IJ435" s="759" t="n"/>
      <c r="IK435" s="759" t="n"/>
      <c r="LB435" s="759" t="n"/>
      <c r="LC435" s="759" t="n"/>
      <c r="LD435" s="759" t="n"/>
      <c r="LE435" s="759" t="n"/>
      <c r="LF435" s="759" t="n"/>
      <c r="LG435" s="759" t="n"/>
      <c r="LH435" s="759" t="n"/>
      <c r="LI435" s="759" t="n"/>
      <c r="LJ435" s="759" t="n"/>
      <c r="LK435" s="759" t="n"/>
      <c r="LL435" s="759" t="n"/>
      <c r="LM435" s="759" t="n"/>
      <c r="LN435" s="759" t="n"/>
      <c r="LO435" s="759" t="n"/>
      <c r="LP435" s="759" t="n"/>
      <c r="OG435" s="759" t="n"/>
      <c r="OH435" s="759" t="n"/>
      <c r="OI435" s="759" t="n"/>
      <c r="OJ435" s="759" t="n"/>
      <c r="OK435" s="759" t="n"/>
      <c r="OL435" s="759" t="n"/>
      <c r="OM435" s="759" t="n"/>
      <c r="ON435" s="759" t="n"/>
      <c r="OO435" s="759" t="n"/>
      <c r="OP435" s="759" t="n"/>
      <c r="OQ435" s="759" t="n"/>
      <c r="OR435" s="759" t="n"/>
      <c r="OS435" s="759" t="n"/>
      <c r="OT435" s="759" t="n"/>
      <c r="OU435" s="759" t="n"/>
    </row>
    <row r="436">
      <c r="A436" s="0" t="n">
        <v>85</v>
      </c>
      <c r="B436" s="0" t="n">
        <v>837</v>
      </c>
      <c r="C436" s="0" t="inlineStr">
        <is>
          <t>가</t>
        </is>
      </c>
      <c r="D436" s="0" t="inlineStr">
        <is>
          <t>서울과학기술대</t>
        </is>
      </c>
      <c r="E436" s="232" t="inlineStr">
        <is>
          <t>자유전공학부(공과대학)</t>
        </is>
      </c>
      <c r="F436" s="0" t="inlineStr">
        <is>
          <t>자연</t>
        </is>
      </c>
      <c r="G436" s="0" t="n">
        <v>2</v>
      </c>
      <c r="H436" s="0" t="n">
        <v>903.177</v>
      </c>
      <c r="I436" s="0" t="n">
        <v>900.357</v>
      </c>
      <c r="J436" s="0" t="n">
        <v>897.557</v>
      </c>
      <c r="K436" s="0" t="n">
        <v>893.759</v>
      </c>
      <c r="L436" s="0" t="n">
        <v>888.747</v>
      </c>
      <c r="M436" s="233" t="inlineStr">
        <is>
          <t>표점/만점</t>
        </is>
      </c>
      <c r="N436" s="233" t="inlineStr">
        <is>
          <t>표점/만점</t>
        </is>
      </c>
      <c r="O436" s="3" t="inlineStr">
        <is>
          <t>가369</t>
        </is>
      </c>
      <c r="BM436" s="759" t="n"/>
      <c r="BN436" s="759" t="n"/>
      <c r="BO436" s="759" t="n"/>
      <c r="BP436" s="759" t="n"/>
      <c r="BQ436" s="759" t="n"/>
      <c r="BR436" s="759" t="n"/>
      <c r="BS436" s="759" t="n"/>
      <c r="BT436" s="759" t="n"/>
      <c r="BU436" s="759" t="n"/>
      <c r="BV436" s="759" t="n"/>
      <c r="BW436" s="759" t="n"/>
      <c r="BX436" s="759" t="n"/>
      <c r="BY436" s="759" t="n"/>
      <c r="BZ436" s="759" t="n"/>
      <c r="CA436" s="759" t="n"/>
      <c r="ER436" s="759" t="n"/>
      <c r="ES436" s="759" t="n"/>
      <c r="ET436" s="759" t="n"/>
      <c r="EU436" s="759" t="n"/>
      <c r="EV436" s="759" t="n"/>
      <c r="EW436" s="759" t="n"/>
      <c r="EX436" s="759" t="n"/>
      <c r="EY436" s="759" t="n"/>
      <c r="EZ436" s="759" t="n"/>
      <c r="FA436" s="759" t="n"/>
      <c r="FB436" s="759" t="n"/>
      <c r="FC436" s="759" t="n"/>
      <c r="FD436" s="759" t="n"/>
      <c r="FE436" s="759" t="n"/>
      <c r="FF436" s="759" t="n"/>
      <c r="HW436" s="759" t="n"/>
      <c r="HX436" s="759" t="n"/>
      <c r="HY436" s="759" t="n"/>
      <c r="HZ436" s="759" t="n"/>
      <c r="IA436" s="759" t="n"/>
      <c r="IB436" s="759" t="n"/>
      <c r="IC436" s="759" t="n"/>
      <c r="ID436" s="759" t="n"/>
      <c r="IE436" s="759" t="n"/>
      <c r="IF436" s="759" t="n"/>
      <c r="IG436" s="759" t="n"/>
      <c r="IH436" s="759" t="n"/>
      <c r="II436" s="759" t="n"/>
      <c r="IJ436" s="759" t="n"/>
      <c r="IK436" s="759" t="n"/>
      <c r="LB436" s="759" t="n"/>
      <c r="LC436" s="759" t="n"/>
      <c r="LD436" s="759" t="n"/>
      <c r="LE436" s="759" t="n"/>
      <c r="LF436" s="759" t="n"/>
      <c r="LG436" s="759" t="n"/>
      <c r="LH436" s="759" t="n"/>
      <c r="LI436" s="759" t="n"/>
      <c r="LJ436" s="759" t="n"/>
      <c r="LK436" s="759" t="n"/>
      <c r="LL436" s="759" t="n"/>
      <c r="LM436" s="759" t="n"/>
      <c r="LN436" s="759" t="n"/>
      <c r="LO436" s="759" t="n"/>
      <c r="LP436" s="759" t="n"/>
      <c r="OG436" s="759" t="n"/>
      <c r="OH436" s="759" t="n"/>
      <c r="OI436" s="759" t="n"/>
      <c r="OJ436" s="759" t="n"/>
      <c r="OK436" s="759" t="n"/>
      <c r="OL436" s="759" t="n"/>
      <c r="OM436" s="759" t="n"/>
      <c r="ON436" s="759" t="n"/>
      <c r="OO436" s="759" t="n"/>
      <c r="OP436" s="759" t="n"/>
      <c r="OQ436" s="759" t="n"/>
      <c r="OR436" s="759" t="n"/>
      <c r="OS436" s="759" t="n"/>
      <c r="OT436" s="759" t="n"/>
      <c r="OU436" s="759" t="n"/>
    </row>
    <row r="437">
      <c r="A437" s="0" t="n">
        <v>85</v>
      </c>
      <c r="B437" s="0" t="n">
        <v>830</v>
      </c>
      <c r="C437" s="0" t="inlineStr">
        <is>
          <t>가</t>
        </is>
      </c>
      <c r="D437" s="0" t="inlineStr">
        <is>
          <t>서울과학기술대</t>
        </is>
      </c>
      <c r="E437" s="232" t="inlineStr">
        <is>
          <t>식품생명공학과</t>
        </is>
      </c>
      <c r="F437" s="0" t="inlineStr">
        <is>
          <t>자연</t>
        </is>
      </c>
      <c r="G437" s="0" t="n">
        <v>2</v>
      </c>
      <c r="H437" s="0" t="n">
        <v>902.599</v>
      </c>
      <c r="I437" s="0" t="n">
        <v>899.915</v>
      </c>
      <c r="J437" s="0" t="n">
        <v>897.421</v>
      </c>
      <c r="K437" s="0" t="n">
        <v>893.759</v>
      </c>
      <c r="L437" s="0" t="n">
        <v>889.002</v>
      </c>
      <c r="M437" s="233" t="inlineStr">
        <is>
          <t>표점/만점</t>
        </is>
      </c>
      <c r="N437" s="233" t="inlineStr">
        <is>
          <t>표점/만점</t>
        </is>
      </c>
      <c r="O437" s="3" t="inlineStr">
        <is>
          <t>가370</t>
        </is>
      </c>
      <c r="BM437" s="759" t="n"/>
      <c r="BN437" s="759" t="n"/>
      <c r="BO437" s="759" t="n"/>
      <c r="BP437" s="759" t="n"/>
      <c r="BQ437" s="759" t="n"/>
      <c r="BR437" s="759" t="n"/>
      <c r="BS437" s="759" t="n"/>
      <c r="BT437" s="759" t="n"/>
      <c r="BU437" s="759" t="n"/>
      <c r="BV437" s="759" t="n"/>
      <c r="BW437" s="759" t="n"/>
      <c r="BX437" s="759" t="n"/>
      <c r="BY437" s="759" t="n"/>
      <c r="BZ437" s="759" t="n"/>
      <c r="CA437" s="759" t="n"/>
      <c r="ER437" s="759" t="n"/>
      <c r="ES437" s="759" t="n"/>
      <c r="ET437" s="759" t="n"/>
      <c r="EU437" s="759" t="n"/>
      <c r="EV437" s="759" t="n"/>
      <c r="EW437" s="759" t="n"/>
      <c r="EX437" s="759" t="n"/>
      <c r="EY437" s="759" t="n"/>
      <c r="EZ437" s="759" t="n"/>
      <c r="FA437" s="759" t="n"/>
      <c r="FB437" s="759" t="n"/>
      <c r="FC437" s="759" t="n"/>
      <c r="FD437" s="759" t="n"/>
      <c r="FE437" s="759" t="n"/>
      <c r="FF437" s="759" t="n"/>
      <c r="HW437" s="759" t="n"/>
      <c r="HX437" s="759" t="n"/>
      <c r="HY437" s="759" t="n"/>
      <c r="HZ437" s="759" t="n"/>
      <c r="IA437" s="759" t="n"/>
      <c r="IB437" s="759" t="n"/>
      <c r="IC437" s="759" t="n"/>
      <c r="ID437" s="759" t="n"/>
      <c r="IE437" s="759" t="n"/>
      <c r="IF437" s="759" t="n"/>
      <c r="IG437" s="759" t="n"/>
      <c r="IH437" s="759" t="n"/>
      <c r="II437" s="759" t="n"/>
      <c r="IJ437" s="759" t="n"/>
      <c r="IK437" s="759" t="n"/>
      <c r="LB437" s="759" t="n"/>
      <c r="LC437" s="759" t="n"/>
      <c r="LD437" s="759" t="n"/>
      <c r="LE437" s="759" t="n"/>
      <c r="LF437" s="759" t="n"/>
      <c r="LG437" s="759" t="n"/>
      <c r="LH437" s="759" t="n"/>
      <c r="LI437" s="759" t="n"/>
      <c r="LJ437" s="759" t="n"/>
      <c r="LK437" s="759" t="n"/>
      <c r="LL437" s="759" t="n"/>
      <c r="LM437" s="759" t="n"/>
      <c r="LN437" s="759" t="n"/>
      <c r="LO437" s="759" t="n"/>
      <c r="LP437" s="759" t="n"/>
      <c r="OG437" s="759" t="n"/>
      <c r="OH437" s="759" t="n"/>
      <c r="OI437" s="759" t="n"/>
      <c r="OJ437" s="759" t="n"/>
      <c r="OK437" s="759" t="n"/>
      <c r="OL437" s="759" t="n"/>
      <c r="OM437" s="759" t="n"/>
      <c r="ON437" s="759" t="n"/>
      <c r="OO437" s="759" t="n"/>
      <c r="OP437" s="759" t="n"/>
      <c r="OQ437" s="759" t="n"/>
      <c r="OR437" s="759" t="n"/>
      <c r="OS437" s="759" t="n"/>
      <c r="OT437" s="759" t="n"/>
      <c r="OU437" s="759" t="n"/>
    </row>
    <row r="438">
      <c r="A438" s="0" t="n">
        <v>85</v>
      </c>
      <c r="B438" s="0" t="n">
        <v>832</v>
      </c>
      <c r="C438" s="0" t="inlineStr">
        <is>
          <t>가</t>
        </is>
      </c>
      <c r="D438" s="0" t="inlineStr">
        <is>
          <t>서울과학기술대</t>
        </is>
      </c>
      <c r="E438" s="232" t="inlineStr">
        <is>
          <t>환경공학과</t>
        </is>
      </c>
      <c r="F438" s="0" t="inlineStr">
        <is>
          <t>자연</t>
        </is>
      </c>
      <c r="G438" s="0" t="n">
        <v>2</v>
      </c>
      <c r="H438" s="0" t="n">
        <v>902.211</v>
      </c>
      <c r="I438" s="0" t="n">
        <v>899.779</v>
      </c>
      <c r="J438" s="0" t="n">
        <v>897.231</v>
      </c>
      <c r="K438" s="0" t="n">
        <v>893.5700000000001</v>
      </c>
      <c r="L438" s="0" t="n">
        <v>889.002</v>
      </c>
      <c r="M438" s="233" t="inlineStr">
        <is>
          <t>표점/만점</t>
        </is>
      </c>
      <c r="N438" s="233" t="inlineStr">
        <is>
          <t>표점/만점</t>
        </is>
      </c>
      <c r="O438" s="3" t="inlineStr">
        <is>
          <t>가371</t>
        </is>
      </c>
      <c r="BM438" s="759" t="n"/>
      <c r="BN438" s="759" t="n"/>
      <c r="BO438" s="759" t="n"/>
      <c r="BP438" s="759" t="n"/>
      <c r="BQ438" s="759" t="n"/>
      <c r="BR438" s="759" t="n"/>
      <c r="BS438" s="759" t="n"/>
      <c r="BT438" s="759" t="n"/>
      <c r="BU438" s="759" t="n"/>
      <c r="BV438" s="759" t="n"/>
      <c r="BW438" s="759" t="n"/>
      <c r="BX438" s="759" t="n"/>
      <c r="BY438" s="759" t="n"/>
      <c r="BZ438" s="759" t="n"/>
      <c r="CA438" s="759" t="n"/>
      <c r="ER438" s="759" t="n"/>
      <c r="ES438" s="759" t="n"/>
      <c r="ET438" s="759" t="n"/>
      <c r="EU438" s="759" t="n"/>
      <c r="EV438" s="759" t="n"/>
      <c r="EW438" s="759" t="n"/>
      <c r="EX438" s="759" t="n"/>
      <c r="EY438" s="759" t="n"/>
      <c r="EZ438" s="759" t="n"/>
      <c r="FA438" s="759" t="n"/>
      <c r="FB438" s="759" t="n"/>
      <c r="FC438" s="759" t="n"/>
      <c r="FD438" s="759" t="n"/>
      <c r="FE438" s="759" t="n"/>
      <c r="FF438" s="759" t="n"/>
      <c r="HW438" s="759" t="n"/>
      <c r="HX438" s="759" t="n"/>
      <c r="HY438" s="759" t="n"/>
      <c r="HZ438" s="759" t="n"/>
      <c r="IA438" s="759" t="n"/>
      <c r="IB438" s="759" t="n"/>
      <c r="IC438" s="759" t="n"/>
      <c r="ID438" s="759" t="n"/>
      <c r="IE438" s="759" t="n"/>
      <c r="IF438" s="759" t="n"/>
      <c r="IG438" s="759" t="n"/>
      <c r="IH438" s="759" t="n"/>
      <c r="II438" s="759" t="n"/>
      <c r="IJ438" s="759" t="n"/>
      <c r="IK438" s="759" t="n"/>
      <c r="LB438" s="759" t="n"/>
      <c r="LC438" s="759" t="n"/>
      <c r="LD438" s="759" t="n"/>
      <c r="LE438" s="759" t="n"/>
      <c r="LF438" s="759" t="n"/>
      <c r="LG438" s="759" t="n"/>
      <c r="LH438" s="759" t="n"/>
      <c r="LI438" s="759" t="n"/>
      <c r="LJ438" s="759" t="n"/>
      <c r="LK438" s="759" t="n"/>
      <c r="LL438" s="759" t="n"/>
      <c r="LM438" s="759" t="n"/>
      <c r="LN438" s="759" t="n"/>
      <c r="LO438" s="759" t="n"/>
      <c r="LP438" s="759" t="n"/>
      <c r="OG438" s="759" t="n"/>
      <c r="OH438" s="759" t="n"/>
      <c r="OI438" s="759" t="n"/>
      <c r="OJ438" s="759" t="n"/>
      <c r="OK438" s="759" t="n"/>
      <c r="OL438" s="759" t="n"/>
      <c r="OM438" s="759" t="n"/>
      <c r="ON438" s="759" t="n"/>
      <c r="OO438" s="759" t="n"/>
      <c r="OP438" s="759" t="n"/>
      <c r="OQ438" s="759" t="n"/>
      <c r="OR438" s="759" t="n"/>
      <c r="OS438" s="759" t="n"/>
      <c r="OT438" s="759" t="n"/>
      <c r="OU438" s="759" t="n"/>
    </row>
    <row r="439">
      <c r="A439" s="0" t="n">
        <v>85</v>
      </c>
      <c r="B439" s="0" t="n">
        <v>836</v>
      </c>
      <c r="C439" s="0" t="inlineStr">
        <is>
          <t>가</t>
        </is>
      </c>
      <c r="D439" s="0" t="inlineStr">
        <is>
          <t>서울과학기술대</t>
        </is>
      </c>
      <c r="E439" s="232" t="inlineStr">
        <is>
          <t>안경광학과</t>
        </is>
      </c>
      <c r="F439" s="0" t="inlineStr">
        <is>
          <t>자연</t>
        </is>
      </c>
      <c r="G439" s="0" t="n">
        <v>2</v>
      </c>
      <c r="H439" s="0" t="n">
        <v>897.231</v>
      </c>
      <c r="I439" s="0" t="n">
        <v>895.629</v>
      </c>
      <c r="J439" s="0" t="n">
        <v>892.856</v>
      </c>
      <c r="K439" s="0" t="n">
        <v>890.16</v>
      </c>
      <c r="L439" s="0" t="n">
        <v>885.663</v>
      </c>
      <c r="M439" s="233" t="inlineStr">
        <is>
          <t>표점/만점</t>
        </is>
      </c>
      <c r="N439" s="233" t="inlineStr">
        <is>
          <t>표점/만점</t>
        </is>
      </c>
      <c r="O439" s="3" t="inlineStr">
        <is>
          <t>가372</t>
        </is>
      </c>
      <c r="BM439" s="759" t="n"/>
      <c r="BN439" s="759" t="n"/>
      <c r="BO439" s="759" t="n"/>
      <c r="BP439" s="759" t="n"/>
      <c r="BQ439" s="759" t="n"/>
      <c r="BR439" s="759" t="n"/>
      <c r="BS439" s="759" t="n"/>
      <c r="BT439" s="759" t="n"/>
      <c r="BU439" s="759" t="n"/>
      <c r="BV439" s="759" t="n"/>
      <c r="BW439" s="759" t="n"/>
      <c r="BX439" s="759" t="n"/>
      <c r="BY439" s="759" t="n"/>
      <c r="BZ439" s="759" t="n"/>
      <c r="CA439" s="759" t="n"/>
      <c r="ER439" s="759" t="n"/>
      <c r="ES439" s="759" t="n"/>
      <c r="ET439" s="759" t="n"/>
      <c r="EU439" s="759" t="n"/>
      <c r="EV439" s="759" t="n"/>
      <c r="EW439" s="759" t="n"/>
      <c r="EX439" s="759" t="n"/>
      <c r="EY439" s="759" t="n"/>
      <c r="EZ439" s="759" t="n"/>
      <c r="FA439" s="759" t="n"/>
      <c r="FB439" s="759" t="n"/>
      <c r="FC439" s="759" t="n"/>
      <c r="FD439" s="759" t="n"/>
      <c r="FE439" s="759" t="n"/>
      <c r="FF439" s="759" t="n"/>
      <c r="HW439" s="759" t="n"/>
      <c r="HX439" s="759" t="n"/>
      <c r="HY439" s="759" t="n"/>
      <c r="HZ439" s="759" t="n"/>
      <c r="IA439" s="759" t="n"/>
      <c r="IB439" s="759" t="n"/>
      <c r="IC439" s="759" t="n"/>
      <c r="ID439" s="759" t="n"/>
      <c r="IE439" s="759" t="n"/>
      <c r="IF439" s="759" t="n"/>
      <c r="IG439" s="759" t="n"/>
      <c r="IH439" s="759" t="n"/>
      <c r="II439" s="759" t="n"/>
      <c r="IJ439" s="759" t="n"/>
      <c r="IK439" s="759" t="n"/>
      <c r="LB439" s="759" t="n"/>
      <c r="LC439" s="759" t="n"/>
      <c r="LD439" s="759" t="n"/>
      <c r="LE439" s="759" t="n"/>
      <c r="LF439" s="759" t="n"/>
      <c r="LG439" s="759" t="n"/>
      <c r="LH439" s="759" t="n"/>
      <c r="LI439" s="759" t="n"/>
      <c r="LJ439" s="759" t="n"/>
      <c r="LK439" s="759" t="n"/>
      <c r="LL439" s="759" t="n"/>
      <c r="LM439" s="759" t="n"/>
      <c r="LN439" s="759" t="n"/>
      <c r="LO439" s="759" t="n"/>
      <c r="LP439" s="759" t="n"/>
      <c r="OG439" s="759" t="n"/>
      <c r="OH439" s="759" t="n"/>
      <c r="OI439" s="759" t="n"/>
      <c r="OJ439" s="759" t="n"/>
      <c r="OK439" s="759" t="n"/>
      <c r="OL439" s="759" t="n"/>
      <c r="OM439" s="759" t="n"/>
      <c r="ON439" s="759" t="n"/>
      <c r="OO439" s="759" t="n"/>
      <c r="OP439" s="759" t="n"/>
      <c r="OQ439" s="759" t="n"/>
      <c r="OR439" s="759" t="n"/>
      <c r="OS439" s="759" t="n"/>
      <c r="OT439" s="759" t="n"/>
      <c r="OU439" s="759" t="n"/>
    </row>
    <row r="440">
      <c r="A440" s="0" t="n">
        <v>84</v>
      </c>
      <c r="B440" s="0" t="n">
        <v>842</v>
      </c>
      <c r="C440" s="0" t="inlineStr">
        <is>
          <t>가</t>
        </is>
      </c>
      <c r="D440" s="0" t="inlineStr">
        <is>
          <t>서울과학기술대</t>
        </is>
      </c>
      <c r="E440" s="232" t="inlineStr">
        <is>
          <t>산업공학과 ITM전공(인문)</t>
        </is>
      </c>
      <c r="F440" s="0" t="inlineStr">
        <is>
          <t>통합</t>
        </is>
      </c>
      <c r="G440" s="0" t="n">
        <v>2</v>
      </c>
      <c r="H440" s="0" t="n">
        <v>921.088</v>
      </c>
      <c r="I440" s="0" t="n">
        <v>919.3049999999999</v>
      </c>
      <c r="J440" s="0" t="n">
        <v>915.739</v>
      </c>
      <c r="K440" s="0" t="n">
        <v>912.034</v>
      </c>
      <c r="L440" s="0" t="n">
        <v>904.9450000000001</v>
      </c>
      <c r="M440" s="233" t="inlineStr">
        <is>
          <t>표점/만점</t>
        </is>
      </c>
      <c r="N440" s="233" t="inlineStr">
        <is>
          <t>표점/만점</t>
        </is>
      </c>
      <c r="O440" s="3" t="inlineStr">
        <is>
          <t>가373</t>
        </is>
      </c>
      <c r="BM440" s="759" t="n"/>
      <c r="BN440" s="759" t="n"/>
      <c r="BO440" s="759" t="n"/>
      <c r="BP440" s="759" t="n"/>
      <c r="BQ440" s="759" t="n"/>
      <c r="BR440" s="759" t="n"/>
      <c r="BS440" s="759" t="n"/>
      <c r="BT440" s="759" t="n"/>
      <c r="BU440" s="759" t="n"/>
      <c r="BV440" s="759" t="n"/>
      <c r="BW440" s="759" t="n"/>
      <c r="BX440" s="759" t="n"/>
      <c r="BY440" s="759" t="n"/>
      <c r="BZ440" s="759" t="n"/>
      <c r="CA440" s="759" t="n"/>
      <c r="ER440" s="759" t="n"/>
      <c r="ES440" s="759" t="n"/>
      <c r="ET440" s="759" t="n"/>
      <c r="EU440" s="759" t="n"/>
      <c r="EV440" s="759" t="n"/>
      <c r="EW440" s="759" t="n"/>
      <c r="EX440" s="759" t="n"/>
      <c r="EY440" s="759" t="n"/>
      <c r="EZ440" s="759" t="n"/>
      <c r="FA440" s="759" t="n"/>
      <c r="FB440" s="759" t="n"/>
      <c r="FC440" s="759" t="n"/>
      <c r="FD440" s="759" t="n"/>
      <c r="FE440" s="759" t="n"/>
      <c r="FF440" s="759" t="n"/>
      <c r="HW440" s="759" t="n"/>
      <c r="HX440" s="759" t="n"/>
      <c r="HY440" s="759" t="n"/>
      <c r="HZ440" s="759" t="n"/>
      <c r="IA440" s="759" t="n"/>
      <c r="IB440" s="759" t="n"/>
      <c r="IC440" s="759" t="n"/>
      <c r="ID440" s="759" t="n"/>
      <c r="IE440" s="759" t="n"/>
      <c r="IF440" s="759" t="n"/>
      <c r="IG440" s="759" t="n"/>
      <c r="IH440" s="759" t="n"/>
      <c r="II440" s="759" t="n"/>
      <c r="IJ440" s="759" t="n"/>
      <c r="IK440" s="759" t="n"/>
      <c r="LB440" s="759" t="n"/>
      <c r="LC440" s="759" t="n"/>
      <c r="LD440" s="759" t="n"/>
      <c r="LE440" s="759" t="n"/>
      <c r="LF440" s="759" t="n"/>
      <c r="LG440" s="759" t="n"/>
      <c r="LH440" s="759" t="n"/>
      <c r="LI440" s="759" t="n"/>
      <c r="LJ440" s="759" t="n"/>
      <c r="LK440" s="759" t="n"/>
      <c r="LL440" s="759" t="n"/>
      <c r="LM440" s="759" t="n"/>
      <c r="LN440" s="759" t="n"/>
      <c r="LO440" s="759" t="n"/>
      <c r="LP440" s="759" t="n"/>
      <c r="OG440" s="759" t="n"/>
      <c r="OH440" s="759" t="n"/>
      <c r="OI440" s="759" t="n"/>
      <c r="OJ440" s="759" t="n"/>
      <c r="OK440" s="759" t="n"/>
      <c r="OL440" s="759" t="n"/>
      <c r="OM440" s="759" t="n"/>
      <c r="ON440" s="759" t="n"/>
      <c r="OO440" s="759" t="n"/>
      <c r="OP440" s="759" t="n"/>
      <c r="OQ440" s="759" t="n"/>
      <c r="OR440" s="759" t="n"/>
      <c r="OS440" s="759" t="n"/>
      <c r="OT440" s="759" t="n"/>
      <c r="OU440" s="759" t="n"/>
    </row>
    <row r="441">
      <c r="A441" s="0" t="n">
        <v>84</v>
      </c>
      <c r="B441" s="0" t="n">
        <v>843</v>
      </c>
      <c r="C441" s="0" t="inlineStr">
        <is>
          <t>가</t>
        </is>
      </c>
      <c r="D441" s="0" t="inlineStr">
        <is>
          <t>서울과학기술대</t>
        </is>
      </c>
      <c r="E441" s="232" t="inlineStr">
        <is>
          <t>산업공학과 산업정보시스템전공(인문)</t>
        </is>
      </c>
      <c r="F441" s="0" t="inlineStr">
        <is>
          <t>통합</t>
        </is>
      </c>
      <c r="G441" s="0" t="n">
        <v>2</v>
      </c>
      <c r="H441" s="0" t="n">
        <v>909.573</v>
      </c>
      <c r="I441" s="0" t="n">
        <v>907.466</v>
      </c>
      <c r="J441" s="0" t="n">
        <v>904.38</v>
      </c>
      <c r="K441" s="0" t="n">
        <v>900.047</v>
      </c>
      <c r="L441" s="0" t="n">
        <v>892.3049999999999</v>
      </c>
      <c r="M441" s="233" t="inlineStr">
        <is>
          <t>표점/만점</t>
        </is>
      </c>
      <c r="N441" s="233" t="inlineStr">
        <is>
          <t>표점/만점</t>
        </is>
      </c>
      <c r="O441" s="3" t="inlineStr">
        <is>
          <t>가374</t>
        </is>
      </c>
      <c r="BM441" s="759" t="n"/>
      <c r="BN441" s="759" t="n"/>
      <c r="BO441" s="759" t="n"/>
      <c r="BP441" s="759" t="n"/>
      <c r="BQ441" s="759" t="n"/>
      <c r="BR441" s="759" t="n"/>
      <c r="BS441" s="759" t="n"/>
      <c r="BT441" s="759" t="n"/>
      <c r="BU441" s="759" t="n"/>
      <c r="BV441" s="759" t="n"/>
      <c r="BW441" s="759" t="n"/>
      <c r="BX441" s="759" t="n"/>
      <c r="BY441" s="759" t="n"/>
      <c r="BZ441" s="759" t="n"/>
      <c r="CA441" s="759" t="n"/>
      <c r="ER441" s="759" t="n"/>
      <c r="ES441" s="759" t="n"/>
      <c r="ET441" s="759" t="n"/>
      <c r="EU441" s="759" t="n"/>
      <c r="EV441" s="759" t="n"/>
      <c r="EW441" s="759" t="n"/>
      <c r="EX441" s="759" t="n"/>
      <c r="EY441" s="759" t="n"/>
      <c r="EZ441" s="759" t="n"/>
      <c r="FA441" s="759" t="n"/>
      <c r="FB441" s="759" t="n"/>
      <c r="FC441" s="759" t="n"/>
      <c r="FD441" s="759" t="n"/>
      <c r="FE441" s="759" t="n"/>
      <c r="FF441" s="759" t="n"/>
      <c r="HW441" s="759" t="n"/>
      <c r="HX441" s="759" t="n"/>
      <c r="HY441" s="759" t="n"/>
      <c r="HZ441" s="759" t="n"/>
      <c r="IA441" s="759" t="n"/>
      <c r="IB441" s="759" t="n"/>
      <c r="IC441" s="759" t="n"/>
      <c r="ID441" s="759" t="n"/>
      <c r="IE441" s="759" t="n"/>
      <c r="IF441" s="759" t="n"/>
      <c r="IG441" s="759" t="n"/>
      <c r="IH441" s="759" t="n"/>
      <c r="II441" s="759" t="n"/>
      <c r="IJ441" s="759" t="n"/>
      <c r="IK441" s="759" t="n"/>
      <c r="LB441" s="759" t="n"/>
      <c r="LC441" s="759" t="n"/>
      <c r="LD441" s="759" t="n"/>
      <c r="LE441" s="759" t="n"/>
      <c r="LF441" s="759" t="n"/>
      <c r="LG441" s="759" t="n"/>
      <c r="LH441" s="759" t="n"/>
      <c r="LI441" s="759" t="n"/>
      <c r="LJ441" s="759" t="n"/>
      <c r="LK441" s="759" t="n"/>
      <c r="LL441" s="759" t="n"/>
      <c r="LM441" s="759" t="n"/>
      <c r="LN441" s="759" t="n"/>
      <c r="LO441" s="759" t="n"/>
      <c r="LP441" s="759" t="n"/>
      <c r="OG441" s="759" t="n"/>
      <c r="OH441" s="759" t="n"/>
      <c r="OI441" s="759" t="n"/>
      <c r="OJ441" s="759" t="n"/>
      <c r="OK441" s="759" t="n"/>
      <c r="OL441" s="759" t="n"/>
      <c r="OM441" s="759" t="n"/>
      <c r="ON441" s="759" t="n"/>
      <c r="OO441" s="759" t="n"/>
      <c r="OP441" s="759" t="n"/>
      <c r="OQ441" s="759" t="n"/>
      <c r="OR441" s="759" t="n"/>
      <c r="OS441" s="759" t="n"/>
      <c r="OT441" s="759" t="n"/>
      <c r="OU441" s="759" t="n"/>
    </row>
    <row r="442">
      <c r="A442" s="0" t="n">
        <v>84</v>
      </c>
      <c r="B442" s="0" t="n">
        <v>847</v>
      </c>
      <c r="C442" s="0" t="inlineStr">
        <is>
          <t>가</t>
        </is>
      </c>
      <c r="D442" s="0" t="inlineStr">
        <is>
          <t>서울과학기술대</t>
        </is>
      </c>
      <c r="E442" s="232" t="inlineStr">
        <is>
          <t>경영학과(글로벌테크노경영전공)_인문</t>
        </is>
      </c>
      <c r="F442" s="0" t="inlineStr">
        <is>
          <t>통합</t>
        </is>
      </c>
      <c r="G442" s="0" t="n">
        <v>2</v>
      </c>
      <c r="H442" s="0" t="n">
        <v>907.9690000000001</v>
      </c>
      <c r="I442" s="0" t="n">
        <v>906.014</v>
      </c>
      <c r="J442" s="0" t="n">
        <v>902.747</v>
      </c>
      <c r="K442" s="0" t="n">
        <v>898.476</v>
      </c>
      <c r="L442" s="0" t="n">
        <v>890.5549999999999</v>
      </c>
      <c r="M442" s="233" t="inlineStr">
        <is>
          <t>표점/만점</t>
        </is>
      </c>
      <c r="N442" s="233" t="inlineStr">
        <is>
          <t>표점/만점</t>
        </is>
      </c>
      <c r="O442" s="3" t="inlineStr">
        <is>
          <t>가375</t>
        </is>
      </c>
      <c r="BM442" s="759" t="n"/>
      <c r="BN442" s="759" t="n"/>
      <c r="BO442" s="759" t="n"/>
      <c r="BP442" s="759" t="n"/>
      <c r="BQ442" s="759" t="n"/>
      <c r="BR442" s="759" t="n"/>
      <c r="BS442" s="759" t="n"/>
      <c r="BT442" s="759" t="n"/>
      <c r="BU442" s="759" t="n"/>
      <c r="BV442" s="759" t="n"/>
      <c r="BW442" s="759" t="n"/>
      <c r="BX442" s="759" t="n"/>
      <c r="BY442" s="759" t="n"/>
      <c r="BZ442" s="759" t="n"/>
      <c r="CA442" s="759" t="n"/>
      <c r="ER442" s="759" t="n"/>
      <c r="ES442" s="759" t="n"/>
      <c r="ET442" s="759" t="n"/>
      <c r="EU442" s="759" t="n"/>
      <c r="EV442" s="759" t="n"/>
      <c r="EW442" s="759" t="n"/>
      <c r="EX442" s="759" t="n"/>
      <c r="EY442" s="759" t="n"/>
      <c r="EZ442" s="759" t="n"/>
      <c r="FA442" s="759" t="n"/>
      <c r="FB442" s="759" t="n"/>
      <c r="FC442" s="759" t="n"/>
      <c r="FD442" s="759" t="n"/>
      <c r="FE442" s="759" t="n"/>
      <c r="FF442" s="759" t="n"/>
      <c r="HW442" s="759" t="n"/>
      <c r="HX442" s="759" t="n"/>
      <c r="HY442" s="759" t="n"/>
      <c r="HZ442" s="759" t="n"/>
      <c r="IA442" s="759" t="n"/>
      <c r="IB442" s="759" t="n"/>
      <c r="IC442" s="759" t="n"/>
      <c r="ID442" s="759" t="n"/>
      <c r="IE442" s="759" t="n"/>
      <c r="IF442" s="759" t="n"/>
      <c r="IG442" s="759" t="n"/>
      <c r="IH442" s="759" t="n"/>
      <c r="II442" s="759" t="n"/>
      <c r="IJ442" s="759" t="n"/>
      <c r="IK442" s="759" t="n"/>
      <c r="LB442" s="759" t="n"/>
      <c r="LC442" s="759" t="n"/>
      <c r="LD442" s="759" t="n"/>
      <c r="LE442" s="759" t="n"/>
      <c r="LF442" s="759" t="n"/>
      <c r="LG442" s="759" t="n"/>
      <c r="LH442" s="759" t="n"/>
      <c r="LI442" s="759" t="n"/>
      <c r="LJ442" s="759" t="n"/>
      <c r="LK442" s="759" t="n"/>
      <c r="LL442" s="759" t="n"/>
      <c r="LM442" s="759" t="n"/>
      <c r="LN442" s="759" t="n"/>
      <c r="LO442" s="759" t="n"/>
      <c r="LP442" s="759" t="n"/>
      <c r="OG442" s="759" t="n"/>
      <c r="OH442" s="759" t="n"/>
      <c r="OI442" s="759" t="n"/>
      <c r="OJ442" s="759" t="n"/>
      <c r="OK442" s="759" t="n"/>
      <c r="OL442" s="759" t="n"/>
      <c r="OM442" s="759" t="n"/>
      <c r="ON442" s="759" t="n"/>
      <c r="OO442" s="759" t="n"/>
      <c r="OP442" s="759" t="n"/>
      <c r="OQ442" s="759" t="n"/>
      <c r="OR442" s="759" t="n"/>
      <c r="OS442" s="759" t="n"/>
      <c r="OT442" s="759" t="n"/>
      <c r="OU442" s="759" t="n"/>
    </row>
    <row r="443">
      <c r="A443" s="0" t="n">
        <v>84</v>
      </c>
      <c r="B443" s="0" t="n">
        <v>844</v>
      </c>
      <c r="C443" s="0" t="inlineStr">
        <is>
          <t>가</t>
        </is>
      </c>
      <c r="D443" s="0" t="inlineStr">
        <is>
          <t>서울과학기술대</t>
        </is>
      </c>
      <c r="E443" s="232" t="inlineStr">
        <is>
          <t>경영학과(경영학전공)</t>
        </is>
      </c>
      <c r="F443" s="0" t="inlineStr">
        <is>
          <t>통합</t>
        </is>
      </c>
      <c r="G443" s="0" t="n">
        <v>2</v>
      </c>
      <c r="H443" s="0" t="n">
        <v>904.38</v>
      </c>
      <c r="I443" s="0" t="n">
        <v>902.245</v>
      </c>
      <c r="J443" s="0" t="n">
        <v>898.979</v>
      </c>
      <c r="K443" s="0" t="n">
        <v>894.528</v>
      </c>
      <c r="L443" s="0" t="n">
        <v>887.672</v>
      </c>
      <c r="M443" s="233" t="inlineStr">
        <is>
          <t>표점/만점</t>
        </is>
      </c>
      <c r="N443" s="233" t="inlineStr">
        <is>
          <t>표점/만점</t>
        </is>
      </c>
      <c r="O443" s="3" t="inlineStr">
        <is>
          <t>가376</t>
        </is>
      </c>
      <c r="BM443" s="759" t="n"/>
      <c r="BN443" s="759" t="n"/>
      <c r="BO443" s="759" t="n"/>
      <c r="BP443" s="759" t="n"/>
      <c r="BQ443" s="759" t="n"/>
      <c r="BR443" s="759" t="n"/>
      <c r="BS443" s="759" t="n"/>
      <c r="BT443" s="759" t="n"/>
      <c r="BU443" s="759" t="n"/>
      <c r="BV443" s="759" t="n"/>
      <c r="BW443" s="759" t="n"/>
      <c r="BX443" s="759" t="n"/>
      <c r="BY443" s="759" t="n"/>
      <c r="BZ443" s="759" t="n"/>
      <c r="CA443" s="759" t="n"/>
      <c r="ER443" s="759" t="n"/>
      <c r="ES443" s="759" t="n"/>
      <c r="ET443" s="759" t="n"/>
      <c r="EU443" s="759" t="n"/>
      <c r="EV443" s="759" t="n"/>
      <c r="EW443" s="759" t="n"/>
      <c r="EX443" s="759" t="n"/>
      <c r="EY443" s="759" t="n"/>
      <c r="EZ443" s="759" t="n"/>
      <c r="FA443" s="759" t="n"/>
      <c r="FB443" s="759" t="n"/>
      <c r="FC443" s="759" t="n"/>
      <c r="FD443" s="759" t="n"/>
      <c r="FE443" s="759" t="n"/>
      <c r="FF443" s="759" t="n"/>
      <c r="HW443" s="759" t="n"/>
      <c r="HX443" s="759" t="n"/>
      <c r="HY443" s="759" t="n"/>
      <c r="HZ443" s="759" t="n"/>
      <c r="IA443" s="759" t="n"/>
      <c r="IB443" s="759" t="n"/>
      <c r="IC443" s="759" t="n"/>
      <c r="ID443" s="759" t="n"/>
      <c r="IE443" s="759" t="n"/>
      <c r="IF443" s="759" t="n"/>
      <c r="IG443" s="759" t="n"/>
      <c r="IH443" s="759" t="n"/>
      <c r="II443" s="759" t="n"/>
      <c r="IJ443" s="759" t="n"/>
      <c r="IK443" s="759" t="n"/>
      <c r="LB443" s="759" t="n"/>
      <c r="LC443" s="759" t="n"/>
      <c r="LD443" s="759" t="n"/>
      <c r="LE443" s="759" t="n"/>
      <c r="LF443" s="759" t="n"/>
      <c r="LG443" s="759" t="n"/>
      <c r="LH443" s="759" t="n"/>
      <c r="LI443" s="759" t="n"/>
      <c r="LJ443" s="759" t="n"/>
      <c r="LK443" s="759" t="n"/>
      <c r="LL443" s="759" t="n"/>
      <c r="LM443" s="759" t="n"/>
      <c r="LN443" s="759" t="n"/>
      <c r="LO443" s="759" t="n"/>
      <c r="LP443" s="759" t="n"/>
      <c r="OG443" s="759" t="n"/>
      <c r="OH443" s="759" t="n"/>
      <c r="OI443" s="759" t="n"/>
      <c r="OJ443" s="759" t="n"/>
      <c r="OK443" s="759" t="n"/>
      <c r="OL443" s="759" t="n"/>
      <c r="OM443" s="759" t="n"/>
      <c r="ON443" s="759" t="n"/>
      <c r="OO443" s="759" t="n"/>
      <c r="OP443" s="759" t="n"/>
      <c r="OQ443" s="759" t="n"/>
      <c r="OR443" s="759" t="n"/>
      <c r="OS443" s="759" t="n"/>
      <c r="OT443" s="759" t="n"/>
      <c r="OU443" s="759" t="n"/>
    </row>
    <row r="444">
      <c r="A444" s="0" t="n">
        <v>84</v>
      </c>
      <c r="B444" s="0" t="n">
        <v>846</v>
      </c>
      <c r="C444" s="0" t="inlineStr">
        <is>
          <t>가</t>
        </is>
      </c>
      <c r="D444" s="0" t="inlineStr">
        <is>
          <t>서울과학기술대</t>
        </is>
      </c>
      <c r="E444" s="232" t="inlineStr">
        <is>
          <t>행정학과</t>
        </is>
      </c>
      <c r="F444" s="0" t="inlineStr">
        <is>
          <t>통합</t>
        </is>
      </c>
      <c r="G444" s="0" t="n">
        <v>2</v>
      </c>
      <c r="H444" s="0" t="n">
        <v>903.697</v>
      </c>
      <c r="I444" s="0" t="n">
        <v>901.177</v>
      </c>
      <c r="J444" s="0" t="n">
        <v>898.476</v>
      </c>
      <c r="K444" s="0" t="n">
        <v>893.758</v>
      </c>
      <c r="L444" s="0" t="n">
        <v>886.966</v>
      </c>
      <c r="M444" s="233" t="inlineStr">
        <is>
          <t>표점/만점</t>
        </is>
      </c>
      <c r="N444" s="233" t="inlineStr">
        <is>
          <t>표점/만점</t>
        </is>
      </c>
      <c r="O444" s="3" t="inlineStr">
        <is>
          <t>가377</t>
        </is>
      </c>
      <c r="BM444" s="759" t="n"/>
      <c r="BN444" s="759" t="n"/>
      <c r="BO444" s="759" t="n"/>
      <c r="BP444" s="759" t="n"/>
      <c r="BQ444" s="759" t="n"/>
      <c r="BR444" s="759" t="n"/>
      <c r="BS444" s="759" t="n"/>
      <c r="BT444" s="759" t="n"/>
      <c r="BU444" s="759" t="n"/>
      <c r="BV444" s="759" t="n"/>
      <c r="BW444" s="759" t="n"/>
      <c r="BX444" s="759" t="n"/>
      <c r="BY444" s="759" t="n"/>
      <c r="BZ444" s="759" t="n"/>
      <c r="CA444" s="759" t="n"/>
      <c r="ER444" s="759" t="n"/>
      <c r="ES444" s="759" t="n"/>
      <c r="ET444" s="759" t="n"/>
      <c r="EU444" s="759" t="n"/>
      <c r="EV444" s="759" t="n"/>
      <c r="EW444" s="759" t="n"/>
      <c r="EX444" s="759" t="n"/>
      <c r="EY444" s="759" t="n"/>
      <c r="EZ444" s="759" t="n"/>
      <c r="FA444" s="759" t="n"/>
      <c r="FB444" s="759" t="n"/>
      <c r="FC444" s="759" t="n"/>
      <c r="FD444" s="759" t="n"/>
      <c r="FE444" s="759" t="n"/>
      <c r="FF444" s="759" t="n"/>
      <c r="HW444" s="759" t="n"/>
      <c r="HX444" s="759" t="n"/>
      <c r="HY444" s="759" t="n"/>
      <c r="HZ444" s="759" t="n"/>
      <c r="IA444" s="759" t="n"/>
      <c r="IB444" s="759" t="n"/>
      <c r="IC444" s="759" t="n"/>
      <c r="ID444" s="759" t="n"/>
      <c r="IE444" s="759" t="n"/>
      <c r="IF444" s="759" t="n"/>
      <c r="IG444" s="759" t="n"/>
      <c r="IH444" s="759" t="n"/>
      <c r="II444" s="759" t="n"/>
      <c r="IJ444" s="759" t="n"/>
      <c r="IK444" s="759" t="n"/>
      <c r="LB444" s="759" t="n"/>
      <c r="LC444" s="759" t="n"/>
      <c r="LD444" s="759" t="n"/>
      <c r="LE444" s="759" t="n"/>
      <c r="LF444" s="759" t="n"/>
      <c r="LG444" s="759" t="n"/>
      <c r="LH444" s="759" t="n"/>
      <c r="LI444" s="759" t="n"/>
      <c r="LJ444" s="759" t="n"/>
      <c r="LK444" s="759" t="n"/>
      <c r="LL444" s="759" t="n"/>
      <c r="LM444" s="759" t="n"/>
      <c r="LN444" s="759" t="n"/>
      <c r="LO444" s="759" t="n"/>
      <c r="LP444" s="759" t="n"/>
      <c r="OG444" s="759" t="n"/>
      <c r="OH444" s="759" t="n"/>
      <c r="OI444" s="759" t="n"/>
      <c r="OJ444" s="759" t="n"/>
      <c r="OK444" s="759" t="n"/>
      <c r="OL444" s="759" t="n"/>
      <c r="OM444" s="759" t="n"/>
      <c r="ON444" s="759" t="n"/>
      <c r="OO444" s="759" t="n"/>
      <c r="OP444" s="759" t="n"/>
      <c r="OQ444" s="759" t="n"/>
      <c r="OR444" s="759" t="n"/>
      <c r="OS444" s="759" t="n"/>
      <c r="OT444" s="759" t="n"/>
      <c r="OU444" s="759" t="n"/>
    </row>
    <row r="445">
      <c r="A445" s="0" t="n">
        <v>84</v>
      </c>
      <c r="B445" s="0" t="n">
        <v>845</v>
      </c>
      <c r="C445" s="0" t="inlineStr">
        <is>
          <t>가</t>
        </is>
      </c>
      <c r="D445" s="0" t="inlineStr">
        <is>
          <t>서울과학기술대</t>
        </is>
      </c>
      <c r="E445" s="232" t="inlineStr">
        <is>
          <t>영어영문학과</t>
        </is>
      </c>
      <c r="F445" s="0" t="inlineStr">
        <is>
          <t>통합</t>
        </is>
      </c>
      <c r="G445" s="0" t="n">
        <v>2</v>
      </c>
      <c r="H445" s="0" t="n">
        <v>902.449</v>
      </c>
      <c r="I445" s="0" t="n">
        <v>899.929</v>
      </c>
      <c r="J445" s="0" t="n">
        <v>897.024</v>
      </c>
      <c r="K445" s="0" t="n">
        <v>892.3049999999999</v>
      </c>
      <c r="L445" s="0" t="n">
        <v>886.102</v>
      </c>
      <c r="M445" s="233" t="inlineStr">
        <is>
          <t>표점/만점</t>
        </is>
      </c>
      <c r="N445" s="233" t="inlineStr">
        <is>
          <t>표점/만점</t>
        </is>
      </c>
      <c r="O445" s="3" t="inlineStr">
        <is>
          <t>가378</t>
        </is>
      </c>
      <c r="BM445" s="759" t="n"/>
      <c r="BN445" s="759" t="n"/>
      <c r="BO445" s="759" t="n"/>
      <c r="BP445" s="759" t="n"/>
      <c r="BQ445" s="759" t="n"/>
      <c r="BR445" s="759" t="n"/>
      <c r="BS445" s="759" t="n"/>
      <c r="BT445" s="759" t="n"/>
      <c r="BU445" s="759" t="n"/>
      <c r="BV445" s="759" t="n"/>
      <c r="BW445" s="759" t="n"/>
      <c r="BX445" s="759" t="n"/>
      <c r="BY445" s="759" t="n"/>
      <c r="BZ445" s="759" t="n"/>
      <c r="CA445" s="759" t="n"/>
      <c r="ER445" s="759" t="n"/>
      <c r="ES445" s="759" t="n"/>
      <c r="ET445" s="759" t="n"/>
      <c r="EU445" s="759" t="n"/>
      <c r="EV445" s="759" t="n"/>
      <c r="EW445" s="759" t="n"/>
      <c r="EX445" s="759" t="n"/>
      <c r="EY445" s="759" t="n"/>
      <c r="EZ445" s="759" t="n"/>
      <c r="FA445" s="759" t="n"/>
      <c r="FB445" s="759" t="n"/>
      <c r="FC445" s="759" t="n"/>
      <c r="FD445" s="759" t="n"/>
      <c r="FE445" s="759" t="n"/>
      <c r="FF445" s="759" t="n"/>
      <c r="HW445" s="759" t="n"/>
      <c r="HX445" s="759" t="n"/>
      <c r="HY445" s="759" t="n"/>
      <c r="HZ445" s="759" t="n"/>
      <c r="IA445" s="759" t="n"/>
      <c r="IB445" s="759" t="n"/>
      <c r="IC445" s="759" t="n"/>
      <c r="ID445" s="759" t="n"/>
      <c r="IE445" s="759" t="n"/>
      <c r="IF445" s="759" t="n"/>
      <c r="IG445" s="759" t="n"/>
      <c r="IH445" s="759" t="n"/>
      <c r="II445" s="759" t="n"/>
      <c r="IJ445" s="759" t="n"/>
      <c r="IK445" s="759" t="n"/>
      <c r="LB445" s="759" t="n"/>
      <c r="LC445" s="759" t="n"/>
      <c r="LD445" s="759" t="n"/>
      <c r="LE445" s="759" t="n"/>
      <c r="LF445" s="759" t="n"/>
      <c r="LG445" s="759" t="n"/>
      <c r="LH445" s="759" t="n"/>
      <c r="LI445" s="759" t="n"/>
      <c r="LJ445" s="759" t="n"/>
      <c r="LK445" s="759" t="n"/>
      <c r="LL445" s="759" t="n"/>
      <c r="LM445" s="759" t="n"/>
      <c r="LN445" s="759" t="n"/>
      <c r="LO445" s="759" t="n"/>
      <c r="LP445" s="759" t="n"/>
      <c r="OG445" s="759" t="n"/>
      <c r="OH445" s="759" t="n"/>
      <c r="OI445" s="759" t="n"/>
      <c r="OJ445" s="759" t="n"/>
      <c r="OK445" s="759" t="n"/>
      <c r="OL445" s="759" t="n"/>
      <c r="OM445" s="759" t="n"/>
      <c r="ON445" s="759" t="n"/>
      <c r="OO445" s="759" t="n"/>
      <c r="OP445" s="759" t="n"/>
      <c r="OQ445" s="759" t="n"/>
      <c r="OR445" s="759" t="n"/>
      <c r="OS445" s="759" t="n"/>
      <c r="OT445" s="759" t="n"/>
      <c r="OU445" s="759" t="n"/>
    </row>
    <row r="446">
      <c r="A446" s="0" t="n">
        <v>75</v>
      </c>
      <c r="B446" s="0" t="n">
        <v>851</v>
      </c>
      <c r="C446" s="0" t="inlineStr">
        <is>
          <t>가</t>
        </is>
      </c>
      <c r="D446" s="0" t="inlineStr">
        <is>
          <t>숭실대</t>
        </is>
      </c>
      <c r="E446" s="232" t="inlineStr">
        <is>
          <t>소프트웨어학부</t>
        </is>
      </c>
      <c r="F446" s="0" t="inlineStr">
        <is>
          <t>자연</t>
        </is>
      </c>
      <c r="G446" s="0" t="n">
        <v>2</v>
      </c>
      <c r="H446" s="0" t="n">
        <v>918.419</v>
      </c>
      <c r="I446" s="0" t="n">
        <v>913.521</v>
      </c>
      <c r="J446" s="0" t="n">
        <v>909.052</v>
      </c>
      <c r="K446" s="0" t="n">
        <v>905.158</v>
      </c>
      <c r="L446" s="0" t="n">
        <v>899.515</v>
      </c>
      <c r="M446" s="233" t="inlineStr">
        <is>
          <t>표점/만점</t>
        </is>
      </c>
      <c r="N446" s="233" t="inlineStr">
        <is>
          <t>변표/만점</t>
        </is>
      </c>
      <c r="O446" s="3" t="inlineStr">
        <is>
          <t>가379</t>
        </is>
      </c>
      <c r="BM446" s="759" t="n"/>
      <c r="BN446" s="759" t="n"/>
      <c r="BO446" s="759" t="n"/>
      <c r="BP446" s="759" t="n"/>
      <c r="BQ446" s="759" t="n"/>
      <c r="BR446" s="759" t="n"/>
      <c r="BS446" s="759" t="n"/>
      <c r="BT446" s="759" t="n"/>
      <c r="BU446" s="759" t="n"/>
      <c r="BV446" s="759" t="n"/>
      <c r="BW446" s="759" t="n"/>
      <c r="BX446" s="759" t="n"/>
      <c r="BY446" s="759" t="n"/>
      <c r="BZ446" s="759" t="n"/>
      <c r="CA446" s="759" t="n"/>
      <c r="ER446" s="759" t="n"/>
      <c r="ES446" s="759" t="n"/>
      <c r="ET446" s="759" t="n"/>
      <c r="EU446" s="759" t="n"/>
      <c r="EV446" s="759" t="n"/>
      <c r="EW446" s="759" t="n"/>
      <c r="EX446" s="759" t="n"/>
      <c r="EY446" s="759" t="n"/>
      <c r="EZ446" s="759" t="n"/>
      <c r="FA446" s="759" t="n"/>
      <c r="FB446" s="759" t="n"/>
      <c r="FC446" s="759" t="n"/>
      <c r="FD446" s="759" t="n"/>
      <c r="FE446" s="759" t="n"/>
      <c r="FF446" s="759" t="n"/>
      <c r="HW446" s="759" t="n"/>
      <c r="HX446" s="759" t="n"/>
      <c r="HY446" s="759" t="n"/>
      <c r="HZ446" s="759" t="n"/>
      <c r="IA446" s="759" t="n"/>
      <c r="IB446" s="759" t="n"/>
      <c r="IC446" s="759" t="n"/>
      <c r="ID446" s="759" t="n"/>
      <c r="IE446" s="759" t="n"/>
      <c r="IF446" s="759" t="n"/>
      <c r="IG446" s="759" t="n"/>
      <c r="IH446" s="759" t="n"/>
      <c r="II446" s="759" t="n"/>
      <c r="IJ446" s="759" t="n"/>
      <c r="IK446" s="759" t="n"/>
      <c r="LB446" s="759" t="n"/>
      <c r="LC446" s="759" t="n"/>
      <c r="LD446" s="759" t="n"/>
      <c r="LE446" s="759" t="n"/>
      <c r="LF446" s="759" t="n"/>
      <c r="LG446" s="759" t="n"/>
      <c r="LH446" s="759" t="n"/>
      <c r="LI446" s="759" t="n"/>
      <c r="LJ446" s="759" t="n"/>
      <c r="LK446" s="759" t="n"/>
      <c r="LL446" s="759" t="n"/>
      <c r="LM446" s="759" t="n"/>
      <c r="LN446" s="759" t="n"/>
      <c r="LO446" s="759" t="n"/>
      <c r="LP446" s="759" t="n"/>
      <c r="OG446" s="759" t="n"/>
      <c r="OH446" s="759" t="n"/>
      <c r="OI446" s="759" t="n"/>
      <c r="OJ446" s="759" t="n"/>
      <c r="OK446" s="759" t="n"/>
      <c r="OL446" s="759" t="n"/>
      <c r="OM446" s="759" t="n"/>
      <c r="ON446" s="759" t="n"/>
      <c r="OO446" s="759" t="n"/>
      <c r="OP446" s="759" t="n"/>
      <c r="OQ446" s="759" t="n"/>
      <c r="OR446" s="759" t="n"/>
      <c r="OS446" s="759" t="n"/>
      <c r="OT446" s="759" t="n"/>
      <c r="OU446" s="759" t="n"/>
    </row>
    <row r="447">
      <c r="A447" s="0" t="n">
        <v>75</v>
      </c>
      <c r="B447" s="0" t="n">
        <v>856</v>
      </c>
      <c r="C447" s="0" t="inlineStr">
        <is>
          <t>가</t>
        </is>
      </c>
      <c r="D447" s="0" t="inlineStr">
        <is>
          <t>숭실대</t>
        </is>
      </c>
      <c r="E447" s="232" t="inlineStr">
        <is>
          <t>건축학부(건축학·건축공학전공)</t>
        </is>
      </c>
      <c r="F447" s="0" t="inlineStr">
        <is>
          <t>자연</t>
        </is>
      </c>
      <c r="G447" s="0" t="n">
        <v>2</v>
      </c>
      <c r="H447" s="0" t="n">
        <v>914.867</v>
      </c>
      <c r="I447" s="0" t="n">
        <v>909.633</v>
      </c>
      <c r="J447" s="0" t="n">
        <v>905.1609999999999</v>
      </c>
      <c r="K447" s="0" t="n">
        <v>901.475</v>
      </c>
      <c r="L447" s="0" t="n">
        <v>893.609</v>
      </c>
      <c r="M447" s="233" t="inlineStr">
        <is>
          <t>표점/만점</t>
        </is>
      </c>
      <c r="N447" s="233" t="inlineStr">
        <is>
          <t>변표/만점</t>
        </is>
      </c>
      <c r="O447" s="3" t="inlineStr">
        <is>
          <t>가380</t>
        </is>
      </c>
      <c r="BM447" s="759" t="n"/>
      <c r="BN447" s="759" t="n"/>
      <c r="BO447" s="759" t="n"/>
      <c r="BP447" s="759" t="n"/>
      <c r="BQ447" s="759" t="n"/>
      <c r="BR447" s="759" t="n"/>
      <c r="BS447" s="759" t="n"/>
      <c r="BT447" s="759" t="n"/>
      <c r="BU447" s="759" t="n"/>
      <c r="BV447" s="759" t="n"/>
      <c r="BW447" s="759" t="n"/>
      <c r="BX447" s="759" t="n"/>
      <c r="BY447" s="759" t="n"/>
      <c r="BZ447" s="759" t="n"/>
      <c r="CA447" s="759" t="n"/>
      <c r="ER447" s="759" t="n"/>
      <c r="ES447" s="759" t="n"/>
      <c r="ET447" s="759" t="n"/>
      <c r="EU447" s="759" t="n"/>
      <c r="EV447" s="759" t="n"/>
      <c r="EW447" s="759" t="n"/>
      <c r="EX447" s="759" t="n"/>
      <c r="EY447" s="759" t="n"/>
      <c r="EZ447" s="759" t="n"/>
      <c r="FA447" s="759" t="n"/>
      <c r="FB447" s="759" t="n"/>
      <c r="FC447" s="759" t="n"/>
      <c r="FD447" s="759" t="n"/>
      <c r="FE447" s="759" t="n"/>
      <c r="FF447" s="759" t="n"/>
      <c r="HW447" s="759" t="n"/>
      <c r="HX447" s="759" t="n"/>
      <c r="HY447" s="759" t="n"/>
      <c r="HZ447" s="759" t="n"/>
      <c r="IA447" s="759" t="n"/>
      <c r="IB447" s="759" t="n"/>
      <c r="IC447" s="759" t="n"/>
      <c r="ID447" s="759" t="n"/>
      <c r="IE447" s="759" t="n"/>
      <c r="IF447" s="759" t="n"/>
      <c r="IG447" s="759" t="n"/>
      <c r="IH447" s="759" t="n"/>
      <c r="II447" s="759" t="n"/>
      <c r="IJ447" s="759" t="n"/>
      <c r="IK447" s="759" t="n"/>
      <c r="LB447" s="759" t="n"/>
      <c r="LC447" s="759" t="n"/>
      <c r="LD447" s="759" t="n"/>
      <c r="LE447" s="759" t="n"/>
      <c r="LF447" s="759" t="n"/>
      <c r="LG447" s="759" t="n"/>
      <c r="LH447" s="759" t="n"/>
      <c r="LI447" s="759" t="n"/>
      <c r="LJ447" s="759" t="n"/>
      <c r="LK447" s="759" t="n"/>
      <c r="LL447" s="759" t="n"/>
      <c r="LM447" s="759" t="n"/>
      <c r="LN447" s="759" t="n"/>
      <c r="LO447" s="759" t="n"/>
      <c r="LP447" s="759" t="n"/>
      <c r="OG447" s="759" t="n"/>
      <c r="OH447" s="759" t="n"/>
      <c r="OI447" s="759" t="n"/>
      <c r="OJ447" s="759" t="n"/>
      <c r="OK447" s="759" t="n"/>
      <c r="OL447" s="759" t="n"/>
      <c r="OM447" s="759" t="n"/>
      <c r="ON447" s="759" t="n"/>
      <c r="OO447" s="759" t="n"/>
      <c r="OP447" s="759" t="n"/>
      <c r="OQ447" s="759" t="n"/>
      <c r="OR447" s="759" t="n"/>
      <c r="OS447" s="759" t="n"/>
      <c r="OT447" s="759" t="n"/>
      <c r="OU447" s="759" t="n"/>
    </row>
    <row r="448">
      <c r="A448" s="0" t="n">
        <v>75</v>
      </c>
      <c r="B448" s="0" t="n">
        <v>855</v>
      </c>
      <c r="C448" s="0" t="inlineStr">
        <is>
          <t>가</t>
        </is>
      </c>
      <c r="D448" s="0" t="inlineStr">
        <is>
          <t>숭실대</t>
        </is>
      </c>
      <c r="E448" s="232" t="inlineStr">
        <is>
          <t>산업·정보시스템공학과</t>
        </is>
      </c>
      <c r="F448" s="0" t="inlineStr">
        <is>
          <t>자연</t>
        </is>
      </c>
      <c r="G448" s="0" t="n">
        <v>2</v>
      </c>
      <c r="H448" s="0" t="n">
        <v>912.338</v>
      </c>
      <c r="I448" s="0" t="n">
        <v>907.159</v>
      </c>
      <c r="J448" s="0" t="n">
        <v>903.034</v>
      </c>
      <c r="K448" s="0" t="n">
        <v>898.689</v>
      </c>
      <c r="L448" s="0" t="n">
        <v>891.0549999999999</v>
      </c>
      <c r="M448" s="233" t="inlineStr">
        <is>
          <t>표점/만점</t>
        </is>
      </c>
      <c r="N448" s="233" t="inlineStr">
        <is>
          <t>변표/만점</t>
        </is>
      </c>
      <c r="O448" s="3" t="inlineStr">
        <is>
          <t>가381</t>
        </is>
      </c>
      <c r="BM448" s="759" t="n"/>
      <c r="BN448" s="759" t="n"/>
      <c r="BO448" s="759" t="n"/>
      <c r="BP448" s="759" t="n"/>
      <c r="BQ448" s="759" t="n"/>
      <c r="BR448" s="759" t="n"/>
      <c r="BS448" s="759" t="n"/>
      <c r="BT448" s="759" t="n"/>
      <c r="BU448" s="759" t="n"/>
      <c r="BV448" s="759" t="n"/>
      <c r="BW448" s="759" t="n"/>
      <c r="BX448" s="759" t="n"/>
      <c r="BY448" s="759" t="n"/>
      <c r="BZ448" s="759" t="n"/>
      <c r="CA448" s="759" t="n"/>
      <c r="ER448" s="759" t="n"/>
      <c r="ES448" s="759" t="n"/>
      <c r="ET448" s="759" t="n"/>
      <c r="EU448" s="759" t="n"/>
      <c r="EV448" s="759" t="n"/>
      <c r="EW448" s="759" t="n"/>
      <c r="EX448" s="759" t="n"/>
      <c r="EY448" s="759" t="n"/>
      <c r="EZ448" s="759" t="n"/>
      <c r="FA448" s="759" t="n"/>
      <c r="FB448" s="759" t="n"/>
      <c r="FC448" s="759" t="n"/>
      <c r="FD448" s="759" t="n"/>
      <c r="FE448" s="759" t="n"/>
      <c r="FF448" s="759" t="n"/>
      <c r="HW448" s="759" t="n"/>
      <c r="HX448" s="759" t="n"/>
      <c r="HY448" s="759" t="n"/>
      <c r="HZ448" s="759" t="n"/>
      <c r="IA448" s="759" t="n"/>
      <c r="IB448" s="759" t="n"/>
      <c r="IC448" s="759" t="n"/>
      <c r="ID448" s="759" t="n"/>
      <c r="IE448" s="759" t="n"/>
      <c r="IF448" s="759" t="n"/>
      <c r="IG448" s="759" t="n"/>
      <c r="IH448" s="759" t="n"/>
      <c r="II448" s="759" t="n"/>
      <c r="IJ448" s="759" t="n"/>
      <c r="IK448" s="759" t="n"/>
      <c r="LB448" s="759" t="n"/>
      <c r="LC448" s="759" t="n"/>
      <c r="LD448" s="759" t="n"/>
      <c r="LE448" s="759" t="n"/>
      <c r="LF448" s="759" t="n"/>
      <c r="LG448" s="759" t="n"/>
      <c r="LH448" s="759" t="n"/>
      <c r="LI448" s="759" t="n"/>
      <c r="LJ448" s="759" t="n"/>
      <c r="LK448" s="759" t="n"/>
      <c r="LL448" s="759" t="n"/>
      <c r="LM448" s="759" t="n"/>
      <c r="LN448" s="759" t="n"/>
      <c r="LO448" s="759" t="n"/>
      <c r="LP448" s="759" t="n"/>
      <c r="OG448" s="759" t="n"/>
      <c r="OH448" s="759" t="n"/>
      <c r="OI448" s="759" t="n"/>
      <c r="OJ448" s="759" t="n"/>
      <c r="OK448" s="759" t="n"/>
      <c r="OL448" s="759" t="n"/>
      <c r="OM448" s="759" t="n"/>
      <c r="ON448" s="759" t="n"/>
      <c r="OO448" s="759" t="n"/>
      <c r="OP448" s="759" t="n"/>
      <c r="OQ448" s="759" t="n"/>
      <c r="OR448" s="759" t="n"/>
      <c r="OS448" s="759" t="n"/>
      <c r="OT448" s="759" t="n"/>
      <c r="OU448" s="759" t="n"/>
    </row>
    <row r="449">
      <c r="A449" s="0" t="n">
        <v>75</v>
      </c>
      <c r="B449" s="0" t="n">
        <v>859</v>
      </c>
      <c r="C449" s="0" t="inlineStr">
        <is>
          <t>가</t>
        </is>
      </c>
      <c r="D449" s="0" t="inlineStr">
        <is>
          <t>숭실대</t>
        </is>
      </c>
      <c r="E449" s="232" t="inlineStr">
        <is>
          <t>건축학부(실내건축전공)</t>
        </is>
      </c>
      <c r="F449" s="0" t="inlineStr">
        <is>
          <t>자연</t>
        </is>
      </c>
      <c r="G449" s="0" t="n">
        <v>2</v>
      </c>
      <c r="H449" s="0" t="n">
        <v>906.9059999999999</v>
      </c>
      <c r="I449" s="0" t="n">
        <v>901.866</v>
      </c>
      <c r="J449" s="0" t="n">
        <v>896.91</v>
      </c>
      <c r="K449" s="0" t="n">
        <v>893.902</v>
      </c>
      <c r="L449" s="0" t="n">
        <v>887.5359999999999</v>
      </c>
      <c r="M449" s="233" t="inlineStr">
        <is>
          <t>표점/만점</t>
        </is>
      </c>
      <c r="N449" s="233" t="inlineStr">
        <is>
          <t>변표/만점</t>
        </is>
      </c>
      <c r="O449" s="3" t="inlineStr">
        <is>
          <t>가382</t>
        </is>
      </c>
      <c r="BM449" s="759" t="n"/>
      <c r="BN449" s="759" t="n"/>
      <c r="BO449" s="759" t="n"/>
      <c r="BP449" s="759" t="n"/>
      <c r="BQ449" s="759" t="n"/>
      <c r="BR449" s="759" t="n"/>
      <c r="BS449" s="759" t="n"/>
      <c r="BT449" s="759" t="n"/>
      <c r="BU449" s="759" t="n"/>
      <c r="BV449" s="759" t="n"/>
      <c r="BW449" s="759" t="n"/>
      <c r="BX449" s="759" t="n"/>
      <c r="BY449" s="759" t="n"/>
      <c r="BZ449" s="759" t="n"/>
      <c r="CA449" s="759" t="n"/>
      <c r="ER449" s="759" t="n"/>
      <c r="ES449" s="759" t="n"/>
      <c r="ET449" s="759" t="n"/>
      <c r="EU449" s="759" t="n"/>
      <c r="EV449" s="759" t="n"/>
      <c r="EW449" s="759" t="n"/>
      <c r="EX449" s="759" t="n"/>
      <c r="EY449" s="759" t="n"/>
      <c r="EZ449" s="759" t="n"/>
      <c r="FA449" s="759" t="n"/>
      <c r="FB449" s="759" t="n"/>
      <c r="FC449" s="759" t="n"/>
      <c r="FD449" s="759" t="n"/>
      <c r="FE449" s="759" t="n"/>
      <c r="FF449" s="759" t="n"/>
      <c r="HW449" s="759" t="n"/>
      <c r="HX449" s="759" t="n"/>
      <c r="HY449" s="759" t="n"/>
      <c r="HZ449" s="759" t="n"/>
      <c r="IA449" s="759" t="n"/>
      <c r="IB449" s="759" t="n"/>
      <c r="IC449" s="759" t="n"/>
      <c r="ID449" s="759" t="n"/>
      <c r="IE449" s="759" t="n"/>
      <c r="IF449" s="759" t="n"/>
      <c r="IG449" s="759" t="n"/>
      <c r="IH449" s="759" t="n"/>
      <c r="II449" s="759" t="n"/>
      <c r="IJ449" s="759" t="n"/>
      <c r="IK449" s="759" t="n"/>
      <c r="LB449" s="759" t="n"/>
      <c r="LC449" s="759" t="n"/>
      <c r="LD449" s="759" t="n"/>
      <c r="LE449" s="759" t="n"/>
      <c r="LF449" s="759" t="n"/>
      <c r="LG449" s="759" t="n"/>
      <c r="LH449" s="759" t="n"/>
      <c r="LI449" s="759" t="n"/>
      <c r="LJ449" s="759" t="n"/>
      <c r="LK449" s="759" t="n"/>
      <c r="LL449" s="759" t="n"/>
      <c r="LM449" s="759" t="n"/>
      <c r="LN449" s="759" t="n"/>
      <c r="LO449" s="759" t="n"/>
      <c r="LP449" s="759" t="n"/>
      <c r="OG449" s="759" t="n"/>
      <c r="OH449" s="759" t="n"/>
      <c r="OI449" s="759" t="n"/>
      <c r="OJ449" s="759" t="n"/>
      <c r="OK449" s="759" t="n"/>
      <c r="OL449" s="759" t="n"/>
      <c r="OM449" s="759" t="n"/>
      <c r="ON449" s="759" t="n"/>
      <c r="OO449" s="759" t="n"/>
      <c r="OP449" s="759" t="n"/>
      <c r="OQ449" s="759" t="n"/>
      <c r="OR449" s="759" t="n"/>
      <c r="OS449" s="759" t="n"/>
      <c r="OT449" s="759" t="n"/>
      <c r="OU449" s="759" t="n"/>
    </row>
    <row r="450">
      <c r="A450" s="0" t="n">
        <v>76</v>
      </c>
      <c r="B450" s="0" t="n">
        <v>880</v>
      </c>
      <c r="C450" s="0" t="inlineStr">
        <is>
          <t>가</t>
        </is>
      </c>
      <c r="D450" s="0" t="inlineStr">
        <is>
          <t>숭실대</t>
        </is>
      </c>
      <c r="E450" s="232" t="inlineStr">
        <is>
          <t>법학과</t>
        </is>
      </c>
      <c r="F450" s="0" t="inlineStr">
        <is>
          <t>통합</t>
        </is>
      </c>
      <c r="G450" s="0" t="n">
        <v>2</v>
      </c>
      <c r="H450" s="0" t="n">
        <v>906.936</v>
      </c>
      <c r="I450" s="0" t="n">
        <v>901.288</v>
      </c>
      <c r="J450" s="0" t="n">
        <v>897.424</v>
      </c>
      <c r="K450" s="0" t="n">
        <v>894.181</v>
      </c>
      <c r="L450" s="0" t="n">
        <v>886.3</v>
      </c>
      <c r="M450" s="233" t="inlineStr">
        <is>
          <t>표점/만점</t>
        </is>
      </c>
      <c r="N450" s="233" t="inlineStr">
        <is>
          <t>변표/만점</t>
        </is>
      </c>
      <c r="O450" s="3" t="inlineStr">
        <is>
          <t>가383</t>
        </is>
      </c>
      <c r="BM450" s="759" t="n"/>
      <c r="BN450" s="759" t="n"/>
      <c r="BO450" s="759" t="n"/>
      <c r="BP450" s="759" t="n"/>
      <c r="BQ450" s="759" t="n"/>
      <c r="BR450" s="759" t="n"/>
      <c r="BS450" s="759" t="n"/>
      <c r="BT450" s="759" t="n"/>
      <c r="BU450" s="759" t="n"/>
      <c r="BV450" s="759" t="n"/>
      <c r="BW450" s="759" t="n"/>
      <c r="BX450" s="759" t="n"/>
      <c r="BY450" s="759" t="n"/>
      <c r="BZ450" s="759" t="n"/>
      <c r="CA450" s="759" t="n"/>
      <c r="ER450" s="759" t="n"/>
      <c r="ES450" s="759" t="n"/>
      <c r="ET450" s="759" t="n"/>
      <c r="EU450" s="759" t="n"/>
      <c r="EV450" s="759" t="n"/>
      <c r="EW450" s="759" t="n"/>
      <c r="EX450" s="759" t="n"/>
      <c r="EY450" s="759" t="n"/>
      <c r="EZ450" s="759" t="n"/>
      <c r="FA450" s="759" t="n"/>
      <c r="FB450" s="759" t="n"/>
      <c r="FC450" s="759" t="n"/>
      <c r="FD450" s="759" t="n"/>
      <c r="FE450" s="759" t="n"/>
      <c r="FF450" s="759" t="n"/>
      <c r="HW450" s="759" t="n"/>
      <c r="HX450" s="759" t="n"/>
      <c r="HY450" s="759" t="n"/>
      <c r="HZ450" s="759" t="n"/>
      <c r="IA450" s="759" t="n"/>
      <c r="IB450" s="759" t="n"/>
      <c r="IC450" s="759" t="n"/>
      <c r="ID450" s="759" t="n"/>
      <c r="IE450" s="759" t="n"/>
      <c r="IF450" s="759" t="n"/>
      <c r="IG450" s="759" t="n"/>
      <c r="IH450" s="759" t="n"/>
      <c r="II450" s="759" t="n"/>
      <c r="IJ450" s="759" t="n"/>
      <c r="IK450" s="759" t="n"/>
      <c r="LB450" s="759" t="n"/>
      <c r="LC450" s="759" t="n"/>
      <c r="LD450" s="759" t="n"/>
      <c r="LE450" s="759" t="n"/>
      <c r="LF450" s="759" t="n"/>
      <c r="LG450" s="759" t="n"/>
      <c r="LH450" s="759" t="n"/>
      <c r="LI450" s="759" t="n"/>
      <c r="LJ450" s="759" t="n"/>
      <c r="LK450" s="759" t="n"/>
      <c r="LL450" s="759" t="n"/>
      <c r="LM450" s="759" t="n"/>
      <c r="LN450" s="759" t="n"/>
      <c r="LO450" s="759" t="n"/>
      <c r="LP450" s="759" t="n"/>
      <c r="OG450" s="759" t="n"/>
      <c r="OH450" s="759" t="n"/>
      <c r="OI450" s="759" t="n"/>
      <c r="OJ450" s="759" t="n"/>
      <c r="OK450" s="759" t="n"/>
      <c r="OL450" s="759" t="n"/>
      <c r="OM450" s="759" t="n"/>
      <c r="ON450" s="759" t="n"/>
      <c r="OO450" s="759" t="n"/>
      <c r="OP450" s="759" t="n"/>
      <c r="OQ450" s="759" t="n"/>
      <c r="OR450" s="759" t="n"/>
      <c r="OS450" s="759" t="n"/>
      <c r="OT450" s="759" t="n"/>
      <c r="OU450" s="759" t="n"/>
    </row>
    <row r="451">
      <c r="A451" s="0" t="n">
        <v>76</v>
      </c>
      <c r="B451" s="0" t="n">
        <v>890</v>
      </c>
      <c r="C451" s="0" t="inlineStr">
        <is>
          <t>가</t>
        </is>
      </c>
      <c r="D451" s="0" t="inlineStr">
        <is>
          <t>숭실대</t>
        </is>
      </c>
      <c r="E451" s="232" t="inlineStr">
        <is>
          <t>정치외교학과</t>
        </is>
      </c>
      <c r="F451" s="0" t="inlineStr">
        <is>
          <t>통합</t>
        </is>
      </c>
      <c r="G451" s="0" t="n">
        <v>2</v>
      </c>
      <c r="H451" s="0" t="n">
        <v>902.341</v>
      </c>
      <c r="I451" s="0" t="n">
        <v>899.895</v>
      </c>
      <c r="J451" s="0" t="n">
        <v>896.25</v>
      </c>
      <c r="K451" s="0" t="n">
        <v>893.004</v>
      </c>
      <c r="L451" s="0" t="n">
        <v>885.6799999999999</v>
      </c>
      <c r="M451" s="233" t="inlineStr">
        <is>
          <t>표점/만점</t>
        </is>
      </c>
      <c r="N451" s="233" t="inlineStr">
        <is>
          <t>변표/만점</t>
        </is>
      </c>
      <c r="O451" s="3" t="inlineStr">
        <is>
          <t>가384</t>
        </is>
      </c>
      <c r="BM451" s="759" t="n"/>
      <c r="BN451" s="759" t="n"/>
      <c r="BO451" s="759" t="n"/>
      <c r="BP451" s="759" t="n"/>
      <c r="BQ451" s="759" t="n"/>
      <c r="BR451" s="759" t="n"/>
      <c r="BS451" s="759" t="n"/>
      <c r="BT451" s="759" t="n"/>
      <c r="BU451" s="759" t="n"/>
      <c r="BV451" s="759" t="n"/>
      <c r="BW451" s="759" t="n"/>
      <c r="BX451" s="759" t="n"/>
      <c r="BY451" s="759" t="n"/>
      <c r="BZ451" s="759" t="n"/>
      <c r="CA451" s="759" t="n"/>
      <c r="ER451" s="759" t="n"/>
      <c r="ES451" s="759" t="n"/>
      <c r="ET451" s="759" t="n"/>
      <c r="EU451" s="759" t="n"/>
      <c r="EV451" s="759" t="n"/>
      <c r="EW451" s="759" t="n"/>
      <c r="EX451" s="759" t="n"/>
      <c r="EY451" s="759" t="n"/>
      <c r="EZ451" s="759" t="n"/>
      <c r="FA451" s="759" t="n"/>
      <c r="FB451" s="759" t="n"/>
      <c r="FC451" s="759" t="n"/>
      <c r="FD451" s="759" t="n"/>
      <c r="FE451" s="759" t="n"/>
      <c r="FF451" s="759" t="n"/>
      <c r="HW451" s="759" t="n"/>
      <c r="HX451" s="759" t="n"/>
      <c r="HY451" s="759" t="n"/>
      <c r="HZ451" s="759" t="n"/>
      <c r="IA451" s="759" t="n"/>
      <c r="IB451" s="759" t="n"/>
      <c r="IC451" s="759" t="n"/>
      <c r="ID451" s="759" t="n"/>
      <c r="IE451" s="759" t="n"/>
      <c r="IF451" s="759" t="n"/>
      <c r="IG451" s="759" t="n"/>
      <c r="IH451" s="759" t="n"/>
      <c r="II451" s="759" t="n"/>
      <c r="IJ451" s="759" t="n"/>
      <c r="IK451" s="759" t="n"/>
      <c r="LB451" s="759" t="n"/>
      <c r="LC451" s="759" t="n"/>
      <c r="LD451" s="759" t="n"/>
      <c r="LE451" s="759" t="n"/>
      <c r="LF451" s="759" t="n"/>
      <c r="LG451" s="759" t="n"/>
      <c r="LH451" s="759" t="n"/>
      <c r="LI451" s="759" t="n"/>
      <c r="LJ451" s="759" t="n"/>
      <c r="LK451" s="759" t="n"/>
      <c r="LL451" s="759" t="n"/>
      <c r="LM451" s="759" t="n"/>
      <c r="LN451" s="759" t="n"/>
      <c r="LO451" s="759" t="n"/>
      <c r="LP451" s="759" t="n"/>
      <c r="OG451" s="759" t="n"/>
      <c r="OH451" s="759" t="n"/>
      <c r="OI451" s="759" t="n"/>
      <c r="OJ451" s="759" t="n"/>
      <c r="OK451" s="759" t="n"/>
      <c r="OL451" s="759" t="n"/>
      <c r="OM451" s="759" t="n"/>
      <c r="ON451" s="759" t="n"/>
      <c r="OO451" s="759" t="n"/>
      <c r="OP451" s="759" t="n"/>
      <c r="OQ451" s="759" t="n"/>
      <c r="OR451" s="759" t="n"/>
      <c r="OS451" s="759" t="n"/>
      <c r="OT451" s="759" t="n"/>
      <c r="OU451" s="759" t="n"/>
    </row>
    <row r="452">
      <c r="A452" s="0" t="n">
        <v>76</v>
      </c>
      <c r="B452" s="0" t="n">
        <v>876</v>
      </c>
      <c r="C452" s="0" t="inlineStr">
        <is>
          <t>가</t>
        </is>
      </c>
      <c r="D452" s="0" t="inlineStr">
        <is>
          <t>숭실대</t>
        </is>
      </c>
      <c r="E452" s="232" t="inlineStr">
        <is>
          <t>국제법무학과</t>
        </is>
      </c>
      <c r="F452" s="0" t="inlineStr">
        <is>
          <t>통합</t>
        </is>
      </c>
      <c r="G452" s="0" t="n">
        <v>2</v>
      </c>
      <c r="H452" s="0" t="n">
        <v>905.28</v>
      </c>
      <c r="I452" s="0" t="n">
        <v>899.895</v>
      </c>
      <c r="J452" s="0" t="n">
        <v>895.739</v>
      </c>
      <c r="K452" s="0" t="n">
        <v>892.237</v>
      </c>
      <c r="L452" s="0" t="n">
        <v>885.5359999999999</v>
      </c>
      <c r="M452" s="233" t="inlineStr">
        <is>
          <t>표점/만점</t>
        </is>
      </c>
      <c r="N452" s="233" t="inlineStr">
        <is>
          <t>변표/만점</t>
        </is>
      </c>
      <c r="O452" s="3" t="inlineStr">
        <is>
          <t>가385</t>
        </is>
      </c>
      <c r="BM452" s="759" t="n"/>
      <c r="BN452" s="759" t="n"/>
      <c r="BO452" s="759" t="n"/>
      <c r="BP452" s="759" t="n"/>
      <c r="BQ452" s="759" t="n"/>
      <c r="BR452" s="759" t="n"/>
      <c r="BS452" s="759" t="n"/>
      <c r="BT452" s="759" t="n"/>
      <c r="BU452" s="759" t="n"/>
      <c r="BV452" s="759" t="n"/>
      <c r="BW452" s="759" t="n"/>
      <c r="BX452" s="759" t="n"/>
      <c r="BY452" s="759" t="n"/>
      <c r="BZ452" s="759" t="n"/>
      <c r="CA452" s="759" t="n"/>
      <c r="ER452" s="759" t="n"/>
      <c r="ES452" s="759" t="n"/>
      <c r="ET452" s="759" t="n"/>
      <c r="EU452" s="759" t="n"/>
      <c r="EV452" s="759" t="n"/>
      <c r="EW452" s="759" t="n"/>
      <c r="EX452" s="759" t="n"/>
      <c r="EY452" s="759" t="n"/>
      <c r="EZ452" s="759" t="n"/>
      <c r="FA452" s="759" t="n"/>
      <c r="FB452" s="759" t="n"/>
      <c r="FC452" s="759" t="n"/>
      <c r="FD452" s="759" t="n"/>
      <c r="FE452" s="759" t="n"/>
      <c r="FF452" s="759" t="n"/>
      <c r="HW452" s="759" t="n"/>
      <c r="HX452" s="759" t="n"/>
      <c r="HY452" s="759" t="n"/>
      <c r="HZ452" s="759" t="n"/>
      <c r="IA452" s="759" t="n"/>
      <c r="IB452" s="759" t="n"/>
      <c r="IC452" s="759" t="n"/>
      <c r="ID452" s="759" t="n"/>
      <c r="IE452" s="759" t="n"/>
      <c r="IF452" s="759" t="n"/>
      <c r="IG452" s="759" t="n"/>
      <c r="IH452" s="759" t="n"/>
      <c r="II452" s="759" t="n"/>
      <c r="IJ452" s="759" t="n"/>
      <c r="IK452" s="759" t="n"/>
      <c r="LB452" s="759" t="n"/>
      <c r="LC452" s="759" t="n"/>
      <c r="LD452" s="759" t="n"/>
      <c r="LE452" s="759" t="n"/>
      <c r="LF452" s="759" t="n"/>
      <c r="LG452" s="759" t="n"/>
      <c r="LH452" s="759" t="n"/>
      <c r="LI452" s="759" t="n"/>
      <c r="LJ452" s="759" t="n"/>
      <c r="LK452" s="759" t="n"/>
      <c r="LL452" s="759" t="n"/>
      <c r="LM452" s="759" t="n"/>
      <c r="LN452" s="759" t="n"/>
      <c r="LO452" s="759" t="n"/>
      <c r="LP452" s="759" t="n"/>
      <c r="OG452" s="759" t="n"/>
      <c r="OH452" s="759" t="n"/>
      <c r="OI452" s="759" t="n"/>
      <c r="OJ452" s="759" t="n"/>
      <c r="OK452" s="759" t="n"/>
      <c r="OL452" s="759" t="n"/>
      <c r="OM452" s="759" t="n"/>
      <c r="ON452" s="759" t="n"/>
      <c r="OO452" s="759" t="n"/>
      <c r="OP452" s="759" t="n"/>
      <c r="OQ452" s="759" t="n"/>
      <c r="OR452" s="759" t="n"/>
      <c r="OS452" s="759" t="n"/>
      <c r="OT452" s="759" t="n"/>
      <c r="OU452" s="759" t="n"/>
    </row>
    <row r="453">
      <c r="A453" s="0" t="n">
        <v>77</v>
      </c>
      <c r="B453" s="0" t="n">
        <v>877</v>
      </c>
      <c r="C453" s="0" t="inlineStr">
        <is>
          <t>가</t>
        </is>
      </c>
      <c r="D453" s="0" t="inlineStr">
        <is>
          <t>숭실대</t>
        </is>
      </c>
      <c r="E453" s="232" t="inlineStr">
        <is>
          <t>회계학과</t>
        </is>
      </c>
      <c r="F453" s="0" t="inlineStr">
        <is>
          <t>통합</t>
        </is>
      </c>
      <c r="G453" s="0" t="n">
        <v>2</v>
      </c>
      <c r="H453" s="0" t="n">
        <v>906.223</v>
      </c>
      <c r="I453" s="0" t="n">
        <v>900.768</v>
      </c>
      <c r="J453" s="0" t="n">
        <v>897.058</v>
      </c>
      <c r="K453" s="0" t="n">
        <v>893.651</v>
      </c>
      <c r="L453" s="0" t="n">
        <v>886.773</v>
      </c>
      <c r="M453" s="233" t="inlineStr">
        <is>
          <t>표점/만점</t>
        </is>
      </c>
      <c r="N453" s="233" t="inlineStr">
        <is>
          <t>변표/만점</t>
        </is>
      </c>
      <c r="O453" s="3" t="inlineStr">
        <is>
          <t>가386</t>
        </is>
      </c>
      <c r="BM453" s="759" t="n"/>
      <c r="BN453" s="759" t="n"/>
      <c r="BO453" s="759" t="n"/>
      <c r="BP453" s="759" t="n"/>
      <c r="BQ453" s="759" t="n"/>
      <c r="BR453" s="759" t="n"/>
      <c r="BS453" s="759" t="n"/>
      <c r="BT453" s="759" t="n"/>
      <c r="BU453" s="759" t="n"/>
      <c r="BV453" s="759" t="n"/>
      <c r="BW453" s="759" t="n"/>
      <c r="BX453" s="759" t="n"/>
      <c r="BY453" s="759" t="n"/>
      <c r="BZ453" s="759" t="n"/>
      <c r="CA453" s="759" t="n"/>
      <c r="ER453" s="759" t="n"/>
      <c r="ES453" s="759" t="n"/>
      <c r="ET453" s="759" t="n"/>
      <c r="EU453" s="759" t="n"/>
      <c r="EV453" s="759" t="n"/>
      <c r="EW453" s="759" t="n"/>
      <c r="EX453" s="759" t="n"/>
      <c r="EY453" s="759" t="n"/>
      <c r="EZ453" s="759" t="n"/>
      <c r="FA453" s="759" t="n"/>
      <c r="FB453" s="759" t="n"/>
      <c r="FC453" s="759" t="n"/>
      <c r="FD453" s="759" t="n"/>
      <c r="FE453" s="759" t="n"/>
      <c r="FF453" s="759" t="n"/>
      <c r="HW453" s="759" t="n"/>
      <c r="HX453" s="759" t="n"/>
      <c r="HY453" s="759" t="n"/>
      <c r="HZ453" s="759" t="n"/>
      <c r="IA453" s="759" t="n"/>
      <c r="IB453" s="759" t="n"/>
      <c r="IC453" s="759" t="n"/>
      <c r="ID453" s="759" t="n"/>
      <c r="IE453" s="759" t="n"/>
      <c r="IF453" s="759" t="n"/>
      <c r="IG453" s="759" t="n"/>
      <c r="IH453" s="759" t="n"/>
      <c r="II453" s="759" t="n"/>
      <c r="IJ453" s="759" t="n"/>
      <c r="IK453" s="759" t="n"/>
      <c r="LB453" s="759" t="n"/>
      <c r="LC453" s="759" t="n"/>
      <c r="LD453" s="759" t="n"/>
      <c r="LE453" s="759" t="n"/>
      <c r="LF453" s="759" t="n"/>
      <c r="LG453" s="759" t="n"/>
      <c r="LH453" s="759" t="n"/>
      <c r="LI453" s="759" t="n"/>
      <c r="LJ453" s="759" t="n"/>
      <c r="LK453" s="759" t="n"/>
      <c r="LL453" s="759" t="n"/>
      <c r="LM453" s="759" t="n"/>
      <c r="LN453" s="759" t="n"/>
      <c r="LO453" s="759" t="n"/>
      <c r="LP453" s="759" t="n"/>
      <c r="OG453" s="759" t="n"/>
      <c r="OH453" s="759" t="n"/>
      <c r="OI453" s="759" t="n"/>
      <c r="OJ453" s="759" t="n"/>
      <c r="OK453" s="759" t="n"/>
      <c r="OL453" s="759" t="n"/>
      <c r="OM453" s="759" t="n"/>
      <c r="ON453" s="759" t="n"/>
      <c r="OO453" s="759" t="n"/>
      <c r="OP453" s="759" t="n"/>
      <c r="OQ453" s="759" t="n"/>
      <c r="OR453" s="759" t="n"/>
      <c r="OS453" s="759" t="n"/>
      <c r="OT453" s="759" t="n"/>
      <c r="OU453" s="759" t="n"/>
    </row>
    <row r="454">
      <c r="A454" s="0" t="n">
        <v>77</v>
      </c>
      <c r="B454" s="0" t="n">
        <v>879</v>
      </c>
      <c r="C454" s="0" t="inlineStr">
        <is>
          <t>가</t>
        </is>
      </c>
      <c r="D454" s="0" t="inlineStr">
        <is>
          <t>숭실대</t>
        </is>
      </c>
      <c r="E454" s="232" t="inlineStr">
        <is>
          <t>금융학부</t>
        </is>
      </c>
      <c r="F454" s="0" t="inlineStr">
        <is>
          <t>통합</t>
        </is>
      </c>
      <c r="G454" s="0" t="n">
        <v>2</v>
      </c>
      <c r="H454" s="0" t="n">
        <v>906.223</v>
      </c>
      <c r="I454" s="0" t="n">
        <v>900.768</v>
      </c>
      <c r="J454" s="0" t="n">
        <v>897.058</v>
      </c>
      <c r="K454" s="0" t="n">
        <v>893.651</v>
      </c>
      <c r="L454" s="0" t="n">
        <v>886.773</v>
      </c>
      <c r="M454" s="233" t="inlineStr">
        <is>
          <t>표점/만점</t>
        </is>
      </c>
      <c r="N454" s="233" t="inlineStr">
        <is>
          <t>변표/만점</t>
        </is>
      </c>
      <c r="O454" s="3" t="inlineStr">
        <is>
          <t>가387</t>
        </is>
      </c>
      <c r="BM454" s="759" t="n"/>
      <c r="BN454" s="759" t="n"/>
      <c r="BO454" s="759" t="n"/>
      <c r="BP454" s="759" t="n"/>
      <c r="BQ454" s="759" t="n"/>
      <c r="BR454" s="759" t="n"/>
      <c r="BS454" s="759" t="n"/>
      <c r="BT454" s="759" t="n"/>
      <c r="BU454" s="759" t="n"/>
      <c r="BV454" s="759" t="n"/>
      <c r="BW454" s="759" t="n"/>
      <c r="BX454" s="759" t="n"/>
      <c r="BY454" s="759" t="n"/>
      <c r="BZ454" s="759" t="n"/>
      <c r="CA454" s="759" t="n"/>
      <c r="ER454" s="759" t="n"/>
      <c r="ES454" s="759" t="n"/>
      <c r="ET454" s="759" t="n"/>
      <c r="EU454" s="759" t="n"/>
      <c r="EV454" s="759" t="n"/>
      <c r="EW454" s="759" t="n"/>
      <c r="EX454" s="759" t="n"/>
      <c r="EY454" s="759" t="n"/>
      <c r="EZ454" s="759" t="n"/>
      <c r="FA454" s="759" t="n"/>
      <c r="FB454" s="759" t="n"/>
      <c r="FC454" s="759" t="n"/>
      <c r="FD454" s="759" t="n"/>
      <c r="FE454" s="759" t="n"/>
      <c r="FF454" s="759" t="n"/>
      <c r="HW454" s="759" t="n"/>
      <c r="HX454" s="759" t="n"/>
      <c r="HY454" s="759" t="n"/>
      <c r="HZ454" s="759" t="n"/>
      <c r="IA454" s="759" t="n"/>
      <c r="IB454" s="759" t="n"/>
      <c r="IC454" s="759" t="n"/>
      <c r="ID454" s="759" t="n"/>
      <c r="IE454" s="759" t="n"/>
      <c r="IF454" s="759" t="n"/>
      <c r="IG454" s="759" t="n"/>
      <c r="IH454" s="759" t="n"/>
      <c r="II454" s="759" t="n"/>
      <c r="IJ454" s="759" t="n"/>
      <c r="IK454" s="759" t="n"/>
      <c r="LB454" s="759" t="n"/>
      <c r="LC454" s="759" t="n"/>
      <c r="LD454" s="759" t="n"/>
      <c r="LE454" s="759" t="n"/>
      <c r="LF454" s="759" t="n"/>
      <c r="LG454" s="759" t="n"/>
      <c r="LH454" s="759" t="n"/>
      <c r="LI454" s="759" t="n"/>
      <c r="LJ454" s="759" t="n"/>
      <c r="LK454" s="759" t="n"/>
      <c r="LL454" s="759" t="n"/>
      <c r="LM454" s="759" t="n"/>
      <c r="LN454" s="759" t="n"/>
      <c r="LO454" s="759" t="n"/>
      <c r="LP454" s="759" t="n"/>
      <c r="OG454" s="759" t="n"/>
      <c r="OH454" s="759" t="n"/>
      <c r="OI454" s="759" t="n"/>
      <c r="OJ454" s="759" t="n"/>
      <c r="OK454" s="759" t="n"/>
      <c r="OL454" s="759" t="n"/>
      <c r="OM454" s="759" t="n"/>
      <c r="ON454" s="759" t="n"/>
      <c r="OO454" s="759" t="n"/>
      <c r="OP454" s="759" t="n"/>
      <c r="OQ454" s="759" t="n"/>
      <c r="OR454" s="759" t="n"/>
      <c r="OS454" s="759" t="n"/>
      <c r="OT454" s="759" t="n"/>
      <c r="OU454" s="759" t="n"/>
    </row>
    <row r="455">
      <c r="A455" s="0" t="n">
        <v>76</v>
      </c>
      <c r="B455" s="0" t="n">
        <v>878</v>
      </c>
      <c r="C455" s="0" t="inlineStr">
        <is>
          <t>가</t>
        </is>
      </c>
      <c r="D455" s="0" t="inlineStr">
        <is>
          <t>숭실대</t>
        </is>
      </c>
      <c r="E455" s="232" t="inlineStr">
        <is>
          <t>행정학부</t>
        </is>
      </c>
      <c r="F455" s="0" t="inlineStr">
        <is>
          <t>통합</t>
        </is>
      </c>
      <c r="G455" s="0" t="n">
        <v>2</v>
      </c>
      <c r="H455" s="0" t="n">
        <v>903.336</v>
      </c>
      <c r="I455" s="0" t="n">
        <v>897.8</v>
      </c>
      <c r="J455" s="0" t="n">
        <v>893.53</v>
      </c>
      <c r="K455" s="0" t="n">
        <v>890.475</v>
      </c>
      <c r="L455" s="0" t="n">
        <v>882.937</v>
      </c>
      <c r="M455" s="233" t="inlineStr">
        <is>
          <t>표점/만점</t>
        </is>
      </c>
      <c r="N455" s="233" t="inlineStr">
        <is>
          <t>변표/만점</t>
        </is>
      </c>
      <c r="O455" s="3" t="inlineStr">
        <is>
          <t>가388</t>
        </is>
      </c>
      <c r="BM455" s="759" t="n"/>
      <c r="BN455" s="759" t="n"/>
      <c r="BO455" s="759" t="n"/>
      <c r="BP455" s="759" t="n"/>
      <c r="BQ455" s="759" t="n"/>
      <c r="BR455" s="759" t="n"/>
      <c r="BS455" s="759" t="n"/>
      <c r="BT455" s="759" t="n"/>
      <c r="BU455" s="759" t="n"/>
      <c r="BV455" s="759" t="n"/>
      <c r="BW455" s="759" t="n"/>
      <c r="BX455" s="759" t="n"/>
      <c r="BY455" s="759" t="n"/>
      <c r="BZ455" s="759" t="n"/>
      <c r="CA455" s="759" t="n"/>
      <c r="ER455" s="759" t="n"/>
      <c r="ES455" s="759" t="n"/>
      <c r="ET455" s="759" t="n"/>
      <c r="EU455" s="759" t="n"/>
      <c r="EV455" s="759" t="n"/>
      <c r="EW455" s="759" t="n"/>
      <c r="EX455" s="759" t="n"/>
      <c r="EY455" s="759" t="n"/>
      <c r="EZ455" s="759" t="n"/>
      <c r="FA455" s="759" t="n"/>
      <c r="FB455" s="759" t="n"/>
      <c r="FC455" s="759" t="n"/>
      <c r="FD455" s="759" t="n"/>
      <c r="FE455" s="759" t="n"/>
      <c r="FF455" s="759" t="n"/>
      <c r="HW455" s="759" t="n"/>
      <c r="HX455" s="759" t="n"/>
      <c r="HY455" s="759" t="n"/>
      <c r="HZ455" s="759" t="n"/>
      <c r="IA455" s="759" t="n"/>
      <c r="IB455" s="759" t="n"/>
      <c r="IC455" s="759" t="n"/>
      <c r="ID455" s="759" t="n"/>
      <c r="IE455" s="759" t="n"/>
      <c r="IF455" s="759" t="n"/>
      <c r="IG455" s="759" t="n"/>
      <c r="IH455" s="759" t="n"/>
      <c r="II455" s="759" t="n"/>
      <c r="IJ455" s="759" t="n"/>
      <c r="IK455" s="759" t="n"/>
      <c r="LB455" s="759" t="n"/>
      <c r="LC455" s="759" t="n"/>
      <c r="LD455" s="759" t="n"/>
      <c r="LE455" s="759" t="n"/>
      <c r="LF455" s="759" t="n"/>
      <c r="LG455" s="759" t="n"/>
      <c r="LH455" s="759" t="n"/>
      <c r="LI455" s="759" t="n"/>
      <c r="LJ455" s="759" t="n"/>
      <c r="LK455" s="759" t="n"/>
      <c r="LL455" s="759" t="n"/>
      <c r="LM455" s="759" t="n"/>
      <c r="LN455" s="759" t="n"/>
      <c r="LO455" s="759" t="n"/>
      <c r="LP455" s="759" t="n"/>
      <c r="OG455" s="759" t="n"/>
      <c r="OH455" s="759" t="n"/>
      <c r="OI455" s="759" t="n"/>
      <c r="OJ455" s="759" t="n"/>
      <c r="OK455" s="759" t="n"/>
      <c r="OL455" s="759" t="n"/>
      <c r="OM455" s="759" t="n"/>
      <c r="ON455" s="759" t="n"/>
      <c r="OO455" s="759" t="n"/>
      <c r="OP455" s="759" t="n"/>
      <c r="OQ455" s="759" t="n"/>
      <c r="OR455" s="759" t="n"/>
      <c r="OS455" s="759" t="n"/>
      <c r="OT455" s="759" t="n"/>
      <c r="OU455" s="759" t="n"/>
    </row>
    <row r="456">
      <c r="A456" s="0" t="n">
        <v>77</v>
      </c>
      <c r="B456" s="0" t="n">
        <v>870</v>
      </c>
      <c r="C456" s="0" t="inlineStr">
        <is>
          <t>가</t>
        </is>
      </c>
      <c r="D456" s="0" t="inlineStr">
        <is>
          <t>숭실대</t>
        </is>
      </c>
      <c r="E456" s="232" t="inlineStr">
        <is>
          <t>경영학부</t>
        </is>
      </c>
      <c r="F456" s="0" t="inlineStr">
        <is>
          <t>통합</t>
        </is>
      </c>
      <c r="G456" s="0" t="n">
        <v>2</v>
      </c>
      <c r="H456" s="0" t="n">
        <v>903.881</v>
      </c>
      <c r="I456" s="0" t="n">
        <v>898.383</v>
      </c>
      <c r="J456" s="0" t="n">
        <v>894.591</v>
      </c>
      <c r="K456" s="0" t="n">
        <v>891.443</v>
      </c>
      <c r="L456" s="0" t="n">
        <v>884.304</v>
      </c>
      <c r="M456" s="233" t="inlineStr">
        <is>
          <t>표점/만점</t>
        </is>
      </c>
      <c r="N456" s="233" t="inlineStr">
        <is>
          <t>변표/만점</t>
        </is>
      </c>
      <c r="O456" s="3" t="inlineStr">
        <is>
          <t>가389</t>
        </is>
      </c>
      <c r="BM456" s="759" t="n"/>
      <c r="BN456" s="759" t="n"/>
      <c r="BO456" s="759" t="n"/>
      <c r="BP456" s="759" t="n"/>
      <c r="BQ456" s="759" t="n"/>
      <c r="BR456" s="759" t="n"/>
      <c r="BS456" s="759" t="n"/>
      <c r="BT456" s="759" t="n"/>
      <c r="BU456" s="759" t="n"/>
      <c r="BV456" s="759" t="n"/>
      <c r="BW456" s="759" t="n"/>
      <c r="BX456" s="759" t="n"/>
      <c r="BY456" s="759" t="n"/>
      <c r="BZ456" s="759" t="n"/>
      <c r="CA456" s="759" t="n"/>
      <c r="ER456" s="759" t="n"/>
      <c r="ES456" s="759" t="n"/>
      <c r="ET456" s="759" t="n"/>
      <c r="EU456" s="759" t="n"/>
      <c r="EV456" s="759" t="n"/>
      <c r="EW456" s="759" t="n"/>
      <c r="EX456" s="759" t="n"/>
      <c r="EY456" s="759" t="n"/>
      <c r="EZ456" s="759" t="n"/>
      <c r="FA456" s="759" t="n"/>
      <c r="FB456" s="759" t="n"/>
      <c r="FC456" s="759" t="n"/>
      <c r="FD456" s="759" t="n"/>
      <c r="FE456" s="759" t="n"/>
      <c r="FF456" s="759" t="n"/>
      <c r="HW456" s="759" t="n"/>
      <c r="HX456" s="759" t="n"/>
      <c r="HY456" s="759" t="n"/>
      <c r="HZ456" s="759" t="n"/>
      <c r="IA456" s="759" t="n"/>
      <c r="IB456" s="759" t="n"/>
      <c r="IC456" s="759" t="n"/>
      <c r="ID456" s="759" t="n"/>
      <c r="IE456" s="759" t="n"/>
      <c r="IF456" s="759" t="n"/>
      <c r="IG456" s="759" t="n"/>
      <c r="IH456" s="759" t="n"/>
      <c r="II456" s="759" t="n"/>
      <c r="IJ456" s="759" t="n"/>
      <c r="IK456" s="759" t="n"/>
      <c r="LB456" s="759" t="n"/>
      <c r="LC456" s="759" t="n"/>
      <c r="LD456" s="759" t="n"/>
      <c r="LE456" s="759" t="n"/>
      <c r="LF456" s="759" t="n"/>
      <c r="LG456" s="759" t="n"/>
      <c r="LH456" s="759" t="n"/>
      <c r="LI456" s="759" t="n"/>
      <c r="LJ456" s="759" t="n"/>
      <c r="LK456" s="759" t="n"/>
      <c r="LL456" s="759" t="n"/>
      <c r="LM456" s="759" t="n"/>
      <c r="LN456" s="759" t="n"/>
      <c r="LO456" s="759" t="n"/>
      <c r="LP456" s="759" t="n"/>
      <c r="OG456" s="759" t="n"/>
      <c r="OH456" s="759" t="n"/>
      <c r="OI456" s="759" t="n"/>
      <c r="OJ456" s="759" t="n"/>
      <c r="OK456" s="759" t="n"/>
      <c r="OL456" s="759" t="n"/>
      <c r="OM456" s="759" t="n"/>
      <c r="ON456" s="759" t="n"/>
      <c r="OO456" s="759" t="n"/>
      <c r="OP456" s="759" t="n"/>
      <c r="OQ456" s="759" t="n"/>
      <c r="OR456" s="759" t="n"/>
      <c r="OS456" s="759" t="n"/>
      <c r="OT456" s="759" t="n"/>
      <c r="OU456" s="759" t="n"/>
    </row>
    <row r="457">
      <c r="A457" s="0" t="n">
        <v>77</v>
      </c>
      <c r="B457" s="0" t="n">
        <v>871</v>
      </c>
      <c r="C457" s="0" t="inlineStr">
        <is>
          <t>가</t>
        </is>
      </c>
      <c r="D457" s="0" t="inlineStr">
        <is>
          <t>숭실대</t>
        </is>
      </c>
      <c r="E457" s="232" t="inlineStr">
        <is>
          <t>경제학과</t>
        </is>
      </c>
      <c r="F457" s="0" t="inlineStr">
        <is>
          <t>통합</t>
        </is>
      </c>
      <c r="G457" s="0" t="n">
        <v>2</v>
      </c>
      <c r="H457" s="0" t="n">
        <v>902.96</v>
      </c>
      <c r="I457" s="0" t="n">
        <v>897.573</v>
      </c>
      <c r="J457" s="0" t="n">
        <v>893.651</v>
      </c>
      <c r="K457" s="0" t="n">
        <v>890.819</v>
      </c>
      <c r="L457" s="0" t="n">
        <v>883.854</v>
      </c>
      <c r="M457" s="233" t="inlineStr">
        <is>
          <t>표점/만점</t>
        </is>
      </c>
      <c r="N457" s="233" t="inlineStr">
        <is>
          <t>변표/만점</t>
        </is>
      </c>
      <c r="O457" s="3" t="inlineStr">
        <is>
          <t>가390</t>
        </is>
      </c>
      <c r="BM457" s="759" t="n"/>
      <c r="BN457" s="759" t="n"/>
      <c r="BO457" s="759" t="n"/>
      <c r="BP457" s="759" t="n"/>
      <c r="BQ457" s="759" t="n"/>
      <c r="BR457" s="759" t="n"/>
      <c r="BS457" s="759" t="n"/>
      <c r="BT457" s="759" t="n"/>
      <c r="BU457" s="759" t="n"/>
      <c r="BV457" s="759" t="n"/>
      <c r="BW457" s="759" t="n"/>
      <c r="BX457" s="759" t="n"/>
      <c r="BY457" s="759" t="n"/>
      <c r="BZ457" s="759" t="n"/>
      <c r="CA457" s="759" t="n"/>
      <c r="ER457" s="759" t="n"/>
      <c r="ES457" s="759" t="n"/>
      <c r="ET457" s="759" t="n"/>
      <c r="EU457" s="759" t="n"/>
      <c r="EV457" s="759" t="n"/>
      <c r="EW457" s="759" t="n"/>
      <c r="EX457" s="759" t="n"/>
      <c r="EY457" s="759" t="n"/>
      <c r="EZ457" s="759" t="n"/>
      <c r="FA457" s="759" t="n"/>
      <c r="FB457" s="759" t="n"/>
      <c r="FC457" s="759" t="n"/>
      <c r="FD457" s="759" t="n"/>
      <c r="FE457" s="759" t="n"/>
      <c r="FF457" s="759" t="n"/>
      <c r="HW457" s="759" t="n"/>
      <c r="HX457" s="759" t="n"/>
      <c r="HY457" s="759" t="n"/>
      <c r="HZ457" s="759" t="n"/>
      <c r="IA457" s="759" t="n"/>
      <c r="IB457" s="759" t="n"/>
      <c r="IC457" s="759" t="n"/>
      <c r="ID457" s="759" t="n"/>
      <c r="IE457" s="759" t="n"/>
      <c r="IF457" s="759" t="n"/>
      <c r="IG457" s="759" t="n"/>
      <c r="IH457" s="759" t="n"/>
      <c r="II457" s="759" t="n"/>
      <c r="IJ457" s="759" t="n"/>
      <c r="IK457" s="759" t="n"/>
      <c r="LB457" s="759" t="n"/>
      <c r="LC457" s="759" t="n"/>
      <c r="LD457" s="759" t="n"/>
      <c r="LE457" s="759" t="n"/>
      <c r="LF457" s="759" t="n"/>
      <c r="LG457" s="759" t="n"/>
      <c r="LH457" s="759" t="n"/>
      <c r="LI457" s="759" t="n"/>
      <c r="LJ457" s="759" t="n"/>
      <c r="LK457" s="759" t="n"/>
      <c r="LL457" s="759" t="n"/>
      <c r="LM457" s="759" t="n"/>
      <c r="LN457" s="759" t="n"/>
      <c r="LO457" s="759" t="n"/>
      <c r="LP457" s="759" t="n"/>
      <c r="OG457" s="759" t="n"/>
      <c r="OH457" s="759" t="n"/>
      <c r="OI457" s="759" t="n"/>
      <c r="OJ457" s="759" t="n"/>
      <c r="OK457" s="759" t="n"/>
      <c r="OL457" s="759" t="n"/>
      <c r="OM457" s="759" t="n"/>
      <c r="ON457" s="759" t="n"/>
      <c r="OO457" s="759" t="n"/>
      <c r="OP457" s="759" t="n"/>
      <c r="OQ457" s="759" t="n"/>
      <c r="OR457" s="759" t="n"/>
      <c r="OS457" s="759" t="n"/>
      <c r="OT457" s="759" t="n"/>
      <c r="OU457" s="759" t="n"/>
    </row>
    <row r="458">
      <c r="A458" s="0" t="n">
        <v>76</v>
      </c>
      <c r="B458" s="0" t="n">
        <v>872</v>
      </c>
      <c r="C458" s="0" t="inlineStr">
        <is>
          <t>가</t>
        </is>
      </c>
      <c r="D458" s="0" t="inlineStr">
        <is>
          <t>숭실대</t>
        </is>
      </c>
      <c r="E458" s="232" t="inlineStr">
        <is>
          <t>언론홍보학과</t>
        </is>
      </c>
      <c r="F458" s="0" t="inlineStr">
        <is>
          <t>통합</t>
        </is>
      </c>
      <c r="G458" s="0" t="n">
        <v>2</v>
      </c>
      <c r="H458" s="0" t="n">
        <v>901.67</v>
      </c>
      <c r="I458" s="0" t="n">
        <v>896.106</v>
      </c>
      <c r="J458" s="0" t="n">
        <v>891.999</v>
      </c>
      <c r="K458" s="0" t="n">
        <v>889.183</v>
      </c>
      <c r="L458" s="0" t="n">
        <v>881.901</v>
      </c>
      <c r="M458" s="233" t="inlineStr">
        <is>
          <t>표점/만점</t>
        </is>
      </c>
      <c r="N458" s="233" t="inlineStr">
        <is>
          <t>변표/만점</t>
        </is>
      </c>
      <c r="O458" s="3" t="inlineStr">
        <is>
          <t>가391</t>
        </is>
      </c>
      <c r="BM458" s="759" t="n"/>
      <c r="BN458" s="759" t="n"/>
      <c r="BO458" s="759" t="n"/>
      <c r="BP458" s="759" t="n"/>
      <c r="BQ458" s="759" t="n"/>
      <c r="BR458" s="759" t="n"/>
      <c r="BS458" s="759" t="n"/>
      <c r="BT458" s="759" t="n"/>
      <c r="BU458" s="759" t="n"/>
      <c r="BV458" s="759" t="n"/>
      <c r="BW458" s="759" t="n"/>
      <c r="BX458" s="759" t="n"/>
      <c r="BY458" s="759" t="n"/>
      <c r="BZ458" s="759" t="n"/>
      <c r="CA458" s="759" t="n"/>
      <c r="ER458" s="759" t="n"/>
      <c r="ES458" s="759" t="n"/>
      <c r="ET458" s="759" t="n"/>
      <c r="EU458" s="759" t="n"/>
      <c r="EV458" s="759" t="n"/>
      <c r="EW458" s="759" t="n"/>
      <c r="EX458" s="759" t="n"/>
      <c r="EY458" s="759" t="n"/>
      <c r="EZ458" s="759" t="n"/>
      <c r="FA458" s="759" t="n"/>
      <c r="FB458" s="759" t="n"/>
      <c r="FC458" s="759" t="n"/>
      <c r="FD458" s="759" t="n"/>
      <c r="FE458" s="759" t="n"/>
      <c r="FF458" s="759" t="n"/>
      <c r="HW458" s="759" t="n"/>
      <c r="HX458" s="759" t="n"/>
      <c r="HY458" s="759" t="n"/>
      <c r="HZ458" s="759" t="n"/>
      <c r="IA458" s="759" t="n"/>
      <c r="IB458" s="759" t="n"/>
      <c r="IC458" s="759" t="n"/>
      <c r="ID458" s="759" t="n"/>
      <c r="IE458" s="759" t="n"/>
      <c r="IF458" s="759" t="n"/>
      <c r="IG458" s="759" t="n"/>
      <c r="IH458" s="759" t="n"/>
      <c r="II458" s="759" t="n"/>
      <c r="IJ458" s="759" t="n"/>
      <c r="IK458" s="759" t="n"/>
      <c r="LB458" s="759" t="n"/>
      <c r="LC458" s="759" t="n"/>
      <c r="LD458" s="759" t="n"/>
      <c r="LE458" s="759" t="n"/>
      <c r="LF458" s="759" t="n"/>
      <c r="LG458" s="759" t="n"/>
      <c r="LH458" s="759" t="n"/>
      <c r="LI458" s="759" t="n"/>
      <c r="LJ458" s="759" t="n"/>
      <c r="LK458" s="759" t="n"/>
      <c r="LL458" s="759" t="n"/>
      <c r="LM458" s="759" t="n"/>
      <c r="LN458" s="759" t="n"/>
      <c r="LO458" s="759" t="n"/>
      <c r="LP458" s="759" t="n"/>
      <c r="OG458" s="759" t="n"/>
      <c r="OH458" s="759" t="n"/>
      <c r="OI458" s="759" t="n"/>
      <c r="OJ458" s="759" t="n"/>
      <c r="OK458" s="759" t="n"/>
      <c r="OL458" s="759" t="n"/>
      <c r="OM458" s="759" t="n"/>
      <c r="ON458" s="759" t="n"/>
      <c r="OO458" s="759" t="n"/>
      <c r="OP458" s="759" t="n"/>
      <c r="OQ458" s="759" t="n"/>
      <c r="OR458" s="759" t="n"/>
      <c r="OS458" s="759" t="n"/>
      <c r="OT458" s="759" t="n"/>
      <c r="OU458" s="759" t="n"/>
    </row>
    <row r="459">
      <c r="A459" s="0" t="n">
        <v>76</v>
      </c>
      <c r="B459" s="0" t="n">
        <v>881</v>
      </c>
      <c r="C459" s="0" t="inlineStr">
        <is>
          <t>가</t>
        </is>
      </c>
      <c r="D459" s="0" t="inlineStr">
        <is>
          <t>숭실대</t>
        </is>
      </c>
      <c r="E459" s="232" t="inlineStr">
        <is>
          <t>정보사회학과</t>
        </is>
      </c>
      <c r="F459" s="0" t="inlineStr">
        <is>
          <t>통합</t>
        </is>
      </c>
      <c r="G459" s="0" t="n">
        <v>2</v>
      </c>
      <c r="H459" s="0" t="n">
        <v>901.432</v>
      </c>
      <c r="I459" s="0" t="n">
        <v>895.739</v>
      </c>
      <c r="J459" s="0" t="n">
        <v>891.6319999999999</v>
      </c>
      <c r="K459" s="0" t="n">
        <v>889.183</v>
      </c>
      <c r="L459" s="0" t="n">
        <v>881.772</v>
      </c>
      <c r="M459" s="233" t="inlineStr">
        <is>
          <t>표점/만점</t>
        </is>
      </c>
      <c r="N459" s="233" t="inlineStr">
        <is>
          <t>변표/만점</t>
        </is>
      </c>
      <c r="O459" s="3" t="inlineStr">
        <is>
          <t>가392</t>
        </is>
      </c>
      <c r="BM459" s="759" t="n"/>
      <c r="BN459" s="759" t="n"/>
      <c r="BO459" s="759" t="n"/>
      <c r="BP459" s="759" t="n"/>
      <c r="BQ459" s="759" t="n"/>
      <c r="BR459" s="759" t="n"/>
      <c r="BS459" s="759" t="n"/>
      <c r="BT459" s="759" t="n"/>
      <c r="BU459" s="759" t="n"/>
      <c r="BV459" s="759" t="n"/>
      <c r="BW459" s="759" t="n"/>
      <c r="BX459" s="759" t="n"/>
      <c r="BY459" s="759" t="n"/>
      <c r="BZ459" s="759" t="n"/>
      <c r="CA459" s="759" t="n"/>
      <c r="ER459" s="759" t="n"/>
      <c r="ES459" s="759" t="n"/>
      <c r="ET459" s="759" t="n"/>
      <c r="EU459" s="759" t="n"/>
      <c r="EV459" s="759" t="n"/>
      <c r="EW459" s="759" t="n"/>
      <c r="EX459" s="759" t="n"/>
      <c r="EY459" s="759" t="n"/>
      <c r="EZ459" s="759" t="n"/>
      <c r="FA459" s="759" t="n"/>
      <c r="FB459" s="759" t="n"/>
      <c r="FC459" s="759" t="n"/>
      <c r="FD459" s="759" t="n"/>
      <c r="FE459" s="759" t="n"/>
      <c r="FF459" s="759" t="n"/>
      <c r="HW459" s="759" t="n"/>
      <c r="HX459" s="759" t="n"/>
      <c r="HY459" s="759" t="n"/>
      <c r="HZ459" s="759" t="n"/>
      <c r="IA459" s="759" t="n"/>
      <c r="IB459" s="759" t="n"/>
      <c r="IC459" s="759" t="n"/>
      <c r="ID459" s="759" t="n"/>
      <c r="IE459" s="759" t="n"/>
      <c r="IF459" s="759" t="n"/>
      <c r="IG459" s="759" t="n"/>
      <c r="IH459" s="759" t="n"/>
      <c r="II459" s="759" t="n"/>
      <c r="IJ459" s="759" t="n"/>
      <c r="IK459" s="759" t="n"/>
      <c r="LB459" s="759" t="n"/>
      <c r="LC459" s="759" t="n"/>
      <c r="LD459" s="759" t="n"/>
      <c r="LE459" s="759" t="n"/>
      <c r="LF459" s="759" t="n"/>
      <c r="LG459" s="759" t="n"/>
      <c r="LH459" s="759" t="n"/>
      <c r="LI459" s="759" t="n"/>
      <c r="LJ459" s="759" t="n"/>
      <c r="LK459" s="759" t="n"/>
      <c r="LL459" s="759" t="n"/>
      <c r="LM459" s="759" t="n"/>
      <c r="LN459" s="759" t="n"/>
      <c r="LO459" s="759" t="n"/>
      <c r="LP459" s="759" t="n"/>
      <c r="OG459" s="759" t="n"/>
      <c r="OH459" s="759" t="n"/>
      <c r="OI459" s="759" t="n"/>
      <c r="OJ459" s="759" t="n"/>
      <c r="OK459" s="759" t="n"/>
      <c r="OL459" s="759" t="n"/>
      <c r="OM459" s="759" t="n"/>
      <c r="ON459" s="759" t="n"/>
      <c r="OO459" s="759" t="n"/>
      <c r="OP459" s="759" t="n"/>
      <c r="OQ459" s="759" t="n"/>
      <c r="OR459" s="759" t="n"/>
      <c r="OS459" s="759" t="n"/>
      <c r="OT459" s="759" t="n"/>
      <c r="OU459" s="759" t="n"/>
    </row>
    <row r="460">
      <c r="A460" s="0" t="n">
        <v>76</v>
      </c>
      <c r="B460" s="0" t="n">
        <v>885</v>
      </c>
      <c r="C460" s="0" t="inlineStr">
        <is>
          <t>가</t>
        </is>
      </c>
      <c r="D460" s="0" t="inlineStr">
        <is>
          <t>숭실대</t>
        </is>
      </c>
      <c r="E460" s="232" t="inlineStr">
        <is>
          <t>평생교육학과</t>
        </is>
      </c>
      <c r="F460" s="0" t="inlineStr">
        <is>
          <t>통합</t>
        </is>
      </c>
      <c r="G460" s="0" t="n">
        <v>2</v>
      </c>
      <c r="H460" s="0" t="n">
        <v>901.432</v>
      </c>
      <c r="I460" s="0" t="n">
        <v>895.739</v>
      </c>
      <c r="J460" s="0" t="n">
        <v>891.6319999999999</v>
      </c>
      <c r="K460" s="0" t="n">
        <v>889.183</v>
      </c>
      <c r="L460" s="0" t="n">
        <v>881.772</v>
      </c>
      <c r="M460" s="233" t="inlineStr">
        <is>
          <t>표점/만점</t>
        </is>
      </c>
      <c r="N460" s="233" t="inlineStr">
        <is>
          <t>변표/만점</t>
        </is>
      </c>
      <c r="O460" s="3" t="inlineStr">
        <is>
          <t>가393</t>
        </is>
      </c>
      <c r="BM460" s="759" t="n"/>
      <c r="BN460" s="759" t="n"/>
      <c r="BO460" s="759" t="n"/>
      <c r="BP460" s="759" t="n"/>
      <c r="BQ460" s="759" t="n"/>
      <c r="BR460" s="759" t="n"/>
      <c r="BS460" s="759" t="n"/>
      <c r="BT460" s="759" t="n"/>
      <c r="BU460" s="759" t="n"/>
      <c r="BV460" s="759" t="n"/>
      <c r="BW460" s="759" t="n"/>
      <c r="BX460" s="759" t="n"/>
      <c r="BY460" s="759" t="n"/>
      <c r="BZ460" s="759" t="n"/>
      <c r="CA460" s="759" t="n"/>
      <c r="ER460" s="759" t="n"/>
      <c r="ES460" s="759" t="n"/>
      <c r="ET460" s="759" t="n"/>
      <c r="EU460" s="759" t="n"/>
      <c r="EV460" s="759" t="n"/>
      <c r="EW460" s="759" t="n"/>
      <c r="EX460" s="759" t="n"/>
      <c r="EY460" s="759" t="n"/>
      <c r="EZ460" s="759" t="n"/>
      <c r="FA460" s="759" t="n"/>
      <c r="FB460" s="759" t="n"/>
      <c r="FC460" s="759" t="n"/>
      <c r="FD460" s="759" t="n"/>
      <c r="FE460" s="759" t="n"/>
      <c r="FF460" s="759" t="n"/>
      <c r="HW460" s="759" t="n"/>
      <c r="HX460" s="759" t="n"/>
      <c r="HY460" s="759" t="n"/>
      <c r="HZ460" s="759" t="n"/>
      <c r="IA460" s="759" t="n"/>
      <c r="IB460" s="759" t="n"/>
      <c r="IC460" s="759" t="n"/>
      <c r="ID460" s="759" t="n"/>
      <c r="IE460" s="759" t="n"/>
      <c r="IF460" s="759" t="n"/>
      <c r="IG460" s="759" t="n"/>
      <c r="IH460" s="759" t="n"/>
      <c r="II460" s="759" t="n"/>
      <c r="IJ460" s="759" t="n"/>
      <c r="IK460" s="759" t="n"/>
      <c r="LB460" s="759" t="n"/>
      <c r="LC460" s="759" t="n"/>
      <c r="LD460" s="759" t="n"/>
      <c r="LE460" s="759" t="n"/>
      <c r="LF460" s="759" t="n"/>
      <c r="LG460" s="759" t="n"/>
      <c r="LH460" s="759" t="n"/>
      <c r="LI460" s="759" t="n"/>
      <c r="LJ460" s="759" t="n"/>
      <c r="LK460" s="759" t="n"/>
      <c r="LL460" s="759" t="n"/>
      <c r="LM460" s="759" t="n"/>
      <c r="LN460" s="759" t="n"/>
      <c r="LO460" s="759" t="n"/>
      <c r="LP460" s="759" t="n"/>
      <c r="OG460" s="759" t="n"/>
      <c r="OH460" s="759" t="n"/>
      <c r="OI460" s="759" t="n"/>
      <c r="OJ460" s="759" t="n"/>
      <c r="OK460" s="759" t="n"/>
      <c r="OL460" s="759" t="n"/>
      <c r="OM460" s="759" t="n"/>
      <c r="ON460" s="759" t="n"/>
      <c r="OO460" s="759" t="n"/>
      <c r="OP460" s="759" t="n"/>
      <c r="OQ460" s="759" t="n"/>
      <c r="OR460" s="759" t="n"/>
      <c r="OS460" s="759" t="n"/>
      <c r="OT460" s="759" t="n"/>
      <c r="OU460" s="759" t="n"/>
    </row>
    <row r="461">
      <c r="A461" s="0" t="n">
        <v>76</v>
      </c>
      <c r="B461" s="0" t="n">
        <v>888</v>
      </c>
      <c r="C461" s="0" t="inlineStr">
        <is>
          <t>가</t>
        </is>
      </c>
      <c r="D461" s="0" t="inlineStr">
        <is>
          <t>숭실대</t>
        </is>
      </c>
      <c r="E461" s="232" t="inlineStr">
        <is>
          <t>불어불문학과</t>
        </is>
      </c>
      <c r="F461" s="0" t="inlineStr">
        <is>
          <t>통합</t>
        </is>
      </c>
      <c r="G461" s="0" t="n">
        <v>2</v>
      </c>
      <c r="H461" s="0" t="n">
        <v>901.288</v>
      </c>
      <c r="I461" s="0" t="n">
        <v>895.595</v>
      </c>
      <c r="J461" s="0" t="n">
        <v>891.4880000000001</v>
      </c>
      <c r="K461" s="0" t="n">
        <v>888.65</v>
      </c>
      <c r="L461" s="0" t="n">
        <v>881.534</v>
      </c>
      <c r="M461" s="233" t="inlineStr">
        <is>
          <t>표점/만점</t>
        </is>
      </c>
      <c r="N461" s="233" t="inlineStr">
        <is>
          <t>변표/만점</t>
        </is>
      </c>
      <c r="O461" s="3" t="inlineStr">
        <is>
          <t>가394</t>
        </is>
      </c>
      <c r="BM461" s="759" t="n"/>
      <c r="BN461" s="759" t="n"/>
      <c r="BO461" s="759" t="n"/>
      <c r="BP461" s="759" t="n"/>
      <c r="BQ461" s="759" t="n"/>
      <c r="BR461" s="759" t="n"/>
      <c r="BS461" s="759" t="n"/>
      <c r="BT461" s="759" t="n"/>
      <c r="BU461" s="759" t="n"/>
      <c r="BV461" s="759" t="n"/>
      <c r="BW461" s="759" t="n"/>
      <c r="BX461" s="759" t="n"/>
      <c r="BY461" s="759" t="n"/>
      <c r="BZ461" s="759" t="n"/>
      <c r="CA461" s="759" t="n"/>
      <c r="ER461" s="759" t="n"/>
      <c r="ES461" s="759" t="n"/>
      <c r="ET461" s="759" t="n"/>
      <c r="EU461" s="759" t="n"/>
      <c r="EV461" s="759" t="n"/>
      <c r="EW461" s="759" t="n"/>
      <c r="EX461" s="759" t="n"/>
      <c r="EY461" s="759" t="n"/>
      <c r="EZ461" s="759" t="n"/>
      <c r="FA461" s="759" t="n"/>
      <c r="FB461" s="759" t="n"/>
      <c r="FC461" s="759" t="n"/>
      <c r="FD461" s="759" t="n"/>
      <c r="FE461" s="759" t="n"/>
      <c r="FF461" s="759" t="n"/>
      <c r="HW461" s="759" t="n"/>
      <c r="HX461" s="759" t="n"/>
      <c r="HY461" s="759" t="n"/>
      <c r="HZ461" s="759" t="n"/>
      <c r="IA461" s="759" t="n"/>
      <c r="IB461" s="759" t="n"/>
      <c r="IC461" s="759" t="n"/>
      <c r="ID461" s="759" t="n"/>
      <c r="IE461" s="759" t="n"/>
      <c r="IF461" s="759" t="n"/>
      <c r="IG461" s="759" t="n"/>
      <c r="IH461" s="759" t="n"/>
      <c r="II461" s="759" t="n"/>
      <c r="IJ461" s="759" t="n"/>
      <c r="IK461" s="759" t="n"/>
      <c r="LB461" s="759" t="n"/>
      <c r="LC461" s="759" t="n"/>
      <c r="LD461" s="759" t="n"/>
      <c r="LE461" s="759" t="n"/>
      <c r="LF461" s="759" t="n"/>
      <c r="LG461" s="759" t="n"/>
      <c r="LH461" s="759" t="n"/>
      <c r="LI461" s="759" t="n"/>
      <c r="LJ461" s="759" t="n"/>
      <c r="LK461" s="759" t="n"/>
      <c r="LL461" s="759" t="n"/>
      <c r="LM461" s="759" t="n"/>
      <c r="LN461" s="759" t="n"/>
      <c r="LO461" s="759" t="n"/>
      <c r="LP461" s="759" t="n"/>
      <c r="OG461" s="759" t="n"/>
      <c r="OH461" s="759" t="n"/>
      <c r="OI461" s="759" t="n"/>
      <c r="OJ461" s="759" t="n"/>
      <c r="OK461" s="759" t="n"/>
      <c r="OL461" s="759" t="n"/>
      <c r="OM461" s="759" t="n"/>
      <c r="ON461" s="759" t="n"/>
      <c r="OO461" s="759" t="n"/>
      <c r="OP461" s="759" t="n"/>
      <c r="OQ461" s="759" t="n"/>
      <c r="OR461" s="759" t="n"/>
      <c r="OS461" s="759" t="n"/>
      <c r="OT461" s="759" t="n"/>
      <c r="OU461" s="759" t="n"/>
    </row>
    <row r="462">
      <c r="A462" s="0" t="n">
        <v>76</v>
      </c>
      <c r="B462" s="0" t="n">
        <v>887</v>
      </c>
      <c r="C462" s="0" t="inlineStr">
        <is>
          <t>가</t>
        </is>
      </c>
      <c r="D462" s="0" t="inlineStr">
        <is>
          <t>숭실대</t>
        </is>
      </c>
      <c r="E462" s="232" t="inlineStr">
        <is>
          <t>국어국문학과</t>
        </is>
      </c>
      <c r="F462" s="0" t="inlineStr">
        <is>
          <t>통합</t>
        </is>
      </c>
      <c r="G462" s="0" t="n">
        <v>2</v>
      </c>
      <c r="H462" s="0" t="n">
        <v>900.804</v>
      </c>
      <c r="I462" s="0" t="n">
        <v>895.197</v>
      </c>
      <c r="J462" s="0" t="n">
        <v>891.09</v>
      </c>
      <c r="K462" s="0" t="n">
        <v>888.521</v>
      </c>
      <c r="L462" s="0" t="n">
        <v>881.359</v>
      </c>
      <c r="M462" s="233" t="inlineStr">
        <is>
          <t>표점/만점</t>
        </is>
      </c>
      <c r="N462" s="233" t="inlineStr">
        <is>
          <t>변표/만점</t>
        </is>
      </c>
      <c r="O462" s="3" t="inlineStr">
        <is>
          <t>가395</t>
        </is>
      </c>
      <c r="BM462" s="759" t="n"/>
      <c r="BN462" s="759" t="n"/>
      <c r="BO462" s="759" t="n"/>
      <c r="BP462" s="759" t="n"/>
      <c r="BQ462" s="759" t="n"/>
      <c r="BR462" s="759" t="n"/>
      <c r="BS462" s="759" t="n"/>
      <c r="BT462" s="759" t="n"/>
      <c r="BU462" s="759" t="n"/>
      <c r="BV462" s="759" t="n"/>
      <c r="BW462" s="759" t="n"/>
      <c r="BX462" s="759" t="n"/>
      <c r="BY462" s="759" t="n"/>
      <c r="BZ462" s="759" t="n"/>
      <c r="CA462" s="759" t="n"/>
      <c r="ER462" s="759" t="n"/>
      <c r="ES462" s="759" t="n"/>
      <c r="ET462" s="759" t="n"/>
      <c r="EU462" s="759" t="n"/>
      <c r="EV462" s="759" t="n"/>
      <c r="EW462" s="759" t="n"/>
      <c r="EX462" s="759" t="n"/>
      <c r="EY462" s="759" t="n"/>
      <c r="EZ462" s="759" t="n"/>
      <c r="FA462" s="759" t="n"/>
      <c r="FB462" s="759" t="n"/>
      <c r="FC462" s="759" t="n"/>
      <c r="FD462" s="759" t="n"/>
      <c r="FE462" s="759" t="n"/>
      <c r="FF462" s="759" t="n"/>
      <c r="HW462" s="759" t="n"/>
      <c r="HX462" s="759" t="n"/>
      <c r="HY462" s="759" t="n"/>
      <c r="HZ462" s="759" t="n"/>
      <c r="IA462" s="759" t="n"/>
      <c r="IB462" s="759" t="n"/>
      <c r="IC462" s="759" t="n"/>
      <c r="ID462" s="759" t="n"/>
      <c r="IE462" s="759" t="n"/>
      <c r="IF462" s="759" t="n"/>
      <c r="IG462" s="759" t="n"/>
      <c r="IH462" s="759" t="n"/>
      <c r="II462" s="759" t="n"/>
      <c r="IJ462" s="759" t="n"/>
      <c r="IK462" s="759" t="n"/>
      <c r="LB462" s="759" t="n"/>
      <c r="LC462" s="759" t="n"/>
      <c r="LD462" s="759" t="n"/>
      <c r="LE462" s="759" t="n"/>
      <c r="LF462" s="759" t="n"/>
      <c r="LG462" s="759" t="n"/>
      <c r="LH462" s="759" t="n"/>
      <c r="LI462" s="759" t="n"/>
      <c r="LJ462" s="759" t="n"/>
      <c r="LK462" s="759" t="n"/>
      <c r="LL462" s="759" t="n"/>
      <c r="LM462" s="759" t="n"/>
      <c r="LN462" s="759" t="n"/>
      <c r="LO462" s="759" t="n"/>
      <c r="LP462" s="759" t="n"/>
      <c r="OG462" s="759" t="n"/>
      <c r="OH462" s="759" t="n"/>
      <c r="OI462" s="759" t="n"/>
      <c r="OJ462" s="759" t="n"/>
      <c r="OK462" s="759" t="n"/>
      <c r="OL462" s="759" t="n"/>
      <c r="OM462" s="759" t="n"/>
      <c r="ON462" s="759" t="n"/>
      <c r="OO462" s="759" t="n"/>
      <c r="OP462" s="759" t="n"/>
      <c r="OQ462" s="759" t="n"/>
      <c r="OR462" s="759" t="n"/>
      <c r="OS462" s="759" t="n"/>
      <c r="OT462" s="759" t="n"/>
      <c r="OU462" s="759" t="n"/>
    </row>
    <row r="463">
      <c r="A463" s="0" t="n">
        <v>76</v>
      </c>
      <c r="B463" s="0" t="n">
        <v>883</v>
      </c>
      <c r="C463" s="0" t="inlineStr">
        <is>
          <t>가</t>
        </is>
      </c>
      <c r="D463" s="0" t="inlineStr">
        <is>
          <t>숭실대</t>
        </is>
      </c>
      <c r="E463" s="232" t="inlineStr">
        <is>
          <t>중어중문학과</t>
        </is>
      </c>
      <c r="F463" s="0" t="inlineStr">
        <is>
          <t>통합</t>
        </is>
      </c>
      <c r="G463" s="0" t="n">
        <v>2</v>
      </c>
      <c r="H463" s="0" t="n">
        <v>900.644</v>
      </c>
      <c r="I463" s="0" t="n">
        <v>894.915</v>
      </c>
      <c r="J463" s="0" t="n">
        <v>890.946</v>
      </c>
      <c r="K463" s="0" t="n">
        <v>888.282</v>
      </c>
      <c r="L463" s="0" t="n">
        <v>881.246</v>
      </c>
      <c r="M463" s="233" t="inlineStr">
        <is>
          <t>표점/만점</t>
        </is>
      </c>
      <c r="N463" s="233" t="inlineStr">
        <is>
          <t>변표/만점</t>
        </is>
      </c>
      <c r="O463" s="3" t="inlineStr">
        <is>
          <t>가396</t>
        </is>
      </c>
      <c r="BM463" s="759" t="n"/>
      <c r="BN463" s="759" t="n"/>
      <c r="BO463" s="759" t="n"/>
      <c r="BP463" s="759" t="n"/>
      <c r="BQ463" s="759" t="n"/>
      <c r="BR463" s="759" t="n"/>
      <c r="BS463" s="759" t="n"/>
      <c r="BT463" s="759" t="n"/>
      <c r="BU463" s="759" t="n"/>
      <c r="BV463" s="759" t="n"/>
      <c r="BW463" s="759" t="n"/>
      <c r="BX463" s="759" t="n"/>
      <c r="BY463" s="759" t="n"/>
      <c r="BZ463" s="759" t="n"/>
      <c r="CA463" s="759" t="n"/>
      <c r="ER463" s="759" t="n"/>
      <c r="ES463" s="759" t="n"/>
      <c r="ET463" s="759" t="n"/>
      <c r="EU463" s="759" t="n"/>
      <c r="EV463" s="759" t="n"/>
      <c r="EW463" s="759" t="n"/>
      <c r="EX463" s="759" t="n"/>
      <c r="EY463" s="759" t="n"/>
      <c r="EZ463" s="759" t="n"/>
      <c r="FA463" s="759" t="n"/>
      <c r="FB463" s="759" t="n"/>
      <c r="FC463" s="759" t="n"/>
      <c r="FD463" s="759" t="n"/>
      <c r="FE463" s="759" t="n"/>
      <c r="FF463" s="759" t="n"/>
      <c r="HW463" s="759" t="n"/>
      <c r="HX463" s="759" t="n"/>
      <c r="HY463" s="759" t="n"/>
      <c r="HZ463" s="759" t="n"/>
      <c r="IA463" s="759" t="n"/>
      <c r="IB463" s="759" t="n"/>
      <c r="IC463" s="759" t="n"/>
      <c r="ID463" s="759" t="n"/>
      <c r="IE463" s="759" t="n"/>
      <c r="IF463" s="759" t="n"/>
      <c r="IG463" s="759" t="n"/>
      <c r="IH463" s="759" t="n"/>
      <c r="II463" s="759" t="n"/>
      <c r="IJ463" s="759" t="n"/>
      <c r="IK463" s="759" t="n"/>
      <c r="LB463" s="759" t="n"/>
      <c r="LC463" s="759" t="n"/>
      <c r="LD463" s="759" t="n"/>
      <c r="LE463" s="759" t="n"/>
      <c r="LF463" s="759" t="n"/>
      <c r="LG463" s="759" t="n"/>
      <c r="LH463" s="759" t="n"/>
      <c r="LI463" s="759" t="n"/>
      <c r="LJ463" s="759" t="n"/>
      <c r="LK463" s="759" t="n"/>
      <c r="LL463" s="759" t="n"/>
      <c r="LM463" s="759" t="n"/>
      <c r="LN463" s="759" t="n"/>
      <c r="LO463" s="759" t="n"/>
      <c r="LP463" s="759" t="n"/>
      <c r="OG463" s="759" t="n"/>
      <c r="OH463" s="759" t="n"/>
      <c r="OI463" s="759" t="n"/>
      <c r="OJ463" s="759" t="n"/>
      <c r="OK463" s="759" t="n"/>
      <c r="OL463" s="759" t="n"/>
      <c r="OM463" s="759" t="n"/>
      <c r="ON463" s="759" t="n"/>
      <c r="OO463" s="759" t="n"/>
      <c r="OP463" s="759" t="n"/>
      <c r="OQ463" s="759" t="n"/>
      <c r="OR463" s="759" t="n"/>
      <c r="OS463" s="759" t="n"/>
      <c r="OT463" s="759" t="n"/>
      <c r="OU463" s="759" t="n"/>
    </row>
    <row r="464">
      <c r="A464" s="0" t="n">
        <v>76</v>
      </c>
      <c r="B464" s="0" t="n">
        <v>886</v>
      </c>
      <c r="C464" s="0" t="inlineStr">
        <is>
          <t>가</t>
        </is>
      </c>
      <c r="D464" s="0" t="inlineStr">
        <is>
          <t>숭실대</t>
        </is>
      </c>
      <c r="E464" s="232" t="inlineStr">
        <is>
          <t>일어일문학과</t>
        </is>
      </c>
      <c r="F464" s="0" t="inlineStr">
        <is>
          <t>통합</t>
        </is>
      </c>
      <c r="G464" s="0" t="n">
        <v>2</v>
      </c>
      <c r="H464" s="0" t="n">
        <v>900.4059999999999</v>
      </c>
      <c r="I464" s="0" t="n">
        <v>894.548</v>
      </c>
      <c r="J464" s="0" t="n">
        <v>890.817</v>
      </c>
      <c r="K464" s="0" t="n">
        <v>888.153</v>
      </c>
      <c r="L464" s="0" t="n">
        <v>881.0069999999999</v>
      </c>
      <c r="M464" s="233" t="inlineStr">
        <is>
          <t>표점/만점</t>
        </is>
      </c>
      <c r="N464" s="233" t="inlineStr">
        <is>
          <t>변표/만점</t>
        </is>
      </c>
      <c r="O464" s="3" t="inlineStr">
        <is>
          <t>가397</t>
        </is>
      </c>
      <c r="BM464" s="759" t="n"/>
      <c r="BN464" s="759" t="n"/>
      <c r="BO464" s="759" t="n"/>
      <c r="BP464" s="759" t="n"/>
      <c r="BQ464" s="759" t="n"/>
      <c r="BR464" s="759" t="n"/>
      <c r="BS464" s="759" t="n"/>
      <c r="BT464" s="759" t="n"/>
      <c r="BU464" s="759" t="n"/>
      <c r="BV464" s="759" t="n"/>
      <c r="BW464" s="759" t="n"/>
      <c r="BX464" s="759" t="n"/>
      <c r="BY464" s="759" t="n"/>
      <c r="BZ464" s="759" t="n"/>
      <c r="CA464" s="759" t="n"/>
      <c r="ER464" s="759" t="n"/>
      <c r="ES464" s="759" t="n"/>
      <c r="ET464" s="759" t="n"/>
      <c r="EU464" s="759" t="n"/>
      <c r="EV464" s="759" t="n"/>
      <c r="EW464" s="759" t="n"/>
      <c r="EX464" s="759" t="n"/>
      <c r="EY464" s="759" t="n"/>
      <c r="EZ464" s="759" t="n"/>
      <c r="FA464" s="759" t="n"/>
      <c r="FB464" s="759" t="n"/>
      <c r="FC464" s="759" t="n"/>
      <c r="FD464" s="759" t="n"/>
      <c r="FE464" s="759" t="n"/>
      <c r="FF464" s="759" t="n"/>
      <c r="HW464" s="759" t="n"/>
      <c r="HX464" s="759" t="n"/>
      <c r="HY464" s="759" t="n"/>
      <c r="HZ464" s="759" t="n"/>
      <c r="IA464" s="759" t="n"/>
      <c r="IB464" s="759" t="n"/>
      <c r="IC464" s="759" t="n"/>
      <c r="ID464" s="759" t="n"/>
      <c r="IE464" s="759" t="n"/>
      <c r="IF464" s="759" t="n"/>
      <c r="IG464" s="759" t="n"/>
      <c r="IH464" s="759" t="n"/>
      <c r="II464" s="759" t="n"/>
      <c r="IJ464" s="759" t="n"/>
      <c r="IK464" s="759" t="n"/>
      <c r="LB464" s="759" t="n"/>
      <c r="LC464" s="759" t="n"/>
      <c r="LD464" s="759" t="n"/>
      <c r="LE464" s="759" t="n"/>
      <c r="LF464" s="759" t="n"/>
      <c r="LG464" s="759" t="n"/>
      <c r="LH464" s="759" t="n"/>
      <c r="LI464" s="759" t="n"/>
      <c r="LJ464" s="759" t="n"/>
      <c r="LK464" s="759" t="n"/>
      <c r="LL464" s="759" t="n"/>
      <c r="LM464" s="759" t="n"/>
      <c r="LN464" s="759" t="n"/>
      <c r="LO464" s="759" t="n"/>
      <c r="LP464" s="759" t="n"/>
      <c r="OG464" s="759" t="n"/>
      <c r="OH464" s="759" t="n"/>
      <c r="OI464" s="759" t="n"/>
      <c r="OJ464" s="759" t="n"/>
      <c r="OK464" s="759" t="n"/>
      <c r="OL464" s="759" t="n"/>
      <c r="OM464" s="759" t="n"/>
      <c r="ON464" s="759" t="n"/>
      <c r="OO464" s="759" t="n"/>
      <c r="OP464" s="759" t="n"/>
      <c r="OQ464" s="759" t="n"/>
      <c r="OR464" s="759" t="n"/>
      <c r="OS464" s="759" t="n"/>
      <c r="OT464" s="759" t="n"/>
      <c r="OU464" s="759" t="n"/>
    </row>
    <row r="465">
      <c r="A465" s="0" t="n">
        <v>77</v>
      </c>
      <c r="B465" s="0" t="n">
        <v>873</v>
      </c>
      <c r="C465" s="0" t="inlineStr">
        <is>
          <t>가</t>
        </is>
      </c>
      <c r="D465" s="0" t="inlineStr">
        <is>
          <t>숭실대</t>
        </is>
      </c>
      <c r="E465" s="232" t="inlineStr">
        <is>
          <t>글로벌통상학과</t>
        </is>
      </c>
      <c r="F465" s="0" t="inlineStr">
        <is>
          <t>통합</t>
        </is>
      </c>
      <c r="G465" s="0" t="n">
        <v>2</v>
      </c>
      <c r="H465" s="0" t="n">
        <v>901.313</v>
      </c>
      <c r="I465" s="0" t="n">
        <v>895.193</v>
      </c>
      <c r="J465" s="0" t="n">
        <v>891.6130000000001</v>
      </c>
      <c r="K465" s="0" t="n">
        <v>889.533</v>
      </c>
      <c r="L465" s="0" t="n">
        <v>882.595</v>
      </c>
      <c r="M465" s="233" t="inlineStr">
        <is>
          <t>표점/만점</t>
        </is>
      </c>
      <c r="N465" s="233" t="inlineStr">
        <is>
          <t>변표/만점</t>
        </is>
      </c>
      <c r="O465" s="3" t="inlineStr">
        <is>
          <t>가398</t>
        </is>
      </c>
      <c r="BM465" s="759" t="n"/>
      <c r="BN465" s="759" t="n"/>
      <c r="BO465" s="759" t="n"/>
      <c r="BP465" s="759" t="n"/>
      <c r="BQ465" s="759" t="n"/>
      <c r="BR465" s="759" t="n"/>
      <c r="BS465" s="759" t="n"/>
      <c r="BT465" s="759" t="n"/>
      <c r="BU465" s="759" t="n"/>
      <c r="BV465" s="759" t="n"/>
      <c r="BW465" s="759" t="n"/>
      <c r="BX465" s="759" t="n"/>
      <c r="BY465" s="759" t="n"/>
      <c r="BZ465" s="759" t="n"/>
      <c r="CA465" s="759" t="n"/>
      <c r="ER465" s="759" t="n"/>
      <c r="ES465" s="759" t="n"/>
      <c r="ET465" s="759" t="n"/>
      <c r="EU465" s="759" t="n"/>
      <c r="EV465" s="759" t="n"/>
      <c r="EW465" s="759" t="n"/>
      <c r="EX465" s="759" t="n"/>
      <c r="EY465" s="759" t="n"/>
      <c r="EZ465" s="759" t="n"/>
      <c r="FA465" s="759" t="n"/>
      <c r="FB465" s="759" t="n"/>
      <c r="FC465" s="759" t="n"/>
      <c r="FD465" s="759" t="n"/>
      <c r="FE465" s="759" t="n"/>
      <c r="FF465" s="759" t="n"/>
      <c r="HW465" s="759" t="n"/>
      <c r="HX465" s="759" t="n"/>
      <c r="HY465" s="759" t="n"/>
      <c r="HZ465" s="759" t="n"/>
      <c r="IA465" s="759" t="n"/>
      <c r="IB465" s="759" t="n"/>
      <c r="IC465" s="759" t="n"/>
      <c r="ID465" s="759" t="n"/>
      <c r="IE465" s="759" t="n"/>
      <c r="IF465" s="759" t="n"/>
      <c r="IG465" s="759" t="n"/>
      <c r="IH465" s="759" t="n"/>
      <c r="II465" s="759" t="n"/>
      <c r="IJ465" s="759" t="n"/>
      <c r="IK465" s="759" t="n"/>
      <c r="LB465" s="759" t="n"/>
      <c r="LC465" s="759" t="n"/>
      <c r="LD465" s="759" t="n"/>
      <c r="LE465" s="759" t="n"/>
      <c r="LF465" s="759" t="n"/>
      <c r="LG465" s="759" t="n"/>
      <c r="LH465" s="759" t="n"/>
      <c r="LI465" s="759" t="n"/>
      <c r="LJ465" s="759" t="n"/>
      <c r="LK465" s="759" t="n"/>
      <c r="LL465" s="759" t="n"/>
      <c r="LM465" s="759" t="n"/>
      <c r="LN465" s="759" t="n"/>
      <c r="LO465" s="759" t="n"/>
      <c r="LP465" s="759" t="n"/>
      <c r="OG465" s="759" t="n"/>
      <c r="OH465" s="759" t="n"/>
      <c r="OI465" s="759" t="n"/>
      <c r="OJ465" s="759" t="n"/>
      <c r="OK465" s="759" t="n"/>
      <c r="OL465" s="759" t="n"/>
      <c r="OM465" s="759" t="n"/>
      <c r="ON465" s="759" t="n"/>
      <c r="OO465" s="759" t="n"/>
      <c r="OP465" s="759" t="n"/>
      <c r="OQ465" s="759" t="n"/>
      <c r="OR465" s="759" t="n"/>
      <c r="OS465" s="759" t="n"/>
      <c r="OT465" s="759" t="n"/>
      <c r="OU465" s="759" t="n"/>
    </row>
    <row r="466">
      <c r="A466" s="0" t="n">
        <v>76</v>
      </c>
      <c r="B466" s="0" t="n">
        <v>884</v>
      </c>
      <c r="C466" s="0" t="inlineStr">
        <is>
          <t>가</t>
        </is>
      </c>
      <c r="D466" s="0" t="inlineStr">
        <is>
          <t>숭실대</t>
        </is>
      </c>
      <c r="E466" s="232" t="inlineStr">
        <is>
          <t>사학과</t>
        </is>
      </c>
      <c r="F466" s="0" t="inlineStr">
        <is>
          <t>통합</t>
        </is>
      </c>
      <c r="G466" s="0" t="n">
        <v>2</v>
      </c>
      <c r="H466" s="0" t="n">
        <v>899.224</v>
      </c>
      <c r="I466" s="0" t="n">
        <v>893.148</v>
      </c>
      <c r="J466" s="0" t="n">
        <v>889.5650000000001</v>
      </c>
      <c r="K466" s="0" t="n">
        <v>887.223</v>
      </c>
      <c r="L466" s="0" t="n">
        <v>880.1369999999999</v>
      </c>
      <c r="M466" s="233" t="inlineStr">
        <is>
          <t>표점/만점</t>
        </is>
      </c>
      <c r="N466" s="233" t="inlineStr">
        <is>
          <t>변표/만점</t>
        </is>
      </c>
      <c r="O466" s="3" t="inlineStr">
        <is>
          <t>가399</t>
        </is>
      </c>
      <c r="BM466" s="759" t="n"/>
      <c r="BN466" s="759" t="n"/>
      <c r="BO466" s="759" t="n"/>
      <c r="BP466" s="759" t="n"/>
      <c r="BQ466" s="759" t="n"/>
      <c r="BR466" s="759" t="n"/>
      <c r="BS466" s="759" t="n"/>
      <c r="BT466" s="759" t="n"/>
      <c r="BU466" s="759" t="n"/>
      <c r="BV466" s="759" t="n"/>
      <c r="BW466" s="759" t="n"/>
      <c r="BX466" s="759" t="n"/>
      <c r="BY466" s="759" t="n"/>
      <c r="BZ466" s="759" t="n"/>
      <c r="CA466" s="759" t="n"/>
      <c r="ER466" s="759" t="n"/>
      <c r="ES466" s="759" t="n"/>
      <c r="ET466" s="759" t="n"/>
      <c r="EU466" s="759" t="n"/>
      <c r="EV466" s="759" t="n"/>
      <c r="EW466" s="759" t="n"/>
      <c r="EX466" s="759" t="n"/>
      <c r="EY466" s="759" t="n"/>
      <c r="EZ466" s="759" t="n"/>
      <c r="FA466" s="759" t="n"/>
      <c r="FB466" s="759" t="n"/>
      <c r="FC466" s="759" t="n"/>
      <c r="FD466" s="759" t="n"/>
      <c r="FE466" s="759" t="n"/>
      <c r="FF466" s="759" t="n"/>
      <c r="HW466" s="759" t="n"/>
      <c r="HX466" s="759" t="n"/>
      <c r="HY466" s="759" t="n"/>
      <c r="HZ466" s="759" t="n"/>
      <c r="IA466" s="759" t="n"/>
      <c r="IB466" s="759" t="n"/>
      <c r="IC466" s="759" t="n"/>
      <c r="ID466" s="759" t="n"/>
      <c r="IE466" s="759" t="n"/>
      <c r="IF466" s="759" t="n"/>
      <c r="IG466" s="759" t="n"/>
      <c r="IH466" s="759" t="n"/>
      <c r="II466" s="759" t="n"/>
      <c r="IJ466" s="759" t="n"/>
      <c r="IK466" s="759" t="n"/>
      <c r="LB466" s="759" t="n"/>
      <c r="LC466" s="759" t="n"/>
      <c r="LD466" s="759" t="n"/>
      <c r="LE466" s="759" t="n"/>
      <c r="LF466" s="759" t="n"/>
      <c r="LG466" s="759" t="n"/>
      <c r="LH466" s="759" t="n"/>
      <c r="LI466" s="759" t="n"/>
      <c r="LJ466" s="759" t="n"/>
      <c r="LK466" s="759" t="n"/>
      <c r="LL466" s="759" t="n"/>
      <c r="LM466" s="759" t="n"/>
      <c r="LN466" s="759" t="n"/>
      <c r="LO466" s="759" t="n"/>
      <c r="LP466" s="759" t="n"/>
      <c r="OG466" s="759" t="n"/>
      <c r="OH466" s="759" t="n"/>
      <c r="OI466" s="759" t="n"/>
      <c r="OJ466" s="759" t="n"/>
      <c r="OK466" s="759" t="n"/>
      <c r="OL466" s="759" t="n"/>
      <c r="OM466" s="759" t="n"/>
      <c r="ON466" s="759" t="n"/>
      <c r="OO466" s="759" t="n"/>
      <c r="OP466" s="759" t="n"/>
      <c r="OQ466" s="759" t="n"/>
      <c r="OR466" s="759" t="n"/>
      <c r="OS466" s="759" t="n"/>
      <c r="OT466" s="759" t="n"/>
      <c r="OU466" s="759" t="n"/>
    </row>
    <row r="467">
      <c r="A467" s="0" t="n">
        <v>77</v>
      </c>
      <c r="B467" s="0" t="n">
        <v>875</v>
      </c>
      <c r="C467" s="0" t="inlineStr">
        <is>
          <t>가</t>
        </is>
      </c>
      <c r="D467" s="0" t="inlineStr">
        <is>
          <t>숭실대</t>
        </is>
      </c>
      <c r="E467" s="232" t="inlineStr">
        <is>
          <t>벤처중소기업학과</t>
        </is>
      </c>
      <c r="F467" s="0" t="inlineStr">
        <is>
          <t>통합</t>
        </is>
      </c>
      <c r="G467" s="0" t="n">
        <v>2</v>
      </c>
      <c r="H467" s="0" t="n">
        <v>900.268</v>
      </c>
      <c r="I467" s="0" t="n">
        <v>894.591</v>
      </c>
      <c r="J467" s="0" t="n">
        <v>891.034</v>
      </c>
      <c r="K467" s="0" t="n">
        <v>888.817</v>
      </c>
      <c r="L467" s="0" t="n">
        <v>881.929</v>
      </c>
      <c r="M467" s="233" t="inlineStr">
        <is>
          <t>표점/만점</t>
        </is>
      </c>
      <c r="N467" s="233" t="inlineStr">
        <is>
          <t>변표/만점</t>
        </is>
      </c>
      <c r="O467" s="3" t="inlineStr">
        <is>
          <t>가400</t>
        </is>
      </c>
      <c r="BM467" s="759" t="n"/>
      <c r="BN467" s="759" t="n"/>
      <c r="BO467" s="759" t="n"/>
      <c r="BP467" s="759" t="n"/>
      <c r="BQ467" s="759" t="n"/>
      <c r="BR467" s="759" t="n"/>
      <c r="BS467" s="759" t="n"/>
      <c r="BT467" s="759" t="n"/>
      <c r="BU467" s="759" t="n"/>
      <c r="BV467" s="759" t="n"/>
      <c r="BW467" s="759" t="n"/>
      <c r="BX467" s="759" t="n"/>
      <c r="BY467" s="759" t="n"/>
      <c r="BZ467" s="759" t="n"/>
      <c r="CA467" s="759" t="n"/>
      <c r="ER467" s="759" t="n"/>
      <c r="ES467" s="759" t="n"/>
      <c r="ET467" s="759" t="n"/>
      <c r="EU467" s="759" t="n"/>
      <c r="EV467" s="759" t="n"/>
      <c r="EW467" s="759" t="n"/>
      <c r="EX467" s="759" t="n"/>
      <c r="EY467" s="759" t="n"/>
      <c r="EZ467" s="759" t="n"/>
      <c r="FA467" s="759" t="n"/>
      <c r="FB467" s="759" t="n"/>
      <c r="FC467" s="759" t="n"/>
      <c r="FD467" s="759" t="n"/>
      <c r="FE467" s="759" t="n"/>
      <c r="FF467" s="759" t="n"/>
      <c r="HW467" s="759" t="n"/>
      <c r="HX467" s="759" t="n"/>
      <c r="HY467" s="759" t="n"/>
      <c r="HZ467" s="759" t="n"/>
      <c r="IA467" s="759" t="n"/>
      <c r="IB467" s="759" t="n"/>
      <c r="IC467" s="759" t="n"/>
      <c r="ID467" s="759" t="n"/>
      <c r="IE467" s="759" t="n"/>
      <c r="IF467" s="759" t="n"/>
      <c r="IG467" s="759" t="n"/>
      <c r="IH467" s="759" t="n"/>
      <c r="II467" s="759" t="n"/>
      <c r="IJ467" s="759" t="n"/>
      <c r="IK467" s="759" t="n"/>
      <c r="LB467" s="759" t="n"/>
      <c r="LC467" s="759" t="n"/>
      <c r="LD467" s="759" t="n"/>
      <c r="LE467" s="759" t="n"/>
      <c r="LF467" s="759" t="n"/>
      <c r="LG467" s="759" t="n"/>
      <c r="LH467" s="759" t="n"/>
      <c r="LI467" s="759" t="n"/>
      <c r="LJ467" s="759" t="n"/>
      <c r="LK467" s="759" t="n"/>
      <c r="LL467" s="759" t="n"/>
      <c r="LM467" s="759" t="n"/>
      <c r="LN467" s="759" t="n"/>
      <c r="LO467" s="759" t="n"/>
      <c r="LP467" s="759" t="n"/>
      <c r="OG467" s="759" t="n"/>
      <c r="OH467" s="759" t="n"/>
      <c r="OI467" s="759" t="n"/>
      <c r="OJ467" s="759" t="n"/>
      <c r="OK467" s="759" t="n"/>
      <c r="OL467" s="759" t="n"/>
      <c r="OM467" s="759" t="n"/>
      <c r="ON467" s="759" t="n"/>
      <c r="OO467" s="759" t="n"/>
      <c r="OP467" s="759" t="n"/>
      <c r="OQ467" s="759" t="n"/>
      <c r="OR467" s="759" t="n"/>
      <c r="OS467" s="759" t="n"/>
      <c r="OT467" s="759" t="n"/>
      <c r="OU467" s="759" t="n"/>
    </row>
    <row r="468">
      <c r="A468" s="0" t="n">
        <v>67</v>
      </c>
      <c r="B468" s="0" t="n">
        <v>769</v>
      </c>
      <c r="C468" s="0" t="inlineStr">
        <is>
          <t>가</t>
        </is>
      </c>
      <c r="D468" s="0" t="inlineStr">
        <is>
          <t>국민대</t>
        </is>
      </c>
      <c r="E468" s="232" t="inlineStr">
        <is>
          <t>바이오의약전공</t>
        </is>
      </c>
      <c r="F468" s="0" t="inlineStr">
        <is>
          <t>자연</t>
        </is>
      </c>
      <c r="G468" s="0" t="n">
        <v>2</v>
      </c>
      <c r="H468" s="0" t="n">
        <v>709.128</v>
      </c>
      <c r="I468" s="0" t="n">
        <v>706.5940000000001</v>
      </c>
      <c r="J468" s="0" t="n">
        <v>704.418</v>
      </c>
      <c r="K468" s="0" t="n">
        <v>701.458</v>
      </c>
      <c r="L468" s="0" t="n">
        <v>696.577</v>
      </c>
      <c r="M468" s="233" t="inlineStr">
        <is>
          <t>표점</t>
        </is>
      </c>
      <c r="N468" s="233" t="inlineStr">
        <is>
          <t>표점</t>
        </is>
      </c>
      <c r="O468" s="3" t="inlineStr">
        <is>
          <t>가401</t>
        </is>
      </c>
      <c r="BM468" s="759" t="n"/>
      <c r="BN468" s="759" t="n"/>
      <c r="BO468" s="759" t="n"/>
      <c r="BP468" s="759" t="n"/>
      <c r="BQ468" s="759" t="n"/>
      <c r="BR468" s="759" t="n"/>
      <c r="BS468" s="759" t="n"/>
      <c r="BT468" s="759" t="n"/>
      <c r="BU468" s="759" t="n"/>
      <c r="BV468" s="759" t="n"/>
      <c r="BW468" s="759" t="n"/>
      <c r="BX468" s="759" t="n"/>
      <c r="BY468" s="759" t="n"/>
      <c r="BZ468" s="759" t="n"/>
      <c r="CA468" s="759" t="n"/>
      <c r="ER468" s="759" t="n"/>
      <c r="ES468" s="759" t="n"/>
      <c r="ET468" s="759" t="n"/>
      <c r="EU468" s="759" t="n"/>
      <c r="EV468" s="759" t="n"/>
      <c r="EW468" s="759" t="n"/>
      <c r="EX468" s="759" t="n"/>
      <c r="EY468" s="759" t="n"/>
      <c r="EZ468" s="759" t="n"/>
      <c r="FA468" s="759" t="n"/>
      <c r="FB468" s="759" t="n"/>
      <c r="FC468" s="759" t="n"/>
      <c r="FD468" s="759" t="n"/>
      <c r="FE468" s="759" t="n"/>
      <c r="FF468" s="759" t="n"/>
      <c r="HW468" s="759" t="n"/>
      <c r="HX468" s="759" t="n"/>
      <c r="HY468" s="759" t="n"/>
      <c r="HZ468" s="759" t="n"/>
      <c r="IA468" s="759" t="n"/>
      <c r="IB468" s="759" t="n"/>
      <c r="IC468" s="759" t="n"/>
      <c r="ID468" s="759" t="n"/>
      <c r="IE468" s="759" t="n"/>
      <c r="IF468" s="759" t="n"/>
      <c r="IG468" s="759" t="n"/>
      <c r="IH468" s="759" t="n"/>
      <c r="II468" s="759" t="n"/>
      <c r="IJ468" s="759" t="n"/>
      <c r="IK468" s="759" t="n"/>
      <c r="LB468" s="759" t="n"/>
      <c r="LC468" s="759" t="n"/>
      <c r="LD468" s="759" t="n"/>
      <c r="LE468" s="759" t="n"/>
      <c r="LF468" s="759" t="n"/>
      <c r="LG468" s="759" t="n"/>
      <c r="LH468" s="759" t="n"/>
      <c r="LI468" s="759" t="n"/>
      <c r="LJ468" s="759" t="n"/>
      <c r="LK468" s="759" t="n"/>
      <c r="LL468" s="759" t="n"/>
      <c r="LM468" s="759" t="n"/>
      <c r="LN468" s="759" t="n"/>
      <c r="LO468" s="759" t="n"/>
      <c r="LP468" s="759" t="n"/>
      <c r="OG468" s="759" t="n"/>
      <c r="OH468" s="759" t="n"/>
      <c r="OI468" s="759" t="n"/>
      <c r="OJ468" s="759" t="n"/>
      <c r="OK468" s="759" t="n"/>
      <c r="OL468" s="759" t="n"/>
      <c r="OM468" s="759" t="n"/>
      <c r="ON468" s="759" t="n"/>
      <c r="OO468" s="759" t="n"/>
      <c r="OP468" s="759" t="n"/>
      <c r="OQ468" s="759" t="n"/>
      <c r="OR468" s="759" t="n"/>
      <c r="OS468" s="759" t="n"/>
      <c r="OT468" s="759" t="n"/>
      <c r="OU468" s="759" t="n"/>
    </row>
    <row r="469">
      <c r="A469" s="0" t="n">
        <v>67</v>
      </c>
      <c r="B469" s="0" t="n">
        <v>774</v>
      </c>
      <c r="C469" s="0" t="inlineStr">
        <is>
          <t>가</t>
        </is>
      </c>
      <c r="D469" s="0" t="inlineStr">
        <is>
          <t>국민대</t>
        </is>
      </c>
      <c r="E469" s="232" t="inlineStr">
        <is>
          <t>지능형ICT융합전공</t>
        </is>
      </c>
      <c r="F469" s="0" t="inlineStr">
        <is>
          <t>자연</t>
        </is>
      </c>
      <c r="G469" s="0" t="n">
        <v>2</v>
      </c>
      <c r="H469" s="0" t="n">
        <v>704.318</v>
      </c>
      <c r="I469" s="0" t="n">
        <v>702.396</v>
      </c>
      <c r="J469" s="0" t="n">
        <v>700.475</v>
      </c>
      <c r="K469" s="0" t="n">
        <v>696.477</v>
      </c>
      <c r="L469" s="0" t="n">
        <v>691.433</v>
      </c>
      <c r="M469" s="233" t="inlineStr">
        <is>
          <t>표점</t>
        </is>
      </c>
      <c r="N469" s="233" t="inlineStr">
        <is>
          <t>표점</t>
        </is>
      </c>
      <c r="O469" s="3" t="inlineStr">
        <is>
          <t>가402</t>
        </is>
      </c>
      <c r="BM469" s="759" t="n"/>
      <c r="BN469" s="759" t="n"/>
      <c r="BO469" s="759" t="n"/>
      <c r="BP469" s="759" t="n"/>
      <c r="BQ469" s="759" t="n"/>
      <c r="BR469" s="759" t="n"/>
      <c r="BS469" s="759" t="n"/>
      <c r="BT469" s="759" t="n"/>
      <c r="BU469" s="759" t="n"/>
      <c r="BV469" s="759" t="n"/>
      <c r="BW469" s="759" t="n"/>
      <c r="BX469" s="759" t="n"/>
      <c r="BY469" s="759" t="n"/>
      <c r="BZ469" s="759" t="n"/>
      <c r="CA469" s="759" t="n"/>
      <c r="ER469" s="759" t="n"/>
      <c r="ES469" s="759" t="n"/>
      <c r="ET469" s="759" t="n"/>
      <c r="EU469" s="759" t="n"/>
      <c r="EV469" s="759" t="n"/>
      <c r="EW469" s="759" t="n"/>
      <c r="EX469" s="759" t="n"/>
      <c r="EY469" s="759" t="n"/>
      <c r="EZ469" s="759" t="n"/>
      <c r="FA469" s="759" t="n"/>
      <c r="FB469" s="759" t="n"/>
      <c r="FC469" s="759" t="n"/>
      <c r="FD469" s="759" t="n"/>
      <c r="FE469" s="759" t="n"/>
      <c r="FF469" s="759" t="n"/>
      <c r="HW469" s="759" t="n"/>
      <c r="HX469" s="759" t="n"/>
      <c r="HY469" s="759" t="n"/>
      <c r="HZ469" s="759" t="n"/>
      <c r="IA469" s="759" t="n"/>
      <c r="IB469" s="759" t="n"/>
      <c r="IC469" s="759" t="n"/>
      <c r="ID469" s="759" t="n"/>
      <c r="IE469" s="759" t="n"/>
      <c r="IF469" s="759" t="n"/>
      <c r="IG469" s="759" t="n"/>
      <c r="IH469" s="759" t="n"/>
      <c r="II469" s="759" t="n"/>
      <c r="IJ469" s="759" t="n"/>
      <c r="IK469" s="759" t="n"/>
      <c r="LB469" s="759" t="n"/>
      <c r="LC469" s="759" t="n"/>
      <c r="LD469" s="759" t="n"/>
      <c r="LE469" s="759" t="n"/>
      <c r="LF469" s="759" t="n"/>
      <c r="LG469" s="759" t="n"/>
      <c r="LH469" s="759" t="n"/>
      <c r="LI469" s="759" t="n"/>
      <c r="LJ469" s="759" t="n"/>
      <c r="LK469" s="759" t="n"/>
      <c r="LL469" s="759" t="n"/>
      <c r="LM469" s="759" t="n"/>
      <c r="LN469" s="759" t="n"/>
      <c r="LO469" s="759" t="n"/>
      <c r="LP469" s="759" t="n"/>
      <c r="OG469" s="759" t="n"/>
      <c r="OH469" s="759" t="n"/>
      <c r="OI469" s="759" t="n"/>
      <c r="OJ469" s="759" t="n"/>
      <c r="OK469" s="759" t="n"/>
      <c r="OL469" s="759" t="n"/>
      <c r="OM469" s="759" t="n"/>
      <c r="ON469" s="759" t="n"/>
      <c r="OO469" s="759" t="n"/>
      <c r="OP469" s="759" t="n"/>
      <c r="OQ469" s="759" t="n"/>
      <c r="OR469" s="759" t="n"/>
      <c r="OS469" s="759" t="n"/>
      <c r="OT469" s="759" t="n"/>
      <c r="OU469" s="759" t="n"/>
    </row>
    <row r="470">
      <c r="A470" s="0" t="n">
        <v>67</v>
      </c>
      <c r="B470" s="0" t="n">
        <v>775</v>
      </c>
      <c r="C470" s="0" t="inlineStr">
        <is>
          <t>가</t>
        </is>
      </c>
      <c r="D470" s="0" t="inlineStr">
        <is>
          <t>국민대</t>
        </is>
      </c>
      <c r="E470" s="232" t="inlineStr">
        <is>
          <t>정보보안암호수학과</t>
        </is>
      </c>
      <c r="F470" s="0" t="inlineStr">
        <is>
          <t>자연</t>
        </is>
      </c>
      <c r="G470" s="0" t="n">
        <v>2</v>
      </c>
      <c r="H470" s="0" t="n">
        <v>703.634</v>
      </c>
      <c r="I470" s="0" t="n">
        <v>701.713</v>
      </c>
      <c r="J470" s="0" t="n">
        <v>699.691</v>
      </c>
      <c r="K470" s="0" t="n">
        <v>695.848</v>
      </c>
      <c r="L470" s="0" t="n">
        <v>690.921</v>
      </c>
      <c r="M470" s="233" t="inlineStr">
        <is>
          <t>표점</t>
        </is>
      </c>
      <c r="N470" s="233" t="inlineStr">
        <is>
          <t>표점</t>
        </is>
      </c>
      <c r="O470" s="3" t="inlineStr">
        <is>
          <t>가403</t>
        </is>
      </c>
      <c r="BM470" s="759" t="n"/>
      <c r="BN470" s="759" t="n"/>
      <c r="BO470" s="759" t="n"/>
      <c r="BP470" s="759" t="n"/>
      <c r="BQ470" s="759" t="n"/>
      <c r="BR470" s="759" t="n"/>
      <c r="BS470" s="759" t="n"/>
      <c r="BT470" s="759" t="n"/>
      <c r="BU470" s="759" t="n"/>
      <c r="BV470" s="759" t="n"/>
      <c r="BW470" s="759" t="n"/>
      <c r="BX470" s="759" t="n"/>
      <c r="BY470" s="759" t="n"/>
      <c r="BZ470" s="759" t="n"/>
      <c r="CA470" s="759" t="n"/>
      <c r="ER470" s="759" t="n"/>
      <c r="ES470" s="759" t="n"/>
      <c r="ET470" s="759" t="n"/>
      <c r="EU470" s="759" t="n"/>
      <c r="EV470" s="759" t="n"/>
      <c r="EW470" s="759" t="n"/>
      <c r="EX470" s="759" t="n"/>
      <c r="EY470" s="759" t="n"/>
      <c r="EZ470" s="759" t="n"/>
      <c r="FA470" s="759" t="n"/>
      <c r="FB470" s="759" t="n"/>
      <c r="FC470" s="759" t="n"/>
      <c r="FD470" s="759" t="n"/>
      <c r="FE470" s="759" t="n"/>
      <c r="FF470" s="759" t="n"/>
      <c r="HW470" s="759" t="n"/>
      <c r="HX470" s="759" t="n"/>
      <c r="HY470" s="759" t="n"/>
      <c r="HZ470" s="759" t="n"/>
      <c r="IA470" s="759" t="n"/>
      <c r="IB470" s="759" t="n"/>
      <c r="IC470" s="759" t="n"/>
      <c r="ID470" s="759" t="n"/>
      <c r="IE470" s="759" t="n"/>
      <c r="IF470" s="759" t="n"/>
      <c r="IG470" s="759" t="n"/>
      <c r="IH470" s="759" t="n"/>
      <c r="II470" s="759" t="n"/>
      <c r="IJ470" s="759" t="n"/>
      <c r="IK470" s="759" t="n"/>
      <c r="LB470" s="759" t="n"/>
      <c r="LC470" s="759" t="n"/>
      <c r="LD470" s="759" t="n"/>
      <c r="LE470" s="759" t="n"/>
      <c r="LF470" s="759" t="n"/>
      <c r="LG470" s="759" t="n"/>
      <c r="LH470" s="759" t="n"/>
      <c r="LI470" s="759" t="n"/>
      <c r="LJ470" s="759" t="n"/>
      <c r="LK470" s="759" t="n"/>
      <c r="LL470" s="759" t="n"/>
      <c r="LM470" s="759" t="n"/>
      <c r="LN470" s="759" t="n"/>
      <c r="LO470" s="759" t="n"/>
      <c r="LP470" s="759" t="n"/>
      <c r="OG470" s="759" t="n"/>
      <c r="OH470" s="759" t="n"/>
      <c r="OI470" s="759" t="n"/>
      <c r="OJ470" s="759" t="n"/>
      <c r="OK470" s="759" t="n"/>
      <c r="OL470" s="759" t="n"/>
      <c r="OM470" s="759" t="n"/>
      <c r="ON470" s="759" t="n"/>
      <c r="OO470" s="759" t="n"/>
      <c r="OP470" s="759" t="n"/>
      <c r="OQ470" s="759" t="n"/>
      <c r="OR470" s="759" t="n"/>
      <c r="OS470" s="759" t="n"/>
      <c r="OT470" s="759" t="n"/>
      <c r="OU470" s="759" t="n"/>
    </row>
    <row r="471">
      <c r="A471" s="0" t="n">
        <v>67</v>
      </c>
      <c r="B471" s="0" t="n">
        <v>780</v>
      </c>
      <c r="C471" s="0" t="inlineStr">
        <is>
          <t>가</t>
        </is>
      </c>
      <c r="D471" s="0" t="inlineStr">
        <is>
          <t>국민대</t>
        </is>
      </c>
      <c r="E471" s="232" t="inlineStr">
        <is>
          <t>융합바이오공학과</t>
        </is>
      </c>
      <c r="F471" s="0" t="inlineStr">
        <is>
          <t>자연</t>
        </is>
      </c>
      <c r="G471" s="0" t="n">
        <v>2</v>
      </c>
      <c r="H471" s="0" t="n">
        <v>702.396</v>
      </c>
      <c r="I471" s="0" t="n">
        <v>699.591</v>
      </c>
      <c r="J471" s="0" t="n">
        <v>697.086</v>
      </c>
      <c r="K471" s="0" t="n">
        <v>693.954</v>
      </c>
      <c r="L471" s="0" t="n">
        <v>690.002</v>
      </c>
      <c r="M471" s="233" t="inlineStr">
        <is>
          <t>표점</t>
        </is>
      </c>
      <c r="N471" s="233" t="inlineStr">
        <is>
          <t>표점</t>
        </is>
      </c>
      <c r="O471" s="3" t="inlineStr">
        <is>
          <t>가404</t>
        </is>
      </c>
      <c r="BM471" s="759" t="n"/>
      <c r="BN471" s="759" t="n"/>
      <c r="BO471" s="759" t="n"/>
      <c r="BP471" s="759" t="n"/>
      <c r="BQ471" s="759" t="n"/>
      <c r="BR471" s="759" t="n"/>
      <c r="BS471" s="759" t="n"/>
      <c r="BT471" s="759" t="n"/>
      <c r="BU471" s="759" t="n"/>
      <c r="BV471" s="759" t="n"/>
      <c r="BW471" s="759" t="n"/>
      <c r="BX471" s="759" t="n"/>
      <c r="BY471" s="759" t="n"/>
      <c r="BZ471" s="759" t="n"/>
      <c r="CA471" s="759" t="n"/>
      <c r="ER471" s="759" t="n"/>
      <c r="ES471" s="759" t="n"/>
      <c r="ET471" s="759" t="n"/>
      <c r="EU471" s="759" t="n"/>
      <c r="EV471" s="759" t="n"/>
      <c r="EW471" s="759" t="n"/>
      <c r="EX471" s="759" t="n"/>
      <c r="EY471" s="759" t="n"/>
      <c r="EZ471" s="759" t="n"/>
      <c r="FA471" s="759" t="n"/>
      <c r="FB471" s="759" t="n"/>
      <c r="FC471" s="759" t="n"/>
      <c r="FD471" s="759" t="n"/>
      <c r="FE471" s="759" t="n"/>
      <c r="FF471" s="759" t="n"/>
      <c r="HW471" s="759" t="n"/>
      <c r="HX471" s="759" t="n"/>
      <c r="HY471" s="759" t="n"/>
      <c r="HZ471" s="759" t="n"/>
      <c r="IA471" s="759" t="n"/>
      <c r="IB471" s="759" t="n"/>
      <c r="IC471" s="759" t="n"/>
      <c r="ID471" s="759" t="n"/>
      <c r="IE471" s="759" t="n"/>
      <c r="IF471" s="759" t="n"/>
      <c r="IG471" s="759" t="n"/>
      <c r="IH471" s="759" t="n"/>
      <c r="II471" s="759" t="n"/>
      <c r="IJ471" s="759" t="n"/>
      <c r="IK471" s="759" t="n"/>
      <c r="LB471" s="759" t="n"/>
      <c r="LC471" s="759" t="n"/>
      <c r="LD471" s="759" t="n"/>
      <c r="LE471" s="759" t="n"/>
      <c r="LF471" s="759" t="n"/>
      <c r="LG471" s="759" t="n"/>
      <c r="LH471" s="759" t="n"/>
      <c r="LI471" s="759" t="n"/>
      <c r="LJ471" s="759" t="n"/>
      <c r="LK471" s="759" t="n"/>
      <c r="LL471" s="759" t="n"/>
      <c r="LM471" s="759" t="n"/>
      <c r="LN471" s="759" t="n"/>
      <c r="LO471" s="759" t="n"/>
      <c r="LP471" s="759" t="n"/>
      <c r="OG471" s="759" t="n"/>
      <c r="OH471" s="759" t="n"/>
      <c r="OI471" s="759" t="n"/>
      <c r="OJ471" s="759" t="n"/>
      <c r="OK471" s="759" t="n"/>
      <c r="OL471" s="759" t="n"/>
      <c r="OM471" s="759" t="n"/>
      <c r="ON471" s="759" t="n"/>
      <c r="OO471" s="759" t="n"/>
      <c r="OP471" s="759" t="n"/>
      <c r="OQ471" s="759" t="n"/>
      <c r="OR471" s="759" t="n"/>
      <c r="OS471" s="759" t="n"/>
      <c r="OT471" s="759" t="n"/>
      <c r="OU471" s="759" t="n"/>
    </row>
    <row r="472">
      <c r="A472" s="0" t="n">
        <v>67</v>
      </c>
      <c r="B472" s="0" t="n">
        <v>773</v>
      </c>
      <c r="C472" s="0" t="inlineStr">
        <is>
          <t>가</t>
        </is>
      </c>
      <c r="D472" s="0" t="inlineStr">
        <is>
          <t>국민대</t>
        </is>
      </c>
      <c r="E472" s="232" t="inlineStr">
        <is>
          <t>에너지·모빌리티재료전공</t>
        </is>
      </c>
      <c r="F472" s="0" t="inlineStr">
        <is>
          <t>자연</t>
        </is>
      </c>
      <c r="G472" s="0" t="n">
        <v>2</v>
      </c>
      <c r="H472" s="0" t="n">
        <v>701.867</v>
      </c>
      <c r="I472" s="0" t="n">
        <v>699.062</v>
      </c>
      <c r="J472" s="0" t="n">
        <v>696.732</v>
      </c>
      <c r="K472" s="0" t="n">
        <v>693.545</v>
      </c>
      <c r="L472" s="0" t="n">
        <v>688.417</v>
      </c>
      <c r="M472" s="233" t="inlineStr">
        <is>
          <t>표점</t>
        </is>
      </c>
      <c r="N472" s="233" t="inlineStr">
        <is>
          <t>표점</t>
        </is>
      </c>
      <c r="O472" s="3" t="inlineStr">
        <is>
          <t>가405</t>
        </is>
      </c>
      <c r="BM472" s="759" t="n"/>
      <c r="BN472" s="759" t="n"/>
      <c r="BO472" s="759" t="n"/>
      <c r="BP472" s="759" t="n"/>
      <c r="BQ472" s="759" t="n"/>
      <c r="BR472" s="759" t="n"/>
      <c r="BS472" s="759" t="n"/>
      <c r="BT472" s="759" t="n"/>
      <c r="BU472" s="759" t="n"/>
      <c r="BV472" s="759" t="n"/>
      <c r="BW472" s="759" t="n"/>
      <c r="BX472" s="759" t="n"/>
      <c r="BY472" s="759" t="n"/>
      <c r="BZ472" s="759" t="n"/>
      <c r="CA472" s="759" t="n"/>
      <c r="ER472" s="759" t="n"/>
      <c r="ES472" s="759" t="n"/>
      <c r="ET472" s="759" t="n"/>
      <c r="EU472" s="759" t="n"/>
      <c r="EV472" s="759" t="n"/>
      <c r="EW472" s="759" t="n"/>
      <c r="EX472" s="759" t="n"/>
      <c r="EY472" s="759" t="n"/>
      <c r="EZ472" s="759" t="n"/>
      <c r="FA472" s="759" t="n"/>
      <c r="FB472" s="759" t="n"/>
      <c r="FC472" s="759" t="n"/>
      <c r="FD472" s="759" t="n"/>
      <c r="FE472" s="759" t="n"/>
      <c r="FF472" s="759" t="n"/>
      <c r="HW472" s="759" t="n"/>
      <c r="HX472" s="759" t="n"/>
      <c r="HY472" s="759" t="n"/>
      <c r="HZ472" s="759" t="n"/>
      <c r="IA472" s="759" t="n"/>
      <c r="IB472" s="759" t="n"/>
      <c r="IC472" s="759" t="n"/>
      <c r="ID472" s="759" t="n"/>
      <c r="IE472" s="759" t="n"/>
      <c r="IF472" s="759" t="n"/>
      <c r="IG472" s="759" t="n"/>
      <c r="IH472" s="759" t="n"/>
      <c r="II472" s="759" t="n"/>
      <c r="IJ472" s="759" t="n"/>
      <c r="IK472" s="759" t="n"/>
      <c r="LB472" s="759" t="n"/>
      <c r="LC472" s="759" t="n"/>
      <c r="LD472" s="759" t="n"/>
      <c r="LE472" s="759" t="n"/>
      <c r="LF472" s="759" t="n"/>
      <c r="LG472" s="759" t="n"/>
      <c r="LH472" s="759" t="n"/>
      <c r="LI472" s="759" t="n"/>
      <c r="LJ472" s="759" t="n"/>
      <c r="LK472" s="759" t="n"/>
      <c r="LL472" s="759" t="n"/>
      <c r="LM472" s="759" t="n"/>
      <c r="LN472" s="759" t="n"/>
      <c r="LO472" s="759" t="n"/>
      <c r="LP472" s="759" t="n"/>
      <c r="OG472" s="759" t="n"/>
      <c r="OH472" s="759" t="n"/>
      <c r="OI472" s="759" t="n"/>
      <c r="OJ472" s="759" t="n"/>
      <c r="OK472" s="759" t="n"/>
      <c r="OL472" s="759" t="n"/>
      <c r="OM472" s="759" t="n"/>
      <c r="ON472" s="759" t="n"/>
      <c r="OO472" s="759" t="n"/>
      <c r="OP472" s="759" t="n"/>
      <c r="OQ472" s="759" t="n"/>
      <c r="OR472" s="759" t="n"/>
      <c r="OS472" s="759" t="n"/>
      <c r="OT472" s="759" t="n"/>
      <c r="OU472" s="759" t="n"/>
    </row>
    <row r="473">
      <c r="A473" s="0" t="n">
        <v>67</v>
      </c>
      <c r="B473" s="0" t="n">
        <v>778</v>
      </c>
      <c r="C473" s="0" t="inlineStr">
        <is>
          <t>가</t>
        </is>
      </c>
      <c r="D473" s="0" t="inlineStr">
        <is>
          <t>국민대</t>
        </is>
      </c>
      <c r="E473" s="232" t="inlineStr">
        <is>
          <t>인공지능학부</t>
        </is>
      </c>
      <c r="F473" s="0" t="inlineStr">
        <is>
          <t>자연</t>
        </is>
      </c>
      <c r="G473" s="0" t="n">
        <v>2</v>
      </c>
      <c r="H473" s="0" t="n">
        <v>701.3579999999999</v>
      </c>
      <c r="I473" s="0" t="n">
        <v>698.635</v>
      </c>
      <c r="J473" s="0" t="n">
        <v>696.103</v>
      </c>
      <c r="K473" s="0" t="n">
        <v>692.952</v>
      </c>
      <c r="L473" s="0" t="n">
        <v>689.409</v>
      </c>
      <c r="M473" s="233" t="inlineStr">
        <is>
          <t>표점</t>
        </is>
      </c>
      <c r="N473" s="233" t="inlineStr">
        <is>
          <t>표점</t>
        </is>
      </c>
      <c r="O473" s="3" t="inlineStr">
        <is>
          <t>가406</t>
        </is>
      </c>
      <c r="BM473" s="759" t="n"/>
      <c r="BN473" s="759" t="n"/>
      <c r="BO473" s="759" t="n"/>
      <c r="BP473" s="759" t="n"/>
      <c r="BQ473" s="759" t="n"/>
      <c r="BR473" s="759" t="n"/>
      <c r="BS473" s="759" t="n"/>
      <c r="BT473" s="759" t="n"/>
      <c r="BU473" s="759" t="n"/>
      <c r="BV473" s="759" t="n"/>
      <c r="BW473" s="759" t="n"/>
      <c r="BX473" s="759" t="n"/>
      <c r="BY473" s="759" t="n"/>
      <c r="BZ473" s="759" t="n"/>
      <c r="CA473" s="759" t="n"/>
      <c r="ER473" s="759" t="n"/>
      <c r="ES473" s="759" t="n"/>
      <c r="ET473" s="759" t="n"/>
      <c r="EU473" s="759" t="n"/>
      <c r="EV473" s="759" t="n"/>
      <c r="EW473" s="759" t="n"/>
      <c r="EX473" s="759" t="n"/>
      <c r="EY473" s="759" t="n"/>
      <c r="EZ473" s="759" t="n"/>
      <c r="FA473" s="759" t="n"/>
      <c r="FB473" s="759" t="n"/>
      <c r="FC473" s="759" t="n"/>
      <c r="FD473" s="759" t="n"/>
      <c r="FE473" s="759" t="n"/>
      <c r="FF473" s="759" t="n"/>
      <c r="HW473" s="759" t="n"/>
      <c r="HX473" s="759" t="n"/>
      <c r="HY473" s="759" t="n"/>
      <c r="HZ473" s="759" t="n"/>
      <c r="IA473" s="759" t="n"/>
      <c r="IB473" s="759" t="n"/>
      <c r="IC473" s="759" t="n"/>
      <c r="ID473" s="759" t="n"/>
      <c r="IE473" s="759" t="n"/>
      <c r="IF473" s="759" t="n"/>
      <c r="IG473" s="759" t="n"/>
      <c r="IH473" s="759" t="n"/>
      <c r="II473" s="759" t="n"/>
      <c r="IJ473" s="759" t="n"/>
      <c r="IK473" s="759" t="n"/>
      <c r="LB473" s="759" t="n"/>
      <c r="LC473" s="759" t="n"/>
      <c r="LD473" s="759" t="n"/>
      <c r="LE473" s="759" t="n"/>
      <c r="LF473" s="759" t="n"/>
      <c r="LG473" s="759" t="n"/>
      <c r="LH473" s="759" t="n"/>
      <c r="LI473" s="759" t="n"/>
      <c r="LJ473" s="759" t="n"/>
      <c r="LK473" s="759" t="n"/>
      <c r="LL473" s="759" t="n"/>
      <c r="LM473" s="759" t="n"/>
      <c r="LN473" s="759" t="n"/>
      <c r="LO473" s="759" t="n"/>
      <c r="LP473" s="759" t="n"/>
      <c r="OG473" s="759" t="n"/>
      <c r="OH473" s="759" t="n"/>
      <c r="OI473" s="759" t="n"/>
      <c r="OJ473" s="759" t="n"/>
      <c r="OK473" s="759" t="n"/>
      <c r="OL473" s="759" t="n"/>
      <c r="OM473" s="759" t="n"/>
      <c r="ON473" s="759" t="n"/>
      <c r="OO473" s="759" t="n"/>
      <c r="OP473" s="759" t="n"/>
      <c r="OQ473" s="759" t="n"/>
      <c r="OR473" s="759" t="n"/>
      <c r="OS473" s="759" t="n"/>
      <c r="OT473" s="759" t="n"/>
      <c r="OU473" s="759" t="n"/>
    </row>
    <row r="474">
      <c r="A474" s="0" t="n">
        <v>69</v>
      </c>
      <c r="B474" s="0" t="n">
        <v>790</v>
      </c>
      <c r="C474" s="0" t="inlineStr">
        <is>
          <t>가</t>
        </is>
      </c>
      <c r="D474" s="0" t="inlineStr">
        <is>
          <t>국민대</t>
        </is>
      </c>
      <c r="E474" s="232" t="inlineStr">
        <is>
          <t>자유전공(A)</t>
        </is>
      </c>
      <c r="F474" s="0" t="inlineStr">
        <is>
          <t>자연</t>
        </is>
      </c>
      <c r="G474" s="0" t="n">
        <v>2</v>
      </c>
      <c r="H474" s="0" t="n">
        <v>675.095</v>
      </c>
      <c r="I474" s="0" t="n">
        <v>672.455</v>
      </c>
      <c r="J474" s="0" t="n">
        <v>669.5599999999999</v>
      </c>
      <c r="K474" s="0" t="n">
        <v>666.134</v>
      </c>
      <c r="L474" s="0" t="n">
        <v>662.8099999999999</v>
      </c>
      <c r="M474" s="233" t="inlineStr">
        <is>
          <t>표점</t>
        </is>
      </c>
      <c r="N474" s="233" t="inlineStr">
        <is>
          <t>표점</t>
        </is>
      </c>
      <c r="O474" s="3" t="inlineStr">
        <is>
          <t>가407</t>
        </is>
      </c>
      <c r="BM474" s="759" t="n"/>
      <c r="BN474" s="759" t="n"/>
      <c r="BO474" s="759" t="n"/>
      <c r="BP474" s="759" t="n"/>
      <c r="BQ474" s="759" t="n"/>
      <c r="BR474" s="759" t="n"/>
      <c r="BS474" s="759" t="n"/>
      <c r="BT474" s="759" t="n"/>
      <c r="BU474" s="759" t="n"/>
      <c r="BV474" s="759" t="n"/>
      <c r="BW474" s="759" t="n"/>
      <c r="BX474" s="759" t="n"/>
      <c r="BY474" s="759" t="n"/>
      <c r="BZ474" s="759" t="n"/>
      <c r="CA474" s="759" t="n"/>
      <c r="ER474" s="759" t="n"/>
      <c r="ES474" s="759" t="n"/>
      <c r="ET474" s="759" t="n"/>
      <c r="EU474" s="759" t="n"/>
      <c r="EV474" s="759" t="n"/>
      <c r="EW474" s="759" t="n"/>
      <c r="EX474" s="759" t="n"/>
      <c r="EY474" s="759" t="n"/>
      <c r="EZ474" s="759" t="n"/>
      <c r="FA474" s="759" t="n"/>
      <c r="FB474" s="759" t="n"/>
      <c r="FC474" s="759" t="n"/>
      <c r="FD474" s="759" t="n"/>
      <c r="FE474" s="759" t="n"/>
      <c r="FF474" s="759" t="n"/>
      <c r="HW474" s="759" t="n"/>
      <c r="HX474" s="759" t="n"/>
      <c r="HY474" s="759" t="n"/>
      <c r="HZ474" s="759" t="n"/>
      <c r="IA474" s="759" t="n"/>
      <c r="IB474" s="759" t="n"/>
      <c r="IC474" s="759" t="n"/>
      <c r="ID474" s="759" t="n"/>
      <c r="IE474" s="759" t="n"/>
      <c r="IF474" s="759" t="n"/>
      <c r="IG474" s="759" t="n"/>
      <c r="IH474" s="759" t="n"/>
      <c r="II474" s="759" t="n"/>
      <c r="IJ474" s="759" t="n"/>
      <c r="IK474" s="759" t="n"/>
      <c r="LB474" s="759" t="n"/>
      <c r="LC474" s="759" t="n"/>
      <c r="LD474" s="759" t="n"/>
      <c r="LE474" s="759" t="n"/>
      <c r="LF474" s="759" t="n"/>
      <c r="LG474" s="759" t="n"/>
      <c r="LH474" s="759" t="n"/>
      <c r="LI474" s="759" t="n"/>
      <c r="LJ474" s="759" t="n"/>
      <c r="LK474" s="759" t="n"/>
      <c r="LL474" s="759" t="n"/>
      <c r="LM474" s="759" t="n"/>
      <c r="LN474" s="759" t="n"/>
      <c r="LO474" s="759" t="n"/>
      <c r="LP474" s="759" t="n"/>
      <c r="OG474" s="759" t="n"/>
      <c r="OH474" s="759" t="n"/>
      <c r="OI474" s="759" t="n"/>
      <c r="OJ474" s="759" t="n"/>
      <c r="OK474" s="759" t="n"/>
      <c r="OL474" s="759" t="n"/>
      <c r="OM474" s="759" t="n"/>
      <c r="ON474" s="759" t="n"/>
      <c r="OO474" s="759" t="n"/>
      <c r="OP474" s="759" t="n"/>
      <c r="OQ474" s="759" t="n"/>
      <c r="OR474" s="759" t="n"/>
      <c r="OS474" s="759" t="n"/>
      <c r="OT474" s="759" t="n"/>
      <c r="OU474" s="759" t="n"/>
    </row>
    <row r="475">
      <c r="A475" s="0" t="n">
        <v>67</v>
      </c>
      <c r="B475" s="0" t="n">
        <v>787</v>
      </c>
      <c r="C475" s="0" t="inlineStr">
        <is>
          <t>가</t>
        </is>
      </c>
      <c r="D475" s="0" t="inlineStr">
        <is>
          <t>국민대</t>
        </is>
      </c>
      <c r="E475" s="232" t="inlineStr">
        <is>
          <t>나노소재전공</t>
        </is>
      </c>
      <c r="F475" s="0" t="inlineStr">
        <is>
          <t>자연</t>
        </is>
      </c>
      <c r="G475" s="0" t="n">
        <v>2</v>
      </c>
      <c r="H475" s="0" t="n">
        <v>698.535</v>
      </c>
      <c r="I475" s="0" t="n">
        <v>695.439</v>
      </c>
      <c r="J475" s="0" t="n">
        <v>692.625</v>
      </c>
      <c r="K475" s="0" t="n">
        <v>690.804</v>
      </c>
      <c r="L475" s="0" t="n">
        <v>682.77</v>
      </c>
      <c r="M475" s="233" t="inlineStr">
        <is>
          <t>표점</t>
        </is>
      </c>
      <c r="N475" s="233" t="inlineStr">
        <is>
          <t>표점</t>
        </is>
      </c>
      <c r="O475" s="3" t="inlineStr">
        <is>
          <t>가408</t>
        </is>
      </c>
      <c r="BM475" s="759" t="n"/>
      <c r="BN475" s="759" t="n"/>
      <c r="BO475" s="759" t="n"/>
      <c r="BP475" s="759" t="n"/>
      <c r="BQ475" s="759" t="n"/>
      <c r="BR475" s="759" t="n"/>
      <c r="BS475" s="759" t="n"/>
      <c r="BT475" s="759" t="n"/>
      <c r="BU475" s="759" t="n"/>
      <c r="BV475" s="759" t="n"/>
      <c r="BW475" s="759" t="n"/>
      <c r="BX475" s="759" t="n"/>
      <c r="BY475" s="759" t="n"/>
      <c r="BZ475" s="759" t="n"/>
      <c r="CA475" s="759" t="n"/>
      <c r="ER475" s="759" t="n"/>
      <c r="ES475" s="759" t="n"/>
      <c r="ET475" s="759" t="n"/>
      <c r="EU475" s="759" t="n"/>
      <c r="EV475" s="759" t="n"/>
      <c r="EW475" s="759" t="n"/>
      <c r="EX475" s="759" t="n"/>
      <c r="EY475" s="759" t="n"/>
      <c r="EZ475" s="759" t="n"/>
      <c r="FA475" s="759" t="n"/>
      <c r="FB475" s="759" t="n"/>
      <c r="FC475" s="759" t="n"/>
      <c r="FD475" s="759" t="n"/>
      <c r="FE475" s="759" t="n"/>
      <c r="FF475" s="759" t="n"/>
      <c r="HW475" s="759" t="n"/>
      <c r="HX475" s="759" t="n"/>
      <c r="HY475" s="759" t="n"/>
      <c r="HZ475" s="759" t="n"/>
      <c r="IA475" s="759" t="n"/>
      <c r="IB475" s="759" t="n"/>
      <c r="IC475" s="759" t="n"/>
      <c r="ID475" s="759" t="n"/>
      <c r="IE475" s="759" t="n"/>
      <c r="IF475" s="759" t="n"/>
      <c r="IG475" s="759" t="n"/>
      <c r="IH475" s="759" t="n"/>
      <c r="II475" s="759" t="n"/>
      <c r="IJ475" s="759" t="n"/>
      <c r="IK475" s="759" t="n"/>
      <c r="LB475" s="759" t="n"/>
      <c r="LC475" s="759" t="n"/>
      <c r="LD475" s="759" t="n"/>
      <c r="LE475" s="759" t="n"/>
      <c r="LF475" s="759" t="n"/>
      <c r="LG475" s="759" t="n"/>
      <c r="LH475" s="759" t="n"/>
      <c r="LI475" s="759" t="n"/>
      <c r="LJ475" s="759" t="n"/>
      <c r="LK475" s="759" t="n"/>
      <c r="LL475" s="759" t="n"/>
      <c r="LM475" s="759" t="n"/>
      <c r="LN475" s="759" t="n"/>
      <c r="LO475" s="759" t="n"/>
      <c r="LP475" s="759" t="n"/>
      <c r="OG475" s="759" t="n"/>
      <c r="OH475" s="759" t="n"/>
      <c r="OI475" s="759" t="n"/>
      <c r="OJ475" s="759" t="n"/>
      <c r="OK475" s="759" t="n"/>
      <c r="OL475" s="759" t="n"/>
      <c r="OM475" s="759" t="n"/>
      <c r="ON475" s="759" t="n"/>
      <c r="OO475" s="759" t="n"/>
      <c r="OP475" s="759" t="n"/>
      <c r="OQ475" s="759" t="n"/>
      <c r="OR475" s="759" t="n"/>
      <c r="OS475" s="759" t="n"/>
      <c r="OT475" s="759" t="n"/>
      <c r="OU475" s="759" t="n"/>
    </row>
    <row r="476">
      <c r="A476" s="0" t="n">
        <v>67</v>
      </c>
      <c r="B476" s="0" t="n">
        <v>777</v>
      </c>
      <c r="C476" s="0" t="inlineStr">
        <is>
          <t>가</t>
        </is>
      </c>
      <c r="D476" s="0" t="inlineStr">
        <is>
          <t>국민대</t>
        </is>
      </c>
      <c r="E476" s="232" t="inlineStr">
        <is>
          <t>건설시스템공학부</t>
        </is>
      </c>
      <c r="F476" s="0" t="inlineStr">
        <is>
          <t>자연</t>
        </is>
      </c>
      <c r="G476" s="0" t="n">
        <v>2</v>
      </c>
      <c r="H476" s="0" t="e">
        <v>#N/A</v>
      </c>
      <c r="I476" s="0" t="e">
        <v>#N/A</v>
      </c>
      <c r="J476" s="0" t="e">
        <v>#N/A</v>
      </c>
      <c r="K476" s="0" t="e">
        <v>#N/A</v>
      </c>
      <c r="L476" s="0" t="e">
        <v>#N/A</v>
      </c>
      <c r="M476" s="233" t="inlineStr">
        <is>
          <t>표점</t>
        </is>
      </c>
      <c r="N476" s="233" t="inlineStr">
        <is>
          <t>표점</t>
        </is>
      </c>
      <c r="O476" s="3" t="inlineStr">
        <is>
          <t>1</t>
        </is>
      </c>
      <c r="BM476" s="759" t="n"/>
      <c r="BN476" s="759" t="n"/>
      <c r="BO476" s="759" t="n"/>
      <c r="BP476" s="759" t="n"/>
      <c r="BQ476" s="759" t="n"/>
      <c r="BR476" s="759" t="n"/>
      <c r="BS476" s="759" t="n"/>
      <c r="BT476" s="759" t="n"/>
      <c r="BU476" s="759" t="n"/>
      <c r="BV476" s="759" t="n"/>
      <c r="BW476" s="759" t="n"/>
      <c r="BX476" s="759" t="n"/>
      <c r="BY476" s="759" t="n"/>
      <c r="BZ476" s="759" t="n"/>
      <c r="CA476" s="759" t="n"/>
      <c r="ER476" s="759" t="n"/>
      <c r="ES476" s="759" t="n"/>
      <c r="ET476" s="759" t="n"/>
      <c r="EU476" s="759" t="n"/>
      <c r="EV476" s="759" t="n"/>
      <c r="EW476" s="759" t="n"/>
      <c r="EX476" s="759" t="n"/>
      <c r="EY476" s="759" t="n"/>
      <c r="EZ476" s="759" t="n"/>
      <c r="FA476" s="759" t="n"/>
      <c r="FB476" s="759" t="n"/>
      <c r="FC476" s="759" t="n"/>
      <c r="FD476" s="759" t="n"/>
      <c r="FE476" s="759" t="n"/>
      <c r="FF476" s="759" t="n"/>
      <c r="HW476" s="759" t="n"/>
      <c r="HX476" s="759" t="n"/>
      <c r="HY476" s="759" t="n"/>
      <c r="HZ476" s="759" t="n"/>
      <c r="IA476" s="759" t="n"/>
      <c r="IB476" s="759" t="n"/>
      <c r="IC476" s="759" t="n"/>
      <c r="ID476" s="759" t="n"/>
      <c r="IE476" s="759" t="n"/>
      <c r="IF476" s="759" t="n"/>
      <c r="IG476" s="759" t="n"/>
      <c r="IH476" s="759" t="n"/>
      <c r="II476" s="759" t="n"/>
      <c r="IJ476" s="759" t="n"/>
      <c r="IK476" s="759" t="n"/>
      <c r="LB476" s="759" t="n"/>
      <c r="LC476" s="759" t="n"/>
      <c r="LD476" s="759" t="n"/>
      <c r="LE476" s="759" t="n"/>
      <c r="LF476" s="759" t="n"/>
      <c r="LG476" s="759" t="n"/>
      <c r="LH476" s="759" t="n"/>
      <c r="LI476" s="759" t="n"/>
      <c r="LJ476" s="759" t="n"/>
      <c r="LK476" s="759" t="n"/>
      <c r="LL476" s="759" t="n"/>
      <c r="LM476" s="759" t="n"/>
      <c r="LN476" s="759" t="n"/>
      <c r="LO476" s="759" t="n"/>
      <c r="LP476" s="759" t="n"/>
      <c r="OG476" s="759" t="n"/>
      <c r="OH476" s="759" t="n"/>
      <c r="OI476" s="759" t="n"/>
      <c r="OJ476" s="759" t="n"/>
      <c r="OK476" s="759" t="n"/>
      <c r="OL476" s="759" t="n"/>
      <c r="OM476" s="759" t="n"/>
      <c r="ON476" s="759" t="n"/>
      <c r="OO476" s="759" t="n"/>
      <c r="OP476" s="759" t="n"/>
      <c r="OQ476" s="759" t="n"/>
      <c r="OR476" s="759" t="n"/>
      <c r="OS476" s="759" t="n"/>
      <c r="OT476" s="759" t="n"/>
      <c r="OU476" s="759" t="n"/>
    </row>
    <row r="477">
      <c r="A477" s="0" t="n">
        <v>67</v>
      </c>
      <c r="B477" s="0" t="n">
        <v>781</v>
      </c>
      <c r="C477" s="0" t="inlineStr">
        <is>
          <t>가</t>
        </is>
      </c>
      <c r="D477" s="0" t="inlineStr">
        <is>
          <t>국민대</t>
        </is>
      </c>
      <c r="E477" s="232" t="inlineStr">
        <is>
          <t>경영정보학부(자연)</t>
        </is>
      </c>
      <c r="F477" s="0" t="inlineStr">
        <is>
          <t>자연</t>
        </is>
      </c>
      <c r="G477" s="0" t="n">
        <v>2</v>
      </c>
      <c r="H477" s="0" t="e">
        <v>#N/A</v>
      </c>
      <c r="I477" s="0" t="e">
        <v>#N/A</v>
      </c>
      <c r="J477" s="0" t="e">
        <v>#N/A</v>
      </c>
      <c r="K477" s="0" t="e">
        <v>#N/A</v>
      </c>
      <c r="L477" s="0" t="e">
        <v>#N/A</v>
      </c>
      <c r="M477" s="233" t="inlineStr">
        <is>
          <t>표점</t>
        </is>
      </c>
      <c r="N477" s="233" t="inlineStr">
        <is>
          <t>표점</t>
        </is>
      </c>
      <c r="O477" s="3" t="inlineStr">
        <is>
          <t>1</t>
        </is>
      </c>
      <c r="BM477" s="759" t="n"/>
      <c r="BN477" s="759" t="n"/>
      <c r="BO477" s="759" t="n"/>
      <c r="BP477" s="759" t="n"/>
      <c r="BQ477" s="759" t="n"/>
      <c r="BR477" s="759" t="n"/>
      <c r="BS477" s="759" t="n"/>
      <c r="BT477" s="759" t="n"/>
      <c r="BU477" s="759" t="n"/>
      <c r="BV477" s="759" t="n"/>
      <c r="BW477" s="759" t="n"/>
      <c r="BX477" s="759" t="n"/>
      <c r="BY477" s="759" t="n"/>
      <c r="BZ477" s="759" t="n"/>
      <c r="CA477" s="759" t="n"/>
      <c r="ER477" s="759" t="n"/>
      <c r="ES477" s="759" t="n"/>
      <c r="ET477" s="759" t="n"/>
      <c r="EU477" s="759" t="n"/>
      <c r="EV477" s="759" t="n"/>
      <c r="EW477" s="759" t="n"/>
      <c r="EX477" s="759" t="n"/>
      <c r="EY477" s="759" t="n"/>
      <c r="EZ477" s="759" t="n"/>
      <c r="FA477" s="759" t="n"/>
      <c r="FB477" s="759" t="n"/>
      <c r="FC477" s="759" t="n"/>
      <c r="FD477" s="759" t="n"/>
      <c r="FE477" s="759" t="n"/>
      <c r="FF477" s="759" t="n"/>
      <c r="HW477" s="759" t="n"/>
      <c r="HX477" s="759" t="n"/>
      <c r="HY477" s="759" t="n"/>
      <c r="HZ477" s="759" t="n"/>
      <c r="IA477" s="759" t="n"/>
      <c r="IB477" s="759" t="n"/>
      <c r="IC477" s="759" t="n"/>
      <c r="ID477" s="759" t="n"/>
      <c r="IE477" s="759" t="n"/>
      <c r="IF477" s="759" t="n"/>
      <c r="IG477" s="759" t="n"/>
      <c r="IH477" s="759" t="n"/>
      <c r="II477" s="759" t="n"/>
      <c r="IJ477" s="759" t="n"/>
      <c r="IK477" s="759" t="n"/>
      <c r="LB477" s="759" t="n"/>
      <c r="LC477" s="759" t="n"/>
      <c r="LD477" s="759" t="n"/>
      <c r="LE477" s="759" t="n"/>
      <c r="LF477" s="759" t="n"/>
      <c r="LG477" s="759" t="n"/>
      <c r="LH477" s="759" t="n"/>
      <c r="LI477" s="759" t="n"/>
      <c r="LJ477" s="759" t="n"/>
      <c r="LK477" s="759" t="n"/>
      <c r="LL477" s="759" t="n"/>
      <c r="LM477" s="759" t="n"/>
      <c r="LN477" s="759" t="n"/>
      <c r="LO477" s="759" t="n"/>
      <c r="LP477" s="759" t="n"/>
      <c r="OG477" s="759" t="n"/>
      <c r="OH477" s="759" t="n"/>
      <c r="OI477" s="759" t="n"/>
      <c r="OJ477" s="759" t="n"/>
      <c r="OK477" s="759" t="n"/>
      <c r="OL477" s="759" t="n"/>
      <c r="OM477" s="759" t="n"/>
      <c r="ON477" s="759" t="n"/>
      <c r="OO477" s="759" t="n"/>
      <c r="OP477" s="759" t="n"/>
      <c r="OQ477" s="759" t="n"/>
      <c r="OR477" s="759" t="n"/>
      <c r="OS477" s="759" t="n"/>
      <c r="OT477" s="759" t="n"/>
      <c r="OU477" s="759" t="n"/>
    </row>
    <row r="478">
      <c r="A478" s="0" t="n">
        <v>67</v>
      </c>
      <c r="B478" s="0" t="n">
        <v>785</v>
      </c>
      <c r="C478" s="0" t="inlineStr">
        <is>
          <t>가</t>
        </is>
      </c>
      <c r="D478" s="0" t="inlineStr">
        <is>
          <t>국민대</t>
        </is>
      </c>
      <c r="E478" s="232" t="inlineStr">
        <is>
          <t>식품영양학과</t>
        </is>
      </c>
      <c r="F478" s="0" t="inlineStr">
        <is>
          <t>자연</t>
        </is>
      </c>
      <c r="G478" s="0" t="n">
        <v>2</v>
      </c>
      <c r="H478" s="0" t="e">
        <v>#N/A</v>
      </c>
      <c r="I478" s="0" t="e">
        <v>#N/A</v>
      </c>
      <c r="J478" s="0" t="e">
        <v>#N/A</v>
      </c>
      <c r="K478" s="0" t="e">
        <v>#N/A</v>
      </c>
      <c r="L478" s="0" t="e">
        <v>#N/A</v>
      </c>
      <c r="M478" s="233" t="inlineStr">
        <is>
          <t>표점</t>
        </is>
      </c>
      <c r="N478" s="233" t="inlineStr">
        <is>
          <t>표점</t>
        </is>
      </c>
      <c r="O478" s="3" t="inlineStr">
        <is>
          <t>1</t>
        </is>
      </c>
      <c r="BM478" s="759" t="n"/>
      <c r="BN478" s="759" t="n"/>
      <c r="BO478" s="759" t="n"/>
      <c r="BP478" s="759" t="n"/>
      <c r="BQ478" s="759" t="n"/>
      <c r="BR478" s="759" t="n"/>
      <c r="BS478" s="759" t="n"/>
      <c r="BT478" s="759" t="n"/>
      <c r="BU478" s="759" t="n"/>
      <c r="BV478" s="759" t="n"/>
      <c r="BW478" s="759" t="n"/>
      <c r="BX478" s="759" t="n"/>
      <c r="BY478" s="759" t="n"/>
      <c r="BZ478" s="759" t="n"/>
      <c r="CA478" s="759" t="n"/>
      <c r="ER478" s="759" t="n"/>
      <c r="ES478" s="759" t="n"/>
      <c r="ET478" s="759" t="n"/>
      <c r="EU478" s="759" t="n"/>
      <c r="EV478" s="759" t="n"/>
      <c r="EW478" s="759" t="n"/>
      <c r="EX478" s="759" t="n"/>
      <c r="EY478" s="759" t="n"/>
      <c r="EZ478" s="759" t="n"/>
      <c r="FA478" s="759" t="n"/>
      <c r="FB478" s="759" t="n"/>
      <c r="FC478" s="759" t="n"/>
      <c r="FD478" s="759" t="n"/>
      <c r="FE478" s="759" t="n"/>
      <c r="FF478" s="759" t="n"/>
      <c r="HW478" s="759" t="n"/>
      <c r="HX478" s="759" t="n"/>
      <c r="HY478" s="759" t="n"/>
      <c r="HZ478" s="759" t="n"/>
      <c r="IA478" s="759" t="n"/>
      <c r="IB478" s="759" t="n"/>
      <c r="IC478" s="759" t="n"/>
      <c r="ID478" s="759" t="n"/>
      <c r="IE478" s="759" t="n"/>
      <c r="IF478" s="759" t="n"/>
      <c r="IG478" s="759" t="n"/>
      <c r="IH478" s="759" t="n"/>
      <c r="II478" s="759" t="n"/>
      <c r="IJ478" s="759" t="n"/>
      <c r="IK478" s="759" t="n"/>
      <c r="LB478" s="759" t="n"/>
      <c r="LC478" s="759" t="n"/>
      <c r="LD478" s="759" t="n"/>
      <c r="LE478" s="759" t="n"/>
      <c r="LF478" s="759" t="n"/>
      <c r="LG478" s="759" t="n"/>
      <c r="LH478" s="759" t="n"/>
      <c r="LI478" s="759" t="n"/>
      <c r="LJ478" s="759" t="n"/>
      <c r="LK478" s="759" t="n"/>
      <c r="LL478" s="759" t="n"/>
      <c r="LM478" s="759" t="n"/>
      <c r="LN478" s="759" t="n"/>
      <c r="LO478" s="759" t="n"/>
      <c r="LP478" s="759" t="n"/>
      <c r="OG478" s="759" t="n"/>
      <c r="OH478" s="759" t="n"/>
      <c r="OI478" s="759" t="n"/>
      <c r="OJ478" s="759" t="n"/>
      <c r="OK478" s="759" t="n"/>
      <c r="OL478" s="759" t="n"/>
      <c r="OM478" s="759" t="n"/>
      <c r="ON478" s="759" t="n"/>
      <c r="OO478" s="759" t="n"/>
      <c r="OP478" s="759" t="n"/>
      <c r="OQ478" s="759" t="n"/>
      <c r="OR478" s="759" t="n"/>
      <c r="OS478" s="759" t="n"/>
      <c r="OT478" s="759" t="n"/>
      <c r="OU478" s="759" t="n"/>
    </row>
    <row r="479">
      <c r="A479" s="0" t="n">
        <v>68</v>
      </c>
      <c r="B479" s="0" t="n">
        <v>802</v>
      </c>
      <c r="C479" s="0" t="inlineStr">
        <is>
          <t>가</t>
        </is>
      </c>
      <c r="D479" s="0" t="inlineStr">
        <is>
          <t>국민대</t>
        </is>
      </c>
      <c r="E479" s="232" t="inlineStr">
        <is>
          <t>경영학부</t>
        </is>
      </c>
      <c r="F479" s="0" t="inlineStr">
        <is>
          <t>통합</t>
        </is>
      </c>
      <c r="G479" s="0" t="n">
        <v>2</v>
      </c>
      <c r="H479" s="0" t="n">
        <v>696.2</v>
      </c>
      <c r="I479" s="0" t="n">
        <v>693.606</v>
      </c>
      <c r="J479" s="0" t="n">
        <v>691.046</v>
      </c>
      <c r="K479" s="0" t="n">
        <v>687.7859999999999</v>
      </c>
      <c r="L479" s="0" t="n">
        <v>682.766</v>
      </c>
      <c r="M479" s="233" t="inlineStr">
        <is>
          <t>표점</t>
        </is>
      </c>
      <c r="N479" s="233" t="inlineStr">
        <is>
          <t>표점</t>
        </is>
      </c>
      <c r="O479" s="3" t="inlineStr">
        <is>
          <t>가409</t>
        </is>
      </c>
      <c r="BM479" s="759" t="n"/>
      <c r="BN479" s="759" t="n"/>
      <c r="BO479" s="759" t="n"/>
      <c r="BP479" s="759" t="n"/>
      <c r="BQ479" s="759" t="n"/>
      <c r="BR479" s="759" t="n"/>
      <c r="BS479" s="759" t="n"/>
      <c r="BT479" s="759" t="n"/>
      <c r="BU479" s="759" t="n"/>
      <c r="BV479" s="759" t="n"/>
      <c r="BW479" s="759" t="n"/>
      <c r="BX479" s="759" t="n"/>
      <c r="BY479" s="759" t="n"/>
      <c r="BZ479" s="759" t="n"/>
      <c r="CA479" s="759" t="n"/>
      <c r="ER479" s="759" t="n"/>
      <c r="ES479" s="759" t="n"/>
      <c r="ET479" s="759" t="n"/>
      <c r="EU479" s="759" t="n"/>
      <c r="EV479" s="759" t="n"/>
      <c r="EW479" s="759" t="n"/>
      <c r="EX479" s="759" t="n"/>
      <c r="EY479" s="759" t="n"/>
      <c r="EZ479" s="759" t="n"/>
      <c r="FA479" s="759" t="n"/>
      <c r="FB479" s="759" t="n"/>
      <c r="FC479" s="759" t="n"/>
      <c r="FD479" s="759" t="n"/>
      <c r="FE479" s="759" t="n"/>
      <c r="FF479" s="759" t="n"/>
      <c r="HW479" s="759" t="n"/>
      <c r="HX479" s="759" t="n"/>
      <c r="HY479" s="759" t="n"/>
      <c r="HZ479" s="759" t="n"/>
      <c r="IA479" s="759" t="n"/>
      <c r="IB479" s="759" t="n"/>
      <c r="IC479" s="759" t="n"/>
      <c r="ID479" s="759" t="n"/>
      <c r="IE479" s="759" t="n"/>
      <c r="IF479" s="759" t="n"/>
      <c r="IG479" s="759" t="n"/>
      <c r="IH479" s="759" t="n"/>
      <c r="II479" s="759" t="n"/>
      <c r="IJ479" s="759" t="n"/>
      <c r="IK479" s="759" t="n"/>
      <c r="LB479" s="759" t="n"/>
      <c r="LC479" s="759" t="n"/>
      <c r="LD479" s="759" t="n"/>
      <c r="LE479" s="759" t="n"/>
      <c r="LF479" s="759" t="n"/>
      <c r="LG479" s="759" t="n"/>
      <c r="LH479" s="759" t="n"/>
      <c r="LI479" s="759" t="n"/>
      <c r="LJ479" s="759" t="n"/>
      <c r="LK479" s="759" t="n"/>
      <c r="LL479" s="759" t="n"/>
      <c r="LM479" s="759" t="n"/>
      <c r="LN479" s="759" t="n"/>
      <c r="LO479" s="759" t="n"/>
      <c r="LP479" s="759" t="n"/>
      <c r="OG479" s="759" t="n"/>
      <c r="OH479" s="759" t="n"/>
      <c r="OI479" s="759" t="n"/>
      <c r="OJ479" s="759" t="n"/>
      <c r="OK479" s="759" t="n"/>
      <c r="OL479" s="759" t="n"/>
      <c r="OM479" s="759" t="n"/>
      <c r="ON479" s="759" t="n"/>
      <c r="OO479" s="759" t="n"/>
      <c r="OP479" s="759" t="n"/>
      <c r="OQ479" s="759" t="n"/>
      <c r="OR479" s="759" t="n"/>
      <c r="OS479" s="759" t="n"/>
      <c r="OT479" s="759" t="n"/>
      <c r="OU479" s="759" t="n"/>
    </row>
    <row r="480">
      <c r="A480" s="0" t="n">
        <v>70</v>
      </c>
      <c r="B480" s="0" t="n">
        <v>791</v>
      </c>
      <c r="C480" s="0" t="inlineStr">
        <is>
          <t>가</t>
        </is>
      </c>
      <c r="D480" s="0" t="inlineStr">
        <is>
          <t>국민대</t>
        </is>
      </c>
      <c r="E480" s="232" t="inlineStr">
        <is>
          <t>자유전공(B)</t>
        </is>
      </c>
      <c r="F480" s="0" t="inlineStr">
        <is>
          <t>통합</t>
        </is>
      </c>
      <c r="G480" s="0" t="n">
        <v>2</v>
      </c>
      <c r="H480" s="0" t="n">
        <v>661.84</v>
      </c>
      <c r="I480" s="0" t="n">
        <v>659.309</v>
      </c>
      <c r="J480" s="0" t="n">
        <v>656.28</v>
      </c>
      <c r="K480" s="0" t="n">
        <v>653.449</v>
      </c>
      <c r="L480" s="0" t="n">
        <v>650.269</v>
      </c>
      <c r="M480" s="233" t="inlineStr">
        <is>
          <t>표점</t>
        </is>
      </c>
      <c r="N480" s="233" t="inlineStr">
        <is>
          <t>표점</t>
        </is>
      </c>
      <c r="O480" s="3" t="inlineStr">
        <is>
          <t>가410</t>
        </is>
      </c>
      <c r="BM480" s="759" t="n"/>
      <c r="BN480" s="759" t="n"/>
      <c r="BO480" s="759" t="n"/>
      <c r="BP480" s="759" t="n"/>
      <c r="BQ480" s="759" t="n"/>
      <c r="BR480" s="759" t="n"/>
      <c r="BS480" s="759" t="n"/>
      <c r="BT480" s="759" t="n"/>
      <c r="BU480" s="759" t="n"/>
      <c r="BV480" s="759" t="n"/>
      <c r="BW480" s="759" t="n"/>
      <c r="BX480" s="759" t="n"/>
      <c r="BY480" s="759" t="n"/>
      <c r="BZ480" s="759" t="n"/>
      <c r="CA480" s="759" t="n"/>
      <c r="ER480" s="759" t="n"/>
      <c r="ES480" s="759" t="n"/>
      <c r="ET480" s="759" t="n"/>
      <c r="EU480" s="759" t="n"/>
      <c r="EV480" s="759" t="n"/>
      <c r="EW480" s="759" t="n"/>
      <c r="EX480" s="759" t="n"/>
      <c r="EY480" s="759" t="n"/>
      <c r="EZ480" s="759" t="n"/>
      <c r="FA480" s="759" t="n"/>
      <c r="FB480" s="759" t="n"/>
      <c r="FC480" s="759" t="n"/>
      <c r="FD480" s="759" t="n"/>
      <c r="FE480" s="759" t="n"/>
      <c r="FF480" s="759" t="n"/>
      <c r="HW480" s="759" t="n"/>
      <c r="HX480" s="759" t="n"/>
      <c r="HY480" s="759" t="n"/>
      <c r="HZ480" s="759" t="n"/>
      <c r="IA480" s="759" t="n"/>
      <c r="IB480" s="759" t="n"/>
      <c r="IC480" s="759" t="n"/>
      <c r="ID480" s="759" t="n"/>
      <c r="IE480" s="759" t="n"/>
      <c r="IF480" s="759" t="n"/>
      <c r="IG480" s="759" t="n"/>
      <c r="IH480" s="759" t="n"/>
      <c r="II480" s="759" t="n"/>
      <c r="IJ480" s="759" t="n"/>
      <c r="IK480" s="759" t="n"/>
      <c r="LB480" s="759" t="n"/>
      <c r="LC480" s="759" t="n"/>
      <c r="LD480" s="759" t="n"/>
      <c r="LE480" s="759" t="n"/>
      <c r="LF480" s="759" t="n"/>
      <c r="LG480" s="759" t="n"/>
      <c r="LH480" s="759" t="n"/>
      <c r="LI480" s="759" t="n"/>
      <c r="LJ480" s="759" t="n"/>
      <c r="LK480" s="759" t="n"/>
      <c r="LL480" s="759" t="n"/>
      <c r="LM480" s="759" t="n"/>
      <c r="LN480" s="759" t="n"/>
      <c r="LO480" s="759" t="n"/>
      <c r="LP480" s="759" t="n"/>
      <c r="OG480" s="759" t="n"/>
      <c r="OH480" s="759" t="n"/>
      <c r="OI480" s="759" t="n"/>
      <c r="OJ480" s="759" t="n"/>
      <c r="OK480" s="759" t="n"/>
      <c r="OL480" s="759" t="n"/>
      <c r="OM480" s="759" t="n"/>
      <c r="ON480" s="759" t="n"/>
      <c r="OO480" s="759" t="n"/>
      <c r="OP480" s="759" t="n"/>
      <c r="OQ480" s="759" t="n"/>
      <c r="OR480" s="759" t="n"/>
      <c r="OS480" s="759" t="n"/>
      <c r="OT480" s="759" t="n"/>
      <c r="OU480" s="759" t="n"/>
    </row>
    <row r="481">
      <c r="A481" s="0" t="n">
        <v>68</v>
      </c>
      <c r="B481" s="0" t="n">
        <v>797</v>
      </c>
      <c r="C481" s="0" t="inlineStr">
        <is>
          <t>가</t>
        </is>
      </c>
      <c r="D481" s="0" t="inlineStr">
        <is>
          <t>국민대</t>
        </is>
      </c>
      <c r="E481" s="232" t="inlineStr">
        <is>
          <t>비즈니스IT전공</t>
        </is>
      </c>
      <c r="F481" s="0" t="inlineStr">
        <is>
          <t>통합</t>
        </is>
      </c>
      <c r="G481" s="0" t="n">
        <v>2</v>
      </c>
      <c r="H481" s="0" t="n">
        <v>694.944</v>
      </c>
      <c r="I481" s="0" t="n">
        <v>692.37</v>
      </c>
      <c r="J481" s="0" t="n">
        <v>689.91</v>
      </c>
      <c r="K481" s="0" t="n">
        <v>687.3</v>
      </c>
      <c r="L481" s="0" t="n">
        <v>682.4299999999999</v>
      </c>
      <c r="M481" s="233" t="inlineStr">
        <is>
          <t>표점</t>
        </is>
      </c>
      <c r="N481" s="233" t="inlineStr">
        <is>
          <t>표점</t>
        </is>
      </c>
      <c r="O481" s="3" t="inlineStr">
        <is>
          <t>가411</t>
        </is>
      </c>
      <c r="BM481" s="759" t="n"/>
      <c r="BN481" s="759" t="n"/>
      <c r="BO481" s="759" t="n"/>
      <c r="BP481" s="759" t="n"/>
      <c r="BQ481" s="759" t="n"/>
      <c r="BR481" s="759" t="n"/>
      <c r="BS481" s="759" t="n"/>
      <c r="BT481" s="759" t="n"/>
      <c r="BU481" s="759" t="n"/>
      <c r="BV481" s="759" t="n"/>
      <c r="BW481" s="759" t="n"/>
      <c r="BX481" s="759" t="n"/>
      <c r="BY481" s="759" t="n"/>
      <c r="BZ481" s="759" t="n"/>
      <c r="CA481" s="759" t="n"/>
      <c r="ER481" s="759" t="n"/>
      <c r="ES481" s="759" t="n"/>
      <c r="ET481" s="759" t="n"/>
      <c r="EU481" s="759" t="n"/>
      <c r="EV481" s="759" t="n"/>
      <c r="EW481" s="759" t="n"/>
      <c r="EX481" s="759" t="n"/>
      <c r="EY481" s="759" t="n"/>
      <c r="EZ481" s="759" t="n"/>
      <c r="FA481" s="759" t="n"/>
      <c r="FB481" s="759" t="n"/>
      <c r="FC481" s="759" t="n"/>
      <c r="FD481" s="759" t="n"/>
      <c r="FE481" s="759" t="n"/>
      <c r="FF481" s="759" t="n"/>
      <c r="HW481" s="759" t="n"/>
      <c r="HX481" s="759" t="n"/>
      <c r="HY481" s="759" t="n"/>
      <c r="HZ481" s="759" t="n"/>
      <c r="IA481" s="759" t="n"/>
      <c r="IB481" s="759" t="n"/>
      <c r="IC481" s="759" t="n"/>
      <c r="ID481" s="759" t="n"/>
      <c r="IE481" s="759" t="n"/>
      <c r="IF481" s="759" t="n"/>
      <c r="IG481" s="759" t="n"/>
      <c r="IH481" s="759" t="n"/>
      <c r="II481" s="759" t="n"/>
      <c r="IJ481" s="759" t="n"/>
      <c r="IK481" s="759" t="n"/>
      <c r="LB481" s="759" t="n"/>
      <c r="LC481" s="759" t="n"/>
      <c r="LD481" s="759" t="n"/>
      <c r="LE481" s="759" t="n"/>
      <c r="LF481" s="759" t="n"/>
      <c r="LG481" s="759" t="n"/>
      <c r="LH481" s="759" t="n"/>
      <c r="LI481" s="759" t="n"/>
      <c r="LJ481" s="759" t="n"/>
      <c r="LK481" s="759" t="n"/>
      <c r="LL481" s="759" t="n"/>
      <c r="LM481" s="759" t="n"/>
      <c r="LN481" s="759" t="n"/>
      <c r="LO481" s="759" t="n"/>
      <c r="LP481" s="759" t="n"/>
      <c r="OG481" s="759" t="n"/>
      <c r="OH481" s="759" t="n"/>
      <c r="OI481" s="759" t="n"/>
      <c r="OJ481" s="759" t="n"/>
      <c r="OK481" s="759" t="n"/>
      <c r="OL481" s="759" t="n"/>
      <c r="OM481" s="759" t="n"/>
      <c r="ON481" s="759" t="n"/>
      <c r="OO481" s="759" t="n"/>
      <c r="OP481" s="759" t="n"/>
      <c r="OQ481" s="759" t="n"/>
      <c r="OR481" s="759" t="n"/>
      <c r="OS481" s="759" t="n"/>
      <c r="OT481" s="759" t="n"/>
      <c r="OU481" s="759" t="n"/>
    </row>
    <row r="482">
      <c r="A482" s="0" t="n">
        <v>68</v>
      </c>
      <c r="B482" s="0" t="n">
        <v>805</v>
      </c>
      <c r="C482" s="0" t="inlineStr">
        <is>
          <t>가</t>
        </is>
      </c>
      <c r="D482" s="0" t="inlineStr">
        <is>
          <t>국민대</t>
        </is>
      </c>
      <c r="E482" s="232" t="inlineStr">
        <is>
          <t>교육학과</t>
        </is>
      </c>
      <c r="F482" s="0" t="inlineStr">
        <is>
          <t>통합</t>
        </is>
      </c>
      <c r="G482" s="0" t="n">
        <v>2</v>
      </c>
      <c r="H482" s="0" t="n">
        <v>689.76</v>
      </c>
      <c r="I482" s="0" t="n">
        <v>687.516</v>
      </c>
      <c r="J482" s="0" t="n">
        <v>685.3099999999999</v>
      </c>
      <c r="K482" s="0" t="n">
        <v>683.05</v>
      </c>
      <c r="L482" s="0" t="n">
        <v>680.39</v>
      </c>
      <c r="M482" s="233" t="inlineStr">
        <is>
          <t>표점</t>
        </is>
      </c>
      <c r="N482" s="233" t="inlineStr">
        <is>
          <t>표점</t>
        </is>
      </c>
      <c r="O482" s="3" t="inlineStr">
        <is>
          <t>가412</t>
        </is>
      </c>
      <c r="BM482" s="759" t="n"/>
      <c r="BN482" s="759" t="n"/>
      <c r="BO482" s="759" t="n"/>
      <c r="BP482" s="759" t="n"/>
      <c r="BQ482" s="759" t="n"/>
      <c r="BR482" s="759" t="n"/>
      <c r="BS482" s="759" t="n"/>
      <c r="BT482" s="759" t="n"/>
      <c r="BU482" s="759" t="n"/>
      <c r="BV482" s="759" t="n"/>
      <c r="BW482" s="759" t="n"/>
      <c r="BX482" s="759" t="n"/>
      <c r="BY482" s="759" t="n"/>
      <c r="BZ482" s="759" t="n"/>
      <c r="CA482" s="759" t="n"/>
      <c r="ER482" s="759" t="n"/>
      <c r="ES482" s="759" t="n"/>
      <c r="ET482" s="759" t="n"/>
      <c r="EU482" s="759" t="n"/>
      <c r="EV482" s="759" t="n"/>
      <c r="EW482" s="759" t="n"/>
      <c r="EX482" s="759" t="n"/>
      <c r="EY482" s="759" t="n"/>
      <c r="EZ482" s="759" t="n"/>
      <c r="FA482" s="759" t="n"/>
      <c r="FB482" s="759" t="n"/>
      <c r="FC482" s="759" t="n"/>
      <c r="FD482" s="759" t="n"/>
      <c r="FE482" s="759" t="n"/>
      <c r="FF482" s="759" t="n"/>
      <c r="HW482" s="759" t="n"/>
      <c r="HX482" s="759" t="n"/>
      <c r="HY482" s="759" t="n"/>
      <c r="HZ482" s="759" t="n"/>
      <c r="IA482" s="759" t="n"/>
      <c r="IB482" s="759" t="n"/>
      <c r="IC482" s="759" t="n"/>
      <c r="ID482" s="759" t="n"/>
      <c r="IE482" s="759" t="n"/>
      <c r="IF482" s="759" t="n"/>
      <c r="IG482" s="759" t="n"/>
      <c r="IH482" s="759" t="n"/>
      <c r="II482" s="759" t="n"/>
      <c r="IJ482" s="759" t="n"/>
      <c r="IK482" s="759" t="n"/>
      <c r="LB482" s="759" t="n"/>
      <c r="LC482" s="759" t="n"/>
      <c r="LD482" s="759" t="n"/>
      <c r="LE482" s="759" t="n"/>
      <c r="LF482" s="759" t="n"/>
      <c r="LG482" s="759" t="n"/>
      <c r="LH482" s="759" t="n"/>
      <c r="LI482" s="759" t="n"/>
      <c r="LJ482" s="759" t="n"/>
      <c r="LK482" s="759" t="n"/>
      <c r="LL482" s="759" t="n"/>
      <c r="LM482" s="759" t="n"/>
      <c r="LN482" s="759" t="n"/>
      <c r="LO482" s="759" t="n"/>
      <c r="LP482" s="759" t="n"/>
      <c r="OG482" s="759" t="n"/>
      <c r="OH482" s="759" t="n"/>
      <c r="OI482" s="759" t="n"/>
      <c r="OJ482" s="759" t="n"/>
      <c r="OK482" s="759" t="n"/>
      <c r="OL482" s="759" t="n"/>
      <c r="OM482" s="759" t="n"/>
      <c r="ON482" s="759" t="n"/>
      <c r="OO482" s="759" t="n"/>
      <c r="OP482" s="759" t="n"/>
      <c r="OQ482" s="759" t="n"/>
      <c r="OR482" s="759" t="n"/>
      <c r="OS482" s="759" t="n"/>
      <c r="OT482" s="759" t="n"/>
      <c r="OU482" s="759" t="n"/>
    </row>
    <row r="483">
      <c r="A483" s="0" t="n">
        <v>79</v>
      </c>
      <c r="B483" s="0" t="n">
        <v>892</v>
      </c>
      <c r="C483" s="0" t="inlineStr">
        <is>
          <t>가</t>
        </is>
      </c>
      <c r="D483" s="0" t="inlineStr">
        <is>
          <t>세종대</t>
        </is>
      </c>
      <c r="E483" s="232" t="inlineStr">
        <is>
          <t>IT계열</t>
        </is>
      </c>
      <c r="F483" s="0" t="inlineStr">
        <is>
          <t>자연</t>
        </is>
      </c>
      <c r="G483" s="0" t="n">
        <v>2</v>
      </c>
      <c r="H483" s="0" t="n">
        <v>713.116</v>
      </c>
      <c r="I483" s="0" t="n">
        <v>710.606</v>
      </c>
      <c r="J483" s="0" t="n">
        <v>706.617</v>
      </c>
      <c r="K483" s="0" t="n">
        <v>704.682</v>
      </c>
      <c r="L483" s="0" t="n">
        <v>700.928</v>
      </c>
      <c r="M483" s="233" t="inlineStr">
        <is>
          <t>표점</t>
        </is>
      </c>
      <c r="N483" s="233" t="inlineStr">
        <is>
          <t>변표</t>
        </is>
      </c>
      <c r="O483" s="3" t="inlineStr">
        <is>
          <t>가413</t>
        </is>
      </c>
      <c r="BM483" s="759" t="n"/>
      <c r="BN483" s="759" t="n"/>
      <c r="BO483" s="759" t="n"/>
      <c r="BP483" s="759" t="n"/>
      <c r="BQ483" s="759" t="n"/>
      <c r="BR483" s="759" t="n"/>
      <c r="BS483" s="759" t="n"/>
      <c r="BT483" s="759" t="n"/>
      <c r="BU483" s="759" t="n"/>
      <c r="BV483" s="759" t="n"/>
      <c r="BW483" s="759" t="n"/>
      <c r="BX483" s="759" t="n"/>
      <c r="BY483" s="759" t="n"/>
      <c r="BZ483" s="759" t="n"/>
      <c r="CA483" s="759" t="n"/>
      <c r="ER483" s="759" t="n"/>
      <c r="ES483" s="759" t="n"/>
      <c r="ET483" s="759" t="n"/>
      <c r="EU483" s="759" t="n"/>
      <c r="EV483" s="759" t="n"/>
      <c r="EW483" s="759" t="n"/>
      <c r="EX483" s="759" t="n"/>
      <c r="EY483" s="759" t="n"/>
      <c r="EZ483" s="759" t="n"/>
      <c r="FA483" s="759" t="n"/>
      <c r="FB483" s="759" t="n"/>
      <c r="FC483" s="759" t="n"/>
      <c r="FD483" s="759" t="n"/>
      <c r="FE483" s="759" t="n"/>
      <c r="FF483" s="759" t="n"/>
      <c r="HW483" s="759" t="n"/>
      <c r="HX483" s="759" t="n"/>
      <c r="HY483" s="759" t="n"/>
      <c r="HZ483" s="759" t="n"/>
      <c r="IA483" s="759" t="n"/>
      <c r="IB483" s="759" t="n"/>
      <c r="IC483" s="759" t="n"/>
      <c r="ID483" s="759" t="n"/>
      <c r="IE483" s="759" t="n"/>
      <c r="IF483" s="759" t="n"/>
      <c r="IG483" s="759" t="n"/>
      <c r="IH483" s="759" t="n"/>
      <c r="II483" s="759" t="n"/>
      <c r="IJ483" s="759" t="n"/>
      <c r="IK483" s="759" t="n"/>
      <c r="LB483" s="759" t="n"/>
      <c r="LC483" s="759" t="n"/>
      <c r="LD483" s="759" t="n"/>
      <c r="LE483" s="759" t="n"/>
      <c r="LF483" s="759" t="n"/>
      <c r="LG483" s="759" t="n"/>
      <c r="LH483" s="759" t="n"/>
      <c r="LI483" s="759" t="n"/>
      <c r="LJ483" s="759" t="n"/>
      <c r="LK483" s="759" t="n"/>
      <c r="LL483" s="759" t="n"/>
      <c r="LM483" s="759" t="n"/>
      <c r="LN483" s="759" t="n"/>
      <c r="LO483" s="759" t="n"/>
      <c r="LP483" s="759" t="n"/>
      <c r="OG483" s="759" t="n"/>
      <c r="OH483" s="759" t="n"/>
      <c r="OI483" s="759" t="n"/>
      <c r="OJ483" s="759" t="n"/>
      <c r="OK483" s="759" t="n"/>
      <c r="OL483" s="759" t="n"/>
      <c r="OM483" s="759" t="n"/>
      <c r="ON483" s="759" t="n"/>
      <c r="OO483" s="759" t="n"/>
      <c r="OP483" s="759" t="n"/>
      <c r="OQ483" s="759" t="n"/>
      <c r="OR483" s="759" t="n"/>
      <c r="OS483" s="759" t="n"/>
      <c r="OT483" s="759" t="n"/>
      <c r="OU483" s="759" t="n"/>
    </row>
    <row r="484">
      <c r="A484" s="0" t="n">
        <v>79</v>
      </c>
      <c r="B484" s="0" t="n">
        <v>898</v>
      </c>
      <c r="C484" s="0" t="inlineStr">
        <is>
          <t>가</t>
        </is>
      </c>
      <c r="D484" s="0" t="inlineStr">
        <is>
          <t>세종대</t>
        </is>
      </c>
      <c r="E484" s="232" t="inlineStr">
        <is>
          <t>지능형드론융합전공</t>
        </is>
      </c>
      <c r="F484" s="0" t="inlineStr">
        <is>
          <t>자연</t>
        </is>
      </c>
      <c r="G484" s="0" t="n">
        <v>2</v>
      </c>
      <c r="H484" s="0" t="n">
        <v>708.465</v>
      </c>
      <c r="I484" s="0" t="n">
        <v>705.746</v>
      </c>
      <c r="J484" s="0" t="n">
        <v>703.082</v>
      </c>
      <c r="K484" s="0" t="n">
        <v>701.354</v>
      </c>
      <c r="L484" s="0" t="n">
        <v>698.119</v>
      </c>
      <c r="M484" s="233" t="inlineStr">
        <is>
          <t>표점</t>
        </is>
      </c>
      <c r="N484" s="233" t="inlineStr">
        <is>
          <t>변표</t>
        </is>
      </c>
      <c r="O484" s="3" t="inlineStr">
        <is>
          <t>가414</t>
        </is>
      </c>
      <c r="BM484" s="759" t="n"/>
      <c r="BN484" s="759" t="n"/>
      <c r="BO484" s="759" t="n"/>
      <c r="BP484" s="759" t="n"/>
      <c r="BQ484" s="759" t="n"/>
      <c r="BR484" s="759" t="n"/>
      <c r="BS484" s="759" t="n"/>
      <c r="BT484" s="759" t="n"/>
      <c r="BU484" s="759" t="n"/>
      <c r="BV484" s="759" t="n"/>
      <c r="BW484" s="759" t="n"/>
      <c r="BX484" s="759" t="n"/>
      <c r="BY484" s="759" t="n"/>
      <c r="BZ484" s="759" t="n"/>
      <c r="CA484" s="759" t="n"/>
      <c r="ER484" s="759" t="n"/>
      <c r="ES484" s="759" t="n"/>
      <c r="ET484" s="759" t="n"/>
      <c r="EU484" s="759" t="n"/>
      <c r="EV484" s="759" t="n"/>
      <c r="EW484" s="759" t="n"/>
      <c r="EX484" s="759" t="n"/>
      <c r="EY484" s="759" t="n"/>
      <c r="EZ484" s="759" t="n"/>
      <c r="FA484" s="759" t="n"/>
      <c r="FB484" s="759" t="n"/>
      <c r="FC484" s="759" t="n"/>
      <c r="FD484" s="759" t="n"/>
      <c r="FE484" s="759" t="n"/>
      <c r="FF484" s="759" t="n"/>
      <c r="HW484" s="759" t="n"/>
      <c r="HX484" s="759" t="n"/>
      <c r="HY484" s="759" t="n"/>
      <c r="HZ484" s="759" t="n"/>
      <c r="IA484" s="759" t="n"/>
      <c r="IB484" s="759" t="n"/>
      <c r="IC484" s="759" t="n"/>
      <c r="ID484" s="759" t="n"/>
      <c r="IE484" s="759" t="n"/>
      <c r="IF484" s="759" t="n"/>
      <c r="IG484" s="759" t="n"/>
      <c r="IH484" s="759" t="n"/>
      <c r="II484" s="759" t="n"/>
      <c r="IJ484" s="759" t="n"/>
      <c r="IK484" s="759" t="n"/>
      <c r="LB484" s="759" t="n"/>
      <c r="LC484" s="759" t="n"/>
      <c r="LD484" s="759" t="n"/>
      <c r="LE484" s="759" t="n"/>
      <c r="LF484" s="759" t="n"/>
      <c r="LG484" s="759" t="n"/>
      <c r="LH484" s="759" t="n"/>
      <c r="LI484" s="759" t="n"/>
      <c r="LJ484" s="759" t="n"/>
      <c r="LK484" s="759" t="n"/>
      <c r="LL484" s="759" t="n"/>
      <c r="LM484" s="759" t="n"/>
      <c r="LN484" s="759" t="n"/>
      <c r="LO484" s="759" t="n"/>
      <c r="LP484" s="759" t="n"/>
      <c r="OG484" s="759" t="n"/>
      <c r="OH484" s="759" t="n"/>
      <c r="OI484" s="759" t="n"/>
      <c r="OJ484" s="759" t="n"/>
      <c r="OK484" s="759" t="n"/>
      <c r="OL484" s="759" t="n"/>
      <c r="OM484" s="759" t="n"/>
      <c r="ON484" s="759" t="n"/>
      <c r="OO484" s="759" t="n"/>
      <c r="OP484" s="759" t="n"/>
      <c r="OQ484" s="759" t="n"/>
      <c r="OR484" s="759" t="n"/>
      <c r="OS484" s="759" t="n"/>
      <c r="OT484" s="759" t="n"/>
      <c r="OU484" s="759" t="n"/>
    </row>
    <row r="485">
      <c r="A485" s="0" t="n">
        <v>78</v>
      </c>
      <c r="B485" s="0" t="n">
        <v>897</v>
      </c>
      <c r="C485" s="0" t="inlineStr">
        <is>
          <t>가</t>
        </is>
      </c>
      <c r="D485" s="0" t="inlineStr">
        <is>
          <t>세종대</t>
        </is>
      </c>
      <c r="E485" s="232" t="inlineStr">
        <is>
          <t>자연생명계열</t>
        </is>
      </c>
      <c r="F485" s="0" t="inlineStr">
        <is>
          <t>자연</t>
        </is>
      </c>
      <c r="G485" s="0" t="n">
        <v>2</v>
      </c>
      <c r="H485" s="0" t="n">
        <v>714.825</v>
      </c>
      <c r="I485" s="0" t="n">
        <v>712.396</v>
      </c>
      <c r="J485" s="0" t="n">
        <v>709.826</v>
      </c>
      <c r="K485" s="0" t="n">
        <v>708.0890000000001</v>
      </c>
      <c r="L485" s="0" t="n">
        <v>704.852</v>
      </c>
      <c r="M485" s="233" t="inlineStr">
        <is>
          <t>표점</t>
        </is>
      </c>
      <c r="N485" s="233" t="inlineStr">
        <is>
          <t>변표</t>
        </is>
      </c>
      <c r="O485" s="3" t="inlineStr">
        <is>
          <t>가415</t>
        </is>
      </c>
      <c r="BM485" s="759" t="n"/>
      <c r="BN485" s="759" t="n"/>
      <c r="BO485" s="759" t="n"/>
      <c r="BP485" s="759" t="n"/>
      <c r="BQ485" s="759" t="n"/>
      <c r="BR485" s="759" t="n"/>
      <c r="BS485" s="759" t="n"/>
      <c r="BT485" s="759" t="n"/>
      <c r="BU485" s="759" t="n"/>
      <c r="BV485" s="759" t="n"/>
      <c r="BW485" s="759" t="n"/>
      <c r="BX485" s="759" t="n"/>
      <c r="BY485" s="759" t="n"/>
      <c r="BZ485" s="759" t="n"/>
      <c r="CA485" s="759" t="n"/>
      <c r="ER485" s="759" t="n"/>
      <c r="ES485" s="759" t="n"/>
      <c r="ET485" s="759" t="n"/>
      <c r="EU485" s="759" t="n"/>
      <c r="EV485" s="759" t="n"/>
      <c r="EW485" s="759" t="n"/>
      <c r="EX485" s="759" t="n"/>
      <c r="EY485" s="759" t="n"/>
      <c r="EZ485" s="759" t="n"/>
      <c r="FA485" s="759" t="n"/>
      <c r="FB485" s="759" t="n"/>
      <c r="FC485" s="759" t="n"/>
      <c r="FD485" s="759" t="n"/>
      <c r="FE485" s="759" t="n"/>
      <c r="FF485" s="759" t="n"/>
      <c r="HW485" s="759" t="n"/>
      <c r="HX485" s="759" t="n"/>
      <c r="HY485" s="759" t="n"/>
      <c r="HZ485" s="759" t="n"/>
      <c r="IA485" s="759" t="n"/>
      <c r="IB485" s="759" t="n"/>
      <c r="IC485" s="759" t="n"/>
      <c r="ID485" s="759" t="n"/>
      <c r="IE485" s="759" t="n"/>
      <c r="IF485" s="759" t="n"/>
      <c r="IG485" s="759" t="n"/>
      <c r="IH485" s="759" t="n"/>
      <c r="II485" s="759" t="n"/>
      <c r="IJ485" s="759" t="n"/>
      <c r="IK485" s="759" t="n"/>
      <c r="LB485" s="759" t="n"/>
      <c r="LC485" s="759" t="n"/>
      <c r="LD485" s="759" t="n"/>
      <c r="LE485" s="759" t="n"/>
      <c r="LF485" s="759" t="n"/>
      <c r="LG485" s="759" t="n"/>
      <c r="LH485" s="759" t="n"/>
      <c r="LI485" s="759" t="n"/>
      <c r="LJ485" s="759" t="n"/>
      <c r="LK485" s="759" t="n"/>
      <c r="LL485" s="759" t="n"/>
      <c r="LM485" s="759" t="n"/>
      <c r="LN485" s="759" t="n"/>
      <c r="LO485" s="759" t="n"/>
      <c r="LP485" s="759" t="n"/>
      <c r="OG485" s="759" t="n"/>
      <c r="OH485" s="759" t="n"/>
      <c r="OI485" s="759" t="n"/>
      <c r="OJ485" s="759" t="n"/>
      <c r="OK485" s="759" t="n"/>
      <c r="OL485" s="759" t="n"/>
      <c r="OM485" s="759" t="n"/>
      <c r="ON485" s="759" t="n"/>
      <c r="OO485" s="759" t="n"/>
      <c r="OP485" s="759" t="n"/>
      <c r="OQ485" s="759" t="n"/>
      <c r="OR485" s="759" t="n"/>
      <c r="OS485" s="759" t="n"/>
      <c r="OT485" s="759" t="n"/>
      <c r="OU485" s="759" t="n"/>
    </row>
    <row r="486">
      <c r="A486" s="0" t="n">
        <v>78</v>
      </c>
      <c r="B486" s="0" t="n">
        <v>894</v>
      </c>
      <c r="C486" s="0" t="inlineStr">
        <is>
          <t>가</t>
        </is>
      </c>
      <c r="D486" s="0" t="inlineStr">
        <is>
          <t>세종대</t>
        </is>
      </c>
      <c r="E486" s="232" t="inlineStr">
        <is>
          <t>스마트생명산업융합학과</t>
        </is>
      </c>
      <c r="F486" s="0" t="inlineStr">
        <is>
          <t>자연</t>
        </is>
      </c>
      <c r="G486" s="0" t="n">
        <v>2</v>
      </c>
      <c r="H486" s="0" t="n">
        <v>713.982</v>
      </c>
      <c r="I486" s="0" t="n">
        <v>712.023</v>
      </c>
      <c r="J486" s="0" t="n">
        <v>709.347</v>
      </c>
      <c r="K486" s="0" t="n">
        <v>707.668</v>
      </c>
      <c r="L486" s="0" t="n">
        <v>704.327</v>
      </c>
      <c r="M486" s="233" t="inlineStr">
        <is>
          <t>표점</t>
        </is>
      </c>
      <c r="N486" s="233" t="inlineStr">
        <is>
          <t>변표</t>
        </is>
      </c>
      <c r="O486" s="3" t="inlineStr">
        <is>
          <t>가416</t>
        </is>
      </c>
      <c r="BM486" s="759" t="n"/>
      <c r="BN486" s="759" t="n"/>
      <c r="BO486" s="759" t="n"/>
      <c r="BP486" s="759" t="n"/>
      <c r="BQ486" s="759" t="n"/>
      <c r="BR486" s="759" t="n"/>
      <c r="BS486" s="759" t="n"/>
      <c r="BT486" s="759" t="n"/>
      <c r="BU486" s="759" t="n"/>
      <c r="BV486" s="759" t="n"/>
      <c r="BW486" s="759" t="n"/>
      <c r="BX486" s="759" t="n"/>
      <c r="BY486" s="759" t="n"/>
      <c r="BZ486" s="759" t="n"/>
      <c r="CA486" s="759" t="n"/>
      <c r="ER486" s="759" t="n"/>
      <c r="ES486" s="759" t="n"/>
      <c r="ET486" s="759" t="n"/>
      <c r="EU486" s="759" t="n"/>
      <c r="EV486" s="759" t="n"/>
      <c r="EW486" s="759" t="n"/>
      <c r="EX486" s="759" t="n"/>
      <c r="EY486" s="759" t="n"/>
      <c r="EZ486" s="759" t="n"/>
      <c r="FA486" s="759" t="n"/>
      <c r="FB486" s="759" t="n"/>
      <c r="FC486" s="759" t="n"/>
      <c r="FD486" s="759" t="n"/>
      <c r="FE486" s="759" t="n"/>
      <c r="FF486" s="759" t="n"/>
      <c r="HW486" s="759" t="n"/>
      <c r="HX486" s="759" t="n"/>
      <c r="HY486" s="759" t="n"/>
      <c r="HZ486" s="759" t="n"/>
      <c r="IA486" s="759" t="n"/>
      <c r="IB486" s="759" t="n"/>
      <c r="IC486" s="759" t="n"/>
      <c r="ID486" s="759" t="n"/>
      <c r="IE486" s="759" t="n"/>
      <c r="IF486" s="759" t="n"/>
      <c r="IG486" s="759" t="n"/>
      <c r="IH486" s="759" t="n"/>
      <c r="II486" s="759" t="n"/>
      <c r="IJ486" s="759" t="n"/>
      <c r="IK486" s="759" t="n"/>
      <c r="LB486" s="759" t="n"/>
      <c r="LC486" s="759" t="n"/>
      <c r="LD486" s="759" t="n"/>
      <c r="LE486" s="759" t="n"/>
      <c r="LF486" s="759" t="n"/>
      <c r="LG486" s="759" t="n"/>
      <c r="LH486" s="759" t="n"/>
      <c r="LI486" s="759" t="n"/>
      <c r="LJ486" s="759" t="n"/>
      <c r="LK486" s="759" t="n"/>
      <c r="LL486" s="759" t="n"/>
      <c r="LM486" s="759" t="n"/>
      <c r="LN486" s="759" t="n"/>
      <c r="LO486" s="759" t="n"/>
      <c r="LP486" s="759" t="n"/>
      <c r="OG486" s="759" t="n"/>
      <c r="OH486" s="759" t="n"/>
      <c r="OI486" s="759" t="n"/>
      <c r="OJ486" s="759" t="n"/>
      <c r="OK486" s="759" t="n"/>
      <c r="OL486" s="759" t="n"/>
      <c r="OM486" s="759" t="n"/>
      <c r="ON486" s="759" t="n"/>
      <c r="OO486" s="759" t="n"/>
      <c r="OP486" s="759" t="n"/>
      <c r="OQ486" s="759" t="n"/>
      <c r="OR486" s="759" t="n"/>
      <c r="OS486" s="759" t="n"/>
      <c r="OT486" s="759" t="n"/>
      <c r="OU486" s="759" t="n"/>
    </row>
    <row r="487">
      <c r="A487" s="0" t="n">
        <v>79</v>
      </c>
      <c r="B487" s="0" t="n">
        <v>900</v>
      </c>
      <c r="C487" s="0" t="inlineStr">
        <is>
          <t>가</t>
        </is>
      </c>
      <c r="D487" s="0" t="inlineStr">
        <is>
          <t>세종대</t>
        </is>
      </c>
      <c r="E487" s="232" t="inlineStr">
        <is>
          <t>IT계열(농어촌)</t>
        </is>
      </c>
      <c r="F487" s="0" t="inlineStr">
        <is>
          <t>자연</t>
        </is>
      </c>
      <c r="G487" s="0" t="n">
        <v>2</v>
      </c>
      <c r="H487" s="0" t="n">
        <v>691.635</v>
      </c>
      <c r="I487" s="0" t="n">
        <v>689.063</v>
      </c>
      <c r="J487" s="0" t="n">
        <v>687.901</v>
      </c>
      <c r="K487" s="0" t="n">
        <v>682.177</v>
      </c>
      <c r="L487" s="0" t="n">
        <v>675.0359999999999</v>
      </c>
      <c r="M487" s="233" t="inlineStr">
        <is>
          <t>표점</t>
        </is>
      </c>
      <c r="N487" s="233" t="inlineStr">
        <is>
          <t>변표</t>
        </is>
      </c>
      <c r="O487" s="3" t="inlineStr">
        <is>
          <t>가417</t>
        </is>
      </c>
      <c r="BM487" s="759" t="n"/>
      <c r="BN487" s="759" t="n"/>
      <c r="BO487" s="759" t="n"/>
      <c r="BP487" s="759" t="n"/>
      <c r="BQ487" s="759" t="n"/>
      <c r="BR487" s="759" t="n"/>
      <c r="BS487" s="759" t="n"/>
      <c r="BT487" s="759" t="n"/>
      <c r="BU487" s="759" t="n"/>
      <c r="BV487" s="759" t="n"/>
      <c r="BW487" s="759" t="n"/>
      <c r="BX487" s="759" t="n"/>
      <c r="BY487" s="759" t="n"/>
      <c r="BZ487" s="759" t="n"/>
      <c r="CA487" s="759" t="n"/>
      <c r="ER487" s="759" t="n"/>
      <c r="ES487" s="759" t="n"/>
      <c r="ET487" s="759" t="n"/>
      <c r="EU487" s="759" t="n"/>
      <c r="EV487" s="759" t="n"/>
      <c r="EW487" s="759" t="n"/>
      <c r="EX487" s="759" t="n"/>
      <c r="EY487" s="759" t="n"/>
      <c r="EZ487" s="759" t="n"/>
      <c r="FA487" s="759" t="n"/>
      <c r="FB487" s="759" t="n"/>
      <c r="FC487" s="759" t="n"/>
      <c r="FD487" s="759" t="n"/>
      <c r="FE487" s="759" t="n"/>
      <c r="FF487" s="759" t="n"/>
      <c r="HW487" s="759" t="n"/>
      <c r="HX487" s="759" t="n"/>
      <c r="HY487" s="759" t="n"/>
      <c r="HZ487" s="759" t="n"/>
      <c r="IA487" s="759" t="n"/>
      <c r="IB487" s="759" t="n"/>
      <c r="IC487" s="759" t="n"/>
      <c r="ID487" s="759" t="n"/>
      <c r="IE487" s="759" t="n"/>
      <c r="IF487" s="759" t="n"/>
      <c r="IG487" s="759" t="n"/>
      <c r="IH487" s="759" t="n"/>
      <c r="II487" s="759" t="n"/>
      <c r="IJ487" s="759" t="n"/>
      <c r="IK487" s="759" t="n"/>
      <c r="LB487" s="759" t="n"/>
      <c r="LC487" s="759" t="n"/>
      <c r="LD487" s="759" t="n"/>
      <c r="LE487" s="759" t="n"/>
      <c r="LF487" s="759" t="n"/>
      <c r="LG487" s="759" t="n"/>
      <c r="LH487" s="759" t="n"/>
      <c r="LI487" s="759" t="n"/>
      <c r="LJ487" s="759" t="n"/>
      <c r="LK487" s="759" t="n"/>
      <c r="LL487" s="759" t="n"/>
      <c r="LM487" s="759" t="n"/>
      <c r="LN487" s="759" t="n"/>
      <c r="LO487" s="759" t="n"/>
      <c r="LP487" s="759" t="n"/>
      <c r="OG487" s="759" t="n"/>
      <c r="OH487" s="759" t="n"/>
      <c r="OI487" s="759" t="n"/>
      <c r="OJ487" s="759" t="n"/>
      <c r="OK487" s="759" t="n"/>
      <c r="OL487" s="759" t="n"/>
      <c r="OM487" s="759" t="n"/>
      <c r="ON487" s="759" t="n"/>
      <c r="OO487" s="759" t="n"/>
      <c r="OP487" s="759" t="n"/>
      <c r="OQ487" s="759" t="n"/>
      <c r="OR487" s="759" t="n"/>
      <c r="OS487" s="759" t="n"/>
      <c r="OT487" s="759" t="n"/>
      <c r="OU487" s="759" t="n"/>
    </row>
    <row r="488">
      <c r="A488" s="0" t="n">
        <v>79</v>
      </c>
      <c r="B488" s="0" t="n">
        <v>904</v>
      </c>
      <c r="C488" s="0" t="inlineStr">
        <is>
          <t>가</t>
        </is>
      </c>
      <c r="D488" s="0" t="inlineStr">
        <is>
          <t>세종대</t>
        </is>
      </c>
      <c r="E488" s="232" t="inlineStr">
        <is>
          <t>지능형드론융합전공(농어촌)</t>
        </is>
      </c>
      <c r="F488" s="0" t="inlineStr">
        <is>
          <t>자연</t>
        </is>
      </c>
      <c r="G488" s="0" t="n">
        <v>2</v>
      </c>
      <c r="H488" s="0" t="n">
        <v>689.939</v>
      </c>
      <c r="I488" s="0" t="n">
        <v>688.372</v>
      </c>
      <c r="J488" s="0" t="n">
        <v>685.599</v>
      </c>
      <c r="K488" s="0" t="n">
        <v>682.812</v>
      </c>
      <c r="L488" s="0" t="n">
        <v>679.234</v>
      </c>
      <c r="M488" s="233" t="inlineStr">
        <is>
          <t>표점</t>
        </is>
      </c>
      <c r="N488" s="233" t="inlineStr">
        <is>
          <t>변표</t>
        </is>
      </c>
      <c r="O488" s="3" t="inlineStr">
        <is>
          <t>가418</t>
        </is>
      </c>
      <c r="BM488" s="759" t="n"/>
      <c r="BN488" s="759" t="n"/>
      <c r="BO488" s="759" t="n"/>
      <c r="BP488" s="759" t="n"/>
      <c r="BQ488" s="759" t="n"/>
      <c r="BR488" s="759" t="n"/>
      <c r="BS488" s="759" t="n"/>
      <c r="BT488" s="759" t="n"/>
      <c r="BU488" s="759" t="n"/>
      <c r="BV488" s="759" t="n"/>
      <c r="BW488" s="759" t="n"/>
      <c r="BX488" s="759" t="n"/>
      <c r="BY488" s="759" t="n"/>
      <c r="BZ488" s="759" t="n"/>
      <c r="CA488" s="759" t="n"/>
      <c r="ER488" s="759" t="n"/>
      <c r="ES488" s="759" t="n"/>
      <c r="ET488" s="759" t="n"/>
      <c r="EU488" s="759" t="n"/>
      <c r="EV488" s="759" t="n"/>
      <c r="EW488" s="759" t="n"/>
      <c r="EX488" s="759" t="n"/>
      <c r="EY488" s="759" t="n"/>
      <c r="EZ488" s="759" t="n"/>
      <c r="FA488" s="759" t="n"/>
      <c r="FB488" s="759" t="n"/>
      <c r="FC488" s="759" t="n"/>
      <c r="FD488" s="759" t="n"/>
      <c r="FE488" s="759" t="n"/>
      <c r="FF488" s="759" t="n"/>
      <c r="HW488" s="759" t="n"/>
      <c r="HX488" s="759" t="n"/>
      <c r="HY488" s="759" t="n"/>
      <c r="HZ488" s="759" t="n"/>
      <c r="IA488" s="759" t="n"/>
      <c r="IB488" s="759" t="n"/>
      <c r="IC488" s="759" t="n"/>
      <c r="ID488" s="759" t="n"/>
      <c r="IE488" s="759" t="n"/>
      <c r="IF488" s="759" t="n"/>
      <c r="IG488" s="759" t="n"/>
      <c r="IH488" s="759" t="n"/>
      <c r="II488" s="759" t="n"/>
      <c r="IJ488" s="759" t="n"/>
      <c r="IK488" s="759" t="n"/>
      <c r="LB488" s="759" t="n"/>
      <c r="LC488" s="759" t="n"/>
      <c r="LD488" s="759" t="n"/>
      <c r="LE488" s="759" t="n"/>
      <c r="LF488" s="759" t="n"/>
      <c r="LG488" s="759" t="n"/>
      <c r="LH488" s="759" t="n"/>
      <c r="LI488" s="759" t="n"/>
      <c r="LJ488" s="759" t="n"/>
      <c r="LK488" s="759" t="n"/>
      <c r="LL488" s="759" t="n"/>
      <c r="LM488" s="759" t="n"/>
      <c r="LN488" s="759" t="n"/>
      <c r="LO488" s="759" t="n"/>
      <c r="LP488" s="759" t="n"/>
      <c r="OG488" s="759" t="n"/>
      <c r="OH488" s="759" t="n"/>
      <c r="OI488" s="759" t="n"/>
      <c r="OJ488" s="759" t="n"/>
      <c r="OK488" s="759" t="n"/>
      <c r="OL488" s="759" t="n"/>
      <c r="OM488" s="759" t="n"/>
      <c r="ON488" s="759" t="n"/>
      <c r="OO488" s="759" t="n"/>
      <c r="OP488" s="759" t="n"/>
      <c r="OQ488" s="759" t="n"/>
      <c r="OR488" s="759" t="n"/>
      <c r="OS488" s="759" t="n"/>
      <c r="OT488" s="759" t="n"/>
      <c r="OU488" s="759" t="n"/>
    </row>
    <row r="489">
      <c r="A489" s="0" t="n">
        <v>78</v>
      </c>
      <c r="B489" s="0" t="n">
        <v>899</v>
      </c>
      <c r="C489" s="0" t="inlineStr">
        <is>
          <t>가</t>
        </is>
      </c>
      <c r="D489" s="0" t="inlineStr">
        <is>
          <t>세종대</t>
        </is>
      </c>
      <c r="E489" s="232" t="inlineStr">
        <is>
          <t>자연생명계열(농어촌)</t>
        </is>
      </c>
      <c r="F489" s="0" t="inlineStr">
        <is>
          <t>자연</t>
        </is>
      </c>
      <c r="G489" s="0" t="n">
        <v>2</v>
      </c>
      <c r="H489" s="0" t="n">
        <v>694.947</v>
      </c>
      <c r="I489" s="0" t="n">
        <v>693.283</v>
      </c>
      <c r="J489" s="0" t="n">
        <v>690.64</v>
      </c>
      <c r="K489" s="0" t="n">
        <v>688.099</v>
      </c>
      <c r="L489" s="0" t="n">
        <v>684.427</v>
      </c>
      <c r="M489" s="233" t="inlineStr">
        <is>
          <t>표점</t>
        </is>
      </c>
      <c r="N489" s="233" t="inlineStr">
        <is>
          <t>변표</t>
        </is>
      </c>
      <c r="O489" s="3" t="inlineStr">
        <is>
          <t>가419</t>
        </is>
      </c>
      <c r="BM489" s="759" t="n"/>
      <c r="BN489" s="759" t="n"/>
      <c r="BO489" s="759" t="n"/>
      <c r="BP489" s="759" t="n"/>
      <c r="BQ489" s="759" t="n"/>
      <c r="BR489" s="759" t="n"/>
      <c r="BS489" s="759" t="n"/>
      <c r="BT489" s="759" t="n"/>
      <c r="BU489" s="759" t="n"/>
      <c r="BV489" s="759" t="n"/>
      <c r="BW489" s="759" t="n"/>
      <c r="BX489" s="759" t="n"/>
      <c r="BY489" s="759" t="n"/>
      <c r="BZ489" s="759" t="n"/>
      <c r="CA489" s="759" t="n"/>
      <c r="ER489" s="759" t="n"/>
      <c r="ES489" s="759" t="n"/>
      <c r="ET489" s="759" t="n"/>
      <c r="EU489" s="759" t="n"/>
      <c r="EV489" s="759" t="n"/>
      <c r="EW489" s="759" t="n"/>
      <c r="EX489" s="759" t="n"/>
      <c r="EY489" s="759" t="n"/>
      <c r="EZ489" s="759" t="n"/>
      <c r="FA489" s="759" t="n"/>
      <c r="FB489" s="759" t="n"/>
      <c r="FC489" s="759" t="n"/>
      <c r="FD489" s="759" t="n"/>
      <c r="FE489" s="759" t="n"/>
      <c r="FF489" s="759" t="n"/>
      <c r="HW489" s="759" t="n"/>
      <c r="HX489" s="759" t="n"/>
      <c r="HY489" s="759" t="n"/>
      <c r="HZ489" s="759" t="n"/>
      <c r="IA489" s="759" t="n"/>
      <c r="IB489" s="759" t="n"/>
      <c r="IC489" s="759" t="n"/>
      <c r="ID489" s="759" t="n"/>
      <c r="IE489" s="759" t="n"/>
      <c r="IF489" s="759" t="n"/>
      <c r="IG489" s="759" t="n"/>
      <c r="IH489" s="759" t="n"/>
      <c r="II489" s="759" t="n"/>
      <c r="IJ489" s="759" t="n"/>
      <c r="IK489" s="759" t="n"/>
      <c r="LB489" s="759" t="n"/>
      <c r="LC489" s="759" t="n"/>
      <c r="LD489" s="759" t="n"/>
      <c r="LE489" s="759" t="n"/>
      <c r="LF489" s="759" t="n"/>
      <c r="LG489" s="759" t="n"/>
      <c r="LH489" s="759" t="n"/>
      <c r="LI489" s="759" t="n"/>
      <c r="LJ489" s="759" t="n"/>
      <c r="LK489" s="759" t="n"/>
      <c r="LL489" s="759" t="n"/>
      <c r="LM489" s="759" t="n"/>
      <c r="LN489" s="759" t="n"/>
      <c r="LO489" s="759" t="n"/>
      <c r="LP489" s="759" t="n"/>
      <c r="OG489" s="759" t="n"/>
      <c r="OH489" s="759" t="n"/>
      <c r="OI489" s="759" t="n"/>
      <c r="OJ489" s="759" t="n"/>
      <c r="OK489" s="759" t="n"/>
      <c r="OL489" s="759" t="n"/>
      <c r="OM489" s="759" t="n"/>
      <c r="ON489" s="759" t="n"/>
      <c r="OO489" s="759" t="n"/>
      <c r="OP489" s="759" t="n"/>
      <c r="OQ489" s="759" t="n"/>
      <c r="OR489" s="759" t="n"/>
      <c r="OS489" s="759" t="n"/>
      <c r="OT489" s="759" t="n"/>
      <c r="OU489" s="759" t="n"/>
    </row>
    <row r="490">
      <c r="A490" s="0" t="n">
        <v>80</v>
      </c>
      <c r="B490" s="0" t="n">
        <v>911</v>
      </c>
      <c r="C490" s="0" t="inlineStr">
        <is>
          <t>가</t>
        </is>
      </c>
      <c r="D490" s="0" t="inlineStr">
        <is>
          <t>세종대</t>
        </is>
      </c>
      <c r="E490" s="232" t="inlineStr">
        <is>
          <t>인문사회계열</t>
        </is>
      </c>
      <c r="F490" s="0" t="inlineStr">
        <is>
          <t>통합</t>
        </is>
      </c>
      <c r="G490" s="0" t="n">
        <v>2</v>
      </c>
      <c r="H490" s="0" t="n">
        <v>701.2</v>
      </c>
      <c r="I490" s="0" t="n">
        <v>698.432</v>
      </c>
      <c r="J490" s="0" t="n">
        <v>695.722</v>
      </c>
      <c r="K490" s="0" t="n">
        <v>693.201</v>
      </c>
      <c r="L490" s="0" t="n">
        <v>689.631</v>
      </c>
      <c r="M490" s="233" t="inlineStr">
        <is>
          <t>표점</t>
        </is>
      </c>
      <c r="N490" s="233" t="inlineStr">
        <is>
          <t>변표</t>
        </is>
      </c>
      <c r="O490" s="3" t="inlineStr">
        <is>
          <t>가420</t>
        </is>
      </c>
      <c r="BM490" s="759" t="n"/>
      <c r="BN490" s="759" t="n"/>
      <c r="BO490" s="759" t="n"/>
      <c r="BP490" s="759" t="n"/>
      <c r="BQ490" s="759" t="n"/>
      <c r="BR490" s="759" t="n"/>
      <c r="BS490" s="759" t="n"/>
      <c r="BT490" s="759" t="n"/>
      <c r="BU490" s="759" t="n"/>
      <c r="BV490" s="759" t="n"/>
      <c r="BW490" s="759" t="n"/>
      <c r="BX490" s="759" t="n"/>
      <c r="BY490" s="759" t="n"/>
      <c r="BZ490" s="759" t="n"/>
      <c r="CA490" s="759" t="n"/>
      <c r="ER490" s="759" t="n"/>
      <c r="ES490" s="759" t="n"/>
      <c r="ET490" s="759" t="n"/>
      <c r="EU490" s="759" t="n"/>
      <c r="EV490" s="759" t="n"/>
      <c r="EW490" s="759" t="n"/>
      <c r="EX490" s="759" t="n"/>
      <c r="EY490" s="759" t="n"/>
      <c r="EZ490" s="759" t="n"/>
      <c r="FA490" s="759" t="n"/>
      <c r="FB490" s="759" t="n"/>
      <c r="FC490" s="759" t="n"/>
      <c r="FD490" s="759" t="n"/>
      <c r="FE490" s="759" t="n"/>
      <c r="FF490" s="759" t="n"/>
      <c r="HW490" s="759" t="n"/>
      <c r="HX490" s="759" t="n"/>
      <c r="HY490" s="759" t="n"/>
      <c r="HZ490" s="759" t="n"/>
      <c r="IA490" s="759" t="n"/>
      <c r="IB490" s="759" t="n"/>
      <c r="IC490" s="759" t="n"/>
      <c r="ID490" s="759" t="n"/>
      <c r="IE490" s="759" t="n"/>
      <c r="IF490" s="759" t="n"/>
      <c r="IG490" s="759" t="n"/>
      <c r="IH490" s="759" t="n"/>
      <c r="II490" s="759" t="n"/>
      <c r="IJ490" s="759" t="n"/>
      <c r="IK490" s="759" t="n"/>
      <c r="LB490" s="759" t="n"/>
      <c r="LC490" s="759" t="n"/>
      <c r="LD490" s="759" t="n"/>
      <c r="LE490" s="759" t="n"/>
      <c r="LF490" s="759" t="n"/>
      <c r="LG490" s="759" t="n"/>
      <c r="LH490" s="759" t="n"/>
      <c r="LI490" s="759" t="n"/>
      <c r="LJ490" s="759" t="n"/>
      <c r="LK490" s="759" t="n"/>
      <c r="LL490" s="759" t="n"/>
      <c r="LM490" s="759" t="n"/>
      <c r="LN490" s="759" t="n"/>
      <c r="LO490" s="759" t="n"/>
      <c r="LP490" s="759" t="n"/>
      <c r="OG490" s="759" t="n"/>
      <c r="OH490" s="759" t="n"/>
      <c r="OI490" s="759" t="n"/>
      <c r="OJ490" s="759" t="n"/>
      <c r="OK490" s="759" t="n"/>
      <c r="OL490" s="759" t="n"/>
      <c r="OM490" s="759" t="n"/>
      <c r="ON490" s="759" t="n"/>
      <c r="OO490" s="759" t="n"/>
      <c r="OP490" s="759" t="n"/>
      <c r="OQ490" s="759" t="n"/>
      <c r="OR490" s="759" t="n"/>
      <c r="OS490" s="759" t="n"/>
      <c r="OT490" s="759" t="n"/>
      <c r="OU490" s="759" t="n"/>
    </row>
    <row r="491">
      <c r="A491" s="0" t="n">
        <v>80</v>
      </c>
      <c r="B491" s="0" t="n">
        <v>912</v>
      </c>
      <c r="C491" s="0" t="inlineStr">
        <is>
          <t>가</t>
        </is>
      </c>
      <c r="D491" s="0" t="inlineStr">
        <is>
          <t>세종대</t>
        </is>
      </c>
      <c r="E491" s="232" t="inlineStr">
        <is>
          <t>인문사회계열(농어촌)</t>
        </is>
      </c>
      <c r="F491" s="0" t="inlineStr">
        <is>
          <t>통합</t>
        </is>
      </c>
      <c r="G491" s="0" t="n">
        <v>2</v>
      </c>
      <c r="H491" s="0" t="n">
        <v>678.331</v>
      </c>
      <c r="I491" s="0" t="n">
        <v>676.85</v>
      </c>
      <c r="J491" s="0" t="n">
        <v>674.317</v>
      </c>
      <c r="K491" s="0" t="n">
        <v>671.727</v>
      </c>
      <c r="L491" s="0" t="n">
        <v>667.725</v>
      </c>
      <c r="M491" s="233" t="inlineStr">
        <is>
          <t>표점</t>
        </is>
      </c>
      <c r="N491" s="233" t="inlineStr">
        <is>
          <t>변표</t>
        </is>
      </c>
      <c r="O491" s="3" t="inlineStr">
        <is>
          <t>가421</t>
        </is>
      </c>
      <c r="BM491" s="759" t="n"/>
      <c r="BN491" s="759" t="n"/>
      <c r="BO491" s="759" t="n"/>
      <c r="BP491" s="759" t="n"/>
      <c r="BQ491" s="759" t="n"/>
      <c r="BR491" s="759" t="n"/>
      <c r="BS491" s="759" t="n"/>
      <c r="BT491" s="759" t="n"/>
      <c r="BU491" s="759" t="n"/>
      <c r="BV491" s="759" t="n"/>
      <c r="BW491" s="759" t="n"/>
      <c r="BX491" s="759" t="n"/>
      <c r="BY491" s="759" t="n"/>
      <c r="BZ491" s="759" t="n"/>
      <c r="CA491" s="759" t="n"/>
      <c r="ER491" s="759" t="n"/>
      <c r="ES491" s="759" t="n"/>
      <c r="ET491" s="759" t="n"/>
      <c r="EU491" s="759" t="n"/>
      <c r="EV491" s="759" t="n"/>
      <c r="EW491" s="759" t="n"/>
      <c r="EX491" s="759" t="n"/>
      <c r="EY491" s="759" t="n"/>
      <c r="EZ491" s="759" t="n"/>
      <c r="FA491" s="759" t="n"/>
      <c r="FB491" s="759" t="n"/>
      <c r="FC491" s="759" t="n"/>
      <c r="FD491" s="759" t="n"/>
      <c r="FE491" s="759" t="n"/>
      <c r="FF491" s="759" t="n"/>
      <c r="HW491" s="759" t="n"/>
      <c r="HX491" s="759" t="n"/>
      <c r="HY491" s="759" t="n"/>
      <c r="HZ491" s="759" t="n"/>
      <c r="IA491" s="759" t="n"/>
      <c r="IB491" s="759" t="n"/>
      <c r="IC491" s="759" t="n"/>
      <c r="ID491" s="759" t="n"/>
      <c r="IE491" s="759" t="n"/>
      <c r="IF491" s="759" t="n"/>
      <c r="IG491" s="759" t="n"/>
      <c r="IH491" s="759" t="n"/>
      <c r="II491" s="759" t="n"/>
      <c r="IJ491" s="759" t="n"/>
      <c r="IK491" s="759" t="n"/>
      <c r="LB491" s="759" t="n"/>
      <c r="LC491" s="759" t="n"/>
      <c r="LD491" s="759" t="n"/>
      <c r="LE491" s="759" t="n"/>
      <c r="LF491" s="759" t="n"/>
      <c r="LG491" s="759" t="n"/>
      <c r="LH491" s="759" t="n"/>
      <c r="LI491" s="759" t="n"/>
      <c r="LJ491" s="759" t="n"/>
      <c r="LK491" s="759" t="n"/>
      <c r="LL491" s="759" t="n"/>
      <c r="LM491" s="759" t="n"/>
      <c r="LN491" s="759" t="n"/>
      <c r="LO491" s="759" t="n"/>
      <c r="LP491" s="759" t="n"/>
      <c r="OG491" s="759" t="n"/>
      <c r="OH491" s="759" t="n"/>
      <c r="OI491" s="759" t="n"/>
      <c r="OJ491" s="759" t="n"/>
      <c r="OK491" s="759" t="n"/>
      <c r="OL491" s="759" t="n"/>
      <c r="OM491" s="759" t="n"/>
      <c r="ON491" s="759" t="n"/>
      <c r="OO491" s="759" t="n"/>
      <c r="OP491" s="759" t="n"/>
      <c r="OQ491" s="759" t="n"/>
      <c r="OR491" s="759" t="n"/>
      <c r="OS491" s="759" t="n"/>
      <c r="OT491" s="759" t="n"/>
      <c r="OU491" s="759" t="n"/>
    </row>
    <row r="492">
      <c r="A492" s="0" t="n">
        <v>115</v>
      </c>
      <c r="B492" s="0" t="n">
        <v>923</v>
      </c>
      <c r="C492" s="0" t="inlineStr">
        <is>
          <t>가</t>
        </is>
      </c>
      <c r="D492" s="0" t="inlineStr">
        <is>
          <t>인하대</t>
        </is>
      </c>
      <c r="E492" s="232" t="inlineStr">
        <is>
          <t>산업경영공학과</t>
        </is>
      </c>
      <c r="F492" s="0" t="inlineStr">
        <is>
          <t>자연</t>
        </is>
      </c>
      <c r="G492" s="0" t="n">
        <v>2</v>
      </c>
      <c r="H492" s="0" t="n">
        <v>892.567</v>
      </c>
      <c r="I492" s="0" t="n">
        <v>887.8680000000001</v>
      </c>
      <c r="J492" s="0" t="n">
        <v>884.163</v>
      </c>
      <c r="K492" s="0" t="n">
        <v>881.088</v>
      </c>
      <c r="L492" s="0" t="n">
        <v>876.905</v>
      </c>
      <c r="M492" s="233" t="inlineStr">
        <is>
          <t>표점/만점</t>
        </is>
      </c>
      <c r="N492" s="233" t="inlineStr">
        <is>
          <t>변표/만점</t>
        </is>
      </c>
      <c r="O492" s="3" t="inlineStr">
        <is>
          <t>가422</t>
        </is>
      </c>
      <c r="BM492" s="759" t="n"/>
      <c r="BN492" s="759" t="n"/>
      <c r="BO492" s="759" t="n"/>
      <c r="BP492" s="759" t="n"/>
      <c r="BQ492" s="759" t="n"/>
      <c r="BR492" s="759" t="n"/>
      <c r="BS492" s="759" t="n"/>
      <c r="BT492" s="759" t="n"/>
      <c r="BU492" s="759" t="n"/>
      <c r="BV492" s="759" t="n"/>
      <c r="BW492" s="759" t="n"/>
      <c r="BX492" s="759" t="n"/>
      <c r="BY492" s="759" t="n"/>
      <c r="BZ492" s="759" t="n"/>
      <c r="CA492" s="759" t="n"/>
      <c r="ER492" s="759" t="n"/>
      <c r="ES492" s="759" t="n"/>
      <c r="ET492" s="759" t="n"/>
      <c r="EU492" s="759" t="n"/>
      <c r="EV492" s="759" t="n"/>
      <c r="EW492" s="759" t="n"/>
      <c r="EX492" s="759" t="n"/>
      <c r="EY492" s="759" t="n"/>
      <c r="EZ492" s="759" t="n"/>
      <c r="FA492" s="759" t="n"/>
      <c r="FB492" s="759" t="n"/>
      <c r="FC492" s="759" t="n"/>
      <c r="FD492" s="759" t="n"/>
      <c r="FE492" s="759" t="n"/>
      <c r="FF492" s="759" t="n"/>
      <c r="HW492" s="759" t="n"/>
      <c r="HX492" s="759" t="n"/>
      <c r="HY492" s="759" t="n"/>
      <c r="HZ492" s="759" t="n"/>
      <c r="IA492" s="759" t="n"/>
      <c r="IB492" s="759" t="n"/>
      <c r="IC492" s="759" t="n"/>
      <c r="ID492" s="759" t="n"/>
      <c r="IE492" s="759" t="n"/>
      <c r="IF492" s="759" t="n"/>
      <c r="IG492" s="759" t="n"/>
      <c r="IH492" s="759" t="n"/>
      <c r="II492" s="759" t="n"/>
      <c r="IJ492" s="759" t="n"/>
      <c r="IK492" s="759" t="n"/>
      <c r="LB492" s="759" t="n"/>
      <c r="LC492" s="759" t="n"/>
      <c r="LD492" s="759" t="n"/>
      <c r="LE492" s="759" t="n"/>
      <c r="LF492" s="759" t="n"/>
      <c r="LG492" s="759" t="n"/>
      <c r="LH492" s="759" t="n"/>
      <c r="LI492" s="759" t="n"/>
      <c r="LJ492" s="759" t="n"/>
      <c r="LK492" s="759" t="n"/>
      <c r="LL492" s="759" t="n"/>
      <c r="LM492" s="759" t="n"/>
      <c r="LN492" s="759" t="n"/>
      <c r="LO492" s="759" t="n"/>
      <c r="LP492" s="759" t="n"/>
      <c r="OG492" s="759" t="n"/>
      <c r="OH492" s="759" t="n"/>
      <c r="OI492" s="759" t="n"/>
      <c r="OJ492" s="759" t="n"/>
      <c r="OK492" s="759" t="n"/>
      <c r="OL492" s="759" t="n"/>
      <c r="OM492" s="759" t="n"/>
      <c r="ON492" s="759" t="n"/>
      <c r="OO492" s="759" t="n"/>
      <c r="OP492" s="759" t="n"/>
      <c r="OQ492" s="759" t="n"/>
      <c r="OR492" s="759" t="n"/>
      <c r="OS492" s="759" t="n"/>
      <c r="OT492" s="759" t="n"/>
      <c r="OU492" s="759" t="n"/>
    </row>
    <row r="493">
      <c r="A493" s="0" t="n">
        <v>115</v>
      </c>
      <c r="B493" s="0" t="n">
        <v>940</v>
      </c>
      <c r="C493" s="0" t="inlineStr">
        <is>
          <t>가</t>
        </is>
      </c>
      <c r="D493" s="0" t="inlineStr">
        <is>
          <t>인하대</t>
        </is>
      </c>
      <c r="E493" s="232" t="inlineStr">
        <is>
          <t>조선해양공학과</t>
        </is>
      </c>
      <c r="F493" s="0" t="inlineStr">
        <is>
          <t>자연</t>
        </is>
      </c>
      <c r="G493" s="0" t="n">
        <v>2</v>
      </c>
      <c r="H493" s="0" t="n">
        <v>891.242</v>
      </c>
      <c r="I493" s="0" t="n">
        <v>887.08</v>
      </c>
      <c r="J493" s="0" t="n">
        <v>883.3390000000001</v>
      </c>
      <c r="K493" s="0" t="n">
        <v>880.519</v>
      </c>
      <c r="L493" s="0" t="n">
        <v>876.2670000000001</v>
      </c>
      <c r="M493" s="233" t="inlineStr">
        <is>
          <t>표점/만점</t>
        </is>
      </c>
      <c r="N493" s="233" t="inlineStr">
        <is>
          <t>변표/만점</t>
        </is>
      </c>
      <c r="O493" s="3" t="inlineStr">
        <is>
          <t>가423</t>
        </is>
      </c>
      <c r="BM493" s="759" t="n"/>
      <c r="BN493" s="759" t="n"/>
      <c r="BO493" s="759" t="n"/>
      <c r="BP493" s="759" t="n"/>
      <c r="BQ493" s="759" t="n"/>
      <c r="BR493" s="759" t="n"/>
      <c r="BS493" s="759" t="n"/>
      <c r="BT493" s="759" t="n"/>
      <c r="BU493" s="759" t="n"/>
      <c r="BV493" s="759" t="n"/>
      <c r="BW493" s="759" t="n"/>
      <c r="BX493" s="759" t="n"/>
      <c r="BY493" s="759" t="n"/>
      <c r="BZ493" s="759" t="n"/>
      <c r="CA493" s="759" t="n"/>
      <c r="ER493" s="759" t="n"/>
      <c r="ES493" s="759" t="n"/>
      <c r="ET493" s="759" t="n"/>
      <c r="EU493" s="759" t="n"/>
      <c r="EV493" s="759" t="n"/>
      <c r="EW493" s="759" t="n"/>
      <c r="EX493" s="759" t="n"/>
      <c r="EY493" s="759" t="n"/>
      <c r="EZ493" s="759" t="n"/>
      <c r="FA493" s="759" t="n"/>
      <c r="FB493" s="759" t="n"/>
      <c r="FC493" s="759" t="n"/>
      <c r="FD493" s="759" t="n"/>
      <c r="FE493" s="759" t="n"/>
      <c r="FF493" s="759" t="n"/>
      <c r="HW493" s="759" t="n"/>
      <c r="HX493" s="759" t="n"/>
      <c r="HY493" s="759" t="n"/>
      <c r="HZ493" s="759" t="n"/>
      <c r="IA493" s="759" t="n"/>
      <c r="IB493" s="759" t="n"/>
      <c r="IC493" s="759" t="n"/>
      <c r="ID493" s="759" t="n"/>
      <c r="IE493" s="759" t="n"/>
      <c r="IF493" s="759" t="n"/>
      <c r="IG493" s="759" t="n"/>
      <c r="IH493" s="759" t="n"/>
      <c r="II493" s="759" t="n"/>
      <c r="IJ493" s="759" t="n"/>
      <c r="IK493" s="759" t="n"/>
      <c r="LB493" s="759" t="n"/>
      <c r="LC493" s="759" t="n"/>
      <c r="LD493" s="759" t="n"/>
      <c r="LE493" s="759" t="n"/>
      <c r="LF493" s="759" t="n"/>
      <c r="LG493" s="759" t="n"/>
      <c r="LH493" s="759" t="n"/>
      <c r="LI493" s="759" t="n"/>
      <c r="LJ493" s="759" t="n"/>
      <c r="LK493" s="759" t="n"/>
      <c r="LL493" s="759" t="n"/>
      <c r="LM493" s="759" t="n"/>
      <c r="LN493" s="759" t="n"/>
      <c r="LO493" s="759" t="n"/>
      <c r="LP493" s="759" t="n"/>
      <c r="OG493" s="759" t="n"/>
      <c r="OH493" s="759" t="n"/>
      <c r="OI493" s="759" t="n"/>
      <c r="OJ493" s="759" t="n"/>
      <c r="OK493" s="759" t="n"/>
      <c r="OL493" s="759" t="n"/>
      <c r="OM493" s="759" t="n"/>
      <c r="ON493" s="759" t="n"/>
      <c r="OO493" s="759" t="n"/>
      <c r="OP493" s="759" t="n"/>
      <c r="OQ493" s="759" t="n"/>
      <c r="OR493" s="759" t="n"/>
      <c r="OS493" s="759" t="n"/>
      <c r="OT493" s="759" t="n"/>
      <c r="OU493" s="759" t="n"/>
    </row>
    <row r="494">
      <c r="A494" s="0" t="n">
        <v>115</v>
      </c>
      <c r="B494" s="0" t="n">
        <v>937</v>
      </c>
      <c r="C494" s="0" t="inlineStr">
        <is>
          <t>가</t>
        </is>
      </c>
      <c r="D494" s="0" t="inlineStr">
        <is>
          <t>인하대</t>
        </is>
      </c>
      <c r="E494" s="232" t="inlineStr">
        <is>
          <t>건축학부</t>
        </is>
      </c>
      <c r="F494" s="0" t="inlineStr">
        <is>
          <t>자연</t>
        </is>
      </c>
      <c r="G494" s="0" t="n">
        <v>2</v>
      </c>
      <c r="H494" s="0" t="n">
        <v>888.741</v>
      </c>
      <c r="I494" s="0" t="n">
        <v>885.753</v>
      </c>
      <c r="J494" s="0" t="n">
        <v>882.659</v>
      </c>
      <c r="K494" s="0" t="n">
        <v>879.793</v>
      </c>
      <c r="L494" s="0" t="n">
        <v>875.771</v>
      </c>
      <c r="M494" s="233" t="inlineStr">
        <is>
          <t>표점/만점</t>
        </is>
      </c>
      <c r="N494" s="233" t="inlineStr">
        <is>
          <t>변표/만점</t>
        </is>
      </c>
      <c r="O494" s="3" t="inlineStr">
        <is>
          <t>가424</t>
        </is>
      </c>
      <c r="BM494" s="759" t="n"/>
      <c r="BN494" s="759" t="n"/>
      <c r="BO494" s="759" t="n"/>
      <c r="BP494" s="759" t="n"/>
      <c r="BQ494" s="759" t="n"/>
      <c r="BR494" s="759" t="n"/>
      <c r="BS494" s="759" t="n"/>
      <c r="BT494" s="759" t="n"/>
      <c r="BU494" s="759" t="n"/>
      <c r="BV494" s="759" t="n"/>
      <c r="BW494" s="759" t="n"/>
      <c r="BX494" s="759" t="n"/>
      <c r="BY494" s="759" t="n"/>
      <c r="BZ494" s="759" t="n"/>
      <c r="CA494" s="759" t="n"/>
      <c r="ER494" s="759" t="n"/>
      <c r="ES494" s="759" t="n"/>
      <c r="ET494" s="759" t="n"/>
      <c r="EU494" s="759" t="n"/>
      <c r="EV494" s="759" t="n"/>
      <c r="EW494" s="759" t="n"/>
      <c r="EX494" s="759" t="n"/>
      <c r="EY494" s="759" t="n"/>
      <c r="EZ494" s="759" t="n"/>
      <c r="FA494" s="759" t="n"/>
      <c r="FB494" s="759" t="n"/>
      <c r="FC494" s="759" t="n"/>
      <c r="FD494" s="759" t="n"/>
      <c r="FE494" s="759" t="n"/>
      <c r="FF494" s="759" t="n"/>
      <c r="HW494" s="759" t="n"/>
      <c r="HX494" s="759" t="n"/>
      <c r="HY494" s="759" t="n"/>
      <c r="HZ494" s="759" t="n"/>
      <c r="IA494" s="759" t="n"/>
      <c r="IB494" s="759" t="n"/>
      <c r="IC494" s="759" t="n"/>
      <c r="ID494" s="759" t="n"/>
      <c r="IE494" s="759" t="n"/>
      <c r="IF494" s="759" t="n"/>
      <c r="IG494" s="759" t="n"/>
      <c r="IH494" s="759" t="n"/>
      <c r="II494" s="759" t="n"/>
      <c r="IJ494" s="759" t="n"/>
      <c r="IK494" s="759" t="n"/>
      <c r="LB494" s="759" t="n"/>
      <c r="LC494" s="759" t="n"/>
      <c r="LD494" s="759" t="n"/>
      <c r="LE494" s="759" t="n"/>
      <c r="LF494" s="759" t="n"/>
      <c r="LG494" s="759" t="n"/>
      <c r="LH494" s="759" t="n"/>
      <c r="LI494" s="759" t="n"/>
      <c r="LJ494" s="759" t="n"/>
      <c r="LK494" s="759" t="n"/>
      <c r="LL494" s="759" t="n"/>
      <c r="LM494" s="759" t="n"/>
      <c r="LN494" s="759" t="n"/>
      <c r="LO494" s="759" t="n"/>
      <c r="LP494" s="759" t="n"/>
      <c r="OG494" s="759" t="n"/>
      <c r="OH494" s="759" t="n"/>
      <c r="OI494" s="759" t="n"/>
      <c r="OJ494" s="759" t="n"/>
      <c r="OK494" s="759" t="n"/>
      <c r="OL494" s="759" t="n"/>
      <c r="OM494" s="759" t="n"/>
      <c r="ON494" s="759" t="n"/>
      <c r="OO494" s="759" t="n"/>
      <c r="OP494" s="759" t="n"/>
      <c r="OQ494" s="759" t="n"/>
      <c r="OR494" s="759" t="n"/>
      <c r="OS494" s="759" t="n"/>
      <c r="OT494" s="759" t="n"/>
      <c r="OU494" s="759" t="n"/>
    </row>
    <row r="495">
      <c r="A495" s="0" t="n">
        <v>115</v>
      </c>
      <c r="B495" s="0" t="n">
        <v>936</v>
      </c>
      <c r="C495" s="0" t="inlineStr">
        <is>
          <t>가</t>
        </is>
      </c>
      <c r="D495" s="0" t="inlineStr">
        <is>
          <t>인하대</t>
        </is>
      </c>
      <c r="E495" s="232" t="inlineStr">
        <is>
          <t>환경공학과</t>
        </is>
      </c>
      <c r="F495" s="0" t="inlineStr">
        <is>
          <t>자연</t>
        </is>
      </c>
      <c r="G495" s="0" t="n">
        <v>2</v>
      </c>
      <c r="H495" s="0" t="n">
        <v>887.8680000000001</v>
      </c>
      <c r="I495" s="0" t="n">
        <v>884.519</v>
      </c>
      <c r="J495" s="0" t="n">
        <v>880.779</v>
      </c>
      <c r="K495" s="0" t="n">
        <v>878.452</v>
      </c>
      <c r="L495" s="0" t="n">
        <v>874.081</v>
      </c>
      <c r="M495" s="233" t="inlineStr">
        <is>
          <t>표점/만점</t>
        </is>
      </c>
      <c r="N495" s="233" t="inlineStr">
        <is>
          <t>변표/만점</t>
        </is>
      </c>
      <c r="O495" s="3" t="inlineStr">
        <is>
          <t>가425</t>
        </is>
      </c>
      <c r="BM495" s="759" t="n"/>
      <c r="BN495" s="759" t="n"/>
      <c r="BO495" s="759" t="n"/>
      <c r="BP495" s="759" t="n"/>
      <c r="BQ495" s="759" t="n"/>
      <c r="BR495" s="759" t="n"/>
      <c r="BS495" s="759" t="n"/>
      <c r="BT495" s="759" t="n"/>
      <c r="BU495" s="759" t="n"/>
      <c r="BV495" s="759" t="n"/>
      <c r="BW495" s="759" t="n"/>
      <c r="BX495" s="759" t="n"/>
      <c r="BY495" s="759" t="n"/>
      <c r="BZ495" s="759" t="n"/>
      <c r="CA495" s="759" t="n"/>
      <c r="ER495" s="759" t="n"/>
      <c r="ES495" s="759" t="n"/>
      <c r="ET495" s="759" t="n"/>
      <c r="EU495" s="759" t="n"/>
      <c r="EV495" s="759" t="n"/>
      <c r="EW495" s="759" t="n"/>
      <c r="EX495" s="759" t="n"/>
      <c r="EY495" s="759" t="n"/>
      <c r="EZ495" s="759" t="n"/>
      <c r="FA495" s="759" t="n"/>
      <c r="FB495" s="759" t="n"/>
      <c r="FC495" s="759" t="n"/>
      <c r="FD495" s="759" t="n"/>
      <c r="FE495" s="759" t="n"/>
      <c r="FF495" s="759" t="n"/>
      <c r="HW495" s="759" t="n"/>
      <c r="HX495" s="759" t="n"/>
      <c r="HY495" s="759" t="n"/>
      <c r="HZ495" s="759" t="n"/>
      <c r="IA495" s="759" t="n"/>
      <c r="IB495" s="759" t="n"/>
      <c r="IC495" s="759" t="n"/>
      <c r="ID495" s="759" t="n"/>
      <c r="IE495" s="759" t="n"/>
      <c r="IF495" s="759" t="n"/>
      <c r="IG495" s="759" t="n"/>
      <c r="IH495" s="759" t="n"/>
      <c r="II495" s="759" t="n"/>
      <c r="IJ495" s="759" t="n"/>
      <c r="IK495" s="759" t="n"/>
      <c r="LB495" s="759" t="n"/>
      <c r="LC495" s="759" t="n"/>
      <c r="LD495" s="759" t="n"/>
      <c r="LE495" s="759" t="n"/>
      <c r="LF495" s="759" t="n"/>
      <c r="LG495" s="759" t="n"/>
      <c r="LH495" s="759" t="n"/>
      <c r="LI495" s="759" t="n"/>
      <c r="LJ495" s="759" t="n"/>
      <c r="LK495" s="759" t="n"/>
      <c r="LL495" s="759" t="n"/>
      <c r="LM495" s="759" t="n"/>
      <c r="LN495" s="759" t="n"/>
      <c r="LO495" s="759" t="n"/>
      <c r="LP495" s="759" t="n"/>
      <c r="OG495" s="759" t="n"/>
      <c r="OH495" s="759" t="n"/>
      <c r="OI495" s="759" t="n"/>
      <c r="OJ495" s="759" t="n"/>
      <c r="OK495" s="759" t="n"/>
      <c r="OL495" s="759" t="n"/>
      <c r="OM495" s="759" t="n"/>
      <c r="ON495" s="759" t="n"/>
      <c r="OO495" s="759" t="n"/>
      <c r="OP495" s="759" t="n"/>
      <c r="OQ495" s="759" t="n"/>
      <c r="OR495" s="759" t="n"/>
      <c r="OS495" s="759" t="n"/>
      <c r="OT495" s="759" t="n"/>
      <c r="OU495" s="759" t="n"/>
    </row>
    <row r="496">
      <c r="A496" s="0" t="n">
        <v>127</v>
      </c>
      <c r="B496" s="0" t="n">
        <v>1106</v>
      </c>
      <c r="C496" s="0" t="inlineStr">
        <is>
          <t>가</t>
        </is>
      </c>
      <c r="D496" s="0" t="inlineStr">
        <is>
          <t>한양대(ERICA)</t>
        </is>
      </c>
      <c r="E496" s="232" t="inlineStr">
        <is>
          <t>컴퓨터학부</t>
        </is>
      </c>
      <c r="F496" s="0" t="inlineStr">
        <is>
          <t>자연</t>
        </is>
      </c>
      <c r="G496" s="0" t="n">
        <v>2</v>
      </c>
      <c r="H496" s="0" t="n">
        <v>892.047</v>
      </c>
      <c r="I496" s="0" t="n">
        <v>888.401</v>
      </c>
      <c r="J496" s="0" t="n">
        <v>885.457</v>
      </c>
      <c r="K496" s="0" t="n">
        <v>882.133</v>
      </c>
      <c r="L496" s="0" t="n">
        <v>880.139</v>
      </c>
      <c r="M496" s="233" t="inlineStr">
        <is>
          <t>표점/만점</t>
        </is>
      </c>
      <c r="N496" s="233" t="inlineStr">
        <is>
          <t>변표/만점</t>
        </is>
      </c>
      <c r="O496" s="3" t="inlineStr">
        <is>
          <t>가426</t>
        </is>
      </c>
      <c r="BM496" s="759" t="n"/>
      <c r="BN496" s="759" t="n"/>
      <c r="BO496" s="759" t="n"/>
      <c r="BP496" s="759" t="n"/>
      <c r="BQ496" s="759" t="n"/>
      <c r="BR496" s="759" t="n"/>
      <c r="BS496" s="759" t="n"/>
      <c r="BT496" s="759" t="n"/>
      <c r="BU496" s="759" t="n"/>
      <c r="BV496" s="759" t="n"/>
      <c r="BW496" s="759" t="n"/>
      <c r="BX496" s="759" t="n"/>
      <c r="BY496" s="759" t="n"/>
      <c r="BZ496" s="759" t="n"/>
      <c r="CA496" s="759" t="n"/>
      <c r="ER496" s="759" t="n"/>
      <c r="ES496" s="759" t="n"/>
      <c r="ET496" s="759" t="n"/>
      <c r="EU496" s="759" t="n"/>
      <c r="EV496" s="759" t="n"/>
      <c r="EW496" s="759" t="n"/>
      <c r="EX496" s="759" t="n"/>
      <c r="EY496" s="759" t="n"/>
      <c r="EZ496" s="759" t="n"/>
      <c r="FA496" s="759" t="n"/>
      <c r="FB496" s="759" t="n"/>
      <c r="FC496" s="759" t="n"/>
      <c r="FD496" s="759" t="n"/>
      <c r="FE496" s="759" t="n"/>
      <c r="FF496" s="759" t="n"/>
      <c r="HW496" s="759" t="n"/>
      <c r="HX496" s="759" t="n"/>
      <c r="HY496" s="759" t="n"/>
      <c r="HZ496" s="759" t="n"/>
      <c r="IA496" s="759" t="n"/>
      <c r="IB496" s="759" t="n"/>
      <c r="IC496" s="759" t="n"/>
      <c r="ID496" s="759" t="n"/>
      <c r="IE496" s="759" t="n"/>
      <c r="IF496" s="759" t="n"/>
      <c r="IG496" s="759" t="n"/>
      <c r="IH496" s="759" t="n"/>
      <c r="II496" s="759" t="n"/>
      <c r="IJ496" s="759" t="n"/>
      <c r="IK496" s="759" t="n"/>
      <c r="LB496" s="759" t="n"/>
      <c r="LC496" s="759" t="n"/>
      <c r="LD496" s="759" t="n"/>
      <c r="LE496" s="759" t="n"/>
      <c r="LF496" s="759" t="n"/>
      <c r="LG496" s="759" t="n"/>
      <c r="LH496" s="759" t="n"/>
      <c r="LI496" s="759" t="n"/>
      <c r="LJ496" s="759" t="n"/>
      <c r="LK496" s="759" t="n"/>
      <c r="LL496" s="759" t="n"/>
      <c r="LM496" s="759" t="n"/>
      <c r="LN496" s="759" t="n"/>
      <c r="LO496" s="759" t="n"/>
      <c r="LP496" s="759" t="n"/>
      <c r="OG496" s="759" t="n"/>
      <c r="OH496" s="759" t="n"/>
      <c r="OI496" s="759" t="n"/>
      <c r="OJ496" s="759" t="n"/>
      <c r="OK496" s="759" t="n"/>
      <c r="OL496" s="759" t="n"/>
      <c r="OM496" s="759" t="n"/>
      <c r="ON496" s="759" t="n"/>
      <c r="OO496" s="759" t="n"/>
      <c r="OP496" s="759" t="n"/>
      <c r="OQ496" s="759" t="n"/>
      <c r="OR496" s="759" t="n"/>
      <c r="OS496" s="759" t="n"/>
      <c r="OT496" s="759" t="n"/>
      <c r="OU496" s="759" t="n"/>
    </row>
    <row r="497">
      <c r="A497" s="0" t="n">
        <v>127</v>
      </c>
      <c r="B497" s="0" t="n">
        <v>1124</v>
      </c>
      <c r="C497" s="0" t="inlineStr">
        <is>
          <t>가</t>
        </is>
      </c>
      <c r="D497" s="0" t="inlineStr">
        <is>
          <t>한양대(ERICA)</t>
        </is>
      </c>
      <c r="E497" s="232" t="inlineStr">
        <is>
          <t>산업경영공학</t>
        </is>
      </c>
      <c r="F497" s="0" t="inlineStr">
        <is>
          <t>자연</t>
        </is>
      </c>
      <c r="G497" s="0" t="n">
        <v>2</v>
      </c>
      <c r="H497" s="0" t="n">
        <v>891.72</v>
      </c>
      <c r="I497" s="0" t="n">
        <v>887.952</v>
      </c>
      <c r="J497" s="0" t="n">
        <v>883.705</v>
      </c>
      <c r="K497" s="0" t="n">
        <v>879.74</v>
      </c>
      <c r="L497" s="0" t="n">
        <v>877.775</v>
      </c>
      <c r="M497" s="233" t="inlineStr">
        <is>
          <t>표점/만점</t>
        </is>
      </c>
      <c r="N497" s="233" t="inlineStr">
        <is>
          <t>변표/만점</t>
        </is>
      </c>
      <c r="O497" s="3" t="inlineStr">
        <is>
          <t>가427</t>
        </is>
      </c>
      <c r="BM497" s="759" t="n"/>
      <c r="BN497" s="759" t="n"/>
      <c r="BO497" s="759" t="n"/>
      <c r="BP497" s="759" t="n"/>
      <c r="BQ497" s="759" t="n"/>
      <c r="BR497" s="759" t="n"/>
      <c r="BS497" s="759" t="n"/>
      <c r="BT497" s="759" t="n"/>
      <c r="BU497" s="759" t="n"/>
      <c r="BV497" s="759" t="n"/>
      <c r="BW497" s="759" t="n"/>
      <c r="BX497" s="759" t="n"/>
      <c r="BY497" s="759" t="n"/>
      <c r="BZ497" s="759" t="n"/>
      <c r="CA497" s="759" t="n"/>
      <c r="ER497" s="759" t="n"/>
      <c r="ES497" s="759" t="n"/>
      <c r="ET497" s="759" t="n"/>
      <c r="EU497" s="759" t="n"/>
      <c r="EV497" s="759" t="n"/>
      <c r="EW497" s="759" t="n"/>
      <c r="EX497" s="759" t="n"/>
      <c r="EY497" s="759" t="n"/>
      <c r="EZ497" s="759" t="n"/>
      <c r="FA497" s="759" t="n"/>
      <c r="FB497" s="759" t="n"/>
      <c r="FC497" s="759" t="n"/>
      <c r="FD497" s="759" t="n"/>
      <c r="FE497" s="759" t="n"/>
      <c r="FF497" s="759" t="n"/>
      <c r="HW497" s="759" t="n"/>
      <c r="HX497" s="759" t="n"/>
      <c r="HY497" s="759" t="n"/>
      <c r="HZ497" s="759" t="n"/>
      <c r="IA497" s="759" t="n"/>
      <c r="IB497" s="759" t="n"/>
      <c r="IC497" s="759" t="n"/>
      <c r="ID497" s="759" t="n"/>
      <c r="IE497" s="759" t="n"/>
      <c r="IF497" s="759" t="n"/>
      <c r="IG497" s="759" t="n"/>
      <c r="IH497" s="759" t="n"/>
      <c r="II497" s="759" t="n"/>
      <c r="IJ497" s="759" t="n"/>
      <c r="IK497" s="759" t="n"/>
      <c r="LB497" s="759" t="n"/>
      <c r="LC497" s="759" t="n"/>
      <c r="LD497" s="759" t="n"/>
      <c r="LE497" s="759" t="n"/>
      <c r="LF497" s="759" t="n"/>
      <c r="LG497" s="759" t="n"/>
      <c r="LH497" s="759" t="n"/>
      <c r="LI497" s="759" t="n"/>
      <c r="LJ497" s="759" t="n"/>
      <c r="LK497" s="759" t="n"/>
      <c r="LL497" s="759" t="n"/>
      <c r="LM497" s="759" t="n"/>
      <c r="LN497" s="759" t="n"/>
      <c r="LO497" s="759" t="n"/>
      <c r="LP497" s="759" t="n"/>
      <c r="OG497" s="759" t="n"/>
      <c r="OH497" s="759" t="n"/>
      <c r="OI497" s="759" t="n"/>
      <c r="OJ497" s="759" t="n"/>
      <c r="OK497" s="759" t="n"/>
      <c r="OL497" s="759" t="n"/>
      <c r="OM497" s="759" t="n"/>
      <c r="ON497" s="759" t="n"/>
      <c r="OO497" s="759" t="n"/>
      <c r="OP497" s="759" t="n"/>
      <c r="OQ497" s="759" t="n"/>
      <c r="OR497" s="759" t="n"/>
      <c r="OS497" s="759" t="n"/>
      <c r="OT497" s="759" t="n"/>
      <c r="OU497" s="759" t="n"/>
    </row>
    <row r="498">
      <c r="A498" s="0" t="n">
        <v>126</v>
      </c>
      <c r="B498" s="0" t="n">
        <v>1111</v>
      </c>
      <c r="C498" s="0" t="inlineStr">
        <is>
          <t>가</t>
        </is>
      </c>
      <c r="D498" s="0" t="inlineStr">
        <is>
          <t>한양대(ERICA)</t>
        </is>
      </c>
      <c r="E498" s="232" t="inlineStr">
        <is>
          <t>인공지능</t>
        </is>
      </c>
      <c r="F498" s="0" t="inlineStr">
        <is>
          <t>자연</t>
        </is>
      </c>
      <c r="G498" s="0" t="n">
        <v>2</v>
      </c>
      <c r="H498" s="0" t="n">
        <v>896.3339999999999</v>
      </c>
      <c r="I498" s="0" t="n">
        <v>893.467</v>
      </c>
      <c r="J498" s="0" t="n">
        <v>889.4880000000001</v>
      </c>
      <c r="K498" s="0" t="n">
        <v>885.986</v>
      </c>
      <c r="L498" s="0" t="n">
        <v>883.729</v>
      </c>
      <c r="M498" s="233" t="inlineStr">
        <is>
          <t>표점/만점</t>
        </is>
      </c>
      <c r="N498" s="233" t="inlineStr">
        <is>
          <t>변표/만점</t>
        </is>
      </c>
      <c r="O498" s="3" t="inlineStr">
        <is>
          <t>가428</t>
        </is>
      </c>
      <c r="BM498" s="759" t="n"/>
      <c r="BN498" s="759" t="n"/>
      <c r="BO498" s="759" t="n"/>
      <c r="BP498" s="759" t="n"/>
      <c r="BQ498" s="759" t="n"/>
      <c r="BR498" s="759" t="n"/>
      <c r="BS498" s="759" t="n"/>
      <c r="BT498" s="759" t="n"/>
      <c r="BU498" s="759" t="n"/>
      <c r="BV498" s="759" t="n"/>
      <c r="BW498" s="759" t="n"/>
      <c r="BX498" s="759" t="n"/>
      <c r="BY498" s="759" t="n"/>
      <c r="BZ498" s="759" t="n"/>
      <c r="CA498" s="759" t="n"/>
      <c r="ER498" s="759" t="n"/>
      <c r="ES498" s="759" t="n"/>
      <c r="ET498" s="759" t="n"/>
      <c r="EU498" s="759" t="n"/>
      <c r="EV498" s="759" t="n"/>
      <c r="EW498" s="759" t="n"/>
      <c r="EX498" s="759" t="n"/>
      <c r="EY498" s="759" t="n"/>
      <c r="EZ498" s="759" t="n"/>
      <c r="FA498" s="759" t="n"/>
      <c r="FB498" s="759" t="n"/>
      <c r="FC498" s="759" t="n"/>
      <c r="FD498" s="759" t="n"/>
      <c r="FE498" s="759" t="n"/>
      <c r="FF498" s="759" t="n"/>
      <c r="HW498" s="759" t="n"/>
      <c r="HX498" s="759" t="n"/>
      <c r="HY498" s="759" t="n"/>
      <c r="HZ498" s="759" t="n"/>
      <c r="IA498" s="759" t="n"/>
      <c r="IB498" s="759" t="n"/>
      <c r="IC498" s="759" t="n"/>
      <c r="ID498" s="759" t="n"/>
      <c r="IE498" s="759" t="n"/>
      <c r="IF498" s="759" t="n"/>
      <c r="IG498" s="759" t="n"/>
      <c r="IH498" s="759" t="n"/>
      <c r="II498" s="759" t="n"/>
      <c r="IJ498" s="759" t="n"/>
      <c r="IK498" s="759" t="n"/>
      <c r="LB498" s="759" t="n"/>
      <c r="LC498" s="759" t="n"/>
      <c r="LD498" s="759" t="n"/>
      <c r="LE498" s="759" t="n"/>
      <c r="LF498" s="759" t="n"/>
      <c r="LG498" s="759" t="n"/>
      <c r="LH498" s="759" t="n"/>
      <c r="LI498" s="759" t="n"/>
      <c r="LJ498" s="759" t="n"/>
      <c r="LK498" s="759" t="n"/>
      <c r="LL498" s="759" t="n"/>
      <c r="LM498" s="759" t="n"/>
      <c r="LN498" s="759" t="n"/>
      <c r="LO498" s="759" t="n"/>
      <c r="LP498" s="759" t="n"/>
      <c r="OG498" s="759" t="n"/>
      <c r="OH498" s="759" t="n"/>
      <c r="OI498" s="759" t="n"/>
      <c r="OJ498" s="759" t="n"/>
      <c r="OK498" s="759" t="n"/>
      <c r="OL498" s="759" t="n"/>
      <c r="OM498" s="759" t="n"/>
      <c r="ON498" s="759" t="n"/>
      <c r="OO498" s="759" t="n"/>
      <c r="OP498" s="759" t="n"/>
      <c r="OQ498" s="759" t="n"/>
      <c r="OR498" s="759" t="n"/>
      <c r="OS498" s="759" t="n"/>
      <c r="OT498" s="759" t="n"/>
      <c r="OU498" s="759" t="n"/>
    </row>
    <row r="499">
      <c r="A499" s="0" t="n">
        <v>126</v>
      </c>
      <c r="B499" s="0" t="n">
        <v>1110</v>
      </c>
      <c r="C499" s="0" t="inlineStr">
        <is>
          <t>가</t>
        </is>
      </c>
      <c r="D499" s="0" t="inlineStr">
        <is>
          <t>한양대(ERICA)</t>
        </is>
      </c>
      <c r="E499" s="232" t="inlineStr">
        <is>
          <t>전자공학</t>
        </is>
      </c>
      <c r="F499" s="0" t="inlineStr">
        <is>
          <t>자연</t>
        </is>
      </c>
      <c r="G499" s="0" t="n">
        <v>2</v>
      </c>
      <c r="H499" s="0" t="n">
        <v>895.465</v>
      </c>
      <c r="I499" s="0" t="n">
        <v>892.997</v>
      </c>
      <c r="J499" s="0" t="n">
        <v>889.004</v>
      </c>
      <c r="K499" s="0" t="n">
        <v>885.53</v>
      </c>
      <c r="L499" s="0" t="n">
        <v>882.9109999999999</v>
      </c>
      <c r="M499" s="233" t="inlineStr">
        <is>
          <t>표점/만점</t>
        </is>
      </c>
      <c r="N499" s="233" t="inlineStr">
        <is>
          <t>변표/만점</t>
        </is>
      </c>
      <c r="O499" s="3" t="inlineStr">
        <is>
          <t>가429</t>
        </is>
      </c>
      <c r="BM499" s="759" t="n"/>
      <c r="BN499" s="759" t="n"/>
      <c r="BO499" s="759" t="n"/>
      <c r="BP499" s="759" t="n"/>
      <c r="BQ499" s="759" t="n"/>
      <c r="BR499" s="759" t="n"/>
      <c r="BS499" s="759" t="n"/>
      <c r="BT499" s="759" t="n"/>
      <c r="BU499" s="759" t="n"/>
      <c r="BV499" s="759" t="n"/>
      <c r="BW499" s="759" t="n"/>
      <c r="BX499" s="759" t="n"/>
      <c r="BY499" s="759" t="n"/>
      <c r="BZ499" s="759" t="n"/>
      <c r="CA499" s="759" t="n"/>
      <c r="ER499" s="759" t="n"/>
      <c r="ES499" s="759" t="n"/>
      <c r="ET499" s="759" t="n"/>
      <c r="EU499" s="759" t="n"/>
      <c r="EV499" s="759" t="n"/>
      <c r="EW499" s="759" t="n"/>
      <c r="EX499" s="759" t="n"/>
      <c r="EY499" s="759" t="n"/>
      <c r="EZ499" s="759" t="n"/>
      <c r="FA499" s="759" t="n"/>
      <c r="FB499" s="759" t="n"/>
      <c r="FC499" s="759" t="n"/>
      <c r="FD499" s="759" t="n"/>
      <c r="FE499" s="759" t="n"/>
      <c r="FF499" s="759" t="n"/>
      <c r="HW499" s="759" t="n"/>
      <c r="HX499" s="759" t="n"/>
      <c r="HY499" s="759" t="n"/>
      <c r="HZ499" s="759" t="n"/>
      <c r="IA499" s="759" t="n"/>
      <c r="IB499" s="759" t="n"/>
      <c r="IC499" s="759" t="n"/>
      <c r="ID499" s="759" t="n"/>
      <c r="IE499" s="759" t="n"/>
      <c r="IF499" s="759" t="n"/>
      <c r="IG499" s="759" t="n"/>
      <c r="IH499" s="759" t="n"/>
      <c r="II499" s="759" t="n"/>
      <c r="IJ499" s="759" t="n"/>
      <c r="IK499" s="759" t="n"/>
      <c r="LB499" s="759" t="n"/>
      <c r="LC499" s="759" t="n"/>
      <c r="LD499" s="759" t="n"/>
      <c r="LE499" s="759" t="n"/>
      <c r="LF499" s="759" t="n"/>
      <c r="LG499" s="759" t="n"/>
      <c r="LH499" s="759" t="n"/>
      <c r="LI499" s="759" t="n"/>
      <c r="LJ499" s="759" t="n"/>
      <c r="LK499" s="759" t="n"/>
      <c r="LL499" s="759" t="n"/>
      <c r="LM499" s="759" t="n"/>
      <c r="LN499" s="759" t="n"/>
      <c r="LO499" s="759" t="n"/>
      <c r="LP499" s="759" t="n"/>
      <c r="OG499" s="759" t="n"/>
      <c r="OH499" s="759" t="n"/>
      <c r="OI499" s="759" t="n"/>
      <c r="OJ499" s="759" t="n"/>
      <c r="OK499" s="759" t="n"/>
      <c r="OL499" s="759" t="n"/>
      <c r="OM499" s="759" t="n"/>
      <c r="ON499" s="759" t="n"/>
      <c r="OO499" s="759" t="n"/>
      <c r="OP499" s="759" t="n"/>
      <c r="OQ499" s="759" t="n"/>
      <c r="OR499" s="759" t="n"/>
      <c r="OS499" s="759" t="n"/>
      <c r="OT499" s="759" t="n"/>
      <c r="OU499" s="759" t="n"/>
    </row>
    <row r="500">
      <c r="A500" s="0" t="n">
        <v>126</v>
      </c>
      <c r="B500" s="0" t="n">
        <v>1121</v>
      </c>
      <c r="C500" s="0" t="inlineStr">
        <is>
          <t>가</t>
        </is>
      </c>
      <c r="D500" s="0" t="inlineStr">
        <is>
          <t>한양대(ERICA)</t>
        </is>
      </c>
      <c r="E500" s="232" t="inlineStr">
        <is>
          <t>신소재·반도체공</t>
        </is>
      </c>
      <c r="F500" s="0" t="inlineStr">
        <is>
          <t>자연</t>
        </is>
      </c>
      <c r="G500" s="0" t="n">
        <v>2</v>
      </c>
      <c r="H500" s="0" t="n">
        <v>895.8869999999999</v>
      </c>
      <c r="I500" s="0" t="n">
        <v>892.377</v>
      </c>
      <c r="J500" s="0" t="n">
        <v>888.752</v>
      </c>
      <c r="K500" s="0" t="n">
        <v>885.53</v>
      </c>
      <c r="L500" s="0" t="n">
        <v>883.081</v>
      </c>
      <c r="M500" s="233" t="inlineStr">
        <is>
          <t>표점/만점</t>
        </is>
      </c>
      <c r="N500" s="233" t="inlineStr">
        <is>
          <t>변표/만점</t>
        </is>
      </c>
      <c r="O500" s="3" t="inlineStr">
        <is>
          <t>가430</t>
        </is>
      </c>
      <c r="BM500" s="759" t="n"/>
      <c r="BN500" s="759" t="n"/>
      <c r="BO500" s="759" t="n"/>
      <c r="BP500" s="759" t="n"/>
      <c r="BQ500" s="759" t="n"/>
      <c r="BR500" s="759" t="n"/>
      <c r="BS500" s="759" t="n"/>
      <c r="BT500" s="759" t="n"/>
      <c r="BU500" s="759" t="n"/>
      <c r="BV500" s="759" t="n"/>
      <c r="BW500" s="759" t="n"/>
      <c r="BX500" s="759" t="n"/>
      <c r="BY500" s="759" t="n"/>
      <c r="BZ500" s="759" t="n"/>
      <c r="CA500" s="759" t="n"/>
      <c r="ER500" s="759" t="n"/>
      <c r="ES500" s="759" t="n"/>
      <c r="ET500" s="759" t="n"/>
      <c r="EU500" s="759" t="n"/>
      <c r="EV500" s="759" t="n"/>
      <c r="EW500" s="759" t="n"/>
      <c r="EX500" s="759" t="n"/>
      <c r="EY500" s="759" t="n"/>
      <c r="EZ500" s="759" t="n"/>
      <c r="FA500" s="759" t="n"/>
      <c r="FB500" s="759" t="n"/>
      <c r="FC500" s="759" t="n"/>
      <c r="FD500" s="759" t="n"/>
      <c r="FE500" s="759" t="n"/>
      <c r="FF500" s="759" t="n"/>
      <c r="HW500" s="759" t="n"/>
      <c r="HX500" s="759" t="n"/>
      <c r="HY500" s="759" t="n"/>
      <c r="HZ500" s="759" t="n"/>
      <c r="IA500" s="759" t="n"/>
      <c r="IB500" s="759" t="n"/>
      <c r="IC500" s="759" t="n"/>
      <c r="ID500" s="759" t="n"/>
      <c r="IE500" s="759" t="n"/>
      <c r="IF500" s="759" t="n"/>
      <c r="IG500" s="759" t="n"/>
      <c r="IH500" s="759" t="n"/>
      <c r="II500" s="759" t="n"/>
      <c r="IJ500" s="759" t="n"/>
      <c r="IK500" s="759" t="n"/>
      <c r="LB500" s="759" t="n"/>
      <c r="LC500" s="759" t="n"/>
      <c r="LD500" s="759" t="n"/>
      <c r="LE500" s="759" t="n"/>
      <c r="LF500" s="759" t="n"/>
      <c r="LG500" s="759" t="n"/>
      <c r="LH500" s="759" t="n"/>
      <c r="LI500" s="759" t="n"/>
      <c r="LJ500" s="759" t="n"/>
      <c r="LK500" s="759" t="n"/>
      <c r="LL500" s="759" t="n"/>
      <c r="LM500" s="759" t="n"/>
      <c r="LN500" s="759" t="n"/>
      <c r="LO500" s="759" t="n"/>
      <c r="LP500" s="759" t="n"/>
      <c r="OG500" s="759" t="n"/>
      <c r="OH500" s="759" t="n"/>
      <c r="OI500" s="759" t="n"/>
      <c r="OJ500" s="759" t="n"/>
      <c r="OK500" s="759" t="n"/>
      <c r="OL500" s="759" t="n"/>
      <c r="OM500" s="759" t="n"/>
      <c r="ON500" s="759" t="n"/>
      <c r="OO500" s="759" t="n"/>
      <c r="OP500" s="759" t="n"/>
      <c r="OQ500" s="759" t="n"/>
      <c r="OR500" s="759" t="n"/>
      <c r="OS500" s="759" t="n"/>
      <c r="OT500" s="759" t="n"/>
      <c r="OU500" s="759" t="n"/>
    </row>
    <row r="501">
      <c r="A501" s="0" t="n">
        <v>126</v>
      </c>
      <c r="B501" s="0" t="n">
        <v>1116</v>
      </c>
      <c r="C501" s="0" t="inlineStr">
        <is>
          <t>가</t>
        </is>
      </c>
      <c r="D501" s="0" t="inlineStr">
        <is>
          <t>한양대(ERICA)</t>
        </is>
      </c>
      <c r="E501" s="232" t="inlineStr">
        <is>
          <t>기계공학</t>
        </is>
      </c>
      <c r="F501" s="0" t="inlineStr">
        <is>
          <t>자연</t>
        </is>
      </c>
      <c r="G501" s="0" t="n">
        <v>2</v>
      </c>
      <c r="H501" s="0" t="n">
        <v>896.728</v>
      </c>
      <c r="I501" s="0" t="n">
        <v>892.377</v>
      </c>
      <c r="J501" s="0" t="n">
        <v>888.09</v>
      </c>
      <c r="K501" s="0" t="n">
        <v>884.311</v>
      </c>
      <c r="L501" s="0" t="n">
        <v>882.104</v>
      </c>
      <c r="M501" s="233" t="inlineStr">
        <is>
          <t>표점/만점</t>
        </is>
      </c>
      <c r="N501" s="233" t="inlineStr">
        <is>
          <t>변표/만점</t>
        </is>
      </c>
      <c r="O501" s="3" t="inlineStr">
        <is>
          <t>가431</t>
        </is>
      </c>
      <c r="BM501" s="759" t="n"/>
      <c r="BN501" s="759" t="n"/>
      <c r="BO501" s="759" t="n"/>
      <c r="BP501" s="759" t="n"/>
      <c r="BQ501" s="759" t="n"/>
      <c r="BR501" s="759" t="n"/>
      <c r="BS501" s="759" t="n"/>
      <c r="BT501" s="759" t="n"/>
      <c r="BU501" s="759" t="n"/>
      <c r="BV501" s="759" t="n"/>
      <c r="BW501" s="759" t="n"/>
      <c r="BX501" s="759" t="n"/>
      <c r="BY501" s="759" t="n"/>
      <c r="BZ501" s="759" t="n"/>
      <c r="CA501" s="759" t="n"/>
      <c r="ER501" s="759" t="n"/>
      <c r="ES501" s="759" t="n"/>
      <c r="ET501" s="759" t="n"/>
      <c r="EU501" s="759" t="n"/>
      <c r="EV501" s="759" t="n"/>
      <c r="EW501" s="759" t="n"/>
      <c r="EX501" s="759" t="n"/>
      <c r="EY501" s="759" t="n"/>
      <c r="EZ501" s="759" t="n"/>
      <c r="FA501" s="759" t="n"/>
      <c r="FB501" s="759" t="n"/>
      <c r="FC501" s="759" t="n"/>
      <c r="FD501" s="759" t="n"/>
      <c r="FE501" s="759" t="n"/>
      <c r="FF501" s="759" t="n"/>
      <c r="HW501" s="759" t="n"/>
      <c r="HX501" s="759" t="n"/>
      <c r="HY501" s="759" t="n"/>
      <c r="HZ501" s="759" t="n"/>
      <c r="IA501" s="759" t="n"/>
      <c r="IB501" s="759" t="n"/>
      <c r="IC501" s="759" t="n"/>
      <c r="ID501" s="759" t="n"/>
      <c r="IE501" s="759" t="n"/>
      <c r="IF501" s="759" t="n"/>
      <c r="IG501" s="759" t="n"/>
      <c r="IH501" s="759" t="n"/>
      <c r="II501" s="759" t="n"/>
      <c r="IJ501" s="759" t="n"/>
      <c r="IK501" s="759" t="n"/>
      <c r="LB501" s="759" t="n"/>
      <c r="LC501" s="759" t="n"/>
      <c r="LD501" s="759" t="n"/>
      <c r="LE501" s="759" t="n"/>
      <c r="LF501" s="759" t="n"/>
      <c r="LG501" s="759" t="n"/>
      <c r="LH501" s="759" t="n"/>
      <c r="LI501" s="759" t="n"/>
      <c r="LJ501" s="759" t="n"/>
      <c r="LK501" s="759" t="n"/>
      <c r="LL501" s="759" t="n"/>
      <c r="LM501" s="759" t="n"/>
      <c r="LN501" s="759" t="n"/>
      <c r="LO501" s="759" t="n"/>
      <c r="LP501" s="759" t="n"/>
      <c r="OG501" s="759" t="n"/>
      <c r="OH501" s="759" t="n"/>
      <c r="OI501" s="759" t="n"/>
      <c r="OJ501" s="759" t="n"/>
      <c r="OK501" s="759" t="n"/>
      <c r="OL501" s="759" t="n"/>
      <c r="OM501" s="759" t="n"/>
      <c r="ON501" s="759" t="n"/>
      <c r="OO501" s="759" t="n"/>
      <c r="OP501" s="759" t="n"/>
      <c r="OQ501" s="759" t="n"/>
      <c r="OR501" s="759" t="n"/>
      <c r="OS501" s="759" t="n"/>
      <c r="OT501" s="759" t="n"/>
      <c r="OU501" s="759" t="n"/>
    </row>
    <row r="502">
      <c r="A502" s="0" t="n">
        <v>126</v>
      </c>
      <c r="B502" s="0" t="n">
        <v>1122</v>
      </c>
      <c r="C502" s="0" t="inlineStr">
        <is>
          <t>가</t>
        </is>
      </c>
      <c r="D502" s="0" t="inlineStr">
        <is>
          <t>한양대(ERICA)</t>
        </is>
      </c>
      <c r="E502" s="232" t="inlineStr">
        <is>
          <t>로봇공학</t>
        </is>
      </c>
      <c r="F502" s="0" t="inlineStr">
        <is>
          <t>자연</t>
        </is>
      </c>
      <c r="G502" s="0" t="n">
        <v>2</v>
      </c>
      <c r="H502" s="0" t="n">
        <v>894.449</v>
      </c>
      <c r="I502" s="0" t="n">
        <v>891.395</v>
      </c>
      <c r="J502" s="0" t="n">
        <v>888.09</v>
      </c>
      <c r="K502" s="0" t="n">
        <v>884.563</v>
      </c>
      <c r="L502" s="0" t="n">
        <v>882.104</v>
      </c>
      <c r="M502" s="233" t="inlineStr">
        <is>
          <t>표점/만점</t>
        </is>
      </c>
      <c r="N502" s="233" t="inlineStr">
        <is>
          <t>변표/만점</t>
        </is>
      </c>
      <c r="O502" s="3" t="inlineStr">
        <is>
          <t>가432</t>
        </is>
      </c>
      <c r="BM502" s="759" t="n"/>
      <c r="BN502" s="759" t="n"/>
      <c r="BO502" s="759" t="n"/>
      <c r="BP502" s="759" t="n"/>
      <c r="BQ502" s="759" t="n"/>
      <c r="BR502" s="759" t="n"/>
      <c r="BS502" s="759" t="n"/>
      <c r="BT502" s="759" t="n"/>
      <c r="BU502" s="759" t="n"/>
      <c r="BV502" s="759" t="n"/>
      <c r="BW502" s="759" t="n"/>
      <c r="BX502" s="759" t="n"/>
      <c r="BY502" s="759" t="n"/>
      <c r="BZ502" s="759" t="n"/>
      <c r="CA502" s="759" t="n"/>
      <c r="ER502" s="759" t="n"/>
      <c r="ES502" s="759" t="n"/>
      <c r="ET502" s="759" t="n"/>
      <c r="EU502" s="759" t="n"/>
      <c r="EV502" s="759" t="n"/>
      <c r="EW502" s="759" t="n"/>
      <c r="EX502" s="759" t="n"/>
      <c r="EY502" s="759" t="n"/>
      <c r="EZ502" s="759" t="n"/>
      <c r="FA502" s="759" t="n"/>
      <c r="FB502" s="759" t="n"/>
      <c r="FC502" s="759" t="n"/>
      <c r="FD502" s="759" t="n"/>
      <c r="FE502" s="759" t="n"/>
      <c r="FF502" s="759" t="n"/>
      <c r="HW502" s="759" t="n"/>
      <c r="HX502" s="759" t="n"/>
      <c r="HY502" s="759" t="n"/>
      <c r="HZ502" s="759" t="n"/>
      <c r="IA502" s="759" t="n"/>
      <c r="IB502" s="759" t="n"/>
      <c r="IC502" s="759" t="n"/>
      <c r="ID502" s="759" t="n"/>
      <c r="IE502" s="759" t="n"/>
      <c r="IF502" s="759" t="n"/>
      <c r="IG502" s="759" t="n"/>
      <c r="IH502" s="759" t="n"/>
      <c r="II502" s="759" t="n"/>
      <c r="IJ502" s="759" t="n"/>
      <c r="IK502" s="759" t="n"/>
      <c r="LB502" s="759" t="n"/>
      <c r="LC502" s="759" t="n"/>
      <c r="LD502" s="759" t="n"/>
      <c r="LE502" s="759" t="n"/>
      <c r="LF502" s="759" t="n"/>
      <c r="LG502" s="759" t="n"/>
      <c r="LH502" s="759" t="n"/>
      <c r="LI502" s="759" t="n"/>
      <c r="LJ502" s="759" t="n"/>
      <c r="LK502" s="759" t="n"/>
      <c r="LL502" s="759" t="n"/>
      <c r="LM502" s="759" t="n"/>
      <c r="LN502" s="759" t="n"/>
      <c r="LO502" s="759" t="n"/>
      <c r="LP502" s="759" t="n"/>
      <c r="OG502" s="759" t="n"/>
      <c r="OH502" s="759" t="n"/>
      <c r="OI502" s="759" t="n"/>
      <c r="OJ502" s="759" t="n"/>
      <c r="OK502" s="759" t="n"/>
      <c r="OL502" s="759" t="n"/>
      <c r="OM502" s="759" t="n"/>
      <c r="ON502" s="759" t="n"/>
      <c r="OO502" s="759" t="n"/>
      <c r="OP502" s="759" t="n"/>
      <c r="OQ502" s="759" t="n"/>
      <c r="OR502" s="759" t="n"/>
      <c r="OS502" s="759" t="n"/>
      <c r="OT502" s="759" t="n"/>
      <c r="OU502" s="759" t="n"/>
    </row>
    <row r="503">
      <c r="A503" s="0" t="n">
        <v>126</v>
      </c>
      <c r="B503" s="0" t="n">
        <v>1123</v>
      </c>
      <c r="C503" s="0" t="inlineStr">
        <is>
          <t>가</t>
        </is>
      </c>
      <c r="D503" s="0" t="inlineStr">
        <is>
          <t>한양대(ERICA)</t>
        </is>
      </c>
      <c r="E503" s="232" t="inlineStr">
        <is>
          <t>바이오나노공</t>
        </is>
      </c>
      <c r="F503" s="0" t="inlineStr">
        <is>
          <t>자연</t>
        </is>
      </c>
      <c r="G503" s="0" t="n">
        <v>2</v>
      </c>
      <c r="H503" s="0" t="n">
        <v>894.449</v>
      </c>
      <c r="I503" s="0" t="n">
        <v>891.537</v>
      </c>
      <c r="J503" s="0" t="n">
        <v>887.948</v>
      </c>
      <c r="K503" s="0" t="n">
        <v>884.141</v>
      </c>
      <c r="L503" s="0" t="n">
        <v>881.7089999999999</v>
      </c>
      <c r="M503" s="233" t="inlineStr">
        <is>
          <t>표점/만점</t>
        </is>
      </c>
      <c r="N503" s="233" t="inlineStr">
        <is>
          <t>변표/만점</t>
        </is>
      </c>
      <c r="O503" s="3" t="inlineStr">
        <is>
          <t>가433</t>
        </is>
      </c>
      <c r="BM503" s="759" t="n"/>
      <c r="BN503" s="759" t="n"/>
      <c r="BO503" s="759" t="n"/>
      <c r="BP503" s="759" t="n"/>
      <c r="BQ503" s="759" t="n"/>
      <c r="BR503" s="759" t="n"/>
      <c r="BS503" s="759" t="n"/>
      <c r="BT503" s="759" t="n"/>
      <c r="BU503" s="759" t="n"/>
      <c r="BV503" s="759" t="n"/>
      <c r="BW503" s="759" t="n"/>
      <c r="BX503" s="759" t="n"/>
      <c r="BY503" s="759" t="n"/>
      <c r="BZ503" s="759" t="n"/>
      <c r="CA503" s="759" t="n"/>
      <c r="ER503" s="759" t="n"/>
      <c r="ES503" s="759" t="n"/>
      <c r="ET503" s="759" t="n"/>
      <c r="EU503" s="759" t="n"/>
      <c r="EV503" s="759" t="n"/>
      <c r="EW503" s="759" t="n"/>
      <c r="EX503" s="759" t="n"/>
      <c r="EY503" s="759" t="n"/>
      <c r="EZ503" s="759" t="n"/>
      <c r="FA503" s="759" t="n"/>
      <c r="FB503" s="759" t="n"/>
      <c r="FC503" s="759" t="n"/>
      <c r="FD503" s="759" t="n"/>
      <c r="FE503" s="759" t="n"/>
      <c r="FF503" s="759" t="n"/>
      <c r="HW503" s="759" t="n"/>
      <c r="HX503" s="759" t="n"/>
      <c r="HY503" s="759" t="n"/>
      <c r="HZ503" s="759" t="n"/>
      <c r="IA503" s="759" t="n"/>
      <c r="IB503" s="759" t="n"/>
      <c r="IC503" s="759" t="n"/>
      <c r="ID503" s="759" t="n"/>
      <c r="IE503" s="759" t="n"/>
      <c r="IF503" s="759" t="n"/>
      <c r="IG503" s="759" t="n"/>
      <c r="IH503" s="759" t="n"/>
      <c r="II503" s="759" t="n"/>
      <c r="IJ503" s="759" t="n"/>
      <c r="IK503" s="759" t="n"/>
      <c r="LB503" s="759" t="n"/>
      <c r="LC503" s="759" t="n"/>
      <c r="LD503" s="759" t="n"/>
      <c r="LE503" s="759" t="n"/>
      <c r="LF503" s="759" t="n"/>
      <c r="LG503" s="759" t="n"/>
      <c r="LH503" s="759" t="n"/>
      <c r="LI503" s="759" t="n"/>
      <c r="LJ503" s="759" t="n"/>
      <c r="LK503" s="759" t="n"/>
      <c r="LL503" s="759" t="n"/>
      <c r="LM503" s="759" t="n"/>
      <c r="LN503" s="759" t="n"/>
      <c r="LO503" s="759" t="n"/>
      <c r="LP503" s="759" t="n"/>
      <c r="OG503" s="759" t="n"/>
      <c r="OH503" s="759" t="n"/>
      <c r="OI503" s="759" t="n"/>
      <c r="OJ503" s="759" t="n"/>
      <c r="OK503" s="759" t="n"/>
      <c r="OL503" s="759" t="n"/>
      <c r="OM503" s="759" t="n"/>
      <c r="ON503" s="759" t="n"/>
      <c r="OO503" s="759" t="n"/>
      <c r="OP503" s="759" t="n"/>
      <c r="OQ503" s="759" t="n"/>
      <c r="OR503" s="759" t="n"/>
      <c r="OS503" s="759" t="n"/>
      <c r="OT503" s="759" t="n"/>
      <c r="OU503" s="759" t="n"/>
    </row>
    <row r="504">
      <c r="A504" s="0" t="n">
        <v>127</v>
      </c>
      <c r="B504" s="0" t="n">
        <v>1104</v>
      </c>
      <c r="C504" s="0" t="inlineStr">
        <is>
          <t>가</t>
        </is>
      </c>
      <c r="D504" s="0" t="inlineStr">
        <is>
          <t>한양대(ERICA)</t>
        </is>
      </c>
      <c r="E504" s="232" t="inlineStr">
        <is>
          <t>ICT융합학부</t>
        </is>
      </c>
      <c r="F504" s="0" t="inlineStr">
        <is>
          <t>자연</t>
        </is>
      </c>
      <c r="G504" s="0" t="n">
        <v>2</v>
      </c>
      <c r="H504" s="0" t="n">
        <v>886.307</v>
      </c>
      <c r="I504" s="0" t="n">
        <v>883.814</v>
      </c>
      <c r="J504" s="0" t="n">
        <v>880.808</v>
      </c>
      <c r="K504" s="0" t="n">
        <v>877.528</v>
      </c>
      <c r="L504" s="0" t="n">
        <v>875.1369999999999</v>
      </c>
      <c r="M504" s="233" t="inlineStr">
        <is>
          <t>표점/만점</t>
        </is>
      </c>
      <c r="N504" s="233" t="inlineStr">
        <is>
          <t>변표/만점</t>
        </is>
      </c>
      <c r="O504" s="3" t="inlineStr">
        <is>
          <t>가434</t>
        </is>
      </c>
      <c r="BM504" s="759" t="n"/>
      <c r="BN504" s="759" t="n"/>
      <c r="BO504" s="759" t="n"/>
      <c r="BP504" s="759" t="n"/>
      <c r="BQ504" s="759" t="n"/>
      <c r="BR504" s="759" t="n"/>
      <c r="BS504" s="759" t="n"/>
      <c r="BT504" s="759" t="n"/>
      <c r="BU504" s="759" t="n"/>
      <c r="BV504" s="759" t="n"/>
      <c r="BW504" s="759" t="n"/>
      <c r="BX504" s="759" t="n"/>
      <c r="BY504" s="759" t="n"/>
      <c r="BZ504" s="759" t="n"/>
      <c r="CA504" s="759" t="n"/>
      <c r="ER504" s="759" t="n"/>
      <c r="ES504" s="759" t="n"/>
      <c r="ET504" s="759" t="n"/>
      <c r="EU504" s="759" t="n"/>
      <c r="EV504" s="759" t="n"/>
      <c r="EW504" s="759" t="n"/>
      <c r="EX504" s="759" t="n"/>
      <c r="EY504" s="759" t="n"/>
      <c r="EZ504" s="759" t="n"/>
      <c r="FA504" s="759" t="n"/>
      <c r="FB504" s="759" t="n"/>
      <c r="FC504" s="759" t="n"/>
      <c r="FD504" s="759" t="n"/>
      <c r="FE504" s="759" t="n"/>
      <c r="FF504" s="759" t="n"/>
      <c r="HW504" s="759" t="n"/>
      <c r="HX504" s="759" t="n"/>
      <c r="HY504" s="759" t="n"/>
      <c r="HZ504" s="759" t="n"/>
      <c r="IA504" s="759" t="n"/>
      <c r="IB504" s="759" t="n"/>
      <c r="IC504" s="759" t="n"/>
      <c r="ID504" s="759" t="n"/>
      <c r="IE504" s="759" t="n"/>
      <c r="IF504" s="759" t="n"/>
      <c r="IG504" s="759" t="n"/>
      <c r="IH504" s="759" t="n"/>
      <c r="II504" s="759" t="n"/>
      <c r="IJ504" s="759" t="n"/>
      <c r="IK504" s="759" t="n"/>
      <c r="LB504" s="759" t="n"/>
      <c r="LC504" s="759" t="n"/>
      <c r="LD504" s="759" t="n"/>
      <c r="LE504" s="759" t="n"/>
      <c r="LF504" s="759" t="n"/>
      <c r="LG504" s="759" t="n"/>
      <c r="LH504" s="759" t="n"/>
      <c r="LI504" s="759" t="n"/>
      <c r="LJ504" s="759" t="n"/>
      <c r="LK504" s="759" t="n"/>
      <c r="LL504" s="759" t="n"/>
      <c r="LM504" s="759" t="n"/>
      <c r="LN504" s="759" t="n"/>
      <c r="LO504" s="759" t="n"/>
      <c r="LP504" s="759" t="n"/>
      <c r="OG504" s="759" t="n"/>
      <c r="OH504" s="759" t="n"/>
      <c r="OI504" s="759" t="n"/>
      <c r="OJ504" s="759" t="n"/>
      <c r="OK504" s="759" t="n"/>
      <c r="OL504" s="759" t="n"/>
      <c r="OM504" s="759" t="n"/>
      <c r="ON504" s="759" t="n"/>
      <c r="OO504" s="759" t="n"/>
      <c r="OP504" s="759" t="n"/>
      <c r="OQ504" s="759" t="n"/>
      <c r="OR504" s="759" t="n"/>
      <c r="OS504" s="759" t="n"/>
      <c r="OT504" s="759" t="n"/>
      <c r="OU504" s="759" t="n"/>
    </row>
    <row r="505">
      <c r="A505" s="0" t="n">
        <v>126</v>
      </c>
      <c r="B505" s="0" t="n">
        <v>1115</v>
      </c>
      <c r="C505" s="0" t="inlineStr">
        <is>
          <t>가</t>
        </is>
      </c>
      <c r="D505" s="0" t="inlineStr">
        <is>
          <t>한양대(ERICA)</t>
        </is>
      </c>
      <c r="E505" s="232" t="inlineStr">
        <is>
          <t>수리데이터사이언스</t>
        </is>
      </c>
      <c r="F505" s="0" t="inlineStr">
        <is>
          <t>자연</t>
        </is>
      </c>
      <c r="G505" s="0" t="n">
        <v>2</v>
      </c>
      <c r="H505" s="0" t="n">
        <v>895.465</v>
      </c>
      <c r="I505" s="0" t="n">
        <v>890.973</v>
      </c>
      <c r="J505" s="0" t="n">
        <v>886.896</v>
      </c>
      <c r="K505" s="0" t="n">
        <v>883.224</v>
      </c>
      <c r="L505" s="0" t="n">
        <v>880.8630000000001</v>
      </c>
      <c r="M505" s="233" t="inlineStr">
        <is>
          <t>표점/만점</t>
        </is>
      </c>
      <c r="N505" s="233" t="inlineStr">
        <is>
          <t>변표/만점</t>
        </is>
      </c>
      <c r="O505" s="3" t="inlineStr">
        <is>
          <t>가435</t>
        </is>
      </c>
      <c r="BM505" s="759" t="n"/>
      <c r="BN505" s="759" t="n"/>
      <c r="BO505" s="759" t="n"/>
      <c r="BP505" s="759" t="n"/>
      <c r="BQ505" s="759" t="n"/>
      <c r="BR505" s="759" t="n"/>
      <c r="BS505" s="759" t="n"/>
      <c r="BT505" s="759" t="n"/>
      <c r="BU505" s="759" t="n"/>
      <c r="BV505" s="759" t="n"/>
      <c r="BW505" s="759" t="n"/>
      <c r="BX505" s="759" t="n"/>
      <c r="BY505" s="759" t="n"/>
      <c r="BZ505" s="759" t="n"/>
      <c r="CA505" s="759" t="n"/>
      <c r="ER505" s="759" t="n"/>
      <c r="ES505" s="759" t="n"/>
      <c r="ET505" s="759" t="n"/>
      <c r="EU505" s="759" t="n"/>
      <c r="EV505" s="759" t="n"/>
      <c r="EW505" s="759" t="n"/>
      <c r="EX505" s="759" t="n"/>
      <c r="EY505" s="759" t="n"/>
      <c r="EZ505" s="759" t="n"/>
      <c r="FA505" s="759" t="n"/>
      <c r="FB505" s="759" t="n"/>
      <c r="FC505" s="759" t="n"/>
      <c r="FD505" s="759" t="n"/>
      <c r="FE505" s="759" t="n"/>
      <c r="FF505" s="759" t="n"/>
      <c r="HW505" s="759" t="n"/>
      <c r="HX505" s="759" t="n"/>
      <c r="HY505" s="759" t="n"/>
      <c r="HZ505" s="759" t="n"/>
      <c r="IA505" s="759" t="n"/>
      <c r="IB505" s="759" t="n"/>
      <c r="IC505" s="759" t="n"/>
      <c r="ID505" s="759" t="n"/>
      <c r="IE505" s="759" t="n"/>
      <c r="IF505" s="759" t="n"/>
      <c r="IG505" s="759" t="n"/>
      <c r="IH505" s="759" t="n"/>
      <c r="II505" s="759" t="n"/>
      <c r="IJ505" s="759" t="n"/>
      <c r="IK505" s="759" t="n"/>
      <c r="LB505" s="759" t="n"/>
      <c r="LC505" s="759" t="n"/>
      <c r="LD505" s="759" t="n"/>
      <c r="LE505" s="759" t="n"/>
      <c r="LF505" s="759" t="n"/>
      <c r="LG505" s="759" t="n"/>
      <c r="LH505" s="759" t="n"/>
      <c r="LI505" s="759" t="n"/>
      <c r="LJ505" s="759" t="n"/>
      <c r="LK505" s="759" t="n"/>
      <c r="LL505" s="759" t="n"/>
      <c r="LM505" s="759" t="n"/>
      <c r="LN505" s="759" t="n"/>
      <c r="LO505" s="759" t="n"/>
      <c r="LP505" s="759" t="n"/>
      <c r="OG505" s="759" t="n"/>
      <c r="OH505" s="759" t="n"/>
      <c r="OI505" s="759" t="n"/>
      <c r="OJ505" s="759" t="n"/>
      <c r="OK505" s="759" t="n"/>
      <c r="OL505" s="759" t="n"/>
      <c r="OM505" s="759" t="n"/>
      <c r="ON505" s="759" t="n"/>
      <c r="OO505" s="759" t="n"/>
      <c r="OP505" s="759" t="n"/>
      <c r="OQ505" s="759" t="n"/>
      <c r="OR505" s="759" t="n"/>
      <c r="OS505" s="759" t="n"/>
      <c r="OT505" s="759" t="n"/>
      <c r="OU505" s="759" t="n"/>
    </row>
    <row r="506">
      <c r="A506" s="0" t="n">
        <v>126</v>
      </c>
      <c r="B506" s="0" t="n">
        <v>1114</v>
      </c>
      <c r="C506" s="0" t="inlineStr">
        <is>
          <t>가</t>
        </is>
      </c>
      <c r="D506" s="0" t="inlineStr">
        <is>
          <t>한양대(ERICA)</t>
        </is>
      </c>
      <c r="E506" s="232" t="inlineStr">
        <is>
          <t>반도체·디스플레이공</t>
        </is>
      </c>
      <c r="F506" s="0" t="inlineStr">
        <is>
          <t>자연</t>
        </is>
      </c>
      <c r="G506" s="0" t="n">
        <v>2</v>
      </c>
      <c r="H506" s="0" t="n">
        <v>894.749</v>
      </c>
      <c r="I506" s="0" t="n">
        <v>890.803</v>
      </c>
      <c r="J506" s="0" t="n">
        <v>886.7190000000001</v>
      </c>
      <c r="K506" s="0" t="n">
        <v>882.828</v>
      </c>
      <c r="L506" s="0" t="n">
        <v>880.8630000000001</v>
      </c>
      <c r="M506" s="233" t="inlineStr">
        <is>
          <t>표점/만점</t>
        </is>
      </c>
      <c r="N506" s="233" t="inlineStr">
        <is>
          <t>변표/만점</t>
        </is>
      </c>
      <c r="O506" s="3" t="inlineStr">
        <is>
          <t>가436</t>
        </is>
      </c>
      <c r="BM506" s="759" t="n"/>
      <c r="BN506" s="759" t="n"/>
      <c r="BO506" s="759" t="n"/>
      <c r="BP506" s="759" t="n"/>
      <c r="BQ506" s="759" t="n"/>
      <c r="BR506" s="759" t="n"/>
      <c r="BS506" s="759" t="n"/>
      <c r="BT506" s="759" t="n"/>
      <c r="BU506" s="759" t="n"/>
      <c r="BV506" s="759" t="n"/>
      <c r="BW506" s="759" t="n"/>
      <c r="BX506" s="759" t="n"/>
      <c r="BY506" s="759" t="n"/>
      <c r="BZ506" s="759" t="n"/>
      <c r="CA506" s="759" t="n"/>
      <c r="ER506" s="759" t="n"/>
      <c r="ES506" s="759" t="n"/>
      <c r="ET506" s="759" t="n"/>
      <c r="EU506" s="759" t="n"/>
      <c r="EV506" s="759" t="n"/>
      <c r="EW506" s="759" t="n"/>
      <c r="EX506" s="759" t="n"/>
      <c r="EY506" s="759" t="n"/>
      <c r="EZ506" s="759" t="n"/>
      <c r="FA506" s="759" t="n"/>
      <c r="FB506" s="759" t="n"/>
      <c r="FC506" s="759" t="n"/>
      <c r="FD506" s="759" t="n"/>
      <c r="FE506" s="759" t="n"/>
      <c r="FF506" s="759" t="n"/>
      <c r="HW506" s="759" t="n"/>
      <c r="HX506" s="759" t="n"/>
      <c r="HY506" s="759" t="n"/>
      <c r="HZ506" s="759" t="n"/>
      <c r="IA506" s="759" t="n"/>
      <c r="IB506" s="759" t="n"/>
      <c r="IC506" s="759" t="n"/>
      <c r="ID506" s="759" t="n"/>
      <c r="IE506" s="759" t="n"/>
      <c r="IF506" s="759" t="n"/>
      <c r="IG506" s="759" t="n"/>
      <c r="IH506" s="759" t="n"/>
      <c r="II506" s="759" t="n"/>
      <c r="IJ506" s="759" t="n"/>
      <c r="IK506" s="759" t="n"/>
      <c r="LB506" s="759" t="n"/>
      <c r="LC506" s="759" t="n"/>
      <c r="LD506" s="759" t="n"/>
      <c r="LE506" s="759" t="n"/>
      <c r="LF506" s="759" t="n"/>
      <c r="LG506" s="759" t="n"/>
      <c r="LH506" s="759" t="n"/>
      <c r="LI506" s="759" t="n"/>
      <c r="LJ506" s="759" t="n"/>
      <c r="LK506" s="759" t="n"/>
      <c r="LL506" s="759" t="n"/>
      <c r="LM506" s="759" t="n"/>
      <c r="LN506" s="759" t="n"/>
      <c r="LO506" s="759" t="n"/>
      <c r="LP506" s="759" t="n"/>
      <c r="OG506" s="759" t="n"/>
      <c r="OH506" s="759" t="n"/>
      <c r="OI506" s="759" t="n"/>
      <c r="OJ506" s="759" t="n"/>
      <c r="OK506" s="759" t="n"/>
      <c r="OL506" s="759" t="n"/>
      <c r="OM506" s="759" t="n"/>
      <c r="ON506" s="759" t="n"/>
      <c r="OO506" s="759" t="n"/>
      <c r="OP506" s="759" t="n"/>
      <c r="OQ506" s="759" t="n"/>
      <c r="OR506" s="759" t="n"/>
      <c r="OS506" s="759" t="n"/>
      <c r="OT506" s="759" t="n"/>
      <c r="OU506" s="759" t="n"/>
    </row>
    <row r="507">
      <c r="A507" s="0" t="n">
        <v>127</v>
      </c>
      <c r="B507" s="0" t="n">
        <v>1125</v>
      </c>
      <c r="C507" s="0" t="inlineStr">
        <is>
          <t>가</t>
        </is>
      </c>
      <c r="D507" s="0" t="inlineStr">
        <is>
          <t>한양대(ERICA)</t>
        </is>
      </c>
      <c r="E507" s="232" t="inlineStr">
        <is>
          <t>건축학</t>
        </is>
      </c>
      <c r="F507" s="0" t="inlineStr">
        <is>
          <t>자연</t>
        </is>
      </c>
      <c r="G507" s="0" t="n">
        <v>2</v>
      </c>
      <c r="H507" s="0" t="n">
        <v>887.138</v>
      </c>
      <c r="I507" s="0" t="n">
        <v>883.705</v>
      </c>
      <c r="J507" s="0" t="n">
        <v>880.139</v>
      </c>
      <c r="K507" s="0" t="n">
        <v>876.092</v>
      </c>
      <c r="L507" s="0" t="n">
        <v>873.573</v>
      </c>
      <c r="M507" s="233" t="inlineStr">
        <is>
          <t>표점/만점</t>
        </is>
      </c>
      <c r="N507" s="233" t="inlineStr">
        <is>
          <t>변표/만점</t>
        </is>
      </c>
      <c r="O507" s="3" t="inlineStr">
        <is>
          <t>가437</t>
        </is>
      </c>
      <c r="BM507" s="759" t="n"/>
      <c r="BN507" s="759" t="n"/>
      <c r="BO507" s="759" t="n"/>
      <c r="BP507" s="759" t="n"/>
      <c r="BQ507" s="759" t="n"/>
      <c r="BR507" s="759" t="n"/>
      <c r="BS507" s="759" t="n"/>
      <c r="BT507" s="759" t="n"/>
      <c r="BU507" s="759" t="n"/>
      <c r="BV507" s="759" t="n"/>
      <c r="BW507" s="759" t="n"/>
      <c r="BX507" s="759" t="n"/>
      <c r="BY507" s="759" t="n"/>
      <c r="BZ507" s="759" t="n"/>
      <c r="CA507" s="759" t="n"/>
      <c r="ER507" s="759" t="n"/>
      <c r="ES507" s="759" t="n"/>
      <c r="ET507" s="759" t="n"/>
      <c r="EU507" s="759" t="n"/>
      <c r="EV507" s="759" t="n"/>
      <c r="EW507" s="759" t="n"/>
      <c r="EX507" s="759" t="n"/>
      <c r="EY507" s="759" t="n"/>
      <c r="EZ507" s="759" t="n"/>
      <c r="FA507" s="759" t="n"/>
      <c r="FB507" s="759" t="n"/>
      <c r="FC507" s="759" t="n"/>
      <c r="FD507" s="759" t="n"/>
      <c r="FE507" s="759" t="n"/>
      <c r="FF507" s="759" t="n"/>
      <c r="HW507" s="759" t="n"/>
      <c r="HX507" s="759" t="n"/>
      <c r="HY507" s="759" t="n"/>
      <c r="HZ507" s="759" t="n"/>
      <c r="IA507" s="759" t="n"/>
      <c r="IB507" s="759" t="n"/>
      <c r="IC507" s="759" t="n"/>
      <c r="ID507" s="759" t="n"/>
      <c r="IE507" s="759" t="n"/>
      <c r="IF507" s="759" t="n"/>
      <c r="IG507" s="759" t="n"/>
      <c r="IH507" s="759" t="n"/>
      <c r="II507" s="759" t="n"/>
      <c r="IJ507" s="759" t="n"/>
      <c r="IK507" s="759" t="n"/>
      <c r="LB507" s="759" t="n"/>
      <c r="LC507" s="759" t="n"/>
      <c r="LD507" s="759" t="n"/>
      <c r="LE507" s="759" t="n"/>
      <c r="LF507" s="759" t="n"/>
      <c r="LG507" s="759" t="n"/>
      <c r="LH507" s="759" t="n"/>
      <c r="LI507" s="759" t="n"/>
      <c r="LJ507" s="759" t="n"/>
      <c r="LK507" s="759" t="n"/>
      <c r="LL507" s="759" t="n"/>
      <c r="LM507" s="759" t="n"/>
      <c r="LN507" s="759" t="n"/>
      <c r="LO507" s="759" t="n"/>
      <c r="LP507" s="759" t="n"/>
      <c r="OG507" s="759" t="n"/>
      <c r="OH507" s="759" t="n"/>
      <c r="OI507" s="759" t="n"/>
      <c r="OJ507" s="759" t="n"/>
      <c r="OK507" s="759" t="n"/>
      <c r="OL507" s="759" t="n"/>
      <c r="OM507" s="759" t="n"/>
      <c r="ON507" s="759" t="n"/>
      <c r="OO507" s="759" t="n"/>
      <c r="OP507" s="759" t="n"/>
      <c r="OQ507" s="759" t="n"/>
      <c r="OR507" s="759" t="n"/>
      <c r="OS507" s="759" t="n"/>
      <c r="OT507" s="759" t="n"/>
      <c r="OU507" s="759" t="n"/>
    </row>
    <row r="508">
      <c r="A508" s="0" t="n">
        <v>127</v>
      </c>
      <c r="B508" s="0" t="n">
        <v>1128</v>
      </c>
      <c r="C508" s="0" t="inlineStr">
        <is>
          <t>가</t>
        </is>
      </c>
      <c r="D508" s="0" t="inlineStr">
        <is>
          <t>한양대(ERICA)</t>
        </is>
      </c>
      <c r="E508" s="232" t="inlineStr">
        <is>
          <t>교통·물류공학</t>
        </is>
      </c>
      <c r="F508" s="0" t="inlineStr">
        <is>
          <t>자연</t>
        </is>
      </c>
      <c r="G508" s="0" t="n">
        <v>2</v>
      </c>
      <c r="H508" s="0" t="n">
        <v>887.518</v>
      </c>
      <c r="I508" s="0" t="n">
        <v>883.814</v>
      </c>
      <c r="J508" s="0" t="n">
        <v>880.139</v>
      </c>
      <c r="K508" s="0" t="n">
        <v>876.092</v>
      </c>
      <c r="L508" s="0" t="n">
        <v>873.573</v>
      </c>
      <c r="M508" s="233" t="inlineStr">
        <is>
          <t>표점/만점</t>
        </is>
      </c>
      <c r="N508" s="233" t="inlineStr">
        <is>
          <t>변표/만점</t>
        </is>
      </c>
      <c r="O508" s="3" t="inlineStr">
        <is>
          <t>가438</t>
        </is>
      </c>
      <c r="BM508" s="759" t="n"/>
      <c r="BN508" s="759" t="n"/>
      <c r="BO508" s="759" t="n"/>
      <c r="BP508" s="759" t="n"/>
      <c r="BQ508" s="759" t="n"/>
      <c r="BR508" s="759" t="n"/>
      <c r="BS508" s="759" t="n"/>
      <c r="BT508" s="759" t="n"/>
      <c r="BU508" s="759" t="n"/>
      <c r="BV508" s="759" t="n"/>
      <c r="BW508" s="759" t="n"/>
      <c r="BX508" s="759" t="n"/>
      <c r="BY508" s="759" t="n"/>
      <c r="BZ508" s="759" t="n"/>
      <c r="CA508" s="759" t="n"/>
      <c r="ER508" s="759" t="n"/>
      <c r="ES508" s="759" t="n"/>
      <c r="ET508" s="759" t="n"/>
      <c r="EU508" s="759" t="n"/>
      <c r="EV508" s="759" t="n"/>
      <c r="EW508" s="759" t="n"/>
      <c r="EX508" s="759" t="n"/>
      <c r="EY508" s="759" t="n"/>
      <c r="EZ508" s="759" t="n"/>
      <c r="FA508" s="759" t="n"/>
      <c r="FB508" s="759" t="n"/>
      <c r="FC508" s="759" t="n"/>
      <c r="FD508" s="759" t="n"/>
      <c r="FE508" s="759" t="n"/>
      <c r="FF508" s="759" t="n"/>
      <c r="HW508" s="759" t="n"/>
      <c r="HX508" s="759" t="n"/>
      <c r="HY508" s="759" t="n"/>
      <c r="HZ508" s="759" t="n"/>
      <c r="IA508" s="759" t="n"/>
      <c r="IB508" s="759" t="n"/>
      <c r="IC508" s="759" t="n"/>
      <c r="ID508" s="759" t="n"/>
      <c r="IE508" s="759" t="n"/>
      <c r="IF508" s="759" t="n"/>
      <c r="IG508" s="759" t="n"/>
      <c r="IH508" s="759" t="n"/>
      <c r="II508" s="759" t="n"/>
      <c r="IJ508" s="759" t="n"/>
      <c r="IK508" s="759" t="n"/>
      <c r="LB508" s="759" t="n"/>
      <c r="LC508" s="759" t="n"/>
      <c r="LD508" s="759" t="n"/>
      <c r="LE508" s="759" t="n"/>
      <c r="LF508" s="759" t="n"/>
      <c r="LG508" s="759" t="n"/>
      <c r="LH508" s="759" t="n"/>
      <c r="LI508" s="759" t="n"/>
      <c r="LJ508" s="759" t="n"/>
      <c r="LK508" s="759" t="n"/>
      <c r="LL508" s="759" t="n"/>
      <c r="LM508" s="759" t="n"/>
      <c r="LN508" s="759" t="n"/>
      <c r="LO508" s="759" t="n"/>
      <c r="LP508" s="759" t="n"/>
      <c r="OG508" s="759" t="n"/>
      <c r="OH508" s="759" t="n"/>
      <c r="OI508" s="759" t="n"/>
      <c r="OJ508" s="759" t="n"/>
      <c r="OK508" s="759" t="n"/>
      <c r="OL508" s="759" t="n"/>
      <c r="OM508" s="759" t="n"/>
      <c r="ON508" s="759" t="n"/>
      <c r="OO508" s="759" t="n"/>
      <c r="OP508" s="759" t="n"/>
      <c r="OQ508" s="759" t="n"/>
      <c r="OR508" s="759" t="n"/>
      <c r="OS508" s="759" t="n"/>
      <c r="OT508" s="759" t="n"/>
      <c r="OU508" s="759" t="n"/>
    </row>
    <row r="509">
      <c r="A509" s="0" t="n">
        <v>126</v>
      </c>
      <c r="B509" s="0" t="n">
        <v>1117</v>
      </c>
      <c r="C509" s="0" t="inlineStr">
        <is>
          <t>가</t>
        </is>
      </c>
      <c r="D509" s="0" t="inlineStr">
        <is>
          <t>한양대(ERICA)</t>
        </is>
      </c>
      <c r="E509" s="232" t="inlineStr">
        <is>
          <t>지능정보양자공</t>
        </is>
      </c>
      <c r="F509" s="0" t="inlineStr">
        <is>
          <t>자연</t>
        </is>
      </c>
      <c r="G509" s="0" t="n">
        <v>2</v>
      </c>
      <c r="H509" s="0" t="n">
        <v>893.6369999999999</v>
      </c>
      <c r="I509" s="0" t="n">
        <v>889.851</v>
      </c>
      <c r="J509" s="0" t="n">
        <v>885.816</v>
      </c>
      <c r="K509" s="0" t="n">
        <v>881.7089999999999</v>
      </c>
      <c r="L509" s="0" t="n">
        <v>879.703</v>
      </c>
      <c r="M509" s="233" t="inlineStr">
        <is>
          <t>표점/만점</t>
        </is>
      </c>
      <c r="N509" s="233" t="inlineStr">
        <is>
          <t>변표/만점</t>
        </is>
      </c>
      <c r="O509" s="3" t="inlineStr">
        <is>
          <t>가439</t>
        </is>
      </c>
      <c r="BM509" s="759" t="n"/>
      <c r="BN509" s="759" t="n"/>
      <c r="BO509" s="759" t="n"/>
      <c r="BP509" s="759" t="n"/>
      <c r="BQ509" s="759" t="n"/>
      <c r="BR509" s="759" t="n"/>
      <c r="BS509" s="759" t="n"/>
      <c r="BT509" s="759" t="n"/>
      <c r="BU509" s="759" t="n"/>
      <c r="BV509" s="759" t="n"/>
      <c r="BW509" s="759" t="n"/>
      <c r="BX509" s="759" t="n"/>
      <c r="BY509" s="759" t="n"/>
      <c r="BZ509" s="759" t="n"/>
      <c r="CA509" s="759" t="n"/>
      <c r="ER509" s="759" t="n"/>
      <c r="ES509" s="759" t="n"/>
      <c r="ET509" s="759" t="n"/>
      <c r="EU509" s="759" t="n"/>
      <c r="EV509" s="759" t="n"/>
      <c r="EW509" s="759" t="n"/>
      <c r="EX509" s="759" t="n"/>
      <c r="EY509" s="759" t="n"/>
      <c r="EZ509" s="759" t="n"/>
      <c r="FA509" s="759" t="n"/>
      <c r="FB509" s="759" t="n"/>
      <c r="FC509" s="759" t="n"/>
      <c r="FD509" s="759" t="n"/>
      <c r="FE509" s="759" t="n"/>
      <c r="FF509" s="759" t="n"/>
      <c r="HW509" s="759" t="n"/>
      <c r="HX509" s="759" t="n"/>
      <c r="HY509" s="759" t="n"/>
      <c r="HZ509" s="759" t="n"/>
      <c r="IA509" s="759" t="n"/>
      <c r="IB509" s="759" t="n"/>
      <c r="IC509" s="759" t="n"/>
      <c r="ID509" s="759" t="n"/>
      <c r="IE509" s="759" t="n"/>
      <c r="IF509" s="759" t="n"/>
      <c r="IG509" s="759" t="n"/>
      <c r="IH509" s="759" t="n"/>
      <c r="II509" s="759" t="n"/>
      <c r="IJ509" s="759" t="n"/>
      <c r="IK509" s="759" t="n"/>
      <c r="LB509" s="759" t="n"/>
      <c r="LC509" s="759" t="n"/>
      <c r="LD509" s="759" t="n"/>
      <c r="LE509" s="759" t="n"/>
      <c r="LF509" s="759" t="n"/>
      <c r="LG509" s="759" t="n"/>
      <c r="LH509" s="759" t="n"/>
      <c r="LI509" s="759" t="n"/>
      <c r="LJ509" s="759" t="n"/>
      <c r="LK509" s="759" t="n"/>
      <c r="LL509" s="759" t="n"/>
      <c r="LM509" s="759" t="n"/>
      <c r="LN509" s="759" t="n"/>
      <c r="LO509" s="759" t="n"/>
      <c r="LP509" s="759" t="n"/>
      <c r="OG509" s="759" t="n"/>
      <c r="OH509" s="759" t="n"/>
      <c r="OI509" s="759" t="n"/>
      <c r="OJ509" s="759" t="n"/>
      <c r="OK509" s="759" t="n"/>
      <c r="OL509" s="759" t="n"/>
      <c r="OM509" s="759" t="n"/>
      <c r="ON509" s="759" t="n"/>
      <c r="OO509" s="759" t="n"/>
      <c r="OP509" s="759" t="n"/>
      <c r="OQ509" s="759" t="n"/>
      <c r="OR509" s="759" t="n"/>
      <c r="OS509" s="759" t="n"/>
      <c r="OT509" s="759" t="n"/>
      <c r="OU509" s="759" t="n"/>
    </row>
    <row r="510">
      <c r="A510" s="0" t="n">
        <v>127</v>
      </c>
      <c r="B510" s="0" t="n">
        <v>1129</v>
      </c>
      <c r="C510" s="0" t="inlineStr">
        <is>
          <t>가</t>
        </is>
      </c>
      <c r="D510" s="0" t="inlineStr">
        <is>
          <t>한양대(ERICA)</t>
        </is>
      </c>
      <c r="E510" s="232" t="inlineStr">
        <is>
          <t>경영</t>
        </is>
      </c>
      <c r="F510" s="0" t="inlineStr">
        <is>
          <t>자연</t>
        </is>
      </c>
      <c r="G510" s="0" t="n">
        <v>2</v>
      </c>
      <c r="H510" s="0" t="n">
        <v>886.668</v>
      </c>
      <c r="I510" s="0" t="n">
        <v>882.91</v>
      </c>
      <c r="J510" s="0" t="n">
        <v>879.1180000000001</v>
      </c>
      <c r="K510" s="0" t="n">
        <v>874.824</v>
      </c>
      <c r="L510" s="0" t="n">
        <v>872.823</v>
      </c>
      <c r="M510" s="233" t="inlineStr">
        <is>
          <t>표점/만점</t>
        </is>
      </c>
      <c r="N510" s="233" t="inlineStr">
        <is>
          <t>변표/만점</t>
        </is>
      </c>
      <c r="O510" s="3" t="inlineStr">
        <is>
          <t>가440</t>
        </is>
      </c>
      <c r="BM510" s="759" t="n"/>
      <c r="BN510" s="759" t="n"/>
      <c r="BO510" s="759" t="n"/>
      <c r="BP510" s="759" t="n"/>
      <c r="BQ510" s="759" t="n"/>
      <c r="BR510" s="759" t="n"/>
      <c r="BS510" s="759" t="n"/>
      <c r="BT510" s="759" t="n"/>
      <c r="BU510" s="759" t="n"/>
      <c r="BV510" s="759" t="n"/>
      <c r="BW510" s="759" t="n"/>
      <c r="BX510" s="759" t="n"/>
      <c r="BY510" s="759" t="n"/>
      <c r="BZ510" s="759" t="n"/>
      <c r="CA510" s="759" t="n"/>
      <c r="ER510" s="759" t="n"/>
      <c r="ES510" s="759" t="n"/>
      <c r="ET510" s="759" t="n"/>
      <c r="EU510" s="759" t="n"/>
      <c r="EV510" s="759" t="n"/>
      <c r="EW510" s="759" t="n"/>
      <c r="EX510" s="759" t="n"/>
      <c r="EY510" s="759" t="n"/>
      <c r="EZ510" s="759" t="n"/>
      <c r="FA510" s="759" t="n"/>
      <c r="FB510" s="759" t="n"/>
      <c r="FC510" s="759" t="n"/>
      <c r="FD510" s="759" t="n"/>
      <c r="FE510" s="759" t="n"/>
      <c r="FF510" s="759" t="n"/>
      <c r="HW510" s="759" t="n"/>
      <c r="HX510" s="759" t="n"/>
      <c r="HY510" s="759" t="n"/>
      <c r="HZ510" s="759" t="n"/>
      <c r="IA510" s="759" t="n"/>
      <c r="IB510" s="759" t="n"/>
      <c r="IC510" s="759" t="n"/>
      <c r="ID510" s="759" t="n"/>
      <c r="IE510" s="759" t="n"/>
      <c r="IF510" s="759" t="n"/>
      <c r="IG510" s="759" t="n"/>
      <c r="IH510" s="759" t="n"/>
      <c r="II510" s="759" t="n"/>
      <c r="IJ510" s="759" t="n"/>
      <c r="IK510" s="759" t="n"/>
      <c r="LB510" s="759" t="n"/>
      <c r="LC510" s="759" t="n"/>
      <c r="LD510" s="759" t="n"/>
      <c r="LE510" s="759" t="n"/>
      <c r="LF510" s="759" t="n"/>
      <c r="LG510" s="759" t="n"/>
      <c r="LH510" s="759" t="n"/>
      <c r="LI510" s="759" t="n"/>
      <c r="LJ510" s="759" t="n"/>
      <c r="LK510" s="759" t="n"/>
      <c r="LL510" s="759" t="n"/>
      <c r="LM510" s="759" t="n"/>
      <c r="LN510" s="759" t="n"/>
      <c r="LO510" s="759" t="n"/>
      <c r="LP510" s="759" t="n"/>
      <c r="OG510" s="759" t="n"/>
      <c r="OH510" s="759" t="n"/>
      <c r="OI510" s="759" t="n"/>
      <c r="OJ510" s="759" t="n"/>
      <c r="OK510" s="759" t="n"/>
      <c r="OL510" s="759" t="n"/>
      <c r="OM510" s="759" t="n"/>
      <c r="ON510" s="759" t="n"/>
      <c r="OO510" s="759" t="n"/>
      <c r="OP510" s="759" t="n"/>
      <c r="OQ510" s="759" t="n"/>
      <c r="OR510" s="759" t="n"/>
      <c r="OS510" s="759" t="n"/>
      <c r="OT510" s="759" t="n"/>
      <c r="OU510" s="759" t="n"/>
    </row>
    <row r="511">
      <c r="A511" s="0" t="n">
        <v>126</v>
      </c>
      <c r="B511" s="0" t="n">
        <v>1118</v>
      </c>
      <c r="C511" s="0" t="inlineStr">
        <is>
          <t>가</t>
        </is>
      </c>
      <c r="D511" s="0" t="inlineStr">
        <is>
          <t>한양대(ERICA)</t>
        </is>
      </c>
      <c r="E511" s="232" t="inlineStr">
        <is>
          <t>바이오신약융합학부</t>
        </is>
      </c>
      <c r="F511" s="0" t="inlineStr">
        <is>
          <t>자연</t>
        </is>
      </c>
      <c r="G511" s="0" t="n">
        <v>2</v>
      </c>
      <c r="H511" s="0" t="n">
        <v>891.537</v>
      </c>
      <c r="I511" s="0" t="n">
        <v>888.403</v>
      </c>
      <c r="J511" s="0" t="n">
        <v>885.196</v>
      </c>
      <c r="K511" s="0" t="n">
        <v>881.319</v>
      </c>
      <c r="L511" s="0" t="n">
        <v>879.123</v>
      </c>
      <c r="M511" s="233" t="inlineStr">
        <is>
          <t>표점/만점</t>
        </is>
      </c>
      <c r="N511" s="233" t="inlineStr">
        <is>
          <t>변표/만점</t>
        </is>
      </c>
      <c r="O511" s="3" t="inlineStr">
        <is>
          <t>가441</t>
        </is>
      </c>
      <c r="BM511" s="759" t="n"/>
      <c r="BN511" s="759" t="n"/>
      <c r="BO511" s="759" t="n"/>
      <c r="BP511" s="759" t="n"/>
      <c r="BQ511" s="759" t="n"/>
      <c r="BR511" s="759" t="n"/>
      <c r="BS511" s="759" t="n"/>
      <c r="BT511" s="759" t="n"/>
      <c r="BU511" s="759" t="n"/>
      <c r="BV511" s="759" t="n"/>
      <c r="BW511" s="759" t="n"/>
      <c r="BX511" s="759" t="n"/>
      <c r="BY511" s="759" t="n"/>
      <c r="BZ511" s="759" t="n"/>
      <c r="CA511" s="759" t="n"/>
      <c r="ER511" s="759" t="n"/>
      <c r="ES511" s="759" t="n"/>
      <c r="ET511" s="759" t="n"/>
      <c r="EU511" s="759" t="n"/>
      <c r="EV511" s="759" t="n"/>
      <c r="EW511" s="759" t="n"/>
      <c r="EX511" s="759" t="n"/>
      <c r="EY511" s="759" t="n"/>
      <c r="EZ511" s="759" t="n"/>
      <c r="FA511" s="759" t="n"/>
      <c r="FB511" s="759" t="n"/>
      <c r="FC511" s="759" t="n"/>
      <c r="FD511" s="759" t="n"/>
      <c r="FE511" s="759" t="n"/>
      <c r="FF511" s="759" t="n"/>
      <c r="HW511" s="759" t="n"/>
      <c r="HX511" s="759" t="n"/>
      <c r="HY511" s="759" t="n"/>
      <c r="HZ511" s="759" t="n"/>
      <c r="IA511" s="759" t="n"/>
      <c r="IB511" s="759" t="n"/>
      <c r="IC511" s="759" t="n"/>
      <c r="ID511" s="759" t="n"/>
      <c r="IE511" s="759" t="n"/>
      <c r="IF511" s="759" t="n"/>
      <c r="IG511" s="759" t="n"/>
      <c r="IH511" s="759" t="n"/>
      <c r="II511" s="759" t="n"/>
      <c r="IJ511" s="759" t="n"/>
      <c r="IK511" s="759" t="n"/>
      <c r="LB511" s="759" t="n"/>
      <c r="LC511" s="759" t="n"/>
      <c r="LD511" s="759" t="n"/>
      <c r="LE511" s="759" t="n"/>
      <c r="LF511" s="759" t="n"/>
      <c r="LG511" s="759" t="n"/>
      <c r="LH511" s="759" t="n"/>
      <c r="LI511" s="759" t="n"/>
      <c r="LJ511" s="759" t="n"/>
      <c r="LK511" s="759" t="n"/>
      <c r="LL511" s="759" t="n"/>
      <c r="LM511" s="759" t="n"/>
      <c r="LN511" s="759" t="n"/>
      <c r="LO511" s="759" t="n"/>
      <c r="LP511" s="759" t="n"/>
      <c r="OG511" s="759" t="n"/>
      <c r="OH511" s="759" t="n"/>
      <c r="OI511" s="759" t="n"/>
      <c r="OJ511" s="759" t="n"/>
      <c r="OK511" s="759" t="n"/>
      <c r="OL511" s="759" t="n"/>
      <c r="OM511" s="759" t="n"/>
      <c r="ON511" s="759" t="n"/>
      <c r="OO511" s="759" t="n"/>
      <c r="OP511" s="759" t="n"/>
      <c r="OQ511" s="759" t="n"/>
      <c r="OR511" s="759" t="n"/>
      <c r="OS511" s="759" t="n"/>
      <c r="OT511" s="759" t="n"/>
      <c r="OU511" s="759" t="n"/>
    </row>
    <row r="512">
      <c r="A512" s="0" t="n">
        <v>126</v>
      </c>
      <c r="B512" s="0" t="n">
        <v>1105</v>
      </c>
      <c r="C512" s="0" t="inlineStr">
        <is>
          <t>가</t>
        </is>
      </c>
      <c r="D512" s="0" t="inlineStr">
        <is>
          <t>한양대(ERICA)</t>
        </is>
      </c>
      <c r="E512" s="232" t="inlineStr">
        <is>
          <t>분자의약</t>
        </is>
      </c>
      <c r="F512" s="0" t="inlineStr">
        <is>
          <t>자연</t>
        </is>
      </c>
      <c r="G512" s="0" t="n">
        <v>2</v>
      </c>
      <c r="H512" s="0" t="n">
        <v>890.103</v>
      </c>
      <c r="I512" s="0" t="n">
        <v>887.948</v>
      </c>
      <c r="J512" s="0" t="n">
        <v>885.026</v>
      </c>
      <c r="K512" s="0" t="n">
        <v>881.176</v>
      </c>
      <c r="L512" s="0" t="n">
        <v>879.123</v>
      </c>
      <c r="M512" s="233" t="inlineStr">
        <is>
          <t>표점/만점</t>
        </is>
      </c>
      <c r="N512" s="233" t="inlineStr">
        <is>
          <t>변표/만점</t>
        </is>
      </c>
      <c r="O512" s="3" t="inlineStr">
        <is>
          <t>가442</t>
        </is>
      </c>
      <c r="BM512" s="759" t="n"/>
      <c r="BN512" s="759" t="n"/>
      <c r="BO512" s="759" t="n"/>
      <c r="BP512" s="759" t="n"/>
      <c r="BQ512" s="759" t="n"/>
      <c r="BR512" s="759" t="n"/>
      <c r="BS512" s="759" t="n"/>
      <c r="BT512" s="759" t="n"/>
      <c r="BU512" s="759" t="n"/>
      <c r="BV512" s="759" t="n"/>
      <c r="BW512" s="759" t="n"/>
      <c r="BX512" s="759" t="n"/>
      <c r="BY512" s="759" t="n"/>
      <c r="BZ512" s="759" t="n"/>
      <c r="CA512" s="759" t="n"/>
      <c r="ER512" s="759" t="n"/>
      <c r="ES512" s="759" t="n"/>
      <c r="ET512" s="759" t="n"/>
      <c r="EU512" s="759" t="n"/>
      <c r="EV512" s="759" t="n"/>
      <c r="EW512" s="759" t="n"/>
      <c r="EX512" s="759" t="n"/>
      <c r="EY512" s="759" t="n"/>
      <c r="EZ512" s="759" t="n"/>
      <c r="FA512" s="759" t="n"/>
      <c r="FB512" s="759" t="n"/>
      <c r="FC512" s="759" t="n"/>
      <c r="FD512" s="759" t="n"/>
      <c r="FE512" s="759" t="n"/>
      <c r="FF512" s="759" t="n"/>
      <c r="HW512" s="759" t="n"/>
      <c r="HX512" s="759" t="n"/>
      <c r="HY512" s="759" t="n"/>
      <c r="HZ512" s="759" t="n"/>
      <c r="IA512" s="759" t="n"/>
      <c r="IB512" s="759" t="n"/>
      <c r="IC512" s="759" t="n"/>
      <c r="ID512" s="759" t="n"/>
      <c r="IE512" s="759" t="n"/>
      <c r="IF512" s="759" t="n"/>
      <c r="IG512" s="759" t="n"/>
      <c r="IH512" s="759" t="n"/>
      <c r="II512" s="759" t="n"/>
      <c r="IJ512" s="759" t="n"/>
      <c r="IK512" s="759" t="n"/>
      <c r="LB512" s="759" t="n"/>
      <c r="LC512" s="759" t="n"/>
      <c r="LD512" s="759" t="n"/>
      <c r="LE512" s="759" t="n"/>
      <c r="LF512" s="759" t="n"/>
      <c r="LG512" s="759" t="n"/>
      <c r="LH512" s="759" t="n"/>
      <c r="LI512" s="759" t="n"/>
      <c r="LJ512" s="759" t="n"/>
      <c r="LK512" s="759" t="n"/>
      <c r="LL512" s="759" t="n"/>
      <c r="LM512" s="759" t="n"/>
      <c r="LN512" s="759" t="n"/>
      <c r="LO512" s="759" t="n"/>
      <c r="LP512" s="759" t="n"/>
      <c r="OG512" s="759" t="n"/>
      <c r="OH512" s="759" t="n"/>
      <c r="OI512" s="759" t="n"/>
      <c r="OJ512" s="759" t="n"/>
      <c r="OK512" s="759" t="n"/>
      <c r="OL512" s="759" t="n"/>
      <c r="OM512" s="759" t="n"/>
      <c r="ON512" s="759" t="n"/>
      <c r="OO512" s="759" t="n"/>
      <c r="OP512" s="759" t="n"/>
      <c r="OQ512" s="759" t="n"/>
      <c r="OR512" s="759" t="n"/>
      <c r="OS512" s="759" t="n"/>
      <c r="OT512" s="759" t="n"/>
      <c r="OU512" s="759" t="n"/>
    </row>
    <row r="513">
      <c r="A513" s="0" t="n">
        <v>127</v>
      </c>
      <c r="B513" s="0" t="n">
        <v>1107</v>
      </c>
      <c r="C513" s="0" t="inlineStr">
        <is>
          <t>가</t>
        </is>
      </c>
      <c r="D513" s="0" t="inlineStr">
        <is>
          <t>한양대(ERICA)</t>
        </is>
      </c>
      <c r="E513" s="232" t="inlineStr">
        <is>
          <t>컴퓨터학부(컴퓨터전공)</t>
        </is>
      </c>
      <c r="F513" s="0" t="inlineStr">
        <is>
          <t>자연</t>
        </is>
      </c>
      <c r="G513" s="0" t="n">
        <v>2</v>
      </c>
      <c r="H513" s="0" t="n">
        <v>883.705</v>
      </c>
      <c r="I513" s="0" t="n">
        <v>881.23</v>
      </c>
      <c r="J513" s="0" t="n">
        <v>878.79</v>
      </c>
      <c r="K513" s="0" t="n">
        <v>875.1369999999999</v>
      </c>
      <c r="L513" s="0" t="n">
        <v>873.151</v>
      </c>
      <c r="M513" s="233" t="inlineStr">
        <is>
          <t>표점/만점</t>
        </is>
      </c>
      <c r="N513" s="233" t="inlineStr">
        <is>
          <t>변표/만점</t>
        </is>
      </c>
      <c r="O513" s="3" t="inlineStr">
        <is>
          <t>가443</t>
        </is>
      </c>
      <c r="BM513" s="759" t="n"/>
      <c r="BN513" s="759" t="n"/>
      <c r="BO513" s="759" t="n"/>
      <c r="BP513" s="759" t="n"/>
      <c r="BQ513" s="759" t="n"/>
      <c r="BR513" s="759" t="n"/>
      <c r="BS513" s="759" t="n"/>
      <c r="BT513" s="759" t="n"/>
      <c r="BU513" s="759" t="n"/>
      <c r="BV513" s="759" t="n"/>
      <c r="BW513" s="759" t="n"/>
      <c r="BX513" s="759" t="n"/>
      <c r="BY513" s="759" t="n"/>
      <c r="BZ513" s="759" t="n"/>
      <c r="CA513" s="759" t="n"/>
      <c r="ER513" s="759" t="n"/>
      <c r="ES513" s="759" t="n"/>
      <c r="ET513" s="759" t="n"/>
      <c r="EU513" s="759" t="n"/>
      <c r="EV513" s="759" t="n"/>
      <c r="EW513" s="759" t="n"/>
      <c r="EX513" s="759" t="n"/>
      <c r="EY513" s="759" t="n"/>
      <c r="EZ513" s="759" t="n"/>
      <c r="FA513" s="759" t="n"/>
      <c r="FB513" s="759" t="n"/>
      <c r="FC513" s="759" t="n"/>
      <c r="FD513" s="759" t="n"/>
      <c r="FE513" s="759" t="n"/>
      <c r="FF513" s="759" t="n"/>
      <c r="HW513" s="759" t="n"/>
      <c r="HX513" s="759" t="n"/>
      <c r="HY513" s="759" t="n"/>
      <c r="HZ513" s="759" t="n"/>
      <c r="IA513" s="759" t="n"/>
      <c r="IB513" s="759" t="n"/>
      <c r="IC513" s="759" t="n"/>
      <c r="ID513" s="759" t="n"/>
      <c r="IE513" s="759" t="n"/>
      <c r="IF513" s="759" t="n"/>
      <c r="IG513" s="759" t="n"/>
      <c r="IH513" s="759" t="n"/>
      <c r="II513" s="759" t="n"/>
      <c r="IJ513" s="759" t="n"/>
      <c r="IK513" s="759" t="n"/>
      <c r="LB513" s="759" t="n"/>
      <c r="LC513" s="759" t="n"/>
      <c r="LD513" s="759" t="n"/>
      <c r="LE513" s="759" t="n"/>
      <c r="LF513" s="759" t="n"/>
      <c r="LG513" s="759" t="n"/>
      <c r="LH513" s="759" t="n"/>
      <c r="LI513" s="759" t="n"/>
      <c r="LJ513" s="759" t="n"/>
      <c r="LK513" s="759" t="n"/>
      <c r="LL513" s="759" t="n"/>
      <c r="LM513" s="759" t="n"/>
      <c r="LN513" s="759" t="n"/>
      <c r="LO513" s="759" t="n"/>
      <c r="LP513" s="759" t="n"/>
      <c r="OG513" s="759" t="n"/>
      <c r="OH513" s="759" t="n"/>
      <c r="OI513" s="759" t="n"/>
      <c r="OJ513" s="759" t="n"/>
      <c r="OK513" s="759" t="n"/>
      <c r="OL513" s="759" t="n"/>
      <c r="OM513" s="759" t="n"/>
      <c r="ON513" s="759" t="n"/>
      <c r="OO513" s="759" t="n"/>
      <c r="OP513" s="759" t="n"/>
      <c r="OQ513" s="759" t="n"/>
      <c r="OR513" s="759" t="n"/>
      <c r="OS513" s="759" t="n"/>
      <c r="OT513" s="759" t="n"/>
      <c r="OU513" s="759" t="n"/>
    </row>
    <row r="514">
      <c r="A514" s="0" t="n">
        <v>127</v>
      </c>
      <c r="B514" s="0" t="n">
        <v>1126</v>
      </c>
      <c r="C514" s="0" t="inlineStr">
        <is>
          <t>가</t>
        </is>
      </c>
      <c r="D514" s="0" t="inlineStr">
        <is>
          <t>한양대(ERICA)</t>
        </is>
      </c>
      <c r="E514" s="232" t="inlineStr">
        <is>
          <t>경제</t>
        </is>
      </c>
      <c r="F514" s="0" t="inlineStr">
        <is>
          <t>자연</t>
        </is>
      </c>
      <c r="G514" s="0" t="n">
        <v>2</v>
      </c>
      <c r="H514" s="0" t="n">
        <v>886.0549999999999</v>
      </c>
      <c r="I514" s="0" t="n">
        <v>882.473</v>
      </c>
      <c r="J514" s="0" t="n">
        <v>878.79</v>
      </c>
      <c r="K514" s="0" t="n">
        <v>874.681</v>
      </c>
      <c r="L514" s="0" t="n">
        <v>872.187</v>
      </c>
      <c r="M514" s="233" t="inlineStr">
        <is>
          <t>표점/만점</t>
        </is>
      </c>
      <c r="N514" s="233" t="inlineStr">
        <is>
          <t>변표/만점</t>
        </is>
      </c>
      <c r="O514" s="3" t="inlineStr">
        <is>
          <t>가444</t>
        </is>
      </c>
      <c r="BM514" s="759" t="n"/>
      <c r="BN514" s="759" t="n"/>
      <c r="BO514" s="759" t="n"/>
      <c r="BP514" s="759" t="n"/>
      <c r="BQ514" s="759" t="n"/>
      <c r="BR514" s="759" t="n"/>
      <c r="BS514" s="759" t="n"/>
      <c r="BT514" s="759" t="n"/>
      <c r="BU514" s="759" t="n"/>
      <c r="BV514" s="759" t="n"/>
      <c r="BW514" s="759" t="n"/>
      <c r="BX514" s="759" t="n"/>
      <c r="BY514" s="759" t="n"/>
      <c r="BZ514" s="759" t="n"/>
      <c r="CA514" s="759" t="n"/>
      <c r="ER514" s="759" t="n"/>
      <c r="ES514" s="759" t="n"/>
      <c r="ET514" s="759" t="n"/>
      <c r="EU514" s="759" t="n"/>
      <c r="EV514" s="759" t="n"/>
      <c r="EW514" s="759" t="n"/>
      <c r="EX514" s="759" t="n"/>
      <c r="EY514" s="759" t="n"/>
      <c r="EZ514" s="759" t="n"/>
      <c r="FA514" s="759" t="n"/>
      <c r="FB514" s="759" t="n"/>
      <c r="FC514" s="759" t="n"/>
      <c r="FD514" s="759" t="n"/>
      <c r="FE514" s="759" t="n"/>
      <c r="FF514" s="759" t="n"/>
      <c r="HW514" s="759" t="n"/>
      <c r="HX514" s="759" t="n"/>
      <c r="HY514" s="759" t="n"/>
      <c r="HZ514" s="759" t="n"/>
      <c r="IA514" s="759" t="n"/>
      <c r="IB514" s="759" t="n"/>
      <c r="IC514" s="759" t="n"/>
      <c r="ID514" s="759" t="n"/>
      <c r="IE514" s="759" t="n"/>
      <c r="IF514" s="759" t="n"/>
      <c r="IG514" s="759" t="n"/>
      <c r="IH514" s="759" t="n"/>
      <c r="II514" s="759" t="n"/>
      <c r="IJ514" s="759" t="n"/>
      <c r="IK514" s="759" t="n"/>
      <c r="LB514" s="759" t="n"/>
      <c r="LC514" s="759" t="n"/>
      <c r="LD514" s="759" t="n"/>
      <c r="LE514" s="759" t="n"/>
      <c r="LF514" s="759" t="n"/>
      <c r="LG514" s="759" t="n"/>
      <c r="LH514" s="759" t="n"/>
      <c r="LI514" s="759" t="n"/>
      <c r="LJ514" s="759" t="n"/>
      <c r="LK514" s="759" t="n"/>
      <c r="LL514" s="759" t="n"/>
      <c r="LM514" s="759" t="n"/>
      <c r="LN514" s="759" t="n"/>
      <c r="LO514" s="759" t="n"/>
      <c r="LP514" s="759" t="n"/>
      <c r="OG514" s="759" t="n"/>
      <c r="OH514" s="759" t="n"/>
      <c r="OI514" s="759" t="n"/>
      <c r="OJ514" s="759" t="n"/>
      <c r="OK514" s="759" t="n"/>
      <c r="OL514" s="759" t="n"/>
      <c r="OM514" s="759" t="n"/>
      <c r="ON514" s="759" t="n"/>
      <c r="OO514" s="759" t="n"/>
      <c r="OP514" s="759" t="n"/>
      <c r="OQ514" s="759" t="n"/>
      <c r="OR514" s="759" t="n"/>
      <c r="OS514" s="759" t="n"/>
      <c r="OT514" s="759" t="n"/>
      <c r="OU514" s="759" t="n"/>
    </row>
    <row r="515">
      <c r="A515" s="0" t="n">
        <v>126</v>
      </c>
      <c r="B515" s="0" t="n">
        <v>1112</v>
      </c>
      <c r="C515" s="0" t="inlineStr">
        <is>
          <t>가</t>
        </is>
      </c>
      <c r="D515" s="0" t="inlineStr">
        <is>
          <t>한양대(ERICA)</t>
        </is>
      </c>
      <c r="E515" s="232" t="inlineStr">
        <is>
          <t>해양융합공학</t>
        </is>
      </c>
      <c r="F515" s="0" t="inlineStr">
        <is>
          <t>자연</t>
        </is>
      </c>
      <c r="G515" s="0" t="n">
        <v>2</v>
      </c>
      <c r="H515" s="0" t="n">
        <v>892.997</v>
      </c>
      <c r="I515" s="0" t="n">
        <v>888.752</v>
      </c>
      <c r="J515" s="0" t="n">
        <v>884.856</v>
      </c>
      <c r="K515" s="0" t="n">
        <v>880.8630000000001</v>
      </c>
      <c r="L515" s="0" t="n">
        <v>878.438</v>
      </c>
      <c r="M515" s="233" t="inlineStr">
        <is>
          <t>표점/만점</t>
        </is>
      </c>
      <c r="N515" s="233" t="inlineStr">
        <is>
          <t>변표/만점</t>
        </is>
      </c>
      <c r="O515" s="3" t="inlineStr">
        <is>
          <t>가445</t>
        </is>
      </c>
      <c r="BM515" s="759" t="n"/>
      <c r="BN515" s="759" t="n"/>
      <c r="BO515" s="759" t="n"/>
      <c r="BP515" s="759" t="n"/>
      <c r="BQ515" s="759" t="n"/>
      <c r="BR515" s="759" t="n"/>
      <c r="BS515" s="759" t="n"/>
      <c r="BT515" s="759" t="n"/>
      <c r="BU515" s="759" t="n"/>
      <c r="BV515" s="759" t="n"/>
      <c r="BW515" s="759" t="n"/>
      <c r="BX515" s="759" t="n"/>
      <c r="BY515" s="759" t="n"/>
      <c r="BZ515" s="759" t="n"/>
      <c r="CA515" s="759" t="n"/>
      <c r="ER515" s="759" t="n"/>
      <c r="ES515" s="759" t="n"/>
      <c r="ET515" s="759" t="n"/>
      <c r="EU515" s="759" t="n"/>
      <c r="EV515" s="759" t="n"/>
      <c r="EW515" s="759" t="n"/>
      <c r="EX515" s="759" t="n"/>
      <c r="EY515" s="759" t="n"/>
      <c r="EZ515" s="759" t="n"/>
      <c r="FA515" s="759" t="n"/>
      <c r="FB515" s="759" t="n"/>
      <c r="FC515" s="759" t="n"/>
      <c r="FD515" s="759" t="n"/>
      <c r="FE515" s="759" t="n"/>
      <c r="FF515" s="759" t="n"/>
      <c r="HW515" s="759" t="n"/>
      <c r="HX515" s="759" t="n"/>
      <c r="HY515" s="759" t="n"/>
      <c r="HZ515" s="759" t="n"/>
      <c r="IA515" s="759" t="n"/>
      <c r="IB515" s="759" t="n"/>
      <c r="IC515" s="759" t="n"/>
      <c r="ID515" s="759" t="n"/>
      <c r="IE515" s="759" t="n"/>
      <c r="IF515" s="759" t="n"/>
      <c r="IG515" s="759" t="n"/>
      <c r="IH515" s="759" t="n"/>
      <c r="II515" s="759" t="n"/>
      <c r="IJ515" s="759" t="n"/>
      <c r="IK515" s="759" t="n"/>
      <c r="LB515" s="759" t="n"/>
      <c r="LC515" s="759" t="n"/>
      <c r="LD515" s="759" t="n"/>
      <c r="LE515" s="759" t="n"/>
      <c r="LF515" s="759" t="n"/>
      <c r="LG515" s="759" t="n"/>
      <c r="LH515" s="759" t="n"/>
      <c r="LI515" s="759" t="n"/>
      <c r="LJ515" s="759" t="n"/>
      <c r="LK515" s="759" t="n"/>
      <c r="LL515" s="759" t="n"/>
      <c r="LM515" s="759" t="n"/>
      <c r="LN515" s="759" t="n"/>
      <c r="LO515" s="759" t="n"/>
      <c r="LP515" s="759" t="n"/>
      <c r="OG515" s="759" t="n"/>
      <c r="OH515" s="759" t="n"/>
      <c r="OI515" s="759" t="n"/>
      <c r="OJ515" s="759" t="n"/>
      <c r="OK515" s="759" t="n"/>
      <c r="OL515" s="759" t="n"/>
      <c r="OM515" s="759" t="n"/>
      <c r="ON515" s="759" t="n"/>
      <c r="OO515" s="759" t="n"/>
      <c r="OP515" s="759" t="n"/>
      <c r="OQ515" s="759" t="n"/>
      <c r="OR515" s="759" t="n"/>
      <c r="OS515" s="759" t="n"/>
      <c r="OT515" s="759" t="n"/>
      <c r="OU515" s="759" t="n"/>
    </row>
    <row r="516">
      <c r="A516" s="0" t="n">
        <v>126</v>
      </c>
      <c r="B516" s="0" t="n">
        <v>1113</v>
      </c>
      <c r="C516" s="0" t="inlineStr">
        <is>
          <t>가</t>
        </is>
      </c>
      <c r="D516" s="0" t="inlineStr">
        <is>
          <t>한양대(ERICA)</t>
        </is>
      </c>
      <c r="E516" s="232" t="inlineStr">
        <is>
          <t>배터리소재화학공학</t>
        </is>
      </c>
      <c r="F516" s="0" t="inlineStr">
        <is>
          <t>자연</t>
        </is>
      </c>
      <c r="G516" s="0" t="n">
        <v>2</v>
      </c>
      <c r="H516" s="0" t="n">
        <v>892.127</v>
      </c>
      <c r="I516" s="0" t="n">
        <v>888.623</v>
      </c>
      <c r="J516" s="0" t="n">
        <v>884.856</v>
      </c>
      <c r="K516" s="0" t="n">
        <v>880.463</v>
      </c>
      <c r="L516" s="0" t="n">
        <v>878.186</v>
      </c>
      <c r="M516" s="233" t="inlineStr">
        <is>
          <t>표점/만점</t>
        </is>
      </c>
      <c r="N516" s="233" t="inlineStr">
        <is>
          <t>변표/만점</t>
        </is>
      </c>
      <c r="O516" s="3" t="inlineStr">
        <is>
          <t>가446</t>
        </is>
      </c>
      <c r="BM516" s="759" t="n"/>
      <c r="BN516" s="759" t="n"/>
      <c r="BO516" s="759" t="n"/>
      <c r="BP516" s="759" t="n"/>
      <c r="BQ516" s="759" t="n"/>
      <c r="BR516" s="759" t="n"/>
      <c r="BS516" s="759" t="n"/>
      <c r="BT516" s="759" t="n"/>
      <c r="BU516" s="759" t="n"/>
      <c r="BV516" s="759" t="n"/>
      <c r="BW516" s="759" t="n"/>
      <c r="BX516" s="759" t="n"/>
      <c r="BY516" s="759" t="n"/>
      <c r="BZ516" s="759" t="n"/>
      <c r="CA516" s="759" t="n"/>
      <c r="ER516" s="759" t="n"/>
      <c r="ES516" s="759" t="n"/>
      <c r="ET516" s="759" t="n"/>
      <c r="EU516" s="759" t="n"/>
      <c r="EV516" s="759" t="n"/>
      <c r="EW516" s="759" t="n"/>
      <c r="EX516" s="759" t="n"/>
      <c r="EY516" s="759" t="n"/>
      <c r="EZ516" s="759" t="n"/>
      <c r="FA516" s="759" t="n"/>
      <c r="FB516" s="759" t="n"/>
      <c r="FC516" s="759" t="n"/>
      <c r="FD516" s="759" t="n"/>
      <c r="FE516" s="759" t="n"/>
      <c r="FF516" s="759" t="n"/>
      <c r="HW516" s="759" t="n"/>
      <c r="HX516" s="759" t="n"/>
      <c r="HY516" s="759" t="n"/>
      <c r="HZ516" s="759" t="n"/>
      <c r="IA516" s="759" t="n"/>
      <c r="IB516" s="759" t="n"/>
      <c r="IC516" s="759" t="n"/>
      <c r="ID516" s="759" t="n"/>
      <c r="IE516" s="759" t="n"/>
      <c r="IF516" s="759" t="n"/>
      <c r="IG516" s="759" t="n"/>
      <c r="IH516" s="759" t="n"/>
      <c r="II516" s="759" t="n"/>
      <c r="IJ516" s="759" t="n"/>
      <c r="IK516" s="759" t="n"/>
      <c r="LB516" s="759" t="n"/>
      <c r="LC516" s="759" t="n"/>
      <c r="LD516" s="759" t="n"/>
      <c r="LE516" s="759" t="n"/>
      <c r="LF516" s="759" t="n"/>
      <c r="LG516" s="759" t="n"/>
      <c r="LH516" s="759" t="n"/>
      <c r="LI516" s="759" t="n"/>
      <c r="LJ516" s="759" t="n"/>
      <c r="LK516" s="759" t="n"/>
      <c r="LL516" s="759" t="n"/>
      <c r="LM516" s="759" t="n"/>
      <c r="LN516" s="759" t="n"/>
      <c r="LO516" s="759" t="n"/>
      <c r="LP516" s="759" t="n"/>
      <c r="OG516" s="759" t="n"/>
      <c r="OH516" s="759" t="n"/>
      <c r="OI516" s="759" t="n"/>
      <c r="OJ516" s="759" t="n"/>
      <c r="OK516" s="759" t="n"/>
      <c r="OL516" s="759" t="n"/>
      <c r="OM516" s="759" t="n"/>
      <c r="ON516" s="759" t="n"/>
      <c r="OO516" s="759" t="n"/>
      <c r="OP516" s="759" t="n"/>
      <c r="OQ516" s="759" t="n"/>
      <c r="OR516" s="759" t="n"/>
      <c r="OS516" s="759" t="n"/>
      <c r="OT516" s="759" t="n"/>
      <c r="OU516" s="759" t="n"/>
    </row>
    <row r="517">
      <c r="A517" s="0" t="n">
        <v>126</v>
      </c>
      <c r="B517" s="0" t="n">
        <v>1120</v>
      </c>
      <c r="C517" s="0" t="inlineStr">
        <is>
          <t>가</t>
        </is>
      </c>
      <c r="D517" s="0" t="inlineStr">
        <is>
          <t>한양대(ERICA)</t>
        </is>
      </c>
      <c r="E517" s="232" t="inlineStr">
        <is>
          <t>건축공학</t>
        </is>
      </c>
      <c r="F517" s="0" t="inlineStr">
        <is>
          <t>자연</t>
        </is>
      </c>
      <c r="G517" s="0" t="n">
        <v>2</v>
      </c>
      <c r="H517" s="0" t="n">
        <v>892.127</v>
      </c>
      <c r="I517" s="0" t="n">
        <v>888.403</v>
      </c>
      <c r="J517" s="0" t="n">
        <v>884.311</v>
      </c>
      <c r="K517" s="0" t="n">
        <v>880.177</v>
      </c>
      <c r="L517" s="0" t="n">
        <v>877.976</v>
      </c>
      <c r="M517" s="233" t="inlineStr">
        <is>
          <t>표점/만점</t>
        </is>
      </c>
      <c r="N517" s="233" t="inlineStr">
        <is>
          <t>변표/만점</t>
        </is>
      </c>
      <c r="O517" s="3" t="inlineStr">
        <is>
          <t>가447</t>
        </is>
      </c>
      <c r="BM517" s="759" t="n"/>
      <c r="BN517" s="759" t="n"/>
      <c r="BO517" s="759" t="n"/>
      <c r="BP517" s="759" t="n"/>
      <c r="BQ517" s="759" t="n"/>
      <c r="BR517" s="759" t="n"/>
      <c r="BS517" s="759" t="n"/>
      <c r="BT517" s="759" t="n"/>
      <c r="BU517" s="759" t="n"/>
      <c r="BV517" s="759" t="n"/>
      <c r="BW517" s="759" t="n"/>
      <c r="BX517" s="759" t="n"/>
      <c r="BY517" s="759" t="n"/>
      <c r="BZ517" s="759" t="n"/>
      <c r="CA517" s="759" t="n"/>
      <c r="ER517" s="759" t="n"/>
      <c r="ES517" s="759" t="n"/>
      <c r="ET517" s="759" t="n"/>
      <c r="EU517" s="759" t="n"/>
      <c r="EV517" s="759" t="n"/>
      <c r="EW517" s="759" t="n"/>
      <c r="EX517" s="759" t="n"/>
      <c r="EY517" s="759" t="n"/>
      <c r="EZ517" s="759" t="n"/>
      <c r="FA517" s="759" t="n"/>
      <c r="FB517" s="759" t="n"/>
      <c r="FC517" s="759" t="n"/>
      <c r="FD517" s="759" t="n"/>
      <c r="FE517" s="759" t="n"/>
      <c r="FF517" s="759" t="n"/>
      <c r="HW517" s="759" t="n"/>
      <c r="HX517" s="759" t="n"/>
      <c r="HY517" s="759" t="n"/>
      <c r="HZ517" s="759" t="n"/>
      <c r="IA517" s="759" t="n"/>
      <c r="IB517" s="759" t="n"/>
      <c r="IC517" s="759" t="n"/>
      <c r="ID517" s="759" t="n"/>
      <c r="IE517" s="759" t="n"/>
      <c r="IF517" s="759" t="n"/>
      <c r="IG517" s="759" t="n"/>
      <c r="IH517" s="759" t="n"/>
      <c r="II517" s="759" t="n"/>
      <c r="IJ517" s="759" t="n"/>
      <c r="IK517" s="759" t="n"/>
      <c r="LB517" s="759" t="n"/>
      <c r="LC517" s="759" t="n"/>
      <c r="LD517" s="759" t="n"/>
      <c r="LE517" s="759" t="n"/>
      <c r="LF517" s="759" t="n"/>
      <c r="LG517" s="759" t="n"/>
      <c r="LH517" s="759" t="n"/>
      <c r="LI517" s="759" t="n"/>
      <c r="LJ517" s="759" t="n"/>
      <c r="LK517" s="759" t="n"/>
      <c r="LL517" s="759" t="n"/>
      <c r="LM517" s="759" t="n"/>
      <c r="LN517" s="759" t="n"/>
      <c r="LO517" s="759" t="n"/>
      <c r="LP517" s="759" t="n"/>
      <c r="OG517" s="759" t="n"/>
      <c r="OH517" s="759" t="n"/>
      <c r="OI517" s="759" t="n"/>
      <c r="OJ517" s="759" t="n"/>
      <c r="OK517" s="759" t="n"/>
      <c r="OL517" s="759" t="n"/>
      <c r="OM517" s="759" t="n"/>
      <c r="ON517" s="759" t="n"/>
      <c r="OO517" s="759" t="n"/>
      <c r="OP517" s="759" t="n"/>
      <c r="OQ517" s="759" t="n"/>
      <c r="OR517" s="759" t="n"/>
      <c r="OS517" s="759" t="n"/>
      <c r="OT517" s="759" t="n"/>
      <c r="OU517" s="759" t="n"/>
    </row>
    <row r="518">
      <c r="A518" s="0" t="n">
        <v>126</v>
      </c>
      <c r="B518" s="0" t="n">
        <v>1103</v>
      </c>
      <c r="C518" s="0" t="inlineStr">
        <is>
          <t>가</t>
        </is>
      </c>
      <c r="D518" s="0" t="inlineStr">
        <is>
          <t>한양대(ERICA)</t>
        </is>
      </c>
      <c r="E518" s="232" t="inlineStr">
        <is>
          <t>에너지바이오학</t>
        </is>
      </c>
      <c r="F518" s="0" t="inlineStr">
        <is>
          <t>자연</t>
        </is>
      </c>
      <c r="G518" s="0" t="n">
        <v>2</v>
      </c>
      <c r="H518" s="0" t="n">
        <v>890.973</v>
      </c>
      <c r="I518" s="0" t="n">
        <v>887.948</v>
      </c>
      <c r="J518" s="0" t="n">
        <v>883.998</v>
      </c>
      <c r="K518" s="0" t="n">
        <v>880.15</v>
      </c>
      <c r="L518" s="0" t="n">
        <v>877.663</v>
      </c>
      <c r="M518" s="233" t="inlineStr">
        <is>
          <t>표점/만점</t>
        </is>
      </c>
      <c r="N518" s="233" t="inlineStr">
        <is>
          <t>변표/만점</t>
        </is>
      </c>
      <c r="O518" s="3" t="inlineStr">
        <is>
          <t>가448</t>
        </is>
      </c>
      <c r="BM518" s="759" t="n"/>
      <c r="BN518" s="759" t="n"/>
      <c r="BO518" s="759" t="n"/>
      <c r="BP518" s="759" t="n"/>
      <c r="BQ518" s="759" t="n"/>
      <c r="BR518" s="759" t="n"/>
      <c r="BS518" s="759" t="n"/>
      <c r="BT518" s="759" t="n"/>
      <c r="BU518" s="759" t="n"/>
      <c r="BV518" s="759" t="n"/>
      <c r="BW518" s="759" t="n"/>
      <c r="BX518" s="759" t="n"/>
      <c r="BY518" s="759" t="n"/>
      <c r="BZ518" s="759" t="n"/>
      <c r="CA518" s="759" t="n"/>
      <c r="ER518" s="759" t="n"/>
      <c r="ES518" s="759" t="n"/>
      <c r="ET518" s="759" t="n"/>
      <c r="EU518" s="759" t="n"/>
      <c r="EV518" s="759" t="n"/>
      <c r="EW518" s="759" t="n"/>
      <c r="EX518" s="759" t="n"/>
      <c r="EY518" s="759" t="n"/>
      <c r="EZ518" s="759" t="n"/>
      <c r="FA518" s="759" t="n"/>
      <c r="FB518" s="759" t="n"/>
      <c r="FC518" s="759" t="n"/>
      <c r="FD518" s="759" t="n"/>
      <c r="FE518" s="759" t="n"/>
      <c r="FF518" s="759" t="n"/>
      <c r="HW518" s="759" t="n"/>
      <c r="HX518" s="759" t="n"/>
      <c r="HY518" s="759" t="n"/>
      <c r="HZ518" s="759" t="n"/>
      <c r="IA518" s="759" t="n"/>
      <c r="IB518" s="759" t="n"/>
      <c r="IC518" s="759" t="n"/>
      <c r="ID518" s="759" t="n"/>
      <c r="IE518" s="759" t="n"/>
      <c r="IF518" s="759" t="n"/>
      <c r="IG518" s="759" t="n"/>
      <c r="IH518" s="759" t="n"/>
      <c r="II518" s="759" t="n"/>
      <c r="IJ518" s="759" t="n"/>
      <c r="IK518" s="759" t="n"/>
      <c r="LB518" s="759" t="n"/>
      <c r="LC518" s="759" t="n"/>
      <c r="LD518" s="759" t="n"/>
      <c r="LE518" s="759" t="n"/>
      <c r="LF518" s="759" t="n"/>
      <c r="LG518" s="759" t="n"/>
      <c r="LH518" s="759" t="n"/>
      <c r="LI518" s="759" t="n"/>
      <c r="LJ518" s="759" t="n"/>
      <c r="LK518" s="759" t="n"/>
      <c r="LL518" s="759" t="n"/>
      <c r="LM518" s="759" t="n"/>
      <c r="LN518" s="759" t="n"/>
      <c r="LO518" s="759" t="n"/>
      <c r="LP518" s="759" t="n"/>
      <c r="OG518" s="759" t="n"/>
      <c r="OH518" s="759" t="n"/>
      <c r="OI518" s="759" t="n"/>
      <c r="OJ518" s="759" t="n"/>
      <c r="OK518" s="759" t="n"/>
      <c r="OL518" s="759" t="n"/>
      <c r="OM518" s="759" t="n"/>
      <c r="ON518" s="759" t="n"/>
      <c r="OO518" s="759" t="n"/>
      <c r="OP518" s="759" t="n"/>
      <c r="OQ518" s="759" t="n"/>
      <c r="OR518" s="759" t="n"/>
      <c r="OS518" s="759" t="n"/>
      <c r="OT518" s="759" t="n"/>
      <c r="OU518" s="759" t="n"/>
    </row>
    <row r="519">
      <c r="A519" s="0" t="n">
        <v>126</v>
      </c>
      <c r="B519" s="0" t="n">
        <v>1119</v>
      </c>
      <c r="C519" s="0" t="inlineStr">
        <is>
          <t>가</t>
        </is>
      </c>
      <c r="D519" s="0" t="inlineStr">
        <is>
          <t>한양대(ERICA)</t>
        </is>
      </c>
      <c r="E519" s="232" t="inlineStr">
        <is>
          <t>건설환경공학</t>
        </is>
      </c>
      <c r="F519" s="0" t="inlineStr">
        <is>
          <t>자연</t>
        </is>
      </c>
      <c r="G519" s="0" t="n">
        <v>2</v>
      </c>
      <c r="H519" s="0" t="n">
        <v>890.103</v>
      </c>
      <c r="I519" s="0" t="n">
        <v>886.549</v>
      </c>
      <c r="J519" s="0" t="n">
        <v>882.289</v>
      </c>
      <c r="K519" s="0" t="n">
        <v>878.186</v>
      </c>
      <c r="L519" s="0" t="n">
        <v>875.954</v>
      </c>
      <c r="M519" s="233" t="inlineStr">
        <is>
          <t>표점/만점</t>
        </is>
      </c>
      <c r="N519" s="233" t="inlineStr">
        <is>
          <t>변표/만점</t>
        </is>
      </c>
      <c r="O519" s="3" t="inlineStr">
        <is>
          <t>가449</t>
        </is>
      </c>
      <c r="BM519" s="759" t="n"/>
      <c r="BN519" s="759" t="n"/>
      <c r="BO519" s="759" t="n"/>
      <c r="BP519" s="759" t="n"/>
      <c r="BQ519" s="759" t="n"/>
      <c r="BR519" s="759" t="n"/>
      <c r="BS519" s="759" t="n"/>
      <c r="BT519" s="759" t="n"/>
      <c r="BU519" s="759" t="n"/>
      <c r="BV519" s="759" t="n"/>
      <c r="BW519" s="759" t="n"/>
      <c r="BX519" s="759" t="n"/>
      <c r="BY519" s="759" t="n"/>
      <c r="BZ519" s="759" t="n"/>
      <c r="CA519" s="759" t="n"/>
      <c r="ER519" s="759" t="n"/>
      <c r="ES519" s="759" t="n"/>
      <c r="ET519" s="759" t="n"/>
      <c r="EU519" s="759" t="n"/>
      <c r="EV519" s="759" t="n"/>
      <c r="EW519" s="759" t="n"/>
      <c r="EX519" s="759" t="n"/>
      <c r="EY519" s="759" t="n"/>
      <c r="EZ519" s="759" t="n"/>
      <c r="FA519" s="759" t="n"/>
      <c r="FB519" s="759" t="n"/>
      <c r="FC519" s="759" t="n"/>
      <c r="FD519" s="759" t="n"/>
      <c r="FE519" s="759" t="n"/>
      <c r="FF519" s="759" t="n"/>
      <c r="HW519" s="759" t="n"/>
      <c r="HX519" s="759" t="n"/>
      <c r="HY519" s="759" t="n"/>
      <c r="HZ519" s="759" t="n"/>
      <c r="IA519" s="759" t="n"/>
      <c r="IB519" s="759" t="n"/>
      <c r="IC519" s="759" t="n"/>
      <c r="ID519" s="759" t="n"/>
      <c r="IE519" s="759" t="n"/>
      <c r="IF519" s="759" t="n"/>
      <c r="IG519" s="759" t="n"/>
      <c r="IH519" s="759" t="n"/>
      <c r="II519" s="759" t="n"/>
      <c r="IJ519" s="759" t="n"/>
      <c r="IK519" s="759" t="n"/>
      <c r="LB519" s="759" t="n"/>
      <c r="LC519" s="759" t="n"/>
      <c r="LD519" s="759" t="n"/>
      <c r="LE519" s="759" t="n"/>
      <c r="LF519" s="759" t="n"/>
      <c r="LG519" s="759" t="n"/>
      <c r="LH519" s="759" t="n"/>
      <c r="LI519" s="759" t="n"/>
      <c r="LJ519" s="759" t="n"/>
      <c r="LK519" s="759" t="n"/>
      <c r="LL519" s="759" t="n"/>
      <c r="LM519" s="759" t="n"/>
      <c r="LN519" s="759" t="n"/>
      <c r="LO519" s="759" t="n"/>
      <c r="LP519" s="759" t="n"/>
      <c r="OG519" s="759" t="n"/>
      <c r="OH519" s="759" t="n"/>
      <c r="OI519" s="759" t="n"/>
      <c r="OJ519" s="759" t="n"/>
      <c r="OK519" s="759" t="n"/>
      <c r="OL519" s="759" t="n"/>
      <c r="OM519" s="759" t="n"/>
      <c r="ON519" s="759" t="n"/>
      <c r="OO519" s="759" t="n"/>
      <c r="OP519" s="759" t="n"/>
      <c r="OQ519" s="759" t="n"/>
      <c r="OR519" s="759" t="n"/>
      <c r="OS519" s="759" t="n"/>
      <c r="OT519" s="759" t="n"/>
      <c r="OU519" s="759" t="n"/>
    </row>
    <row r="520">
      <c r="A520" s="0" t="n">
        <v>127</v>
      </c>
      <c r="B520" s="0" t="n">
        <v>1109</v>
      </c>
      <c r="C520" s="0" t="inlineStr">
        <is>
          <t>가</t>
        </is>
      </c>
      <c r="D520" s="0" t="inlineStr">
        <is>
          <t>한양대(ERICA)</t>
        </is>
      </c>
      <c r="E520" s="232" t="inlineStr">
        <is>
          <t>차세대반도체융합공학부</t>
        </is>
      </c>
      <c r="F520" s="0" t="inlineStr">
        <is>
          <t>자연</t>
        </is>
      </c>
      <c r="G520" s="0" t="n">
        <v>2</v>
      </c>
      <c r="H520" s="0" t="n">
        <v>883.205</v>
      </c>
      <c r="I520" s="0" t="n">
        <v>879.74</v>
      </c>
      <c r="J520" s="0" t="n">
        <v>875.513</v>
      </c>
      <c r="K520" s="0" t="n">
        <v>871.5309999999999</v>
      </c>
      <c r="L520" s="0" t="n">
        <v>869.518</v>
      </c>
      <c r="M520" s="233" t="inlineStr">
        <is>
          <t>표점/만점</t>
        </is>
      </c>
      <c r="N520" s="233" t="inlineStr">
        <is>
          <t>변표/만점</t>
        </is>
      </c>
      <c r="O520" s="3" t="inlineStr">
        <is>
          <t>가450</t>
        </is>
      </c>
      <c r="BM520" s="759" t="n"/>
      <c r="BN520" s="759" t="n"/>
      <c r="BO520" s="759" t="n"/>
      <c r="BP520" s="759" t="n"/>
      <c r="BQ520" s="759" t="n"/>
      <c r="BR520" s="759" t="n"/>
      <c r="BS520" s="759" t="n"/>
      <c r="BT520" s="759" t="n"/>
      <c r="BU520" s="759" t="n"/>
      <c r="BV520" s="759" t="n"/>
      <c r="BW520" s="759" t="n"/>
      <c r="BX520" s="759" t="n"/>
      <c r="BY520" s="759" t="n"/>
      <c r="BZ520" s="759" t="n"/>
      <c r="CA520" s="759" t="n"/>
      <c r="ER520" s="759" t="n"/>
      <c r="ES520" s="759" t="n"/>
      <c r="ET520" s="759" t="n"/>
      <c r="EU520" s="759" t="n"/>
      <c r="EV520" s="759" t="n"/>
      <c r="EW520" s="759" t="n"/>
      <c r="EX520" s="759" t="n"/>
      <c r="EY520" s="759" t="n"/>
      <c r="EZ520" s="759" t="n"/>
      <c r="FA520" s="759" t="n"/>
      <c r="FB520" s="759" t="n"/>
      <c r="FC520" s="759" t="n"/>
      <c r="FD520" s="759" t="n"/>
      <c r="FE520" s="759" t="n"/>
      <c r="FF520" s="759" t="n"/>
      <c r="HW520" s="759" t="n"/>
      <c r="HX520" s="759" t="n"/>
      <c r="HY520" s="759" t="n"/>
      <c r="HZ520" s="759" t="n"/>
      <c r="IA520" s="759" t="n"/>
      <c r="IB520" s="759" t="n"/>
      <c r="IC520" s="759" t="n"/>
      <c r="ID520" s="759" t="n"/>
      <c r="IE520" s="759" t="n"/>
      <c r="IF520" s="759" t="n"/>
      <c r="IG520" s="759" t="n"/>
      <c r="IH520" s="759" t="n"/>
      <c r="II520" s="759" t="n"/>
      <c r="IJ520" s="759" t="n"/>
      <c r="IK520" s="759" t="n"/>
      <c r="LB520" s="759" t="n"/>
      <c r="LC520" s="759" t="n"/>
      <c r="LD520" s="759" t="n"/>
      <c r="LE520" s="759" t="n"/>
      <c r="LF520" s="759" t="n"/>
      <c r="LG520" s="759" t="n"/>
      <c r="LH520" s="759" t="n"/>
      <c r="LI520" s="759" t="n"/>
      <c r="LJ520" s="759" t="n"/>
      <c r="LK520" s="759" t="n"/>
      <c r="LL520" s="759" t="n"/>
      <c r="LM520" s="759" t="n"/>
      <c r="LN520" s="759" t="n"/>
      <c r="LO520" s="759" t="n"/>
      <c r="LP520" s="759" t="n"/>
      <c r="OG520" s="759" t="n"/>
      <c r="OH520" s="759" t="n"/>
      <c r="OI520" s="759" t="n"/>
      <c r="OJ520" s="759" t="n"/>
      <c r="OK520" s="759" t="n"/>
      <c r="OL520" s="759" t="n"/>
      <c r="OM520" s="759" t="n"/>
      <c r="ON520" s="759" t="n"/>
      <c r="OO520" s="759" t="n"/>
      <c r="OP520" s="759" t="n"/>
      <c r="OQ520" s="759" t="n"/>
      <c r="OR520" s="759" t="n"/>
      <c r="OS520" s="759" t="n"/>
      <c r="OT520" s="759" t="n"/>
      <c r="OU520" s="759" t="n"/>
    </row>
    <row r="521">
      <c r="A521" s="0" t="n">
        <v>127</v>
      </c>
      <c r="B521" s="0" t="n">
        <v>1108</v>
      </c>
      <c r="C521" s="0" t="inlineStr">
        <is>
          <t>가</t>
        </is>
      </c>
      <c r="D521" s="0" t="inlineStr">
        <is>
          <t>한양대(ERICA)</t>
        </is>
      </c>
      <c r="E521" s="232" t="inlineStr">
        <is>
          <t>지능형클라우드전공</t>
        </is>
      </c>
      <c r="F521" s="0" t="inlineStr">
        <is>
          <t>자연</t>
        </is>
      </c>
      <c r="G521" s="0" t="n">
        <v>2</v>
      </c>
      <c r="H521" s="0" t="n">
        <v>882.133</v>
      </c>
      <c r="I521" s="0" t="n">
        <v>878.62</v>
      </c>
      <c r="J521" s="0" t="n">
        <v>874.15</v>
      </c>
      <c r="K521" s="0" t="n">
        <v>870.016</v>
      </c>
      <c r="L521" s="0" t="n">
        <v>868.395</v>
      </c>
      <c r="M521" s="233" t="inlineStr">
        <is>
          <t>표점/만점</t>
        </is>
      </c>
      <c r="N521" s="233" t="inlineStr">
        <is>
          <t>변표/만점</t>
        </is>
      </c>
      <c r="O521" s="3" t="inlineStr">
        <is>
          <t>가451</t>
        </is>
      </c>
      <c r="BM521" s="759" t="n"/>
      <c r="BN521" s="759" t="n"/>
      <c r="BO521" s="759" t="n"/>
      <c r="BP521" s="759" t="n"/>
      <c r="BQ521" s="759" t="n"/>
      <c r="BR521" s="759" t="n"/>
      <c r="BS521" s="759" t="n"/>
      <c r="BT521" s="759" t="n"/>
      <c r="BU521" s="759" t="n"/>
      <c r="BV521" s="759" t="n"/>
      <c r="BW521" s="759" t="n"/>
      <c r="BX521" s="759" t="n"/>
      <c r="BY521" s="759" t="n"/>
      <c r="BZ521" s="759" t="n"/>
      <c r="CA521" s="759" t="n"/>
      <c r="ER521" s="759" t="n"/>
      <c r="ES521" s="759" t="n"/>
      <c r="ET521" s="759" t="n"/>
      <c r="EU521" s="759" t="n"/>
      <c r="EV521" s="759" t="n"/>
      <c r="EW521" s="759" t="n"/>
      <c r="EX521" s="759" t="n"/>
      <c r="EY521" s="759" t="n"/>
      <c r="EZ521" s="759" t="n"/>
      <c r="FA521" s="759" t="n"/>
      <c r="FB521" s="759" t="n"/>
      <c r="FC521" s="759" t="n"/>
      <c r="FD521" s="759" t="n"/>
      <c r="FE521" s="759" t="n"/>
      <c r="FF521" s="759" t="n"/>
      <c r="HW521" s="759" t="n"/>
      <c r="HX521" s="759" t="n"/>
      <c r="HY521" s="759" t="n"/>
      <c r="HZ521" s="759" t="n"/>
      <c r="IA521" s="759" t="n"/>
      <c r="IB521" s="759" t="n"/>
      <c r="IC521" s="759" t="n"/>
      <c r="ID521" s="759" t="n"/>
      <c r="IE521" s="759" t="n"/>
      <c r="IF521" s="759" t="n"/>
      <c r="IG521" s="759" t="n"/>
      <c r="IH521" s="759" t="n"/>
      <c r="II521" s="759" t="n"/>
      <c r="IJ521" s="759" t="n"/>
      <c r="IK521" s="759" t="n"/>
      <c r="LB521" s="759" t="n"/>
      <c r="LC521" s="759" t="n"/>
      <c r="LD521" s="759" t="n"/>
      <c r="LE521" s="759" t="n"/>
      <c r="LF521" s="759" t="n"/>
      <c r="LG521" s="759" t="n"/>
      <c r="LH521" s="759" t="n"/>
      <c r="LI521" s="759" t="n"/>
      <c r="LJ521" s="759" t="n"/>
      <c r="LK521" s="759" t="n"/>
      <c r="LL521" s="759" t="n"/>
      <c r="LM521" s="759" t="n"/>
      <c r="LN521" s="759" t="n"/>
      <c r="LO521" s="759" t="n"/>
      <c r="LP521" s="759" t="n"/>
      <c r="OG521" s="759" t="n"/>
      <c r="OH521" s="759" t="n"/>
      <c r="OI521" s="759" t="n"/>
      <c r="OJ521" s="759" t="n"/>
      <c r="OK521" s="759" t="n"/>
      <c r="OL521" s="759" t="n"/>
      <c r="OM521" s="759" t="n"/>
      <c r="ON521" s="759" t="n"/>
      <c r="OO521" s="759" t="n"/>
      <c r="OP521" s="759" t="n"/>
      <c r="OQ521" s="759" t="n"/>
      <c r="OR521" s="759" t="n"/>
      <c r="OS521" s="759" t="n"/>
      <c r="OT521" s="759" t="n"/>
      <c r="OU521" s="759" t="n"/>
    </row>
    <row r="522">
      <c r="A522" s="0" t="n">
        <v>126</v>
      </c>
      <c r="B522" s="0" t="n">
        <v>1127</v>
      </c>
      <c r="C522" s="0" t="inlineStr">
        <is>
          <t>가</t>
        </is>
      </c>
      <c r="D522" s="0" t="inlineStr">
        <is>
          <t>한양대(ERICA)</t>
        </is>
      </c>
      <c r="E522" s="232" t="inlineStr">
        <is>
          <t>보험계리</t>
        </is>
      </c>
      <c r="F522" s="0" t="inlineStr">
        <is>
          <t>자연</t>
        </is>
      </c>
      <c r="G522" s="0" t="n">
        <v>2</v>
      </c>
      <c r="H522" s="0" t="n">
        <v>887.46</v>
      </c>
      <c r="I522" s="0" t="n">
        <v>884.141</v>
      </c>
      <c r="J522" s="0" t="n">
        <v>879.73</v>
      </c>
      <c r="K522" s="0" t="n">
        <v>875.625</v>
      </c>
      <c r="L522" s="0" t="n">
        <v>873.638</v>
      </c>
      <c r="M522" s="233" t="inlineStr">
        <is>
          <t>표점/만점</t>
        </is>
      </c>
      <c r="N522" s="233" t="inlineStr">
        <is>
          <t>변표/만점</t>
        </is>
      </c>
      <c r="O522" s="3" t="inlineStr">
        <is>
          <t>가452</t>
        </is>
      </c>
      <c r="BM522" s="759" t="n"/>
      <c r="BN522" s="759" t="n"/>
      <c r="BO522" s="759" t="n"/>
      <c r="BP522" s="759" t="n"/>
      <c r="BQ522" s="759" t="n"/>
      <c r="BR522" s="759" t="n"/>
      <c r="BS522" s="759" t="n"/>
      <c r="BT522" s="759" t="n"/>
      <c r="BU522" s="759" t="n"/>
      <c r="BV522" s="759" t="n"/>
      <c r="BW522" s="759" t="n"/>
      <c r="BX522" s="759" t="n"/>
      <c r="BY522" s="759" t="n"/>
      <c r="BZ522" s="759" t="n"/>
      <c r="CA522" s="759" t="n"/>
      <c r="ER522" s="759" t="n"/>
      <c r="ES522" s="759" t="n"/>
      <c r="ET522" s="759" t="n"/>
      <c r="EU522" s="759" t="n"/>
      <c r="EV522" s="759" t="n"/>
      <c r="EW522" s="759" t="n"/>
      <c r="EX522" s="759" t="n"/>
      <c r="EY522" s="759" t="n"/>
      <c r="EZ522" s="759" t="n"/>
      <c r="FA522" s="759" t="n"/>
      <c r="FB522" s="759" t="n"/>
      <c r="FC522" s="759" t="n"/>
      <c r="FD522" s="759" t="n"/>
      <c r="FE522" s="759" t="n"/>
      <c r="FF522" s="759" t="n"/>
      <c r="HW522" s="759" t="n"/>
      <c r="HX522" s="759" t="n"/>
      <c r="HY522" s="759" t="n"/>
      <c r="HZ522" s="759" t="n"/>
      <c r="IA522" s="759" t="n"/>
      <c r="IB522" s="759" t="n"/>
      <c r="IC522" s="759" t="n"/>
      <c r="ID522" s="759" t="n"/>
      <c r="IE522" s="759" t="n"/>
      <c r="IF522" s="759" t="n"/>
      <c r="IG522" s="759" t="n"/>
      <c r="IH522" s="759" t="n"/>
      <c r="II522" s="759" t="n"/>
      <c r="IJ522" s="759" t="n"/>
      <c r="IK522" s="759" t="n"/>
      <c r="LB522" s="759" t="n"/>
      <c r="LC522" s="759" t="n"/>
      <c r="LD522" s="759" t="n"/>
      <c r="LE522" s="759" t="n"/>
      <c r="LF522" s="759" t="n"/>
      <c r="LG522" s="759" t="n"/>
      <c r="LH522" s="759" t="n"/>
      <c r="LI522" s="759" t="n"/>
      <c r="LJ522" s="759" t="n"/>
      <c r="LK522" s="759" t="n"/>
      <c r="LL522" s="759" t="n"/>
      <c r="LM522" s="759" t="n"/>
      <c r="LN522" s="759" t="n"/>
      <c r="LO522" s="759" t="n"/>
      <c r="LP522" s="759" t="n"/>
      <c r="OG522" s="759" t="n"/>
      <c r="OH522" s="759" t="n"/>
      <c r="OI522" s="759" t="n"/>
      <c r="OJ522" s="759" t="n"/>
      <c r="OK522" s="759" t="n"/>
      <c r="OL522" s="759" t="n"/>
      <c r="OM522" s="759" t="n"/>
      <c r="ON522" s="759" t="n"/>
      <c r="OO522" s="759" t="n"/>
      <c r="OP522" s="759" t="n"/>
      <c r="OQ522" s="759" t="n"/>
      <c r="OR522" s="759" t="n"/>
      <c r="OS522" s="759" t="n"/>
      <c r="OT522" s="759" t="n"/>
      <c r="OU522" s="759" t="n"/>
    </row>
    <row r="523">
      <c r="A523" s="0" t="n">
        <v>125</v>
      </c>
      <c r="B523" s="0" t="n">
        <v>1132</v>
      </c>
      <c r="C523" s="0" t="inlineStr">
        <is>
          <t>가</t>
        </is>
      </c>
      <c r="D523" s="0" t="inlineStr">
        <is>
          <t>한양대(ERICA)</t>
        </is>
      </c>
      <c r="E523" s="232" t="inlineStr">
        <is>
          <t>광고홍보</t>
        </is>
      </c>
      <c r="F523" s="0" t="inlineStr">
        <is>
          <t>통합</t>
        </is>
      </c>
      <c r="G523" s="0" t="n">
        <v>2</v>
      </c>
      <c r="H523" s="0" t="n">
        <v>895.987</v>
      </c>
      <c r="I523" s="0" t="n">
        <v>893.076</v>
      </c>
      <c r="J523" s="0" t="n">
        <v>889.23</v>
      </c>
      <c r="K523" s="0" t="n">
        <v>885.102</v>
      </c>
      <c r="L523" s="0" t="n">
        <v>882.754</v>
      </c>
      <c r="M523" s="233" t="inlineStr">
        <is>
          <t>표점/만점</t>
        </is>
      </c>
      <c r="N523" s="233" t="inlineStr">
        <is>
          <t>변표/만점</t>
        </is>
      </c>
      <c r="O523" s="3" t="inlineStr">
        <is>
          <t>가453</t>
        </is>
      </c>
      <c r="BM523" s="759" t="n"/>
      <c r="BN523" s="759" t="n"/>
      <c r="BO523" s="759" t="n"/>
      <c r="BP523" s="759" t="n"/>
      <c r="BQ523" s="759" t="n"/>
      <c r="BR523" s="759" t="n"/>
      <c r="BS523" s="759" t="n"/>
      <c r="BT523" s="759" t="n"/>
      <c r="BU523" s="759" t="n"/>
      <c r="BV523" s="759" t="n"/>
      <c r="BW523" s="759" t="n"/>
      <c r="BX523" s="759" t="n"/>
      <c r="BY523" s="759" t="n"/>
      <c r="BZ523" s="759" t="n"/>
      <c r="CA523" s="759" t="n"/>
      <c r="ER523" s="759" t="n"/>
      <c r="ES523" s="759" t="n"/>
      <c r="ET523" s="759" t="n"/>
      <c r="EU523" s="759" t="n"/>
      <c r="EV523" s="759" t="n"/>
      <c r="EW523" s="759" t="n"/>
      <c r="EX523" s="759" t="n"/>
      <c r="EY523" s="759" t="n"/>
      <c r="EZ523" s="759" t="n"/>
      <c r="FA523" s="759" t="n"/>
      <c r="FB523" s="759" t="n"/>
      <c r="FC523" s="759" t="n"/>
      <c r="FD523" s="759" t="n"/>
      <c r="FE523" s="759" t="n"/>
      <c r="FF523" s="759" t="n"/>
      <c r="HW523" s="759" t="n"/>
      <c r="HX523" s="759" t="n"/>
      <c r="HY523" s="759" t="n"/>
      <c r="HZ523" s="759" t="n"/>
      <c r="IA523" s="759" t="n"/>
      <c r="IB523" s="759" t="n"/>
      <c r="IC523" s="759" t="n"/>
      <c r="ID523" s="759" t="n"/>
      <c r="IE523" s="759" t="n"/>
      <c r="IF523" s="759" t="n"/>
      <c r="IG523" s="759" t="n"/>
      <c r="IH523" s="759" t="n"/>
      <c r="II523" s="759" t="n"/>
      <c r="IJ523" s="759" t="n"/>
      <c r="IK523" s="759" t="n"/>
      <c r="LB523" s="759" t="n"/>
      <c r="LC523" s="759" t="n"/>
      <c r="LD523" s="759" t="n"/>
      <c r="LE523" s="759" t="n"/>
      <c r="LF523" s="759" t="n"/>
      <c r="LG523" s="759" t="n"/>
      <c r="LH523" s="759" t="n"/>
      <c r="LI523" s="759" t="n"/>
      <c r="LJ523" s="759" t="n"/>
      <c r="LK523" s="759" t="n"/>
      <c r="LL523" s="759" t="n"/>
      <c r="LM523" s="759" t="n"/>
      <c r="LN523" s="759" t="n"/>
      <c r="LO523" s="759" t="n"/>
      <c r="LP523" s="759" t="n"/>
      <c r="OG523" s="759" t="n"/>
      <c r="OH523" s="759" t="n"/>
      <c r="OI523" s="759" t="n"/>
      <c r="OJ523" s="759" t="n"/>
      <c r="OK523" s="759" t="n"/>
      <c r="OL523" s="759" t="n"/>
      <c r="OM523" s="759" t="n"/>
      <c r="ON523" s="759" t="n"/>
      <c r="OO523" s="759" t="n"/>
      <c r="OP523" s="759" t="n"/>
      <c r="OQ523" s="759" t="n"/>
      <c r="OR523" s="759" t="n"/>
      <c r="OS523" s="759" t="n"/>
      <c r="OT523" s="759" t="n"/>
      <c r="OU523" s="759" t="n"/>
    </row>
    <row r="524">
      <c r="A524" s="0" t="n">
        <v>125</v>
      </c>
      <c r="B524" s="0" t="n">
        <v>1130</v>
      </c>
      <c r="C524" s="0" t="inlineStr">
        <is>
          <t>가</t>
        </is>
      </c>
      <c r="D524" s="0" t="inlineStr">
        <is>
          <t>한양대(ERICA)</t>
        </is>
      </c>
      <c r="E524" s="232" t="inlineStr">
        <is>
          <t>미디어</t>
        </is>
      </c>
      <c r="F524" s="0" t="inlineStr">
        <is>
          <t>통합</t>
        </is>
      </c>
      <c r="G524" s="0" t="n">
        <v>2</v>
      </c>
      <c r="H524" s="0" t="n">
        <v>895.987</v>
      </c>
      <c r="I524" s="0" t="n">
        <v>892.193</v>
      </c>
      <c r="J524" s="0" t="n">
        <v>887.5359999999999</v>
      </c>
      <c r="K524" s="0" t="n">
        <v>883.439</v>
      </c>
      <c r="L524" s="0" t="n">
        <v>881.218</v>
      </c>
      <c r="M524" s="233" t="inlineStr">
        <is>
          <t>표점/만점</t>
        </is>
      </c>
      <c r="N524" s="233" t="inlineStr">
        <is>
          <t>변표/만점</t>
        </is>
      </c>
      <c r="O524" s="3" t="inlineStr">
        <is>
          <t>가454</t>
        </is>
      </c>
      <c r="BM524" s="759" t="n"/>
      <c r="BN524" s="759" t="n"/>
      <c r="BO524" s="759" t="n"/>
      <c r="BP524" s="759" t="n"/>
      <c r="BQ524" s="759" t="n"/>
      <c r="BR524" s="759" t="n"/>
      <c r="BS524" s="759" t="n"/>
      <c r="BT524" s="759" t="n"/>
      <c r="BU524" s="759" t="n"/>
      <c r="BV524" s="759" t="n"/>
      <c r="BW524" s="759" t="n"/>
      <c r="BX524" s="759" t="n"/>
      <c r="BY524" s="759" t="n"/>
      <c r="BZ524" s="759" t="n"/>
      <c r="CA524" s="759" t="n"/>
      <c r="ER524" s="759" t="n"/>
      <c r="ES524" s="759" t="n"/>
      <c r="ET524" s="759" t="n"/>
      <c r="EU524" s="759" t="n"/>
      <c r="EV524" s="759" t="n"/>
      <c r="EW524" s="759" t="n"/>
      <c r="EX524" s="759" t="n"/>
      <c r="EY524" s="759" t="n"/>
      <c r="EZ524" s="759" t="n"/>
      <c r="FA524" s="759" t="n"/>
      <c r="FB524" s="759" t="n"/>
      <c r="FC524" s="759" t="n"/>
      <c r="FD524" s="759" t="n"/>
      <c r="FE524" s="759" t="n"/>
      <c r="FF524" s="759" t="n"/>
      <c r="HW524" s="759" t="n"/>
      <c r="HX524" s="759" t="n"/>
      <c r="HY524" s="759" t="n"/>
      <c r="HZ524" s="759" t="n"/>
      <c r="IA524" s="759" t="n"/>
      <c r="IB524" s="759" t="n"/>
      <c r="IC524" s="759" t="n"/>
      <c r="ID524" s="759" t="n"/>
      <c r="IE524" s="759" t="n"/>
      <c r="IF524" s="759" t="n"/>
      <c r="IG524" s="759" t="n"/>
      <c r="IH524" s="759" t="n"/>
      <c r="II524" s="759" t="n"/>
      <c r="IJ524" s="759" t="n"/>
      <c r="IK524" s="759" t="n"/>
      <c r="LB524" s="759" t="n"/>
      <c r="LC524" s="759" t="n"/>
      <c r="LD524" s="759" t="n"/>
      <c r="LE524" s="759" t="n"/>
      <c r="LF524" s="759" t="n"/>
      <c r="LG524" s="759" t="n"/>
      <c r="LH524" s="759" t="n"/>
      <c r="LI524" s="759" t="n"/>
      <c r="LJ524" s="759" t="n"/>
      <c r="LK524" s="759" t="n"/>
      <c r="LL524" s="759" t="n"/>
      <c r="LM524" s="759" t="n"/>
      <c r="LN524" s="759" t="n"/>
      <c r="LO524" s="759" t="n"/>
      <c r="LP524" s="759" t="n"/>
      <c r="OG524" s="759" t="n"/>
      <c r="OH524" s="759" t="n"/>
      <c r="OI524" s="759" t="n"/>
      <c r="OJ524" s="759" t="n"/>
      <c r="OK524" s="759" t="n"/>
      <c r="OL524" s="759" t="n"/>
      <c r="OM524" s="759" t="n"/>
      <c r="ON524" s="759" t="n"/>
      <c r="OO524" s="759" t="n"/>
      <c r="OP524" s="759" t="n"/>
      <c r="OQ524" s="759" t="n"/>
      <c r="OR524" s="759" t="n"/>
      <c r="OS524" s="759" t="n"/>
      <c r="OT524" s="759" t="n"/>
      <c r="OU524" s="759" t="n"/>
    </row>
    <row r="525">
      <c r="A525" s="0" t="n">
        <v>125</v>
      </c>
      <c r="B525" s="0" t="n">
        <v>1134</v>
      </c>
      <c r="C525" s="0" t="inlineStr">
        <is>
          <t>가</t>
        </is>
      </c>
      <c r="D525" s="0" t="inlineStr">
        <is>
          <t>한양대(ERICA)</t>
        </is>
      </c>
      <c r="E525" s="232" t="inlineStr">
        <is>
          <t>문화콘텐츠</t>
        </is>
      </c>
      <c r="F525" s="0" t="inlineStr">
        <is>
          <t>통합</t>
        </is>
      </c>
      <c r="G525" s="0" t="n">
        <v>2</v>
      </c>
      <c r="H525" s="0" t="n">
        <v>893.076</v>
      </c>
      <c r="I525" s="0" t="n">
        <v>889.434</v>
      </c>
      <c r="J525" s="0" t="n">
        <v>885.2430000000001</v>
      </c>
      <c r="K525" s="0" t="n">
        <v>881.014</v>
      </c>
      <c r="L525" s="0" t="n">
        <v>878.7140000000001</v>
      </c>
      <c r="M525" s="233" t="inlineStr">
        <is>
          <t>표점/만점</t>
        </is>
      </c>
      <c r="N525" s="233" t="inlineStr">
        <is>
          <t>변표/만점</t>
        </is>
      </c>
      <c r="O525" s="3" t="inlineStr">
        <is>
          <t>가455</t>
        </is>
      </c>
      <c r="BM525" s="759" t="n"/>
      <c r="BN525" s="759" t="n"/>
      <c r="BO525" s="759" t="n"/>
      <c r="BP525" s="759" t="n"/>
      <c r="BQ525" s="759" t="n"/>
      <c r="BR525" s="759" t="n"/>
      <c r="BS525" s="759" t="n"/>
      <c r="BT525" s="759" t="n"/>
      <c r="BU525" s="759" t="n"/>
      <c r="BV525" s="759" t="n"/>
      <c r="BW525" s="759" t="n"/>
      <c r="BX525" s="759" t="n"/>
      <c r="BY525" s="759" t="n"/>
      <c r="BZ525" s="759" t="n"/>
      <c r="CA525" s="759" t="n"/>
      <c r="ER525" s="759" t="n"/>
      <c r="ES525" s="759" t="n"/>
      <c r="ET525" s="759" t="n"/>
      <c r="EU525" s="759" t="n"/>
      <c r="EV525" s="759" t="n"/>
      <c r="EW525" s="759" t="n"/>
      <c r="EX525" s="759" t="n"/>
      <c r="EY525" s="759" t="n"/>
      <c r="EZ525" s="759" t="n"/>
      <c r="FA525" s="759" t="n"/>
      <c r="FB525" s="759" t="n"/>
      <c r="FC525" s="759" t="n"/>
      <c r="FD525" s="759" t="n"/>
      <c r="FE525" s="759" t="n"/>
      <c r="FF525" s="759" t="n"/>
      <c r="HW525" s="759" t="n"/>
      <c r="HX525" s="759" t="n"/>
      <c r="HY525" s="759" t="n"/>
      <c r="HZ525" s="759" t="n"/>
      <c r="IA525" s="759" t="n"/>
      <c r="IB525" s="759" t="n"/>
      <c r="IC525" s="759" t="n"/>
      <c r="ID525" s="759" t="n"/>
      <c r="IE525" s="759" t="n"/>
      <c r="IF525" s="759" t="n"/>
      <c r="IG525" s="759" t="n"/>
      <c r="IH525" s="759" t="n"/>
      <c r="II525" s="759" t="n"/>
      <c r="IJ525" s="759" t="n"/>
      <c r="IK525" s="759" t="n"/>
      <c r="LB525" s="759" t="n"/>
      <c r="LC525" s="759" t="n"/>
      <c r="LD525" s="759" t="n"/>
      <c r="LE525" s="759" t="n"/>
      <c r="LF525" s="759" t="n"/>
      <c r="LG525" s="759" t="n"/>
      <c r="LH525" s="759" t="n"/>
      <c r="LI525" s="759" t="n"/>
      <c r="LJ525" s="759" t="n"/>
      <c r="LK525" s="759" t="n"/>
      <c r="LL525" s="759" t="n"/>
      <c r="LM525" s="759" t="n"/>
      <c r="LN525" s="759" t="n"/>
      <c r="LO525" s="759" t="n"/>
      <c r="LP525" s="759" t="n"/>
      <c r="OG525" s="759" t="n"/>
      <c r="OH525" s="759" t="n"/>
      <c r="OI525" s="759" t="n"/>
      <c r="OJ525" s="759" t="n"/>
      <c r="OK525" s="759" t="n"/>
      <c r="OL525" s="759" t="n"/>
      <c r="OM525" s="759" t="n"/>
      <c r="ON525" s="759" t="n"/>
      <c r="OO525" s="759" t="n"/>
      <c r="OP525" s="759" t="n"/>
      <c r="OQ525" s="759" t="n"/>
      <c r="OR525" s="759" t="n"/>
      <c r="OS525" s="759" t="n"/>
      <c r="OT525" s="759" t="n"/>
      <c r="OU525" s="759" t="n"/>
    </row>
    <row r="526">
      <c r="A526" s="0" t="n">
        <v>128</v>
      </c>
      <c r="B526" s="0" t="n">
        <v>1131</v>
      </c>
      <c r="C526" s="0" t="inlineStr">
        <is>
          <t>가</t>
        </is>
      </c>
      <c r="D526" s="0" t="inlineStr">
        <is>
          <t>한양대(ERICA)</t>
        </is>
      </c>
      <c r="E526" s="232" t="inlineStr">
        <is>
          <t>LIONS자율전공학부</t>
        </is>
      </c>
      <c r="F526" s="0" t="inlineStr">
        <is>
          <t>통합</t>
        </is>
      </c>
      <c r="G526" s="0" t="n">
        <v>2</v>
      </c>
      <c r="H526" s="0" t="n">
        <v>874.722</v>
      </c>
      <c r="I526" s="0" t="n">
        <v>871.643</v>
      </c>
      <c r="J526" s="0" t="n">
        <v>867.3680000000001</v>
      </c>
      <c r="K526" s="0" t="n">
        <v>863.467</v>
      </c>
      <c r="L526" s="0" t="n">
        <v>860.878</v>
      </c>
      <c r="M526" s="233" t="inlineStr">
        <is>
          <t>표점/만점</t>
        </is>
      </c>
      <c r="N526" s="233" t="inlineStr">
        <is>
          <t>변표/만점</t>
        </is>
      </c>
      <c r="O526" s="3" t="inlineStr">
        <is>
          <t>가456</t>
        </is>
      </c>
      <c r="BM526" s="759" t="n"/>
      <c r="BN526" s="759" t="n"/>
      <c r="BO526" s="759" t="n"/>
      <c r="BP526" s="759" t="n"/>
      <c r="BQ526" s="759" t="n"/>
      <c r="BR526" s="759" t="n"/>
      <c r="BS526" s="759" t="n"/>
      <c r="BT526" s="759" t="n"/>
      <c r="BU526" s="759" t="n"/>
      <c r="BV526" s="759" t="n"/>
      <c r="BW526" s="759" t="n"/>
      <c r="BX526" s="759" t="n"/>
      <c r="BY526" s="759" t="n"/>
      <c r="BZ526" s="759" t="n"/>
      <c r="CA526" s="759" t="n"/>
      <c r="ER526" s="759" t="n"/>
      <c r="ES526" s="759" t="n"/>
      <c r="ET526" s="759" t="n"/>
      <c r="EU526" s="759" t="n"/>
      <c r="EV526" s="759" t="n"/>
      <c r="EW526" s="759" t="n"/>
      <c r="EX526" s="759" t="n"/>
      <c r="EY526" s="759" t="n"/>
      <c r="EZ526" s="759" t="n"/>
      <c r="FA526" s="759" t="n"/>
      <c r="FB526" s="759" t="n"/>
      <c r="FC526" s="759" t="n"/>
      <c r="FD526" s="759" t="n"/>
      <c r="FE526" s="759" t="n"/>
      <c r="FF526" s="759" t="n"/>
      <c r="HW526" s="759" t="n"/>
      <c r="HX526" s="759" t="n"/>
      <c r="HY526" s="759" t="n"/>
      <c r="HZ526" s="759" t="n"/>
      <c r="IA526" s="759" t="n"/>
      <c r="IB526" s="759" t="n"/>
      <c r="IC526" s="759" t="n"/>
      <c r="ID526" s="759" t="n"/>
      <c r="IE526" s="759" t="n"/>
      <c r="IF526" s="759" t="n"/>
      <c r="IG526" s="759" t="n"/>
      <c r="IH526" s="759" t="n"/>
      <c r="II526" s="759" t="n"/>
      <c r="IJ526" s="759" t="n"/>
      <c r="IK526" s="759" t="n"/>
      <c r="LB526" s="759" t="n"/>
      <c r="LC526" s="759" t="n"/>
      <c r="LD526" s="759" t="n"/>
      <c r="LE526" s="759" t="n"/>
      <c r="LF526" s="759" t="n"/>
      <c r="LG526" s="759" t="n"/>
      <c r="LH526" s="759" t="n"/>
      <c r="LI526" s="759" t="n"/>
      <c r="LJ526" s="759" t="n"/>
      <c r="LK526" s="759" t="n"/>
      <c r="LL526" s="759" t="n"/>
      <c r="LM526" s="759" t="n"/>
      <c r="LN526" s="759" t="n"/>
      <c r="LO526" s="759" t="n"/>
      <c r="LP526" s="759" t="n"/>
      <c r="OG526" s="759" t="n"/>
      <c r="OH526" s="759" t="n"/>
      <c r="OI526" s="759" t="n"/>
      <c r="OJ526" s="759" t="n"/>
      <c r="OK526" s="759" t="n"/>
      <c r="OL526" s="759" t="n"/>
      <c r="OM526" s="759" t="n"/>
      <c r="ON526" s="759" t="n"/>
      <c r="OO526" s="759" t="n"/>
      <c r="OP526" s="759" t="n"/>
      <c r="OQ526" s="759" t="n"/>
      <c r="OR526" s="759" t="n"/>
      <c r="OS526" s="759" t="n"/>
      <c r="OT526" s="759" t="n"/>
      <c r="OU526" s="759" t="n"/>
    </row>
    <row r="527">
      <c r="A527" s="0" t="n">
        <v>125</v>
      </c>
      <c r="B527" s="0" t="n">
        <v>1133</v>
      </c>
      <c r="C527" s="0" t="inlineStr">
        <is>
          <t>가</t>
        </is>
      </c>
      <c r="D527" s="0" t="inlineStr">
        <is>
          <t>한양대(ERICA)</t>
        </is>
      </c>
      <c r="E527" s="232" t="inlineStr">
        <is>
          <t>글로벌문화통상</t>
        </is>
      </c>
      <c r="F527" s="0" t="inlineStr">
        <is>
          <t>통합</t>
        </is>
      </c>
      <c r="G527" s="0" t="n">
        <v>2</v>
      </c>
      <c r="H527" s="0" t="n">
        <v>892.9349999999999</v>
      </c>
      <c r="I527" s="0" t="n">
        <v>888.842</v>
      </c>
      <c r="J527" s="0" t="n">
        <v>884.54</v>
      </c>
      <c r="K527" s="0" t="n">
        <v>880.6559999999999</v>
      </c>
      <c r="L527" s="0" t="n">
        <v>878.069</v>
      </c>
      <c r="M527" s="233" t="inlineStr">
        <is>
          <t>표점/만점</t>
        </is>
      </c>
      <c r="N527" s="233" t="inlineStr">
        <is>
          <t>변표/만점</t>
        </is>
      </c>
      <c r="O527" s="3" t="inlineStr">
        <is>
          <t>가457</t>
        </is>
      </c>
      <c r="BM527" s="759" t="n"/>
      <c r="BN527" s="759" t="n"/>
      <c r="BO527" s="759" t="n"/>
      <c r="BP527" s="759" t="n"/>
      <c r="BQ527" s="759" t="n"/>
      <c r="BR527" s="759" t="n"/>
      <c r="BS527" s="759" t="n"/>
      <c r="BT527" s="759" t="n"/>
      <c r="BU527" s="759" t="n"/>
      <c r="BV527" s="759" t="n"/>
      <c r="BW527" s="759" t="n"/>
      <c r="BX527" s="759" t="n"/>
      <c r="BY527" s="759" t="n"/>
      <c r="BZ527" s="759" t="n"/>
      <c r="CA527" s="759" t="n"/>
      <c r="ER527" s="759" t="n"/>
      <c r="ES527" s="759" t="n"/>
      <c r="ET527" s="759" t="n"/>
      <c r="EU527" s="759" t="n"/>
      <c r="EV527" s="759" t="n"/>
      <c r="EW527" s="759" t="n"/>
      <c r="EX527" s="759" t="n"/>
      <c r="EY527" s="759" t="n"/>
      <c r="EZ527" s="759" t="n"/>
      <c r="FA527" s="759" t="n"/>
      <c r="FB527" s="759" t="n"/>
      <c r="FC527" s="759" t="n"/>
      <c r="FD527" s="759" t="n"/>
      <c r="FE527" s="759" t="n"/>
      <c r="FF527" s="759" t="n"/>
      <c r="HW527" s="759" t="n"/>
      <c r="HX527" s="759" t="n"/>
      <c r="HY527" s="759" t="n"/>
      <c r="HZ527" s="759" t="n"/>
      <c r="IA527" s="759" t="n"/>
      <c r="IB527" s="759" t="n"/>
      <c r="IC527" s="759" t="n"/>
      <c r="ID527" s="759" t="n"/>
      <c r="IE527" s="759" t="n"/>
      <c r="IF527" s="759" t="n"/>
      <c r="IG527" s="759" t="n"/>
      <c r="IH527" s="759" t="n"/>
      <c r="II527" s="759" t="n"/>
      <c r="IJ527" s="759" t="n"/>
      <c r="IK527" s="759" t="n"/>
      <c r="LB527" s="759" t="n"/>
      <c r="LC527" s="759" t="n"/>
      <c r="LD527" s="759" t="n"/>
      <c r="LE527" s="759" t="n"/>
      <c r="LF527" s="759" t="n"/>
      <c r="LG527" s="759" t="n"/>
      <c r="LH527" s="759" t="n"/>
      <c r="LI527" s="759" t="n"/>
      <c r="LJ527" s="759" t="n"/>
      <c r="LK527" s="759" t="n"/>
      <c r="LL527" s="759" t="n"/>
      <c r="LM527" s="759" t="n"/>
      <c r="LN527" s="759" t="n"/>
      <c r="LO527" s="759" t="n"/>
      <c r="LP527" s="759" t="n"/>
      <c r="OG527" s="759" t="n"/>
      <c r="OH527" s="759" t="n"/>
      <c r="OI527" s="759" t="n"/>
      <c r="OJ527" s="759" t="n"/>
      <c r="OK527" s="759" t="n"/>
      <c r="OL527" s="759" t="n"/>
      <c r="OM527" s="759" t="n"/>
      <c r="ON527" s="759" t="n"/>
      <c r="OO527" s="759" t="n"/>
      <c r="OP527" s="759" t="n"/>
      <c r="OQ527" s="759" t="n"/>
      <c r="OR527" s="759" t="n"/>
      <c r="OS527" s="759" t="n"/>
      <c r="OT527" s="759" t="n"/>
      <c r="OU527" s="759" t="n"/>
    </row>
    <row r="528">
      <c r="A528" s="0" t="n">
        <v>125</v>
      </c>
      <c r="B528" s="0" t="n">
        <v>1135</v>
      </c>
      <c r="C528" s="0" t="inlineStr">
        <is>
          <t>가</t>
        </is>
      </c>
      <c r="D528" s="0" t="inlineStr">
        <is>
          <t>한양대(ERICA)</t>
        </is>
      </c>
      <c r="E528" s="232" t="inlineStr">
        <is>
          <t>문화인류</t>
        </is>
      </c>
      <c r="F528" s="0" t="inlineStr">
        <is>
          <t>통합</t>
        </is>
      </c>
      <c r="G528" s="0" t="n">
        <v>2</v>
      </c>
      <c r="H528" s="0" t="n">
        <v>891.847</v>
      </c>
      <c r="I528" s="0" t="n">
        <v>887.814</v>
      </c>
      <c r="J528" s="0" t="n">
        <v>883.439</v>
      </c>
      <c r="K528" s="0" t="n">
        <v>878.426</v>
      </c>
      <c r="L528" s="0" t="n">
        <v>876.191</v>
      </c>
      <c r="M528" s="233" t="inlineStr">
        <is>
          <t>표점/만점</t>
        </is>
      </c>
      <c r="N528" s="233" t="inlineStr">
        <is>
          <t>변표/만점</t>
        </is>
      </c>
      <c r="O528" s="3" t="inlineStr">
        <is>
          <t>가458</t>
        </is>
      </c>
      <c r="BM528" s="759" t="n"/>
      <c r="BN528" s="759" t="n"/>
      <c r="BO528" s="759" t="n"/>
      <c r="BP528" s="759" t="n"/>
      <c r="BQ528" s="759" t="n"/>
      <c r="BR528" s="759" t="n"/>
      <c r="BS528" s="759" t="n"/>
      <c r="BT528" s="759" t="n"/>
      <c r="BU528" s="759" t="n"/>
      <c r="BV528" s="759" t="n"/>
      <c r="BW528" s="759" t="n"/>
      <c r="BX528" s="759" t="n"/>
      <c r="BY528" s="759" t="n"/>
      <c r="BZ528" s="759" t="n"/>
      <c r="CA528" s="759" t="n"/>
      <c r="ER528" s="759" t="n"/>
      <c r="ES528" s="759" t="n"/>
      <c r="ET528" s="759" t="n"/>
      <c r="EU528" s="759" t="n"/>
      <c r="EV528" s="759" t="n"/>
      <c r="EW528" s="759" t="n"/>
      <c r="EX528" s="759" t="n"/>
      <c r="EY528" s="759" t="n"/>
      <c r="EZ528" s="759" t="n"/>
      <c r="FA528" s="759" t="n"/>
      <c r="FB528" s="759" t="n"/>
      <c r="FC528" s="759" t="n"/>
      <c r="FD528" s="759" t="n"/>
      <c r="FE528" s="759" t="n"/>
      <c r="FF528" s="759" t="n"/>
      <c r="HW528" s="759" t="n"/>
      <c r="HX528" s="759" t="n"/>
      <c r="HY528" s="759" t="n"/>
      <c r="HZ528" s="759" t="n"/>
      <c r="IA528" s="759" t="n"/>
      <c r="IB528" s="759" t="n"/>
      <c r="IC528" s="759" t="n"/>
      <c r="ID528" s="759" t="n"/>
      <c r="IE528" s="759" t="n"/>
      <c r="IF528" s="759" t="n"/>
      <c r="IG528" s="759" t="n"/>
      <c r="IH528" s="759" t="n"/>
      <c r="II528" s="759" t="n"/>
      <c r="IJ528" s="759" t="n"/>
      <c r="IK528" s="759" t="n"/>
      <c r="LB528" s="759" t="n"/>
      <c r="LC528" s="759" t="n"/>
      <c r="LD528" s="759" t="n"/>
      <c r="LE528" s="759" t="n"/>
      <c r="LF528" s="759" t="n"/>
      <c r="LG528" s="759" t="n"/>
      <c r="LH528" s="759" t="n"/>
      <c r="LI528" s="759" t="n"/>
      <c r="LJ528" s="759" t="n"/>
      <c r="LK528" s="759" t="n"/>
      <c r="LL528" s="759" t="n"/>
      <c r="LM528" s="759" t="n"/>
      <c r="LN528" s="759" t="n"/>
      <c r="LO528" s="759" t="n"/>
      <c r="LP528" s="759" t="n"/>
      <c r="OG528" s="759" t="n"/>
      <c r="OH528" s="759" t="n"/>
      <c r="OI528" s="759" t="n"/>
      <c r="OJ528" s="759" t="n"/>
      <c r="OK528" s="759" t="n"/>
      <c r="OL528" s="759" t="n"/>
      <c r="OM528" s="759" t="n"/>
      <c r="ON528" s="759" t="n"/>
      <c r="OO528" s="759" t="n"/>
      <c r="OP528" s="759" t="n"/>
      <c r="OQ528" s="759" t="n"/>
      <c r="OR528" s="759" t="n"/>
      <c r="OS528" s="759" t="n"/>
      <c r="OT528" s="759" t="n"/>
      <c r="OU528" s="759" t="n"/>
    </row>
    <row r="529">
      <c r="A529" s="0" t="n">
        <v>91</v>
      </c>
      <c r="B529" s="0" t="n">
        <v>1071</v>
      </c>
      <c r="C529" s="0" t="inlineStr">
        <is>
          <t>가</t>
        </is>
      </c>
      <c r="D529" s="0" t="inlineStr">
        <is>
          <t>단국대</t>
        </is>
      </c>
      <c r="E529" s="232" t="inlineStr">
        <is>
          <t>화학공학과</t>
        </is>
      </c>
      <c r="F529" s="0" t="inlineStr">
        <is>
          <t>자연</t>
        </is>
      </c>
      <c r="G529" s="0" t="n">
        <v>2</v>
      </c>
      <c r="H529" s="0" t="n">
        <v>889.215</v>
      </c>
      <c r="I529" s="0" t="n">
        <v>883.08</v>
      </c>
      <c r="J529" s="0" t="n">
        <v>874.622</v>
      </c>
      <c r="K529" s="0" t="n">
        <v>869.8579999999999</v>
      </c>
      <c r="L529" s="0" t="n">
        <v>860.7619999999999</v>
      </c>
      <c r="M529" s="233" t="inlineStr">
        <is>
          <t>백분위</t>
        </is>
      </c>
      <c r="N529" s="233" t="inlineStr">
        <is>
          <t>백분위</t>
        </is>
      </c>
      <c r="O529" s="3" t="inlineStr">
        <is>
          <t>가459</t>
        </is>
      </c>
      <c r="BM529" s="759" t="n"/>
      <c r="BN529" s="759" t="n"/>
      <c r="BO529" s="759" t="n"/>
      <c r="BP529" s="759" t="n"/>
      <c r="BQ529" s="759" t="n"/>
      <c r="BR529" s="759" t="n"/>
      <c r="BS529" s="759" t="n"/>
      <c r="BT529" s="759" t="n"/>
      <c r="BU529" s="759" t="n"/>
      <c r="BV529" s="759" t="n"/>
      <c r="BW529" s="759" t="n"/>
      <c r="BX529" s="759" t="n"/>
      <c r="BY529" s="759" t="n"/>
      <c r="BZ529" s="759" t="n"/>
      <c r="CA529" s="759" t="n"/>
      <c r="ER529" s="759" t="n"/>
      <c r="ES529" s="759" t="n"/>
      <c r="ET529" s="759" t="n"/>
      <c r="EU529" s="759" t="n"/>
      <c r="EV529" s="759" t="n"/>
      <c r="EW529" s="759" t="n"/>
      <c r="EX529" s="759" t="n"/>
      <c r="EY529" s="759" t="n"/>
      <c r="EZ529" s="759" t="n"/>
      <c r="FA529" s="759" t="n"/>
      <c r="FB529" s="759" t="n"/>
      <c r="FC529" s="759" t="n"/>
      <c r="FD529" s="759" t="n"/>
      <c r="FE529" s="759" t="n"/>
      <c r="FF529" s="759" t="n"/>
      <c r="HW529" s="759" t="n"/>
      <c r="HX529" s="759" t="n"/>
      <c r="HY529" s="759" t="n"/>
      <c r="HZ529" s="759" t="n"/>
      <c r="IA529" s="759" t="n"/>
      <c r="IB529" s="759" t="n"/>
      <c r="IC529" s="759" t="n"/>
      <c r="ID529" s="759" t="n"/>
      <c r="IE529" s="759" t="n"/>
      <c r="IF529" s="759" t="n"/>
      <c r="IG529" s="759" t="n"/>
      <c r="IH529" s="759" t="n"/>
      <c r="II529" s="759" t="n"/>
      <c r="IJ529" s="759" t="n"/>
      <c r="IK529" s="759" t="n"/>
      <c r="LB529" s="759" t="n"/>
      <c r="LC529" s="759" t="n"/>
      <c r="LD529" s="759" t="n"/>
      <c r="LE529" s="759" t="n"/>
      <c r="LF529" s="759" t="n"/>
      <c r="LG529" s="759" t="n"/>
      <c r="LH529" s="759" t="n"/>
      <c r="LI529" s="759" t="n"/>
      <c r="LJ529" s="759" t="n"/>
      <c r="LK529" s="759" t="n"/>
      <c r="LL529" s="759" t="n"/>
      <c r="LM529" s="759" t="n"/>
      <c r="LN529" s="759" t="n"/>
      <c r="LO529" s="759" t="n"/>
      <c r="LP529" s="759" t="n"/>
      <c r="OG529" s="759" t="n"/>
      <c r="OH529" s="759" t="n"/>
      <c r="OI529" s="759" t="n"/>
      <c r="OJ529" s="759" t="n"/>
      <c r="OK529" s="759" t="n"/>
      <c r="OL529" s="759" t="n"/>
      <c r="OM529" s="759" t="n"/>
      <c r="ON529" s="759" t="n"/>
      <c r="OO529" s="759" t="n"/>
      <c r="OP529" s="759" t="n"/>
      <c r="OQ529" s="759" t="n"/>
      <c r="OR529" s="759" t="n"/>
      <c r="OS529" s="759" t="n"/>
      <c r="OT529" s="759" t="n"/>
      <c r="OU529" s="759" t="n"/>
    </row>
    <row r="530">
      <c r="A530" s="0" t="n">
        <v>91</v>
      </c>
      <c r="B530" s="0" t="n">
        <v>1076</v>
      </c>
      <c r="C530" s="0" t="inlineStr">
        <is>
          <t>가</t>
        </is>
      </c>
      <c r="D530" s="0" t="inlineStr">
        <is>
          <t>단국대</t>
        </is>
      </c>
      <c r="E530" s="232" t="inlineStr">
        <is>
          <t>기계공학과</t>
        </is>
      </c>
      <c r="F530" s="0" t="inlineStr">
        <is>
          <t>자연</t>
        </is>
      </c>
      <c r="G530" s="0" t="n">
        <v>2</v>
      </c>
      <c r="H530" s="0" t="n">
        <v>881.297</v>
      </c>
      <c r="I530" s="0" t="n">
        <v>876.255</v>
      </c>
      <c r="J530" s="0" t="n">
        <v>868.713</v>
      </c>
      <c r="K530" s="0" t="n">
        <v>862.979</v>
      </c>
      <c r="L530" s="0" t="n">
        <v>851.874</v>
      </c>
      <c r="M530" s="233" t="inlineStr">
        <is>
          <t>백분위</t>
        </is>
      </c>
      <c r="N530" s="233" t="inlineStr">
        <is>
          <t>백분위</t>
        </is>
      </c>
      <c r="O530" s="3" t="inlineStr">
        <is>
          <t>가460</t>
        </is>
      </c>
      <c r="BM530" s="759" t="n"/>
      <c r="BN530" s="759" t="n"/>
      <c r="BO530" s="759" t="n"/>
      <c r="BP530" s="759" t="n"/>
      <c r="BQ530" s="759" t="n"/>
      <c r="BR530" s="759" t="n"/>
      <c r="BS530" s="759" t="n"/>
      <c r="BT530" s="759" t="n"/>
      <c r="BU530" s="759" t="n"/>
      <c r="BV530" s="759" t="n"/>
      <c r="BW530" s="759" t="n"/>
      <c r="BX530" s="759" t="n"/>
      <c r="BY530" s="759" t="n"/>
      <c r="BZ530" s="759" t="n"/>
      <c r="CA530" s="759" t="n"/>
      <c r="ER530" s="759" t="n"/>
      <c r="ES530" s="759" t="n"/>
      <c r="ET530" s="759" t="n"/>
      <c r="EU530" s="759" t="n"/>
      <c r="EV530" s="759" t="n"/>
      <c r="EW530" s="759" t="n"/>
      <c r="EX530" s="759" t="n"/>
      <c r="EY530" s="759" t="n"/>
      <c r="EZ530" s="759" t="n"/>
      <c r="FA530" s="759" t="n"/>
      <c r="FB530" s="759" t="n"/>
      <c r="FC530" s="759" t="n"/>
      <c r="FD530" s="759" t="n"/>
      <c r="FE530" s="759" t="n"/>
      <c r="FF530" s="759" t="n"/>
      <c r="HW530" s="759" t="n"/>
      <c r="HX530" s="759" t="n"/>
      <c r="HY530" s="759" t="n"/>
      <c r="HZ530" s="759" t="n"/>
      <c r="IA530" s="759" t="n"/>
      <c r="IB530" s="759" t="n"/>
      <c r="IC530" s="759" t="n"/>
      <c r="ID530" s="759" t="n"/>
      <c r="IE530" s="759" t="n"/>
      <c r="IF530" s="759" t="n"/>
      <c r="IG530" s="759" t="n"/>
      <c r="IH530" s="759" t="n"/>
      <c r="II530" s="759" t="n"/>
      <c r="IJ530" s="759" t="n"/>
      <c r="IK530" s="759" t="n"/>
      <c r="LB530" s="759" t="n"/>
      <c r="LC530" s="759" t="n"/>
      <c r="LD530" s="759" t="n"/>
      <c r="LE530" s="759" t="n"/>
      <c r="LF530" s="759" t="n"/>
      <c r="LG530" s="759" t="n"/>
      <c r="LH530" s="759" t="n"/>
      <c r="LI530" s="759" t="n"/>
      <c r="LJ530" s="759" t="n"/>
      <c r="LK530" s="759" t="n"/>
      <c r="LL530" s="759" t="n"/>
      <c r="LM530" s="759" t="n"/>
      <c r="LN530" s="759" t="n"/>
      <c r="LO530" s="759" t="n"/>
      <c r="LP530" s="759" t="n"/>
      <c r="OG530" s="759" t="n"/>
      <c r="OH530" s="759" t="n"/>
      <c r="OI530" s="759" t="n"/>
      <c r="OJ530" s="759" t="n"/>
      <c r="OK530" s="759" t="n"/>
      <c r="OL530" s="759" t="n"/>
      <c r="OM530" s="759" t="n"/>
      <c r="ON530" s="759" t="n"/>
      <c r="OO530" s="759" t="n"/>
      <c r="OP530" s="759" t="n"/>
      <c r="OQ530" s="759" t="n"/>
      <c r="OR530" s="759" t="n"/>
      <c r="OS530" s="759" t="n"/>
      <c r="OT530" s="759" t="n"/>
      <c r="OU530" s="759" t="n"/>
    </row>
    <row r="531">
      <c r="A531" s="0" t="n">
        <v>94</v>
      </c>
      <c r="B531" s="0" t="n">
        <v>1087</v>
      </c>
      <c r="C531" s="0" t="inlineStr">
        <is>
          <t>가</t>
        </is>
      </c>
      <c r="D531" s="0" t="inlineStr">
        <is>
          <t>단국대</t>
        </is>
      </c>
      <c r="E531" s="232" t="inlineStr">
        <is>
          <t>국제경영학과</t>
        </is>
      </c>
      <c r="F531" s="0" t="inlineStr">
        <is>
          <t>통합</t>
        </is>
      </c>
      <c r="G531" s="0" t="n">
        <v>2</v>
      </c>
      <c r="H531" s="0" t="n">
        <v>862.29</v>
      </c>
      <c r="I531" s="0" t="n">
        <v>858.22</v>
      </c>
      <c r="J531" s="0" t="n">
        <v>850.51</v>
      </c>
      <c r="K531" s="0" t="n">
        <v>845.24</v>
      </c>
      <c r="L531" s="0" t="n">
        <v>835.08</v>
      </c>
      <c r="M531" s="233" t="inlineStr">
        <is>
          <t>백분위</t>
        </is>
      </c>
      <c r="N531" s="233" t="inlineStr">
        <is>
          <t>백분위</t>
        </is>
      </c>
      <c r="O531" s="3" t="inlineStr">
        <is>
          <t>가461</t>
        </is>
      </c>
      <c r="BM531" s="759" t="n"/>
      <c r="BN531" s="759" t="n"/>
      <c r="BO531" s="759" t="n"/>
      <c r="BP531" s="759" t="n"/>
      <c r="BQ531" s="759" t="n"/>
      <c r="BR531" s="759" t="n"/>
      <c r="BS531" s="759" t="n"/>
      <c r="BT531" s="759" t="n"/>
      <c r="BU531" s="759" t="n"/>
      <c r="BV531" s="759" t="n"/>
      <c r="BW531" s="759" t="n"/>
      <c r="BX531" s="759" t="n"/>
      <c r="BY531" s="759" t="n"/>
      <c r="BZ531" s="759" t="n"/>
      <c r="CA531" s="759" t="n"/>
      <c r="ER531" s="759" t="n"/>
      <c r="ES531" s="759" t="n"/>
      <c r="ET531" s="759" t="n"/>
      <c r="EU531" s="759" t="n"/>
      <c r="EV531" s="759" t="n"/>
      <c r="EW531" s="759" t="n"/>
      <c r="EX531" s="759" t="n"/>
      <c r="EY531" s="759" t="n"/>
      <c r="EZ531" s="759" t="n"/>
      <c r="FA531" s="759" t="n"/>
      <c r="FB531" s="759" t="n"/>
      <c r="FC531" s="759" t="n"/>
      <c r="FD531" s="759" t="n"/>
      <c r="FE531" s="759" t="n"/>
      <c r="FF531" s="759" t="n"/>
      <c r="HW531" s="759" t="n"/>
      <c r="HX531" s="759" t="n"/>
      <c r="HY531" s="759" t="n"/>
      <c r="HZ531" s="759" t="n"/>
      <c r="IA531" s="759" t="n"/>
      <c r="IB531" s="759" t="n"/>
      <c r="IC531" s="759" t="n"/>
      <c r="ID531" s="759" t="n"/>
      <c r="IE531" s="759" t="n"/>
      <c r="IF531" s="759" t="n"/>
      <c r="IG531" s="759" t="n"/>
      <c r="IH531" s="759" t="n"/>
      <c r="II531" s="759" t="n"/>
      <c r="IJ531" s="759" t="n"/>
      <c r="IK531" s="759" t="n"/>
      <c r="LB531" s="759" t="n"/>
      <c r="LC531" s="759" t="n"/>
      <c r="LD531" s="759" t="n"/>
      <c r="LE531" s="759" t="n"/>
      <c r="LF531" s="759" t="n"/>
      <c r="LG531" s="759" t="n"/>
      <c r="LH531" s="759" t="n"/>
      <c r="LI531" s="759" t="n"/>
      <c r="LJ531" s="759" t="n"/>
      <c r="LK531" s="759" t="n"/>
      <c r="LL531" s="759" t="n"/>
      <c r="LM531" s="759" t="n"/>
      <c r="LN531" s="759" t="n"/>
      <c r="LO531" s="759" t="n"/>
      <c r="LP531" s="759" t="n"/>
      <c r="OG531" s="759" t="n"/>
      <c r="OH531" s="759" t="n"/>
      <c r="OI531" s="759" t="n"/>
      <c r="OJ531" s="759" t="n"/>
      <c r="OK531" s="759" t="n"/>
      <c r="OL531" s="759" t="n"/>
      <c r="OM531" s="759" t="n"/>
      <c r="ON531" s="759" t="n"/>
      <c r="OO531" s="759" t="n"/>
      <c r="OP531" s="759" t="n"/>
      <c r="OQ531" s="759" t="n"/>
      <c r="OR531" s="759" t="n"/>
      <c r="OS531" s="759" t="n"/>
      <c r="OT531" s="759" t="n"/>
      <c r="OU531" s="759" t="n"/>
    </row>
    <row r="532">
      <c r="A532" s="0" t="n">
        <v>93</v>
      </c>
      <c r="B532" s="0" t="n">
        <v>1084</v>
      </c>
      <c r="C532" s="0" t="inlineStr">
        <is>
          <t>가</t>
        </is>
      </c>
      <c r="D532" s="0" t="inlineStr">
        <is>
          <t>단국대</t>
        </is>
      </c>
      <c r="E532" s="232" t="inlineStr">
        <is>
          <t>미디어커뮤니케이션학부</t>
        </is>
      </c>
      <c r="F532" s="0" t="inlineStr">
        <is>
          <t>통합</t>
        </is>
      </c>
      <c r="G532" s="0" t="n">
        <v>2</v>
      </c>
      <c r="H532" s="0" t="n">
        <v>868.865</v>
      </c>
      <c r="I532" s="0" t="n">
        <v>864.295</v>
      </c>
      <c r="J532" s="0" t="n">
        <v>857.135</v>
      </c>
      <c r="K532" s="0" t="n">
        <v>852.09</v>
      </c>
      <c r="L532" s="0" t="n">
        <v>842.08</v>
      </c>
      <c r="M532" s="233" t="inlineStr">
        <is>
          <t>백분위</t>
        </is>
      </c>
      <c r="N532" s="233" t="inlineStr">
        <is>
          <t>백분위</t>
        </is>
      </c>
      <c r="O532" s="3" t="inlineStr">
        <is>
          <t>가462</t>
        </is>
      </c>
      <c r="BM532" s="759" t="n"/>
      <c r="BN532" s="759" t="n"/>
      <c r="BO532" s="759" t="n"/>
      <c r="BP532" s="759" t="n"/>
      <c r="BQ532" s="759" t="n"/>
      <c r="BR532" s="759" t="n"/>
      <c r="BS532" s="759" t="n"/>
      <c r="BT532" s="759" t="n"/>
      <c r="BU532" s="759" t="n"/>
      <c r="BV532" s="759" t="n"/>
      <c r="BW532" s="759" t="n"/>
      <c r="BX532" s="759" t="n"/>
      <c r="BY532" s="759" t="n"/>
      <c r="BZ532" s="759" t="n"/>
      <c r="CA532" s="759" t="n"/>
      <c r="ER532" s="759" t="n"/>
      <c r="ES532" s="759" t="n"/>
      <c r="ET532" s="759" t="n"/>
      <c r="EU532" s="759" t="n"/>
      <c r="EV532" s="759" t="n"/>
      <c r="EW532" s="759" t="n"/>
      <c r="EX532" s="759" t="n"/>
      <c r="EY532" s="759" t="n"/>
      <c r="EZ532" s="759" t="n"/>
      <c r="FA532" s="759" t="n"/>
      <c r="FB532" s="759" t="n"/>
      <c r="FC532" s="759" t="n"/>
      <c r="FD532" s="759" t="n"/>
      <c r="FE532" s="759" t="n"/>
      <c r="FF532" s="759" t="n"/>
      <c r="HW532" s="759" t="n"/>
      <c r="HX532" s="759" t="n"/>
      <c r="HY532" s="759" t="n"/>
      <c r="HZ532" s="759" t="n"/>
      <c r="IA532" s="759" t="n"/>
      <c r="IB532" s="759" t="n"/>
      <c r="IC532" s="759" t="n"/>
      <c r="ID532" s="759" t="n"/>
      <c r="IE532" s="759" t="n"/>
      <c r="IF532" s="759" t="n"/>
      <c r="IG532" s="759" t="n"/>
      <c r="IH532" s="759" t="n"/>
      <c r="II532" s="759" t="n"/>
      <c r="IJ532" s="759" t="n"/>
      <c r="IK532" s="759" t="n"/>
      <c r="LB532" s="759" t="n"/>
      <c r="LC532" s="759" t="n"/>
      <c r="LD532" s="759" t="n"/>
      <c r="LE532" s="759" t="n"/>
      <c r="LF532" s="759" t="n"/>
      <c r="LG532" s="759" t="n"/>
      <c r="LH532" s="759" t="n"/>
      <c r="LI532" s="759" t="n"/>
      <c r="LJ532" s="759" t="n"/>
      <c r="LK532" s="759" t="n"/>
      <c r="LL532" s="759" t="n"/>
      <c r="LM532" s="759" t="n"/>
      <c r="LN532" s="759" t="n"/>
      <c r="LO532" s="759" t="n"/>
      <c r="LP532" s="759" t="n"/>
      <c r="OG532" s="759" t="n"/>
      <c r="OH532" s="759" t="n"/>
      <c r="OI532" s="759" t="n"/>
      <c r="OJ532" s="759" t="n"/>
      <c r="OK532" s="759" t="n"/>
      <c r="OL532" s="759" t="n"/>
      <c r="OM532" s="759" t="n"/>
      <c r="ON532" s="759" t="n"/>
      <c r="OO532" s="759" t="n"/>
      <c r="OP532" s="759" t="n"/>
      <c r="OQ532" s="759" t="n"/>
      <c r="OR532" s="759" t="n"/>
      <c r="OS532" s="759" t="n"/>
      <c r="OT532" s="759" t="n"/>
      <c r="OU532" s="759" t="n"/>
    </row>
    <row r="533">
      <c r="A533" s="0" t="n">
        <v>93</v>
      </c>
      <c r="B533" s="0" t="n">
        <v>1101</v>
      </c>
      <c r="C533" s="0" t="inlineStr">
        <is>
          <t>가</t>
        </is>
      </c>
      <c r="D533" s="0" t="inlineStr">
        <is>
          <t>단국대</t>
        </is>
      </c>
      <c r="E533" s="232" t="inlineStr">
        <is>
          <t>공연영화학부 영화전공(이론‧연출‧스탭)</t>
        </is>
      </c>
      <c r="F533" s="0" t="inlineStr">
        <is>
          <t>통합</t>
        </is>
      </c>
      <c r="G533" s="0" t="n">
        <v>2</v>
      </c>
      <c r="H533" s="0" t="n">
        <v>868.39</v>
      </c>
      <c r="I533" s="0" t="n">
        <v>862.975</v>
      </c>
      <c r="J533" s="0" t="n">
        <v>855.635</v>
      </c>
      <c r="K533" s="0" t="n">
        <v>850.245</v>
      </c>
      <c r="L533" s="0" t="n">
        <v>840.535</v>
      </c>
      <c r="M533" s="233" t="inlineStr">
        <is>
          <t>백분위</t>
        </is>
      </c>
      <c r="N533" s="233" t="inlineStr">
        <is>
          <t>백분위</t>
        </is>
      </c>
      <c r="O533" s="3" t="inlineStr">
        <is>
          <t>가463</t>
        </is>
      </c>
      <c r="BM533" s="759" t="n"/>
      <c r="BN533" s="759" t="n"/>
      <c r="BO533" s="759" t="n"/>
      <c r="BP533" s="759" t="n"/>
      <c r="BQ533" s="759" t="n"/>
      <c r="BR533" s="759" t="n"/>
      <c r="BS533" s="759" t="n"/>
      <c r="BT533" s="759" t="n"/>
      <c r="BU533" s="759" t="n"/>
      <c r="BV533" s="759" t="n"/>
      <c r="BW533" s="759" t="n"/>
      <c r="BX533" s="759" t="n"/>
      <c r="BY533" s="759" t="n"/>
      <c r="BZ533" s="759" t="n"/>
      <c r="CA533" s="759" t="n"/>
      <c r="ER533" s="759" t="n"/>
      <c r="ES533" s="759" t="n"/>
      <c r="ET533" s="759" t="n"/>
      <c r="EU533" s="759" t="n"/>
      <c r="EV533" s="759" t="n"/>
      <c r="EW533" s="759" t="n"/>
      <c r="EX533" s="759" t="n"/>
      <c r="EY533" s="759" t="n"/>
      <c r="EZ533" s="759" t="n"/>
      <c r="FA533" s="759" t="n"/>
      <c r="FB533" s="759" t="n"/>
      <c r="FC533" s="759" t="n"/>
      <c r="FD533" s="759" t="n"/>
      <c r="FE533" s="759" t="n"/>
      <c r="FF533" s="759" t="n"/>
      <c r="HW533" s="759" t="n"/>
      <c r="HX533" s="759" t="n"/>
      <c r="HY533" s="759" t="n"/>
      <c r="HZ533" s="759" t="n"/>
      <c r="IA533" s="759" t="n"/>
      <c r="IB533" s="759" t="n"/>
      <c r="IC533" s="759" t="n"/>
      <c r="ID533" s="759" t="n"/>
      <c r="IE533" s="759" t="n"/>
      <c r="IF533" s="759" t="n"/>
      <c r="IG533" s="759" t="n"/>
      <c r="IH533" s="759" t="n"/>
      <c r="II533" s="759" t="n"/>
      <c r="IJ533" s="759" t="n"/>
      <c r="IK533" s="759" t="n"/>
      <c r="LB533" s="759" t="n"/>
      <c r="LC533" s="759" t="n"/>
      <c r="LD533" s="759" t="n"/>
      <c r="LE533" s="759" t="n"/>
      <c r="LF533" s="759" t="n"/>
      <c r="LG533" s="759" t="n"/>
      <c r="LH533" s="759" t="n"/>
      <c r="LI533" s="759" t="n"/>
      <c r="LJ533" s="759" t="n"/>
      <c r="LK533" s="759" t="n"/>
      <c r="LL533" s="759" t="n"/>
      <c r="LM533" s="759" t="n"/>
      <c r="LN533" s="759" t="n"/>
      <c r="LO533" s="759" t="n"/>
      <c r="LP533" s="759" t="n"/>
      <c r="OG533" s="759" t="n"/>
      <c r="OH533" s="759" t="n"/>
      <c r="OI533" s="759" t="n"/>
      <c r="OJ533" s="759" t="n"/>
      <c r="OK533" s="759" t="n"/>
      <c r="OL533" s="759" t="n"/>
      <c r="OM533" s="759" t="n"/>
      <c r="ON533" s="759" t="n"/>
      <c r="OO533" s="759" t="n"/>
      <c r="OP533" s="759" t="n"/>
      <c r="OQ533" s="759" t="n"/>
      <c r="OR533" s="759" t="n"/>
      <c r="OS533" s="759" t="n"/>
      <c r="OT533" s="759" t="n"/>
      <c r="OU533" s="759" t="n"/>
    </row>
    <row r="534">
      <c r="A534" s="0" t="n">
        <v>93</v>
      </c>
      <c r="B534" s="0" t="n">
        <v>1102</v>
      </c>
      <c r="C534" s="0" t="inlineStr">
        <is>
          <t>가</t>
        </is>
      </c>
      <c r="D534" s="0" t="inlineStr">
        <is>
          <t>단국대</t>
        </is>
      </c>
      <c r="E534" s="232" t="inlineStr">
        <is>
          <t>공연영화학부 연극전공(연출)</t>
        </is>
      </c>
      <c r="F534" s="0" t="inlineStr">
        <is>
          <t>통합</t>
        </is>
      </c>
      <c r="G534" s="0" t="n">
        <v>2</v>
      </c>
      <c r="H534" s="0" t="n">
        <v>865.795</v>
      </c>
      <c r="I534" s="0" t="n">
        <v>860.4299999999999</v>
      </c>
      <c r="J534" s="0" t="n">
        <v>853.29</v>
      </c>
      <c r="K534" s="0" t="n">
        <v>847.575</v>
      </c>
      <c r="L534" s="0" t="n">
        <v>838.735</v>
      </c>
      <c r="M534" s="233" t="inlineStr">
        <is>
          <t>백분위</t>
        </is>
      </c>
      <c r="N534" s="233" t="inlineStr">
        <is>
          <t>백분위</t>
        </is>
      </c>
      <c r="O534" s="3" t="inlineStr">
        <is>
          <t>가464</t>
        </is>
      </c>
      <c r="BM534" s="759" t="n"/>
      <c r="BN534" s="759" t="n"/>
      <c r="BO534" s="759" t="n"/>
      <c r="BP534" s="759" t="n"/>
      <c r="BQ534" s="759" t="n"/>
      <c r="BR534" s="759" t="n"/>
      <c r="BS534" s="759" t="n"/>
      <c r="BT534" s="759" t="n"/>
      <c r="BU534" s="759" t="n"/>
      <c r="BV534" s="759" t="n"/>
      <c r="BW534" s="759" t="n"/>
      <c r="BX534" s="759" t="n"/>
      <c r="BY534" s="759" t="n"/>
      <c r="BZ534" s="759" t="n"/>
      <c r="CA534" s="759" t="n"/>
      <c r="ER534" s="759" t="n"/>
      <c r="ES534" s="759" t="n"/>
      <c r="ET534" s="759" t="n"/>
      <c r="EU534" s="759" t="n"/>
      <c r="EV534" s="759" t="n"/>
      <c r="EW534" s="759" t="n"/>
      <c r="EX534" s="759" t="n"/>
      <c r="EY534" s="759" t="n"/>
      <c r="EZ534" s="759" t="n"/>
      <c r="FA534" s="759" t="n"/>
      <c r="FB534" s="759" t="n"/>
      <c r="FC534" s="759" t="n"/>
      <c r="FD534" s="759" t="n"/>
      <c r="FE534" s="759" t="n"/>
      <c r="FF534" s="759" t="n"/>
      <c r="HW534" s="759" t="n"/>
      <c r="HX534" s="759" t="n"/>
      <c r="HY534" s="759" t="n"/>
      <c r="HZ534" s="759" t="n"/>
      <c r="IA534" s="759" t="n"/>
      <c r="IB534" s="759" t="n"/>
      <c r="IC534" s="759" t="n"/>
      <c r="ID534" s="759" t="n"/>
      <c r="IE534" s="759" t="n"/>
      <c r="IF534" s="759" t="n"/>
      <c r="IG534" s="759" t="n"/>
      <c r="IH534" s="759" t="n"/>
      <c r="II534" s="759" t="n"/>
      <c r="IJ534" s="759" t="n"/>
      <c r="IK534" s="759" t="n"/>
      <c r="LB534" s="759" t="n"/>
      <c r="LC534" s="759" t="n"/>
      <c r="LD534" s="759" t="n"/>
      <c r="LE534" s="759" t="n"/>
      <c r="LF534" s="759" t="n"/>
      <c r="LG534" s="759" t="n"/>
      <c r="LH534" s="759" t="n"/>
      <c r="LI534" s="759" t="n"/>
      <c r="LJ534" s="759" t="n"/>
      <c r="LK534" s="759" t="n"/>
      <c r="LL534" s="759" t="n"/>
      <c r="LM534" s="759" t="n"/>
      <c r="LN534" s="759" t="n"/>
      <c r="LO534" s="759" t="n"/>
      <c r="LP534" s="759" t="n"/>
      <c r="OG534" s="759" t="n"/>
      <c r="OH534" s="759" t="n"/>
      <c r="OI534" s="759" t="n"/>
      <c r="OJ534" s="759" t="n"/>
      <c r="OK534" s="759" t="n"/>
      <c r="OL534" s="759" t="n"/>
      <c r="OM534" s="759" t="n"/>
      <c r="ON534" s="759" t="n"/>
      <c r="OO534" s="759" t="n"/>
      <c r="OP534" s="759" t="n"/>
      <c r="OQ534" s="759" t="n"/>
      <c r="OR534" s="759" t="n"/>
      <c r="OS534" s="759" t="n"/>
      <c r="OT534" s="759" t="n"/>
      <c r="OU534" s="759" t="n"/>
    </row>
    <row r="535">
      <c r="A535" s="0" t="n">
        <v>93</v>
      </c>
      <c r="B535" s="0" t="n">
        <v>1086</v>
      </c>
      <c r="C535" s="0" t="inlineStr">
        <is>
          <t>가</t>
        </is>
      </c>
      <c r="D535" s="0" t="inlineStr">
        <is>
          <t>단국대</t>
        </is>
      </c>
      <c r="E535" s="232" t="inlineStr">
        <is>
          <t>영미인문학과</t>
        </is>
      </c>
      <c r="F535" s="0" t="inlineStr">
        <is>
          <t>통합</t>
        </is>
      </c>
      <c r="G535" s="0" t="n">
        <v>2</v>
      </c>
      <c r="H535" s="0" t="n">
        <v>864.645</v>
      </c>
      <c r="I535" s="0" t="n">
        <v>860.08</v>
      </c>
      <c r="J535" s="0" t="n">
        <v>852.4400000000001</v>
      </c>
      <c r="K535" s="0" t="n">
        <v>846.925</v>
      </c>
      <c r="L535" s="0" t="n">
        <v>837.54</v>
      </c>
      <c r="M535" s="233" t="inlineStr">
        <is>
          <t>백분위</t>
        </is>
      </c>
      <c r="N535" s="233" t="inlineStr">
        <is>
          <t>백분위</t>
        </is>
      </c>
      <c r="O535" s="3" t="inlineStr">
        <is>
          <t>가465</t>
        </is>
      </c>
      <c r="BM535" s="759" t="n"/>
      <c r="BN535" s="759" t="n"/>
      <c r="BO535" s="759" t="n"/>
      <c r="BP535" s="759" t="n"/>
      <c r="BQ535" s="759" t="n"/>
      <c r="BR535" s="759" t="n"/>
      <c r="BS535" s="759" t="n"/>
      <c r="BT535" s="759" t="n"/>
      <c r="BU535" s="759" t="n"/>
      <c r="BV535" s="759" t="n"/>
      <c r="BW535" s="759" t="n"/>
      <c r="BX535" s="759" t="n"/>
      <c r="BY535" s="759" t="n"/>
      <c r="BZ535" s="759" t="n"/>
      <c r="CA535" s="759" t="n"/>
      <c r="ER535" s="759" t="n"/>
      <c r="ES535" s="759" t="n"/>
      <c r="ET535" s="759" t="n"/>
      <c r="EU535" s="759" t="n"/>
      <c r="EV535" s="759" t="n"/>
      <c r="EW535" s="759" t="n"/>
      <c r="EX535" s="759" t="n"/>
      <c r="EY535" s="759" t="n"/>
      <c r="EZ535" s="759" t="n"/>
      <c r="FA535" s="759" t="n"/>
      <c r="FB535" s="759" t="n"/>
      <c r="FC535" s="759" t="n"/>
      <c r="FD535" s="759" t="n"/>
      <c r="FE535" s="759" t="n"/>
      <c r="FF535" s="759" t="n"/>
      <c r="HW535" s="759" t="n"/>
      <c r="HX535" s="759" t="n"/>
      <c r="HY535" s="759" t="n"/>
      <c r="HZ535" s="759" t="n"/>
      <c r="IA535" s="759" t="n"/>
      <c r="IB535" s="759" t="n"/>
      <c r="IC535" s="759" t="n"/>
      <c r="ID535" s="759" t="n"/>
      <c r="IE535" s="759" t="n"/>
      <c r="IF535" s="759" t="n"/>
      <c r="IG535" s="759" t="n"/>
      <c r="IH535" s="759" t="n"/>
      <c r="II535" s="759" t="n"/>
      <c r="IJ535" s="759" t="n"/>
      <c r="IK535" s="759" t="n"/>
      <c r="LB535" s="759" t="n"/>
      <c r="LC535" s="759" t="n"/>
      <c r="LD535" s="759" t="n"/>
      <c r="LE535" s="759" t="n"/>
      <c r="LF535" s="759" t="n"/>
      <c r="LG535" s="759" t="n"/>
      <c r="LH535" s="759" t="n"/>
      <c r="LI535" s="759" t="n"/>
      <c r="LJ535" s="759" t="n"/>
      <c r="LK535" s="759" t="n"/>
      <c r="LL535" s="759" t="n"/>
      <c r="LM535" s="759" t="n"/>
      <c r="LN535" s="759" t="n"/>
      <c r="LO535" s="759" t="n"/>
      <c r="LP535" s="759" t="n"/>
      <c r="OG535" s="759" t="n"/>
      <c r="OH535" s="759" t="n"/>
      <c r="OI535" s="759" t="n"/>
      <c r="OJ535" s="759" t="n"/>
      <c r="OK535" s="759" t="n"/>
      <c r="OL535" s="759" t="n"/>
      <c r="OM535" s="759" t="n"/>
      <c r="ON535" s="759" t="n"/>
      <c r="OO535" s="759" t="n"/>
      <c r="OP535" s="759" t="n"/>
      <c r="OQ535" s="759" t="n"/>
      <c r="OR535" s="759" t="n"/>
      <c r="OS535" s="759" t="n"/>
      <c r="OT535" s="759" t="n"/>
      <c r="OU535" s="759" t="n"/>
    </row>
    <row r="536">
      <c r="A536" s="0" t="n">
        <v>93</v>
      </c>
      <c r="B536" s="0" t="n">
        <v>1090</v>
      </c>
      <c r="C536" s="0" t="inlineStr">
        <is>
          <t>가</t>
        </is>
      </c>
      <c r="D536" s="0" t="inlineStr">
        <is>
          <t>단국대</t>
        </is>
      </c>
      <c r="E536" s="232" t="inlineStr">
        <is>
          <t>상담학과</t>
        </is>
      </c>
      <c r="F536" s="0" t="inlineStr">
        <is>
          <t>통합</t>
        </is>
      </c>
      <c r="G536" s="0" t="n">
        <v>2</v>
      </c>
      <c r="H536" s="0" t="n">
        <v>862.975</v>
      </c>
      <c r="I536" s="0" t="n">
        <v>858.455</v>
      </c>
      <c r="J536" s="0" t="n">
        <v>850.77</v>
      </c>
      <c r="K536" s="0" t="n">
        <v>845</v>
      </c>
      <c r="L536" s="0" t="n">
        <v>836.04</v>
      </c>
      <c r="M536" s="233" t="inlineStr">
        <is>
          <t>백분위</t>
        </is>
      </c>
      <c r="N536" s="233" t="inlineStr">
        <is>
          <t>백분위</t>
        </is>
      </c>
      <c r="O536" s="3" t="inlineStr">
        <is>
          <t>가466</t>
        </is>
      </c>
      <c r="BM536" s="759" t="n"/>
      <c r="BN536" s="759" t="n"/>
      <c r="BO536" s="759" t="n"/>
      <c r="BP536" s="759" t="n"/>
      <c r="BQ536" s="759" t="n"/>
      <c r="BR536" s="759" t="n"/>
      <c r="BS536" s="759" t="n"/>
      <c r="BT536" s="759" t="n"/>
      <c r="BU536" s="759" t="n"/>
      <c r="BV536" s="759" t="n"/>
      <c r="BW536" s="759" t="n"/>
      <c r="BX536" s="759" t="n"/>
      <c r="BY536" s="759" t="n"/>
      <c r="BZ536" s="759" t="n"/>
      <c r="CA536" s="759" t="n"/>
      <c r="ER536" s="759" t="n"/>
      <c r="ES536" s="759" t="n"/>
      <c r="ET536" s="759" t="n"/>
      <c r="EU536" s="759" t="n"/>
      <c r="EV536" s="759" t="n"/>
      <c r="EW536" s="759" t="n"/>
      <c r="EX536" s="759" t="n"/>
      <c r="EY536" s="759" t="n"/>
      <c r="EZ536" s="759" t="n"/>
      <c r="FA536" s="759" t="n"/>
      <c r="FB536" s="759" t="n"/>
      <c r="FC536" s="759" t="n"/>
      <c r="FD536" s="759" t="n"/>
      <c r="FE536" s="759" t="n"/>
      <c r="FF536" s="759" t="n"/>
      <c r="HW536" s="759" t="n"/>
      <c r="HX536" s="759" t="n"/>
      <c r="HY536" s="759" t="n"/>
      <c r="HZ536" s="759" t="n"/>
      <c r="IA536" s="759" t="n"/>
      <c r="IB536" s="759" t="n"/>
      <c r="IC536" s="759" t="n"/>
      <c r="ID536" s="759" t="n"/>
      <c r="IE536" s="759" t="n"/>
      <c r="IF536" s="759" t="n"/>
      <c r="IG536" s="759" t="n"/>
      <c r="IH536" s="759" t="n"/>
      <c r="II536" s="759" t="n"/>
      <c r="IJ536" s="759" t="n"/>
      <c r="IK536" s="759" t="n"/>
      <c r="LB536" s="759" t="n"/>
      <c r="LC536" s="759" t="n"/>
      <c r="LD536" s="759" t="n"/>
      <c r="LE536" s="759" t="n"/>
      <c r="LF536" s="759" t="n"/>
      <c r="LG536" s="759" t="n"/>
      <c r="LH536" s="759" t="n"/>
      <c r="LI536" s="759" t="n"/>
      <c r="LJ536" s="759" t="n"/>
      <c r="LK536" s="759" t="n"/>
      <c r="LL536" s="759" t="n"/>
      <c r="LM536" s="759" t="n"/>
      <c r="LN536" s="759" t="n"/>
      <c r="LO536" s="759" t="n"/>
      <c r="LP536" s="759" t="n"/>
      <c r="OG536" s="759" t="n"/>
      <c r="OH536" s="759" t="n"/>
      <c r="OI536" s="759" t="n"/>
      <c r="OJ536" s="759" t="n"/>
      <c r="OK536" s="759" t="n"/>
      <c r="OL536" s="759" t="n"/>
      <c r="OM536" s="759" t="n"/>
      <c r="ON536" s="759" t="n"/>
      <c r="OO536" s="759" t="n"/>
      <c r="OP536" s="759" t="n"/>
      <c r="OQ536" s="759" t="n"/>
      <c r="OR536" s="759" t="n"/>
      <c r="OS536" s="759" t="n"/>
      <c r="OT536" s="759" t="n"/>
      <c r="OU536" s="759" t="n"/>
    </row>
    <row r="537">
      <c r="A537" s="0" t="n">
        <v>96</v>
      </c>
      <c r="B537" s="0" t="n">
        <v>1006</v>
      </c>
      <c r="C537" s="0" t="inlineStr">
        <is>
          <t>가</t>
        </is>
      </c>
      <c r="D537" s="0" t="inlineStr">
        <is>
          <t>광운대</t>
        </is>
      </c>
      <c r="E537" s="232" t="inlineStr">
        <is>
          <t>전자공학과</t>
        </is>
      </c>
      <c r="F537" s="0" t="inlineStr">
        <is>
          <t>자연</t>
        </is>
      </c>
      <c r="G537" s="0" t="n">
        <v>2</v>
      </c>
      <c r="H537" s="0" t="n">
        <v>699.744</v>
      </c>
      <c r="I537" s="0" t="n">
        <v>698.535</v>
      </c>
      <c r="J537" s="0" t="n">
        <v>696.6420000000001</v>
      </c>
      <c r="K537" s="0" t="n">
        <v>693.6849999999999</v>
      </c>
      <c r="L537" s="0" t="n">
        <v>690.97</v>
      </c>
      <c r="M537" s="233" t="inlineStr">
        <is>
          <t>표점</t>
        </is>
      </c>
      <c r="N537" s="233" t="inlineStr">
        <is>
          <t>변표</t>
        </is>
      </c>
      <c r="O537" s="3" t="inlineStr">
        <is>
          <t>가467</t>
        </is>
      </c>
      <c r="BM537" s="759" t="n"/>
      <c r="BN537" s="759" t="n"/>
      <c r="BO537" s="759" t="n"/>
      <c r="BP537" s="759" t="n"/>
      <c r="BQ537" s="759" t="n"/>
      <c r="BR537" s="759" t="n"/>
      <c r="BS537" s="759" t="n"/>
      <c r="BT537" s="759" t="n"/>
      <c r="BU537" s="759" t="n"/>
      <c r="BV537" s="759" t="n"/>
      <c r="BW537" s="759" t="n"/>
      <c r="BX537" s="759" t="n"/>
      <c r="BY537" s="759" t="n"/>
      <c r="BZ537" s="759" t="n"/>
      <c r="CA537" s="759" t="n"/>
      <c r="ER537" s="759" t="n"/>
      <c r="ES537" s="759" t="n"/>
      <c r="ET537" s="759" t="n"/>
      <c r="EU537" s="759" t="n"/>
      <c r="EV537" s="759" t="n"/>
      <c r="EW537" s="759" t="n"/>
      <c r="EX537" s="759" t="n"/>
      <c r="EY537" s="759" t="n"/>
      <c r="EZ537" s="759" t="n"/>
      <c r="FA537" s="759" t="n"/>
      <c r="FB537" s="759" t="n"/>
      <c r="FC537" s="759" t="n"/>
      <c r="FD537" s="759" t="n"/>
      <c r="FE537" s="759" t="n"/>
      <c r="FF537" s="759" t="n"/>
      <c r="HW537" s="759" t="n"/>
      <c r="HX537" s="759" t="n"/>
      <c r="HY537" s="759" t="n"/>
      <c r="HZ537" s="759" t="n"/>
      <c r="IA537" s="759" t="n"/>
      <c r="IB537" s="759" t="n"/>
      <c r="IC537" s="759" t="n"/>
      <c r="ID537" s="759" t="n"/>
      <c r="IE537" s="759" t="n"/>
      <c r="IF537" s="759" t="n"/>
      <c r="IG537" s="759" t="n"/>
      <c r="IH537" s="759" t="n"/>
      <c r="II537" s="759" t="n"/>
      <c r="IJ537" s="759" t="n"/>
      <c r="IK537" s="759" t="n"/>
      <c r="LB537" s="759" t="n"/>
      <c r="LC537" s="759" t="n"/>
      <c r="LD537" s="759" t="n"/>
      <c r="LE537" s="759" t="n"/>
      <c r="LF537" s="759" t="n"/>
      <c r="LG537" s="759" t="n"/>
      <c r="LH537" s="759" t="n"/>
      <c r="LI537" s="759" t="n"/>
      <c r="LJ537" s="759" t="n"/>
      <c r="LK537" s="759" t="n"/>
      <c r="LL537" s="759" t="n"/>
      <c r="LM537" s="759" t="n"/>
      <c r="LN537" s="759" t="n"/>
      <c r="LO537" s="759" t="n"/>
      <c r="LP537" s="759" t="n"/>
      <c r="OG537" s="759" t="n"/>
      <c r="OH537" s="759" t="n"/>
      <c r="OI537" s="759" t="n"/>
      <c r="OJ537" s="759" t="n"/>
      <c r="OK537" s="759" t="n"/>
      <c r="OL537" s="759" t="n"/>
      <c r="OM537" s="759" t="n"/>
      <c r="ON537" s="759" t="n"/>
      <c r="OO537" s="759" t="n"/>
      <c r="OP537" s="759" t="n"/>
      <c r="OQ537" s="759" t="n"/>
      <c r="OR537" s="759" t="n"/>
      <c r="OS537" s="759" t="n"/>
      <c r="OT537" s="759" t="n"/>
      <c r="OU537" s="759" t="n"/>
    </row>
    <row r="538">
      <c r="A538" s="0" t="n">
        <v>96</v>
      </c>
      <c r="B538" s="0" t="n">
        <v>1014</v>
      </c>
      <c r="C538" s="0" t="inlineStr">
        <is>
          <t>가</t>
        </is>
      </c>
      <c r="D538" s="0" t="inlineStr">
        <is>
          <t>광운대</t>
        </is>
      </c>
      <c r="E538" s="232" t="inlineStr">
        <is>
          <t>전기공학과</t>
        </is>
      </c>
      <c r="F538" s="0" t="inlineStr">
        <is>
          <t>자연</t>
        </is>
      </c>
      <c r="G538" s="0" t="n">
        <v>2</v>
      </c>
      <c r="H538" s="0" t="n">
        <v>697.7430000000001</v>
      </c>
      <c r="I538" s="0" t="n">
        <v>695.898</v>
      </c>
      <c r="J538" s="0" t="n">
        <v>693.9829999999999</v>
      </c>
      <c r="K538" s="0" t="n">
        <v>691.327</v>
      </c>
      <c r="L538" s="0" t="n">
        <v>688.4829999999999</v>
      </c>
      <c r="M538" s="233" t="inlineStr">
        <is>
          <t>표점</t>
        </is>
      </c>
      <c r="N538" s="233" t="inlineStr">
        <is>
          <t>변표</t>
        </is>
      </c>
      <c r="O538" s="3" t="inlineStr">
        <is>
          <t>가468</t>
        </is>
      </c>
      <c r="BM538" s="759" t="n"/>
      <c r="BN538" s="759" t="n"/>
      <c r="BO538" s="759" t="n"/>
      <c r="BP538" s="759" t="n"/>
      <c r="BQ538" s="759" t="n"/>
      <c r="BR538" s="759" t="n"/>
      <c r="BS538" s="759" t="n"/>
      <c r="BT538" s="759" t="n"/>
      <c r="BU538" s="759" t="n"/>
      <c r="BV538" s="759" t="n"/>
      <c r="BW538" s="759" t="n"/>
      <c r="BX538" s="759" t="n"/>
      <c r="BY538" s="759" t="n"/>
      <c r="BZ538" s="759" t="n"/>
      <c r="CA538" s="759" t="n"/>
      <c r="ER538" s="759" t="n"/>
      <c r="ES538" s="759" t="n"/>
      <c r="ET538" s="759" t="n"/>
      <c r="EU538" s="759" t="n"/>
      <c r="EV538" s="759" t="n"/>
      <c r="EW538" s="759" t="n"/>
      <c r="EX538" s="759" t="n"/>
      <c r="EY538" s="759" t="n"/>
      <c r="EZ538" s="759" t="n"/>
      <c r="FA538" s="759" t="n"/>
      <c r="FB538" s="759" t="n"/>
      <c r="FC538" s="759" t="n"/>
      <c r="FD538" s="759" t="n"/>
      <c r="FE538" s="759" t="n"/>
      <c r="FF538" s="759" t="n"/>
      <c r="HW538" s="759" t="n"/>
      <c r="HX538" s="759" t="n"/>
      <c r="HY538" s="759" t="n"/>
      <c r="HZ538" s="759" t="n"/>
      <c r="IA538" s="759" t="n"/>
      <c r="IB538" s="759" t="n"/>
      <c r="IC538" s="759" t="n"/>
      <c r="ID538" s="759" t="n"/>
      <c r="IE538" s="759" t="n"/>
      <c r="IF538" s="759" t="n"/>
      <c r="IG538" s="759" t="n"/>
      <c r="IH538" s="759" t="n"/>
      <c r="II538" s="759" t="n"/>
      <c r="IJ538" s="759" t="n"/>
      <c r="IK538" s="759" t="n"/>
      <c r="LB538" s="759" t="n"/>
      <c r="LC538" s="759" t="n"/>
      <c r="LD538" s="759" t="n"/>
      <c r="LE538" s="759" t="n"/>
      <c r="LF538" s="759" t="n"/>
      <c r="LG538" s="759" t="n"/>
      <c r="LH538" s="759" t="n"/>
      <c r="LI538" s="759" t="n"/>
      <c r="LJ538" s="759" t="n"/>
      <c r="LK538" s="759" t="n"/>
      <c r="LL538" s="759" t="n"/>
      <c r="LM538" s="759" t="n"/>
      <c r="LN538" s="759" t="n"/>
      <c r="LO538" s="759" t="n"/>
      <c r="LP538" s="759" t="n"/>
      <c r="OG538" s="759" t="n"/>
      <c r="OH538" s="759" t="n"/>
      <c r="OI538" s="759" t="n"/>
      <c r="OJ538" s="759" t="n"/>
      <c r="OK538" s="759" t="n"/>
      <c r="OL538" s="759" t="n"/>
      <c r="OM538" s="759" t="n"/>
      <c r="ON538" s="759" t="n"/>
      <c r="OO538" s="759" t="n"/>
      <c r="OP538" s="759" t="n"/>
      <c r="OQ538" s="759" t="n"/>
      <c r="OR538" s="759" t="n"/>
      <c r="OS538" s="759" t="n"/>
      <c r="OT538" s="759" t="n"/>
      <c r="OU538" s="759" t="n"/>
    </row>
    <row r="539">
      <c r="A539" s="0" t="n">
        <v>96</v>
      </c>
      <c r="B539" s="0" t="n">
        <v>1008</v>
      </c>
      <c r="C539" s="0" t="inlineStr">
        <is>
          <t>가</t>
        </is>
      </c>
      <c r="D539" s="0" t="inlineStr">
        <is>
          <t>광운대</t>
        </is>
      </c>
      <c r="E539" s="232" t="inlineStr">
        <is>
          <t>반도체시스템공학부</t>
        </is>
      </c>
      <c r="F539" s="0" t="inlineStr">
        <is>
          <t>자연</t>
        </is>
      </c>
      <c r="G539" s="0" t="n">
        <v>2</v>
      </c>
      <c r="H539" s="0" t="n">
        <v>696.143</v>
      </c>
      <c r="I539" s="0" t="n">
        <v>694.898</v>
      </c>
      <c r="J539" s="0" t="n">
        <v>693.154</v>
      </c>
      <c r="K539" s="0" t="n">
        <v>690.362</v>
      </c>
      <c r="L539" s="0" t="n">
        <v>687.622</v>
      </c>
      <c r="M539" s="233" t="inlineStr">
        <is>
          <t>표점</t>
        </is>
      </c>
      <c r="N539" s="233" t="inlineStr">
        <is>
          <t>변표</t>
        </is>
      </c>
      <c r="O539" s="3" t="inlineStr">
        <is>
          <t>가469</t>
        </is>
      </c>
      <c r="BM539" s="759" t="n"/>
      <c r="BN539" s="759" t="n"/>
      <c r="BO539" s="759" t="n"/>
      <c r="BP539" s="759" t="n"/>
      <c r="BQ539" s="759" t="n"/>
      <c r="BR539" s="759" t="n"/>
      <c r="BS539" s="759" t="n"/>
      <c r="BT539" s="759" t="n"/>
      <c r="BU539" s="759" t="n"/>
      <c r="BV539" s="759" t="n"/>
      <c r="BW539" s="759" t="n"/>
      <c r="BX539" s="759" t="n"/>
      <c r="BY539" s="759" t="n"/>
      <c r="BZ539" s="759" t="n"/>
      <c r="CA539" s="759" t="n"/>
      <c r="ER539" s="759" t="n"/>
      <c r="ES539" s="759" t="n"/>
      <c r="ET539" s="759" t="n"/>
      <c r="EU539" s="759" t="n"/>
      <c r="EV539" s="759" t="n"/>
      <c r="EW539" s="759" t="n"/>
      <c r="EX539" s="759" t="n"/>
      <c r="EY539" s="759" t="n"/>
      <c r="EZ539" s="759" t="n"/>
      <c r="FA539" s="759" t="n"/>
      <c r="FB539" s="759" t="n"/>
      <c r="FC539" s="759" t="n"/>
      <c r="FD539" s="759" t="n"/>
      <c r="FE539" s="759" t="n"/>
      <c r="FF539" s="759" t="n"/>
      <c r="HW539" s="759" t="n"/>
      <c r="HX539" s="759" t="n"/>
      <c r="HY539" s="759" t="n"/>
      <c r="HZ539" s="759" t="n"/>
      <c r="IA539" s="759" t="n"/>
      <c r="IB539" s="759" t="n"/>
      <c r="IC539" s="759" t="n"/>
      <c r="ID539" s="759" t="n"/>
      <c r="IE539" s="759" t="n"/>
      <c r="IF539" s="759" t="n"/>
      <c r="IG539" s="759" t="n"/>
      <c r="IH539" s="759" t="n"/>
      <c r="II539" s="759" t="n"/>
      <c r="IJ539" s="759" t="n"/>
      <c r="IK539" s="759" t="n"/>
      <c r="LB539" s="759" t="n"/>
      <c r="LC539" s="759" t="n"/>
      <c r="LD539" s="759" t="n"/>
      <c r="LE539" s="759" t="n"/>
      <c r="LF539" s="759" t="n"/>
      <c r="LG539" s="759" t="n"/>
      <c r="LH539" s="759" t="n"/>
      <c r="LI539" s="759" t="n"/>
      <c r="LJ539" s="759" t="n"/>
      <c r="LK539" s="759" t="n"/>
      <c r="LL539" s="759" t="n"/>
      <c r="LM539" s="759" t="n"/>
      <c r="LN539" s="759" t="n"/>
      <c r="LO539" s="759" t="n"/>
      <c r="LP539" s="759" t="n"/>
      <c r="OG539" s="759" t="n"/>
      <c r="OH539" s="759" t="n"/>
      <c r="OI539" s="759" t="n"/>
      <c r="OJ539" s="759" t="n"/>
      <c r="OK539" s="759" t="n"/>
      <c r="OL539" s="759" t="n"/>
      <c r="OM539" s="759" t="n"/>
      <c r="ON539" s="759" t="n"/>
      <c r="OO539" s="759" t="n"/>
      <c r="OP539" s="759" t="n"/>
      <c r="OQ539" s="759" t="n"/>
      <c r="OR539" s="759" t="n"/>
      <c r="OS539" s="759" t="n"/>
      <c r="OT539" s="759" t="n"/>
      <c r="OU539" s="759" t="n"/>
    </row>
    <row r="540">
      <c r="A540" s="0" t="n">
        <v>96</v>
      </c>
      <c r="B540" s="0" t="n">
        <v>1012</v>
      </c>
      <c r="C540" s="0" t="inlineStr">
        <is>
          <t>가</t>
        </is>
      </c>
      <c r="D540" s="0" t="inlineStr">
        <is>
          <t>광운대</t>
        </is>
      </c>
      <c r="E540" s="232" t="inlineStr">
        <is>
          <t>화학공학과</t>
        </is>
      </c>
      <c r="F540" s="0" t="inlineStr">
        <is>
          <t>자연</t>
        </is>
      </c>
      <c r="G540" s="0" t="n">
        <v>2</v>
      </c>
      <c r="H540" s="0" t="n">
        <v>696.143</v>
      </c>
      <c r="I540" s="0" t="n">
        <v>694.259</v>
      </c>
      <c r="J540" s="0" t="n">
        <v>692.585</v>
      </c>
      <c r="K540" s="0" t="n">
        <v>689.7910000000001</v>
      </c>
      <c r="L540" s="0" t="n">
        <v>686.867</v>
      </c>
      <c r="M540" s="233" t="inlineStr">
        <is>
          <t>표점</t>
        </is>
      </c>
      <c r="N540" s="233" t="inlineStr">
        <is>
          <t>변표</t>
        </is>
      </c>
      <c r="O540" s="3" t="inlineStr">
        <is>
          <t>가470</t>
        </is>
      </c>
      <c r="BM540" s="759" t="n"/>
      <c r="BN540" s="759" t="n"/>
      <c r="BO540" s="759" t="n"/>
      <c r="BP540" s="759" t="n"/>
      <c r="BQ540" s="759" t="n"/>
      <c r="BR540" s="759" t="n"/>
      <c r="BS540" s="759" t="n"/>
      <c r="BT540" s="759" t="n"/>
      <c r="BU540" s="759" t="n"/>
      <c r="BV540" s="759" t="n"/>
      <c r="BW540" s="759" t="n"/>
      <c r="BX540" s="759" t="n"/>
      <c r="BY540" s="759" t="n"/>
      <c r="BZ540" s="759" t="n"/>
      <c r="CA540" s="759" t="n"/>
      <c r="ER540" s="759" t="n"/>
      <c r="ES540" s="759" t="n"/>
      <c r="ET540" s="759" t="n"/>
      <c r="EU540" s="759" t="n"/>
      <c r="EV540" s="759" t="n"/>
      <c r="EW540" s="759" t="n"/>
      <c r="EX540" s="759" t="n"/>
      <c r="EY540" s="759" t="n"/>
      <c r="EZ540" s="759" t="n"/>
      <c r="FA540" s="759" t="n"/>
      <c r="FB540" s="759" t="n"/>
      <c r="FC540" s="759" t="n"/>
      <c r="FD540" s="759" t="n"/>
      <c r="FE540" s="759" t="n"/>
      <c r="FF540" s="759" t="n"/>
      <c r="HW540" s="759" t="n"/>
      <c r="HX540" s="759" t="n"/>
      <c r="HY540" s="759" t="n"/>
      <c r="HZ540" s="759" t="n"/>
      <c r="IA540" s="759" t="n"/>
      <c r="IB540" s="759" t="n"/>
      <c r="IC540" s="759" t="n"/>
      <c r="ID540" s="759" t="n"/>
      <c r="IE540" s="759" t="n"/>
      <c r="IF540" s="759" t="n"/>
      <c r="IG540" s="759" t="n"/>
      <c r="IH540" s="759" t="n"/>
      <c r="II540" s="759" t="n"/>
      <c r="IJ540" s="759" t="n"/>
      <c r="IK540" s="759" t="n"/>
      <c r="LB540" s="759" t="n"/>
      <c r="LC540" s="759" t="n"/>
      <c r="LD540" s="759" t="n"/>
      <c r="LE540" s="759" t="n"/>
      <c r="LF540" s="759" t="n"/>
      <c r="LG540" s="759" t="n"/>
      <c r="LH540" s="759" t="n"/>
      <c r="LI540" s="759" t="n"/>
      <c r="LJ540" s="759" t="n"/>
      <c r="LK540" s="759" t="n"/>
      <c r="LL540" s="759" t="n"/>
      <c r="LM540" s="759" t="n"/>
      <c r="LN540" s="759" t="n"/>
      <c r="LO540" s="759" t="n"/>
      <c r="LP540" s="759" t="n"/>
      <c r="OG540" s="759" t="n"/>
      <c r="OH540" s="759" t="n"/>
      <c r="OI540" s="759" t="n"/>
      <c r="OJ540" s="759" t="n"/>
      <c r="OK540" s="759" t="n"/>
      <c r="OL540" s="759" t="n"/>
      <c r="OM540" s="759" t="n"/>
      <c r="ON540" s="759" t="n"/>
      <c r="OO540" s="759" t="n"/>
      <c r="OP540" s="759" t="n"/>
      <c r="OQ540" s="759" t="n"/>
      <c r="OR540" s="759" t="n"/>
      <c r="OS540" s="759" t="n"/>
      <c r="OT540" s="759" t="n"/>
      <c r="OU540" s="759" t="n"/>
    </row>
    <row r="541">
      <c r="A541" s="0" t="n">
        <v>96</v>
      </c>
      <c r="B541" s="0" t="n">
        <v>1011</v>
      </c>
      <c r="C541" s="0" t="inlineStr">
        <is>
          <t>가</t>
        </is>
      </c>
      <c r="D541" s="0" t="inlineStr">
        <is>
          <t>광운대</t>
        </is>
      </c>
      <c r="E541" s="232" t="inlineStr">
        <is>
          <t>소프트웨어학부</t>
        </is>
      </c>
      <c r="F541" s="0" t="inlineStr">
        <is>
          <t>자연</t>
        </is>
      </c>
      <c r="G541" s="0" t="n">
        <v>2</v>
      </c>
      <c r="H541" s="0" t="n">
        <v>693.9829999999999</v>
      </c>
      <c r="I541" s="0" t="n">
        <v>692.897</v>
      </c>
      <c r="J541" s="0" t="n">
        <v>691.327</v>
      </c>
      <c r="K541" s="0" t="n">
        <v>688.4829999999999</v>
      </c>
      <c r="L541" s="0" t="n">
        <v>685.622</v>
      </c>
      <c r="M541" s="233" t="inlineStr">
        <is>
          <t>표점</t>
        </is>
      </c>
      <c r="N541" s="233" t="inlineStr">
        <is>
          <t>변표</t>
        </is>
      </c>
      <c r="O541" s="3" t="inlineStr">
        <is>
          <t>가471</t>
        </is>
      </c>
      <c r="BM541" s="759" t="n"/>
      <c r="BN541" s="759" t="n"/>
      <c r="BO541" s="759" t="n"/>
      <c r="BP541" s="759" t="n"/>
      <c r="BQ541" s="759" t="n"/>
      <c r="BR541" s="759" t="n"/>
      <c r="BS541" s="759" t="n"/>
      <c r="BT541" s="759" t="n"/>
      <c r="BU541" s="759" t="n"/>
      <c r="BV541" s="759" t="n"/>
      <c r="BW541" s="759" t="n"/>
      <c r="BX541" s="759" t="n"/>
      <c r="BY541" s="759" t="n"/>
      <c r="BZ541" s="759" t="n"/>
      <c r="CA541" s="759" t="n"/>
      <c r="ER541" s="759" t="n"/>
      <c r="ES541" s="759" t="n"/>
      <c r="ET541" s="759" t="n"/>
      <c r="EU541" s="759" t="n"/>
      <c r="EV541" s="759" t="n"/>
      <c r="EW541" s="759" t="n"/>
      <c r="EX541" s="759" t="n"/>
      <c r="EY541" s="759" t="n"/>
      <c r="EZ541" s="759" t="n"/>
      <c r="FA541" s="759" t="n"/>
      <c r="FB541" s="759" t="n"/>
      <c r="FC541" s="759" t="n"/>
      <c r="FD541" s="759" t="n"/>
      <c r="FE541" s="759" t="n"/>
      <c r="FF541" s="759" t="n"/>
      <c r="HW541" s="759" t="n"/>
      <c r="HX541" s="759" t="n"/>
      <c r="HY541" s="759" t="n"/>
      <c r="HZ541" s="759" t="n"/>
      <c r="IA541" s="759" t="n"/>
      <c r="IB541" s="759" t="n"/>
      <c r="IC541" s="759" t="n"/>
      <c r="ID541" s="759" t="n"/>
      <c r="IE541" s="759" t="n"/>
      <c r="IF541" s="759" t="n"/>
      <c r="IG541" s="759" t="n"/>
      <c r="IH541" s="759" t="n"/>
      <c r="II541" s="759" t="n"/>
      <c r="IJ541" s="759" t="n"/>
      <c r="IK541" s="759" t="n"/>
      <c r="LB541" s="759" t="n"/>
      <c r="LC541" s="759" t="n"/>
      <c r="LD541" s="759" t="n"/>
      <c r="LE541" s="759" t="n"/>
      <c r="LF541" s="759" t="n"/>
      <c r="LG541" s="759" t="n"/>
      <c r="LH541" s="759" t="n"/>
      <c r="LI541" s="759" t="n"/>
      <c r="LJ541" s="759" t="n"/>
      <c r="LK541" s="759" t="n"/>
      <c r="LL541" s="759" t="n"/>
      <c r="LM541" s="759" t="n"/>
      <c r="LN541" s="759" t="n"/>
      <c r="LO541" s="759" t="n"/>
      <c r="LP541" s="759" t="n"/>
      <c r="OG541" s="759" t="n"/>
      <c r="OH541" s="759" t="n"/>
      <c r="OI541" s="759" t="n"/>
      <c r="OJ541" s="759" t="n"/>
      <c r="OK541" s="759" t="n"/>
      <c r="OL541" s="759" t="n"/>
      <c r="OM541" s="759" t="n"/>
      <c r="ON541" s="759" t="n"/>
      <c r="OO541" s="759" t="n"/>
      <c r="OP541" s="759" t="n"/>
      <c r="OQ541" s="759" t="n"/>
      <c r="OR541" s="759" t="n"/>
      <c r="OS541" s="759" t="n"/>
      <c r="OT541" s="759" t="n"/>
      <c r="OU541" s="759" t="n"/>
    </row>
    <row r="542">
      <c r="A542" s="0" t="n">
        <v>96</v>
      </c>
      <c r="B542" s="0" t="n">
        <v>1016</v>
      </c>
      <c r="C542" s="0" t="inlineStr">
        <is>
          <t>가</t>
        </is>
      </c>
      <c r="D542" s="0" t="inlineStr">
        <is>
          <t>광운대</t>
        </is>
      </c>
      <c r="E542" s="232" t="inlineStr">
        <is>
          <t>건축학과</t>
        </is>
      </c>
      <c r="F542" s="0" t="inlineStr">
        <is>
          <t>자연</t>
        </is>
      </c>
      <c r="G542" s="0" t="n">
        <v>2</v>
      </c>
      <c r="H542" s="0" t="n">
        <v>693.529</v>
      </c>
      <c r="I542" s="0" t="n">
        <v>692.025</v>
      </c>
      <c r="J542" s="0" t="n">
        <v>689.982</v>
      </c>
      <c r="K542" s="0" t="n">
        <v>687.125</v>
      </c>
      <c r="L542" s="0" t="n">
        <v>681.9589999999999</v>
      </c>
      <c r="M542" s="233" t="inlineStr">
        <is>
          <t>표점</t>
        </is>
      </c>
      <c r="N542" s="233" t="inlineStr">
        <is>
          <t>변표</t>
        </is>
      </c>
      <c r="O542" s="3" t="inlineStr">
        <is>
          <t>가472</t>
        </is>
      </c>
      <c r="BM542" s="759" t="n"/>
      <c r="BN542" s="759" t="n"/>
      <c r="BO542" s="759" t="n"/>
      <c r="BP542" s="759" t="n"/>
      <c r="BQ542" s="759" t="n"/>
      <c r="BR542" s="759" t="n"/>
      <c r="BS542" s="759" t="n"/>
      <c r="BT542" s="759" t="n"/>
      <c r="BU542" s="759" t="n"/>
      <c r="BV542" s="759" t="n"/>
      <c r="BW542" s="759" t="n"/>
      <c r="BX542" s="759" t="n"/>
      <c r="BY542" s="759" t="n"/>
      <c r="BZ542" s="759" t="n"/>
      <c r="CA542" s="759" t="n"/>
      <c r="ER542" s="759" t="n"/>
      <c r="ES542" s="759" t="n"/>
      <c r="ET542" s="759" t="n"/>
      <c r="EU542" s="759" t="n"/>
      <c r="EV542" s="759" t="n"/>
      <c r="EW542" s="759" t="n"/>
      <c r="EX542" s="759" t="n"/>
      <c r="EY542" s="759" t="n"/>
      <c r="EZ542" s="759" t="n"/>
      <c r="FA542" s="759" t="n"/>
      <c r="FB542" s="759" t="n"/>
      <c r="FC542" s="759" t="n"/>
      <c r="FD542" s="759" t="n"/>
      <c r="FE542" s="759" t="n"/>
      <c r="FF542" s="759" t="n"/>
      <c r="HW542" s="759" t="n"/>
      <c r="HX542" s="759" t="n"/>
      <c r="HY542" s="759" t="n"/>
      <c r="HZ542" s="759" t="n"/>
      <c r="IA542" s="759" t="n"/>
      <c r="IB542" s="759" t="n"/>
      <c r="IC542" s="759" t="n"/>
      <c r="ID542" s="759" t="n"/>
      <c r="IE542" s="759" t="n"/>
      <c r="IF542" s="759" t="n"/>
      <c r="IG542" s="759" t="n"/>
      <c r="IH542" s="759" t="n"/>
      <c r="II542" s="759" t="n"/>
      <c r="IJ542" s="759" t="n"/>
      <c r="IK542" s="759" t="n"/>
      <c r="LB542" s="759" t="n"/>
      <c r="LC542" s="759" t="n"/>
      <c r="LD542" s="759" t="n"/>
      <c r="LE542" s="759" t="n"/>
      <c r="LF542" s="759" t="n"/>
      <c r="LG542" s="759" t="n"/>
      <c r="LH542" s="759" t="n"/>
      <c r="LI542" s="759" t="n"/>
      <c r="LJ542" s="759" t="n"/>
      <c r="LK542" s="759" t="n"/>
      <c r="LL542" s="759" t="n"/>
      <c r="LM542" s="759" t="n"/>
      <c r="LN542" s="759" t="n"/>
      <c r="LO542" s="759" t="n"/>
      <c r="LP542" s="759" t="n"/>
      <c r="OG542" s="759" t="n"/>
      <c r="OH542" s="759" t="n"/>
      <c r="OI542" s="759" t="n"/>
      <c r="OJ542" s="759" t="n"/>
      <c r="OK542" s="759" t="n"/>
      <c r="OL542" s="759" t="n"/>
      <c r="OM542" s="759" t="n"/>
      <c r="ON542" s="759" t="n"/>
      <c r="OO542" s="759" t="n"/>
      <c r="OP542" s="759" t="n"/>
      <c r="OQ542" s="759" t="n"/>
      <c r="OR542" s="759" t="n"/>
      <c r="OS542" s="759" t="n"/>
      <c r="OT542" s="759" t="n"/>
      <c r="OU542" s="759" t="n"/>
    </row>
    <row r="543">
      <c r="A543" s="0" t="n">
        <v>96</v>
      </c>
      <c r="B543" s="0" t="n">
        <v>1017</v>
      </c>
      <c r="C543" s="0" t="inlineStr">
        <is>
          <t>가</t>
        </is>
      </c>
      <c r="D543" s="0" t="inlineStr">
        <is>
          <t>광운대</t>
        </is>
      </c>
      <c r="E543" s="232" t="inlineStr">
        <is>
          <t>컴퓨터정보공학부</t>
        </is>
      </c>
      <c r="F543" s="0" t="inlineStr">
        <is>
          <t>자연</t>
        </is>
      </c>
      <c r="G543" s="0" t="n">
        <v>2</v>
      </c>
      <c r="H543" s="0" t="n">
        <v>692.9930000000001</v>
      </c>
      <c r="I543" s="0" t="n">
        <v>691.427</v>
      </c>
      <c r="J543" s="0" t="n">
        <v>689.7910000000001</v>
      </c>
      <c r="K543" s="0" t="n">
        <v>686.867</v>
      </c>
      <c r="L543" s="0" t="n">
        <v>684.212</v>
      </c>
      <c r="M543" s="233" t="inlineStr">
        <is>
          <t>표점</t>
        </is>
      </c>
      <c r="N543" s="233" t="inlineStr">
        <is>
          <t>변표</t>
        </is>
      </c>
      <c r="O543" s="3" t="inlineStr">
        <is>
          <t>가473</t>
        </is>
      </c>
      <c r="BM543" s="759" t="n"/>
      <c r="BN543" s="759" t="n"/>
      <c r="BO543" s="759" t="n"/>
      <c r="BP543" s="759" t="n"/>
      <c r="BQ543" s="759" t="n"/>
      <c r="BR543" s="759" t="n"/>
      <c r="BS543" s="759" t="n"/>
      <c r="BT543" s="759" t="n"/>
      <c r="BU543" s="759" t="n"/>
      <c r="BV543" s="759" t="n"/>
      <c r="BW543" s="759" t="n"/>
      <c r="BX543" s="759" t="n"/>
      <c r="BY543" s="759" t="n"/>
      <c r="BZ543" s="759" t="n"/>
      <c r="CA543" s="759" t="n"/>
      <c r="ER543" s="759" t="n"/>
      <c r="ES543" s="759" t="n"/>
      <c r="ET543" s="759" t="n"/>
      <c r="EU543" s="759" t="n"/>
      <c r="EV543" s="759" t="n"/>
      <c r="EW543" s="759" t="n"/>
      <c r="EX543" s="759" t="n"/>
      <c r="EY543" s="759" t="n"/>
      <c r="EZ543" s="759" t="n"/>
      <c r="FA543" s="759" t="n"/>
      <c r="FB543" s="759" t="n"/>
      <c r="FC543" s="759" t="n"/>
      <c r="FD543" s="759" t="n"/>
      <c r="FE543" s="759" t="n"/>
      <c r="FF543" s="759" t="n"/>
      <c r="HW543" s="759" t="n"/>
      <c r="HX543" s="759" t="n"/>
      <c r="HY543" s="759" t="n"/>
      <c r="HZ543" s="759" t="n"/>
      <c r="IA543" s="759" t="n"/>
      <c r="IB543" s="759" t="n"/>
      <c r="IC543" s="759" t="n"/>
      <c r="ID543" s="759" t="n"/>
      <c r="IE543" s="759" t="n"/>
      <c r="IF543" s="759" t="n"/>
      <c r="IG543" s="759" t="n"/>
      <c r="IH543" s="759" t="n"/>
      <c r="II543" s="759" t="n"/>
      <c r="IJ543" s="759" t="n"/>
      <c r="IK543" s="759" t="n"/>
      <c r="LB543" s="759" t="n"/>
      <c r="LC543" s="759" t="n"/>
      <c r="LD543" s="759" t="n"/>
      <c r="LE543" s="759" t="n"/>
      <c r="LF543" s="759" t="n"/>
      <c r="LG543" s="759" t="n"/>
      <c r="LH543" s="759" t="n"/>
      <c r="LI543" s="759" t="n"/>
      <c r="LJ543" s="759" t="n"/>
      <c r="LK543" s="759" t="n"/>
      <c r="LL543" s="759" t="n"/>
      <c r="LM543" s="759" t="n"/>
      <c r="LN543" s="759" t="n"/>
      <c r="LO543" s="759" t="n"/>
      <c r="LP543" s="759" t="n"/>
      <c r="OG543" s="759" t="n"/>
      <c r="OH543" s="759" t="n"/>
      <c r="OI543" s="759" t="n"/>
      <c r="OJ543" s="759" t="n"/>
      <c r="OK543" s="759" t="n"/>
      <c r="OL543" s="759" t="n"/>
      <c r="OM543" s="759" t="n"/>
      <c r="ON543" s="759" t="n"/>
      <c r="OO543" s="759" t="n"/>
      <c r="OP543" s="759" t="n"/>
      <c r="OQ543" s="759" t="n"/>
      <c r="OR543" s="759" t="n"/>
      <c r="OS543" s="759" t="n"/>
      <c r="OT543" s="759" t="n"/>
      <c r="OU543" s="759" t="n"/>
    </row>
    <row r="544">
      <c r="A544" s="0" t="n">
        <v>96</v>
      </c>
      <c r="B544" s="0" t="n">
        <v>1019</v>
      </c>
      <c r="C544" s="0" t="inlineStr">
        <is>
          <t>가</t>
        </is>
      </c>
      <c r="D544" s="0" t="inlineStr">
        <is>
          <t>광운대</t>
        </is>
      </c>
      <c r="E544" s="232" t="inlineStr">
        <is>
          <t>수학과</t>
        </is>
      </c>
      <c r="F544" s="0" t="inlineStr">
        <is>
          <t>자연</t>
        </is>
      </c>
      <c r="G544" s="0" t="n">
        <v>2</v>
      </c>
      <c r="H544" s="0" t="n">
        <v>692.897</v>
      </c>
      <c r="I544" s="0" t="n">
        <v>690.97</v>
      </c>
      <c r="J544" s="0" t="n">
        <v>689.163</v>
      </c>
      <c r="K544" s="0" t="n">
        <v>686.3339999999999</v>
      </c>
      <c r="L544" s="0" t="n">
        <v>683.63</v>
      </c>
      <c r="M544" s="233" t="inlineStr">
        <is>
          <t>표점</t>
        </is>
      </c>
      <c r="N544" s="233" t="inlineStr">
        <is>
          <t>변표</t>
        </is>
      </c>
      <c r="O544" s="3" t="inlineStr">
        <is>
          <t>가474</t>
        </is>
      </c>
      <c r="BM544" s="759" t="n"/>
      <c r="BN544" s="759" t="n"/>
      <c r="BO544" s="759" t="n"/>
      <c r="BP544" s="759" t="n"/>
      <c r="BQ544" s="759" t="n"/>
      <c r="BR544" s="759" t="n"/>
      <c r="BS544" s="759" t="n"/>
      <c r="BT544" s="759" t="n"/>
      <c r="BU544" s="759" t="n"/>
      <c r="BV544" s="759" t="n"/>
      <c r="BW544" s="759" t="n"/>
      <c r="BX544" s="759" t="n"/>
      <c r="BY544" s="759" t="n"/>
      <c r="BZ544" s="759" t="n"/>
      <c r="CA544" s="759" t="n"/>
      <c r="ER544" s="759" t="n"/>
      <c r="ES544" s="759" t="n"/>
      <c r="ET544" s="759" t="n"/>
      <c r="EU544" s="759" t="n"/>
      <c r="EV544" s="759" t="n"/>
      <c r="EW544" s="759" t="n"/>
      <c r="EX544" s="759" t="n"/>
      <c r="EY544" s="759" t="n"/>
      <c r="EZ544" s="759" t="n"/>
      <c r="FA544" s="759" t="n"/>
      <c r="FB544" s="759" t="n"/>
      <c r="FC544" s="759" t="n"/>
      <c r="FD544" s="759" t="n"/>
      <c r="FE544" s="759" t="n"/>
      <c r="FF544" s="759" t="n"/>
      <c r="HW544" s="759" t="n"/>
      <c r="HX544" s="759" t="n"/>
      <c r="HY544" s="759" t="n"/>
      <c r="HZ544" s="759" t="n"/>
      <c r="IA544" s="759" t="n"/>
      <c r="IB544" s="759" t="n"/>
      <c r="IC544" s="759" t="n"/>
      <c r="ID544" s="759" t="n"/>
      <c r="IE544" s="759" t="n"/>
      <c r="IF544" s="759" t="n"/>
      <c r="IG544" s="759" t="n"/>
      <c r="IH544" s="759" t="n"/>
      <c r="II544" s="759" t="n"/>
      <c r="IJ544" s="759" t="n"/>
      <c r="IK544" s="759" t="n"/>
      <c r="LB544" s="759" t="n"/>
      <c r="LC544" s="759" t="n"/>
      <c r="LD544" s="759" t="n"/>
      <c r="LE544" s="759" t="n"/>
      <c r="LF544" s="759" t="n"/>
      <c r="LG544" s="759" t="n"/>
      <c r="LH544" s="759" t="n"/>
      <c r="LI544" s="759" t="n"/>
      <c r="LJ544" s="759" t="n"/>
      <c r="LK544" s="759" t="n"/>
      <c r="LL544" s="759" t="n"/>
      <c r="LM544" s="759" t="n"/>
      <c r="LN544" s="759" t="n"/>
      <c r="LO544" s="759" t="n"/>
      <c r="LP544" s="759" t="n"/>
      <c r="OG544" s="759" t="n"/>
      <c r="OH544" s="759" t="n"/>
      <c r="OI544" s="759" t="n"/>
      <c r="OJ544" s="759" t="n"/>
      <c r="OK544" s="759" t="n"/>
      <c r="OL544" s="759" t="n"/>
      <c r="OM544" s="759" t="n"/>
      <c r="ON544" s="759" t="n"/>
      <c r="OO544" s="759" t="n"/>
      <c r="OP544" s="759" t="n"/>
      <c r="OQ544" s="759" t="n"/>
      <c r="OR544" s="759" t="n"/>
      <c r="OS544" s="759" t="n"/>
      <c r="OT544" s="759" t="n"/>
      <c r="OU544" s="759" t="n"/>
    </row>
    <row r="545">
      <c r="A545" s="0" t="n">
        <v>96</v>
      </c>
      <c r="B545" s="0" t="n">
        <v>1038</v>
      </c>
      <c r="C545" s="0" t="inlineStr">
        <is>
          <t>가</t>
        </is>
      </c>
      <c r="D545" s="0" t="inlineStr">
        <is>
          <t>광운대</t>
        </is>
      </c>
      <c r="E545" s="232" t="inlineStr">
        <is>
          <t>로봇학부정보제어‧지능시스템전공</t>
        </is>
      </c>
      <c r="F545" s="0" t="inlineStr">
        <is>
          <t>자연</t>
        </is>
      </c>
      <c r="G545" s="0" t="n">
        <v>2</v>
      </c>
      <c r="H545" s="0" t="n">
        <v>687.189</v>
      </c>
      <c r="I545" s="0" t="n">
        <v>685.622</v>
      </c>
      <c r="J545" s="0" t="n">
        <v>683.634</v>
      </c>
      <c r="K545" s="0" t="n">
        <v>681.284</v>
      </c>
      <c r="L545" s="0" t="n">
        <v>678.9880000000001</v>
      </c>
      <c r="M545" s="233" t="inlineStr">
        <is>
          <t>표점</t>
        </is>
      </c>
      <c r="N545" s="233" t="inlineStr">
        <is>
          <t>변표</t>
        </is>
      </c>
      <c r="O545" s="3" t="inlineStr">
        <is>
          <t>가475</t>
        </is>
      </c>
      <c r="BM545" s="759" t="n"/>
      <c r="BN545" s="759" t="n"/>
      <c r="BO545" s="759" t="n"/>
      <c r="BP545" s="759" t="n"/>
      <c r="BQ545" s="759" t="n"/>
      <c r="BR545" s="759" t="n"/>
      <c r="BS545" s="759" t="n"/>
      <c r="BT545" s="759" t="n"/>
      <c r="BU545" s="759" t="n"/>
      <c r="BV545" s="759" t="n"/>
      <c r="BW545" s="759" t="n"/>
      <c r="BX545" s="759" t="n"/>
      <c r="BY545" s="759" t="n"/>
      <c r="BZ545" s="759" t="n"/>
      <c r="CA545" s="759" t="n"/>
      <c r="ER545" s="759" t="n"/>
      <c r="ES545" s="759" t="n"/>
      <c r="ET545" s="759" t="n"/>
      <c r="EU545" s="759" t="n"/>
      <c r="EV545" s="759" t="n"/>
      <c r="EW545" s="759" t="n"/>
      <c r="EX545" s="759" t="n"/>
      <c r="EY545" s="759" t="n"/>
      <c r="EZ545" s="759" t="n"/>
      <c r="FA545" s="759" t="n"/>
      <c r="FB545" s="759" t="n"/>
      <c r="FC545" s="759" t="n"/>
      <c r="FD545" s="759" t="n"/>
      <c r="FE545" s="759" t="n"/>
      <c r="FF545" s="759" t="n"/>
      <c r="HW545" s="759" t="n"/>
      <c r="HX545" s="759" t="n"/>
      <c r="HY545" s="759" t="n"/>
      <c r="HZ545" s="759" t="n"/>
      <c r="IA545" s="759" t="n"/>
      <c r="IB545" s="759" t="n"/>
      <c r="IC545" s="759" t="n"/>
      <c r="ID545" s="759" t="n"/>
      <c r="IE545" s="759" t="n"/>
      <c r="IF545" s="759" t="n"/>
      <c r="IG545" s="759" t="n"/>
      <c r="IH545" s="759" t="n"/>
      <c r="II545" s="759" t="n"/>
      <c r="IJ545" s="759" t="n"/>
      <c r="IK545" s="759" t="n"/>
      <c r="LB545" s="759" t="n"/>
      <c r="LC545" s="759" t="n"/>
      <c r="LD545" s="759" t="n"/>
      <c r="LE545" s="759" t="n"/>
      <c r="LF545" s="759" t="n"/>
      <c r="LG545" s="759" t="n"/>
      <c r="LH545" s="759" t="n"/>
      <c r="LI545" s="759" t="n"/>
      <c r="LJ545" s="759" t="n"/>
      <c r="LK545" s="759" t="n"/>
      <c r="LL545" s="759" t="n"/>
      <c r="LM545" s="759" t="n"/>
      <c r="LN545" s="759" t="n"/>
      <c r="LO545" s="759" t="n"/>
      <c r="LP545" s="759" t="n"/>
      <c r="OG545" s="759" t="n"/>
      <c r="OH545" s="759" t="n"/>
      <c r="OI545" s="759" t="n"/>
      <c r="OJ545" s="759" t="n"/>
      <c r="OK545" s="759" t="n"/>
      <c r="OL545" s="759" t="n"/>
      <c r="OM545" s="759" t="n"/>
      <c r="ON545" s="759" t="n"/>
      <c r="OO545" s="759" t="n"/>
      <c r="OP545" s="759" t="n"/>
      <c r="OQ545" s="759" t="n"/>
      <c r="OR545" s="759" t="n"/>
      <c r="OS545" s="759" t="n"/>
      <c r="OT545" s="759" t="n"/>
      <c r="OU545" s="759" t="n"/>
    </row>
    <row r="546">
      <c r="A546" s="0" t="n">
        <v>96</v>
      </c>
      <c r="B546" s="0" t="n">
        <v>1027</v>
      </c>
      <c r="C546" s="0" t="inlineStr">
        <is>
          <t>가</t>
        </is>
      </c>
      <c r="D546" s="0" t="inlineStr">
        <is>
          <t>광운대</t>
        </is>
      </c>
      <c r="E546" s="232" t="inlineStr">
        <is>
          <t>전자공학과(기회균형)</t>
        </is>
      </c>
      <c r="F546" s="0" t="inlineStr">
        <is>
          <t>자연</t>
        </is>
      </c>
      <c r="G546" s="0" t="n">
        <v>2</v>
      </c>
      <c r="H546" s="0" t="n">
        <v>677.2910000000001</v>
      </c>
      <c r="I546" s="0" t="n">
        <v>675.74</v>
      </c>
      <c r="J546" s="0" t="n">
        <v>673.797</v>
      </c>
      <c r="K546" s="0" t="n">
        <v>671.338</v>
      </c>
      <c r="L546" s="0" t="n">
        <v>668.644</v>
      </c>
      <c r="M546" s="233" t="inlineStr">
        <is>
          <t>표점</t>
        </is>
      </c>
      <c r="N546" s="233" t="inlineStr">
        <is>
          <t>변표</t>
        </is>
      </c>
      <c r="O546" s="3" t="inlineStr">
        <is>
          <t>가476</t>
        </is>
      </c>
      <c r="BM546" s="759" t="n"/>
      <c r="BN546" s="759" t="n"/>
      <c r="BO546" s="759" t="n"/>
      <c r="BP546" s="759" t="n"/>
      <c r="BQ546" s="759" t="n"/>
      <c r="BR546" s="759" t="n"/>
      <c r="BS546" s="759" t="n"/>
      <c r="BT546" s="759" t="n"/>
      <c r="BU546" s="759" t="n"/>
      <c r="BV546" s="759" t="n"/>
      <c r="BW546" s="759" t="n"/>
      <c r="BX546" s="759" t="n"/>
      <c r="BY546" s="759" t="n"/>
      <c r="BZ546" s="759" t="n"/>
      <c r="CA546" s="759" t="n"/>
      <c r="ER546" s="759" t="n"/>
      <c r="ES546" s="759" t="n"/>
      <c r="ET546" s="759" t="n"/>
      <c r="EU546" s="759" t="n"/>
      <c r="EV546" s="759" t="n"/>
      <c r="EW546" s="759" t="n"/>
      <c r="EX546" s="759" t="n"/>
      <c r="EY546" s="759" t="n"/>
      <c r="EZ546" s="759" t="n"/>
      <c r="FA546" s="759" t="n"/>
      <c r="FB546" s="759" t="n"/>
      <c r="FC546" s="759" t="n"/>
      <c r="FD546" s="759" t="n"/>
      <c r="FE546" s="759" t="n"/>
      <c r="FF546" s="759" t="n"/>
      <c r="HW546" s="759" t="n"/>
      <c r="HX546" s="759" t="n"/>
      <c r="HY546" s="759" t="n"/>
      <c r="HZ546" s="759" t="n"/>
      <c r="IA546" s="759" t="n"/>
      <c r="IB546" s="759" t="n"/>
      <c r="IC546" s="759" t="n"/>
      <c r="ID546" s="759" t="n"/>
      <c r="IE546" s="759" t="n"/>
      <c r="IF546" s="759" t="n"/>
      <c r="IG546" s="759" t="n"/>
      <c r="IH546" s="759" t="n"/>
      <c r="II546" s="759" t="n"/>
      <c r="IJ546" s="759" t="n"/>
      <c r="IK546" s="759" t="n"/>
      <c r="LB546" s="759" t="n"/>
      <c r="LC546" s="759" t="n"/>
      <c r="LD546" s="759" t="n"/>
      <c r="LE546" s="759" t="n"/>
      <c r="LF546" s="759" t="n"/>
      <c r="LG546" s="759" t="n"/>
      <c r="LH546" s="759" t="n"/>
      <c r="LI546" s="759" t="n"/>
      <c r="LJ546" s="759" t="n"/>
      <c r="LK546" s="759" t="n"/>
      <c r="LL546" s="759" t="n"/>
      <c r="LM546" s="759" t="n"/>
      <c r="LN546" s="759" t="n"/>
      <c r="LO546" s="759" t="n"/>
      <c r="LP546" s="759" t="n"/>
      <c r="OG546" s="759" t="n"/>
      <c r="OH546" s="759" t="n"/>
      <c r="OI546" s="759" t="n"/>
      <c r="OJ546" s="759" t="n"/>
      <c r="OK546" s="759" t="n"/>
      <c r="OL546" s="759" t="n"/>
      <c r="OM546" s="759" t="n"/>
      <c r="ON546" s="759" t="n"/>
      <c r="OO546" s="759" t="n"/>
      <c r="OP546" s="759" t="n"/>
      <c r="OQ546" s="759" t="n"/>
      <c r="OR546" s="759" t="n"/>
      <c r="OS546" s="759" t="n"/>
      <c r="OT546" s="759" t="n"/>
      <c r="OU546" s="759" t="n"/>
    </row>
    <row r="547">
      <c r="A547" s="0" t="n">
        <v>96</v>
      </c>
      <c r="B547" s="0" t="n">
        <v>1023</v>
      </c>
      <c r="C547" s="0" t="inlineStr">
        <is>
          <t>가</t>
        </is>
      </c>
      <c r="D547" s="0" t="inlineStr">
        <is>
          <t>광운대</t>
        </is>
      </c>
      <c r="E547" s="232" t="inlineStr">
        <is>
          <t>화학공학과(기회균형)</t>
        </is>
      </c>
      <c r="F547" s="0" t="inlineStr">
        <is>
          <t>자연</t>
        </is>
      </c>
      <c r="G547" s="0" t="n">
        <v>2</v>
      </c>
      <c r="H547" s="0" t="n">
        <v>675.4059999999999</v>
      </c>
      <c r="I547" s="0" t="n">
        <v>673.797</v>
      </c>
      <c r="J547" s="0" t="n">
        <v>671.776</v>
      </c>
      <c r="K547" s="0" t="n">
        <v>668.965</v>
      </c>
      <c r="L547" s="0" t="n">
        <v>665.897</v>
      </c>
      <c r="M547" s="233" t="inlineStr">
        <is>
          <t>표점</t>
        </is>
      </c>
      <c r="N547" s="233" t="inlineStr">
        <is>
          <t>변표</t>
        </is>
      </c>
      <c r="O547" s="3" t="inlineStr">
        <is>
          <t>가477</t>
        </is>
      </c>
      <c r="BM547" s="759" t="n"/>
      <c r="BN547" s="759" t="n"/>
      <c r="BO547" s="759" t="n"/>
      <c r="BP547" s="759" t="n"/>
      <c r="BQ547" s="759" t="n"/>
      <c r="BR547" s="759" t="n"/>
      <c r="BS547" s="759" t="n"/>
      <c r="BT547" s="759" t="n"/>
      <c r="BU547" s="759" t="n"/>
      <c r="BV547" s="759" t="n"/>
      <c r="BW547" s="759" t="n"/>
      <c r="BX547" s="759" t="n"/>
      <c r="BY547" s="759" t="n"/>
      <c r="BZ547" s="759" t="n"/>
      <c r="CA547" s="759" t="n"/>
      <c r="ER547" s="759" t="n"/>
      <c r="ES547" s="759" t="n"/>
      <c r="ET547" s="759" t="n"/>
      <c r="EU547" s="759" t="n"/>
      <c r="EV547" s="759" t="n"/>
      <c r="EW547" s="759" t="n"/>
      <c r="EX547" s="759" t="n"/>
      <c r="EY547" s="759" t="n"/>
      <c r="EZ547" s="759" t="n"/>
      <c r="FA547" s="759" t="n"/>
      <c r="FB547" s="759" t="n"/>
      <c r="FC547" s="759" t="n"/>
      <c r="FD547" s="759" t="n"/>
      <c r="FE547" s="759" t="n"/>
      <c r="FF547" s="759" t="n"/>
      <c r="HW547" s="759" t="n"/>
      <c r="HX547" s="759" t="n"/>
      <c r="HY547" s="759" t="n"/>
      <c r="HZ547" s="759" t="n"/>
      <c r="IA547" s="759" t="n"/>
      <c r="IB547" s="759" t="n"/>
      <c r="IC547" s="759" t="n"/>
      <c r="ID547" s="759" t="n"/>
      <c r="IE547" s="759" t="n"/>
      <c r="IF547" s="759" t="n"/>
      <c r="IG547" s="759" t="n"/>
      <c r="IH547" s="759" t="n"/>
      <c r="II547" s="759" t="n"/>
      <c r="IJ547" s="759" t="n"/>
      <c r="IK547" s="759" t="n"/>
      <c r="LB547" s="759" t="n"/>
      <c r="LC547" s="759" t="n"/>
      <c r="LD547" s="759" t="n"/>
      <c r="LE547" s="759" t="n"/>
      <c r="LF547" s="759" t="n"/>
      <c r="LG547" s="759" t="n"/>
      <c r="LH547" s="759" t="n"/>
      <c r="LI547" s="759" t="n"/>
      <c r="LJ547" s="759" t="n"/>
      <c r="LK547" s="759" t="n"/>
      <c r="LL547" s="759" t="n"/>
      <c r="LM547" s="759" t="n"/>
      <c r="LN547" s="759" t="n"/>
      <c r="LO547" s="759" t="n"/>
      <c r="LP547" s="759" t="n"/>
      <c r="OG547" s="759" t="n"/>
      <c r="OH547" s="759" t="n"/>
      <c r="OI547" s="759" t="n"/>
      <c r="OJ547" s="759" t="n"/>
      <c r="OK547" s="759" t="n"/>
      <c r="OL547" s="759" t="n"/>
      <c r="OM547" s="759" t="n"/>
      <c r="ON547" s="759" t="n"/>
      <c r="OO547" s="759" t="n"/>
      <c r="OP547" s="759" t="n"/>
      <c r="OQ547" s="759" t="n"/>
      <c r="OR547" s="759" t="n"/>
      <c r="OS547" s="759" t="n"/>
      <c r="OT547" s="759" t="n"/>
      <c r="OU547" s="759" t="n"/>
    </row>
    <row r="548">
      <c r="A548" s="0" t="n">
        <v>96</v>
      </c>
      <c r="B548" s="0" t="n">
        <v>1040</v>
      </c>
      <c r="C548" s="0" t="inlineStr">
        <is>
          <t>가</t>
        </is>
      </c>
      <c r="D548" s="0" t="inlineStr">
        <is>
          <t>광운대</t>
        </is>
      </c>
      <c r="E548" s="232" t="inlineStr">
        <is>
          <t>반도체시스템공학부(기회균형)</t>
        </is>
      </c>
      <c r="F548" s="0" t="inlineStr">
        <is>
          <t>자연</t>
        </is>
      </c>
      <c r="G548" s="0" t="n">
        <v>2</v>
      </c>
      <c r="H548" s="0" t="n">
        <v>673.005</v>
      </c>
      <c r="I548" s="0" t="n">
        <v>671.434</v>
      </c>
      <c r="J548" s="0" t="n">
        <v>669.404</v>
      </c>
      <c r="K548" s="0" t="n">
        <v>666.499</v>
      </c>
      <c r="L548" s="0" t="n">
        <v>663.918</v>
      </c>
      <c r="M548" s="233" t="inlineStr">
        <is>
          <t>표점</t>
        </is>
      </c>
      <c r="N548" s="233" t="inlineStr">
        <is>
          <t>변표</t>
        </is>
      </c>
      <c r="O548" s="3" t="inlineStr">
        <is>
          <t>가478</t>
        </is>
      </c>
      <c r="BM548" s="759" t="n"/>
      <c r="BN548" s="759" t="n"/>
      <c r="BO548" s="759" t="n"/>
      <c r="BP548" s="759" t="n"/>
      <c r="BQ548" s="759" t="n"/>
      <c r="BR548" s="759" t="n"/>
      <c r="BS548" s="759" t="n"/>
      <c r="BT548" s="759" t="n"/>
      <c r="BU548" s="759" t="n"/>
      <c r="BV548" s="759" t="n"/>
      <c r="BW548" s="759" t="n"/>
      <c r="BX548" s="759" t="n"/>
      <c r="BY548" s="759" t="n"/>
      <c r="BZ548" s="759" t="n"/>
      <c r="CA548" s="759" t="n"/>
      <c r="ER548" s="759" t="n"/>
      <c r="ES548" s="759" t="n"/>
      <c r="ET548" s="759" t="n"/>
      <c r="EU548" s="759" t="n"/>
      <c r="EV548" s="759" t="n"/>
      <c r="EW548" s="759" t="n"/>
      <c r="EX548" s="759" t="n"/>
      <c r="EY548" s="759" t="n"/>
      <c r="EZ548" s="759" t="n"/>
      <c r="FA548" s="759" t="n"/>
      <c r="FB548" s="759" t="n"/>
      <c r="FC548" s="759" t="n"/>
      <c r="FD548" s="759" t="n"/>
      <c r="FE548" s="759" t="n"/>
      <c r="FF548" s="759" t="n"/>
      <c r="HW548" s="759" t="n"/>
      <c r="HX548" s="759" t="n"/>
      <c r="HY548" s="759" t="n"/>
      <c r="HZ548" s="759" t="n"/>
      <c r="IA548" s="759" t="n"/>
      <c r="IB548" s="759" t="n"/>
      <c r="IC548" s="759" t="n"/>
      <c r="ID548" s="759" t="n"/>
      <c r="IE548" s="759" t="n"/>
      <c r="IF548" s="759" t="n"/>
      <c r="IG548" s="759" t="n"/>
      <c r="IH548" s="759" t="n"/>
      <c r="II548" s="759" t="n"/>
      <c r="IJ548" s="759" t="n"/>
      <c r="IK548" s="759" t="n"/>
      <c r="LB548" s="759" t="n"/>
      <c r="LC548" s="759" t="n"/>
      <c r="LD548" s="759" t="n"/>
      <c r="LE548" s="759" t="n"/>
      <c r="LF548" s="759" t="n"/>
      <c r="LG548" s="759" t="n"/>
      <c r="LH548" s="759" t="n"/>
      <c r="LI548" s="759" t="n"/>
      <c r="LJ548" s="759" t="n"/>
      <c r="LK548" s="759" t="n"/>
      <c r="LL548" s="759" t="n"/>
      <c r="LM548" s="759" t="n"/>
      <c r="LN548" s="759" t="n"/>
      <c r="LO548" s="759" t="n"/>
      <c r="LP548" s="759" t="n"/>
      <c r="OG548" s="759" t="n"/>
      <c r="OH548" s="759" t="n"/>
      <c r="OI548" s="759" t="n"/>
      <c r="OJ548" s="759" t="n"/>
      <c r="OK548" s="759" t="n"/>
      <c r="OL548" s="759" t="n"/>
      <c r="OM548" s="759" t="n"/>
      <c r="ON548" s="759" t="n"/>
      <c r="OO548" s="759" t="n"/>
      <c r="OP548" s="759" t="n"/>
      <c r="OQ548" s="759" t="n"/>
      <c r="OR548" s="759" t="n"/>
      <c r="OS548" s="759" t="n"/>
      <c r="OT548" s="759" t="n"/>
      <c r="OU548" s="759" t="n"/>
    </row>
    <row r="549">
      <c r="A549" s="0" t="n">
        <v>96</v>
      </c>
      <c r="B549" s="0" t="n">
        <v>1022</v>
      </c>
      <c r="C549" s="0" t="inlineStr">
        <is>
          <t>가</t>
        </is>
      </c>
      <c r="D549" s="0" t="inlineStr">
        <is>
          <t>광운대</t>
        </is>
      </c>
      <c r="E549" s="232" t="inlineStr">
        <is>
          <t>건축학과(기회균형)</t>
        </is>
      </c>
      <c r="F549" s="0" t="inlineStr">
        <is>
          <t>자연</t>
        </is>
      </c>
      <c r="G549" s="0" t="n">
        <v>2</v>
      </c>
      <c r="H549" s="0" t="n">
        <v>672.567</v>
      </c>
      <c r="I549" s="0" t="n">
        <v>670.9</v>
      </c>
      <c r="J549" s="0" t="n">
        <v>668.865</v>
      </c>
      <c r="K549" s="0" t="n">
        <v>666.319</v>
      </c>
      <c r="L549" s="0" t="n">
        <v>663.395</v>
      </c>
      <c r="M549" s="233" t="inlineStr">
        <is>
          <t>표점</t>
        </is>
      </c>
      <c r="N549" s="233" t="inlineStr">
        <is>
          <t>변표</t>
        </is>
      </c>
      <c r="O549" s="3" t="inlineStr">
        <is>
          <t>가479</t>
        </is>
      </c>
      <c r="BM549" s="759" t="n"/>
      <c r="BN549" s="759" t="n"/>
      <c r="BO549" s="759" t="n"/>
      <c r="BP549" s="759" t="n"/>
      <c r="BQ549" s="759" t="n"/>
      <c r="BR549" s="759" t="n"/>
      <c r="BS549" s="759" t="n"/>
      <c r="BT549" s="759" t="n"/>
      <c r="BU549" s="759" t="n"/>
      <c r="BV549" s="759" t="n"/>
      <c r="BW549" s="759" t="n"/>
      <c r="BX549" s="759" t="n"/>
      <c r="BY549" s="759" t="n"/>
      <c r="BZ549" s="759" t="n"/>
      <c r="CA549" s="759" t="n"/>
      <c r="ER549" s="759" t="n"/>
      <c r="ES549" s="759" t="n"/>
      <c r="ET549" s="759" t="n"/>
      <c r="EU549" s="759" t="n"/>
      <c r="EV549" s="759" t="n"/>
      <c r="EW549" s="759" t="n"/>
      <c r="EX549" s="759" t="n"/>
      <c r="EY549" s="759" t="n"/>
      <c r="EZ549" s="759" t="n"/>
      <c r="FA549" s="759" t="n"/>
      <c r="FB549" s="759" t="n"/>
      <c r="FC549" s="759" t="n"/>
      <c r="FD549" s="759" t="n"/>
      <c r="FE549" s="759" t="n"/>
      <c r="FF549" s="759" t="n"/>
      <c r="HW549" s="759" t="n"/>
      <c r="HX549" s="759" t="n"/>
      <c r="HY549" s="759" t="n"/>
      <c r="HZ549" s="759" t="n"/>
      <c r="IA549" s="759" t="n"/>
      <c r="IB549" s="759" t="n"/>
      <c r="IC549" s="759" t="n"/>
      <c r="ID549" s="759" t="n"/>
      <c r="IE549" s="759" t="n"/>
      <c r="IF549" s="759" t="n"/>
      <c r="IG549" s="759" t="n"/>
      <c r="IH549" s="759" t="n"/>
      <c r="II549" s="759" t="n"/>
      <c r="IJ549" s="759" t="n"/>
      <c r="IK549" s="759" t="n"/>
      <c r="LB549" s="759" t="n"/>
      <c r="LC549" s="759" t="n"/>
      <c r="LD549" s="759" t="n"/>
      <c r="LE549" s="759" t="n"/>
      <c r="LF549" s="759" t="n"/>
      <c r="LG549" s="759" t="n"/>
      <c r="LH549" s="759" t="n"/>
      <c r="LI549" s="759" t="n"/>
      <c r="LJ549" s="759" t="n"/>
      <c r="LK549" s="759" t="n"/>
      <c r="LL549" s="759" t="n"/>
      <c r="LM549" s="759" t="n"/>
      <c r="LN549" s="759" t="n"/>
      <c r="LO549" s="759" t="n"/>
      <c r="LP549" s="759" t="n"/>
      <c r="OG549" s="759" t="n"/>
      <c r="OH549" s="759" t="n"/>
      <c r="OI549" s="759" t="n"/>
      <c r="OJ549" s="759" t="n"/>
      <c r="OK549" s="759" t="n"/>
      <c r="OL549" s="759" t="n"/>
      <c r="OM549" s="759" t="n"/>
      <c r="ON549" s="759" t="n"/>
      <c r="OO549" s="759" t="n"/>
      <c r="OP549" s="759" t="n"/>
      <c r="OQ549" s="759" t="n"/>
      <c r="OR549" s="759" t="n"/>
      <c r="OS549" s="759" t="n"/>
      <c r="OT549" s="759" t="n"/>
      <c r="OU549" s="759" t="n"/>
    </row>
    <row r="550">
      <c r="A550" s="0" t="n">
        <v>96</v>
      </c>
      <c r="B550" s="0" t="n">
        <v>1025</v>
      </c>
      <c r="C550" s="0" t="inlineStr">
        <is>
          <t>가</t>
        </is>
      </c>
      <c r="D550" s="0" t="inlineStr">
        <is>
          <t>광운대</t>
        </is>
      </c>
      <c r="E550" s="232" t="inlineStr">
        <is>
          <t>수학과(기회균형)</t>
        </is>
      </c>
      <c r="F550" s="0" t="inlineStr">
        <is>
          <t>자연</t>
        </is>
      </c>
      <c r="G550" s="0" t="n">
        <v>2</v>
      </c>
      <c r="H550" s="0" t="n">
        <v>672.029</v>
      </c>
      <c r="I550" s="0" t="n">
        <v>670.373</v>
      </c>
      <c r="J550" s="0" t="n">
        <v>668.092</v>
      </c>
      <c r="K550" s="0" t="n">
        <v>665.0309999999999</v>
      </c>
      <c r="L550" s="0" t="n">
        <v>661.525</v>
      </c>
      <c r="M550" s="233" t="inlineStr">
        <is>
          <t>표점</t>
        </is>
      </c>
      <c r="N550" s="233" t="inlineStr">
        <is>
          <t>변표</t>
        </is>
      </c>
      <c r="O550" s="3" t="inlineStr">
        <is>
          <t>가480</t>
        </is>
      </c>
      <c r="BM550" s="759" t="n"/>
      <c r="BN550" s="759" t="n"/>
      <c r="BO550" s="759" t="n"/>
      <c r="BP550" s="759" t="n"/>
      <c r="BQ550" s="759" t="n"/>
      <c r="BR550" s="759" t="n"/>
      <c r="BS550" s="759" t="n"/>
      <c r="BT550" s="759" t="n"/>
      <c r="BU550" s="759" t="n"/>
      <c r="BV550" s="759" t="n"/>
      <c r="BW550" s="759" t="n"/>
      <c r="BX550" s="759" t="n"/>
      <c r="BY550" s="759" t="n"/>
      <c r="BZ550" s="759" t="n"/>
      <c r="CA550" s="759" t="n"/>
      <c r="ER550" s="759" t="n"/>
      <c r="ES550" s="759" t="n"/>
      <c r="ET550" s="759" t="n"/>
      <c r="EU550" s="759" t="n"/>
      <c r="EV550" s="759" t="n"/>
      <c r="EW550" s="759" t="n"/>
      <c r="EX550" s="759" t="n"/>
      <c r="EY550" s="759" t="n"/>
      <c r="EZ550" s="759" t="n"/>
      <c r="FA550" s="759" t="n"/>
      <c r="FB550" s="759" t="n"/>
      <c r="FC550" s="759" t="n"/>
      <c r="FD550" s="759" t="n"/>
      <c r="FE550" s="759" t="n"/>
      <c r="FF550" s="759" t="n"/>
      <c r="HW550" s="759" t="n"/>
      <c r="HX550" s="759" t="n"/>
      <c r="HY550" s="759" t="n"/>
      <c r="HZ550" s="759" t="n"/>
      <c r="IA550" s="759" t="n"/>
      <c r="IB550" s="759" t="n"/>
      <c r="IC550" s="759" t="n"/>
      <c r="ID550" s="759" t="n"/>
      <c r="IE550" s="759" t="n"/>
      <c r="IF550" s="759" t="n"/>
      <c r="IG550" s="759" t="n"/>
      <c r="IH550" s="759" t="n"/>
      <c r="II550" s="759" t="n"/>
      <c r="IJ550" s="759" t="n"/>
      <c r="IK550" s="759" t="n"/>
      <c r="LB550" s="759" t="n"/>
      <c r="LC550" s="759" t="n"/>
      <c r="LD550" s="759" t="n"/>
      <c r="LE550" s="759" t="n"/>
      <c r="LF550" s="759" t="n"/>
      <c r="LG550" s="759" t="n"/>
      <c r="LH550" s="759" t="n"/>
      <c r="LI550" s="759" t="n"/>
      <c r="LJ550" s="759" t="n"/>
      <c r="LK550" s="759" t="n"/>
      <c r="LL550" s="759" t="n"/>
      <c r="LM550" s="759" t="n"/>
      <c r="LN550" s="759" t="n"/>
      <c r="LO550" s="759" t="n"/>
      <c r="LP550" s="759" t="n"/>
      <c r="OG550" s="759" t="n"/>
      <c r="OH550" s="759" t="n"/>
      <c r="OI550" s="759" t="n"/>
      <c r="OJ550" s="759" t="n"/>
      <c r="OK550" s="759" t="n"/>
      <c r="OL550" s="759" t="n"/>
      <c r="OM550" s="759" t="n"/>
      <c r="ON550" s="759" t="n"/>
      <c r="OO550" s="759" t="n"/>
      <c r="OP550" s="759" t="n"/>
      <c r="OQ550" s="759" t="n"/>
      <c r="OR550" s="759" t="n"/>
      <c r="OS550" s="759" t="n"/>
      <c r="OT550" s="759" t="n"/>
      <c r="OU550" s="759" t="n"/>
    </row>
    <row r="551">
      <c r="A551" s="0" t="n">
        <v>96</v>
      </c>
      <c r="B551" s="0" t="n">
        <v>1031</v>
      </c>
      <c r="C551" s="0" t="inlineStr">
        <is>
          <t>가</t>
        </is>
      </c>
      <c r="D551" s="0" t="inlineStr">
        <is>
          <t>광운대</t>
        </is>
      </c>
      <c r="E551" s="232" t="inlineStr">
        <is>
          <t>전기공학과(기회균형)</t>
        </is>
      </c>
      <c r="F551" s="0" t="inlineStr">
        <is>
          <t>자연</t>
        </is>
      </c>
      <c r="G551" s="0" t="n">
        <v>2</v>
      </c>
      <c r="H551" s="0" t="n">
        <v>671.2380000000001</v>
      </c>
      <c r="I551" s="0" t="n">
        <v>669.601</v>
      </c>
      <c r="J551" s="0" t="n">
        <v>667.706</v>
      </c>
      <c r="K551" s="0" t="n">
        <v>665.2140000000001</v>
      </c>
      <c r="L551" s="0" t="n">
        <v>662.1</v>
      </c>
      <c r="M551" s="233" t="inlineStr">
        <is>
          <t>표점</t>
        </is>
      </c>
      <c r="N551" s="233" t="inlineStr">
        <is>
          <t>변표</t>
        </is>
      </c>
      <c r="O551" s="3" t="inlineStr">
        <is>
          <t>가481</t>
        </is>
      </c>
      <c r="BM551" s="759" t="n"/>
      <c r="BN551" s="759" t="n"/>
      <c r="BO551" s="759" t="n"/>
      <c r="BP551" s="759" t="n"/>
      <c r="BQ551" s="759" t="n"/>
      <c r="BR551" s="759" t="n"/>
      <c r="BS551" s="759" t="n"/>
      <c r="BT551" s="759" t="n"/>
      <c r="BU551" s="759" t="n"/>
      <c r="BV551" s="759" t="n"/>
      <c r="BW551" s="759" t="n"/>
      <c r="BX551" s="759" t="n"/>
      <c r="BY551" s="759" t="n"/>
      <c r="BZ551" s="759" t="n"/>
      <c r="CA551" s="759" t="n"/>
      <c r="ER551" s="759" t="n"/>
      <c r="ES551" s="759" t="n"/>
      <c r="ET551" s="759" t="n"/>
      <c r="EU551" s="759" t="n"/>
      <c r="EV551" s="759" t="n"/>
      <c r="EW551" s="759" t="n"/>
      <c r="EX551" s="759" t="n"/>
      <c r="EY551" s="759" t="n"/>
      <c r="EZ551" s="759" t="n"/>
      <c r="FA551" s="759" t="n"/>
      <c r="FB551" s="759" t="n"/>
      <c r="FC551" s="759" t="n"/>
      <c r="FD551" s="759" t="n"/>
      <c r="FE551" s="759" t="n"/>
      <c r="FF551" s="759" t="n"/>
      <c r="HW551" s="759" t="n"/>
      <c r="HX551" s="759" t="n"/>
      <c r="HY551" s="759" t="n"/>
      <c r="HZ551" s="759" t="n"/>
      <c r="IA551" s="759" t="n"/>
      <c r="IB551" s="759" t="n"/>
      <c r="IC551" s="759" t="n"/>
      <c r="ID551" s="759" t="n"/>
      <c r="IE551" s="759" t="n"/>
      <c r="IF551" s="759" t="n"/>
      <c r="IG551" s="759" t="n"/>
      <c r="IH551" s="759" t="n"/>
      <c r="II551" s="759" t="n"/>
      <c r="IJ551" s="759" t="n"/>
      <c r="IK551" s="759" t="n"/>
      <c r="LB551" s="759" t="n"/>
      <c r="LC551" s="759" t="n"/>
      <c r="LD551" s="759" t="n"/>
      <c r="LE551" s="759" t="n"/>
      <c r="LF551" s="759" t="n"/>
      <c r="LG551" s="759" t="n"/>
      <c r="LH551" s="759" t="n"/>
      <c r="LI551" s="759" t="n"/>
      <c r="LJ551" s="759" t="n"/>
      <c r="LK551" s="759" t="n"/>
      <c r="LL551" s="759" t="n"/>
      <c r="LM551" s="759" t="n"/>
      <c r="LN551" s="759" t="n"/>
      <c r="LO551" s="759" t="n"/>
      <c r="LP551" s="759" t="n"/>
      <c r="OG551" s="759" t="n"/>
      <c r="OH551" s="759" t="n"/>
      <c r="OI551" s="759" t="n"/>
      <c r="OJ551" s="759" t="n"/>
      <c r="OK551" s="759" t="n"/>
      <c r="OL551" s="759" t="n"/>
      <c r="OM551" s="759" t="n"/>
      <c r="ON551" s="759" t="n"/>
      <c r="OO551" s="759" t="n"/>
      <c r="OP551" s="759" t="n"/>
      <c r="OQ551" s="759" t="n"/>
      <c r="OR551" s="759" t="n"/>
      <c r="OS551" s="759" t="n"/>
      <c r="OT551" s="759" t="n"/>
      <c r="OU551" s="759" t="n"/>
    </row>
    <row r="552">
      <c r="A552" s="0" t="n">
        <v>96</v>
      </c>
      <c r="B552" s="0" t="n">
        <v>1042</v>
      </c>
      <c r="C552" s="0" t="inlineStr">
        <is>
          <t>가</t>
        </is>
      </c>
      <c r="D552" s="0" t="inlineStr">
        <is>
          <t>광운대</t>
        </is>
      </c>
      <c r="E552" s="232" t="inlineStr">
        <is>
          <t>로봇학부정보제어‧지능시스템전공(기회균형)</t>
        </is>
      </c>
      <c r="F552" s="0" t="inlineStr">
        <is>
          <t>자연</t>
        </is>
      </c>
      <c r="G552" s="0" t="n">
        <v>2</v>
      </c>
      <c r="H552" s="0" t="n">
        <v>668.361</v>
      </c>
      <c r="I552" s="0" t="n">
        <v>666.981</v>
      </c>
      <c r="J552" s="0" t="n">
        <v>665.127</v>
      </c>
      <c r="K552" s="0" t="n">
        <v>662</v>
      </c>
      <c r="L552" s="0" t="n">
        <v>658.722</v>
      </c>
      <c r="M552" s="233" t="inlineStr">
        <is>
          <t>표점</t>
        </is>
      </c>
      <c r="N552" s="233" t="inlineStr">
        <is>
          <t>변표</t>
        </is>
      </c>
      <c r="O552" s="3" t="inlineStr">
        <is>
          <t>가482</t>
        </is>
      </c>
      <c r="BM552" s="759" t="n"/>
      <c r="BN552" s="759" t="n"/>
      <c r="BO552" s="759" t="n"/>
      <c r="BP552" s="759" t="n"/>
      <c r="BQ552" s="759" t="n"/>
      <c r="BR552" s="759" t="n"/>
      <c r="BS552" s="759" t="n"/>
      <c r="BT552" s="759" t="n"/>
      <c r="BU552" s="759" t="n"/>
      <c r="BV552" s="759" t="n"/>
      <c r="BW552" s="759" t="n"/>
      <c r="BX552" s="759" t="n"/>
      <c r="BY552" s="759" t="n"/>
      <c r="BZ552" s="759" t="n"/>
      <c r="CA552" s="759" t="n"/>
      <c r="ER552" s="759" t="n"/>
      <c r="ES552" s="759" t="n"/>
      <c r="ET552" s="759" t="n"/>
      <c r="EU552" s="759" t="n"/>
      <c r="EV552" s="759" t="n"/>
      <c r="EW552" s="759" t="n"/>
      <c r="EX552" s="759" t="n"/>
      <c r="EY552" s="759" t="n"/>
      <c r="EZ552" s="759" t="n"/>
      <c r="FA552" s="759" t="n"/>
      <c r="FB552" s="759" t="n"/>
      <c r="FC552" s="759" t="n"/>
      <c r="FD552" s="759" t="n"/>
      <c r="FE552" s="759" t="n"/>
      <c r="FF552" s="759" t="n"/>
      <c r="HW552" s="759" t="n"/>
      <c r="HX552" s="759" t="n"/>
      <c r="HY552" s="759" t="n"/>
      <c r="HZ552" s="759" t="n"/>
      <c r="IA552" s="759" t="n"/>
      <c r="IB552" s="759" t="n"/>
      <c r="IC552" s="759" t="n"/>
      <c r="ID552" s="759" t="n"/>
      <c r="IE552" s="759" t="n"/>
      <c r="IF552" s="759" t="n"/>
      <c r="IG552" s="759" t="n"/>
      <c r="IH552" s="759" t="n"/>
      <c r="II552" s="759" t="n"/>
      <c r="IJ552" s="759" t="n"/>
      <c r="IK552" s="759" t="n"/>
      <c r="LB552" s="759" t="n"/>
      <c r="LC552" s="759" t="n"/>
      <c r="LD552" s="759" t="n"/>
      <c r="LE552" s="759" t="n"/>
      <c r="LF552" s="759" t="n"/>
      <c r="LG552" s="759" t="n"/>
      <c r="LH552" s="759" t="n"/>
      <c r="LI552" s="759" t="n"/>
      <c r="LJ552" s="759" t="n"/>
      <c r="LK552" s="759" t="n"/>
      <c r="LL552" s="759" t="n"/>
      <c r="LM552" s="759" t="n"/>
      <c r="LN552" s="759" t="n"/>
      <c r="LO552" s="759" t="n"/>
      <c r="LP552" s="759" t="n"/>
      <c r="OG552" s="759" t="n"/>
      <c r="OH552" s="759" t="n"/>
      <c r="OI552" s="759" t="n"/>
      <c r="OJ552" s="759" t="n"/>
      <c r="OK552" s="759" t="n"/>
      <c r="OL552" s="759" t="n"/>
      <c r="OM552" s="759" t="n"/>
      <c r="ON552" s="759" t="n"/>
      <c r="OO552" s="759" t="n"/>
      <c r="OP552" s="759" t="n"/>
      <c r="OQ552" s="759" t="n"/>
      <c r="OR552" s="759" t="n"/>
      <c r="OS552" s="759" t="n"/>
      <c r="OT552" s="759" t="n"/>
      <c r="OU552" s="759" t="n"/>
    </row>
    <row r="553">
      <c r="A553" s="0" t="n">
        <v>96</v>
      </c>
      <c r="B553" s="0" t="n">
        <v>1041</v>
      </c>
      <c r="C553" s="0" t="inlineStr">
        <is>
          <t>가</t>
        </is>
      </c>
      <c r="D553" s="0" t="inlineStr">
        <is>
          <t>광운대</t>
        </is>
      </c>
      <c r="E553" s="232" t="inlineStr">
        <is>
          <t>컴퓨터정보공학부(기회균형)</t>
        </is>
      </c>
      <c r="F553" s="0" t="inlineStr">
        <is>
          <t>자연</t>
        </is>
      </c>
      <c r="G553" s="0" t="n">
        <v>2</v>
      </c>
      <c r="H553" s="0" t="n">
        <v>666.194</v>
      </c>
      <c r="I553" s="0" t="n">
        <v>664.717</v>
      </c>
      <c r="J553" s="0" t="n">
        <v>663.295</v>
      </c>
      <c r="K553" s="0" t="n">
        <v>661.158</v>
      </c>
      <c r="L553" s="0" t="n">
        <v>659.059</v>
      </c>
      <c r="M553" s="233" t="inlineStr">
        <is>
          <t>표점</t>
        </is>
      </c>
      <c r="N553" s="233" t="inlineStr">
        <is>
          <t>변표</t>
        </is>
      </c>
      <c r="O553" s="3" t="inlineStr">
        <is>
          <t>가483</t>
        </is>
      </c>
      <c r="BM553" s="759" t="n"/>
      <c r="BN553" s="759" t="n"/>
      <c r="BO553" s="759" t="n"/>
      <c r="BP553" s="759" t="n"/>
      <c r="BQ553" s="759" t="n"/>
      <c r="BR553" s="759" t="n"/>
      <c r="BS553" s="759" t="n"/>
      <c r="BT553" s="759" t="n"/>
      <c r="BU553" s="759" t="n"/>
      <c r="BV553" s="759" t="n"/>
      <c r="BW553" s="759" t="n"/>
      <c r="BX553" s="759" t="n"/>
      <c r="BY553" s="759" t="n"/>
      <c r="BZ553" s="759" t="n"/>
      <c r="CA553" s="759" t="n"/>
      <c r="ER553" s="759" t="n"/>
      <c r="ES553" s="759" t="n"/>
      <c r="ET553" s="759" t="n"/>
      <c r="EU553" s="759" t="n"/>
      <c r="EV553" s="759" t="n"/>
      <c r="EW553" s="759" t="n"/>
      <c r="EX553" s="759" t="n"/>
      <c r="EY553" s="759" t="n"/>
      <c r="EZ553" s="759" t="n"/>
      <c r="FA553" s="759" t="n"/>
      <c r="FB553" s="759" t="n"/>
      <c r="FC553" s="759" t="n"/>
      <c r="FD553" s="759" t="n"/>
      <c r="FE553" s="759" t="n"/>
      <c r="FF553" s="759" t="n"/>
      <c r="HW553" s="759" t="n"/>
      <c r="HX553" s="759" t="n"/>
      <c r="HY553" s="759" t="n"/>
      <c r="HZ553" s="759" t="n"/>
      <c r="IA553" s="759" t="n"/>
      <c r="IB553" s="759" t="n"/>
      <c r="IC553" s="759" t="n"/>
      <c r="ID553" s="759" t="n"/>
      <c r="IE553" s="759" t="n"/>
      <c r="IF553" s="759" t="n"/>
      <c r="IG553" s="759" t="n"/>
      <c r="IH553" s="759" t="n"/>
      <c r="II553" s="759" t="n"/>
      <c r="IJ553" s="759" t="n"/>
      <c r="IK553" s="759" t="n"/>
      <c r="LB553" s="759" t="n"/>
      <c r="LC553" s="759" t="n"/>
      <c r="LD553" s="759" t="n"/>
      <c r="LE553" s="759" t="n"/>
      <c r="LF553" s="759" t="n"/>
      <c r="LG553" s="759" t="n"/>
      <c r="LH553" s="759" t="n"/>
      <c r="LI553" s="759" t="n"/>
      <c r="LJ553" s="759" t="n"/>
      <c r="LK553" s="759" t="n"/>
      <c r="LL553" s="759" t="n"/>
      <c r="LM553" s="759" t="n"/>
      <c r="LN553" s="759" t="n"/>
      <c r="LO553" s="759" t="n"/>
      <c r="LP553" s="759" t="n"/>
      <c r="OG553" s="759" t="n"/>
      <c r="OH553" s="759" t="n"/>
      <c r="OI553" s="759" t="n"/>
      <c r="OJ553" s="759" t="n"/>
      <c r="OK553" s="759" t="n"/>
      <c r="OL553" s="759" t="n"/>
      <c r="OM553" s="759" t="n"/>
      <c r="ON553" s="759" t="n"/>
      <c r="OO553" s="759" t="n"/>
      <c r="OP553" s="759" t="n"/>
      <c r="OQ553" s="759" t="n"/>
      <c r="OR553" s="759" t="n"/>
      <c r="OS553" s="759" t="n"/>
      <c r="OT553" s="759" t="n"/>
      <c r="OU553" s="759" t="n"/>
    </row>
    <row r="554">
      <c r="A554" s="0" t="n">
        <v>96</v>
      </c>
      <c r="B554" s="0" t="n">
        <v>1024</v>
      </c>
      <c r="C554" s="0" t="inlineStr">
        <is>
          <t>가</t>
        </is>
      </c>
      <c r="D554" s="0" t="inlineStr">
        <is>
          <t>광운대</t>
        </is>
      </c>
      <c r="E554" s="232" t="inlineStr">
        <is>
          <t>소프트웨어학부(기회균형)</t>
        </is>
      </c>
      <c r="F554" s="0" t="inlineStr">
        <is>
          <t>자연</t>
        </is>
      </c>
      <c r="G554" s="0" t="n">
        <v>2</v>
      </c>
      <c r="H554" s="0" t="n">
        <v>664.391</v>
      </c>
      <c r="I554" s="0" t="n">
        <v>663.492</v>
      </c>
      <c r="J554" s="0" t="n">
        <v>662.197</v>
      </c>
      <c r="K554" s="0" t="n">
        <v>660.168</v>
      </c>
      <c r="L554" s="0" t="n">
        <v>658.035</v>
      </c>
      <c r="M554" s="233" t="inlineStr">
        <is>
          <t>표점</t>
        </is>
      </c>
      <c r="N554" s="233" t="inlineStr">
        <is>
          <t>변표</t>
        </is>
      </c>
      <c r="O554" s="3" t="inlineStr">
        <is>
          <t>가484</t>
        </is>
      </c>
      <c r="BM554" s="759" t="n"/>
      <c r="BN554" s="759" t="n"/>
      <c r="BO554" s="759" t="n"/>
      <c r="BP554" s="759" t="n"/>
      <c r="BQ554" s="759" t="n"/>
      <c r="BR554" s="759" t="n"/>
      <c r="BS554" s="759" t="n"/>
      <c r="BT554" s="759" t="n"/>
      <c r="BU554" s="759" t="n"/>
      <c r="BV554" s="759" t="n"/>
      <c r="BW554" s="759" t="n"/>
      <c r="BX554" s="759" t="n"/>
      <c r="BY554" s="759" t="n"/>
      <c r="BZ554" s="759" t="n"/>
      <c r="CA554" s="759" t="n"/>
      <c r="ER554" s="759" t="n"/>
      <c r="ES554" s="759" t="n"/>
      <c r="ET554" s="759" t="n"/>
      <c r="EU554" s="759" t="n"/>
      <c r="EV554" s="759" t="n"/>
      <c r="EW554" s="759" t="n"/>
      <c r="EX554" s="759" t="n"/>
      <c r="EY554" s="759" t="n"/>
      <c r="EZ554" s="759" t="n"/>
      <c r="FA554" s="759" t="n"/>
      <c r="FB554" s="759" t="n"/>
      <c r="FC554" s="759" t="n"/>
      <c r="FD554" s="759" t="n"/>
      <c r="FE554" s="759" t="n"/>
      <c r="FF554" s="759" t="n"/>
      <c r="HW554" s="759" t="n"/>
      <c r="HX554" s="759" t="n"/>
      <c r="HY554" s="759" t="n"/>
      <c r="HZ554" s="759" t="n"/>
      <c r="IA554" s="759" t="n"/>
      <c r="IB554" s="759" t="n"/>
      <c r="IC554" s="759" t="n"/>
      <c r="ID554" s="759" t="n"/>
      <c r="IE554" s="759" t="n"/>
      <c r="IF554" s="759" t="n"/>
      <c r="IG554" s="759" t="n"/>
      <c r="IH554" s="759" t="n"/>
      <c r="II554" s="759" t="n"/>
      <c r="IJ554" s="759" t="n"/>
      <c r="IK554" s="759" t="n"/>
      <c r="LB554" s="759" t="n"/>
      <c r="LC554" s="759" t="n"/>
      <c r="LD554" s="759" t="n"/>
      <c r="LE554" s="759" t="n"/>
      <c r="LF554" s="759" t="n"/>
      <c r="LG554" s="759" t="n"/>
      <c r="LH554" s="759" t="n"/>
      <c r="LI554" s="759" t="n"/>
      <c r="LJ554" s="759" t="n"/>
      <c r="LK554" s="759" t="n"/>
      <c r="LL554" s="759" t="n"/>
      <c r="LM554" s="759" t="n"/>
      <c r="LN554" s="759" t="n"/>
      <c r="LO554" s="759" t="n"/>
      <c r="LP554" s="759" t="n"/>
      <c r="OG554" s="759" t="n"/>
      <c r="OH554" s="759" t="n"/>
      <c r="OI554" s="759" t="n"/>
      <c r="OJ554" s="759" t="n"/>
      <c r="OK554" s="759" t="n"/>
      <c r="OL554" s="759" t="n"/>
      <c r="OM554" s="759" t="n"/>
      <c r="ON554" s="759" t="n"/>
      <c r="OO554" s="759" t="n"/>
      <c r="OP554" s="759" t="n"/>
      <c r="OQ554" s="759" t="n"/>
      <c r="OR554" s="759" t="n"/>
      <c r="OS554" s="759" t="n"/>
      <c r="OT554" s="759" t="n"/>
      <c r="OU554" s="759" t="n"/>
    </row>
    <row r="555">
      <c r="A555" s="0" t="n">
        <v>132</v>
      </c>
      <c r="B555" s="0" t="n">
        <v>1155</v>
      </c>
      <c r="C555" s="0" t="inlineStr">
        <is>
          <t>가</t>
        </is>
      </c>
      <c r="D555" s="0" t="inlineStr">
        <is>
          <t>인천대</t>
        </is>
      </c>
      <c r="E555" s="232" t="inlineStr">
        <is>
          <t>전자공학부</t>
        </is>
      </c>
      <c r="F555" s="0" t="inlineStr">
        <is>
          <t>자연</t>
        </is>
      </c>
      <c r="G555" s="0" t="n">
        <v>2</v>
      </c>
      <c r="H555" s="0" t="n">
        <v>824.4</v>
      </c>
      <c r="I555" s="0" t="n">
        <v>815.8200000000001</v>
      </c>
      <c r="J555" s="0" t="n">
        <v>802.64</v>
      </c>
      <c r="K555" s="0" t="n">
        <v>793.23</v>
      </c>
      <c r="L555" s="0" t="n">
        <v>781.83</v>
      </c>
      <c r="M555" s="233" t="inlineStr">
        <is>
          <t>백분위</t>
        </is>
      </c>
      <c r="N555" s="233" t="inlineStr">
        <is>
          <t>백분위</t>
        </is>
      </c>
      <c r="O555" s="3" t="inlineStr">
        <is>
          <t>가485</t>
        </is>
      </c>
      <c r="BM555" s="759" t="n"/>
      <c r="BN555" s="759" t="n"/>
      <c r="BO555" s="759" t="n"/>
      <c r="BP555" s="759" t="n"/>
      <c r="BQ555" s="759" t="n"/>
      <c r="BR555" s="759" t="n"/>
      <c r="BS555" s="759" t="n"/>
      <c r="BT555" s="759" t="n"/>
      <c r="BU555" s="759" t="n"/>
      <c r="BV555" s="759" t="n"/>
      <c r="BW555" s="759" t="n"/>
      <c r="BX555" s="759" t="n"/>
      <c r="BY555" s="759" t="n"/>
      <c r="BZ555" s="759" t="n"/>
      <c r="CA555" s="759" t="n"/>
      <c r="ER555" s="759" t="n"/>
      <c r="ES555" s="759" t="n"/>
      <c r="ET555" s="759" t="n"/>
      <c r="EU555" s="759" t="n"/>
      <c r="EV555" s="759" t="n"/>
      <c r="EW555" s="759" t="n"/>
      <c r="EX555" s="759" t="n"/>
      <c r="EY555" s="759" t="n"/>
      <c r="EZ555" s="759" t="n"/>
      <c r="FA555" s="759" t="n"/>
      <c r="FB555" s="759" t="n"/>
      <c r="FC555" s="759" t="n"/>
      <c r="FD555" s="759" t="n"/>
      <c r="FE555" s="759" t="n"/>
      <c r="FF555" s="759" t="n"/>
      <c r="HW555" s="759" t="n"/>
      <c r="HX555" s="759" t="n"/>
      <c r="HY555" s="759" t="n"/>
      <c r="HZ555" s="759" t="n"/>
      <c r="IA555" s="759" t="n"/>
      <c r="IB555" s="759" t="n"/>
      <c r="IC555" s="759" t="n"/>
      <c r="ID555" s="759" t="n"/>
      <c r="IE555" s="759" t="n"/>
      <c r="IF555" s="759" t="n"/>
      <c r="IG555" s="759" t="n"/>
      <c r="IH555" s="759" t="n"/>
      <c r="II555" s="759" t="n"/>
      <c r="IJ555" s="759" t="n"/>
      <c r="IK555" s="759" t="n"/>
      <c r="LB555" s="759" t="n"/>
      <c r="LC555" s="759" t="n"/>
      <c r="LD555" s="759" t="n"/>
      <c r="LE555" s="759" t="n"/>
      <c r="LF555" s="759" t="n"/>
      <c r="LG555" s="759" t="n"/>
      <c r="LH555" s="759" t="n"/>
      <c r="LI555" s="759" t="n"/>
      <c r="LJ555" s="759" t="n"/>
      <c r="LK555" s="759" t="n"/>
      <c r="LL555" s="759" t="n"/>
      <c r="LM555" s="759" t="n"/>
      <c r="LN555" s="759" t="n"/>
      <c r="LO555" s="759" t="n"/>
      <c r="LP555" s="759" t="n"/>
      <c r="OG555" s="759" t="n"/>
      <c r="OH555" s="759" t="n"/>
      <c r="OI555" s="759" t="n"/>
      <c r="OJ555" s="759" t="n"/>
      <c r="OK555" s="759" t="n"/>
      <c r="OL555" s="759" t="n"/>
      <c r="OM555" s="759" t="n"/>
      <c r="ON555" s="759" t="n"/>
      <c r="OO555" s="759" t="n"/>
      <c r="OP555" s="759" t="n"/>
      <c r="OQ555" s="759" t="n"/>
      <c r="OR555" s="759" t="n"/>
      <c r="OS555" s="759" t="n"/>
      <c r="OT555" s="759" t="n"/>
      <c r="OU555" s="759" t="n"/>
    </row>
    <row r="556">
      <c r="A556" s="0" t="n">
        <v>132</v>
      </c>
      <c r="B556" s="0" t="n">
        <v>1154</v>
      </c>
      <c r="C556" s="0" t="inlineStr">
        <is>
          <t>가</t>
        </is>
      </c>
      <c r="D556" s="0" t="inlineStr">
        <is>
          <t>인천대</t>
        </is>
      </c>
      <c r="E556" s="232" t="inlineStr">
        <is>
          <t>수학교육과</t>
        </is>
      </c>
      <c r="F556" s="0" t="inlineStr">
        <is>
          <t>자연</t>
        </is>
      </c>
      <c r="G556" s="0" t="n">
        <v>2</v>
      </c>
      <c r="H556" s="0" t="n">
        <v>817.74</v>
      </c>
      <c r="I556" s="0" t="n">
        <v>808.01</v>
      </c>
      <c r="J556" s="0" t="n">
        <v>797.51</v>
      </c>
      <c r="K556" s="0" t="n">
        <v>787.85</v>
      </c>
      <c r="L556" s="0" t="n">
        <v>776.67</v>
      </c>
      <c r="M556" s="233" t="inlineStr">
        <is>
          <t>백분위</t>
        </is>
      </c>
      <c r="N556" s="233" t="inlineStr">
        <is>
          <t>백분위</t>
        </is>
      </c>
      <c r="O556" s="3" t="inlineStr">
        <is>
          <t>가486</t>
        </is>
      </c>
      <c r="BM556" s="759" t="n"/>
      <c r="BN556" s="759" t="n"/>
      <c r="BO556" s="759" t="n"/>
      <c r="BP556" s="759" t="n"/>
      <c r="BQ556" s="759" t="n"/>
      <c r="BR556" s="759" t="n"/>
      <c r="BS556" s="759" t="n"/>
      <c r="BT556" s="759" t="n"/>
      <c r="BU556" s="759" t="n"/>
      <c r="BV556" s="759" t="n"/>
      <c r="BW556" s="759" t="n"/>
      <c r="BX556" s="759" t="n"/>
      <c r="BY556" s="759" t="n"/>
      <c r="BZ556" s="759" t="n"/>
      <c r="CA556" s="759" t="n"/>
      <c r="ER556" s="759" t="n"/>
      <c r="ES556" s="759" t="n"/>
      <c r="ET556" s="759" t="n"/>
      <c r="EU556" s="759" t="n"/>
      <c r="EV556" s="759" t="n"/>
      <c r="EW556" s="759" t="n"/>
      <c r="EX556" s="759" t="n"/>
      <c r="EY556" s="759" t="n"/>
      <c r="EZ556" s="759" t="n"/>
      <c r="FA556" s="759" t="n"/>
      <c r="FB556" s="759" t="n"/>
      <c r="FC556" s="759" t="n"/>
      <c r="FD556" s="759" t="n"/>
      <c r="FE556" s="759" t="n"/>
      <c r="FF556" s="759" t="n"/>
      <c r="HW556" s="759" t="n"/>
      <c r="HX556" s="759" t="n"/>
      <c r="HY556" s="759" t="n"/>
      <c r="HZ556" s="759" t="n"/>
      <c r="IA556" s="759" t="n"/>
      <c r="IB556" s="759" t="n"/>
      <c r="IC556" s="759" t="n"/>
      <c r="ID556" s="759" t="n"/>
      <c r="IE556" s="759" t="n"/>
      <c r="IF556" s="759" t="n"/>
      <c r="IG556" s="759" t="n"/>
      <c r="IH556" s="759" t="n"/>
      <c r="II556" s="759" t="n"/>
      <c r="IJ556" s="759" t="n"/>
      <c r="IK556" s="759" t="n"/>
      <c r="LB556" s="759" t="n"/>
      <c r="LC556" s="759" t="n"/>
      <c r="LD556" s="759" t="n"/>
      <c r="LE556" s="759" t="n"/>
      <c r="LF556" s="759" t="n"/>
      <c r="LG556" s="759" t="n"/>
      <c r="LH556" s="759" t="n"/>
      <c r="LI556" s="759" t="n"/>
      <c r="LJ556" s="759" t="n"/>
      <c r="LK556" s="759" t="n"/>
      <c r="LL556" s="759" t="n"/>
      <c r="LM556" s="759" t="n"/>
      <c r="LN556" s="759" t="n"/>
      <c r="LO556" s="759" t="n"/>
      <c r="LP556" s="759" t="n"/>
      <c r="OG556" s="759" t="n"/>
      <c r="OH556" s="759" t="n"/>
      <c r="OI556" s="759" t="n"/>
      <c r="OJ556" s="759" t="n"/>
      <c r="OK556" s="759" t="n"/>
      <c r="OL556" s="759" t="n"/>
      <c r="OM556" s="759" t="n"/>
      <c r="ON556" s="759" t="n"/>
      <c r="OO556" s="759" t="n"/>
      <c r="OP556" s="759" t="n"/>
      <c r="OQ556" s="759" t="n"/>
      <c r="OR556" s="759" t="n"/>
      <c r="OS556" s="759" t="n"/>
      <c r="OT556" s="759" t="n"/>
      <c r="OU556" s="759" t="n"/>
    </row>
    <row r="557">
      <c r="A557" s="0" t="n">
        <v>132</v>
      </c>
      <c r="B557" s="0" t="n">
        <v>1158</v>
      </c>
      <c r="C557" s="0" t="inlineStr">
        <is>
          <t>가</t>
        </is>
      </c>
      <c r="D557" s="0" t="inlineStr">
        <is>
          <t>인천대</t>
        </is>
      </c>
      <c r="E557" s="232" t="inlineStr">
        <is>
          <t>신소재공학과</t>
        </is>
      </c>
      <c r="F557" s="0" t="inlineStr">
        <is>
          <t>자연</t>
        </is>
      </c>
      <c r="G557" s="0" t="n">
        <v>2</v>
      </c>
      <c r="H557" s="0" t="n">
        <v>820.13</v>
      </c>
      <c r="I557" s="0" t="n">
        <v>809.38</v>
      </c>
      <c r="J557" s="0" t="n">
        <v>797.51</v>
      </c>
      <c r="K557" s="0" t="n">
        <v>787.92</v>
      </c>
      <c r="L557" s="0" t="n">
        <v>778.27</v>
      </c>
      <c r="M557" s="233" t="inlineStr">
        <is>
          <t>백분위</t>
        </is>
      </c>
      <c r="N557" s="233" t="inlineStr">
        <is>
          <t>백분위</t>
        </is>
      </c>
      <c r="O557" s="3" t="inlineStr">
        <is>
          <t>가487</t>
        </is>
      </c>
      <c r="BM557" s="759" t="n"/>
      <c r="BN557" s="759" t="n"/>
      <c r="BO557" s="759" t="n"/>
      <c r="BP557" s="759" t="n"/>
      <c r="BQ557" s="759" t="n"/>
      <c r="BR557" s="759" t="n"/>
      <c r="BS557" s="759" t="n"/>
      <c r="BT557" s="759" t="n"/>
      <c r="BU557" s="759" t="n"/>
      <c r="BV557" s="759" t="n"/>
      <c r="BW557" s="759" t="n"/>
      <c r="BX557" s="759" t="n"/>
      <c r="BY557" s="759" t="n"/>
      <c r="BZ557" s="759" t="n"/>
      <c r="CA557" s="759" t="n"/>
      <c r="ER557" s="759" t="n"/>
      <c r="ES557" s="759" t="n"/>
      <c r="ET557" s="759" t="n"/>
      <c r="EU557" s="759" t="n"/>
      <c r="EV557" s="759" t="n"/>
      <c r="EW557" s="759" t="n"/>
      <c r="EX557" s="759" t="n"/>
      <c r="EY557" s="759" t="n"/>
      <c r="EZ557" s="759" t="n"/>
      <c r="FA557" s="759" t="n"/>
      <c r="FB557" s="759" t="n"/>
      <c r="FC557" s="759" t="n"/>
      <c r="FD557" s="759" t="n"/>
      <c r="FE557" s="759" t="n"/>
      <c r="FF557" s="759" t="n"/>
      <c r="HW557" s="759" t="n"/>
      <c r="HX557" s="759" t="n"/>
      <c r="HY557" s="759" t="n"/>
      <c r="HZ557" s="759" t="n"/>
      <c r="IA557" s="759" t="n"/>
      <c r="IB557" s="759" t="n"/>
      <c r="IC557" s="759" t="n"/>
      <c r="ID557" s="759" t="n"/>
      <c r="IE557" s="759" t="n"/>
      <c r="IF557" s="759" t="n"/>
      <c r="IG557" s="759" t="n"/>
      <c r="IH557" s="759" t="n"/>
      <c r="II557" s="759" t="n"/>
      <c r="IJ557" s="759" t="n"/>
      <c r="IK557" s="759" t="n"/>
      <c r="LB557" s="759" t="n"/>
      <c r="LC557" s="759" t="n"/>
      <c r="LD557" s="759" t="n"/>
      <c r="LE557" s="759" t="n"/>
      <c r="LF557" s="759" t="n"/>
      <c r="LG557" s="759" t="n"/>
      <c r="LH557" s="759" t="n"/>
      <c r="LI557" s="759" t="n"/>
      <c r="LJ557" s="759" t="n"/>
      <c r="LK557" s="759" t="n"/>
      <c r="LL557" s="759" t="n"/>
      <c r="LM557" s="759" t="n"/>
      <c r="LN557" s="759" t="n"/>
      <c r="LO557" s="759" t="n"/>
      <c r="LP557" s="759" t="n"/>
      <c r="OG557" s="759" t="n"/>
      <c r="OH557" s="759" t="n"/>
      <c r="OI557" s="759" t="n"/>
      <c r="OJ557" s="759" t="n"/>
      <c r="OK557" s="759" t="n"/>
      <c r="OL557" s="759" t="n"/>
      <c r="OM557" s="759" t="n"/>
      <c r="ON557" s="759" t="n"/>
      <c r="OO557" s="759" t="n"/>
      <c r="OP557" s="759" t="n"/>
      <c r="OQ557" s="759" t="n"/>
      <c r="OR557" s="759" t="n"/>
      <c r="OS557" s="759" t="n"/>
      <c r="OT557" s="759" t="n"/>
      <c r="OU557" s="759" t="n"/>
    </row>
    <row r="558">
      <c r="A558" s="0" t="n">
        <v>132</v>
      </c>
      <c r="B558" s="0" t="n">
        <v>1142</v>
      </c>
      <c r="C558" s="0" t="inlineStr">
        <is>
          <t>가</t>
        </is>
      </c>
      <c r="D558" s="0" t="inlineStr">
        <is>
          <t>인천대</t>
        </is>
      </c>
      <c r="E558" s="232" t="inlineStr">
        <is>
          <t>전기공학과</t>
        </is>
      </c>
      <c r="F558" s="0" t="inlineStr">
        <is>
          <t>자연</t>
        </is>
      </c>
      <c r="G558" s="0" t="n">
        <v>2</v>
      </c>
      <c r="H558" s="0" t="n">
        <v>812.83</v>
      </c>
      <c r="I558" s="0" t="n">
        <v>801.6799999999999</v>
      </c>
      <c r="J558" s="0" t="n">
        <v>789.75</v>
      </c>
      <c r="K558" s="0" t="n">
        <v>780.7</v>
      </c>
      <c r="L558" s="0" t="n">
        <v>772.58</v>
      </c>
      <c r="M558" s="233" t="inlineStr">
        <is>
          <t>백분위</t>
        </is>
      </c>
      <c r="N558" s="233" t="inlineStr">
        <is>
          <t>백분위</t>
        </is>
      </c>
      <c r="O558" s="3" t="inlineStr">
        <is>
          <t>가488</t>
        </is>
      </c>
      <c r="BM558" s="759" t="n"/>
      <c r="BN558" s="759" t="n"/>
      <c r="BO558" s="759" t="n"/>
      <c r="BP558" s="759" t="n"/>
      <c r="BQ558" s="759" t="n"/>
      <c r="BR558" s="759" t="n"/>
      <c r="BS558" s="759" t="n"/>
      <c r="BT558" s="759" t="n"/>
      <c r="BU558" s="759" t="n"/>
      <c r="BV558" s="759" t="n"/>
      <c r="BW558" s="759" t="n"/>
      <c r="BX558" s="759" t="n"/>
      <c r="BY558" s="759" t="n"/>
      <c r="BZ558" s="759" t="n"/>
      <c r="CA558" s="759" t="n"/>
      <c r="ER558" s="759" t="n"/>
      <c r="ES558" s="759" t="n"/>
      <c r="ET558" s="759" t="n"/>
      <c r="EU558" s="759" t="n"/>
      <c r="EV558" s="759" t="n"/>
      <c r="EW558" s="759" t="n"/>
      <c r="EX558" s="759" t="n"/>
      <c r="EY558" s="759" t="n"/>
      <c r="EZ558" s="759" t="n"/>
      <c r="FA558" s="759" t="n"/>
      <c r="FB558" s="759" t="n"/>
      <c r="FC558" s="759" t="n"/>
      <c r="FD558" s="759" t="n"/>
      <c r="FE558" s="759" t="n"/>
      <c r="FF558" s="759" t="n"/>
      <c r="HW558" s="759" t="n"/>
      <c r="HX558" s="759" t="n"/>
      <c r="HY558" s="759" t="n"/>
      <c r="HZ558" s="759" t="n"/>
      <c r="IA558" s="759" t="n"/>
      <c r="IB558" s="759" t="n"/>
      <c r="IC558" s="759" t="n"/>
      <c r="ID558" s="759" t="n"/>
      <c r="IE558" s="759" t="n"/>
      <c r="IF558" s="759" t="n"/>
      <c r="IG558" s="759" t="n"/>
      <c r="IH558" s="759" t="n"/>
      <c r="II558" s="759" t="n"/>
      <c r="IJ558" s="759" t="n"/>
      <c r="IK558" s="759" t="n"/>
      <c r="LB558" s="759" t="n"/>
      <c r="LC558" s="759" t="n"/>
      <c r="LD558" s="759" t="n"/>
      <c r="LE558" s="759" t="n"/>
      <c r="LF558" s="759" t="n"/>
      <c r="LG558" s="759" t="n"/>
      <c r="LH558" s="759" t="n"/>
      <c r="LI558" s="759" t="n"/>
      <c r="LJ558" s="759" t="n"/>
      <c r="LK558" s="759" t="n"/>
      <c r="LL558" s="759" t="n"/>
      <c r="LM558" s="759" t="n"/>
      <c r="LN558" s="759" t="n"/>
      <c r="LO558" s="759" t="n"/>
      <c r="LP558" s="759" t="n"/>
      <c r="OG558" s="759" t="n"/>
      <c r="OH558" s="759" t="n"/>
      <c r="OI558" s="759" t="n"/>
      <c r="OJ558" s="759" t="n"/>
      <c r="OK558" s="759" t="n"/>
      <c r="OL558" s="759" t="n"/>
      <c r="OM558" s="759" t="n"/>
      <c r="ON558" s="759" t="n"/>
      <c r="OO558" s="759" t="n"/>
      <c r="OP558" s="759" t="n"/>
      <c r="OQ558" s="759" t="n"/>
      <c r="OR558" s="759" t="n"/>
      <c r="OS558" s="759" t="n"/>
      <c r="OT558" s="759" t="n"/>
      <c r="OU558" s="759" t="n"/>
    </row>
    <row r="559">
      <c r="A559" s="0" t="n">
        <v>132</v>
      </c>
      <c r="B559" s="0" t="n">
        <v>1145</v>
      </c>
      <c r="C559" s="0" t="inlineStr">
        <is>
          <t>가</t>
        </is>
      </c>
      <c r="D559" s="0" t="inlineStr">
        <is>
          <t>인천대</t>
        </is>
      </c>
      <c r="E559" s="232" t="inlineStr">
        <is>
          <t>기계공학과</t>
        </is>
      </c>
      <c r="F559" s="0" t="inlineStr">
        <is>
          <t>자연</t>
        </is>
      </c>
      <c r="G559" s="0" t="n">
        <v>2</v>
      </c>
      <c r="H559" s="0" t="n">
        <v>810.72</v>
      </c>
      <c r="I559" s="0" t="n">
        <v>800.2</v>
      </c>
      <c r="J559" s="0" t="n">
        <v>787.85</v>
      </c>
      <c r="K559" s="0" t="n">
        <v>780.38</v>
      </c>
      <c r="L559" s="0" t="n">
        <v>771.67</v>
      </c>
      <c r="M559" s="233" t="inlineStr">
        <is>
          <t>백분위</t>
        </is>
      </c>
      <c r="N559" s="233" t="inlineStr">
        <is>
          <t>백분위</t>
        </is>
      </c>
      <c r="O559" s="3" t="inlineStr">
        <is>
          <t>가489</t>
        </is>
      </c>
      <c r="BM559" s="759" t="n"/>
      <c r="BN559" s="759" t="n"/>
      <c r="BO559" s="759" t="n"/>
      <c r="BP559" s="759" t="n"/>
      <c r="BQ559" s="759" t="n"/>
      <c r="BR559" s="759" t="n"/>
      <c r="BS559" s="759" t="n"/>
      <c r="BT559" s="759" t="n"/>
      <c r="BU559" s="759" t="n"/>
      <c r="BV559" s="759" t="n"/>
      <c r="BW559" s="759" t="n"/>
      <c r="BX559" s="759" t="n"/>
      <c r="BY559" s="759" t="n"/>
      <c r="BZ559" s="759" t="n"/>
      <c r="CA559" s="759" t="n"/>
      <c r="ER559" s="759" t="n"/>
      <c r="ES559" s="759" t="n"/>
      <c r="ET559" s="759" t="n"/>
      <c r="EU559" s="759" t="n"/>
      <c r="EV559" s="759" t="n"/>
      <c r="EW559" s="759" t="n"/>
      <c r="EX559" s="759" t="n"/>
      <c r="EY559" s="759" t="n"/>
      <c r="EZ559" s="759" t="n"/>
      <c r="FA559" s="759" t="n"/>
      <c r="FB559" s="759" t="n"/>
      <c r="FC559" s="759" t="n"/>
      <c r="FD559" s="759" t="n"/>
      <c r="FE559" s="759" t="n"/>
      <c r="FF559" s="759" t="n"/>
      <c r="HW559" s="759" t="n"/>
      <c r="HX559" s="759" t="n"/>
      <c r="HY559" s="759" t="n"/>
      <c r="HZ559" s="759" t="n"/>
      <c r="IA559" s="759" t="n"/>
      <c r="IB559" s="759" t="n"/>
      <c r="IC559" s="759" t="n"/>
      <c r="ID559" s="759" t="n"/>
      <c r="IE559" s="759" t="n"/>
      <c r="IF559" s="759" t="n"/>
      <c r="IG559" s="759" t="n"/>
      <c r="IH559" s="759" t="n"/>
      <c r="II559" s="759" t="n"/>
      <c r="IJ559" s="759" t="n"/>
      <c r="IK559" s="759" t="n"/>
      <c r="LB559" s="759" t="n"/>
      <c r="LC559" s="759" t="n"/>
      <c r="LD559" s="759" t="n"/>
      <c r="LE559" s="759" t="n"/>
      <c r="LF559" s="759" t="n"/>
      <c r="LG559" s="759" t="n"/>
      <c r="LH559" s="759" t="n"/>
      <c r="LI559" s="759" t="n"/>
      <c r="LJ559" s="759" t="n"/>
      <c r="LK559" s="759" t="n"/>
      <c r="LL559" s="759" t="n"/>
      <c r="LM559" s="759" t="n"/>
      <c r="LN559" s="759" t="n"/>
      <c r="LO559" s="759" t="n"/>
      <c r="LP559" s="759" t="n"/>
      <c r="OG559" s="759" t="n"/>
      <c r="OH559" s="759" t="n"/>
      <c r="OI559" s="759" t="n"/>
      <c r="OJ559" s="759" t="n"/>
      <c r="OK559" s="759" t="n"/>
      <c r="OL559" s="759" t="n"/>
      <c r="OM559" s="759" t="n"/>
      <c r="ON559" s="759" t="n"/>
      <c r="OO559" s="759" t="n"/>
      <c r="OP559" s="759" t="n"/>
      <c r="OQ559" s="759" t="n"/>
      <c r="OR559" s="759" t="n"/>
      <c r="OS559" s="759" t="n"/>
      <c r="OT559" s="759" t="n"/>
      <c r="OU559" s="759" t="n"/>
    </row>
    <row r="560">
      <c r="A560" s="0" t="n">
        <v>132</v>
      </c>
      <c r="B560" s="0" t="n">
        <v>1143</v>
      </c>
      <c r="C560" s="0" t="inlineStr">
        <is>
          <t>가</t>
        </is>
      </c>
      <c r="D560" s="0" t="inlineStr">
        <is>
          <t>인천대</t>
        </is>
      </c>
      <c r="E560" s="232" t="inlineStr">
        <is>
          <t>나노바이오공학전공</t>
        </is>
      </c>
      <c r="F560" s="0" t="inlineStr">
        <is>
          <t>자연</t>
        </is>
      </c>
      <c r="G560" s="0" t="n">
        <v>2</v>
      </c>
      <c r="H560" s="0" t="n">
        <v>808.61</v>
      </c>
      <c r="I560" s="0" t="n">
        <v>798.87</v>
      </c>
      <c r="J560" s="0" t="n">
        <v>786.14</v>
      </c>
      <c r="K560" s="0" t="n">
        <v>778.27</v>
      </c>
      <c r="L560" s="0" t="n">
        <v>768.87</v>
      </c>
      <c r="M560" s="233" t="inlineStr">
        <is>
          <t>백분위</t>
        </is>
      </c>
      <c r="N560" s="233" t="inlineStr">
        <is>
          <t>백분위</t>
        </is>
      </c>
      <c r="O560" s="3" t="inlineStr">
        <is>
          <t>가490</t>
        </is>
      </c>
      <c r="BM560" s="759" t="n"/>
      <c r="BN560" s="759" t="n"/>
      <c r="BO560" s="759" t="n"/>
      <c r="BP560" s="759" t="n"/>
      <c r="BQ560" s="759" t="n"/>
      <c r="BR560" s="759" t="n"/>
      <c r="BS560" s="759" t="n"/>
      <c r="BT560" s="759" t="n"/>
      <c r="BU560" s="759" t="n"/>
      <c r="BV560" s="759" t="n"/>
      <c r="BW560" s="759" t="n"/>
      <c r="BX560" s="759" t="n"/>
      <c r="BY560" s="759" t="n"/>
      <c r="BZ560" s="759" t="n"/>
      <c r="CA560" s="759" t="n"/>
      <c r="ER560" s="759" t="n"/>
      <c r="ES560" s="759" t="n"/>
      <c r="ET560" s="759" t="n"/>
      <c r="EU560" s="759" t="n"/>
      <c r="EV560" s="759" t="n"/>
      <c r="EW560" s="759" t="n"/>
      <c r="EX560" s="759" t="n"/>
      <c r="EY560" s="759" t="n"/>
      <c r="EZ560" s="759" t="n"/>
      <c r="FA560" s="759" t="n"/>
      <c r="FB560" s="759" t="n"/>
      <c r="FC560" s="759" t="n"/>
      <c r="FD560" s="759" t="n"/>
      <c r="FE560" s="759" t="n"/>
      <c r="FF560" s="759" t="n"/>
      <c r="HW560" s="759" t="n"/>
      <c r="HX560" s="759" t="n"/>
      <c r="HY560" s="759" t="n"/>
      <c r="HZ560" s="759" t="n"/>
      <c r="IA560" s="759" t="n"/>
      <c r="IB560" s="759" t="n"/>
      <c r="IC560" s="759" t="n"/>
      <c r="ID560" s="759" t="n"/>
      <c r="IE560" s="759" t="n"/>
      <c r="IF560" s="759" t="n"/>
      <c r="IG560" s="759" t="n"/>
      <c r="IH560" s="759" t="n"/>
      <c r="II560" s="759" t="n"/>
      <c r="IJ560" s="759" t="n"/>
      <c r="IK560" s="759" t="n"/>
      <c r="LB560" s="759" t="n"/>
      <c r="LC560" s="759" t="n"/>
      <c r="LD560" s="759" t="n"/>
      <c r="LE560" s="759" t="n"/>
      <c r="LF560" s="759" t="n"/>
      <c r="LG560" s="759" t="n"/>
      <c r="LH560" s="759" t="n"/>
      <c r="LI560" s="759" t="n"/>
      <c r="LJ560" s="759" t="n"/>
      <c r="LK560" s="759" t="n"/>
      <c r="LL560" s="759" t="n"/>
      <c r="LM560" s="759" t="n"/>
      <c r="LN560" s="759" t="n"/>
      <c r="LO560" s="759" t="n"/>
      <c r="LP560" s="759" t="n"/>
      <c r="OG560" s="759" t="n"/>
      <c r="OH560" s="759" t="n"/>
      <c r="OI560" s="759" t="n"/>
      <c r="OJ560" s="759" t="n"/>
      <c r="OK560" s="759" t="n"/>
      <c r="OL560" s="759" t="n"/>
      <c r="OM560" s="759" t="n"/>
      <c r="ON560" s="759" t="n"/>
      <c r="OO560" s="759" t="n"/>
      <c r="OP560" s="759" t="n"/>
      <c r="OQ560" s="759" t="n"/>
      <c r="OR560" s="759" t="n"/>
      <c r="OS560" s="759" t="n"/>
      <c r="OT560" s="759" t="n"/>
      <c r="OU560" s="759" t="n"/>
    </row>
    <row r="561">
      <c r="A561" s="0" t="n">
        <v>132</v>
      </c>
      <c r="B561" s="0" t="n">
        <v>1141</v>
      </c>
      <c r="C561" s="0" t="inlineStr">
        <is>
          <t>가</t>
        </is>
      </c>
      <c r="D561" s="0" t="inlineStr">
        <is>
          <t>인천대</t>
        </is>
      </c>
      <c r="E561" s="232" t="inlineStr">
        <is>
          <t>생명공학전공</t>
        </is>
      </c>
      <c r="F561" s="0" t="inlineStr">
        <is>
          <t>자연</t>
        </is>
      </c>
      <c r="G561" s="0" t="n">
        <v>2</v>
      </c>
      <c r="H561" s="0" t="n">
        <v>801.11</v>
      </c>
      <c r="I561" s="0" t="n">
        <v>790.6799999999999</v>
      </c>
      <c r="J561" s="0" t="n">
        <v>781.33</v>
      </c>
      <c r="K561" s="0" t="n">
        <v>772.6900000000001</v>
      </c>
      <c r="L561" s="0" t="n">
        <v>762.03</v>
      </c>
      <c r="M561" s="233" t="inlineStr">
        <is>
          <t>백분위</t>
        </is>
      </c>
      <c r="N561" s="233" t="inlineStr">
        <is>
          <t>백분위</t>
        </is>
      </c>
      <c r="O561" s="3" t="inlineStr">
        <is>
          <t>가491</t>
        </is>
      </c>
      <c r="BM561" s="759" t="n"/>
      <c r="BN561" s="759" t="n"/>
      <c r="BO561" s="759" t="n"/>
      <c r="BP561" s="759" t="n"/>
      <c r="BQ561" s="759" t="n"/>
      <c r="BR561" s="759" t="n"/>
      <c r="BS561" s="759" t="n"/>
      <c r="BT561" s="759" t="n"/>
      <c r="BU561" s="759" t="n"/>
      <c r="BV561" s="759" t="n"/>
      <c r="BW561" s="759" t="n"/>
      <c r="BX561" s="759" t="n"/>
      <c r="BY561" s="759" t="n"/>
      <c r="BZ561" s="759" t="n"/>
      <c r="CA561" s="759" t="n"/>
      <c r="ER561" s="759" t="n"/>
      <c r="ES561" s="759" t="n"/>
      <c r="ET561" s="759" t="n"/>
      <c r="EU561" s="759" t="n"/>
      <c r="EV561" s="759" t="n"/>
      <c r="EW561" s="759" t="n"/>
      <c r="EX561" s="759" t="n"/>
      <c r="EY561" s="759" t="n"/>
      <c r="EZ561" s="759" t="n"/>
      <c r="FA561" s="759" t="n"/>
      <c r="FB561" s="759" t="n"/>
      <c r="FC561" s="759" t="n"/>
      <c r="FD561" s="759" t="n"/>
      <c r="FE561" s="759" t="n"/>
      <c r="FF561" s="759" t="n"/>
      <c r="HW561" s="759" t="n"/>
      <c r="HX561" s="759" t="n"/>
      <c r="HY561" s="759" t="n"/>
      <c r="HZ561" s="759" t="n"/>
      <c r="IA561" s="759" t="n"/>
      <c r="IB561" s="759" t="n"/>
      <c r="IC561" s="759" t="n"/>
      <c r="ID561" s="759" t="n"/>
      <c r="IE561" s="759" t="n"/>
      <c r="IF561" s="759" t="n"/>
      <c r="IG561" s="759" t="n"/>
      <c r="IH561" s="759" t="n"/>
      <c r="II561" s="759" t="n"/>
      <c r="IJ561" s="759" t="n"/>
      <c r="IK561" s="759" t="n"/>
      <c r="LB561" s="759" t="n"/>
      <c r="LC561" s="759" t="n"/>
      <c r="LD561" s="759" t="n"/>
      <c r="LE561" s="759" t="n"/>
      <c r="LF561" s="759" t="n"/>
      <c r="LG561" s="759" t="n"/>
      <c r="LH561" s="759" t="n"/>
      <c r="LI561" s="759" t="n"/>
      <c r="LJ561" s="759" t="n"/>
      <c r="LK561" s="759" t="n"/>
      <c r="LL561" s="759" t="n"/>
      <c r="LM561" s="759" t="n"/>
      <c r="LN561" s="759" t="n"/>
      <c r="LO561" s="759" t="n"/>
      <c r="LP561" s="759" t="n"/>
      <c r="OG561" s="759" t="n"/>
      <c r="OH561" s="759" t="n"/>
      <c r="OI561" s="759" t="n"/>
      <c r="OJ561" s="759" t="n"/>
      <c r="OK561" s="759" t="n"/>
      <c r="OL561" s="759" t="n"/>
      <c r="OM561" s="759" t="n"/>
      <c r="ON561" s="759" t="n"/>
      <c r="OO561" s="759" t="n"/>
      <c r="OP561" s="759" t="n"/>
      <c r="OQ561" s="759" t="n"/>
      <c r="OR561" s="759" t="n"/>
      <c r="OS561" s="759" t="n"/>
      <c r="OT561" s="759" t="n"/>
      <c r="OU561" s="759" t="n"/>
    </row>
    <row r="562">
      <c r="A562" s="0" t="n">
        <v>132</v>
      </c>
      <c r="B562" s="0" t="n">
        <v>1138</v>
      </c>
      <c r="C562" s="0" t="inlineStr">
        <is>
          <t>가</t>
        </is>
      </c>
      <c r="D562" s="0" t="inlineStr">
        <is>
          <t>인천대</t>
        </is>
      </c>
      <c r="E562" s="232" t="inlineStr">
        <is>
          <t>에너지화학공학과</t>
        </is>
      </c>
      <c r="F562" s="0" t="inlineStr">
        <is>
          <t>자연</t>
        </is>
      </c>
      <c r="G562" s="0" t="n">
        <v>2</v>
      </c>
      <c r="H562" s="0" t="n">
        <v>797.96</v>
      </c>
      <c r="I562" s="0" t="n">
        <v>788.17</v>
      </c>
      <c r="J562" s="0" t="n">
        <v>779.64</v>
      </c>
      <c r="K562" s="0" t="n">
        <v>770.75</v>
      </c>
      <c r="L562" s="0" t="n">
        <v>759.42</v>
      </c>
      <c r="M562" s="233" t="inlineStr">
        <is>
          <t>백분위</t>
        </is>
      </c>
      <c r="N562" s="233" t="inlineStr">
        <is>
          <t>백분위</t>
        </is>
      </c>
      <c r="O562" s="3" t="inlineStr">
        <is>
          <t>가492</t>
        </is>
      </c>
      <c r="BM562" s="759" t="n"/>
      <c r="BN562" s="759" t="n"/>
      <c r="BO562" s="759" t="n"/>
      <c r="BP562" s="759" t="n"/>
      <c r="BQ562" s="759" t="n"/>
      <c r="BR562" s="759" t="n"/>
      <c r="BS562" s="759" t="n"/>
      <c r="BT562" s="759" t="n"/>
      <c r="BU562" s="759" t="n"/>
      <c r="BV562" s="759" t="n"/>
      <c r="BW562" s="759" t="n"/>
      <c r="BX562" s="759" t="n"/>
      <c r="BY562" s="759" t="n"/>
      <c r="BZ562" s="759" t="n"/>
      <c r="CA562" s="759" t="n"/>
      <c r="ER562" s="759" t="n"/>
      <c r="ES562" s="759" t="n"/>
      <c r="ET562" s="759" t="n"/>
      <c r="EU562" s="759" t="n"/>
      <c r="EV562" s="759" t="n"/>
      <c r="EW562" s="759" t="n"/>
      <c r="EX562" s="759" t="n"/>
      <c r="EY562" s="759" t="n"/>
      <c r="EZ562" s="759" t="n"/>
      <c r="FA562" s="759" t="n"/>
      <c r="FB562" s="759" t="n"/>
      <c r="FC562" s="759" t="n"/>
      <c r="FD562" s="759" t="n"/>
      <c r="FE562" s="759" t="n"/>
      <c r="FF562" s="759" t="n"/>
      <c r="HW562" s="759" t="n"/>
      <c r="HX562" s="759" t="n"/>
      <c r="HY562" s="759" t="n"/>
      <c r="HZ562" s="759" t="n"/>
      <c r="IA562" s="759" t="n"/>
      <c r="IB562" s="759" t="n"/>
      <c r="IC562" s="759" t="n"/>
      <c r="ID562" s="759" t="n"/>
      <c r="IE562" s="759" t="n"/>
      <c r="IF562" s="759" t="n"/>
      <c r="IG562" s="759" t="n"/>
      <c r="IH562" s="759" t="n"/>
      <c r="II562" s="759" t="n"/>
      <c r="IJ562" s="759" t="n"/>
      <c r="IK562" s="759" t="n"/>
      <c r="LB562" s="759" t="n"/>
      <c r="LC562" s="759" t="n"/>
      <c r="LD562" s="759" t="n"/>
      <c r="LE562" s="759" t="n"/>
      <c r="LF562" s="759" t="n"/>
      <c r="LG562" s="759" t="n"/>
      <c r="LH562" s="759" t="n"/>
      <c r="LI562" s="759" t="n"/>
      <c r="LJ562" s="759" t="n"/>
      <c r="LK562" s="759" t="n"/>
      <c r="LL562" s="759" t="n"/>
      <c r="LM562" s="759" t="n"/>
      <c r="LN562" s="759" t="n"/>
      <c r="LO562" s="759" t="n"/>
      <c r="LP562" s="759" t="n"/>
      <c r="OG562" s="759" t="n"/>
      <c r="OH562" s="759" t="n"/>
      <c r="OI562" s="759" t="n"/>
      <c r="OJ562" s="759" t="n"/>
      <c r="OK562" s="759" t="n"/>
      <c r="OL562" s="759" t="n"/>
      <c r="OM562" s="759" t="n"/>
      <c r="ON562" s="759" t="n"/>
      <c r="OO562" s="759" t="n"/>
      <c r="OP562" s="759" t="n"/>
      <c r="OQ562" s="759" t="n"/>
      <c r="OR562" s="759" t="n"/>
      <c r="OS562" s="759" t="n"/>
      <c r="OT562" s="759" t="n"/>
      <c r="OU562" s="759" t="n"/>
    </row>
    <row r="563">
      <c r="A563" s="0" t="n">
        <v>132</v>
      </c>
      <c r="B563" s="0" t="n">
        <v>1149</v>
      </c>
      <c r="C563" s="0" t="inlineStr">
        <is>
          <t>가</t>
        </is>
      </c>
      <c r="D563" s="0" t="inlineStr">
        <is>
          <t>인천대</t>
        </is>
      </c>
      <c r="E563" s="232" t="inlineStr">
        <is>
          <t>생명과학전공</t>
        </is>
      </c>
      <c r="F563" s="0" t="inlineStr">
        <is>
          <t>자연</t>
        </is>
      </c>
      <c r="G563" s="0" t="n">
        <v>2</v>
      </c>
      <c r="H563" s="0" t="n">
        <v>799.3</v>
      </c>
      <c r="I563" s="0" t="n">
        <v>789.75</v>
      </c>
      <c r="J563" s="0" t="n">
        <v>778.27</v>
      </c>
      <c r="K563" s="0" t="n">
        <v>770.75</v>
      </c>
      <c r="L563" s="0" t="n">
        <v>761</v>
      </c>
      <c r="M563" s="233" t="inlineStr">
        <is>
          <t>백분위</t>
        </is>
      </c>
      <c r="N563" s="233" t="inlineStr">
        <is>
          <t>백분위</t>
        </is>
      </c>
      <c r="O563" s="3" t="inlineStr">
        <is>
          <t>가493</t>
        </is>
      </c>
      <c r="BM563" s="759" t="n"/>
      <c r="BN563" s="759" t="n"/>
      <c r="BO563" s="759" t="n"/>
      <c r="BP563" s="759" t="n"/>
      <c r="BQ563" s="759" t="n"/>
      <c r="BR563" s="759" t="n"/>
      <c r="BS563" s="759" t="n"/>
      <c r="BT563" s="759" t="n"/>
      <c r="BU563" s="759" t="n"/>
      <c r="BV563" s="759" t="n"/>
      <c r="BW563" s="759" t="n"/>
      <c r="BX563" s="759" t="n"/>
      <c r="BY563" s="759" t="n"/>
      <c r="BZ563" s="759" t="n"/>
      <c r="CA563" s="759" t="n"/>
      <c r="ER563" s="759" t="n"/>
      <c r="ES563" s="759" t="n"/>
      <c r="ET563" s="759" t="n"/>
      <c r="EU563" s="759" t="n"/>
      <c r="EV563" s="759" t="n"/>
      <c r="EW563" s="759" t="n"/>
      <c r="EX563" s="759" t="n"/>
      <c r="EY563" s="759" t="n"/>
      <c r="EZ563" s="759" t="n"/>
      <c r="FA563" s="759" t="n"/>
      <c r="FB563" s="759" t="n"/>
      <c r="FC563" s="759" t="n"/>
      <c r="FD563" s="759" t="n"/>
      <c r="FE563" s="759" t="n"/>
      <c r="FF563" s="759" t="n"/>
      <c r="HW563" s="759" t="n"/>
      <c r="HX563" s="759" t="n"/>
      <c r="HY563" s="759" t="n"/>
      <c r="HZ563" s="759" t="n"/>
      <c r="IA563" s="759" t="n"/>
      <c r="IB563" s="759" t="n"/>
      <c r="IC563" s="759" t="n"/>
      <c r="ID563" s="759" t="n"/>
      <c r="IE563" s="759" t="n"/>
      <c r="IF563" s="759" t="n"/>
      <c r="IG563" s="759" t="n"/>
      <c r="IH563" s="759" t="n"/>
      <c r="II563" s="759" t="n"/>
      <c r="IJ563" s="759" t="n"/>
      <c r="IK563" s="759" t="n"/>
      <c r="LB563" s="759" t="n"/>
      <c r="LC563" s="759" t="n"/>
      <c r="LD563" s="759" t="n"/>
      <c r="LE563" s="759" t="n"/>
      <c r="LF563" s="759" t="n"/>
      <c r="LG563" s="759" t="n"/>
      <c r="LH563" s="759" t="n"/>
      <c r="LI563" s="759" t="n"/>
      <c r="LJ563" s="759" t="n"/>
      <c r="LK563" s="759" t="n"/>
      <c r="LL563" s="759" t="n"/>
      <c r="LM563" s="759" t="n"/>
      <c r="LN563" s="759" t="n"/>
      <c r="LO563" s="759" t="n"/>
      <c r="LP563" s="759" t="n"/>
      <c r="OG563" s="759" t="n"/>
      <c r="OH563" s="759" t="n"/>
      <c r="OI563" s="759" t="n"/>
      <c r="OJ563" s="759" t="n"/>
      <c r="OK563" s="759" t="n"/>
      <c r="OL563" s="759" t="n"/>
      <c r="OM563" s="759" t="n"/>
      <c r="ON563" s="759" t="n"/>
      <c r="OO563" s="759" t="n"/>
      <c r="OP563" s="759" t="n"/>
      <c r="OQ563" s="759" t="n"/>
      <c r="OR563" s="759" t="n"/>
      <c r="OS563" s="759" t="n"/>
      <c r="OT563" s="759" t="n"/>
      <c r="OU563" s="759" t="n"/>
    </row>
    <row r="564">
      <c r="A564" s="0" t="n">
        <v>132</v>
      </c>
      <c r="B564" s="0" t="n">
        <v>1139</v>
      </c>
      <c r="C564" s="0" t="inlineStr">
        <is>
          <t>가</t>
        </is>
      </c>
      <c r="D564" s="0" t="inlineStr">
        <is>
          <t>인천대</t>
        </is>
      </c>
      <c r="E564" s="232" t="inlineStr">
        <is>
          <t>분자의생명전공</t>
        </is>
      </c>
      <c r="F564" s="0" t="inlineStr">
        <is>
          <t>자연</t>
        </is>
      </c>
      <c r="G564" s="0" t="n">
        <v>2</v>
      </c>
      <c r="H564" s="0" t="n">
        <v>799.1799999999999</v>
      </c>
      <c r="I564" s="0" t="n">
        <v>789.0700000000001</v>
      </c>
      <c r="J564" s="0" t="n">
        <v>778.02</v>
      </c>
      <c r="K564" s="0" t="n">
        <v>770.4299999999999</v>
      </c>
      <c r="L564" s="0" t="n">
        <v>760.95</v>
      </c>
      <c r="M564" s="233" t="inlineStr">
        <is>
          <t>백분위</t>
        </is>
      </c>
      <c r="N564" s="233" t="inlineStr">
        <is>
          <t>백분위</t>
        </is>
      </c>
      <c r="O564" s="3" t="inlineStr">
        <is>
          <t>가494</t>
        </is>
      </c>
      <c r="BM564" s="759" t="n"/>
      <c r="BN564" s="759" t="n"/>
      <c r="BO564" s="759" t="n"/>
      <c r="BP564" s="759" t="n"/>
      <c r="BQ564" s="759" t="n"/>
      <c r="BR564" s="759" t="n"/>
      <c r="BS564" s="759" t="n"/>
      <c r="BT564" s="759" t="n"/>
      <c r="BU564" s="759" t="n"/>
      <c r="BV564" s="759" t="n"/>
      <c r="BW564" s="759" t="n"/>
      <c r="BX564" s="759" t="n"/>
      <c r="BY564" s="759" t="n"/>
      <c r="BZ564" s="759" t="n"/>
      <c r="CA564" s="759" t="n"/>
      <c r="ER564" s="759" t="n"/>
      <c r="ES564" s="759" t="n"/>
      <c r="ET564" s="759" t="n"/>
      <c r="EU564" s="759" t="n"/>
      <c r="EV564" s="759" t="n"/>
      <c r="EW564" s="759" t="n"/>
      <c r="EX564" s="759" t="n"/>
      <c r="EY564" s="759" t="n"/>
      <c r="EZ564" s="759" t="n"/>
      <c r="FA564" s="759" t="n"/>
      <c r="FB564" s="759" t="n"/>
      <c r="FC564" s="759" t="n"/>
      <c r="FD564" s="759" t="n"/>
      <c r="FE564" s="759" t="n"/>
      <c r="FF564" s="759" t="n"/>
      <c r="HW564" s="759" t="n"/>
      <c r="HX564" s="759" t="n"/>
      <c r="HY564" s="759" t="n"/>
      <c r="HZ564" s="759" t="n"/>
      <c r="IA564" s="759" t="n"/>
      <c r="IB564" s="759" t="n"/>
      <c r="IC564" s="759" t="n"/>
      <c r="ID564" s="759" t="n"/>
      <c r="IE564" s="759" t="n"/>
      <c r="IF564" s="759" t="n"/>
      <c r="IG564" s="759" t="n"/>
      <c r="IH564" s="759" t="n"/>
      <c r="II564" s="759" t="n"/>
      <c r="IJ564" s="759" t="n"/>
      <c r="IK564" s="759" t="n"/>
      <c r="LB564" s="759" t="n"/>
      <c r="LC564" s="759" t="n"/>
      <c r="LD564" s="759" t="n"/>
      <c r="LE564" s="759" t="n"/>
      <c r="LF564" s="759" t="n"/>
      <c r="LG564" s="759" t="n"/>
      <c r="LH564" s="759" t="n"/>
      <c r="LI564" s="759" t="n"/>
      <c r="LJ564" s="759" t="n"/>
      <c r="LK564" s="759" t="n"/>
      <c r="LL564" s="759" t="n"/>
      <c r="LM564" s="759" t="n"/>
      <c r="LN564" s="759" t="n"/>
      <c r="LO564" s="759" t="n"/>
      <c r="LP564" s="759" t="n"/>
      <c r="OG564" s="759" t="n"/>
      <c r="OH564" s="759" t="n"/>
      <c r="OI564" s="759" t="n"/>
      <c r="OJ564" s="759" t="n"/>
      <c r="OK564" s="759" t="n"/>
      <c r="OL564" s="759" t="n"/>
      <c r="OM564" s="759" t="n"/>
      <c r="ON564" s="759" t="n"/>
      <c r="OO564" s="759" t="n"/>
      <c r="OP564" s="759" t="n"/>
      <c r="OQ564" s="759" t="n"/>
      <c r="OR564" s="759" t="n"/>
      <c r="OS564" s="759" t="n"/>
      <c r="OT564" s="759" t="n"/>
      <c r="OU564" s="759" t="n"/>
    </row>
    <row r="565">
      <c r="A565" s="0" t="n">
        <v>132</v>
      </c>
      <c r="B565" s="0" t="n">
        <v>1144</v>
      </c>
      <c r="C565" s="0" t="inlineStr">
        <is>
          <t>가</t>
        </is>
      </c>
      <c r="D565" s="0" t="inlineStr">
        <is>
          <t>인천대</t>
        </is>
      </c>
      <c r="E565" s="232" t="inlineStr">
        <is>
          <t>안전공학과</t>
        </is>
      </c>
      <c r="F565" s="0" t="inlineStr">
        <is>
          <t>자연</t>
        </is>
      </c>
      <c r="G565" s="0" t="n">
        <v>2</v>
      </c>
      <c r="H565" s="0" t="n">
        <v>796.1900000000001</v>
      </c>
      <c r="I565" s="0" t="n">
        <v>784.3099999999999</v>
      </c>
      <c r="J565" s="0" t="n">
        <v>774.9400000000001</v>
      </c>
      <c r="K565" s="0" t="n">
        <v>767.86</v>
      </c>
      <c r="L565" s="0" t="n">
        <v>759.42</v>
      </c>
      <c r="M565" s="233" t="inlineStr">
        <is>
          <t>백분위</t>
        </is>
      </c>
      <c r="N565" s="233" t="inlineStr">
        <is>
          <t>백분위</t>
        </is>
      </c>
      <c r="O565" s="3" t="inlineStr">
        <is>
          <t>가495</t>
        </is>
      </c>
      <c r="BM565" s="759" t="n"/>
      <c r="BN565" s="759" t="n"/>
      <c r="BO565" s="759" t="n"/>
      <c r="BP565" s="759" t="n"/>
      <c r="BQ565" s="759" t="n"/>
      <c r="BR565" s="759" t="n"/>
      <c r="BS565" s="759" t="n"/>
      <c r="BT565" s="759" t="n"/>
      <c r="BU565" s="759" t="n"/>
      <c r="BV565" s="759" t="n"/>
      <c r="BW565" s="759" t="n"/>
      <c r="BX565" s="759" t="n"/>
      <c r="BY565" s="759" t="n"/>
      <c r="BZ565" s="759" t="n"/>
      <c r="CA565" s="759" t="n"/>
      <c r="ER565" s="759" t="n"/>
      <c r="ES565" s="759" t="n"/>
      <c r="ET565" s="759" t="n"/>
      <c r="EU565" s="759" t="n"/>
      <c r="EV565" s="759" t="n"/>
      <c r="EW565" s="759" t="n"/>
      <c r="EX565" s="759" t="n"/>
      <c r="EY565" s="759" t="n"/>
      <c r="EZ565" s="759" t="n"/>
      <c r="FA565" s="759" t="n"/>
      <c r="FB565" s="759" t="n"/>
      <c r="FC565" s="759" t="n"/>
      <c r="FD565" s="759" t="n"/>
      <c r="FE565" s="759" t="n"/>
      <c r="FF565" s="759" t="n"/>
      <c r="HW565" s="759" t="n"/>
      <c r="HX565" s="759" t="n"/>
      <c r="HY565" s="759" t="n"/>
      <c r="HZ565" s="759" t="n"/>
      <c r="IA565" s="759" t="n"/>
      <c r="IB565" s="759" t="n"/>
      <c r="IC565" s="759" t="n"/>
      <c r="ID565" s="759" t="n"/>
      <c r="IE565" s="759" t="n"/>
      <c r="IF565" s="759" t="n"/>
      <c r="IG565" s="759" t="n"/>
      <c r="IH565" s="759" t="n"/>
      <c r="II565" s="759" t="n"/>
      <c r="IJ565" s="759" t="n"/>
      <c r="IK565" s="759" t="n"/>
      <c r="LB565" s="759" t="n"/>
      <c r="LC565" s="759" t="n"/>
      <c r="LD565" s="759" t="n"/>
      <c r="LE565" s="759" t="n"/>
      <c r="LF565" s="759" t="n"/>
      <c r="LG565" s="759" t="n"/>
      <c r="LH565" s="759" t="n"/>
      <c r="LI565" s="759" t="n"/>
      <c r="LJ565" s="759" t="n"/>
      <c r="LK565" s="759" t="n"/>
      <c r="LL565" s="759" t="n"/>
      <c r="LM565" s="759" t="n"/>
      <c r="LN565" s="759" t="n"/>
      <c r="LO565" s="759" t="n"/>
      <c r="LP565" s="759" t="n"/>
      <c r="OG565" s="759" t="n"/>
      <c r="OH565" s="759" t="n"/>
      <c r="OI565" s="759" t="n"/>
      <c r="OJ565" s="759" t="n"/>
      <c r="OK565" s="759" t="n"/>
      <c r="OL565" s="759" t="n"/>
      <c r="OM565" s="759" t="n"/>
      <c r="ON565" s="759" t="n"/>
      <c r="OO565" s="759" t="n"/>
      <c r="OP565" s="759" t="n"/>
      <c r="OQ565" s="759" t="n"/>
      <c r="OR565" s="759" t="n"/>
      <c r="OS565" s="759" t="n"/>
      <c r="OT565" s="759" t="n"/>
      <c r="OU565" s="759" t="n"/>
    </row>
    <row r="566">
      <c r="A566" s="0" t="n">
        <v>132</v>
      </c>
      <c r="B566" s="0" t="n">
        <v>1157</v>
      </c>
      <c r="C566" s="0" t="inlineStr">
        <is>
          <t>가</t>
        </is>
      </c>
      <c r="D566" s="0" t="inlineStr">
        <is>
          <t>인천대</t>
        </is>
      </c>
      <c r="E566" s="232" t="inlineStr">
        <is>
          <t>바이오-로봇시스템공학과</t>
        </is>
      </c>
      <c r="F566" s="0" t="inlineStr">
        <is>
          <t>자연</t>
        </is>
      </c>
      <c r="G566" s="0" t="n">
        <v>2</v>
      </c>
      <c r="H566" s="0" t="n">
        <v>791.13</v>
      </c>
      <c r="I566" s="0" t="n">
        <v>781.83</v>
      </c>
      <c r="J566" s="0" t="n">
        <v>771.67</v>
      </c>
      <c r="K566" s="0" t="n">
        <v>763.96</v>
      </c>
      <c r="L566" s="0" t="n">
        <v>753.54</v>
      </c>
      <c r="M566" s="233" t="inlineStr">
        <is>
          <t>백분위</t>
        </is>
      </c>
      <c r="N566" s="233" t="inlineStr">
        <is>
          <t>백분위</t>
        </is>
      </c>
      <c r="O566" s="3" t="inlineStr">
        <is>
          <t>가496</t>
        </is>
      </c>
      <c r="BM566" s="759" t="n"/>
      <c r="BN566" s="759" t="n"/>
      <c r="BO566" s="759" t="n"/>
      <c r="BP566" s="759" t="n"/>
      <c r="BQ566" s="759" t="n"/>
      <c r="BR566" s="759" t="n"/>
      <c r="BS566" s="759" t="n"/>
      <c r="BT566" s="759" t="n"/>
      <c r="BU566" s="759" t="n"/>
      <c r="BV566" s="759" t="n"/>
      <c r="BW566" s="759" t="n"/>
      <c r="BX566" s="759" t="n"/>
      <c r="BY566" s="759" t="n"/>
      <c r="BZ566" s="759" t="n"/>
      <c r="CA566" s="759" t="n"/>
      <c r="ER566" s="759" t="n"/>
      <c r="ES566" s="759" t="n"/>
      <c r="ET566" s="759" t="n"/>
      <c r="EU566" s="759" t="n"/>
      <c r="EV566" s="759" t="n"/>
      <c r="EW566" s="759" t="n"/>
      <c r="EX566" s="759" t="n"/>
      <c r="EY566" s="759" t="n"/>
      <c r="EZ566" s="759" t="n"/>
      <c r="FA566" s="759" t="n"/>
      <c r="FB566" s="759" t="n"/>
      <c r="FC566" s="759" t="n"/>
      <c r="FD566" s="759" t="n"/>
      <c r="FE566" s="759" t="n"/>
      <c r="FF566" s="759" t="n"/>
      <c r="HW566" s="759" t="n"/>
      <c r="HX566" s="759" t="n"/>
      <c r="HY566" s="759" t="n"/>
      <c r="HZ566" s="759" t="n"/>
      <c r="IA566" s="759" t="n"/>
      <c r="IB566" s="759" t="n"/>
      <c r="IC566" s="759" t="n"/>
      <c r="ID566" s="759" t="n"/>
      <c r="IE566" s="759" t="n"/>
      <c r="IF566" s="759" t="n"/>
      <c r="IG566" s="759" t="n"/>
      <c r="IH566" s="759" t="n"/>
      <c r="II566" s="759" t="n"/>
      <c r="IJ566" s="759" t="n"/>
      <c r="IK566" s="759" t="n"/>
      <c r="LB566" s="759" t="n"/>
      <c r="LC566" s="759" t="n"/>
      <c r="LD566" s="759" t="n"/>
      <c r="LE566" s="759" t="n"/>
      <c r="LF566" s="759" t="n"/>
      <c r="LG566" s="759" t="n"/>
      <c r="LH566" s="759" t="n"/>
      <c r="LI566" s="759" t="n"/>
      <c r="LJ566" s="759" t="n"/>
      <c r="LK566" s="759" t="n"/>
      <c r="LL566" s="759" t="n"/>
      <c r="LM566" s="759" t="n"/>
      <c r="LN566" s="759" t="n"/>
      <c r="LO566" s="759" t="n"/>
      <c r="LP566" s="759" t="n"/>
      <c r="OG566" s="759" t="n"/>
      <c r="OH566" s="759" t="n"/>
      <c r="OI566" s="759" t="n"/>
      <c r="OJ566" s="759" t="n"/>
      <c r="OK566" s="759" t="n"/>
      <c r="OL566" s="759" t="n"/>
      <c r="OM566" s="759" t="n"/>
      <c r="ON566" s="759" t="n"/>
      <c r="OO566" s="759" t="n"/>
      <c r="OP566" s="759" t="n"/>
      <c r="OQ566" s="759" t="n"/>
      <c r="OR566" s="759" t="n"/>
      <c r="OS566" s="759" t="n"/>
      <c r="OT566" s="759" t="n"/>
      <c r="OU566" s="759" t="n"/>
    </row>
    <row r="567">
      <c r="A567" s="0" t="n">
        <v>132</v>
      </c>
      <c r="B567" s="0" t="n">
        <v>1152</v>
      </c>
      <c r="C567" s="0" t="inlineStr">
        <is>
          <t>가</t>
        </is>
      </c>
      <c r="D567" s="0" t="inlineStr">
        <is>
          <t>인천대</t>
        </is>
      </c>
      <c r="E567" s="232" t="inlineStr">
        <is>
          <t>산업경영공학과</t>
        </is>
      </c>
      <c r="F567" s="0" t="inlineStr">
        <is>
          <t>자연</t>
        </is>
      </c>
      <c r="G567" s="0" t="n">
        <v>2</v>
      </c>
      <c r="H567" s="0" t="n">
        <v>788.17</v>
      </c>
      <c r="I567" s="0" t="n">
        <v>778.27</v>
      </c>
      <c r="J567" s="0" t="n">
        <v>768.11</v>
      </c>
      <c r="K567" s="0" t="n">
        <v>760.95</v>
      </c>
      <c r="L567" s="0" t="n">
        <v>752.22</v>
      </c>
      <c r="M567" s="233" t="inlineStr">
        <is>
          <t>백분위</t>
        </is>
      </c>
      <c r="N567" s="233" t="inlineStr">
        <is>
          <t>백분위</t>
        </is>
      </c>
      <c r="O567" s="3" t="inlineStr">
        <is>
          <t>가497</t>
        </is>
      </c>
      <c r="BM567" s="759" t="n"/>
      <c r="BN567" s="759" t="n"/>
      <c r="BO567" s="759" t="n"/>
      <c r="BP567" s="759" t="n"/>
      <c r="BQ567" s="759" t="n"/>
      <c r="BR567" s="759" t="n"/>
      <c r="BS567" s="759" t="n"/>
      <c r="BT567" s="759" t="n"/>
      <c r="BU567" s="759" t="n"/>
      <c r="BV567" s="759" t="n"/>
      <c r="BW567" s="759" t="n"/>
      <c r="BX567" s="759" t="n"/>
      <c r="BY567" s="759" t="n"/>
      <c r="BZ567" s="759" t="n"/>
      <c r="CA567" s="759" t="n"/>
      <c r="ER567" s="759" t="n"/>
      <c r="ES567" s="759" t="n"/>
      <c r="ET567" s="759" t="n"/>
      <c r="EU567" s="759" t="n"/>
      <c r="EV567" s="759" t="n"/>
      <c r="EW567" s="759" t="n"/>
      <c r="EX567" s="759" t="n"/>
      <c r="EY567" s="759" t="n"/>
      <c r="EZ567" s="759" t="n"/>
      <c r="FA567" s="759" t="n"/>
      <c r="FB567" s="759" t="n"/>
      <c r="FC567" s="759" t="n"/>
      <c r="FD567" s="759" t="n"/>
      <c r="FE567" s="759" t="n"/>
      <c r="FF567" s="759" t="n"/>
      <c r="HW567" s="759" t="n"/>
      <c r="HX567" s="759" t="n"/>
      <c r="HY567" s="759" t="n"/>
      <c r="HZ567" s="759" t="n"/>
      <c r="IA567" s="759" t="n"/>
      <c r="IB567" s="759" t="n"/>
      <c r="IC567" s="759" t="n"/>
      <c r="ID567" s="759" t="n"/>
      <c r="IE567" s="759" t="n"/>
      <c r="IF567" s="759" t="n"/>
      <c r="IG567" s="759" t="n"/>
      <c r="IH567" s="759" t="n"/>
      <c r="II567" s="759" t="n"/>
      <c r="IJ567" s="759" t="n"/>
      <c r="IK567" s="759" t="n"/>
      <c r="LB567" s="759" t="n"/>
      <c r="LC567" s="759" t="n"/>
      <c r="LD567" s="759" t="n"/>
      <c r="LE567" s="759" t="n"/>
      <c r="LF567" s="759" t="n"/>
      <c r="LG567" s="759" t="n"/>
      <c r="LH567" s="759" t="n"/>
      <c r="LI567" s="759" t="n"/>
      <c r="LJ567" s="759" t="n"/>
      <c r="LK567" s="759" t="n"/>
      <c r="LL567" s="759" t="n"/>
      <c r="LM567" s="759" t="n"/>
      <c r="LN567" s="759" t="n"/>
      <c r="LO567" s="759" t="n"/>
      <c r="LP567" s="759" t="n"/>
      <c r="OG567" s="759" t="n"/>
      <c r="OH567" s="759" t="n"/>
      <c r="OI567" s="759" t="n"/>
      <c r="OJ567" s="759" t="n"/>
      <c r="OK567" s="759" t="n"/>
      <c r="OL567" s="759" t="n"/>
      <c r="OM567" s="759" t="n"/>
      <c r="ON567" s="759" t="n"/>
      <c r="OO567" s="759" t="n"/>
      <c r="OP567" s="759" t="n"/>
      <c r="OQ567" s="759" t="n"/>
      <c r="OR567" s="759" t="n"/>
      <c r="OS567" s="759" t="n"/>
      <c r="OT567" s="759" t="n"/>
      <c r="OU567" s="759" t="n"/>
    </row>
    <row r="568">
      <c r="A568" s="0" t="n">
        <v>129</v>
      </c>
      <c r="B568" s="0" t="n">
        <v>1162</v>
      </c>
      <c r="C568" s="0" t="inlineStr">
        <is>
          <t>가</t>
        </is>
      </c>
      <c r="D568" s="0" t="inlineStr">
        <is>
          <t>인천대</t>
        </is>
      </c>
      <c r="E568" s="232" t="inlineStr">
        <is>
          <t>역사교육과</t>
        </is>
      </c>
      <c r="F568" s="0" t="inlineStr">
        <is>
          <t>통합</t>
        </is>
      </c>
      <c r="G568" s="0" t="n">
        <v>2</v>
      </c>
      <c r="H568" s="0" t="n">
        <v>846.0599999999999</v>
      </c>
      <c r="I568" s="0" t="n">
        <v>840.275</v>
      </c>
      <c r="J568" s="0" t="n">
        <v>834.505</v>
      </c>
      <c r="K568" s="0" t="n">
        <v>824.525</v>
      </c>
      <c r="L568" s="0" t="n">
        <v>814.88</v>
      </c>
      <c r="M568" s="233" t="inlineStr">
        <is>
          <t>백분위</t>
        </is>
      </c>
      <c r="N568" s="233" t="inlineStr">
        <is>
          <t>백분위</t>
        </is>
      </c>
      <c r="O568" s="3" t="inlineStr">
        <is>
          <t>가498</t>
        </is>
      </c>
      <c r="BM568" s="759" t="n"/>
      <c r="BN568" s="759" t="n"/>
      <c r="BO568" s="759" t="n"/>
      <c r="BP568" s="759" t="n"/>
      <c r="BQ568" s="759" t="n"/>
      <c r="BR568" s="759" t="n"/>
      <c r="BS568" s="759" t="n"/>
      <c r="BT568" s="759" t="n"/>
      <c r="BU568" s="759" t="n"/>
      <c r="BV568" s="759" t="n"/>
      <c r="BW568" s="759" t="n"/>
      <c r="BX568" s="759" t="n"/>
      <c r="BY568" s="759" t="n"/>
      <c r="BZ568" s="759" t="n"/>
      <c r="CA568" s="759" t="n"/>
      <c r="ER568" s="759" t="n"/>
      <c r="ES568" s="759" t="n"/>
      <c r="ET568" s="759" t="n"/>
      <c r="EU568" s="759" t="n"/>
      <c r="EV568" s="759" t="n"/>
      <c r="EW568" s="759" t="n"/>
      <c r="EX568" s="759" t="n"/>
      <c r="EY568" s="759" t="n"/>
      <c r="EZ568" s="759" t="n"/>
      <c r="FA568" s="759" t="n"/>
      <c r="FB568" s="759" t="n"/>
      <c r="FC568" s="759" t="n"/>
      <c r="FD568" s="759" t="n"/>
      <c r="FE568" s="759" t="n"/>
      <c r="FF568" s="759" t="n"/>
      <c r="HW568" s="759" t="n"/>
      <c r="HX568" s="759" t="n"/>
      <c r="HY568" s="759" t="n"/>
      <c r="HZ568" s="759" t="n"/>
      <c r="IA568" s="759" t="n"/>
      <c r="IB568" s="759" t="n"/>
      <c r="IC568" s="759" t="n"/>
      <c r="ID568" s="759" t="n"/>
      <c r="IE568" s="759" t="n"/>
      <c r="IF568" s="759" t="n"/>
      <c r="IG568" s="759" t="n"/>
      <c r="IH568" s="759" t="n"/>
      <c r="II568" s="759" t="n"/>
      <c r="IJ568" s="759" t="n"/>
      <c r="IK568" s="759" t="n"/>
      <c r="LB568" s="759" t="n"/>
      <c r="LC568" s="759" t="n"/>
      <c r="LD568" s="759" t="n"/>
      <c r="LE568" s="759" t="n"/>
      <c r="LF568" s="759" t="n"/>
      <c r="LG568" s="759" t="n"/>
      <c r="LH568" s="759" t="n"/>
      <c r="LI568" s="759" t="n"/>
      <c r="LJ568" s="759" t="n"/>
      <c r="LK568" s="759" t="n"/>
      <c r="LL568" s="759" t="n"/>
      <c r="LM568" s="759" t="n"/>
      <c r="LN568" s="759" t="n"/>
      <c r="LO568" s="759" t="n"/>
      <c r="LP568" s="759" t="n"/>
      <c r="OG568" s="759" t="n"/>
      <c r="OH568" s="759" t="n"/>
      <c r="OI568" s="759" t="n"/>
      <c r="OJ568" s="759" t="n"/>
      <c r="OK568" s="759" t="n"/>
      <c r="OL568" s="759" t="n"/>
      <c r="OM568" s="759" t="n"/>
      <c r="ON568" s="759" t="n"/>
      <c r="OO568" s="759" t="n"/>
      <c r="OP568" s="759" t="n"/>
      <c r="OQ568" s="759" t="n"/>
      <c r="OR568" s="759" t="n"/>
      <c r="OS568" s="759" t="n"/>
      <c r="OT568" s="759" t="n"/>
      <c r="OU568" s="759" t="n"/>
    </row>
    <row r="569">
      <c r="A569" s="0" t="n">
        <v>129</v>
      </c>
      <c r="B569" s="0" t="n">
        <v>1167</v>
      </c>
      <c r="C569" s="0" t="inlineStr">
        <is>
          <t>가</t>
        </is>
      </c>
      <c r="D569" s="0" t="inlineStr">
        <is>
          <t>인천대</t>
        </is>
      </c>
      <c r="E569" s="232" t="inlineStr">
        <is>
          <t>세무회계학과</t>
        </is>
      </c>
      <c r="F569" s="0" t="inlineStr">
        <is>
          <t>통합</t>
        </is>
      </c>
      <c r="G569" s="0" t="n">
        <v>2</v>
      </c>
      <c r="H569" s="0" t="n">
        <v>832.905</v>
      </c>
      <c r="I569" s="0" t="n">
        <v>826.9349999999999</v>
      </c>
      <c r="J569" s="0" t="n">
        <v>819.9400000000001</v>
      </c>
      <c r="K569" s="0" t="n">
        <v>810.595</v>
      </c>
      <c r="L569" s="0" t="n">
        <v>802.115</v>
      </c>
      <c r="M569" s="233" t="inlineStr">
        <is>
          <t>백분위</t>
        </is>
      </c>
      <c r="N569" s="233" t="inlineStr">
        <is>
          <t>백분위</t>
        </is>
      </c>
      <c r="O569" s="3" t="inlineStr">
        <is>
          <t>가499</t>
        </is>
      </c>
      <c r="BM569" s="759" t="n"/>
      <c r="BN569" s="759" t="n"/>
      <c r="BO569" s="759" t="n"/>
      <c r="BP569" s="759" t="n"/>
      <c r="BQ569" s="759" t="n"/>
      <c r="BR569" s="759" t="n"/>
      <c r="BS569" s="759" t="n"/>
      <c r="BT569" s="759" t="n"/>
      <c r="BU569" s="759" t="n"/>
      <c r="BV569" s="759" t="n"/>
      <c r="BW569" s="759" t="n"/>
      <c r="BX569" s="759" t="n"/>
      <c r="BY569" s="759" t="n"/>
      <c r="BZ569" s="759" t="n"/>
      <c r="CA569" s="759" t="n"/>
      <c r="ER569" s="759" t="n"/>
      <c r="ES569" s="759" t="n"/>
      <c r="ET569" s="759" t="n"/>
      <c r="EU569" s="759" t="n"/>
      <c r="EV569" s="759" t="n"/>
      <c r="EW569" s="759" t="n"/>
      <c r="EX569" s="759" t="n"/>
      <c r="EY569" s="759" t="n"/>
      <c r="EZ569" s="759" t="n"/>
      <c r="FA569" s="759" t="n"/>
      <c r="FB569" s="759" t="n"/>
      <c r="FC569" s="759" t="n"/>
      <c r="FD569" s="759" t="n"/>
      <c r="FE569" s="759" t="n"/>
      <c r="FF569" s="759" t="n"/>
      <c r="HW569" s="759" t="n"/>
      <c r="HX569" s="759" t="n"/>
      <c r="HY569" s="759" t="n"/>
      <c r="HZ569" s="759" t="n"/>
      <c r="IA569" s="759" t="n"/>
      <c r="IB569" s="759" t="n"/>
      <c r="IC569" s="759" t="n"/>
      <c r="ID569" s="759" t="n"/>
      <c r="IE569" s="759" t="n"/>
      <c r="IF569" s="759" t="n"/>
      <c r="IG569" s="759" t="n"/>
      <c r="IH569" s="759" t="n"/>
      <c r="II569" s="759" t="n"/>
      <c r="IJ569" s="759" t="n"/>
      <c r="IK569" s="759" t="n"/>
      <c r="LB569" s="759" t="n"/>
      <c r="LC569" s="759" t="n"/>
      <c r="LD569" s="759" t="n"/>
      <c r="LE569" s="759" t="n"/>
      <c r="LF569" s="759" t="n"/>
      <c r="LG569" s="759" t="n"/>
      <c r="LH569" s="759" t="n"/>
      <c r="LI569" s="759" t="n"/>
      <c r="LJ569" s="759" t="n"/>
      <c r="LK569" s="759" t="n"/>
      <c r="LL569" s="759" t="n"/>
      <c r="LM569" s="759" t="n"/>
      <c r="LN569" s="759" t="n"/>
      <c r="LO569" s="759" t="n"/>
      <c r="LP569" s="759" t="n"/>
      <c r="OG569" s="759" t="n"/>
      <c r="OH569" s="759" t="n"/>
      <c r="OI569" s="759" t="n"/>
      <c r="OJ569" s="759" t="n"/>
      <c r="OK569" s="759" t="n"/>
      <c r="OL569" s="759" t="n"/>
      <c r="OM569" s="759" t="n"/>
      <c r="ON569" s="759" t="n"/>
      <c r="OO569" s="759" t="n"/>
      <c r="OP569" s="759" t="n"/>
      <c r="OQ569" s="759" t="n"/>
      <c r="OR569" s="759" t="n"/>
      <c r="OS569" s="759" t="n"/>
      <c r="OT569" s="759" t="n"/>
      <c r="OU569" s="759" t="n"/>
    </row>
    <row r="570">
      <c r="A570" s="0" t="n">
        <v>129</v>
      </c>
      <c r="B570" s="0" t="n">
        <v>1163</v>
      </c>
      <c r="C570" s="0" t="inlineStr">
        <is>
          <t>가</t>
        </is>
      </c>
      <c r="D570" s="0" t="inlineStr">
        <is>
          <t>인천대</t>
        </is>
      </c>
      <c r="E570" s="232" t="inlineStr">
        <is>
          <t>미디어커뮤니케이션학과</t>
        </is>
      </c>
      <c r="F570" s="0" t="inlineStr">
        <is>
          <t>통합</t>
        </is>
      </c>
      <c r="G570" s="0" t="n">
        <v>2</v>
      </c>
      <c r="H570" s="0" t="n">
        <v>830.8200000000001</v>
      </c>
      <c r="I570" s="0" t="n">
        <v>824.675</v>
      </c>
      <c r="J570" s="0" t="n">
        <v>817.74</v>
      </c>
      <c r="K570" s="0" t="n">
        <v>809.535</v>
      </c>
      <c r="L570" s="0" t="n">
        <v>800.615</v>
      </c>
      <c r="M570" s="233" t="inlineStr">
        <is>
          <t>백분위</t>
        </is>
      </c>
      <c r="N570" s="233" t="inlineStr">
        <is>
          <t>백분위</t>
        </is>
      </c>
      <c r="O570" s="3" t="inlineStr">
        <is>
          <t>가500</t>
        </is>
      </c>
      <c r="BM570" s="759" t="n"/>
      <c r="BN570" s="759" t="n"/>
      <c r="BO570" s="759" t="n"/>
      <c r="BP570" s="759" t="n"/>
      <c r="BQ570" s="759" t="n"/>
      <c r="BR570" s="759" t="n"/>
      <c r="BS570" s="759" t="n"/>
      <c r="BT570" s="759" t="n"/>
      <c r="BU570" s="759" t="n"/>
      <c r="BV570" s="759" t="n"/>
      <c r="BW570" s="759" t="n"/>
      <c r="BX570" s="759" t="n"/>
      <c r="BY570" s="759" t="n"/>
      <c r="BZ570" s="759" t="n"/>
      <c r="CA570" s="759" t="n"/>
      <c r="ER570" s="759" t="n"/>
      <c r="ES570" s="759" t="n"/>
      <c r="ET570" s="759" t="n"/>
      <c r="EU570" s="759" t="n"/>
      <c r="EV570" s="759" t="n"/>
      <c r="EW570" s="759" t="n"/>
      <c r="EX570" s="759" t="n"/>
      <c r="EY570" s="759" t="n"/>
      <c r="EZ570" s="759" t="n"/>
      <c r="FA570" s="759" t="n"/>
      <c r="FB570" s="759" t="n"/>
      <c r="FC570" s="759" t="n"/>
      <c r="FD570" s="759" t="n"/>
      <c r="FE570" s="759" t="n"/>
      <c r="FF570" s="759" t="n"/>
      <c r="HW570" s="759" t="n"/>
      <c r="HX570" s="759" t="n"/>
      <c r="HY570" s="759" t="n"/>
      <c r="HZ570" s="759" t="n"/>
      <c r="IA570" s="759" t="n"/>
      <c r="IB570" s="759" t="n"/>
      <c r="IC570" s="759" t="n"/>
      <c r="ID570" s="759" t="n"/>
      <c r="IE570" s="759" t="n"/>
      <c r="IF570" s="759" t="n"/>
      <c r="IG570" s="759" t="n"/>
      <c r="IH570" s="759" t="n"/>
      <c r="II570" s="759" t="n"/>
      <c r="IJ570" s="759" t="n"/>
      <c r="IK570" s="759" t="n"/>
      <c r="LB570" s="759" t="n"/>
      <c r="LC570" s="759" t="n"/>
      <c r="LD570" s="759" t="n"/>
      <c r="LE570" s="759" t="n"/>
      <c r="LF570" s="759" t="n"/>
      <c r="LG570" s="759" t="n"/>
      <c r="LH570" s="759" t="n"/>
      <c r="LI570" s="759" t="n"/>
      <c r="LJ570" s="759" t="n"/>
      <c r="LK570" s="759" t="n"/>
      <c r="LL570" s="759" t="n"/>
      <c r="LM570" s="759" t="n"/>
      <c r="LN570" s="759" t="n"/>
      <c r="LO570" s="759" t="n"/>
      <c r="LP570" s="759" t="n"/>
      <c r="OG570" s="759" t="n"/>
      <c r="OH570" s="759" t="n"/>
      <c r="OI570" s="759" t="n"/>
      <c r="OJ570" s="759" t="n"/>
      <c r="OK570" s="759" t="n"/>
      <c r="OL570" s="759" t="n"/>
      <c r="OM570" s="759" t="n"/>
      <c r="ON570" s="759" t="n"/>
      <c r="OO570" s="759" t="n"/>
      <c r="OP570" s="759" t="n"/>
      <c r="OQ570" s="759" t="n"/>
      <c r="OR570" s="759" t="n"/>
      <c r="OS570" s="759" t="n"/>
      <c r="OT570" s="759" t="n"/>
      <c r="OU570" s="759" t="n"/>
    </row>
    <row r="571">
      <c r="A571" s="0" t="n">
        <v>129</v>
      </c>
      <c r="B571" s="0" t="n">
        <v>1170</v>
      </c>
      <c r="C571" s="0" t="inlineStr">
        <is>
          <t>가</t>
        </is>
      </c>
      <c r="D571" s="0" t="inlineStr">
        <is>
          <t>인천대</t>
        </is>
      </c>
      <c r="E571" s="232" t="inlineStr">
        <is>
          <t>경영학부</t>
        </is>
      </c>
      <c r="F571" s="0" t="inlineStr">
        <is>
          <t>통합</t>
        </is>
      </c>
      <c r="G571" s="0" t="n">
        <v>2</v>
      </c>
      <c r="H571" s="0" t="n">
        <v>820.09</v>
      </c>
      <c r="I571" s="0" t="n">
        <v>814.88</v>
      </c>
      <c r="J571" s="0" t="n">
        <v>808.16</v>
      </c>
      <c r="K571" s="0" t="n">
        <v>800.615</v>
      </c>
      <c r="L571" s="0" t="n">
        <v>791.16</v>
      </c>
      <c r="M571" s="233" t="inlineStr">
        <is>
          <t>백분위</t>
        </is>
      </c>
      <c r="N571" s="233" t="inlineStr">
        <is>
          <t>백분위</t>
        </is>
      </c>
      <c r="O571" s="3" t="inlineStr">
        <is>
          <t>가501</t>
        </is>
      </c>
      <c r="BM571" s="759" t="n"/>
      <c r="BN571" s="759" t="n"/>
      <c r="BO571" s="759" t="n"/>
      <c r="BP571" s="759" t="n"/>
      <c r="BQ571" s="759" t="n"/>
      <c r="BR571" s="759" t="n"/>
      <c r="BS571" s="759" t="n"/>
      <c r="BT571" s="759" t="n"/>
      <c r="BU571" s="759" t="n"/>
      <c r="BV571" s="759" t="n"/>
      <c r="BW571" s="759" t="n"/>
      <c r="BX571" s="759" t="n"/>
      <c r="BY571" s="759" t="n"/>
      <c r="BZ571" s="759" t="n"/>
      <c r="CA571" s="759" t="n"/>
      <c r="ER571" s="759" t="n"/>
      <c r="ES571" s="759" t="n"/>
      <c r="ET571" s="759" t="n"/>
      <c r="EU571" s="759" t="n"/>
      <c r="EV571" s="759" t="n"/>
      <c r="EW571" s="759" t="n"/>
      <c r="EX571" s="759" t="n"/>
      <c r="EY571" s="759" t="n"/>
      <c r="EZ571" s="759" t="n"/>
      <c r="FA571" s="759" t="n"/>
      <c r="FB571" s="759" t="n"/>
      <c r="FC571" s="759" t="n"/>
      <c r="FD571" s="759" t="n"/>
      <c r="FE571" s="759" t="n"/>
      <c r="FF571" s="759" t="n"/>
      <c r="HW571" s="759" t="n"/>
      <c r="HX571" s="759" t="n"/>
      <c r="HY571" s="759" t="n"/>
      <c r="HZ571" s="759" t="n"/>
      <c r="IA571" s="759" t="n"/>
      <c r="IB571" s="759" t="n"/>
      <c r="IC571" s="759" t="n"/>
      <c r="ID571" s="759" t="n"/>
      <c r="IE571" s="759" t="n"/>
      <c r="IF571" s="759" t="n"/>
      <c r="IG571" s="759" t="n"/>
      <c r="IH571" s="759" t="n"/>
      <c r="II571" s="759" t="n"/>
      <c r="IJ571" s="759" t="n"/>
      <c r="IK571" s="759" t="n"/>
      <c r="LB571" s="759" t="n"/>
      <c r="LC571" s="759" t="n"/>
      <c r="LD571" s="759" t="n"/>
      <c r="LE571" s="759" t="n"/>
      <c r="LF571" s="759" t="n"/>
      <c r="LG571" s="759" t="n"/>
      <c r="LH571" s="759" t="n"/>
      <c r="LI571" s="759" t="n"/>
      <c r="LJ571" s="759" t="n"/>
      <c r="LK571" s="759" t="n"/>
      <c r="LL571" s="759" t="n"/>
      <c r="LM571" s="759" t="n"/>
      <c r="LN571" s="759" t="n"/>
      <c r="LO571" s="759" t="n"/>
      <c r="LP571" s="759" t="n"/>
      <c r="OG571" s="759" t="n"/>
      <c r="OH571" s="759" t="n"/>
      <c r="OI571" s="759" t="n"/>
      <c r="OJ571" s="759" t="n"/>
      <c r="OK571" s="759" t="n"/>
      <c r="OL571" s="759" t="n"/>
      <c r="OM571" s="759" t="n"/>
      <c r="ON571" s="759" t="n"/>
      <c r="OO571" s="759" t="n"/>
      <c r="OP571" s="759" t="n"/>
      <c r="OQ571" s="759" t="n"/>
      <c r="OR571" s="759" t="n"/>
      <c r="OS571" s="759" t="n"/>
      <c r="OT571" s="759" t="n"/>
      <c r="OU571" s="759" t="n"/>
    </row>
    <row r="572">
      <c r="A572" s="0" t="n">
        <v>129</v>
      </c>
      <c r="B572" s="0" t="n">
        <v>1165</v>
      </c>
      <c r="C572" s="0" t="inlineStr">
        <is>
          <t>가</t>
        </is>
      </c>
      <c r="D572" s="0" t="inlineStr">
        <is>
          <t>인천대</t>
        </is>
      </c>
      <c r="E572" s="232" t="inlineStr">
        <is>
          <t>국어교육과</t>
        </is>
      </c>
      <c r="F572" s="0" t="inlineStr">
        <is>
          <t>통합</t>
        </is>
      </c>
      <c r="G572" s="0" t="n">
        <v>2</v>
      </c>
      <c r="H572" s="0" t="n">
        <v>809.085</v>
      </c>
      <c r="I572" s="0" t="n">
        <v>803.675</v>
      </c>
      <c r="J572" s="0" t="n">
        <v>798.08</v>
      </c>
      <c r="K572" s="0" t="n">
        <v>789.86</v>
      </c>
      <c r="L572" s="0" t="n">
        <v>782.48</v>
      </c>
      <c r="M572" s="233" t="inlineStr">
        <is>
          <t>백분위</t>
        </is>
      </c>
      <c r="N572" s="233" t="inlineStr">
        <is>
          <t>백분위</t>
        </is>
      </c>
      <c r="O572" s="3" t="inlineStr">
        <is>
          <t>가502</t>
        </is>
      </c>
      <c r="BM572" s="759" t="n"/>
      <c r="BN572" s="759" t="n"/>
      <c r="BO572" s="759" t="n"/>
      <c r="BP572" s="759" t="n"/>
      <c r="BQ572" s="759" t="n"/>
      <c r="BR572" s="759" t="n"/>
      <c r="BS572" s="759" t="n"/>
      <c r="BT572" s="759" t="n"/>
      <c r="BU572" s="759" t="n"/>
      <c r="BV572" s="759" t="n"/>
      <c r="BW572" s="759" t="n"/>
      <c r="BX572" s="759" t="n"/>
      <c r="BY572" s="759" t="n"/>
      <c r="BZ572" s="759" t="n"/>
      <c r="CA572" s="759" t="n"/>
      <c r="ER572" s="759" t="n"/>
      <c r="ES572" s="759" t="n"/>
      <c r="ET572" s="759" t="n"/>
      <c r="EU572" s="759" t="n"/>
      <c r="EV572" s="759" t="n"/>
      <c r="EW572" s="759" t="n"/>
      <c r="EX572" s="759" t="n"/>
      <c r="EY572" s="759" t="n"/>
      <c r="EZ572" s="759" t="n"/>
      <c r="FA572" s="759" t="n"/>
      <c r="FB572" s="759" t="n"/>
      <c r="FC572" s="759" t="n"/>
      <c r="FD572" s="759" t="n"/>
      <c r="FE572" s="759" t="n"/>
      <c r="FF572" s="759" t="n"/>
      <c r="HW572" s="759" t="n"/>
      <c r="HX572" s="759" t="n"/>
      <c r="HY572" s="759" t="n"/>
      <c r="HZ572" s="759" t="n"/>
      <c r="IA572" s="759" t="n"/>
      <c r="IB572" s="759" t="n"/>
      <c r="IC572" s="759" t="n"/>
      <c r="ID572" s="759" t="n"/>
      <c r="IE572" s="759" t="n"/>
      <c r="IF572" s="759" t="n"/>
      <c r="IG572" s="759" t="n"/>
      <c r="IH572" s="759" t="n"/>
      <c r="II572" s="759" t="n"/>
      <c r="IJ572" s="759" t="n"/>
      <c r="IK572" s="759" t="n"/>
      <c r="LB572" s="759" t="n"/>
      <c r="LC572" s="759" t="n"/>
      <c r="LD572" s="759" t="n"/>
      <c r="LE572" s="759" t="n"/>
      <c r="LF572" s="759" t="n"/>
      <c r="LG572" s="759" t="n"/>
      <c r="LH572" s="759" t="n"/>
      <c r="LI572" s="759" t="n"/>
      <c r="LJ572" s="759" t="n"/>
      <c r="LK572" s="759" t="n"/>
      <c r="LL572" s="759" t="n"/>
      <c r="LM572" s="759" t="n"/>
      <c r="LN572" s="759" t="n"/>
      <c r="LO572" s="759" t="n"/>
      <c r="LP572" s="759" t="n"/>
      <c r="OG572" s="759" t="n"/>
      <c r="OH572" s="759" t="n"/>
      <c r="OI572" s="759" t="n"/>
      <c r="OJ572" s="759" t="n"/>
      <c r="OK572" s="759" t="n"/>
      <c r="OL572" s="759" t="n"/>
      <c r="OM572" s="759" t="n"/>
      <c r="ON572" s="759" t="n"/>
      <c r="OO572" s="759" t="n"/>
      <c r="OP572" s="759" t="n"/>
      <c r="OQ572" s="759" t="n"/>
      <c r="OR572" s="759" t="n"/>
      <c r="OS572" s="759" t="n"/>
      <c r="OT572" s="759" t="n"/>
      <c r="OU572" s="759" t="n"/>
    </row>
    <row r="573">
      <c r="A573" s="0" t="n">
        <v>129</v>
      </c>
      <c r="B573" s="0" t="n">
        <v>1188</v>
      </c>
      <c r="C573" s="0" t="inlineStr">
        <is>
          <t>가</t>
        </is>
      </c>
      <c r="D573" s="0" t="inlineStr">
        <is>
          <t>인천대</t>
        </is>
      </c>
      <c r="E573" s="232" t="inlineStr">
        <is>
          <t>데이터과학과</t>
        </is>
      </c>
      <c r="F573" s="0" t="inlineStr">
        <is>
          <t>통합</t>
        </is>
      </c>
      <c r="G573" s="0" t="n">
        <v>2</v>
      </c>
      <c r="H573" s="0" t="n">
        <v>807.36</v>
      </c>
      <c r="I573" s="0" t="n">
        <v>802.765</v>
      </c>
      <c r="J573" s="0" t="n">
        <v>796.73</v>
      </c>
      <c r="K573" s="0" t="n">
        <v>785.29</v>
      </c>
      <c r="L573" s="0" t="n">
        <v>775.1849999999999</v>
      </c>
      <c r="M573" s="233" t="inlineStr">
        <is>
          <t>백분위</t>
        </is>
      </c>
      <c r="N573" s="233" t="inlineStr">
        <is>
          <t>백분위</t>
        </is>
      </c>
      <c r="O573" s="3" t="inlineStr">
        <is>
          <t>가503</t>
        </is>
      </c>
      <c r="BM573" s="759" t="n"/>
      <c r="BN573" s="759" t="n"/>
      <c r="BO573" s="759" t="n"/>
      <c r="BP573" s="759" t="n"/>
      <c r="BQ573" s="759" t="n"/>
      <c r="BR573" s="759" t="n"/>
      <c r="BS573" s="759" t="n"/>
      <c r="BT573" s="759" t="n"/>
      <c r="BU573" s="759" t="n"/>
      <c r="BV573" s="759" t="n"/>
      <c r="BW573" s="759" t="n"/>
      <c r="BX573" s="759" t="n"/>
      <c r="BY573" s="759" t="n"/>
      <c r="BZ573" s="759" t="n"/>
      <c r="CA573" s="759" t="n"/>
      <c r="ER573" s="759" t="n"/>
      <c r="ES573" s="759" t="n"/>
      <c r="ET573" s="759" t="n"/>
      <c r="EU573" s="759" t="n"/>
      <c r="EV573" s="759" t="n"/>
      <c r="EW573" s="759" t="n"/>
      <c r="EX573" s="759" t="n"/>
      <c r="EY573" s="759" t="n"/>
      <c r="EZ573" s="759" t="n"/>
      <c r="FA573" s="759" t="n"/>
      <c r="FB573" s="759" t="n"/>
      <c r="FC573" s="759" t="n"/>
      <c r="FD573" s="759" t="n"/>
      <c r="FE573" s="759" t="n"/>
      <c r="FF573" s="759" t="n"/>
      <c r="HW573" s="759" t="n"/>
      <c r="HX573" s="759" t="n"/>
      <c r="HY573" s="759" t="n"/>
      <c r="HZ573" s="759" t="n"/>
      <c r="IA573" s="759" t="n"/>
      <c r="IB573" s="759" t="n"/>
      <c r="IC573" s="759" t="n"/>
      <c r="ID573" s="759" t="n"/>
      <c r="IE573" s="759" t="n"/>
      <c r="IF573" s="759" t="n"/>
      <c r="IG573" s="759" t="n"/>
      <c r="IH573" s="759" t="n"/>
      <c r="II573" s="759" t="n"/>
      <c r="IJ573" s="759" t="n"/>
      <c r="IK573" s="759" t="n"/>
      <c r="LB573" s="759" t="n"/>
      <c r="LC573" s="759" t="n"/>
      <c r="LD573" s="759" t="n"/>
      <c r="LE573" s="759" t="n"/>
      <c r="LF573" s="759" t="n"/>
      <c r="LG573" s="759" t="n"/>
      <c r="LH573" s="759" t="n"/>
      <c r="LI573" s="759" t="n"/>
      <c r="LJ573" s="759" t="n"/>
      <c r="LK573" s="759" t="n"/>
      <c r="LL573" s="759" t="n"/>
      <c r="LM573" s="759" t="n"/>
      <c r="LN573" s="759" t="n"/>
      <c r="LO573" s="759" t="n"/>
      <c r="LP573" s="759" t="n"/>
      <c r="OG573" s="759" t="n"/>
      <c r="OH573" s="759" t="n"/>
      <c r="OI573" s="759" t="n"/>
      <c r="OJ573" s="759" t="n"/>
      <c r="OK573" s="759" t="n"/>
      <c r="OL573" s="759" t="n"/>
      <c r="OM573" s="759" t="n"/>
      <c r="ON573" s="759" t="n"/>
      <c r="OO573" s="759" t="n"/>
      <c r="OP573" s="759" t="n"/>
      <c r="OQ573" s="759" t="n"/>
      <c r="OR573" s="759" t="n"/>
      <c r="OS573" s="759" t="n"/>
      <c r="OT573" s="759" t="n"/>
      <c r="OU573" s="759" t="n"/>
    </row>
    <row r="574">
      <c r="A574" s="0" t="n">
        <v>129</v>
      </c>
      <c r="B574" s="0" t="n">
        <v>1187</v>
      </c>
      <c r="C574" s="0" t="inlineStr">
        <is>
          <t>가</t>
        </is>
      </c>
      <c r="D574" s="0" t="inlineStr">
        <is>
          <t>인천대</t>
        </is>
      </c>
      <c r="E574" s="232" t="inlineStr">
        <is>
          <t>창의인재개발학과</t>
        </is>
      </c>
      <c r="F574" s="0" t="inlineStr">
        <is>
          <t>통합</t>
        </is>
      </c>
      <c r="G574" s="0" t="n">
        <v>2</v>
      </c>
      <c r="H574" s="0" t="n">
        <v>805.55</v>
      </c>
      <c r="I574" s="0" t="n">
        <v>800.79</v>
      </c>
      <c r="J574" s="0" t="n">
        <v>794.845</v>
      </c>
      <c r="K574" s="0" t="n">
        <v>787.4</v>
      </c>
      <c r="L574" s="0" t="n">
        <v>778.845</v>
      </c>
      <c r="M574" s="233" t="inlineStr">
        <is>
          <t>백분위</t>
        </is>
      </c>
      <c r="N574" s="233" t="inlineStr">
        <is>
          <t>백분위</t>
        </is>
      </c>
      <c r="O574" s="3" t="inlineStr">
        <is>
          <t>가504</t>
        </is>
      </c>
      <c r="BM574" s="759" t="n"/>
      <c r="BN574" s="759" t="n"/>
      <c r="BO574" s="759" t="n"/>
      <c r="BP574" s="759" t="n"/>
      <c r="BQ574" s="759" t="n"/>
      <c r="BR574" s="759" t="n"/>
      <c r="BS574" s="759" t="n"/>
      <c r="BT574" s="759" t="n"/>
      <c r="BU574" s="759" t="n"/>
      <c r="BV574" s="759" t="n"/>
      <c r="BW574" s="759" t="n"/>
      <c r="BX574" s="759" t="n"/>
      <c r="BY574" s="759" t="n"/>
      <c r="BZ574" s="759" t="n"/>
      <c r="CA574" s="759" t="n"/>
      <c r="ER574" s="759" t="n"/>
      <c r="ES574" s="759" t="n"/>
      <c r="ET574" s="759" t="n"/>
      <c r="EU574" s="759" t="n"/>
      <c r="EV574" s="759" t="n"/>
      <c r="EW574" s="759" t="n"/>
      <c r="EX574" s="759" t="n"/>
      <c r="EY574" s="759" t="n"/>
      <c r="EZ574" s="759" t="n"/>
      <c r="FA574" s="759" t="n"/>
      <c r="FB574" s="759" t="n"/>
      <c r="FC574" s="759" t="n"/>
      <c r="FD574" s="759" t="n"/>
      <c r="FE574" s="759" t="n"/>
      <c r="FF574" s="759" t="n"/>
      <c r="HW574" s="759" t="n"/>
      <c r="HX574" s="759" t="n"/>
      <c r="HY574" s="759" t="n"/>
      <c r="HZ574" s="759" t="n"/>
      <c r="IA574" s="759" t="n"/>
      <c r="IB574" s="759" t="n"/>
      <c r="IC574" s="759" t="n"/>
      <c r="ID574" s="759" t="n"/>
      <c r="IE574" s="759" t="n"/>
      <c r="IF574" s="759" t="n"/>
      <c r="IG574" s="759" t="n"/>
      <c r="IH574" s="759" t="n"/>
      <c r="II574" s="759" t="n"/>
      <c r="IJ574" s="759" t="n"/>
      <c r="IK574" s="759" t="n"/>
      <c r="LB574" s="759" t="n"/>
      <c r="LC574" s="759" t="n"/>
      <c r="LD574" s="759" t="n"/>
      <c r="LE574" s="759" t="n"/>
      <c r="LF574" s="759" t="n"/>
      <c r="LG574" s="759" t="n"/>
      <c r="LH574" s="759" t="n"/>
      <c r="LI574" s="759" t="n"/>
      <c r="LJ574" s="759" t="n"/>
      <c r="LK574" s="759" t="n"/>
      <c r="LL574" s="759" t="n"/>
      <c r="LM574" s="759" t="n"/>
      <c r="LN574" s="759" t="n"/>
      <c r="LO574" s="759" t="n"/>
      <c r="LP574" s="759" t="n"/>
      <c r="OG574" s="759" t="n"/>
      <c r="OH574" s="759" t="n"/>
      <c r="OI574" s="759" t="n"/>
      <c r="OJ574" s="759" t="n"/>
      <c r="OK574" s="759" t="n"/>
      <c r="OL574" s="759" t="n"/>
      <c r="OM574" s="759" t="n"/>
      <c r="ON574" s="759" t="n"/>
      <c r="OO574" s="759" t="n"/>
      <c r="OP574" s="759" t="n"/>
      <c r="OQ574" s="759" t="n"/>
      <c r="OR574" s="759" t="n"/>
      <c r="OS574" s="759" t="n"/>
      <c r="OT574" s="759" t="n"/>
      <c r="OU574" s="759" t="n"/>
    </row>
    <row r="575">
      <c r="A575" s="0" t="n">
        <v>129</v>
      </c>
      <c r="B575" s="0" t="n">
        <v>1178</v>
      </c>
      <c r="C575" s="0" t="inlineStr">
        <is>
          <t>가</t>
        </is>
      </c>
      <c r="D575" s="0" t="inlineStr">
        <is>
          <t>인천대</t>
        </is>
      </c>
      <c r="E575" s="232" t="inlineStr">
        <is>
          <t>사회복지학과</t>
        </is>
      </c>
      <c r="F575" s="0" t="inlineStr">
        <is>
          <t>통합</t>
        </is>
      </c>
      <c r="G575" s="0" t="n">
        <v>2</v>
      </c>
      <c r="H575" s="0" t="n">
        <v>804.925</v>
      </c>
      <c r="I575" s="0" t="n">
        <v>799.08</v>
      </c>
      <c r="J575" s="0" t="n">
        <v>793.42</v>
      </c>
      <c r="K575" s="0" t="n">
        <v>785.85</v>
      </c>
      <c r="L575" s="0" t="n">
        <v>777.8200000000001</v>
      </c>
      <c r="M575" s="233" t="inlineStr">
        <is>
          <t>백분위</t>
        </is>
      </c>
      <c r="N575" s="233" t="inlineStr">
        <is>
          <t>백분위</t>
        </is>
      </c>
      <c r="O575" s="3" t="inlineStr">
        <is>
          <t>가505</t>
        </is>
      </c>
      <c r="BM575" s="759" t="n"/>
      <c r="BN575" s="759" t="n"/>
      <c r="BO575" s="759" t="n"/>
      <c r="BP575" s="759" t="n"/>
      <c r="BQ575" s="759" t="n"/>
      <c r="BR575" s="759" t="n"/>
      <c r="BS575" s="759" t="n"/>
      <c r="BT575" s="759" t="n"/>
      <c r="BU575" s="759" t="n"/>
      <c r="BV575" s="759" t="n"/>
      <c r="BW575" s="759" t="n"/>
      <c r="BX575" s="759" t="n"/>
      <c r="BY575" s="759" t="n"/>
      <c r="BZ575" s="759" t="n"/>
      <c r="CA575" s="759" t="n"/>
      <c r="ER575" s="759" t="n"/>
      <c r="ES575" s="759" t="n"/>
      <c r="ET575" s="759" t="n"/>
      <c r="EU575" s="759" t="n"/>
      <c r="EV575" s="759" t="n"/>
      <c r="EW575" s="759" t="n"/>
      <c r="EX575" s="759" t="n"/>
      <c r="EY575" s="759" t="n"/>
      <c r="EZ575" s="759" t="n"/>
      <c r="FA575" s="759" t="n"/>
      <c r="FB575" s="759" t="n"/>
      <c r="FC575" s="759" t="n"/>
      <c r="FD575" s="759" t="n"/>
      <c r="FE575" s="759" t="n"/>
      <c r="FF575" s="759" t="n"/>
      <c r="HW575" s="759" t="n"/>
      <c r="HX575" s="759" t="n"/>
      <c r="HY575" s="759" t="n"/>
      <c r="HZ575" s="759" t="n"/>
      <c r="IA575" s="759" t="n"/>
      <c r="IB575" s="759" t="n"/>
      <c r="IC575" s="759" t="n"/>
      <c r="ID575" s="759" t="n"/>
      <c r="IE575" s="759" t="n"/>
      <c r="IF575" s="759" t="n"/>
      <c r="IG575" s="759" t="n"/>
      <c r="IH575" s="759" t="n"/>
      <c r="II575" s="759" t="n"/>
      <c r="IJ575" s="759" t="n"/>
      <c r="IK575" s="759" t="n"/>
      <c r="LB575" s="759" t="n"/>
      <c r="LC575" s="759" t="n"/>
      <c r="LD575" s="759" t="n"/>
      <c r="LE575" s="759" t="n"/>
      <c r="LF575" s="759" t="n"/>
      <c r="LG575" s="759" t="n"/>
      <c r="LH575" s="759" t="n"/>
      <c r="LI575" s="759" t="n"/>
      <c r="LJ575" s="759" t="n"/>
      <c r="LK575" s="759" t="n"/>
      <c r="LL575" s="759" t="n"/>
      <c r="LM575" s="759" t="n"/>
      <c r="LN575" s="759" t="n"/>
      <c r="LO575" s="759" t="n"/>
      <c r="LP575" s="759" t="n"/>
      <c r="OG575" s="759" t="n"/>
      <c r="OH575" s="759" t="n"/>
      <c r="OI575" s="759" t="n"/>
      <c r="OJ575" s="759" t="n"/>
      <c r="OK575" s="759" t="n"/>
      <c r="OL575" s="759" t="n"/>
      <c r="OM575" s="759" t="n"/>
      <c r="ON575" s="759" t="n"/>
      <c r="OO575" s="759" t="n"/>
      <c r="OP575" s="759" t="n"/>
      <c r="OQ575" s="759" t="n"/>
      <c r="OR575" s="759" t="n"/>
      <c r="OS575" s="759" t="n"/>
      <c r="OT575" s="759" t="n"/>
      <c r="OU575" s="759" t="n"/>
    </row>
    <row r="576">
      <c r="A576" s="0" t="n">
        <v>129</v>
      </c>
      <c r="B576" s="0" t="n">
        <v>1172</v>
      </c>
      <c r="C576" s="0" t="inlineStr">
        <is>
          <t>가</t>
        </is>
      </c>
      <c r="D576" s="0" t="inlineStr">
        <is>
          <t>인천대</t>
        </is>
      </c>
      <c r="E576" s="232" t="inlineStr">
        <is>
          <t>영어교육과</t>
        </is>
      </c>
      <c r="F576" s="0" t="inlineStr">
        <is>
          <t>통합</t>
        </is>
      </c>
      <c r="G576" s="0" t="n">
        <v>2</v>
      </c>
      <c r="H576" s="0" t="n">
        <v>803.15</v>
      </c>
      <c r="I576" s="0" t="n">
        <v>798.405</v>
      </c>
      <c r="J576" s="0" t="n">
        <v>792.235</v>
      </c>
      <c r="K576" s="0" t="n">
        <v>785.115</v>
      </c>
      <c r="L576" s="0" t="n">
        <v>777.1950000000001</v>
      </c>
      <c r="M576" s="233" t="inlineStr">
        <is>
          <t>백분위</t>
        </is>
      </c>
      <c r="N576" s="233" t="inlineStr">
        <is>
          <t>백분위</t>
        </is>
      </c>
      <c r="O576" s="3" t="inlineStr">
        <is>
          <t>가506</t>
        </is>
      </c>
      <c r="BM576" s="759" t="n"/>
      <c r="BN576" s="759" t="n"/>
      <c r="BO576" s="759" t="n"/>
      <c r="BP576" s="759" t="n"/>
      <c r="BQ576" s="759" t="n"/>
      <c r="BR576" s="759" t="n"/>
      <c r="BS576" s="759" t="n"/>
      <c r="BT576" s="759" t="n"/>
      <c r="BU576" s="759" t="n"/>
      <c r="BV576" s="759" t="n"/>
      <c r="BW576" s="759" t="n"/>
      <c r="BX576" s="759" t="n"/>
      <c r="BY576" s="759" t="n"/>
      <c r="BZ576" s="759" t="n"/>
      <c r="CA576" s="759" t="n"/>
      <c r="ER576" s="759" t="n"/>
      <c r="ES576" s="759" t="n"/>
      <c r="ET576" s="759" t="n"/>
      <c r="EU576" s="759" t="n"/>
      <c r="EV576" s="759" t="n"/>
      <c r="EW576" s="759" t="n"/>
      <c r="EX576" s="759" t="n"/>
      <c r="EY576" s="759" t="n"/>
      <c r="EZ576" s="759" t="n"/>
      <c r="FA576" s="759" t="n"/>
      <c r="FB576" s="759" t="n"/>
      <c r="FC576" s="759" t="n"/>
      <c r="FD576" s="759" t="n"/>
      <c r="FE576" s="759" t="n"/>
      <c r="FF576" s="759" t="n"/>
      <c r="HW576" s="759" t="n"/>
      <c r="HX576" s="759" t="n"/>
      <c r="HY576" s="759" t="n"/>
      <c r="HZ576" s="759" t="n"/>
      <c r="IA576" s="759" t="n"/>
      <c r="IB576" s="759" t="n"/>
      <c r="IC576" s="759" t="n"/>
      <c r="ID576" s="759" t="n"/>
      <c r="IE576" s="759" t="n"/>
      <c r="IF576" s="759" t="n"/>
      <c r="IG576" s="759" t="n"/>
      <c r="IH576" s="759" t="n"/>
      <c r="II576" s="759" t="n"/>
      <c r="IJ576" s="759" t="n"/>
      <c r="IK576" s="759" t="n"/>
      <c r="LB576" s="759" t="n"/>
      <c r="LC576" s="759" t="n"/>
      <c r="LD576" s="759" t="n"/>
      <c r="LE576" s="759" t="n"/>
      <c r="LF576" s="759" t="n"/>
      <c r="LG576" s="759" t="n"/>
      <c r="LH576" s="759" t="n"/>
      <c r="LI576" s="759" t="n"/>
      <c r="LJ576" s="759" t="n"/>
      <c r="LK576" s="759" t="n"/>
      <c r="LL576" s="759" t="n"/>
      <c r="LM576" s="759" t="n"/>
      <c r="LN576" s="759" t="n"/>
      <c r="LO576" s="759" t="n"/>
      <c r="LP576" s="759" t="n"/>
      <c r="OG576" s="759" t="n"/>
      <c r="OH576" s="759" t="n"/>
      <c r="OI576" s="759" t="n"/>
      <c r="OJ576" s="759" t="n"/>
      <c r="OK576" s="759" t="n"/>
      <c r="OL576" s="759" t="n"/>
      <c r="OM576" s="759" t="n"/>
      <c r="ON576" s="759" t="n"/>
      <c r="OO576" s="759" t="n"/>
      <c r="OP576" s="759" t="n"/>
      <c r="OQ576" s="759" t="n"/>
      <c r="OR576" s="759" t="n"/>
      <c r="OS576" s="759" t="n"/>
      <c r="OT576" s="759" t="n"/>
      <c r="OU576" s="759" t="n"/>
    </row>
    <row r="577">
      <c r="A577" s="0" t="n">
        <v>129</v>
      </c>
      <c r="B577" s="0" t="n">
        <v>1174</v>
      </c>
      <c r="C577" s="0" t="inlineStr">
        <is>
          <t>가</t>
        </is>
      </c>
      <c r="D577" s="0" t="inlineStr">
        <is>
          <t>인천대</t>
        </is>
      </c>
      <c r="E577" s="232" t="inlineStr">
        <is>
          <t>국어국문학과</t>
        </is>
      </c>
      <c r="F577" s="0" t="inlineStr">
        <is>
          <t>통합</t>
        </is>
      </c>
      <c r="G577" s="0" t="n">
        <v>2</v>
      </c>
      <c r="H577" s="0" t="n">
        <v>803.15</v>
      </c>
      <c r="I577" s="0" t="n">
        <v>798.405</v>
      </c>
      <c r="J577" s="0" t="n">
        <v>792.235</v>
      </c>
      <c r="K577" s="0" t="n">
        <v>785.115</v>
      </c>
      <c r="L577" s="0" t="n">
        <v>777.1950000000001</v>
      </c>
      <c r="M577" s="233" t="inlineStr">
        <is>
          <t>백분위</t>
        </is>
      </c>
      <c r="N577" s="233" t="inlineStr">
        <is>
          <t>백분위</t>
        </is>
      </c>
      <c r="O577" s="3" t="inlineStr">
        <is>
          <t>가507</t>
        </is>
      </c>
      <c r="BM577" s="759" t="n"/>
      <c r="BN577" s="759" t="n"/>
      <c r="BO577" s="759" t="n"/>
      <c r="BP577" s="759" t="n"/>
      <c r="BQ577" s="759" t="n"/>
      <c r="BR577" s="759" t="n"/>
      <c r="BS577" s="759" t="n"/>
      <c r="BT577" s="759" t="n"/>
      <c r="BU577" s="759" t="n"/>
      <c r="BV577" s="759" t="n"/>
      <c r="BW577" s="759" t="n"/>
      <c r="BX577" s="759" t="n"/>
      <c r="BY577" s="759" t="n"/>
      <c r="BZ577" s="759" t="n"/>
      <c r="CA577" s="759" t="n"/>
      <c r="ER577" s="759" t="n"/>
      <c r="ES577" s="759" t="n"/>
      <c r="ET577" s="759" t="n"/>
      <c r="EU577" s="759" t="n"/>
      <c r="EV577" s="759" t="n"/>
      <c r="EW577" s="759" t="n"/>
      <c r="EX577" s="759" t="n"/>
      <c r="EY577" s="759" t="n"/>
      <c r="EZ577" s="759" t="n"/>
      <c r="FA577" s="759" t="n"/>
      <c r="FB577" s="759" t="n"/>
      <c r="FC577" s="759" t="n"/>
      <c r="FD577" s="759" t="n"/>
      <c r="FE577" s="759" t="n"/>
      <c r="FF577" s="759" t="n"/>
      <c r="HW577" s="759" t="n"/>
      <c r="HX577" s="759" t="n"/>
      <c r="HY577" s="759" t="n"/>
      <c r="HZ577" s="759" t="n"/>
      <c r="IA577" s="759" t="n"/>
      <c r="IB577" s="759" t="n"/>
      <c r="IC577" s="759" t="n"/>
      <c r="ID577" s="759" t="n"/>
      <c r="IE577" s="759" t="n"/>
      <c r="IF577" s="759" t="n"/>
      <c r="IG577" s="759" t="n"/>
      <c r="IH577" s="759" t="n"/>
      <c r="II577" s="759" t="n"/>
      <c r="IJ577" s="759" t="n"/>
      <c r="IK577" s="759" t="n"/>
      <c r="LB577" s="759" t="n"/>
      <c r="LC577" s="759" t="n"/>
      <c r="LD577" s="759" t="n"/>
      <c r="LE577" s="759" t="n"/>
      <c r="LF577" s="759" t="n"/>
      <c r="LG577" s="759" t="n"/>
      <c r="LH577" s="759" t="n"/>
      <c r="LI577" s="759" t="n"/>
      <c r="LJ577" s="759" t="n"/>
      <c r="LK577" s="759" t="n"/>
      <c r="LL577" s="759" t="n"/>
      <c r="LM577" s="759" t="n"/>
      <c r="LN577" s="759" t="n"/>
      <c r="LO577" s="759" t="n"/>
      <c r="LP577" s="759" t="n"/>
      <c r="OG577" s="759" t="n"/>
      <c r="OH577" s="759" t="n"/>
      <c r="OI577" s="759" t="n"/>
      <c r="OJ577" s="759" t="n"/>
      <c r="OK577" s="759" t="n"/>
      <c r="OL577" s="759" t="n"/>
      <c r="OM577" s="759" t="n"/>
      <c r="ON577" s="759" t="n"/>
      <c r="OO577" s="759" t="n"/>
      <c r="OP577" s="759" t="n"/>
      <c r="OQ577" s="759" t="n"/>
      <c r="OR577" s="759" t="n"/>
      <c r="OS577" s="759" t="n"/>
      <c r="OT577" s="759" t="n"/>
      <c r="OU577" s="759" t="n"/>
    </row>
    <row r="578">
      <c r="A578" s="0" t="n">
        <v>129</v>
      </c>
      <c r="B578" s="0" t="n">
        <v>1180</v>
      </c>
      <c r="C578" s="0" t="inlineStr">
        <is>
          <t>가</t>
        </is>
      </c>
      <c r="D578" s="0" t="inlineStr">
        <is>
          <t>인천대</t>
        </is>
      </c>
      <c r="E578" s="232" t="inlineStr">
        <is>
          <t>영어영문학과</t>
        </is>
      </c>
      <c r="F578" s="0" t="inlineStr">
        <is>
          <t>통합</t>
        </is>
      </c>
      <c r="G578" s="0" t="n">
        <v>2</v>
      </c>
      <c r="H578" s="0" t="n">
        <v>803.15</v>
      </c>
      <c r="I578" s="0" t="n">
        <v>798.405</v>
      </c>
      <c r="J578" s="0" t="n">
        <v>792.235</v>
      </c>
      <c r="K578" s="0" t="n">
        <v>785.115</v>
      </c>
      <c r="L578" s="0" t="n">
        <v>777.1950000000001</v>
      </c>
      <c r="M578" s="233" t="inlineStr">
        <is>
          <t>백분위</t>
        </is>
      </c>
      <c r="N578" s="233" t="inlineStr">
        <is>
          <t>백분위</t>
        </is>
      </c>
      <c r="O578" s="3" t="inlineStr">
        <is>
          <t>가508</t>
        </is>
      </c>
      <c r="BM578" s="759" t="n"/>
      <c r="BN578" s="759" t="n"/>
      <c r="BO578" s="759" t="n"/>
      <c r="BP578" s="759" t="n"/>
      <c r="BQ578" s="759" t="n"/>
      <c r="BR578" s="759" t="n"/>
      <c r="BS578" s="759" t="n"/>
      <c r="BT578" s="759" t="n"/>
      <c r="BU578" s="759" t="n"/>
      <c r="BV578" s="759" t="n"/>
      <c r="BW578" s="759" t="n"/>
      <c r="BX578" s="759" t="n"/>
      <c r="BY578" s="759" t="n"/>
      <c r="BZ578" s="759" t="n"/>
      <c r="CA578" s="759" t="n"/>
      <c r="ER578" s="759" t="n"/>
      <c r="ES578" s="759" t="n"/>
      <c r="ET578" s="759" t="n"/>
      <c r="EU578" s="759" t="n"/>
      <c r="EV578" s="759" t="n"/>
      <c r="EW578" s="759" t="n"/>
      <c r="EX578" s="759" t="n"/>
      <c r="EY578" s="759" t="n"/>
      <c r="EZ578" s="759" t="n"/>
      <c r="FA578" s="759" t="n"/>
      <c r="FB578" s="759" t="n"/>
      <c r="FC578" s="759" t="n"/>
      <c r="FD578" s="759" t="n"/>
      <c r="FE578" s="759" t="n"/>
      <c r="FF578" s="759" t="n"/>
      <c r="HW578" s="759" t="n"/>
      <c r="HX578" s="759" t="n"/>
      <c r="HY578" s="759" t="n"/>
      <c r="HZ578" s="759" t="n"/>
      <c r="IA578" s="759" t="n"/>
      <c r="IB578" s="759" t="n"/>
      <c r="IC578" s="759" t="n"/>
      <c r="ID578" s="759" t="n"/>
      <c r="IE578" s="759" t="n"/>
      <c r="IF578" s="759" t="n"/>
      <c r="IG578" s="759" t="n"/>
      <c r="IH578" s="759" t="n"/>
      <c r="II578" s="759" t="n"/>
      <c r="IJ578" s="759" t="n"/>
      <c r="IK578" s="759" t="n"/>
      <c r="LB578" s="759" t="n"/>
      <c r="LC578" s="759" t="n"/>
      <c r="LD578" s="759" t="n"/>
      <c r="LE578" s="759" t="n"/>
      <c r="LF578" s="759" t="n"/>
      <c r="LG578" s="759" t="n"/>
      <c r="LH578" s="759" t="n"/>
      <c r="LI578" s="759" t="n"/>
      <c r="LJ578" s="759" t="n"/>
      <c r="LK578" s="759" t="n"/>
      <c r="LL578" s="759" t="n"/>
      <c r="LM578" s="759" t="n"/>
      <c r="LN578" s="759" t="n"/>
      <c r="LO578" s="759" t="n"/>
      <c r="LP578" s="759" t="n"/>
      <c r="OG578" s="759" t="n"/>
      <c r="OH578" s="759" t="n"/>
      <c r="OI578" s="759" t="n"/>
      <c r="OJ578" s="759" t="n"/>
      <c r="OK578" s="759" t="n"/>
      <c r="OL578" s="759" t="n"/>
      <c r="OM578" s="759" t="n"/>
      <c r="ON578" s="759" t="n"/>
      <c r="OO578" s="759" t="n"/>
      <c r="OP578" s="759" t="n"/>
      <c r="OQ578" s="759" t="n"/>
      <c r="OR578" s="759" t="n"/>
      <c r="OS578" s="759" t="n"/>
      <c r="OT578" s="759" t="n"/>
      <c r="OU578" s="759" t="n"/>
    </row>
    <row r="579">
      <c r="A579" s="0" t="n">
        <v>129</v>
      </c>
      <c r="B579" s="0" t="n">
        <v>1182</v>
      </c>
      <c r="C579" s="0" t="inlineStr">
        <is>
          <t>가</t>
        </is>
      </c>
      <c r="D579" s="0" t="inlineStr">
        <is>
          <t>인천대</t>
        </is>
      </c>
      <c r="E579" s="232" t="inlineStr">
        <is>
          <t>문헌정보학과</t>
        </is>
      </c>
      <c r="F579" s="0" t="inlineStr">
        <is>
          <t>통합</t>
        </is>
      </c>
      <c r="G579" s="0" t="n">
        <v>2</v>
      </c>
      <c r="H579" s="0" t="n">
        <v>802.915</v>
      </c>
      <c r="I579" s="0" t="n">
        <v>798.08</v>
      </c>
      <c r="J579" s="0" t="n">
        <v>791.91</v>
      </c>
      <c r="K579" s="0" t="n">
        <v>784.665</v>
      </c>
      <c r="L579" s="0" t="n">
        <v>775.77</v>
      </c>
      <c r="M579" s="233" t="inlineStr">
        <is>
          <t>백분위</t>
        </is>
      </c>
      <c r="N579" s="233" t="inlineStr">
        <is>
          <t>백분위</t>
        </is>
      </c>
      <c r="O579" s="3" t="inlineStr">
        <is>
          <t>가509</t>
        </is>
      </c>
      <c r="BM579" s="759" t="n"/>
      <c r="BN579" s="759" t="n"/>
      <c r="BO579" s="759" t="n"/>
      <c r="BP579" s="759" t="n"/>
      <c r="BQ579" s="759" t="n"/>
      <c r="BR579" s="759" t="n"/>
      <c r="BS579" s="759" t="n"/>
      <c r="BT579" s="759" t="n"/>
      <c r="BU579" s="759" t="n"/>
      <c r="BV579" s="759" t="n"/>
      <c r="BW579" s="759" t="n"/>
      <c r="BX579" s="759" t="n"/>
      <c r="BY579" s="759" t="n"/>
      <c r="BZ579" s="759" t="n"/>
      <c r="CA579" s="759" t="n"/>
      <c r="ER579" s="759" t="n"/>
      <c r="ES579" s="759" t="n"/>
      <c r="ET579" s="759" t="n"/>
      <c r="EU579" s="759" t="n"/>
      <c r="EV579" s="759" t="n"/>
      <c r="EW579" s="759" t="n"/>
      <c r="EX579" s="759" t="n"/>
      <c r="EY579" s="759" t="n"/>
      <c r="EZ579" s="759" t="n"/>
      <c r="FA579" s="759" t="n"/>
      <c r="FB579" s="759" t="n"/>
      <c r="FC579" s="759" t="n"/>
      <c r="FD579" s="759" t="n"/>
      <c r="FE579" s="759" t="n"/>
      <c r="FF579" s="759" t="n"/>
      <c r="HW579" s="759" t="n"/>
      <c r="HX579" s="759" t="n"/>
      <c r="HY579" s="759" t="n"/>
      <c r="HZ579" s="759" t="n"/>
      <c r="IA579" s="759" t="n"/>
      <c r="IB579" s="759" t="n"/>
      <c r="IC579" s="759" t="n"/>
      <c r="ID579" s="759" t="n"/>
      <c r="IE579" s="759" t="n"/>
      <c r="IF579" s="759" t="n"/>
      <c r="IG579" s="759" t="n"/>
      <c r="IH579" s="759" t="n"/>
      <c r="II579" s="759" t="n"/>
      <c r="IJ579" s="759" t="n"/>
      <c r="IK579" s="759" t="n"/>
      <c r="LB579" s="759" t="n"/>
      <c r="LC579" s="759" t="n"/>
      <c r="LD579" s="759" t="n"/>
      <c r="LE579" s="759" t="n"/>
      <c r="LF579" s="759" t="n"/>
      <c r="LG579" s="759" t="n"/>
      <c r="LH579" s="759" t="n"/>
      <c r="LI579" s="759" t="n"/>
      <c r="LJ579" s="759" t="n"/>
      <c r="LK579" s="759" t="n"/>
      <c r="LL579" s="759" t="n"/>
      <c r="LM579" s="759" t="n"/>
      <c r="LN579" s="759" t="n"/>
      <c r="LO579" s="759" t="n"/>
      <c r="LP579" s="759" t="n"/>
      <c r="OG579" s="759" t="n"/>
      <c r="OH579" s="759" t="n"/>
      <c r="OI579" s="759" t="n"/>
      <c r="OJ579" s="759" t="n"/>
      <c r="OK579" s="759" t="n"/>
      <c r="OL579" s="759" t="n"/>
      <c r="OM579" s="759" t="n"/>
      <c r="ON579" s="759" t="n"/>
      <c r="OO579" s="759" t="n"/>
      <c r="OP579" s="759" t="n"/>
      <c r="OQ579" s="759" t="n"/>
      <c r="OR579" s="759" t="n"/>
      <c r="OS579" s="759" t="n"/>
      <c r="OT579" s="759" t="n"/>
      <c r="OU579" s="759" t="n"/>
    </row>
    <row r="580">
      <c r="A580" s="0" t="n">
        <v>129</v>
      </c>
      <c r="B580" s="0" t="n">
        <v>1181</v>
      </c>
      <c r="C580" s="0" t="inlineStr">
        <is>
          <t>가</t>
        </is>
      </c>
      <c r="D580" s="0" t="inlineStr">
        <is>
          <t>인천대</t>
        </is>
      </c>
      <c r="E580" s="232" t="inlineStr">
        <is>
          <t>독어독문학과</t>
        </is>
      </c>
      <c r="F580" s="0" t="inlineStr">
        <is>
          <t>통합</t>
        </is>
      </c>
      <c r="G580" s="0" t="n">
        <v>2</v>
      </c>
      <c r="H580" s="0" t="n">
        <v>798.9299999999999</v>
      </c>
      <c r="I580" s="0" t="n">
        <v>793.9450000000001</v>
      </c>
      <c r="J580" s="0" t="n">
        <v>788.225</v>
      </c>
      <c r="K580" s="0" t="n">
        <v>780.78</v>
      </c>
      <c r="L580" s="0" t="n">
        <v>772.1849999999999</v>
      </c>
      <c r="M580" s="233" t="inlineStr">
        <is>
          <t>백분위</t>
        </is>
      </c>
      <c r="N580" s="233" t="inlineStr">
        <is>
          <t>백분위</t>
        </is>
      </c>
      <c r="O580" s="3" t="inlineStr">
        <is>
          <t>가510</t>
        </is>
      </c>
      <c r="BM580" s="759" t="n"/>
      <c r="BN580" s="759" t="n"/>
      <c r="BO580" s="759" t="n"/>
      <c r="BP580" s="759" t="n"/>
      <c r="BQ580" s="759" t="n"/>
      <c r="BR580" s="759" t="n"/>
      <c r="BS580" s="759" t="n"/>
      <c r="BT580" s="759" t="n"/>
      <c r="BU580" s="759" t="n"/>
      <c r="BV580" s="759" t="n"/>
      <c r="BW580" s="759" t="n"/>
      <c r="BX580" s="759" t="n"/>
      <c r="BY580" s="759" t="n"/>
      <c r="BZ580" s="759" t="n"/>
      <c r="CA580" s="759" t="n"/>
      <c r="ER580" s="759" t="n"/>
      <c r="ES580" s="759" t="n"/>
      <c r="ET580" s="759" t="n"/>
      <c r="EU580" s="759" t="n"/>
      <c r="EV580" s="759" t="n"/>
      <c r="EW580" s="759" t="n"/>
      <c r="EX580" s="759" t="n"/>
      <c r="EY580" s="759" t="n"/>
      <c r="EZ580" s="759" t="n"/>
      <c r="FA580" s="759" t="n"/>
      <c r="FB580" s="759" t="n"/>
      <c r="FC580" s="759" t="n"/>
      <c r="FD580" s="759" t="n"/>
      <c r="FE580" s="759" t="n"/>
      <c r="FF580" s="759" t="n"/>
      <c r="HW580" s="759" t="n"/>
      <c r="HX580" s="759" t="n"/>
      <c r="HY580" s="759" t="n"/>
      <c r="HZ580" s="759" t="n"/>
      <c r="IA580" s="759" t="n"/>
      <c r="IB580" s="759" t="n"/>
      <c r="IC580" s="759" t="n"/>
      <c r="ID580" s="759" t="n"/>
      <c r="IE580" s="759" t="n"/>
      <c r="IF580" s="759" t="n"/>
      <c r="IG580" s="759" t="n"/>
      <c r="IH580" s="759" t="n"/>
      <c r="II580" s="759" t="n"/>
      <c r="IJ580" s="759" t="n"/>
      <c r="IK580" s="759" t="n"/>
      <c r="LB580" s="759" t="n"/>
      <c r="LC580" s="759" t="n"/>
      <c r="LD580" s="759" t="n"/>
      <c r="LE580" s="759" t="n"/>
      <c r="LF580" s="759" t="n"/>
      <c r="LG580" s="759" t="n"/>
      <c r="LH580" s="759" t="n"/>
      <c r="LI580" s="759" t="n"/>
      <c r="LJ580" s="759" t="n"/>
      <c r="LK580" s="759" t="n"/>
      <c r="LL580" s="759" t="n"/>
      <c r="LM580" s="759" t="n"/>
      <c r="LN580" s="759" t="n"/>
      <c r="LO580" s="759" t="n"/>
      <c r="LP580" s="759" t="n"/>
      <c r="OG580" s="759" t="n"/>
      <c r="OH580" s="759" t="n"/>
      <c r="OI580" s="759" t="n"/>
      <c r="OJ580" s="759" t="n"/>
      <c r="OK580" s="759" t="n"/>
      <c r="OL580" s="759" t="n"/>
      <c r="OM580" s="759" t="n"/>
      <c r="ON580" s="759" t="n"/>
      <c r="OO580" s="759" t="n"/>
      <c r="OP580" s="759" t="n"/>
      <c r="OQ580" s="759" t="n"/>
      <c r="OR580" s="759" t="n"/>
      <c r="OS580" s="759" t="n"/>
      <c r="OT580" s="759" t="n"/>
      <c r="OU580" s="759" t="n"/>
    </row>
    <row r="581">
      <c r="A581" s="0" t="n">
        <v>129</v>
      </c>
      <c r="B581" s="0" t="n">
        <v>1186</v>
      </c>
      <c r="C581" s="0" t="inlineStr">
        <is>
          <t>가</t>
        </is>
      </c>
      <c r="D581" s="0" t="inlineStr">
        <is>
          <t>인천대</t>
        </is>
      </c>
      <c r="E581" s="232" t="inlineStr">
        <is>
          <t>중어중국학과</t>
        </is>
      </c>
      <c r="F581" s="0" t="inlineStr">
        <is>
          <t>통합</t>
        </is>
      </c>
      <c r="G581" s="0" t="n">
        <v>2</v>
      </c>
      <c r="H581" s="0" t="n">
        <v>798.405</v>
      </c>
      <c r="I581" s="0" t="n">
        <v>793.42</v>
      </c>
      <c r="J581" s="0" t="n">
        <v>787.725</v>
      </c>
      <c r="K581" s="0" t="n">
        <v>780.78</v>
      </c>
      <c r="L581" s="0" t="n">
        <v>772.125</v>
      </c>
      <c r="M581" s="233" t="inlineStr">
        <is>
          <t>백분위</t>
        </is>
      </c>
      <c r="N581" s="233" t="inlineStr">
        <is>
          <t>백분위</t>
        </is>
      </c>
      <c r="O581" s="3" t="inlineStr">
        <is>
          <t>가511</t>
        </is>
      </c>
      <c r="BM581" s="759" t="n"/>
      <c r="BN581" s="759" t="n"/>
      <c r="BO581" s="759" t="n"/>
      <c r="BP581" s="759" t="n"/>
      <c r="BQ581" s="759" t="n"/>
      <c r="BR581" s="759" t="n"/>
      <c r="BS581" s="759" t="n"/>
      <c r="BT581" s="759" t="n"/>
      <c r="BU581" s="759" t="n"/>
      <c r="BV581" s="759" t="n"/>
      <c r="BW581" s="759" t="n"/>
      <c r="BX581" s="759" t="n"/>
      <c r="BY581" s="759" t="n"/>
      <c r="BZ581" s="759" t="n"/>
      <c r="CA581" s="759" t="n"/>
      <c r="ER581" s="759" t="n"/>
      <c r="ES581" s="759" t="n"/>
      <c r="ET581" s="759" t="n"/>
      <c r="EU581" s="759" t="n"/>
      <c r="EV581" s="759" t="n"/>
      <c r="EW581" s="759" t="n"/>
      <c r="EX581" s="759" t="n"/>
      <c r="EY581" s="759" t="n"/>
      <c r="EZ581" s="759" t="n"/>
      <c r="FA581" s="759" t="n"/>
      <c r="FB581" s="759" t="n"/>
      <c r="FC581" s="759" t="n"/>
      <c r="FD581" s="759" t="n"/>
      <c r="FE581" s="759" t="n"/>
      <c r="FF581" s="759" t="n"/>
      <c r="HW581" s="759" t="n"/>
      <c r="HX581" s="759" t="n"/>
      <c r="HY581" s="759" t="n"/>
      <c r="HZ581" s="759" t="n"/>
      <c r="IA581" s="759" t="n"/>
      <c r="IB581" s="759" t="n"/>
      <c r="IC581" s="759" t="n"/>
      <c r="ID581" s="759" t="n"/>
      <c r="IE581" s="759" t="n"/>
      <c r="IF581" s="759" t="n"/>
      <c r="IG581" s="759" t="n"/>
      <c r="IH581" s="759" t="n"/>
      <c r="II581" s="759" t="n"/>
      <c r="IJ581" s="759" t="n"/>
      <c r="IK581" s="759" t="n"/>
      <c r="LB581" s="759" t="n"/>
      <c r="LC581" s="759" t="n"/>
      <c r="LD581" s="759" t="n"/>
      <c r="LE581" s="759" t="n"/>
      <c r="LF581" s="759" t="n"/>
      <c r="LG581" s="759" t="n"/>
      <c r="LH581" s="759" t="n"/>
      <c r="LI581" s="759" t="n"/>
      <c r="LJ581" s="759" t="n"/>
      <c r="LK581" s="759" t="n"/>
      <c r="LL581" s="759" t="n"/>
      <c r="LM581" s="759" t="n"/>
      <c r="LN581" s="759" t="n"/>
      <c r="LO581" s="759" t="n"/>
      <c r="LP581" s="759" t="n"/>
      <c r="OG581" s="759" t="n"/>
      <c r="OH581" s="759" t="n"/>
      <c r="OI581" s="759" t="n"/>
      <c r="OJ581" s="759" t="n"/>
      <c r="OK581" s="759" t="n"/>
      <c r="OL581" s="759" t="n"/>
      <c r="OM581" s="759" t="n"/>
      <c r="ON581" s="759" t="n"/>
      <c r="OO581" s="759" t="n"/>
      <c r="OP581" s="759" t="n"/>
      <c r="OQ581" s="759" t="n"/>
      <c r="OR581" s="759" t="n"/>
      <c r="OS581" s="759" t="n"/>
      <c r="OT581" s="759" t="n"/>
      <c r="OU581" s="759" t="n"/>
    </row>
    <row r="582">
      <c r="A582" s="0" t="n">
        <v>129</v>
      </c>
      <c r="B582" s="0" t="n">
        <v>1183</v>
      </c>
      <c r="C582" s="0" t="inlineStr">
        <is>
          <t>가</t>
        </is>
      </c>
      <c r="D582" s="0" t="inlineStr">
        <is>
          <t>인천대</t>
        </is>
      </c>
      <c r="E582" s="232" t="inlineStr">
        <is>
          <t>불어불문학과</t>
        </is>
      </c>
      <c r="F582" s="0" t="inlineStr">
        <is>
          <t>통합</t>
        </is>
      </c>
      <c r="G582" s="0" t="n">
        <v>2</v>
      </c>
      <c r="H582" s="0" t="n">
        <v>798.08</v>
      </c>
      <c r="I582" s="0" t="n">
        <v>792.4450000000001</v>
      </c>
      <c r="J582" s="0" t="n">
        <v>787.55</v>
      </c>
      <c r="K582" s="0" t="n">
        <v>779.98</v>
      </c>
      <c r="L582" s="0" t="n">
        <v>771.65</v>
      </c>
      <c r="M582" s="233" t="inlineStr">
        <is>
          <t>백분위</t>
        </is>
      </c>
      <c r="N582" s="233" t="inlineStr">
        <is>
          <t>백분위</t>
        </is>
      </c>
      <c r="O582" s="3" t="inlineStr">
        <is>
          <t>가512</t>
        </is>
      </c>
      <c r="BM582" s="759" t="n"/>
      <c r="BN582" s="759" t="n"/>
      <c r="BO582" s="759" t="n"/>
      <c r="BP582" s="759" t="n"/>
      <c r="BQ582" s="759" t="n"/>
      <c r="BR582" s="759" t="n"/>
      <c r="BS582" s="759" t="n"/>
      <c r="BT582" s="759" t="n"/>
      <c r="BU582" s="759" t="n"/>
      <c r="BV582" s="759" t="n"/>
      <c r="BW582" s="759" t="n"/>
      <c r="BX582" s="759" t="n"/>
      <c r="BY582" s="759" t="n"/>
      <c r="BZ582" s="759" t="n"/>
      <c r="CA582" s="759" t="n"/>
      <c r="ER582" s="759" t="n"/>
      <c r="ES582" s="759" t="n"/>
      <c r="ET582" s="759" t="n"/>
      <c r="EU582" s="759" t="n"/>
      <c r="EV582" s="759" t="n"/>
      <c r="EW582" s="759" t="n"/>
      <c r="EX582" s="759" t="n"/>
      <c r="EY582" s="759" t="n"/>
      <c r="EZ582" s="759" t="n"/>
      <c r="FA582" s="759" t="n"/>
      <c r="FB582" s="759" t="n"/>
      <c r="FC582" s="759" t="n"/>
      <c r="FD582" s="759" t="n"/>
      <c r="FE582" s="759" t="n"/>
      <c r="FF582" s="759" t="n"/>
      <c r="HW582" s="759" t="n"/>
      <c r="HX582" s="759" t="n"/>
      <c r="HY582" s="759" t="n"/>
      <c r="HZ582" s="759" t="n"/>
      <c r="IA582" s="759" t="n"/>
      <c r="IB582" s="759" t="n"/>
      <c r="IC582" s="759" t="n"/>
      <c r="ID582" s="759" t="n"/>
      <c r="IE582" s="759" t="n"/>
      <c r="IF582" s="759" t="n"/>
      <c r="IG582" s="759" t="n"/>
      <c r="IH582" s="759" t="n"/>
      <c r="II582" s="759" t="n"/>
      <c r="IJ582" s="759" t="n"/>
      <c r="IK582" s="759" t="n"/>
      <c r="LB582" s="759" t="n"/>
      <c r="LC582" s="759" t="n"/>
      <c r="LD582" s="759" t="n"/>
      <c r="LE582" s="759" t="n"/>
      <c r="LF582" s="759" t="n"/>
      <c r="LG582" s="759" t="n"/>
      <c r="LH582" s="759" t="n"/>
      <c r="LI582" s="759" t="n"/>
      <c r="LJ582" s="759" t="n"/>
      <c r="LK582" s="759" t="n"/>
      <c r="LL582" s="759" t="n"/>
      <c r="LM582" s="759" t="n"/>
      <c r="LN582" s="759" t="n"/>
      <c r="LO582" s="759" t="n"/>
      <c r="LP582" s="759" t="n"/>
      <c r="OG582" s="759" t="n"/>
      <c r="OH582" s="759" t="n"/>
      <c r="OI582" s="759" t="n"/>
      <c r="OJ582" s="759" t="n"/>
      <c r="OK582" s="759" t="n"/>
      <c r="OL582" s="759" t="n"/>
      <c r="OM582" s="759" t="n"/>
      <c r="ON582" s="759" t="n"/>
      <c r="OO582" s="759" t="n"/>
      <c r="OP582" s="759" t="n"/>
      <c r="OQ582" s="759" t="n"/>
      <c r="OR582" s="759" t="n"/>
      <c r="OS582" s="759" t="n"/>
      <c r="OT582" s="759" t="n"/>
      <c r="OU582" s="759" t="n"/>
    </row>
    <row r="583">
      <c r="A583" s="0" t="n">
        <v>129</v>
      </c>
      <c r="B583" s="0" t="n">
        <v>1179</v>
      </c>
      <c r="C583" s="0" t="inlineStr">
        <is>
          <t>가</t>
        </is>
      </c>
      <c r="D583" s="0" t="inlineStr">
        <is>
          <t>인천대</t>
        </is>
      </c>
      <c r="E583" s="232" t="inlineStr">
        <is>
          <t>일어교육과</t>
        </is>
      </c>
      <c r="F583" s="0" t="inlineStr">
        <is>
          <t>통합</t>
        </is>
      </c>
      <c r="G583" s="0" t="n">
        <v>2</v>
      </c>
      <c r="H583" s="0" t="n">
        <v>795.17</v>
      </c>
      <c r="I583" s="0" t="n">
        <v>790.01</v>
      </c>
      <c r="J583" s="0" t="n">
        <v>785.115</v>
      </c>
      <c r="K583" s="0" t="n">
        <v>777.37</v>
      </c>
      <c r="L583" s="0" t="n">
        <v>769.1</v>
      </c>
      <c r="M583" s="233" t="inlineStr">
        <is>
          <t>백분위</t>
        </is>
      </c>
      <c r="N583" s="233" t="inlineStr">
        <is>
          <t>백분위</t>
        </is>
      </c>
      <c r="O583" s="3" t="inlineStr">
        <is>
          <t>가513</t>
        </is>
      </c>
      <c r="BM583" s="759" t="n"/>
      <c r="BN583" s="759" t="n"/>
      <c r="BO583" s="759" t="n"/>
      <c r="BP583" s="759" t="n"/>
      <c r="BQ583" s="759" t="n"/>
      <c r="BR583" s="759" t="n"/>
      <c r="BS583" s="759" t="n"/>
      <c r="BT583" s="759" t="n"/>
      <c r="BU583" s="759" t="n"/>
      <c r="BV583" s="759" t="n"/>
      <c r="BW583" s="759" t="n"/>
      <c r="BX583" s="759" t="n"/>
      <c r="BY583" s="759" t="n"/>
      <c r="BZ583" s="759" t="n"/>
      <c r="CA583" s="759" t="n"/>
      <c r="ER583" s="759" t="n"/>
      <c r="ES583" s="759" t="n"/>
      <c r="ET583" s="759" t="n"/>
      <c r="EU583" s="759" t="n"/>
      <c r="EV583" s="759" t="n"/>
      <c r="EW583" s="759" t="n"/>
      <c r="EX583" s="759" t="n"/>
      <c r="EY583" s="759" t="n"/>
      <c r="EZ583" s="759" t="n"/>
      <c r="FA583" s="759" t="n"/>
      <c r="FB583" s="759" t="n"/>
      <c r="FC583" s="759" t="n"/>
      <c r="FD583" s="759" t="n"/>
      <c r="FE583" s="759" t="n"/>
      <c r="FF583" s="759" t="n"/>
      <c r="HW583" s="759" t="n"/>
      <c r="HX583" s="759" t="n"/>
      <c r="HY583" s="759" t="n"/>
      <c r="HZ583" s="759" t="n"/>
      <c r="IA583" s="759" t="n"/>
      <c r="IB583" s="759" t="n"/>
      <c r="IC583" s="759" t="n"/>
      <c r="ID583" s="759" t="n"/>
      <c r="IE583" s="759" t="n"/>
      <c r="IF583" s="759" t="n"/>
      <c r="IG583" s="759" t="n"/>
      <c r="IH583" s="759" t="n"/>
      <c r="II583" s="759" t="n"/>
      <c r="IJ583" s="759" t="n"/>
      <c r="IK583" s="759" t="n"/>
      <c r="LB583" s="759" t="n"/>
      <c r="LC583" s="759" t="n"/>
      <c r="LD583" s="759" t="n"/>
      <c r="LE583" s="759" t="n"/>
      <c r="LF583" s="759" t="n"/>
      <c r="LG583" s="759" t="n"/>
      <c r="LH583" s="759" t="n"/>
      <c r="LI583" s="759" t="n"/>
      <c r="LJ583" s="759" t="n"/>
      <c r="LK583" s="759" t="n"/>
      <c r="LL583" s="759" t="n"/>
      <c r="LM583" s="759" t="n"/>
      <c r="LN583" s="759" t="n"/>
      <c r="LO583" s="759" t="n"/>
      <c r="LP583" s="759" t="n"/>
      <c r="OG583" s="759" t="n"/>
      <c r="OH583" s="759" t="n"/>
      <c r="OI583" s="759" t="n"/>
      <c r="OJ583" s="759" t="n"/>
      <c r="OK583" s="759" t="n"/>
      <c r="OL583" s="759" t="n"/>
      <c r="OM583" s="759" t="n"/>
      <c r="ON583" s="759" t="n"/>
      <c r="OO583" s="759" t="n"/>
      <c r="OP583" s="759" t="n"/>
      <c r="OQ583" s="759" t="n"/>
      <c r="OR583" s="759" t="n"/>
      <c r="OS583" s="759" t="n"/>
      <c r="OT583" s="759" t="n"/>
      <c r="OU583" s="759" t="n"/>
    </row>
    <row r="584">
      <c r="A584" s="0" t="n">
        <v>129</v>
      </c>
      <c r="B584" s="0" t="n">
        <v>1173</v>
      </c>
      <c r="C584" s="0" t="inlineStr">
        <is>
          <t>가</t>
        </is>
      </c>
      <c r="D584" s="0" t="inlineStr">
        <is>
          <t>인천대</t>
        </is>
      </c>
      <c r="E584" s="232" t="inlineStr">
        <is>
          <t>유아교육과</t>
        </is>
      </c>
      <c r="F584" s="0" t="inlineStr">
        <is>
          <t>통합</t>
        </is>
      </c>
      <c r="G584" s="0" t="n">
        <v>2</v>
      </c>
      <c r="H584" s="0" t="n">
        <v>790.1849999999999</v>
      </c>
      <c r="I584" s="0" t="n">
        <v>785.85</v>
      </c>
      <c r="J584" s="0" t="n">
        <v>780.78</v>
      </c>
      <c r="K584" s="0" t="n">
        <v>772.86</v>
      </c>
      <c r="L584" s="0" t="n">
        <v>764.425</v>
      </c>
      <c r="M584" s="233" t="inlineStr">
        <is>
          <t>백분위</t>
        </is>
      </c>
      <c r="N584" s="233" t="inlineStr">
        <is>
          <t>백분위</t>
        </is>
      </c>
      <c r="O584" s="3" t="inlineStr">
        <is>
          <t>가514</t>
        </is>
      </c>
      <c r="BM584" s="759" t="n"/>
      <c r="BN584" s="759" t="n"/>
      <c r="BO584" s="759" t="n"/>
      <c r="BP584" s="759" t="n"/>
      <c r="BQ584" s="759" t="n"/>
      <c r="BR584" s="759" t="n"/>
      <c r="BS584" s="759" t="n"/>
      <c r="BT584" s="759" t="n"/>
      <c r="BU584" s="759" t="n"/>
      <c r="BV584" s="759" t="n"/>
      <c r="BW584" s="759" t="n"/>
      <c r="BX584" s="759" t="n"/>
      <c r="BY584" s="759" t="n"/>
      <c r="BZ584" s="759" t="n"/>
      <c r="CA584" s="759" t="n"/>
      <c r="ER584" s="759" t="n"/>
      <c r="ES584" s="759" t="n"/>
      <c r="ET584" s="759" t="n"/>
      <c r="EU584" s="759" t="n"/>
      <c r="EV584" s="759" t="n"/>
      <c r="EW584" s="759" t="n"/>
      <c r="EX584" s="759" t="n"/>
      <c r="EY584" s="759" t="n"/>
      <c r="EZ584" s="759" t="n"/>
      <c r="FA584" s="759" t="n"/>
      <c r="FB584" s="759" t="n"/>
      <c r="FC584" s="759" t="n"/>
      <c r="FD584" s="759" t="n"/>
      <c r="FE584" s="759" t="n"/>
      <c r="FF584" s="759" t="n"/>
      <c r="HW584" s="759" t="n"/>
      <c r="HX584" s="759" t="n"/>
      <c r="HY584" s="759" t="n"/>
      <c r="HZ584" s="759" t="n"/>
      <c r="IA584" s="759" t="n"/>
      <c r="IB584" s="759" t="n"/>
      <c r="IC584" s="759" t="n"/>
      <c r="ID584" s="759" t="n"/>
      <c r="IE584" s="759" t="n"/>
      <c r="IF584" s="759" t="n"/>
      <c r="IG584" s="759" t="n"/>
      <c r="IH584" s="759" t="n"/>
      <c r="II584" s="759" t="n"/>
      <c r="IJ584" s="759" t="n"/>
      <c r="IK584" s="759" t="n"/>
      <c r="LB584" s="759" t="n"/>
      <c r="LC584" s="759" t="n"/>
      <c r="LD584" s="759" t="n"/>
      <c r="LE584" s="759" t="n"/>
      <c r="LF584" s="759" t="n"/>
      <c r="LG584" s="759" t="n"/>
      <c r="LH584" s="759" t="n"/>
      <c r="LI584" s="759" t="n"/>
      <c r="LJ584" s="759" t="n"/>
      <c r="LK584" s="759" t="n"/>
      <c r="LL584" s="759" t="n"/>
      <c r="LM584" s="759" t="n"/>
      <c r="LN584" s="759" t="n"/>
      <c r="LO584" s="759" t="n"/>
      <c r="LP584" s="759" t="n"/>
      <c r="OG584" s="759" t="n"/>
      <c r="OH584" s="759" t="n"/>
      <c r="OI584" s="759" t="n"/>
      <c r="OJ584" s="759" t="n"/>
      <c r="OK584" s="759" t="n"/>
      <c r="OL584" s="759" t="n"/>
      <c r="OM584" s="759" t="n"/>
      <c r="ON584" s="759" t="n"/>
      <c r="OO584" s="759" t="n"/>
      <c r="OP584" s="759" t="n"/>
      <c r="OQ584" s="759" t="n"/>
      <c r="OR584" s="759" t="n"/>
      <c r="OS584" s="759" t="n"/>
      <c r="OT584" s="759" t="n"/>
      <c r="OU584" s="759" t="n"/>
    </row>
    <row r="585">
      <c r="A585" s="0" t="n">
        <v>129</v>
      </c>
      <c r="B585" s="0" t="n">
        <v>1164</v>
      </c>
      <c r="C585" s="0" t="inlineStr">
        <is>
          <t>가</t>
        </is>
      </c>
      <c r="D585" s="0" t="inlineStr">
        <is>
          <t>인천대</t>
        </is>
      </c>
      <c r="E585" s="232" t="inlineStr">
        <is>
          <t>윤리교육과</t>
        </is>
      </c>
      <c r="F585" s="0" t="inlineStr">
        <is>
          <t>통합</t>
        </is>
      </c>
      <c r="G585" s="0" t="n">
        <v>2</v>
      </c>
      <c r="H585" s="0" t="n">
        <v>787.725</v>
      </c>
      <c r="I585" s="0" t="n">
        <v>783.215</v>
      </c>
      <c r="J585" s="0" t="n">
        <v>777.37</v>
      </c>
      <c r="K585" s="0" t="n">
        <v>769.775</v>
      </c>
      <c r="L585" s="0" t="n">
        <v>760.7</v>
      </c>
      <c r="M585" s="233" t="inlineStr">
        <is>
          <t>백분위</t>
        </is>
      </c>
      <c r="N585" s="233" t="inlineStr">
        <is>
          <t>백분위</t>
        </is>
      </c>
      <c r="O585" s="3" t="inlineStr">
        <is>
          <t>가515</t>
        </is>
      </c>
      <c r="BM585" s="759" t="n"/>
      <c r="BN585" s="759" t="n"/>
      <c r="BO585" s="759" t="n"/>
      <c r="BP585" s="759" t="n"/>
      <c r="BQ585" s="759" t="n"/>
      <c r="BR585" s="759" t="n"/>
      <c r="BS585" s="759" t="n"/>
      <c r="BT585" s="759" t="n"/>
      <c r="BU585" s="759" t="n"/>
      <c r="BV585" s="759" t="n"/>
      <c r="BW585" s="759" t="n"/>
      <c r="BX585" s="759" t="n"/>
      <c r="BY585" s="759" t="n"/>
      <c r="BZ585" s="759" t="n"/>
      <c r="CA585" s="759" t="n"/>
      <c r="ER585" s="759" t="n"/>
      <c r="ES585" s="759" t="n"/>
      <c r="ET585" s="759" t="n"/>
      <c r="EU585" s="759" t="n"/>
      <c r="EV585" s="759" t="n"/>
      <c r="EW585" s="759" t="n"/>
      <c r="EX585" s="759" t="n"/>
      <c r="EY585" s="759" t="n"/>
      <c r="EZ585" s="759" t="n"/>
      <c r="FA585" s="759" t="n"/>
      <c r="FB585" s="759" t="n"/>
      <c r="FC585" s="759" t="n"/>
      <c r="FD585" s="759" t="n"/>
      <c r="FE585" s="759" t="n"/>
      <c r="FF585" s="759" t="n"/>
      <c r="HW585" s="759" t="n"/>
      <c r="HX585" s="759" t="n"/>
      <c r="HY585" s="759" t="n"/>
      <c r="HZ585" s="759" t="n"/>
      <c r="IA585" s="759" t="n"/>
      <c r="IB585" s="759" t="n"/>
      <c r="IC585" s="759" t="n"/>
      <c r="ID585" s="759" t="n"/>
      <c r="IE585" s="759" t="n"/>
      <c r="IF585" s="759" t="n"/>
      <c r="IG585" s="759" t="n"/>
      <c r="IH585" s="759" t="n"/>
      <c r="II585" s="759" t="n"/>
      <c r="IJ585" s="759" t="n"/>
      <c r="IK585" s="759" t="n"/>
      <c r="LB585" s="759" t="n"/>
      <c r="LC585" s="759" t="n"/>
      <c r="LD585" s="759" t="n"/>
      <c r="LE585" s="759" t="n"/>
      <c r="LF585" s="759" t="n"/>
      <c r="LG585" s="759" t="n"/>
      <c r="LH585" s="759" t="n"/>
      <c r="LI585" s="759" t="n"/>
      <c r="LJ585" s="759" t="n"/>
      <c r="LK585" s="759" t="n"/>
      <c r="LL585" s="759" t="n"/>
      <c r="LM585" s="759" t="n"/>
      <c r="LN585" s="759" t="n"/>
      <c r="LO585" s="759" t="n"/>
      <c r="LP585" s="759" t="n"/>
      <c r="OG585" s="759" t="n"/>
      <c r="OH585" s="759" t="n"/>
      <c r="OI585" s="759" t="n"/>
      <c r="OJ585" s="759" t="n"/>
      <c r="OK585" s="759" t="n"/>
      <c r="OL585" s="759" t="n"/>
      <c r="OM585" s="759" t="n"/>
      <c r="ON585" s="759" t="n"/>
      <c r="OO585" s="759" t="n"/>
      <c r="OP585" s="759" t="n"/>
      <c r="OQ585" s="759" t="n"/>
      <c r="OR585" s="759" t="n"/>
      <c r="OS585" s="759" t="n"/>
      <c r="OT585" s="759" t="n"/>
      <c r="OU585" s="759" t="n"/>
    </row>
    <row r="586">
      <c r="A586" s="0" t="n">
        <v>254</v>
      </c>
      <c r="B586" s="0" t="n">
        <v>1190</v>
      </c>
      <c r="C586" s="0" t="inlineStr">
        <is>
          <t>가</t>
        </is>
      </c>
      <c r="D586" s="0" t="inlineStr">
        <is>
          <t>성신여대</t>
        </is>
      </c>
      <c r="E586" s="232" t="inlineStr">
        <is>
          <t>간호학과(자연)</t>
        </is>
      </c>
      <c r="F586" s="0" t="inlineStr">
        <is>
          <t>자연</t>
        </is>
      </c>
      <c r="G586" s="0" t="n">
        <v>2</v>
      </c>
      <c r="H586" s="0" t="n">
        <v>441.145</v>
      </c>
      <c r="I586" s="0" t="n">
        <v>438.77</v>
      </c>
      <c r="J586" s="0" t="n">
        <v>435.845</v>
      </c>
      <c r="K586" s="0" t="n">
        <v>434.185</v>
      </c>
      <c r="L586" s="0" t="n">
        <v>432.675</v>
      </c>
      <c r="M586" s="233" t="inlineStr">
        <is>
          <t>백분위</t>
        </is>
      </c>
      <c r="N586" s="233" t="inlineStr">
        <is>
          <t>백분위</t>
        </is>
      </c>
      <c r="O586" s="3" t="inlineStr">
        <is>
          <t>가516</t>
        </is>
      </c>
      <c r="BM586" s="759" t="n"/>
      <c r="BN586" s="759" t="n"/>
      <c r="BO586" s="759" t="n"/>
      <c r="BP586" s="759" t="n"/>
      <c r="BQ586" s="759" t="n"/>
      <c r="BR586" s="759" t="n"/>
      <c r="BS586" s="759" t="n"/>
      <c r="BT586" s="759" t="n"/>
      <c r="BU586" s="759" t="n"/>
      <c r="BV586" s="759" t="n"/>
      <c r="BW586" s="759" t="n"/>
      <c r="BX586" s="759" t="n"/>
      <c r="BY586" s="759" t="n"/>
      <c r="BZ586" s="759" t="n"/>
      <c r="CA586" s="759" t="n"/>
      <c r="ER586" s="759" t="n"/>
      <c r="ES586" s="759" t="n"/>
      <c r="ET586" s="759" t="n"/>
      <c r="EU586" s="759" t="n"/>
      <c r="EV586" s="759" t="n"/>
      <c r="EW586" s="759" t="n"/>
      <c r="EX586" s="759" t="n"/>
      <c r="EY586" s="759" t="n"/>
      <c r="EZ586" s="759" t="n"/>
      <c r="FA586" s="759" t="n"/>
      <c r="FB586" s="759" t="n"/>
      <c r="FC586" s="759" t="n"/>
      <c r="FD586" s="759" t="n"/>
      <c r="FE586" s="759" t="n"/>
      <c r="FF586" s="759" t="n"/>
      <c r="HW586" s="759" t="n"/>
      <c r="HX586" s="759" t="n"/>
      <c r="HY586" s="759" t="n"/>
      <c r="HZ586" s="759" t="n"/>
      <c r="IA586" s="759" t="n"/>
      <c r="IB586" s="759" t="n"/>
      <c r="IC586" s="759" t="n"/>
      <c r="ID586" s="759" t="n"/>
      <c r="IE586" s="759" t="n"/>
      <c r="IF586" s="759" t="n"/>
      <c r="IG586" s="759" t="n"/>
      <c r="IH586" s="759" t="n"/>
      <c r="II586" s="759" t="n"/>
      <c r="IJ586" s="759" t="n"/>
      <c r="IK586" s="759" t="n"/>
      <c r="LB586" s="759" t="n"/>
      <c r="LC586" s="759" t="n"/>
      <c r="LD586" s="759" t="n"/>
      <c r="LE586" s="759" t="n"/>
      <c r="LF586" s="759" t="n"/>
      <c r="LG586" s="759" t="n"/>
      <c r="LH586" s="759" t="n"/>
      <c r="LI586" s="759" t="n"/>
      <c r="LJ586" s="759" t="n"/>
      <c r="LK586" s="759" t="n"/>
      <c r="LL586" s="759" t="n"/>
      <c r="LM586" s="759" t="n"/>
      <c r="LN586" s="759" t="n"/>
      <c r="LO586" s="759" t="n"/>
      <c r="LP586" s="759" t="n"/>
      <c r="OG586" s="759" t="n"/>
      <c r="OH586" s="759" t="n"/>
      <c r="OI586" s="759" t="n"/>
      <c r="OJ586" s="759" t="n"/>
      <c r="OK586" s="759" t="n"/>
      <c r="OL586" s="759" t="n"/>
      <c r="OM586" s="759" t="n"/>
      <c r="ON586" s="759" t="n"/>
      <c r="OO586" s="759" t="n"/>
      <c r="OP586" s="759" t="n"/>
      <c r="OQ586" s="759" t="n"/>
      <c r="OR586" s="759" t="n"/>
      <c r="OS586" s="759" t="n"/>
      <c r="OT586" s="759" t="n"/>
      <c r="OU586" s="759" t="n"/>
    </row>
    <row r="587">
      <c r="A587" s="0" t="n">
        <v>249</v>
      </c>
      <c r="B587" s="0" t="n">
        <v>1195</v>
      </c>
      <c r="C587" s="0" t="inlineStr">
        <is>
          <t>가</t>
        </is>
      </c>
      <c r="D587" s="0" t="inlineStr">
        <is>
          <t>성신여대</t>
        </is>
      </c>
      <c r="E587" s="232" t="inlineStr">
        <is>
          <t>바이오신약의과학부</t>
        </is>
      </c>
      <c r="F587" s="0" t="inlineStr">
        <is>
          <t>자연</t>
        </is>
      </c>
      <c r="G587" s="0" t="n">
        <v>2</v>
      </c>
      <c r="H587" s="0" t="n">
        <v>444.565</v>
      </c>
      <c r="I587" s="0" t="n">
        <v>440.745</v>
      </c>
      <c r="J587" s="0" t="n">
        <v>435.845</v>
      </c>
      <c r="K587" s="0" t="n">
        <v>431.24</v>
      </c>
      <c r="L587" s="0" t="n">
        <v>428.845</v>
      </c>
      <c r="M587" s="233" t="inlineStr">
        <is>
          <t>백분위</t>
        </is>
      </c>
      <c r="N587" s="233" t="inlineStr">
        <is>
          <t>백분위</t>
        </is>
      </c>
      <c r="O587" s="3" t="inlineStr">
        <is>
          <t>가517</t>
        </is>
      </c>
      <c r="BM587" s="759" t="n"/>
      <c r="BN587" s="759" t="n"/>
      <c r="BO587" s="759" t="n"/>
      <c r="BP587" s="759" t="n"/>
      <c r="BQ587" s="759" t="n"/>
      <c r="BR587" s="759" t="n"/>
      <c r="BS587" s="759" t="n"/>
      <c r="BT587" s="759" t="n"/>
      <c r="BU587" s="759" t="n"/>
      <c r="BV587" s="759" t="n"/>
      <c r="BW587" s="759" t="n"/>
      <c r="BX587" s="759" t="n"/>
      <c r="BY587" s="759" t="n"/>
      <c r="BZ587" s="759" t="n"/>
      <c r="CA587" s="759" t="n"/>
      <c r="ER587" s="759" t="n"/>
      <c r="ES587" s="759" t="n"/>
      <c r="ET587" s="759" t="n"/>
      <c r="EU587" s="759" t="n"/>
      <c r="EV587" s="759" t="n"/>
      <c r="EW587" s="759" t="n"/>
      <c r="EX587" s="759" t="n"/>
      <c r="EY587" s="759" t="n"/>
      <c r="EZ587" s="759" t="n"/>
      <c r="FA587" s="759" t="n"/>
      <c r="FB587" s="759" t="n"/>
      <c r="FC587" s="759" t="n"/>
      <c r="FD587" s="759" t="n"/>
      <c r="FE587" s="759" t="n"/>
      <c r="FF587" s="759" t="n"/>
      <c r="HW587" s="759" t="n"/>
      <c r="HX587" s="759" t="n"/>
      <c r="HY587" s="759" t="n"/>
      <c r="HZ587" s="759" t="n"/>
      <c r="IA587" s="759" t="n"/>
      <c r="IB587" s="759" t="n"/>
      <c r="IC587" s="759" t="n"/>
      <c r="ID587" s="759" t="n"/>
      <c r="IE587" s="759" t="n"/>
      <c r="IF587" s="759" t="n"/>
      <c r="IG587" s="759" t="n"/>
      <c r="IH587" s="759" t="n"/>
      <c r="II587" s="759" t="n"/>
      <c r="IJ587" s="759" t="n"/>
      <c r="IK587" s="759" t="n"/>
      <c r="LB587" s="759" t="n"/>
      <c r="LC587" s="759" t="n"/>
      <c r="LD587" s="759" t="n"/>
      <c r="LE587" s="759" t="n"/>
      <c r="LF587" s="759" t="n"/>
      <c r="LG587" s="759" t="n"/>
      <c r="LH587" s="759" t="n"/>
      <c r="LI587" s="759" t="n"/>
      <c r="LJ587" s="759" t="n"/>
      <c r="LK587" s="759" t="n"/>
      <c r="LL587" s="759" t="n"/>
      <c r="LM587" s="759" t="n"/>
      <c r="LN587" s="759" t="n"/>
      <c r="LO587" s="759" t="n"/>
      <c r="LP587" s="759" t="n"/>
      <c r="OG587" s="759" t="n"/>
      <c r="OH587" s="759" t="n"/>
      <c r="OI587" s="759" t="n"/>
      <c r="OJ587" s="759" t="n"/>
      <c r="OK587" s="759" t="n"/>
      <c r="OL587" s="759" t="n"/>
      <c r="OM587" s="759" t="n"/>
      <c r="ON587" s="759" t="n"/>
      <c r="OO587" s="759" t="n"/>
      <c r="OP587" s="759" t="n"/>
      <c r="OQ587" s="759" t="n"/>
      <c r="OR587" s="759" t="n"/>
      <c r="OS587" s="759" t="n"/>
      <c r="OT587" s="759" t="n"/>
      <c r="OU587" s="759" t="n"/>
    </row>
    <row r="588">
      <c r="A588" s="0" t="n">
        <v>250</v>
      </c>
      <c r="B588" s="0" t="n">
        <v>1196</v>
      </c>
      <c r="C588" s="0" t="inlineStr">
        <is>
          <t>가</t>
        </is>
      </c>
      <c r="D588" s="0" t="inlineStr">
        <is>
          <t>성신여대</t>
        </is>
      </c>
      <c r="E588" s="232" t="inlineStr">
        <is>
          <t>화학·에너지융합학부</t>
        </is>
      </c>
      <c r="F588" s="0" t="inlineStr">
        <is>
          <t>자연</t>
        </is>
      </c>
      <c r="G588" s="0" t="n">
        <v>2</v>
      </c>
      <c r="H588" s="0" t="n">
        <v>433.73</v>
      </c>
      <c r="I588" s="0" t="n">
        <v>430.545</v>
      </c>
      <c r="J588" s="0" t="n">
        <v>425.395</v>
      </c>
      <c r="K588" s="0" t="n">
        <v>419.66</v>
      </c>
      <c r="L588" s="0" t="n">
        <v>416.35</v>
      </c>
      <c r="M588" s="233" t="inlineStr">
        <is>
          <t>백분위</t>
        </is>
      </c>
      <c r="N588" s="233" t="inlineStr">
        <is>
          <t>백분위</t>
        </is>
      </c>
      <c r="O588" s="3" t="inlineStr">
        <is>
          <t>가518</t>
        </is>
      </c>
      <c r="BM588" s="759" t="n"/>
      <c r="BN588" s="759" t="n"/>
      <c r="BO588" s="759" t="n"/>
      <c r="BP588" s="759" t="n"/>
      <c r="BQ588" s="759" t="n"/>
      <c r="BR588" s="759" t="n"/>
      <c r="BS588" s="759" t="n"/>
      <c r="BT588" s="759" t="n"/>
      <c r="BU588" s="759" t="n"/>
      <c r="BV588" s="759" t="n"/>
      <c r="BW588" s="759" t="n"/>
      <c r="BX588" s="759" t="n"/>
      <c r="BY588" s="759" t="n"/>
      <c r="BZ588" s="759" t="n"/>
      <c r="CA588" s="759" t="n"/>
      <c r="ER588" s="759" t="n"/>
      <c r="ES588" s="759" t="n"/>
      <c r="ET588" s="759" t="n"/>
      <c r="EU588" s="759" t="n"/>
      <c r="EV588" s="759" t="n"/>
      <c r="EW588" s="759" t="n"/>
      <c r="EX588" s="759" t="n"/>
      <c r="EY588" s="759" t="n"/>
      <c r="EZ588" s="759" t="n"/>
      <c r="FA588" s="759" t="n"/>
      <c r="FB588" s="759" t="n"/>
      <c r="FC588" s="759" t="n"/>
      <c r="FD588" s="759" t="n"/>
      <c r="FE588" s="759" t="n"/>
      <c r="FF588" s="759" t="n"/>
      <c r="HW588" s="759" t="n"/>
      <c r="HX588" s="759" t="n"/>
      <c r="HY588" s="759" t="n"/>
      <c r="HZ588" s="759" t="n"/>
      <c r="IA588" s="759" t="n"/>
      <c r="IB588" s="759" t="n"/>
      <c r="IC588" s="759" t="n"/>
      <c r="ID588" s="759" t="n"/>
      <c r="IE588" s="759" t="n"/>
      <c r="IF588" s="759" t="n"/>
      <c r="IG588" s="759" t="n"/>
      <c r="IH588" s="759" t="n"/>
      <c r="II588" s="759" t="n"/>
      <c r="IJ588" s="759" t="n"/>
      <c r="IK588" s="759" t="n"/>
      <c r="LB588" s="759" t="n"/>
      <c r="LC588" s="759" t="n"/>
      <c r="LD588" s="759" t="n"/>
      <c r="LE588" s="759" t="n"/>
      <c r="LF588" s="759" t="n"/>
      <c r="LG588" s="759" t="n"/>
      <c r="LH588" s="759" t="n"/>
      <c r="LI588" s="759" t="n"/>
      <c r="LJ588" s="759" t="n"/>
      <c r="LK588" s="759" t="n"/>
      <c r="LL588" s="759" t="n"/>
      <c r="LM588" s="759" t="n"/>
      <c r="LN588" s="759" t="n"/>
      <c r="LO588" s="759" t="n"/>
      <c r="LP588" s="759" t="n"/>
      <c r="OG588" s="759" t="n"/>
      <c r="OH588" s="759" t="n"/>
      <c r="OI588" s="759" t="n"/>
      <c r="OJ588" s="759" t="n"/>
      <c r="OK588" s="759" t="n"/>
      <c r="OL588" s="759" t="n"/>
      <c r="OM588" s="759" t="n"/>
      <c r="ON588" s="759" t="n"/>
      <c r="OO588" s="759" t="n"/>
      <c r="OP588" s="759" t="n"/>
      <c r="OQ588" s="759" t="n"/>
      <c r="OR588" s="759" t="n"/>
      <c r="OS588" s="759" t="n"/>
      <c r="OT588" s="759" t="n"/>
      <c r="OU588" s="759" t="n"/>
    </row>
    <row r="589">
      <c r="A589" s="0" t="n">
        <v>249</v>
      </c>
      <c r="B589" s="0" t="n">
        <v>1192</v>
      </c>
      <c r="C589" s="0" t="inlineStr">
        <is>
          <t>가</t>
        </is>
      </c>
      <c r="D589" s="0" t="inlineStr">
        <is>
          <t>성신여대</t>
        </is>
      </c>
      <c r="E589" s="232" t="inlineStr">
        <is>
          <t>바이오헬스융합학부</t>
        </is>
      </c>
      <c r="F589" s="0" t="inlineStr">
        <is>
          <t>자연</t>
        </is>
      </c>
      <c r="G589" s="0" t="n">
        <v>2</v>
      </c>
      <c r="H589" s="0" t="n">
        <v>432.065</v>
      </c>
      <c r="I589" s="0" t="n">
        <v>428.945</v>
      </c>
      <c r="J589" s="0" t="n">
        <v>422.88</v>
      </c>
      <c r="K589" s="0" t="n">
        <v>417.42</v>
      </c>
      <c r="L589" s="0" t="n">
        <v>414.63</v>
      </c>
      <c r="M589" s="233" t="inlineStr">
        <is>
          <t>백분위</t>
        </is>
      </c>
      <c r="N589" s="233" t="inlineStr">
        <is>
          <t>백분위</t>
        </is>
      </c>
      <c r="O589" s="3" t="inlineStr">
        <is>
          <t>가519</t>
        </is>
      </c>
      <c r="BM589" s="759" t="n"/>
      <c r="BN589" s="759" t="n"/>
      <c r="BO589" s="759" t="n"/>
      <c r="BP589" s="759" t="n"/>
      <c r="BQ589" s="759" t="n"/>
      <c r="BR589" s="759" t="n"/>
      <c r="BS589" s="759" t="n"/>
      <c r="BT589" s="759" t="n"/>
      <c r="BU589" s="759" t="n"/>
      <c r="BV589" s="759" t="n"/>
      <c r="BW589" s="759" t="n"/>
      <c r="BX589" s="759" t="n"/>
      <c r="BY589" s="759" t="n"/>
      <c r="BZ589" s="759" t="n"/>
      <c r="CA589" s="759" t="n"/>
      <c r="ER589" s="759" t="n"/>
      <c r="ES589" s="759" t="n"/>
      <c r="ET589" s="759" t="n"/>
      <c r="EU589" s="759" t="n"/>
      <c r="EV589" s="759" t="n"/>
      <c r="EW589" s="759" t="n"/>
      <c r="EX589" s="759" t="n"/>
      <c r="EY589" s="759" t="n"/>
      <c r="EZ589" s="759" t="n"/>
      <c r="FA589" s="759" t="n"/>
      <c r="FB589" s="759" t="n"/>
      <c r="FC589" s="759" t="n"/>
      <c r="FD589" s="759" t="n"/>
      <c r="FE589" s="759" t="n"/>
      <c r="FF589" s="759" t="n"/>
      <c r="HW589" s="759" t="n"/>
      <c r="HX589" s="759" t="n"/>
      <c r="HY589" s="759" t="n"/>
      <c r="HZ589" s="759" t="n"/>
      <c r="IA589" s="759" t="n"/>
      <c r="IB589" s="759" t="n"/>
      <c r="IC589" s="759" t="n"/>
      <c r="ID589" s="759" t="n"/>
      <c r="IE589" s="759" t="n"/>
      <c r="IF589" s="759" t="n"/>
      <c r="IG589" s="759" t="n"/>
      <c r="IH589" s="759" t="n"/>
      <c r="II589" s="759" t="n"/>
      <c r="IJ589" s="759" t="n"/>
      <c r="IK589" s="759" t="n"/>
      <c r="LB589" s="759" t="n"/>
      <c r="LC589" s="759" t="n"/>
      <c r="LD589" s="759" t="n"/>
      <c r="LE589" s="759" t="n"/>
      <c r="LF589" s="759" t="n"/>
      <c r="LG589" s="759" t="n"/>
      <c r="LH589" s="759" t="n"/>
      <c r="LI589" s="759" t="n"/>
      <c r="LJ589" s="759" t="n"/>
      <c r="LK589" s="759" t="n"/>
      <c r="LL589" s="759" t="n"/>
      <c r="LM589" s="759" t="n"/>
      <c r="LN589" s="759" t="n"/>
      <c r="LO589" s="759" t="n"/>
      <c r="LP589" s="759" t="n"/>
      <c r="OG589" s="759" t="n"/>
      <c r="OH589" s="759" t="n"/>
      <c r="OI589" s="759" t="n"/>
      <c r="OJ589" s="759" t="n"/>
      <c r="OK589" s="759" t="n"/>
      <c r="OL589" s="759" t="n"/>
      <c r="OM589" s="759" t="n"/>
      <c r="ON589" s="759" t="n"/>
      <c r="OO589" s="759" t="n"/>
      <c r="OP589" s="759" t="n"/>
      <c r="OQ589" s="759" t="n"/>
      <c r="OR589" s="759" t="n"/>
      <c r="OS589" s="759" t="n"/>
      <c r="OT589" s="759" t="n"/>
      <c r="OU589" s="759" t="n"/>
    </row>
    <row r="590">
      <c r="A590" s="0" t="n">
        <v>251</v>
      </c>
      <c r="B590" s="0" t="n">
        <v>1201</v>
      </c>
      <c r="C590" s="0" t="inlineStr">
        <is>
          <t>가</t>
        </is>
      </c>
      <c r="D590" s="0" t="inlineStr">
        <is>
          <t>성신여대</t>
        </is>
      </c>
      <c r="E590" s="232" t="inlineStr">
        <is>
          <t>AI융합학부</t>
        </is>
      </c>
      <c r="F590" s="0" t="inlineStr">
        <is>
          <t>자연</t>
        </is>
      </c>
      <c r="G590" s="0" t="n">
        <v>2</v>
      </c>
      <c r="H590" s="0" t="n">
        <v>441.715</v>
      </c>
      <c r="I590" s="0" t="n">
        <v>439.09</v>
      </c>
      <c r="J590" s="0" t="n">
        <v>434.91</v>
      </c>
      <c r="K590" s="0" t="n">
        <v>429.81</v>
      </c>
      <c r="L590" s="0" t="n">
        <v>426.465</v>
      </c>
      <c r="M590" s="233" t="inlineStr">
        <is>
          <t>백분위</t>
        </is>
      </c>
      <c r="N590" s="233" t="inlineStr">
        <is>
          <t>백분위</t>
        </is>
      </c>
      <c r="O590" s="3" t="inlineStr">
        <is>
          <t>가520</t>
        </is>
      </c>
      <c r="BM590" s="759" t="n"/>
      <c r="BN590" s="759" t="n"/>
      <c r="BO590" s="759" t="n"/>
      <c r="BP590" s="759" t="n"/>
      <c r="BQ590" s="759" t="n"/>
      <c r="BR590" s="759" t="n"/>
      <c r="BS590" s="759" t="n"/>
      <c r="BT590" s="759" t="n"/>
      <c r="BU590" s="759" t="n"/>
      <c r="BV590" s="759" t="n"/>
      <c r="BW590" s="759" t="n"/>
      <c r="BX590" s="759" t="n"/>
      <c r="BY590" s="759" t="n"/>
      <c r="BZ590" s="759" t="n"/>
      <c r="CA590" s="759" t="n"/>
      <c r="ER590" s="759" t="n"/>
      <c r="ES590" s="759" t="n"/>
      <c r="ET590" s="759" t="n"/>
      <c r="EU590" s="759" t="n"/>
      <c r="EV590" s="759" t="n"/>
      <c r="EW590" s="759" t="n"/>
      <c r="EX590" s="759" t="n"/>
      <c r="EY590" s="759" t="n"/>
      <c r="EZ590" s="759" t="n"/>
      <c r="FA590" s="759" t="n"/>
      <c r="FB590" s="759" t="n"/>
      <c r="FC590" s="759" t="n"/>
      <c r="FD590" s="759" t="n"/>
      <c r="FE590" s="759" t="n"/>
      <c r="FF590" s="759" t="n"/>
      <c r="HW590" s="759" t="n"/>
      <c r="HX590" s="759" t="n"/>
      <c r="HY590" s="759" t="n"/>
      <c r="HZ590" s="759" t="n"/>
      <c r="IA590" s="759" t="n"/>
      <c r="IB590" s="759" t="n"/>
      <c r="IC590" s="759" t="n"/>
      <c r="ID590" s="759" t="n"/>
      <c r="IE590" s="759" t="n"/>
      <c r="IF590" s="759" t="n"/>
      <c r="IG590" s="759" t="n"/>
      <c r="IH590" s="759" t="n"/>
      <c r="II590" s="759" t="n"/>
      <c r="IJ590" s="759" t="n"/>
      <c r="IK590" s="759" t="n"/>
      <c r="LB590" s="759" t="n"/>
      <c r="LC590" s="759" t="n"/>
      <c r="LD590" s="759" t="n"/>
      <c r="LE590" s="759" t="n"/>
      <c r="LF590" s="759" t="n"/>
      <c r="LG590" s="759" t="n"/>
      <c r="LH590" s="759" t="n"/>
      <c r="LI590" s="759" t="n"/>
      <c r="LJ590" s="759" t="n"/>
      <c r="LK590" s="759" t="n"/>
      <c r="LL590" s="759" t="n"/>
      <c r="LM590" s="759" t="n"/>
      <c r="LN590" s="759" t="n"/>
      <c r="LO590" s="759" t="n"/>
      <c r="LP590" s="759" t="n"/>
      <c r="OG590" s="759" t="n"/>
      <c r="OH590" s="759" t="n"/>
      <c r="OI590" s="759" t="n"/>
      <c r="OJ590" s="759" t="n"/>
      <c r="OK590" s="759" t="n"/>
      <c r="OL590" s="759" t="n"/>
      <c r="OM590" s="759" t="n"/>
      <c r="ON590" s="759" t="n"/>
      <c r="OO590" s="759" t="n"/>
      <c r="OP590" s="759" t="n"/>
      <c r="OQ590" s="759" t="n"/>
      <c r="OR590" s="759" t="n"/>
      <c r="OS590" s="759" t="n"/>
      <c r="OT590" s="759" t="n"/>
      <c r="OU590" s="759" t="n"/>
    </row>
    <row r="591">
      <c r="A591" s="0" t="n">
        <v>255</v>
      </c>
      <c r="B591" s="0" t="n">
        <v>1206</v>
      </c>
      <c r="C591" s="0" t="inlineStr">
        <is>
          <t>가</t>
        </is>
      </c>
      <c r="D591" s="0" t="inlineStr">
        <is>
          <t>성신여대</t>
        </is>
      </c>
      <c r="E591" s="232" t="inlineStr">
        <is>
          <t>간호학과(인문)</t>
        </is>
      </c>
      <c r="F591" s="0" t="inlineStr">
        <is>
          <t>통합</t>
        </is>
      </c>
      <c r="G591" s="0" t="n">
        <v>2</v>
      </c>
      <c r="H591" s="0" t="n">
        <v>447.405</v>
      </c>
      <c r="I591" s="0" t="n">
        <v>442.95</v>
      </c>
      <c r="J591" s="0" t="n">
        <v>437.91</v>
      </c>
      <c r="K591" s="0" t="n">
        <v>432.06</v>
      </c>
      <c r="L591" s="0" t="n">
        <v>428.48</v>
      </c>
      <c r="M591" s="233" t="inlineStr">
        <is>
          <t>백분위</t>
        </is>
      </c>
      <c r="N591" s="233" t="inlineStr">
        <is>
          <t>백분위</t>
        </is>
      </c>
      <c r="O591" s="3" t="inlineStr">
        <is>
          <t>가521</t>
        </is>
      </c>
      <c r="BM591" s="759" t="n"/>
      <c r="BN591" s="759" t="n"/>
      <c r="BO591" s="759" t="n"/>
      <c r="BP591" s="759" t="n"/>
      <c r="BQ591" s="759" t="n"/>
      <c r="BR591" s="759" t="n"/>
      <c r="BS591" s="759" t="n"/>
      <c r="BT591" s="759" t="n"/>
      <c r="BU591" s="759" t="n"/>
      <c r="BV591" s="759" t="n"/>
      <c r="BW591" s="759" t="n"/>
      <c r="BX591" s="759" t="n"/>
      <c r="BY591" s="759" t="n"/>
      <c r="BZ591" s="759" t="n"/>
      <c r="CA591" s="759" t="n"/>
      <c r="ER591" s="759" t="n"/>
      <c r="ES591" s="759" t="n"/>
      <c r="ET591" s="759" t="n"/>
      <c r="EU591" s="759" t="n"/>
      <c r="EV591" s="759" t="n"/>
      <c r="EW591" s="759" t="n"/>
      <c r="EX591" s="759" t="n"/>
      <c r="EY591" s="759" t="n"/>
      <c r="EZ591" s="759" t="n"/>
      <c r="FA591" s="759" t="n"/>
      <c r="FB591" s="759" t="n"/>
      <c r="FC591" s="759" t="n"/>
      <c r="FD591" s="759" t="n"/>
      <c r="FE591" s="759" t="n"/>
      <c r="FF591" s="759" t="n"/>
      <c r="HW591" s="759" t="n"/>
      <c r="HX591" s="759" t="n"/>
      <c r="HY591" s="759" t="n"/>
      <c r="HZ591" s="759" t="n"/>
      <c r="IA591" s="759" t="n"/>
      <c r="IB591" s="759" t="n"/>
      <c r="IC591" s="759" t="n"/>
      <c r="ID591" s="759" t="n"/>
      <c r="IE591" s="759" t="n"/>
      <c r="IF591" s="759" t="n"/>
      <c r="IG591" s="759" t="n"/>
      <c r="IH591" s="759" t="n"/>
      <c r="II591" s="759" t="n"/>
      <c r="IJ591" s="759" t="n"/>
      <c r="IK591" s="759" t="n"/>
      <c r="LB591" s="759" t="n"/>
      <c r="LC591" s="759" t="n"/>
      <c r="LD591" s="759" t="n"/>
      <c r="LE591" s="759" t="n"/>
      <c r="LF591" s="759" t="n"/>
      <c r="LG591" s="759" t="n"/>
      <c r="LH591" s="759" t="n"/>
      <c r="LI591" s="759" t="n"/>
      <c r="LJ591" s="759" t="n"/>
      <c r="LK591" s="759" t="n"/>
      <c r="LL591" s="759" t="n"/>
      <c r="LM591" s="759" t="n"/>
      <c r="LN591" s="759" t="n"/>
      <c r="LO591" s="759" t="n"/>
      <c r="LP591" s="759" t="n"/>
      <c r="OG591" s="759" t="n"/>
      <c r="OH591" s="759" t="n"/>
      <c r="OI591" s="759" t="n"/>
      <c r="OJ591" s="759" t="n"/>
      <c r="OK591" s="759" t="n"/>
      <c r="OL591" s="759" t="n"/>
      <c r="OM591" s="759" t="n"/>
      <c r="ON591" s="759" t="n"/>
      <c r="OO591" s="759" t="n"/>
      <c r="OP591" s="759" t="n"/>
      <c r="OQ591" s="759" t="n"/>
      <c r="OR591" s="759" t="n"/>
      <c r="OS591" s="759" t="n"/>
      <c r="OT591" s="759" t="n"/>
      <c r="OU591" s="759" t="n"/>
    </row>
    <row r="592">
      <c r="A592" s="0" t="n">
        <v>256</v>
      </c>
      <c r="B592" s="0" t="n">
        <v>1204</v>
      </c>
      <c r="C592" s="0" t="inlineStr">
        <is>
          <t>가</t>
        </is>
      </c>
      <c r="D592" s="0" t="inlineStr">
        <is>
          <t>성신여대</t>
        </is>
      </c>
      <c r="E592" s="232" t="inlineStr">
        <is>
          <t>교육학과</t>
        </is>
      </c>
      <c r="F592" s="0" t="inlineStr">
        <is>
          <t>통합</t>
        </is>
      </c>
      <c r="G592" s="0" t="n">
        <v>2</v>
      </c>
      <c r="H592" s="0" t="n">
        <v>438.74</v>
      </c>
      <c r="I592" s="0" t="n">
        <v>435.235</v>
      </c>
      <c r="J592" s="0" t="n">
        <v>430.545</v>
      </c>
      <c r="K592" s="0" t="n">
        <v>426.215</v>
      </c>
      <c r="L592" s="0" t="n">
        <v>424.405</v>
      </c>
      <c r="M592" s="233" t="inlineStr">
        <is>
          <t>백분위</t>
        </is>
      </c>
      <c r="N592" s="233" t="inlineStr">
        <is>
          <t>백분위</t>
        </is>
      </c>
      <c r="O592" s="3" t="inlineStr">
        <is>
          <t>가522</t>
        </is>
      </c>
      <c r="BM592" s="759" t="n"/>
      <c r="BN592" s="759" t="n"/>
      <c r="BO592" s="759" t="n"/>
      <c r="BP592" s="759" t="n"/>
      <c r="BQ592" s="759" t="n"/>
      <c r="BR592" s="759" t="n"/>
      <c r="BS592" s="759" t="n"/>
      <c r="BT592" s="759" t="n"/>
      <c r="BU592" s="759" t="n"/>
      <c r="BV592" s="759" t="n"/>
      <c r="BW592" s="759" t="n"/>
      <c r="BX592" s="759" t="n"/>
      <c r="BY592" s="759" t="n"/>
      <c r="BZ592" s="759" t="n"/>
      <c r="CA592" s="759" t="n"/>
      <c r="ER592" s="759" t="n"/>
      <c r="ES592" s="759" t="n"/>
      <c r="ET592" s="759" t="n"/>
      <c r="EU592" s="759" t="n"/>
      <c r="EV592" s="759" t="n"/>
      <c r="EW592" s="759" t="n"/>
      <c r="EX592" s="759" t="n"/>
      <c r="EY592" s="759" t="n"/>
      <c r="EZ592" s="759" t="n"/>
      <c r="FA592" s="759" t="n"/>
      <c r="FB592" s="759" t="n"/>
      <c r="FC592" s="759" t="n"/>
      <c r="FD592" s="759" t="n"/>
      <c r="FE592" s="759" t="n"/>
      <c r="FF592" s="759" t="n"/>
      <c r="HW592" s="759" t="n"/>
      <c r="HX592" s="759" t="n"/>
      <c r="HY592" s="759" t="n"/>
      <c r="HZ592" s="759" t="n"/>
      <c r="IA592" s="759" t="n"/>
      <c r="IB592" s="759" t="n"/>
      <c r="IC592" s="759" t="n"/>
      <c r="ID592" s="759" t="n"/>
      <c r="IE592" s="759" t="n"/>
      <c r="IF592" s="759" t="n"/>
      <c r="IG592" s="759" t="n"/>
      <c r="IH592" s="759" t="n"/>
      <c r="II592" s="759" t="n"/>
      <c r="IJ592" s="759" t="n"/>
      <c r="IK592" s="759" t="n"/>
      <c r="LB592" s="759" t="n"/>
      <c r="LC592" s="759" t="n"/>
      <c r="LD592" s="759" t="n"/>
      <c r="LE592" s="759" t="n"/>
      <c r="LF592" s="759" t="n"/>
      <c r="LG592" s="759" t="n"/>
      <c r="LH592" s="759" t="n"/>
      <c r="LI592" s="759" t="n"/>
      <c r="LJ592" s="759" t="n"/>
      <c r="LK592" s="759" t="n"/>
      <c r="LL592" s="759" t="n"/>
      <c r="LM592" s="759" t="n"/>
      <c r="LN592" s="759" t="n"/>
      <c r="LO592" s="759" t="n"/>
      <c r="LP592" s="759" t="n"/>
      <c r="OG592" s="759" t="n"/>
      <c r="OH592" s="759" t="n"/>
      <c r="OI592" s="759" t="n"/>
      <c r="OJ592" s="759" t="n"/>
      <c r="OK592" s="759" t="n"/>
      <c r="OL592" s="759" t="n"/>
      <c r="OM592" s="759" t="n"/>
      <c r="ON592" s="759" t="n"/>
      <c r="OO592" s="759" t="n"/>
      <c r="OP592" s="759" t="n"/>
      <c r="OQ592" s="759" t="n"/>
      <c r="OR592" s="759" t="n"/>
      <c r="OS592" s="759" t="n"/>
      <c r="OT592" s="759" t="n"/>
      <c r="OU592" s="759" t="n"/>
    </row>
    <row r="593">
      <c r="A593" s="0" t="n">
        <v>256</v>
      </c>
      <c r="B593" s="0" t="n">
        <v>1210</v>
      </c>
      <c r="C593" s="0" t="inlineStr">
        <is>
          <t>가</t>
        </is>
      </c>
      <c r="D593" s="0" t="inlineStr">
        <is>
          <t>성신여대</t>
        </is>
      </c>
      <c r="E593" s="232" t="inlineStr">
        <is>
          <t>윤리교육과</t>
        </is>
      </c>
      <c r="F593" s="0" t="inlineStr">
        <is>
          <t>통합</t>
        </is>
      </c>
      <c r="G593" s="0" t="n">
        <v>2</v>
      </c>
      <c r="H593" s="0" t="n">
        <v>433.49</v>
      </c>
      <c r="I593" s="0" t="n">
        <v>430.745</v>
      </c>
      <c r="J593" s="0" t="n">
        <v>426.775</v>
      </c>
      <c r="K593" s="0" t="n">
        <v>422.27</v>
      </c>
      <c r="L593" s="0" t="n">
        <v>419.825</v>
      </c>
      <c r="M593" s="233" t="inlineStr">
        <is>
          <t>백분위</t>
        </is>
      </c>
      <c r="N593" s="233" t="inlineStr">
        <is>
          <t>백분위</t>
        </is>
      </c>
      <c r="O593" s="3" t="inlineStr">
        <is>
          <t>가523</t>
        </is>
      </c>
      <c r="BM593" s="759" t="n"/>
      <c r="BN593" s="759" t="n"/>
      <c r="BO593" s="759" t="n"/>
      <c r="BP593" s="759" t="n"/>
      <c r="BQ593" s="759" t="n"/>
      <c r="BR593" s="759" t="n"/>
      <c r="BS593" s="759" t="n"/>
      <c r="BT593" s="759" t="n"/>
      <c r="BU593" s="759" t="n"/>
      <c r="BV593" s="759" t="n"/>
      <c r="BW593" s="759" t="n"/>
      <c r="BX593" s="759" t="n"/>
      <c r="BY593" s="759" t="n"/>
      <c r="BZ593" s="759" t="n"/>
      <c r="CA593" s="759" t="n"/>
      <c r="ER593" s="759" t="n"/>
      <c r="ES593" s="759" t="n"/>
      <c r="ET593" s="759" t="n"/>
      <c r="EU593" s="759" t="n"/>
      <c r="EV593" s="759" t="n"/>
      <c r="EW593" s="759" t="n"/>
      <c r="EX593" s="759" t="n"/>
      <c r="EY593" s="759" t="n"/>
      <c r="EZ593" s="759" t="n"/>
      <c r="FA593" s="759" t="n"/>
      <c r="FB593" s="759" t="n"/>
      <c r="FC593" s="759" t="n"/>
      <c r="FD593" s="759" t="n"/>
      <c r="FE593" s="759" t="n"/>
      <c r="FF593" s="759" t="n"/>
      <c r="HW593" s="759" t="n"/>
      <c r="HX593" s="759" t="n"/>
      <c r="HY593" s="759" t="n"/>
      <c r="HZ593" s="759" t="n"/>
      <c r="IA593" s="759" t="n"/>
      <c r="IB593" s="759" t="n"/>
      <c r="IC593" s="759" t="n"/>
      <c r="ID593" s="759" t="n"/>
      <c r="IE593" s="759" t="n"/>
      <c r="IF593" s="759" t="n"/>
      <c r="IG593" s="759" t="n"/>
      <c r="IH593" s="759" t="n"/>
      <c r="II593" s="759" t="n"/>
      <c r="IJ593" s="759" t="n"/>
      <c r="IK593" s="759" t="n"/>
      <c r="LB593" s="759" t="n"/>
      <c r="LC593" s="759" t="n"/>
      <c r="LD593" s="759" t="n"/>
      <c r="LE593" s="759" t="n"/>
      <c r="LF593" s="759" t="n"/>
      <c r="LG593" s="759" t="n"/>
      <c r="LH593" s="759" t="n"/>
      <c r="LI593" s="759" t="n"/>
      <c r="LJ593" s="759" t="n"/>
      <c r="LK593" s="759" t="n"/>
      <c r="LL593" s="759" t="n"/>
      <c r="LM593" s="759" t="n"/>
      <c r="LN593" s="759" t="n"/>
      <c r="LO593" s="759" t="n"/>
      <c r="LP593" s="759" t="n"/>
      <c r="OG593" s="759" t="n"/>
      <c r="OH593" s="759" t="n"/>
      <c r="OI593" s="759" t="n"/>
      <c r="OJ593" s="759" t="n"/>
      <c r="OK593" s="759" t="n"/>
      <c r="OL593" s="759" t="n"/>
      <c r="OM593" s="759" t="n"/>
      <c r="ON593" s="759" t="n"/>
      <c r="OO593" s="759" t="n"/>
      <c r="OP593" s="759" t="n"/>
      <c r="OQ593" s="759" t="n"/>
      <c r="OR593" s="759" t="n"/>
      <c r="OS593" s="759" t="n"/>
      <c r="OT593" s="759" t="n"/>
      <c r="OU593" s="759" t="n"/>
    </row>
    <row r="594">
      <c r="A594" s="0" t="n">
        <v>256</v>
      </c>
      <c r="B594" s="0" t="n">
        <v>1208</v>
      </c>
      <c r="C594" s="0" t="inlineStr">
        <is>
          <t>가</t>
        </is>
      </c>
      <c r="D594" s="0" t="inlineStr">
        <is>
          <t>성신여대</t>
        </is>
      </c>
      <c r="E594" s="232" t="inlineStr">
        <is>
          <t>유아교육과</t>
        </is>
      </c>
      <c r="F594" s="0" t="inlineStr">
        <is>
          <t>통합</t>
        </is>
      </c>
      <c r="G594" s="0" t="n">
        <v>2</v>
      </c>
      <c r="H594" s="0" t="n">
        <v>433.49</v>
      </c>
      <c r="I594" s="0" t="n">
        <v>430.845</v>
      </c>
      <c r="J594" s="0" t="n">
        <v>426.215</v>
      </c>
      <c r="K594" s="0" t="n">
        <v>422.12</v>
      </c>
      <c r="L594" s="0" t="n">
        <v>419.55</v>
      </c>
      <c r="M594" s="233" t="inlineStr">
        <is>
          <t>백분위</t>
        </is>
      </c>
      <c r="N594" s="233" t="inlineStr">
        <is>
          <t>백분위</t>
        </is>
      </c>
      <c r="O594" s="3" t="inlineStr">
        <is>
          <t>가524</t>
        </is>
      </c>
      <c r="BM594" s="759" t="n"/>
      <c r="BN594" s="759" t="n"/>
      <c r="BO594" s="759" t="n"/>
      <c r="BP594" s="759" t="n"/>
      <c r="BQ594" s="759" t="n"/>
      <c r="BR594" s="759" t="n"/>
      <c r="BS594" s="759" t="n"/>
      <c r="BT594" s="759" t="n"/>
      <c r="BU594" s="759" t="n"/>
      <c r="BV594" s="759" t="n"/>
      <c r="BW594" s="759" t="n"/>
      <c r="BX594" s="759" t="n"/>
      <c r="BY594" s="759" t="n"/>
      <c r="BZ594" s="759" t="n"/>
      <c r="CA594" s="759" t="n"/>
      <c r="ER594" s="759" t="n"/>
      <c r="ES594" s="759" t="n"/>
      <c r="ET594" s="759" t="n"/>
      <c r="EU594" s="759" t="n"/>
      <c r="EV594" s="759" t="n"/>
      <c r="EW594" s="759" t="n"/>
      <c r="EX594" s="759" t="n"/>
      <c r="EY594" s="759" t="n"/>
      <c r="EZ594" s="759" t="n"/>
      <c r="FA594" s="759" t="n"/>
      <c r="FB594" s="759" t="n"/>
      <c r="FC594" s="759" t="n"/>
      <c r="FD594" s="759" t="n"/>
      <c r="FE594" s="759" t="n"/>
      <c r="FF594" s="759" t="n"/>
      <c r="HW594" s="759" t="n"/>
      <c r="HX594" s="759" t="n"/>
      <c r="HY594" s="759" t="n"/>
      <c r="HZ594" s="759" t="n"/>
      <c r="IA594" s="759" t="n"/>
      <c r="IB594" s="759" t="n"/>
      <c r="IC594" s="759" t="n"/>
      <c r="ID594" s="759" t="n"/>
      <c r="IE594" s="759" t="n"/>
      <c r="IF594" s="759" t="n"/>
      <c r="IG594" s="759" t="n"/>
      <c r="IH594" s="759" t="n"/>
      <c r="II594" s="759" t="n"/>
      <c r="IJ594" s="759" t="n"/>
      <c r="IK594" s="759" t="n"/>
      <c r="LB594" s="759" t="n"/>
      <c r="LC594" s="759" t="n"/>
      <c r="LD594" s="759" t="n"/>
      <c r="LE594" s="759" t="n"/>
      <c r="LF594" s="759" t="n"/>
      <c r="LG594" s="759" t="n"/>
      <c r="LH594" s="759" t="n"/>
      <c r="LI594" s="759" t="n"/>
      <c r="LJ594" s="759" t="n"/>
      <c r="LK594" s="759" t="n"/>
      <c r="LL594" s="759" t="n"/>
      <c r="LM594" s="759" t="n"/>
      <c r="LN594" s="759" t="n"/>
      <c r="LO594" s="759" t="n"/>
      <c r="LP594" s="759" t="n"/>
      <c r="OG594" s="759" t="n"/>
      <c r="OH594" s="759" t="n"/>
      <c r="OI594" s="759" t="n"/>
      <c r="OJ594" s="759" t="n"/>
      <c r="OK594" s="759" t="n"/>
      <c r="OL594" s="759" t="n"/>
      <c r="OM594" s="759" t="n"/>
      <c r="ON594" s="759" t="n"/>
      <c r="OO594" s="759" t="n"/>
      <c r="OP594" s="759" t="n"/>
      <c r="OQ594" s="759" t="n"/>
      <c r="OR594" s="759" t="n"/>
      <c r="OS594" s="759" t="n"/>
      <c r="OT594" s="759" t="n"/>
      <c r="OU594" s="759" t="n"/>
    </row>
    <row r="595">
      <c r="A595" s="0" t="n">
        <v>256</v>
      </c>
      <c r="B595" s="0" t="n">
        <v>1207</v>
      </c>
      <c r="C595" s="0" t="inlineStr">
        <is>
          <t>가</t>
        </is>
      </c>
      <c r="D595" s="0" t="inlineStr">
        <is>
          <t>성신여대</t>
        </is>
      </c>
      <c r="E595" s="232" t="inlineStr">
        <is>
          <t>사회교육과</t>
        </is>
      </c>
      <c r="F595" s="0" t="inlineStr">
        <is>
          <t>통합</t>
        </is>
      </c>
      <c r="G595" s="0" t="n">
        <v>2</v>
      </c>
      <c r="H595" s="0" t="n">
        <v>432.84</v>
      </c>
      <c r="I595" s="0" t="n">
        <v>430.545</v>
      </c>
      <c r="J595" s="0" t="n">
        <v>425.915</v>
      </c>
      <c r="K595" s="0" t="n">
        <v>421.36</v>
      </c>
      <c r="L595" s="0" t="n">
        <v>418.675</v>
      </c>
      <c r="M595" s="233" t="inlineStr">
        <is>
          <t>백분위</t>
        </is>
      </c>
      <c r="N595" s="233" t="inlineStr">
        <is>
          <t>백분위</t>
        </is>
      </c>
      <c r="O595" s="3" t="inlineStr">
        <is>
          <t>가525</t>
        </is>
      </c>
      <c r="BM595" s="759" t="n"/>
      <c r="BN595" s="759" t="n"/>
      <c r="BO595" s="759" t="n"/>
      <c r="BP595" s="759" t="n"/>
      <c r="BQ595" s="759" t="n"/>
      <c r="BR595" s="759" t="n"/>
      <c r="BS595" s="759" t="n"/>
      <c r="BT595" s="759" t="n"/>
      <c r="BU595" s="759" t="n"/>
      <c r="BV595" s="759" t="n"/>
      <c r="BW595" s="759" t="n"/>
      <c r="BX595" s="759" t="n"/>
      <c r="BY595" s="759" t="n"/>
      <c r="BZ595" s="759" t="n"/>
      <c r="CA595" s="759" t="n"/>
      <c r="ER595" s="759" t="n"/>
      <c r="ES595" s="759" t="n"/>
      <c r="ET595" s="759" t="n"/>
      <c r="EU595" s="759" t="n"/>
      <c r="EV595" s="759" t="n"/>
      <c r="EW595" s="759" t="n"/>
      <c r="EX595" s="759" t="n"/>
      <c r="EY595" s="759" t="n"/>
      <c r="EZ595" s="759" t="n"/>
      <c r="FA595" s="759" t="n"/>
      <c r="FB595" s="759" t="n"/>
      <c r="FC595" s="759" t="n"/>
      <c r="FD595" s="759" t="n"/>
      <c r="FE595" s="759" t="n"/>
      <c r="FF595" s="759" t="n"/>
      <c r="HW595" s="759" t="n"/>
      <c r="HX595" s="759" t="n"/>
      <c r="HY595" s="759" t="n"/>
      <c r="HZ595" s="759" t="n"/>
      <c r="IA595" s="759" t="n"/>
      <c r="IB595" s="759" t="n"/>
      <c r="IC595" s="759" t="n"/>
      <c r="ID595" s="759" t="n"/>
      <c r="IE595" s="759" t="n"/>
      <c r="IF595" s="759" t="n"/>
      <c r="IG595" s="759" t="n"/>
      <c r="IH595" s="759" t="n"/>
      <c r="II595" s="759" t="n"/>
      <c r="IJ595" s="759" t="n"/>
      <c r="IK595" s="759" t="n"/>
      <c r="LB595" s="759" t="n"/>
      <c r="LC595" s="759" t="n"/>
      <c r="LD595" s="759" t="n"/>
      <c r="LE595" s="759" t="n"/>
      <c r="LF595" s="759" t="n"/>
      <c r="LG595" s="759" t="n"/>
      <c r="LH595" s="759" t="n"/>
      <c r="LI595" s="759" t="n"/>
      <c r="LJ595" s="759" t="n"/>
      <c r="LK595" s="759" t="n"/>
      <c r="LL595" s="759" t="n"/>
      <c r="LM595" s="759" t="n"/>
      <c r="LN595" s="759" t="n"/>
      <c r="LO595" s="759" t="n"/>
      <c r="LP595" s="759" t="n"/>
      <c r="OG595" s="759" t="n"/>
      <c r="OH595" s="759" t="n"/>
      <c r="OI595" s="759" t="n"/>
      <c r="OJ595" s="759" t="n"/>
      <c r="OK595" s="759" t="n"/>
      <c r="OL595" s="759" t="n"/>
      <c r="OM595" s="759" t="n"/>
      <c r="ON595" s="759" t="n"/>
      <c r="OO595" s="759" t="n"/>
      <c r="OP595" s="759" t="n"/>
      <c r="OQ595" s="759" t="n"/>
      <c r="OR595" s="759" t="n"/>
      <c r="OS595" s="759" t="n"/>
      <c r="OT595" s="759" t="n"/>
      <c r="OU595" s="759" t="n"/>
    </row>
    <row r="596">
      <c r="A596" s="0" t="n">
        <v>256</v>
      </c>
      <c r="B596" s="0" t="n">
        <v>1205</v>
      </c>
      <c r="C596" s="0" t="inlineStr">
        <is>
          <t>가</t>
        </is>
      </c>
      <c r="D596" s="0" t="inlineStr">
        <is>
          <t>성신여대</t>
        </is>
      </c>
      <c r="E596" s="232" t="inlineStr">
        <is>
          <t>한문교육과</t>
        </is>
      </c>
      <c r="F596" s="0" t="inlineStr">
        <is>
          <t>통합</t>
        </is>
      </c>
      <c r="G596" s="0" t="n">
        <v>2</v>
      </c>
      <c r="H596" s="0" t="n">
        <v>431.63</v>
      </c>
      <c r="I596" s="0" t="n">
        <v>428.535</v>
      </c>
      <c r="J596" s="0" t="n">
        <v>424.455</v>
      </c>
      <c r="K596" s="0" t="n">
        <v>418.325</v>
      </c>
      <c r="L596" s="0" t="n">
        <v>416.33</v>
      </c>
      <c r="M596" s="233" t="inlineStr">
        <is>
          <t>백분위</t>
        </is>
      </c>
      <c r="N596" s="233" t="inlineStr">
        <is>
          <t>백분위</t>
        </is>
      </c>
      <c r="O596" s="3" t="inlineStr">
        <is>
          <t>가526</t>
        </is>
      </c>
      <c r="BM596" s="759" t="n"/>
      <c r="BN596" s="759" t="n"/>
      <c r="BO596" s="759" t="n"/>
      <c r="BP596" s="759" t="n"/>
      <c r="BQ596" s="759" t="n"/>
      <c r="BR596" s="759" t="n"/>
      <c r="BS596" s="759" t="n"/>
      <c r="BT596" s="759" t="n"/>
      <c r="BU596" s="759" t="n"/>
      <c r="BV596" s="759" t="n"/>
      <c r="BW596" s="759" t="n"/>
      <c r="BX596" s="759" t="n"/>
      <c r="BY596" s="759" t="n"/>
      <c r="BZ596" s="759" t="n"/>
      <c r="CA596" s="759" t="n"/>
      <c r="ER596" s="759" t="n"/>
      <c r="ES596" s="759" t="n"/>
      <c r="ET596" s="759" t="n"/>
      <c r="EU596" s="759" t="n"/>
      <c r="EV596" s="759" t="n"/>
      <c r="EW596" s="759" t="n"/>
      <c r="EX596" s="759" t="n"/>
      <c r="EY596" s="759" t="n"/>
      <c r="EZ596" s="759" t="n"/>
      <c r="FA596" s="759" t="n"/>
      <c r="FB596" s="759" t="n"/>
      <c r="FC596" s="759" t="n"/>
      <c r="FD596" s="759" t="n"/>
      <c r="FE596" s="759" t="n"/>
      <c r="FF596" s="759" t="n"/>
      <c r="HW596" s="759" t="n"/>
      <c r="HX596" s="759" t="n"/>
      <c r="HY596" s="759" t="n"/>
      <c r="HZ596" s="759" t="n"/>
      <c r="IA596" s="759" t="n"/>
      <c r="IB596" s="759" t="n"/>
      <c r="IC596" s="759" t="n"/>
      <c r="ID596" s="759" t="n"/>
      <c r="IE596" s="759" t="n"/>
      <c r="IF596" s="759" t="n"/>
      <c r="IG596" s="759" t="n"/>
      <c r="IH596" s="759" t="n"/>
      <c r="II596" s="759" t="n"/>
      <c r="IJ596" s="759" t="n"/>
      <c r="IK596" s="759" t="n"/>
      <c r="LB596" s="759" t="n"/>
      <c r="LC596" s="759" t="n"/>
      <c r="LD596" s="759" t="n"/>
      <c r="LE596" s="759" t="n"/>
      <c r="LF596" s="759" t="n"/>
      <c r="LG596" s="759" t="n"/>
      <c r="LH596" s="759" t="n"/>
      <c r="LI596" s="759" t="n"/>
      <c r="LJ596" s="759" t="n"/>
      <c r="LK596" s="759" t="n"/>
      <c r="LL596" s="759" t="n"/>
      <c r="LM596" s="759" t="n"/>
      <c r="LN596" s="759" t="n"/>
      <c r="LO596" s="759" t="n"/>
      <c r="LP596" s="759" t="n"/>
      <c r="OG596" s="759" t="n"/>
      <c r="OH596" s="759" t="n"/>
      <c r="OI596" s="759" t="n"/>
      <c r="OJ596" s="759" t="n"/>
      <c r="OK596" s="759" t="n"/>
      <c r="OL596" s="759" t="n"/>
      <c r="OM596" s="759" t="n"/>
      <c r="ON596" s="759" t="n"/>
      <c r="OO596" s="759" t="n"/>
      <c r="OP596" s="759" t="n"/>
      <c r="OQ596" s="759" t="n"/>
      <c r="OR596" s="759" t="n"/>
      <c r="OS596" s="759" t="n"/>
      <c r="OT596" s="759" t="n"/>
      <c r="OU596" s="759" t="n"/>
    </row>
    <row r="597">
      <c r="A597" s="0" t="n">
        <v>257</v>
      </c>
      <c r="B597" s="0" t="n">
        <v>1209</v>
      </c>
      <c r="C597" s="0" t="inlineStr">
        <is>
          <t>가</t>
        </is>
      </c>
      <c r="D597" s="0" t="inlineStr">
        <is>
          <t>성신여대</t>
        </is>
      </c>
      <c r="E597" s="232" t="inlineStr">
        <is>
          <t>창의융합학부(자유전공)</t>
        </is>
      </c>
      <c r="F597" s="0" t="inlineStr">
        <is>
          <t>통합</t>
        </is>
      </c>
      <c r="G597" s="0" t="n">
        <v>2</v>
      </c>
      <c r="H597" s="0" t="n">
        <v>425.74</v>
      </c>
      <c r="I597" s="0" t="n">
        <v>422.92</v>
      </c>
      <c r="J597" s="0" t="n">
        <v>417.865</v>
      </c>
      <c r="K597" s="0" t="n">
        <v>413.885</v>
      </c>
      <c r="L597" s="0" t="n">
        <v>411.35</v>
      </c>
      <c r="M597" s="233" t="inlineStr">
        <is>
          <t>백분위</t>
        </is>
      </c>
      <c r="N597" s="233" t="inlineStr">
        <is>
          <t>백분위</t>
        </is>
      </c>
      <c r="O597" s="3" t="inlineStr">
        <is>
          <t>가527</t>
        </is>
      </c>
      <c r="BM597" s="759" t="n"/>
      <c r="BN597" s="759" t="n"/>
      <c r="BO597" s="759" t="n"/>
      <c r="BP597" s="759" t="n"/>
      <c r="BQ597" s="759" t="n"/>
      <c r="BR597" s="759" t="n"/>
      <c r="BS597" s="759" t="n"/>
      <c r="BT597" s="759" t="n"/>
      <c r="BU597" s="759" t="n"/>
      <c r="BV597" s="759" t="n"/>
      <c r="BW597" s="759" t="n"/>
      <c r="BX597" s="759" t="n"/>
      <c r="BY597" s="759" t="n"/>
      <c r="BZ597" s="759" t="n"/>
      <c r="CA597" s="759" t="n"/>
      <c r="ER597" s="759" t="n"/>
      <c r="ES597" s="759" t="n"/>
      <c r="ET597" s="759" t="n"/>
      <c r="EU597" s="759" t="n"/>
      <c r="EV597" s="759" t="n"/>
      <c r="EW597" s="759" t="n"/>
      <c r="EX597" s="759" t="n"/>
      <c r="EY597" s="759" t="n"/>
      <c r="EZ597" s="759" t="n"/>
      <c r="FA597" s="759" t="n"/>
      <c r="FB597" s="759" t="n"/>
      <c r="FC597" s="759" t="n"/>
      <c r="FD597" s="759" t="n"/>
      <c r="FE597" s="759" t="n"/>
      <c r="FF597" s="759" t="n"/>
      <c r="HW597" s="759" t="n"/>
      <c r="HX597" s="759" t="n"/>
      <c r="HY597" s="759" t="n"/>
      <c r="HZ597" s="759" t="n"/>
      <c r="IA597" s="759" t="n"/>
      <c r="IB597" s="759" t="n"/>
      <c r="IC597" s="759" t="n"/>
      <c r="ID597" s="759" t="n"/>
      <c r="IE597" s="759" t="n"/>
      <c r="IF597" s="759" t="n"/>
      <c r="IG597" s="759" t="n"/>
      <c r="IH597" s="759" t="n"/>
      <c r="II597" s="759" t="n"/>
      <c r="IJ597" s="759" t="n"/>
      <c r="IK597" s="759" t="n"/>
      <c r="LB597" s="759" t="n"/>
      <c r="LC597" s="759" t="n"/>
      <c r="LD597" s="759" t="n"/>
      <c r="LE597" s="759" t="n"/>
      <c r="LF597" s="759" t="n"/>
      <c r="LG597" s="759" t="n"/>
      <c r="LH597" s="759" t="n"/>
      <c r="LI597" s="759" t="n"/>
      <c r="LJ597" s="759" t="n"/>
      <c r="LK597" s="759" t="n"/>
      <c r="LL597" s="759" t="n"/>
      <c r="LM597" s="759" t="n"/>
      <c r="LN597" s="759" t="n"/>
      <c r="LO597" s="759" t="n"/>
      <c r="LP597" s="759" t="n"/>
      <c r="OG597" s="759" t="n"/>
      <c r="OH597" s="759" t="n"/>
      <c r="OI597" s="759" t="n"/>
      <c r="OJ597" s="759" t="n"/>
      <c r="OK597" s="759" t="n"/>
      <c r="OL597" s="759" t="n"/>
      <c r="OM597" s="759" t="n"/>
      <c r="ON597" s="759" t="n"/>
      <c r="OO597" s="759" t="n"/>
      <c r="OP597" s="759" t="n"/>
      <c r="OQ597" s="759" t="n"/>
      <c r="OR597" s="759" t="n"/>
      <c r="OS597" s="759" t="n"/>
      <c r="OT597" s="759" t="n"/>
      <c r="OU597" s="759" t="n"/>
    </row>
    <row r="598">
      <c r="A598" s="0" t="n">
        <v>105</v>
      </c>
      <c r="B598" s="0" t="n">
        <v>1269</v>
      </c>
      <c r="C598" s="0" t="inlineStr">
        <is>
          <t>가</t>
        </is>
      </c>
      <c r="D598" s="0" t="inlineStr">
        <is>
          <t>가톨릭대</t>
        </is>
      </c>
      <c r="E598" s="232" t="inlineStr">
        <is>
          <t>의생명과학과</t>
        </is>
      </c>
      <c r="F598" s="0" t="inlineStr">
        <is>
          <t>자연</t>
        </is>
      </c>
      <c r="G598" s="0" t="n">
        <v>2</v>
      </c>
      <c r="H598" s="0" t="n">
        <v>894.9</v>
      </c>
      <c r="I598" s="0" t="n">
        <v>890.28</v>
      </c>
      <c r="J598" s="0" t="n">
        <v>882.52</v>
      </c>
      <c r="K598" s="0" t="n">
        <v>875.52</v>
      </c>
      <c r="L598" s="0" t="n">
        <v>863.4400000000001</v>
      </c>
      <c r="M598" s="233" t="inlineStr">
        <is>
          <t>백분위</t>
        </is>
      </c>
      <c r="N598" s="233" t="inlineStr">
        <is>
          <t>백분위</t>
        </is>
      </c>
      <c r="O598" s="3" t="inlineStr">
        <is>
          <t>가528</t>
        </is>
      </c>
      <c r="BM598" s="759" t="n"/>
      <c r="BN598" s="759" t="n"/>
      <c r="BO598" s="759" t="n"/>
      <c r="BP598" s="759" t="n"/>
      <c r="BQ598" s="759" t="n"/>
      <c r="BR598" s="759" t="n"/>
      <c r="BS598" s="759" t="n"/>
      <c r="BT598" s="759" t="n"/>
      <c r="BU598" s="759" t="n"/>
      <c r="BV598" s="759" t="n"/>
      <c r="BW598" s="759" t="n"/>
      <c r="BX598" s="759" t="n"/>
      <c r="BY598" s="759" t="n"/>
      <c r="BZ598" s="759" t="n"/>
      <c r="CA598" s="759" t="n"/>
      <c r="ER598" s="759" t="n"/>
      <c r="ES598" s="759" t="n"/>
      <c r="ET598" s="759" t="n"/>
      <c r="EU598" s="759" t="n"/>
      <c r="EV598" s="759" t="n"/>
      <c r="EW598" s="759" t="n"/>
      <c r="EX598" s="759" t="n"/>
      <c r="EY598" s="759" t="n"/>
      <c r="EZ598" s="759" t="n"/>
      <c r="FA598" s="759" t="n"/>
      <c r="FB598" s="759" t="n"/>
      <c r="FC598" s="759" t="n"/>
      <c r="FD598" s="759" t="n"/>
      <c r="FE598" s="759" t="n"/>
      <c r="FF598" s="759" t="n"/>
      <c r="HW598" s="759" t="n"/>
      <c r="HX598" s="759" t="n"/>
      <c r="HY598" s="759" t="n"/>
      <c r="HZ598" s="759" t="n"/>
      <c r="IA598" s="759" t="n"/>
      <c r="IB598" s="759" t="n"/>
      <c r="IC598" s="759" t="n"/>
      <c r="ID598" s="759" t="n"/>
      <c r="IE598" s="759" t="n"/>
      <c r="IF598" s="759" t="n"/>
      <c r="IG598" s="759" t="n"/>
      <c r="IH598" s="759" t="n"/>
      <c r="II598" s="759" t="n"/>
      <c r="IJ598" s="759" t="n"/>
      <c r="IK598" s="759" t="n"/>
      <c r="LB598" s="759" t="n"/>
      <c r="LC598" s="759" t="n"/>
      <c r="LD598" s="759" t="n"/>
      <c r="LE598" s="759" t="n"/>
      <c r="LF598" s="759" t="n"/>
      <c r="LG598" s="759" t="n"/>
      <c r="LH598" s="759" t="n"/>
      <c r="LI598" s="759" t="n"/>
      <c r="LJ598" s="759" t="n"/>
      <c r="LK598" s="759" t="n"/>
      <c r="LL598" s="759" t="n"/>
      <c r="LM598" s="759" t="n"/>
      <c r="LN598" s="759" t="n"/>
      <c r="LO598" s="759" t="n"/>
      <c r="LP598" s="759" t="n"/>
      <c r="OG598" s="759" t="n"/>
      <c r="OH598" s="759" t="n"/>
      <c r="OI598" s="759" t="n"/>
      <c r="OJ598" s="759" t="n"/>
      <c r="OK598" s="759" t="n"/>
      <c r="OL598" s="759" t="n"/>
      <c r="OM598" s="759" t="n"/>
      <c r="ON598" s="759" t="n"/>
      <c r="OO598" s="759" t="n"/>
      <c r="OP598" s="759" t="n"/>
      <c r="OQ598" s="759" t="n"/>
      <c r="OR598" s="759" t="n"/>
      <c r="OS598" s="759" t="n"/>
      <c r="OT598" s="759" t="n"/>
      <c r="OU598" s="759" t="n"/>
    </row>
    <row r="599">
      <c r="A599" s="0" t="n">
        <v>105</v>
      </c>
      <c r="B599" s="0" t="n">
        <v>1270</v>
      </c>
      <c r="C599" s="0" t="inlineStr">
        <is>
          <t>가</t>
        </is>
      </c>
      <c r="D599" s="0" t="inlineStr">
        <is>
          <t>가톨릭대</t>
        </is>
      </c>
      <c r="E599" s="232" t="inlineStr">
        <is>
          <t>인공지능학과</t>
        </is>
      </c>
      <c r="F599" s="0" t="inlineStr">
        <is>
          <t>자연</t>
        </is>
      </c>
      <c r="G599" s="0" t="n">
        <v>2</v>
      </c>
      <c r="H599" s="0" t="n">
        <v>873.86</v>
      </c>
      <c r="I599" s="0" t="n">
        <v>868.72</v>
      </c>
      <c r="J599" s="0" t="n">
        <v>862.74</v>
      </c>
      <c r="K599" s="0" t="n">
        <v>855.42</v>
      </c>
      <c r="L599" s="0" t="n">
        <v>846.2</v>
      </c>
      <c r="M599" s="233" t="inlineStr">
        <is>
          <t>백분위</t>
        </is>
      </c>
      <c r="N599" s="233" t="inlineStr">
        <is>
          <t>백분위</t>
        </is>
      </c>
      <c r="O599" s="3" t="inlineStr">
        <is>
          <t>가529</t>
        </is>
      </c>
      <c r="BM599" s="759" t="n"/>
      <c r="BN599" s="759" t="n"/>
      <c r="BO599" s="759" t="n"/>
      <c r="BP599" s="759" t="n"/>
      <c r="BQ599" s="759" t="n"/>
      <c r="BR599" s="759" t="n"/>
      <c r="BS599" s="759" t="n"/>
      <c r="BT599" s="759" t="n"/>
      <c r="BU599" s="759" t="n"/>
      <c r="BV599" s="759" t="n"/>
      <c r="BW599" s="759" t="n"/>
      <c r="BX599" s="759" t="n"/>
      <c r="BY599" s="759" t="n"/>
      <c r="BZ599" s="759" t="n"/>
      <c r="CA599" s="759" t="n"/>
      <c r="ER599" s="759" t="n"/>
      <c r="ES599" s="759" t="n"/>
      <c r="ET599" s="759" t="n"/>
      <c r="EU599" s="759" t="n"/>
      <c r="EV599" s="759" t="n"/>
      <c r="EW599" s="759" t="n"/>
      <c r="EX599" s="759" t="n"/>
      <c r="EY599" s="759" t="n"/>
      <c r="EZ599" s="759" t="n"/>
      <c r="FA599" s="759" t="n"/>
      <c r="FB599" s="759" t="n"/>
      <c r="FC599" s="759" t="n"/>
      <c r="FD599" s="759" t="n"/>
      <c r="FE599" s="759" t="n"/>
      <c r="FF599" s="759" t="n"/>
      <c r="HW599" s="759" t="n"/>
      <c r="HX599" s="759" t="n"/>
      <c r="HY599" s="759" t="n"/>
      <c r="HZ599" s="759" t="n"/>
      <c r="IA599" s="759" t="n"/>
      <c r="IB599" s="759" t="n"/>
      <c r="IC599" s="759" t="n"/>
      <c r="ID599" s="759" t="n"/>
      <c r="IE599" s="759" t="n"/>
      <c r="IF599" s="759" t="n"/>
      <c r="IG599" s="759" t="n"/>
      <c r="IH599" s="759" t="n"/>
      <c r="II599" s="759" t="n"/>
      <c r="IJ599" s="759" t="n"/>
      <c r="IK599" s="759" t="n"/>
      <c r="LB599" s="759" t="n"/>
      <c r="LC599" s="759" t="n"/>
      <c r="LD599" s="759" t="n"/>
      <c r="LE599" s="759" t="n"/>
      <c r="LF599" s="759" t="n"/>
      <c r="LG599" s="759" t="n"/>
      <c r="LH599" s="759" t="n"/>
      <c r="LI599" s="759" t="n"/>
      <c r="LJ599" s="759" t="n"/>
      <c r="LK599" s="759" t="n"/>
      <c r="LL599" s="759" t="n"/>
      <c r="LM599" s="759" t="n"/>
      <c r="LN599" s="759" t="n"/>
      <c r="LO599" s="759" t="n"/>
      <c r="LP599" s="759" t="n"/>
      <c r="OG599" s="759" t="n"/>
      <c r="OH599" s="759" t="n"/>
      <c r="OI599" s="759" t="n"/>
      <c r="OJ599" s="759" t="n"/>
      <c r="OK599" s="759" t="n"/>
      <c r="OL599" s="759" t="n"/>
      <c r="OM599" s="759" t="n"/>
      <c r="ON599" s="759" t="n"/>
      <c r="OO599" s="759" t="n"/>
      <c r="OP599" s="759" t="n"/>
      <c r="OQ599" s="759" t="n"/>
      <c r="OR599" s="759" t="n"/>
      <c r="OS599" s="759" t="n"/>
      <c r="OT599" s="759" t="n"/>
      <c r="OU599" s="759" t="n"/>
    </row>
    <row r="600">
      <c r="A600" s="0" t="n">
        <v>107</v>
      </c>
      <c r="B600" s="0" t="n">
        <v>1277</v>
      </c>
      <c r="C600" s="0" t="inlineStr">
        <is>
          <t>가</t>
        </is>
      </c>
      <c r="D600" s="0" t="inlineStr">
        <is>
          <t>가톨릭대</t>
        </is>
      </c>
      <c r="E600" s="232" t="inlineStr">
        <is>
          <t>인문사회계열(일반전형Ⅱ)</t>
        </is>
      </c>
      <c r="F600" s="0" t="inlineStr">
        <is>
          <t>통합</t>
        </is>
      </c>
      <c r="G600" s="0" t="n">
        <v>2</v>
      </c>
      <c r="H600" s="0" t="n">
        <v>841.28</v>
      </c>
      <c r="I600" s="0" t="n">
        <v>834.7</v>
      </c>
      <c r="J600" s="0" t="n">
        <v>824.92</v>
      </c>
      <c r="K600" s="0" t="n">
        <v>812.96</v>
      </c>
      <c r="L600" s="0" t="n">
        <v>796.5</v>
      </c>
      <c r="M600" s="233" t="inlineStr">
        <is>
          <t>백분위</t>
        </is>
      </c>
      <c r="N600" s="233" t="inlineStr">
        <is>
          <t>백분위</t>
        </is>
      </c>
      <c r="O600" s="3" t="inlineStr">
        <is>
          <t>가530</t>
        </is>
      </c>
      <c r="BM600" s="759" t="n"/>
      <c r="BN600" s="759" t="n"/>
      <c r="BO600" s="759" t="n"/>
      <c r="BP600" s="759" t="n"/>
      <c r="BQ600" s="759" t="n"/>
      <c r="BR600" s="759" t="n"/>
      <c r="BS600" s="759" t="n"/>
      <c r="BT600" s="759" t="n"/>
      <c r="BU600" s="759" t="n"/>
      <c r="BV600" s="759" t="n"/>
      <c r="BW600" s="759" t="n"/>
      <c r="BX600" s="759" t="n"/>
      <c r="BY600" s="759" t="n"/>
      <c r="BZ600" s="759" t="n"/>
      <c r="CA600" s="759" t="n"/>
      <c r="ER600" s="759" t="n"/>
      <c r="ES600" s="759" t="n"/>
      <c r="ET600" s="759" t="n"/>
      <c r="EU600" s="759" t="n"/>
      <c r="EV600" s="759" t="n"/>
      <c r="EW600" s="759" t="n"/>
      <c r="EX600" s="759" t="n"/>
      <c r="EY600" s="759" t="n"/>
      <c r="EZ600" s="759" t="n"/>
      <c r="FA600" s="759" t="n"/>
      <c r="FB600" s="759" t="n"/>
      <c r="FC600" s="759" t="n"/>
      <c r="FD600" s="759" t="n"/>
      <c r="FE600" s="759" t="n"/>
      <c r="FF600" s="759" t="n"/>
      <c r="HW600" s="759" t="n"/>
      <c r="HX600" s="759" t="n"/>
      <c r="HY600" s="759" t="n"/>
      <c r="HZ600" s="759" t="n"/>
      <c r="IA600" s="759" t="n"/>
      <c r="IB600" s="759" t="n"/>
      <c r="IC600" s="759" t="n"/>
      <c r="ID600" s="759" t="n"/>
      <c r="IE600" s="759" t="n"/>
      <c r="IF600" s="759" t="n"/>
      <c r="IG600" s="759" t="n"/>
      <c r="IH600" s="759" t="n"/>
      <c r="II600" s="759" t="n"/>
      <c r="IJ600" s="759" t="n"/>
      <c r="IK600" s="759" t="n"/>
      <c r="LB600" s="759" t="n"/>
      <c r="LC600" s="759" t="n"/>
      <c r="LD600" s="759" t="n"/>
      <c r="LE600" s="759" t="n"/>
      <c r="LF600" s="759" t="n"/>
      <c r="LG600" s="759" t="n"/>
      <c r="LH600" s="759" t="n"/>
      <c r="LI600" s="759" t="n"/>
      <c r="LJ600" s="759" t="n"/>
      <c r="LK600" s="759" t="n"/>
      <c r="LL600" s="759" t="n"/>
      <c r="LM600" s="759" t="n"/>
      <c r="LN600" s="759" t="n"/>
      <c r="LO600" s="759" t="n"/>
      <c r="LP600" s="759" t="n"/>
      <c r="OG600" s="759" t="n"/>
      <c r="OH600" s="759" t="n"/>
      <c r="OI600" s="759" t="n"/>
      <c r="OJ600" s="759" t="n"/>
      <c r="OK600" s="759" t="n"/>
      <c r="OL600" s="759" t="n"/>
      <c r="OM600" s="759" t="n"/>
      <c r="ON600" s="759" t="n"/>
      <c r="OO600" s="759" t="n"/>
      <c r="OP600" s="759" t="n"/>
      <c r="OQ600" s="759" t="n"/>
      <c r="OR600" s="759" t="n"/>
      <c r="OS600" s="759" t="n"/>
      <c r="OT600" s="759" t="n"/>
      <c r="OU600" s="759" t="n"/>
    </row>
    <row r="601">
      <c r="A601" s="0" t="n">
        <v>106</v>
      </c>
      <c r="B601" s="0" t="n">
        <v>1280</v>
      </c>
      <c r="C601" s="0" t="inlineStr">
        <is>
          <t>가</t>
        </is>
      </c>
      <c r="D601" s="0" t="inlineStr">
        <is>
          <t>가톨릭대</t>
        </is>
      </c>
      <c r="E601" s="232" t="inlineStr">
        <is>
          <t>인문사회계열(일반전형)</t>
        </is>
      </c>
      <c r="F601" s="0" t="inlineStr">
        <is>
          <t>통합</t>
        </is>
      </c>
      <c r="G601" s="0" t="n">
        <v>2</v>
      </c>
      <c r="H601" s="0" t="n">
        <v>858.25</v>
      </c>
      <c r="I601" s="0" t="n">
        <v>852.65</v>
      </c>
      <c r="J601" s="0" t="n">
        <v>845.65</v>
      </c>
      <c r="K601" s="0" t="n">
        <v>836.1</v>
      </c>
      <c r="L601" s="0" t="n">
        <v>827.45</v>
      </c>
      <c r="M601" s="233" t="inlineStr">
        <is>
          <t>백분위</t>
        </is>
      </c>
      <c r="N601" s="233" t="inlineStr">
        <is>
          <t>백분위</t>
        </is>
      </c>
      <c r="O601" s="3" t="inlineStr">
        <is>
          <t>가531</t>
        </is>
      </c>
      <c r="BM601" s="759" t="n"/>
      <c r="BN601" s="759" t="n"/>
      <c r="BO601" s="759" t="n"/>
      <c r="BP601" s="759" t="n"/>
      <c r="BQ601" s="759" t="n"/>
      <c r="BR601" s="759" t="n"/>
      <c r="BS601" s="759" t="n"/>
      <c r="BT601" s="759" t="n"/>
      <c r="BU601" s="759" t="n"/>
      <c r="BV601" s="759" t="n"/>
      <c r="BW601" s="759" t="n"/>
      <c r="BX601" s="759" t="n"/>
      <c r="BY601" s="759" t="n"/>
      <c r="BZ601" s="759" t="n"/>
      <c r="CA601" s="759" t="n"/>
      <c r="ER601" s="759" t="n"/>
      <c r="ES601" s="759" t="n"/>
      <c r="ET601" s="759" t="n"/>
      <c r="EU601" s="759" t="n"/>
      <c r="EV601" s="759" t="n"/>
      <c r="EW601" s="759" t="n"/>
      <c r="EX601" s="759" t="n"/>
      <c r="EY601" s="759" t="n"/>
      <c r="EZ601" s="759" t="n"/>
      <c r="FA601" s="759" t="n"/>
      <c r="FB601" s="759" t="n"/>
      <c r="FC601" s="759" t="n"/>
      <c r="FD601" s="759" t="n"/>
      <c r="FE601" s="759" t="n"/>
      <c r="FF601" s="759" t="n"/>
      <c r="HW601" s="759" t="n"/>
      <c r="HX601" s="759" t="n"/>
      <c r="HY601" s="759" t="n"/>
      <c r="HZ601" s="759" t="n"/>
      <c r="IA601" s="759" t="n"/>
      <c r="IB601" s="759" t="n"/>
      <c r="IC601" s="759" t="n"/>
      <c r="ID601" s="759" t="n"/>
      <c r="IE601" s="759" t="n"/>
      <c r="IF601" s="759" t="n"/>
      <c r="IG601" s="759" t="n"/>
      <c r="IH601" s="759" t="n"/>
      <c r="II601" s="759" t="n"/>
      <c r="IJ601" s="759" t="n"/>
      <c r="IK601" s="759" t="n"/>
      <c r="LB601" s="759" t="n"/>
      <c r="LC601" s="759" t="n"/>
      <c r="LD601" s="759" t="n"/>
      <c r="LE601" s="759" t="n"/>
      <c r="LF601" s="759" t="n"/>
      <c r="LG601" s="759" t="n"/>
      <c r="LH601" s="759" t="n"/>
      <c r="LI601" s="759" t="n"/>
      <c r="LJ601" s="759" t="n"/>
      <c r="LK601" s="759" t="n"/>
      <c r="LL601" s="759" t="n"/>
      <c r="LM601" s="759" t="n"/>
      <c r="LN601" s="759" t="n"/>
      <c r="LO601" s="759" t="n"/>
      <c r="LP601" s="759" t="n"/>
      <c r="OG601" s="759" t="n"/>
      <c r="OH601" s="759" t="n"/>
      <c r="OI601" s="759" t="n"/>
      <c r="OJ601" s="759" t="n"/>
      <c r="OK601" s="759" t="n"/>
      <c r="OL601" s="759" t="n"/>
      <c r="OM601" s="759" t="n"/>
      <c r="ON601" s="759" t="n"/>
      <c r="OO601" s="759" t="n"/>
      <c r="OP601" s="759" t="n"/>
      <c r="OQ601" s="759" t="n"/>
      <c r="OR601" s="759" t="n"/>
      <c r="OS601" s="759" t="n"/>
      <c r="OT601" s="759" t="n"/>
      <c r="OU601" s="759" t="n"/>
    </row>
    <row r="602">
      <c r="A602" s="0" t="n">
        <v>106</v>
      </c>
      <c r="B602" s="0" t="n">
        <v>1279</v>
      </c>
      <c r="C602" s="0" t="inlineStr">
        <is>
          <t>가</t>
        </is>
      </c>
      <c r="D602" s="0" t="inlineStr">
        <is>
          <t>가톨릭대</t>
        </is>
      </c>
      <c r="E602" s="232" t="inlineStr">
        <is>
          <t>특수교육과</t>
        </is>
      </c>
      <c r="F602" s="0" t="inlineStr">
        <is>
          <t>통합</t>
        </is>
      </c>
      <c r="G602" s="0" t="n">
        <v>2</v>
      </c>
      <c r="H602" s="0" t="n">
        <v>850.85</v>
      </c>
      <c r="I602" s="0" t="n">
        <v>846.1</v>
      </c>
      <c r="J602" s="0" t="n">
        <v>840.25</v>
      </c>
      <c r="K602" s="0" t="n">
        <v>832</v>
      </c>
      <c r="L602" s="0" t="n">
        <v>824.4</v>
      </c>
      <c r="M602" s="233" t="inlineStr">
        <is>
          <t>백분위</t>
        </is>
      </c>
      <c r="N602" s="233" t="inlineStr">
        <is>
          <t>백분위</t>
        </is>
      </c>
      <c r="O602" s="3" t="inlineStr">
        <is>
          <t>가532</t>
        </is>
      </c>
      <c r="BM602" s="759" t="n"/>
      <c r="BN602" s="759" t="n"/>
      <c r="BO602" s="759" t="n"/>
      <c r="BP602" s="759" t="n"/>
      <c r="BQ602" s="759" t="n"/>
      <c r="BR602" s="759" t="n"/>
      <c r="BS602" s="759" t="n"/>
      <c r="BT602" s="759" t="n"/>
      <c r="BU602" s="759" t="n"/>
      <c r="BV602" s="759" t="n"/>
      <c r="BW602" s="759" t="n"/>
      <c r="BX602" s="759" t="n"/>
      <c r="BY602" s="759" t="n"/>
      <c r="BZ602" s="759" t="n"/>
      <c r="CA602" s="759" t="n"/>
      <c r="ER602" s="759" t="n"/>
      <c r="ES602" s="759" t="n"/>
      <c r="ET602" s="759" t="n"/>
      <c r="EU602" s="759" t="n"/>
      <c r="EV602" s="759" t="n"/>
      <c r="EW602" s="759" t="n"/>
      <c r="EX602" s="759" t="n"/>
      <c r="EY602" s="759" t="n"/>
      <c r="EZ602" s="759" t="n"/>
      <c r="FA602" s="759" t="n"/>
      <c r="FB602" s="759" t="n"/>
      <c r="FC602" s="759" t="n"/>
      <c r="FD602" s="759" t="n"/>
      <c r="FE602" s="759" t="n"/>
      <c r="FF602" s="759" t="n"/>
      <c r="HW602" s="759" t="n"/>
      <c r="HX602" s="759" t="n"/>
      <c r="HY602" s="759" t="n"/>
      <c r="HZ602" s="759" t="n"/>
      <c r="IA602" s="759" t="n"/>
      <c r="IB602" s="759" t="n"/>
      <c r="IC602" s="759" t="n"/>
      <c r="ID602" s="759" t="n"/>
      <c r="IE602" s="759" t="n"/>
      <c r="IF602" s="759" t="n"/>
      <c r="IG602" s="759" t="n"/>
      <c r="IH602" s="759" t="n"/>
      <c r="II602" s="759" t="n"/>
      <c r="IJ602" s="759" t="n"/>
      <c r="IK602" s="759" t="n"/>
      <c r="LB602" s="759" t="n"/>
      <c r="LC602" s="759" t="n"/>
      <c r="LD602" s="759" t="n"/>
      <c r="LE602" s="759" t="n"/>
      <c r="LF602" s="759" t="n"/>
      <c r="LG602" s="759" t="n"/>
      <c r="LH602" s="759" t="n"/>
      <c r="LI602" s="759" t="n"/>
      <c r="LJ602" s="759" t="n"/>
      <c r="LK602" s="759" t="n"/>
      <c r="LL602" s="759" t="n"/>
      <c r="LM602" s="759" t="n"/>
      <c r="LN602" s="759" t="n"/>
      <c r="LO602" s="759" t="n"/>
      <c r="LP602" s="759" t="n"/>
      <c r="OG602" s="759" t="n"/>
      <c r="OH602" s="759" t="n"/>
      <c r="OI602" s="759" t="n"/>
      <c r="OJ602" s="759" t="n"/>
      <c r="OK602" s="759" t="n"/>
      <c r="OL602" s="759" t="n"/>
      <c r="OM602" s="759" t="n"/>
      <c r="ON602" s="759" t="n"/>
      <c r="OO602" s="759" t="n"/>
      <c r="OP602" s="759" t="n"/>
      <c r="OQ602" s="759" t="n"/>
      <c r="OR602" s="759" t="n"/>
      <c r="OS602" s="759" t="n"/>
      <c r="OT602" s="759" t="n"/>
      <c r="OU602" s="759" t="n"/>
    </row>
    <row r="603">
      <c r="A603" s="0" t="n">
        <v>101</v>
      </c>
      <c r="B603" s="0" t="n">
        <v>1232</v>
      </c>
      <c r="C603" s="0" t="inlineStr">
        <is>
          <t>가</t>
        </is>
      </c>
      <c r="D603" s="0" t="inlineStr">
        <is>
          <t>명지대</t>
        </is>
      </c>
      <c r="E603" s="232" t="inlineStr">
        <is>
          <t>반도체·ICT대학</t>
        </is>
      </c>
      <c r="F603" s="0" t="inlineStr">
        <is>
          <t>자연</t>
        </is>
      </c>
      <c r="G603" s="0" t="n">
        <v>2</v>
      </c>
      <c r="H603" s="0" t="n">
        <v>853.7</v>
      </c>
      <c r="I603" s="0" t="n">
        <v>848.99</v>
      </c>
      <c r="J603" s="0" t="n">
        <v>844.28</v>
      </c>
      <c r="K603" s="0" t="n">
        <v>834.8099999999999</v>
      </c>
      <c r="L603" s="0" t="n">
        <v>826.28</v>
      </c>
      <c r="M603" s="233" t="inlineStr">
        <is>
          <t>백분위</t>
        </is>
      </c>
      <c r="N603" s="233" t="inlineStr">
        <is>
          <t>백분위</t>
        </is>
      </c>
      <c r="O603" s="3" t="inlineStr">
        <is>
          <t>가533</t>
        </is>
      </c>
      <c r="BM603" s="759" t="n"/>
      <c r="BN603" s="759" t="n"/>
      <c r="BO603" s="759" t="n"/>
      <c r="BP603" s="759" t="n"/>
      <c r="BQ603" s="759" t="n"/>
      <c r="BR603" s="759" t="n"/>
      <c r="BS603" s="759" t="n"/>
      <c r="BT603" s="759" t="n"/>
      <c r="BU603" s="759" t="n"/>
      <c r="BV603" s="759" t="n"/>
      <c r="BW603" s="759" t="n"/>
      <c r="BX603" s="759" t="n"/>
      <c r="BY603" s="759" t="n"/>
      <c r="BZ603" s="759" t="n"/>
      <c r="CA603" s="759" t="n"/>
      <c r="ER603" s="759" t="n"/>
      <c r="ES603" s="759" t="n"/>
      <c r="ET603" s="759" t="n"/>
      <c r="EU603" s="759" t="n"/>
      <c r="EV603" s="759" t="n"/>
      <c r="EW603" s="759" t="n"/>
      <c r="EX603" s="759" t="n"/>
      <c r="EY603" s="759" t="n"/>
      <c r="EZ603" s="759" t="n"/>
      <c r="FA603" s="759" t="n"/>
      <c r="FB603" s="759" t="n"/>
      <c r="FC603" s="759" t="n"/>
      <c r="FD603" s="759" t="n"/>
      <c r="FE603" s="759" t="n"/>
      <c r="FF603" s="759" t="n"/>
      <c r="HW603" s="759" t="n"/>
      <c r="HX603" s="759" t="n"/>
      <c r="HY603" s="759" t="n"/>
      <c r="HZ603" s="759" t="n"/>
      <c r="IA603" s="759" t="n"/>
      <c r="IB603" s="759" t="n"/>
      <c r="IC603" s="759" t="n"/>
      <c r="ID603" s="759" t="n"/>
      <c r="IE603" s="759" t="n"/>
      <c r="IF603" s="759" t="n"/>
      <c r="IG603" s="759" t="n"/>
      <c r="IH603" s="759" t="n"/>
      <c r="II603" s="759" t="n"/>
      <c r="IJ603" s="759" t="n"/>
      <c r="IK603" s="759" t="n"/>
      <c r="LB603" s="759" t="n"/>
      <c r="LC603" s="759" t="n"/>
      <c r="LD603" s="759" t="n"/>
      <c r="LE603" s="759" t="n"/>
      <c r="LF603" s="759" t="n"/>
      <c r="LG603" s="759" t="n"/>
      <c r="LH603" s="759" t="n"/>
      <c r="LI603" s="759" t="n"/>
      <c r="LJ603" s="759" t="n"/>
      <c r="LK603" s="759" t="n"/>
      <c r="LL603" s="759" t="n"/>
      <c r="LM603" s="759" t="n"/>
      <c r="LN603" s="759" t="n"/>
      <c r="LO603" s="759" t="n"/>
      <c r="LP603" s="759" t="n"/>
      <c r="OG603" s="759" t="n"/>
      <c r="OH603" s="759" t="n"/>
      <c r="OI603" s="759" t="n"/>
      <c r="OJ603" s="759" t="n"/>
      <c r="OK603" s="759" t="n"/>
      <c r="OL603" s="759" t="n"/>
      <c r="OM603" s="759" t="n"/>
      <c r="ON603" s="759" t="n"/>
      <c r="OO603" s="759" t="n"/>
      <c r="OP603" s="759" t="n"/>
      <c r="OQ603" s="759" t="n"/>
      <c r="OR603" s="759" t="n"/>
      <c r="OS603" s="759" t="n"/>
      <c r="OT603" s="759" t="n"/>
      <c r="OU603" s="759" t="n"/>
    </row>
    <row r="604">
      <c r="A604" s="0" t="n">
        <v>101</v>
      </c>
      <c r="B604" s="0" t="n">
        <v>1233</v>
      </c>
      <c r="C604" s="0" t="inlineStr">
        <is>
          <t>가</t>
        </is>
      </c>
      <c r="D604" s="0" t="inlineStr">
        <is>
          <t>명지대</t>
        </is>
      </c>
      <c r="E604" s="232" t="inlineStr">
        <is>
          <t>스마트시스템공과대학</t>
        </is>
      </c>
      <c r="F604" s="0" t="inlineStr">
        <is>
          <t>자연</t>
        </is>
      </c>
      <c r="G604" s="0" t="n">
        <v>2</v>
      </c>
      <c r="H604" s="0" t="n">
        <v>851.48</v>
      </c>
      <c r="I604" s="0" t="n">
        <v>846.72</v>
      </c>
      <c r="J604" s="0" t="n">
        <v>840.8099999999999</v>
      </c>
      <c r="K604" s="0" t="n">
        <v>831.66</v>
      </c>
      <c r="L604" s="0" t="n">
        <v>823.59</v>
      </c>
      <c r="M604" s="233" t="inlineStr">
        <is>
          <t>백분위</t>
        </is>
      </c>
      <c r="N604" s="233" t="inlineStr">
        <is>
          <t>백분위</t>
        </is>
      </c>
      <c r="O604" s="3" t="inlineStr">
        <is>
          <t>가534</t>
        </is>
      </c>
      <c r="BM604" s="759" t="n"/>
      <c r="BN604" s="759" t="n"/>
      <c r="BO604" s="759" t="n"/>
      <c r="BP604" s="759" t="n"/>
      <c r="BQ604" s="759" t="n"/>
      <c r="BR604" s="759" t="n"/>
      <c r="BS604" s="759" t="n"/>
      <c r="BT604" s="759" t="n"/>
      <c r="BU604" s="759" t="n"/>
      <c r="BV604" s="759" t="n"/>
      <c r="BW604" s="759" t="n"/>
      <c r="BX604" s="759" t="n"/>
      <c r="BY604" s="759" t="n"/>
      <c r="BZ604" s="759" t="n"/>
      <c r="CA604" s="759" t="n"/>
      <c r="ER604" s="759" t="n"/>
      <c r="ES604" s="759" t="n"/>
      <c r="ET604" s="759" t="n"/>
      <c r="EU604" s="759" t="n"/>
      <c r="EV604" s="759" t="n"/>
      <c r="EW604" s="759" t="n"/>
      <c r="EX604" s="759" t="n"/>
      <c r="EY604" s="759" t="n"/>
      <c r="EZ604" s="759" t="n"/>
      <c r="FA604" s="759" t="n"/>
      <c r="FB604" s="759" t="n"/>
      <c r="FC604" s="759" t="n"/>
      <c r="FD604" s="759" t="n"/>
      <c r="FE604" s="759" t="n"/>
      <c r="FF604" s="759" t="n"/>
      <c r="HW604" s="759" t="n"/>
      <c r="HX604" s="759" t="n"/>
      <c r="HY604" s="759" t="n"/>
      <c r="HZ604" s="759" t="n"/>
      <c r="IA604" s="759" t="n"/>
      <c r="IB604" s="759" t="n"/>
      <c r="IC604" s="759" t="n"/>
      <c r="ID604" s="759" t="n"/>
      <c r="IE604" s="759" t="n"/>
      <c r="IF604" s="759" t="n"/>
      <c r="IG604" s="759" t="n"/>
      <c r="IH604" s="759" t="n"/>
      <c r="II604" s="759" t="n"/>
      <c r="IJ604" s="759" t="n"/>
      <c r="IK604" s="759" t="n"/>
      <c r="LB604" s="759" t="n"/>
      <c r="LC604" s="759" t="n"/>
      <c r="LD604" s="759" t="n"/>
      <c r="LE604" s="759" t="n"/>
      <c r="LF604" s="759" t="n"/>
      <c r="LG604" s="759" t="n"/>
      <c r="LH604" s="759" t="n"/>
      <c r="LI604" s="759" t="n"/>
      <c r="LJ604" s="759" t="n"/>
      <c r="LK604" s="759" t="n"/>
      <c r="LL604" s="759" t="n"/>
      <c r="LM604" s="759" t="n"/>
      <c r="LN604" s="759" t="n"/>
      <c r="LO604" s="759" t="n"/>
      <c r="LP604" s="759" t="n"/>
      <c r="OG604" s="759" t="n"/>
      <c r="OH604" s="759" t="n"/>
      <c r="OI604" s="759" t="n"/>
      <c r="OJ604" s="759" t="n"/>
      <c r="OK604" s="759" t="n"/>
      <c r="OL604" s="759" t="n"/>
      <c r="OM604" s="759" t="n"/>
      <c r="ON604" s="759" t="n"/>
      <c r="OO604" s="759" t="n"/>
      <c r="OP604" s="759" t="n"/>
      <c r="OQ604" s="759" t="n"/>
      <c r="OR604" s="759" t="n"/>
      <c r="OS604" s="759" t="n"/>
      <c r="OT604" s="759" t="n"/>
      <c r="OU604" s="759" t="n"/>
    </row>
    <row r="605">
      <c r="A605" s="0" t="n">
        <v>100</v>
      </c>
      <c r="B605" s="0" t="n">
        <v>1236</v>
      </c>
      <c r="C605" s="0" t="inlineStr">
        <is>
          <t>가</t>
        </is>
      </c>
      <c r="D605" s="0" t="inlineStr">
        <is>
          <t>명지대</t>
        </is>
      </c>
      <c r="E605" s="232" t="inlineStr">
        <is>
          <t>자율전공학부(인문)</t>
        </is>
      </c>
      <c r="F605" s="0" t="inlineStr">
        <is>
          <t>통합</t>
        </is>
      </c>
      <c r="G605" s="0" t="n">
        <v>2</v>
      </c>
      <c r="H605" s="0" t="n">
        <v>865.4299999999999</v>
      </c>
      <c r="I605" s="0" t="n">
        <v>861.45</v>
      </c>
      <c r="J605" s="0" t="n">
        <v>857.3200000000001</v>
      </c>
      <c r="K605" s="0" t="n">
        <v>848.8049999999999</v>
      </c>
      <c r="L605" s="0" t="n">
        <v>839.015</v>
      </c>
      <c r="M605" s="233" t="inlineStr">
        <is>
          <t>백분위</t>
        </is>
      </c>
      <c r="N605" s="233" t="inlineStr">
        <is>
          <t>백분위</t>
        </is>
      </c>
      <c r="O605" s="3" t="inlineStr">
        <is>
          <t>가535</t>
        </is>
      </c>
      <c r="BM605" s="759" t="n"/>
      <c r="BN605" s="759" t="n"/>
      <c r="BO605" s="759" t="n"/>
      <c r="BP605" s="759" t="n"/>
      <c r="BQ605" s="759" t="n"/>
      <c r="BR605" s="759" t="n"/>
      <c r="BS605" s="759" t="n"/>
      <c r="BT605" s="759" t="n"/>
      <c r="BU605" s="759" t="n"/>
      <c r="BV605" s="759" t="n"/>
      <c r="BW605" s="759" t="n"/>
      <c r="BX605" s="759" t="n"/>
      <c r="BY605" s="759" t="n"/>
      <c r="BZ605" s="759" t="n"/>
      <c r="CA605" s="759" t="n"/>
      <c r="ER605" s="759" t="n"/>
      <c r="ES605" s="759" t="n"/>
      <c r="ET605" s="759" t="n"/>
      <c r="EU605" s="759" t="n"/>
      <c r="EV605" s="759" t="n"/>
      <c r="EW605" s="759" t="n"/>
      <c r="EX605" s="759" t="n"/>
      <c r="EY605" s="759" t="n"/>
      <c r="EZ605" s="759" t="n"/>
      <c r="FA605" s="759" t="n"/>
      <c r="FB605" s="759" t="n"/>
      <c r="FC605" s="759" t="n"/>
      <c r="FD605" s="759" t="n"/>
      <c r="FE605" s="759" t="n"/>
      <c r="FF605" s="759" t="n"/>
      <c r="HW605" s="759" t="n"/>
      <c r="HX605" s="759" t="n"/>
      <c r="HY605" s="759" t="n"/>
      <c r="HZ605" s="759" t="n"/>
      <c r="IA605" s="759" t="n"/>
      <c r="IB605" s="759" t="n"/>
      <c r="IC605" s="759" t="n"/>
      <c r="ID605" s="759" t="n"/>
      <c r="IE605" s="759" t="n"/>
      <c r="IF605" s="759" t="n"/>
      <c r="IG605" s="759" t="n"/>
      <c r="IH605" s="759" t="n"/>
      <c r="II605" s="759" t="n"/>
      <c r="IJ605" s="759" t="n"/>
      <c r="IK605" s="759" t="n"/>
      <c r="LB605" s="759" t="n"/>
      <c r="LC605" s="759" t="n"/>
      <c r="LD605" s="759" t="n"/>
      <c r="LE605" s="759" t="n"/>
      <c r="LF605" s="759" t="n"/>
      <c r="LG605" s="759" t="n"/>
      <c r="LH605" s="759" t="n"/>
      <c r="LI605" s="759" t="n"/>
      <c r="LJ605" s="759" t="n"/>
      <c r="LK605" s="759" t="n"/>
      <c r="LL605" s="759" t="n"/>
      <c r="LM605" s="759" t="n"/>
      <c r="LN605" s="759" t="n"/>
      <c r="LO605" s="759" t="n"/>
      <c r="LP605" s="759" t="n"/>
      <c r="OG605" s="759" t="n"/>
      <c r="OH605" s="759" t="n"/>
      <c r="OI605" s="759" t="n"/>
      <c r="OJ605" s="759" t="n"/>
      <c r="OK605" s="759" t="n"/>
      <c r="OL605" s="759" t="n"/>
      <c r="OM605" s="759" t="n"/>
      <c r="ON605" s="759" t="n"/>
      <c r="OO605" s="759" t="n"/>
      <c r="OP605" s="759" t="n"/>
      <c r="OQ605" s="759" t="n"/>
      <c r="OR605" s="759" t="n"/>
      <c r="OS605" s="759" t="n"/>
      <c r="OT605" s="759" t="n"/>
      <c r="OU605" s="759" t="n"/>
    </row>
    <row r="606">
      <c r="A606" s="0" t="n">
        <v>244</v>
      </c>
      <c r="B606" s="0" t="n">
        <v>1293</v>
      </c>
      <c r="C606" s="0" t="inlineStr">
        <is>
          <t>가</t>
        </is>
      </c>
      <c r="D606" s="0" t="inlineStr">
        <is>
          <t>가천대</t>
        </is>
      </c>
      <c r="E606" s="232" t="inlineStr">
        <is>
          <t>컴퓨터공학과(전형Ⅰ)</t>
        </is>
      </c>
      <c r="F606" s="0" t="inlineStr">
        <is>
          <t>자연</t>
        </is>
      </c>
      <c r="G606" s="0" t="n">
        <v>2</v>
      </c>
      <c r="H606" s="0" t="n">
        <v>88.874</v>
      </c>
      <c r="I606" s="0" t="n">
        <v>88.502</v>
      </c>
      <c r="J606" s="0" t="n">
        <v>87.753</v>
      </c>
      <c r="K606" s="0" t="n">
        <v>87.134</v>
      </c>
      <c r="L606" s="0" t="n">
        <v>85.88200000000001</v>
      </c>
      <c r="M606" s="233" t="inlineStr">
        <is>
          <t>백분위</t>
        </is>
      </c>
      <c r="N606" s="233" t="inlineStr">
        <is>
          <t>백분위</t>
        </is>
      </c>
      <c r="O606" s="3" t="inlineStr">
        <is>
          <t>가536</t>
        </is>
      </c>
      <c r="BM606" s="759" t="n"/>
      <c r="BN606" s="759" t="n"/>
      <c r="BO606" s="759" t="n"/>
      <c r="BP606" s="759" t="n"/>
      <c r="BQ606" s="759" t="n"/>
      <c r="BR606" s="759" t="n"/>
      <c r="BS606" s="759" t="n"/>
      <c r="BT606" s="759" t="n"/>
      <c r="BU606" s="759" t="n"/>
      <c r="BV606" s="759" t="n"/>
      <c r="BW606" s="759" t="n"/>
      <c r="BX606" s="759" t="n"/>
      <c r="BY606" s="759" t="n"/>
      <c r="BZ606" s="759" t="n"/>
      <c r="CA606" s="759" t="n"/>
      <c r="ER606" s="759" t="n"/>
      <c r="ES606" s="759" t="n"/>
      <c r="ET606" s="759" t="n"/>
      <c r="EU606" s="759" t="n"/>
      <c r="EV606" s="759" t="n"/>
      <c r="EW606" s="759" t="n"/>
      <c r="EX606" s="759" t="n"/>
      <c r="EY606" s="759" t="n"/>
      <c r="EZ606" s="759" t="n"/>
      <c r="FA606" s="759" t="n"/>
      <c r="FB606" s="759" t="n"/>
      <c r="FC606" s="759" t="n"/>
      <c r="FD606" s="759" t="n"/>
      <c r="FE606" s="759" t="n"/>
      <c r="FF606" s="759" t="n"/>
      <c r="HW606" s="759" t="n"/>
      <c r="HX606" s="759" t="n"/>
      <c r="HY606" s="759" t="n"/>
      <c r="HZ606" s="759" t="n"/>
      <c r="IA606" s="759" t="n"/>
      <c r="IB606" s="759" t="n"/>
      <c r="IC606" s="759" t="n"/>
      <c r="ID606" s="759" t="n"/>
      <c r="IE606" s="759" t="n"/>
      <c r="IF606" s="759" t="n"/>
      <c r="IG606" s="759" t="n"/>
      <c r="IH606" s="759" t="n"/>
      <c r="II606" s="759" t="n"/>
      <c r="IJ606" s="759" t="n"/>
      <c r="IK606" s="759" t="n"/>
      <c r="LB606" s="759" t="n"/>
      <c r="LC606" s="759" t="n"/>
      <c r="LD606" s="759" t="n"/>
      <c r="LE606" s="759" t="n"/>
      <c r="LF606" s="759" t="n"/>
      <c r="LG606" s="759" t="n"/>
      <c r="LH606" s="759" t="n"/>
      <c r="LI606" s="759" t="n"/>
      <c r="LJ606" s="759" t="n"/>
      <c r="LK606" s="759" t="n"/>
      <c r="LL606" s="759" t="n"/>
      <c r="LM606" s="759" t="n"/>
      <c r="LN606" s="759" t="n"/>
      <c r="LO606" s="759" t="n"/>
      <c r="LP606" s="759" t="n"/>
      <c r="OG606" s="759" t="n"/>
      <c r="OH606" s="759" t="n"/>
      <c r="OI606" s="759" t="n"/>
      <c r="OJ606" s="759" t="n"/>
      <c r="OK606" s="759" t="n"/>
      <c r="OL606" s="759" t="n"/>
      <c r="OM606" s="759" t="n"/>
      <c r="ON606" s="759" t="n"/>
      <c r="OO606" s="759" t="n"/>
      <c r="OP606" s="759" t="n"/>
      <c r="OQ606" s="759" t="n"/>
      <c r="OR606" s="759" t="n"/>
      <c r="OS606" s="759" t="n"/>
      <c r="OT606" s="759" t="n"/>
      <c r="OU606" s="759" t="n"/>
    </row>
    <row r="607">
      <c r="A607" s="0" t="n">
        <v>244</v>
      </c>
      <c r="B607" s="0" t="n">
        <v>1301</v>
      </c>
      <c r="C607" s="0" t="inlineStr">
        <is>
          <t>가</t>
        </is>
      </c>
      <c r="D607" s="0" t="inlineStr">
        <is>
          <t>가천대</t>
        </is>
      </c>
      <c r="E607" s="232" t="inlineStr">
        <is>
          <t>반도체물리학과(전형Ⅰ)</t>
        </is>
      </c>
      <c r="F607" s="0" t="inlineStr">
        <is>
          <t>자연</t>
        </is>
      </c>
      <c r="G607" s="0" t="n">
        <v>2</v>
      </c>
      <c r="H607" s="0" t="n">
        <v>86.374</v>
      </c>
      <c r="I607" s="0" t="n">
        <v>85.88200000000001</v>
      </c>
      <c r="J607" s="0" t="n">
        <v>85.343</v>
      </c>
      <c r="K607" s="0" t="n">
        <v>84.71299999999999</v>
      </c>
      <c r="L607" s="0" t="n">
        <v>84.182</v>
      </c>
      <c r="M607" s="233" t="inlineStr">
        <is>
          <t>백분위</t>
        </is>
      </c>
      <c r="N607" s="233" t="inlineStr">
        <is>
          <t>백분위</t>
        </is>
      </c>
      <c r="O607" s="3" t="inlineStr">
        <is>
          <t>가537</t>
        </is>
      </c>
      <c r="BM607" s="759" t="n"/>
      <c r="BN607" s="759" t="n"/>
      <c r="BO607" s="759" t="n"/>
      <c r="BP607" s="759" t="n"/>
      <c r="BQ607" s="759" t="n"/>
      <c r="BR607" s="759" t="n"/>
      <c r="BS607" s="759" t="n"/>
      <c r="BT607" s="759" t="n"/>
      <c r="BU607" s="759" t="n"/>
      <c r="BV607" s="759" t="n"/>
      <c r="BW607" s="759" t="n"/>
      <c r="BX607" s="759" t="n"/>
      <c r="BY607" s="759" t="n"/>
      <c r="BZ607" s="759" t="n"/>
      <c r="CA607" s="759" t="n"/>
      <c r="ER607" s="759" t="n"/>
      <c r="ES607" s="759" t="n"/>
      <c r="ET607" s="759" t="n"/>
      <c r="EU607" s="759" t="n"/>
      <c r="EV607" s="759" t="n"/>
      <c r="EW607" s="759" t="n"/>
      <c r="EX607" s="759" t="n"/>
      <c r="EY607" s="759" t="n"/>
      <c r="EZ607" s="759" t="n"/>
      <c r="FA607" s="759" t="n"/>
      <c r="FB607" s="759" t="n"/>
      <c r="FC607" s="759" t="n"/>
      <c r="FD607" s="759" t="n"/>
      <c r="FE607" s="759" t="n"/>
      <c r="FF607" s="759" t="n"/>
      <c r="HW607" s="759" t="n"/>
      <c r="HX607" s="759" t="n"/>
      <c r="HY607" s="759" t="n"/>
      <c r="HZ607" s="759" t="n"/>
      <c r="IA607" s="759" t="n"/>
      <c r="IB607" s="759" t="n"/>
      <c r="IC607" s="759" t="n"/>
      <c r="ID607" s="759" t="n"/>
      <c r="IE607" s="759" t="n"/>
      <c r="IF607" s="759" t="n"/>
      <c r="IG607" s="759" t="n"/>
      <c r="IH607" s="759" t="n"/>
      <c r="II607" s="759" t="n"/>
      <c r="IJ607" s="759" t="n"/>
      <c r="IK607" s="759" t="n"/>
      <c r="LB607" s="759" t="n"/>
      <c r="LC607" s="759" t="n"/>
      <c r="LD607" s="759" t="n"/>
      <c r="LE607" s="759" t="n"/>
      <c r="LF607" s="759" t="n"/>
      <c r="LG607" s="759" t="n"/>
      <c r="LH607" s="759" t="n"/>
      <c r="LI607" s="759" t="n"/>
      <c r="LJ607" s="759" t="n"/>
      <c r="LK607" s="759" t="n"/>
      <c r="LL607" s="759" t="n"/>
      <c r="LM607" s="759" t="n"/>
      <c r="LN607" s="759" t="n"/>
      <c r="LO607" s="759" t="n"/>
      <c r="LP607" s="759" t="n"/>
      <c r="OG607" s="759" t="n"/>
      <c r="OH607" s="759" t="n"/>
      <c r="OI607" s="759" t="n"/>
      <c r="OJ607" s="759" t="n"/>
      <c r="OK607" s="759" t="n"/>
      <c r="OL607" s="759" t="n"/>
      <c r="OM607" s="759" t="n"/>
      <c r="ON607" s="759" t="n"/>
      <c r="OO607" s="759" t="n"/>
      <c r="OP607" s="759" t="n"/>
      <c r="OQ607" s="759" t="n"/>
      <c r="OR607" s="759" t="n"/>
      <c r="OS607" s="759" t="n"/>
      <c r="OT607" s="759" t="n"/>
      <c r="OU607" s="759" t="n"/>
    </row>
    <row r="608">
      <c r="A608" s="0" t="n">
        <v>244</v>
      </c>
      <c r="B608" s="0" t="n">
        <v>1296</v>
      </c>
      <c r="C608" s="0" t="inlineStr">
        <is>
          <t>가</t>
        </is>
      </c>
      <c r="D608" s="0" t="inlineStr">
        <is>
          <t>가천대</t>
        </is>
      </c>
      <c r="E608" s="232" t="inlineStr">
        <is>
          <t>전기공학과(전형Ⅰ)</t>
        </is>
      </c>
      <c r="F608" s="0" t="inlineStr">
        <is>
          <t>자연</t>
        </is>
      </c>
      <c r="G608" s="0" t="n">
        <v>2</v>
      </c>
      <c r="H608" s="0" t="n">
        <v>86.224</v>
      </c>
      <c r="I608" s="0" t="n">
        <v>85.815</v>
      </c>
      <c r="J608" s="0" t="n">
        <v>85.291</v>
      </c>
      <c r="K608" s="0" t="n">
        <v>84.57899999999999</v>
      </c>
      <c r="L608" s="0" t="n">
        <v>83.779</v>
      </c>
      <c r="M608" s="233" t="inlineStr">
        <is>
          <t>백분위</t>
        </is>
      </c>
      <c r="N608" s="233" t="inlineStr">
        <is>
          <t>백분위</t>
        </is>
      </c>
      <c r="O608" s="3" t="inlineStr">
        <is>
          <t>가538</t>
        </is>
      </c>
      <c r="BM608" s="759" t="n"/>
      <c r="BN608" s="759" t="n"/>
      <c r="BO608" s="759" t="n"/>
      <c r="BP608" s="759" t="n"/>
      <c r="BQ608" s="759" t="n"/>
      <c r="BR608" s="759" t="n"/>
      <c r="BS608" s="759" t="n"/>
      <c r="BT608" s="759" t="n"/>
      <c r="BU608" s="759" t="n"/>
      <c r="BV608" s="759" t="n"/>
      <c r="BW608" s="759" t="n"/>
      <c r="BX608" s="759" t="n"/>
      <c r="BY608" s="759" t="n"/>
      <c r="BZ608" s="759" t="n"/>
      <c r="CA608" s="759" t="n"/>
      <c r="ER608" s="759" t="n"/>
      <c r="ES608" s="759" t="n"/>
      <c r="ET608" s="759" t="n"/>
      <c r="EU608" s="759" t="n"/>
      <c r="EV608" s="759" t="n"/>
      <c r="EW608" s="759" t="n"/>
      <c r="EX608" s="759" t="n"/>
      <c r="EY608" s="759" t="n"/>
      <c r="EZ608" s="759" t="n"/>
      <c r="FA608" s="759" t="n"/>
      <c r="FB608" s="759" t="n"/>
      <c r="FC608" s="759" t="n"/>
      <c r="FD608" s="759" t="n"/>
      <c r="FE608" s="759" t="n"/>
      <c r="FF608" s="759" t="n"/>
      <c r="HW608" s="759" t="n"/>
      <c r="HX608" s="759" t="n"/>
      <c r="HY608" s="759" t="n"/>
      <c r="HZ608" s="759" t="n"/>
      <c r="IA608" s="759" t="n"/>
      <c r="IB608" s="759" t="n"/>
      <c r="IC608" s="759" t="n"/>
      <c r="ID608" s="759" t="n"/>
      <c r="IE608" s="759" t="n"/>
      <c r="IF608" s="759" t="n"/>
      <c r="IG608" s="759" t="n"/>
      <c r="IH608" s="759" t="n"/>
      <c r="II608" s="759" t="n"/>
      <c r="IJ608" s="759" t="n"/>
      <c r="IK608" s="759" t="n"/>
      <c r="LB608" s="759" t="n"/>
      <c r="LC608" s="759" t="n"/>
      <c r="LD608" s="759" t="n"/>
      <c r="LE608" s="759" t="n"/>
      <c r="LF608" s="759" t="n"/>
      <c r="LG608" s="759" t="n"/>
      <c r="LH608" s="759" t="n"/>
      <c r="LI608" s="759" t="n"/>
      <c r="LJ608" s="759" t="n"/>
      <c r="LK608" s="759" t="n"/>
      <c r="LL608" s="759" t="n"/>
      <c r="LM608" s="759" t="n"/>
      <c r="LN608" s="759" t="n"/>
      <c r="LO608" s="759" t="n"/>
      <c r="LP608" s="759" t="n"/>
      <c r="OG608" s="759" t="n"/>
      <c r="OH608" s="759" t="n"/>
      <c r="OI608" s="759" t="n"/>
      <c r="OJ608" s="759" t="n"/>
      <c r="OK608" s="759" t="n"/>
      <c r="OL608" s="759" t="n"/>
      <c r="OM608" s="759" t="n"/>
      <c r="ON608" s="759" t="n"/>
      <c r="OO608" s="759" t="n"/>
      <c r="OP608" s="759" t="n"/>
      <c r="OQ608" s="759" t="n"/>
      <c r="OR608" s="759" t="n"/>
      <c r="OS608" s="759" t="n"/>
      <c r="OT608" s="759" t="n"/>
      <c r="OU608" s="759" t="n"/>
    </row>
    <row r="609">
      <c r="A609" s="0" t="n">
        <v>244</v>
      </c>
      <c r="B609" s="0" t="n">
        <v>1305</v>
      </c>
      <c r="C609" s="0" t="inlineStr">
        <is>
          <t>가</t>
        </is>
      </c>
      <c r="D609" s="0" t="inlineStr">
        <is>
          <t>가천대</t>
        </is>
      </c>
      <c r="E609" s="232" t="inlineStr">
        <is>
          <t>생명과학과(전형Ⅰ)</t>
        </is>
      </c>
      <c r="F609" s="0" t="inlineStr">
        <is>
          <t>자연</t>
        </is>
      </c>
      <c r="G609" s="0" t="n">
        <v>2</v>
      </c>
      <c r="H609" s="0" t="n">
        <v>86.18300000000001</v>
      </c>
      <c r="I609" s="0" t="n">
        <v>85.762</v>
      </c>
      <c r="J609" s="0" t="n">
        <v>85.20399999999999</v>
      </c>
      <c r="K609" s="0" t="n">
        <v>84.53400000000001</v>
      </c>
      <c r="L609" s="0" t="n">
        <v>84.116</v>
      </c>
      <c r="M609" s="233" t="inlineStr">
        <is>
          <t>백분위</t>
        </is>
      </c>
      <c r="N609" s="233" t="inlineStr">
        <is>
          <t>백분위</t>
        </is>
      </c>
      <c r="O609" s="3" t="inlineStr">
        <is>
          <t>가539</t>
        </is>
      </c>
      <c r="BM609" s="759" t="n"/>
      <c r="BN609" s="759" t="n"/>
      <c r="BO609" s="759" t="n"/>
      <c r="BP609" s="759" t="n"/>
      <c r="BQ609" s="759" t="n"/>
      <c r="BR609" s="759" t="n"/>
      <c r="BS609" s="759" t="n"/>
      <c r="BT609" s="759" t="n"/>
      <c r="BU609" s="759" t="n"/>
      <c r="BV609" s="759" t="n"/>
      <c r="BW609" s="759" t="n"/>
      <c r="BX609" s="759" t="n"/>
      <c r="BY609" s="759" t="n"/>
      <c r="BZ609" s="759" t="n"/>
      <c r="CA609" s="759" t="n"/>
      <c r="ER609" s="759" t="n"/>
      <c r="ES609" s="759" t="n"/>
      <c r="ET609" s="759" t="n"/>
      <c r="EU609" s="759" t="n"/>
      <c r="EV609" s="759" t="n"/>
      <c r="EW609" s="759" t="n"/>
      <c r="EX609" s="759" t="n"/>
      <c r="EY609" s="759" t="n"/>
      <c r="EZ609" s="759" t="n"/>
      <c r="FA609" s="759" t="n"/>
      <c r="FB609" s="759" t="n"/>
      <c r="FC609" s="759" t="n"/>
      <c r="FD609" s="759" t="n"/>
      <c r="FE609" s="759" t="n"/>
      <c r="FF609" s="759" t="n"/>
      <c r="HW609" s="759" t="n"/>
      <c r="HX609" s="759" t="n"/>
      <c r="HY609" s="759" t="n"/>
      <c r="HZ609" s="759" t="n"/>
      <c r="IA609" s="759" t="n"/>
      <c r="IB609" s="759" t="n"/>
      <c r="IC609" s="759" t="n"/>
      <c r="ID609" s="759" t="n"/>
      <c r="IE609" s="759" t="n"/>
      <c r="IF609" s="759" t="n"/>
      <c r="IG609" s="759" t="n"/>
      <c r="IH609" s="759" t="n"/>
      <c r="II609" s="759" t="n"/>
      <c r="IJ609" s="759" t="n"/>
      <c r="IK609" s="759" t="n"/>
      <c r="LB609" s="759" t="n"/>
      <c r="LC609" s="759" t="n"/>
      <c r="LD609" s="759" t="n"/>
      <c r="LE609" s="759" t="n"/>
      <c r="LF609" s="759" t="n"/>
      <c r="LG609" s="759" t="n"/>
      <c r="LH609" s="759" t="n"/>
      <c r="LI609" s="759" t="n"/>
      <c r="LJ609" s="759" t="n"/>
      <c r="LK609" s="759" t="n"/>
      <c r="LL609" s="759" t="n"/>
      <c r="LM609" s="759" t="n"/>
      <c r="LN609" s="759" t="n"/>
      <c r="LO609" s="759" t="n"/>
      <c r="LP609" s="759" t="n"/>
      <c r="OG609" s="759" t="n"/>
      <c r="OH609" s="759" t="n"/>
      <c r="OI609" s="759" t="n"/>
      <c r="OJ609" s="759" t="n"/>
      <c r="OK609" s="759" t="n"/>
      <c r="OL609" s="759" t="n"/>
      <c r="OM609" s="759" t="n"/>
      <c r="ON609" s="759" t="n"/>
      <c r="OO609" s="759" t="n"/>
      <c r="OP609" s="759" t="n"/>
      <c r="OQ609" s="759" t="n"/>
      <c r="OR609" s="759" t="n"/>
      <c r="OS609" s="759" t="n"/>
      <c r="OT609" s="759" t="n"/>
      <c r="OU609" s="759" t="n"/>
    </row>
    <row r="610">
      <c r="A610" s="0" t="n">
        <v>244</v>
      </c>
      <c r="B610" s="0" t="n">
        <v>1304</v>
      </c>
      <c r="C610" s="0" t="inlineStr">
        <is>
          <t>가</t>
        </is>
      </c>
      <c r="D610" s="0" t="inlineStr">
        <is>
          <t>가천대</t>
        </is>
      </c>
      <c r="E610" s="232" t="inlineStr">
        <is>
          <t>화공생명배터리공학부(전형Ⅰ)</t>
        </is>
      </c>
      <c r="F610" s="0" t="inlineStr">
        <is>
          <t>자연</t>
        </is>
      </c>
      <c r="G610" s="0" t="n">
        <v>2</v>
      </c>
      <c r="H610" s="0" t="n">
        <v>85.815</v>
      </c>
      <c r="I610" s="0" t="n">
        <v>85.49299999999999</v>
      </c>
      <c r="J610" s="0" t="n">
        <v>84.815</v>
      </c>
      <c r="K610" s="0" t="n">
        <v>84.182</v>
      </c>
      <c r="L610" s="0" t="n">
        <v>83.67</v>
      </c>
      <c r="M610" s="233" t="inlineStr">
        <is>
          <t>백분위</t>
        </is>
      </c>
      <c r="N610" s="233" t="inlineStr">
        <is>
          <t>백분위</t>
        </is>
      </c>
      <c r="O610" s="3" t="inlineStr">
        <is>
          <t>가540</t>
        </is>
      </c>
      <c r="BM610" s="759" t="n"/>
      <c r="BN610" s="759" t="n"/>
      <c r="BO610" s="759" t="n"/>
      <c r="BP610" s="759" t="n"/>
      <c r="BQ610" s="759" t="n"/>
      <c r="BR610" s="759" t="n"/>
      <c r="BS610" s="759" t="n"/>
      <c r="BT610" s="759" t="n"/>
      <c r="BU610" s="759" t="n"/>
      <c r="BV610" s="759" t="n"/>
      <c r="BW610" s="759" t="n"/>
      <c r="BX610" s="759" t="n"/>
      <c r="BY610" s="759" t="n"/>
      <c r="BZ610" s="759" t="n"/>
      <c r="CA610" s="759" t="n"/>
      <c r="ER610" s="759" t="n"/>
      <c r="ES610" s="759" t="n"/>
      <c r="ET610" s="759" t="n"/>
      <c r="EU610" s="759" t="n"/>
      <c r="EV610" s="759" t="n"/>
      <c r="EW610" s="759" t="n"/>
      <c r="EX610" s="759" t="n"/>
      <c r="EY610" s="759" t="n"/>
      <c r="EZ610" s="759" t="n"/>
      <c r="FA610" s="759" t="n"/>
      <c r="FB610" s="759" t="n"/>
      <c r="FC610" s="759" t="n"/>
      <c r="FD610" s="759" t="n"/>
      <c r="FE610" s="759" t="n"/>
      <c r="FF610" s="759" t="n"/>
      <c r="HW610" s="759" t="n"/>
      <c r="HX610" s="759" t="n"/>
      <c r="HY610" s="759" t="n"/>
      <c r="HZ610" s="759" t="n"/>
      <c r="IA610" s="759" t="n"/>
      <c r="IB610" s="759" t="n"/>
      <c r="IC610" s="759" t="n"/>
      <c r="ID610" s="759" t="n"/>
      <c r="IE610" s="759" t="n"/>
      <c r="IF610" s="759" t="n"/>
      <c r="IG610" s="759" t="n"/>
      <c r="IH610" s="759" t="n"/>
      <c r="II610" s="759" t="n"/>
      <c r="IJ610" s="759" t="n"/>
      <c r="IK610" s="759" t="n"/>
      <c r="LB610" s="759" t="n"/>
      <c r="LC610" s="759" t="n"/>
      <c r="LD610" s="759" t="n"/>
      <c r="LE610" s="759" t="n"/>
      <c r="LF610" s="759" t="n"/>
      <c r="LG610" s="759" t="n"/>
      <c r="LH610" s="759" t="n"/>
      <c r="LI610" s="759" t="n"/>
      <c r="LJ610" s="759" t="n"/>
      <c r="LK610" s="759" t="n"/>
      <c r="LL610" s="759" t="n"/>
      <c r="LM610" s="759" t="n"/>
      <c r="LN610" s="759" t="n"/>
      <c r="LO610" s="759" t="n"/>
      <c r="LP610" s="759" t="n"/>
      <c r="OG610" s="759" t="n"/>
      <c r="OH610" s="759" t="n"/>
      <c r="OI610" s="759" t="n"/>
      <c r="OJ610" s="759" t="n"/>
      <c r="OK610" s="759" t="n"/>
      <c r="OL610" s="759" t="n"/>
      <c r="OM610" s="759" t="n"/>
      <c r="ON610" s="759" t="n"/>
      <c r="OO610" s="759" t="n"/>
      <c r="OP610" s="759" t="n"/>
      <c r="OQ610" s="759" t="n"/>
      <c r="OR610" s="759" t="n"/>
      <c r="OS610" s="759" t="n"/>
      <c r="OT610" s="759" t="n"/>
      <c r="OU610" s="759" t="n"/>
    </row>
    <row r="611">
      <c r="A611" s="0" t="n">
        <v>244</v>
      </c>
      <c r="B611" s="0" t="n">
        <v>1302</v>
      </c>
      <c r="C611" s="0" t="inlineStr">
        <is>
          <t>가</t>
        </is>
      </c>
      <c r="D611" s="0" t="inlineStr">
        <is>
          <t>가천대</t>
        </is>
      </c>
      <c r="E611" s="232" t="inlineStr">
        <is>
          <t>도시계획·조경학부(전형Ⅰ)</t>
        </is>
      </c>
      <c r="F611" s="0" t="inlineStr">
        <is>
          <t>자연</t>
        </is>
      </c>
      <c r="G611" s="0" t="n">
        <v>2</v>
      </c>
      <c r="H611" s="0" t="n">
        <v>85.318</v>
      </c>
      <c r="I611" s="0" t="n">
        <v>84.824</v>
      </c>
      <c r="J611" s="0" t="n">
        <v>84.23999999999999</v>
      </c>
      <c r="K611" s="0" t="n">
        <v>83.452</v>
      </c>
      <c r="L611" s="0" t="n">
        <v>82.973</v>
      </c>
      <c r="M611" s="233" t="inlineStr">
        <is>
          <t>백분위</t>
        </is>
      </c>
      <c r="N611" s="233" t="inlineStr">
        <is>
          <t>백분위</t>
        </is>
      </c>
      <c r="O611" s="3" t="inlineStr">
        <is>
          <t>가541</t>
        </is>
      </c>
      <c r="BM611" s="759" t="n"/>
      <c r="BN611" s="759" t="n"/>
      <c r="BO611" s="759" t="n"/>
      <c r="BP611" s="759" t="n"/>
      <c r="BQ611" s="759" t="n"/>
      <c r="BR611" s="759" t="n"/>
      <c r="BS611" s="759" t="n"/>
      <c r="BT611" s="759" t="n"/>
      <c r="BU611" s="759" t="n"/>
      <c r="BV611" s="759" t="n"/>
      <c r="BW611" s="759" t="n"/>
      <c r="BX611" s="759" t="n"/>
      <c r="BY611" s="759" t="n"/>
      <c r="BZ611" s="759" t="n"/>
      <c r="CA611" s="759" t="n"/>
      <c r="ER611" s="759" t="n"/>
      <c r="ES611" s="759" t="n"/>
      <c r="ET611" s="759" t="n"/>
      <c r="EU611" s="759" t="n"/>
      <c r="EV611" s="759" t="n"/>
      <c r="EW611" s="759" t="n"/>
      <c r="EX611" s="759" t="n"/>
      <c r="EY611" s="759" t="n"/>
      <c r="EZ611" s="759" t="n"/>
      <c r="FA611" s="759" t="n"/>
      <c r="FB611" s="759" t="n"/>
      <c r="FC611" s="759" t="n"/>
      <c r="FD611" s="759" t="n"/>
      <c r="FE611" s="759" t="n"/>
      <c r="FF611" s="759" t="n"/>
      <c r="HW611" s="759" t="n"/>
      <c r="HX611" s="759" t="n"/>
      <c r="HY611" s="759" t="n"/>
      <c r="HZ611" s="759" t="n"/>
      <c r="IA611" s="759" t="n"/>
      <c r="IB611" s="759" t="n"/>
      <c r="IC611" s="759" t="n"/>
      <c r="ID611" s="759" t="n"/>
      <c r="IE611" s="759" t="n"/>
      <c r="IF611" s="759" t="n"/>
      <c r="IG611" s="759" t="n"/>
      <c r="IH611" s="759" t="n"/>
      <c r="II611" s="759" t="n"/>
      <c r="IJ611" s="759" t="n"/>
      <c r="IK611" s="759" t="n"/>
      <c r="LB611" s="759" t="n"/>
      <c r="LC611" s="759" t="n"/>
      <c r="LD611" s="759" t="n"/>
      <c r="LE611" s="759" t="n"/>
      <c r="LF611" s="759" t="n"/>
      <c r="LG611" s="759" t="n"/>
      <c r="LH611" s="759" t="n"/>
      <c r="LI611" s="759" t="n"/>
      <c r="LJ611" s="759" t="n"/>
      <c r="LK611" s="759" t="n"/>
      <c r="LL611" s="759" t="n"/>
      <c r="LM611" s="759" t="n"/>
      <c r="LN611" s="759" t="n"/>
      <c r="LO611" s="759" t="n"/>
      <c r="LP611" s="759" t="n"/>
      <c r="OG611" s="759" t="n"/>
      <c r="OH611" s="759" t="n"/>
      <c r="OI611" s="759" t="n"/>
      <c r="OJ611" s="759" t="n"/>
      <c r="OK611" s="759" t="n"/>
      <c r="OL611" s="759" t="n"/>
      <c r="OM611" s="759" t="n"/>
      <c r="ON611" s="759" t="n"/>
      <c r="OO611" s="759" t="n"/>
      <c r="OP611" s="759" t="n"/>
      <c r="OQ611" s="759" t="n"/>
      <c r="OR611" s="759" t="n"/>
      <c r="OS611" s="759" t="n"/>
      <c r="OT611" s="759" t="n"/>
      <c r="OU611" s="759" t="n"/>
    </row>
    <row r="612">
      <c r="A612" s="0" t="n">
        <v>245</v>
      </c>
      <c r="B612" s="0" t="n">
        <v>1312</v>
      </c>
      <c r="C612" s="0" t="inlineStr">
        <is>
          <t>가</t>
        </is>
      </c>
      <c r="D612" s="0" t="inlineStr">
        <is>
          <t>가천대</t>
        </is>
      </c>
      <c r="E612" s="232" t="inlineStr">
        <is>
          <t>금융·빅데이터학부(전형Ⅰ)</t>
        </is>
      </c>
      <c r="F612" s="0" t="inlineStr">
        <is>
          <t>통합</t>
        </is>
      </c>
      <c r="G612" s="0" t="n">
        <v>2</v>
      </c>
      <c r="H612" s="0" t="n">
        <v>86.94199999999999</v>
      </c>
      <c r="I612" s="0" t="n">
        <v>86.518</v>
      </c>
      <c r="J612" s="0" t="n">
        <v>85.93600000000001</v>
      </c>
      <c r="K612" s="0" t="n">
        <v>85.33199999999999</v>
      </c>
      <c r="L612" s="0" t="n">
        <v>84.911</v>
      </c>
      <c r="M612" s="233" t="inlineStr">
        <is>
          <t>백분위</t>
        </is>
      </c>
      <c r="N612" s="233" t="inlineStr">
        <is>
          <t>백분위</t>
        </is>
      </c>
      <c r="O612" s="3" t="inlineStr">
        <is>
          <t>가542</t>
        </is>
      </c>
      <c r="BM612" s="759" t="n"/>
      <c r="BN612" s="759" t="n"/>
      <c r="BO612" s="759" t="n"/>
      <c r="BP612" s="759" t="n"/>
      <c r="BQ612" s="759" t="n"/>
      <c r="BR612" s="759" t="n"/>
      <c r="BS612" s="759" t="n"/>
      <c r="BT612" s="759" t="n"/>
      <c r="BU612" s="759" t="n"/>
      <c r="BV612" s="759" t="n"/>
      <c r="BW612" s="759" t="n"/>
      <c r="BX612" s="759" t="n"/>
      <c r="BY612" s="759" t="n"/>
      <c r="BZ612" s="759" t="n"/>
      <c r="CA612" s="759" t="n"/>
      <c r="ER612" s="759" t="n"/>
      <c r="ES612" s="759" t="n"/>
      <c r="ET612" s="759" t="n"/>
      <c r="EU612" s="759" t="n"/>
      <c r="EV612" s="759" t="n"/>
      <c r="EW612" s="759" t="n"/>
      <c r="EX612" s="759" t="n"/>
      <c r="EY612" s="759" t="n"/>
      <c r="EZ612" s="759" t="n"/>
      <c r="FA612" s="759" t="n"/>
      <c r="FB612" s="759" t="n"/>
      <c r="FC612" s="759" t="n"/>
      <c r="FD612" s="759" t="n"/>
      <c r="FE612" s="759" t="n"/>
      <c r="FF612" s="759" t="n"/>
      <c r="HW612" s="759" t="n"/>
      <c r="HX612" s="759" t="n"/>
      <c r="HY612" s="759" t="n"/>
      <c r="HZ612" s="759" t="n"/>
      <c r="IA612" s="759" t="n"/>
      <c r="IB612" s="759" t="n"/>
      <c r="IC612" s="759" t="n"/>
      <c r="ID612" s="759" t="n"/>
      <c r="IE612" s="759" t="n"/>
      <c r="IF612" s="759" t="n"/>
      <c r="IG612" s="759" t="n"/>
      <c r="IH612" s="759" t="n"/>
      <c r="II612" s="759" t="n"/>
      <c r="IJ612" s="759" t="n"/>
      <c r="IK612" s="759" t="n"/>
      <c r="LB612" s="759" t="n"/>
      <c r="LC612" s="759" t="n"/>
      <c r="LD612" s="759" t="n"/>
      <c r="LE612" s="759" t="n"/>
      <c r="LF612" s="759" t="n"/>
      <c r="LG612" s="759" t="n"/>
      <c r="LH612" s="759" t="n"/>
      <c r="LI612" s="759" t="n"/>
      <c r="LJ612" s="759" t="n"/>
      <c r="LK612" s="759" t="n"/>
      <c r="LL612" s="759" t="n"/>
      <c r="LM612" s="759" t="n"/>
      <c r="LN612" s="759" t="n"/>
      <c r="LO612" s="759" t="n"/>
      <c r="LP612" s="759" t="n"/>
      <c r="OG612" s="759" t="n"/>
      <c r="OH612" s="759" t="n"/>
      <c r="OI612" s="759" t="n"/>
      <c r="OJ612" s="759" t="n"/>
      <c r="OK612" s="759" t="n"/>
      <c r="OL612" s="759" t="n"/>
      <c r="OM612" s="759" t="n"/>
      <c r="ON612" s="759" t="n"/>
      <c r="OO612" s="759" t="n"/>
      <c r="OP612" s="759" t="n"/>
      <c r="OQ612" s="759" t="n"/>
      <c r="OR612" s="759" t="n"/>
      <c r="OS612" s="759" t="n"/>
      <c r="OT612" s="759" t="n"/>
      <c r="OU612" s="759" t="n"/>
    </row>
    <row r="613">
      <c r="A613" s="0" t="n">
        <v>245</v>
      </c>
      <c r="B613" s="0" t="n">
        <v>1320</v>
      </c>
      <c r="C613" s="0" t="inlineStr">
        <is>
          <t>가</t>
        </is>
      </c>
      <c r="D613" s="0" t="inlineStr">
        <is>
          <t>가천대</t>
        </is>
      </c>
      <c r="E613" s="232" t="inlineStr">
        <is>
          <t>응용통계학과(전형Ⅰ)</t>
        </is>
      </c>
      <c r="F613" s="0" t="inlineStr">
        <is>
          <t>통합</t>
        </is>
      </c>
      <c r="G613" s="0" t="n">
        <v>2</v>
      </c>
      <c r="H613" s="0" t="n">
        <v>86.73399999999999</v>
      </c>
      <c r="I613" s="0" t="n">
        <v>86.325</v>
      </c>
      <c r="J613" s="0" t="n">
        <v>85.687</v>
      </c>
      <c r="K613" s="0" t="n">
        <v>85.08199999999999</v>
      </c>
      <c r="L613" s="0" t="n">
        <v>84.583</v>
      </c>
      <c r="M613" s="233" t="inlineStr">
        <is>
          <t>백분위</t>
        </is>
      </c>
      <c r="N613" s="233" t="inlineStr">
        <is>
          <t>백분위</t>
        </is>
      </c>
      <c r="O613" s="3" t="inlineStr">
        <is>
          <t>가543</t>
        </is>
      </c>
      <c r="BM613" s="759" t="n"/>
      <c r="BN613" s="759" t="n"/>
      <c r="BO613" s="759" t="n"/>
      <c r="BP613" s="759" t="n"/>
      <c r="BQ613" s="759" t="n"/>
      <c r="BR613" s="759" t="n"/>
      <c r="BS613" s="759" t="n"/>
      <c r="BT613" s="759" t="n"/>
      <c r="BU613" s="759" t="n"/>
      <c r="BV613" s="759" t="n"/>
      <c r="BW613" s="759" t="n"/>
      <c r="BX613" s="759" t="n"/>
      <c r="BY613" s="759" t="n"/>
      <c r="BZ613" s="759" t="n"/>
      <c r="CA613" s="759" t="n"/>
      <c r="ER613" s="759" t="n"/>
      <c r="ES613" s="759" t="n"/>
      <c r="ET613" s="759" t="n"/>
      <c r="EU613" s="759" t="n"/>
      <c r="EV613" s="759" t="n"/>
      <c r="EW613" s="759" t="n"/>
      <c r="EX613" s="759" t="n"/>
      <c r="EY613" s="759" t="n"/>
      <c r="EZ613" s="759" t="n"/>
      <c r="FA613" s="759" t="n"/>
      <c r="FB613" s="759" t="n"/>
      <c r="FC613" s="759" t="n"/>
      <c r="FD613" s="759" t="n"/>
      <c r="FE613" s="759" t="n"/>
      <c r="FF613" s="759" t="n"/>
      <c r="HW613" s="759" t="n"/>
      <c r="HX613" s="759" t="n"/>
      <c r="HY613" s="759" t="n"/>
      <c r="HZ613" s="759" t="n"/>
      <c r="IA613" s="759" t="n"/>
      <c r="IB613" s="759" t="n"/>
      <c r="IC613" s="759" t="n"/>
      <c r="ID613" s="759" t="n"/>
      <c r="IE613" s="759" t="n"/>
      <c r="IF613" s="759" t="n"/>
      <c r="IG613" s="759" t="n"/>
      <c r="IH613" s="759" t="n"/>
      <c r="II613" s="759" t="n"/>
      <c r="IJ613" s="759" t="n"/>
      <c r="IK613" s="759" t="n"/>
      <c r="LB613" s="759" t="n"/>
      <c r="LC613" s="759" t="n"/>
      <c r="LD613" s="759" t="n"/>
      <c r="LE613" s="759" t="n"/>
      <c r="LF613" s="759" t="n"/>
      <c r="LG613" s="759" t="n"/>
      <c r="LH613" s="759" t="n"/>
      <c r="LI613" s="759" t="n"/>
      <c r="LJ613" s="759" t="n"/>
      <c r="LK613" s="759" t="n"/>
      <c r="LL613" s="759" t="n"/>
      <c r="LM613" s="759" t="n"/>
      <c r="LN613" s="759" t="n"/>
      <c r="LO613" s="759" t="n"/>
      <c r="LP613" s="759" t="n"/>
      <c r="OG613" s="759" t="n"/>
      <c r="OH613" s="759" t="n"/>
      <c r="OI613" s="759" t="n"/>
      <c r="OJ613" s="759" t="n"/>
      <c r="OK613" s="759" t="n"/>
      <c r="OL613" s="759" t="n"/>
      <c r="OM613" s="759" t="n"/>
      <c r="ON613" s="759" t="n"/>
      <c r="OO613" s="759" t="n"/>
      <c r="OP613" s="759" t="n"/>
      <c r="OQ613" s="759" t="n"/>
      <c r="OR613" s="759" t="n"/>
      <c r="OS613" s="759" t="n"/>
      <c r="OT613" s="759" t="n"/>
      <c r="OU613" s="759" t="n"/>
    </row>
    <row r="614">
      <c r="A614" s="0" t="n">
        <v>245</v>
      </c>
      <c r="B614" s="0" t="n">
        <v>1311</v>
      </c>
      <c r="C614" s="0" t="inlineStr">
        <is>
          <t>가</t>
        </is>
      </c>
      <c r="D614" s="0" t="inlineStr">
        <is>
          <t>가천대</t>
        </is>
      </c>
      <c r="E614" s="232" t="inlineStr">
        <is>
          <t>경제학과(전형Ⅰ)</t>
        </is>
      </c>
      <c r="F614" s="0" t="inlineStr">
        <is>
          <t>통합</t>
        </is>
      </c>
      <c r="G614" s="0" t="n">
        <v>2</v>
      </c>
      <c r="H614" s="0" t="n">
        <v>86.485</v>
      </c>
      <c r="I614" s="0" t="n">
        <v>86.075</v>
      </c>
      <c r="J614" s="0" t="n">
        <v>85.482</v>
      </c>
      <c r="K614" s="0" t="n">
        <v>84.67100000000001</v>
      </c>
      <c r="L614" s="0" t="n">
        <v>84.19199999999999</v>
      </c>
      <c r="M614" s="233" t="inlineStr">
        <is>
          <t>백분위</t>
        </is>
      </c>
      <c r="N614" s="233" t="inlineStr">
        <is>
          <t>백분위</t>
        </is>
      </c>
      <c r="O614" s="3" t="inlineStr">
        <is>
          <t>가544</t>
        </is>
      </c>
      <c r="BM614" s="759" t="n"/>
      <c r="BN614" s="759" t="n"/>
      <c r="BO614" s="759" t="n"/>
      <c r="BP614" s="759" t="n"/>
      <c r="BQ614" s="759" t="n"/>
      <c r="BR614" s="759" t="n"/>
      <c r="BS614" s="759" t="n"/>
      <c r="BT614" s="759" t="n"/>
      <c r="BU614" s="759" t="n"/>
      <c r="BV614" s="759" t="n"/>
      <c r="BW614" s="759" t="n"/>
      <c r="BX614" s="759" t="n"/>
      <c r="BY614" s="759" t="n"/>
      <c r="BZ614" s="759" t="n"/>
      <c r="CA614" s="759" t="n"/>
      <c r="ER614" s="759" t="n"/>
      <c r="ES614" s="759" t="n"/>
      <c r="ET614" s="759" t="n"/>
      <c r="EU614" s="759" t="n"/>
      <c r="EV614" s="759" t="n"/>
      <c r="EW614" s="759" t="n"/>
      <c r="EX614" s="759" t="n"/>
      <c r="EY614" s="759" t="n"/>
      <c r="EZ614" s="759" t="n"/>
      <c r="FA614" s="759" t="n"/>
      <c r="FB614" s="759" t="n"/>
      <c r="FC614" s="759" t="n"/>
      <c r="FD614" s="759" t="n"/>
      <c r="FE614" s="759" t="n"/>
      <c r="FF614" s="759" t="n"/>
      <c r="HW614" s="759" t="n"/>
      <c r="HX614" s="759" t="n"/>
      <c r="HY614" s="759" t="n"/>
      <c r="HZ614" s="759" t="n"/>
      <c r="IA614" s="759" t="n"/>
      <c r="IB614" s="759" t="n"/>
      <c r="IC614" s="759" t="n"/>
      <c r="ID614" s="759" t="n"/>
      <c r="IE614" s="759" t="n"/>
      <c r="IF614" s="759" t="n"/>
      <c r="IG614" s="759" t="n"/>
      <c r="IH614" s="759" t="n"/>
      <c r="II614" s="759" t="n"/>
      <c r="IJ614" s="759" t="n"/>
      <c r="IK614" s="759" t="n"/>
      <c r="LB614" s="759" t="n"/>
      <c r="LC614" s="759" t="n"/>
      <c r="LD614" s="759" t="n"/>
      <c r="LE614" s="759" t="n"/>
      <c r="LF614" s="759" t="n"/>
      <c r="LG614" s="759" t="n"/>
      <c r="LH614" s="759" t="n"/>
      <c r="LI614" s="759" t="n"/>
      <c r="LJ614" s="759" t="n"/>
      <c r="LK614" s="759" t="n"/>
      <c r="LL614" s="759" t="n"/>
      <c r="LM614" s="759" t="n"/>
      <c r="LN614" s="759" t="n"/>
      <c r="LO614" s="759" t="n"/>
      <c r="LP614" s="759" t="n"/>
      <c r="OG614" s="759" t="n"/>
      <c r="OH614" s="759" t="n"/>
      <c r="OI614" s="759" t="n"/>
      <c r="OJ614" s="759" t="n"/>
      <c r="OK614" s="759" t="n"/>
      <c r="OL614" s="759" t="n"/>
      <c r="OM614" s="759" t="n"/>
      <c r="ON614" s="759" t="n"/>
      <c r="OO614" s="759" t="n"/>
      <c r="OP614" s="759" t="n"/>
      <c r="OQ614" s="759" t="n"/>
      <c r="OR614" s="759" t="n"/>
      <c r="OS614" s="759" t="n"/>
      <c r="OT614" s="759" t="n"/>
      <c r="OU614" s="759" t="n"/>
    </row>
    <row r="615">
      <c r="A615" s="0" t="n">
        <v>245</v>
      </c>
      <c r="B615" s="0" t="n">
        <v>1319</v>
      </c>
      <c r="C615" s="0" t="inlineStr">
        <is>
          <t>가</t>
        </is>
      </c>
      <c r="D615" s="0" t="inlineStr">
        <is>
          <t>가천대</t>
        </is>
      </c>
      <c r="E615" s="232" t="inlineStr">
        <is>
          <t>법과대학(전형Ⅰ)</t>
        </is>
      </c>
      <c r="F615" s="0" t="inlineStr">
        <is>
          <t>통합</t>
        </is>
      </c>
      <c r="G615" s="0" t="n">
        <v>2</v>
      </c>
      <c r="H615" s="0" t="n">
        <v>86.175</v>
      </c>
      <c r="I615" s="0" t="n">
        <v>85.765</v>
      </c>
      <c r="J615" s="0" t="n">
        <v>85.15000000000001</v>
      </c>
      <c r="K615" s="0" t="n">
        <v>84.38800000000001</v>
      </c>
      <c r="L615" s="0" t="n">
        <v>83.85899999999999</v>
      </c>
      <c r="M615" s="233" t="inlineStr">
        <is>
          <t>백분위</t>
        </is>
      </c>
      <c r="N615" s="233" t="inlineStr">
        <is>
          <t>백분위</t>
        </is>
      </c>
      <c r="O615" s="3" t="inlineStr">
        <is>
          <t>가545</t>
        </is>
      </c>
      <c r="BM615" s="759" t="n"/>
      <c r="BN615" s="759" t="n"/>
      <c r="BO615" s="759" t="n"/>
      <c r="BP615" s="759" t="n"/>
      <c r="BQ615" s="759" t="n"/>
      <c r="BR615" s="759" t="n"/>
      <c r="BS615" s="759" t="n"/>
      <c r="BT615" s="759" t="n"/>
      <c r="BU615" s="759" t="n"/>
      <c r="BV615" s="759" t="n"/>
      <c r="BW615" s="759" t="n"/>
      <c r="BX615" s="759" t="n"/>
      <c r="BY615" s="759" t="n"/>
      <c r="BZ615" s="759" t="n"/>
      <c r="CA615" s="759" t="n"/>
      <c r="ER615" s="759" t="n"/>
      <c r="ES615" s="759" t="n"/>
      <c r="ET615" s="759" t="n"/>
      <c r="EU615" s="759" t="n"/>
      <c r="EV615" s="759" t="n"/>
      <c r="EW615" s="759" t="n"/>
      <c r="EX615" s="759" t="n"/>
      <c r="EY615" s="759" t="n"/>
      <c r="EZ615" s="759" t="n"/>
      <c r="FA615" s="759" t="n"/>
      <c r="FB615" s="759" t="n"/>
      <c r="FC615" s="759" t="n"/>
      <c r="FD615" s="759" t="n"/>
      <c r="FE615" s="759" t="n"/>
      <c r="FF615" s="759" t="n"/>
      <c r="HW615" s="759" t="n"/>
      <c r="HX615" s="759" t="n"/>
      <c r="HY615" s="759" t="n"/>
      <c r="HZ615" s="759" t="n"/>
      <c r="IA615" s="759" t="n"/>
      <c r="IB615" s="759" t="n"/>
      <c r="IC615" s="759" t="n"/>
      <c r="ID615" s="759" t="n"/>
      <c r="IE615" s="759" t="n"/>
      <c r="IF615" s="759" t="n"/>
      <c r="IG615" s="759" t="n"/>
      <c r="IH615" s="759" t="n"/>
      <c r="II615" s="759" t="n"/>
      <c r="IJ615" s="759" t="n"/>
      <c r="IK615" s="759" t="n"/>
      <c r="LB615" s="759" t="n"/>
      <c r="LC615" s="759" t="n"/>
      <c r="LD615" s="759" t="n"/>
      <c r="LE615" s="759" t="n"/>
      <c r="LF615" s="759" t="n"/>
      <c r="LG615" s="759" t="n"/>
      <c r="LH615" s="759" t="n"/>
      <c r="LI615" s="759" t="n"/>
      <c r="LJ615" s="759" t="n"/>
      <c r="LK615" s="759" t="n"/>
      <c r="LL615" s="759" t="n"/>
      <c r="LM615" s="759" t="n"/>
      <c r="LN615" s="759" t="n"/>
      <c r="LO615" s="759" t="n"/>
      <c r="LP615" s="759" t="n"/>
      <c r="OG615" s="759" t="n"/>
      <c r="OH615" s="759" t="n"/>
      <c r="OI615" s="759" t="n"/>
      <c r="OJ615" s="759" t="n"/>
      <c r="OK615" s="759" t="n"/>
      <c r="OL615" s="759" t="n"/>
      <c r="OM615" s="759" t="n"/>
      <c r="ON615" s="759" t="n"/>
      <c r="OO615" s="759" t="n"/>
      <c r="OP615" s="759" t="n"/>
      <c r="OQ615" s="759" t="n"/>
      <c r="OR615" s="759" t="n"/>
      <c r="OS615" s="759" t="n"/>
      <c r="OT615" s="759" t="n"/>
      <c r="OU615" s="759" t="n"/>
    </row>
    <row r="616">
      <c r="A616" s="0" t="n">
        <v>245</v>
      </c>
      <c r="B616" s="0" t="n">
        <v>1310</v>
      </c>
      <c r="C616" s="0" t="inlineStr">
        <is>
          <t>가</t>
        </is>
      </c>
      <c r="D616" s="0" t="inlineStr">
        <is>
          <t>가천대</t>
        </is>
      </c>
      <c r="E616" s="232" t="inlineStr">
        <is>
          <t>관광경영학과(전형Ⅰ)</t>
        </is>
      </c>
      <c r="F616" s="0" t="inlineStr">
        <is>
          <t>통합</t>
        </is>
      </c>
      <c r="G616" s="0" t="n">
        <v>2</v>
      </c>
      <c r="H616" s="0" t="n">
        <v>86.075</v>
      </c>
      <c r="I616" s="0" t="n">
        <v>85.69799999999999</v>
      </c>
      <c r="J616" s="0" t="n">
        <v>85.08199999999999</v>
      </c>
      <c r="K616" s="0" t="n">
        <v>84.282</v>
      </c>
      <c r="L616" s="0" t="n">
        <v>83.80500000000001</v>
      </c>
      <c r="M616" s="233" t="inlineStr">
        <is>
          <t>백분위</t>
        </is>
      </c>
      <c r="N616" s="233" t="inlineStr">
        <is>
          <t>백분위</t>
        </is>
      </c>
      <c r="O616" s="3" t="inlineStr">
        <is>
          <t>가546</t>
        </is>
      </c>
      <c r="BM616" s="759" t="n"/>
      <c r="BN616" s="759" t="n"/>
      <c r="BO616" s="759" t="n"/>
      <c r="BP616" s="759" t="n"/>
      <c r="BQ616" s="759" t="n"/>
      <c r="BR616" s="759" t="n"/>
      <c r="BS616" s="759" t="n"/>
      <c r="BT616" s="759" t="n"/>
      <c r="BU616" s="759" t="n"/>
      <c r="BV616" s="759" t="n"/>
      <c r="BW616" s="759" t="n"/>
      <c r="BX616" s="759" t="n"/>
      <c r="BY616" s="759" t="n"/>
      <c r="BZ616" s="759" t="n"/>
      <c r="CA616" s="759" t="n"/>
      <c r="ER616" s="759" t="n"/>
      <c r="ES616" s="759" t="n"/>
      <c r="ET616" s="759" t="n"/>
      <c r="EU616" s="759" t="n"/>
      <c r="EV616" s="759" t="n"/>
      <c r="EW616" s="759" t="n"/>
      <c r="EX616" s="759" t="n"/>
      <c r="EY616" s="759" t="n"/>
      <c r="EZ616" s="759" t="n"/>
      <c r="FA616" s="759" t="n"/>
      <c r="FB616" s="759" t="n"/>
      <c r="FC616" s="759" t="n"/>
      <c r="FD616" s="759" t="n"/>
      <c r="FE616" s="759" t="n"/>
      <c r="FF616" s="759" t="n"/>
      <c r="HW616" s="759" t="n"/>
      <c r="HX616" s="759" t="n"/>
      <c r="HY616" s="759" t="n"/>
      <c r="HZ616" s="759" t="n"/>
      <c r="IA616" s="759" t="n"/>
      <c r="IB616" s="759" t="n"/>
      <c r="IC616" s="759" t="n"/>
      <c r="ID616" s="759" t="n"/>
      <c r="IE616" s="759" t="n"/>
      <c r="IF616" s="759" t="n"/>
      <c r="IG616" s="759" t="n"/>
      <c r="IH616" s="759" t="n"/>
      <c r="II616" s="759" t="n"/>
      <c r="IJ616" s="759" t="n"/>
      <c r="IK616" s="759" t="n"/>
      <c r="LB616" s="759" t="n"/>
      <c r="LC616" s="759" t="n"/>
      <c r="LD616" s="759" t="n"/>
      <c r="LE616" s="759" t="n"/>
      <c r="LF616" s="759" t="n"/>
      <c r="LG616" s="759" t="n"/>
      <c r="LH616" s="759" t="n"/>
      <c r="LI616" s="759" t="n"/>
      <c r="LJ616" s="759" t="n"/>
      <c r="LK616" s="759" t="n"/>
      <c r="LL616" s="759" t="n"/>
      <c r="LM616" s="759" t="n"/>
      <c r="LN616" s="759" t="n"/>
      <c r="LO616" s="759" t="n"/>
      <c r="LP616" s="759" t="n"/>
      <c r="OG616" s="759" t="n"/>
      <c r="OH616" s="759" t="n"/>
      <c r="OI616" s="759" t="n"/>
      <c r="OJ616" s="759" t="n"/>
      <c r="OK616" s="759" t="n"/>
      <c r="OL616" s="759" t="n"/>
      <c r="OM616" s="759" t="n"/>
      <c r="ON616" s="759" t="n"/>
      <c r="OO616" s="759" t="n"/>
      <c r="OP616" s="759" t="n"/>
      <c r="OQ616" s="759" t="n"/>
      <c r="OR616" s="759" t="n"/>
      <c r="OS616" s="759" t="n"/>
      <c r="OT616" s="759" t="n"/>
      <c r="OU616" s="759" t="n"/>
    </row>
    <row r="617">
      <c r="A617" s="0" t="n">
        <v>245</v>
      </c>
      <c r="B617" s="0" t="n">
        <v>1322</v>
      </c>
      <c r="C617" s="0" t="inlineStr">
        <is>
          <t>가</t>
        </is>
      </c>
      <c r="D617" s="0" t="inlineStr">
        <is>
          <t>가천대</t>
        </is>
      </c>
      <c r="E617" s="232" t="inlineStr">
        <is>
          <t>AI인문대학(전형Ⅰ)</t>
        </is>
      </c>
      <c r="F617" s="0" t="inlineStr">
        <is>
          <t>통합</t>
        </is>
      </c>
      <c r="G617" s="0" t="n">
        <v>2</v>
      </c>
      <c r="H617" s="0" t="n">
        <v>85.593</v>
      </c>
      <c r="I617" s="0" t="n">
        <v>85.105</v>
      </c>
      <c r="J617" s="0" t="n">
        <v>84.38800000000001</v>
      </c>
      <c r="K617" s="0" t="n">
        <v>83.79300000000001</v>
      </c>
      <c r="L617" s="0" t="n">
        <v>83.38200000000001</v>
      </c>
      <c r="M617" s="233" t="inlineStr">
        <is>
          <t>백분위</t>
        </is>
      </c>
      <c r="N617" s="233" t="inlineStr">
        <is>
          <t>백분위</t>
        </is>
      </c>
      <c r="O617" s="3" t="inlineStr">
        <is>
          <t>가547</t>
        </is>
      </c>
      <c r="BM617" s="759" t="n"/>
      <c r="BN617" s="759" t="n"/>
      <c r="BO617" s="759" t="n"/>
      <c r="BP617" s="759" t="n"/>
      <c r="BQ617" s="759" t="n"/>
      <c r="BR617" s="759" t="n"/>
      <c r="BS617" s="759" t="n"/>
      <c r="BT617" s="759" t="n"/>
      <c r="BU617" s="759" t="n"/>
      <c r="BV617" s="759" t="n"/>
      <c r="BW617" s="759" t="n"/>
      <c r="BX617" s="759" t="n"/>
      <c r="BY617" s="759" t="n"/>
      <c r="BZ617" s="759" t="n"/>
      <c r="CA617" s="759" t="n"/>
      <c r="ER617" s="759" t="n"/>
      <c r="ES617" s="759" t="n"/>
      <c r="ET617" s="759" t="n"/>
      <c r="EU617" s="759" t="n"/>
      <c r="EV617" s="759" t="n"/>
      <c r="EW617" s="759" t="n"/>
      <c r="EX617" s="759" t="n"/>
      <c r="EY617" s="759" t="n"/>
      <c r="EZ617" s="759" t="n"/>
      <c r="FA617" s="759" t="n"/>
      <c r="FB617" s="759" t="n"/>
      <c r="FC617" s="759" t="n"/>
      <c r="FD617" s="759" t="n"/>
      <c r="FE617" s="759" t="n"/>
      <c r="FF617" s="759" t="n"/>
      <c r="HW617" s="759" t="n"/>
      <c r="HX617" s="759" t="n"/>
      <c r="HY617" s="759" t="n"/>
      <c r="HZ617" s="759" t="n"/>
      <c r="IA617" s="759" t="n"/>
      <c r="IB617" s="759" t="n"/>
      <c r="IC617" s="759" t="n"/>
      <c r="ID617" s="759" t="n"/>
      <c r="IE617" s="759" t="n"/>
      <c r="IF617" s="759" t="n"/>
      <c r="IG617" s="759" t="n"/>
      <c r="IH617" s="759" t="n"/>
      <c r="II617" s="759" t="n"/>
      <c r="IJ617" s="759" t="n"/>
      <c r="IK617" s="759" t="n"/>
      <c r="LB617" s="759" t="n"/>
      <c r="LC617" s="759" t="n"/>
      <c r="LD617" s="759" t="n"/>
      <c r="LE617" s="759" t="n"/>
      <c r="LF617" s="759" t="n"/>
      <c r="LG617" s="759" t="n"/>
      <c r="LH617" s="759" t="n"/>
      <c r="LI617" s="759" t="n"/>
      <c r="LJ617" s="759" t="n"/>
      <c r="LK617" s="759" t="n"/>
      <c r="LL617" s="759" t="n"/>
      <c r="LM617" s="759" t="n"/>
      <c r="LN617" s="759" t="n"/>
      <c r="LO617" s="759" t="n"/>
      <c r="LP617" s="759" t="n"/>
      <c r="OG617" s="759" t="n"/>
      <c r="OH617" s="759" t="n"/>
      <c r="OI617" s="759" t="n"/>
      <c r="OJ617" s="759" t="n"/>
      <c r="OK617" s="759" t="n"/>
      <c r="OL617" s="759" t="n"/>
      <c r="OM617" s="759" t="n"/>
      <c r="ON617" s="759" t="n"/>
      <c r="OO617" s="759" t="n"/>
      <c r="OP617" s="759" t="n"/>
      <c r="OQ617" s="759" t="n"/>
      <c r="OR617" s="759" t="n"/>
      <c r="OS617" s="759" t="n"/>
      <c r="OT617" s="759" t="n"/>
      <c r="OU617" s="759" t="n"/>
    </row>
    <row r="618">
      <c r="A618" s="0" t="n">
        <v>246</v>
      </c>
      <c r="B618" s="0" t="n">
        <v>1338</v>
      </c>
      <c r="C618" s="0" t="inlineStr">
        <is>
          <t>가</t>
        </is>
      </c>
      <c r="D618" s="0" t="inlineStr">
        <is>
          <t>경기대</t>
        </is>
      </c>
      <c r="E618" s="232" t="inlineStr">
        <is>
          <t>창의공학부</t>
        </is>
      </c>
      <c r="F618" s="0" t="inlineStr">
        <is>
          <t>자연</t>
        </is>
      </c>
      <c r="G618" s="0" t="n">
        <v>2</v>
      </c>
      <c r="H618" s="0" t="n">
        <v>83.277</v>
      </c>
      <c r="I618" s="0" t="n">
        <v>82.92700000000001</v>
      </c>
      <c r="J618" s="0" t="n">
        <v>81.959</v>
      </c>
      <c r="K618" s="0" t="n">
        <v>81.218</v>
      </c>
      <c r="L618" s="0" t="n">
        <v>80.223</v>
      </c>
      <c r="M618" s="233" t="inlineStr">
        <is>
          <t>백분위</t>
        </is>
      </c>
      <c r="N618" s="233" t="inlineStr">
        <is>
          <t>백분위</t>
        </is>
      </c>
      <c r="O618" s="3" t="inlineStr">
        <is>
          <t>가548</t>
        </is>
      </c>
      <c r="BM618" s="759" t="n"/>
      <c r="BN618" s="759" t="n"/>
      <c r="BO618" s="759" t="n"/>
      <c r="BP618" s="759" t="n"/>
      <c r="BQ618" s="759" t="n"/>
      <c r="BR618" s="759" t="n"/>
      <c r="BS618" s="759" t="n"/>
      <c r="BT618" s="759" t="n"/>
      <c r="BU618" s="759" t="n"/>
      <c r="BV618" s="759" t="n"/>
      <c r="BW618" s="759" t="n"/>
      <c r="BX618" s="759" t="n"/>
      <c r="BY618" s="759" t="n"/>
      <c r="BZ618" s="759" t="n"/>
      <c r="CA618" s="759" t="n"/>
      <c r="ER618" s="759" t="n"/>
      <c r="ES618" s="759" t="n"/>
      <c r="ET618" s="759" t="n"/>
      <c r="EU618" s="759" t="n"/>
      <c r="EV618" s="759" t="n"/>
      <c r="EW618" s="759" t="n"/>
      <c r="EX618" s="759" t="n"/>
      <c r="EY618" s="759" t="n"/>
      <c r="EZ618" s="759" t="n"/>
      <c r="FA618" s="759" t="n"/>
      <c r="FB618" s="759" t="n"/>
      <c r="FC618" s="759" t="n"/>
      <c r="FD618" s="759" t="n"/>
      <c r="FE618" s="759" t="n"/>
      <c r="FF618" s="759" t="n"/>
      <c r="HW618" s="759" t="n"/>
      <c r="HX618" s="759" t="n"/>
      <c r="HY618" s="759" t="n"/>
      <c r="HZ618" s="759" t="n"/>
      <c r="IA618" s="759" t="n"/>
      <c r="IB618" s="759" t="n"/>
      <c r="IC618" s="759" t="n"/>
      <c r="ID618" s="759" t="n"/>
      <c r="IE618" s="759" t="n"/>
      <c r="IF618" s="759" t="n"/>
      <c r="IG618" s="759" t="n"/>
      <c r="IH618" s="759" t="n"/>
      <c r="II618" s="759" t="n"/>
      <c r="IJ618" s="759" t="n"/>
      <c r="IK618" s="759" t="n"/>
      <c r="LB618" s="759" t="n"/>
      <c r="LC618" s="759" t="n"/>
      <c r="LD618" s="759" t="n"/>
      <c r="LE618" s="759" t="n"/>
      <c r="LF618" s="759" t="n"/>
      <c r="LG618" s="759" t="n"/>
      <c r="LH618" s="759" t="n"/>
      <c r="LI618" s="759" t="n"/>
      <c r="LJ618" s="759" t="n"/>
      <c r="LK618" s="759" t="n"/>
      <c r="LL618" s="759" t="n"/>
      <c r="LM618" s="759" t="n"/>
      <c r="LN618" s="759" t="n"/>
      <c r="LO618" s="759" t="n"/>
      <c r="LP618" s="759" t="n"/>
      <c r="OG618" s="759" t="n"/>
      <c r="OH618" s="759" t="n"/>
      <c r="OI618" s="759" t="n"/>
      <c r="OJ618" s="759" t="n"/>
      <c r="OK618" s="759" t="n"/>
      <c r="OL618" s="759" t="n"/>
      <c r="OM618" s="759" t="n"/>
      <c r="ON618" s="759" t="n"/>
      <c r="OO618" s="759" t="n"/>
      <c r="OP618" s="759" t="n"/>
      <c r="OQ618" s="759" t="n"/>
      <c r="OR618" s="759" t="n"/>
      <c r="OS618" s="759" t="n"/>
      <c r="OT618" s="759" t="n"/>
      <c r="OU618" s="759" t="n"/>
    </row>
    <row r="619">
      <c r="A619" s="0" t="n">
        <v>247</v>
      </c>
      <c r="B619" s="0" t="n">
        <v>1348</v>
      </c>
      <c r="C619" s="0" t="inlineStr">
        <is>
          <t>가</t>
        </is>
      </c>
      <c r="D619" s="0" t="inlineStr">
        <is>
          <t>경기대</t>
        </is>
      </c>
      <c r="E619" s="232" t="inlineStr">
        <is>
          <t>사회과학부</t>
        </is>
      </c>
      <c r="F619" s="0" t="inlineStr">
        <is>
          <t>통합</t>
        </is>
      </c>
      <c r="G619" s="0" t="n">
        <v>2</v>
      </c>
      <c r="H619" s="0" t="n">
        <v>82.372</v>
      </c>
      <c r="I619" s="0" t="n">
        <v>81.82299999999999</v>
      </c>
      <c r="J619" s="0" t="n">
        <v>81.001</v>
      </c>
      <c r="K619" s="0" t="n">
        <v>80.316</v>
      </c>
      <c r="L619" s="0" t="n">
        <v>79.352</v>
      </c>
      <c r="M619" s="233" t="inlineStr">
        <is>
          <t>백분위</t>
        </is>
      </c>
      <c r="N619" s="233" t="inlineStr">
        <is>
          <t>백분위</t>
        </is>
      </c>
      <c r="O619" s="3" t="inlineStr">
        <is>
          <t>가549</t>
        </is>
      </c>
      <c r="BM619" s="759" t="n"/>
      <c r="BN619" s="759" t="n"/>
      <c r="BO619" s="759" t="n"/>
      <c r="BP619" s="759" t="n"/>
      <c r="BQ619" s="759" t="n"/>
      <c r="BR619" s="759" t="n"/>
      <c r="BS619" s="759" t="n"/>
      <c r="BT619" s="759" t="n"/>
      <c r="BU619" s="759" t="n"/>
      <c r="BV619" s="759" t="n"/>
      <c r="BW619" s="759" t="n"/>
      <c r="BX619" s="759" t="n"/>
      <c r="BY619" s="759" t="n"/>
      <c r="BZ619" s="759" t="n"/>
      <c r="CA619" s="759" t="n"/>
      <c r="ER619" s="759" t="n"/>
      <c r="ES619" s="759" t="n"/>
      <c r="ET619" s="759" t="n"/>
      <c r="EU619" s="759" t="n"/>
      <c r="EV619" s="759" t="n"/>
      <c r="EW619" s="759" t="n"/>
      <c r="EX619" s="759" t="n"/>
      <c r="EY619" s="759" t="n"/>
      <c r="EZ619" s="759" t="n"/>
      <c r="FA619" s="759" t="n"/>
      <c r="FB619" s="759" t="n"/>
      <c r="FC619" s="759" t="n"/>
      <c r="FD619" s="759" t="n"/>
      <c r="FE619" s="759" t="n"/>
      <c r="FF619" s="759" t="n"/>
      <c r="HW619" s="759" t="n"/>
      <c r="HX619" s="759" t="n"/>
      <c r="HY619" s="759" t="n"/>
      <c r="HZ619" s="759" t="n"/>
      <c r="IA619" s="759" t="n"/>
      <c r="IB619" s="759" t="n"/>
      <c r="IC619" s="759" t="n"/>
      <c r="ID619" s="759" t="n"/>
      <c r="IE619" s="759" t="n"/>
      <c r="IF619" s="759" t="n"/>
      <c r="IG619" s="759" t="n"/>
      <c r="IH619" s="759" t="n"/>
      <c r="II619" s="759" t="n"/>
      <c r="IJ619" s="759" t="n"/>
      <c r="IK619" s="759" t="n"/>
      <c r="LB619" s="759" t="n"/>
      <c r="LC619" s="759" t="n"/>
      <c r="LD619" s="759" t="n"/>
      <c r="LE619" s="759" t="n"/>
      <c r="LF619" s="759" t="n"/>
      <c r="LG619" s="759" t="n"/>
      <c r="LH619" s="759" t="n"/>
      <c r="LI619" s="759" t="n"/>
      <c r="LJ619" s="759" t="n"/>
      <c r="LK619" s="759" t="n"/>
      <c r="LL619" s="759" t="n"/>
      <c r="LM619" s="759" t="n"/>
      <c r="LN619" s="759" t="n"/>
      <c r="LO619" s="759" t="n"/>
      <c r="LP619" s="759" t="n"/>
      <c r="OG619" s="759" t="n"/>
      <c r="OH619" s="759" t="n"/>
      <c r="OI619" s="759" t="n"/>
      <c r="OJ619" s="759" t="n"/>
      <c r="OK619" s="759" t="n"/>
      <c r="OL619" s="759" t="n"/>
      <c r="OM619" s="759" t="n"/>
      <c r="ON619" s="759" t="n"/>
      <c r="OO619" s="759" t="n"/>
      <c r="OP619" s="759" t="n"/>
      <c r="OQ619" s="759" t="n"/>
      <c r="OR619" s="759" t="n"/>
      <c r="OS619" s="759" t="n"/>
      <c r="OT619" s="759" t="n"/>
      <c r="OU619" s="759" t="n"/>
    </row>
    <row r="620">
      <c r="A620" s="0" t="n">
        <v>134</v>
      </c>
      <c r="B620" s="0" t="n">
        <v>1362</v>
      </c>
      <c r="C620" s="0" t="inlineStr">
        <is>
          <t>가</t>
        </is>
      </c>
      <c r="D620" s="0" t="inlineStr">
        <is>
          <t>고려대(세종)</t>
        </is>
      </c>
      <c r="E620" s="232" t="inlineStr">
        <is>
          <t>지능형반도체공학과</t>
        </is>
      </c>
      <c r="F620" s="0" t="inlineStr">
        <is>
          <t>자연</t>
        </is>
      </c>
      <c r="G620" s="0" t="n">
        <v>2</v>
      </c>
      <c r="H620" s="0" t="n">
        <v>810.168</v>
      </c>
      <c r="I620" s="0" t="n">
        <v>807.803</v>
      </c>
      <c r="J620" s="0" t="n">
        <v>804.327</v>
      </c>
      <c r="K620" s="0" t="n">
        <v>800.919</v>
      </c>
      <c r="L620" s="0" t="n">
        <v>798.1900000000001</v>
      </c>
      <c r="M620" s="233" t="inlineStr">
        <is>
          <t>표점/만점</t>
        </is>
      </c>
      <c r="N620" s="233" t="inlineStr">
        <is>
          <t>변표/만점</t>
        </is>
      </c>
      <c r="O620" s="3" t="inlineStr">
        <is>
          <t>가550</t>
        </is>
      </c>
      <c r="BM620" s="759" t="n"/>
      <c r="BN620" s="759" t="n"/>
      <c r="BO620" s="759" t="n"/>
      <c r="BP620" s="759" t="n"/>
      <c r="BQ620" s="759" t="n"/>
      <c r="BR620" s="759" t="n"/>
      <c r="BS620" s="759" t="n"/>
      <c r="BT620" s="759" t="n"/>
      <c r="BU620" s="759" t="n"/>
      <c r="BV620" s="759" t="n"/>
      <c r="BW620" s="759" t="n"/>
      <c r="BX620" s="759" t="n"/>
      <c r="BY620" s="759" t="n"/>
      <c r="BZ620" s="759" t="n"/>
      <c r="CA620" s="759" t="n"/>
      <c r="ER620" s="759" t="n"/>
      <c r="ES620" s="759" t="n"/>
      <c r="ET620" s="759" t="n"/>
      <c r="EU620" s="759" t="n"/>
      <c r="EV620" s="759" t="n"/>
      <c r="EW620" s="759" t="n"/>
      <c r="EX620" s="759" t="n"/>
      <c r="EY620" s="759" t="n"/>
      <c r="EZ620" s="759" t="n"/>
      <c r="FA620" s="759" t="n"/>
      <c r="FB620" s="759" t="n"/>
      <c r="FC620" s="759" t="n"/>
      <c r="FD620" s="759" t="n"/>
      <c r="FE620" s="759" t="n"/>
      <c r="FF620" s="759" t="n"/>
      <c r="HW620" s="759" t="n"/>
      <c r="HX620" s="759" t="n"/>
      <c r="HY620" s="759" t="n"/>
      <c r="HZ620" s="759" t="n"/>
      <c r="IA620" s="759" t="n"/>
      <c r="IB620" s="759" t="n"/>
      <c r="IC620" s="759" t="n"/>
      <c r="ID620" s="759" t="n"/>
      <c r="IE620" s="759" t="n"/>
      <c r="IF620" s="759" t="n"/>
      <c r="IG620" s="759" t="n"/>
      <c r="IH620" s="759" t="n"/>
      <c r="II620" s="759" t="n"/>
      <c r="IJ620" s="759" t="n"/>
      <c r="IK620" s="759" t="n"/>
      <c r="LB620" s="759" t="n"/>
      <c r="LC620" s="759" t="n"/>
      <c r="LD620" s="759" t="n"/>
      <c r="LE620" s="759" t="n"/>
      <c r="LF620" s="759" t="n"/>
      <c r="LG620" s="759" t="n"/>
      <c r="LH620" s="759" t="n"/>
      <c r="LI620" s="759" t="n"/>
      <c r="LJ620" s="759" t="n"/>
      <c r="LK620" s="759" t="n"/>
      <c r="LL620" s="759" t="n"/>
      <c r="LM620" s="759" t="n"/>
      <c r="LN620" s="759" t="n"/>
      <c r="LO620" s="759" t="n"/>
      <c r="LP620" s="759" t="n"/>
      <c r="OG620" s="759" t="n"/>
      <c r="OH620" s="759" t="n"/>
      <c r="OI620" s="759" t="n"/>
      <c r="OJ620" s="759" t="n"/>
      <c r="OK620" s="759" t="n"/>
      <c r="OL620" s="759" t="n"/>
      <c r="OM620" s="759" t="n"/>
      <c r="ON620" s="759" t="n"/>
      <c r="OO620" s="759" t="n"/>
      <c r="OP620" s="759" t="n"/>
      <c r="OQ620" s="759" t="n"/>
      <c r="OR620" s="759" t="n"/>
      <c r="OS620" s="759" t="n"/>
      <c r="OT620" s="759" t="n"/>
      <c r="OU620" s="759" t="n"/>
    </row>
    <row r="621">
      <c r="A621" s="0" t="n">
        <v>133</v>
      </c>
      <c r="B621" s="0" t="n">
        <v>1377</v>
      </c>
      <c r="C621" s="0" t="inlineStr">
        <is>
          <t>가</t>
        </is>
      </c>
      <c r="D621" s="0" t="inlineStr">
        <is>
          <t>고려대(세종)</t>
        </is>
      </c>
      <c r="E621" s="232" t="inlineStr">
        <is>
          <t>자유전공학부(과학기술)</t>
        </is>
      </c>
      <c r="F621" s="0" t="inlineStr">
        <is>
          <t>자연</t>
        </is>
      </c>
      <c r="G621" s="0" t="n">
        <v>2</v>
      </c>
      <c r="H621" s="0" t="n">
        <v>815.765</v>
      </c>
      <c r="I621" s="0" t="n">
        <v>813.375</v>
      </c>
      <c r="J621" s="0" t="n">
        <v>809.866</v>
      </c>
      <c r="K621" s="0" t="n">
        <v>806.423</v>
      </c>
      <c r="L621" s="0" t="n">
        <v>803.668</v>
      </c>
      <c r="M621" s="233" t="inlineStr">
        <is>
          <t>표점/만점</t>
        </is>
      </c>
      <c r="N621" s="233" t="inlineStr">
        <is>
          <t>변표/만점</t>
        </is>
      </c>
      <c r="O621" s="3" t="inlineStr">
        <is>
          <t>가551</t>
        </is>
      </c>
      <c r="BM621" s="759" t="n"/>
      <c r="BN621" s="759" t="n"/>
      <c r="BO621" s="759" t="n"/>
      <c r="BP621" s="759" t="n"/>
      <c r="BQ621" s="759" t="n"/>
      <c r="BR621" s="759" t="n"/>
      <c r="BS621" s="759" t="n"/>
      <c r="BT621" s="759" t="n"/>
      <c r="BU621" s="759" t="n"/>
      <c r="BV621" s="759" t="n"/>
      <c r="BW621" s="759" t="n"/>
      <c r="BX621" s="759" t="n"/>
      <c r="BY621" s="759" t="n"/>
      <c r="BZ621" s="759" t="n"/>
      <c r="CA621" s="759" t="n"/>
      <c r="ER621" s="759" t="n"/>
      <c r="ES621" s="759" t="n"/>
      <c r="ET621" s="759" t="n"/>
      <c r="EU621" s="759" t="n"/>
      <c r="EV621" s="759" t="n"/>
      <c r="EW621" s="759" t="n"/>
      <c r="EX621" s="759" t="n"/>
      <c r="EY621" s="759" t="n"/>
      <c r="EZ621" s="759" t="n"/>
      <c r="FA621" s="759" t="n"/>
      <c r="FB621" s="759" t="n"/>
      <c r="FC621" s="759" t="n"/>
      <c r="FD621" s="759" t="n"/>
      <c r="FE621" s="759" t="n"/>
      <c r="FF621" s="759" t="n"/>
      <c r="HW621" s="759" t="n"/>
      <c r="HX621" s="759" t="n"/>
      <c r="HY621" s="759" t="n"/>
      <c r="HZ621" s="759" t="n"/>
      <c r="IA621" s="759" t="n"/>
      <c r="IB621" s="759" t="n"/>
      <c r="IC621" s="759" t="n"/>
      <c r="ID621" s="759" t="n"/>
      <c r="IE621" s="759" t="n"/>
      <c r="IF621" s="759" t="n"/>
      <c r="IG621" s="759" t="n"/>
      <c r="IH621" s="759" t="n"/>
      <c r="II621" s="759" t="n"/>
      <c r="IJ621" s="759" t="n"/>
      <c r="IK621" s="759" t="n"/>
      <c r="LB621" s="759" t="n"/>
      <c r="LC621" s="759" t="n"/>
      <c r="LD621" s="759" t="n"/>
      <c r="LE621" s="759" t="n"/>
      <c r="LF621" s="759" t="n"/>
      <c r="LG621" s="759" t="n"/>
      <c r="LH621" s="759" t="n"/>
      <c r="LI621" s="759" t="n"/>
      <c r="LJ621" s="759" t="n"/>
      <c r="LK621" s="759" t="n"/>
      <c r="LL621" s="759" t="n"/>
      <c r="LM621" s="759" t="n"/>
      <c r="LN621" s="759" t="n"/>
      <c r="LO621" s="759" t="n"/>
      <c r="LP621" s="759" t="n"/>
      <c r="OG621" s="759" t="n"/>
      <c r="OH621" s="759" t="n"/>
      <c r="OI621" s="759" t="n"/>
      <c r="OJ621" s="759" t="n"/>
      <c r="OK621" s="759" t="n"/>
      <c r="OL621" s="759" t="n"/>
      <c r="OM621" s="759" t="n"/>
      <c r="ON621" s="759" t="n"/>
      <c r="OO621" s="759" t="n"/>
      <c r="OP621" s="759" t="n"/>
      <c r="OQ621" s="759" t="n"/>
      <c r="OR621" s="759" t="n"/>
      <c r="OS621" s="759" t="n"/>
      <c r="OT621" s="759" t="n"/>
      <c r="OU621" s="759" t="n"/>
    </row>
    <row r="622">
      <c r="A622" s="0" t="n">
        <v>134</v>
      </c>
      <c r="B622" s="0" t="n">
        <v>1373</v>
      </c>
      <c r="C622" s="0" t="inlineStr">
        <is>
          <t>가</t>
        </is>
      </c>
      <c r="D622" s="0" t="inlineStr">
        <is>
          <t>고려대(세종)</t>
        </is>
      </c>
      <c r="E622" s="232" t="inlineStr">
        <is>
          <t>스마트도시학부</t>
        </is>
      </c>
      <c r="F622" s="0" t="inlineStr">
        <is>
          <t>자연</t>
        </is>
      </c>
      <c r="G622" s="0" t="n">
        <v>2</v>
      </c>
      <c r="H622" s="0" t="n">
        <v>807.558</v>
      </c>
      <c r="I622" s="0" t="n">
        <v>804.828</v>
      </c>
      <c r="J622" s="0" t="n">
        <v>801.603</v>
      </c>
      <c r="K622" s="0" t="n">
        <v>798.1900000000001</v>
      </c>
      <c r="L622" s="0" t="n">
        <v>795.652</v>
      </c>
      <c r="M622" s="233" t="inlineStr">
        <is>
          <t>표점/만점</t>
        </is>
      </c>
      <c r="N622" s="233" t="inlineStr">
        <is>
          <t>변표/만점</t>
        </is>
      </c>
      <c r="O622" s="3" t="inlineStr">
        <is>
          <t>가552</t>
        </is>
      </c>
      <c r="BM622" s="759" t="n"/>
      <c r="BN622" s="759" t="n"/>
      <c r="BO622" s="759" t="n"/>
      <c r="BP622" s="759" t="n"/>
      <c r="BQ622" s="759" t="n"/>
      <c r="BR622" s="759" t="n"/>
      <c r="BS622" s="759" t="n"/>
      <c r="BT622" s="759" t="n"/>
      <c r="BU622" s="759" t="n"/>
      <c r="BV622" s="759" t="n"/>
      <c r="BW622" s="759" t="n"/>
      <c r="BX622" s="759" t="n"/>
      <c r="BY622" s="759" t="n"/>
      <c r="BZ622" s="759" t="n"/>
      <c r="CA622" s="759" t="n"/>
      <c r="ER622" s="759" t="n"/>
      <c r="ES622" s="759" t="n"/>
      <c r="ET622" s="759" t="n"/>
      <c r="EU622" s="759" t="n"/>
      <c r="EV622" s="759" t="n"/>
      <c r="EW622" s="759" t="n"/>
      <c r="EX622" s="759" t="n"/>
      <c r="EY622" s="759" t="n"/>
      <c r="EZ622" s="759" t="n"/>
      <c r="FA622" s="759" t="n"/>
      <c r="FB622" s="759" t="n"/>
      <c r="FC622" s="759" t="n"/>
      <c r="FD622" s="759" t="n"/>
      <c r="FE622" s="759" t="n"/>
      <c r="FF622" s="759" t="n"/>
      <c r="HW622" s="759" t="n"/>
      <c r="HX622" s="759" t="n"/>
      <c r="HY622" s="759" t="n"/>
      <c r="HZ622" s="759" t="n"/>
      <c r="IA622" s="759" t="n"/>
      <c r="IB622" s="759" t="n"/>
      <c r="IC622" s="759" t="n"/>
      <c r="ID622" s="759" t="n"/>
      <c r="IE622" s="759" t="n"/>
      <c r="IF622" s="759" t="n"/>
      <c r="IG622" s="759" t="n"/>
      <c r="IH622" s="759" t="n"/>
      <c r="II622" s="759" t="n"/>
      <c r="IJ622" s="759" t="n"/>
      <c r="IK622" s="759" t="n"/>
      <c r="LB622" s="759" t="n"/>
      <c r="LC622" s="759" t="n"/>
      <c r="LD622" s="759" t="n"/>
      <c r="LE622" s="759" t="n"/>
      <c r="LF622" s="759" t="n"/>
      <c r="LG622" s="759" t="n"/>
      <c r="LH622" s="759" t="n"/>
      <c r="LI622" s="759" t="n"/>
      <c r="LJ622" s="759" t="n"/>
      <c r="LK622" s="759" t="n"/>
      <c r="LL622" s="759" t="n"/>
      <c r="LM622" s="759" t="n"/>
      <c r="LN622" s="759" t="n"/>
      <c r="LO622" s="759" t="n"/>
      <c r="LP622" s="759" t="n"/>
      <c r="OG622" s="759" t="n"/>
      <c r="OH622" s="759" t="n"/>
      <c r="OI622" s="759" t="n"/>
      <c r="OJ622" s="759" t="n"/>
      <c r="OK622" s="759" t="n"/>
      <c r="OL622" s="759" t="n"/>
      <c r="OM622" s="759" t="n"/>
      <c r="ON622" s="759" t="n"/>
      <c r="OO622" s="759" t="n"/>
      <c r="OP622" s="759" t="n"/>
      <c r="OQ622" s="759" t="n"/>
      <c r="OR622" s="759" t="n"/>
      <c r="OS622" s="759" t="n"/>
      <c r="OT622" s="759" t="n"/>
      <c r="OU622" s="759" t="n"/>
    </row>
    <row r="623">
      <c r="A623" s="0" t="n">
        <v>134</v>
      </c>
      <c r="B623" s="0" t="n">
        <v>1372</v>
      </c>
      <c r="C623" s="0" t="inlineStr">
        <is>
          <t>가</t>
        </is>
      </c>
      <c r="D623" s="0" t="inlineStr">
        <is>
          <t>고려대(세종)</t>
        </is>
      </c>
      <c r="E623" s="232" t="inlineStr">
        <is>
          <t>미래모빌리티학과</t>
        </is>
      </c>
      <c r="F623" s="0" t="inlineStr">
        <is>
          <t>자연</t>
        </is>
      </c>
      <c r="G623" s="0" t="n">
        <v>2</v>
      </c>
      <c r="H623" s="0" t="n">
        <v>804.828</v>
      </c>
      <c r="I623" s="0" t="n">
        <v>802.701</v>
      </c>
      <c r="J623" s="0" t="n">
        <v>799.221</v>
      </c>
      <c r="K623" s="0" t="n">
        <v>795.652</v>
      </c>
      <c r="L623" s="0" t="n">
        <v>792.497</v>
      </c>
      <c r="M623" s="233" t="inlineStr">
        <is>
          <t>표점/만점</t>
        </is>
      </c>
      <c r="N623" s="233" t="inlineStr">
        <is>
          <t>변표/만점</t>
        </is>
      </c>
      <c r="O623" s="3" t="inlineStr">
        <is>
          <t>가553</t>
        </is>
      </c>
      <c r="BM623" s="759" t="n"/>
      <c r="BN623" s="759" t="n"/>
      <c r="BO623" s="759" t="n"/>
      <c r="BP623" s="759" t="n"/>
      <c r="BQ623" s="759" t="n"/>
      <c r="BR623" s="759" t="n"/>
      <c r="BS623" s="759" t="n"/>
      <c r="BT623" s="759" t="n"/>
      <c r="BU623" s="759" t="n"/>
      <c r="BV623" s="759" t="n"/>
      <c r="BW623" s="759" t="n"/>
      <c r="BX623" s="759" t="n"/>
      <c r="BY623" s="759" t="n"/>
      <c r="BZ623" s="759" t="n"/>
      <c r="CA623" s="759" t="n"/>
      <c r="ER623" s="759" t="n"/>
      <c r="ES623" s="759" t="n"/>
      <c r="ET623" s="759" t="n"/>
      <c r="EU623" s="759" t="n"/>
      <c r="EV623" s="759" t="n"/>
      <c r="EW623" s="759" t="n"/>
      <c r="EX623" s="759" t="n"/>
      <c r="EY623" s="759" t="n"/>
      <c r="EZ623" s="759" t="n"/>
      <c r="FA623" s="759" t="n"/>
      <c r="FB623" s="759" t="n"/>
      <c r="FC623" s="759" t="n"/>
      <c r="FD623" s="759" t="n"/>
      <c r="FE623" s="759" t="n"/>
      <c r="FF623" s="759" t="n"/>
      <c r="HW623" s="759" t="n"/>
      <c r="HX623" s="759" t="n"/>
      <c r="HY623" s="759" t="n"/>
      <c r="HZ623" s="759" t="n"/>
      <c r="IA623" s="759" t="n"/>
      <c r="IB623" s="759" t="n"/>
      <c r="IC623" s="759" t="n"/>
      <c r="ID623" s="759" t="n"/>
      <c r="IE623" s="759" t="n"/>
      <c r="IF623" s="759" t="n"/>
      <c r="IG623" s="759" t="n"/>
      <c r="IH623" s="759" t="n"/>
      <c r="II623" s="759" t="n"/>
      <c r="IJ623" s="759" t="n"/>
      <c r="IK623" s="759" t="n"/>
      <c r="LB623" s="759" t="n"/>
      <c r="LC623" s="759" t="n"/>
      <c r="LD623" s="759" t="n"/>
      <c r="LE623" s="759" t="n"/>
      <c r="LF623" s="759" t="n"/>
      <c r="LG623" s="759" t="n"/>
      <c r="LH623" s="759" t="n"/>
      <c r="LI623" s="759" t="n"/>
      <c r="LJ623" s="759" t="n"/>
      <c r="LK623" s="759" t="n"/>
      <c r="LL623" s="759" t="n"/>
      <c r="LM623" s="759" t="n"/>
      <c r="LN623" s="759" t="n"/>
      <c r="LO623" s="759" t="n"/>
      <c r="LP623" s="759" t="n"/>
      <c r="OG623" s="759" t="n"/>
      <c r="OH623" s="759" t="n"/>
      <c r="OI623" s="759" t="n"/>
      <c r="OJ623" s="759" t="n"/>
      <c r="OK623" s="759" t="n"/>
      <c r="OL623" s="759" t="n"/>
      <c r="OM623" s="759" t="n"/>
      <c r="ON623" s="759" t="n"/>
      <c r="OO623" s="759" t="n"/>
      <c r="OP623" s="759" t="n"/>
      <c r="OQ623" s="759" t="n"/>
      <c r="OR623" s="759" t="n"/>
      <c r="OS623" s="759" t="n"/>
      <c r="OT623" s="759" t="n"/>
      <c r="OU623" s="759" t="n"/>
    </row>
    <row r="624">
      <c r="A624" s="0" t="n">
        <v>138</v>
      </c>
      <c r="B624" s="0" t="n">
        <v>1386</v>
      </c>
      <c r="C624" s="0" t="inlineStr">
        <is>
          <t>가</t>
        </is>
      </c>
      <c r="D624" s="0" t="inlineStr">
        <is>
          <t>고려대(세종)</t>
        </is>
      </c>
      <c r="E624" s="232" t="inlineStr">
        <is>
          <t>융합경영학부</t>
        </is>
      </c>
      <c r="F624" s="0" t="inlineStr">
        <is>
          <t>통합</t>
        </is>
      </c>
      <c r="G624" s="0" t="n">
        <v>2</v>
      </c>
      <c r="H624" s="0" t="n">
        <v>829.963</v>
      </c>
      <c r="I624" s="0" t="n">
        <v>827.559</v>
      </c>
      <c r="J624" s="0" t="n">
        <v>822.513</v>
      </c>
      <c r="K624" s="0" t="n">
        <v>818.417</v>
      </c>
      <c r="L624" s="0" t="n">
        <v>816.206</v>
      </c>
      <c r="M624" s="233" t="inlineStr">
        <is>
          <t>표점/만점</t>
        </is>
      </c>
      <c r="N624" s="233" t="inlineStr">
        <is>
          <t>변표/만점</t>
        </is>
      </c>
      <c r="O624" s="3" t="inlineStr">
        <is>
          <t>가554</t>
        </is>
      </c>
      <c r="BM624" s="759" t="n"/>
      <c r="BN624" s="759" t="n"/>
      <c r="BO624" s="759" t="n"/>
      <c r="BP624" s="759" t="n"/>
      <c r="BQ624" s="759" t="n"/>
      <c r="BR624" s="759" t="n"/>
      <c r="BS624" s="759" t="n"/>
      <c r="BT624" s="759" t="n"/>
      <c r="BU624" s="759" t="n"/>
      <c r="BV624" s="759" t="n"/>
      <c r="BW624" s="759" t="n"/>
      <c r="BX624" s="759" t="n"/>
      <c r="BY624" s="759" t="n"/>
      <c r="BZ624" s="759" t="n"/>
      <c r="CA624" s="759" t="n"/>
      <c r="ER624" s="759" t="n"/>
      <c r="ES624" s="759" t="n"/>
      <c r="ET624" s="759" t="n"/>
      <c r="EU624" s="759" t="n"/>
      <c r="EV624" s="759" t="n"/>
      <c r="EW624" s="759" t="n"/>
      <c r="EX624" s="759" t="n"/>
      <c r="EY624" s="759" t="n"/>
      <c r="EZ624" s="759" t="n"/>
      <c r="FA624" s="759" t="n"/>
      <c r="FB624" s="759" t="n"/>
      <c r="FC624" s="759" t="n"/>
      <c r="FD624" s="759" t="n"/>
      <c r="FE624" s="759" t="n"/>
      <c r="FF624" s="759" t="n"/>
      <c r="HW624" s="759" t="n"/>
      <c r="HX624" s="759" t="n"/>
      <c r="HY624" s="759" t="n"/>
      <c r="HZ624" s="759" t="n"/>
      <c r="IA624" s="759" t="n"/>
      <c r="IB624" s="759" t="n"/>
      <c r="IC624" s="759" t="n"/>
      <c r="ID624" s="759" t="n"/>
      <c r="IE624" s="759" t="n"/>
      <c r="IF624" s="759" t="n"/>
      <c r="IG624" s="759" t="n"/>
      <c r="IH624" s="759" t="n"/>
      <c r="II624" s="759" t="n"/>
      <c r="IJ624" s="759" t="n"/>
      <c r="IK624" s="759" t="n"/>
      <c r="LB624" s="759" t="n"/>
      <c r="LC624" s="759" t="n"/>
      <c r="LD624" s="759" t="n"/>
      <c r="LE624" s="759" t="n"/>
      <c r="LF624" s="759" t="n"/>
      <c r="LG624" s="759" t="n"/>
      <c r="LH624" s="759" t="n"/>
      <c r="LI624" s="759" t="n"/>
      <c r="LJ624" s="759" t="n"/>
      <c r="LK624" s="759" t="n"/>
      <c r="LL624" s="759" t="n"/>
      <c r="LM624" s="759" t="n"/>
      <c r="LN624" s="759" t="n"/>
      <c r="LO624" s="759" t="n"/>
      <c r="LP624" s="759" t="n"/>
      <c r="OG624" s="759" t="n"/>
      <c r="OH624" s="759" t="n"/>
      <c r="OI624" s="759" t="n"/>
      <c r="OJ624" s="759" t="n"/>
      <c r="OK624" s="759" t="n"/>
      <c r="OL624" s="759" t="n"/>
      <c r="OM624" s="759" t="n"/>
      <c r="ON624" s="759" t="n"/>
      <c r="OO624" s="759" t="n"/>
      <c r="OP624" s="759" t="n"/>
      <c r="OQ624" s="759" t="n"/>
      <c r="OR624" s="759" t="n"/>
      <c r="OS624" s="759" t="n"/>
      <c r="OT624" s="759" t="n"/>
      <c r="OU624" s="759" t="n"/>
    </row>
    <row r="625">
      <c r="A625" s="0" t="n">
        <v>138</v>
      </c>
      <c r="B625" s="0" t="n">
        <v>1387</v>
      </c>
      <c r="C625" s="0" t="inlineStr">
        <is>
          <t>가</t>
        </is>
      </c>
      <c r="D625" s="0" t="inlineStr">
        <is>
          <t>고려대(세종)</t>
        </is>
      </c>
      <c r="E625" s="232" t="inlineStr">
        <is>
          <t>경제통계학부</t>
        </is>
      </c>
      <c r="F625" s="0" t="inlineStr">
        <is>
          <t>통합</t>
        </is>
      </c>
      <c r="G625" s="0" t="n">
        <v>2</v>
      </c>
      <c r="H625" s="0" t="n">
        <v>825.97</v>
      </c>
      <c r="I625" s="0" t="n">
        <v>822.587</v>
      </c>
      <c r="J625" s="0" t="n">
        <v>818.763</v>
      </c>
      <c r="K625" s="0" t="n">
        <v>814.441</v>
      </c>
      <c r="L625" s="0" t="n">
        <v>811.647</v>
      </c>
      <c r="M625" s="233" t="inlineStr">
        <is>
          <t>표점/만점</t>
        </is>
      </c>
      <c r="N625" s="233" t="inlineStr">
        <is>
          <t>변표/만점</t>
        </is>
      </c>
      <c r="O625" s="3" t="inlineStr">
        <is>
          <t>가555</t>
        </is>
      </c>
      <c r="BM625" s="759" t="n"/>
      <c r="BN625" s="759" t="n"/>
      <c r="BO625" s="759" t="n"/>
      <c r="BP625" s="759" t="n"/>
      <c r="BQ625" s="759" t="n"/>
      <c r="BR625" s="759" t="n"/>
      <c r="BS625" s="759" t="n"/>
      <c r="BT625" s="759" t="n"/>
      <c r="BU625" s="759" t="n"/>
      <c r="BV625" s="759" t="n"/>
      <c r="BW625" s="759" t="n"/>
      <c r="BX625" s="759" t="n"/>
      <c r="BY625" s="759" t="n"/>
      <c r="BZ625" s="759" t="n"/>
      <c r="CA625" s="759" t="n"/>
      <c r="ER625" s="759" t="n"/>
      <c r="ES625" s="759" t="n"/>
      <c r="ET625" s="759" t="n"/>
      <c r="EU625" s="759" t="n"/>
      <c r="EV625" s="759" t="n"/>
      <c r="EW625" s="759" t="n"/>
      <c r="EX625" s="759" t="n"/>
      <c r="EY625" s="759" t="n"/>
      <c r="EZ625" s="759" t="n"/>
      <c r="FA625" s="759" t="n"/>
      <c r="FB625" s="759" t="n"/>
      <c r="FC625" s="759" t="n"/>
      <c r="FD625" s="759" t="n"/>
      <c r="FE625" s="759" t="n"/>
      <c r="FF625" s="759" t="n"/>
      <c r="HW625" s="759" t="n"/>
      <c r="HX625" s="759" t="n"/>
      <c r="HY625" s="759" t="n"/>
      <c r="HZ625" s="759" t="n"/>
      <c r="IA625" s="759" t="n"/>
      <c r="IB625" s="759" t="n"/>
      <c r="IC625" s="759" t="n"/>
      <c r="ID625" s="759" t="n"/>
      <c r="IE625" s="759" t="n"/>
      <c r="IF625" s="759" t="n"/>
      <c r="IG625" s="759" t="n"/>
      <c r="IH625" s="759" t="n"/>
      <c r="II625" s="759" t="n"/>
      <c r="IJ625" s="759" t="n"/>
      <c r="IK625" s="759" t="n"/>
      <c r="LB625" s="759" t="n"/>
      <c r="LC625" s="759" t="n"/>
      <c r="LD625" s="759" t="n"/>
      <c r="LE625" s="759" t="n"/>
      <c r="LF625" s="759" t="n"/>
      <c r="LG625" s="759" t="n"/>
      <c r="LH625" s="759" t="n"/>
      <c r="LI625" s="759" t="n"/>
      <c r="LJ625" s="759" t="n"/>
      <c r="LK625" s="759" t="n"/>
      <c r="LL625" s="759" t="n"/>
      <c r="LM625" s="759" t="n"/>
      <c r="LN625" s="759" t="n"/>
      <c r="LO625" s="759" t="n"/>
      <c r="LP625" s="759" t="n"/>
      <c r="OG625" s="759" t="n"/>
      <c r="OH625" s="759" t="n"/>
      <c r="OI625" s="759" t="n"/>
      <c r="OJ625" s="759" t="n"/>
      <c r="OK625" s="759" t="n"/>
      <c r="OL625" s="759" t="n"/>
      <c r="OM625" s="759" t="n"/>
      <c r="ON625" s="759" t="n"/>
      <c r="OO625" s="759" t="n"/>
      <c r="OP625" s="759" t="n"/>
      <c r="OQ625" s="759" t="n"/>
      <c r="OR625" s="759" t="n"/>
      <c r="OS625" s="759" t="n"/>
      <c r="OT625" s="759" t="n"/>
      <c r="OU625" s="759" t="n"/>
    </row>
    <row r="626">
      <c r="A626" s="0" t="n">
        <v>138</v>
      </c>
      <c r="B626" s="0" t="n">
        <v>1385</v>
      </c>
      <c r="C626" s="0" t="inlineStr">
        <is>
          <t>가</t>
        </is>
      </c>
      <c r="D626" s="0" t="inlineStr">
        <is>
          <t>고려대(세종)</t>
        </is>
      </c>
      <c r="E626" s="232" t="inlineStr">
        <is>
          <t>표준·지식학과</t>
        </is>
      </c>
      <c r="F626" s="0" t="inlineStr">
        <is>
          <t>통합</t>
        </is>
      </c>
      <c r="G626" s="0" t="n">
        <v>2</v>
      </c>
      <c r="H626" s="0" t="n">
        <v>816.626</v>
      </c>
      <c r="I626" s="0" t="n">
        <v>813.657</v>
      </c>
      <c r="J626" s="0" t="n">
        <v>809.798</v>
      </c>
      <c r="K626" s="0" t="n">
        <v>806.335</v>
      </c>
      <c r="L626" s="0" t="n">
        <v>804.198</v>
      </c>
      <c r="M626" s="233" t="inlineStr">
        <is>
          <t>표점/만점</t>
        </is>
      </c>
      <c r="N626" s="233" t="inlineStr">
        <is>
          <t>변표/만점</t>
        </is>
      </c>
      <c r="O626" s="3" t="inlineStr">
        <is>
          <t>가556</t>
        </is>
      </c>
    </row>
    <row r="627">
      <c r="A627" s="0" t="n">
        <v>261</v>
      </c>
      <c r="B627" s="0" t="n">
        <v>1389</v>
      </c>
      <c r="C627" s="0" t="inlineStr">
        <is>
          <t>가</t>
        </is>
      </c>
      <c r="D627" s="0" t="inlineStr">
        <is>
          <t>연세대(미래)</t>
        </is>
      </c>
      <c r="E627" s="232" t="inlineStr">
        <is>
          <t>방사선학과</t>
        </is>
      </c>
      <c r="F627" s="0" t="inlineStr">
        <is>
          <t>자연</t>
        </is>
      </c>
      <c r="G627" s="0" t="n">
        <v>2</v>
      </c>
      <c r="H627" s="0" t="n">
        <v>675.458</v>
      </c>
      <c r="I627" s="0" t="n">
        <v>672.705</v>
      </c>
      <c r="J627" s="0" t="n">
        <v>667.703</v>
      </c>
      <c r="K627" s="0" t="n">
        <v>662.495</v>
      </c>
      <c r="L627" s="0" t="n">
        <v>659.043</v>
      </c>
      <c r="M627" s="233" t="inlineStr">
        <is>
          <t>표점</t>
        </is>
      </c>
      <c r="N627" s="233" t="inlineStr">
        <is>
          <t>변표</t>
        </is>
      </c>
      <c r="O627" s="3" t="inlineStr">
        <is>
          <t>가557</t>
        </is>
      </c>
    </row>
    <row r="628">
      <c r="A628" s="0" t="n">
        <v>261</v>
      </c>
      <c r="B628" s="0" t="n">
        <v>1390</v>
      </c>
      <c r="C628" s="0" t="inlineStr">
        <is>
          <t>가</t>
        </is>
      </c>
      <c r="D628" s="0" t="inlineStr">
        <is>
          <t>연세대(미래)</t>
        </is>
      </c>
      <c r="E628" s="232" t="inlineStr">
        <is>
          <t>임상병리학과</t>
        </is>
      </c>
      <c r="F628" s="0" t="inlineStr">
        <is>
          <t>자연</t>
        </is>
      </c>
      <c r="G628" s="0" t="n">
        <v>2</v>
      </c>
      <c r="H628" s="0" t="n">
        <v>673.67</v>
      </c>
      <c r="I628" s="0" t="n">
        <v>670.1180000000001</v>
      </c>
      <c r="J628" s="0" t="n">
        <v>665.3150000000001</v>
      </c>
      <c r="K628" s="0" t="n">
        <v>660.515</v>
      </c>
      <c r="L628" s="0" t="n">
        <v>657.869</v>
      </c>
      <c r="M628" s="233" t="inlineStr">
        <is>
          <t>표점</t>
        </is>
      </c>
      <c r="N628" s="233" t="inlineStr">
        <is>
          <t>변표</t>
        </is>
      </c>
      <c r="O628" s="3" t="inlineStr">
        <is>
          <t>가558</t>
        </is>
      </c>
    </row>
    <row r="629">
      <c r="A629" s="0" t="n">
        <v>261</v>
      </c>
      <c r="B629" s="0" t="n">
        <v>1391</v>
      </c>
      <c r="C629" s="0" t="inlineStr">
        <is>
          <t>가</t>
        </is>
      </c>
      <c r="D629" s="0" t="inlineStr">
        <is>
          <t>연세대(미래)</t>
        </is>
      </c>
      <c r="E629" s="232" t="inlineStr">
        <is>
          <t>AI반도체학부</t>
        </is>
      </c>
      <c r="F629" s="0" t="inlineStr">
        <is>
          <t>자연</t>
        </is>
      </c>
      <c r="G629" s="0" t="n">
        <v>2</v>
      </c>
      <c r="H629" s="0" t="n">
        <v>632.373</v>
      </c>
      <c r="I629" s="0" t="n">
        <v>630.599</v>
      </c>
      <c r="J629" s="0" t="n">
        <v>627.573</v>
      </c>
      <c r="K629" s="0" t="n">
        <v>624.2380000000001</v>
      </c>
      <c r="L629" s="0" t="n">
        <v>621.823</v>
      </c>
      <c r="M629" s="233" t="inlineStr">
        <is>
          <t>표점</t>
        </is>
      </c>
      <c r="N629" s="233" t="inlineStr">
        <is>
          <t>변표</t>
        </is>
      </c>
      <c r="O629" s="3" t="inlineStr">
        <is>
          <t>가559</t>
        </is>
      </c>
    </row>
    <row r="630">
      <c r="A630" s="0" t="n">
        <v>261</v>
      </c>
      <c r="B630" s="0" t="n">
        <v>1393</v>
      </c>
      <c r="C630" s="0" t="inlineStr">
        <is>
          <t>가</t>
        </is>
      </c>
      <c r="D630" s="0" t="inlineStr">
        <is>
          <t>연세대(미래)</t>
        </is>
      </c>
      <c r="E630" s="232" t="inlineStr">
        <is>
          <t>소프트웨어학부</t>
        </is>
      </c>
      <c r="F630" s="0" t="inlineStr">
        <is>
          <t>자연</t>
        </is>
      </c>
      <c r="G630" s="0" t="n">
        <v>2</v>
      </c>
      <c r="H630" s="0" t="n">
        <v>629.3</v>
      </c>
      <c r="I630" s="0" t="n">
        <v>627.573</v>
      </c>
      <c r="J630" s="0" t="n">
        <v>624.765</v>
      </c>
      <c r="K630" s="0" t="n">
        <v>621.635</v>
      </c>
      <c r="L630" s="0" t="n">
        <v>619.269</v>
      </c>
      <c r="M630" s="233" t="inlineStr">
        <is>
          <t>표점</t>
        </is>
      </c>
      <c r="N630" s="233" t="inlineStr">
        <is>
          <t>변표</t>
        </is>
      </c>
      <c r="O630" s="3" t="inlineStr">
        <is>
          <t>가560</t>
        </is>
      </c>
    </row>
    <row r="631">
      <c r="A631" s="0" t="n">
        <v>261</v>
      </c>
      <c r="B631" s="0" t="n">
        <v>1394</v>
      </c>
      <c r="C631" s="0" t="inlineStr">
        <is>
          <t>가</t>
        </is>
      </c>
      <c r="D631" s="0" t="inlineStr">
        <is>
          <t>연세대(미래)</t>
        </is>
      </c>
      <c r="E631" s="232" t="inlineStr">
        <is>
          <t>디지털헬스케어학부</t>
        </is>
      </c>
      <c r="F631" s="0" t="inlineStr">
        <is>
          <t>자연</t>
        </is>
      </c>
      <c r="G631" s="0" t="n">
        <v>2</v>
      </c>
      <c r="H631" s="0" t="n">
        <v>625.603</v>
      </c>
      <c r="I631" s="0" t="n">
        <v>623.523</v>
      </c>
      <c r="J631" s="0" t="n">
        <v>620.335</v>
      </c>
      <c r="K631" s="0" t="n">
        <v>617.018</v>
      </c>
      <c r="L631" s="0" t="n">
        <v>615.12</v>
      </c>
      <c r="M631" s="233" t="inlineStr">
        <is>
          <t>표점</t>
        </is>
      </c>
      <c r="N631" s="233" t="inlineStr">
        <is>
          <t>변표</t>
        </is>
      </c>
      <c r="O631" s="3" t="inlineStr">
        <is>
          <t>가561</t>
        </is>
      </c>
    </row>
    <row r="632">
      <c r="A632" s="0" t="n">
        <v>261</v>
      </c>
      <c r="B632" s="0" t="n">
        <v>1392</v>
      </c>
      <c r="C632" s="0" t="inlineStr">
        <is>
          <t>가</t>
        </is>
      </c>
      <c r="D632" s="0" t="inlineStr">
        <is>
          <t>연세대(미래)</t>
        </is>
      </c>
      <c r="E632" s="232" t="inlineStr">
        <is>
          <t>데이터사이언스학부</t>
        </is>
      </c>
      <c r="F632" s="0" t="inlineStr">
        <is>
          <t>자연</t>
        </is>
      </c>
      <c r="G632" s="0" t="n">
        <v>2</v>
      </c>
      <c r="H632" s="0" t="n">
        <v>624.2380000000001</v>
      </c>
      <c r="I632" s="0" t="n">
        <v>621.823</v>
      </c>
      <c r="J632" s="0" t="n">
        <v>618.068</v>
      </c>
      <c r="K632" s="0" t="n">
        <v>614.486</v>
      </c>
      <c r="L632" s="0" t="n">
        <v>612.468</v>
      </c>
      <c r="M632" s="233" t="inlineStr">
        <is>
          <t>표점</t>
        </is>
      </c>
      <c r="N632" s="233" t="inlineStr">
        <is>
          <t>변표</t>
        </is>
      </c>
      <c r="O632" s="3" t="inlineStr">
        <is>
          <t>가562</t>
        </is>
      </c>
    </row>
    <row r="633">
      <c r="A633" s="0" t="n">
        <v>262</v>
      </c>
      <c r="B633" s="0" t="n">
        <v>1395</v>
      </c>
      <c r="C633" s="0" t="inlineStr">
        <is>
          <t>가</t>
        </is>
      </c>
      <c r="D633" s="0" t="inlineStr">
        <is>
          <t>연세대(미래)</t>
        </is>
      </c>
      <c r="E633" s="232" t="inlineStr">
        <is>
          <t>간호학과</t>
        </is>
      </c>
      <c r="F633" s="0" t="inlineStr">
        <is>
          <t>통합</t>
        </is>
      </c>
      <c r="G633" s="0" t="n">
        <v>2</v>
      </c>
      <c r="H633" s="0" t="n">
        <v>679.451</v>
      </c>
      <c r="I633" s="0" t="n">
        <v>676.298</v>
      </c>
      <c r="J633" s="0" t="n">
        <v>671.909</v>
      </c>
      <c r="K633" s="0" t="n">
        <v>667.331</v>
      </c>
      <c r="L633" s="0" t="n">
        <v>663.5890000000001</v>
      </c>
      <c r="M633" s="233" t="inlineStr">
        <is>
          <t>표점</t>
        </is>
      </c>
      <c r="N633" s="233" t="inlineStr">
        <is>
          <t>변표</t>
        </is>
      </c>
      <c r="O633" s="3" t="inlineStr">
        <is>
          <t>가563</t>
        </is>
      </c>
    </row>
    <row r="634">
      <c r="A634" s="0" t="n">
        <v>262</v>
      </c>
      <c r="B634" s="0" t="n">
        <v>1396</v>
      </c>
      <c r="C634" s="0" t="inlineStr">
        <is>
          <t>가</t>
        </is>
      </c>
      <c r="D634" s="0" t="inlineStr">
        <is>
          <t>연세대(미래)</t>
        </is>
      </c>
      <c r="E634" s="232" t="inlineStr">
        <is>
          <t>물리치료학과</t>
        </is>
      </c>
      <c r="F634" s="0" t="inlineStr">
        <is>
          <t>통합</t>
        </is>
      </c>
      <c r="G634" s="0" t="n">
        <v>2</v>
      </c>
      <c r="H634" s="0" t="n">
        <v>660.823</v>
      </c>
      <c r="I634" s="0" t="n">
        <v>658</v>
      </c>
      <c r="J634" s="0" t="n">
        <v>655.2430000000001</v>
      </c>
      <c r="K634" s="0" t="n">
        <v>651.994</v>
      </c>
      <c r="L634" s="0" t="n">
        <v>649.365</v>
      </c>
      <c r="M634" s="233" t="inlineStr">
        <is>
          <t>표점</t>
        </is>
      </c>
      <c r="N634" s="233" t="inlineStr">
        <is>
          <t>변표</t>
        </is>
      </c>
      <c r="O634" s="3" t="inlineStr">
        <is>
          <t>가564</t>
        </is>
      </c>
    </row>
    <row r="635">
      <c r="A635" s="0" t="n">
        <v>262</v>
      </c>
      <c r="B635" s="0" t="n">
        <v>1399</v>
      </c>
      <c r="C635" s="0" t="inlineStr">
        <is>
          <t>가</t>
        </is>
      </c>
      <c r="D635" s="0" t="inlineStr">
        <is>
          <t>연세대(미래)</t>
        </is>
      </c>
      <c r="E635" s="232" t="inlineStr">
        <is>
          <t>AI보건정보관리학과</t>
        </is>
      </c>
      <c r="F635" s="0" t="inlineStr">
        <is>
          <t>통합</t>
        </is>
      </c>
      <c r="G635" s="0" t="n">
        <v>2</v>
      </c>
      <c r="H635" s="0" t="n">
        <v>644.731</v>
      </c>
      <c r="I635" s="0" t="n">
        <v>643.611</v>
      </c>
      <c r="J635" s="0" t="n">
        <v>641.8</v>
      </c>
      <c r="K635" s="0" t="n">
        <v>639.154</v>
      </c>
      <c r="L635" s="0" t="n">
        <v>636.563</v>
      </c>
      <c r="M635" s="233" t="inlineStr">
        <is>
          <t>표점</t>
        </is>
      </c>
      <c r="N635" s="233" t="inlineStr">
        <is>
          <t>변표</t>
        </is>
      </c>
      <c r="O635" s="3" t="inlineStr">
        <is>
          <t>가565</t>
        </is>
      </c>
    </row>
    <row r="636">
      <c r="A636" s="0" t="n">
        <v>262</v>
      </c>
      <c r="B636" s="0" t="n">
        <v>1398</v>
      </c>
      <c r="C636" s="0" t="inlineStr">
        <is>
          <t>가</t>
        </is>
      </c>
      <c r="D636" s="0" t="inlineStr">
        <is>
          <t>연세대(미래)</t>
        </is>
      </c>
      <c r="E636" s="232" t="inlineStr">
        <is>
          <t>치위생학과</t>
        </is>
      </c>
      <c r="F636" s="0" t="inlineStr">
        <is>
          <t>통합</t>
        </is>
      </c>
      <c r="G636" s="0" t="n">
        <v>2</v>
      </c>
      <c r="H636" s="0" t="n">
        <v>646.789</v>
      </c>
      <c r="I636" s="0" t="n">
        <v>644.125</v>
      </c>
      <c r="J636" s="0" t="n">
        <v>640.651</v>
      </c>
      <c r="K636" s="0" t="n">
        <v>637.2</v>
      </c>
      <c r="L636" s="0" t="n">
        <v>635.401</v>
      </c>
      <c r="M636" s="233" t="inlineStr">
        <is>
          <t>표점</t>
        </is>
      </c>
      <c r="N636" s="233" t="inlineStr">
        <is>
          <t>변표</t>
        </is>
      </c>
      <c r="O636" s="3" t="inlineStr">
        <is>
          <t>가566</t>
        </is>
      </c>
    </row>
    <row r="637">
      <c r="A637" s="0" t="n">
        <v>262</v>
      </c>
      <c r="B637" s="0" t="n">
        <v>1397</v>
      </c>
      <c r="C637" s="0" t="inlineStr">
        <is>
          <t>가</t>
        </is>
      </c>
      <c r="D637" s="0" t="inlineStr">
        <is>
          <t>연세대(미래)</t>
        </is>
      </c>
      <c r="E637" s="232" t="inlineStr">
        <is>
          <t>작업치료학과</t>
        </is>
      </c>
      <c r="F637" s="0" t="inlineStr">
        <is>
          <t>통합</t>
        </is>
      </c>
      <c r="G637" s="0" t="n">
        <v>2</v>
      </c>
      <c r="H637" s="0" t="n">
        <v>641.514</v>
      </c>
      <c r="I637" s="0" t="n">
        <v>639.058</v>
      </c>
      <c r="J637" s="0" t="n">
        <v>635.258</v>
      </c>
      <c r="K637" s="0" t="n">
        <v>631.611</v>
      </c>
      <c r="L637" s="0" t="n">
        <v>629.4400000000001</v>
      </c>
      <c r="M637" s="233" t="inlineStr">
        <is>
          <t>표점</t>
        </is>
      </c>
      <c r="N637" s="233" t="inlineStr">
        <is>
          <t>변표</t>
        </is>
      </c>
      <c r="O637" s="3" t="inlineStr">
        <is>
          <t>가567</t>
        </is>
      </c>
    </row>
    <row r="638">
      <c r="A638" s="0" t="n">
        <v>187</v>
      </c>
      <c r="B638" s="0" t="n">
        <v>1404</v>
      </c>
      <c r="C638" s="0" t="inlineStr">
        <is>
          <t>가</t>
        </is>
      </c>
      <c r="D638" s="0" t="inlineStr">
        <is>
          <t>강원대</t>
        </is>
      </c>
      <c r="E638" s="232" t="inlineStr">
        <is>
          <t>건축학과(5년제)</t>
        </is>
      </c>
      <c r="F638" s="0" t="inlineStr">
        <is>
          <t>자연</t>
        </is>
      </c>
      <c r="G638" s="0" t="n">
        <v>3</v>
      </c>
      <c r="H638" s="0" t="n">
        <v>401.366</v>
      </c>
      <c r="I638" s="0" t="n">
        <v>398.536</v>
      </c>
      <c r="J638" s="0" t="n">
        <v>392.552</v>
      </c>
      <c r="K638" s="0" t="n">
        <v>386.546</v>
      </c>
      <c r="L638" s="0" t="n">
        <v>378.427</v>
      </c>
      <c r="M638" s="233" t="inlineStr">
        <is>
          <t>백분위</t>
        </is>
      </c>
      <c r="N638" s="233" t="inlineStr">
        <is>
          <t>백분위</t>
        </is>
      </c>
      <c r="O638" s="3" t="inlineStr">
        <is>
          <t>가568</t>
        </is>
      </c>
    </row>
    <row r="639">
      <c r="A639" s="0" t="n">
        <v>187</v>
      </c>
      <c r="B639" s="0" t="n">
        <v>1425</v>
      </c>
      <c r="C639" s="0" t="inlineStr">
        <is>
          <t>가</t>
        </is>
      </c>
      <c r="D639" s="0" t="inlineStr">
        <is>
          <t>강원대</t>
        </is>
      </c>
      <c r="E639" s="232" t="inlineStr">
        <is>
          <t>에너지자원공학과</t>
        </is>
      </c>
      <c r="F639" s="0" t="inlineStr">
        <is>
          <t>자연</t>
        </is>
      </c>
      <c r="G639" s="0" t="n">
        <v>3</v>
      </c>
      <c r="H639" s="0" t="n">
        <v>390.299</v>
      </c>
      <c r="I639" s="0" t="n">
        <v>387.671</v>
      </c>
      <c r="J639" s="0" t="n">
        <v>381.367</v>
      </c>
      <c r="K639" s="0" t="n">
        <v>375.182</v>
      </c>
      <c r="L639" s="0" t="n">
        <v>368.38</v>
      </c>
      <c r="M639" s="233" t="inlineStr">
        <is>
          <t>백분위</t>
        </is>
      </c>
      <c r="N639" s="233" t="inlineStr">
        <is>
          <t>백분위</t>
        </is>
      </c>
      <c r="O639" s="3" t="inlineStr">
        <is>
          <t>가569</t>
        </is>
      </c>
    </row>
    <row r="640">
      <c r="A640" s="0" t="n">
        <v>187</v>
      </c>
      <c r="B640" s="0" t="n">
        <v>1421</v>
      </c>
      <c r="C640" s="0" t="inlineStr">
        <is>
          <t>가</t>
        </is>
      </c>
      <c r="D640" s="0" t="inlineStr">
        <is>
          <t>강원대</t>
        </is>
      </c>
      <c r="E640" s="232" t="inlineStr">
        <is>
          <t>분자생명과학과</t>
        </is>
      </c>
      <c r="F640" s="0" t="inlineStr">
        <is>
          <t>자연</t>
        </is>
      </c>
      <c r="G640" s="0" t="n">
        <v>3</v>
      </c>
      <c r="H640" s="0" t="n">
        <v>385.456</v>
      </c>
      <c r="I640" s="0" t="n">
        <v>382.639</v>
      </c>
      <c r="J640" s="0" t="n">
        <v>376.492</v>
      </c>
      <c r="K640" s="0" t="n">
        <v>370.646</v>
      </c>
      <c r="L640" s="0" t="n">
        <v>364.394</v>
      </c>
      <c r="M640" s="233" t="inlineStr">
        <is>
          <t>백분위</t>
        </is>
      </c>
      <c r="N640" s="233" t="inlineStr">
        <is>
          <t>백분위</t>
        </is>
      </c>
      <c r="O640" s="3" t="inlineStr">
        <is>
          <t>가570</t>
        </is>
      </c>
    </row>
    <row r="641">
      <c r="A641" s="0" t="n">
        <v>186</v>
      </c>
      <c r="B641" s="0" t="n">
        <v>1410</v>
      </c>
      <c r="C641" s="0" t="inlineStr">
        <is>
          <t>가</t>
        </is>
      </c>
      <c r="D641" s="0" t="inlineStr">
        <is>
          <t>강원대</t>
        </is>
      </c>
      <c r="E641" s="232" t="inlineStr">
        <is>
          <t>동물산업융합학과</t>
        </is>
      </c>
      <c r="F641" s="0" t="inlineStr">
        <is>
          <t>자연</t>
        </is>
      </c>
      <c r="G641" s="0" t="n">
        <v>3</v>
      </c>
      <c r="H641" s="0" t="n">
        <v>393.247</v>
      </c>
      <c r="I641" s="0" t="n">
        <v>390.024</v>
      </c>
      <c r="J641" s="0" t="n">
        <v>383.665</v>
      </c>
      <c r="K641" s="0" t="n">
        <v>377.961</v>
      </c>
      <c r="L641" s="0" t="n">
        <v>371.653</v>
      </c>
      <c r="M641" s="233" t="inlineStr">
        <is>
          <t>백분위</t>
        </is>
      </c>
      <c r="N641" s="233" t="inlineStr">
        <is>
          <t>백분위</t>
        </is>
      </c>
      <c r="O641" s="3" t="inlineStr">
        <is>
          <t>가571</t>
        </is>
      </c>
    </row>
    <row r="642">
      <c r="A642" s="0" t="n">
        <v>187</v>
      </c>
      <c r="B642" s="0" t="n">
        <v>1423</v>
      </c>
      <c r="C642" s="0" t="inlineStr">
        <is>
          <t>가</t>
        </is>
      </c>
      <c r="D642" s="0" t="inlineStr">
        <is>
          <t>강원대</t>
        </is>
      </c>
      <c r="E642" s="232" t="inlineStr">
        <is>
          <t>생물의소재공학과</t>
        </is>
      </c>
      <c r="F642" s="0" t="inlineStr">
        <is>
          <t>자연</t>
        </is>
      </c>
      <c r="G642" s="0" t="n">
        <v>3</v>
      </c>
      <c r="H642" s="0" t="n">
        <v>383.586</v>
      </c>
      <c r="I642" s="0" t="n">
        <v>380.417</v>
      </c>
      <c r="J642" s="0" t="n">
        <v>374.178</v>
      </c>
      <c r="K642" s="0" t="n">
        <v>369.001</v>
      </c>
      <c r="L642" s="0" t="n">
        <v>363.116</v>
      </c>
      <c r="M642" s="233" t="inlineStr">
        <is>
          <t>백분위</t>
        </is>
      </c>
      <c r="N642" s="233" t="inlineStr">
        <is>
          <t>백분위</t>
        </is>
      </c>
      <c r="O642" s="3" t="inlineStr">
        <is>
          <t>가572</t>
        </is>
      </c>
    </row>
    <row r="643">
      <c r="A643" s="0" t="n">
        <v>187</v>
      </c>
      <c r="B643" s="0" t="n">
        <v>1422</v>
      </c>
      <c r="C643" s="0" t="inlineStr">
        <is>
          <t>가</t>
        </is>
      </c>
      <c r="D643" s="0" t="inlineStr">
        <is>
          <t>강원대</t>
        </is>
      </c>
      <c r="E643" s="232" t="inlineStr">
        <is>
          <t>기계융합공학부</t>
        </is>
      </c>
      <c r="F643" s="0" t="inlineStr">
        <is>
          <t>자연</t>
        </is>
      </c>
      <c r="G643" s="0" t="n">
        <v>3</v>
      </c>
      <c r="H643" s="0" t="n">
        <v>382.639</v>
      </c>
      <c r="I643" s="0" t="n">
        <v>379.352</v>
      </c>
      <c r="J643" s="0" t="n">
        <v>373.572</v>
      </c>
      <c r="K643" s="0" t="n">
        <v>368.38</v>
      </c>
      <c r="L643" s="0" t="n">
        <v>362.076</v>
      </c>
      <c r="M643" s="233" t="inlineStr">
        <is>
          <t>백분위</t>
        </is>
      </c>
      <c r="N643" s="233" t="inlineStr">
        <is>
          <t>백분위</t>
        </is>
      </c>
      <c r="O643" s="3" t="inlineStr">
        <is>
          <t>가573</t>
        </is>
      </c>
    </row>
    <row r="644">
      <c r="A644" s="0" t="n">
        <v>187</v>
      </c>
      <c r="B644" s="0" t="n">
        <v>1428</v>
      </c>
      <c r="C644" s="0" t="inlineStr">
        <is>
          <t>가</t>
        </is>
      </c>
      <c r="D644" s="0" t="inlineStr">
        <is>
          <t>강원대</t>
        </is>
      </c>
      <c r="E644" s="232" t="inlineStr">
        <is>
          <t>생명건강공학과</t>
        </is>
      </c>
      <c r="F644" s="0" t="inlineStr">
        <is>
          <t>자연</t>
        </is>
      </c>
      <c r="G644" s="0" t="n">
        <v>3</v>
      </c>
      <c r="H644" s="0" t="n">
        <v>381.367</v>
      </c>
      <c r="I644" s="0" t="n">
        <v>378.876</v>
      </c>
      <c r="J644" s="0" t="n">
        <v>372.997</v>
      </c>
      <c r="K644" s="0" t="n">
        <v>367.78</v>
      </c>
      <c r="L644" s="0" t="n">
        <v>361.618</v>
      </c>
      <c r="M644" s="233" t="inlineStr">
        <is>
          <t>백분위</t>
        </is>
      </c>
      <c r="N644" s="233" t="inlineStr">
        <is>
          <t>백분위</t>
        </is>
      </c>
      <c r="O644" s="3" t="inlineStr">
        <is>
          <t>가574</t>
        </is>
      </c>
    </row>
    <row r="645">
      <c r="A645" s="0" t="n">
        <v>187</v>
      </c>
      <c r="B645" s="0" t="n">
        <v>1427</v>
      </c>
      <c r="C645" s="0" t="inlineStr">
        <is>
          <t>가</t>
        </is>
      </c>
      <c r="D645" s="0" t="inlineStr">
        <is>
          <t>강원대</t>
        </is>
      </c>
      <c r="E645" s="232" t="inlineStr">
        <is>
          <t>화공·생물공학부</t>
        </is>
      </c>
      <c r="F645" s="0" t="inlineStr">
        <is>
          <t>자연</t>
        </is>
      </c>
      <c r="G645" s="0" t="n">
        <v>3</v>
      </c>
      <c r="H645" s="0" t="n">
        <v>381.124</v>
      </c>
      <c r="I645" s="0" t="n">
        <v>378.427</v>
      </c>
      <c r="J645" s="0" t="n">
        <v>372.652</v>
      </c>
      <c r="K645" s="0" t="n">
        <v>367.455</v>
      </c>
      <c r="L645" s="0" t="n">
        <v>361.021</v>
      </c>
      <c r="M645" s="233" t="inlineStr">
        <is>
          <t>백분위</t>
        </is>
      </c>
      <c r="N645" s="233" t="inlineStr">
        <is>
          <t>백분위</t>
        </is>
      </c>
      <c r="O645" s="3" t="inlineStr">
        <is>
          <t>가575</t>
        </is>
      </c>
    </row>
    <row r="646">
      <c r="A646" s="0" t="n">
        <v>186</v>
      </c>
      <c r="B646" s="0" t="n">
        <v>1417</v>
      </c>
      <c r="C646" s="0" t="inlineStr">
        <is>
          <t>가</t>
        </is>
      </c>
      <c r="D646" s="0" t="inlineStr">
        <is>
          <t>강원대</t>
        </is>
      </c>
      <c r="E646" s="232" t="inlineStr">
        <is>
          <t>동물응용과학과</t>
        </is>
      </c>
      <c r="F646" s="0" t="inlineStr">
        <is>
          <t>자연</t>
        </is>
      </c>
      <c r="G646" s="0" t="n">
        <v>3</v>
      </c>
      <c r="H646" s="0" t="n">
        <v>389.327</v>
      </c>
      <c r="I646" s="0" t="n">
        <v>386.532</v>
      </c>
      <c r="J646" s="0" t="n">
        <v>380.422</v>
      </c>
      <c r="K646" s="0" t="n">
        <v>374.978</v>
      </c>
      <c r="L646" s="0" t="n">
        <v>368.871</v>
      </c>
      <c r="M646" s="233" t="inlineStr">
        <is>
          <t>백분위</t>
        </is>
      </c>
      <c r="N646" s="233" t="inlineStr">
        <is>
          <t>백분위</t>
        </is>
      </c>
      <c r="O646" s="3" t="inlineStr">
        <is>
          <t>가576</t>
        </is>
      </c>
    </row>
    <row r="647">
      <c r="A647" s="0" t="n">
        <v>187</v>
      </c>
      <c r="B647" s="0" t="n">
        <v>1418</v>
      </c>
      <c r="C647" s="0" t="inlineStr">
        <is>
          <t>가</t>
        </is>
      </c>
      <c r="D647" s="0" t="inlineStr">
        <is>
          <t>강원대</t>
        </is>
      </c>
      <c r="E647" s="232" t="inlineStr">
        <is>
          <t>건축공학과</t>
        </is>
      </c>
      <c r="F647" s="0" t="inlineStr">
        <is>
          <t>자연</t>
        </is>
      </c>
      <c r="G647" s="0" t="n">
        <v>3</v>
      </c>
      <c r="H647" s="0" t="n">
        <v>380.204</v>
      </c>
      <c r="I647" s="0" t="n">
        <v>377.529</v>
      </c>
      <c r="J647" s="0" t="n">
        <v>371.631</v>
      </c>
      <c r="K647" s="0" t="n">
        <v>366.482</v>
      </c>
      <c r="L647" s="0" t="n">
        <v>360.226</v>
      </c>
      <c r="M647" s="233" t="inlineStr">
        <is>
          <t>백분위</t>
        </is>
      </c>
      <c r="N647" s="233" t="inlineStr">
        <is>
          <t>백분위</t>
        </is>
      </c>
      <c r="O647" s="3" t="inlineStr">
        <is>
          <t>가577</t>
        </is>
      </c>
    </row>
    <row r="648">
      <c r="A648" s="0" t="n">
        <v>187</v>
      </c>
      <c r="B648" s="0" t="n">
        <v>1439</v>
      </c>
      <c r="C648" s="0" t="inlineStr">
        <is>
          <t>가</t>
        </is>
      </c>
      <c r="D648" s="0" t="inlineStr">
        <is>
          <t>강원대</t>
        </is>
      </c>
      <c r="E648" s="232" t="inlineStr">
        <is>
          <t>스마트산업공학과</t>
        </is>
      </c>
      <c r="F648" s="0" t="inlineStr">
        <is>
          <t>자연</t>
        </is>
      </c>
      <c r="G648" s="0" t="n">
        <v>3</v>
      </c>
      <c r="H648" s="0" t="n">
        <v>379.272</v>
      </c>
      <c r="I648" s="0" t="n">
        <v>376.492</v>
      </c>
      <c r="J648" s="0" t="n">
        <v>371.051</v>
      </c>
      <c r="K648" s="0" t="n">
        <v>365.84</v>
      </c>
      <c r="L648" s="0" t="n">
        <v>359.471</v>
      </c>
      <c r="M648" s="233" t="inlineStr">
        <is>
          <t>백분위</t>
        </is>
      </c>
      <c r="N648" s="233" t="inlineStr">
        <is>
          <t>백분위</t>
        </is>
      </c>
      <c r="O648" s="3" t="inlineStr">
        <is>
          <t>가578</t>
        </is>
      </c>
    </row>
    <row r="649">
      <c r="A649" s="0" t="n">
        <v>186</v>
      </c>
      <c r="B649" s="0" t="n">
        <v>1409</v>
      </c>
      <c r="C649" s="0" t="inlineStr">
        <is>
          <t>가</t>
        </is>
      </c>
      <c r="D649" s="0" t="inlineStr">
        <is>
          <t>강원대</t>
        </is>
      </c>
      <c r="E649" s="232" t="inlineStr">
        <is>
          <t>동물자원과학과</t>
        </is>
      </c>
      <c r="F649" s="0" t="inlineStr">
        <is>
          <t>자연</t>
        </is>
      </c>
      <c r="G649" s="0" t="n">
        <v>3</v>
      </c>
      <c r="H649" s="0" t="n">
        <v>385.26</v>
      </c>
      <c r="I649" s="0" t="n">
        <v>382.235</v>
      </c>
      <c r="J649" s="0" t="n">
        <v>376.878</v>
      </c>
      <c r="K649" s="0" t="n">
        <v>371.739</v>
      </c>
      <c r="L649" s="0" t="n">
        <v>365.26</v>
      </c>
      <c r="M649" s="233" t="inlineStr">
        <is>
          <t>백분위</t>
        </is>
      </c>
      <c r="N649" s="233" t="inlineStr">
        <is>
          <t>백분위</t>
        </is>
      </c>
      <c r="O649" s="3" t="inlineStr">
        <is>
          <t>가579</t>
        </is>
      </c>
    </row>
    <row r="650">
      <c r="A650" s="0" t="n">
        <v>187</v>
      </c>
      <c r="B650" s="0" t="n">
        <v>1415</v>
      </c>
      <c r="C650" s="0" t="inlineStr">
        <is>
          <t>가</t>
        </is>
      </c>
      <c r="D650" s="0" t="inlineStr">
        <is>
          <t>강원대</t>
        </is>
      </c>
      <c r="E650" s="232" t="inlineStr">
        <is>
          <t>의생명공학과</t>
        </is>
      </c>
      <c r="F650" s="0" t="inlineStr">
        <is>
          <t>자연</t>
        </is>
      </c>
      <c r="G650" s="0" t="n">
        <v>3</v>
      </c>
      <c r="H650" s="0" t="n">
        <v>376.492</v>
      </c>
      <c r="I650" s="0" t="n">
        <v>373.572</v>
      </c>
      <c r="J650" s="0" t="n">
        <v>368.433</v>
      </c>
      <c r="K650" s="0" t="n">
        <v>363.519</v>
      </c>
      <c r="L650" s="0" t="n">
        <v>357.28</v>
      </c>
      <c r="M650" s="233" t="inlineStr">
        <is>
          <t>백분위</t>
        </is>
      </c>
      <c r="N650" s="233" t="inlineStr">
        <is>
          <t>백분위</t>
        </is>
      </c>
      <c r="O650" s="3" t="inlineStr">
        <is>
          <t>가580</t>
        </is>
      </c>
    </row>
    <row r="651">
      <c r="A651" s="0" t="n">
        <v>187</v>
      </c>
      <c r="B651" s="0" t="n">
        <v>1405</v>
      </c>
      <c r="C651" s="0" t="inlineStr">
        <is>
          <t>가</t>
        </is>
      </c>
      <c r="D651" s="0" t="inlineStr">
        <is>
          <t>강원대</t>
        </is>
      </c>
      <c r="E651" s="232" t="inlineStr">
        <is>
          <t>배터리융합공학과</t>
        </is>
      </c>
      <c r="F651" s="0" t="inlineStr">
        <is>
          <t>자연</t>
        </is>
      </c>
      <c r="G651" s="0" t="n">
        <v>3</v>
      </c>
      <c r="H651" s="0" t="n">
        <v>371.084</v>
      </c>
      <c r="I651" s="0" t="n">
        <v>368.901</v>
      </c>
      <c r="J651" s="0" t="n">
        <v>364.394</v>
      </c>
      <c r="K651" s="0" t="n">
        <v>359.258</v>
      </c>
      <c r="L651" s="0" t="n">
        <v>352.407</v>
      </c>
      <c r="M651" s="233" t="inlineStr">
        <is>
          <t>백분위</t>
        </is>
      </c>
      <c r="N651" s="233" t="inlineStr">
        <is>
          <t>백분위</t>
        </is>
      </c>
      <c r="O651" s="3" t="inlineStr">
        <is>
          <t>가581</t>
        </is>
      </c>
    </row>
    <row r="652">
      <c r="A652" s="0" t="n">
        <v>185</v>
      </c>
      <c r="B652" s="0" t="n">
        <v>1445</v>
      </c>
      <c r="C652" s="0" t="inlineStr">
        <is>
          <t>가</t>
        </is>
      </c>
      <c r="D652" s="0" t="inlineStr">
        <is>
          <t>강원대</t>
        </is>
      </c>
      <c r="E652" s="232" t="inlineStr">
        <is>
          <t>미디어커뮤니케이션학과</t>
        </is>
      </c>
      <c r="F652" s="0" t="inlineStr">
        <is>
          <t>통합</t>
        </is>
      </c>
      <c r="G652" s="0" t="n">
        <v>3</v>
      </c>
      <c r="H652" s="0" t="n">
        <v>418.476</v>
      </c>
      <c r="I652" s="0" t="n">
        <v>415.874</v>
      </c>
      <c r="J652" s="0" t="n">
        <v>410.976</v>
      </c>
      <c r="K652" s="0" t="n">
        <v>405.421</v>
      </c>
      <c r="L652" s="0" t="n">
        <v>398.675</v>
      </c>
      <c r="M652" s="233" t="inlineStr">
        <is>
          <t>백분위</t>
        </is>
      </c>
      <c r="N652" s="233" t="inlineStr">
        <is>
          <t>백분위</t>
        </is>
      </c>
      <c r="O652" s="3" t="inlineStr">
        <is>
          <t>가582</t>
        </is>
      </c>
    </row>
    <row r="653">
      <c r="A653" s="0" t="n">
        <v>185</v>
      </c>
      <c r="B653" s="0" t="n">
        <v>1456</v>
      </c>
      <c r="C653" s="0" t="inlineStr">
        <is>
          <t>가</t>
        </is>
      </c>
      <c r="D653" s="0" t="inlineStr">
        <is>
          <t>강원대</t>
        </is>
      </c>
      <c r="E653" s="232" t="inlineStr">
        <is>
          <t>경영·회계학부</t>
        </is>
      </c>
      <c r="F653" s="0" t="inlineStr">
        <is>
          <t>통합</t>
        </is>
      </c>
      <c r="G653" s="0" t="n">
        <v>3</v>
      </c>
      <c r="H653" s="0" t="n">
        <v>405.571</v>
      </c>
      <c r="I653" s="0" t="n">
        <v>403.394</v>
      </c>
      <c r="J653" s="0" t="n">
        <v>398.325</v>
      </c>
      <c r="K653" s="0" t="n">
        <v>392.884</v>
      </c>
      <c r="L653" s="0" t="n">
        <v>387.021</v>
      </c>
      <c r="M653" s="233" t="inlineStr">
        <is>
          <t>백분위</t>
        </is>
      </c>
      <c r="N653" s="233" t="inlineStr">
        <is>
          <t>백분위</t>
        </is>
      </c>
      <c r="O653" s="3" t="inlineStr">
        <is>
          <t>가583</t>
        </is>
      </c>
    </row>
    <row r="654">
      <c r="A654" s="0" t="n">
        <v>185</v>
      </c>
      <c r="B654" s="0" t="n">
        <v>1449</v>
      </c>
      <c r="C654" s="0" t="inlineStr">
        <is>
          <t>가</t>
        </is>
      </c>
      <c r="D654" s="0" t="inlineStr">
        <is>
          <t>강원대</t>
        </is>
      </c>
      <c r="E654" s="232" t="inlineStr">
        <is>
          <t>영상문화학과</t>
        </is>
      </c>
      <c r="F654" s="0" t="inlineStr">
        <is>
          <t>통합</t>
        </is>
      </c>
      <c r="G654" s="0" t="n">
        <v>3</v>
      </c>
      <c r="H654" s="0" t="n">
        <v>401.864</v>
      </c>
      <c r="I654" s="0" t="n">
        <v>399.605</v>
      </c>
      <c r="J654" s="0" t="n">
        <v>394.396</v>
      </c>
      <c r="K654" s="0" t="n">
        <v>389.62</v>
      </c>
      <c r="L654" s="0" t="n">
        <v>383.171</v>
      </c>
      <c r="M654" s="233" t="inlineStr">
        <is>
          <t>백분위</t>
        </is>
      </c>
      <c r="N654" s="233" t="inlineStr">
        <is>
          <t>백분위</t>
        </is>
      </c>
      <c r="O654" s="3" t="inlineStr">
        <is>
          <t>가584</t>
        </is>
      </c>
    </row>
    <row r="655">
      <c r="A655" s="0" t="n">
        <v>185</v>
      </c>
      <c r="B655" s="0" t="n">
        <v>1450</v>
      </c>
      <c r="C655" s="0" t="inlineStr">
        <is>
          <t>가</t>
        </is>
      </c>
      <c r="D655" s="0" t="inlineStr">
        <is>
          <t>강원대</t>
        </is>
      </c>
      <c r="E655" s="232" t="inlineStr">
        <is>
          <t>행정학과</t>
        </is>
      </c>
      <c r="F655" s="0" t="inlineStr">
        <is>
          <t>통합</t>
        </is>
      </c>
      <c r="G655" s="0" t="n">
        <v>3</v>
      </c>
      <c r="H655" s="0" t="n">
        <v>401.131</v>
      </c>
      <c r="I655" s="0" t="n">
        <v>398.4</v>
      </c>
      <c r="J655" s="0" t="n">
        <v>393.56</v>
      </c>
      <c r="K655" s="0" t="n">
        <v>388.494</v>
      </c>
      <c r="L655" s="0" t="n">
        <v>382.506</v>
      </c>
      <c r="M655" s="233" t="inlineStr">
        <is>
          <t>백분위</t>
        </is>
      </c>
      <c r="N655" s="233" t="inlineStr">
        <is>
          <t>백분위</t>
        </is>
      </c>
      <c r="O655" s="3" t="inlineStr">
        <is>
          <t>가585</t>
        </is>
      </c>
    </row>
    <row r="656">
      <c r="A656" s="0" t="n">
        <v>185</v>
      </c>
      <c r="B656" s="0" t="n">
        <v>1454</v>
      </c>
      <c r="C656" s="0" t="inlineStr">
        <is>
          <t>가</t>
        </is>
      </c>
      <c r="D656" s="0" t="inlineStr">
        <is>
          <t>강원대</t>
        </is>
      </c>
      <c r="E656" s="232" t="inlineStr">
        <is>
          <t>국제무역학과</t>
        </is>
      </c>
      <c r="F656" s="0" t="inlineStr">
        <is>
          <t>통합</t>
        </is>
      </c>
      <c r="G656" s="0" t="n">
        <v>3</v>
      </c>
      <c r="H656" s="0" t="n">
        <v>400.33</v>
      </c>
      <c r="I656" s="0" t="n">
        <v>397.664</v>
      </c>
      <c r="J656" s="0" t="n">
        <v>392.784</v>
      </c>
      <c r="K656" s="0" t="n">
        <v>387.994</v>
      </c>
      <c r="L656" s="0" t="n">
        <v>381.97</v>
      </c>
      <c r="M656" s="233" t="inlineStr">
        <is>
          <t>백분위</t>
        </is>
      </c>
      <c r="N656" s="233" t="inlineStr">
        <is>
          <t>백분위</t>
        </is>
      </c>
      <c r="O656" s="3" t="inlineStr">
        <is>
          <t>가586</t>
        </is>
      </c>
    </row>
    <row r="657">
      <c r="A657" s="0" t="n">
        <v>185</v>
      </c>
      <c r="B657" s="0" t="n">
        <v>1460</v>
      </c>
      <c r="C657" s="0" t="inlineStr">
        <is>
          <t>가</t>
        </is>
      </c>
      <c r="D657" s="0" t="inlineStr">
        <is>
          <t>강원대</t>
        </is>
      </c>
      <c r="E657" s="232" t="inlineStr">
        <is>
          <t>경영대학 무전공학과</t>
        </is>
      </c>
      <c r="F657" s="0" t="inlineStr">
        <is>
          <t>통합</t>
        </is>
      </c>
      <c r="G657" s="0" t="n">
        <v>3</v>
      </c>
      <c r="H657" s="0" t="n">
        <v>399.05</v>
      </c>
      <c r="I657" s="0" t="n">
        <v>396.613</v>
      </c>
      <c r="J657" s="0" t="n">
        <v>391.748</v>
      </c>
      <c r="K657" s="0" t="n">
        <v>387.246</v>
      </c>
      <c r="L657" s="0" t="n">
        <v>381.198</v>
      </c>
      <c r="M657" s="233" t="inlineStr">
        <is>
          <t>백분위</t>
        </is>
      </c>
      <c r="N657" s="233" t="inlineStr">
        <is>
          <t>백분위</t>
        </is>
      </c>
      <c r="O657" s="3" t="inlineStr">
        <is>
          <t>가587</t>
        </is>
      </c>
    </row>
    <row r="658">
      <c r="A658" s="0" t="n">
        <v>185</v>
      </c>
      <c r="B658" s="0" t="n">
        <v>1457</v>
      </c>
      <c r="C658" s="0" t="inlineStr">
        <is>
          <t>가</t>
        </is>
      </c>
      <c r="D658" s="0" t="inlineStr">
        <is>
          <t>강원대</t>
        </is>
      </c>
      <c r="E658" s="232" t="inlineStr">
        <is>
          <t>사회학과</t>
        </is>
      </c>
      <c r="F658" s="0" t="inlineStr">
        <is>
          <t>통합</t>
        </is>
      </c>
      <c r="G658" s="0" t="n">
        <v>3</v>
      </c>
      <c r="H658" s="0" t="n">
        <v>397.864</v>
      </c>
      <c r="I658" s="0" t="n">
        <v>395.336</v>
      </c>
      <c r="J658" s="0" t="n">
        <v>390.946</v>
      </c>
      <c r="K658" s="0" t="n">
        <v>386.06</v>
      </c>
      <c r="L658" s="0" t="n">
        <v>380.623</v>
      </c>
      <c r="M658" s="233" t="inlineStr">
        <is>
          <t>백분위</t>
        </is>
      </c>
      <c r="N658" s="233" t="inlineStr">
        <is>
          <t>백분위</t>
        </is>
      </c>
      <c r="O658" s="3" t="inlineStr">
        <is>
          <t>가588</t>
        </is>
      </c>
    </row>
    <row r="659">
      <c r="A659" s="0" t="n">
        <v>185</v>
      </c>
      <c r="B659" s="0" t="n">
        <v>1448</v>
      </c>
      <c r="C659" s="0" t="inlineStr">
        <is>
          <t>가</t>
        </is>
      </c>
      <c r="D659" s="0" t="inlineStr">
        <is>
          <t>강원대</t>
        </is>
      </c>
      <c r="E659" s="232" t="inlineStr">
        <is>
          <t>경제·정보통계학부</t>
        </is>
      </c>
      <c r="F659" s="0" t="inlineStr">
        <is>
          <t>통합</t>
        </is>
      </c>
      <c r="G659" s="0" t="n">
        <v>3</v>
      </c>
      <c r="H659" s="0" t="n">
        <v>396.613</v>
      </c>
      <c r="I659" s="0" t="n">
        <v>394.246</v>
      </c>
      <c r="J659" s="0" t="n">
        <v>389.67</v>
      </c>
      <c r="K659" s="0" t="n">
        <v>384.959</v>
      </c>
      <c r="L659" s="0" t="n">
        <v>379.439</v>
      </c>
      <c r="M659" s="233" t="inlineStr">
        <is>
          <t>백분위</t>
        </is>
      </c>
      <c r="N659" s="233" t="inlineStr">
        <is>
          <t>백분위</t>
        </is>
      </c>
      <c r="O659" s="3" t="inlineStr">
        <is>
          <t>가589</t>
        </is>
      </c>
    </row>
    <row r="660">
      <c r="A660" s="0" t="n">
        <v>185</v>
      </c>
      <c r="B660" s="0" t="n">
        <v>1452</v>
      </c>
      <c r="C660" s="0" t="inlineStr">
        <is>
          <t>가</t>
        </is>
      </c>
      <c r="D660" s="0" t="inlineStr">
        <is>
          <t>강원대</t>
        </is>
      </c>
      <c r="E660" s="232" t="inlineStr">
        <is>
          <t>부동산학과</t>
        </is>
      </c>
      <c r="F660" s="0" t="inlineStr">
        <is>
          <t>통합</t>
        </is>
      </c>
      <c r="G660" s="0" t="n">
        <v>3</v>
      </c>
      <c r="H660" s="0" t="n">
        <v>396.613</v>
      </c>
      <c r="I660" s="0" t="n">
        <v>394.246</v>
      </c>
      <c r="J660" s="0" t="n">
        <v>389.67</v>
      </c>
      <c r="K660" s="0" t="n">
        <v>384.959</v>
      </c>
      <c r="L660" s="0" t="n">
        <v>379.439</v>
      </c>
      <c r="M660" s="233" t="inlineStr">
        <is>
          <t>백분위</t>
        </is>
      </c>
      <c r="N660" s="233" t="inlineStr">
        <is>
          <t>백분위</t>
        </is>
      </c>
      <c r="O660" s="3" t="inlineStr">
        <is>
          <t>가590</t>
        </is>
      </c>
    </row>
    <row r="661">
      <c r="A661" s="0" t="n">
        <v>185</v>
      </c>
      <c r="B661" s="0" t="n">
        <v>1447</v>
      </c>
      <c r="C661" s="0" t="inlineStr">
        <is>
          <t>가</t>
        </is>
      </c>
      <c r="D661" s="0" t="inlineStr">
        <is>
          <t>강원대</t>
        </is>
      </c>
      <c r="E661" s="232" t="inlineStr">
        <is>
          <t>관광경영학과</t>
        </is>
      </c>
      <c r="F661" s="0" t="inlineStr">
        <is>
          <t>통합</t>
        </is>
      </c>
      <c r="G661" s="0" t="n">
        <v>3</v>
      </c>
      <c r="H661" s="0" t="n">
        <v>396.238</v>
      </c>
      <c r="I661" s="0" t="n">
        <v>393.71</v>
      </c>
      <c r="J661" s="0" t="n">
        <v>389.395</v>
      </c>
      <c r="K661" s="0" t="n">
        <v>384.273</v>
      </c>
      <c r="L661" s="0" t="n">
        <v>379.239</v>
      </c>
      <c r="M661" s="233" t="inlineStr">
        <is>
          <t>백분위</t>
        </is>
      </c>
      <c r="N661" s="233" t="inlineStr">
        <is>
          <t>백분위</t>
        </is>
      </c>
      <c r="O661" s="3" t="inlineStr">
        <is>
          <t>가591</t>
        </is>
      </c>
    </row>
    <row r="662">
      <c r="A662" s="0" t="n">
        <v>185</v>
      </c>
      <c r="B662" s="0" t="n">
        <v>1451</v>
      </c>
      <c r="C662" s="0" t="inlineStr">
        <is>
          <t>가</t>
        </is>
      </c>
      <c r="D662" s="0" t="inlineStr">
        <is>
          <t>강원대</t>
        </is>
      </c>
      <c r="E662" s="232" t="inlineStr">
        <is>
          <t>정치외교학과</t>
        </is>
      </c>
      <c r="F662" s="0" t="inlineStr">
        <is>
          <t>통합</t>
        </is>
      </c>
      <c r="G662" s="0" t="n">
        <v>3</v>
      </c>
      <c r="H662" s="0" t="n">
        <v>393.71</v>
      </c>
      <c r="I662" s="0" t="n">
        <v>391.583</v>
      </c>
      <c r="J662" s="0" t="n">
        <v>387.246</v>
      </c>
      <c r="K662" s="0" t="n">
        <v>382.431</v>
      </c>
      <c r="L662" s="0" t="n">
        <v>377.011</v>
      </c>
      <c r="M662" s="233" t="inlineStr">
        <is>
          <t>백분위</t>
        </is>
      </c>
      <c r="N662" s="233" t="inlineStr">
        <is>
          <t>백분위</t>
        </is>
      </c>
      <c r="O662" s="3" t="inlineStr">
        <is>
          <t>가592</t>
        </is>
      </c>
    </row>
    <row r="663">
      <c r="A663" s="0" t="n">
        <v>185</v>
      </c>
      <c r="B663" s="0" t="n">
        <v>1453</v>
      </c>
      <c r="C663" s="0" t="inlineStr">
        <is>
          <t>가</t>
        </is>
      </c>
      <c r="D663" s="0" t="inlineStr">
        <is>
          <t>강원대</t>
        </is>
      </c>
      <c r="E663" s="232" t="inlineStr">
        <is>
          <t>문화인류학과</t>
        </is>
      </c>
      <c r="F663" s="0" t="inlineStr">
        <is>
          <t>통합</t>
        </is>
      </c>
      <c r="G663" s="0" t="n">
        <v>3</v>
      </c>
      <c r="H663" s="0" t="n">
        <v>393.56</v>
      </c>
      <c r="I663" s="0" t="n">
        <v>391.533</v>
      </c>
      <c r="J663" s="0" t="n">
        <v>387.246</v>
      </c>
      <c r="K663" s="0" t="n">
        <v>382.431</v>
      </c>
      <c r="L663" s="0" t="n">
        <v>376.936</v>
      </c>
      <c r="M663" s="233" t="inlineStr">
        <is>
          <t>백분위</t>
        </is>
      </c>
      <c r="N663" s="233" t="inlineStr">
        <is>
          <t>백분위</t>
        </is>
      </c>
      <c r="O663" s="3" t="inlineStr">
        <is>
          <t>가593</t>
        </is>
      </c>
    </row>
    <row r="664">
      <c r="A664" s="0" t="n">
        <v>292</v>
      </c>
      <c r="B664" s="0" t="n">
        <v>1466</v>
      </c>
      <c r="C664" s="0" t="inlineStr">
        <is>
          <t>가</t>
        </is>
      </c>
      <c r="D664" s="0" t="inlineStr">
        <is>
          <t>강원대(제2캠)</t>
        </is>
      </c>
      <c r="E664" s="232" t="inlineStr">
        <is>
          <t>첨단AI공학과</t>
        </is>
      </c>
      <c r="F664" s="0" t="inlineStr">
        <is>
          <t>통합</t>
        </is>
      </c>
      <c r="G664" s="0" t="n">
        <v>3</v>
      </c>
      <c r="H664" s="0" t="n">
        <v>235.06</v>
      </c>
      <c r="I664" s="0" t="n">
        <v>232.43</v>
      </c>
      <c r="J664" s="0" t="n">
        <v>228.63</v>
      </c>
      <c r="K664" s="0" t="n">
        <v>225.14</v>
      </c>
      <c r="L664" s="0" t="n">
        <v>221.75</v>
      </c>
      <c r="M664" s="233" t="inlineStr">
        <is>
          <t>백분위</t>
        </is>
      </c>
      <c r="N664" s="233" t="inlineStr">
        <is>
          <t>백분위</t>
        </is>
      </c>
      <c r="O664" s="3" t="inlineStr">
        <is>
          <t>가594</t>
        </is>
      </c>
    </row>
    <row r="665">
      <c r="A665" s="0" t="n">
        <v>292</v>
      </c>
      <c r="B665" s="0" t="n">
        <v>1481</v>
      </c>
      <c r="C665" s="0" t="inlineStr">
        <is>
          <t>가</t>
        </is>
      </c>
      <c r="D665" s="0" t="inlineStr">
        <is>
          <t>강원대(제2캠)</t>
        </is>
      </c>
      <c r="E665" s="232" t="inlineStr">
        <is>
          <t>공학대학 자유공학과</t>
        </is>
      </c>
      <c r="F665" s="0" t="inlineStr">
        <is>
          <t>통합</t>
        </is>
      </c>
      <c r="G665" s="0" t="n">
        <v>3</v>
      </c>
      <c r="H665" s="0" t="n">
        <v>217.9</v>
      </c>
      <c r="I665" s="0" t="n">
        <v>213.46</v>
      </c>
      <c r="J665" s="0" t="n">
        <v>211.64</v>
      </c>
      <c r="K665" s="0" t="n">
        <v>206.68</v>
      </c>
      <c r="L665" s="0" t="n">
        <v>198.9</v>
      </c>
      <c r="M665" s="233" t="inlineStr">
        <is>
          <t>백분위</t>
        </is>
      </c>
      <c r="N665" s="233" t="inlineStr">
        <is>
          <t>백분위</t>
        </is>
      </c>
      <c r="O665" s="3" t="inlineStr">
        <is>
          <t>가595</t>
        </is>
      </c>
    </row>
    <row r="666">
      <c r="A666" s="0" t="n">
        <v>196</v>
      </c>
      <c r="B666" s="0" t="n">
        <v>1582</v>
      </c>
      <c r="C666" s="0" t="inlineStr">
        <is>
          <t>가</t>
        </is>
      </c>
      <c r="D666" s="0" t="inlineStr">
        <is>
          <t>경북대</t>
        </is>
      </c>
      <c r="E666" s="232" t="inlineStr">
        <is>
          <t>전자공학부 모바일공학전공</t>
        </is>
      </c>
      <c r="F666" s="0" t="inlineStr">
        <is>
          <t>자연</t>
        </is>
      </c>
      <c r="G666" s="0" t="n">
        <v>2</v>
      </c>
      <c r="H666" s="0" t="n">
        <v>702.62</v>
      </c>
      <c r="I666" s="0" t="n">
        <v>701.854</v>
      </c>
      <c r="J666" s="0" t="n">
        <v>699.256</v>
      </c>
      <c r="K666" s="0" t="n">
        <v>697.485</v>
      </c>
      <c r="L666" s="0" t="n">
        <v>693.3579999999999</v>
      </c>
      <c r="M666" s="233" t="inlineStr">
        <is>
          <t>표점</t>
        </is>
      </c>
      <c r="N666" s="233" t="inlineStr">
        <is>
          <t>변표</t>
        </is>
      </c>
      <c r="O666" s="3" t="inlineStr">
        <is>
          <t>가596</t>
        </is>
      </c>
    </row>
    <row r="667">
      <c r="A667" s="0" t="n">
        <v>195</v>
      </c>
      <c r="B667" s="0" t="n">
        <v>1583</v>
      </c>
      <c r="C667" s="0" t="inlineStr">
        <is>
          <t>가</t>
        </is>
      </c>
      <c r="D667" s="0" t="inlineStr">
        <is>
          <t>경북대</t>
        </is>
      </c>
      <c r="E667" s="232" t="inlineStr">
        <is>
          <t>전자공학부</t>
        </is>
      </c>
      <c r="F667" s="0" t="inlineStr">
        <is>
          <t>자연</t>
        </is>
      </c>
      <c r="G667" s="0" t="n">
        <v>2</v>
      </c>
      <c r="H667" s="0" t="n">
        <v>685.3200000000001</v>
      </c>
      <c r="I667" s="0" t="n">
        <v>682.789</v>
      </c>
      <c r="J667" s="0" t="n">
        <v>677.948</v>
      </c>
      <c r="K667" s="0" t="n">
        <v>673.759</v>
      </c>
      <c r="L667" s="0" t="n">
        <v>667.527</v>
      </c>
      <c r="M667" s="233" t="inlineStr">
        <is>
          <t>표점</t>
        </is>
      </c>
      <c r="N667" s="233" t="inlineStr">
        <is>
          <t>변표</t>
        </is>
      </c>
      <c r="O667" s="3" t="inlineStr">
        <is>
          <t>가597</t>
        </is>
      </c>
    </row>
    <row r="668">
      <c r="A668" s="0" t="n">
        <v>195</v>
      </c>
      <c r="B668" s="0" t="n">
        <v>1629</v>
      </c>
      <c r="C668" s="0" t="inlineStr">
        <is>
          <t>가</t>
        </is>
      </c>
      <c r="D668" s="0" t="inlineStr">
        <is>
          <t>경북대</t>
        </is>
      </c>
      <c r="E668" s="232" t="inlineStr">
        <is>
          <t>IT 첨단자율학부</t>
        </is>
      </c>
      <c r="F668" s="0" t="inlineStr">
        <is>
          <t>자연</t>
        </is>
      </c>
      <c r="G668" s="0" t="n">
        <v>2</v>
      </c>
      <c r="H668" s="0" t="n">
        <v>679.091</v>
      </c>
      <c r="I668" s="0" t="n">
        <v>677.381</v>
      </c>
      <c r="J668" s="0" t="n">
        <v>674.3819999999999</v>
      </c>
      <c r="K668" s="0" t="n">
        <v>670.938</v>
      </c>
      <c r="L668" s="0" t="n">
        <v>667.171</v>
      </c>
      <c r="M668" s="233" t="inlineStr">
        <is>
          <t>표점</t>
        </is>
      </c>
      <c r="N668" s="233" t="inlineStr">
        <is>
          <t>변표</t>
        </is>
      </c>
      <c r="O668" s="3" t="inlineStr">
        <is>
          <t>가598</t>
        </is>
      </c>
    </row>
    <row r="669">
      <c r="A669" s="0" t="n">
        <v>195</v>
      </c>
      <c r="B669" s="0" t="n">
        <v>1585</v>
      </c>
      <c r="C669" s="0" t="inlineStr">
        <is>
          <t>가</t>
        </is>
      </c>
      <c r="D669" s="0" t="inlineStr">
        <is>
          <t>경북대</t>
        </is>
      </c>
      <c r="E669" s="232" t="inlineStr">
        <is>
          <t>간호학과</t>
        </is>
      </c>
      <c r="F669" s="0" t="inlineStr">
        <is>
          <t>자연</t>
        </is>
      </c>
      <c r="G669" s="0" t="n">
        <v>2</v>
      </c>
      <c r="H669" s="0" t="n">
        <v>681.771</v>
      </c>
      <c r="I669" s="0" t="n">
        <v>678.957</v>
      </c>
      <c r="J669" s="0" t="n">
        <v>674.234</v>
      </c>
      <c r="K669" s="0" t="n">
        <v>669.772</v>
      </c>
      <c r="L669" s="0" t="n">
        <v>663.787</v>
      </c>
      <c r="M669" s="233" t="inlineStr">
        <is>
          <t>표점</t>
        </is>
      </c>
      <c r="N669" s="233" t="inlineStr">
        <is>
          <t>변표</t>
        </is>
      </c>
      <c r="O669" s="3" t="inlineStr">
        <is>
          <t>가599</t>
        </is>
      </c>
    </row>
    <row r="670">
      <c r="A670" s="0" t="n">
        <v>195</v>
      </c>
      <c r="B670" s="0" t="n">
        <v>1588</v>
      </c>
      <c r="C670" s="0" t="inlineStr">
        <is>
          <t>가</t>
        </is>
      </c>
      <c r="D670" s="0" t="inlineStr">
        <is>
          <t>경북대</t>
        </is>
      </c>
      <c r="E670" s="232" t="inlineStr">
        <is>
          <t>컴퓨터학부(인공지능컴퓨팅전공)</t>
        </is>
      </c>
      <c r="F670" s="0" t="inlineStr">
        <is>
          <t>자연</t>
        </is>
      </c>
      <c r="G670" s="0" t="n">
        <v>2</v>
      </c>
      <c r="H670" s="0" t="n">
        <v>677.769</v>
      </c>
      <c r="I670" s="0" t="n">
        <v>675.278</v>
      </c>
      <c r="J670" s="0" t="n">
        <v>669.897</v>
      </c>
      <c r="K670" s="0" t="n">
        <v>666.669</v>
      </c>
      <c r="L670" s="0" t="n">
        <v>661.674</v>
      </c>
      <c r="M670" s="233" t="inlineStr">
        <is>
          <t>표점</t>
        </is>
      </c>
      <c r="N670" s="233" t="inlineStr">
        <is>
          <t>변표</t>
        </is>
      </c>
      <c r="O670" s="3" t="inlineStr">
        <is>
          <t>가600</t>
        </is>
      </c>
    </row>
    <row r="671">
      <c r="A671" s="0" t="n">
        <v>195</v>
      </c>
      <c r="B671" s="0" t="n">
        <v>1584</v>
      </c>
      <c r="C671" s="0" t="inlineStr">
        <is>
          <t>가</t>
        </is>
      </c>
      <c r="D671" s="0" t="inlineStr">
        <is>
          <t>경북대</t>
        </is>
      </c>
      <c r="E671" s="232" t="inlineStr">
        <is>
          <t>컴퓨터학부(심화컴퓨팅전공)</t>
        </is>
      </c>
      <c r="F671" s="0" t="inlineStr">
        <is>
          <t>자연</t>
        </is>
      </c>
      <c r="G671" s="0" t="n">
        <v>2</v>
      </c>
      <c r="H671" s="0" t="n">
        <v>674.234</v>
      </c>
      <c r="I671" s="0" t="n">
        <v>671.279</v>
      </c>
      <c r="J671" s="0" t="n">
        <v>667.171</v>
      </c>
      <c r="K671" s="0" t="n">
        <v>663.682</v>
      </c>
      <c r="L671" s="0" t="n">
        <v>659.551</v>
      </c>
      <c r="M671" s="233" t="inlineStr">
        <is>
          <t>표점</t>
        </is>
      </c>
      <c r="N671" s="233" t="inlineStr">
        <is>
          <t>변표</t>
        </is>
      </c>
      <c r="O671" s="3" t="inlineStr">
        <is>
          <t>가601</t>
        </is>
      </c>
    </row>
    <row r="672">
      <c r="A672" s="0" t="n">
        <v>195</v>
      </c>
      <c r="B672" s="0" t="n">
        <v>1586</v>
      </c>
      <c r="C672" s="0" t="inlineStr">
        <is>
          <t>가</t>
        </is>
      </c>
      <c r="D672" s="0" t="inlineStr">
        <is>
          <t>경북대</t>
        </is>
      </c>
      <c r="E672" s="232" t="inlineStr">
        <is>
          <t>응용화학공학부</t>
        </is>
      </c>
      <c r="F672" s="0" t="inlineStr">
        <is>
          <t>자연</t>
        </is>
      </c>
      <c r="G672" s="0" t="n">
        <v>2</v>
      </c>
      <c r="H672" s="0" t="n">
        <v>673.654</v>
      </c>
      <c r="I672" s="0" t="n">
        <v>670.477</v>
      </c>
      <c r="J672" s="0" t="n">
        <v>666.669</v>
      </c>
      <c r="K672" s="0" t="n">
        <v>663.025</v>
      </c>
      <c r="L672" s="0" t="n">
        <v>659.343</v>
      </c>
      <c r="M672" s="233" t="inlineStr">
        <is>
          <t>표점</t>
        </is>
      </c>
      <c r="N672" s="233" t="inlineStr">
        <is>
          <t>변표</t>
        </is>
      </c>
      <c r="O672" s="3" t="inlineStr">
        <is>
          <t>가602</t>
        </is>
      </c>
    </row>
    <row r="673">
      <c r="A673" s="0" t="n">
        <v>195</v>
      </c>
      <c r="B673" s="0" t="n">
        <v>1594</v>
      </c>
      <c r="C673" s="0" t="inlineStr">
        <is>
          <t>가</t>
        </is>
      </c>
      <c r="D673" s="0" t="inlineStr">
        <is>
          <t>경북대</t>
        </is>
      </c>
      <c r="E673" s="232" t="inlineStr">
        <is>
          <t>생명공학부</t>
        </is>
      </c>
      <c r="F673" s="0" t="inlineStr">
        <is>
          <t>자연</t>
        </is>
      </c>
      <c r="G673" s="0" t="n">
        <v>2</v>
      </c>
      <c r="H673" s="0" t="n">
        <v>672.148</v>
      </c>
      <c r="I673" s="0" t="n">
        <v>668.824</v>
      </c>
      <c r="J673" s="0" t="n">
        <v>664.331</v>
      </c>
      <c r="K673" s="0" t="n">
        <v>660.325</v>
      </c>
      <c r="L673" s="0" t="n">
        <v>654.977</v>
      </c>
      <c r="M673" s="233" t="inlineStr">
        <is>
          <t>표점</t>
        </is>
      </c>
      <c r="N673" s="233" t="inlineStr">
        <is>
          <t>변표</t>
        </is>
      </c>
      <c r="O673" s="3" t="inlineStr">
        <is>
          <t>가603</t>
        </is>
      </c>
    </row>
    <row r="674">
      <c r="A674" s="0" t="n">
        <v>195</v>
      </c>
      <c r="B674" s="0" t="n">
        <v>1634</v>
      </c>
      <c r="C674" s="0" t="inlineStr">
        <is>
          <t>가</t>
        </is>
      </c>
      <c r="D674" s="0" t="inlineStr">
        <is>
          <t>경북대</t>
        </is>
      </c>
      <c r="E674" s="232" t="inlineStr">
        <is>
          <t>정보·컴퓨터교육과</t>
        </is>
      </c>
      <c r="F674" s="0" t="inlineStr">
        <is>
          <t>자연</t>
        </is>
      </c>
      <c r="G674" s="0" t="n">
        <v>2</v>
      </c>
      <c r="H674" s="0" t="n">
        <v>669.042</v>
      </c>
      <c r="I674" s="0" t="n">
        <v>666.951</v>
      </c>
      <c r="J674" s="0" t="n">
        <v>663.025</v>
      </c>
      <c r="K674" s="0" t="n">
        <v>660.451</v>
      </c>
      <c r="L674" s="0" t="n">
        <v>656.015</v>
      </c>
      <c r="M674" s="233" t="inlineStr">
        <is>
          <t>표점</t>
        </is>
      </c>
      <c r="N674" s="233" t="inlineStr">
        <is>
          <t>변표</t>
        </is>
      </c>
      <c r="O674" s="3" t="inlineStr">
        <is>
          <t>가604</t>
        </is>
      </c>
    </row>
    <row r="675">
      <c r="A675" s="0" t="n">
        <v>195</v>
      </c>
      <c r="B675" s="0" t="n">
        <v>1596</v>
      </c>
      <c r="C675" s="0" t="inlineStr">
        <is>
          <t>가</t>
        </is>
      </c>
      <c r="D675" s="0" t="inlineStr">
        <is>
          <t>경북대</t>
        </is>
      </c>
      <c r="E675" s="232" t="inlineStr">
        <is>
          <t>고분자공학과</t>
        </is>
      </c>
      <c r="F675" s="0" t="inlineStr">
        <is>
          <t>자연</t>
        </is>
      </c>
      <c r="G675" s="0" t="n">
        <v>2</v>
      </c>
      <c r="H675" s="0" t="n">
        <v>668.3869999999999</v>
      </c>
      <c r="I675" s="0" t="n">
        <v>665.255</v>
      </c>
      <c r="J675" s="0" t="n">
        <v>661.674</v>
      </c>
      <c r="K675" s="0" t="n">
        <v>657.985</v>
      </c>
      <c r="L675" s="0" t="n">
        <v>652.553</v>
      </c>
      <c r="M675" s="233" t="inlineStr">
        <is>
          <t>표점</t>
        </is>
      </c>
      <c r="N675" s="233" t="inlineStr">
        <is>
          <t>변표</t>
        </is>
      </c>
      <c r="O675" s="3" t="inlineStr">
        <is>
          <t>가605</t>
        </is>
      </c>
    </row>
    <row r="676">
      <c r="A676" s="0" t="n">
        <v>195</v>
      </c>
      <c r="B676" s="0" t="n">
        <v>1633</v>
      </c>
      <c r="C676" s="0" t="inlineStr">
        <is>
          <t>가</t>
        </is>
      </c>
      <c r="D676" s="0" t="inlineStr">
        <is>
          <t>경북대</t>
        </is>
      </c>
      <c r="E676" s="232" t="inlineStr">
        <is>
          <t>공학 첨단자율학부</t>
        </is>
      </c>
      <c r="F676" s="0" t="inlineStr">
        <is>
          <t>자연</t>
        </is>
      </c>
      <c r="G676" s="0" t="n">
        <v>2</v>
      </c>
      <c r="H676" s="0" t="n">
        <v>665.067</v>
      </c>
      <c r="I676" s="0" t="n">
        <v>663.787</v>
      </c>
      <c r="J676" s="0" t="n">
        <v>661.444</v>
      </c>
      <c r="K676" s="0" t="n">
        <v>658.861</v>
      </c>
      <c r="L676" s="0" t="n">
        <v>654.977</v>
      </c>
      <c r="M676" s="233" t="inlineStr">
        <is>
          <t>표점</t>
        </is>
      </c>
      <c r="N676" s="233" t="inlineStr">
        <is>
          <t>변표</t>
        </is>
      </c>
      <c r="O676" s="3" t="inlineStr">
        <is>
          <t>가606</t>
        </is>
      </c>
    </row>
    <row r="677">
      <c r="A677" s="0" t="n">
        <v>195</v>
      </c>
      <c r="B677" s="0" t="n">
        <v>1595</v>
      </c>
      <c r="C677" s="0" t="inlineStr">
        <is>
          <t>가</t>
        </is>
      </c>
      <c r="D677" s="0" t="inlineStr">
        <is>
          <t>경북대</t>
        </is>
      </c>
      <c r="E677" s="232" t="inlineStr">
        <is>
          <t>에너지공학부</t>
        </is>
      </c>
      <c r="F677" s="0" t="inlineStr">
        <is>
          <t>자연</t>
        </is>
      </c>
      <c r="G677" s="0" t="n">
        <v>2</v>
      </c>
      <c r="H677" s="0" t="n">
        <v>666.563</v>
      </c>
      <c r="I677" s="0" t="n">
        <v>663.787</v>
      </c>
      <c r="J677" s="0" t="n">
        <v>660.869</v>
      </c>
      <c r="K677" s="0" t="n">
        <v>657.636</v>
      </c>
      <c r="L677" s="0" t="n">
        <v>652.74</v>
      </c>
      <c r="M677" s="233" t="inlineStr">
        <is>
          <t>표점</t>
        </is>
      </c>
      <c r="N677" s="233" t="inlineStr">
        <is>
          <t>변표</t>
        </is>
      </c>
      <c r="O677" s="3" t="inlineStr">
        <is>
          <t>가607</t>
        </is>
      </c>
    </row>
    <row r="678">
      <c r="A678" s="0" t="n">
        <v>195</v>
      </c>
      <c r="B678" s="0" t="n">
        <v>1601</v>
      </c>
      <c r="C678" s="0" t="inlineStr">
        <is>
          <t>가</t>
        </is>
      </c>
      <c r="D678" s="0" t="inlineStr">
        <is>
          <t>경북대</t>
        </is>
      </c>
      <c r="E678" s="232" t="inlineStr">
        <is>
          <t>건축학부(건축학전공)</t>
        </is>
      </c>
      <c r="F678" s="0" t="inlineStr">
        <is>
          <t>자연</t>
        </is>
      </c>
      <c r="G678" s="0" t="n">
        <v>2</v>
      </c>
      <c r="H678" s="0" t="n">
        <v>664.883</v>
      </c>
      <c r="I678" s="0" t="n">
        <v>662.633</v>
      </c>
      <c r="J678" s="0" t="n">
        <v>659.4690000000001</v>
      </c>
      <c r="K678" s="0" t="n">
        <v>655.784</v>
      </c>
      <c r="L678" s="0" t="n">
        <v>650.346</v>
      </c>
      <c r="M678" s="233" t="inlineStr">
        <is>
          <t>표점</t>
        </is>
      </c>
      <c r="N678" s="233" t="inlineStr">
        <is>
          <t>변표</t>
        </is>
      </c>
      <c r="O678" s="3" t="inlineStr">
        <is>
          <t>가608</t>
        </is>
      </c>
    </row>
    <row r="679">
      <c r="A679" s="0" t="n">
        <v>195</v>
      </c>
      <c r="B679" s="0" t="n">
        <v>1600</v>
      </c>
      <c r="C679" s="0" t="inlineStr">
        <is>
          <t>가</t>
        </is>
      </c>
      <c r="D679" s="0" t="inlineStr">
        <is>
          <t>경북대</t>
        </is>
      </c>
      <c r="E679" s="232" t="inlineStr">
        <is>
          <t>수학과</t>
        </is>
      </c>
      <c r="F679" s="0" t="inlineStr">
        <is>
          <t>자연</t>
        </is>
      </c>
      <c r="G679" s="0" t="n">
        <v>2</v>
      </c>
      <c r="H679" s="0" t="n">
        <v>663.912</v>
      </c>
      <c r="I679" s="0" t="n">
        <v>662.15</v>
      </c>
      <c r="J679" s="0" t="n">
        <v>659.343</v>
      </c>
      <c r="K679" s="0" t="n">
        <v>656.121</v>
      </c>
      <c r="L679" s="0" t="n">
        <v>651.251</v>
      </c>
      <c r="M679" s="233" t="inlineStr">
        <is>
          <t>표점</t>
        </is>
      </c>
      <c r="N679" s="233" t="inlineStr">
        <is>
          <t>변표</t>
        </is>
      </c>
      <c r="O679" s="3" t="inlineStr">
        <is>
          <t>가609</t>
        </is>
      </c>
    </row>
    <row r="680">
      <c r="A680" s="0" t="n">
        <v>195</v>
      </c>
      <c r="B680" s="0" t="n">
        <v>1605</v>
      </c>
      <c r="C680" s="0" t="inlineStr">
        <is>
          <t>가</t>
        </is>
      </c>
      <c r="D680" s="0" t="inlineStr">
        <is>
          <t>경북대</t>
        </is>
      </c>
      <c r="E680" s="232" t="inlineStr">
        <is>
          <t>생물교육과</t>
        </is>
      </c>
      <c r="F680" s="0" t="inlineStr">
        <is>
          <t>자연</t>
        </is>
      </c>
      <c r="G680" s="0" t="n">
        <v>2</v>
      </c>
      <c r="H680" s="0" t="n">
        <v>663.025</v>
      </c>
      <c r="I680" s="0" t="n">
        <v>661.444</v>
      </c>
      <c r="J680" s="0" t="n">
        <v>658.564</v>
      </c>
      <c r="K680" s="0" t="n">
        <v>652.2809999999999</v>
      </c>
      <c r="L680" s="0" t="n">
        <v>645.73</v>
      </c>
      <c r="M680" s="233" t="inlineStr">
        <is>
          <t>표점</t>
        </is>
      </c>
      <c r="N680" s="233" t="inlineStr">
        <is>
          <t>변표</t>
        </is>
      </c>
      <c r="O680" s="3" t="inlineStr">
        <is>
          <t>가610</t>
        </is>
      </c>
    </row>
    <row r="681">
      <c r="A681" s="0" t="n">
        <v>195</v>
      </c>
      <c r="B681" s="0" t="n">
        <v>1620</v>
      </c>
      <c r="C681" s="0" t="inlineStr">
        <is>
          <t>가</t>
        </is>
      </c>
      <c r="D681" s="0" t="inlineStr">
        <is>
          <t>경북대</t>
        </is>
      </c>
      <c r="E681" s="232" t="inlineStr">
        <is>
          <t>물리교육과</t>
        </is>
      </c>
      <c r="F681" s="0" t="inlineStr">
        <is>
          <t>자연</t>
        </is>
      </c>
      <c r="G681" s="0" t="n">
        <v>2</v>
      </c>
      <c r="H681" s="0" t="n">
        <v>663.025</v>
      </c>
      <c r="I681" s="0" t="n">
        <v>661.444</v>
      </c>
      <c r="J681" s="0" t="n">
        <v>658.564</v>
      </c>
      <c r="K681" s="0" t="n">
        <v>652.2809999999999</v>
      </c>
      <c r="L681" s="0" t="n">
        <v>645.73</v>
      </c>
      <c r="M681" s="233" t="inlineStr">
        <is>
          <t>표점</t>
        </is>
      </c>
      <c r="N681" s="233" t="inlineStr">
        <is>
          <t>변표</t>
        </is>
      </c>
      <c r="O681" s="3" t="inlineStr">
        <is>
          <t>가611</t>
        </is>
      </c>
    </row>
    <row r="682">
      <c r="A682" s="0" t="n">
        <v>195</v>
      </c>
      <c r="B682" s="0" t="n">
        <v>1621</v>
      </c>
      <c r="C682" s="0" t="inlineStr">
        <is>
          <t>가</t>
        </is>
      </c>
      <c r="D682" s="0" t="inlineStr">
        <is>
          <t>경북대</t>
        </is>
      </c>
      <c r="E682" s="232" t="inlineStr">
        <is>
          <t>화학교육과</t>
        </is>
      </c>
      <c r="F682" s="0" t="inlineStr">
        <is>
          <t>자연</t>
        </is>
      </c>
      <c r="G682" s="0" t="n">
        <v>2</v>
      </c>
      <c r="H682" s="0" t="n">
        <v>663.025</v>
      </c>
      <c r="I682" s="0" t="n">
        <v>661.444</v>
      </c>
      <c r="J682" s="0" t="n">
        <v>658.564</v>
      </c>
      <c r="K682" s="0" t="n">
        <v>652.2809999999999</v>
      </c>
      <c r="L682" s="0" t="n">
        <v>645.73</v>
      </c>
      <c r="M682" s="233" t="inlineStr">
        <is>
          <t>표점</t>
        </is>
      </c>
      <c r="N682" s="233" t="inlineStr">
        <is>
          <t>변표</t>
        </is>
      </c>
      <c r="O682" s="3" t="inlineStr">
        <is>
          <t>가612</t>
        </is>
      </c>
    </row>
    <row r="683">
      <c r="A683" s="0" t="n">
        <v>195</v>
      </c>
      <c r="B683" s="0" t="n">
        <v>1615</v>
      </c>
      <c r="C683" s="0" t="inlineStr">
        <is>
          <t>가</t>
        </is>
      </c>
      <c r="D683" s="0" t="inlineStr">
        <is>
          <t>경북대</t>
        </is>
      </c>
      <c r="E683" s="232" t="inlineStr">
        <is>
          <t>산림과학ㆍ조경학부</t>
        </is>
      </c>
      <c r="F683" s="0" t="inlineStr">
        <is>
          <t>자연</t>
        </is>
      </c>
      <c r="G683" s="0" t="n">
        <v>2</v>
      </c>
      <c r="H683" s="0" t="n">
        <v>662.919</v>
      </c>
      <c r="I683" s="0" t="n">
        <v>660.657</v>
      </c>
      <c r="J683" s="0" t="n">
        <v>656.997</v>
      </c>
      <c r="K683" s="0" t="n">
        <v>652.553</v>
      </c>
      <c r="L683" s="0" t="n">
        <v>646.597</v>
      </c>
      <c r="M683" s="233" t="inlineStr">
        <is>
          <t>표점</t>
        </is>
      </c>
      <c r="N683" s="233" t="inlineStr">
        <is>
          <t>변표</t>
        </is>
      </c>
      <c r="O683" s="3" t="inlineStr">
        <is>
          <t>가613</t>
        </is>
      </c>
    </row>
    <row r="684">
      <c r="A684" s="0" t="n">
        <v>195</v>
      </c>
      <c r="B684" s="0" t="n">
        <v>1602</v>
      </c>
      <c r="C684" s="0" t="inlineStr">
        <is>
          <t>가</t>
        </is>
      </c>
      <c r="D684" s="0" t="inlineStr">
        <is>
          <t>경북대</t>
        </is>
      </c>
      <c r="E684" s="232" t="inlineStr">
        <is>
          <t>토목공학과</t>
        </is>
      </c>
      <c r="F684" s="0" t="inlineStr">
        <is>
          <t>자연</t>
        </is>
      </c>
      <c r="G684" s="0" t="n">
        <v>2</v>
      </c>
      <c r="H684" s="0" t="n">
        <v>661.088</v>
      </c>
      <c r="I684" s="0" t="n">
        <v>659.343</v>
      </c>
      <c r="J684" s="0" t="n">
        <v>656.015</v>
      </c>
      <c r="K684" s="0" t="n">
        <v>652.2809999999999</v>
      </c>
      <c r="L684" s="0" t="n">
        <v>647.001</v>
      </c>
      <c r="M684" s="233" t="inlineStr">
        <is>
          <t>표점</t>
        </is>
      </c>
      <c r="N684" s="233" t="inlineStr">
        <is>
          <t>변표</t>
        </is>
      </c>
      <c r="O684" s="3" t="inlineStr">
        <is>
          <t>가614</t>
        </is>
      </c>
    </row>
    <row r="685">
      <c r="A685" s="0" t="n">
        <v>195</v>
      </c>
      <c r="B685" s="0" t="n">
        <v>1625</v>
      </c>
      <c r="C685" s="0" t="inlineStr">
        <is>
          <t>가</t>
        </is>
      </c>
      <c r="D685" s="0" t="inlineStr">
        <is>
          <t>경북대</t>
        </is>
      </c>
      <c r="E685" s="232" t="inlineStr">
        <is>
          <t>아동학부</t>
        </is>
      </c>
      <c r="F685" s="0" t="inlineStr">
        <is>
          <t>자연</t>
        </is>
      </c>
      <c r="G685" s="0" t="n">
        <v>2</v>
      </c>
      <c r="H685" s="0" t="n">
        <v>660.576</v>
      </c>
      <c r="I685" s="0" t="n">
        <v>658.564</v>
      </c>
      <c r="J685" s="0" t="n">
        <v>654.765</v>
      </c>
      <c r="K685" s="0" t="n">
        <v>650.346</v>
      </c>
      <c r="L685" s="0" t="n">
        <v>644.398</v>
      </c>
      <c r="M685" s="233" t="inlineStr">
        <is>
          <t>표점</t>
        </is>
      </c>
      <c r="N685" s="233" t="inlineStr">
        <is>
          <t>변표</t>
        </is>
      </c>
      <c r="O685" s="3" t="inlineStr">
        <is>
          <t>가615</t>
        </is>
      </c>
    </row>
    <row r="686">
      <c r="A686" s="0" t="n">
        <v>195</v>
      </c>
      <c r="B686" s="0" t="n">
        <v>1612</v>
      </c>
      <c r="C686" s="0" t="inlineStr">
        <is>
          <t>가</t>
        </is>
      </c>
      <c r="D686" s="0" t="inlineStr">
        <is>
          <t>경북대</t>
        </is>
      </c>
      <c r="E686" s="232" t="inlineStr">
        <is>
          <t>지구시스템과학부</t>
        </is>
      </c>
      <c r="F686" s="0" t="inlineStr">
        <is>
          <t>자연</t>
        </is>
      </c>
      <c r="G686" s="0" t="n">
        <v>2</v>
      </c>
      <c r="H686" s="0" t="n">
        <v>660.2</v>
      </c>
      <c r="I686" s="0" t="n">
        <v>658.145</v>
      </c>
      <c r="J686" s="0" t="n">
        <v>654.328</v>
      </c>
      <c r="K686" s="0" t="n">
        <v>650.018</v>
      </c>
      <c r="L686" s="0" t="n">
        <v>644.038</v>
      </c>
      <c r="M686" s="233" t="inlineStr">
        <is>
          <t>표점</t>
        </is>
      </c>
      <c r="N686" s="233" t="inlineStr">
        <is>
          <t>변표</t>
        </is>
      </c>
      <c r="O686" s="3" t="inlineStr">
        <is>
          <t>가616</t>
        </is>
      </c>
    </row>
    <row r="687">
      <c r="A687" s="0" t="n">
        <v>195</v>
      </c>
      <c r="B687" s="0" t="n">
        <v>1622</v>
      </c>
      <c r="C687" s="0" t="inlineStr">
        <is>
          <t>가</t>
        </is>
      </c>
      <c r="D687" s="0" t="inlineStr">
        <is>
          <t>경북대</t>
        </is>
      </c>
      <c r="E687" s="232" t="inlineStr">
        <is>
          <t>가정교육과</t>
        </is>
      </c>
      <c r="F687" s="0" t="inlineStr">
        <is>
          <t>자연</t>
        </is>
      </c>
      <c r="G687" s="0" t="n">
        <v>2</v>
      </c>
      <c r="H687" s="0" t="n">
        <v>656.622</v>
      </c>
      <c r="I687" s="0" t="n">
        <v>656.328</v>
      </c>
      <c r="J687" s="0" t="n">
        <v>653.569</v>
      </c>
      <c r="K687" s="0" t="n">
        <v>647.232</v>
      </c>
      <c r="L687" s="0" t="n">
        <v>640.832</v>
      </c>
      <c r="M687" s="233" t="inlineStr">
        <is>
          <t>표점</t>
        </is>
      </c>
      <c r="N687" s="233" t="inlineStr">
        <is>
          <t>변표</t>
        </is>
      </c>
      <c r="O687" s="3" t="inlineStr">
        <is>
          <t>가617</t>
        </is>
      </c>
    </row>
    <row r="688">
      <c r="A688" s="0" t="n">
        <v>195</v>
      </c>
      <c r="B688" s="0" t="n">
        <v>1608</v>
      </c>
      <c r="C688" s="0" t="inlineStr">
        <is>
          <t>가</t>
        </is>
      </c>
      <c r="D688" s="0" t="inlineStr">
        <is>
          <t>경북대</t>
        </is>
      </c>
      <c r="E688" s="232" t="inlineStr">
        <is>
          <t>식품공학부</t>
        </is>
      </c>
      <c r="F688" s="0" t="inlineStr">
        <is>
          <t>자연</t>
        </is>
      </c>
      <c r="G688" s="0" t="n">
        <v>2</v>
      </c>
      <c r="H688" s="0" t="n">
        <v>658.564</v>
      </c>
      <c r="I688" s="0" t="n">
        <v>656.328</v>
      </c>
      <c r="J688" s="0" t="n">
        <v>652.74</v>
      </c>
      <c r="K688" s="0" t="n">
        <v>648.269</v>
      </c>
      <c r="L688" s="0" t="n">
        <v>642.296</v>
      </c>
      <c r="M688" s="233" t="inlineStr">
        <is>
          <t>표점</t>
        </is>
      </c>
      <c r="N688" s="233" t="inlineStr">
        <is>
          <t>변표</t>
        </is>
      </c>
      <c r="O688" s="3" t="inlineStr">
        <is>
          <t>가618</t>
        </is>
      </c>
    </row>
    <row r="689">
      <c r="A689" s="0" t="n">
        <v>195</v>
      </c>
      <c r="B689" s="0" t="n">
        <v>1606</v>
      </c>
      <c r="C689" s="0" t="inlineStr">
        <is>
          <t>가</t>
        </is>
      </c>
      <c r="D689" s="0" t="inlineStr">
        <is>
          <t>경북대</t>
        </is>
      </c>
      <c r="E689" s="232" t="inlineStr">
        <is>
          <t>섬유시스템공학과</t>
        </is>
      </c>
      <c r="F689" s="0" t="inlineStr">
        <is>
          <t>자연</t>
        </is>
      </c>
      <c r="G689" s="0" t="n">
        <v>2</v>
      </c>
      <c r="H689" s="0" t="n">
        <v>656.328</v>
      </c>
      <c r="I689" s="0" t="n">
        <v>654.328</v>
      </c>
      <c r="J689" s="0" t="n">
        <v>650.578</v>
      </c>
      <c r="K689" s="0" t="n">
        <v>646.285</v>
      </c>
      <c r="L689" s="0" t="n">
        <v>640.296</v>
      </c>
      <c r="M689" s="233" t="inlineStr">
        <is>
          <t>표점</t>
        </is>
      </c>
      <c r="N689" s="233" t="inlineStr">
        <is>
          <t>변표</t>
        </is>
      </c>
      <c r="O689" s="3" t="inlineStr">
        <is>
          <t>가619</t>
        </is>
      </c>
    </row>
    <row r="690">
      <c r="A690" s="0" t="n">
        <v>195</v>
      </c>
      <c r="B690" s="0" t="n">
        <v>1623</v>
      </c>
      <c r="C690" s="0" t="inlineStr">
        <is>
          <t>가</t>
        </is>
      </c>
      <c r="D690" s="0" t="inlineStr">
        <is>
          <t>경북대</t>
        </is>
      </c>
      <c r="E690" s="232" t="inlineStr">
        <is>
          <t>원예과학과</t>
        </is>
      </c>
      <c r="F690" s="0" t="inlineStr">
        <is>
          <t>자연</t>
        </is>
      </c>
      <c r="G690" s="0" t="n">
        <v>2</v>
      </c>
      <c r="H690" s="0" t="n">
        <v>651.357</v>
      </c>
      <c r="I690" s="0" t="n">
        <v>649.456</v>
      </c>
      <c r="J690" s="0" t="n">
        <v>645.417</v>
      </c>
      <c r="K690" s="0" t="n">
        <v>641.063</v>
      </c>
      <c r="L690" s="0" t="n">
        <v>636.124</v>
      </c>
      <c r="M690" s="233" t="inlineStr">
        <is>
          <t>표점</t>
        </is>
      </c>
      <c r="N690" s="233" t="inlineStr">
        <is>
          <t>변표</t>
        </is>
      </c>
      <c r="O690" s="3" t="inlineStr">
        <is>
          <t>가620</t>
        </is>
      </c>
    </row>
    <row r="691">
      <c r="A691" s="0" t="n">
        <v>195</v>
      </c>
      <c r="B691" s="0" t="n">
        <v>1597</v>
      </c>
      <c r="C691" s="0" t="inlineStr">
        <is>
          <t>가</t>
        </is>
      </c>
      <c r="D691" s="0" t="inlineStr">
        <is>
          <t>경북대</t>
        </is>
      </c>
      <c r="E691" s="232" t="inlineStr">
        <is>
          <t>응용화학과</t>
        </is>
      </c>
      <c r="F691" s="0" t="inlineStr">
        <is>
          <t>자연</t>
        </is>
      </c>
      <c r="G691" s="0" t="n">
        <v>2</v>
      </c>
      <c r="H691" s="0" t="e">
        <v>#N/A</v>
      </c>
      <c r="I691" s="0" t="e">
        <v>#N/A</v>
      </c>
      <c r="J691" s="0" t="e">
        <v>#N/A</v>
      </c>
      <c r="K691" s="0" t="e">
        <v>#N/A</v>
      </c>
      <c r="L691" s="0" t="e">
        <v>#N/A</v>
      </c>
      <c r="M691" s="233" t="inlineStr">
        <is>
          <t>표점</t>
        </is>
      </c>
      <c r="N691" s="233" t="inlineStr">
        <is>
          <t>변표</t>
        </is>
      </c>
      <c r="O691" s="3" t="inlineStr">
        <is>
          <t>1</t>
        </is>
      </c>
    </row>
    <row r="692">
      <c r="A692" s="0" t="n">
        <v>193</v>
      </c>
      <c r="B692" s="0" t="n">
        <v>1660</v>
      </c>
      <c r="C692" s="0" t="inlineStr">
        <is>
          <t>가</t>
        </is>
      </c>
      <c r="D692" s="0" t="inlineStr">
        <is>
          <t>경북대</t>
        </is>
      </c>
      <c r="E692" s="232" t="inlineStr">
        <is>
          <t>심리학과</t>
        </is>
      </c>
      <c r="F692" s="0" t="inlineStr">
        <is>
          <t>통합</t>
        </is>
      </c>
      <c r="G692" s="0" t="n">
        <v>2</v>
      </c>
      <c r="H692" s="0" t="n">
        <v>684.13</v>
      </c>
      <c r="I692" s="0" t="n">
        <v>680.977</v>
      </c>
      <c r="J692" s="0" t="n">
        <v>675.688</v>
      </c>
      <c r="K692" s="0" t="n">
        <v>670.223</v>
      </c>
      <c r="L692" s="0" t="n">
        <v>664.123</v>
      </c>
      <c r="M692" s="233" t="inlineStr">
        <is>
          <t>표점</t>
        </is>
      </c>
      <c r="N692" s="233" t="inlineStr">
        <is>
          <t>변표</t>
        </is>
      </c>
      <c r="O692" s="3" t="inlineStr">
        <is>
          <t>가621</t>
        </is>
      </c>
    </row>
    <row r="693">
      <c r="A693" s="0" t="n">
        <v>193</v>
      </c>
      <c r="B693" s="0" t="n">
        <v>1657</v>
      </c>
      <c r="C693" s="0" t="inlineStr">
        <is>
          <t>가</t>
        </is>
      </c>
      <c r="D693" s="0" t="inlineStr">
        <is>
          <t>경북대</t>
        </is>
      </c>
      <c r="E693" s="232" t="inlineStr">
        <is>
          <t>경영학부</t>
        </is>
      </c>
      <c r="F693" s="0" t="inlineStr">
        <is>
          <t>통합</t>
        </is>
      </c>
      <c r="G693" s="0" t="n">
        <v>2</v>
      </c>
      <c r="H693" s="0" t="n">
        <v>680.121</v>
      </c>
      <c r="I693" s="0" t="n">
        <v>678.605</v>
      </c>
      <c r="J693" s="0" t="n">
        <v>673.816</v>
      </c>
      <c r="K693" s="0" t="n">
        <v>669.742</v>
      </c>
      <c r="L693" s="0" t="n">
        <v>664.668</v>
      </c>
      <c r="M693" s="233" t="inlineStr">
        <is>
          <t>표점</t>
        </is>
      </c>
      <c r="N693" s="233" t="inlineStr">
        <is>
          <t>변표</t>
        </is>
      </c>
      <c r="O693" s="3" t="inlineStr">
        <is>
          <t>가622</t>
        </is>
      </c>
    </row>
    <row r="694">
      <c r="A694" s="0" t="n">
        <v>193</v>
      </c>
      <c r="B694" s="0" t="n">
        <v>1662</v>
      </c>
      <c r="C694" s="0" t="inlineStr">
        <is>
          <t>가</t>
        </is>
      </c>
      <c r="D694" s="0" t="inlineStr">
        <is>
          <t>경북대</t>
        </is>
      </c>
      <c r="E694" s="232" t="inlineStr">
        <is>
          <t>영어교육과</t>
        </is>
      </c>
      <c r="F694" s="0" t="inlineStr">
        <is>
          <t>통합</t>
        </is>
      </c>
      <c r="G694" s="0" t="n">
        <v>2</v>
      </c>
      <c r="H694" s="0" t="n">
        <v>674.004</v>
      </c>
      <c r="I694" s="0" t="n">
        <v>671.96</v>
      </c>
      <c r="J694" s="0" t="n">
        <v>668.741</v>
      </c>
      <c r="K694" s="0" t="n">
        <v>664.123</v>
      </c>
      <c r="L694" s="0" t="n">
        <v>658.838</v>
      </c>
      <c r="M694" s="233" t="inlineStr">
        <is>
          <t>표점</t>
        </is>
      </c>
      <c r="N694" s="233" t="inlineStr">
        <is>
          <t>변표</t>
        </is>
      </c>
      <c r="O694" s="3" t="inlineStr">
        <is>
          <t>가623</t>
        </is>
      </c>
    </row>
    <row r="695">
      <c r="A695" s="0" t="n">
        <v>193</v>
      </c>
      <c r="B695" s="0" t="n">
        <v>1685</v>
      </c>
      <c r="C695" s="0" t="inlineStr">
        <is>
          <t>가</t>
        </is>
      </c>
      <c r="D695" s="0" t="inlineStr">
        <is>
          <t>경북대</t>
        </is>
      </c>
      <c r="E695" s="232" t="inlineStr">
        <is>
          <t>사회과학대학 자율학부</t>
        </is>
      </c>
      <c r="F695" s="0" t="inlineStr">
        <is>
          <t>통합</t>
        </is>
      </c>
      <c r="G695" s="0" t="n">
        <v>2</v>
      </c>
      <c r="H695" s="0" t="n">
        <v>668.913</v>
      </c>
      <c r="I695" s="0" t="n">
        <v>666.053</v>
      </c>
      <c r="J695" s="0" t="n">
        <v>663.093</v>
      </c>
      <c r="K695" s="0" t="n">
        <v>659.537</v>
      </c>
      <c r="L695" s="0" t="n">
        <v>654.683</v>
      </c>
      <c r="M695" s="233" t="inlineStr">
        <is>
          <t>표점</t>
        </is>
      </c>
      <c r="N695" s="233" t="inlineStr">
        <is>
          <t>변표</t>
        </is>
      </c>
      <c r="O695" s="3" t="inlineStr">
        <is>
          <t>가624</t>
        </is>
      </c>
    </row>
    <row r="696">
      <c r="A696" s="0" t="n">
        <v>193</v>
      </c>
      <c r="B696" s="0" t="n">
        <v>1669</v>
      </c>
      <c r="C696" s="0" t="inlineStr">
        <is>
          <t>가</t>
        </is>
      </c>
      <c r="D696" s="0" t="inlineStr">
        <is>
          <t>경북대</t>
        </is>
      </c>
      <c r="E696" s="232" t="inlineStr">
        <is>
          <t>사회학과</t>
        </is>
      </c>
      <c r="F696" s="0" t="inlineStr">
        <is>
          <t>통합</t>
        </is>
      </c>
      <c r="G696" s="0" t="n">
        <v>2</v>
      </c>
      <c r="H696" s="0" t="n">
        <v>669.33</v>
      </c>
      <c r="I696" s="0" t="n">
        <v>666.365</v>
      </c>
      <c r="J696" s="0" t="n">
        <v>662.9059999999999</v>
      </c>
      <c r="K696" s="0" t="n">
        <v>659.025</v>
      </c>
      <c r="L696" s="0" t="n">
        <v>653.908</v>
      </c>
      <c r="M696" s="233" t="inlineStr">
        <is>
          <t>표점</t>
        </is>
      </c>
      <c r="N696" s="233" t="inlineStr">
        <is>
          <t>변표</t>
        </is>
      </c>
      <c r="O696" s="3" t="inlineStr">
        <is>
          <t>가625</t>
        </is>
      </c>
    </row>
    <row r="697">
      <c r="A697" s="0" t="n">
        <v>193</v>
      </c>
      <c r="B697" s="0" t="n">
        <v>1680</v>
      </c>
      <c r="C697" s="0" t="inlineStr">
        <is>
          <t>가</t>
        </is>
      </c>
      <c r="D697" s="0" t="inlineStr">
        <is>
          <t>경북대</t>
        </is>
      </c>
      <c r="E697" s="232" t="inlineStr">
        <is>
          <t>식품자원경제학과</t>
        </is>
      </c>
      <c r="F697" s="0" t="inlineStr">
        <is>
          <t>통합</t>
        </is>
      </c>
      <c r="G697" s="0" t="n">
        <v>2</v>
      </c>
      <c r="H697" s="0" t="n">
        <v>668.741</v>
      </c>
      <c r="I697" s="0" t="n">
        <v>665.673</v>
      </c>
      <c r="J697" s="0" t="n">
        <v>662.202</v>
      </c>
      <c r="K697" s="0" t="n">
        <v>658.4</v>
      </c>
      <c r="L697" s="0" t="n">
        <v>653.178</v>
      </c>
      <c r="M697" s="233" t="inlineStr">
        <is>
          <t>표점</t>
        </is>
      </c>
      <c r="N697" s="233" t="inlineStr">
        <is>
          <t>변표</t>
        </is>
      </c>
      <c r="O697" s="3" t="inlineStr">
        <is>
          <t>가626</t>
        </is>
      </c>
    </row>
    <row r="698">
      <c r="A698" s="0" t="n">
        <v>193</v>
      </c>
      <c r="B698" s="0" t="n">
        <v>1655</v>
      </c>
      <c r="C698" s="0" t="inlineStr">
        <is>
          <t>가</t>
        </is>
      </c>
      <c r="D698" s="0" t="inlineStr">
        <is>
          <t>경북대</t>
        </is>
      </c>
      <c r="E698" s="232" t="inlineStr">
        <is>
          <t>윤리교육과</t>
        </is>
      </c>
      <c r="F698" s="0" t="inlineStr">
        <is>
          <t>통합</t>
        </is>
      </c>
      <c r="G698" s="0" t="n">
        <v>2</v>
      </c>
      <c r="H698" s="0" t="n">
        <v>664.603</v>
      </c>
      <c r="I698" s="0" t="n">
        <v>663.199</v>
      </c>
      <c r="J698" s="0" t="n">
        <v>660.15</v>
      </c>
      <c r="K698" s="0" t="n">
        <v>656.503</v>
      </c>
      <c r="L698" s="0" t="n">
        <v>651.522</v>
      </c>
      <c r="M698" s="233" t="inlineStr">
        <is>
          <t>표점</t>
        </is>
      </c>
      <c r="N698" s="233" t="inlineStr">
        <is>
          <t>변표</t>
        </is>
      </c>
      <c r="O698" s="3" t="inlineStr">
        <is>
          <t>가627</t>
        </is>
      </c>
    </row>
    <row r="699">
      <c r="A699" s="0" t="n">
        <v>193</v>
      </c>
      <c r="B699" s="0" t="n">
        <v>1682</v>
      </c>
      <c r="C699" s="0" t="inlineStr">
        <is>
          <t>가</t>
        </is>
      </c>
      <c r="D699" s="0" t="inlineStr">
        <is>
          <t>경북대</t>
        </is>
      </c>
      <c r="E699" s="232" t="inlineStr">
        <is>
          <t>일반사회교육과</t>
        </is>
      </c>
      <c r="F699" s="0" t="inlineStr">
        <is>
          <t>통합</t>
        </is>
      </c>
      <c r="G699" s="0" t="n">
        <v>2</v>
      </c>
      <c r="H699" s="0" t="n">
        <v>664.0170000000001</v>
      </c>
      <c r="I699" s="0" t="n">
        <v>662.538</v>
      </c>
      <c r="J699" s="0" t="n">
        <v>659.724</v>
      </c>
      <c r="K699" s="0" t="n">
        <v>653.908</v>
      </c>
      <c r="L699" s="0" t="n">
        <v>647.203</v>
      </c>
      <c r="M699" s="233" t="inlineStr">
        <is>
          <t>표점</t>
        </is>
      </c>
      <c r="N699" s="233" t="inlineStr">
        <is>
          <t>변표</t>
        </is>
      </c>
      <c r="O699" s="3" t="inlineStr">
        <is>
          <t>가628</t>
        </is>
      </c>
    </row>
    <row r="700">
      <c r="A700" s="0" t="n">
        <v>193</v>
      </c>
      <c r="B700" s="0" t="n">
        <v>1677</v>
      </c>
      <c r="C700" s="0" t="inlineStr">
        <is>
          <t>가</t>
        </is>
      </c>
      <c r="D700" s="0" t="inlineStr">
        <is>
          <t>경북대</t>
        </is>
      </c>
      <c r="E700" s="232" t="inlineStr">
        <is>
          <t>지리학과</t>
        </is>
      </c>
      <c r="F700" s="0" t="inlineStr">
        <is>
          <t>통합</t>
        </is>
      </c>
      <c r="G700" s="0" t="n">
        <v>2</v>
      </c>
      <c r="H700" s="0" t="n">
        <v>664.812</v>
      </c>
      <c r="I700" s="0" t="n">
        <v>662.726</v>
      </c>
      <c r="J700" s="0" t="n">
        <v>659.201</v>
      </c>
      <c r="K700" s="0" t="n">
        <v>655.3</v>
      </c>
      <c r="L700" s="0" t="n">
        <v>650.088</v>
      </c>
      <c r="M700" s="233" t="inlineStr">
        <is>
          <t>표점</t>
        </is>
      </c>
      <c r="N700" s="233" t="inlineStr">
        <is>
          <t>변표</t>
        </is>
      </c>
      <c r="O700" s="3" t="inlineStr">
        <is>
          <t>가629</t>
        </is>
      </c>
    </row>
    <row r="701">
      <c r="A701" s="0" t="n">
        <v>193</v>
      </c>
      <c r="B701" s="0" t="n">
        <v>1672</v>
      </c>
      <c r="C701" s="0" t="inlineStr">
        <is>
          <t>가</t>
        </is>
      </c>
      <c r="D701" s="0" t="inlineStr">
        <is>
          <t>경북대</t>
        </is>
      </c>
      <c r="E701" s="232" t="inlineStr">
        <is>
          <t>불어불문학과</t>
        </is>
      </c>
      <c r="F701" s="0" t="inlineStr">
        <is>
          <t>통합</t>
        </is>
      </c>
      <c r="G701" s="0" t="n">
        <v>2</v>
      </c>
      <c r="H701" s="0" t="n">
        <v>664.603</v>
      </c>
      <c r="I701" s="0" t="n">
        <v>662.433</v>
      </c>
      <c r="J701" s="0" t="n">
        <v>658.838</v>
      </c>
      <c r="K701" s="0" t="n">
        <v>655.0069999999999</v>
      </c>
      <c r="L701" s="0" t="n">
        <v>649.8579999999999</v>
      </c>
      <c r="M701" s="233" t="inlineStr">
        <is>
          <t>표점</t>
        </is>
      </c>
      <c r="N701" s="233" t="inlineStr">
        <is>
          <t>변표</t>
        </is>
      </c>
      <c r="O701" s="3" t="inlineStr">
        <is>
          <t>가630</t>
        </is>
      </c>
    </row>
    <row r="702">
      <c r="A702" s="0" t="n">
        <v>193</v>
      </c>
      <c r="B702" s="0" t="n">
        <v>1683</v>
      </c>
      <c r="C702" s="0" t="inlineStr">
        <is>
          <t>가</t>
        </is>
      </c>
      <c r="D702" s="0" t="inlineStr">
        <is>
          <t>경북대</t>
        </is>
      </c>
      <c r="E702" s="232" t="inlineStr">
        <is>
          <t>철학과</t>
        </is>
      </c>
      <c r="F702" s="0" t="inlineStr">
        <is>
          <t>통합</t>
        </is>
      </c>
      <c r="G702" s="0" t="n">
        <v>2</v>
      </c>
      <c r="H702" s="0" t="n">
        <v>663.492</v>
      </c>
      <c r="I702" s="0" t="n">
        <v>661.229</v>
      </c>
      <c r="J702" s="0" t="n">
        <v>657.619</v>
      </c>
      <c r="K702" s="0" t="n">
        <v>653.908</v>
      </c>
      <c r="L702" s="0" t="n">
        <v>648.963</v>
      </c>
      <c r="M702" s="233" t="inlineStr">
        <is>
          <t>표점</t>
        </is>
      </c>
      <c r="N702" s="233" t="inlineStr">
        <is>
          <t>변표</t>
        </is>
      </c>
      <c r="O702" s="3" t="inlineStr">
        <is>
          <t>가631</t>
        </is>
      </c>
    </row>
    <row r="703">
      <c r="A703" s="0" t="n">
        <v>193</v>
      </c>
      <c r="B703" s="0" t="n">
        <v>1687</v>
      </c>
      <c r="C703" s="0" t="inlineStr">
        <is>
          <t>가</t>
        </is>
      </c>
      <c r="D703" s="0" t="inlineStr">
        <is>
          <t>경북대</t>
        </is>
      </c>
      <c r="E703" s="232" t="inlineStr">
        <is>
          <t>유럽어교육학부(독어교육전공)</t>
        </is>
      </c>
      <c r="F703" s="0" t="inlineStr">
        <is>
          <t>통합</t>
        </is>
      </c>
      <c r="G703" s="0" t="n">
        <v>2</v>
      </c>
      <c r="H703" s="0" t="n">
        <v>661.5410000000001</v>
      </c>
      <c r="I703" s="0" t="n">
        <v>660.13</v>
      </c>
      <c r="J703" s="0" t="n">
        <v>657.181</v>
      </c>
      <c r="K703" s="0" t="n">
        <v>651.522</v>
      </c>
      <c r="L703" s="0" t="n">
        <v>645.508</v>
      </c>
      <c r="M703" s="233" t="inlineStr">
        <is>
          <t>표점</t>
        </is>
      </c>
      <c r="N703" s="233" t="inlineStr">
        <is>
          <t>변표</t>
        </is>
      </c>
      <c r="O703" s="3" t="inlineStr">
        <is>
          <t>가632</t>
        </is>
      </c>
    </row>
    <row r="704">
      <c r="A704" s="0" t="n">
        <v>193</v>
      </c>
      <c r="B704" s="0" t="n">
        <v>1671</v>
      </c>
      <c r="C704" s="0" t="inlineStr">
        <is>
          <t>가</t>
        </is>
      </c>
      <c r="D704" s="0" t="inlineStr">
        <is>
          <t>경북대</t>
        </is>
      </c>
      <c r="E704" s="232" t="inlineStr">
        <is>
          <t>사학과</t>
        </is>
      </c>
      <c r="F704" s="0" t="inlineStr">
        <is>
          <t>통합</t>
        </is>
      </c>
      <c r="G704" s="0" t="n">
        <v>2</v>
      </c>
      <c r="H704" s="0" t="n">
        <v>660.65</v>
      </c>
      <c r="I704" s="0" t="n">
        <v>658.506</v>
      </c>
      <c r="J704" s="0" t="n">
        <v>655.0069999999999</v>
      </c>
      <c r="K704" s="0" t="n">
        <v>651.522</v>
      </c>
      <c r="L704" s="0" t="n">
        <v>646.546</v>
      </c>
      <c r="M704" s="233" t="inlineStr">
        <is>
          <t>표점</t>
        </is>
      </c>
      <c r="N704" s="233" t="inlineStr">
        <is>
          <t>변표</t>
        </is>
      </c>
      <c r="O704" s="3" t="inlineStr">
        <is>
          <t>가633</t>
        </is>
      </c>
    </row>
    <row r="705">
      <c r="A705" s="0" t="n">
        <v>193</v>
      </c>
      <c r="B705" s="0" t="n">
        <v>1678</v>
      </c>
      <c r="C705" s="0" t="inlineStr">
        <is>
          <t>가</t>
        </is>
      </c>
      <c r="D705" s="0" t="inlineStr">
        <is>
          <t>경북대</t>
        </is>
      </c>
      <c r="E705" s="232" t="inlineStr">
        <is>
          <t>중어중문학과</t>
        </is>
      </c>
      <c r="F705" s="0" t="inlineStr">
        <is>
          <t>통합</t>
        </is>
      </c>
      <c r="G705" s="0" t="n">
        <v>2</v>
      </c>
      <c r="H705" s="0" t="n">
        <v>660.65</v>
      </c>
      <c r="I705" s="0" t="n">
        <v>658.506</v>
      </c>
      <c r="J705" s="0" t="n">
        <v>655.0069999999999</v>
      </c>
      <c r="K705" s="0" t="n">
        <v>651.522</v>
      </c>
      <c r="L705" s="0" t="n">
        <v>646.546</v>
      </c>
      <c r="M705" s="233" t="inlineStr">
        <is>
          <t>표점</t>
        </is>
      </c>
      <c r="N705" s="233" t="inlineStr">
        <is>
          <t>변표</t>
        </is>
      </c>
      <c r="O705" s="3" t="inlineStr">
        <is>
          <t>가634</t>
        </is>
      </c>
    </row>
    <row r="706">
      <c r="A706" s="0" t="n">
        <v>193</v>
      </c>
      <c r="B706" s="0" t="n">
        <v>1670</v>
      </c>
      <c r="C706" s="0" t="inlineStr">
        <is>
          <t>가</t>
        </is>
      </c>
      <c r="D706" s="0" t="inlineStr">
        <is>
          <t>경북대</t>
        </is>
      </c>
      <c r="E706" s="232" t="inlineStr">
        <is>
          <t>국어국문학과</t>
        </is>
      </c>
      <c r="F706" s="0" t="inlineStr">
        <is>
          <t>통합</t>
        </is>
      </c>
      <c r="G706" s="0" t="n">
        <v>2</v>
      </c>
      <c r="H706" s="0" t="n">
        <v>658.713</v>
      </c>
      <c r="I706" s="0" t="n">
        <v>656.71</v>
      </c>
      <c r="J706" s="0" t="n">
        <v>653.072</v>
      </c>
      <c r="K706" s="0" t="n">
        <v>649.752</v>
      </c>
      <c r="L706" s="0" t="n">
        <v>644.9880000000001</v>
      </c>
      <c r="M706" s="233" t="inlineStr">
        <is>
          <t>표점</t>
        </is>
      </c>
      <c r="N706" s="233" t="inlineStr">
        <is>
          <t>변표</t>
        </is>
      </c>
      <c r="O706" s="3" t="inlineStr">
        <is>
          <t>가635</t>
        </is>
      </c>
    </row>
    <row r="707">
      <c r="A707" s="0" t="n">
        <v>193</v>
      </c>
      <c r="B707" s="0" t="n">
        <v>1673</v>
      </c>
      <c r="C707" s="0" t="inlineStr">
        <is>
          <t>가</t>
        </is>
      </c>
      <c r="D707" s="0" t="inlineStr">
        <is>
          <t>경북대</t>
        </is>
      </c>
      <c r="E707" s="232" t="inlineStr">
        <is>
          <t>노어노문학과</t>
        </is>
      </c>
      <c r="F707" s="0" t="inlineStr">
        <is>
          <t>통합</t>
        </is>
      </c>
      <c r="G707" s="0" t="n">
        <v>2</v>
      </c>
      <c r="H707" s="0" t="n">
        <v>656.503</v>
      </c>
      <c r="I707" s="0" t="n">
        <v>654.39</v>
      </c>
      <c r="J707" s="0" t="n">
        <v>651.0599999999999</v>
      </c>
      <c r="K707" s="0" t="n">
        <v>647.621</v>
      </c>
      <c r="L707" s="0" t="n">
        <v>643.1950000000001</v>
      </c>
      <c r="M707" s="233" t="inlineStr">
        <is>
          <t>표점</t>
        </is>
      </c>
      <c r="N707" s="233" t="inlineStr">
        <is>
          <t>변표</t>
        </is>
      </c>
      <c r="O707" s="3" t="inlineStr">
        <is>
          <t>가636</t>
        </is>
      </c>
    </row>
    <row r="708">
      <c r="A708" s="0" t="n">
        <v>197</v>
      </c>
      <c r="B708" s="0" t="n">
        <v>1636</v>
      </c>
      <c r="C708" s="0" t="inlineStr">
        <is>
          <t>가</t>
        </is>
      </c>
      <c r="D708" s="0" t="inlineStr">
        <is>
          <t>경북대</t>
        </is>
      </c>
      <c r="E708" s="232" t="inlineStr">
        <is>
          <t>산림생태보호학과</t>
        </is>
      </c>
      <c r="F708" s="0" t="inlineStr">
        <is>
          <t>통합</t>
        </is>
      </c>
      <c r="G708" s="0" t="n">
        <v>2</v>
      </c>
      <c r="H708" s="0" t="n">
        <v>665.12</v>
      </c>
      <c r="I708" s="0" t="n">
        <v>662.735</v>
      </c>
      <c r="J708" s="0" t="n">
        <v>659.153</v>
      </c>
      <c r="K708" s="0" t="n">
        <v>655.2430000000001</v>
      </c>
      <c r="L708" s="0" t="n">
        <v>649.612</v>
      </c>
      <c r="M708" s="233" t="inlineStr">
        <is>
          <t>표점</t>
        </is>
      </c>
      <c r="N708" s="233" t="inlineStr">
        <is>
          <t>변표</t>
        </is>
      </c>
      <c r="O708" s="3" t="inlineStr">
        <is>
          <t>가637</t>
        </is>
      </c>
    </row>
    <row r="709">
      <c r="A709" s="0" t="n">
        <v>197</v>
      </c>
      <c r="B709" s="0" t="n">
        <v>1652</v>
      </c>
      <c r="C709" s="0" t="inlineStr">
        <is>
          <t>가</t>
        </is>
      </c>
      <c r="D709" s="0" t="inlineStr">
        <is>
          <t>경북대</t>
        </is>
      </c>
      <c r="E709" s="232" t="inlineStr">
        <is>
          <t>치위생학과</t>
        </is>
      </c>
      <c r="F709" s="0" t="inlineStr">
        <is>
          <t>통합</t>
        </is>
      </c>
      <c r="G709" s="0" t="n">
        <v>2</v>
      </c>
      <c r="H709" s="0" t="n">
        <v>660.596</v>
      </c>
      <c r="I709" s="0" t="n">
        <v>659.9160000000001</v>
      </c>
      <c r="J709" s="0" t="n">
        <v>658.391</v>
      </c>
      <c r="K709" s="0" t="n">
        <v>657.027</v>
      </c>
      <c r="L709" s="0" t="n">
        <v>655.2430000000001</v>
      </c>
      <c r="M709" s="233" t="inlineStr">
        <is>
          <t>표점</t>
        </is>
      </c>
      <c r="N709" s="233" t="inlineStr">
        <is>
          <t>변표</t>
        </is>
      </c>
      <c r="O709" s="3" t="inlineStr">
        <is>
          <t>가638</t>
        </is>
      </c>
    </row>
    <row r="710">
      <c r="A710" s="0" t="n">
        <v>197</v>
      </c>
      <c r="B710" s="0" t="n">
        <v>1639</v>
      </c>
      <c r="C710" s="0" t="inlineStr">
        <is>
          <t>가</t>
        </is>
      </c>
      <c r="D710" s="0" t="inlineStr">
        <is>
          <t>경북대</t>
        </is>
      </c>
      <c r="E710" s="232" t="inlineStr">
        <is>
          <t>동물생명공학과</t>
        </is>
      </c>
      <c r="F710" s="0" t="inlineStr">
        <is>
          <t>통합</t>
        </is>
      </c>
      <c r="G710" s="0" t="n">
        <v>2</v>
      </c>
      <c r="H710" s="0" t="n">
        <v>662.819</v>
      </c>
      <c r="I710" s="0" t="n">
        <v>660.764</v>
      </c>
      <c r="J710" s="0" t="n">
        <v>657.277</v>
      </c>
      <c r="K710" s="0" t="n">
        <v>653.327</v>
      </c>
      <c r="L710" s="0" t="n">
        <v>647.4349999999999</v>
      </c>
      <c r="M710" s="233" t="inlineStr">
        <is>
          <t>표점</t>
        </is>
      </c>
      <c r="N710" s="233" t="inlineStr">
        <is>
          <t>변표</t>
        </is>
      </c>
      <c r="O710" s="3" t="inlineStr">
        <is>
          <t>가639</t>
        </is>
      </c>
    </row>
    <row r="711">
      <c r="A711" s="0" t="n">
        <v>197</v>
      </c>
      <c r="B711" s="0" t="n">
        <v>1635</v>
      </c>
      <c r="C711" s="0" t="inlineStr">
        <is>
          <t>가</t>
        </is>
      </c>
      <c r="D711" s="0" t="inlineStr">
        <is>
          <t>경북대</t>
        </is>
      </c>
      <c r="E711" s="232" t="inlineStr">
        <is>
          <t>식물자원학과</t>
        </is>
      </c>
      <c r="F711" s="0" t="inlineStr">
        <is>
          <t>통합</t>
        </is>
      </c>
      <c r="G711" s="0" t="n">
        <v>2</v>
      </c>
      <c r="H711" s="0" t="n">
        <v>658.047</v>
      </c>
      <c r="I711" s="0" t="n">
        <v>656.2569999999999</v>
      </c>
      <c r="J711" s="0" t="n">
        <v>652.708</v>
      </c>
      <c r="K711" s="0" t="n">
        <v>647.52</v>
      </c>
      <c r="L711" s="0" t="n">
        <v>642.997</v>
      </c>
      <c r="M711" s="233" t="inlineStr">
        <is>
          <t>표점</t>
        </is>
      </c>
      <c r="N711" s="233" t="inlineStr">
        <is>
          <t>변표</t>
        </is>
      </c>
      <c r="O711" s="3" t="inlineStr">
        <is>
          <t>가640</t>
        </is>
      </c>
    </row>
    <row r="712">
      <c r="A712" s="0" t="n">
        <v>197</v>
      </c>
      <c r="B712" s="0" t="n">
        <v>1641</v>
      </c>
      <c r="C712" s="0" t="inlineStr">
        <is>
          <t>가</t>
        </is>
      </c>
      <c r="D712" s="0" t="inlineStr">
        <is>
          <t>경북대</t>
        </is>
      </c>
      <c r="E712" s="232" t="inlineStr">
        <is>
          <t>건설방재공학과</t>
        </is>
      </c>
      <c r="F712" s="0" t="inlineStr">
        <is>
          <t>통합</t>
        </is>
      </c>
      <c r="G712" s="0" t="n">
        <v>2</v>
      </c>
      <c r="H712" s="0" t="n">
        <v>657.628</v>
      </c>
      <c r="I712" s="0" t="n">
        <v>656.0069999999999</v>
      </c>
      <c r="J712" s="0" t="n">
        <v>652.208</v>
      </c>
      <c r="K712" s="0" t="n">
        <v>647.4349999999999</v>
      </c>
      <c r="L712" s="0" t="n">
        <v>642.747</v>
      </c>
      <c r="M712" s="233" t="inlineStr">
        <is>
          <t>표점</t>
        </is>
      </c>
      <c r="N712" s="233" t="inlineStr">
        <is>
          <t>변표</t>
        </is>
      </c>
      <c r="O712" s="3" t="inlineStr">
        <is>
          <t>가641</t>
        </is>
      </c>
    </row>
    <row r="713">
      <c r="A713" s="0" t="n">
        <v>197</v>
      </c>
      <c r="B713" s="0" t="n">
        <v>1642</v>
      </c>
      <c r="C713" s="0" t="inlineStr">
        <is>
          <t>가</t>
        </is>
      </c>
      <c r="D713" s="0" t="inlineStr">
        <is>
          <t>경북대</t>
        </is>
      </c>
      <c r="E713" s="232" t="inlineStr">
        <is>
          <t>환경안전공학과</t>
        </is>
      </c>
      <c r="F713" s="0" t="inlineStr">
        <is>
          <t>통합</t>
        </is>
      </c>
      <c r="G713" s="0" t="n">
        <v>2</v>
      </c>
      <c r="H713" s="0" t="n">
        <v>655.4930000000001</v>
      </c>
      <c r="I713" s="0" t="n">
        <v>654.468</v>
      </c>
      <c r="J713" s="0" t="n">
        <v>652.208</v>
      </c>
      <c r="K713" s="0" t="n">
        <v>649.612</v>
      </c>
      <c r="L713" s="0" t="n">
        <v>646.381</v>
      </c>
      <c r="M713" s="233" t="inlineStr">
        <is>
          <t>표점</t>
        </is>
      </c>
      <c r="N713" s="233" t="inlineStr">
        <is>
          <t>변표</t>
        </is>
      </c>
      <c r="O713" s="3" t="inlineStr">
        <is>
          <t>가642</t>
        </is>
      </c>
    </row>
    <row r="714">
      <c r="A714" s="0" t="n">
        <v>197</v>
      </c>
      <c r="B714" s="0" t="n">
        <v>1643</v>
      </c>
      <c r="C714" s="0" t="inlineStr">
        <is>
          <t>가</t>
        </is>
      </c>
      <c r="D714" s="0" t="inlineStr">
        <is>
          <t>경북대</t>
        </is>
      </c>
      <c r="E714" s="232" t="inlineStr">
        <is>
          <t>정밀기계공학과</t>
        </is>
      </c>
      <c r="F714" s="0" t="inlineStr">
        <is>
          <t>통합</t>
        </is>
      </c>
      <c r="G714" s="0" t="n">
        <v>2</v>
      </c>
      <c r="H714" s="0" t="n">
        <v>654.028</v>
      </c>
      <c r="I714" s="0" t="n">
        <v>652.208</v>
      </c>
      <c r="J714" s="0" t="n">
        <v>650.138</v>
      </c>
      <c r="K714" s="0" t="n">
        <v>647.35</v>
      </c>
      <c r="L714" s="0" t="n">
        <v>644.283</v>
      </c>
      <c r="M714" s="233" t="inlineStr">
        <is>
          <t>표점</t>
        </is>
      </c>
      <c r="N714" s="233" t="inlineStr">
        <is>
          <t>변표</t>
        </is>
      </c>
      <c r="O714" s="3" t="inlineStr">
        <is>
          <t>가643</t>
        </is>
      </c>
    </row>
    <row r="715">
      <c r="A715" s="0" t="n">
        <v>197</v>
      </c>
      <c r="B715" s="0" t="n">
        <v>1649</v>
      </c>
      <c r="C715" s="0" t="inlineStr">
        <is>
          <t>가</t>
        </is>
      </c>
      <c r="D715" s="0" t="inlineStr">
        <is>
          <t>경북대</t>
        </is>
      </c>
      <c r="E715" s="232" t="inlineStr">
        <is>
          <t>섬유패션디자인학부(섬유공학전공)</t>
        </is>
      </c>
      <c r="F715" s="0" t="inlineStr">
        <is>
          <t>통합</t>
        </is>
      </c>
      <c r="G715" s="0" t="n">
        <v>2</v>
      </c>
      <c r="H715" s="0" t="n">
        <v>655.4930000000001</v>
      </c>
      <c r="I715" s="0" t="n">
        <v>653.327</v>
      </c>
      <c r="J715" s="0" t="n">
        <v>649.278</v>
      </c>
      <c r="K715" s="0" t="n">
        <v>645.2430000000001</v>
      </c>
      <c r="L715" s="0" t="n">
        <v>640.539</v>
      </c>
      <c r="M715" s="233" t="inlineStr">
        <is>
          <t>표점</t>
        </is>
      </c>
      <c r="N715" s="233" t="inlineStr">
        <is>
          <t>변표</t>
        </is>
      </c>
      <c r="O715" s="3" t="inlineStr">
        <is>
          <t>가644</t>
        </is>
      </c>
    </row>
    <row r="716">
      <c r="A716" s="0" t="n">
        <v>197</v>
      </c>
      <c r="B716" s="0" t="n">
        <v>1648</v>
      </c>
      <c r="C716" s="0" t="inlineStr">
        <is>
          <t>가</t>
        </is>
      </c>
      <c r="D716" s="0" t="inlineStr">
        <is>
          <t>경북대</t>
        </is>
      </c>
      <c r="E716" s="232" t="inlineStr">
        <is>
          <t>식품외식산업학과</t>
        </is>
      </c>
      <c r="F716" s="0" t="inlineStr">
        <is>
          <t>통합</t>
        </is>
      </c>
      <c r="G716" s="0" t="n">
        <v>2</v>
      </c>
      <c r="H716" s="0" t="n">
        <v>651.873</v>
      </c>
      <c r="I716" s="0" t="n">
        <v>649.278</v>
      </c>
      <c r="J716" s="0" t="n">
        <v>645.412</v>
      </c>
      <c r="K716" s="0" t="n">
        <v>641.8</v>
      </c>
      <c r="L716" s="0" t="n">
        <v>637.123</v>
      </c>
      <c r="M716" s="233" t="inlineStr">
        <is>
          <t>표점</t>
        </is>
      </c>
      <c r="N716" s="233" t="inlineStr">
        <is>
          <t>변표</t>
        </is>
      </c>
      <c r="O716" s="3" t="inlineStr">
        <is>
          <t>가645</t>
        </is>
      </c>
    </row>
    <row r="717">
      <c r="A717" s="0" t="n">
        <v>197</v>
      </c>
      <c r="B717" s="0" t="n">
        <v>1645</v>
      </c>
      <c r="C717" s="0" t="inlineStr">
        <is>
          <t>가</t>
        </is>
      </c>
      <c r="D717" s="0" t="inlineStr">
        <is>
          <t>경북대</t>
        </is>
      </c>
      <c r="E717" s="232" t="inlineStr">
        <is>
          <t>소프트웨어학과</t>
        </is>
      </c>
      <c r="F717" s="0" t="inlineStr">
        <is>
          <t>통합</t>
        </is>
      </c>
      <c r="G717" s="0" t="n">
        <v>2</v>
      </c>
      <c r="H717" s="0" t="n">
        <v>641.3680000000001</v>
      </c>
      <c r="I717" s="0" t="n">
        <v>640.455</v>
      </c>
      <c r="J717" s="0" t="n">
        <v>639.457</v>
      </c>
      <c r="K717" s="0" t="n">
        <v>638.458</v>
      </c>
      <c r="L717" s="0" t="n">
        <v>635.795</v>
      </c>
      <c r="M717" s="233" t="inlineStr">
        <is>
          <t>표점</t>
        </is>
      </c>
      <c r="N717" s="233" t="inlineStr">
        <is>
          <t>변표</t>
        </is>
      </c>
      <c r="O717" s="3" t="inlineStr">
        <is>
          <t>가646</t>
        </is>
      </c>
    </row>
    <row r="718">
      <c r="A718" s="0" t="n">
        <v>193</v>
      </c>
      <c r="B718" s="0" t="n">
        <v>1684</v>
      </c>
      <c r="C718" s="0" t="inlineStr">
        <is>
          <t>가</t>
        </is>
      </c>
      <c r="D718" s="0" t="inlineStr">
        <is>
          <t>경북대</t>
        </is>
      </c>
      <c r="E718" s="232" t="inlineStr">
        <is>
          <t>관광학과</t>
        </is>
      </c>
      <c r="F718" s="0" t="inlineStr">
        <is>
          <t>통합</t>
        </is>
      </c>
      <c r="G718" s="0" t="n">
        <v>2</v>
      </c>
      <c r="H718" s="0" t="n">
        <v>600.448</v>
      </c>
      <c r="I718" s="0" t="n">
        <v>598.663</v>
      </c>
      <c r="J718" s="0" t="n">
        <v>595.371</v>
      </c>
      <c r="K718" s="0" t="n">
        <v>591.482</v>
      </c>
      <c r="L718" s="0" t="n">
        <v>585.394</v>
      </c>
      <c r="M718" s="233" t="inlineStr">
        <is>
          <t>표점</t>
        </is>
      </c>
      <c r="N718" s="233" t="inlineStr">
        <is>
          <t>변표</t>
        </is>
      </c>
      <c r="O718" s="3" t="inlineStr">
        <is>
          <t>가647</t>
        </is>
      </c>
    </row>
    <row r="719">
      <c r="A719" s="0" t="n">
        <v>190</v>
      </c>
      <c r="B719" s="0" t="n">
        <v>1484</v>
      </c>
      <c r="C719" s="0" t="inlineStr">
        <is>
          <t>가</t>
        </is>
      </c>
      <c r="D719" s="0" t="inlineStr">
        <is>
          <t>경상국립대</t>
        </is>
      </c>
      <c r="E719" s="232" t="inlineStr">
        <is>
          <t>간호학과(지역)</t>
        </is>
      </c>
      <c r="F719" s="0" t="inlineStr">
        <is>
          <t>자연</t>
        </is>
      </c>
      <c r="G719" s="0" t="n">
        <v>3</v>
      </c>
      <c r="H719" s="0" t="n">
        <v>853.072</v>
      </c>
      <c r="I719" s="0" t="n">
        <v>849.978</v>
      </c>
      <c r="J719" s="0" t="n">
        <v>846.216</v>
      </c>
      <c r="K719" s="0" t="n">
        <v>843.0890000000001</v>
      </c>
      <c r="L719" s="0" t="n">
        <v>830.818</v>
      </c>
      <c r="M719" s="233" t="inlineStr">
        <is>
          <t>표점/만점</t>
        </is>
      </c>
      <c r="N719" s="233" t="inlineStr">
        <is>
          <t>표점/만점</t>
        </is>
      </c>
      <c r="O719" s="3" t="inlineStr">
        <is>
          <t>가648</t>
        </is>
      </c>
    </row>
    <row r="720">
      <c r="A720" s="0" t="n">
        <v>190</v>
      </c>
      <c r="B720" s="0" t="n">
        <v>1486</v>
      </c>
      <c r="C720" s="0" t="inlineStr">
        <is>
          <t>가</t>
        </is>
      </c>
      <c r="D720" s="0" t="inlineStr">
        <is>
          <t>경상국립대</t>
        </is>
      </c>
      <c r="E720" s="232" t="inlineStr">
        <is>
          <t>간호학과</t>
        </is>
      </c>
      <c r="F720" s="0" t="inlineStr">
        <is>
          <t>자연</t>
        </is>
      </c>
      <c r="G720" s="0" t="n">
        <v>3</v>
      </c>
      <c r="H720" s="0" t="n">
        <v>847.768</v>
      </c>
      <c r="I720" s="0" t="n">
        <v>845.619</v>
      </c>
      <c r="J720" s="0" t="n">
        <v>841.349</v>
      </c>
      <c r="K720" s="0" t="n">
        <v>836.47</v>
      </c>
      <c r="L720" s="0" t="n">
        <v>830.194</v>
      </c>
      <c r="M720" s="233" t="inlineStr">
        <is>
          <t>표점/만점</t>
        </is>
      </c>
      <c r="N720" s="233" t="inlineStr">
        <is>
          <t>표점/만점</t>
        </is>
      </c>
      <c r="O720" s="3" t="inlineStr">
        <is>
          <t>가649</t>
        </is>
      </c>
    </row>
    <row r="721">
      <c r="A721" s="0" t="n">
        <v>190</v>
      </c>
      <c r="B721" s="0" t="n">
        <v>1496</v>
      </c>
      <c r="C721" s="0" t="inlineStr">
        <is>
          <t>가</t>
        </is>
      </c>
      <c r="D721" s="0" t="inlineStr">
        <is>
          <t>경상국립대</t>
        </is>
      </c>
      <c r="E721" s="232" t="inlineStr">
        <is>
          <t>수학교육과</t>
        </is>
      </c>
      <c r="F721" s="0" t="inlineStr">
        <is>
          <t>자연</t>
        </is>
      </c>
      <c r="G721" s="0" t="n">
        <v>3</v>
      </c>
      <c r="H721" s="0" t="n">
        <v>844.453</v>
      </c>
      <c r="I721" s="0" t="n">
        <v>842.252</v>
      </c>
      <c r="J721" s="0" t="n">
        <v>837.84</v>
      </c>
      <c r="K721" s="0" t="n">
        <v>832.939</v>
      </c>
      <c r="L721" s="0" t="n">
        <v>826.542</v>
      </c>
      <c r="M721" s="233" t="inlineStr">
        <is>
          <t>표점/만점</t>
        </is>
      </c>
      <c r="N721" s="233" t="inlineStr">
        <is>
          <t>표점/만점</t>
        </is>
      </c>
      <c r="O721" s="3" t="inlineStr">
        <is>
          <t>가650</t>
        </is>
      </c>
    </row>
    <row r="722">
      <c r="A722" s="0" t="n">
        <v>190</v>
      </c>
      <c r="B722" s="0" t="n">
        <v>1490</v>
      </c>
      <c r="C722" s="0" t="inlineStr">
        <is>
          <t>가</t>
        </is>
      </c>
      <c r="D722" s="0" t="inlineStr">
        <is>
          <t>경상국립대</t>
        </is>
      </c>
      <c r="E722" s="232" t="inlineStr">
        <is>
          <t>물리교육과</t>
        </is>
      </c>
      <c r="F722" s="0" t="inlineStr">
        <is>
          <t>자연</t>
        </is>
      </c>
      <c r="G722" s="0" t="n">
        <v>3</v>
      </c>
      <c r="H722" s="0" t="n">
        <v>824.467</v>
      </c>
      <c r="I722" s="0" t="n">
        <v>821.947</v>
      </c>
      <c r="J722" s="0" t="n">
        <v>817.683</v>
      </c>
      <c r="K722" s="0" t="n">
        <v>813.237</v>
      </c>
      <c r="L722" s="0" t="n">
        <v>807.932</v>
      </c>
      <c r="M722" s="233" t="inlineStr">
        <is>
          <t>표점/만점</t>
        </is>
      </c>
      <c r="N722" s="233" t="inlineStr">
        <is>
          <t>표점/만점</t>
        </is>
      </c>
      <c r="O722" s="3" t="inlineStr">
        <is>
          <t>가651</t>
        </is>
      </c>
    </row>
    <row r="723">
      <c r="A723" s="0" t="n">
        <v>190</v>
      </c>
      <c r="B723" s="0" t="n">
        <v>1524</v>
      </c>
      <c r="C723" s="0" t="inlineStr">
        <is>
          <t>가</t>
        </is>
      </c>
      <c r="D723" s="0" t="inlineStr">
        <is>
          <t>경상국립대</t>
        </is>
      </c>
      <c r="E723" s="232" t="inlineStr">
        <is>
          <t>화학교육과</t>
        </is>
      </c>
      <c r="F723" s="0" t="inlineStr">
        <is>
          <t>자연</t>
        </is>
      </c>
      <c r="G723" s="0" t="n">
        <v>3</v>
      </c>
      <c r="H723" s="0" t="n">
        <v>815.5</v>
      </c>
      <c r="I723" s="0" t="n">
        <v>813.407</v>
      </c>
      <c r="J723" s="0" t="n">
        <v>809.484</v>
      </c>
      <c r="K723" s="0" t="n">
        <v>805.2140000000001</v>
      </c>
      <c r="L723" s="0" t="n">
        <v>800.741</v>
      </c>
      <c r="M723" s="233" t="inlineStr">
        <is>
          <t>표점/만점</t>
        </is>
      </c>
      <c r="N723" s="233" t="inlineStr">
        <is>
          <t>표점/만점</t>
        </is>
      </c>
      <c r="O723" s="3" t="inlineStr">
        <is>
          <t>가652</t>
        </is>
      </c>
    </row>
    <row r="724">
      <c r="A724" s="0" t="n">
        <v>190</v>
      </c>
      <c r="B724" s="0" t="n">
        <v>1533</v>
      </c>
      <c r="C724" s="0" t="inlineStr">
        <is>
          <t>가</t>
        </is>
      </c>
      <c r="D724" s="0" t="inlineStr">
        <is>
          <t>경상국립대</t>
        </is>
      </c>
      <c r="E724" s="232" t="inlineStr">
        <is>
          <t>생물교육과</t>
        </is>
      </c>
      <c r="F724" s="0" t="inlineStr">
        <is>
          <t>자연</t>
        </is>
      </c>
      <c r="G724" s="0" t="n">
        <v>3</v>
      </c>
      <c r="H724" s="0" t="e">
        <v>#N/A</v>
      </c>
      <c r="I724" s="0" t="e">
        <v>#N/A</v>
      </c>
      <c r="J724" s="0" t="e">
        <v>#N/A</v>
      </c>
      <c r="K724" s="0" t="e">
        <v>#N/A</v>
      </c>
      <c r="L724" s="0" t="e">
        <v>#N/A</v>
      </c>
      <c r="M724" s="233" t="inlineStr">
        <is>
          <t>표점/만점</t>
        </is>
      </c>
      <c r="N724" s="233" t="inlineStr">
        <is>
          <t>표점/만점</t>
        </is>
      </c>
      <c r="O724" s="3" t="inlineStr">
        <is>
          <t>1</t>
        </is>
      </c>
    </row>
    <row r="725">
      <c r="A725" s="0" t="n">
        <v>189</v>
      </c>
      <c r="B725" s="0" t="n">
        <v>1554</v>
      </c>
      <c r="C725" s="0" t="inlineStr">
        <is>
          <t>가</t>
        </is>
      </c>
      <c r="D725" s="0" t="inlineStr">
        <is>
          <t>경상국립대</t>
        </is>
      </c>
      <c r="E725" s="232" t="inlineStr">
        <is>
          <t>일반사회교육과</t>
        </is>
      </c>
      <c r="F725" s="0" t="inlineStr">
        <is>
          <t>통합</t>
        </is>
      </c>
      <c r="G725" s="0" t="n">
        <v>3</v>
      </c>
      <c r="H725" s="0" t="n">
        <v>860.303</v>
      </c>
      <c r="I725" s="0" t="n">
        <v>857.6799999999999</v>
      </c>
      <c r="J725" s="0" t="n">
        <v>852.489</v>
      </c>
      <c r="K725" s="0" t="n">
        <v>847.1609999999999</v>
      </c>
      <c r="L725" s="0" t="n">
        <v>840.915</v>
      </c>
      <c r="M725" s="233" t="inlineStr">
        <is>
          <t>표점/만점</t>
        </is>
      </c>
      <c r="N725" s="233" t="inlineStr">
        <is>
          <t>표점/만점</t>
        </is>
      </c>
      <c r="O725" s="3" t="inlineStr">
        <is>
          <t>가653</t>
        </is>
      </c>
    </row>
    <row r="726">
      <c r="A726" s="0" t="n">
        <v>189</v>
      </c>
      <c r="B726" s="0" t="n">
        <v>1561</v>
      </c>
      <c r="C726" s="0" t="inlineStr">
        <is>
          <t>가</t>
        </is>
      </c>
      <c r="D726" s="0" t="inlineStr">
        <is>
          <t>경상국립대</t>
        </is>
      </c>
      <c r="E726" s="232" t="inlineStr">
        <is>
          <t>국어교육과</t>
        </is>
      </c>
      <c r="F726" s="0" t="inlineStr">
        <is>
          <t>통합</t>
        </is>
      </c>
      <c r="G726" s="0" t="n">
        <v>3</v>
      </c>
      <c r="H726" s="0" t="n">
        <v>847.345</v>
      </c>
      <c r="I726" s="0" t="n">
        <v>844.937</v>
      </c>
      <c r="J726" s="0" t="n">
        <v>840.357</v>
      </c>
      <c r="K726" s="0" t="n">
        <v>835.5</v>
      </c>
      <c r="L726" s="0" t="n">
        <v>829.011</v>
      </c>
      <c r="M726" s="233" t="inlineStr">
        <is>
          <t>표점/만점</t>
        </is>
      </c>
      <c r="N726" s="233" t="inlineStr">
        <is>
          <t>표점/만점</t>
        </is>
      </c>
      <c r="O726" s="3" t="inlineStr">
        <is>
          <t>가654</t>
        </is>
      </c>
    </row>
    <row r="727">
      <c r="A727" s="0" t="n">
        <v>189</v>
      </c>
      <c r="B727" s="0" t="n">
        <v>1556</v>
      </c>
      <c r="C727" s="0" t="inlineStr">
        <is>
          <t>가</t>
        </is>
      </c>
      <c r="D727" s="0" t="inlineStr">
        <is>
          <t>경상국립대</t>
        </is>
      </c>
      <c r="E727" s="232" t="inlineStr">
        <is>
          <t>윤리교육과</t>
        </is>
      </c>
      <c r="F727" s="0" t="inlineStr">
        <is>
          <t>통합</t>
        </is>
      </c>
      <c r="G727" s="0" t="n">
        <v>3</v>
      </c>
      <c r="H727" s="0" t="n">
        <v>842.321</v>
      </c>
      <c r="I727" s="0" t="n">
        <v>840.097</v>
      </c>
      <c r="J727" s="0" t="n">
        <v>835.5</v>
      </c>
      <c r="K727" s="0" t="n">
        <v>830.38</v>
      </c>
      <c r="L727" s="0" t="n">
        <v>824.1950000000001</v>
      </c>
      <c r="M727" s="233" t="inlineStr">
        <is>
          <t>표점/만점</t>
        </is>
      </c>
      <c r="N727" s="233" t="inlineStr">
        <is>
          <t>표점/만점</t>
        </is>
      </c>
      <c r="O727" s="3" t="inlineStr">
        <is>
          <t>가655</t>
        </is>
      </c>
    </row>
    <row r="728">
      <c r="A728" s="0" t="n">
        <v>189</v>
      </c>
      <c r="B728" s="0" t="n">
        <v>1547</v>
      </c>
      <c r="C728" s="0" t="inlineStr">
        <is>
          <t>가</t>
        </is>
      </c>
      <c r="D728" s="0" t="inlineStr">
        <is>
          <t>경상국립대</t>
        </is>
      </c>
      <c r="E728" s="232" t="inlineStr">
        <is>
          <t>역사교육과</t>
        </is>
      </c>
      <c r="F728" s="0" t="inlineStr">
        <is>
          <t>통합</t>
        </is>
      </c>
      <c r="G728" s="0" t="n">
        <v>3</v>
      </c>
      <c r="H728" s="0" t="n">
        <v>839.501</v>
      </c>
      <c r="I728" s="0" t="n">
        <v>837.544</v>
      </c>
      <c r="J728" s="0" t="n">
        <v>832.748</v>
      </c>
      <c r="K728" s="0" t="n">
        <v>827.809</v>
      </c>
      <c r="L728" s="0" t="n">
        <v>821.891</v>
      </c>
      <c r="M728" s="233" t="inlineStr">
        <is>
          <t>표점/만점</t>
        </is>
      </c>
      <c r="N728" s="233" t="inlineStr">
        <is>
          <t>표점/만점</t>
        </is>
      </c>
      <c r="O728" s="3" t="inlineStr">
        <is>
          <t>가656</t>
        </is>
      </c>
    </row>
    <row r="729">
      <c r="A729" s="0" t="n">
        <v>189</v>
      </c>
      <c r="B729" s="0" t="n">
        <v>1550</v>
      </c>
      <c r="C729" s="0" t="inlineStr">
        <is>
          <t>가</t>
        </is>
      </c>
      <c r="D729" s="0" t="inlineStr">
        <is>
          <t>경상국립대</t>
        </is>
      </c>
      <c r="E729" s="232" t="inlineStr">
        <is>
          <t>지리교육과</t>
        </is>
      </c>
      <c r="F729" s="0" t="inlineStr">
        <is>
          <t>통합</t>
        </is>
      </c>
      <c r="G729" s="0" t="n">
        <v>3</v>
      </c>
      <c r="H729" s="0" t="n">
        <v>838.1319999999999</v>
      </c>
      <c r="I729" s="0" t="n">
        <v>835.891</v>
      </c>
      <c r="J729" s="0" t="n">
        <v>830.975</v>
      </c>
      <c r="K729" s="0" t="n">
        <v>826.035</v>
      </c>
      <c r="L729" s="0" t="n">
        <v>820.217</v>
      </c>
      <c r="M729" s="233" t="inlineStr">
        <is>
          <t>표점/만점</t>
        </is>
      </c>
      <c r="N729" s="233" t="inlineStr">
        <is>
          <t>표점/만점</t>
        </is>
      </c>
      <c r="O729" s="3" t="inlineStr">
        <is>
          <t>가657</t>
        </is>
      </c>
    </row>
    <row r="730">
      <c r="A730" s="0" t="n">
        <v>189</v>
      </c>
      <c r="B730" s="0" t="n">
        <v>1549</v>
      </c>
      <c r="C730" s="0" t="inlineStr">
        <is>
          <t>가</t>
        </is>
      </c>
      <c r="D730" s="0" t="inlineStr">
        <is>
          <t>경상국립대</t>
        </is>
      </c>
      <c r="E730" s="232" t="inlineStr">
        <is>
          <t>영어교육과</t>
        </is>
      </c>
      <c r="F730" s="0" t="inlineStr">
        <is>
          <t>통합</t>
        </is>
      </c>
      <c r="G730" s="0" t="n">
        <v>3</v>
      </c>
      <c r="H730" s="0" t="n">
        <v>831.973</v>
      </c>
      <c r="I730" s="0" t="n">
        <v>829.562</v>
      </c>
      <c r="J730" s="0" t="n">
        <v>825.013</v>
      </c>
      <c r="K730" s="0" t="n">
        <v>820.484</v>
      </c>
      <c r="L730" s="0" t="n">
        <v>814.9059999999999</v>
      </c>
      <c r="M730" s="233" t="inlineStr">
        <is>
          <t>표점/만점</t>
        </is>
      </c>
      <c r="N730" s="233" t="inlineStr">
        <is>
          <t>표점/만점</t>
        </is>
      </c>
      <c r="O730" s="3" t="inlineStr">
        <is>
          <t>가658</t>
        </is>
      </c>
    </row>
    <row r="731">
      <c r="A731" s="0" t="n">
        <v>189</v>
      </c>
      <c r="B731" s="0" t="n">
        <v>1555</v>
      </c>
      <c r="C731" s="0" t="inlineStr">
        <is>
          <t>가</t>
        </is>
      </c>
      <c r="D731" s="0" t="inlineStr">
        <is>
          <t>경상국립대</t>
        </is>
      </c>
      <c r="E731" s="232" t="inlineStr">
        <is>
          <t>경제학부</t>
        </is>
      </c>
      <c r="F731" s="0" t="inlineStr">
        <is>
          <t>통합</t>
        </is>
      </c>
      <c r="G731" s="0" t="n">
        <v>3</v>
      </c>
      <c r="H731" s="0" t="n">
        <v>831.973</v>
      </c>
      <c r="I731" s="0" t="n">
        <v>829.562</v>
      </c>
      <c r="J731" s="0" t="n">
        <v>825.013</v>
      </c>
      <c r="K731" s="0" t="n">
        <v>820.484</v>
      </c>
      <c r="L731" s="0" t="n">
        <v>814.9059999999999</v>
      </c>
      <c r="M731" s="233" t="inlineStr">
        <is>
          <t>표점/만점</t>
        </is>
      </c>
      <c r="N731" s="233" t="inlineStr">
        <is>
          <t>표점/만점</t>
        </is>
      </c>
      <c r="O731" s="3" t="inlineStr">
        <is>
          <t>가659</t>
        </is>
      </c>
    </row>
    <row r="732">
      <c r="A732" s="0" t="n">
        <v>189</v>
      </c>
      <c r="B732" s="0" t="n">
        <v>1552</v>
      </c>
      <c r="C732" s="0" t="inlineStr">
        <is>
          <t>가</t>
        </is>
      </c>
      <c r="D732" s="0" t="inlineStr">
        <is>
          <t>경상국립대</t>
        </is>
      </c>
      <c r="E732" s="232" t="inlineStr">
        <is>
          <t>미디어커뮤니케이션학과</t>
        </is>
      </c>
      <c r="F732" s="0" t="inlineStr">
        <is>
          <t>통합</t>
        </is>
      </c>
      <c r="G732" s="0" t="n">
        <v>3</v>
      </c>
      <c r="H732" s="0" t="n">
        <v>831.155</v>
      </c>
      <c r="I732" s="0" t="n">
        <v>828.831</v>
      </c>
      <c r="J732" s="0" t="n">
        <v>824.3819999999999</v>
      </c>
      <c r="K732" s="0" t="n">
        <v>819.833</v>
      </c>
      <c r="L732" s="0" t="n">
        <v>813.908</v>
      </c>
      <c r="M732" s="233" t="inlineStr">
        <is>
          <t>표점/만점</t>
        </is>
      </c>
      <c r="N732" s="233" t="inlineStr">
        <is>
          <t>표점/만점</t>
        </is>
      </c>
      <c r="O732" s="3" t="inlineStr">
        <is>
          <t>가660</t>
        </is>
      </c>
    </row>
    <row r="733">
      <c r="A733" s="0" t="n">
        <v>189</v>
      </c>
      <c r="B733" s="0" t="n">
        <v>1548</v>
      </c>
      <c r="C733" s="0" t="inlineStr">
        <is>
          <t>가</t>
        </is>
      </c>
      <c r="D733" s="0" t="inlineStr">
        <is>
          <t>경상국립대</t>
        </is>
      </c>
      <c r="E733" s="232" t="inlineStr">
        <is>
          <t>교육학과</t>
        </is>
      </c>
      <c r="F733" s="0" t="inlineStr">
        <is>
          <t>통합</t>
        </is>
      </c>
      <c r="G733" s="0" t="n">
        <v>3</v>
      </c>
      <c r="H733" s="0" t="n">
        <v>829.953</v>
      </c>
      <c r="I733" s="0" t="n">
        <v>827.629</v>
      </c>
      <c r="J733" s="0" t="n">
        <v>823.26</v>
      </c>
      <c r="K733" s="0" t="n">
        <v>818.624</v>
      </c>
      <c r="L733" s="0" t="n">
        <v>812.973</v>
      </c>
      <c r="M733" s="233" t="inlineStr">
        <is>
          <t>표점/만점</t>
        </is>
      </c>
      <c r="N733" s="233" t="inlineStr">
        <is>
          <t>표점/만점</t>
        </is>
      </c>
      <c r="O733" s="3" t="inlineStr">
        <is>
          <t>가661</t>
        </is>
      </c>
    </row>
    <row r="734">
      <c r="A734" s="0" t="n">
        <v>189</v>
      </c>
      <c r="B734" s="0" t="n">
        <v>1558</v>
      </c>
      <c r="C734" s="0" t="inlineStr">
        <is>
          <t>가</t>
        </is>
      </c>
      <c r="D734" s="0" t="inlineStr">
        <is>
          <t>경상국립대</t>
        </is>
      </c>
      <c r="E734" s="232" t="inlineStr">
        <is>
          <t>법학부</t>
        </is>
      </c>
      <c r="F734" s="0" t="inlineStr">
        <is>
          <t>통합</t>
        </is>
      </c>
      <c r="G734" s="0" t="n">
        <v>3</v>
      </c>
      <c r="H734" s="0" t="n">
        <v>827.157</v>
      </c>
      <c r="I734" s="0" t="n">
        <v>825.013</v>
      </c>
      <c r="J734" s="0" t="n">
        <v>820.8680000000001</v>
      </c>
      <c r="K734" s="0" t="n">
        <v>816.312</v>
      </c>
      <c r="L734" s="0" t="n">
        <v>810.2190000000001</v>
      </c>
      <c r="M734" s="233" t="inlineStr">
        <is>
          <t>표점/만점</t>
        </is>
      </c>
      <c r="N734" s="233" t="inlineStr">
        <is>
          <t>표점/만점</t>
        </is>
      </c>
      <c r="O734" s="3" t="inlineStr">
        <is>
          <t>가662</t>
        </is>
      </c>
    </row>
    <row r="735">
      <c r="A735" s="0" t="n">
        <v>189</v>
      </c>
      <c r="B735" s="0" t="n">
        <v>1553</v>
      </c>
      <c r="C735" s="0" t="inlineStr">
        <is>
          <t>가</t>
        </is>
      </c>
      <c r="D735" s="0" t="inlineStr">
        <is>
          <t>경상국립대</t>
        </is>
      </c>
      <c r="E735" s="232" t="inlineStr">
        <is>
          <t>심리학과</t>
        </is>
      </c>
      <c r="F735" s="0" t="inlineStr">
        <is>
          <t>통합</t>
        </is>
      </c>
      <c r="G735" s="0" t="n">
        <v>3</v>
      </c>
      <c r="H735" s="0" t="n">
        <v>825.013</v>
      </c>
      <c r="I735" s="0" t="n">
        <v>822.809</v>
      </c>
      <c r="J735" s="0" t="n">
        <v>818.624</v>
      </c>
      <c r="K735" s="0" t="n">
        <v>813.908</v>
      </c>
      <c r="L735" s="0" t="n">
        <v>808.082</v>
      </c>
      <c r="M735" s="233" t="inlineStr">
        <is>
          <t>표점/만점</t>
        </is>
      </c>
      <c r="N735" s="233" t="inlineStr">
        <is>
          <t>표점/만점</t>
        </is>
      </c>
      <c r="O735" s="3" t="inlineStr">
        <is>
          <t>가663</t>
        </is>
      </c>
    </row>
    <row r="736">
      <c r="A736" s="0" t="n">
        <v>189</v>
      </c>
      <c r="B736" s="0" t="n">
        <v>1566</v>
      </c>
      <c r="C736" s="0" t="inlineStr">
        <is>
          <t>가</t>
        </is>
      </c>
      <c r="D736" s="0" t="inlineStr">
        <is>
          <t>경상국립대</t>
        </is>
      </c>
      <c r="E736" s="232" t="inlineStr">
        <is>
          <t>유아교육과</t>
        </is>
      </c>
      <c r="F736" s="0" t="inlineStr">
        <is>
          <t>통합</t>
        </is>
      </c>
      <c r="G736" s="0" t="n">
        <v>3</v>
      </c>
      <c r="H736" s="0" t="n">
        <v>820.848</v>
      </c>
      <c r="I736" s="0" t="n">
        <v>819.078</v>
      </c>
      <c r="J736" s="0" t="n">
        <v>814.739</v>
      </c>
      <c r="K736" s="0" t="n">
        <v>809.862</v>
      </c>
      <c r="L736" s="0" t="n">
        <v>804.308</v>
      </c>
      <c r="M736" s="233" t="inlineStr">
        <is>
          <t>표점/만점</t>
        </is>
      </c>
      <c r="N736" s="233" t="inlineStr">
        <is>
          <t>표점/만점</t>
        </is>
      </c>
      <c r="O736" s="3" t="inlineStr">
        <is>
          <t>가664</t>
        </is>
      </c>
    </row>
    <row r="737">
      <c r="A737" s="0" t="n">
        <v>189</v>
      </c>
      <c r="B737" s="0" t="n">
        <v>1573</v>
      </c>
      <c r="C737" s="0" t="inlineStr">
        <is>
          <t>가</t>
        </is>
      </c>
      <c r="D737" s="0" t="inlineStr">
        <is>
          <t>경상국립대</t>
        </is>
      </c>
      <c r="E737" s="232" t="inlineStr">
        <is>
          <t>행정학과</t>
        </is>
      </c>
      <c r="F737" s="0" t="inlineStr">
        <is>
          <t>통합</t>
        </is>
      </c>
      <c r="G737" s="0" t="n">
        <v>3</v>
      </c>
      <c r="H737" s="0" t="n">
        <v>816.312</v>
      </c>
      <c r="I737" s="0" t="n">
        <v>814.088</v>
      </c>
      <c r="J737" s="0" t="n">
        <v>809.675</v>
      </c>
      <c r="K737" s="0" t="n">
        <v>805.323</v>
      </c>
      <c r="L737" s="0" t="n">
        <v>800.107</v>
      </c>
      <c r="M737" s="233" t="inlineStr">
        <is>
          <t>표점/만점</t>
        </is>
      </c>
      <c r="N737" s="233" t="inlineStr">
        <is>
          <t>표점/만점</t>
        </is>
      </c>
      <c r="O737" s="3" t="inlineStr">
        <is>
          <t>가665</t>
        </is>
      </c>
    </row>
    <row r="738">
      <c r="A738" s="0" t="n">
        <v>189</v>
      </c>
      <c r="B738" s="0" t="n">
        <v>1565</v>
      </c>
      <c r="C738" s="0" t="inlineStr">
        <is>
          <t>가</t>
        </is>
      </c>
      <c r="D738" s="0" t="inlineStr">
        <is>
          <t>경상국립대</t>
        </is>
      </c>
      <c r="E738" s="232" t="inlineStr">
        <is>
          <t>사회학과</t>
        </is>
      </c>
      <c r="F738" s="0" t="inlineStr">
        <is>
          <t>통합</t>
        </is>
      </c>
      <c r="G738" s="0" t="n">
        <v>3</v>
      </c>
      <c r="H738" s="0" t="n">
        <v>815.848</v>
      </c>
      <c r="I738" s="0" t="n">
        <v>813.721</v>
      </c>
      <c r="J738" s="0" t="n">
        <v>809.0170000000001</v>
      </c>
      <c r="K738" s="0" t="n">
        <v>804.859</v>
      </c>
      <c r="L738" s="0" t="n">
        <v>799.947</v>
      </c>
      <c r="M738" s="233" t="inlineStr">
        <is>
          <t>표점/만점</t>
        </is>
      </c>
      <c r="N738" s="233" t="inlineStr">
        <is>
          <t>표점/만점</t>
        </is>
      </c>
      <c r="O738" s="3" t="inlineStr">
        <is>
          <t>가666</t>
        </is>
      </c>
    </row>
    <row r="739">
      <c r="A739" s="0" t="n">
        <v>189</v>
      </c>
      <c r="B739" s="0" t="n">
        <v>1559</v>
      </c>
      <c r="C739" s="0" t="inlineStr">
        <is>
          <t>가</t>
        </is>
      </c>
      <c r="D739" s="0" t="inlineStr">
        <is>
          <t>경상국립대</t>
        </is>
      </c>
      <c r="E739" s="232" t="inlineStr">
        <is>
          <t>사회복지학부</t>
        </is>
      </c>
      <c r="F739" s="0" t="inlineStr">
        <is>
          <t>통합</t>
        </is>
      </c>
      <c r="G739" s="0" t="n">
        <v>3</v>
      </c>
      <c r="H739" s="0" t="n">
        <v>813.153</v>
      </c>
      <c r="I739" s="0" t="n">
        <v>810.79</v>
      </c>
      <c r="J739" s="0" t="n">
        <v>806.692</v>
      </c>
      <c r="K739" s="0" t="n">
        <v>802.331</v>
      </c>
      <c r="L739" s="0" t="n">
        <v>797.535</v>
      </c>
      <c r="M739" s="233" t="inlineStr">
        <is>
          <t>표점/만점</t>
        </is>
      </c>
      <c r="N739" s="233" t="inlineStr">
        <is>
          <t>표점/만점</t>
        </is>
      </c>
      <c r="O739" s="3" t="inlineStr">
        <is>
          <t>가667</t>
        </is>
      </c>
    </row>
    <row r="740">
      <c r="A740" s="0" t="n">
        <v>189</v>
      </c>
      <c r="B740" s="0" t="n">
        <v>1580</v>
      </c>
      <c r="C740" s="0" t="inlineStr">
        <is>
          <t>가</t>
        </is>
      </c>
      <c r="D740" s="0" t="inlineStr">
        <is>
          <t>경상국립대</t>
        </is>
      </c>
      <c r="E740" s="232" t="inlineStr">
        <is>
          <t>일어교육과</t>
        </is>
      </c>
      <c r="F740" s="0" t="inlineStr">
        <is>
          <t>통합</t>
        </is>
      </c>
      <c r="G740" s="0" t="n">
        <v>3</v>
      </c>
      <c r="H740" s="0" t="n">
        <v>812.706</v>
      </c>
      <c r="I740" s="0" t="n">
        <v>810.423</v>
      </c>
      <c r="J740" s="0" t="n">
        <v>806.249</v>
      </c>
      <c r="K740" s="0" t="n">
        <v>801.977</v>
      </c>
      <c r="L740" s="0" t="n">
        <v>797.331</v>
      </c>
      <c r="M740" s="233" t="inlineStr">
        <is>
          <t>표점/만점</t>
        </is>
      </c>
      <c r="N740" s="233" t="inlineStr">
        <is>
          <t>표점/만점</t>
        </is>
      </c>
      <c r="O740" s="3" t="inlineStr">
        <is>
          <t>가668</t>
        </is>
      </c>
    </row>
    <row r="741">
      <c r="A741" s="0" t="n">
        <v>189</v>
      </c>
      <c r="B741" s="0" t="n">
        <v>1575</v>
      </c>
      <c r="C741" s="0" t="inlineStr">
        <is>
          <t>가</t>
        </is>
      </c>
      <c r="D741" s="0" t="inlineStr">
        <is>
          <t>경상국립대</t>
        </is>
      </c>
      <c r="E741" s="232" t="inlineStr">
        <is>
          <t>정치외교학과</t>
        </is>
      </c>
      <c r="F741" s="0" t="inlineStr">
        <is>
          <t>통합</t>
        </is>
      </c>
      <c r="G741" s="0" t="n">
        <v>3</v>
      </c>
      <c r="H741" s="0" t="n">
        <v>809.4880000000001</v>
      </c>
      <c r="I741" s="0" t="n">
        <v>807.468</v>
      </c>
      <c r="J741" s="0" t="n">
        <v>803.55</v>
      </c>
      <c r="K741" s="0" t="n">
        <v>799.76</v>
      </c>
      <c r="L741" s="0" t="n">
        <v>794.26</v>
      </c>
      <c r="M741" s="233" t="inlineStr">
        <is>
          <t>표점/만점</t>
        </is>
      </c>
      <c r="N741" s="233" t="inlineStr">
        <is>
          <t>표점/만점</t>
        </is>
      </c>
      <c r="O741" s="3" t="inlineStr">
        <is>
          <t>가669</t>
        </is>
      </c>
    </row>
    <row r="742">
      <c r="A742" s="0" t="n">
        <v>189</v>
      </c>
      <c r="B742" s="0" t="n">
        <v>1571</v>
      </c>
      <c r="C742" s="0" t="inlineStr">
        <is>
          <t>가</t>
        </is>
      </c>
      <c r="D742" s="0" t="inlineStr">
        <is>
          <t>경상국립대</t>
        </is>
      </c>
      <c r="E742" s="232" t="inlineStr">
        <is>
          <t>아동가족학과</t>
        </is>
      </c>
      <c r="F742" s="0" t="inlineStr">
        <is>
          <t>통합</t>
        </is>
      </c>
      <c r="G742" s="0" t="n">
        <v>3</v>
      </c>
      <c r="H742" s="0" t="n">
        <v>797.775</v>
      </c>
      <c r="I742" s="0" t="n">
        <v>795.742</v>
      </c>
      <c r="J742" s="0" t="n">
        <v>790.928</v>
      </c>
      <c r="K742" s="0" t="n">
        <v>785.494</v>
      </c>
      <c r="L742" s="0" t="n">
        <v>779.859</v>
      </c>
      <c r="M742" s="233" t="inlineStr">
        <is>
          <t>표점/만점</t>
        </is>
      </c>
      <c r="N742" s="233" t="inlineStr">
        <is>
          <t>표점/만점</t>
        </is>
      </c>
      <c r="O742" s="3" t="inlineStr">
        <is>
          <t>가670</t>
        </is>
      </c>
    </row>
    <row r="743">
      <c r="A743" s="0" t="n">
        <v>287</v>
      </c>
      <c r="B743" s="0" t="n">
        <v>1690</v>
      </c>
      <c r="C743" s="0" t="inlineStr">
        <is>
          <t>가</t>
        </is>
      </c>
      <c r="D743" s="0" t="inlineStr">
        <is>
          <t>부산대</t>
        </is>
      </c>
      <c r="E743" s="232" t="inlineStr">
        <is>
          <t>화공생명공학과</t>
        </is>
      </c>
      <c r="F743" s="0" t="inlineStr">
        <is>
          <t>자연</t>
        </is>
      </c>
      <c r="G743" s="0" t="n">
        <v>2</v>
      </c>
      <c r="H743" s="0" t="n">
        <v>711.5599999999999</v>
      </c>
      <c r="I743" s="0" t="n">
        <v>709.59</v>
      </c>
      <c r="J743" s="0" t="n">
        <v>705.8869999999999</v>
      </c>
      <c r="K743" s="0" t="n">
        <v>701.946</v>
      </c>
      <c r="L743" s="0" t="n">
        <v>695.3440000000001</v>
      </c>
      <c r="M743" s="233" t="inlineStr">
        <is>
          <t>표점</t>
        </is>
      </c>
      <c r="N743" s="233" t="inlineStr">
        <is>
          <t>표점</t>
        </is>
      </c>
      <c r="O743" s="3" t="inlineStr">
        <is>
          <t>가671</t>
        </is>
      </c>
    </row>
    <row r="744">
      <c r="A744" s="0" t="n">
        <v>287</v>
      </c>
      <c r="B744" s="0" t="n">
        <v>1689</v>
      </c>
      <c r="C744" s="0" t="inlineStr">
        <is>
          <t>가</t>
        </is>
      </c>
      <c r="D744" s="0" t="inlineStr">
        <is>
          <t>부산대</t>
        </is>
      </c>
      <c r="E744" s="232" t="inlineStr">
        <is>
          <t>정보컴퓨터공학부(컴퓨터공학전공)</t>
        </is>
      </c>
      <c r="F744" s="0" t="inlineStr">
        <is>
          <t>자연</t>
        </is>
      </c>
      <c r="G744" s="0" t="n">
        <v>2</v>
      </c>
      <c r="H744" s="0" t="n">
        <v>704</v>
      </c>
      <c r="I744" s="0" t="n">
        <v>701.73</v>
      </c>
      <c r="J744" s="0" t="n">
        <v>697.596</v>
      </c>
      <c r="K744" s="0" t="n">
        <v>693.54</v>
      </c>
      <c r="L744" s="0" t="n">
        <v>689.1799999999999</v>
      </c>
      <c r="M744" s="233" t="inlineStr">
        <is>
          <t>표점</t>
        </is>
      </c>
      <c r="N744" s="233" t="inlineStr">
        <is>
          <t>표점</t>
        </is>
      </c>
      <c r="O744" s="3" t="inlineStr">
        <is>
          <t>가672</t>
        </is>
      </c>
    </row>
    <row r="745">
      <c r="A745" s="0" t="n">
        <v>287</v>
      </c>
      <c r="B745" s="0" t="n">
        <v>1694</v>
      </c>
      <c r="C745" s="0" t="inlineStr">
        <is>
          <t>가</t>
        </is>
      </c>
      <c r="D745" s="0" t="inlineStr">
        <is>
          <t>부산대</t>
        </is>
      </c>
      <c r="E745" s="232" t="inlineStr">
        <is>
          <t>전기전자공학부(전기공학전공)</t>
        </is>
      </c>
      <c r="F745" s="0" t="inlineStr">
        <is>
          <t>자연</t>
        </is>
      </c>
      <c r="G745" s="0" t="n">
        <v>2</v>
      </c>
      <c r="H745" s="0" t="n">
        <v>703.04</v>
      </c>
      <c r="I745" s="0" t="n">
        <v>700.804</v>
      </c>
      <c r="J745" s="0" t="n">
        <v>696.62</v>
      </c>
      <c r="K745" s="0" t="n">
        <v>692.83</v>
      </c>
      <c r="L745" s="0" t="n">
        <v>688.62</v>
      </c>
      <c r="M745" s="233" t="inlineStr">
        <is>
          <t>표점</t>
        </is>
      </c>
      <c r="N745" s="233" t="inlineStr">
        <is>
          <t>표점</t>
        </is>
      </c>
      <c r="O745" s="3" t="inlineStr">
        <is>
          <t>가673</t>
        </is>
      </c>
    </row>
    <row r="746">
      <c r="A746" s="0" t="n">
        <v>289</v>
      </c>
      <c r="B746" s="0" t="n">
        <v>1703</v>
      </c>
      <c r="C746" s="0" t="inlineStr">
        <is>
          <t>가</t>
        </is>
      </c>
      <c r="D746" s="0" t="inlineStr">
        <is>
          <t>부산대</t>
        </is>
      </c>
      <c r="E746" s="232" t="inlineStr">
        <is>
          <t>건축학과</t>
        </is>
      </c>
      <c r="F746" s="0" t="inlineStr">
        <is>
          <t>자연</t>
        </is>
      </c>
      <c r="G746" s="0" t="n">
        <v>2</v>
      </c>
      <c r="H746" s="0" t="n">
        <v>701.83</v>
      </c>
      <c r="I746" s="0" t="n">
        <v>699.5</v>
      </c>
      <c r="J746" s="0" t="n">
        <v>695.21</v>
      </c>
      <c r="K746" s="0" t="n">
        <v>692.104</v>
      </c>
      <c r="L746" s="0" t="n">
        <v>687.836</v>
      </c>
      <c r="M746" s="233" t="inlineStr">
        <is>
          <t>표점</t>
        </is>
      </c>
      <c r="N746" s="233" t="inlineStr">
        <is>
          <t>표점</t>
        </is>
      </c>
      <c r="O746" s="3" t="inlineStr">
        <is>
          <t>가674</t>
        </is>
      </c>
    </row>
    <row r="747">
      <c r="A747" s="0" t="n">
        <v>286</v>
      </c>
      <c r="B747" s="0" t="n">
        <v>1693</v>
      </c>
      <c r="C747" s="0" t="inlineStr">
        <is>
          <t>가</t>
        </is>
      </c>
      <c r="D747" s="0" t="inlineStr">
        <is>
          <t>부산대</t>
        </is>
      </c>
      <c r="E747" s="232" t="inlineStr">
        <is>
          <t>수학교육과</t>
        </is>
      </c>
      <c r="F747" s="0" t="inlineStr">
        <is>
          <t>자연</t>
        </is>
      </c>
      <c r="G747" s="0" t="n">
        <v>2</v>
      </c>
      <c r="H747" s="0" t="n">
        <v>701.42</v>
      </c>
      <c r="I747" s="0" t="n">
        <v>699.15</v>
      </c>
      <c r="J747" s="0" t="n">
        <v>694.816</v>
      </c>
      <c r="K747" s="0" t="n">
        <v>691.87</v>
      </c>
      <c r="L747" s="0" t="n">
        <v>687.51</v>
      </c>
      <c r="M747" s="233" t="inlineStr">
        <is>
          <t>표점</t>
        </is>
      </c>
      <c r="N747" s="233" t="inlineStr">
        <is>
          <t>표점</t>
        </is>
      </c>
      <c r="O747" s="3" t="inlineStr">
        <is>
          <t>가675</t>
        </is>
      </c>
    </row>
    <row r="748">
      <c r="A748" s="0" t="n">
        <v>287</v>
      </c>
      <c r="B748" s="0" t="n">
        <v>1691</v>
      </c>
      <c r="C748" s="0" t="inlineStr">
        <is>
          <t>가</t>
        </is>
      </c>
      <c r="D748" s="0" t="inlineStr">
        <is>
          <t>부산대</t>
        </is>
      </c>
      <c r="E748" s="232" t="inlineStr">
        <is>
          <t>전기전자공학부(반도체공학전공)</t>
        </is>
      </c>
      <c r="F748" s="0" t="inlineStr">
        <is>
          <t>자연</t>
        </is>
      </c>
      <c r="G748" s="0" t="n">
        <v>2</v>
      </c>
      <c r="H748" s="0" t="n">
        <v>701.02</v>
      </c>
      <c r="I748" s="0" t="n">
        <v>698.64</v>
      </c>
      <c r="J748" s="0" t="n">
        <v>694.5</v>
      </c>
      <c r="K748" s="0" t="n">
        <v>691.576</v>
      </c>
      <c r="L748" s="0" t="n">
        <v>687.276</v>
      </c>
      <c r="M748" s="233" t="inlineStr">
        <is>
          <t>표점</t>
        </is>
      </c>
      <c r="N748" s="233" t="inlineStr">
        <is>
          <t>표점</t>
        </is>
      </c>
      <c r="O748" s="3" t="inlineStr">
        <is>
          <t>가676</t>
        </is>
      </c>
    </row>
    <row r="749">
      <c r="A749" s="0" t="n">
        <v>287</v>
      </c>
      <c r="B749" s="0" t="n">
        <v>1736</v>
      </c>
      <c r="C749" s="0" t="inlineStr">
        <is>
          <t>가</t>
        </is>
      </c>
      <c r="D749" s="0" t="inlineStr">
        <is>
          <t>부산대</t>
        </is>
      </c>
      <c r="E749" s="232" t="inlineStr">
        <is>
          <t>정보컴퓨터공학부(인공지능전공)</t>
        </is>
      </c>
      <c r="F749" s="0" t="inlineStr">
        <is>
          <t>자연</t>
        </is>
      </c>
      <c r="G749" s="0" t="n">
        <v>2</v>
      </c>
      <c r="H749" s="0" t="n">
        <v>699.15</v>
      </c>
      <c r="I749" s="0" t="n">
        <v>696.62</v>
      </c>
      <c r="J749" s="0" t="n">
        <v>692.83</v>
      </c>
      <c r="K749" s="0" t="n">
        <v>689.99</v>
      </c>
      <c r="L749" s="0" t="n">
        <v>686.2</v>
      </c>
      <c r="M749" s="233" t="inlineStr">
        <is>
          <t>표점</t>
        </is>
      </c>
      <c r="N749" s="233" t="inlineStr">
        <is>
          <t>표점</t>
        </is>
      </c>
      <c r="O749" s="3" t="inlineStr">
        <is>
          <t>가677</t>
        </is>
      </c>
    </row>
    <row r="750">
      <c r="A750" s="0" t="n">
        <v>289</v>
      </c>
      <c r="B750" s="0" t="n">
        <v>1740</v>
      </c>
      <c r="C750" s="0" t="inlineStr">
        <is>
          <t>가</t>
        </is>
      </c>
      <c r="D750" s="0" t="inlineStr">
        <is>
          <t>부산대</t>
        </is>
      </c>
      <c r="E750" s="232" t="inlineStr">
        <is>
          <t>도시공학과</t>
        </is>
      </c>
      <c r="F750" s="0" t="inlineStr">
        <is>
          <t>자연</t>
        </is>
      </c>
      <c r="G750" s="0" t="n">
        <v>2</v>
      </c>
      <c r="H750" s="0" t="n">
        <v>699</v>
      </c>
      <c r="I750" s="0" t="n">
        <v>695.86</v>
      </c>
      <c r="J750" s="0" t="n">
        <v>692.22</v>
      </c>
      <c r="K750" s="0" t="n">
        <v>689.414</v>
      </c>
      <c r="L750" s="0" t="n">
        <v>685.49</v>
      </c>
      <c r="M750" s="233" t="inlineStr">
        <is>
          <t>표점</t>
        </is>
      </c>
      <c r="N750" s="233" t="inlineStr">
        <is>
          <t>표점</t>
        </is>
      </c>
      <c r="O750" s="3" t="inlineStr">
        <is>
          <t>가678</t>
        </is>
      </c>
    </row>
    <row r="751">
      <c r="A751" s="0" t="n">
        <v>287</v>
      </c>
      <c r="B751" s="0" t="n">
        <v>1696</v>
      </c>
      <c r="C751" s="0" t="inlineStr">
        <is>
          <t>가</t>
        </is>
      </c>
      <c r="D751" s="0" t="inlineStr">
        <is>
          <t>부산대</t>
        </is>
      </c>
      <c r="E751" s="232" t="inlineStr">
        <is>
          <t>간호학과</t>
        </is>
      </c>
      <c r="F751" s="0" t="inlineStr">
        <is>
          <t>자연</t>
        </is>
      </c>
      <c r="G751" s="0" t="n">
        <v>2</v>
      </c>
      <c r="H751" s="0" t="n">
        <v>697.596</v>
      </c>
      <c r="I751" s="0" t="n">
        <v>694.9160000000001</v>
      </c>
      <c r="J751" s="0" t="n">
        <v>692.004</v>
      </c>
      <c r="K751" s="0" t="n">
        <v>689.1799999999999</v>
      </c>
      <c r="L751" s="0" t="n">
        <v>685.34</v>
      </c>
      <c r="M751" s="233" t="inlineStr">
        <is>
          <t>표점</t>
        </is>
      </c>
      <c r="N751" s="233" t="inlineStr">
        <is>
          <t>표점</t>
        </is>
      </c>
      <c r="O751" s="3" t="inlineStr">
        <is>
          <t>가679</t>
        </is>
      </c>
    </row>
    <row r="752">
      <c r="A752" s="0" t="n">
        <v>287</v>
      </c>
      <c r="B752" s="0" t="n">
        <v>1719</v>
      </c>
      <c r="C752" s="0" t="inlineStr">
        <is>
          <t>가</t>
        </is>
      </c>
      <c r="D752" s="0" t="inlineStr">
        <is>
          <t>부산대</t>
        </is>
      </c>
      <c r="E752" s="232" t="inlineStr">
        <is>
          <t>간호학과(지역)</t>
        </is>
      </c>
      <c r="F752" s="0" t="inlineStr">
        <is>
          <t>자연</t>
        </is>
      </c>
      <c r="G752" s="0" t="n">
        <v>2</v>
      </c>
      <c r="H752" s="0" t="n">
        <v>692.83</v>
      </c>
      <c r="I752" s="0" t="n">
        <v>691.87</v>
      </c>
      <c r="J752" s="0" t="n">
        <v>689.756</v>
      </c>
      <c r="K752" s="0" t="n">
        <v>688.3200000000001</v>
      </c>
      <c r="L752" s="0" t="n">
        <v>686.91</v>
      </c>
      <c r="M752" s="233" t="inlineStr">
        <is>
          <t>표점</t>
        </is>
      </c>
      <c r="N752" s="233" t="inlineStr">
        <is>
          <t>표점</t>
        </is>
      </c>
      <c r="O752" s="3" t="inlineStr">
        <is>
          <t>가680</t>
        </is>
      </c>
    </row>
    <row r="753">
      <c r="A753" s="0" t="n">
        <v>288</v>
      </c>
      <c r="B753" s="0" t="n">
        <v>1701</v>
      </c>
      <c r="C753" s="0" t="inlineStr">
        <is>
          <t>가</t>
        </is>
      </c>
      <c r="D753" s="0" t="inlineStr">
        <is>
          <t>부산대</t>
        </is>
      </c>
      <c r="E753" s="232" t="inlineStr">
        <is>
          <t>산업공학과</t>
        </is>
      </c>
      <c r="F753" s="0" t="inlineStr">
        <is>
          <t>자연</t>
        </is>
      </c>
      <c r="G753" s="0" t="n">
        <v>2</v>
      </c>
      <c r="H753" s="0" t="n">
        <v>699.271</v>
      </c>
      <c r="I753" s="0" t="n">
        <v>697.745</v>
      </c>
      <c r="J753" s="0" t="n">
        <v>695.284</v>
      </c>
      <c r="K753" s="0" t="n">
        <v>692.89</v>
      </c>
      <c r="L753" s="0" t="n">
        <v>688.896</v>
      </c>
      <c r="M753" s="233" t="inlineStr">
        <is>
          <t>표점</t>
        </is>
      </c>
      <c r="N753" s="233" t="inlineStr">
        <is>
          <t>표점</t>
        </is>
      </c>
      <c r="O753" s="3" t="inlineStr">
        <is>
          <t>가681</t>
        </is>
      </c>
    </row>
    <row r="754">
      <c r="A754" s="0" t="n">
        <v>287</v>
      </c>
      <c r="B754" s="0" t="n">
        <v>1711</v>
      </c>
      <c r="C754" s="0" t="inlineStr">
        <is>
          <t>가</t>
        </is>
      </c>
      <c r="D754" s="0" t="inlineStr">
        <is>
          <t>부산대</t>
        </is>
      </c>
      <c r="E754" s="232" t="inlineStr">
        <is>
          <t>건축공학과</t>
        </is>
      </c>
      <c r="F754" s="0" t="inlineStr">
        <is>
          <t>자연</t>
        </is>
      </c>
      <c r="G754" s="0" t="n">
        <v>2</v>
      </c>
      <c r="H754" s="0" t="n">
        <v>689.89</v>
      </c>
      <c r="I754" s="0" t="n">
        <v>688.47</v>
      </c>
      <c r="J754" s="0" t="n">
        <v>685.756</v>
      </c>
      <c r="K754" s="0" t="n">
        <v>683.3200000000001</v>
      </c>
      <c r="L754" s="0" t="n">
        <v>679.396</v>
      </c>
      <c r="M754" s="233" t="inlineStr">
        <is>
          <t>표점</t>
        </is>
      </c>
      <c r="N754" s="233" t="inlineStr">
        <is>
          <t>표점</t>
        </is>
      </c>
      <c r="O754" s="3" t="inlineStr">
        <is>
          <t>가682</t>
        </is>
      </c>
    </row>
    <row r="755">
      <c r="A755" s="0" t="n">
        <v>287</v>
      </c>
      <c r="B755" s="0" t="n">
        <v>1717</v>
      </c>
      <c r="C755" s="0" t="inlineStr">
        <is>
          <t>가</t>
        </is>
      </c>
      <c r="D755" s="0" t="inlineStr">
        <is>
          <t>부산대</t>
        </is>
      </c>
      <c r="E755" s="232" t="inlineStr">
        <is>
          <t>대기환경과학과</t>
        </is>
      </c>
      <c r="F755" s="0" t="inlineStr">
        <is>
          <t>자연</t>
        </is>
      </c>
      <c r="G755" s="0" t="n">
        <v>2</v>
      </c>
      <c r="H755" s="0" t="n">
        <v>689.89</v>
      </c>
      <c r="I755" s="0" t="n">
        <v>688.204</v>
      </c>
      <c r="J755" s="0" t="n">
        <v>685.49</v>
      </c>
      <c r="K755" s="0" t="n">
        <v>683.086</v>
      </c>
      <c r="L755" s="0" t="n">
        <v>679.114</v>
      </c>
      <c r="M755" s="233" t="inlineStr">
        <is>
          <t>표점</t>
        </is>
      </c>
      <c r="N755" s="233" t="inlineStr">
        <is>
          <t>표점</t>
        </is>
      </c>
      <c r="O755" s="3" t="inlineStr">
        <is>
          <t>가683</t>
        </is>
      </c>
    </row>
    <row r="756">
      <c r="A756" s="0" t="n">
        <v>287</v>
      </c>
      <c r="B756" s="0" t="n">
        <v>1715</v>
      </c>
      <c r="C756" s="0" t="inlineStr">
        <is>
          <t>가</t>
        </is>
      </c>
      <c r="D756" s="0" t="inlineStr">
        <is>
          <t>부산대</t>
        </is>
      </c>
      <c r="E756" s="232" t="inlineStr">
        <is>
          <t>미생물학과</t>
        </is>
      </c>
      <c r="F756" s="0" t="inlineStr">
        <is>
          <t>자연</t>
        </is>
      </c>
      <c r="G756" s="0" t="n">
        <v>2</v>
      </c>
      <c r="H756" s="0" t="n">
        <v>689.756</v>
      </c>
      <c r="I756" s="0" t="n">
        <v>687.97</v>
      </c>
      <c r="J756" s="0" t="n">
        <v>685.34</v>
      </c>
      <c r="K756" s="0" t="n">
        <v>682.8440000000001</v>
      </c>
      <c r="L756" s="0" t="n">
        <v>678.98</v>
      </c>
      <c r="M756" s="233" t="inlineStr">
        <is>
          <t>표점</t>
        </is>
      </c>
      <c r="N756" s="233" t="inlineStr">
        <is>
          <t>표점</t>
        </is>
      </c>
      <c r="O756" s="3" t="inlineStr">
        <is>
          <t>가684</t>
        </is>
      </c>
    </row>
    <row r="757">
      <c r="A757" s="0" t="n">
        <v>288</v>
      </c>
      <c r="B757" s="0" t="n">
        <v>1704</v>
      </c>
      <c r="C757" s="0" t="inlineStr">
        <is>
          <t>가</t>
        </is>
      </c>
      <c r="D757" s="0" t="inlineStr">
        <is>
          <t>부산대</t>
        </is>
      </c>
      <c r="E757" s="232" t="inlineStr">
        <is>
          <t>통계학과</t>
        </is>
      </c>
      <c r="F757" s="0" t="inlineStr">
        <is>
          <t>자연</t>
        </is>
      </c>
      <c r="G757" s="0" t="n">
        <v>2</v>
      </c>
      <c r="H757" s="0" t="n">
        <v>697.177</v>
      </c>
      <c r="I757" s="0" t="n">
        <v>695.737</v>
      </c>
      <c r="J757" s="0" t="n">
        <v>693.3049999999999</v>
      </c>
      <c r="K757" s="0" t="n">
        <v>690.789</v>
      </c>
      <c r="L757" s="0" t="n">
        <v>686.759</v>
      </c>
      <c r="M757" s="233" t="inlineStr">
        <is>
          <t>표점</t>
        </is>
      </c>
      <c r="N757" s="233" t="inlineStr">
        <is>
          <t>표점</t>
        </is>
      </c>
      <c r="O757" s="3" t="inlineStr">
        <is>
          <t>가685</t>
        </is>
      </c>
    </row>
    <row r="758">
      <c r="A758" s="0" t="n">
        <v>287</v>
      </c>
      <c r="B758" s="0" t="n">
        <v>1709</v>
      </c>
      <c r="C758" s="0" t="inlineStr">
        <is>
          <t>가</t>
        </is>
      </c>
      <c r="D758" s="0" t="inlineStr">
        <is>
          <t>부산대</t>
        </is>
      </c>
      <c r="E758" s="232" t="inlineStr">
        <is>
          <t>분자생물학과</t>
        </is>
      </c>
      <c r="F758" s="0" t="inlineStr">
        <is>
          <t>자연</t>
        </is>
      </c>
      <c r="G758" s="0" t="n">
        <v>2</v>
      </c>
      <c r="H758" s="0" t="n">
        <v>687.16</v>
      </c>
      <c r="I758" s="0" t="n">
        <v>685.49</v>
      </c>
      <c r="J758" s="0" t="n">
        <v>682.71</v>
      </c>
      <c r="K758" s="0" t="n">
        <v>680.374</v>
      </c>
      <c r="L758" s="0" t="n">
        <v>676.4</v>
      </c>
      <c r="M758" s="233" t="inlineStr">
        <is>
          <t>표점</t>
        </is>
      </c>
      <c r="N758" s="233" t="inlineStr">
        <is>
          <t>표점</t>
        </is>
      </c>
      <c r="O758" s="3" t="inlineStr">
        <is>
          <t>가686</t>
        </is>
      </c>
    </row>
    <row r="759">
      <c r="A759" s="0" t="n">
        <v>287</v>
      </c>
      <c r="B759" s="0" t="n">
        <v>1713</v>
      </c>
      <c r="C759" s="0" t="inlineStr">
        <is>
          <t>가</t>
        </is>
      </c>
      <c r="D759" s="0" t="inlineStr">
        <is>
          <t>부산대</t>
        </is>
      </c>
      <c r="E759" s="232" t="inlineStr">
        <is>
          <t>첨단융합학부</t>
        </is>
      </c>
      <c r="F759" s="0" t="inlineStr">
        <is>
          <t>자연</t>
        </is>
      </c>
      <c r="G759" s="0" t="n">
        <v>2</v>
      </c>
      <c r="H759" s="0" t="n">
        <v>685.6559999999999</v>
      </c>
      <c r="I759" s="0" t="n">
        <v>684.146</v>
      </c>
      <c r="J759" s="0" t="n">
        <v>681.766</v>
      </c>
      <c r="K759" s="0" t="n">
        <v>679.246</v>
      </c>
      <c r="L759" s="0" t="n">
        <v>675.4400000000001</v>
      </c>
      <c r="M759" s="233" t="inlineStr">
        <is>
          <t>표점</t>
        </is>
      </c>
      <c r="N759" s="233" t="inlineStr">
        <is>
          <t>표점</t>
        </is>
      </c>
      <c r="O759" s="3" t="inlineStr">
        <is>
          <t>가687</t>
        </is>
      </c>
    </row>
    <row r="760">
      <c r="A760" s="0" t="n">
        <v>287</v>
      </c>
      <c r="B760" s="0" t="n">
        <v>1725</v>
      </c>
      <c r="C760" s="0" t="inlineStr">
        <is>
          <t>가</t>
        </is>
      </c>
      <c r="D760" s="0" t="inlineStr">
        <is>
          <t>부산대</t>
        </is>
      </c>
      <c r="E760" s="232" t="inlineStr">
        <is>
          <t>화학교육과</t>
        </is>
      </c>
      <c r="F760" s="0" t="inlineStr">
        <is>
          <t>자연</t>
        </is>
      </c>
      <c r="G760" s="0" t="n">
        <v>2</v>
      </c>
      <c r="H760" s="0" t="n">
        <v>685.24</v>
      </c>
      <c r="I760" s="0" t="n">
        <v>683.72</v>
      </c>
      <c r="J760" s="0" t="n">
        <v>680.95</v>
      </c>
      <c r="K760" s="0" t="n">
        <v>678.47</v>
      </c>
      <c r="L760" s="0" t="n">
        <v>672.636</v>
      </c>
      <c r="M760" s="233" t="inlineStr">
        <is>
          <t>표점</t>
        </is>
      </c>
      <c r="N760" s="233" t="inlineStr">
        <is>
          <t>표점</t>
        </is>
      </c>
      <c r="O760" s="3" t="inlineStr">
        <is>
          <t>가688</t>
        </is>
      </c>
    </row>
    <row r="761">
      <c r="A761" s="0" t="n">
        <v>287</v>
      </c>
      <c r="B761" s="0" t="n">
        <v>1718</v>
      </c>
      <c r="C761" s="0" t="inlineStr">
        <is>
          <t>가</t>
        </is>
      </c>
      <c r="D761" s="0" t="inlineStr">
        <is>
          <t>부산대</t>
        </is>
      </c>
      <c r="E761" s="232" t="inlineStr">
        <is>
          <t>사회기반시스템공학과</t>
        </is>
      </c>
      <c r="F761" s="0" t="inlineStr">
        <is>
          <t>자연</t>
        </is>
      </c>
      <c r="G761" s="0" t="n">
        <v>2</v>
      </c>
      <c r="H761" s="0" t="n">
        <v>684.664</v>
      </c>
      <c r="I761" s="0" t="n">
        <v>683.086</v>
      </c>
      <c r="J761" s="0" t="n">
        <v>680.224</v>
      </c>
      <c r="K761" s="0" t="n">
        <v>677.686</v>
      </c>
      <c r="L761" s="0" t="n">
        <v>673.88</v>
      </c>
      <c r="M761" s="233" t="inlineStr">
        <is>
          <t>표점</t>
        </is>
      </c>
      <c r="N761" s="233" t="inlineStr">
        <is>
          <t>표점</t>
        </is>
      </c>
      <c r="O761" s="3" t="inlineStr">
        <is>
          <t>가689</t>
        </is>
      </c>
    </row>
    <row r="762">
      <c r="A762" s="0" t="n">
        <v>287</v>
      </c>
      <c r="B762" s="0" t="n">
        <v>1697</v>
      </c>
      <c r="C762" s="0" t="inlineStr">
        <is>
          <t>가</t>
        </is>
      </c>
      <c r="D762" s="0" t="inlineStr">
        <is>
          <t>부산대</t>
        </is>
      </c>
      <c r="E762" s="232" t="inlineStr">
        <is>
          <t>생물교육과</t>
        </is>
      </c>
      <c r="F762" s="0" t="inlineStr">
        <is>
          <t>자연</t>
        </is>
      </c>
      <c r="G762" s="0" t="n">
        <v>2</v>
      </c>
      <c r="H762" s="0" t="n">
        <v>683.72</v>
      </c>
      <c r="I762" s="0" t="n">
        <v>682.3440000000001</v>
      </c>
      <c r="J762" s="0" t="n">
        <v>679.53</v>
      </c>
      <c r="K762" s="0" t="n">
        <v>677.11</v>
      </c>
      <c r="L762" s="0" t="n">
        <v>671.3339999999999</v>
      </c>
      <c r="M762" s="233" t="inlineStr">
        <is>
          <t>표점</t>
        </is>
      </c>
      <c r="N762" s="233" t="inlineStr">
        <is>
          <t>표점</t>
        </is>
      </c>
      <c r="O762" s="3" t="inlineStr">
        <is>
          <t>가690</t>
        </is>
      </c>
    </row>
    <row r="763">
      <c r="A763" s="0" t="n">
        <v>287</v>
      </c>
      <c r="B763" s="0" t="n">
        <v>1716</v>
      </c>
      <c r="C763" s="0" t="inlineStr">
        <is>
          <t>가</t>
        </is>
      </c>
      <c r="D763" s="0" t="inlineStr">
        <is>
          <t>부산대</t>
        </is>
      </c>
      <c r="E763" s="232" t="inlineStr">
        <is>
          <t>식품영양학과</t>
        </is>
      </c>
      <c r="F763" s="0" t="inlineStr">
        <is>
          <t>자연</t>
        </is>
      </c>
      <c r="G763" s="0" t="n">
        <v>2</v>
      </c>
      <c r="H763" s="0" t="n">
        <v>684.03</v>
      </c>
      <c r="I763" s="0" t="n">
        <v>682.3440000000001</v>
      </c>
      <c r="J763" s="0" t="n">
        <v>679.53</v>
      </c>
      <c r="K763" s="0" t="n">
        <v>677.11</v>
      </c>
      <c r="L763" s="0" t="n">
        <v>673.27</v>
      </c>
      <c r="M763" s="233" t="inlineStr">
        <is>
          <t>표점</t>
        </is>
      </c>
      <c r="N763" s="233" t="inlineStr">
        <is>
          <t>표점</t>
        </is>
      </c>
      <c r="O763" s="3" t="inlineStr">
        <is>
          <t>가691</t>
        </is>
      </c>
    </row>
    <row r="764">
      <c r="A764" s="0" t="n">
        <v>286</v>
      </c>
      <c r="B764" s="0" t="n">
        <v>1722</v>
      </c>
      <c r="C764" s="0" t="inlineStr">
        <is>
          <t>가</t>
        </is>
      </c>
      <c r="D764" s="0" t="inlineStr">
        <is>
          <t>부산대</t>
        </is>
      </c>
      <c r="E764" s="232" t="inlineStr">
        <is>
          <t>물리교육과</t>
        </is>
      </c>
      <c r="F764" s="0" t="inlineStr">
        <is>
          <t>자연</t>
        </is>
      </c>
      <c r="G764" s="0" t="n">
        <v>2</v>
      </c>
      <c r="H764" s="0" t="n">
        <v>683.22</v>
      </c>
      <c r="I764" s="0" t="n">
        <v>681.766</v>
      </c>
      <c r="J764" s="0" t="n">
        <v>678.98</v>
      </c>
      <c r="K764" s="0" t="n">
        <v>676.5</v>
      </c>
      <c r="L764" s="0" t="n">
        <v>670.9</v>
      </c>
      <c r="M764" s="233" t="inlineStr">
        <is>
          <t>표점</t>
        </is>
      </c>
      <c r="N764" s="233" t="inlineStr">
        <is>
          <t>표점</t>
        </is>
      </c>
      <c r="O764" s="3" t="inlineStr">
        <is>
          <t>가692</t>
        </is>
      </c>
    </row>
    <row r="765">
      <c r="A765" s="0" t="n">
        <v>287</v>
      </c>
      <c r="B765" s="0" t="n">
        <v>1720</v>
      </c>
      <c r="C765" s="0" t="inlineStr">
        <is>
          <t>가</t>
        </is>
      </c>
      <c r="D765" s="0" t="inlineStr">
        <is>
          <t>부산대</t>
        </is>
      </c>
      <c r="E765" s="232" t="inlineStr">
        <is>
          <t>물리학과</t>
        </is>
      </c>
      <c r="F765" s="0" t="inlineStr">
        <is>
          <t>자연</t>
        </is>
      </c>
      <c r="G765" s="0" t="n">
        <v>2</v>
      </c>
      <c r="H765" s="0" t="n">
        <v>683.3200000000001</v>
      </c>
      <c r="I765" s="0" t="n">
        <v>681.6</v>
      </c>
      <c r="J765" s="0" t="n">
        <v>678.846</v>
      </c>
      <c r="K765" s="0" t="n">
        <v>676.4</v>
      </c>
      <c r="L765" s="0" t="n">
        <v>672.77</v>
      </c>
      <c r="M765" s="233" t="inlineStr">
        <is>
          <t>표점</t>
        </is>
      </c>
      <c r="N765" s="233" t="inlineStr">
        <is>
          <t>표점</t>
        </is>
      </c>
      <c r="O765" s="3" t="inlineStr">
        <is>
          <t>가693</t>
        </is>
      </c>
    </row>
    <row r="766">
      <c r="A766" s="0" t="n">
        <v>287</v>
      </c>
      <c r="B766" s="0" t="n">
        <v>1712</v>
      </c>
      <c r="C766" s="0" t="inlineStr">
        <is>
          <t>가</t>
        </is>
      </c>
      <c r="D766" s="0" t="inlineStr">
        <is>
          <t>부산대</t>
        </is>
      </c>
      <c r="E766" s="232" t="inlineStr">
        <is>
          <t>지구과학교육과</t>
        </is>
      </c>
      <c r="F766" s="0" t="inlineStr">
        <is>
          <t>자연</t>
        </is>
      </c>
      <c r="G766" s="0" t="n">
        <v>2</v>
      </c>
      <c r="H766" s="0" t="n">
        <v>681.766</v>
      </c>
      <c r="I766" s="0" t="n">
        <v>680.374</v>
      </c>
      <c r="J766" s="0" t="n">
        <v>677.51</v>
      </c>
      <c r="K766" s="0" t="n">
        <v>675.1559999999999</v>
      </c>
      <c r="L766" s="0" t="n">
        <v>669.79</v>
      </c>
      <c r="M766" s="233" t="inlineStr">
        <is>
          <t>표점</t>
        </is>
      </c>
      <c r="N766" s="233" t="inlineStr">
        <is>
          <t>표점</t>
        </is>
      </c>
      <c r="O766" s="3" t="inlineStr">
        <is>
          <t>가694</t>
        </is>
      </c>
    </row>
    <row r="767">
      <c r="A767" s="0" t="n">
        <v>287</v>
      </c>
      <c r="B767" s="0" t="n">
        <v>1707</v>
      </c>
      <c r="C767" s="0" t="inlineStr">
        <is>
          <t>가</t>
        </is>
      </c>
      <c r="D767" s="0" t="inlineStr">
        <is>
          <t>부산대</t>
        </is>
      </c>
      <c r="E767" s="232" t="inlineStr">
        <is>
          <t>환경공학과</t>
        </is>
      </c>
      <c r="F767" s="0" t="inlineStr">
        <is>
          <t>자연</t>
        </is>
      </c>
      <c r="G767" s="0" t="n">
        <v>2</v>
      </c>
      <c r="H767" s="0" t="n">
        <v>678.754</v>
      </c>
      <c r="I767" s="0" t="n">
        <v>677.41</v>
      </c>
      <c r="J767" s="0" t="n">
        <v>675.024</v>
      </c>
      <c r="K767" s="0" t="n">
        <v>672.636</v>
      </c>
      <c r="L767" s="0" t="n">
        <v>669.514</v>
      </c>
      <c r="M767" s="233" t="inlineStr">
        <is>
          <t>표점</t>
        </is>
      </c>
      <c r="N767" s="233" t="inlineStr">
        <is>
          <t>표점</t>
        </is>
      </c>
      <c r="O767" s="3" t="inlineStr">
        <is>
          <t>가695</t>
        </is>
      </c>
    </row>
    <row r="768">
      <c r="A768" s="0" t="n">
        <v>289</v>
      </c>
      <c r="B768" s="0" t="n">
        <v>1726</v>
      </c>
      <c r="C768" s="0" t="inlineStr">
        <is>
          <t>가</t>
        </is>
      </c>
      <c r="D768" s="0" t="inlineStr">
        <is>
          <t>부산대</t>
        </is>
      </c>
      <c r="E768" s="232" t="inlineStr">
        <is>
          <t>조경학과</t>
        </is>
      </c>
      <c r="F768" s="0" t="inlineStr">
        <is>
          <t>자연</t>
        </is>
      </c>
      <c r="G768" s="0" t="n">
        <v>2</v>
      </c>
      <c r="H768" s="0" t="n">
        <v>671.776</v>
      </c>
      <c r="I768" s="0" t="n">
        <v>670.306</v>
      </c>
      <c r="J768" s="0" t="n">
        <v>668.254</v>
      </c>
      <c r="K768" s="0" t="n">
        <v>666.4</v>
      </c>
      <c r="L768" s="0" t="n">
        <v>663.2</v>
      </c>
      <c r="M768" s="233" t="inlineStr">
        <is>
          <t>표점</t>
        </is>
      </c>
      <c r="N768" s="233" t="inlineStr">
        <is>
          <t>표점</t>
        </is>
      </c>
      <c r="O768" s="3" t="inlineStr">
        <is>
          <t>가696</t>
        </is>
      </c>
    </row>
    <row r="769">
      <c r="A769" s="0" t="n">
        <v>287</v>
      </c>
      <c r="B769" s="0" t="n">
        <v>1724</v>
      </c>
      <c r="C769" s="0" t="inlineStr">
        <is>
          <t>가</t>
        </is>
      </c>
      <c r="D769" s="0" t="inlineStr">
        <is>
          <t>부산대</t>
        </is>
      </c>
      <c r="E769" s="232" t="inlineStr">
        <is>
          <t>바이오산업기계공학과</t>
        </is>
      </c>
      <c r="F769" s="0" t="inlineStr">
        <is>
          <t>자연</t>
        </is>
      </c>
      <c r="G769" s="0" t="n">
        <v>2</v>
      </c>
      <c r="H769" s="0" t="n">
        <v>664.766</v>
      </c>
      <c r="I769" s="0" t="n">
        <v>663.484</v>
      </c>
      <c r="J769" s="0" t="n">
        <v>661.066</v>
      </c>
      <c r="K769" s="0" t="n">
        <v>658.966</v>
      </c>
      <c r="L769" s="0" t="n">
        <v>655.484</v>
      </c>
      <c r="M769" s="233" t="inlineStr">
        <is>
          <t>표점</t>
        </is>
      </c>
      <c r="N769" s="233" t="inlineStr">
        <is>
          <t>표점</t>
        </is>
      </c>
      <c r="O769" s="3" t="inlineStr">
        <is>
          <t>가697</t>
        </is>
      </c>
    </row>
    <row r="770">
      <c r="A770" s="0" t="n">
        <v>288</v>
      </c>
      <c r="B770" s="0" t="n">
        <v>1729</v>
      </c>
      <c r="C770" s="0" t="inlineStr">
        <is>
          <t>가</t>
        </is>
      </c>
      <c r="D770" s="0" t="inlineStr">
        <is>
          <t>부산대</t>
        </is>
      </c>
      <c r="E770" s="232" t="inlineStr">
        <is>
          <t>바이오환경에너지학과</t>
        </is>
      </c>
      <c r="F770" s="0" t="inlineStr">
        <is>
          <t>자연</t>
        </is>
      </c>
      <c r="G770" s="0" t="n">
        <v>2</v>
      </c>
      <c r="H770" s="0" t="n">
        <v>671.259</v>
      </c>
      <c r="I770" s="0" t="n">
        <v>669.8150000000001</v>
      </c>
      <c r="J770" s="0" t="n">
        <v>667.5700000000001</v>
      </c>
      <c r="K770" s="0" t="n">
        <v>665.317</v>
      </c>
      <c r="L770" s="0" t="n">
        <v>661.677</v>
      </c>
      <c r="M770" s="233" t="inlineStr">
        <is>
          <t>표점</t>
        </is>
      </c>
      <c r="N770" s="233" t="inlineStr">
        <is>
          <t>표점</t>
        </is>
      </c>
      <c r="O770" s="3" t="inlineStr">
        <is>
          <t>가698</t>
        </is>
      </c>
    </row>
    <row r="771">
      <c r="A771" s="0" t="n">
        <v>287</v>
      </c>
      <c r="B771" s="0" t="n">
        <v>1706</v>
      </c>
      <c r="C771" s="0" t="inlineStr">
        <is>
          <t>가</t>
        </is>
      </c>
      <c r="D771" s="0" t="inlineStr">
        <is>
          <t>부산대</t>
        </is>
      </c>
      <c r="E771" s="232" t="inlineStr">
        <is>
          <t>유기소재시스템공학과</t>
        </is>
      </c>
      <c r="F771" s="0" t="inlineStr">
        <is>
          <t>자연</t>
        </is>
      </c>
      <c r="G771" s="0" t="n">
        <v>2</v>
      </c>
      <c r="H771" s="0" t="n">
        <v>657.4160000000001</v>
      </c>
      <c r="I771" s="0" t="n">
        <v>656.25</v>
      </c>
      <c r="J771" s="0" t="n">
        <v>654.05</v>
      </c>
      <c r="K771" s="0" t="n">
        <v>651.85</v>
      </c>
      <c r="L771" s="0" t="n">
        <v>648.716</v>
      </c>
      <c r="M771" s="233" t="inlineStr">
        <is>
          <t>표점</t>
        </is>
      </c>
      <c r="N771" s="233" t="inlineStr">
        <is>
          <t>표점</t>
        </is>
      </c>
      <c r="O771" s="3" t="inlineStr">
        <is>
          <t>가699</t>
        </is>
      </c>
    </row>
    <row r="772">
      <c r="A772" s="0" t="n">
        <v>287</v>
      </c>
      <c r="B772" s="0" t="n">
        <v>1728</v>
      </c>
      <c r="C772" s="0" t="inlineStr">
        <is>
          <t>가</t>
        </is>
      </c>
      <c r="D772" s="0" t="inlineStr">
        <is>
          <t>부산대</t>
        </is>
      </c>
      <c r="E772" s="232" t="inlineStr">
        <is>
          <t>바이오소재과학과</t>
        </is>
      </c>
      <c r="F772" s="0" t="inlineStr">
        <is>
          <t>자연</t>
        </is>
      </c>
      <c r="G772" s="0" t="n">
        <v>2</v>
      </c>
      <c r="H772" s="0" t="n">
        <v>657.8339999999999</v>
      </c>
      <c r="I772" s="0" t="n">
        <v>656.25</v>
      </c>
      <c r="J772" s="0" t="n">
        <v>653.9160000000001</v>
      </c>
      <c r="K772" s="0" t="n">
        <v>651.7</v>
      </c>
      <c r="L772" s="0" t="n">
        <v>648.6</v>
      </c>
      <c r="M772" s="233" t="inlineStr">
        <is>
          <t>표점</t>
        </is>
      </c>
      <c r="N772" s="233" t="inlineStr">
        <is>
          <t>표점</t>
        </is>
      </c>
      <c r="O772" s="3" t="inlineStr">
        <is>
          <t>가700</t>
        </is>
      </c>
    </row>
    <row r="773">
      <c r="A773" s="0" t="n">
        <v>287</v>
      </c>
      <c r="B773" s="0" t="n">
        <v>1732</v>
      </c>
      <c r="C773" s="0" t="inlineStr">
        <is>
          <t>가</t>
        </is>
      </c>
      <c r="D773" s="0" t="inlineStr">
        <is>
          <t>부산대</t>
        </is>
      </c>
      <c r="E773" s="232" t="inlineStr">
        <is>
          <t>응용생명융합학부</t>
        </is>
      </c>
      <c r="F773" s="0" t="inlineStr">
        <is>
          <t>자연</t>
        </is>
      </c>
      <c r="G773" s="0" t="n">
        <v>2</v>
      </c>
      <c r="H773" s="0" t="n">
        <v>649.3339999999999</v>
      </c>
      <c r="I773" s="0" t="n">
        <v>648.05</v>
      </c>
      <c r="J773" s="0" t="n">
        <v>645.95</v>
      </c>
      <c r="K773" s="0" t="n">
        <v>644.05</v>
      </c>
      <c r="L773" s="0" t="n">
        <v>641.25</v>
      </c>
      <c r="M773" s="233" t="inlineStr">
        <is>
          <t>표점</t>
        </is>
      </c>
      <c r="N773" s="233" t="inlineStr">
        <is>
          <t>표점</t>
        </is>
      </c>
      <c r="O773" s="3" t="inlineStr">
        <is>
          <t>가701</t>
        </is>
      </c>
    </row>
    <row r="774">
      <c r="A774" s="0" t="n">
        <v>287</v>
      </c>
      <c r="B774" s="0" t="n">
        <v>1735</v>
      </c>
      <c r="C774" s="0" t="inlineStr">
        <is>
          <t>가</t>
        </is>
      </c>
      <c r="D774" s="0" t="inlineStr">
        <is>
          <t>부산대</t>
        </is>
      </c>
      <c r="E774" s="232" t="inlineStr">
        <is>
          <t>원예생명과학과</t>
        </is>
      </c>
      <c r="F774" s="0" t="inlineStr">
        <is>
          <t>자연</t>
        </is>
      </c>
      <c r="G774" s="0" t="n">
        <v>2</v>
      </c>
      <c r="H774" s="0" t="n">
        <v>649.3339999999999</v>
      </c>
      <c r="I774" s="0" t="n">
        <v>648.05</v>
      </c>
      <c r="J774" s="0" t="n">
        <v>645.95</v>
      </c>
      <c r="K774" s="0" t="n">
        <v>644.05</v>
      </c>
      <c r="L774" s="0" t="n">
        <v>641.25</v>
      </c>
      <c r="M774" s="233" t="inlineStr">
        <is>
          <t>표점</t>
        </is>
      </c>
      <c r="N774" s="233" t="inlineStr">
        <is>
          <t>표점</t>
        </is>
      </c>
      <c r="O774" s="3" t="inlineStr">
        <is>
          <t>가702</t>
        </is>
      </c>
    </row>
    <row r="775">
      <c r="A775" s="0" t="n">
        <v>287</v>
      </c>
      <c r="B775" s="0" t="n">
        <v>1734</v>
      </c>
      <c r="C775" s="0" t="inlineStr">
        <is>
          <t>가</t>
        </is>
      </c>
      <c r="D775" s="0" t="inlineStr">
        <is>
          <t>부산대</t>
        </is>
      </c>
      <c r="E775" s="232" t="inlineStr">
        <is>
          <t>식물생명과학과</t>
        </is>
      </c>
      <c r="F775" s="0" t="inlineStr">
        <is>
          <t>자연</t>
        </is>
      </c>
      <c r="G775" s="0" t="n">
        <v>2</v>
      </c>
      <c r="H775" s="0" t="e">
        <v>#N/A</v>
      </c>
      <c r="I775" s="0" t="e">
        <v>#N/A</v>
      </c>
      <c r="J775" s="0" t="e">
        <v>#N/A</v>
      </c>
      <c r="K775" s="0" t="e">
        <v>#N/A</v>
      </c>
      <c r="L775" s="0" t="e">
        <v>#N/A</v>
      </c>
      <c r="M775" s="233" t="inlineStr">
        <is>
          <t>표점</t>
        </is>
      </c>
      <c r="N775" s="233" t="inlineStr">
        <is>
          <t>표점</t>
        </is>
      </c>
      <c r="O775" s="3" t="inlineStr">
        <is>
          <t>1</t>
        </is>
      </c>
    </row>
    <row r="776">
      <c r="A776" s="0" t="n">
        <v>284</v>
      </c>
      <c r="B776" s="0" t="n">
        <v>1742</v>
      </c>
      <c r="C776" s="0" t="inlineStr">
        <is>
          <t>가</t>
        </is>
      </c>
      <c r="D776" s="0" t="inlineStr">
        <is>
          <t>부산대</t>
        </is>
      </c>
      <c r="E776" s="232" t="inlineStr">
        <is>
          <t>경영학과</t>
        </is>
      </c>
      <c r="F776" s="0" t="inlineStr">
        <is>
          <t>통합</t>
        </is>
      </c>
      <c r="G776" s="0" t="n">
        <v>2</v>
      </c>
      <c r="H776" s="0" t="n">
        <v>709.769</v>
      </c>
      <c r="I776" s="0" t="n">
        <v>707.49</v>
      </c>
      <c r="J776" s="0" t="n">
        <v>703.5309999999999</v>
      </c>
      <c r="K776" s="0" t="n">
        <v>699.8</v>
      </c>
      <c r="L776" s="0" t="n">
        <v>694.981</v>
      </c>
      <c r="M776" s="233" t="inlineStr">
        <is>
          <t>표점</t>
        </is>
      </c>
      <c r="N776" s="233" t="inlineStr">
        <is>
          <t>표점</t>
        </is>
      </c>
      <c r="O776" s="3" t="inlineStr">
        <is>
          <t>가703</t>
        </is>
      </c>
    </row>
    <row r="777">
      <c r="A777" s="0" t="n">
        <v>284</v>
      </c>
      <c r="B777" s="0" t="n">
        <v>1746</v>
      </c>
      <c r="C777" s="0" t="inlineStr">
        <is>
          <t>가</t>
        </is>
      </c>
      <c r="D777" s="0" t="inlineStr">
        <is>
          <t>부산대</t>
        </is>
      </c>
      <c r="E777" s="232" t="inlineStr">
        <is>
          <t>공공정책학부</t>
        </is>
      </c>
      <c r="F777" s="0" t="inlineStr">
        <is>
          <t>통합</t>
        </is>
      </c>
      <c r="G777" s="0" t="n">
        <v>2</v>
      </c>
      <c r="H777" s="0" t="n">
        <v>707.49</v>
      </c>
      <c r="I777" s="0" t="n">
        <v>705.276</v>
      </c>
      <c r="J777" s="0" t="n">
        <v>701.12</v>
      </c>
      <c r="K777" s="0" t="n">
        <v>698.0549999999999</v>
      </c>
      <c r="L777" s="0" t="n">
        <v>693.37</v>
      </c>
      <c r="M777" s="233" t="inlineStr">
        <is>
          <t>표점</t>
        </is>
      </c>
      <c r="N777" s="233" t="inlineStr">
        <is>
          <t>표점</t>
        </is>
      </c>
      <c r="O777" s="3" t="inlineStr">
        <is>
          <t>가704</t>
        </is>
      </c>
    </row>
    <row r="778">
      <c r="A778" s="0" t="n">
        <v>284</v>
      </c>
      <c r="B778" s="0" t="n">
        <v>1744</v>
      </c>
      <c r="C778" s="0" t="inlineStr">
        <is>
          <t>가</t>
        </is>
      </c>
      <c r="D778" s="0" t="inlineStr">
        <is>
          <t>부산대</t>
        </is>
      </c>
      <c r="E778" s="232" t="inlineStr">
        <is>
          <t>국어교육과</t>
        </is>
      </c>
      <c r="F778" s="0" t="inlineStr">
        <is>
          <t>통합</t>
        </is>
      </c>
      <c r="G778" s="0" t="n">
        <v>2</v>
      </c>
      <c r="H778" s="0" t="n">
        <v>706.889</v>
      </c>
      <c r="I778" s="0" t="n">
        <v>704.5410000000001</v>
      </c>
      <c r="J778" s="0" t="n">
        <v>700.535</v>
      </c>
      <c r="K778" s="0" t="n">
        <v>697.47</v>
      </c>
      <c r="L778" s="0" t="n">
        <v>692.829</v>
      </c>
      <c r="M778" s="233" t="inlineStr">
        <is>
          <t>표점</t>
        </is>
      </c>
      <c r="N778" s="233" t="inlineStr">
        <is>
          <t>표점</t>
        </is>
      </c>
      <c r="O778" s="3" t="inlineStr">
        <is>
          <t>가705</t>
        </is>
      </c>
    </row>
    <row r="779">
      <c r="A779" s="0" t="n">
        <v>284</v>
      </c>
      <c r="B779" s="0" t="n">
        <v>1753</v>
      </c>
      <c r="C779" s="0" t="inlineStr">
        <is>
          <t>가</t>
        </is>
      </c>
      <c r="D779" s="0" t="inlineStr">
        <is>
          <t>부산대</t>
        </is>
      </c>
      <c r="E779" s="232" t="inlineStr">
        <is>
          <t>미디어커뮤니케이션학과</t>
        </is>
      </c>
      <c r="F779" s="0" t="inlineStr">
        <is>
          <t>통합</t>
        </is>
      </c>
      <c r="G779" s="0" t="n">
        <v>2</v>
      </c>
      <c r="H779" s="0" t="n">
        <v>706.02</v>
      </c>
      <c r="I779" s="0" t="n">
        <v>703.5309999999999</v>
      </c>
      <c r="J779" s="0" t="n">
        <v>699.8</v>
      </c>
      <c r="K779" s="0" t="n">
        <v>696.869</v>
      </c>
      <c r="L779" s="0" t="n">
        <v>692.21</v>
      </c>
      <c r="M779" s="233" t="inlineStr">
        <is>
          <t>표점</t>
        </is>
      </c>
      <c r="N779" s="233" t="inlineStr">
        <is>
          <t>표점</t>
        </is>
      </c>
      <c r="O779" s="3" t="inlineStr">
        <is>
          <t>가706</t>
        </is>
      </c>
    </row>
    <row r="780">
      <c r="A780" s="0" t="n">
        <v>284</v>
      </c>
      <c r="B780" s="0" t="n">
        <v>1745</v>
      </c>
      <c r="C780" s="0" t="inlineStr">
        <is>
          <t>가</t>
        </is>
      </c>
      <c r="D780" s="0" t="inlineStr">
        <is>
          <t>부산대</t>
        </is>
      </c>
      <c r="E780" s="232" t="inlineStr">
        <is>
          <t>영어교육과</t>
        </is>
      </c>
      <c r="F780" s="0" t="inlineStr">
        <is>
          <t>통합</t>
        </is>
      </c>
      <c r="G780" s="0" t="n">
        <v>2</v>
      </c>
      <c r="H780" s="0" t="n">
        <v>705.276</v>
      </c>
      <c r="I780" s="0" t="n">
        <v>702.856</v>
      </c>
      <c r="J780" s="0" t="n">
        <v>699.215</v>
      </c>
      <c r="K780" s="0" t="n">
        <v>695.941</v>
      </c>
      <c r="L780" s="0" t="n">
        <v>691.6849999999999</v>
      </c>
      <c r="M780" s="233" t="inlineStr">
        <is>
          <t>표점</t>
        </is>
      </c>
      <c r="N780" s="233" t="inlineStr">
        <is>
          <t>표점</t>
        </is>
      </c>
      <c r="O780" s="3" t="inlineStr">
        <is>
          <t>가707</t>
        </is>
      </c>
    </row>
    <row r="781">
      <c r="A781" s="0" t="n">
        <v>284</v>
      </c>
      <c r="B781" s="0" t="n">
        <v>1768</v>
      </c>
      <c r="C781" s="0" t="inlineStr">
        <is>
          <t>가</t>
        </is>
      </c>
      <c r="D781" s="0" t="inlineStr">
        <is>
          <t>부산대</t>
        </is>
      </c>
      <c r="E781" s="232" t="inlineStr">
        <is>
          <t>국제학부</t>
        </is>
      </c>
      <c r="F781" s="0" t="inlineStr">
        <is>
          <t>통합</t>
        </is>
      </c>
      <c r="G781" s="0" t="n">
        <v>2</v>
      </c>
      <c r="H781" s="0" t="n">
        <v>705.276</v>
      </c>
      <c r="I781" s="0" t="n">
        <v>702.856</v>
      </c>
      <c r="J781" s="0" t="n">
        <v>699.215</v>
      </c>
      <c r="K781" s="0" t="n">
        <v>695.941</v>
      </c>
      <c r="L781" s="0" t="n">
        <v>691.6849999999999</v>
      </c>
      <c r="M781" s="233" t="inlineStr">
        <is>
          <t>표점</t>
        </is>
      </c>
      <c r="N781" s="233" t="inlineStr">
        <is>
          <t>표점</t>
        </is>
      </c>
      <c r="O781" s="3" t="inlineStr">
        <is>
          <t>가708</t>
        </is>
      </c>
    </row>
    <row r="782">
      <c r="A782" s="0" t="n">
        <v>284</v>
      </c>
      <c r="B782" s="0" t="n">
        <v>1754</v>
      </c>
      <c r="C782" s="0" t="inlineStr">
        <is>
          <t>가</t>
        </is>
      </c>
      <c r="D782" s="0" t="inlineStr">
        <is>
          <t>부산대</t>
        </is>
      </c>
      <c r="E782" s="232" t="inlineStr">
        <is>
          <t>윤리교육과</t>
        </is>
      </c>
      <c r="F782" s="0" t="inlineStr">
        <is>
          <t>통합</t>
        </is>
      </c>
      <c r="G782" s="0" t="n">
        <v>2</v>
      </c>
      <c r="H782" s="0" t="n">
        <v>699.0650000000001</v>
      </c>
      <c r="I782" s="0" t="n">
        <v>697.47</v>
      </c>
      <c r="J782" s="0" t="n">
        <v>694.38</v>
      </c>
      <c r="K782" s="0" t="n">
        <v>691.6849999999999</v>
      </c>
      <c r="L782" s="0" t="n">
        <v>687.52</v>
      </c>
      <c r="M782" s="233" t="inlineStr">
        <is>
          <t>표점</t>
        </is>
      </c>
      <c r="N782" s="233" t="inlineStr">
        <is>
          <t>표점</t>
        </is>
      </c>
      <c r="O782" s="3" t="inlineStr">
        <is>
          <t>가709</t>
        </is>
      </c>
    </row>
    <row r="783">
      <c r="A783" s="0" t="n">
        <v>284</v>
      </c>
      <c r="B783" s="0" t="n">
        <v>1750</v>
      </c>
      <c r="C783" s="0" t="inlineStr">
        <is>
          <t>가</t>
        </is>
      </c>
      <c r="D783" s="0" t="inlineStr">
        <is>
          <t>부산대</t>
        </is>
      </c>
      <c r="E783" s="232" t="inlineStr">
        <is>
          <t>관광컨벤션학과</t>
        </is>
      </c>
      <c r="F783" s="0" t="inlineStr">
        <is>
          <t>통합</t>
        </is>
      </c>
      <c r="G783" s="0" t="n">
        <v>2</v>
      </c>
      <c r="H783" s="0" t="n">
        <v>697.47</v>
      </c>
      <c r="I783" s="0" t="n">
        <v>695.506</v>
      </c>
      <c r="J783" s="0" t="n">
        <v>692.829</v>
      </c>
      <c r="K783" s="0" t="n">
        <v>690.224</v>
      </c>
      <c r="L783" s="0" t="n">
        <v>686.2</v>
      </c>
      <c r="M783" s="233" t="inlineStr">
        <is>
          <t>표점</t>
        </is>
      </c>
      <c r="N783" s="233" t="inlineStr">
        <is>
          <t>표점</t>
        </is>
      </c>
      <c r="O783" s="3" t="inlineStr">
        <is>
          <t>가710</t>
        </is>
      </c>
    </row>
    <row r="784">
      <c r="A784" s="0" t="n">
        <v>284</v>
      </c>
      <c r="B784" s="0" t="n">
        <v>1759</v>
      </c>
      <c r="C784" s="0" t="inlineStr">
        <is>
          <t>가</t>
        </is>
      </c>
      <c r="D784" s="0" t="inlineStr">
        <is>
          <t>부산대</t>
        </is>
      </c>
      <c r="E784" s="232" t="inlineStr">
        <is>
          <t>교육학과</t>
        </is>
      </c>
      <c r="F784" s="0" t="inlineStr">
        <is>
          <t>통합</t>
        </is>
      </c>
      <c r="G784" s="0" t="n">
        <v>2</v>
      </c>
      <c r="H784" s="0" t="n">
        <v>696.225</v>
      </c>
      <c r="I784" s="0" t="n">
        <v>694.664</v>
      </c>
      <c r="J784" s="0" t="n">
        <v>691.9690000000001</v>
      </c>
      <c r="K784" s="0" t="n">
        <v>689.205</v>
      </c>
      <c r="L784" s="0" t="n">
        <v>685.1900000000001</v>
      </c>
      <c r="M784" s="233" t="inlineStr">
        <is>
          <t>표점</t>
        </is>
      </c>
      <c r="N784" s="233" t="inlineStr">
        <is>
          <t>표점</t>
        </is>
      </c>
      <c r="O784" s="3" t="inlineStr">
        <is>
          <t>가711</t>
        </is>
      </c>
    </row>
    <row r="785">
      <c r="A785" s="0" t="n">
        <v>284</v>
      </c>
      <c r="B785" s="0" t="n">
        <v>1761</v>
      </c>
      <c r="C785" s="0" t="inlineStr">
        <is>
          <t>가</t>
        </is>
      </c>
      <c r="D785" s="0" t="inlineStr">
        <is>
          <t>부산대</t>
        </is>
      </c>
      <c r="E785" s="232" t="inlineStr">
        <is>
          <t>문헌정보학과</t>
        </is>
      </c>
      <c r="F785" s="0" t="inlineStr">
        <is>
          <t>통합</t>
        </is>
      </c>
      <c r="G785" s="0" t="n">
        <v>2</v>
      </c>
      <c r="H785" s="0" t="n">
        <v>695.506</v>
      </c>
      <c r="I785" s="0" t="n">
        <v>693.955</v>
      </c>
      <c r="J785" s="0" t="n">
        <v>691.225</v>
      </c>
      <c r="K785" s="0" t="n">
        <v>688.6799999999999</v>
      </c>
      <c r="L785" s="0" t="n">
        <v>684.64</v>
      </c>
      <c r="M785" s="233" t="inlineStr">
        <is>
          <t>표점</t>
        </is>
      </c>
      <c r="N785" s="233" t="inlineStr">
        <is>
          <t>표점</t>
        </is>
      </c>
      <c r="O785" s="3" t="inlineStr">
        <is>
          <t>가712</t>
        </is>
      </c>
    </row>
    <row r="786">
      <c r="A786" s="0" t="n">
        <v>284</v>
      </c>
      <c r="B786" s="0" t="n">
        <v>1777</v>
      </c>
      <c r="C786" s="0" t="inlineStr">
        <is>
          <t>가</t>
        </is>
      </c>
      <c r="D786" s="0" t="inlineStr">
        <is>
          <t>부산대</t>
        </is>
      </c>
      <c r="E786" s="232" t="inlineStr">
        <is>
          <t>지리교육과</t>
        </is>
      </c>
      <c r="F786" s="0" t="inlineStr">
        <is>
          <t>통합</t>
        </is>
      </c>
      <c r="G786" s="0" t="n">
        <v>2</v>
      </c>
      <c r="H786" s="0" t="n">
        <v>695.223</v>
      </c>
      <c r="I786" s="0" t="n">
        <v>693.645</v>
      </c>
      <c r="J786" s="0" t="n">
        <v>691.0839999999999</v>
      </c>
      <c r="K786" s="0" t="n">
        <v>688.345</v>
      </c>
      <c r="L786" s="0" t="n">
        <v>684.381</v>
      </c>
      <c r="M786" s="233" t="inlineStr">
        <is>
          <t>표점</t>
        </is>
      </c>
      <c r="N786" s="233" t="inlineStr">
        <is>
          <t>표점</t>
        </is>
      </c>
      <c r="O786" s="3" t="inlineStr">
        <is>
          <t>가713</t>
        </is>
      </c>
    </row>
    <row r="787">
      <c r="A787" s="0" t="n">
        <v>284</v>
      </c>
      <c r="B787" s="0" t="n">
        <v>1756</v>
      </c>
      <c r="C787" s="0" t="inlineStr">
        <is>
          <t>가</t>
        </is>
      </c>
      <c r="D787" s="0" t="inlineStr">
        <is>
          <t>부산대</t>
        </is>
      </c>
      <c r="E787" s="232" t="inlineStr">
        <is>
          <t>역사교육과</t>
        </is>
      </c>
      <c r="F787" s="0" t="inlineStr">
        <is>
          <t>통합</t>
        </is>
      </c>
      <c r="G787" s="0" t="n">
        <v>2</v>
      </c>
      <c r="H787" s="0" t="n">
        <v>695.115</v>
      </c>
      <c r="I787" s="0" t="n">
        <v>693.37</v>
      </c>
      <c r="J787" s="0" t="n">
        <v>690.809</v>
      </c>
      <c r="K787" s="0" t="n">
        <v>688.1950000000001</v>
      </c>
      <c r="L787" s="0" t="n">
        <v>684.189</v>
      </c>
      <c r="M787" s="233" t="inlineStr">
        <is>
          <t>표점</t>
        </is>
      </c>
      <c r="N787" s="233" t="inlineStr">
        <is>
          <t>표점</t>
        </is>
      </c>
      <c r="O787" s="3" t="inlineStr">
        <is>
          <t>가714</t>
        </is>
      </c>
    </row>
    <row r="788">
      <c r="A788" s="0" t="n">
        <v>284</v>
      </c>
      <c r="B788" s="0" t="n">
        <v>1778</v>
      </c>
      <c r="C788" s="0" t="inlineStr">
        <is>
          <t>가</t>
        </is>
      </c>
      <c r="D788" s="0" t="inlineStr">
        <is>
          <t>부산대</t>
        </is>
      </c>
      <c r="E788" s="232" t="inlineStr">
        <is>
          <t>언어정보학과</t>
        </is>
      </c>
      <c r="F788" s="0" t="inlineStr">
        <is>
          <t>통합</t>
        </is>
      </c>
      <c r="G788" s="0" t="n">
        <v>2</v>
      </c>
      <c r="H788" s="0" t="n">
        <v>694.831</v>
      </c>
      <c r="I788" s="0" t="n">
        <v>693.236</v>
      </c>
      <c r="J788" s="0" t="n">
        <v>690.615</v>
      </c>
      <c r="K788" s="0" t="n">
        <v>687.9450000000001</v>
      </c>
      <c r="L788" s="0" t="n">
        <v>684.039</v>
      </c>
      <c r="M788" s="233" t="inlineStr">
        <is>
          <t>표점</t>
        </is>
      </c>
      <c r="N788" s="233" t="inlineStr">
        <is>
          <t>표점</t>
        </is>
      </c>
      <c r="O788" s="3" t="inlineStr">
        <is>
          <t>가715</t>
        </is>
      </c>
    </row>
    <row r="789">
      <c r="A789" s="0" t="n">
        <v>284</v>
      </c>
      <c r="B789" s="0" t="n">
        <v>1765</v>
      </c>
      <c r="C789" s="0" t="inlineStr">
        <is>
          <t>가</t>
        </is>
      </c>
      <c r="D789" s="0" t="inlineStr">
        <is>
          <t>부산대</t>
        </is>
      </c>
      <c r="E789" s="232" t="inlineStr">
        <is>
          <t>일어일문학과</t>
        </is>
      </c>
      <c r="F789" s="0" t="inlineStr">
        <is>
          <t>통합</t>
        </is>
      </c>
      <c r="G789" s="0" t="n">
        <v>2</v>
      </c>
      <c r="H789" s="0" t="n">
        <v>694.23</v>
      </c>
      <c r="I789" s="0" t="n">
        <v>692.501</v>
      </c>
      <c r="J789" s="0" t="n">
        <v>689.956</v>
      </c>
      <c r="K789" s="0" t="n">
        <v>687.326</v>
      </c>
      <c r="L789" s="0" t="n">
        <v>683.496</v>
      </c>
      <c r="M789" s="233" t="inlineStr">
        <is>
          <t>표점</t>
        </is>
      </c>
      <c r="N789" s="233" t="inlineStr">
        <is>
          <t>표점</t>
        </is>
      </c>
      <c r="O789" s="3" t="inlineStr">
        <is>
          <t>가716</t>
        </is>
      </c>
    </row>
    <row r="790">
      <c r="A790" s="0" t="n">
        <v>284</v>
      </c>
      <c r="B790" s="0" t="n">
        <v>1752</v>
      </c>
      <c r="C790" s="0" t="inlineStr">
        <is>
          <t>가</t>
        </is>
      </c>
      <c r="D790" s="0" t="inlineStr">
        <is>
          <t>부산대</t>
        </is>
      </c>
      <c r="E790" s="232" t="inlineStr">
        <is>
          <t>일반사회교육과</t>
        </is>
      </c>
      <c r="F790" s="0" t="inlineStr">
        <is>
          <t>통합</t>
        </is>
      </c>
      <c r="G790" s="0" t="n">
        <v>2</v>
      </c>
      <c r="H790" s="0" t="n">
        <v>694.096</v>
      </c>
      <c r="I790" s="0" t="n">
        <v>692.36</v>
      </c>
      <c r="J790" s="0" t="n">
        <v>689.84</v>
      </c>
      <c r="K790" s="0" t="n">
        <v>687.176</v>
      </c>
      <c r="L790" s="0" t="n">
        <v>683.346</v>
      </c>
      <c r="M790" s="233" t="inlineStr">
        <is>
          <t>표점</t>
        </is>
      </c>
      <c r="N790" s="233" t="inlineStr">
        <is>
          <t>표점</t>
        </is>
      </c>
      <c r="O790" s="3" t="inlineStr">
        <is>
          <t>가717</t>
        </is>
      </c>
    </row>
    <row r="791">
      <c r="A791" s="0" t="n">
        <v>284</v>
      </c>
      <c r="B791" s="0" t="n">
        <v>1766</v>
      </c>
      <c r="C791" s="0" t="inlineStr">
        <is>
          <t>가</t>
        </is>
      </c>
      <c r="D791" s="0" t="inlineStr">
        <is>
          <t>부산대</t>
        </is>
      </c>
      <c r="E791" s="232" t="inlineStr">
        <is>
          <t>불어불문학과</t>
        </is>
      </c>
      <c r="F791" s="0" t="inlineStr">
        <is>
          <t>통합</t>
        </is>
      </c>
      <c r="G791" s="0" t="n">
        <v>2</v>
      </c>
      <c r="H791" s="0" t="n">
        <v>692.36</v>
      </c>
      <c r="I791" s="0" t="n">
        <v>690.809</v>
      </c>
      <c r="J791" s="0" t="n">
        <v>688.1950000000001</v>
      </c>
      <c r="K791" s="0" t="n">
        <v>685.659</v>
      </c>
      <c r="L791" s="0" t="n">
        <v>681.885</v>
      </c>
      <c r="M791" s="233" t="inlineStr">
        <is>
          <t>표점</t>
        </is>
      </c>
      <c r="N791" s="233" t="inlineStr">
        <is>
          <t>표점</t>
        </is>
      </c>
      <c r="O791" s="3" t="inlineStr">
        <is>
          <t>가718</t>
        </is>
      </c>
    </row>
    <row r="792">
      <c r="A792" s="0" t="n">
        <v>284</v>
      </c>
      <c r="B792" s="0" t="n">
        <v>1764</v>
      </c>
      <c r="C792" s="0" t="inlineStr">
        <is>
          <t>가</t>
        </is>
      </c>
      <c r="D792" s="0" t="inlineStr">
        <is>
          <t>부산대</t>
        </is>
      </c>
      <c r="E792" s="232" t="inlineStr">
        <is>
          <t>중어중문학과</t>
        </is>
      </c>
      <c r="F792" s="0" t="inlineStr">
        <is>
          <t>통합</t>
        </is>
      </c>
      <c r="G792" s="0" t="n">
        <v>2</v>
      </c>
      <c r="H792" s="0" t="n">
        <v>692.21</v>
      </c>
      <c r="I792" s="0" t="n">
        <v>690.615</v>
      </c>
      <c r="J792" s="0" t="n">
        <v>687.9450000000001</v>
      </c>
      <c r="K792" s="0" t="n">
        <v>685.391</v>
      </c>
      <c r="L792" s="0" t="n">
        <v>681.635</v>
      </c>
      <c r="M792" s="233" t="inlineStr">
        <is>
          <t>표점</t>
        </is>
      </c>
      <c r="N792" s="233" t="inlineStr">
        <is>
          <t>표점</t>
        </is>
      </c>
      <c r="O792" s="3" t="inlineStr">
        <is>
          <t>가719</t>
        </is>
      </c>
    </row>
    <row r="793">
      <c r="A793" s="0" t="n">
        <v>284</v>
      </c>
      <c r="B793" s="0" t="n">
        <v>1757</v>
      </c>
      <c r="C793" s="0" t="inlineStr">
        <is>
          <t>가</t>
        </is>
      </c>
      <c r="D793" s="0" t="inlineStr">
        <is>
          <t>부산대</t>
        </is>
      </c>
      <c r="E793" s="232" t="inlineStr">
        <is>
          <t>의류학과</t>
        </is>
      </c>
      <c r="F793" s="0" t="inlineStr">
        <is>
          <t>통합</t>
        </is>
      </c>
      <c r="G793" s="0" t="n">
        <v>2</v>
      </c>
      <c r="H793" s="0" t="n">
        <v>691.6849999999999</v>
      </c>
      <c r="I793" s="0" t="n">
        <v>690.09</v>
      </c>
      <c r="J793" s="0" t="n">
        <v>687.52</v>
      </c>
      <c r="K793" s="0" t="n">
        <v>684.9059999999999</v>
      </c>
      <c r="L793" s="0" t="n">
        <v>681.15</v>
      </c>
      <c r="M793" s="233" t="inlineStr">
        <is>
          <t>표점</t>
        </is>
      </c>
      <c r="N793" s="233" t="inlineStr">
        <is>
          <t>표점</t>
        </is>
      </c>
      <c r="O793" s="3" t="inlineStr">
        <is>
          <t>가720</t>
        </is>
      </c>
    </row>
    <row r="794">
      <c r="A794" s="0" t="n">
        <v>284</v>
      </c>
      <c r="B794" s="0" t="n">
        <v>1772</v>
      </c>
      <c r="C794" s="0" t="inlineStr">
        <is>
          <t>가</t>
        </is>
      </c>
      <c r="D794" s="0" t="inlineStr">
        <is>
          <t>부산대</t>
        </is>
      </c>
      <c r="E794" s="232" t="inlineStr">
        <is>
          <t>고고학과</t>
        </is>
      </c>
      <c r="F794" s="0" t="inlineStr">
        <is>
          <t>통합</t>
        </is>
      </c>
      <c r="G794" s="0" t="n">
        <v>2</v>
      </c>
      <c r="H794" s="0" t="n">
        <v>691.0839999999999</v>
      </c>
      <c r="I794" s="0" t="n">
        <v>689.489</v>
      </c>
      <c r="J794" s="0" t="n">
        <v>686.919</v>
      </c>
      <c r="K794" s="0" t="n">
        <v>684.381</v>
      </c>
      <c r="L794" s="0" t="n">
        <v>680.625</v>
      </c>
      <c r="M794" s="233" t="inlineStr">
        <is>
          <t>표점</t>
        </is>
      </c>
      <c r="N794" s="233" t="inlineStr">
        <is>
          <t>표점</t>
        </is>
      </c>
      <c r="O794" s="3" t="inlineStr">
        <is>
          <t>가721</t>
        </is>
      </c>
    </row>
    <row r="795">
      <c r="A795" s="0" t="n">
        <v>284</v>
      </c>
      <c r="B795" s="0" t="n">
        <v>1774</v>
      </c>
      <c r="C795" s="0" t="inlineStr">
        <is>
          <t>가</t>
        </is>
      </c>
      <c r="D795" s="0" t="inlineStr">
        <is>
          <t>부산대</t>
        </is>
      </c>
      <c r="E795" s="232" t="inlineStr">
        <is>
          <t>사회복지학과</t>
        </is>
      </c>
      <c r="F795" s="0" t="inlineStr">
        <is>
          <t>통합</t>
        </is>
      </c>
      <c r="G795" s="0" t="n">
        <v>2</v>
      </c>
      <c r="H795" s="0" t="n">
        <v>690.809</v>
      </c>
      <c r="I795" s="0" t="n">
        <v>689.205</v>
      </c>
      <c r="J795" s="0" t="n">
        <v>686.651</v>
      </c>
      <c r="K795" s="0" t="n">
        <v>684.189</v>
      </c>
      <c r="L795" s="0" t="n">
        <v>680.341</v>
      </c>
      <c r="M795" s="233" t="inlineStr">
        <is>
          <t>표점</t>
        </is>
      </c>
      <c r="N795" s="233" t="inlineStr">
        <is>
          <t>표점</t>
        </is>
      </c>
      <c r="O795" s="3" t="inlineStr">
        <is>
          <t>가722</t>
        </is>
      </c>
    </row>
    <row r="796">
      <c r="A796" s="0" t="n">
        <v>284</v>
      </c>
      <c r="B796" s="0" t="n">
        <v>1769</v>
      </c>
      <c r="C796" s="0" t="inlineStr">
        <is>
          <t>가</t>
        </is>
      </c>
      <c r="D796" s="0" t="inlineStr">
        <is>
          <t>부산대</t>
        </is>
      </c>
      <c r="E796" s="232" t="inlineStr">
        <is>
          <t>유아교육과</t>
        </is>
      </c>
      <c r="F796" s="0" t="inlineStr">
        <is>
          <t>통합</t>
        </is>
      </c>
      <c r="G796" s="0" t="n">
        <v>2</v>
      </c>
      <c r="H796" s="0" t="n">
        <v>690.499</v>
      </c>
      <c r="I796" s="0" t="n">
        <v>688.946</v>
      </c>
      <c r="J796" s="0" t="n">
        <v>686.3339999999999</v>
      </c>
      <c r="K796" s="0" t="n">
        <v>683.755</v>
      </c>
      <c r="L796" s="0" t="n">
        <v>680.015</v>
      </c>
      <c r="M796" s="233" t="inlineStr">
        <is>
          <t>표점</t>
        </is>
      </c>
      <c r="N796" s="233" t="inlineStr">
        <is>
          <t>표점</t>
        </is>
      </c>
      <c r="O796" s="3" t="inlineStr">
        <is>
          <t>가723</t>
        </is>
      </c>
    </row>
    <row r="797">
      <c r="A797" s="0" t="n">
        <v>284</v>
      </c>
      <c r="B797" s="0" t="n">
        <v>1775</v>
      </c>
      <c r="C797" s="0" t="inlineStr">
        <is>
          <t>가</t>
        </is>
      </c>
      <c r="D797" s="0" t="inlineStr">
        <is>
          <t>부산대</t>
        </is>
      </c>
      <c r="E797" s="232" t="inlineStr">
        <is>
          <t>노어노문학과</t>
        </is>
      </c>
      <c r="F797" s="0" t="inlineStr">
        <is>
          <t>통합</t>
        </is>
      </c>
      <c r="G797" s="0" t="n">
        <v>2</v>
      </c>
      <c r="H797" s="0" t="n">
        <v>690.499</v>
      </c>
      <c r="I797" s="0" t="n">
        <v>688.946</v>
      </c>
      <c r="J797" s="0" t="n">
        <v>686.3339999999999</v>
      </c>
      <c r="K797" s="0" t="n">
        <v>683.755</v>
      </c>
      <c r="L797" s="0" t="n">
        <v>680.015</v>
      </c>
      <c r="M797" s="233" t="inlineStr">
        <is>
          <t>표점</t>
        </is>
      </c>
      <c r="N797" s="233" t="inlineStr">
        <is>
          <t>표점</t>
        </is>
      </c>
      <c r="O797" s="3" t="inlineStr">
        <is>
          <t>가724</t>
        </is>
      </c>
    </row>
    <row r="798">
      <c r="A798" s="0" t="n">
        <v>284</v>
      </c>
      <c r="B798" s="0" t="n">
        <v>1770</v>
      </c>
      <c r="C798" s="0" t="inlineStr">
        <is>
          <t>가</t>
        </is>
      </c>
      <c r="D798" s="0" t="inlineStr">
        <is>
          <t>부산대</t>
        </is>
      </c>
      <c r="E798" s="232" t="inlineStr">
        <is>
          <t>특수교육과</t>
        </is>
      </c>
      <c r="F798" s="0" t="inlineStr">
        <is>
          <t>통합</t>
        </is>
      </c>
      <c r="G798" s="0" t="n">
        <v>2</v>
      </c>
      <c r="H798" s="0" t="n">
        <v>687.9450000000001</v>
      </c>
      <c r="I798" s="0" t="n">
        <v>686.3339999999999</v>
      </c>
      <c r="J798" s="0" t="n">
        <v>683.755</v>
      </c>
      <c r="K798" s="0" t="n">
        <v>681.501</v>
      </c>
      <c r="L798" s="0" t="n">
        <v>677.879</v>
      </c>
      <c r="M798" s="233" t="inlineStr">
        <is>
          <t>표점</t>
        </is>
      </c>
      <c r="N798" s="233" t="inlineStr">
        <is>
          <t>표점</t>
        </is>
      </c>
      <c r="O798" s="3" t="inlineStr">
        <is>
          <t>가725</t>
        </is>
      </c>
    </row>
    <row r="799">
      <c r="A799" s="0" t="n">
        <v>284</v>
      </c>
      <c r="B799" s="0" t="n">
        <v>1763</v>
      </c>
      <c r="C799" s="0" t="inlineStr">
        <is>
          <t>가</t>
        </is>
      </c>
      <c r="D799" s="0" t="inlineStr">
        <is>
          <t>부산대</t>
        </is>
      </c>
      <c r="E799" s="232" t="inlineStr">
        <is>
          <t>독어독문학과</t>
        </is>
      </c>
      <c r="F799" s="0" t="inlineStr">
        <is>
          <t>통합</t>
        </is>
      </c>
      <c r="G799" s="0" t="n">
        <v>2</v>
      </c>
      <c r="H799" s="0" t="n">
        <v>686.651</v>
      </c>
      <c r="I799" s="0" t="n">
        <v>685.1900000000001</v>
      </c>
      <c r="J799" s="0" t="n">
        <v>682.745</v>
      </c>
      <c r="K799" s="0" t="n">
        <v>680.341</v>
      </c>
      <c r="L799" s="0" t="n">
        <v>676.877</v>
      </c>
      <c r="M799" s="233" t="inlineStr">
        <is>
          <t>표점</t>
        </is>
      </c>
      <c r="N799" s="233" t="inlineStr">
        <is>
          <t>표점</t>
        </is>
      </c>
      <c r="O799" s="3" t="inlineStr">
        <is>
          <t>가726</t>
        </is>
      </c>
    </row>
    <row r="800">
      <c r="A800" s="0" t="n">
        <v>206</v>
      </c>
      <c r="B800" s="0" t="n">
        <v>1780</v>
      </c>
      <c r="C800" s="0" t="inlineStr">
        <is>
          <t>가</t>
        </is>
      </c>
      <c r="D800" s="0" t="inlineStr">
        <is>
          <t>전남대</t>
        </is>
      </c>
      <c r="E800" s="232" t="inlineStr">
        <is>
          <t>전기공학과</t>
        </is>
      </c>
      <c r="F800" s="0" t="inlineStr">
        <is>
          <t>자연</t>
        </is>
      </c>
      <c r="G800" s="0" t="n">
        <v>2</v>
      </c>
      <c r="H800" s="0" t="n">
        <v>913.061</v>
      </c>
      <c r="I800" s="0" t="n">
        <v>909.641</v>
      </c>
      <c r="J800" s="0" t="n">
        <v>903.9400000000001</v>
      </c>
      <c r="K800" s="0" t="n">
        <v>898.2380000000001</v>
      </c>
      <c r="L800" s="0" t="n">
        <v>888.626</v>
      </c>
      <c r="M800" s="233" t="inlineStr">
        <is>
          <t>표점/만점</t>
        </is>
      </c>
      <c r="N800" s="233" t="inlineStr">
        <is>
          <t>표점/만점</t>
        </is>
      </c>
      <c r="O800" s="3" t="inlineStr">
        <is>
          <t>가727</t>
        </is>
      </c>
    </row>
    <row r="801">
      <c r="A801" s="0" t="n">
        <v>206</v>
      </c>
      <c r="B801" s="0" t="n">
        <v>1784</v>
      </c>
      <c r="C801" s="0" t="inlineStr">
        <is>
          <t>가</t>
        </is>
      </c>
      <c r="D801" s="0" t="inlineStr">
        <is>
          <t>전남대</t>
        </is>
      </c>
      <c r="E801" s="232" t="inlineStr">
        <is>
          <t>수학교육과</t>
        </is>
      </c>
      <c r="F801" s="0" t="inlineStr">
        <is>
          <t>자연</t>
        </is>
      </c>
      <c r="G801" s="0" t="n">
        <v>2</v>
      </c>
      <c r="H801" s="0" t="n">
        <v>890.278</v>
      </c>
      <c r="I801" s="0" t="n">
        <v>886.198</v>
      </c>
      <c r="J801" s="0" t="n">
        <v>881.356</v>
      </c>
      <c r="K801" s="0" t="n">
        <v>874.756</v>
      </c>
      <c r="L801" s="0" t="n">
        <v>869.048</v>
      </c>
      <c r="M801" s="233" t="inlineStr">
        <is>
          <t>표점/만점</t>
        </is>
      </c>
      <c r="N801" s="233" t="inlineStr">
        <is>
          <t>표점/만점</t>
        </is>
      </c>
      <c r="O801" s="3" t="inlineStr">
        <is>
          <t>가728</t>
        </is>
      </c>
    </row>
    <row r="802">
      <c r="A802" s="0" t="n">
        <v>204</v>
      </c>
      <c r="B802" s="0" t="n">
        <v>1782</v>
      </c>
      <c r="C802" s="0" t="inlineStr">
        <is>
          <t>가</t>
        </is>
      </c>
      <c r="D802" s="0" t="inlineStr">
        <is>
          <t>전남대</t>
        </is>
      </c>
      <c r="E802" s="232" t="inlineStr">
        <is>
          <t>간호학과</t>
        </is>
      </c>
      <c r="F802" s="0" t="inlineStr">
        <is>
          <t>자연</t>
        </is>
      </c>
      <c r="G802" s="0" t="n">
        <v>2</v>
      </c>
      <c r="H802" s="0" t="n">
        <v>889.552</v>
      </c>
      <c r="I802" s="0" t="n">
        <v>884.6900000000001</v>
      </c>
      <c r="J802" s="0" t="n">
        <v>880.26</v>
      </c>
      <c r="K802" s="0" t="n">
        <v>873.849</v>
      </c>
      <c r="L802" s="0" t="n">
        <v>867.2569999999999</v>
      </c>
      <c r="M802" s="233" t="inlineStr">
        <is>
          <t>표점/만점</t>
        </is>
      </c>
      <c r="N802" s="233" t="inlineStr">
        <is>
          <t>표점/만점</t>
        </is>
      </c>
      <c r="O802" s="3" t="inlineStr">
        <is>
          <t>가729</t>
        </is>
      </c>
    </row>
    <row r="803">
      <c r="A803" s="0" t="n">
        <v>204</v>
      </c>
      <c r="B803" s="0" t="n">
        <v>1781</v>
      </c>
      <c r="C803" s="0" t="inlineStr">
        <is>
          <t>가</t>
        </is>
      </c>
      <c r="D803" s="0" t="inlineStr">
        <is>
          <t>전남대</t>
        </is>
      </c>
      <c r="E803" s="232" t="inlineStr">
        <is>
          <t>간호학과(지역)</t>
        </is>
      </c>
      <c r="F803" s="0" t="inlineStr">
        <is>
          <t>자연</t>
        </is>
      </c>
      <c r="G803" s="0" t="n">
        <v>2</v>
      </c>
      <c r="H803" s="0" t="n">
        <v>872.069</v>
      </c>
      <c r="I803" s="0" t="n">
        <v>870.979</v>
      </c>
      <c r="J803" s="0" t="n">
        <v>869.775</v>
      </c>
      <c r="K803" s="0" t="n">
        <v>867.027</v>
      </c>
      <c r="L803" s="0" t="n">
        <v>862.172</v>
      </c>
      <c r="M803" s="233" t="inlineStr">
        <is>
          <t>표점/만점</t>
        </is>
      </c>
      <c r="N803" s="233" t="inlineStr">
        <is>
          <t>표점/만점</t>
        </is>
      </c>
      <c r="O803" s="3" t="inlineStr">
        <is>
          <t>가730</t>
        </is>
      </c>
    </row>
    <row r="804">
      <c r="A804" s="0" t="n">
        <v>206</v>
      </c>
      <c r="B804" s="0" t="n">
        <v>1783</v>
      </c>
      <c r="C804" s="0" t="inlineStr">
        <is>
          <t>가</t>
        </is>
      </c>
      <c r="D804" s="0" t="inlineStr">
        <is>
          <t>전남대</t>
        </is>
      </c>
      <c r="E804" s="232" t="inlineStr">
        <is>
          <t>전자컴퓨터공학부</t>
        </is>
      </c>
      <c r="F804" s="0" t="inlineStr">
        <is>
          <t>자연</t>
        </is>
      </c>
      <c r="G804" s="0" t="n">
        <v>2</v>
      </c>
      <c r="H804" s="0" t="n">
        <v>874.919</v>
      </c>
      <c r="I804" s="0" t="n">
        <v>872.401</v>
      </c>
      <c r="J804" s="0" t="n">
        <v>868.848</v>
      </c>
      <c r="K804" s="0" t="n">
        <v>863.831</v>
      </c>
      <c r="L804" s="0" t="n">
        <v>857.414</v>
      </c>
      <c r="M804" s="233" t="inlineStr">
        <is>
          <t>표점/만점</t>
        </is>
      </c>
      <c r="N804" s="233" t="inlineStr">
        <is>
          <t>표점/만점</t>
        </is>
      </c>
      <c r="O804" s="3" t="inlineStr">
        <is>
          <t>가731</t>
        </is>
      </c>
    </row>
    <row r="805">
      <c r="A805" s="0" t="n">
        <v>206</v>
      </c>
      <c r="B805" s="0" t="n">
        <v>1787</v>
      </c>
      <c r="C805" s="0" t="inlineStr">
        <is>
          <t>가</t>
        </is>
      </c>
      <c r="D805" s="0" t="inlineStr">
        <is>
          <t>전남대</t>
        </is>
      </c>
      <c r="E805" s="232" t="inlineStr">
        <is>
          <t>신소재공학부</t>
        </is>
      </c>
      <c r="F805" s="0" t="inlineStr">
        <is>
          <t>자연</t>
        </is>
      </c>
      <c r="G805" s="0" t="n">
        <v>2</v>
      </c>
      <c r="H805" s="0" t="n">
        <v>871.347</v>
      </c>
      <c r="I805" s="0" t="n">
        <v>869.048</v>
      </c>
      <c r="J805" s="0" t="n">
        <v>865.115</v>
      </c>
      <c r="K805" s="0" t="n">
        <v>859.405</v>
      </c>
      <c r="L805" s="0" t="n">
        <v>852.601</v>
      </c>
      <c r="M805" s="233" t="inlineStr">
        <is>
          <t>표점/만점</t>
        </is>
      </c>
      <c r="N805" s="233" t="inlineStr">
        <is>
          <t>표점/만점</t>
        </is>
      </c>
      <c r="O805" s="3" t="inlineStr">
        <is>
          <t>가732</t>
        </is>
      </c>
    </row>
    <row r="806">
      <c r="A806" s="0" t="n">
        <v>206</v>
      </c>
      <c r="B806" s="0" t="n">
        <v>1789</v>
      </c>
      <c r="C806" s="0" t="inlineStr">
        <is>
          <t>가</t>
        </is>
      </c>
      <c r="D806" s="0" t="inlineStr">
        <is>
          <t>전남대</t>
        </is>
      </c>
      <c r="E806" s="232" t="inlineStr">
        <is>
          <t>생물공학과</t>
        </is>
      </c>
      <c r="F806" s="0" t="inlineStr">
        <is>
          <t>자연</t>
        </is>
      </c>
      <c r="G806" s="0" t="n">
        <v>2</v>
      </c>
      <c r="H806" s="0" t="n">
        <v>869.193</v>
      </c>
      <c r="I806" s="0" t="n">
        <v>866.713</v>
      </c>
      <c r="J806" s="0" t="n">
        <v>862.316</v>
      </c>
      <c r="K806" s="0" t="n">
        <v>857.2089999999999</v>
      </c>
      <c r="L806" s="0" t="n">
        <v>850.173</v>
      </c>
      <c r="M806" s="233" t="inlineStr">
        <is>
          <t>표점/만점</t>
        </is>
      </c>
      <c r="N806" s="233" t="inlineStr">
        <is>
          <t>표점/만점</t>
        </is>
      </c>
      <c r="O806" s="3" t="inlineStr">
        <is>
          <t>가733</t>
        </is>
      </c>
    </row>
    <row r="807">
      <c r="A807" s="0" t="n">
        <v>206</v>
      </c>
      <c r="B807" s="0" t="n">
        <v>1823</v>
      </c>
      <c r="C807" s="0" t="inlineStr">
        <is>
          <t>가</t>
        </is>
      </c>
      <c r="D807" s="0" t="inlineStr">
        <is>
          <t>전남대</t>
        </is>
      </c>
      <c r="E807" s="232" t="inlineStr">
        <is>
          <t>기계공학부</t>
        </is>
      </c>
      <c r="F807" s="0" t="inlineStr">
        <is>
          <t>자연</t>
        </is>
      </c>
      <c r="G807" s="0" t="n">
        <v>2</v>
      </c>
      <c r="H807" s="0" t="n">
        <v>867.764</v>
      </c>
      <c r="I807" s="0" t="n">
        <v>865.429</v>
      </c>
      <c r="J807" s="0" t="n">
        <v>861.0700000000001</v>
      </c>
      <c r="K807" s="0" t="n">
        <v>855.925</v>
      </c>
      <c r="L807" s="0" t="n">
        <v>849.258</v>
      </c>
      <c r="M807" s="233" t="inlineStr">
        <is>
          <t>표점/만점</t>
        </is>
      </c>
      <c r="N807" s="233" t="inlineStr">
        <is>
          <t>표점/만점</t>
        </is>
      </c>
      <c r="O807" s="3" t="inlineStr">
        <is>
          <t>가734</t>
        </is>
      </c>
    </row>
    <row r="808">
      <c r="A808" s="0" t="n">
        <v>205</v>
      </c>
      <c r="B808" s="0" t="n">
        <v>1792</v>
      </c>
      <c r="C808" s="0" t="inlineStr">
        <is>
          <t>가</t>
        </is>
      </c>
      <c r="D808" s="0" t="inlineStr">
        <is>
          <t>전남대</t>
        </is>
      </c>
      <c r="E808" s="232" t="inlineStr">
        <is>
          <t>통계학과</t>
        </is>
      </c>
      <c r="F808" s="0" t="inlineStr">
        <is>
          <t>자연</t>
        </is>
      </c>
      <c r="G808" s="0" t="n">
        <v>2</v>
      </c>
      <c r="H808" s="0" t="n">
        <v>867.027</v>
      </c>
      <c r="I808" s="0" t="n">
        <v>864.7380000000001</v>
      </c>
      <c r="J808" s="0" t="n">
        <v>860.174</v>
      </c>
      <c r="K808" s="0" t="n">
        <v>854.829</v>
      </c>
      <c r="L808" s="0" t="n">
        <v>848.3099999999999</v>
      </c>
      <c r="M808" s="233" t="inlineStr">
        <is>
          <t>표점/만점</t>
        </is>
      </c>
      <c r="N808" s="233" t="inlineStr">
        <is>
          <t>표점/만점</t>
        </is>
      </c>
      <c r="O808" s="3" t="inlineStr">
        <is>
          <t>가735</t>
        </is>
      </c>
    </row>
    <row r="809">
      <c r="A809" s="0" t="n">
        <v>206</v>
      </c>
      <c r="B809" s="0" t="n">
        <v>1786</v>
      </c>
      <c r="C809" s="0" t="inlineStr">
        <is>
          <t>가</t>
        </is>
      </c>
      <c r="D809" s="0" t="inlineStr">
        <is>
          <t>전남대</t>
        </is>
      </c>
      <c r="E809" s="232" t="inlineStr">
        <is>
          <t>건축학부</t>
        </is>
      </c>
      <c r="F809" s="0" t="inlineStr">
        <is>
          <t>자연</t>
        </is>
      </c>
      <c r="G809" s="0" t="n">
        <v>2</v>
      </c>
      <c r="H809" s="0" t="n">
        <v>864.144</v>
      </c>
      <c r="I809" s="0" t="n">
        <v>861.772</v>
      </c>
      <c r="J809" s="0" t="n">
        <v>857.753</v>
      </c>
      <c r="K809" s="0" t="n">
        <v>852.431</v>
      </c>
      <c r="L809" s="0" t="n">
        <v>846.462</v>
      </c>
      <c r="M809" s="233" t="inlineStr">
        <is>
          <t>표점/만점</t>
        </is>
      </c>
      <c r="N809" s="233" t="inlineStr">
        <is>
          <t>표점/만점</t>
        </is>
      </c>
      <c r="O809" s="3" t="inlineStr">
        <is>
          <t>가736</t>
        </is>
      </c>
    </row>
    <row r="810">
      <c r="A810" s="0" t="n">
        <v>206</v>
      </c>
      <c r="B810" s="0" t="n">
        <v>1794</v>
      </c>
      <c r="C810" s="0" t="inlineStr">
        <is>
          <t>가</t>
        </is>
      </c>
      <c r="D810" s="0" t="inlineStr">
        <is>
          <t>전남대</t>
        </is>
      </c>
      <c r="E810" s="232" t="inlineStr">
        <is>
          <t>지구과학교육과</t>
        </is>
      </c>
      <c r="F810" s="0" t="inlineStr">
        <is>
          <t>자연</t>
        </is>
      </c>
      <c r="G810" s="0" t="n">
        <v>2</v>
      </c>
      <c r="H810" s="0" t="n">
        <v>859.824</v>
      </c>
      <c r="I810" s="0" t="n">
        <v>857.414</v>
      </c>
      <c r="J810" s="0" t="n">
        <v>852.764</v>
      </c>
      <c r="K810" s="0" t="n">
        <v>848.121</v>
      </c>
      <c r="L810" s="0" t="n">
        <v>842.484</v>
      </c>
      <c r="M810" s="233" t="inlineStr">
        <is>
          <t>표점/만점</t>
        </is>
      </c>
      <c r="N810" s="233" t="inlineStr">
        <is>
          <t>표점/만점</t>
        </is>
      </c>
      <c r="O810" s="3" t="inlineStr">
        <is>
          <t>가737</t>
        </is>
      </c>
    </row>
    <row r="811">
      <c r="A811" s="0" t="n">
        <v>204</v>
      </c>
      <c r="B811" s="0" t="n">
        <v>1820</v>
      </c>
      <c r="C811" s="0" t="inlineStr">
        <is>
          <t>가</t>
        </is>
      </c>
      <c r="D811" s="0" t="inlineStr">
        <is>
          <t>전남대</t>
        </is>
      </c>
      <c r="E811" s="232" t="inlineStr">
        <is>
          <t>생명과학기술학부</t>
        </is>
      </c>
      <c r="F811" s="0" t="inlineStr">
        <is>
          <t>자연</t>
        </is>
      </c>
      <c r="G811" s="0" t="n">
        <v>2</v>
      </c>
      <c r="H811" s="0" t="n">
        <v>855.925</v>
      </c>
      <c r="I811" s="0" t="n">
        <v>853.327</v>
      </c>
      <c r="J811" s="0" t="n">
        <v>849.428</v>
      </c>
      <c r="K811" s="0" t="n">
        <v>845.203</v>
      </c>
      <c r="L811" s="0" t="n">
        <v>839.919</v>
      </c>
      <c r="M811" s="233" t="inlineStr">
        <is>
          <t>표점/만점</t>
        </is>
      </c>
      <c r="N811" s="233" t="inlineStr">
        <is>
          <t>표점/만점</t>
        </is>
      </c>
      <c r="O811" s="3" t="inlineStr">
        <is>
          <t>가738</t>
        </is>
      </c>
    </row>
    <row r="812">
      <c r="A812" s="0" t="n">
        <v>204</v>
      </c>
      <c r="B812" s="0" t="n">
        <v>1793</v>
      </c>
      <c r="C812" s="0" t="inlineStr">
        <is>
          <t>가</t>
        </is>
      </c>
      <c r="D812" s="0" t="inlineStr">
        <is>
          <t>전남대</t>
        </is>
      </c>
      <c r="E812" s="232" t="inlineStr">
        <is>
          <t>식품공학과</t>
        </is>
      </c>
      <c r="F812" s="0" t="inlineStr">
        <is>
          <t>자연</t>
        </is>
      </c>
      <c r="G812" s="0" t="n">
        <v>2</v>
      </c>
      <c r="H812" s="0" t="n">
        <v>855.736</v>
      </c>
      <c r="I812" s="0" t="n">
        <v>853.139</v>
      </c>
      <c r="J812" s="0" t="n">
        <v>848.7089999999999</v>
      </c>
      <c r="K812" s="0" t="n">
        <v>844.501</v>
      </c>
      <c r="L812" s="0" t="n">
        <v>838.967</v>
      </c>
      <c r="M812" s="233" t="inlineStr">
        <is>
          <t>표점/만점</t>
        </is>
      </c>
      <c r="N812" s="233" t="inlineStr">
        <is>
          <t>표점/만점</t>
        </is>
      </c>
      <c r="O812" s="3" t="inlineStr">
        <is>
          <t>가739</t>
        </is>
      </c>
    </row>
    <row r="813">
      <c r="A813" s="0" t="n">
        <v>204</v>
      </c>
      <c r="B813" s="0" t="n">
        <v>1797</v>
      </c>
      <c r="C813" s="0" t="inlineStr">
        <is>
          <t>가</t>
        </is>
      </c>
      <c r="D813" s="0" t="inlineStr">
        <is>
          <t>전남대</t>
        </is>
      </c>
      <c r="E813" s="232" t="inlineStr">
        <is>
          <t>화학과</t>
        </is>
      </c>
      <c r="F813" s="0" t="inlineStr">
        <is>
          <t>자연</t>
        </is>
      </c>
      <c r="G813" s="0" t="n">
        <v>2</v>
      </c>
      <c r="H813" s="0" t="n">
        <v>854.41</v>
      </c>
      <c r="I813" s="0" t="n">
        <v>852.013</v>
      </c>
      <c r="J813" s="0" t="n">
        <v>848.121</v>
      </c>
      <c r="K813" s="0" t="n">
        <v>843.794</v>
      </c>
      <c r="L813" s="0" t="n">
        <v>838.49</v>
      </c>
      <c r="M813" s="233" t="inlineStr">
        <is>
          <t>표점/만점</t>
        </is>
      </c>
      <c r="N813" s="233" t="inlineStr">
        <is>
          <t>표점/만점</t>
        </is>
      </c>
      <c r="O813" s="3" t="inlineStr">
        <is>
          <t>가740</t>
        </is>
      </c>
    </row>
    <row r="814">
      <c r="A814" s="0" t="n">
        <v>206</v>
      </c>
      <c r="B814" s="0" t="n">
        <v>1790</v>
      </c>
      <c r="C814" s="0" t="inlineStr">
        <is>
          <t>가</t>
        </is>
      </c>
      <c r="D814" s="0" t="inlineStr">
        <is>
          <t>전남대</t>
        </is>
      </c>
      <c r="E814" s="232" t="inlineStr">
        <is>
          <t>인공지능학부</t>
        </is>
      </c>
      <c r="F814" s="0" t="inlineStr">
        <is>
          <t>자연</t>
        </is>
      </c>
      <c r="G814" s="0" t="n">
        <v>2</v>
      </c>
      <c r="H814" s="0" t="n">
        <v>853.908</v>
      </c>
      <c r="I814" s="0" t="n">
        <v>851.505</v>
      </c>
      <c r="J814" s="0" t="n">
        <v>847.977</v>
      </c>
      <c r="K814" s="0" t="n">
        <v>843.605</v>
      </c>
      <c r="L814" s="0" t="n">
        <v>838.301</v>
      </c>
      <c r="M814" s="233" t="inlineStr">
        <is>
          <t>표점/만점</t>
        </is>
      </c>
      <c r="N814" s="233" t="inlineStr">
        <is>
          <t>표점/만점</t>
        </is>
      </c>
      <c r="O814" s="3" t="inlineStr">
        <is>
          <t>가741</t>
        </is>
      </c>
    </row>
    <row r="815">
      <c r="A815" s="0" t="n">
        <v>204</v>
      </c>
      <c r="B815" s="0" t="n">
        <v>1808</v>
      </c>
      <c r="C815" s="0" t="inlineStr">
        <is>
          <t>가</t>
        </is>
      </c>
      <c r="D815" s="0" t="inlineStr">
        <is>
          <t>전남대</t>
        </is>
      </c>
      <c r="E815" s="232" t="inlineStr">
        <is>
          <t>바이오에너지공학과</t>
        </is>
      </c>
      <c r="F815" s="0" t="inlineStr">
        <is>
          <t>자연</t>
        </is>
      </c>
      <c r="G815" s="0" t="n">
        <v>2</v>
      </c>
      <c r="H815" s="0" t="n">
        <v>850.173</v>
      </c>
      <c r="I815" s="0" t="n">
        <v>848.121</v>
      </c>
      <c r="J815" s="0" t="n">
        <v>844.1079999999999</v>
      </c>
      <c r="K815" s="0" t="n">
        <v>840.088</v>
      </c>
      <c r="L815" s="0" t="n">
        <v>834.429</v>
      </c>
      <c r="M815" s="233" t="inlineStr">
        <is>
          <t>표점/만점</t>
        </is>
      </c>
      <c r="N815" s="233" t="inlineStr">
        <is>
          <t>표점/만점</t>
        </is>
      </c>
      <c r="O815" s="3" t="inlineStr">
        <is>
          <t>가742</t>
        </is>
      </c>
    </row>
    <row r="816">
      <c r="A816" s="0" t="n">
        <v>204</v>
      </c>
      <c r="B816" s="0" t="n">
        <v>1804</v>
      </c>
      <c r="C816" s="0" t="inlineStr">
        <is>
          <t>가</t>
        </is>
      </c>
      <c r="D816" s="0" t="inlineStr">
        <is>
          <t>전남대</t>
        </is>
      </c>
      <c r="E816" s="232" t="inlineStr">
        <is>
          <t>융합바이오시스템기계공학과</t>
        </is>
      </c>
      <c r="F816" s="0" t="inlineStr">
        <is>
          <t>자연</t>
        </is>
      </c>
      <c r="G816" s="0" t="n">
        <v>2</v>
      </c>
      <c r="H816" s="0" t="n">
        <v>849.847</v>
      </c>
      <c r="I816" s="0" t="n">
        <v>847.788</v>
      </c>
      <c r="J816" s="0" t="n">
        <v>843.938</v>
      </c>
      <c r="K816" s="0" t="n">
        <v>839.919</v>
      </c>
      <c r="L816" s="0" t="n">
        <v>834.071</v>
      </c>
      <c r="M816" s="233" t="inlineStr">
        <is>
          <t>표점/만점</t>
        </is>
      </c>
      <c r="N816" s="233" t="inlineStr">
        <is>
          <t>표점/만점</t>
        </is>
      </c>
      <c r="O816" s="3" t="inlineStr">
        <is>
          <t>가743</t>
        </is>
      </c>
    </row>
    <row r="817">
      <c r="A817" s="0" t="n">
        <v>206</v>
      </c>
      <c r="B817" s="0" t="n">
        <v>1813</v>
      </c>
      <c r="C817" s="0" t="inlineStr">
        <is>
          <t>가</t>
        </is>
      </c>
      <c r="D817" s="0" t="inlineStr">
        <is>
          <t>전남대</t>
        </is>
      </c>
      <c r="E817" s="232" t="inlineStr">
        <is>
          <t>물리교육과</t>
        </is>
      </c>
      <c r="F817" s="0" t="inlineStr">
        <is>
          <t>자연</t>
        </is>
      </c>
      <c r="G817" s="0" t="n">
        <v>2</v>
      </c>
      <c r="H817" s="0" t="n">
        <v>846.462</v>
      </c>
      <c r="I817" s="0" t="n">
        <v>844.338</v>
      </c>
      <c r="J817" s="0" t="n">
        <v>840.814</v>
      </c>
      <c r="K817" s="0" t="n">
        <v>836.436</v>
      </c>
      <c r="L817" s="0" t="n">
        <v>830.728</v>
      </c>
      <c r="M817" s="233" t="inlineStr">
        <is>
          <t>표점/만점</t>
        </is>
      </c>
      <c r="N817" s="233" t="inlineStr">
        <is>
          <t>표점/만점</t>
        </is>
      </c>
      <c r="O817" s="3" t="inlineStr">
        <is>
          <t>가744</t>
        </is>
      </c>
    </row>
    <row r="818">
      <c r="A818" s="0" t="n">
        <v>206</v>
      </c>
      <c r="B818" s="0" t="n">
        <v>1799</v>
      </c>
      <c r="C818" s="0" t="inlineStr">
        <is>
          <t>가</t>
        </is>
      </c>
      <c r="D818" s="0" t="inlineStr">
        <is>
          <t>전남대</t>
        </is>
      </c>
      <c r="E818" s="232" t="inlineStr">
        <is>
          <t>에너지자원공학과</t>
        </is>
      </c>
      <c r="F818" s="0" t="inlineStr">
        <is>
          <t>자연</t>
        </is>
      </c>
      <c r="G818" s="0" t="n">
        <v>2</v>
      </c>
      <c r="H818" s="0" t="n">
        <v>844.645</v>
      </c>
      <c r="I818" s="0" t="n">
        <v>842.842</v>
      </c>
      <c r="J818" s="0" t="n">
        <v>839.749</v>
      </c>
      <c r="K818" s="0" t="n">
        <v>835.167</v>
      </c>
      <c r="L818" s="0" t="n">
        <v>829.421</v>
      </c>
      <c r="M818" s="233" t="inlineStr">
        <is>
          <t>표점/만점</t>
        </is>
      </c>
      <c r="N818" s="233" t="inlineStr">
        <is>
          <t>표점/만점</t>
        </is>
      </c>
      <c r="O818" s="3" t="inlineStr">
        <is>
          <t>가745</t>
        </is>
      </c>
    </row>
    <row r="819">
      <c r="A819" s="0" t="n">
        <v>206</v>
      </c>
      <c r="B819" s="0" t="n">
        <v>1815</v>
      </c>
      <c r="C819" s="0" t="inlineStr">
        <is>
          <t>가</t>
        </is>
      </c>
      <c r="D819" s="0" t="inlineStr">
        <is>
          <t>전남대</t>
        </is>
      </c>
      <c r="E819" s="232" t="inlineStr">
        <is>
          <t>고분자융합소재공학부</t>
        </is>
      </c>
      <c r="F819" s="0" t="inlineStr">
        <is>
          <t>자연</t>
        </is>
      </c>
      <c r="G819" s="0" t="n">
        <v>2</v>
      </c>
      <c r="H819" s="0" t="n">
        <v>843.405</v>
      </c>
      <c r="I819" s="0" t="n">
        <v>841.577</v>
      </c>
      <c r="J819" s="0" t="n">
        <v>838.301</v>
      </c>
      <c r="K819" s="0" t="n">
        <v>833.7190000000001</v>
      </c>
      <c r="L819" s="0" t="n">
        <v>827.9930000000001</v>
      </c>
      <c r="M819" s="233" t="inlineStr">
        <is>
          <t>표점/만점</t>
        </is>
      </c>
      <c r="N819" s="233" t="inlineStr">
        <is>
          <t>표점/만점</t>
        </is>
      </c>
      <c r="O819" s="3" t="inlineStr">
        <is>
          <t>가746</t>
        </is>
      </c>
    </row>
    <row r="820">
      <c r="A820" s="0" t="n">
        <v>204</v>
      </c>
      <c r="B820" s="0" t="n">
        <v>1788</v>
      </c>
      <c r="C820" s="0" t="inlineStr">
        <is>
          <t>가</t>
        </is>
      </c>
      <c r="D820" s="0" t="inlineStr">
        <is>
          <t>전남대</t>
        </is>
      </c>
      <c r="E820" s="232" t="inlineStr">
        <is>
          <t>농생명화학과</t>
        </is>
      </c>
      <c r="F820" s="0" t="inlineStr">
        <is>
          <t>자연</t>
        </is>
      </c>
      <c r="G820" s="0" t="n">
        <v>2</v>
      </c>
      <c r="H820" s="0" t="n">
        <v>843.605</v>
      </c>
      <c r="I820" s="0" t="n">
        <v>841.747</v>
      </c>
      <c r="J820" s="0" t="n">
        <v>837.721</v>
      </c>
      <c r="K820" s="0" t="n">
        <v>833.308</v>
      </c>
      <c r="L820" s="0" t="n">
        <v>827.454</v>
      </c>
      <c r="M820" s="233" t="inlineStr">
        <is>
          <t>표점/만점</t>
        </is>
      </c>
      <c r="N820" s="233" t="inlineStr">
        <is>
          <t>표점/만점</t>
        </is>
      </c>
      <c r="O820" s="3" t="inlineStr">
        <is>
          <t>가747</t>
        </is>
      </c>
    </row>
    <row r="821">
      <c r="A821" s="0" t="n">
        <v>204</v>
      </c>
      <c r="B821" s="0" t="n">
        <v>1814</v>
      </c>
      <c r="C821" s="0" t="inlineStr">
        <is>
          <t>가</t>
        </is>
      </c>
      <c r="D821" s="0" t="inlineStr">
        <is>
          <t>전남대</t>
        </is>
      </c>
      <c r="E821" s="232" t="inlineStr">
        <is>
          <t>산림자원학과</t>
        </is>
      </c>
      <c r="F821" s="0" t="inlineStr">
        <is>
          <t>자연</t>
        </is>
      </c>
      <c r="G821" s="0" t="n">
        <v>2</v>
      </c>
      <c r="H821" s="0" t="n">
        <v>842.842</v>
      </c>
      <c r="I821" s="0" t="n">
        <v>841.184</v>
      </c>
      <c r="J821" s="0" t="n">
        <v>837.158</v>
      </c>
      <c r="K821" s="0" t="n">
        <v>832.745</v>
      </c>
      <c r="L821" s="0" t="n">
        <v>826.891</v>
      </c>
      <c r="M821" s="233" t="inlineStr">
        <is>
          <t>표점/만점</t>
        </is>
      </c>
      <c r="N821" s="233" t="inlineStr">
        <is>
          <t>표점/만점</t>
        </is>
      </c>
      <c r="O821" s="3" t="inlineStr">
        <is>
          <t>가748</t>
        </is>
      </c>
    </row>
    <row r="822">
      <c r="A822" s="0" t="n">
        <v>204</v>
      </c>
      <c r="B822" s="0" t="n">
        <v>1801</v>
      </c>
      <c r="C822" s="0" t="inlineStr">
        <is>
          <t>가</t>
        </is>
      </c>
      <c r="D822" s="0" t="inlineStr">
        <is>
          <t>전남대</t>
        </is>
      </c>
      <c r="E822" s="232" t="inlineStr">
        <is>
          <t>의류학과</t>
        </is>
      </c>
      <c r="F822" s="0" t="inlineStr">
        <is>
          <t>자연</t>
        </is>
      </c>
      <c r="G822" s="0" t="n">
        <v>2</v>
      </c>
      <c r="H822" s="0" t="n">
        <v>840.625</v>
      </c>
      <c r="I822" s="0" t="n">
        <v>838.823</v>
      </c>
      <c r="J822" s="0" t="n">
        <v>834.614</v>
      </c>
      <c r="K822" s="0" t="n">
        <v>830.317</v>
      </c>
      <c r="L822" s="0" t="n">
        <v>824.519</v>
      </c>
      <c r="M822" s="233" t="inlineStr">
        <is>
          <t>표점/만점</t>
        </is>
      </c>
      <c r="N822" s="233" t="inlineStr">
        <is>
          <t>표점/만점</t>
        </is>
      </c>
      <c r="O822" s="3" t="inlineStr">
        <is>
          <t>가749</t>
        </is>
      </c>
    </row>
    <row r="823">
      <c r="A823" s="0" t="n">
        <v>204</v>
      </c>
      <c r="B823" s="0" t="n">
        <v>1825</v>
      </c>
      <c r="C823" s="0" t="inlineStr">
        <is>
          <t>가</t>
        </is>
      </c>
      <c r="D823" s="0" t="inlineStr">
        <is>
          <t>전남대</t>
        </is>
      </c>
      <c r="E823" s="232" t="inlineStr">
        <is>
          <t>분자생명공학과</t>
        </is>
      </c>
      <c r="F823" s="0" t="inlineStr">
        <is>
          <t>자연</t>
        </is>
      </c>
      <c r="G823" s="0" t="n">
        <v>2</v>
      </c>
      <c r="H823" s="0" t="n">
        <v>838.49</v>
      </c>
      <c r="I823" s="0" t="n">
        <v>836.062</v>
      </c>
      <c r="J823" s="0" t="n">
        <v>832.745</v>
      </c>
      <c r="K823" s="0" t="n">
        <v>828.345</v>
      </c>
      <c r="L823" s="0" t="n">
        <v>822.343</v>
      </c>
      <c r="M823" s="233" t="inlineStr">
        <is>
          <t>표점/만점</t>
        </is>
      </c>
      <c r="N823" s="233" t="inlineStr">
        <is>
          <t>표점/만점</t>
        </is>
      </c>
      <c r="O823" s="3" t="inlineStr">
        <is>
          <t>가750</t>
        </is>
      </c>
    </row>
    <row r="824">
      <c r="A824" s="0" t="n">
        <v>204</v>
      </c>
      <c r="B824" s="0" t="n">
        <v>1798</v>
      </c>
      <c r="C824" s="0" t="inlineStr">
        <is>
          <t>가</t>
        </is>
      </c>
      <c r="D824" s="0" t="inlineStr">
        <is>
          <t>전남대</t>
        </is>
      </c>
      <c r="E824" s="232" t="inlineStr">
        <is>
          <t>생활복지학과</t>
        </is>
      </c>
      <c r="F824" s="0" t="inlineStr">
        <is>
          <t>자연</t>
        </is>
      </c>
      <c r="G824" s="0" t="n">
        <v>2</v>
      </c>
      <c r="H824" s="0" t="n">
        <v>838.301</v>
      </c>
      <c r="I824" s="0" t="n">
        <v>836.062</v>
      </c>
      <c r="J824" s="0" t="n">
        <v>832.043</v>
      </c>
      <c r="K824" s="0" t="n">
        <v>827.454</v>
      </c>
      <c r="L824" s="0" t="n">
        <v>821.826</v>
      </c>
      <c r="M824" s="233" t="inlineStr">
        <is>
          <t>표점/만점</t>
        </is>
      </c>
      <c r="N824" s="233" t="inlineStr">
        <is>
          <t>표점/만점</t>
        </is>
      </c>
      <c r="O824" s="3" t="inlineStr">
        <is>
          <t>가751</t>
        </is>
      </c>
    </row>
    <row r="825">
      <c r="A825" s="0" t="n">
        <v>204</v>
      </c>
      <c r="B825" s="0" t="n">
        <v>1810</v>
      </c>
      <c r="C825" s="0" t="inlineStr">
        <is>
          <t>가</t>
        </is>
      </c>
      <c r="D825" s="0" t="inlineStr">
        <is>
          <t>전남대</t>
        </is>
      </c>
      <c r="E825" s="232" t="inlineStr">
        <is>
          <t>임산공학과</t>
        </is>
      </c>
      <c r="F825" s="0" t="inlineStr">
        <is>
          <t>자연</t>
        </is>
      </c>
      <c r="G825" s="0" t="n">
        <v>2</v>
      </c>
      <c r="H825" s="0" t="n">
        <v>837.558</v>
      </c>
      <c r="I825" s="0" t="n">
        <v>835.729</v>
      </c>
      <c r="J825" s="0" t="n">
        <v>831.649</v>
      </c>
      <c r="K825" s="0" t="n">
        <v>827.0599999999999</v>
      </c>
      <c r="L825" s="0" t="n">
        <v>821.278</v>
      </c>
      <c r="M825" s="233" t="inlineStr">
        <is>
          <t>표점/만점</t>
        </is>
      </c>
      <c r="N825" s="233" t="inlineStr">
        <is>
          <t>표점/만점</t>
        </is>
      </c>
      <c r="O825" s="3" t="inlineStr">
        <is>
          <t>가752</t>
        </is>
      </c>
    </row>
    <row r="826">
      <c r="A826" s="0" t="n">
        <v>204</v>
      </c>
      <c r="B826" s="0" t="n">
        <v>1796</v>
      </c>
      <c r="C826" s="0" t="inlineStr">
        <is>
          <t>가</t>
        </is>
      </c>
      <c r="D826" s="0" t="inlineStr">
        <is>
          <t>전남대</t>
        </is>
      </c>
      <c r="E826" s="232" t="inlineStr">
        <is>
          <t>가정교육과</t>
        </is>
      </c>
      <c r="F826" s="0" t="inlineStr">
        <is>
          <t>자연</t>
        </is>
      </c>
      <c r="G826" s="0" t="n">
        <v>2</v>
      </c>
      <c r="H826" s="0" t="n">
        <v>823.961</v>
      </c>
      <c r="I826" s="0" t="n">
        <v>821.9690000000001</v>
      </c>
      <c r="J826" s="0" t="n">
        <v>818.307</v>
      </c>
      <c r="K826" s="0" t="n">
        <v>814.1180000000001</v>
      </c>
      <c r="L826" s="0" t="n">
        <v>809.216</v>
      </c>
      <c r="M826" s="233" t="inlineStr">
        <is>
          <t>표점/만점</t>
        </is>
      </c>
      <c r="N826" s="233" t="inlineStr">
        <is>
          <t>표점/만점</t>
        </is>
      </c>
      <c r="O826" s="3" t="inlineStr">
        <is>
          <t>가753</t>
        </is>
      </c>
    </row>
    <row r="827">
      <c r="A827" s="0" t="n">
        <v>203</v>
      </c>
      <c r="B827" s="0" t="n">
        <v>1827</v>
      </c>
      <c r="C827" s="0" t="inlineStr">
        <is>
          <t>가</t>
        </is>
      </c>
      <c r="D827" s="0" t="inlineStr">
        <is>
          <t>전남대</t>
        </is>
      </c>
      <c r="E827" s="232" t="inlineStr">
        <is>
          <t>자율전공학부(1년)</t>
        </is>
      </c>
      <c r="F827" s="0" t="inlineStr">
        <is>
          <t>통합</t>
        </is>
      </c>
      <c r="G827" s="0" t="n">
        <v>2</v>
      </c>
      <c r="H827" s="0" t="n">
        <v>896.207</v>
      </c>
      <c r="I827" s="0" t="n">
        <v>890.523</v>
      </c>
      <c r="J827" s="0" t="n">
        <v>886.111</v>
      </c>
      <c r="K827" s="0" t="n">
        <v>879.9930000000001</v>
      </c>
      <c r="L827" s="0" t="n">
        <v>875.784</v>
      </c>
      <c r="M827" s="233" t="inlineStr">
        <is>
          <t>표점/만점</t>
        </is>
      </c>
      <c r="N827" s="233" t="inlineStr">
        <is>
          <t>표점/만점</t>
        </is>
      </c>
      <c r="O827" s="3" t="inlineStr">
        <is>
          <t>가754</t>
        </is>
      </c>
    </row>
    <row r="828">
      <c r="A828" s="0" t="n">
        <v>203</v>
      </c>
      <c r="B828" s="0" t="n">
        <v>1829</v>
      </c>
      <c r="C828" s="0" t="inlineStr">
        <is>
          <t>가</t>
        </is>
      </c>
      <c r="D828" s="0" t="inlineStr">
        <is>
          <t>전남대</t>
        </is>
      </c>
      <c r="E828" s="232" t="inlineStr">
        <is>
          <t>국어교육과</t>
        </is>
      </c>
      <c r="F828" s="0" t="inlineStr">
        <is>
          <t>통합</t>
        </is>
      </c>
      <c r="G828" s="0" t="n">
        <v>2</v>
      </c>
      <c r="H828" s="0" t="n">
        <v>875.037</v>
      </c>
      <c r="I828" s="0" t="n">
        <v>872.163</v>
      </c>
      <c r="J828" s="0" t="n">
        <v>866.758</v>
      </c>
      <c r="K828" s="0" t="n">
        <v>861.201</v>
      </c>
      <c r="L828" s="0" t="n">
        <v>854.571</v>
      </c>
      <c r="M828" s="233" t="inlineStr">
        <is>
          <t>표점/만점</t>
        </is>
      </c>
      <c r="N828" s="233" t="inlineStr">
        <is>
          <t>표점/만점</t>
        </is>
      </c>
      <c r="O828" s="3" t="inlineStr">
        <is>
          <t>가755</t>
        </is>
      </c>
    </row>
    <row r="829">
      <c r="A829" s="0" t="n">
        <v>203</v>
      </c>
      <c r="B829" s="0" t="n">
        <v>1834</v>
      </c>
      <c r="C829" s="0" t="inlineStr">
        <is>
          <t>가</t>
        </is>
      </c>
      <c r="D829" s="0" t="inlineStr">
        <is>
          <t>전남대</t>
        </is>
      </c>
      <c r="E829" s="232" t="inlineStr">
        <is>
          <t>경영학부</t>
        </is>
      </c>
      <c r="F829" s="0" t="inlineStr">
        <is>
          <t>통합</t>
        </is>
      </c>
      <c r="G829" s="0" t="n">
        <v>2</v>
      </c>
      <c r="H829" s="0" t="n">
        <v>870.067</v>
      </c>
      <c r="I829" s="0" t="n">
        <v>867.523</v>
      </c>
      <c r="J829" s="0" t="n">
        <v>862.193</v>
      </c>
      <c r="K829" s="0" t="n">
        <v>856.84</v>
      </c>
      <c r="L829" s="0" t="n">
        <v>850.583</v>
      </c>
      <c r="M829" s="233" t="inlineStr">
        <is>
          <t>표점/만점</t>
        </is>
      </c>
      <c r="N829" s="233" t="inlineStr">
        <is>
          <t>표점/만점</t>
        </is>
      </c>
      <c r="O829" s="3" t="inlineStr">
        <is>
          <t>가756</t>
        </is>
      </c>
    </row>
    <row r="830">
      <c r="A830" s="0" t="n">
        <v>203</v>
      </c>
      <c r="B830" s="0" t="n">
        <v>1835</v>
      </c>
      <c r="C830" s="0" t="inlineStr">
        <is>
          <t>가</t>
        </is>
      </c>
      <c r="D830" s="0" t="inlineStr">
        <is>
          <t>전남대</t>
        </is>
      </c>
      <c r="E830" s="232" t="inlineStr">
        <is>
          <t>미디어커뮤니케이션학과</t>
        </is>
      </c>
      <c r="F830" s="0" t="inlineStr">
        <is>
          <t>통합</t>
        </is>
      </c>
      <c r="G830" s="0" t="n">
        <v>2</v>
      </c>
      <c r="H830" s="0" t="n">
        <v>865.472</v>
      </c>
      <c r="I830" s="0" t="n">
        <v>862.958</v>
      </c>
      <c r="J830" s="0" t="n">
        <v>857.801</v>
      </c>
      <c r="K830" s="0" t="n">
        <v>853.052</v>
      </c>
      <c r="L830" s="0" t="n">
        <v>846.5890000000001</v>
      </c>
      <c r="M830" s="233" t="inlineStr">
        <is>
          <t>표점/만점</t>
        </is>
      </c>
      <c r="N830" s="233" t="inlineStr">
        <is>
          <t>표점/만점</t>
        </is>
      </c>
      <c r="O830" s="3" t="inlineStr">
        <is>
          <t>가757</t>
        </is>
      </c>
    </row>
    <row r="831">
      <c r="A831" s="0" t="n">
        <v>203</v>
      </c>
      <c r="B831" s="0" t="n">
        <v>1839</v>
      </c>
      <c r="C831" s="0" t="inlineStr">
        <is>
          <t>가</t>
        </is>
      </c>
      <c r="D831" s="0" t="inlineStr">
        <is>
          <t>전남대</t>
        </is>
      </c>
      <c r="E831" s="232" t="inlineStr">
        <is>
          <t>지리교육과</t>
        </is>
      </c>
      <c r="F831" s="0" t="inlineStr">
        <is>
          <t>통합</t>
        </is>
      </c>
      <c r="G831" s="0" t="n">
        <v>2</v>
      </c>
      <c r="H831" s="0" t="n">
        <v>865.472</v>
      </c>
      <c r="I831" s="0" t="n">
        <v>862.958</v>
      </c>
      <c r="J831" s="0" t="n">
        <v>857.801</v>
      </c>
      <c r="K831" s="0" t="n">
        <v>853.052</v>
      </c>
      <c r="L831" s="0" t="n">
        <v>846.5890000000001</v>
      </c>
      <c r="M831" s="233" t="inlineStr">
        <is>
          <t>표점/만점</t>
        </is>
      </c>
      <c r="N831" s="233" t="inlineStr">
        <is>
          <t>표점/만점</t>
        </is>
      </c>
      <c r="O831" s="3" t="inlineStr">
        <is>
          <t>가758</t>
        </is>
      </c>
    </row>
    <row r="832">
      <c r="A832" s="0" t="n">
        <v>203</v>
      </c>
      <c r="B832" s="0" t="n">
        <v>1847</v>
      </c>
      <c r="C832" s="0" t="inlineStr">
        <is>
          <t>가</t>
        </is>
      </c>
      <c r="D832" s="0" t="inlineStr">
        <is>
          <t>전남대</t>
        </is>
      </c>
      <c r="E832" s="232" t="inlineStr">
        <is>
          <t>행정학과</t>
        </is>
      </c>
      <c r="F832" s="0" t="inlineStr">
        <is>
          <t>통합</t>
        </is>
      </c>
      <c r="G832" s="0" t="n">
        <v>2</v>
      </c>
      <c r="H832" s="0" t="n">
        <v>864.289</v>
      </c>
      <c r="I832" s="0" t="n">
        <v>861.975</v>
      </c>
      <c r="J832" s="0" t="n">
        <v>856.84</v>
      </c>
      <c r="K832" s="0" t="n">
        <v>851.934</v>
      </c>
      <c r="L832" s="0" t="n">
        <v>845.4400000000001</v>
      </c>
      <c r="M832" s="233" t="inlineStr">
        <is>
          <t>표점/만점</t>
        </is>
      </c>
      <c r="N832" s="233" t="inlineStr">
        <is>
          <t>표점/만점</t>
        </is>
      </c>
      <c r="O832" s="3" t="inlineStr">
        <is>
          <t>가759</t>
        </is>
      </c>
    </row>
    <row r="833">
      <c r="A833" s="0" t="n">
        <v>203</v>
      </c>
      <c r="B833" s="0" t="n">
        <v>1828</v>
      </c>
      <c r="C833" s="0" t="inlineStr">
        <is>
          <t>가</t>
        </is>
      </c>
      <c r="D833" s="0" t="inlineStr">
        <is>
          <t>전남대</t>
        </is>
      </c>
      <c r="E833" s="232" t="inlineStr">
        <is>
          <t>자율전공학부(4년)</t>
        </is>
      </c>
      <c r="F833" s="0" t="inlineStr">
        <is>
          <t>통합</t>
        </is>
      </c>
      <c r="G833" s="0" t="n">
        <v>2</v>
      </c>
      <c r="H833" s="0" t="n">
        <v>862.193</v>
      </c>
      <c r="I833" s="0" t="n">
        <v>858.963</v>
      </c>
      <c r="J833" s="0" t="n">
        <v>855.7190000000001</v>
      </c>
      <c r="K833" s="0" t="n">
        <v>851.904</v>
      </c>
      <c r="L833" s="0" t="n">
        <v>848.67</v>
      </c>
      <c r="M833" s="233" t="inlineStr">
        <is>
          <t>표점/만점</t>
        </is>
      </c>
      <c r="N833" s="233" t="inlineStr">
        <is>
          <t>표점/만점</t>
        </is>
      </c>
      <c r="O833" s="3" t="inlineStr">
        <is>
          <t>가760</t>
        </is>
      </c>
    </row>
    <row r="834">
      <c r="A834" s="0" t="n">
        <v>203</v>
      </c>
      <c r="B834" s="0" t="n">
        <v>1853</v>
      </c>
      <c r="C834" s="0" t="inlineStr">
        <is>
          <t>가</t>
        </is>
      </c>
      <c r="D834" s="0" t="inlineStr">
        <is>
          <t>전남대</t>
        </is>
      </c>
      <c r="E834" s="232" t="inlineStr">
        <is>
          <t>사회학과</t>
        </is>
      </c>
      <c r="F834" s="0" t="inlineStr">
        <is>
          <t>통합</t>
        </is>
      </c>
      <c r="G834" s="0" t="n">
        <v>2</v>
      </c>
      <c r="H834" s="0" t="n">
        <v>856.079</v>
      </c>
      <c r="I834" s="0" t="n">
        <v>853.827</v>
      </c>
      <c r="J834" s="0" t="n">
        <v>849.217</v>
      </c>
      <c r="K834" s="0" t="n">
        <v>844.479</v>
      </c>
      <c r="L834" s="0" t="n">
        <v>838.3920000000001</v>
      </c>
      <c r="M834" s="233" t="inlineStr">
        <is>
          <t>표점/만점</t>
        </is>
      </c>
      <c r="N834" s="233" t="inlineStr">
        <is>
          <t>표점/만점</t>
        </is>
      </c>
      <c r="O834" s="3" t="inlineStr">
        <is>
          <t>가761</t>
        </is>
      </c>
    </row>
    <row r="835">
      <c r="A835" s="0" t="n">
        <v>203</v>
      </c>
      <c r="B835" s="0" t="n">
        <v>1844</v>
      </c>
      <c r="C835" s="0" t="inlineStr">
        <is>
          <t>가</t>
        </is>
      </c>
      <c r="D835" s="0" t="inlineStr">
        <is>
          <t>전남대</t>
        </is>
      </c>
      <c r="E835" s="232" t="inlineStr">
        <is>
          <t>영어영문학과</t>
        </is>
      </c>
      <c r="F835" s="0" t="inlineStr">
        <is>
          <t>통합</t>
        </is>
      </c>
      <c r="G835" s="0" t="n">
        <v>2</v>
      </c>
      <c r="H835" s="0" t="n">
        <v>851.934</v>
      </c>
      <c r="I835" s="0" t="n">
        <v>849.808</v>
      </c>
      <c r="J835" s="0" t="n">
        <v>845.253</v>
      </c>
      <c r="K835" s="0" t="n">
        <v>840.688</v>
      </c>
      <c r="L835" s="0" t="n">
        <v>834.944</v>
      </c>
      <c r="M835" s="233" t="inlineStr">
        <is>
          <t>표점/만점</t>
        </is>
      </c>
      <c r="N835" s="233" t="inlineStr">
        <is>
          <t>표점/만점</t>
        </is>
      </c>
      <c r="O835" s="3" t="inlineStr">
        <is>
          <t>가762</t>
        </is>
      </c>
    </row>
    <row r="836">
      <c r="A836" s="0" t="n">
        <v>203</v>
      </c>
      <c r="B836" s="0" t="n">
        <v>1838</v>
      </c>
      <c r="C836" s="0" t="inlineStr">
        <is>
          <t>가</t>
        </is>
      </c>
      <c r="D836" s="0" t="inlineStr">
        <is>
          <t>전남대</t>
        </is>
      </c>
      <c r="E836" s="232" t="inlineStr">
        <is>
          <t>철학과</t>
        </is>
      </c>
      <c r="F836" s="0" t="inlineStr">
        <is>
          <t>통합</t>
        </is>
      </c>
      <c r="G836" s="0" t="n">
        <v>2</v>
      </c>
      <c r="H836" s="0" t="n">
        <v>849.448</v>
      </c>
      <c r="I836" s="0" t="n">
        <v>847.1660000000001</v>
      </c>
      <c r="J836" s="0" t="n">
        <v>842.819</v>
      </c>
      <c r="K836" s="0" t="n">
        <v>838.3920000000001</v>
      </c>
      <c r="L836" s="0" t="n">
        <v>832.663</v>
      </c>
      <c r="M836" s="233" t="inlineStr">
        <is>
          <t>표점/만점</t>
        </is>
      </c>
      <c r="N836" s="233" t="inlineStr">
        <is>
          <t>표점/만점</t>
        </is>
      </c>
      <c r="O836" s="3" t="inlineStr">
        <is>
          <t>가763</t>
        </is>
      </c>
    </row>
    <row r="837">
      <c r="A837" s="0" t="n">
        <v>203</v>
      </c>
      <c r="B837" s="0" t="n">
        <v>1837</v>
      </c>
      <c r="C837" s="0" t="inlineStr">
        <is>
          <t>가</t>
        </is>
      </c>
      <c r="D837" s="0" t="inlineStr">
        <is>
          <t>전남대</t>
        </is>
      </c>
      <c r="E837" s="232" t="inlineStr">
        <is>
          <t>문화인류고고학과</t>
        </is>
      </c>
      <c r="F837" s="0" t="inlineStr">
        <is>
          <t>통합</t>
        </is>
      </c>
      <c r="G837" s="0" t="n">
        <v>2</v>
      </c>
      <c r="H837" s="0" t="n">
        <v>848.67</v>
      </c>
      <c r="I837" s="0" t="n">
        <v>846.5890000000001</v>
      </c>
      <c r="J837" s="0" t="n">
        <v>842.241</v>
      </c>
      <c r="K837" s="0" t="n">
        <v>837.631</v>
      </c>
      <c r="L837" s="0" t="n">
        <v>831.898</v>
      </c>
      <c r="M837" s="233" t="inlineStr">
        <is>
          <t>표점/만점</t>
        </is>
      </c>
      <c r="N837" s="233" t="inlineStr">
        <is>
          <t>표점/만점</t>
        </is>
      </c>
      <c r="O837" s="3" t="inlineStr">
        <is>
          <t>가764</t>
        </is>
      </c>
    </row>
    <row r="838">
      <c r="A838" s="0" t="n">
        <v>203</v>
      </c>
      <c r="B838" s="0" t="n">
        <v>1849</v>
      </c>
      <c r="C838" s="0" t="inlineStr">
        <is>
          <t>가</t>
        </is>
      </c>
      <c r="D838" s="0" t="inlineStr">
        <is>
          <t>전남대</t>
        </is>
      </c>
      <c r="E838" s="232" t="inlineStr">
        <is>
          <t>독일언어문학과</t>
        </is>
      </c>
      <c r="F838" s="0" t="inlineStr">
        <is>
          <t>통합</t>
        </is>
      </c>
      <c r="G838" s="0" t="n">
        <v>2</v>
      </c>
      <c r="H838" s="0" t="n">
        <v>844.105</v>
      </c>
      <c r="I838" s="0" t="n">
        <v>842.241</v>
      </c>
      <c r="J838" s="0" t="n">
        <v>838.189</v>
      </c>
      <c r="K838" s="0" t="n">
        <v>833.624</v>
      </c>
      <c r="L838" s="0" t="n">
        <v>827.5650000000001</v>
      </c>
      <c r="M838" s="233" t="inlineStr">
        <is>
          <t>표점/만점</t>
        </is>
      </c>
      <c r="N838" s="233" t="inlineStr">
        <is>
          <t>표점/만점</t>
        </is>
      </c>
      <c r="O838" s="3" t="inlineStr">
        <is>
          <t>가765</t>
        </is>
      </c>
    </row>
    <row r="839">
      <c r="A839" s="0" t="n">
        <v>203</v>
      </c>
      <c r="B839" s="0" t="n">
        <v>1854</v>
      </c>
      <c r="C839" s="0" t="inlineStr">
        <is>
          <t>가</t>
        </is>
      </c>
      <c r="D839" s="0" t="inlineStr">
        <is>
          <t>전남대</t>
        </is>
      </c>
      <c r="E839" s="232" t="inlineStr">
        <is>
          <t>농업경제학과</t>
        </is>
      </c>
      <c r="F839" s="0" t="inlineStr">
        <is>
          <t>통합</t>
        </is>
      </c>
      <c r="G839" s="0" t="n">
        <v>2</v>
      </c>
      <c r="H839" s="0" t="n">
        <v>844.105</v>
      </c>
      <c r="I839" s="0" t="n">
        <v>842.241</v>
      </c>
      <c r="J839" s="0" t="n">
        <v>838.189</v>
      </c>
      <c r="K839" s="0" t="n">
        <v>833.624</v>
      </c>
      <c r="L839" s="0" t="n">
        <v>827.5650000000001</v>
      </c>
      <c r="M839" s="233" t="inlineStr">
        <is>
          <t>표점/만점</t>
        </is>
      </c>
      <c r="N839" s="233" t="inlineStr">
        <is>
          <t>표점/만점</t>
        </is>
      </c>
      <c r="O839" s="3" t="inlineStr">
        <is>
          <t>가766</t>
        </is>
      </c>
    </row>
    <row r="840">
      <c r="A840" s="0" t="n">
        <v>203</v>
      </c>
      <c r="B840" s="0" t="n">
        <v>1846</v>
      </c>
      <c r="C840" s="0" t="inlineStr">
        <is>
          <t>가</t>
        </is>
      </c>
      <c r="D840" s="0" t="inlineStr">
        <is>
          <t>전남대</t>
        </is>
      </c>
      <c r="E840" s="232" t="inlineStr">
        <is>
          <t>중어중문학과</t>
        </is>
      </c>
      <c r="F840" s="0" t="inlineStr">
        <is>
          <t>통합</t>
        </is>
      </c>
      <c r="G840" s="0" t="n">
        <v>2</v>
      </c>
      <c r="H840" s="0" t="n">
        <v>844.105</v>
      </c>
      <c r="I840" s="0" t="n">
        <v>842.023</v>
      </c>
      <c r="J840" s="0" t="n">
        <v>838.0359999999999</v>
      </c>
      <c r="K840" s="0" t="n">
        <v>833.624</v>
      </c>
      <c r="L840" s="0" t="n">
        <v>827.5650000000001</v>
      </c>
      <c r="M840" s="233" t="inlineStr">
        <is>
          <t>표점/만점</t>
        </is>
      </c>
      <c r="N840" s="233" t="inlineStr">
        <is>
          <t>표점/만점</t>
        </is>
      </c>
      <c r="O840" s="3" t="inlineStr">
        <is>
          <t>가767</t>
        </is>
      </c>
    </row>
    <row r="841">
      <c r="A841" s="0" t="n">
        <v>203</v>
      </c>
      <c r="B841" s="0" t="n">
        <v>1843</v>
      </c>
      <c r="C841" s="0" t="inlineStr">
        <is>
          <t>가</t>
        </is>
      </c>
      <c r="D841" s="0" t="inlineStr">
        <is>
          <t>전남대</t>
        </is>
      </c>
      <c r="E841" s="232" t="inlineStr">
        <is>
          <t>특수교육학부</t>
        </is>
      </c>
      <c r="F841" s="0" t="inlineStr">
        <is>
          <t>통합</t>
        </is>
      </c>
      <c r="G841" s="0" t="n">
        <v>2</v>
      </c>
      <c r="H841" s="0" t="n">
        <v>842.971</v>
      </c>
      <c r="I841" s="0" t="n">
        <v>841.062</v>
      </c>
      <c r="J841" s="0" t="n">
        <v>836.636</v>
      </c>
      <c r="K841" s="0" t="n">
        <v>832.4450000000001</v>
      </c>
      <c r="L841" s="0" t="n">
        <v>826.417</v>
      </c>
      <c r="M841" s="233" t="inlineStr">
        <is>
          <t>표점/만점</t>
        </is>
      </c>
      <c r="N841" s="233" t="inlineStr">
        <is>
          <t>표점/만점</t>
        </is>
      </c>
      <c r="O841" s="3" t="inlineStr">
        <is>
          <t>가768</t>
        </is>
      </c>
    </row>
    <row r="842">
      <c r="A842" s="0" t="n">
        <v>203</v>
      </c>
      <c r="B842" s="0" t="n">
        <v>1832</v>
      </c>
      <c r="C842" s="0" t="inlineStr">
        <is>
          <t>가</t>
        </is>
      </c>
      <c r="D842" s="0" t="inlineStr">
        <is>
          <t>전남대</t>
        </is>
      </c>
      <c r="E842" s="232" t="inlineStr">
        <is>
          <t>교육학과</t>
        </is>
      </c>
      <c r="F842" s="0" t="inlineStr">
        <is>
          <t>통합</t>
        </is>
      </c>
      <c r="G842" s="0" t="n">
        <v>2</v>
      </c>
      <c r="H842" s="0" t="n">
        <v>838.3920000000001</v>
      </c>
      <c r="I842" s="0" t="n">
        <v>836.4829999999999</v>
      </c>
      <c r="J842" s="0" t="n">
        <v>832.4450000000001</v>
      </c>
      <c r="K842" s="0" t="n">
        <v>827.718</v>
      </c>
      <c r="L842" s="0" t="n">
        <v>822.077</v>
      </c>
      <c r="M842" s="233" t="inlineStr">
        <is>
          <t>표점/만점</t>
        </is>
      </c>
      <c r="N842" s="233" t="inlineStr">
        <is>
          <t>표점/만점</t>
        </is>
      </c>
      <c r="O842" s="3" t="inlineStr">
        <is>
          <t>가769</t>
        </is>
      </c>
    </row>
    <row r="843">
      <c r="A843" s="0" t="n">
        <v>211</v>
      </c>
      <c r="B843" s="0" t="n">
        <v>1860</v>
      </c>
      <c r="C843" s="0" t="inlineStr">
        <is>
          <t>가</t>
        </is>
      </c>
      <c r="D843" s="0" t="inlineStr">
        <is>
          <t>전북대</t>
        </is>
      </c>
      <c r="E843" s="232" t="inlineStr">
        <is>
          <t>수학교육과</t>
        </is>
      </c>
      <c r="F843" s="0" t="inlineStr">
        <is>
          <t>자연</t>
        </is>
      </c>
      <c r="G843" s="0" t="n">
        <v>3</v>
      </c>
      <c r="H843" s="0" t="n">
        <v>333.199</v>
      </c>
      <c r="I843" s="0" t="n">
        <v>331.836</v>
      </c>
      <c r="J843" s="0" t="n">
        <v>329.52</v>
      </c>
      <c r="K843" s="0" t="n">
        <v>326</v>
      </c>
      <c r="L843" s="0" t="n">
        <v>321.656</v>
      </c>
      <c r="M843" s="233" t="inlineStr">
        <is>
          <t>표점</t>
        </is>
      </c>
      <c r="N843" s="233" t="inlineStr">
        <is>
          <t>변표</t>
        </is>
      </c>
      <c r="O843" s="3" t="inlineStr">
        <is>
          <t>가770</t>
        </is>
      </c>
    </row>
    <row r="844">
      <c r="A844" s="0" t="n">
        <v>208</v>
      </c>
      <c r="B844" s="0" t="n">
        <v>1859</v>
      </c>
      <c r="C844" s="0" t="inlineStr">
        <is>
          <t>가</t>
        </is>
      </c>
      <c r="D844" s="0" t="inlineStr">
        <is>
          <t>전북대</t>
        </is>
      </c>
      <c r="E844" s="232" t="inlineStr">
        <is>
          <t>스마트팜학과</t>
        </is>
      </c>
      <c r="F844" s="0" t="inlineStr">
        <is>
          <t>자연</t>
        </is>
      </c>
      <c r="G844" s="0" t="n">
        <v>3</v>
      </c>
      <c r="H844" s="0" t="n">
        <v>315.528</v>
      </c>
      <c r="I844" s="0" t="n">
        <v>314.426</v>
      </c>
      <c r="J844" s="0" t="n">
        <v>312.378</v>
      </c>
      <c r="K844" s="0" t="n">
        <v>309.135</v>
      </c>
      <c r="L844" s="0" t="n">
        <v>305.386</v>
      </c>
      <c r="M844" s="233" t="inlineStr">
        <is>
          <t>표점</t>
        </is>
      </c>
      <c r="N844" s="233" t="inlineStr">
        <is>
          <t>변표</t>
        </is>
      </c>
      <c r="O844" s="3" t="inlineStr">
        <is>
          <t>가771</t>
        </is>
      </c>
    </row>
    <row r="845">
      <c r="A845" s="0" t="n">
        <v>209</v>
      </c>
      <c r="B845" s="0" t="n">
        <v>1861</v>
      </c>
      <c r="C845" s="0" t="inlineStr">
        <is>
          <t>가</t>
        </is>
      </c>
      <c r="D845" s="0" t="inlineStr">
        <is>
          <t>전북대</t>
        </is>
      </c>
      <c r="E845" s="232" t="inlineStr">
        <is>
          <t>과학교육학부</t>
        </is>
      </c>
      <c r="F845" s="0" t="inlineStr">
        <is>
          <t>자연</t>
        </is>
      </c>
      <c r="G845" s="0" t="n">
        <v>3</v>
      </c>
      <c r="H845" s="0" t="n">
        <v>305.416</v>
      </c>
      <c r="I845" s="0" t="n">
        <v>304.266</v>
      </c>
      <c r="J845" s="0" t="n">
        <v>302.38</v>
      </c>
      <c r="K845" s="0" t="n">
        <v>299.008</v>
      </c>
      <c r="L845" s="0" t="n">
        <v>295.872</v>
      </c>
      <c r="M845" s="233" t="inlineStr">
        <is>
          <t>표점</t>
        </is>
      </c>
      <c r="N845" s="233" t="inlineStr">
        <is>
          <t>변표</t>
        </is>
      </c>
      <c r="O845" s="3" t="inlineStr">
        <is>
          <t>가772</t>
        </is>
      </c>
    </row>
    <row r="846">
      <c r="A846" s="0" t="n">
        <v>208</v>
      </c>
      <c r="B846" s="0" t="n">
        <v>1863</v>
      </c>
      <c r="C846" s="0" t="inlineStr">
        <is>
          <t>가</t>
        </is>
      </c>
      <c r="D846" s="0" t="inlineStr">
        <is>
          <t>전북대</t>
        </is>
      </c>
      <c r="E846" s="232" t="inlineStr">
        <is>
          <t>자연과학계열1</t>
        </is>
      </c>
      <c r="F846" s="0" t="inlineStr">
        <is>
          <t>자연</t>
        </is>
      </c>
      <c r="G846" s="0" t="n">
        <v>3</v>
      </c>
      <c r="H846" s="0" t="n">
        <v>313.518</v>
      </c>
      <c r="I846" s="0" t="n">
        <v>312.528</v>
      </c>
      <c r="J846" s="0" t="n">
        <v>311.086</v>
      </c>
      <c r="K846" s="0" t="n">
        <v>307.897</v>
      </c>
      <c r="L846" s="0" t="n">
        <v>304.236</v>
      </c>
      <c r="M846" s="233" t="inlineStr">
        <is>
          <t>표점</t>
        </is>
      </c>
      <c r="N846" s="233" t="inlineStr">
        <is>
          <t>변표</t>
        </is>
      </c>
      <c r="O846" s="3" t="inlineStr">
        <is>
          <t>가773</t>
        </is>
      </c>
    </row>
    <row r="847">
      <c r="A847" s="0" t="n">
        <v>208</v>
      </c>
      <c r="B847" s="0" t="n">
        <v>1864</v>
      </c>
      <c r="C847" s="0" t="inlineStr">
        <is>
          <t>가</t>
        </is>
      </c>
      <c r="D847" s="0" t="inlineStr">
        <is>
          <t>전북대</t>
        </is>
      </c>
      <c r="E847" s="232" t="inlineStr">
        <is>
          <t>농업생명과학계열</t>
        </is>
      </c>
      <c r="F847" s="0" t="inlineStr">
        <is>
          <t>자연</t>
        </is>
      </c>
      <c r="G847" s="0" t="n">
        <v>3</v>
      </c>
      <c r="H847" s="0" t="n">
        <v>311.811</v>
      </c>
      <c r="I847" s="0" t="n">
        <v>310.711</v>
      </c>
      <c r="J847" s="0" t="n">
        <v>308.792</v>
      </c>
      <c r="K847" s="0" t="n">
        <v>305.461</v>
      </c>
      <c r="L847" s="0" t="n">
        <v>302.706</v>
      </c>
      <c r="M847" s="233" t="inlineStr">
        <is>
          <t>표점</t>
        </is>
      </c>
      <c r="N847" s="233" t="inlineStr">
        <is>
          <t>변표</t>
        </is>
      </c>
      <c r="O847" s="3" t="inlineStr">
        <is>
          <t>가774</t>
        </is>
      </c>
    </row>
    <row r="848">
      <c r="A848" s="0" t="n">
        <v>208</v>
      </c>
      <c r="B848" s="0" t="n">
        <v>1862</v>
      </c>
      <c r="C848" s="0" t="inlineStr">
        <is>
          <t>가</t>
        </is>
      </c>
      <c r="D848" s="0" t="inlineStr">
        <is>
          <t>전북대</t>
        </is>
      </c>
      <c r="E848" s="232" t="inlineStr">
        <is>
          <t>자연과학계열2</t>
        </is>
      </c>
      <c r="F848" s="0" t="inlineStr">
        <is>
          <t>자연</t>
        </is>
      </c>
      <c r="G848" s="0" t="n">
        <v>3</v>
      </c>
      <c r="H848" s="0" t="n">
        <v>311.567</v>
      </c>
      <c r="I848" s="0" t="n">
        <v>310.493</v>
      </c>
      <c r="J848" s="0" t="n">
        <v>308.717</v>
      </c>
      <c r="K848" s="0" t="n">
        <v>305.946</v>
      </c>
      <c r="L848" s="0" t="n">
        <v>302.858</v>
      </c>
      <c r="M848" s="233" t="inlineStr">
        <is>
          <t>표점</t>
        </is>
      </c>
      <c r="N848" s="233" t="inlineStr">
        <is>
          <t>변표</t>
        </is>
      </c>
      <c r="O848" s="3" t="inlineStr">
        <is>
          <t>가775</t>
        </is>
      </c>
    </row>
    <row r="849">
      <c r="A849" s="0" t="n">
        <v>207</v>
      </c>
      <c r="B849" s="0" t="n">
        <v>1869</v>
      </c>
      <c r="C849" s="0" t="inlineStr">
        <is>
          <t>가</t>
        </is>
      </c>
      <c r="D849" s="0" t="inlineStr">
        <is>
          <t>전북대</t>
        </is>
      </c>
      <c r="E849" s="232" t="inlineStr">
        <is>
          <t>국어교육과</t>
        </is>
      </c>
      <c r="F849" s="0" t="inlineStr">
        <is>
          <t>통합</t>
        </is>
      </c>
      <c r="G849" s="0" t="n">
        <v>3</v>
      </c>
      <c r="H849" s="0" t="n">
        <v>326.499</v>
      </c>
      <c r="I849" s="0" t="n">
        <v>325.237</v>
      </c>
      <c r="J849" s="0" t="n">
        <v>322.937</v>
      </c>
      <c r="K849" s="0" t="n">
        <v>319.534</v>
      </c>
      <c r="L849" s="0" t="n">
        <v>315.246</v>
      </c>
      <c r="M849" s="233" t="inlineStr">
        <is>
          <t>표점</t>
        </is>
      </c>
      <c r="N849" s="233" t="inlineStr">
        <is>
          <t>변표</t>
        </is>
      </c>
      <c r="O849" s="3" t="inlineStr">
        <is>
          <t>가776</t>
        </is>
      </c>
    </row>
    <row r="850">
      <c r="A850" s="0" t="n">
        <v>207</v>
      </c>
      <c r="B850" s="0" t="n">
        <v>1873</v>
      </c>
      <c r="C850" s="0" t="inlineStr">
        <is>
          <t>가</t>
        </is>
      </c>
      <c r="D850" s="0" t="inlineStr">
        <is>
          <t>전북대</t>
        </is>
      </c>
      <c r="E850" s="232" t="inlineStr">
        <is>
          <t>사회과교육학부</t>
        </is>
      </c>
      <c r="F850" s="0" t="inlineStr">
        <is>
          <t>통합</t>
        </is>
      </c>
      <c r="G850" s="0" t="n">
        <v>3</v>
      </c>
      <c r="H850" s="0" t="n">
        <v>323.802</v>
      </c>
      <c r="I850" s="0" t="n">
        <v>322.937</v>
      </c>
      <c r="J850" s="0" t="n">
        <v>321.344</v>
      </c>
      <c r="K850" s="0" t="n">
        <v>318.908</v>
      </c>
      <c r="L850" s="0" t="n">
        <v>315.246</v>
      </c>
      <c r="M850" s="233" t="inlineStr">
        <is>
          <t>표점</t>
        </is>
      </c>
      <c r="N850" s="233" t="inlineStr">
        <is>
          <t>변표</t>
        </is>
      </c>
      <c r="O850" s="3" t="inlineStr">
        <is>
          <t>가777</t>
        </is>
      </c>
    </row>
    <row r="851">
      <c r="A851" s="0" t="n">
        <v>207</v>
      </c>
      <c r="B851" s="0" t="n">
        <v>1872</v>
      </c>
      <c r="C851" s="0" t="inlineStr">
        <is>
          <t>가</t>
        </is>
      </c>
      <c r="D851" s="0" t="inlineStr">
        <is>
          <t>전북대</t>
        </is>
      </c>
      <c r="E851" s="232" t="inlineStr">
        <is>
          <t>교육학과</t>
        </is>
      </c>
      <c r="F851" s="0" t="inlineStr">
        <is>
          <t>통합</t>
        </is>
      </c>
      <c r="G851" s="0" t="n">
        <v>3</v>
      </c>
      <c r="H851" s="0" t="n">
        <v>320.356</v>
      </c>
      <c r="I851" s="0" t="n">
        <v>319.109</v>
      </c>
      <c r="J851" s="0" t="n">
        <v>316.859</v>
      </c>
      <c r="K851" s="0" t="n">
        <v>313.094</v>
      </c>
      <c r="L851" s="0" t="n">
        <v>309.129</v>
      </c>
      <c r="M851" s="233" t="inlineStr">
        <is>
          <t>표점</t>
        </is>
      </c>
      <c r="N851" s="233" t="inlineStr">
        <is>
          <t>변표</t>
        </is>
      </c>
      <c r="O851" s="3" t="inlineStr">
        <is>
          <t>가778</t>
        </is>
      </c>
    </row>
    <row r="852">
      <c r="A852" s="0" t="n">
        <v>207</v>
      </c>
      <c r="B852" s="0" t="n">
        <v>1871</v>
      </c>
      <c r="C852" s="0" t="inlineStr">
        <is>
          <t>가</t>
        </is>
      </c>
      <c r="D852" s="0" t="inlineStr">
        <is>
          <t>전북대</t>
        </is>
      </c>
      <c r="E852" s="232" t="inlineStr">
        <is>
          <t>영어교육과</t>
        </is>
      </c>
      <c r="F852" s="0" t="inlineStr">
        <is>
          <t>통합</t>
        </is>
      </c>
      <c r="G852" s="0" t="n">
        <v>3</v>
      </c>
      <c r="H852" s="0" t="n">
        <v>320.163</v>
      </c>
      <c r="I852" s="0" t="n">
        <v>318.748</v>
      </c>
      <c r="J852" s="0" t="n">
        <v>316.641</v>
      </c>
      <c r="K852" s="0" t="n">
        <v>312.738</v>
      </c>
      <c r="L852" s="0" t="n">
        <v>308.75</v>
      </c>
      <c r="M852" s="233" t="inlineStr">
        <is>
          <t>표점</t>
        </is>
      </c>
      <c r="N852" s="233" t="inlineStr">
        <is>
          <t>변표</t>
        </is>
      </c>
      <c r="O852" s="3" t="inlineStr">
        <is>
          <t>가779</t>
        </is>
      </c>
    </row>
    <row r="853">
      <c r="A853" s="0" t="n">
        <v>207</v>
      </c>
      <c r="B853" s="0" t="n">
        <v>1870</v>
      </c>
      <c r="C853" s="0" t="inlineStr">
        <is>
          <t>가</t>
        </is>
      </c>
      <c r="D853" s="0" t="inlineStr">
        <is>
          <t>전북대</t>
        </is>
      </c>
      <c r="E853" s="232" t="inlineStr">
        <is>
          <t>경상계열</t>
        </is>
      </c>
      <c r="F853" s="0" t="inlineStr">
        <is>
          <t>통합</t>
        </is>
      </c>
      <c r="G853" s="0" t="n">
        <v>3</v>
      </c>
      <c r="H853" s="0" t="n">
        <v>317.034</v>
      </c>
      <c r="I853" s="0" t="n">
        <v>316.011</v>
      </c>
      <c r="J853" s="0" t="n">
        <v>314.322</v>
      </c>
      <c r="K853" s="0" t="n">
        <v>311.29</v>
      </c>
      <c r="L853" s="0" t="n">
        <v>308.077</v>
      </c>
      <c r="M853" s="233" t="inlineStr">
        <is>
          <t>표점</t>
        </is>
      </c>
      <c r="N853" s="233" t="inlineStr">
        <is>
          <t>변표</t>
        </is>
      </c>
      <c r="O853" s="3" t="inlineStr">
        <is>
          <t>가780</t>
        </is>
      </c>
    </row>
    <row r="854">
      <c r="A854" s="0" t="n">
        <v>207</v>
      </c>
      <c r="B854" s="0" t="n">
        <v>1874</v>
      </c>
      <c r="C854" s="0" t="inlineStr">
        <is>
          <t>가</t>
        </is>
      </c>
      <c r="D854" s="0" t="inlineStr">
        <is>
          <t>전북대</t>
        </is>
      </c>
      <c r="E854" s="232" t="inlineStr">
        <is>
          <t>인문계열</t>
        </is>
      </c>
      <c r="F854" s="0" t="inlineStr">
        <is>
          <t>통합</t>
        </is>
      </c>
      <c r="G854" s="0" t="n">
        <v>3</v>
      </c>
      <c r="H854" s="0" t="n">
        <v>314.851</v>
      </c>
      <c r="I854" s="0" t="n">
        <v>313.671</v>
      </c>
      <c r="J854" s="0" t="n">
        <v>311.747</v>
      </c>
      <c r="K854" s="0" t="n">
        <v>308.989</v>
      </c>
      <c r="L854" s="0" t="n">
        <v>305.208</v>
      </c>
      <c r="M854" s="233" t="inlineStr">
        <is>
          <t>표점</t>
        </is>
      </c>
      <c r="N854" s="233" t="inlineStr">
        <is>
          <t>변표</t>
        </is>
      </c>
      <c r="O854" s="3" t="inlineStr">
        <is>
          <t>가781</t>
        </is>
      </c>
    </row>
    <row r="855">
      <c r="A855" s="0" t="n">
        <v>207</v>
      </c>
      <c r="B855" s="0" t="n">
        <v>1868</v>
      </c>
      <c r="C855" s="0" t="inlineStr">
        <is>
          <t>가</t>
        </is>
      </c>
      <c r="D855" s="0" t="inlineStr">
        <is>
          <t>전북대</t>
        </is>
      </c>
      <c r="E855" s="232" t="inlineStr">
        <is>
          <t>생활과학계열</t>
        </is>
      </c>
      <c r="F855" s="0" t="inlineStr">
        <is>
          <t>통합</t>
        </is>
      </c>
      <c r="G855" s="0" t="n">
        <v>3</v>
      </c>
      <c r="H855" s="0" t="n">
        <v>314.084</v>
      </c>
      <c r="I855" s="0" t="n">
        <v>313.094</v>
      </c>
      <c r="J855" s="0" t="n">
        <v>311.29</v>
      </c>
      <c r="K855" s="0" t="n">
        <v>308.531</v>
      </c>
      <c r="L855" s="0" t="n">
        <v>305.462</v>
      </c>
      <c r="M855" s="233" t="inlineStr">
        <is>
          <t>표점</t>
        </is>
      </c>
      <c r="N855" s="233" t="inlineStr">
        <is>
          <t>변표</t>
        </is>
      </c>
      <c r="O855" s="3" t="inlineStr">
        <is>
          <t>가782</t>
        </is>
      </c>
    </row>
    <row r="856">
      <c r="A856" s="0" t="n">
        <v>207</v>
      </c>
      <c r="B856" s="0" t="n">
        <v>1867</v>
      </c>
      <c r="C856" s="0" t="inlineStr">
        <is>
          <t>가</t>
        </is>
      </c>
      <c r="D856" s="0" t="inlineStr">
        <is>
          <t>전북대</t>
        </is>
      </c>
      <c r="E856" s="232" t="inlineStr">
        <is>
          <t>독어교육과</t>
        </is>
      </c>
      <c r="F856" s="0" t="inlineStr">
        <is>
          <t>통합</t>
        </is>
      </c>
      <c r="G856" s="0" t="n">
        <v>3</v>
      </c>
      <c r="H856" s="0" t="e">
        <v>#N/A</v>
      </c>
      <c r="I856" s="0" t="e">
        <v>#N/A</v>
      </c>
      <c r="J856" s="0" t="e">
        <v>#N/A</v>
      </c>
      <c r="K856" s="0" t="e">
        <v>#N/A</v>
      </c>
      <c r="L856" s="0" t="e">
        <v>#N/A</v>
      </c>
      <c r="M856" s="233" t="inlineStr">
        <is>
          <t>표점</t>
        </is>
      </c>
      <c r="N856" s="233" t="inlineStr">
        <is>
          <t>변표</t>
        </is>
      </c>
      <c r="O856" s="3" t="inlineStr">
        <is>
          <t>1</t>
        </is>
      </c>
    </row>
    <row r="857">
      <c r="A857" s="0" t="n">
        <v>223</v>
      </c>
      <c r="B857" s="0" t="n">
        <v>1962</v>
      </c>
      <c r="C857" s="0" t="inlineStr">
        <is>
          <t>가</t>
        </is>
      </c>
      <c r="D857" s="0" t="inlineStr">
        <is>
          <t>충남대</t>
        </is>
      </c>
      <c r="E857" s="232" t="inlineStr">
        <is>
          <t>전자공학과</t>
        </is>
      </c>
      <c r="F857" s="0" t="inlineStr">
        <is>
          <t>자연</t>
        </is>
      </c>
      <c r="G857" s="0" t="n">
        <v>2</v>
      </c>
      <c r="H857" s="0" t="n">
        <v>190.012</v>
      </c>
      <c r="I857" s="0" t="n">
        <v>188.928</v>
      </c>
      <c r="J857" s="0" t="n">
        <v>186.471</v>
      </c>
      <c r="K857" s="0" t="n">
        <v>183.862</v>
      </c>
      <c r="L857" s="0" t="n">
        <v>181.614</v>
      </c>
      <c r="M857" s="233" t="inlineStr">
        <is>
          <t>표점</t>
        </is>
      </c>
      <c r="N857" s="233" t="inlineStr">
        <is>
          <t>표점</t>
        </is>
      </c>
      <c r="O857" s="3" t="inlineStr">
        <is>
          <t>가783</t>
        </is>
      </c>
    </row>
    <row r="858">
      <c r="A858" s="0" t="n">
        <v>226</v>
      </c>
      <c r="B858" s="0" t="n">
        <v>1982</v>
      </c>
      <c r="C858" s="0" t="inlineStr">
        <is>
          <t>가</t>
        </is>
      </c>
      <c r="D858" s="0" t="inlineStr">
        <is>
          <t>충남대</t>
        </is>
      </c>
      <c r="E858" s="232" t="inlineStr">
        <is>
          <t>자율전공융합학부</t>
        </is>
      </c>
      <c r="F858" s="0" t="inlineStr">
        <is>
          <t>자연</t>
        </is>
      </c>
      <c r="G858" s="0" t="n">
        <v>2</v>
      </c>
      <c r="H858" s="0" t="n">
        <v>181.285</v>
      </c>
      <c r="I858" s="0" t="n">
        <v>180.62</v>
      </c>
      <c r="J858" s="0" t="n">
        <v>179.29</v>
      </c>
      <c r="K858" s="0" t="n">
        <v>177.543</v>
      </c>
      <c r="L858" s="0" t="n">
        <v>175.915</v>
      </c>
      <c r="M858" s="233" t="inlineStr">
        <is>
          <t>표점</t>
        </is>
      </c>
      <c r="N858" s="233" t="inlineStr">
        <is>
          <t>표점</t>
        </is>
      </c>
      <c r="O858" s="3" t="inlineStr">
        <is>
          <t>가784</t>
        </is>
      </c>
    </row>
    <row r="859">
      <c r="A859" s="0" t="n">
        <v>223</v>
      </c>
      <c r="B859" s="0" t="n">
        <v>1944</v>
      </c>
      <c r="C859" s="0" t="inlineStr">
        <is>
          <t>가</t>
        </is>
      </c>
      <c r="D859" s="0" t="inlineStr">
        <is>
          <t>충남대</t>
        </is>
      </c>
      <c r="E859" s="232" t="inlineStr">
        <is>
          <t>전기공학과</t>
        </is>
      </c>
      <c r="F859" s="0" t="inlineStr">
        <is>
          <t>자연</t>
        </is>
      </c>
      <c r="G859" s="0" t="n">
        <v>2</v>
      </c>
      <c r="H859" s="0" t="n">
        <v>184.795</v>
      </c>
      <c r="I859" s="0" t="n">
        <v>183.705</v>
      </c>
      <c r="J859" s="0" t="n">
        <v>182.318</v>
      </c>
      <c r="K859" s="0" t="n">
        <v>180.582</v>
      </c>
      <c r="L859" s="0" t="n">
        <v>178.266</v>
      </c>
      <c r="M859" s="233" t="inlineStr">
        <is>
          <t>표점</t>
        </is>
      </c>
      <c r="N859" s="233" t="inlineStr">
        <is>
          <t>표점</t>
        </is>
      </c>
      <c r="O859" s="3" t="inlineStr">
        <is>
          <t>가785</t>
        </is>
      </c>
    </row>
    <row r="860">
      <c r="A860" s="0" t="n">
        <v>223</v>
      </c>
      <c r="B860" s="0" t="n">
        <v>1961</v>
      </c>
      <c r="C860" s="0" t="inlineStr">
        <is>
          <t>가</t>
        </is>
      </c>
      <c r="D860" s="0" t="inlineStr">
        <is>
          <t>충남대</t>
        </is>
      </c>
      <c r="E860" s="232" t="inlineStr">
        <is>
          <t>기계공학부</t>
        </is>
      </c>
      <c r="F860" s="0" t="inlineStr">
        <is>
          <t>자연</t>
        </is>
      </c>
      <c r="G860" s="0" t="n">
        <v>2</v>
      </c>
      <c r="H860" s="0" t="n">
        <v>183.61</v>
      </c>
      <c r="I860" s="0" t="n">
        <v>182.98</v>
      </c>
      <c r="J860" s="0" t="n">
        <v>181.614</v>
      </c>
      <c r="K860" s="0" t="n">
        <v>179.826</v>
      </c>
      <c r="L860" s="0" t="n">
        <v>177.603</v>
      </c>
      <c r="M860" s="233" t="inlineStr">
        <is>
          <t>표점</t>
        </is>
      </c>
      <c r="N860" s="233" t="inlineStr">
        <is>
          <t>표점</t>
        </is>
      </c>
      <c r="O860" s="3" t="inlineStr">
        <is>
          <t>가786</t>
        </is>
      </c>
    </row>
    <row r="861">
      <c r="A861" s="0" t="n">
        <v>223</v>
      </c>
      <c r="B861" s="0" t="n">
        <v>1967</v>
      </c>
      <c r="C861" s="0" t="inlineStr">
        <is>
          <t>가</t>
        </is>
      </c>
      <c r="D861" s="0" t="inlineStr">
        <is>
          <t>충남대</t>
        </is>
      </c>
      <c r="E861" s="232" t="inlineStr">
        <is>
          <t>응용화학공학과</t>
        </is>
      </c>
      <c r="F861" s="0" t="inlineStr">
        <is>
          <t>자연</t>
        </is>
      </c>
      <c r="G861" s="0" t="n">
        <v>2</v>
      </c>
      <c r="H861" s="0" t="n">
        <v>182.054</v>
      </c>
      <c r="I861" s="0" t="n">
        <v>181.426</v>
      </c>
      <c r="J861" s="0" t="n">
        <v>180.016</v>
      </c>
      <c r="K861" s="0" t="n">
        <v>178.266</v>
      </c>
      <c r="L861" s="0" t="n">
        <v>176.11</v>
      </c>
      <c r="M861" s="233" t="inlineStr">
        <is>
          <t>표점</t>
        </is>
      </c>
      <c r="N861" s="233" t="inlineStr">
        <is>
          <t>표점</t>
        </is>
      </c>
      <c r="O861" s="3" t="inlineStr">
        <is>
          <t>가787</t>
        </is>
      </c>
    </row>
    <row r="862">
      <c r="A862" s="0" t="n">
        <v>224</v>
      </c>
      <c r="B862" s="0" t="n">
        <v>1951</v>
      </c>
      <c r="C862" s="0" t="inlineStr">
        <is>
          <t>가</t>
        </is>
      </c>
      <c r="D862" s="0" t="inlineStr">
        <is>
          <t>충남대</t>
        </is>
      </c>
      <c r="E862" s="232" t="inlineStr">
        <is>
          <t>소비자학과</t>
        </is>
      </c>
      <c r="F862" s="0" t="inlineStr">
        <is>
          <t>자연</t>
        </is>
      </c>
      <c r="G862" s="0" t="n">
        <v>2</v>
      </c>
      <c r="H862" s="0" t="n">
        <v>176.165</v>
      </c>
      <c r="I862" s="0" t="n">
        <v>175.548</v>
      </c>
      <c r="J862" s="0" t="n">
        <v>174.203</v>
      </c>
      <c r="K862" s="0" t="n">
        <v>172.525</v>
      </c>
      <c r="L862" s="0" t="n">
        <v>170.538</v>
      </c>
      <c r="M862" s="233" t="inlineStr">
        <is>
          <t>표점</t>
        </is>
      </c>
      <c r="N862" s="233" t="inlineStr">
        <is>
          <t>표점</t>
        </is>
      </c>
      <c r="O862" s="3" t="inlineStr">
        <is>
          <t>가788</t>
        </is>
      </c>
    </row>
    <row r="863">
      <c r="A863" s="0" t="n">
        <v>223</v>
      </c>
      <c r="B863" s="0" t="n">
        <v>1941</v>
      </c>
      <c r="C863" s="0" t="inlineStr">
        <is>
          <t>가</t>
        </is>
      </c>
      <c r="D863" s="0" t="inlineStr">
        <is>
          <t>충남대</t>
        </is>
      </c>
      <c r="E863" s="232" t="inlineStr">
        <is>
          <t>미생물·분자생명과학과</t>
        </is>
      </c>
      <c r="F863" s="0" t="inlineStr">
        <is>
          <t>자연</t>
        </is>
      </c>
      <c r="G863" s="0" t="n">
        <v>2</v>
      </c>
      <c r="H863" s="0" t="n">
        <v>181.291</v>
      </c>
      <c r="I863" s="0" t="n">
        <v>180.701</v>
      </c>
      <c r="J863" s="0" t="n">
        <v>179.285</v>
      </c>
      <c r="K863" s="0" t="n">
        <v>177.429</v>
      </c>
      <c r="L863" s="0" t="n">
        <v>175.537</v>
      </c>
      <c r="M863" s="233" t="inlineStr">
        <is>
          <t>표점</t>
        </is>
      </c>
      <c r="N863" s="233" t="inlineStr">
        <is>
          <t>표점</t>
        </is>
      </c>
      <c r="O863" s="3" t="inlineStr">
        <is>
          <t>가789</t>
        </is>
      </c>
    </row>
    <row r="864">
      <c r="A864" s="0" t="n">
        <v>223</v>
      </c>
      <c r="B864" s="0" t="n">
        <v>1946</v>
      </c>
      <c r="C864" s="0" t="inlineStr">
        <is>
          <t>가</t>
        </is>
      </c>
      <c r="D864" s="0" t="inlineStr">
        <is>
          <t>충남대</t>
        </is>
      </c>
      <c r="E864" s="232" t="inlineStr">
        <is>
          <t>항공우주공학과</t>
        </is>
      </c>
      <c r="F864" s="0" t="inlineStr">
        <is>
          <t>자연</t>
        </is>
      </c>
      <c r="G864" s="0" t="n">
        <v>2</v>
      </c>
      <c r="H864" s="0" t="n">
        <v>181.05</v>
      </c>
      <c r="I864" s="0" t="n">
        <v>180.348</v>
      </c>
      <c r="J864" s="0" t="n">
        <v>178.983</v>
      </c>
      <c r="K864" s="0" t="n">
        <v>177.237</v>
      </c>
      <c r="L864" s="0" t="n">
        <v>175.251</v>
      </c>
      <c r="M864" s="233" t="inlineStr">
        <is>
          <t>표점</t>
        </is>
      </c>
      <c r="N864" s="233" t="inlineStr">
        <is>
          <t>표점</t>
        </is>
      </c>
      <c r="O864" s="3" t="inlineStr">
        <is>
          <t>가790</t>
        </is>
      </c>
    </row>
    <row r="865">
      <c r="A865" s="0" t="n">
        <v>223</v>
      </c>
      <c r="B865" s="0" t="n">
        <v>1972</v>
      </c>
      <c r="C865" s="0" t="inlineStr">
        <is>
          <t>가</t>
        </is>
      </c>
      <c r="D865" s="0" t="inlineStr">
        <is>
          <t>충남대</t>
        </is>
      </c>
      <c r="E865" s="232" t="inlineStr">
        <is>
          <t>메카트로닉스공학과</t>
        </is>
      </c>
      <c r="F865" s="0" t="inlineStr">
        <is>
          <t>자연</t>
        </is>
      </c>
      <c r="G865" s="0" t="n">
        <v>2</v>
      </c>
      <c r="H865" s="0" t="n">
        <v>180.233</v>
      </c>
      <c r="I865" s="0" t="n">
        <v>179.541</v>
      </c>
      <c r="J865" s="0" t="n">
        <v>178.228</v>
      </c>
      <c r="K865" s="0" t="n">
        <v>176.479</v>
      </c>
      <c r="L865" s="0" t="n">
        <v>174.633</v>
      </c>
      <c r="M865" s="233" t="inlineStr">
        <is>
          <t>표점</t>
        </is>
      </c>
      <c r="N865" s="233" t="inlineStr">
        <is>
          <t>표점</t>
        </is>
      </c>
      <c r="O865" s="3" t="inlineStr">
        <is>
          <t>가791</t>
        </is>
      </c>
    </row>
    <row r="866">
      <c r="A866" s="0" t="n">
        <v>223</v>
      </c>
      <c r="B866" s="0" t="n">
        <v>1969</v>
      </c>
      <c r="C866" s="0" t="inlineStr">
        <is>
          <t>가</t>
        </is>
      </c>
      <c r="D866" s="0" t="inlineStr">
        <is>
          <t>충남대</t>
        </is>
      </c>
      <c r="E866" s="232" t="inlineStr">
        <is>
          <t>기술교육과</t>
        </is>
      </c>
      <c r="F866" s="0" t="inlineStr">
        <is>
          <t>자연</t>
        </is>
      </c>
      <c r="G866" s="0" t="n">
        <v>2</v>
      </c>
      <c r="H866" s="0" t="n">
        <v>180.144</v>
      </c>
      <c r="I866" s="0" t="n">
        <v>179.421</v>
      </c>
      <c r="J866" s="0" t="n">
        <v>178.109</v>
      </c>
      <c r="K866" s="0" t="n">
        <v>176.36</v>
      </c>
      <c r="L866" s="0" t="n">
        <v>174.546</v>
      </c>
      <c r="M866" s="233" t="inlineStr">
        <is>
          <t>표점</t>
        </is>
      </c>
      <c r="N866" s="233" t="inlineStr">
        <is>
          <t>표점</t>
        </is>
      </c>
      <c r="O866" s="3" t="inlineStr">
        <is>
          <t>가792</t>
        </is>
      </c>
    </row>
    <row r="867">
      <c r="A867" s="0" t="n">
        <v>223</v>
      </c>
      <c r="B867" s="0" t="n">
        <v>1970</v>
      </c>
      <c r="C867" s="0" t="inlineStr">
        <is>
          <t>가</t>
        </is>
      </c>
      <c r="D867" s="0" t="inlineStr">
        <is>
          <t>충남대</t>
        </is>
      </c>
      <c r="E867" s="232" t="inlineStr">
        <is>
          <t>건축학과 ( 5년제)</t>
        </is>
      </c>
      <c r="F867" s="0" t="inlineStr">
        <is>
          <t>자연</t>
        </is>
      </c>
      <c r="G867" s="0" t="n">
        <v>2</v>
      </c>
      <c r="H867" s="0" t="n">
        <v>180.144</v>
      </c>
      <c r="I867" s="0" t="n">
        <v>179.421</v>
      </c>
      <c r="J867" s="0" t="n">
        <v>178.109</v>
      </c>
      <c r="K867" s="0" t="n">
        <v>176.36</v>
      </c>
      <c r="L867" s="0" t="n">
        <v>174.546</v>
      </c>
      <c r="M867" s="233" t="inlineStr">
        <is>
          <t>표점</t>
        </is>
      </c>
      <c r="N867" s="233" t="inlineStr">
        <is>
          <t>표점</t>
        </is>
      </c>
      <c r="O867" s="3" t="inlineStr">
        <is>
          <t>가793</t>
        </is>
      </c>
    </row>
    <row r="868">
      <c r="A868" s="0" t="n">
        <v>223</v>
      </c>
      <c r="B868" s="0" t="n">
        <v>1943</v>
      </c>
      <c r="C868" s="0" t="inlineStr">
        <is>
          <t>가</t>
        </is>
      </c>
      <c r="D868" s="0" t="inlineStr">
        <is>
          <t>충남대</t>
        </is>
      </c>
      <c r="E868" s="232" t="inlineStr">
        <is>
          <t>공학융합학부</t>
        </is>
      </c>
      <c r="F868" s="0" t="inlineStr">
        <is>
          <t>자연</t>
        </is>
      </c>
      <c r="G868" s="0" t="n">
        <v>2</v>
      </c>
      <c r="H868" s="0" t="n">
        <v>179.894</v>
      </c>
      <c r="I868" s="0" t="n">
        <v>179.178</v>
      </c>
      <c r="J868" s="0" t="n">
        <v>177.859</v>
      </c>
      <c r="K868" s="0" t="n">
        <v>176.11</v>
      </c>
      <c r="L868" s="0" t="n">
        <v>174.496</v>
      </c>
      <c r="M868" s="233" t="inlineStr">
        <is>
          <t>표점</t>
        </is>
      </c>
      <c r="N868" s="233" t="inlineStr">
        <is>
          <t>표점</t>
        </is>
      </c>
      <c r="O868" s="3" t="inlineStr">
        <is>
          <t>가794</t>
        </is>
      </c>
    </row>
    <row r="869">
      <c r="A869" s="0" t="n">
        <v>223</v>
      </c>
      <c r="B869" s="0" t="n">
        <v>1957</v>
      </c>
      <c r="C869" s="0" t="inlineStr">
        <is>
          <t>가</t>
        </is>
      </c>
      <c r="D869" s="0" t="inlineStr">
        <is>
          <t>충남대</t>
        </is>
      </c>
      <c r="E869" s="232" t="inlineStr">
        <is>
          <t>에너지공학과</t>
        </is>
      </c>
      <c r="F869" s="0" t="inlineStr">
        <is>
          <t>자연</t>
        </is>
      </c>
      <c r="G869" s="0" t="n">
        <v>2</v>
      </c>
      <c r="H869" s="0" t="n">
        <v>179.337</v>
      </c>
      <c r="I869" s="0" t="n">
        <v>178.666</v>
      </c>
      <c r="J869" s="0" t="n">
        <v>177.274</v>
      </c>
      <c r="K869" s="0" t="n">
        <v>175.689</v>
      </c>
      <c r="L869" s="0" t="n">
        <v>173.928</v>
      </c>
      <c r="M869" s="233" t="inlineStr">
        <is>
          <t>표점</t>
        </is>
      </c>
      <c r="N869" s="233" t="inlineStr">
        <is>
          <t>표점</t>
        </is>
      </c>
      <c r="O869" s="3" t="inlineStr">
        <is>
          <t>가795</t>
        </is>
      </c>
    </row>
    <row r="870">
      <c r="A870" s="0" t="n">
        <v>223</v>
      </c>
      <c r="B870" s="0" t="n">
        <v>1950</v>
      </c>
      <c r="C870" s="0" t="inlineStr">
        <is>
          <t>가</t>
        </is>
      </c>
      <c r="D870" s="0" t="inlineStr">
        <is>
          <t>충남대</t>
        </is>
      </c>
      <c r="E870" s="232" t="inlineStr">
        <is>
          <t>유기재료공학과</t>
        </is>
      </c>
      <c r="F870" s="0" t="inlineStr">
        <is>
          <t>자연</t>
        </is>
      </c>
      <c r="G870" s="0" t="n">
        <v>2</v>
      </c>
      <c r="H870" s="0" t="n">
        <v>179.178</v>
      </c>
      <c r="I870" s="0" t="n">
        <v>178.567</v>
      </c>
      <c r="J870" s="0" t="n">
        <v>177.187</v>
      </c>
      <c r="K870" s="0" t="n">
        <v>175.605</v>
      </c>
      <c r="L870" s="0" t="n">
        <v>173.841</v>
      </c>
      <c r="M870" s="233" t="inlineStr">
        <is>
          <t>표점</t>
        </is>
      </c>
      <c r="N870" s="233" t="inlineStr">
        <is>
          <t>표점</t>
        </is>
      </c>
      <c r="O870" s="3" t="inlineStr">
        <is>
          <t>가796</t>
        </is>
      </c>
    </row>
    <row r="871">
      <c r="A871" s="0" t="n">
        <v>225</v>
      </c>
      <c r="B871" s="0" t="n">
        <v>1953</v>
      </c>
      <c r="C871" s="0" t="inlineStr">
        <is>
          <t>가</t>
        </is>
      </c>
      <c r="D871" s="0" t="inlineStr">
        <is>
          <t>충남대</t>
        </is>
      </c>
      <c r="E871" s="232" t="inlineStr">
        <is>
          <t>수학교육과</t>
        </is>
      </c>
      <c r="F871" s="0" t="inlineStr">
        <is>
          <t>자연</t>
        </is>
      </c>
      <c r="G871" s="0" t="n">
        <v>2</v>
      </c>
      <c r="H871" s="0" t="n">
        <v>173.753</v>
      </c>
      <c r="I871" s="0" t="n">
        <v>173.118</v>
      </c>
      <c r="J871" s="0" t="n">
        <v>171.828</v>
      </c>
      <c r="K871" s="0" t="n">
        <v>170.34</v>
      </c>
      <c r="L871" s="0" t="n">
        <v>168.685</v>
      </c>
      <c r="M871" s="233" t="inlineStr">
        <is>
          <t>표점</t>
        </is>
      </c>
      <c r="N871" s="233" t="inlineStr">
        <is>
          <t>표점</t>
        </is>
      </c>
      <c r="O871" s="3" t="inlineStr">
        <is>
          <t>가797</t>
        </is>
      </c>
    </row>
    <row r="872">
      <c r="A872" s="0" t="n">
        <v>223</v>
      </c>
      <c r="B872" s="0" t="n">
        <v>1968</v>
      </c>
      <c r="C872" s="0" t="inlineStr">
        <is>
          <t>가</t>
        </is>
      </c>
      <c r="D872" s="0" t="inlineStr">
        <is>
          <t>충남대</t>
        </is>
      </c>
      <c r="E872" s="232" t="inlineStr">
        <is>
          <t>토목공학과</t>
        </is>
      </c>
      <c r="F872" s="0" t="inlineStr">
        <is>
          <t>자연</t>
        </is>
      </c>
      <c r="G872" s="0" t="n">
        <v>2</v>
      </c>
      <c r="H872" s="0" t="n">
        <v>178.869</v>
      </c>
      <c r="I872" s="0" t="n">
        <v>178.228</v>
      </c>
      <c r="J872" s="0" t="n">
        <v>176.886</v>
      </c>
      <c r="K872" s="0" t="n">
        <v>175.353</v>
      </c>
      <c r="L872" s="0" t="n">
        <v>173.592</v>
      </c>
      <c r="M872" s="233" t="inlineStr">
        <is>
          <t>표점</t>
        </is>
      </c>
      <c r="N872" s="233" t="inlineStr">
        <is>
          <t>표점</t>
        </is>
      </c>
      <c r="O872" s="3" t="inlineStr">
        <is>
          <t>가798</t>
        </is>
      </c>
    </row>
    <row r="873">
      <c r="A873" s="0" t="n">
        <v>223</v>
      </c>
      <c r="B873" s="0" t="n">
        <v>1965</v>
      </c>
      <c r="C873" s="0" t="inlineStr">
        <is>
          <t>가</t>
        </is>
      </c>
      <c r="D873" s="0" t="inlineStr">
        <is>
          <t>충남대</t>
        </is>
      </c>
      <c r="E873" s="232" t="inlineStr">
        <is>
          <t>자율운항시스템공학과</t>
        </is>
      </c>
      <c r="F873" s="0" t="inlineStr">
        <is>
          <t>자연</t>
        </is>
      </c>
      <c r="G873" s="0" t="n">
        <v>2</v>
      </c>
      <c r="H873" s="0" t="n">
        <v>177.655</v>
      </c>
      <c r="I873" s="0" t="n">
        <v>176.935</v>
      </c>
      <c r="J873" s="0" t="n">
        <v>175.727</v>
      </c>
      <c r="K873" s="0" t="n">
        <v>174.319</v>
      </c>
      <c r="L873" s="0" t="n">
        <v>172.581</v>
      </c>
      <c r="M873" s="233" t="inlineStr">
        <is>
          <t>표점</t>
        </is>
      </c>
      <c r="N873" s="233" t="inlineStr">
        <is>
          <t>표점</t>
        </is>
      </c>
      <c r="O873" s="3" t="inlineStr">
        <is>
          <t>가799</t>
        </is>
      </c>
    </row>
    <row r="874">
      <c r="A874" s="0" t="n">
        <v>222</v>
      </c>
      <c r="B874" s="0" t="n">
        <v>1964</v>
      </c>
      <c r="C874" s="0" t="inlineStr">
        <is>
          <t>가</t>
        </is>
      </c>
      <c r="D874" s="0" t="inlineStr">
        <is>
          <t>충남대</t>
        </is>
      </c>
      <c r="E874" s="232" t="inlineStr">
        <is>
          <t>식품영양학과</t>
        </is>
      </c>
      <c r="F874" s="0" t="inlineStr">
        <is>
          <t>자연</t>
        </is>
      </c>
      <c r="G874" s="0" t="n">
        <v>2</v>
      </c>
      <c r="H874" s="0" t="n">
        <v>171.865</v>
      </c>
      <c r="I874" s="0" t="n">
        <v>171.267</v>
      </c>
      <c r="J874" s="0" t="n">
        <v>170.195</v>
      </c>
      <c r="K874" s="0" t="n">
        <v>168.88</v>
      </c>
      <c r="L874" s="0" t="n">
        <v>167.119</v>
      </c>
      <c r="M874" s="233" t="inlineStr">
        <is>
          <t>표점</t>
        </is>
      </c>
      <c r="N874" s="233" t="inlineStr">
        <is>
          <t>표점</t>
        </is>
      </c>
      <c r="O874" s="3" t="inlineStr">
        <is>
          <t>가800</t>
        </is>
      </c>
    </row>
    <row r="875">
      <c r="A875" s="0" t="n">
        <v>223</v>
      </c>
      <c r="B875" s="0" t="n">
        <v>1947</v>
      </c>
      <c r="C875" s="0" t="inlineStr">
        <is>
          <t>가</t>
        </is>
      </c>
      <c r="D875" s="0" t="inlineStr">
        <is>
          <t>충남대</t>
        </is>
      </c>
      <c r="E875" s="232" t="inlineStr">
        <is>
          <t>정보통신융합학부</t>
        </is>
      </c>
      <c r="F875" s="0" t="inlineStr">
        <is>
          <t>자연</t>
        </is>
      </c>
      <c r="G875" s="0" t="n">
        <v>2</v>
      </c>
      <c r="H875" s="0" t="n">
        <v>176.935</v>
      </c>
      <c r="I875" s="0" t="n">
        <v>176.36</v>
      </c>
      <c r="J875" s="0" t="n">
        <v>175.251</v>
      </c>
      <c r="K875" s="0" t="n">
        <v>173.841</v>
      </c>
      <c r="L875" s="0" t="n">
        <v>172.035</v>
      </c>
      <c r="M875" s="233" t="inlineStr">
        <is>
          <t>표점</t>
        </is>
      </c>
      <c r="N875" s="233" t="inlineStr">
        <is>
          <t>표점</t>
        </is>
      </c>
      <c r="O875" s="3" t="inlineStr">
        <is>
          <t>가801</t>
        </is>
      </c>
    </row>
    <row r="876">
      <c r="A876" s="0" t="n">
        <v>223</v>
      </c>
      <c r="B876" s="0" t="n">
        <v>1948</v>
      </c>
      <c r="C876" s="0" t="inlineStr">
        <is>
          <t>가</t>
        </is>
      </c>
      <c r="D876" s="0" t="inlineStr">
        <is>
          <t>충남대</t>
        </is>
      </c>
      <c r="E876" s="232" t="inlineStr">
        <is>
          <t>환경공학과</t>
        </is>
      </c>
      <c r="F876" s="0" t="inlineStr">
        <is>
          <t>자연</t>
        </is>
      </c>
      <c r="G876" s="0" t="n">
        <v>2</v>
      </c>
      <c r="H876" s="0" t="n">
        <v>176.479</v>
      </c>
      <c r="I876" s="0" t="n">
        <v>175.906</v>
      </c>
      <c r="J876" s="0" t="n">
        <v>174.847</v>
      </c>
      <c r="K876" s="0" t="n">
        <v>173.437</v>
      </c>
      <c r="L876" s="0" t="n">
        <v>171.559</v>
      </c>
      <c r="M876" s="233" t="inlineStr">
        <is>
          <t>표점</t>
        </is>
      </c>
      <c r="N876" s="233" t="inlineStr">
        <is>
          <t>표점</t>
        </is>
      </c>
      <c r="O876" s="3" t="inlineStr">
        <is>
          <t>가802</t>
        </is>
      </c>
    </row>
    <row r="877">
      <c r="A877" s="0" t="n">
        <v>223</v>
      </c>
      <c r="B877" s="0" t="n">
        <v>1983</v>
      </c>
      <c r="C877" s="0" t="inlineStr">
        <is>
          <t>가</t>
        </is>
      </c>
      <c r="D877" s="0" t="inlineStr">
        <is>
          <t>충남대</t>
        </is>
      </c>
      <c r="E877" s="232" t="inlineStr">
        <is>
          <t>스마트시티 건축공학과</t>
        </is>
      </c>
      <c r="F877" s="0" t="inlineStr">
        <is>
          <t>자연</t>
        </is>
      </c>
      <c r="G877" s="0" t="n">
        <v>2</v>
      </c>
      <c r="H877" s="0" t="n">
        <v>176.36</v>
      </c>
      <c r="I877" s="0" t="n">
        <v>175.794</v>
      </c>
      <c r="J877" s="0" t="n">
        <v>174.76</v>
      </c>
      <c r="K877" s="0" t="n">
        <v>173.402</v>
      </c>
      <c r="L877" s="0" t="n">
        <v>171.454</v>
      </c>
      <c r="M877" s="233" t="inlineStr">
        <is>
          <t>표점</t>
        </is>
      </c>
      <c r="N877" s="233" t="inlineStr">
        <is>
          <t>표점</t>
        </is>
      </c>
      <c r="O877" s="3" t="inlineStr">
        <is>
          <t>가803</t>
        </is>
      </c>
    </row>
    <row r="878">
      <c r="A878" s="0" t="n">
        <v>223</v>
      </c>
      <c r="B878" s="0" t="n">
        <v>1956</v>
      </c>
      <c r="C878" s="0" t="inlineStr">
        <is>
          <t>가</t>
        </is>
      </c>
      <c r="D878" s="0" t="inlineStr">
        <is>
          <t>충남대</t>
        </is>
      </c>
      <c r="E878" s="232" t="inlineStr">
        <is>
          <t>의류학과</t>
        </is>
      </c>
      <c r="F878" s="0" t="inlineStr">
        <is>
          <t>자연</t>
        </is>
      </c>
      <c r="G878" s="0" t="n">
        <v>2</v>
      </c>
      <c r="H878" s="0" t="n">
        <v>175.605</v>
      </c>
      <c r="I878" s="0" t="n">
        <v>175.039</v>
      </c>
      <c r="J878" s="0" t="n">
        <v>174.04</v>
      </c>
      <c r="K878" s="0" t="n">
        <v>172.581</v>
      </c>
      <c r="L878" s="0" t="n">
        <v>170.685</v>
      </c>
      <c r="M878" s="233" t="inlineStr">
        <is>
          <t>표점</t>
        </is>
      </c>
      <c r="N878" s="233" t="inlineStr">
        <is>
          <t>표점</t>
        </is>
      </c>
      <c r="O878" s="3" t="inlineStr">
        <is>
          <t>가804</t>
        </is>
      </c>
    </row>
    <row r="879">
      <c r="A879" s="0" t="n">
        <v>223</v>
      </c>
      <c r="B879" s="0" t="n">
        <v>1980</v>
      </c>
      <c r="C879" s="0" t="inlineStr">
        <is>
          <t>가</t>
        </is>
      </c>
      <c r="D879" s="0" t="inlineStr">
        <is>
          <t>충남대</t>
        </is>
      </c>
      <c r="E879" s="232" t="inlineStr">
        <is>
          <t>생명정보융합학과</t>
        </is>
      </c>
      <c r="F879" s="0" t="inlineStr">
        <is>
          <t>자연</t>
        </is>
      </c>
      <c r="G879" s="0" t="n">
        <v>2</v>
      </c>
      <c r="H879" s="0" t="n">
        <v>174.333</v>
      </c>
      <c r="I879" s="0" t="n">
        <v>173.856</v>
      </c>
      <c r="J879" s="0" t="n">
        <v>172.668</v>
      </c>
      <c r="K879" s="0" t="n">
        <v>171.25</v>
      </c>
      <c r="L879" s="0" t="n">
        <v>169.311</v>
      </c>
      <c r="M879" s="233" t="inlineStr">
        <is>
          <t>표점</t>
        </is>
      </c>
      <c r="N879" s="233" t="inlineStr">
        <is>
          <t>표점</t>
        </is>
      </c>
      <c r="O879" s="3" t="inlineStr">
        <is>
          <t>가805</t>
        </is>
      </c>
    </row>
    <row r="880">
      <c r="A880" s="0" t="n">
        <v>223</v>
      </c>
      <c r="B880" s="0" t="n">
        <v>1960</v>
      </c>
      <c r="C880" s="0" t="inlineStr">
        <is>
          <t>가</t>
        </is>
      </c>
      <c r="D880" s="0" t="inlineStr">
        <is>
          <t>충남대</t>
        </is>
      </c>
      <c r="E880" s="232" t="inlineStr">
        <is>
          <t>건설공학교육과</t>
        </is>
      </c>
      <c r="F880" s="0" t="inlineStr">
        <is>
          <t>자연</t>
        </is>
      </c>
      <c r="G880" s="0" t="n">
        <v>2</v>
      </c>
      <c r="H880" s="0" t="n">
        <v>174.04</v>
      </c>
      <c r="I880" s="0" t="n">
        <v>173.472</v>
      </c>
      <c r="J880" s="0" t="n">
        <v>172.366</v>
      </c>
      <c r="K880" s="0" t="n">
        <v>170.899</v>
      </c>
      <c r="L880" s="0" t="n">
        <v>168.972</v>
      </c>
      <c r="M880" s="233" t="inlineStr">
        <is>
          <t>표점</t>
        </is>
      </c>
      <c r="N880" s="233" t="inlineStr">
        <is>
          <t>표점</t>
        </is>
      </c>
      <c r="O880" s="3" t="inlineStr">
        <is>
          <t>가806</t>
        </is>
      </c>
    </row>
    <row r="881">
      <c r="A881" s="0" t="n">
        <v>223</v>
      </c>
      <c r="B881" s="0" t="n">
        <v>1955</v>
      </c>
      <c r="C881" s="0" t="inlineStr">
        <is>
          <t>가</t>
        </is>
      </c>
      <c r="D881" s="0" t="inlineStr">
        <is>
          <t>충남대</t>
        </is>
      </c>
      <c r="E881" s="232" t="inlineStr">
        <is>
          <t>기계공학교육과</t>
        </is>
      </c>
      <c r="F881" s="0" t="inlineStr">
        <is>
          <t>자연</t>
        </is>
      </c>
      <c r="G881" s="0" t="n">
        <v>2</v>
      </c>
      <c r="H881" s="0" t="n">
        <v>173.739</v>
      </c>
      <c r="I881" s="0" t="n">
        <v>173.086</v>
      </c>
      <c r="J881" s="0" t="n">
        <v>172.035</v>
      </c>
      <c r="K881" s="0" t="n">
        <v>170.532</v>
      </c>
      <c r="L881" s="0" t="n">
        <v>168.631</v>
      </c>
      <c r="M881" s="233" t="inlineStr">
        <is>
          <t>표점</t>
        </is>
      </c>
      <c r="N881" s="233" t="inlineStr">
        <is>
          <t>표점</t>
        </is>
      </c>
      <c r="O881" s="3" t="inlineStr">
        <is>
          <t>가807</t>
        </is>
      </c>
    </row>
    <row r="882">
      <c r="A882" s="0" t="n">
        <v>223</v>
      </c>
      <c r="B882" s="0" t="n">
        <v>1958</v>
      </c>
      <c r="C882" s="0" t="inlineStr">
        <is>
          <t>가</t>
        </is>
      </c>
      <c r="D882" s="0" t="inlineStr">
        <is>
          <t>충남대</t>
        </is>
      </c>
      <c r="E882" s="232" t="inlineStr">
        <is>
          <t>생물과학과</t>
        </is>
      </c>
      <c r="F882" s="0" t="inlineStr">
        <is>
          <t>자연</t>
        </is>
      </c>
      <c r="G882" s="0" t="n">
        <v>2</v>
      </c>
      <c r="H882" s="0" t="n">
        <v>172.934</v>
      </c>
      <c r="I882" s="0" t="n">
        <v>172.314</v>
      </c>
      <c r="J882" s="0" t="n">
        <v>171.25</v>
      </c>
      <c r="K882" s="0" t="n">
        <v>169.727</v>
      </c>
      <c r="L882" s="0" t="n">
        <v>167.862</v>
      </c>
      <c r="M882" s="233" t="inlineStr">
        <is>
          <t>표점</t>
        </is>
      </c>
      <c r="N882" s="233" t="inlineStr">
        <is>
          <t>표점</t>
        </is>
      </c>
      <c r="O882" s="3" t="inlineStr">
        <is>
          <t>가808</t>
        </is>
      </c>
    </row>
    <row r="883">
      <c r="A883" s="0" t="n">
        <v>223</v>
      </c>
      <c r="B883" s="0" t="n">
        <v>1940</v>
      </c>
      <c r="C883" s="0" t="inlineStr">
        <is>
          <t>가</t>
        </is>
      </c>
      <c r="D883" s="0" t="inlineStr">
        <is>
          <t>충남대</t>
        </is>
      </c>
      <c r="E883" s="232" t="inlineStr">
        <is>
          <t>전기·전자·통신공학교육과</t>
        </is>
      </c>
      <c r="F883" s="0" t="inlineStr">
        <is>
          <t>자연</t>
        </is>
      </c>
      <c r="G883" s="0" t="n">
        <v>2</v>
      </c>
      <c r="H883" s="0" t="n">
        <v>172.616</v>
      </c>
      <c r="I883" s="0" t="n">
        <v>172.125</v>
      </c>
      <c r="J883" s="0" t="n">
        <v>170.937</v>
      </c>
      <c r="K883" s="0" t="n">
        <v>169.472</v>
      </c>
      <c r="L883" s="0" t="n">
        <v>167.548</v>
      </c>
      <c r="M883" s="233" t="inlineStr">
        <is>
          <t>표점</t>
        </is>
      </c>
      <c r="N883" s="233" t="inlineStr">
        <is>
          <t>표점</t>
        </is>
      </c>
      <c r="O883" s="3" t="inlineStr">
        <is>
          <t>가809</t>
        </is>
      </c>
    </row>
    <row r="884">
      <c r="A884" s="0" t="n">
        <v>223</v>
      </c>
      <c r="B884" s="0" t="n">
        <v>1939</v>
      </c>
      <c r="C884" s="0" t="inlineStr">
        <is>
          <t>가</t>
        </is>
      </c>
      <c r="D884" s="0" t="inlineStr">
        <is>
          <t>충남대</t>
        </is>
      </c>
      <c r="E884" s="232" t="inlineStr">
        <is>
          <t>화학공학교육과</t>
        </is>
      </c>
      <c r="F884" s="0" t="inlineStr">
        <is>
          <t>자연</t>
        </is>
      </c>
      <c r="G884" s="0" t="n">
        <v>2</v>
      </c>
      <c r="H884" s="0" t="n">
        <v>170.443</v>
      </c>
      <c r="I884" s="0" t="n">
        <v>169.83</v>
      </c>
      <c r="J884" s="0" t="n">
        <v>168.718</v>
      </c>
      <c r="K884" s="0" t="n">
        <v>167.307</v>
      </c>
      <c r="L884" s="0" t="n">
        <v>165.628</v>
      </c>
      <c r="M884" s="233" t="inlineStr">
        <is>
          <t>표점</t>
        </is>
      </c>
      <c r="N884" s="233" t="inlineStr">
        <is>
          <t>표점</t>
        </is>
      </c>
      <c r="O884" s="3" t="inlineStr">
        <is>
          <t>가810</t>
        </is>
      </c>
    </row>
    <row r="885">
      <c r="A885" s="0" t="n">
        <v>223</v>
      </c>
      <c r="B885" s="0" t="n">
        <v>1966</v>
      </c>
      <c r="C885" s="0" t="inlineStr">
        <is>
          <t>가</t>
        </is>
      </c>
      <c r="D885" s="0" t="inlineStr">
        <is>
          <t>충남대</t>
        </is>
      </c>
      <c r="E885" s="232" t="inlineStr">
        <is>
          <t>신소재공학과</t>
        </is>
      </c>
      <c r="F885" s="0" t="inlineStr">
        <is>
          <t>자연</t>
        </is>
      </c>
      <c r="G885" s="0" t="n">
        <v>2</v>
      </c>
      <c r="H885" s="0" t="n">
        <v>169.94</v>
      </c>
      <c r="I885" s="0" t="n">
        <v>169.36</v>
      </c>
      <c r="J885" s="0" t="n">
        <v>168.213</v>
      </c>
      <c r="K885" s="0" t="n">
        <v>166.851</v>
      </c>
      <c r="L885" s="0" t="n">
        <v>165.227</v>
      </c>
      <c r="M885" s="233" t="inlineStr">
        <is>
          <t>표점</t>
        </is>
      </c>
      <c r="N885" s="233" t="inlineStr">
        <is>
          <t>표점</t>
        </is>
      </c>
      <c r="O885" s="3" t="inlineStr">
        <is>
          <t>가811</t>
        </is>
      </c>
    </row>
    <row r="886">
      <c r="A886" s="0" t="n">
        <v>223</v>
      </c>
      <c r="B886" s="0" t="n">
        <v>1945</v>
      </c>
      <c r="C886" s="0" t="inlineStr">
        <is>
          <t>가</t>
        </is>
      </c>
      <c r="D886" s="0" t="inlineStr">
        <is>
          <t>충남대</t>
        </is>
      </c>
      <c r="E886" s="232" t="inlineStr">
        <is>
          <t>첨단융합학부</t>
        </is>
      </c>
      <c r="F886" s="0" t="inlineStr">
        <is>
          <t>자연</t>
        </is>
      </c>
      <c r="G886" s="0" t="n">
        <v>2</v>
      </c>
      <c r="H886" s="0" t="e">
        <v>#N/A</v>
      </c>
      <c r="I886" s="0" t="e">
        <v>#N/A</v>
      </c>
      <c r="J886" s="0" t="e">
        <v>#N/A</v>
      </c>
      <c r="K886" s="0" t="e">
        <v>#N/A</v>
      </c>
      <c r="L886" s="0" t="e">
        <v>#N/A</v>
      </c>
      <c r="M886" s="233" t="inlineStr">
        <is>
          <t>표점</t>
        </is>
      </c>
      <c r="N886" s="233" t="inlineStr">
        <is>
          <t>표점</t>
        </is>
      </c>
      <c r="O886" s="3" t="inlineStr">
        <is>
          <t>1</t>
        </is>
      </c>
    </row>
    <row r="887">
      <c r="A887" s="0" t="n">
        <v>223</v>
      </c>
      <c r="B887" s="0" t="n">
        <v>1954</v>
      </c>
      <c r="C887" s="0" t="inlineStr">
        <is>
          <t>가</t>
        </is>
      </c>
      <c r="D887" s="0" t="inlineStr">
        <is>
          <t>충남대</t>
        </is>
      </c>
      <c r="E887" s="232" t="inlineStr">
        <is>
          <t>컴퓨터인공지능학부</t>
        </is>
      </c>
      <c r="F887" s="0" t="inlineStr">
        <is>
          <t>자연</t>
        </is>
      </c>
      <c r="G887" s="0" t="n">
        <v>2</v>
      </c>
      <c r="H887" s="0" t="e">
        <v>#N/A</v>
      </c>
      <c r="I887" s="0" t="e">
        <v>#N/A</v>
      </c>
      <c r="J887" s="0" t="e">
        <v>#N/A</v>
      </c>
      <c r="K887" s="0" t="e">
        <v>#N/A</v>
      </c>
      <c r="L887" s="0" t="e">
        <v>#N/A</v>
      </c>
      <c r="M887" s="233" t="inlineStr">
        <is>
          <t>표점</t>
        </is>
      </c>
      <c r="N887" s="233" t="inlineStr">
        <is>
          <t>표점</t>
        </is>
      </c>
      <c r="O887" s="3" t="inlineStr">
        <is>
          <t>1</t>
        </is>
      </c>
    </row>
    <row r="888">
      <c r="A888" s="0" t="n">
        <v>223</v>
      </c>
      <c r="B888" s="0" t="n">
        <v>1981</v>
      </c>
      <c r="C888" s="0" t="inlineStr">
        <is>
          <t>가</t>
        </is>
      </c>
      <c r="D888" s="0" t="inlineStr">
        <is>
          <t>충남대</t>
        </is>
      </c>
      <c r="E888" s="232" t="inlineStr">
        <is>
          <t>컴퓨터인공지능학부</t>
        </is>
      </c>
      <c r="F888" s="0" t="inlineStr">
        <is>
          <t>자연</t>
        </is>
      </c>
      <c r="G888" s="0" t="n">
        <v>2</v>
      </c>
      <c r="H888" s="0" t="e">
        <v>#N/A</v>
      </c>
      <c r="I888" s="0" t="e">
        <v>#N/A</v>
      </c>
      <c r="J888" s="0" t="e">
        <v>#N/A</v>
      </c>
      <c r="K888" s="0" t="e">
        <v>#N/A</v>
      </c>
      <c r="L888" s="0" t="e">
        <v>#N/A</v>
      </c>
      <c r="M888" s="233" t="inlineStr">
        <is>
          <t>표점</t>
        </is>
      </c>
      <c r="N888" s="233" t="inlineStr">
        <is>
          <t>표점</t>
        </is>
      </c>
      <c r="O888" s="3" t="inlineStr">
        <is>
          <t>1</t>
        </is>
      </c>
    </row>
    <row r="889">
      <c r="A889" s="0" t="n">
        <v>221</v>
      </c>
      <c r="B889" s="0" t="n">
        <v>2012</v>
      </c>
      <c r="C889" s="0" t="inlineStr">
        <is>
          <t>가</t>
        </is>
      </c>
      <c r="D889" s="0" t="inlineStr">
        <is>
          <t>충남대</t>
        </is>
      </c>
      <c r="E889" s="232" t="inlineStr">
        <is>
          <t>심리학과</t>
        </is>
      </c>
      <c r="F889" s="0" t="inlineStr">
        <is>
          <t>통합</t>
        </is>
      </c>
      <c r="G889" s="0" t="n">
        <v>2</v>
      </c>
      <c r="H889" s="0" t="n">
        <v>185.29</v>
      </c>
      <c r="I889" s="0" t="n">
        <v>184.092</v>
      </c>
      <c r="J889" s="0" t="n">
        <v>181.947</v>
      </c>
      <c r="K889" s="0" t="n">
        <v>179.433</v>
      </c>
      <c r="L889" s="0" t="n">
        <v>176.98</v>
      </c>
      <c r="M889" s="233" t="inlineStr">
        <is>
          <t>표점</t>
        </is>
      </c>
      <c r="N889" s="233" t="inlineStr">
        <is>
          <t>표점</t>
        </is>
      </c>
      <c r="O889" s="3" t="inlineStr">
        <is>
          <t>가812</t>
        </is>
      </c>
    </row>
    <row r="890">
      <c r="A890" s="0" t="n">
        <v>221</v>
      </c>
      <c r="B890" s="0" t="n">
        <v>1995</v>
      </c>
      <c r="C890" s="0" t="inlineStr">
        <is>
          <t>가</t>
        </is>
      </c>
      <c r="D890" s="0" t="inlineStr">
        <is>
          <t>충남대</t>
        </is>
      </c>
      <c r="E890" s="232" t="inlineStr">
        <is>
          <t>행정학부</t>
        </is>
      </c>
      <c r="F890" s="0" t="inlineStr">
        <is>
          <t>통합</t>
        </is>
      </c>
      <c r="G890" s="0" t="n">
        <v>2</v>
      </c>
      <c r="H890" s="0" t="n">
        <v>179.55</v>
      </c>
      <c r="I890" s="0" t="n">
        <v>178.743</v>
      </c>
      <c r="J890" s="0" t="n">
        <v>177.243</v>
      </c>
      <c r="K890" s="0" t="n">
        <v>175.272</v>
      </c>
      <c r="L890" s="0" t="n">
        <v>173.148</v>
      </c>
      <c r="M890" s="233" t="inlineStr">
        <is>
          <t>표점</t>
        </is>
      </c>
      <c r="N890" s="233" t="inlineStr">
        <is>
          <t>표점</t>
        </is>
      </c>
      <c r="O890" s="3" t="inlineStr">
        <is>
          <t>가813</t>
        </is>
      </c>
    </row>
    <row r="891">
      <c r="A891" s="0" t="n">
        <v>221</v>
      </c>
      <c r="B891" s="0" t="n">
        <v>2000</v>
      </c>
      <c r="C891" s="0" t="inlineStr">
        <is>
          <t>가</t>
        </is>
      </c>
      <c r="D891" s="0" t="inlineStr">
        <is>
          <t>충남대</t>
        </is>
      </c>
      <c r="E891" s="232" t="inlineStr">
        <is>
          <t>공공안전 융합전공</t>
        </is>
      </c>
      <c r="F891" s="0" t="inlineStr">
        <is>
          <t>통합</t>
        </is>
      </c>
      <c r="G891" s="0" t="n">
        <v>2</v>
      </c>
      <c r="H891" s="0" t="n">
        <v>178.938</v>
      </c>
      <c r="I891" s="0" t="n">
        <v>178.148</v>
      </c>
      <c r="J891" s="0" t="n">
        <v>176.87</v>
      </c>
      <c r="K891" s="0" t="n">
        <v>175.595</v>
      </c>
      <c r="L891" s="0" t="n">
        <v>173.72</v>
      </c>
      <c r="M891" s="233" t="inlineStr">
        <is>
          <t>표점</t>
        </is>
      </c>
      <c r="N891" s="233" t="inlineStr">
        <is>
          <t>표점</t>
        </is>
      </c>
      <c r="O891" s="3" t="inlineStr">
        <is>
          <t>가814</t>
        </is>
      </c>
    </row>
    <row r="892">
      <c r="A892" s="0" t="n">
        <v>221</v>
      </c>
      <c r="B892" s="0" t="n">
        <v>1988</v>
      </c>
      <c r="C892" s="0" t="inlineStr">
        <is>
          <t>가</t>
        </is>
      </c>
      <c r="D892" s="0" t="inlineStr">
        <is>
          <t>충남대</t>
        </is>
      </c>
      <c r="E892" s="232" t="inlineStr">
        <is>
          <t>정치외교학과</t>
        </is>
      </c>
      <c r="F892" s="0" t="inlineStr">
        <is>
          <t>통합</t>
        </is>
      </c>
      <c r="G892" s="0" t="n">
        <v>2</v>
      </c>
      <c r="H892" s="0" t="n">
        <v>178.148</v>
      </c>
      <c r="I892" s="0" t="n">
        <v>177.357</v>
      </c>
      <c r="J892" s="0" t="n">
        <v>175.908</v>
      </c>
      <c r="K892" s="0" t="n">
        <v>174.042</v>
      </c>
      <c r="L892" s="0" t="n">
        <v>171.968</v>
      </c>
      <c r="M892" s="233" t="inlineStr">
        <is>
          <t>표점</t>
        </is>
      </c>
      <c r="N892" s="233" t="inlineStr">
        <is>
          <t>표점</t>
        </is>
      </c>
      <c r="O892" s="3" t="inlineStr">
        <is>
          <t>가815</t>
        </is>
      </c>
    </row>
    <row r="893">
      <c r="A893" s="0" t="n">
        <v>221</v>
      </c>
      <c r="B893" s="0" t="n">
        <v>1992</v>
      </c>
      <c r="C893" s="0" t="inlineStr">
        <is>
          <t>가</t>
        </is>
      </c>
      <c r="D893" s="0" t="inlineStr">
        <is>
          <t>충남대</t>
        </is>
      </c>
      <c r="E893" s="232" t="inlineStr">
        <is>
          <t>언론정보학과</t>
        </is>
      </c>
      <c r="F893" s="0" t="inlineStr">
        <is>
          <t>통합</t>
        </is>
      </c>
      <c r="G893" s="0" t="n">
        <v>2</v>
      </c>
      <c r="H893" s="0" t="n">
        <v>178.06</v>
      </c>
      <c r="I893" s="0" t="n">
        <v>177.243</v>
      </c>
      <c r="J893" s="0" t="n">
        <v>175.8</v>
      </c>
      <c r="K893" s="0" t="n">
        <v>174.005</v>
      </c>
      <c r="L893" s="0" t="n">
        <v>171.867</v>
      </c>
      <c r="M893" s="233" t="inlineStr">
        <is>
          <t>표점</t>
        </is>
      </c>
      <c r="N893" s="233" t="inlineStr">
        <is>
          <t>표점</t>
        </is>
      </c>
      <c r="O893" s="3" t="inlineStr">
        <is>
          <t>가816</t>
        </is>
      </c>
    </row>
    <row r="894">
      <c r="A894" s="0" t="n">
        <v>221</v>
      </c>
      <c r="B894" s="0" t="n">
        <v>2008</v>
      </c>
      <c r="C894" s="0" t="inlineStr">
        <is>
          <t>가</t>
        </is>
      </c>
      <c r="D894" s="0" t="inlineStr">
        <is>
          <t>충남대</t>
        </is>
      </c>
      <c r="E894" s="232" t="inlineStr">
        <is>
          <t>문헌정보학과</t>
        </is>
      </c>
      <c r="F894" s="0" t="inlineStr">
        <is>
          <t>통합</t>
        </is>
      </c>
      <c r="G894" s="0" t="n">
        <v>2</v>
      </c>
      <c r="H894" s="0" t="n">
        <v>178.06</v>
      </c>
      <c r="I894" s="0" t="n">
        <v>177.243</v>
      </c>
      <c r="J894" s="0" t="n">
        <v>175.8</v>
      </c>
      <c r="K894" s="0" t="n">
        <v>174.005</v>
      </c>
      <c r="L894" s="0" t="n">
        <v>171.867</v>
      </c>
      <c r="M894" s="233" t="inlineStr">
        <is>
          <t>표점</t>
        </is>
      </c>
      <c r="N894" s="233" t="inlineStr">
        <is>
          <t>표점</t>
        </is>
      </c>
      <c r="O894" s="3" t="inlineStr">
        <is>
          <t>가817</t>
        </is>
      </c>
    </row>
    <row r="895">
      <c r="A895" s="0" t="n">
        <v>221</v>
      </c>
      <c r="B895" s="0" t="n">
        <v>1990</v>
      </c>
      <c r="C895" s="0" t="inlineStr">
        <is>
          <t>가</t>
        </is>
      </c>
      <c r="D895" s="0" t="inlineStr">
        <is>
          <t>충남대</t>
        </is>
      </c>
      <c r="E895" s="232" t="inlineStr">
        <is>
          <t>도시·자치융합학과</t>
        </is>
      </c>
      <c r="F895" s="0" t="inlineStr">
        <is>
          <t>통합</t>
        </is>
      </c>
      <c r="G895" s="0" t="n">
        <v>2</v>
      </c>
      <c r="H895" s="0" t="n">
        <v>177.048</v>
      </c>
      <c r="I895" s="0" t="n">
        <v>176.285</v>
      </c>
      <c r="J895" s="0" t="n">
        <v>174.845</v>
      </c>
      <c r="K895" s="0" t="n">
        <v>173.148</v>
      </c>
      <c r="L895" s="0" t="n">
        <v>171.04</v>
      </c>
      <c r="M895" s="233" t="inlineStr">
        <is>
          <t>표점</t>
        </is>
      </c>
      <c r="N895" s="233" t="inlineStr">
        <is>
          <t>표점</t>
        </is>
      </c>
      <c r="O895" s="3" t="inlineStr">
        <is>
          <t>가818</t>
        </is>
      </c>
    </row>
    <row r="896">
      <c r="A896" s="0" t="n">
        <v>221</v>
      </c>
      <c r="B896" s="0" t="n">
        <v>1999</v>
      </c>
      <c r="C896" s="0" t="inlineStr">
        <is>
          <t>가</t>
        </is>
      </c>
      <c r="D896" s="0" t="inlineStr">
        <is>
          <t>충남대</t>
        </is>
      </c>
      <c r="E896" s="232" t="inlineStr">
        <is>
          <t>교육학과</t>
        </is>
      </c>
      <c r="F896" s="0" t="inlineStr">
        <is>
          <t>통합</t>
        </is>
      </c>
      <c r="G896" s="0" t="n">
        <v>2</v>
      </c>
      <c r="H896" s="0" t="n">
        <v>176.763</v>
      </c>
      <c r="I896" s="0" t="n">
        <v>176.09</v>
      </c>
      <c r="J896" s="0" t="n">
        <v>174.678</v>
      </c>
      <c r="K896" s="0" t="n">
        <v>172.943</v>
      </c>
      <c r="L896" s="0" t="n">
        <v>170.825</v>
      </c>
      <c r="M896" s="233" t="inlineStr">
        <is>
          <t>표점</t>
        </is>
      </c>
      <c r="N896" s="233" t="inlineStr">
        <is>
          <t>표점</t>
        </is>
      </c>
      <c r="O896" s="3" t="inlineStr">
        <is>
          <t>가819</t>
        </is>
      </c>
    </row>
    <row r="897">
      <c r="A897" s="0" t="n">
        <v>221</v>
      </c>
      <c r="B897" s="0" t="n">
        <v>1991</v>
      </c>
      <c r="C897" s="0" t="inlineStr">
        <is>
          <t>가</t>
        </is>
      </c>
      <c r="D897" s="0" t="inlineStr">
        <is>
          <t>충남대</t>
        </is>
      </c>
      <c r="E897" s="232" t="inlineStr">
        <is>
          <t>리더십과조직과학전공</t>
        </is>
      </c>
      <c r="F897" s="0" t="inlineStr">
        <is>
          <t>통합</t>
        </is>
      </c>
      <c r="G897" s="0" t="n">
        <v>2</v>
      </c>
      <c r="H897" s="0" t="n">
        <v>175.595</v>
      </c>
      <c r="I897" s="0" t="n">
        <v>174.882</v>
      </c>
      <c r="J897" s="0" t="n">
        <v>173.558</v>
      </c>
      <c r="K897" s="0" t="n">
        <v>171.867</v>
      </c>
      <c r="L897" s="0" t="n">
        <v>169.823</v>
      </c>
      <c r="M897" s="233" t="inlineStr">
        <is>
          <t>표점</t>
        </is>
      </c>
      <c r="N897" s="233" t="inlineStr">
        <is>
          <t>표점</t>
        </is>
      </c>
      <c r="O897" s="3" t="inlineStr">
        <is>
          <t>가820</t>
        </is>
      </c>
    </row>
    <row r="898">
      <c r="A898" s="0" t="n">
        <v>221</v>
      </c>
      <c r="B898" s="0" t="n">
        <v>1985</v>
      </c>
      <c r="C898" s="0" t="inlineStr">
        <is>
          <t>가</t>
        </is>
      </c>
      <c r="D898" s="0" t="inlineStr">
        <is>
          <t>충남대</t>
        </is>
      </c>
      <c r="E898" s="232" t="inlineStr">
        <is>
          <t>문화와사회 융합전공</t>
        </is>
      </c>
      <c r="F898" s="0" t="inlineStr">
        <is>
          <t>통합</t>
        </is>
      </c>
      <c r="G898" s="0" t="n">
        <v>2</v>
      </c>
      <c r="H898" s="0" t="n">
        <v>174.933</v>
      </c>
      <c r="I898" s="0" t="n">
        <v>174.25</v>
      </c>
      <c r="J898" s="0" t="n">
        <v>173.097</v>
      </c>
      <c r="K898" s="0" t="n">
        <v>171.45</v>
      </c>
      <c r="L898" s="0" t="n">
        <v>169.5</v>
      </c>
      <c r="M898" s="233" t="inlineStr">
        <is>
          <t>표점</t>
        </is>
      </c>
      <c r="N898" s="233" t="inlineStr">
        <is>
          <t>표점</t>
        </is>
      </c>
      <c r="O898" s="3" t="inlineStr">
        <is>
          <t>가821</t>
        </is>
      </c>
    </row>
    <row r="899">
      <c r="A899" s="0" t="n">
        <v>221</v>
      </c>
      <c r="B899" s="0" t="n">
        <v>1993</v>
      </c>
      <c r="C899" s="0" t="inlineStr">
        <is>
          <t>가</t>
        </is>
      </c>
      <c r="D899" s="0" t="inlineStr">
        <is>
          <t>충남대</t>
        </is>
      </c>
      <c r="E899" s="232" t="inlineStr">
        <is>
          <t>사회복지학과</t>
        </is>
      </c>
      <c r="F899" s="0" t="inlineStr">
        <is>
          <t>통합</t>
        </is>
      </c>
      <c r="G899" s="0" t="n">
        <v>2</v>
      </c>
      <c r="H899" s="0" t="n">
        <v>174.678</v>
      </c>
      <c r="I899" s="0" t="n">
        <v>174.005</v>
      </c>
      <c r="J899" s="0" t="n">
        <v>172.735</v>
      </c>
      <c r="K899" s="0" t="n">
        <v>171.09</v>
      </c>
      <c r="L899" s="0" t="n">
        <v>169.073</v>
      </c>
      <c r="M899" s="233" t="inlineStr">
        <is>
          <t>표점</t>
        </is>
      </c>
      <c r="N899" s="233" t="inlineStr">
        <is>
          <t>표점</t>
        </is>
      </c>
      <c r="O899" s="3" t="inlineStr">
        <is>
          <t>가822</t>
        </is>
      </c>
    </row>
    <row r="900">
      <c r="A900" s="0" t="n">
        <v>221</v>
      </c>
      <c r="B900" s="0" t="n">
        <v>1987</v>
      </c>
      <c r="C900" s="0" t="inlineStr">
        <is>
          <t>가</t>
        </is>
      </c>
      <c r="D900" s="0" t="inlineStr">
        <is>
          <t>충남대</t>
        </is>
      </c>
      <c r="E900" s="232" t="inlineStr">
        <is>
          <t>사회학과</t>
        </is>
      </c>
      <c r="F900" s="0" t="inlineStr">
        <is>
          <t>통합</t>
        </is>
      </c>
      <c r="G900" s="0" t="n">
        <v>2</v>
      </c>
      <c r="H900" s="0" t="n">
        <v>174.56</v>
      </c>
      <c r="I900" s="0" t="n">
        <v>173.898</v>
      </c>
      <c r="J900" s="0" t="n">
        <v>172.718</v>
      </c>
      <c r="K900" s="0" t="n">
        <v>171.235</v>
      </c>
      <c r="L900" s="0" t="n">
        <v>169.395</v>
      </c>
      <c r="M900" s="233" t="inlineStr">
        <is>
          <t>표점</t>
        </is>
      </c>
      <c r="N900" s="233" t="inlineStr">
        <is>
          <t>표점</t>
        </is>
      </c>
      <c r="O900" s="3" t="inlineStr">
        <is>
          <t>가823</t>
        </is>
      </c>
    </row>
    <row r="901">
      <c r="A901" s="0" t="n">
        <v>221</v>
      </c>
      <c r="B901" s="0" t="n">
        <v>2005</v>
      </c>
      <c r="C901" s="0" t="inlineStr">
        <is>
          <t>가</t>
        </is>
      </c>
      <c r="D901" s="0" t="inlineStr">
        <is>
          <t>충남대</t>
        </is>
      </c>
      <c r="E901" s="232" t="inlineStr">
        <is>
          <t>영어교육과</t>
        </is>
      </c>
      <c r="F901" s="0" t="inlineStr">
        <is>
          <t>통합</t>
        </is>
      </c>
      <c r="G901" s="0" t="n">
        <v>2</v>
      </c>
      <c r="H901" s="0" t="n">
        <v>172.718</v>
      </c>
      <c r="I901" s="0" t="n">
        <v>172.035</v>
      </c>
      <c r="J901" s="0" t="n">
        <v>170.785</v>
      </c>
      <c r="K901" s="0" t="n">
        <v>169.308</v>
      </c>
      <c r="L901" s="0" t="n">
        <v>165.49</v>
      </c>
      <c r="M901" s="233" t="inlineStr">
        <is>
          <t>표점</t>
        </is>
      </c>
      <c r="N901" s="233" t="inlineStr">
        <is>
          <t>표점</t>
        </is>
      </c>
      <c r="O901" s="3" t="inlineStr">
        <is>
          <t>가824</t>
        </is>
      </c>
    </row>
    <row r="902">
      <c r="A902" s="0" t="n">
        <v>221</v>
      </c>
      <c r="B902" s="0" t="n">
        <v>2010</v>
      </c>
      <c r="C902" s="0" t="inlineStr">
        <is>
          <t>가</t>
        </is>
      </c>
      <c r="D902" s="0" t="inlineStr">
        <is>
          <t>충남대</t>
        </is>
      </c>
      <c r="E902" s="232" t="inlineStr">
        <is>
          <t>국어교육과</t>
        </is>
      </c>
      <c r="F902" s="0" t="inlineStr">
        <is>
          <t>통합</t>
        </is>
      </c>
      <c r="G902" s="0" t="n">
        <v>2</v>
      </c>
      <c r="H902" s="0" t="n">
        <v>172.718</v>
      </c>
      <c r="I902" s="0" t="n">
        <v>172.035</v>
      </c>
      <c r="J902" s="0" t="n">
        <v>170.785</v>
      </c>
      <c r="K902" s="0" t="n">
        <v>169.308</v>
      </c>
      <c r="L902" s="0" t="n">
        <v>165.49</v>
      </c>
      <c r="M902" s="233" t="inlineStr">
        <is>
          <t>표점</t>
        </is>
      </c>
      <c r="N902" s="233" t="inlineStr">
        <is>
          <t>표점</t>
        </is>
      </c>
      <c r="O902" s="3" t="inlineStr">
        <is>
          <t>가825</t>
        </is>
      </c>
    </row>
    <row r="903">
      <c r="A903" s="0" t="n">
        <v>230</v>
      </c>
      <c r="B903" s="0" t="n">
        <v>2016</v>
      </c>
      <c r="C903" s="0" t="inlineStr">
        <is>
          <t>가</t>
        </is>
      </c>
      <c r="D903" s="0" t="inlineStr">
        <is>
          <t>충북대</t>
        </is>
      </c>
      <c r="E903" s="232" t="inlineStr">
        <is>
          <t>전자공학과</t>
        </is>
      </c>
      <c r="F903" s="0" t="inlineStr">
        <is>
          <t>자연</t>
        </is>
      </c>
      <c r="G903" s="0" t="n">
        <v>3</v>
      </c>
      <c r="H903" s="0" t="n">
        <v>969.711</v>
      </c>
      <c r="I903" s="0" t="n">
        <v>969.203</v>
      </c>
      <c r="J903" s="0" t="n">
        <v>968.225</v>
      </c>
      <c r="K903" s="0" t="n">
        <v>967.11</v>
      </c>
      <c r="L903" s="0" t="n">
        <v>965.841</v>
      </c>
      <c r="M903" s="233" t="inlineStr">
        <is>
          <t>표점/만점</t>
        </is>
      </c>
      <c r="N903" s="233" t="inlineStr">
        <is>
          <t>표점/만점</t>
        </is>
      </c>
      <c r="O903" s="3" t="inlineStr">
        <is>
          <t>가826</t>
        </is>
      </c>
    </row>
    <row r="904">
      <c r="A904" s="0" t="n">
        <v>230</v>
      </c>
      <c r="B904" s="0" t="n">
        <v>2021</v>
      </c>
      <c r="C904" s="0" t="inlineStr">
        <is>
          <t>가</t>
        </is>
      </c>
      <c r="D904" s="0" t="inlineStr">
        <is>
          <t>충북대</t>
        </is>
      </c>
      <c r="E904" s="232" t="inlineStr">
        <is>
          <t>전기공학부</t>
        </is>
      </c>
      <c r="F904" s="0" t="inlineStr">
        <is>
          <t>자연</t>
        </is>
      </c>
      <c r="G904" s="0" t="n">
        <v>3</v>
      </c>
      <c r="H904" s="0" t="n">
        <v>969.554</v>
      </c>
      <c r="I904" s="0" t="n">
        <v>969.068</v>
      </c>
      <c r="J904" s="0" t="n">
        <v>968.1130000000001</v>
      </c>
      <c r="K904" s="0" t="n">
        <v>966.96</v>
      </c>
      <c r="L904" s="0" t="n">
        <v>965.693</v>
      </c>
      <c r="M904" s="233" t="inlineStr">
        <is>
          <t>표점/만점</t>
        </is>
      </c>
      <c r="N904" s="233" t="inlineStr">
        <is>
          <t>표점/만점</t>
        </is>
      </c>
      <c r="O904" s="3" t="inlineStr">
        <is>
          <t>가827</t>
        </is>
      </c>
    </row>
    <row r="905">
      <c r="A905" s="0" t="n">
        <v>228</v>
      </c>
      <c r="B905" s="0" t="n">
        <v>2044</v>
      </c>
      <c r="C905" s="0" t="inlineStr">
        <is>
          <t>가</t>
        </is>
      </c>
      <c r="D905" s="0" t="inlineStr">
        <is>
          <t>충북대</t>
        </is>
      </c>
      <c r="E905" s="232" t="inlineStr">
        <is>
          <t>식품생명공학과</t>
        </is>
      </c>
      <c r="F905" s="0" t="inlineStr">
        <is>
          <t>자연</t>
        </is>
      </c>
      <c r="G905" s="0" t="n">
        <v>3</v>
      </c>
      <c r="H905" s="0" t="n">
        <v>968.766</v>
      </c>
      <c r="I905" s="0" t="n">
        <v>968.225</v>
      </c>
      <c r="J905" s="0" t="n">
        <v>967.263</v>
      </c>
      <c r="K905" s="0" t="n">
        <v>966.105</v>
      </c>
      <c r="L905" s="0" t="n">
        <v>964.711</v>
      </c>
      <c r="M905" s="233" t="inlineStr">
        <is>
          <t>표점/만점</t>
        </is>
      </c>
      <c r="N905" s="233" t="inlineStr">
        <is>
          <t>표점/만점</t>
        </is>
      </c>
      <c r="O905" s="3" t="inlineStr">
        <is>
          <t>가828</t>
        </is>
      </c>
    </row>
    <row r="906">
      <c r="A906" s="0" t="n">
        <v>230</v>
      </c>
      <c r="B906" s="0" t="n">
        <v>2018</v>
      </c>
      <c r="C906" s="0" t="inlineStr">
        <is>
          <t>가</t>
        </is>
      </c>
      <c r="D906" s="0" t="inlineStr">
        <is>
          <t>충북대</t>
        </is>
      </c>
      <c r="E906" s="232" t="inlineStr">
        <is>
          <t>컴퓨터공학과</t>
        </is>
      </c>
      <c r="F906" s="0" t="inlineStr">
        <is>
          <t>자연</t>
        </is>
      </c>
      <c r="G906" s="0" t="n">
        <v>3</v>
      </c>
      <c r="H906" s="0" t="n">
        <v>968.448</v>
      </c>
      <c r="I906" s="0" t="n">
        <v>968.01</v>
      </c>
      <c r="J906" s="0" t="n">
        <v>967.177</v>
      </c>
      <c r="K906" s="0" t="n">
        <v>966.133</v>
      </c>
      <c r="L906" s="0" t="n">
        <v>964.759</v>
      </c>
      <c r="M906" s="233" t="inlineStr">
        <is>
          <t>표점/만점</t>
        </is>
      </c>
      <c r="N906" s="233" t="inlineStr">
        <is>
          <t>표점/만점</t>
        </is>
      </c>
      <c r="O906" s="3" t="inlineStr">
        <is>
          <t>가829</t>
        </is>
      </c>
    </row>
    <row r="907">
      <c r="A907" s="0" t="n">
        <v>228</v>
      </c>
      <c r="B907" s="0" t="n">
        <v>2057</v>
      </c>
      <c r="C907" s="0" t="inlineStr">
        <is>
          <t>가</t>
        </is>
      </c>
      <c r="D907" s="0" t="inlineStr">
        <is>
          <t>충북대</t>
        </is>
      </c>
      <c r="E907" s="232" t="inlineStr">
        <is>
          <t>지역건설공학과</t>
        </is>
      </c>
      <c r="F907" s="0" t="inlineStr">
        <is>
          <t>자연</t>
        </is>
      </c>
      <c r="G907" s="0" t="n">
        <v>3</v>
      </c>
      <c r="H907" s="0" t="n">
        <v>968.421</v>
      </c>
      <c r="I907" s="0" t="n">
        <v>967.918</v>
      </c>
      <c r="J907" s="0" t="n">
        <v>966.96</v>
      </c>
      <c r="K907" s="0" t="n">
        <v>965.841</v>
      </c>
      <c r="L907" s="0" t="n">
        <v>964.446</v>
      </c>
      <c r="M907" s="233" t="inlineStr">
        <is>
          <t>표점/만점</t>
        </is>
      </c>
      <c r="N907" s="233" t="inlineStr">
        <is>
          <t>표점/만점</t>
        </is>
      </c>
      <c r="O907" s="3" t="inlineStr">
        <is>
          <t>가830</t>
        </is>
      </c>
    </row>
    <row r="908">
      <c r="A908" s="0" t="n">
        <v>230</v>
      </c>
      <c r="B908" s="0" t="n">
        <v>2063</v>
      </c>
      <c r="C908" s="0" t="inlineStr">
        <is>
          <t>가</t>
        </is>
      </c>
      <c r="D908" s="0" t="inlineStr">
        <is>
          <t>충북대</t>
        </is>
      </c>
      <c r="E908" s="232" t="inlineStr">
        <is>
          <t>전자정보자율전공학부</t>
        </is>
      </c>
      <c r="F908" s="0" t="inlineStr">
        <is>
          <t>자연</t>
        </is>
      </c>
      <c r="G908" s="0" t="n">
        <v>3</v>
      </c>
      <c r="H908" s="0" t="n">
        <v>967.11</v>
      </c>
      <c r="I908" s="0" t="n">
        <v>966.748</v>
      </c>
      <c r="J908" s="0" t="n">
        <v>965.985</v>
      </c>
      <c r="K908" s="0" t="n">
        <v>965.046</v>
      </c>
      <c r="L908" s="0" t="n">
        <v>963.877</v>
      </c>
      <c r="M908" s="233" t="inlineStr">
        <is>
          <t>표점/만점</t>
        </is>
      </c>
      <c r="N908" s="233" t="inlineStr">
        <is>
          <t>표점/만점</t>
        </is>
      </c>
      <c r="O908" s="3" t="inlineStr">
        <is>
          <t>가831</t>
        </is>
      </c>
    </row>
    <row r="909">
      <c r="A909" s="0" t="n">
        <v>228</v>
      </c>
      <c r="B909" s="0" t="n">
        <v>2054</v>
      </c>
      <c r="C909" s="0" t="inlineStr">
        <is>
          <t>가</t>
        </is>
      </c>
      <c r="D909" s="0" t="inlineStr">
        <is>
          <t>충북대</t>
        </is>
      </c>
      <c r="E909" s="232" t="inlineStr">
        <is>
          <t>환경생명화학과</t>
        </is>
      </c>
      <c r="F909" s="0" t="inlineStr">
        <is>
          <t>자연</t>
        </is>
      </c>
      <c r="G909" s="0" t="n">
        <v>3</v>
      </c>
      <c r="H909" s="0" t="n">
        <v>967.078</v>
      </c>
      <c r="I909" s="0" t="n">
        <v>966.663</v>
      </c>
      <c r="J909" s="0" t="n">
        <v>965.798</v>
      </c>
      <c r="K909" s="0" t="n">
        <v>964.5309999999999</v>
      </c>
      <c r="L909" s="0" t="n">
        <v>963.123</v>
      </c>
      <c r="M909" s="233" t="inlineStr">
        <is>
          <t>표점/만점</t>
        </is>
      </c>
      <c r="N909" s="233" t="inlineStr">
        <is>
          <t>표점/만점</t>
        </is>
      </c>
      <c r="O909" s="3" t="inlineStr">
        <is>
          <t>가832</t>
        </is>
      </c>
    </row>
    <row r="910">
      <c r="A910" s="0" t="n">
        <v>230</v>
      </c>
      <c r="B910" s="0" t="n">
        <v>2017</v>
      </c>
      <c r="C910" s="0" t="inlineStr">
        <is>
          <t>가</t>
        </is>
      </c>
      <c r="D910" s="0" t="inlineStr">
        <is>
          <t>충북대</t>
        </is>
      </c>
      <c r="E910" s="232" t="inlineStr">
        <is>
          <t>반도체공학부</t>
        </is>
      </c>
      <c r="F910" s="0" t="inlineStr">
        <is>
          <t>자연</t>
        </is>
      </c>
      <c r="G910" s="0" t="n">
        <v>3</v>
      </c>
      <c r="H910" s="0" t="n">
        <v>966.885</v>
      </c>
      <c r="I910" s="0" t="n">
        <v>966.478</v>
      </c>
      <c r="J910" s="0" t="n">
        <v>965.693</v>
      </c>
      <c r="K910" s="0" t="n">
        <v>964.641</v>
      </c>
      <c r="L910" s="0" t="n">
        <v>963.203</v>
      </c>
      <c r="M910" s="233" t="inlineStr">
        <is>
          <t>표점/만점</t>
        </is>
      </c>
      <c r="N910" s="233" t="inlineStr">
        <is>
          <t>표점/만점</t>
        </is>
      </c>
      <c r="O910" s="3" t="inlineStr">
        <is>
          <t>가833</t>
        </is>
      </c>
    </row>
    <row r="911">
      <c r="A911" s="0" t="n">
        <v>230</v>
      </c>
      <c r="B911" s="0" t="n">
        <v>2026</v>
      </c>
      <c r="C911" s="0" t="inlineStr">
        <is>
          <t>가</t>
        </is>
      </c>
      <c r="D911" s="0" t="inlineStr">
        <is>
          <t>충북대</t>
        </is>
      </c>
      <c r="E911" s="232" t="inlineStr">
        <is>
          <t>정보통신공학부</t>
        </is>
      </c>
      <c r="F911" s="0" t="inlineStr">
        <is>
          <t>자연</t>
        </is>
      </c>
      <c r="G911" s="0" t="n">
        <v>3</v>
      </c>
      <c r="H911" s="0" t="n">
        <v>966.927</v>
      </c>
      <c r="I911" s="0" t="n">
        <v>966.51</v>
      </c>
      <c r="J911" s="0" t="n">
        <v>965.6180000000001</v>
      </c>
      <c r="K911" s="0" t="n">
        <v>964.376</v>
      </c>
      <c r="L911" s="0" t="n">
        <v>962.934</v>
      </c>
      <c r="M911" s="233" t="inlineStr">
        <is>
          <t>표점/만점</t>
        </is>
      </c>
      <c r="N911" s="233" t="inlineStr">
        <is>
          <t>표점/만점</t>
        </is>
      </c>
      <c r="O911" s="3" t="inlineStr">
        <is>
          <t>가834</t>
        </is>
      </c>
    </row>
    <row r="912">
      <c r="A912" s="0" t="n">
        <v>230</v>
      </c>
      <c r="B912" s="0" t="n">
        <v>2029</v>
      </c>
      <c r="C912" s="0" t="inlineStr">
        <is>
          <t>가</t>
        </is>
      </c>
      <c r="D912" s="0" t="inlineStr">
        <is>
          <t>충북대</t>
        </is>
      </c>
      <c r="E912" s="232" t="inlineStr">
        <is>
          <t>화학과</t>
        </is>
      </c>
      <c r="F912" s="0" t="inlineStr">
        <is>
          <t>자연</t>
        </is>
      </c>
      <c r="G912" s="0" t="n">
        <v>3</v>
      </c>
      <c r="H912" s="0" t="n">
        <v>966.36</v>
      </c>
      <c r="I912" s="0" t="n">
        <v>965.981</v>
      </c>
      <c r="J912" s="0" t="n">
        <v>965.008</v>
      </c>
      <c r="K912" s="0" t="n">
        <v>963.761</v>
      </c>
      <c r="L912" s="0" t="n">
        <v>962.401</v>
      </c>
      <c r="M912" s="233" t="inlineStr">
        <is>
          <t>표점/만점</t>
        </is>
      </c>
      <c r="N912" s="233" t="inlineStr">
        <is>
          <t>표점/만점</t>
        </is>
      </c>
      <c r="O912" s="3" t="inlineStr">
        <is>
          <t>가835</t>
        </is>
      </c>
    </row>
    <row r="913">
      <c r="A913" s="0" t="n">
        <v>228</v>
      </c>
      <c r="B913" s="0" t="n">
        <v>2045</v>
      </c>
      <c r="C913" s="0" t="inlineStr">
        <is>
          <t>가</t>
        </is>
      </c>
      <c r="D913" s="0" t="inlineStr">
        <is>
          <t>충북대</t>
        </is>
      </c>
      <c r="E913" s="232" t="inlineStr">
        <is>
          <t>식물의학과</t>
        </is>
      </c>
      <c r="F913" s="0" t="inlineStr">
        <is>
          <t>자연</t>
        </is>
      </c>
      <c r="G913" s="0" t="n">
        <v>3</v>
      </c>
      <c r="H913" s="0" t="n">
        <v>966.245</v>
      </c>
      <c r="I913" s="0" t="n">
        <v>965.883</v>
      </c>
      <c r="J913" s="0" t="n">
        <v>964.9059999999999</v>
      </c>
      <c r="K913" s="0" t="n">
        <v>963.6900000000001</v>
      </c>
      <c r="L913" s="0" t="n">
        <v>962.254</v>
      </c>
      <c r="M913" s="233" t="inlineStr">
        <is>
          <t>표점/만점</t>
        </is>
      </c>
      <c r="N913" s="233" t="inlineStr">
        <is>
          <t>표점/만점</t>
        </is>
      </c>
      <c r="O913" s="3" t="inlineStr">
        <is>
          <t>가836</t>
        </is>
      </c>
    </row>
    <row r="914">
      <c r="A914" s="0" t="n">
        <v>228</v>
      </c>
      <c r="B914" s="0" t="n">
        <v>2048</v>
      </c>
      <c r="C914" s="0" t="inlineStr">
        <is>
          <t>가</t>
        </is>
      </c>
      <c r="D914" s="0" t="inlineStr">
        <is>
          <t>충북대</t>
        </is>
      </c>
      <c r="E914" s="232" t="inlineStr">
        <is>
          <t>식물자원학과</t>
        </is>
      </c>
      <c r="F914" s="0" t="inlineStr">
        <is>
          <t>자연</t>
        </is>
      </c>
      <c r="G914" s="0" t="n">
        <v>3</v>
      </c>
      <c r="H914" s="0" t="n">
        <v>966.218</v>
      </c>
      <c r="I914" s="0" t="n">
        <v>965.841</v>
      </c>
      <c r="J914" s="0" t="n">
        <v>964.8630000000001</v>
      </c>
      <c r="K914" s="0" t="n">
        <v>963.6180000000001</v>
      </c>
      <c r="L914" s="0" t="n">
        <v>962.169</v>
      </c>
      <c r="M914" s="233" t="inlineStr">
        <is>
          <t>표점/만점</t>
        </is>
      </c>
      <c r="N914" s="233" t="inlineStr">
        <is>
          <t>표점/만점</t>
        </is>
      </c>
      <c r="O914" s="3" t="inlineStr">
        <is>
          <t>가837</t>
        </is>
      </c>
    </row>
    <row r="915">
      <c r="A915" s="0" t="n">
        <v>230</v>
      </c>
      <c r="B915" s="0" t="n">
        <v>2015</v>
      </c>
      <c r="C915" s="0" t="inlineStr">
        <is>
          <t>가</t>
        </is>
      </c>
      <c r="D915" s="0" t="inlineStr">
        <is>
          <t>충북대</t>
        </is>
      </c>
      <c r="E915" s="232" t="inlineStr">
        <is>
          <t>소프트웨어학부</t>
        </is>
      </c>
      <c r="F915" s="0" t="inlineStr">
        <is>
          <t>자연</t>
        </is>
      </c>
      <c r="G915" s="0" t="n">
        <v>3</v>
      </c>
      <c r="H915" s="0" t="n">
        <v>965.9160000000001</v>
      </c>
      <c r="I915" s="0" t="n">
        <v>965.549</v>
      </c>
      <c r="J915" s="0" t="n">
        <v>964.721</v>
      </c>
      <c r="K915" s="0" t="n">
        <v>963.581</v>
      </c>
      <c r="L915" s="0" t="n">
        <v>962.141</v>
      </c>
      <c r="M915" s="233" t="inlineStr">
        <is>
          <t>표점/만점</t>
        </is>
      </c>
      <c r="N915" s="233" t="inlineStr">
        <is>
          <t>표점/만점</t>
        </is>
      </c>
      <c r="O915" s="3" t="inlineStr">
        <is>
          <t>가838</t>
        </is>
      </c>
    </row>
    <row r="916">
      <c r="A916" s="0" t="n">
        <v>228</v>
      </c>
      <c r="B916" s="0" t="n">
        <v>2053</v>
      </c>
      <c r="C916" s="0" t="inlineStr">
        <is>
          <t>가</t>
        </is>
      </c>
      <c r="D916" s="0" t="inlineStr">
        <is>
          <t>충북대</t>
        </is>
      </c>
      <c r="E916" s="232" t="inlineStr">
        <is>
          <t>산림학과</t>
        </is>
      </c>
      <c r="F916" s="0" t="inlineStr">
        <is>
          <t>자연</t>
        </is>
      </c>
      <c r="G916" s="0" t="n">
        <v>3</v>
      </c>
      <c r="H916" s="0" t="n">
        <v>966.063</v>
      </c>
      <c r="I916" s="0" t="n">
        <v>965.65</v>
      </c>
      <c r="J916" s="0" t="n">
        <v>964.721</v>
      </c>
      <c r="K916" s="0" t="n">
        <v>963.463</v>
      </c>
      <c r="L916" s="0" t="n">
        <v>962.029</v>
      </c>
      <c r="M916" s="233" t="inlineStr">
        <is>
          <t>표점/만점</t>
        </is>
      </c>
      <c r="N916" s="233" t="inlineStr">
        <is>
          <t>표점/만점</t>
        </is>
      </c>
      <c r="O916" s="3" t="inlineStr">
        <is>
          <t>가839</t>
        </is>
      </c>
    </row>
    <row r="917">
      <c r="A917" s="0" t="n">
        <v>228</v>
      </c>
      <c r="B917" s="0" t="n">
        <v>2049</v>
      </c>
      <c r="C917" s="0" t="inlineStr">
        <is>
          <t>가</t>
        </is>
      </c>
      <c r="D917" s="0" t="inlineStr">
        <is>
          <t>충북대</t>
        </is>
      </c>
      <c r="E917" s="232" t="inlineStr">
        <is>
          <t>특용식물학과</t>
        </is>
      </c>
      <c r="F917" s="0" t="inlineStr">
        <is>
          <t>자연</t>
        </is>
      </c>
      <c r="G917" s="0" t="n">
        <v>3</v>
      </c>
      <c r="H917" s="0" t="n">
        <v>965.646</v>
      </c>
      <c r="I917" s="0" t="n">
        <v>965.236</v>
      </c>
      <c r="J917" s="0" t="n">
        <v>964.268</v>
      </c>
      <c r="K917" s="0" t="n">
        <v>962.979</v>
      </c>
      <c r="L917" s="0" t="n">
        <v>961.564</v>
      </c>
      <c r="M917" s="233" t="inlineStr">
        <is>
          <t>표점/만점</t>
        </is>
      </c>
      <c r="N917" s="233" t="inlineStr">
        <is>
          <t>표점/만점</t>
        </is>
      </c>
      <c r="O917" s="3" t="inlineStr">
        <is>
          <t>가840</t>
        </is>
      </c>
    </row>
    <row r="918">
      <c r="A918" s="0" t="n">
        <v>230</v>
      </c>
      <c r="B918" s="0" t="n">
        <v>2023</v>
      </c>
      <c r="C918" s="0" t="inlineStr">
        <is>
          <t>가</t>
        </is>
      </c>
      <c r="D918" s="0" t="inlineStr">
        <is>
          <t>충북대</t>
        </is>
      </c>
      <c r="E918" s="232" t="inlineStr">
        <is>
          <t>지능로봇공학과</t>
        </is>
      </c>
      <c r="F918" s="0" t="inlineStr">
        <is>
          <t>자연</t>
        </is>
      </c>
      <c r="G918" s="0" t="n">
        <v>3</v>
      </c>
      <c r="H918" s="0" t="n">
        <v>965.354</v>
      </c>
      <c r="I918" s="0" t="n">
        <v>964.933</v>
      </c>
      <c r="J918" s="0" t="n">
        <v>963.998</v>
      </c>
      <c r="K918" s="0" t="n">
        <v>962.7140000000001</v>
      </c>
      <c r="L918" s="0" t="n">
        <v>961.329</v>
      </c>
      <c r="M918" s="233" t="inlineStr">
        <is>
          <t>표점/만점</t>
        </is>
      </c>
      <c r="N918" s="233" t="inlineStr">
        <is>
          <t>표점/만점</t>
        </is>
      </c>
      <c r="O918" s="3" t="inlineStr">
        <is>
          <t>가841</t>
        </is>
      </c>
    </row>
    <row r="919">
      <c r="A919" s="0" t="n">
        <v>230</v>
      </c>
      <c r="B919" s="0" t="n">
        <v>2055</v>
      </c>
      <c r="C919" s="0" t="inlineStr">
        <is>
          <t>가</t>
        </is>
      </c>
      <c r="D919" s="0" t="inlineStr">
        <is>
          <t>충북대</t>
        </is>
      </c>
      <c r="E919" s="232" t="inlineStr">
        <is>
          <t>물리학과</t>
        </is>
      </c>
      <c r="F919" s="0" t="inlineStr">
        <is>
          <t>자연</t>
        </is>
      </c>
      <c r="G919" s="0" t="n">
        <v>3</v>
      </c>
      <c r="H919" s="0" t="n">
        <v>965.354</v>
      </c>
      <c r="I919" s="0" t="n">
        <v>964.933</v>
      </c>
      <c r="J919" s="0" t="n">
        <v>963.998</v>
      </c>
      <c r="K919" s="0" t="n">
        <v>962.7140000000001</v>
      </c>
      <c r="L919" s="0" t="n">
        <v>961.329</v>
      </c>
      <c r="M919" s="233" t="inlineStr">
        <is>
          <t>표점/만점</t>
        </is>
      </c>
      <c r="N919" s="233" t="inlineStr">
        <is>
          <t>표점/만점</t>
        </is>
      </c>
      <c r="O919" s="3" t="inlineStr">
        <is>
          <t>가842</t>
        </is>
      </c>
    </row>
    <row r="920">
      <c r="A920" s="0" t="n">
        <v>230</v>
      </c>
      <c r="B920" s="0" t="n">
        <v>2039</v>
      </c>
      <c r="C920" s="0" t="inlineStr">
        <is>
          <t>가</t>
        </is>
      </c>
      <c r="D920" s="0" t="inlineStr">
        <is>
          <t>충북대</t>
        </is>
      </c>
      <c r="E920" s="232" t="inlineStr">
        <is>
          <t>지구환경과학과</t>
        </is>
      </c>
      <c r="F920" s="0" t="inlineStr">
        <is>
          <t>자연</t>
        </is>
      </c>
      <c r="G920" s="0" t="n">
        <v>3</v>
      </c>
      <c r="H920" s="0" t="n">
        <v>965.316</v>
      </c>
      <c r="I920" s="0" t="n">
        <v>964.9059999999999</v>
      </c>
      <c r="J920" s="0" t="n">
        <v>963.96</v>
      </c>
      <c r="K920" s="0" t="n">
        <v>962.708</v>
      </c>
      <c r="L920" s="0" t="n">
        <v>961.2619999999999</v>
      </c>
      <c r="M920" s="233" t="inlineStr">
        <is>
          <t>표점/만점</t>
        </is>
      </c>
      <c r="N920" s="233" t="inlineStr">
        <is>
          <t>표점/만점</t>
        </is>
      </c>
      <c r="O920" s="3" t="inlineStr">
        <is>
          <t>가843</t>
        </is>
      </c>
    </row>
    <row r="921">
      <c r="A921" s="0" t="n">
        <v>230</v>
      </c>
      <c r="B921" s="0" t="n">
        <v>2032</v>
      </c>
      <c r="C921" s="0" t="inlineStr">
        <is>
          <t>가</t>
        </is>
      </c>
      <c r="D921" s="0" t="inlineStr">
        <is>
          <t>충북대</t>
        </is>
      </c>
      <c r="E921" s="232" t="inlineStr">
        <is>
          <t>미생물학과</t>
        </is>
      </c>
      <c r="F921" s="0" t="inlineStr">
        <is>
          <t>자연</t>
        </is>
      </c>
      <c r="G921" s="0" t="n">
        <v>3</v>
      </c>
      <c r="H921" s="0" t="n">
        <v>965.236</v>
      </c>
      <c r="I921" s="0" t="n">
        <v>964.7859999999999</v>
      </c>
      <c r="J921" s="0" t="n">
        <v>963.845</v>
      </c>
      <c r="K921" s="0" t="n">
        <v>962.546</v>
      </c>
      <c r="L921" s="0" t="n">
        <v>961.134</v>
      </c>
      <c r="M921" s="233" t="inlineStr">
        <is>
          <t>표점/만점</t>
        </is>
      </c>
      <c r="N921" s="233" t="inlineStr">
        <is>
          <t>표점/만점</t>
        </is>
      </c>
      <c r="O921" s="3" t="inlineStr">
        <is>
          <t>가844</t>
        </is>
      </c>
    </row>
    <row r="922">
      <c r="A922" s="0" t="n">
        <v>228</v>
      </c>
      <c r="B922" s="0" t="n">
        <v>2052</v>
      </c>
      <c r="C922" s="0" t="inlineStr">
        <is>
          <t>가</t>
        </is>
      </c>
      <c r="D922" s="0" t="inlineStr">
        <is>
          <t>충북대</t>
        </is>
      </c>
      <c r="E922" s="232" t="inlineStr">
        <is>
          <t>축산학과</t>
        </is>
      </c>
      <c r="F922" s="0" t="inlineStr">
        <is>
          <t>자연</t>
        </is>
      </c>
      <c r="G922" s="0" t="n">
        <v>3</v>
      </c>
      <c r="H922" s="0" t="n">
        <v>965.236</v>
      </c>
      <c r="I922" s="0" t="n">
        <v>964.7859999999999</v>
      </c>
      <c r="J922" s="0" t="n">
        <v>963.845</v>
      </c>
      <c r="K922" s="0" t="n">
        <v>962.546</v>
      </c>
      <c r="L922" s="0" t="n">
        <v>961.134</v>
      </c>
      <c r="M922" s="233" t="inlineStr">
        <is>
          <t>표점/만점</t>
        </is>
      </c>
      <c r="N922" s="233" t="inlineStr">
        <is>
          <t>표점/만점</t>
        </is>
      </c>
      <c r="O922" s="3" t="inlineStr">
        <is>
          <t>가845</t>
        </is>
      </c>
    </row>
    <row r="923">
      <c r="A923" s="0" t="n">
        <v>228</v>
      </c>
      <c r="B923" s="0" t="n">
        <v>2051</v>
      </c>
      <c r="C923" s="0" t="inlineStr">
        <is>
          <t>가</t>
        </is>
      </c>
      <c r="D923" s="0" t="inlineStr">
        <is>
          <t>충북대</t>
        </is>
      </c>
      <c r="E923" s="232" t="inlineStr">
        <is>
          <t>목재·종이과학과</t>
        </is>
      </c>
      <c r="F923" s="0" t="inlineStr">
        <is>
          <t>자연</t>
        </is>
      </c>
      <c r="G923" s="0" t="n">
        <v>3</v>
      </c>
      <c r="H923" s="0" t="n">
        <v>965.199</v>
      </c>
      <c r="I923" s="0" t="n">
        <v>964.753</v>
      </c>
      <c r="J923" s="0" t="n">
        <v>963.761</v>
      </c>
      <c r="K923" s="0" t="n">
        <v>962.481</v>
      </c>
      <c r="L923" s="0" t="n">
        <v>961.107</v>
      </c>
      <c r="M923" s="233" t="inlineStr">
        <is>
          <t>표점/만점</t>
        </is>
      </c>
      <c r="N923" s="233" t="inlineStr">
        <is>
          <t>표점/만점</t>
        </is>
      </c>
      <c r="O923" s="3" t="inlineStr">
        <is>
          <t>가846</t>
        </is>
      </c>
    </row>
    <row r="924">
      <c r="A924" s="0" t="n">
        <v>231</v>
      </c>
      <c r="B924" s="0" t="n">
        <v>2025</v>
      </c>
      <c r="C924" s="0" t="inlineStr">
        <is>
          <t>가</t>
        </is>
      </c>
      <c r="D924" s="0" t="inlineStr">
        <is>
          <t>충북대</t>
        </is>
      </c>
      <c r="E924" s="232" t="inlineStr">
        <is>
          <t>수학과</t>
        </is>
      </c>
      <c r="F924" s="0" t="inlineStr">
        <is>
          <t>자연</t>
        </is>
      </c>
      <c r="G924" s="0" t="n">
        <v>3</v>
      </c>
      <c r="H924" s="0" t="n">
        <v>965.0940000000001</v>
      </c>
      <c r="I924" s="0" t="n">
        <v>964.721</v>
      </c>
      <c r="J924" s="0" t="n">
        <v>963.7329999999999</v>
      </c>
      <c r="K924" s="0" t="n">
        <v>962.438</v>
      </c>
      <c r="L924" s="0" t="n">
        <v>961.079</v>
      </c>
      <c r="M924" s="233" t="inlineStr">
        <is>
          <t>표점/만점</t>
        </is>
      </c>
      <c r="N924" s="233" t="inlineStr">
        <is>
          <t>표점/만점</t>
        </is>
      </c>
      <c r="O924" s="3" t="inlineStr">
        <is>
          <t>가847</t>
        </is>
      </c>
    </row>
    <row r="925">
      <c r="A925" s="0" t="n">
        <v>228</v>
      </c>
      <c r="B925" s="0" t="n">
        <v>2058</v>
      </c>
      <c r="C925" s="0" t="inlineStr">
        <is>
          <t>가</t>
        </is>
      </c>
      <c r="D925" s="0" t="inlineStr">
        <is>
          <t>충북대</t>
        </is>
      </c>
      <c r="E925" s="232" t="inlineStr">
        <is>
          <t>원예과학과</t>
        </is>
      </c>
      <c r="F925" s="0" t="inlineStr">
        <is>
          <t>자연</t>
        </is>
      </c>
      <c r="G925" s="0" t="n">
        <v>3</v>
      </c>
      <c r="H925" s="0" t="n">
        <v>965.0940000000001</v>
      </c>
      <c r="I925" s="0" t="n">
        <v>964.721</v>
      </c>
      <c r="J925" s="0" t="n">
        <v>963.7329999999999</v>
      </c>
      <c r="K925" s="0" t="n">
        <v>962.438</v>
      </c>
      <c r="L925" s="0" t="n">
        <v>961.079</v>
      </c>
      <c r="M925" s="233" t="inlineStr">
        <is>
          <t>표점/만점</t>
        </is>
      </c>
      <c r="N925" s="233" t="inlineStr">
        <is>
          <t>표점/만점</t>
        </is>
      </c>
      <c r="O925" s="3" t="inlineStr">
        <is>
          <t>가848</t>
        </is>
      </c>
    </row>
    <row r="926">
      <c r="A926" s="0" t="n">
        <v>230</v>
      </c>
      <c r="B926" s="0" t="n">
        <v>2042</v>
      </c>
      <c r="C926" s="0" t="inlineStr">
        <is>
          <t>가</t>
        </is>
      </c>
      <c r="D926" s="0" t="inlineStr">
        <is>
          <t>충북대</t>
        </is>
      </c>
      <c r="E926" s="232" t="inlineStr">
        <is>
          <t>천문우주학과</t>
        </is>
      </c>
      <c r="F926" s="0" t="inlineStr">
        <is>
          <t>자연</t>
        </is>
      </c>
      <c r="G926" s="0" t="n">
        <v>3</v>
      </c>
      <c r="H926" s="0" t="n">
        <v>964.823</v>
      </c>
      <c r="I926" s="0" t="n">
        <v>964.419</v>
      </c>
      <c r="J926" s="0" t="n">
        <v>963.463</v>
      </c>
      <c r="K926" s="0" t="n">
        <v>962.141</v>
      </c>
      <c r="L926" s="0" t="n">
        <v>960.804</v>
      </c>
      <c r="M926" s="233" t="inlineStr">
        <is>
          <t>표점/만점</t>
        </is>
      </c>
      <c r="N926" s="233" t="inlineStr">
        <is>
          <t>표점/만점</t>
        </is>
      </c>
      <c r="O926" s="3" t="inlineStr">
        <is>
          <t>가849</t>
        </is>
      </c>
    </row>
    <row r="927">
      <c r="A927" s="0" t="n">
        <v>228</v>
      </c>
      <c r="B927" s="0" t="n">
        <v>2060</v>
      </c>
      <c r="C927" s="0" t="inlineStr">
        <is>
          <t>가</t>
        </is>
      </c>
      <c r="D927" s="0" t="inlineStr">
        <is>
          <t>충북대</t>
        </is>
      </c>
      <c r="E927" s="232" t="inlineStr">
        <is>
          <t>바이오시스템공학과</t>
        </is>
      </c>
      <c r="F927" s="0" t="inlineStr">
        <is>
          <t>자연</t>
        </is>
      </c>
      <c r="G927" s="0" t="n">
        <v>3</v>
      </c>
      <c r="H927" s="0" t="n">
        <v>964.306</v>
      </c>
      <c r="I927" s="0" t="n">
        <v>963.877</v>
      </c>
      <c r="J927" s="0" t="n">
        <v>962.896</v>
      </c>
      <c r="K927" s="0" t="n">
        <v>961.607</v>
      </c>
      <c r="L927" s="0" t="n">
        <v>960.349</v>
      </c>
      <c r="M927" s="233" t="inlineStr">
        <is>
          <t>표점/만점</t>
        </is>
      </c>
      <c r="N927" s="233" t="inlineStr">
        <is>
          <t>표점/만점</t>
        </is>
      </c>
      <c r="O927" s="3" t="inlineStr">
        <is>
          <t>가850</t>
        </is>
      </c>
    </row>
    <row r="928">
      <c r="A928" s="0" t="n">
        <v>230</v>
      </c>
      <c r="B928" s="0" t="n">
        <v>2043</v>
      </c>
      <c r="C928" s="0" t="inlineStr">
        <is>
          <t>가</t>
        </is>
      </c>
      <c r="D928" s="0" t="inlineStr">
        <is>
          <t>충북대</t>
        </is>
      </c>
      <c r="E928" s="232" t="inlineStr">
        <is>
          <t>생화학과</t>
        </is>
      </c>
      <c r="F928" s="0" t="inlineStr">
        <is>
          <t>자연</t>
        </is>
      </c>
      <c r="G928" s="0" t="n">
        <v>3</v>
      </c>
      <c r="H928" s="0" t="n">
        <v>962.141</v>
      </c>
      <c r="I928" s="0" t="n">
        <v>961.722</v>
      </c>
      <c r="J928" s="0" t="n">
        <v>960.804</v>
      </c>
      <c r="K928" s="0" t="n">
        <v>959.712</v>
      </c>
      <c r="L928" s="0" t="n">
        <v>958.5890000000001</v>
      </c>
      <c r="M928" s="233" t="inlineStr">
        <is>
          <t>표점/만점</t>
        </is>
      </c>
      <c r="N928" s="233" t="inlineStr">
        <is>
          <t>표점/만점</t>
        </is>
      </c>
      <c r="O928" s="3" t="inlineStr">
        <is>
          <t>가851</t>
        </is>
      </c>
    </row>
    <row r="929">
      <c r="A929" s="0" t="n">
        <v>230</v>
      </c>
      <c r="B929" s="0" t="n">
        <v>2038</v>
      </c>
      <c r="C929" s="0" t="inlineStr">
        <is>
          <t>가</t>
        </is>
      </c>
      <c r="D929" s="0" t="inlineStr">
        <is>
          <t>충북대</t>
        </is>
      </c>
      <c r="E929" s="232" t="inlineStr">
        <is>
          <t>생물학과</t>
        </is>
      </c>
      <c r="F929" s="0" t="inlineStr">
        <is>
          <t>자연</t>
        </is>
      </c>
      <c r="G929" s="0" t="n">
        <v>3</v>
      </c>
      <c r="H929" s="0" t="n">
        <v>961.904</v>
      </c>
      <c r="I929" s="0" t="n">
        <v>961.522</v>
      </c>
      <c r="J929" s="0" t="n">
        <v>960.577</v>
      </c>
      <c r="K929" s="0" t="n">
        <v>959.535</v>
      </c>
      <c r="L929" s="0" t="n">
        <v>958.357</v>
      </c>
      <c r="M929" s="233" t="inlineStr">
        <is>
          <t>표점/만점</t>
        </is>
      </c>
      <c r="N929" s="233" t="inlineStr">
        <is>
          <t>표점/만점</t>
        </is>
      </c>
      <c r="O929" s="3" t="inlineStr">
        <is>
          <t>가852</t>
        </is>
      </c>
    </row>
    <row r="930">
      <c r="A930" s="0" t="n">
        <v>231</v>
      </c>
      <c r="B930" s="0" t="n">
        <v>2030</v>
      </c>
      <c r="C930" s="0" t="inlineStr">
        <is>
          <t>가</t>
        </is>
      </c>
      <c r="D930" s="0" t="inlineStr">
        <is>
          <t>충북대</t>
        </is>
      </c>
      <c r="E930" s="232" t="inlineStr">
        <is>
          <t>정보통계학과</t>
        </is>
      </c>
      <c r="F930" s="0" t="inlineStr">
        <is>
          <t>자연</t>
        </is>
      </c>
      <c r="G930" s="0" t="n">
        <v>3</v>
      </c>
      <c r="H930" s="0" t="n">
        <v>961.877</v>
      </c>
      <c r="I930" s="0" t="n">
        <v>961.446</v>
      </c>
      <c r="J930" s="0" t="n">
        <v>960.539</v>
      </c>
      <c r="K930" s="0" t="n">
        <v>959.4829999999999</v>
      </c>
      <c r="L930" s="0" t="n">
        <v>958.314</v>
      </c>
      <c r="M930" s="233" t="inlineStr">
        <is>
          <t>표점/만점</t>
        </is>
      </c>
      <c r="N930" s="233" t="inlineStr">
        <is>
          <t>표점/만점</t>
        </is>
      </c>
      <c r="O930" s="3" t="inlineStr">
        <is>
          <t>가853</t>
        </is>
      </c>
    </row>
    <row r="931">
      <c r="A931" s="0" t="n">
        <v>227</v>
      </c>
      <c r="B931" s="0" t="n">
        <v>2092</v>
      </c>
      <c r="C931" s="0" t="inlineStr">
        <is>
          <t>가</t>
        </is>
      </c>
      <c r="D931" s="0" t="inlineStr">
        <is>
          <t>충북대</t>
        </is>
      </c>
      <c r="E931" s="232" t="inlineStr">
        <is>
          <t>경영학부</t>
        </is>
      </c>
      <c r="F931" s="0" t="inlineStr">
        <is>
          <t>통합</t>
        </is>
      </c>
      <c r="G931" s="0" t="n">
        <v>3</v>
      </c>
      <c r="H931" s="0" t="n">
        <v>971.131</v>
      </c>
      <c r="I931" s="0" t="n">
        <v>970.622</v>
      </c>
      <c r="J931" s="0" t="n">
        <v>969.688</v>
      </c>
      <c r="K931" s="0" t="n">
        <v>968.595</v>
      </c>
      <c r="L931" s="0" t="n">
        <v>967.312</v>
      </c>
      <c r="M931" s="233" t="inlineStr">
        <is>
          <t>표점/만점</t>
        </is>
      </c>
      <c r="N931" s="233" t="inlineStr">
        <is>
          <t>표점/만점</t>
        </is>
      </c>
      <c r="O931" s="3" t="inlineStr">
        <is>
          <t>가854</t>
        </is>
      </c>
    </row>
    <row r="932">
      <c r="A932" s="0" t="n">
        <v>227</v>
      </c>
      <c r="B932" s="0" t="n">
        <v>2088</v>
      </c>
      <c r="C932" s="0" t="inlineStr">
        <is>
          <t>가</t>
        </is>
      </c>
      <c r="D932" s="0" t="inlineStr">
        <is>
          <t>충북대</t>
        </is>
      </c>
      <c r="E932" s="232" t="inlineStr">
        <is>
          <t>경영정보학과</t>
        </is>
      </c>
      <c r="F932" s="0" t="inlineStr">
        <is>
          <t>통합</t>
        </is>
      </c>
      <c r="G932" s="0" t="n">
        <v>3</v>
      </c>
      <c r="H932" s="0" t="n">
        <v>970.258</v>
      </c>
      <c r="I932" s="0" t="n">
        <v>969.798</v>
      </c>
      <c r="J932" s="0" t="n">
        <v>968.739</v>
      </c>
      <c r="K932" s="0" t="n">
        <v>967.576</v>
      </c>
      <c r="L932" s="0" t="n">
        <v>966.117</v>
      </c>
      <c r="M932" s="233" t="inlineStr">
        <is>
          <t>표점/만점</t>
        </is>
      </c>
      <c r="N932" s="233" t="inlineStr">
        <is>
          <t>표점/만점</t>
        </is>
      </c>
      <c r="O932" s="3" t="inlineStr">
        <is>
          <t>가855</t>
        </is>
      </c>
    </row>
    <row r="933">
      <c r="A933" s="0" t="n">
        <v>227</v>
      </c>
      <c r="B933" s="0" t="n">
        <v>2075</v>
      </c>
      <c r="C933" s="0" t="inlineStr">
        <is>
          <t>가</t>
        </is>
      </c>
      <c r="D933" s="0" t="inlineStr">
        <is>
          <t>충북대</t>
        </is>
      </c>
      <c r="E933" s="232" t="inlineStr">
        <is>
          <t>사학과</t>
        </is>
      </c>
      <c r="F933" s="0" t="inlineStr">
        <is>
          <t>통합</t>
        </is>
      </c>
      <c r="G933" s="0" t="n">
        <v>3</v>
      </c>
      <c r="H933" s="0" t="n">
        <v>969.6799999999999</v>
      </c>
      <c r="I933" s="0" t="n">
        <v>969.173</v>
      </c>
      <c r="J933" s="0" t="n">
        <v>968.279</v>
      </c>
      <c r="K933" s="0" t="n">
        <v>967.035</v>
      </c>
      <c r="L933" s="0" t="n">
        <v>965.605</v>
      </c>
      <c r="M933" s="233" t="inlineStr">
        <is>
          <t>표점/만점</t>
        </is>
      </c>
      <c r="N933" s="233" t="inlineStr">
        <is>
          <t>표점/만점</t>
        </is>
      </c>
      <c r="O933" s="3" t="inlineStr">
        <is>
          <t>가856</t>
        </is>
      </c>
    </row>
    <row r="934">
      <c r="A934" s="0" t="n">
        <v>227</v>
      </c>
      <c r="B934" s="0" t="n">
        <v>2067</v>
      </c>
      <c r="C934" s="0" t="inlineStr">
        <is>
          <t>가</t>
        </is>
      </c>
      <c r="D934" s="0" t="inlineStr">
        <is>
          <t>충북대</t>
        </is>
      </c>
      <c r="E934" s="232" t="inlineStr">
        <is>
          <t>국제경영학과</t>
        </is>
      </c>
      <c r="F934" s="0" t="inlineStr">
        <is>
          <t>통합</t>
        </is>
      </c>
      <c r="G934" s="0" t="n">
        <v>3</v>
      </c>
      <c r="H934" s="0" t="n">
        <v>969.688</v>
      </c>
      <c r="I934" s="0" t="n">
        <v>969.169</v>
      </c>
      <c r="J934" s="0" t="n">
        <v>968.239</v>
      </c>
      <c r="K934" s="0" t="n">
        <v>967.044</v>
      </c>
      <c r="L934" s="0" t="n">
        <v>965.568</v>
      </c>
      <c r="M934" s="233" t="inlineStr">
        <is>
          <t>표점/만점</t>
        </is>
      </c>
      <c r="N934" s="233" t="inlineStr">
        <is>
          <t>표점/만점</t>
        </is>
      </c>
      <c r="O934" s="3" t="inlineStr">
        <is>
          <t>가857</t>
        </is>
      </c>
    </row>
    <row r="935">
      <c r="A935" s="0" t="n">
        <v>227</v>
      </c>
      <c r="B935" s="0" t="n">
        <v>2083</v>
      </c>
      <c r="C935" s="0" t="inlineStr">
        <is>
          <t>가</t>
        </is>
      </c>
      <c r="D935" s="0" t="inlineStr">
        <is>
          <t>충북대</t>
        </is>
      </c>
      <c r="E935" s="232" t="inlineStr">
        <is>
          <t>영어영문학과</t>
        </is>
      </c>
      <c r="F935" s="0" t="inlineStr">
        <is>
          <t>통합</t>
        </is>
      </c>
      <c r="G935" s="0" t="n">
        <v>3</v>
      </c>
      <c r="H935" s="0" t="n">
        <v>969.365</v>
      </c>
      <c r="I935" s="0" t="n">
        <v>968.896</v>
      </c>
      <c r="J935" s="0" t="n">
        <v>967.966</v>
      </c>
      <c r="K935" s="0" t="n">
        <v>966.771</v>
      </c>
      <c r="L935" s="0" t="n">
        <v>965.332</v>
      </c>
      <c r="M935" s="233" t="inlineStr">
        <is>
          <t>표점/만점</t>
        </is>
      </c>
      <c r="N935" s="233" t="inlineStr">
        <is>
          <t>표점/만점</t>
        </is>
      </c>
      <c r="O935" s="3" t="inlineStr">
        <is>
          <t>가858</t>
        </is>
      </c>
    </row>
    <row r="936">
      <c r="A936" s="0" t="n">
        <v>227</v>
      </c>
      <c r="B936" s="0" t="n">
        <v>2084</v>
      </c>
      <c r="C936" s="0" t="inlineStr">
        <is>
          <t>가</t>
        </is>
      </c>
      <c r="D936" s="0" t="inlineStr">
        <is>
          <t>충북대</t>
        </is>
      </c>
      <c r="E936" s="232" t="inlineStr">
        <is>
          <t>중어중문학과</t>
        </is>
      </c>
      <c r="F936" s="0" t="inlineStr">
        <is>
          <t>통합</t>
        </is>
      </c>
      <c r="G936" s="0" t="n">
        <v>3</v>
      </c>
      <c r="H936" s="0" t="n">
        <v>968.434</v>
      </c>
      <c r="I936" s="0" t="n">
        <v>967.966</v>
      </c>
      <c r="J936" s="0" t="n">
        <v>967.076</v>
      </c>
      <c r="K936" s="0" t="n">
        <v>965.919</v>
      </c>
      <c r="L936" s="0" t="n">
        <v>964.564</v>
      </c>
      <c r="M936" s="233" t="inlineStr">
        <is>
          <t>표점/만점</t>
        </is>
      </c>
      <c r="N936" s="233" t="inlineStr">
        <is>
          <t>표점/만점</t>
        </is>
      </c>
      <c r="O936" s="3" t="inlineStr">
        <is>
          <t>가859</t>
        </is>
      </c>
    </row>
    <row r="937">
      <c r="A937" s="0" t="n">
        <v>227</v>
      </c>
      <c r="B937" s="0" t="n">
        <v>2090</v>
      </c>
      <c r="C937" s="0" t="inlineStr">
        <is>
          <t>가</t>
        </is>
      </c>
      <c r="D937" s="0" t="inlineStr">
        <is>
          <t>충북대</t>
        </is>
      </c>
      <c r="E937" s="232" t="inlineStr">
        <is>
          <t>농업경제학과</t>
        </is>
      </c>
      <c r="F937" s="0" t="inlineStr">
        <is>
          <t>통합</t>
        </is>
      </c>
      <c r="G937" s="0" t="n">
        <v>3</v>
      </c>
      <c r="H937" s="0" t="n">
        <v>968.312</v>
      </c>
      <c r="I937" s="0" t="n">
        <v>967.837</v>
      </c>
      <c r="J937" s="0" t="n">
        <v>966.929</v>
      </c>
      <c r="K937" s="0" t="n">
        <v>965.803</v>
      </c>
      <c r="L937" s="0" t="n">
        <v>964.402</v>
      </c>
      <c r="M937" s="233" t="inlineStr">
        <is>
          <t>표점/만점</t>
        </is>
      </c>
      <c r="N937" s="233" t="inlineStr">
        <is>
          <t>표점/만점</t>
        </is>
      </c>
      <c r="O937" s="3" t="inlineStr">
        <is>
          <t>가860</t>
        </is>
      </c>
    </row>
    <row r="938">
      <c r="A938" s="0" t="n">
        <v>227</v>
      </c>
      <c r="B938" s="0" t="n">
        <v>2079</v>
      </c>
      <c r="C938" s="0" t="inlineStr">
        <is>
          <t>가</t>
        </is>
      </c>
      <c r="D938" s="0" t="inlineStr">
        <is>
          <t>충북대</t>
        </is>
      </c>
      <c r="E938" s="232" t="inlineStr">
        <is>
          <t>국어국문학과</t>
        </is>
      </c>
      <c r="F938" s="0" t="inlineStr">
        <is>
          <t>통합</t>
        </is>
      </c>
      <c r="G938" s="0" t="n">
        <v>3</v>
      </c>
      <c r="H938" s="0" t="n">
        <v>968.279</v>
      </c>
      <c r="I938" s="0" t="n">
        <v>967.809</v>
      </c>
      <c r="J938" s="0" t="n">
        <v>966.878</v>
      </c>
      <c r="K938" s="0" t="n">
        <v>965.775</v>
      </c>
      <c r="L938" s="0" t="n">
        <v>964.37</v>
      </c>
      <c r="M938" s="233" t="inlineStr">
        <is>
          <t>표점/만점</t>
        </is>
      </c>
      <c r="N938" s="233" t="inlineStr">
        <is>
          <t>표점/만점</t>
        </is>
      </c>
      <c r="O938" s="3" t="inlineStr">
        <is>
          <t>가861</t>
        </is>
      </c>
    </row>
    <row r="939">
      <c r="A939" s="0" t="n">
        <v>227</v>
      </c>
      <c r="B939" s="0" t="n">
        <v>2077</v>
      </c>
      <c r="C939" s="0" t="inlineStr">
        <is>
          <t>가</t>
        </is>
      </c>
      <c r="D939" s="0" t="inlineStr">
        <is>
          <t>충북대</t>
        </is>
      </c>
      <c r="E939" s="232" t="inlineStr">
        <is>
          <t>독일언어문화학과</t>
        </is>
      </c>
      <c r="F939" s="0" t="inlineStr">
        <is>
          <t>통합</t>
        </is>
      </c>
      <c r="G939" s="0" t="n">
        <v>3</v>
      </c>
      <c r="H939" s="0" t="n">
        <v>967.837</v>
      </c>
      <c r="I939" s="0" t="n">
        <v>967.388</v>
      </c>
      <c r="J939" s="0" t="n">
        <v>966.498</v>
      </c>
      <c r="K939" s="0" t="n">
        <v>965.37</v>
      </c>
      <c r="L939" s="0" t="n">
        <v>964.027</v>
      </c>
      <c r="M939" s="233" t="inlineStr">
        <is>
          <t>표점/만점</t>
        </is>
      </c>
      <c r="N939" s="233" t="inlineStr">
        <is>
          <t>표점/만점</t>
        </is>
      </c>
      <c r="O939" s="3" t="inlineStr">
        <is>
          <t>가862</t>
        </is>
      </c>
    </row>
    <row r="940">
      <c r="A940" s="0" t="n">
        <v>227</v>
      </c>
      <c r="B940" s="0" t="n">
        <v>2081</v>
      </c>
      <c r="C940" s="0" t="inlineStr">
        <is>
          <t>가</t>
        </is>
      </c>
      <c r="D940" s="0" t="inlineStr">
        <is>
          <t>충북대</t>
        </is>
      </c>
      <c r="E940" s="232" t="inlineStr">
        <is>
          <t>프랑스언어문화학과</t>
        </is>
      </c>
      <c r="F940" s="0" t="inlineStr">
        <is>
          <t>통합</t>
        </is>
      </c>
      <c r="G940" s="0" t="n">
        <v>3</v>
      </c>
      <c r="H940" s="0" t="n">
        <v>967.1130000000001</v>
      </c>
      <c r="I940" s="0" t="n">
        <v>966.683</v>
      </c>
      <c r="J940" s="0" t="n">
        <v>965.841</v>
      </c>
      <c r="K940" s="0" t="n">
        <v>964.76</v>
      </c>
      <c r="L940" s="0" t="n">
        <v>963.378</v>
      </c>
      <c r="M940" s="233" t="inlineStr">
        <is>
          <t>표점/만점</t>
        </is>
      </c>
      <c r="N940" s="233" t="inlineStr">
        <is>
          <t>표점/만점</t>
        </is>
      </c>
      <c r="O940" s="3" t="inlineStr">
        <is>
          <t>가863</t>
        </is>
      </c>
    </row>
    <row r="941">
      <c r="A941" s="0" t="n">
        <v>227</v>
      </c>
      <c r="B941" s="0" t="n">
        <v>2085</v>
      </c>
      <c r="C941" s="0" t="inlineStr">
        <is>
          <t>가</t>
        </is>
      </c>
      <c r="D941" s="0" t="inlineStr">
        <is>
          <t>충북대</t>
        </is>
      </c>
      <c r="E941" s="232" t="inlineStr">
        <is>
          <t>철학과</t>
        </is>
      </c>
      <c r="F941" s="0" t="inlineStr">
        <is>
          <t>통합</t>
        </is>
      </c>
      <c r="G941" s="0" t="n">
        <v>3</v>
      </c>
      <c r="H941" s="0" t="n">
        <v>967.076</v>
      </c>
      <c r="I941" s="0" t="n">
        <v>966.605</v>
      </c>
      <c r="J941" s="0" t="n">
        <v>965.812</v>
      </c>
      <c r="K941" s="0" t="n">
        <v>964.675</v>
      </c>
      <c r="L941" s="0" t="n">
        <v>963.264</v>
      </c>
      <c r="M941" s="233" t="inlineStr">
        <is>
          <t>표점/만점</t>
        </is>
      </c>
      <c r="N941" s="233" t="inlineStr">
        <is>
          <t>표점/만점</t>
        </is>
      </c>
      <c r="O941" s="3" t="inlineStr">
        <is>
          <t>가864</t>
        </is>
      </c>
    </row>
    <row r="942">
      <c r="A942" s="0" t="n">
        <v>227</v>
      </c>
      <c r="B942" s="0" t="n">
        <v>2080</v>
      </c>
      <c r="C942" s="0" t="inlineStr">
        <is>
          <t>가</t>
        </is>
      </c>
      <c r="D942" s="0" t="inlineStr">
        <is>
          <t>충북대</t>
        </is>
      </c>
      <c r="E942" s="232" t="inlineStr">
        <is>
          <t>러시아언어문화학과</t>
        </is>
      </c>
      <c r="F942" s="0" t="inlineStr">
        <is>
          <t>통합</t>
        </is>
      </c>
      <c r="G942" s="0" t="n">
        <v>3</v>
      </c>
      <c r="H942" s="0" t="n">
        <v>967.0069999999999</v>
      </c>
      <c r="I942" s="0" t="n">
        <v>966.498</v>
      </c>
      <c r="J942" s="0" t="n">
        <v>965.683</v>
      </c>
      <c r="K942" s="0" t="n">
        <v>964.605</v>
      </c>
      <c r="L942" s="0" t="n">
        <v>963.194</v>
      </c>
      <c r="M942" s="233" t="inlineStr">
        <is>
          <t>표점/만점</t>
        </is>
      </c>
      <c r="N942" s="233" t="inlineStr">
        <is>
          <t>표점/만점</t>
        </is>
      </c>
      <c r="O942" s="3" t="inlineStr">
        <is>
          <t>가865</t>
        </is>
      </c>
    </row>
    <row r="943">
      <c r="A943" s="0" t="n">
        <v>227</v>
      </c>
      <c r="B943" s="0" t="n">
        <v>2082</v>
      </c>
      <c r="C943" s="0" t="inlineStr">
        <is>
          <t>가</t>
        </is>
      </c>
      <c r="D943" s="0" t="inlineStr">
        <is>
          <t>충북대</t>
        </is>
      </c>
      <c r="E943" s="232" t="inlineStr">
        <is>
          <t>고고미술사학과</t>
        </is>
      </c>
      <c r="F943" s="0" t="inlineStr">
        <is>
          <t>통합</t>
        </is>
      </c>
      <c r="G943" s="0" t="n">
        <v>3</v>
      </c>
      <c r="H943" s="0" t="n">
        <v>965.878</v>
      </c>
      <c r="I943" s="0" t="n">
        <v>965.4880000000001</v>
      </c>
      <c r="J943" s="0" t="n">
        <v>964.675</v>
      </c>
      <c r="K943" s="0" t="n">
        <v>963.48</v>
      </c>
      <c r="L943" s="0" t="n">
        <v>962.158</v>
      </c>
      <c r="M943" s="233" t="inlineStr">
        <is>
          <t>표점/만점</t>
        </is>
      </c>
      <c r="N943" s="233" t="inlineStr">
        <is>
          <t>표점/만점</t>
        </is>
      </c>
      <c r="O943" s="3" t="inlineStr">
        <is>
          <t>가866</t>
        </is>
      </c>
    </row>
    <row r="944">
      <c r="A944" s="0" t="n">
        <v>7</v>
      </c>
      <c r="B944" s="0" t="n">
        <v>2094</v>
      </c>
      <c r="C944" s="0" t="inlineStr">
        <is>
          <t>가</t>
        </is>
      </c>
      <c r="D944" s="0" t="inlineStr">
        <is>
          <t>연세대</t>
        </is>
      </c>
      <c r="E944" s="232" t="inlineStr">
        <is>
          <t>의예</t>
        </is>
      </c>
      <c r="F944" s="0" t="inlineStr">
        <is>
          <t>자연</t>
        </is>
      </c>
      <c r="G944" s="0" t="n">
        <v>1</v>
      </c>
      <c r="H944" s="0" t="n">
        <v>657.929</v>
      </c>
      <c r="I944" s="0" t="n">
        <v>656.823</v>
      </c>
      <c r="J944" s="0" t="n">
        <v>655.359</v>
      </c>
      <c r="K944" s="0" t="n">
        <v>654.682</v>
      </c>
      <c r="L944" s="0" t="n">
        <v>653.731</v>
      </c>
      <c r="M944" s="233" t="inlineStr">
        <is>
          <t>표점</t>
        </is>
      </c>
      <c r="N944" s="233" t="inlineStr">
        <is>
          <t>변표</t>
        </is>
      </c>
      <c r="O944" s="3" t="inlineStr">
        <is>
          <t>가867</t>
        </is>
      </c>
    </row>
    <row r="945">
      <c r="A945" s="0" t="n">
        <v>273</v>
      </c>
      <c r="B945" s="0" t="n">
        <v>2095</v>
      </c>
      <c r="C945" s="0" t="inlineStr">
        <is>
          <t>가</t>
        </is>
      </c>
      <c r="D945" s="0" t="inlineStr">
        <is>
          <t>성균관대</t>
        </is>
      </c>
      <c r="E945" s="232" t="inlineStr">
        <is>
          <t>의예</t>
        </is>
      </c>
      <c r="F945" s="0" t="inlineStr">
        <is>
          <t>자연</t>
        </is>
      </c>
      <c r="G945" s="0" t="n">
        <v>1</v>
      </c>
      <c r="H945" s="0" t="n">
        <v>689.437</v>
      </c>
      <c r="I945" s="0" t="n">
        <v>688.513</v>
      </c>
      <c r="J945" s="0" t="n">
        <v>687.6</v>
      </c>
      <c r="K945" s="0" t="n">
        <v>686.856</v>
      </c>
      <c r="L945" s="0" t="n">
        <v>685.996</v>
      </c>
      <c r="M945" s="233" t="inlineStr">
        <is>
          <t>표점</t>
        </is>
      </c>
      <c r="N945" s="233" t="inlineStr">
        <is>
          <t>변표</t>
        </is>
      </c>
      <c r="O945" s="3" t="inlineStr">
        <is>
          <t>가868</t>
        </is>
      </c>
    </row>
    <row r="946">
      <c r="A946" s="0" t="n">
        <v>108</v>
      </c>
      <c r="B946" s="0" t="n">
        <v>2096</v>
      </c>
      <c r="C946" s="0" t="inlineStr">
        <is>
          <t>가</t>
        </is>
      </c>
      <c r="D946" s="0" t="inlineStr">
        <is>
          <t>가톨릭대</t>
        </is>
      </c>
      <c r="E946" s="232" t="inlineStr">
        <is>
          <t>의예</t>
        </is>
      </c>
      <c r="F946" s="0" t="inlineStr">
        <is>
          <t>자연</t>
        </is>
      </c>
      <c r="G946" s="0" t="n">
        <v>1</v>
      </c>
      <c r="H946" s="0" t="n">
        <v>698.3</v>
      </c>
      <c r="I946" s="0" t="n">
        <v>697.401</v>
      </c>
      <c r="J946" s="0" t="n">
        <v>695.456</v>
      </c>
      <c r="K946" s="0" t="n">
        <v>694.742</v>
      </c>
      <c r="L946" s="0" t="n">
        <v>693.516</v>
      </c>
      <c r="M946" s="233" t="inlineStr">
        <is>
          <t>표점</t>
        </is>
      </c>
      <c r="N946" s="233" t="inlineStr">
        <is>
          <t>변표</t>
        </is>
      </c>
      <c r="O946" s="3" t="inlineStr">
        <is>
          <t>가869</t>
        </is>
      </c>
    </row>
    <row r="947">
      <c r="A947" s="0" t="n">
        <v>9</v>
      </c>
      <c r="B947" s="0" t="n">
        <v>2097</v>
      </c>
      <c r="C947" s="0" t="inlineStr">
        <is>
          <t>가</t>
        </is>
      </c>
      <c r="D947" s="0" t="inlineStr">
        <is>
          <t>고려대</t>
        </is>
      </c>
      <c r="E947" s="232" t="inlineStr">
        <is>
          <t>의과대학</t>
        </is>
      </c>
      <c r="F947" s="0" t="inlineStr">
        <is>
          <t>자연</t>
        </is>
      </c>
      <c r="G947" s="0" t="n">
        <v>1</v>
      </c>
      <c r="H947" s="0" t="n">
        <v>690.357</v>
      </c>
      <c r="I947" s="0" t="n">
        <v>689.861</v>
      </c>
      <c r="J947" s="0" t="n">
        <v>687.981</v>
      </c>
      <c r="K947" s="0" t="n">
        <v>687.3099999999999</v>
      </c>
      <c r="L947" s="0" t="n">
        <v>686.968</v>
      </c>
      <c r="M947" s="233" t="inlineStr">
        <is>
          <t>표점</t>
        </is>
      </c>
      <c r="N947" s="233" t="inlineStr">
        <is>
          <t>변표</t>
        </is>
      </c>
      <c r="O947" s="3" t="inlineStr">
        <is>
          <t>가870</t>
        </is>
      </c>
    </row>
    <row r="948">
      <c r="A948" s="0" t="n">
        <v>9</v>
      </c>
      <c r="B948" s="0" t="n">
        <v>173</v>
      </c>
      <c r="C948" s="0" t="inlineStr">
        <is>
          <t>가</t>
        </is>
      </c>
      <c r="D948" s="0" t="inlineStr">
        <is>
          <t>고려대</t>
        </is>
      </c>
      <c r="E948" s="232" t="inlineStr">
        <is>
          <t>의과대학(교과)</t>
        </is>
      </c>
      <c r="F948" s="0" t="inlineStr">
        <is>
          <t>자연</t>
        </is>
      </c>
      <c r="G948" s="0" t="n">
        <v>1</v>
      </c>
      <c r="H948" s="0" t="e">
        <v>#N/A</v>
      </c>
      <c r="I948" s="0" t="e">
        <v>#N/A</v>
      </c>
      <c r="J948" s="0" t="e">
        <v>#N/A</v>
      </c>
      <c r="K948" s="0" t="e">
        <v>#N/A</v>
      </c>
      <c r="L948" s="0" t="e">
        <v>#N/A</v>
      </c>
      <c r="M948" s="233" t="inlineStr">
        <is>
          <t>표점</t>
        </is>
      </c>
      <c r="N948" s="233" t="inlineStr">
        <is>
          <t>변표</t>
        </is>
      </c>
      <c r="O948" s="3" t="inlineStr">
        <is>
          <t>1</t>
        </is>
      </c>
    </row>
    <row r="949">
      <c r="A949" s="0" t="n">
        <v>174</v>
      </c>
      <c r="B949" s="0" t="n">
        <v>2098</v>
      </c>
      <c r="C949" s="0" t="inlineStr">
        <is>
          <t>가</t>
        </is>
      </c>
      <c r="D949" s="0" t="inlineStr">
        <is>
          <t>울산대</t>
        </is>
      </c>
      <c r="E949" s="232" t="inlineStr">
        <is>
          <t>의예</t>
        </is>
      </c>
      <c r="F949" s="0" t="inlineStr">
        <is>
          <t>자연</t>
        </is>
      </c>
      <c r="G949" s="0" t="n">
        <v>1</v>
      </c>
      <c r="H949" s="0" t="n">
        <v>965.409</v>
      </c>
      <c r="I949" s="0" t="n">
        <v>964.923</v>
      </c>
      <c r="J949" s="0" t="n">
        <v>964.847</v>
      </c>
      <c r="K949" s="0" t="n">
        <v>963.828</v>
      </c>
      <c r="L949" s="0" t="n">
        <v>963.75</v>
      </c>
      <c r="M949" s="233" t="inlineStr">
        <is>
          <t>표점/만점</t>
        </is>
      </c>
      <c r="N949" s="233" t="inlineStr">
        <is>
          <t>표점/만점</t>
        </is>
      </c>
      <c r="O949" s="3" t="inlineStr">
        <is>
          <t>가871</t>
        </is>
      </c>
    </row>
    <row r="950">
      <c r="A950" s="0" t="n">
        <v>196</v>
      </c>
      <c r="B950" s="0" t="n">
        <v>2113</v>
      </c>
      <c r="C950" s="0" t="inlineStr">
        <is>
          <t>가</t>
        </is>
      </c>
      <c r="D950" s="0" t="inlineStr">
        <is>
          <t>경북대</t>
        </is>
      </c>
      <c r="E950" s="232" t="inlineStr">
        <is>
          <t>의예</t>
        </is>
      </c>
      <c r="F950" s="0" t="inlineStr">
        <is>
          <t>자연</t>
        </is>
      </c>
      <c r="G950" s="0" t="n">
        <v>1</v>
      </c>
      <c r="H950" s="0" t="n">
        <v>730.553</v>
      </c>
      <c r="I950" s="0" t="n">
        <v>729.665</v>
      </c>
      <c r="J950" s="0" t="n">
        <v>728.015</v>
      </c>
      <c r="K950" s="0" t="n">
        <v>727.104</v>
      </c>
      <c r="L950" s="0" t="n">
        <v>725.0410000000001</v>
      </c>
      <c r="M950" s="233" t="inlineStr">
        <is>
          <t>표점</t>
        </is>
      </c>
      <c r="N950" s="233" t="inlineStr">
        <is>
          <t>변표</t>
        </is>
      </c>
      <c r="O950" s="3" t="inlineStr">
        <is>
          <t>가872</t>
        </is>
      </c>
    </row>
    <row r="951">
      <c r="A951" s="0" t="n">
        <v>196</v>
      </c>
      <c r="B951" s="0" t="n">
        <v>2114</v>
      </c>
      <c r="C951" s="0" t="inlineStr">
        <is>
          <t>가</t>
        </is>
      </c>
      <c r="D951" s="0" t="inlineStr">
        <is>
          <t>경북대</t>
        </is>
      </c>
      <c r="E951" s="232" t="inlineStr">
        <is>
          <t>의예(정시지역)</t>
        </is>
      </c>
      <c r="F951" s="0" t="inlineStr">
        <is>
          <t>자연</t>
        </is>
      </c>
      <c r="G951" s="0" t="n">
        <v>1</v>
      </c>
      <c r="H951" s="0" t="n">
        <v>727.48</v>
      </c>
      <c r="I951" s="0" t="n">
        <v>727.104</v>
      </c>
      <c r="J951" s="0" t="n">
        <v>725.0410000000001</v>
      </c>
      <c r="K951" s="0" t="n">
        <v>724.171</v>
      </c>
      <c r="L951" s="0" t="n">
        <v>721.419</v>
      </c>
      <c r="M951" s="233" t="inlineStr">
        <is>
          <t>표점</t>
        </is>
      </c>
      <c r="N951" s="233" t="inlineStr">
        <is>
          <t>변표</t>
        </is>
      </c>
      <c r="O951" s="3" t="inlineStr">
        <is>
          <t>가873</t>
        </is>
      </c>
    </row>
    <row r="952">
      <c r="A952" s="0" t="n">
        <v>178</v>
      </c>
      <c r="B952" s="0" t="n">
        <v>2106</v>
      </c>
      <c r="C952" s="0" t="inlineStr">
        <is>
          <t>가</t>
        </is>
      </c>
      <c r="D952" s="0" t="inlineStr">
        <is>
          <t>인제대</t>
        </is>
      </c>
      <c r="E952" s="232" t="inlineStr">
        <is>
          <t>의예</t>
        </is>
      </c>
      <c r="F952" s="0" t="inlineStr">
        <is>
          <t>자연</t>
        </is>
      </c>
      <c r="G952" s="0" t="n">
        <v>1</v>
      </c>
      <c r="H952" s="0" t="n">
        <v>544.3</v>
      </c>
      <c r="I952" s="0" t="n">
        <v>542.8</v>
      </c>
      <c r="J952" s="0" t="n">
        <v>542.7</v>
      </c>
      <c r="K952" s="0" t="n">
        <v>542.2</v>
      </c>
      <c r="L952" s="0" t="n">
        <v>540.8</v>
      </c>
      <c r="M952" s="233" t="inlineStr">
        <is>
          <t>표점</t>
        </is>
      </c>
      <c r="N952" s="233" t="inlineStr">
        <is>
          <t>표점</t>
        </is>
      </c>
      <c r="O952" s="3" t="inlineStr">
        <is>
          <t>가874</t>
        </is>
      </c>
    </row>
    <row r="953">
      <c r="A953" s="0" t="n">
        <v>178</v>
      </c>
      <c r="B953" s="0" t="n">
        <v>2107</v>
      </c>
      <c r="C953" s="0" t="inlineStr">
        <is>
          <t>가</t>
        </is>
      </c>
      <c r="D953" s="0" t="inlineStr">
        <is>
          <t>인제대</t>
        </is>
      </c>
      <c r="E953" s="232" t="inlineStr">
        <is>
          <t>의예(지역)</t>
        </is>
      </c>
      <c r="F953" s="0" t="inlineStr">
        <is>
          <t>자연</t>
        </is>
      </c>
      <c r="G953" s="0" t="n">
        <v>1</v>
      </c>
      <c r="H953" s="0" t="n">
        <v>540.3</v>
      </c>
      <c r="I953" s="0" t="n">
        <v>539</v>
      </c>
      <c r="J953" s="0" t="n">
        <v>537.3</v>
      </c>
      <c r="K953" s="0" t="n">
        <v>534.4</v>
      </c>
      <c r="L953" s="0" t="n">
        <v>530.3</v>
      </c>
      <c r="M953" s="233" t="inlineStr">
        <is>
          <t>표점</t>
        </is>
      </c>
      <c r="N953" s="233" t="inlineStr">
        <is>
          <t>표점</t>
        </is>
      </c>
      <c r="O953" s="3" t="inlineStr">
        <is>
          <t>가875</t>
        </is>
      </c>
    </row>
    <row r="954">
      <c r="A954" s="0" t="n">
        <v>139</v>
      </c>
      <c r="B954" s="0" t="n">
        <v>2103</v>
      </c>
      <c r="C954" s="0" t="inlineStr">
        <is>
          <t>가</t>
        </is>
      </c>
      <c r="D954" s="0" t="inlineStr">
        <is>
          <t>가천대</t>
        </is>
      </c>
      <c r="E954" s="232" t="inlineStr">
        <is>
          <t>의예</t>
        </is>
      </c>
      <c r="F954" s="0" t="inlineStr">
        <is>
          <t>자연</t>
        </is>
      </c>
      <c r="G954" s="0" t="n">
        <v>1</v>
      </c>
      <c r="H954" s="0" t="n">
        <v>98.206</v>
      </c>
      <c r="I954" s="0" t="n">
        <v>98.07899999999999</v>
      </c>
      <c r="J954" s="0" t="n">
        <v>98.054</v>
      </c>
      <c r="K954" s="0" t="n">
        <v>97.82899999999999</v>
      </c>
      <c r="L954" s="0" t="n">
        <v>97.669</v>
      </c>
      <c r="M954" s="233" t="inlineStr">
        <is>
          <t>백분위</t>
        </is>
      </c>
      <c r="N954" s="233" t="inlineStr">
        <is>
          <t>백분위</t>
        </is>
      </c>
      <c r="O954" s="3" t="inlineStr">
        <is>
          <t>가876</t>
        </is>
      </c>
    </row>
    <row r="955">
      <c r="A955" s="0" t="n">
        <v>184</v>
      </c>
      <c r="B955" s="0" t="n">
        <v>2123</v>
      </c>
      <c r="C955" s="0" t="inlineStr">
        <is>
          <t>가</t>
        </is>
      </c>
      <c r="D955" s="0" t="inlineStr">
        <is>
          <t>전남대</t>
        </is>
      </c>
      <c r="E955" s="232" t="inlineStr">
        <is>
          <t>의학</t>
        </is>
      </c>
      <c r="F955" s="0" t="inlineStr">
        <is>
          <t>자연</t>
        </is>
      </c>
      <c r="G955" s="0" t="n">
        <v>1</v>
      </c>
      <c r="H955" s="0" t="n">
        <v>964.905</v>
      </c>
      <c r="I955" s="0" t="n">
        <v>964.491</v>
      </c>
      <c r="J955" s="0" t="n">
        <v>963.443</v>
      </c>
      <c r="K955" s="0" t="n">
        <v>961.097</v>
      </c>
      <c r="L955" s="0" t="n">
        <v>956.009</v>
      </c>
      <c r="M955" s="233" t="inlineStr">
        <is>
          <t>표점/만점</t>
        </is>
      </c>
      <c r="N955" s="233" t="inlineStr">
        <is>
          <t>표점/만점</t>
        </is>
      </c>
      <c r="O955" s="3" t="inlineStr">
        <is>
          <t>가877</t>
        </is>
      </c>
    </row>
    <row r="956">
      <c r="A956" s="0" t="n">
        <v>184</v>
      </c>
      <c r="B956" s="0" t="n">
        <v>2122</v>
      </c>
      <c r="C956" s="0" t="inlineStr">
        <is>
          <t>가</t>
        </is>
      </c>
      <c r="D956" s="0" t="inlineStr">
        <is>
          <t>전남대</t>
        </is>
      </c>
      <c r="E956" s="232" t="inlineStr">
        <is>
          <t>의학(지역)</t>
        </is>
      </c>
      <c r="F956" s="0" t="inlineStr">
        <is>
          <t>자연</t>
        </is>
      </c>
      <c r="G956" s="0" t="n">
        <v>1</v>
      </c>
      <c r="H956" s="0" t="n">
        <v>956.009</v>
      </c>
      <c r="I956" s="0" t="n">
        <v>955.148</v>
      </c>
      <c r="J956" s="0" t="n">
        <v>954.651</v>
      </c>
      <c r="K956" s="0" t="n">
        <v>953.3579999999999</v>
      </c>
      <c r="L956" s="0" t="n">
        <v>951.702</v>
      </c>
      <c r="M956" s="233" t="inlineStr">
        <is>
          <t>표점/만점</t>
        </is>
      </c>
      <c r="N956" s="233" t="inlineStr">
        <is>
          <t>표점/만점</t>
        </is>
      </c>
      <c r="O956" s="3" t="inlineStr">
        <is>
          <t>가878</t>
        </is>
      </c>
    </row>
    <row r="957">
      <c r="A957" s="0" t="n">
        <v>160</v>
      </c>
      <c r="B957" s="0" t="n">
        <v>2120</v>
      </c>
      <c r="C957" s="0" t="inlineStr">
        <is>
          <t>가</t>
        </is>
      </c>
      <c r="D957" s="0" t="inlineStr">
        <is>
          <t>동아대</t>
        </is>
      </c>
      <c r="E957" s="232" t="inlineStr">
        <is>
          <t>의예</t>
        </is>
      </c>
      <c r="F957" s="0" t="inlineStr">
        <is>
          <t>자연</t>
        </is>
      </c>
      <c r="G957" s="0" t="n">
        <v>1</v>
      </c>
      <c r="H957" s="0" t="n">
        <v>614.885</v>
      </c>
      <c r="I957" s="0" t="n">
        <v>613.942</v>
      </c>
      <c r="J957" s="0" t="n">
        <v>613.075</v>
      </c>
      <c r="K957" s="0" t="n">
        <v>611.828</v>
      </c>
      <c r="L957" s="0" t="n">
        <v>611.385</v>
      </c>
      <c r="M957" s="233" t="inlineStr">
        <is>
          <t>표점</t>
        </is>
      </c>
      <c r="N957" s="233" t="inlineStr">
        <is>
          <t>표점</t>
        </is>
      </c>
      <c r="O957" s="3" t="inlineStr">
        <is>
          <t>가879</t>
        </is>
      </c>
    </row>
    <row r="958">
      <c r="A958" s="0" t="n">
        <v>160</v>
      </c>
      <c r="B958" s="0" t="n">
        <v>2121</v>
      </c>
      <c r="C958" s="0" t="inlineStr">
        <is>
          <t>가</t>
        </is>
      </c>
      <c r="D958" s="0" t="inlineStr">
        <is>
          <t>동아대</t>
        </is>
      </c>
      <c r="E958" s="232" t="inlineStr">
        <is>
          <t>의예(지역)</t>
        </is>
      </c>
      <c r="F958" s="0" t="inlineStr">
        <is>
          <t>자연</t>
        </is>
      </c>
      <c r="G958" s="0" t="n">
        <v>1</v>
      </c>
      <c r="H958" s="0" t="n">
        <v>606.9349999999999</v>
      </c>
      <c r="I958" s="0" t="n">
        <v>605.465</v>
      </c>
      <c r="J958" s="0" t="n">
        <v>604.548</v>
      </c>
      <c r="K958" s="0" t="n">
        <v>603.1900000000001</v>
      </c>
      <c r="L958" s="0" t="n">
        <v>601.0700000000001</v>
      </c>
      <c r="M958" s="233" t="inlineStr">
        <is>
          <t>표점</t>
        </is>
      </c>
      <c r="N958" s="233" t="inlineStr">
        <is>
          <t>표점</t>
        </is>
      </c>
      <c r="O958" s="3" t="inlineStr">
        <is>
          <t>가880</t>
        </is>
      </c>
    </row>
    <row r="959">
      <c r="A959" s="0" t="n">
        <v>187</v>
      </c>
      <c r="B959" s="0" t="n">
        <v>2118</v>
      </c>
      <c r="C959" s="0" t="inlineStr">
        <is>
          <t>가</t>
        </is>
      </c>
      <c r="D959" s="0" t="inlineStr">
        <is>
          <t>강원대</t>
        </is>
      </c>
      <c r="E959" s="232" t="inlineStr">
        <is>
          <t>의예</t>
        </is>
      </c>
      <c r="F959" s="0" t="inlineStr">
        <is>
          <t>자연</t>
        </is>
      </c>
      <c r="G959" s="0" t="n">
        <v>1</v>
      </c>
      <c r="H959" s="0" t="n">
        <v>505.232</v>
      </c>
      <c r="I959" s="0" t="n">
        <v>504.706</v>
      </c>
      <c r="J959" s="0" t="n">
        <v>504.076</v>
      </c>
      <c r="K959" s="0" t="n">
        <v>503.471</v>
      </c>
      <c r="L959" s="0" t="n">
        <v>502.793</v>
      </c>
      <c r="M959" s="233" t="inlineStr">
        <is>
          <t>백분위</t>
        </is>
      </c>
      <c r="N959" s="233" t="inlineStr">
        <is>
          <t>백분위</t>
        </is>
      </c>
      <c r="O959" s="3" t="inlineStr">
        <is>
          <t>가881</t>
        </is>
      </c>
    </row>
    <row r="960">
      <c r="A960" s="0" t="n">
        <v>187</v>
      </c>
      <c r="B960" s="0" t="n">
        <v>2119</v>
      </c>
      <c r="C960" s="0" t="inlineStr">
        <is>
          <t>가</t>
        </is>
      </c>
      <c r="D960" s="0" t="inlineStr">
        <is>
          <t>강원대</t>
        </is>
      </c>
      <c r="E960" s="232" t="inlineStr">
        <is>
          <t>의예(지역인재)</t>
        </is>
      </c>
      <c r="F960" s="0" t="inlineStr">
        <is>
          <t>자연</t>
        </is>
      </c>
      <c r="G960" s="0" t="n">
        <v>1</v>
      </c>
      <c r="H960" s="0" t="n">
        <v>498.547</v>
      </c>
      <c r="I960" s="0" t="n">
        <v>498.514</v>
      </c>
      <c r="J960" s="0" t="n">
        <v>497.854</v>
      </c>
      <c r="K960" s="0" t="n">
        <v>490.711</v>
      </c>
      <c r="L960" s="0" t="n">
        <v>484.815</v>
      </c>
      <c r="M960" s="233" t="inlineStr">
        <is>
          <t>백분위</t>
        </is>
      </c>
      <c r="N960" s="233" t="inlineStr">
        <is>
          <t>백분위</t>
        </is>
      </c>
      <c r="O960" s="3" t="inlineStr">
        <is>
          <t>가882</t>
        </is>
      </c>
    </row>
    <row r="961">
      <c r="A961" s="0" t="n">
        <v>191</v>
      </c>
      <c r="B961" s="0" t="n">
        <v>2139</v>
      </c>
      <c r="C961" s="0" t="inlineStr">
        <is>
          <t>가</t>
        </is>
      </c>
      <c r="D961" s="0" t="inlineStr">
        <is>
          <t>경상국립대</t>
        </is>
      </c>
      <c r="E961" s="232" t="inlineStr">
        <is>
          <t>의예</t>
        </is>
      </c>
      <c r="F961" s="0" t="inlineStr">
        <is>
          <t>자연</t>
        </is>
      </c>
      <c r="G961" s="0" t="n">
        <v>1</v>
      </c>
      <c r="H961" s="0" t="n">
        <v>953.502</v>
      </c>
      <c r="I961" s="0" t="n">
        <v>952.644</v>
      </c>
      <c r="J961" s="0" t="n">
        <v>952.271</v>
      </c>
      <c r="K961" s="0" t="n">
        <v>950.793</v>
      </c>
      <c r="L961" s="0" t="n">
        <v>949.3920000000001</v>
      </c>
      <c r="M961" s="233" t="inlineStr">
        <is>
          <t>표점/만점</t>
        </is>
      </c>
      <c r="N961" s="233" t="inlineStr">
        <is>
          <t>표점/만점</t>
        </is>
      </c>
      <c r="O961" s="3" t="inlineStr">
        <is>
          <t>가883</t>
        </is>
      </c>
    </row>
    <row r="962">
      <c r="A962" s="0" t="n">
        <v>191</v>
      </c>
      <c r="B962" s="0" t="n">
        <v>2140</v>
      </c>
      <c r="C962" s="0" t="inlineStr">
        <is>
          <t>가</t>
        </is>
      </c>
      <c r="D962" s="0" t="inlineStr">
        <is>
          <t>경상국립대</t>
        </is>
      </c>
      <c r="E962" s="232" t="inlineStr">
        <is>
          <t>의예(지역)</t>
        </is>
      </c>
      <c r="F962" s="0" t="inlineStr">
        <is>
          <t>자연</t>
        </is>
      </c>
      <c r="G962" s="0" t="n">
        <v>1</v>
      </c>
      <c r="H962" s="0" t="n">
        <v>949.569</v>
      </c>
      <c r="I962" s="0" t="n">
        <v>948.856</v>
      </c>
      <c r="J962" s="0" t="n">
        <v>944.793</v>
      </c>
      <c r="K962" s="0" t="n">
        <v>939.249</v>
      </c>
      <c r="L962" s="0" t="n">
        <v>933.043</v>
      </c>
      <c r="M962" s="233" t="inlineStr">
        <is>
          <t>표점/만점</t>
        </is>
      </c>
      <c r="N962" s="233" t="inlineStr">
        <is>
          <t>표점/만점</t>
        </is>
      </c>
      <c r="O962" s="3" t="inlineStr">
        <is>
          <t>가884</t>
        </is>
      </c>
    </row>
    <row r="963">
      <c r="A963" s="0" t="n">
        <v>143</v>
      </c>
      <c r="B963" s="0" t="n">
        <v>2143</v>
      </c>
      <c r="C963" s="0" t="inlineStr">
        <is>
          <t>가</t>
        </is>
      </c>
      <c r="D963" s="0" t="inlineStr">
        <is>
          <t>건양대</t>
        </is>
      </c>
      <c r="E963" s="232" t="inlineStr">
        <is>
          <t>의학</t>
        </is>
      </c>
      <c r="F963" s="0" t="inlineStr">
        <is>
          <t>자연</t>
        </is>
      </c>
      <c r="G963" s="0" t="n">
        <v>1</v>
      </c>
      <c r="H963" s="0" t="n">
        <v>976.53</v>
      </c>
      <c r="I963" s="0" t="n">
        <v>976.11</v>
      </c>
      <c r="J963" s="0" t="n">
        <v>975.73</v>
      </c>
      <c r="K963" s="0" t="n">
        <v>972.83</v>
      </c>
      <c r="L963" s="0" t="n">
        <v>966.34</v>
      </c>
      <c r="M963" s="233" t="inlineStr">
        <is>
          <t>백분위</t>
        </is>
      </c>
      <c r="N963" s="233" t="inlineStr">
        <is>
          <t>백분위</t>
        </is>
      </c>
      <c r="O963" s="3" t="inlineStr">
        <is>
          <t>가885</t>
        </is>
      </c>
    </row>
    <row r="964">
      <c r="A964" s="0" t="n">
        <v>5</v>
      </c>
      <c r="B964" s="0" t="n">
        <v>2151</v>
      </c>
      <c r="C964" s="0" t="inlineStr">
        <is>
          <t>가</t>
        </is>
      </c>
      <c r="D964" s="0" t="inlineStr">
        <is>
          <t>연세대</t>
        </is>
      </c>
      <c r="E964" s="232" t="inlineStr">
        <is>
          <t>치의예</t>
        </is>
      </c>
      <c r="F964" s="0" t="inlineStr">
        <is>
          <t>자연</t>
        </is>
      </c>
      <c r="G964" s="0" t="n">
        <v>1</v>
      </c>
      <c r="H964" s="0" t="n">
        <v>684.961</v>
      </c>
      <c r="I964" s="0" t="n">
        <v>683.846</v>
      </c>
      <c r="J964" s="0" t="n">
        <v>682.367</v>
      </c>
      <c r="K964" s="0" t="n">
        <v>681.361</v>
      </c>
      <c r="L964" s="0" t="n">
        <v>675.2859999999999</v>
      </c>
      <c r="M964" s="233" t="inlineStr">
        <is>
          <t>표점</t>
        </is>
      </c>
      <c r="N964" s="233" t="inlineStr">
        <is>
          <t>변표</t>
        </is>
      </c>
      <c r="O964" s="3" t="inlineStr">
        <is>
          <t>가886</t>
        </is>
      </c>
    </row>
    <row r="965">
      <c r="A965" s="0" t="n">
        <v>184</v>
      </c>
      <c r="B965" s="0" t="n">
        <v>2162</v>
      </c>
      <c r="C965" s="0" t="inlineStr">
        <is>
          <t>가</t>
        </is>
      </c>
      <c r="D965" s="0" t="inlineStr">
        <is>
          <t>전남대</t>
        </is>
      </c>
      <c r="E965" s="232" t="inlineStr">
        <is>
          <t>치의학(학·석사통합과정)</t>
        </is>
      </c>
      <c r="F965" s="0" t="inlineStr">
        <is>
          <t>자연</t>
        </is>
      </c>
      <c r="G965" s="0" t="n">
        <v>1</v>
      </c>
      <c r="H965" s="0" t="n">
        <v>951.033</v>
      </c>
      <c r="I965" s="0" t="n">
        <v>950.707</v>
      </c>
      <c r="J965" s="0" t="n">
        <v>950.246</v>
      </c>
      <c r="K965" s="0" t="n">
        <v>947.379</v>
      </c>
      <c r="L965" s="0" t="n">
        <v>942.938</v>
      </c>
      <c r="M965" s="233" t="inlineStr">
        <is>
          <t>표점/만점</t>
        </is>
      </c>
      <c r="N965" s="233" t="inlineStr">
        <is>
          <t>표점/만점</t>
        </is>
      </c>
      <c r="O965" s="3" t="inlineStr">
        <is>
          <t>가887</t>
        </is>
      </c>
    </row>
    <row r="966">
      <c r="A966" s="0" t="n">
        <v>184</v>
      </c>
      <c r="B966" s="0" t="n">
        <v>2163</v>
      </c>
      <c r="C966" s="0" t="inlineStr">
        <is>
          <t>가</t>
        </is>
      </c>
      <c r="D966" s="0" t="inlineStr">
        <is>
          <t>전남대</t>
        </is>
      </c>
      <c r="E966" s="232" t="inlineStr">
        <is>
          <t>치의학(학·석사통합과정)(지역)</t>
        </is>
      </c>
      <c r="F966" s="0" t="inlineStr">
        <is>
          <t>자연</t>
        </is>
      </c>
      <c r="G966" s="0" t="n">
        <v>1</v>
      </c>
      <c r="H966" s="0" t="n">
        <v>948.085</v>
      </c>
      <c r="I966" s="0" t="n">
        <v>947.722</v>
      </c>
      <c r="J966" s="0" t="n">
        <v>947.053</v>
      </c>
      <c r="K966" s="0" t="n">
        <v>944.431</v>
      </c>
      <c r="L966" s="0" t="n">
        <v>942.449</v>
      </c>
      <c r="M966" s="233" t="inlineStr">
        <is>
          <t>표점/만점</t>
        </is>
      </c>
      <c r="N966" s="233" t="inlineStr">
        <is>
          <t>표점/만점</t>
        </is>
      </c>
      <c r="O966" s="3" t="inlineStr">
        <is>
          <t>가888</t>
        </is>
      </c>
    </row>
    <row r="967">
      <c r="A967" s="0" t="n">
        <v>210</v>
      </c>
      <c r="B967" s="0" t="n">
        <v>2156</v>
      </c>
      <c r="C967" s="0" t="inlineStr">
        <is>
          <t>가</t>
        </is>
      </c>
      <c r="D967" s="0" t="inlineStr">
        <is>
          <t>전북대</t>
        </is>
      </c>
      <c r="E967" s="232" t="inlineStr">
        <is>
          <t>치의예</t>
        </is>
      </c>
      <c r="F967" s="0" t="inlineStr">
        <is>
          <t>자연</t>
        </is>
      </c>
      <c r="G967" s="0" t="n">
        <v>1</v>
      </c>
      <c r="H967" s="0" t="n">
        <v>368.254</v>
      </c>
      <c r="I967" s="0" t="n">
        <v>366.587</v>
      </c>
      <c r="J967" s="0" t="n">
        <v>366.019</v>
      </c>
      <c r="K967" s="0" t="n">
        <v>365.489</v>
      </c>
      <c r="L967" s="0" t="n">
        <v>363.78</v>
      </c>
      <c r="M967" s="233" t="inlineStr">
        <is>
          <t>표점</t>
        </is>
      </c>
      <c r="N967" s="233" t="inlineStr">
        <is>
          <t>변표</t>
        </is>
      </c>
      <c r="O967" s="3" t="inlineStr">
        <is>
          <t>가889</t>
        </is>
      </c>
    </row>
    <row r="968">
      <c r="A968" s="0" t="n">
        <v>210</v>
      </c>
      <c r="B968" s="0" t="n">
        <v>2157</v>
      </c>
      <c r="C968" s="0" t="inlineStr">
        <is>
          <t>가</t>
        </is>
      </c>
      <c r="D968" s="0" t="inlineStr">
        <is>
          <t>전북대</t>
        </is>
      </c>
      <c r="E968" s="232" t="inlineStr">
        <is>
          <t>치의예(지역)</t>
        </is>
      </c>
      <c r="F968" s="0" t="inlineStr">
        <is>
          <t>자연</t>
        </is>
      </c>
      <c r="G968" s="0" t="n">
        <v>1</v>
      </c>
      <c r="H968" s="0" t="n">
        <v>361</v>
      </c>
      <c r="I968" s="0" t="n">
        <v>360.356</v>
      </c>
      <c r="J968" s="0" t="n">
        <v>359.072</v>
      </c>
      <c r="K968" s="0" t="n">
        <v>357.72</v>
      </c>
      <c r="L968" s="0" t="n">
        <v>355.268</v>
      </c>
      <c r="M968" s="233" t="inlineStr">
        <is>
          <t>표점</t>
        </is>
      </c>
      <c r="N968" s="233" t="inlineStr">
        <is>
          <t>변표</t>
        </is>
      </c>
      <c r="O968" s="3" t="inlineStr">
        <is>
          <t>가890</t>
        </is>
      </c>
    </row>
    <row r="969">
      <c r="A969" s="0" t="n">
        <v>181</v>
      </c>
      <c r="B969" s="0" t="n">
        <v>2160</v>
      </c>
      <c r="C969" s="0" t="inlineStr">
        <is>
          <t>가</t>
        </is>
      </c>
      <c r="D969" s="0" t="inlineStr">
        <is>
          <t>조선대</t>
        </is>
      </c>
      <c r="E969" s="232" t="inlineStr">
        <is>
          <t>치의예</t>
        </is>
      </c>
      <c r="F969" s="0" t="inlineStr">
        <is>
          <t>자연</t>
        </is>
      </c>
      <c r="G969" s="0" t="n">
        <v>1</v>
      </c>
      <c r="H969" s="0" t="n">
        <v>796.372</v>
      </c>
      <c r="I969" s="0" t="n">
        <v>795.992</v>
      </c>
      <c r="J969" s="0" t="n">
        <v>795.556</v>
      </c>
      <c r="K969" s="0" t="n">
        <v>794.676</v>
      </c>
      <c r="L969" s="0" t="n">
        <v>791.4400000000001</v>
      </c>
      <c r="M969" s="233" t="inlineStr">
        <is>
          <t>백분위</t>
        </is>
      </c>
      <c r="N969" s="233" t="inlineStr">
        <is>
          <t>백분위</t>
        </is>
      </c>
      <c r="O969" s="3" t="inlineStr">
        <is>
          <t>가891</t>
        </is>
      </c>
    </row>
    <row r="970">
      <c r="A970" s="0" t="n">
        <v>181</v>
      </c>
      <c r="B970" s="0" t="n">
        <v>2161</v>
      </c>
      <c r="C970" s="0" t="inlineStr">
        <is>
          <t>가</t>
        </is>
      </c>
      <c r="D970" s="0" t="inlineStr">
        <is>
          <t>조선대</t>
        </is>
      </c>
      <c r="E970" s="232" t="inlineStr">
        <is>
          <t>치의예(지역)</t>
        </is>
      </c>
      <c r="F970" s="0" t="inlineStr">
        <is>
          <t>자연</t>
        </is>
      </c>
      <c r="G970" s="0" t="n">
        <v>1</v>
      </c>
      <c r="H970" s="0" t="n">
        <v>790.4640000000001</v>
      </c>
      <c r="I970" s="0" t="n">
        <v>790.4640000000001</v>
      </c>
      <c r="J970" s="0" t="n">
        <v>789.228</v>
      </c>
      <c r="K970" s="0" t="n">
        <v>786.3440000000001</v>
      </c>
      <c r="L970" s="0" t="n">
        <v>784.9</v>
      </c>
      <c r="M970" s="233" t="inlineStr">
        <is>
          <t>백분위</t>
        </is>
      </c>
      <c r="N970" s="233" t="inlineStr">
        <is>
          <t>백분위</t>
        </is>
      </c>
      <c r="O970" s="3" t="inlineStr">
        <is>
          <t>가892</t>
        </is>
      </c>
    </row>
    <row r="971">
      <c r="A971" s="0" t="n">
        <v>273</v>
      </c>
      <c r="B971" s="0" t="n">
        <v>2169</v>
      </c>
      <c r="C971" s="0" t="inlineStr">
        <is>
          <t>가</t>
        </is>
      </c>
      <c r="D971" s="0" t="inlineStr">
        <is>
          <t>성균관대</t>
        </is>
      </c>
      <c r="E971" s="232" t="inlineStr">
        <is>
          <t>약학</t>
        </is>
      </c>
      <c r="F971" s="0" t="inlineStr">
        <is>
          <t>자연</t>
        </is>
      </c>
      <c r="G971" s="0" t="n">
        <v>1</v>
      </c>
      <c r="H971" s="0" t="n">
        <v>676.446</v>
      </c>
      <c r="I971" s="0" t="n">
        <v>675.894</v>
      </c>
      <c r="J971" s="0" t="n">
        <v>675.309</v>
      </c>
      <c r="K971" s="0" t="n">
        <v>673.823</v>
      </c>
      <c r="L971" s="0" t="n">
        <v>670.931</v>
      </c>
      <c r="M971" s="233" t="inlineStr">
        <is>
          <t>표점</t>
        </is>
      </c>
      <c r="N971" s="233" t="inlineStr">
        <is>
          <t>변표</t>
        </is>
      </c>
      <c r="O971" s="3" t="inlineStr">
        <is>
          <t>가893</t>
        </is>
      </c>
    </row>
    <row r="972">
      <c r="A972" s="0" t="n">
        <v>30</v>
      </c>
      <c r="B972" s="0" t="n">
        <v>2168</v>
      </c>
      <c r="C972" s="0" t="inlineStr">
        <is>
          <t>가</t>
        </is>
      </c>
      <c r="D972" s="0" t="inlineStr">
        <is>
          <t>중앙대</t>
        </is>
      </c>
      <c r="E972" s="232" t="inlineStr">
        <is>
          <t>약학부</t>
        </is>
      </c>
      <c r="F972" s="0" t="inlineStr">
        <is>
          <t>자연</t>
        </is>
      </c>
      <c r="G972" s="0" t="n">
        <v>1</v>
      </c>
      <c r="H972" s="0" t="n">
        <v>796.103</v>
      </c>
      <c r="I972" s="0" t="n">
        <v>795.6799999999999</v>
      </c>
      <c r="J972" s="0" t="n">
        <v>794.651</v>
      </c>
      <c r="K972" s="0" t="n">
        <v>792.859</v>
      </c>
      <c r="L972" s="0" t="n">
        <v>789.629</v>
      </c>
      <c r="M972" s="233" t="inlineStr">
        <is>
          <t>표점</t>
        </is>
      </c>
      <c r="N972" s="233" t="inlineStr">
        <is>
          <t>변표</t>
        </is>
      </c>
      <c r="O972" s="3" t="inlineStr">
        <is>
          <t>가894</t>
        </is>
      </c>
    </row>
    <row r="973">
      <c r="A973" s="0" t="n">
        <v>5</v>
      </c>
      <c r="B973" s="0" t="n">
        <v>2167</v>
      </c>
      <c r="C973" s="0" t="inlineStr">
        <is>
          <t>가</t>
        </is>
      </c>
      <c r="D973" s="0" t="inlineStr">
        <is>
          <t>연세대</t>
        </is>
      </c>
      <c r="E973" s="232" t="inlineStr">
        <is>
          <t>약학</t>
        </is>
      </c>
      <c r="F973" s="0" t="inlineStr">
        <is>
          <t>자연</t>
        </is>
      </c>
      <c r="G973" s="0" t="n">
        <v>1</v>
      </c>
      <c r="H973" s="0" t="n">
        <v>674.058</v>
      </c>
      <c r="I973" s="0" t="n">
        <v>673.482</v>
      </c>
      <c r="J973" s="0" t="n">
        <v>672.159</v>
      </c>
      <c r="K973" s="0" t="n">
        <v>669.463</v>
      </c>
      <c r="L973" s="0" t="n">
        <v>667.275</v>
      </c>
      <c r="M973" s="233" t="inlineStr">
        <is>
          <t>표점</t>
        </is>
      </c>
      <c r="N973" s="233" t="inlineStr">
        <is>
          <t>변표</t>
        </is>
      </c>
      <c r="O973" s="3" t="inlineStr">
        <is>
          <t>가895</t>
        </is>
      </c>
    </row>
    <row r="974">
      <c r="A974" s="0" t="n">
        <v>109</v>
      </c>
      <c r="B974" s="0" t="n">
        <v>2172</v>
      </c>
      <c r="C974" s="0" t="inlineStr">
        <is>
          <t>가</t>
        </is>
      </c>
      <c r="D974" s="0" t="inlineStr">
        <is>
          <t>가톨릭대</t>
        </is>
      </c>
      <c r="E974" s="232" t="inlineStr">
        <is>
          <t>약학</t>
        </is>
      </c>
      <c r="F974" s="0" t="inlineStr">
        <is>
          <t>자연</t>
        </is>
      </c>
      <c r="G974" s="0" t="n">
        <v>1</v>
      </c>
      <c r="H974" s="0" t="n">
        <v>676.735</v>
      </c>
      <c r="I974" s="0" t="n">
        <v>675.961</v>
      </c>
      <c r="J974" s="0" t="n">
        <v>674.5700000000001</v>
      </c>
      <c r="K974" s="0" t="n">
        <v>673.069</v>
      </c>
      <c r="L974" s="0" t="n">
        <v>669.9829999999999</v>
      </c>
      <c r="M974" s="233" t="inlineStr">
        <is>
          <t>표점</t>
        </is>
      </c>
      <c r="N974" s="233" t="inlineStr">
        <is>
          <t>변표</t>
        </is>
      </c>
      <c r="O974" s="3" t="inlineStr">
        <is>
          <t>가896</t>
        </is>
      </c>
    </row>
    <row r="975">
      <c r="A975" s="0" t="n">
        <v>126</v>
      </c>
      <c r="B975" s="0" t="n">
        <v>2173</v>
      </c>
      <c r="C975" s="0" t="inlineStr">
        <is>
          <t>가</t>
        </is>
      </c>
      <c r="D975" s="0" t="inlineStr">
        <is>
          <t>한양대(ERICA)</t>
        </is>
      </c>
      <c r="E975" s="232" t="inlineStr">
        <is>
          <t>약학</t>
        </is>
      </c>
      <c r="F975" s="0" t="inlineStr">
        <is>
          <t>자연</t>
        </is>
      </c>
      <c r="G975" s="0" t="n">
        <v>1</v>
      </c>
      <c r="H975" s="0" t="n">
        <v>967.046</v>
      </c>
      <c r="I975" s="0" t="n">
        <v>965.024</v>
      </c>
      <c r="J975" s="0" t="n">
        <v>963.425</v>
      </c>
      <c r="K975" s="0" t="n">
        <v>960.9109999999999</v>
      </c>
      <c r="L975" s="0" t="n">
        <v>956.818</v>
      </c>
      <c r="M975" s="233" t="inlineStr">
        <is>
          <t>표점/만점</t>
        </is>
      </c>
      <c r="N975" s="233" t="inlineStr">
        <is>
          <t>변표/만점</t>
        </is>
      </c>
      <c r="O975" s="3" t="inlineStr">
        <is>
          <t>가897</t>
        </is>
      </c>
    </row>
    <row r="976">
      <c r="A976" s="0" t="n">
        <v>288</v>
      </c>
      <c r="B976" s="0" t="n">
        <v>2178</v>
      </c>
      <c r="C976" s="0" t="inlineStr">
        <is>
          <t>가</t>
        </is>
      </c>
      <c r="D976" s="0" t="inlineStr">
        <is>
          <t>부산대</t>
        </is>
      </c>
      <c r="E976" s="232" t="inlineStr">
        <is>
          <t>약학부</t>
        </is>
      </c>
      <c r="F976" s="0" t="inlineStr">
        <is>
          <t>자연</t>
        </is>
      </c>
      <c r="G976" s="0" t="n">
        <v>1</v>
      </c>
      <c r="H976" s="0" t="n">
        <v>754.478</v>
      </c>
      <c r="I976" s="0" t="n">
        <v>753.865</v>
      </c>
      <c r="J976" s="0" t="n">
        <v>752.8099999999999</v>
      </c>
      <c r="K976" s="0" t="n">
        <v>752.313</v>
      </c>
      <c r="L976" s="0" t="n">
        <v>749.73</v>
      </c>
      <c r="M976" s="233" t="inlineStr">
        <is>
          <t>표점</t>
        </is>
      </c>
      <c r="N976" s="233" t="inlineStr">
        <is>
          <t>표점</t>
        </is>
      </c>
      <c r="O976" s="3" t="inlineStr">
        <is>
          <t>가898</t>
        </is>
      </c>
    </row>
    <row r="977">
      <c r="A977" s="0" t="n">
        <v>288</v>
      </c>
      <c r="B977" s="0" t="n">
        <v>2179</v>
      </c>
      <c r="C977" s="0" t="inlineStr">
        <is>
          <t>가</t>
        </is>
      </c>
      <c r="D977" s="0" t="inlineStr">
        <is>
          <t>부산대</t>
        </is>
      </c>
      <c r="E977" s="232" t="inlineStr">
        <is>
          <t>약학(지역)</t>
        </is>
      </c>
      <c r="F977" s="0" t="inlineStr">
        <is>
          <t>자연</t>
        </is>
      </c>
      <c r="G977" s="0" t="n">
        <v>1</v>
      </c>
      <c r="H977" s="0" t="n">
        <v>748.953</v>
      </c>
      <c r="I977" s="0" t="n">
        <v>748.26</v>
      </c>
      <c r="J977" s="0" t="n">
        <v>747.34</v>
      </c>
      <c r="K977" s="0" t="n">
        <v>746.2670000000001</v>
      </c>
      <c r="L977" s="0" t="n">
        <v>744.2</v>
      </c>
      <c r="M977" s="233" t="inlineStr">
        <is>
          <t>표점</t>
        </is>
      </c>
      <c r="N977" s="233" t="inlineStr">
        <is>
          <t>표점</t>
        </is>
      </c>
      <c r="O977" s="3" t="inlineStr">
        <is>
          <t>가899</t>
        </is>
      </c>
    </row>
    <row r="978">
      <c r="A978" s="0" t="n">
        <v>225</v>
      </c>
      <c r="B978" s="0" t="n">
        <v>2181</v>
      </c>
      <c r="C978" s="0" t="inlineStr">
        <is>
          <t>가</t>
        </is>
      </c>
      <c r="D978" s="0" t="inlineStr">
        <is>
          <t>충남대</t>
        </is>
      </c>
      <c r="E978" s="232" t="inlineStr">
        <is>
          <t>약학</t>
        </is>
      </c>
      <c r="F978" s="0" t="inlineStr">
        <is>
          <t>자연</t>
        </is>
      </c>
      <c r="G978" s="0" t="n">
        <v>1</v>
      </c>
      <c r="H978" s="0" t="n">
        <v>199.335</v>
      </c>
      <c r="I978" s="0" t="n">
        <v>198.318</v>
      </c>
      <c r="J978" s="0" t="n">
        <v>197.86</v>
      </c>
      <c r="K978" s="0" t="n">
        <v>197.445</v>
      </c>
      <c r="L978" s="0" t="n">
        <v>197.07</v>
      </c>
      <c r="M978" s="233" t="inlineStr">
        <is>
          <t>표점</t>
        </is>
      </c>
      <c r="N978" s="233" t="inlineStr">
        <is>
          <t>표점</t>
        </is>
      </c>
      <c r="O978" s="3" t="inlineStr">
        <is>
          <t>가900</t>
        </is>
      </c>
    </row>
    <row r="979">
      <c r="A979" s="0" t="n">
        <v>225</v>
      </c>
      <c r="B979" s="0" t="n">
        <v>2182</v>
      </c>
      <c r="C979" s="0" t="inlineStr">
        <is>
          <t>가</t>
        </is>
      </c>
      <c r="D979" s="0" t="inlineStr">
        <is>
          <t>충남대</t>
        </is>
      </c>
      <c r="E979" s="232" t="inlineStr">
        <is>
          <t>약학(지역)</t>
        </is>
      </c>
      <c r="F979" s="0" t="inlineStr">
        <is>
          <t>자연</t>
        </is>
      </c>
      <c r="G979" s="0" t="n">
        <v>1</v>
      </c>
      <c r="H979" s="0" t="n">
        <v>195.735</v>
      </c>
      <c r="I979" s="0" t="n">
        <v>195.512</v>
      </c>
      <c r="J979" s="0" t="n">
        <v>195.23</v>
      </c>
      <c r="K979" s="0" t="n">
        <v>193.968</v>
      </c>
      <c r="L979" s="0" t="n">
        <v>192.928</v>
      </c>
      <c r="M979" s="233" t="inlineStr">
        <is>
          <t>표점</t>
        </is>
      </c>
      <c r="N979" s="233" t="inlineStr">
        <is>
          <t>표점</t>
        </is>
      </c>
      <c r="O979" s="3" t="inlineStr">
        <is>
          <t>가901</t>
        </is>
      </c>
    </row>
    <row r="980">
      <c r="A980" s="0" t="n">
        <v>135</v>
      </c>
      <c r="B980" s="0" t="n">
        <v>2180</v>
      </c>
      <c r="C980" s="0" t="inlineStr">
        <is>
          <t>가</t>
        </is>
      </c>
      <c r="D980" s="0" t="inlineStr">
        <is>
          <t>고려대(세종)</t>
        </is>
      </c>
      <c r="E980" s="232" t="inlineStr">
        <is>
          <t>약학</t>
        </is>
      </c>
      <c r="F980" s="0" t="inlineStr">
        <is>
          <t>자연</t>
        </is>
      </c>
      <c r="G980" s="0" t="n">
        <v>1</v>
      </c>
      <c r="H980" s="0" t="n">
        <v>947.663</v>
      </c>
      <c r="I980" s="0" t="n">
        <v>946.379</v>
      </c>
      <c r="J980" s="0" t="n">
        <v>945.048</v>
      </c>
      <c r="K980" s="0" t="n">
        <v>943.381</v>
      </c>
      <c r="L980" s="0" t="n">
        <v>940.986</v>
      </c>
      <c r="M980" s="233" t="inlineStr">
        <is>
          <t>표점/만점</t>
        </is>
      </c>
      <c r="N980" s="233" t="inlineStr">
        <is>
          <t>변표/만점</t>
        </is>
      </c>
      <c r="O980" s="3" t="inlineStr">
        <is>
          <t>가902</t>
        </is>
      </c>
    </row>
    <row r="981">
      <c r="A981" s="0" t="n">
        <v>195</v>
      </c>
      <c r="B981" s="0" t="n">
        <v>2187</v>
      </c>
      <c r="C981" s="0" t="inlineStr">
        <is>
          <t>가</t>
        </is>
      </c>
      <c r="D981" s="0" t="inlineStr">
        <is>
          <t>경북대</t>
        </is>
      </c>
      <c r="E981" s="232" t="inlineStr">
        <is>
          <t>약학</t>
        </is>
      </c>
      <c r="F981" s="0" t="inlineStr">
        <is>
          <t>자연</t>
        </is>
      </c>
      <c r="G981" s="0" t="n">
        <v>1</v>
      </c>
      <c r="H981" s="0" t="n">
        <v>726.715</v>
      </c>
      <c r="I981" s="0" t="n">
        <v>723.806</v>
      </c>
      <c r="J981" s="0" t="n">
        <v>722.342</v>
      </c>
      <c r="K981" s="0" t="n">
        <v>721.274</v>
      </c>
      <c r="L981" s="0" t="n">
        <v>718.665</v>
      </c>
      <c r="M981" s="233" t="inlineStr">
        <is>
          <t>표점</t>
        </is>
      </c>
      <c r="N981" s="233" t="inlineStr">
        <is>
          <t>변표</t>
        </is>
      </c>
      <c r="O981" s="3" t="inlineStr">
        <is>
          <t>가903</t>
        </is>
      </c>
    </row>
    <row r="982">
      <c r="A982" s="0" t="n">
        <v>139</v>
      </c>
      <c r="B982" s="0" t="n">
        <v>2177</v>
      </c>
      <c r="C982" s="0" t="inlineStr">
        <is>
          <t>가</t>
        </is>
      </c>
      <c r="D982" s="0" t="inlineStr">
        <is>
          <t>가천대</t>
        </is>
      </c>
      <c r="E982" s="232" t="inlineStr">
        <is>
          <t>약학</t>
        </is>
      </c>
      <c r="F982" s="0" t="inlineStr">
        <is>
          <t>자연</t>
        </is>
      </c>
      <c r="G982" s="0" t="n">
        <v>1</v>
      </c>
      <c r="H982" s="0" t="n">
        <v>96.693</v>
      </c>
      <c r="I982" s="0" t="n">
        <v>96.593</v>
      </c>
      <c r="J982" s="0" t="n">
        <v>96.372</v>
      </c>
      <c r="K982" s="0" t="n">
        <v>96.202</v>
      </c>
      <c r="L982" s="0" t="n">
        <v>95.828</v>
      </c>
      <c r="M982" s="233" t="inlineStr">
        <is>
          <t>백분위</t>
        </is>
      </c>
      <c r="N982" s="233" t="inlineStr">
        <is>
          <t>백분위</t>
        </is>
      </c>
      <c r="O982" s="3" t="inlineStr">
        <is>
          <t>가904</t>
        </is>
      </c>
    </row>
    <row r="983">
      <c r="A983" s="0" t="n">
        <v>187</v>
      </c>
      <c r="B983" s="0" t="n">
        <v>2193</v>
      </c>
      <c r="C983" s="0" t="inlineStr">
        <is>
          <t>가</t>
        </is>
      </c>
      <c r="D983" s="0" t="inlineStr">
        <is>
          <t>강원대</t>
        </is>
      </c>
      <c r="E983" s="232" t="inlineStr">
        <is>
          <t>약학</t>
        </is>
      </c>
      <c r="F983" s="0" t="inlineStr">
        <is>
          <t>자연</t>
        </is>
      </c>
      <c r="G983" s="0" t="n">
        <v>1</v>
      </c>
      <c r="H983" s="0" t="n">
        <v>500.965</v>
      </c>
      <c r="I983" s="0" t="n">
        <v>498.547</v>
      </c>
      <c r="J983" s="0" t="n">
        <v>497.449</v>
      </c>
      <c r="K983" s="0" t="n">
        <v>496.312</v>
      </c>
      <c r="L983" s="0" t="n">
        <v>495.07</v>
      </c>
      <c r="M983" s="233" t="inlineStr">
        <is>
          <t>백분위</t>
        </is>
      </c>
      <c r="N983" s="233" t="inlineStr">
        <is>
          <t>백분위</t>
        </is>
      </c>
      <c r="O983" s="3" t="inlineStr">
        <is>
          <t>가905</t>
        </is>
      </c>
    </row>
    <row r="984">
      <c r="A984" s="0" t="n">
        <v>181</v>
      </c>
      <c r="B984" s="0" t="n">
        <v>2204</v>
      </c>
      <c r="C984" s="0" t="inlineStr">
        <is>
          <t>가</t>
        </is>
      </c>
      <c r="D984" s="0" t="inlineStr">
        <is>
          <t>조선대</t>
        </is>
      </c>
      <c r="E984" s="232" t="inlineStr">
        <is>
          <t>약학</t>
        </is>
      </c>
      <c r="F984" s="0" t="inlineStr">
        <is>
          <t>자연</t>
        </is>
      </c>
      <c r="G984" s="0" t="n">
        <v>1</v>
      </c>
      <c r="H984" s="0" t="n">
        <v>796.372</v>
      </c>
      <c r="I984" s="0" t="n">
        <v>795.652</v>
      </c>
      <c r="J984" s="0" t="n">
        <v>794.776</v>
      </c>
      <c r="K984" s="0" t="n">
        <v>791.98</v>
      </c>
      <c r="L984" s="0" t="n">
        <v>788.628</v>
      </c>
      <c r="M984" s="233" t="inlineStr">
        <is>
          <t>백분위</t>
        </is>
      </c>
      <c r="N984" s="233" t="inlineStr">
        <is>
          <t>백분위</t>
        </is>
      </c>
      <c r="O984" s="3" t="inlineStr">
        <is>
          <t>가906</t>
        </is>
      </c>
    </row>
    <row r="985">
      <c r="A985" s="0" t="n">
        <v>181</v>
      </c>
      <c r="B985" s="0" t="n">
        <v>2205</v>
      </c>
      <c r="C985" s="0" t="inlineStr">
        <is>
          <t>가</t>
        </is>
      </c>
      <c r="D985" s="0" t="inlineStr">
        <is>
          <t>조선대</t>
        </is>
      </c>
      <c r="E985" s="232" t="inlineStr">
        <is>
          <t>약학(지역)</t>
        </is>
      </c>
      <c r="F985" s="0" t="inlineStr">
        <is>
          <t>자연</t>
        </is>
      </c>
      <c r="G985" s="0" t="n">
        <v>1</v>
      </c>
      <c r="H985" s="0" t="n">
        <v>791.4400000000001</v>
      </c>
      <c r="I985" s="0" t="n">
        <v>789.284</v>
      </c>
      <c r="J985" s="0" t="n">
        <v>787.548</v>
      </c>
      <c r="K985" s="0" t="n">
        <v>785.14</v>
      </c>
      <c r="L985" s="0" t="n">
        <v>780.1319999999999</v>
      </c>
      <c r="M985" s="233" t="inlineStr">
        <is>
          <t>백분위</t>
        </is>
      </c>
      <c r="N985" s="233" t="inlineStr">
        <is>
          <t>백분위</t>
        </is>
      </c>
      <c r="O985" s="3" t="inlineStr">
        <is>
          <t>가907</t>
        </is>
      </c>
    </row>
    <row r="986">
      <c r="A986" s="0" t="n">
        <v>144</v>
      </c>
      <c r="B986" s="0" t="n">
        <v>2203</v>
      </c>
      <c r="C986" s="0" t="inlineStr">
        <is>
          <t>가</t>
        </is>
      </c>
      <c r="D986" s="0" t="inlineStr">
        <is>
          <t>경성대</t>
        </is>
      </c>
      <c r="E986" s="232" t="inlineStr">
        <is>
          <t>약학</t>
        </is>
      </c>
      <c r="F986" s="0" t="inlineStr">
        <is>
          <t>자연</t>
        </is>
      </c>
      <c r="G986" s="0" t="n">
        <v>1</v>
      </c>
      <c r="H986" s="0" t="n">
        <v>583.614</v>
      </c>
      <c r="I986" s="0" t="n">
        <v>583.472</v>
      </c>
      <c r="J986" s="0" t="n">
        <v>582.732</v>
      </c>
      <c r="K986" s="0" t="n">
        <v>582</v>
      </c>
      <c r="L986" s="0" t="n">
        <v>578.998</v>
      </c>
      <c r="M986" s="233" t="inlineStr">
        <is>
          <t>표점</t>
        </is>
      </c>
      <c r="N986" s="233" t="inlineStr">
        <is>
          <t>표점</t>
        </is>
      </c>
      <c r="O986" s="3" t="inlineStr">
        <is>
          <t>가908</t>
        </is>
      </c>
    </row>
    <row r="987">
      <c r="A987" s="0" t="n">
        <v>191</v>
      </c>
      <c r="B987" s="0" t="n">
        <v>2207</v>
      </c>
      <c r="C987" s="0" t="inlineStr">
        <is>
          <t>가</t>
        </is>
      </c>
      <c r="D987" s="0" t="inlineStr">
        <is>
          <t>경상국립대</t>
        </is>
      </c>
      <c r="E987" s="232" t="inlineStr">
        <is>
          <t>약학</t>
        </is>
      </c>
      <c r="F987" s="0" t="inlineStr">
        <is>
          <t>자연</t>
        </is>
      </c>
      <c r="G987" s="0" t="n">
        <v>1</v>
      </c>
      <c r="H987" s="0" t="n">
        <v>941.1319999999999</v>
      </c>
      <c r="I987" s="0" t="n">
        <v>940.138</v>
      </c>
      <c r="J987" s="0" t="n">
        <v>939.596</v>
      </c>
      <c r="K987" s="0" t="n">
        <v>938.265</v>
      </c>
      <c r="L987" s="0" t="n">
        <v>935.78</v>
      </c>
      <c r="M987" s="233" t="inlineStr">
        <is>
          <t>표점/만점</t>
        </is>
      </c>
      <c r="N987" s="233" t="inlineStr">
        <is>
          <t>표점/만점</t>
        </is>
      </c>
      <c r="O987" s="3" t="inlineStr">
        <is>
          <t>가909</t>
        </is>
      </c>
    </row>
    <row r="988">
      <c r="A988" s="0" t="n">
        <v>191</v>
      </c>
      <c r="B988" s="0" t="n">
        <v>2208</v>
      </c>
      <c r="C988" s="0" t="inlineStr">
        <is>
          <t>가</t>
        </is>
      </c>
      <c r="D988" s="0" t="inlineStr">
        <is>
          <t>경상국립대</t>
        </is>
      </c>
      <c r="E988" s="232" t="inlineStr">
        <is>
          <t>약학(지역)</t>
        </is>
      </c>
      <c r="F988" s="0" t="inlineStr">
        <is>
          <t>자연</t>
        </is>
      </c>
      <c r="G988" s="0" t="n">
        <v>1</v>
      </c>
      <c r="H988" s="0" t="n">
        <v>935.333</v>
      </c>
      <c r="I988" s="0" t="n">
        <v>934.235</v>
      </c>
      <c r="J988" s="0" t="n">
        <v>933.599</v>
      </c>
      <c r="K988" s="0" t="n">
        <v>932.5</v>
      </c>
      <c r="L988" s="0" t="n">
        <v>926.784</v>
      </c>
      <c r="M988" s="233" t="inlineStr">
        <is>
          <t>표점/만점</t>
        </is>
      </c>
      <c r="N988" s="233" t="inlineStr">
        <is>
          <t>표점/만점</t>
        </is>
      </c>
      <c r="O988" s="3" t="inlineStr">
        <is>
          <t>가910</t>
        </is>
      </c>
    </row>
    <row r="989">
      <c r="A989" s="0" t="n">
        <v>179</v>
      </c>
      <c r="B989" s="0" t="n">
        <v>2202</v>
      </c>
      <c r="C989" s="0" t="inlineStr">
        <is>
          <t>가</t>
        </is>
      </c>
      <c r="D989" s="0" t="inlineStr">
        <is>
          <t>인제대</t>
        </is>
      </c>
      <c r="E989" s="232" t="inlineStr">
        <is>
          <t>약학(지역)</t>
        </is>
      </c>
      <c r="F989" s="0" t="inlineStr">
        <is>
          <t>자연</t>
        </is>
      </c>
      <c r="G989" s="0" t="n">
        <v>1</v>
      </c>
      <c r="H989" s="0" t="n">
        <v>531</v>
      </c>
      <c r="I989" s="0" t="n">
        <v>530.5</v>
      </c>
      <c r="J989" s="0" t="n">
        <v>529.9</v>
      </c>
      <c r="K989" s="0" t="n">
        <v>527.8</v>
      </c>
      <c r="L989" s="0" t="n">
        <v>522.9</v>
      </c>
      <c r="M989" s="233" t="inlineStr">
        <is>
          <t>표점</t>
        </is>
      </c>
      <c r="N989" s="233" t="inlineStr">
        <is>
          <t>표점</t>
        </is>
      </c>
      <c r="O989" s="3" t="inlineStr">
        <is>
          <t>가911</t>
        </is>
      </c>
    </row>
    <row r="990">
      <c r="A990" s="0" t="n">
        <v>179</v>
      </c>
      <c r="B990" s="0" t="n">
        <v>2201</v>
      </c>
      <c r="C990" s="0" t="inlineStr">
        <is>
          <t>가</t>
        </is>
      </c>
      <c r="D990" s="0" t="inlineStr">
        <is>
          <t>인제대</t>
        </is>
      </c>
      <c r="E990" s="232" t="inlineStr">
        <is>
          <t>약학</t>
        </is>
      </c>
      <c r="F990" s="0" t="inlineStr">
        <is>
          <t>자연</t>
        </is>
      </c>
      <c r="G990" s="0" t="n">
        <v>1</v>
      </c>
      <c r="H990" s="0" t="n">
        <v>530.5</v>
      </c>
      <c r="I990" s="0" t="n">
        <v>529.1</v>
      </c>
      <c r="J990" s="0" t="n">
        <v>528.6</v>
      </c>
      <c r="K990" s="0" t="n">
        <v>526.9</v>
      </c>
      <c r="L990" s="0" t="n">
        <v>522.9</v>
      </c>
      <c r="M990" s="233" t="inlineStr">
        <is>
          <t>표점</t>
        </is>
      </c>
      <c r="N990" s="233" t="inlineStr">
        <is>
          <t>표점</t>
        </is>
      </c>
      <c r="O990" s="3" t="inlineStr">
        <is>
          <t>가912</t>
        </is>
      </c>
    </row>
    <row r="991">
      <c r="A991" s="0" t="n">
        <v>148</v>
      </c>
      <c r="B991" s="0" t="n">
        <v>2198</v>
      </c>
      <c r="C991" s="0" t="inlineStr">
        <is>
          <t>가</t>
        </is>
      </c>
      <c r="D991" s="0" t="inlineStr">
        <is>
          <t>단국(천안)</t>
        </is>
      </c>
      <c r="E991" s="232" t="inlineStr">
        <is>
          <t>약학</t>
        </is>
      </c>
      <c r="F991" s="0" t="inlineStr">
        <is>
          <t>자연</t>
        </is>
      </c>
      <c r="G991" s="0" t="n">
        <v>1</v>
      </c>
      <c r="H991" s="0" t="n">
        <v>941.001</v>
      </c>
      <c r="I991" s="0" t="n">
        <v>938.239</v>
      </c>
      <c r="J991" s="0" t="n">
        <v>935.1369999999999</v>
      </c>
      <c r="K991" s="0" t="n">
        <v>932.756</v>
      </c>
      <c r="L991" s="0" t="n">
        <v>928.239</v>
      </c>
      <c r="M991" s="233" t="inlineStr">
        <is>
          <t>표점/만점</t>
        </is>
      </c>
      <c r="N991" s="233" t="inlineStr">
        <is>
          <t>백분위</t>
        </is>
      </c>
      <c r="O991" s="3" t="inlineStr">
        <is>
          <t>가913</t>
        </is>
      </c>
    </row>
    <row r="992">
      <c r="A992" s="0" t="n">
        <v>154</v>
      </c>
      <c r="B992" s="0" t="n">
        <v>2199</v>
      </c>
      <c r="C992" s="0" t="inlineStr">
        <is>
          <t>가</t>
        </is>
      </c>
      <c r="D992" s="0" t="inlineStr">
        <is>
          <t>덕성여대</t>
        </is>
      </c>
      <c r="E992" s="232" t="inlineStr">
        <is>
          <t>약학</t>
        </is>
      </c>
      <c r="F992" s="0" t="inlineStr">
        <is>
          <t>자연</t>
        </is>
      </c>
      <c r="G992" s="0" t="n">
        <v>1</v>
      </c>
      <c r="H992" s="0" t="n">
        <v>978.76</v>
      </c>
      <c r="I992" s="0" t="n">
        <v>974.125</v>
      </c>
      <c r="J992" s="0" t="n">
        <v>971.855</v>
      </c>
      <c r="K992" s="0" t="n">
        <v>968.495</v>
      </c>
      <c r="L992" s="0" t="n">
        <v>963.285</v>
      </c>
      <c r="M992" s="233" t="inlineStr">
        <is>
          <t>백분위</t>
        </is>
      </c>
      <c r="N992" s="233" t="inlineStr">
        <is>
          <t>백분위</t>
        </is>
      </c>
      <c r="O992" s="3" t="inlineStr">
        <is>
          <t>가914</t>
        </is>
      </c>
    </row>
    <row r="993">
      <c r="A993" s="0" t="n">
        <v>286</v>
      </c>
      <c r="B993" s="0" t="n">
        <v>2227</v>
      </c>
      <c r="C993" s="0" t="inlineStr">
        <is>
          <t>가</t>
        </is>
      </c>
      <c r="D993" s="0" t="inlineStr">
        <is>
          <t>부산대</t>
        </is>
      </c>
      <c r="E993" s="232" t="inlineStr">
        <is>
          <t>한의학전문대학원(학ㆍ석사통합과정)</t>
        </is>
      </c>
      <c r="F993" s="0" t="inlineStr">
        <is>
          <t>자연</t>
        </is>
      </c>
      <c r="G993" s="0" t="n">
        <v>1</v>
      </c>
      <c r="H993" s="0" t="n">
        <v>745.3099999999999</v>
      </c>
      <c r="I993" s="0" t="n">
        <v>744.77</v>
      </c>
      <c r="J993" s="0" t="n">
        <v>744.38</v>
      </c>
      <c r="K993" s="0" t="n">
        <v>742.816</v>
      </c>
      <c r="L993" s="0" t="n">
        <v>735.58</v>
      </c>
      <c r="M993" s="233" t="inlineStr">
        <is>
          <t>표점</t>
        </is>
      </c>
      <c r="N993" s="233" t="inlineStr">
        <is>
          <t>표점</t>
        </is>
      </c>
      <c r="O993" s="3" t="inlineStr">
        <is>
          <t>가915</t>
        </is>
      </c>
    </row>
    <row r="994">
      <c r="A994" s="0" t="n">
        <v>140</v>
      </c>
      <c r="B994" s="0" t="n">
        <v>2217</v>
      </c>
      <c r="C994" s="0" t="inlineStr">
        <is>
          <t>가</t>
        </is>
      </c>
      <c r="D994" s="0" t="inlineStr">
        <is>
          <t>가천대</t>
        </is>
      </c>
      <c r="E994" s="232" t="inlineStr">
        <is>
          <t>한의예</t>
        </is>
      </c>
      <c r="F994" s="0" t="inlineStr">
        <is>
          <t>자연</t>
        </is>
      </c>
      <c r="G994" s="0" t="n">
        <v>1</v>
      </c>
      <c r="H994" s="0" t="n">
        <v>97.371</v>
      </c>
      <c r="I994" s="0" t="n">
        <v>97.229</v>
      </c>
      <c r="J994" s="0" t="n">
        <v>97.06699999999999</v>
      </c>
      <c r="K994" s="0" t="n">
        <v>96.593</v>
      </c>
      <c r="L994" s="0" t="n">
        <v>95.51300000000001</v>
      </c>
      <c r="M994" s="233" t="inlineStr">
        <is>
          <t>백분위</t>
        </is>
      </c>
      <c r="N994" s="233" t="inlineStr">
        <is>
          <t>백분위</t>
        </is>
      </c>
      <c r="O994" s="3" t="inlineStr">
        <is>
          <t>가916</t>
        </is>
      </c>
    </row>
    <row r="995">
      <c r="A995" s="0" t="n">
        <v>149</v>
      </c>
      <c r="B995" s="0" t="n">
        <v>2220</v>
      </c>
      <c r="C995" s="0" t="inlineStr">
        <is>
          <t>가</t>
        </is>
      </c>
      <c r="D995" s="0" t="inlineStr">
        <is>
          <t>대전대</t>
        </is>
      </c>
      <c r="E995" s="232" t="inlineStr">
        <is>
          <t>한의예</t>
        </is>
      </c>
      <c r="F995" s="0" t="inlineStr">
        <is>
          <t>자연</t>
        </is>
      </c>
      <c r="G995" s="0" t="n">
        <v>1</v>
      </c>
      <c r="H995" s="0" t="n">
        <v>981.032</v>
      </c>
      <c r="I995" s="0" t="n">
        <v>973.725</v>
      </c>
      <c r="J995" s="0" t="n">
        <v>972.163</v>
      </c>
      <c r="K995" s="0" t="n">
        <v>965.0119999999999</v>
      </c>
      <c r="L995" s="0" t="n">
        <v>955.921</v>
      </c>
      <c r="M995" s="233" t="inlineStr">
        <is>
          <t>백분위</t>
        </is>
      </c>
      <c r="N995" s="233" t="inlineStr">
        <is>
          <t>백분위</t>
        </is>
      </c>
      <c r="O995" s="3" t="inlineStr">
        <is>
          <t>가917</t>
        </is>
      </c>
    </row>
    <row r="996">
      <c r="A996" s="0" t="n">
        <v>149</v>
      </c>
      <c r="B996" s="0" t="n">
        <v>2221</v>
      </c>
      <c r="C996" s="0" t="inlineStr">
        <is>
          <t>가</t>
        </is>
      </c>
      <c r="D996" s="0" t="inlineStr">
        <is>
          <t>대전대</t>
        </is>
      </c>
      <c r="E996" s="232" t="inlineStr">
        <is>
          <t>한의예(지역)</t>
        </is>
      </c>
      <c r="F996" s="0" t="inlineStr">
        <is>
          <t>자연</t>
        </is>
      </c>
      <c r="G996" s="0" t="n">
        <v>1</v>
      </c>
      <c r="H996" s="0" t="n">
        <v>967.402</v>
      </c>
      <c r="I996" s="0" t="n">
        <v>965.6369999999999</v>
      </c>
      <c r="J996" s="0" t="n">
        <v>964.958</v>
      </c>
      <c r="K996" s="0" t="n">
        <v>960.255</v>
      </c>
      <c r="L996" s="0" t="n">
        <v>950.5839999999999</v>
      </c>
      <c r="M996" s="233" t="inlineStr">
        <is>
          <t>백분위</t>
        </is>
      </c>
      <c r="N996" s="233" t="inlineStr">
        <is>
          <t>백분위</t>
        </is>
      </c>
      <c r="O996" s="3" t="inlineStr">
        <is>
          <t>가918</t>
        </is>
      </c>
    </row>
    <row r="997">
      <c r="A997" s="0" t="n">
        <v>159</v>
      </c>
      <c r="B997" s="0" t="n">
        <v>2224</v>
      </c>
      <c r="C997" s="0" t="inlineStr">
        <is>
          <t>가</t>
        </is>
      </c>
      <c r="D997" s="0" t="inlineStr">
        <is>
          <t>동신대</t>
        </is>
      </c>
      <c r="E997" s="232" t="inlineStr">
        <is>
          <t>한의예</t>
        </is>
      </c>
      <c r="F997" s="0" t="inlineStr">
        <is>
          <t>자연</t>
        </is>
      </c>
      <c r="G997" s="0" t="n">
        <v>1</v>
      </c>
      <c r="H997" s="0" t="n">
        <v>992.948</v>
      </c>
      <c r="I997" s="0" t="n">
        <v>991.4930000000001</v>
      </c>
      <c r="J997" s="0" t="n">
        <v>989.74</v>
      </c>
      <c r="K997" s="0" t="n">
        <v>979.338</v>
      </c>
      <c r="L997" s="0" t="n">
        <v>971.96</v>
      </c>
      <c r="M997" s="233" t="inlineStr">
        <is>
          <t>백분위</t>
        </is>
      </c>
      <c r="N997" s="233" t="inlineStr">
        <is>
          <t>백분위</t>
        </is>
      </c>
      <c r="O997" s="3" t="inlineStr">
        <is>
          <t>가919</t>
        </is>
      </c>
    </row>
    <row r="998">
      <c r="A998" s="0" t="n">
        <v>47</v>
      </c>
      <c r="B998" s="0" t="n">
        <v>2235</v>
      </c>
      <c r="C998" s="0" t="inlineStr">
        <is>
          <t>가</t>
        </is>
      </c>
      <c r="D998" s="0" t="inlineStr">
        <is>
          <t>건국대</t>
        </is>
      </c>
      <c r="E998" s="232" t="inlineStr">
        <is>
          <t>수의예</t>
        </is>
      </c>
      <c r="F998" s="0" t="inlineStr">
        <is>
          <t>자연</t>
        </is>
      </c>
      <c r="G998" s="0" t="n">
        <v>1</v>
      </c>
      <c r="H998" s="0" t="n">
        <v>705.873</v>
      </c>
      <c r="I998" s="0" t="n">
        <v>704.681</v>
      </c>
      <c r="J998" s="0" t="n">
        <v>702.501</v>
      </c>
      <c r="K998" s="0" t="n">
        <v>701.5170000000001</v>
      </c>
      <c r="L998" s="0" t="n">
        <v>699.231</v>
      </c>
      <c r="M998" s="233" t="inlineStr">
        <is>
          <t>표점</t>
        </is>
      </c>
      <c r="N998" s="233" t="inlineStr">
        <is>
          <t>변표</t>
        </is>
      </c>
      <c r="O998" s="3" t="inlineStr">
        <is>
          <t>가920</t>
        </is>
      </c>
    </row>
    <row r="999">
      <c r="A999" s="0" t="n">
        <v>187</v>
      </c>
      <c r="B999" s="0" t="n">
        <v>2236</v>
      </c>
      <c r="C999" s="0" t="inlineStr">
        <is>
          <t>가</t>
        </is>
      </c>
      <c r="D999" s="0" t="inlineStr">
        <is>
          <t>강원대</t>
        </is>
      </c>
      <c r="E999" s="232" t="inlineStr">
        <is>
          <t>수의학</t>
        </is>
      </c>
      <c r="F999" s="0" t="inlineStr">
        <is>
          <t>자연</t>
        </is>
      </c>
      <c r="G999" s="0" t="n">
        <v>1</v>
      </c>
      <c r="H999" s="0" t="n">
        <v>500.64</v>
      </c>
      <c r="I999" s="0" t="n">
        <v>499.567</v>
      </c>
      <c r="J999" s="0" t="n">
        <v>498.514</v>
      </c>
      <c r="K999" s="0" t="n">
        <v>497.449</v>
      </c>
      <c r="L999" s="0" t="n">
        <v>495.675</v>
      </c>
      <c r="M999" s="233" t="inlineStr">
        <is>
          <t>백분위</t>
        </is>
      </c>
      <c r="N999" s="233" t="inlineStr">
        <is>
          <t>백분위</t>
        </is>
      </c>
      <c r="O999" s="3" t="inlineStr">
        <is>
          <t>가921</t>
        </is>
      </c>
    </row>
    <row r="1000">
      <c r="A1000" s="0" t="n">
        <v>230</v>
      </c>
      <c r="B1000" s="0" t="n">
        <v>2244</v>
      </c>
      <c r="C1000" s="0" t="inlineStr">
        <is>
          <t>가</t>
        </is>
      </c>
      <c r="D1000" s="0" t="inlineStr">
        <is>
          <t>충북대</t>
        </is>
      </c>
      <c r="E1000" s="232" t="inlineStr">
        <is>
          <t>수의예</t>
        </is>
      </c>
      <c r="F1000" s="0" t="inlineStr">
        <is>
          <t>자연</t>
        </is>
      </c>
      <c r="G1000" s="0" t="n">
        <v>1</v>
      </c>
      <c r="H1000" s="0" t="n">
        <v>987.546</v>
      </c>
      <c r="I1000" s="0" t="n">
        <v>987.26</v>
      </c>
      <c r="J1000" s="0" t="n">
        <v>987.004</v>
      </c>
      <c r="K1000" s="0" t="n">
        <v>986.752</v>
      </c>
      <c r="L1000" s="0" t="n">
        <v>986.309</v>
      </c>
      <c r="M1000" s="233" t="inlineStr">
        <is>
          <t>표점/만점</t>
        </is>
      </c>
      <c r="N1000" s="233" t="inlineStr">
        <is>
          <t>표점/만점</t>
        </is>
      </c>
      <c r="O1000" s="3" t="inlineStr">
        <is>
          <t>가922</t>
        </is>
      </c>
    </row>
    <row r="1001">
      <c r="A1001" s="0" t="n">
        <v>192</v>
      </c>
      <c r="B1001" s="0" t="n">
        <v>2238</v>
      </c>
      <c r="C1001" s="0" t="inlineStr">
        <is>
          <t>가</t>
        </is>
      </c>
      <c r="D1001" s="0" t="inlineStr">
        <is>
          <t>경상국립대</t>
        </is>
      </c>
      <c r="E1001" s="232" t="inlineStr">
        <is>
          <t>수의예</t>
        </is>
      </c>
      <c r="F1001" s="0" t="inlineStr">
        <is>
          <t>자연</t>
        </is>
      </c>
      <c r="G1001" s="0" t="n">
        <v>1</v>
      </c>
      <c r="H1001" s="0" t="n">
        <v>944.793</v>
      </c>
      <c r="I1001" s="0" t="n">
        <v>943.076</v>
      </c>
      <c r="J1001" s="0" t="n">
        <v>942.246</v>
      </c>
      <c r="K1001" s="0" t="n">
        <v>941.487</v>
      </c>
      <c r="L1001" s="0" t="n">
        <v>937.907</v>
      </c>
      <c r="M1001" s="233" t="inlineStr">
        <is>
          <t>표점/만점</t>
        </is>
      </c>
      <c r="N1001" s="233" t="inlineStr">
        <is>
          <t>표점/만점</t>
        </is>
      </c>
      <c r="O1001" s="3" t="inlineStr">
        <is>
          <t>가923</t>
        </is>
      </c>
    </row>
    <row r="1002">
      <c r="A1002" s="0" t="n">
        <v>89</v>
      </c>
      <c r="B1002" s="0" t="n">
        <v>2277</v>
      </c>
      <c r="C1002" s="0" t="inlineStr">
        <is>
          <t>가</t>
        </is>
      </c>
      <c r="D1002" s="0" t="inlineStr">
        <is>
          <t>이화여대</t>
        </is>
      </c>
      <c r="E1002" s="232" t="inlineStr">
        <is>
          <t>초등교육과</t>
        </is>
      </c>
      <c r="F1002" s="0" t="inlineStr">
        <is>
          <t>통합</t>
        </is>
      </c>
      <c r="G1002" s="0" t="n">
        <v>2</v>
      </c>
      <c r="H1002" s="0" t="n">
        <v>927.556</v>
      </c>
      <c r="I1002" s="0" t="n">
        <v>926.066</v>
      </c>
      <c r="J1002" s="0" t="n">
        <v>922.581</v>
      </c>
      <c r="K1002" s="0" t="n">
        <v>919.239</v>
      </c>
      <c r="L1002" s="0" t="n">
        <v>915.886</v>
      </c>
      <c r="M1002" s="233" t="inlineStr">
        <is>
          <t>표점/만점</t>
        </is>
      </c>
      <c r="N1002" s="233" t="inlineStr">
        <is>
          <t>변표/만점</t>
        </is>
      </c>
      <c r="O1002" s="3" t="inlineStr">
        <is>
          <t>가924</t>
        </is>
      </c>
    </row>
    <row r="1003">
      <c r="A1003" s="0" t="n">
        <v>243</v>
      </c>
      <c r="B1003" s="0" t="n">
        <v>2275</v>
      </c>
      <c r="C1003" s="0" t="inlineStr">
        <is>
          <t>가</t>
        </is>
      </c>
      <c r="D1003" s="0" t="inlineStr">
        <is>
          <t>한국교원대</t>
        </is>
      </c>
      <c r="E1003" s="232" t="inlineStr">
        <is>
          <t>초등교육</t>
        </is>
      </c>
      <c r="F1003" s="0" t="inlineStr">
        <is>
          <t>통합</t>
        </is>
      </c>
      <c r="G1003" s="0" t="n">
        <v>3</v>
      </c>
      <c r="H1003" s="0" t="n">
        <v>368.95</v>
      </c>
      <c r="I1003" s="0" t="n">
        <v>365.515</v>
      </c>
      <c r="J1003" s="0" t="n">
        <v>361.775</v>
      </c>
      <c r="K1003" s="0" t="n">
        <v>357.485</v>
      </c>
      <c r="L1003" s="0" t="n">
        <v>352.21</v>
      </c>
      <c r="M1003" s="233" t="inlineStr">
        <is>
          <t>백분위</t>
        </is>
      </c>
      <c r="N1003" s="233" t="inlineStr">
        <is>
          <t>백분위</t>
        </is>
      </c>
      <c r="O1003" s="3" t="inlineStr">
        <is>
          <t>가925</t>
        </is>
      </c>
    </row>
    <row r="1004">
      <c r="A1004" s="0" t="n">
        <v>2</v>
      </c>
      <c r="B1004" s="0" t="n">
        <v>1</v>
      </c>
      <c r="C1004" s="0" t="inlineStr">
        <is>
          <t>나</t>
        </is>
      </c>
      <c r="D1004" s="0" t="inlineStr">
        <is>
          <t>서울대</t>
        </is>
      </c>
      <c r="E1004" s="232" t="inlineStr">
        <is>
          <t>컴퓨터공학부</t>
        </is>
      </c>
      <c r="F1004" s="0" t="inlineStr">
        <is>
          <t>자연</t>
        </is>
      </c>
      <c r="G1004" s="0" t="n">
        <v>1</v>
      </c>
      <c r="H1004" s="0" t="n">
        <v>416.052</v>
      </c>
      <c r="I1004" s="0" t="n">
        <v>412.532</v>
      </c>
      <c r="J1004" s="0" t="n">
        <v>409.284</v>
      </c>
      <c r="K1004" s="0" t="n">
        <v>405.686</v>
      </c>
      <c r="L1004" s="0" t="n">
        <v>400.318</v>
      </c>
      <c r="M1004" s="233" t="inlineStr">
        <is>
          <t>표점</t>
        </is>
      </c>
      <c r="N1004" s="233" t="inlineStr">
        <is>
          <t>표점</t>
        </is>
      </c>
      <c r="O1004" s="3" t="inlineStr">
        <is>
          <t>나1</t>
        </is>
      </c>
    </row>
    <row r="1005">
      <c r="A1005" s="0" t="n">
        <v>2</v>
      </c>
      <c r="B1005" s="0" t="n">
        <v>9</v>
      </c>
      <c r="C1005" s="0" t="inlineStr">
        <is>
          <t>나</t>
        </is>
      </c>
      <c r="D1005" s="0" t="inlineStr">
        <is>
          <t>서울대</t>
        </is>
      </c>
      <c r="E1005" s="232" t="inlineStr">
        <is>
          <t>수리과학부</t>
        </is>
      </c>
      <c r="F1005" s="0" t="inlineStr">
        <is>
          <t>자연</t>
        </is>
      </c>
      <c r="G1005" s="0" t="n">
        <v>1</v>
      </c>
      <c r="H1005" s="0" t="n">
        <v>413.976</v>
      </c>
      <c r="I1005" s="0" t="n">
        <v>412.672</v>
      </c>
      <c r="J1005" s="0" t="n">
        <v>409.284</v>
      </c>
      <c r="K1005" s="0" t="n">
        <v>405.436</v>
      </c>
      <c r="L1005" s="0" t="n">
        <v>403.22</v>
      </c>
      <c r="M1005" s="233" t="inlineStr">
        <is>
          <t>표점</t>
        </is>
      </c>
      <c r="N1005" s="233" t="inlineStr">
        <is>
          <t>표점</t>
        </is>
      </c>
      <c r="O1005" s="3" t="inlineStr">
        <is>
          <t>나2</t>
        </is>
      </c>
    </row>
    <row r="1006">
      <c r="A1006" s="0" t="n">
        <v>2</v>
      </c>
      <c r="B1006" s="0" t="n">
        <v>15</v>
      </c>
      <c r="C1006" s="0" t="inlineStr">
        <is>
          <t>나</t>
        </is>
      </c>
      <c r="D1006" s="0" t="inlineStr">
        <is>
          <t>서울대</t>
        </is>
      </c>
      <c r="E1006" s="232" t="inlineStr">
        <is>
          <t>통계학과</t>
        </is>
      </c>
      <c r="F1006" s="0" t="inlineStr">
        <is>
          <t>자연</t>
        </is>
      </c>
      <c r="G1006" s="0" t="n">
        <v>1</v>
      </c>
      <c r="H1006" s="0" t="n">
        <v>408.982</v>
      </c>
      <c r="I1006" s="0" t="n">
        <v>407.306</v>
      </c>
      <c r="J1006" s="0" t="n">
        <v>405.686</v>
      </c>
      <c r="K1006" s="0" t="n">
        <v>403.22</v>
      </c>
      <c r="L1006" s="0" t="n">
        <v>400.598</v>
      </c>
      <c r="M1006" s="233" t="inlineStr">
        <is>
          <t>표점</t>
        </is>
      </c>
      <c r="N1006" s="233" t="inlineStr">
        <is>
          <t>표점</t>
        </is>
      </c>
      <c r="O1006" s="3" t="inlineStr">
        <is>
          <t>나3</t>
        </is>
      </c>
    </row>
    <row r="1007">
      <c r="A1007" s="0" t="n">
        <v>4</v>
      </c>
      <c r="B1007" s="0" t="n">
        <v>34</v>
      </c>
      <c r="C1007" s="0" t="inlineStr">
        <is>
          <t>나</t>
        </is>
      </c>
      <c r="D1007" s="0" t="inlineStr">
        <is>
          <t>서울대</t>
        </is>
      </c>
      <c r="E1007" s="232" t="inlineStr">
        <is>
          <t>광역(학부대학)</t>
        </is>
      </c>
      <c r="F1007" s="0" t="inlineStr">
        <is>
          <t>자연</t>
        </is>
      </c>
      <c r="G1007" s="0" t="n">
        <v>1</v>
      </c>
      <c r="H1007" s="0" t="n">
        <v>404.51</v>
      </c>
      <c r="I1007" s="0" t="n">
        <v>403.3</v>
      </c>
      <c r="J1007" s="0" t="n">
        <v>402.89</v>
      </c>
      <c r="K1007" s="0" t="n">
        <v>401.48</v>
      </c>
      <c r="L1007" s="0" t="n">
        <v>399.59</v>
      </c>
      <c r="M1007" s="233" t="inlineStr">
        <is>
          <t>표점</t>
        </is>
      </c>
      <c r="N1007" s="233" t="inlineStr">
        <is>
          <t>표점</t>
        </is>
      </c>
      <c r="O1007" s="3" t="inlineStr">
        <is>
          <t>나4</t>
        </is>
      </c>
    </row>
    <row r="1008">
      <c r="A1008" s="0" t="n">
        <v>1</v>
      </c>
      <c r="B1008" s="0" t="n">
        <v>2</v>
      </c>
      <c r="C1008" s="0" t="inlineStr">
        <is>
          <t>나</t>
        </is>
      </c>
      <c r="D1008" s="0" t="inlineStr">
        <is>
          <t>서울대</t>
        </is>
      </c>
      <c r="E1008" s="232" t="inlineStr">
        <is>
          <t>전기·정보공학부</t>
        </is>
      </c>
      <c r="F1008" s="0" t="inlineStr">
        <is>
          <t>자연</t>
        </is>
      </c>
      <c r="G1008" s="0" t="n">
        <v>1</v>
      </c>
      <c r="H1008" s="0" t="n">
        <v>406.588</v>
      </c>
      <c r="I1008" s="0" t="n">
        <v>405.782</v>
      </c>
      <c r="J1008" s="0" t="n">
        <v>404.906</v>
      </c>
      <c r="K1008" s="0" t="n">
        <v>404.13</v>
      </c>
      <c r="L1008" s="0" t="n">
        <v>399.606</v>
      </c>
      <c r="M1008" s="233" t="inlineStr">
        <is>
          <t>표점</t>
        </is>
      </c>
      <c r="N1008" s="233" t="inlineStr">
        <is>
          <t>표점</t>
        </is>
      </c>
      <c r="O1008" s="3" t="inlineStr">
        <is>
          <t>나5</t>
        </is>
      </c>
    </row>
    <row r="1009">
      <c r="A1009" s="0" t="n">
        <v>1</v>
      </c>
      <c r="B1009" s="0" t="n">
        <v>10</v>
      </c>
      <c r="C1009" s="0" t="inlineStr">
        <is>
          <t>나</t>
        </is>
      </c>
      <c r="D1009" s="0" t="inlineStr">
        <is>
          <t>서울대</t>
        </is>
      </c>
      <c r="E1009" s="232" t="inlineStr">
        <is>
          <t>물리·천문학부 물리학전공</t>
        </is>
      </c>
      <c r="F1009" s="0" t="inlineStr">
        <is>
          <t>자연</t>
        </is>
      </c>
      <c r="G1009" s="0" t="n">
        <v>1</v>
      </c>
      <c r="H1009" s="0" t="n">
        <v>406.588</v>
      </c>
      <c r="I1009" s="0" t="n">
        <v>405.712</v>
      </c>
      <c r="J1009" s="0" t="n">
        <v>404.906</v>
      </c>
      <c r="K1009" s="0" t="n">
        <v>400.926</v>
      </c>
      <c r="L1009" s="0" t="n">
        <v>399.172</v>
      </c>
      <c r="M1009" s="233" t="inlineStr">
        <is>
          <t>표점</t>
        </is>
      </c>
      <c r="N1009" s="233" t="inlineStr">
        <is>
          <t>표점</t>
        </is>
      </c>
      <c r="O1009" s="3" t="inlineStr">
        <is>
          <t>나6</t>
        </is>
      </c>
    </row>
    <row r="1010">
      <c r="A1010" s="0" t="n">
        <v>1</v>
      </c>
      <c r="B1010" s="0" t="n">
        <v>4</v>
      </c>
      <c r="C1010" s="0" t="inlineStr">
        <is>
          <t>나</t>
        </is>
      </c>
      <c r="D1010" s="0" t="inlineStr">
        <is>
          <t>서울대</t>
        </is>
      </c>
      <c r="E1010" s="232" t="inlineStr">
        <is>
          <t>기계공학부</t>
        </is>
      </c>
      <c r="F1010" s="0" t="inlineStr">
        <is>
          <t>자연</t>
        </is>
      </c>
      <c r="G1010" s="0" t="n">
        <v>1</v>
      </c>
      <c r="H1010" s="0" t="n">
        <v>404.906</v>
      </c>
      <c r="I1010" s="0" t="n">
        <v>404.13</v>
      </c>
      <c r="J1010" s="0" t="n">
        <v>402.73</v>
      </c>
      <c r="K1010" s="0" t="n">
        <v>401.2</v>
      </c>
      <c r="L1010" s="0" t="n">
        <v>397.566</v>
      </c>
      <c r="M1010" s="233" t="inlineStr">
        <is>
          <t>표점</t>
        </is>
      </c>
      <c r="N1010" s="233" t="inlineStr">
        <is>
          <t>표점</t>
        </is>
      </c>
      <c r="O1010" s="3" t="inlineStr">
        <is>
          <t>나7</t>
        </is>
      </c>
    </row>
    <row r="1011">
      <c r="A1011" s="0" t="n">
        <v>2</v>
      </c>
      <c r="B1011" s="0" t="n">
        <v>20</v>
      </c>
      <c r="C1011" s="0" t="inlineStr">
        <is>
          <t>나</t>
        </is>
      </c>
      <c r="D1011" s="0" t="inlineStr">
        <is>
          <t>서울대</t>
        </is>
      </c>
      <c r="E1011" s="232" t="inlineStr">
        <is>
          <t>수학교육과</t>
        </is>
      </c>
      <c r="F1011" s="0" t="inlineStr">
        <is>
          <t>자연</t>
        </is>
      </c>
      <c r="G1011" s="0" t="n">
        <v>1</v>
      </c>
      <c r="H1011" s="0" t="n">
        <v>405.258</v>
      </c>
      <c r="I1011" s="0" t="n">
        <v>404.05</v>
      </c>
      <c r="J1011" s="0" t="n">
        <v>402.65</v>
      </c>
      <c r="K1011" s="0" t="n">
        <v>401.488</v>
      </c>
      <c r="L1011" s="0" t="n">
        <v>400.838</v>
      </c>
      <c r="M1011" s="233" t="inlineStr">
        <is>
          <t>표점</t>
        </is>
      </c>
      <c r="N1011" s="233" t="inlineStr">
        <is>
          <t>표점</t>
        </is>
      </c>
      <c r="O1011" s="3" t="inlineStr">
        <is>
          <t>나8</t>
        </is>
      </c>
    </row>
    <row r="1012">
      <c r="A1012" s="0" t="n">
        <v>2</v>
      </c>
      <c r="B1012" s="0" t="n">
        <v>5</v>
      </c>
      <c r="C1012" s="0" t="inlineStr">
        <is>
          <t>나</t>
        </is>
      </c>
      <c r="D1012" s="0" t="inlineStr">
        <is>
          <t>서울대</t>
        </is>
      </c>
      <c r="E1012" s="232" t="inlineStr">
        <is>
          <t>화학생물공학부</t>
        </is>
      </c>
      <c r="F1012" s="0" t="inlineStr">
        <is>
          <t>자연</t>
        </is>
      </c>
      <c r="G1012" s="0" t="n">
        <v>1</v>
      </c>
      <c r="H1012" s="0" t="n">
        <v>405.436</v>
      </c>
      <c r="I1012" s="0" t="n">
        <v>404.26</v>
      </c>
      <c r="J1012" s="0" t="n">
        <v>402.378</v>
      </c>
      <c r="K1012" s="0" t="n">
        <v>400.598</v>
      </c>
      <c r="L1012" s="0" t="n">
        <v>397.478</v>
      </c>
      <c r="M1012" s="233" t="inlineStr">
        <is>
          <t>표점</t>
        </is>
      </c>
      <c r="N1012" s="233" t="inlineStr">
        <is>
          <t>표점</t>
        </is>
      </c>
      <c r="O1012" s="3" t="inlineStr">
        <is>
          <t>나9</t>
        </is>
      </c>
    </row>
    <row r="1013">
      <c r="A1013" s="0" t="n">
        <v>1</v>
      </c>
      <c r="B1013" s="0" t="n">
        <v>29</v>
      </c>
      <c r="C1013" s="0" t="inlineStr">
        <is>
          <t>나</t>
        </is>
      </c>
      <c r="D1013" s="0" t="inlineStr">
        <is>
          <t>서울대</t>
        </is>
      </c>
      <c r="E1013" s="232" t="inlineStr">
        <is>
          <t>식물생산과학부</t>
        </is>
      </c>
      <c r="F1013" s="0" t="inlineStr">
        <is>
          <t>자연</t>
        </is>
      </c>
      <c r="G1013" s="0" t="n">
        <v>1</v>
      </c>
      <c r="H1013" s="0" t="n">
        <v>404.906</v>
      </c>
      <c r="I1013" s="0" t="n">
        <v>404.13</v>
      </c>
      <c r="J1013" s="0" t="n">
        <v>402.466</v>
      </c>
      <c r="K1013" s="0" t="n">
        <v>400.926</v>
      </c>
      <c r="L1013" s="0" t="n">
        <v>398.536</v>
      </c>
      <c r="M1013" s="233" t="inlineStr">
        <is>
          <t>표점</t>
        </is>
      </c>
      <c r="N1013" s="233" t="inlineStr">
        <is>
          <t>표점</t>
        </is>
      </c>
      <c r="O1013" s="3" t="inlineStr">
        <is>
          <t>나10</t>
        </is>
      </c>
    </row>
    <row r="1014">
      <c r="A1014" s="0" t="n">
        <v>1</v>
      </c>
      <c r="B1014" s="0" t="n">
        <v>19</v>
      </c>
      <c r="C1014" s="0" t="inlineStr">
        <is>
          <t>나</t>
        </is>
      </c>
      <c r="D1014" s="0" t="inlineStr">
        <is>
          <t>서울대</t>
        </is>
      </c>
      <c r="E1014" s="232" t="inlineStr">
        <is>
          <t>물리·천문학부 천문학전공</t>
        </is>
      </c>
      <c r="F1014" s="0" t="inlineStr">
        <is>
          <t>자연</t>
        </is>
      </c>
      <c r="G1014" s="0" t="n">
        <v>1</v>
      </c>
      <c r="H1014" s="0" t="n">
        <v>405.346</v>
      </c>
      <c r="I1014" s="0" t="n">
        <v>403.85</v>
      </c>
      <c r="J1014" s="0" t="n">
        <v>402.26</v>
      </c>
      <c r="K1014" s="0" t="n">
        <v>399.316</v>
      </c>
      <c r="L1014" s="0" t="n">
        <v>398.362</v>
      </c>
      <c r="M1014" s="233" t="inlineStr">
        <is>
          <t>표점</t>
        </is>
      </c>
      <c r="N1014" s="233" t="inlineStr">
        <is>
          <t>표점</t>
        </is>
      </c>
      <c r="O1014" s="3" t="inlineStr">
        <is>
          <t>나11</t>
        </is>
      </c>
    </row>
    <row r="1015">
      <c r="A1015" s="0" t="n">
        <v>2</v>
      </c>
      <c r="B1015" s="0" t="n">
        <v>25</v>
      </c>
      <c r="C1015" s="0" t="inlineStr">
        <is>
          <t>나</t>
        </is>
      </c>
      <c r="D1015" s="0" t="inlineStr">
        <is>
          <t>서울대</t>
        </is>
      </c>
      <c r="E1015" s="232" t="inlineStr">
        <is>
          <t>생명과학부</t>
        </is>
      </c>
      <c r="F1015" s="0" t="inlineStr">
        <is>
          <t>자연</t>
        </is>
      </c>
      <c r="G1015" s="0" t="n">
        <v>1</v>
      </c>
      <c r="H1015" s="0" t="n">
        <v>404.818</v>
      </c>
      <c r="I1015" s="0" t="n">
        <v>404.05</v>
      </c>
      <c r="J1015" s="0" t="n">
        <v>402.18</v>
      </c>
      <c r="K1015" s="0" t="n">
        <v>400.038</v>
      </c>
      <c r="L1015" s="0" t="n">
        <v>398.868</v>
      </c>
      <c r="M1015" s="233" t="inlineStr">
        <is>
          <t>표점</t>
        </is>
      </c>
      <c r="N1015" s="233" t="inlineStr">
        <is>
          <t>표점</t>
        </is>
      </c>
      <c r="O1015" s="3" t="inlineStr">
        <is>
          <t>나12</t>
        </is>
      </c>
    </row>
    <row r="1016">
      <c r="A1016" s="0" t="n">
        <v>2</v>
      </c>
      <c r="B1016" s="0" t="n">
        <v>33</v>
      </c>
      <c r="C1016" s="0" t="inlineStr">
        <is>
          <t>나</t>
        </is>
      </c>
      <c r="D1016" s="0" t="inlineStr">
        <is>
          <t>서울대</t>
        </is>
      </c>
      <c r="E1016" s="232" t="inlineStr">
        <is>
          <t>첨단융합학부</t>
        </is>
      </c>
      <c r="F1016" s="0" t="inlineStr">
        <is>
          <t>자연</t>
        </is>
      </c>
      <c r="G1016" s="0" t="n">
        <v>1</v>
      </c>
      <c r="H1016" s="0" t="n">
        <v>405.436</v>
      </c>
      <c r="I1016" s="0" t="n">
        <v>404.26</v>
      </c>
      <c r="J1016" s="0" t="n">
        <v>402.18</v>
      </c>
      <c r="K1016" s="0" t="n">
        <v>400.038</v>
      </c>
      <c r="L1016" s="0" t="n">
        <v>398.106</v>
      </c>
      <c r="M1016" s="233" t="inlineStr">
        <is>
          <t>표점</t>
        </is>
      </c>
      <c r="N1016" s="233" t="inlineStr">
        <is>
          <t>표점</t>
        </is>
      </c>
      <c r="O1016" s="3" t="inlineStr">
        <is>
          <t>나13</t>
        </is>
      </c>
    </row>
    <row r="1017">
      <c r="A1017" s="0" t="n">
        <v>1</v>
      </c>
      <c r="B1017" s="0" t="n">
        <v>17</v>
      </c>
      <c r="C1017" s="0" t="inlineStr">
        <is>
          <t>나</t>
        </is>
      </c>
      <c r="D1017" s="0" t="inlineStr">
        <is>
          <t>서울대</t>
        </is>
      </c>
      <c r="E1017" s="232" t="inlineStr">
        <is>
          <t>화학부</t>
        </is>
      </c>
      <c r="F1017" s="0" t="inlineStr">
        <is>
          <t>자연</t>
        </is>
      </c>
      <c r="G1017" s="0" t="n">
        <v>1</v>
      </c>
      <c r="H1017" s="0" t="n">
        <v>402.73</v>
      </c>
      <c r="I1017" s="0" t="n">
        <v>402.466</v>
      </c>
      <c r="J1017" s="0" t="n">
        <v>402.196</v>
      </c>
      <c r="K1017" s="0" t="n">
        <v>400.686</v>
      </c>
      <c r="L1017" s="0" t="n">
        <v>398.362</v>
      </c>
      <c r="M1017" s="233" t="inlineStr">
        <is>
          <t>표점</t>
        </is>
      </c>
      <c r="N1017" s="233" t="inlineStr">
        <is>
          <t>표점</t>
        </is>
      </c>
      <c r="O1017" s="3" t="inlineStr">
        <is>
          <t>나14</t>
        </is>
      </c>
    </row>
    <row r="1018">
      <c r="A1018" s="0" t="n">
        <v>1</v>
      </c>
      <c r="B1018" s="0" t="n">
        <v>3</v>
      </c>
      <c r="C1018" s="0" t="inlineStr">
        <is>
          <t>나</t>
        </is>
      </c>
      <c r="D1018" s="0" t="inlineStr">
        <is>
          <t>서울대</t>
        </is>
      </c>
      <c r="E1018" s="232" t="inlineStr">
        <is>
          <t>항공우주공학과</t>
        </is>
      </c>
      <c r="F1018" s="0" t="inlineStr">
        <is>
          <t>자연</t>
        </is>
      </c>
      <c r="G1018" s="0" t="n">
        <v>1</v>
      </c>
      <c r="H1018" s="0" t="n">
        <v>404.34</v>
      </c>
      <c r="I1018" s="0" t="n">
        <v>403.3</v>
      </c>
      <c r="J1018" s="0" t="n">
        <v>401.916</v>
      </c>
      <c r="K1018" s="0" t="n">
        <v>400.126</v>
      </c>
      <c r="L1018" s="0" t="n">
        <v>398.362</v>
      </c>
      <c r="M1018" s="233" t="inlineStr">
        <is>
          <t>표점</t>
        </is>
      </c>
      <c r="N1018" s="233" t="inlineStr">
        <is>
          <t>표점</t>
        </is>
      </c>
      <c r="O1018" s="3" t="inlineStr">
        <is>
          <t>나15</t>
        </is>
      </c>
    </row>
    <row r="1019">
      <c r="A1019" s="0" t="n">
        <v>2</v>
      </c>
      <c r="B1019" s="0" t="n">
        <v>8</v>
      </c>
      <c r="C1019" s="0" t="inlineStr">
        <is>
          <t>나</t>
        </is>
      </c>
      <c r="D1019" s="0" t="inlineStr">
        <is>
          <t>서울대</t>
        </is>
      </c>
      <c r="E1019" s="232" t="inlineStr">
        <is>
          <t>건설환경공학부</t>
        </is>
      </c>
      <c r="F1019" s="0" t="inlineStr">
        <is>
          <t>자연</t>
        </is>
      </c>
      <c r="G1019" s="0" t="n">
        <v>1</v>
      </c>
      <c r="H1019" s="0" t="n">
        <v>401.828</v>
      </c>
      <c r="I1019" s="0" t="n">
        <v>401.488</v>
      </c>
      <c r="J1019" s="0" t="n">
        <v>401.12</v>
      </c>
      <c r="K1019" s="0" t="n">
        <v>399.076</v>
      </c>
      <c r="L1019" s="0" t="n">
        <v>394.298</v>
      </c>
      <c r="M1019" s="233" t="inlineStr">
        <is>
          <t>표점</t>
        </is>
      </c>
      <c r="N1019" s="233" t="inlineStr">
        <is>
          <t>표점</t>
        </is>
      </c>
      <c r="O1019" s="3" t="inlineStr">
        <is>
          <t>나16</t>
        </is>
      </c>
    </row>
    <row r="1020">
      <c r="A1020" s="0" t="n">
        <v>2</v>
      </c>
      <c r="B1020" s="0" t="n">
        <v>13</v>
      </c>
      <c r="C1020" s="0" t="inlineStr">
        <is>
          <t>나</t>
        </is>
      </c>
      <c r="D1020" s="0" t="inlineStr">
        <is>
          <t>서울대</t>
        </is>
      </c>
      <c r="E1020" s="232" t="inlineStr">
        <is>
          <t>건축학과</t>
        </is>
      </c>
      <c r="F1020" s="0" t="inlineStr">
        <is>
          <t>자연</t>
        </is>
      </c>
      <c r="G1020" s="0" t="n">
        <v>1</v>
      </c>
      <c r="H1020" s="0" t="n">
        <v>402.108</v>
      </c>
      <c r="I1020" s="0" t="n">
        <v>401.828</v>
      </c>
      <c r="J1020" s="0" t="n">
        <v>401.12</v>
      </c>
      <c r="K1020" s="0" t="n">
        <v>399.228</v>
      </c>
      <c r="L1020" s="0" t="n">
        <v>397.478</v>
      </c>
      <c r="M1020" s="233" t="inlineStr">
        <is>
          <t>표점</t>
        </is>
      </c>
      <c r="N1020" s="233" t="inlineStr">
        <is>
          <t>표점</t>
        </is>
      </c>
      <c r="O1020" s="3" t="inlineStr">
        <is>
          <t>나17</t>
        </is>
      </c>
    </row>
    <row r="1021">
      <c r="A1021" s="0" t="n">
        <v>2</v>
      </c>
      <c r="B1021" s="0" t="n">
        <v>14</v>
      </c>
      <c r="C1021" s="0" t="inlineStr">
        <is>
          <t>나</t>
        </is>
      </c>
      <c r="D1021" s="0" t="inlineStr">
        <is>
          <t>서울대</t>
        </is>
      </c>
      <c r="E1021" s="232" t="inlineStr">
        <is>
          <t>지구환경과학부</t>
        </is>
      </c>
      <c r="F1021" s="0" t="inlineStr">
        <is>
          <t>자연</t>
        </is>
      </c>
      <c r="G1021" s="0" t="n">
        <v>1</v>
      </c>
      <c r="H1021" s="0" t="n">
        <v>402.378</v>
      </c>
      <c r="I1021" s="0" t="n">
        <v>401.828</v>
      </c>
      <c r="J1021" s="0" t="n">
        <v>401.12</v>
      </c>
      <c r="K1021" s="0" t="n">
        <v>398.266</v>
      </c>
      <c r="L1021" s="0" t="n">
        <v>393.516</v>
      </c>
      <c r="M1021" s="233" t="inlineStr">
        <is>
          <t>표점</t>
        </is>
      </c>
      <c r="N1021" s="233" t="inlineStr">
        <is>
          <t>표점</t>
        </is>
      </c>
      <c r="O1021" s="3" t="inlineStr">
        <is>
          <t>나18</t>
        </is>
      </c>
    </row>
    <row r="1022">
      <c r="A1022" s="0" t="n">
        <v>2</v>
      </c>
      <c r="B1022" s="0" t="n">
        <v>16</v>
      </c>
      <c r="C1022" s="0" t="inlineStr">
        <is>
          <t>나</t>
        </is>
      </c>
      <c r="D1022" s="0" t="inlineStr">
        <is>
          <t>서울대</t>
        </is>
      </c>
      <c r="E1022" s="232" t="inlineStr">
        <is>
          <t>조선해양공학과</t>
        </is>
      </c>
      <c r="F1022" s="0" t="inlineStr">
        <is>
          <t>자연</t>
        </is>
      </c>
      <c r="G1022" s="0" t="n">
        <v>1</v>
      </c>
      <c r="H1022" s="0" t="n">
        <v>402.108</v>
      </c>
      <c r="I1022" s="0" t="n">
        <v>401.828</v>
      </c>
      <c r="J1022" s="0" t="n">
        <v>401.12</v>
      </c>
      <c r="K1022" s="0" t="n">
        <v>398.868</v>
      </c>
      <c r="L1022" s="0" t="n">
        <v>395.698</v>
      </c>
      <c r="M1022" s="233" t="inlineStr">
        <is>
          <t>표점</t>
        </is>
      </c>
      <c r="N1022" s="233" t="inlineStr">
        <is>
          <t>표점</t>
        </is>
      </c>
      <c r="O1022" s="3" t="inlineStr">
        <is>
          <t>나19</t>
        </is>
      </c>
    </row>
    <row r="1023">
      <c r="A1023" s="0" t="n">
        <v>2</v>
      </c>
      <c r="B1023" s="0" t="n">
        <v>7</v>
      </c>
      <c r="C1023" s="0" t="inlineStr">
        <is>
          <t>나</t>
        </is>
      </c>
      <c r="D1023" s="0" t="inlineStr">
        <is>
          <t>서울대</t>
        </is>
      </c>
      <c r="E1023" s="232" t="inlineStr">
        <is>
          <t>재료공학부</t>
        </is>
      </c>
      <c r="F1023" s="0" t="inlineStr">
        <is>
          <t>자연</t>
        </is>
      </c>
      <c r="G1023" s="0" t="n">
        <v>1</v>
      </c>
      <c r="H1023" s="0" t="n">
        <v>403.77</v>
      </c>
      <c r="I1023" s="0" t="n">
        <v>403.22</v>
      </c>
      <c r="J1023" s="0" t="n">
        <v>400.838</v>
      </c>
      <c r="K1023" s="0" t="n">
        <v>399.076</v>
      </c>
      <c r="L1023" s="0" t="n">
        <v>397.566</v>
      </c>
      <c r="M1023" s="233" t="inlineStr">
        <is>
          <t>표점</t>
        </is>
      </c>
      <c r="N1023" s="233" t="inlineStr">
        <is>
          <t>표점</t>
        </is>
      </c>
      <c r="O1023" s="3" t="inlineStr">
        <is>
          <t>나20</t>
        </is>
      </c>
    </row>
    <row r="1024">
      <c r="A1024" s="0" t="n">
        <v>2</v>
      </c>
      <c r="B1024" s="0" t="n">
        <v>6</v>
      </c>
      <c r="C1024" s="0" t="inlineStr">
        <is>
          <t>나</t>
        </is>
      </c>
      <c r="D1024" s="0" t="inlineStr">
        <is>
          <t>서울대</t>
        </is>
      </c>
      <c r="E1024" s="232" t="inlineStr">
        <is>
          <t>산업공학과</t>
        </is>
      </c>
      <c r="F1024" s="0" t="inlineStr">
        <is>
          <t>자연</t>
        </is>
      </c>
      <c r="G1024" s="0" t="n">
        <v>1</v>
      </c>
      <c r="H1024" s="0" t="n">
        <v>402.378</v>
      </c>
      <c r="I1024" s="0" t="n">
        <v>401.488</v>
      </c>
      <c r="J1024" s="0" t="n">
        <v>400.318</v>
      </c>
      <c r="K1024" s="0" t="n">
        <v>396.308</v>
      </c>
      <c r="L1024" s="0" t="n">
        <v>393.296</v>
      </c>
      <c r="M1024" s="233" t="inlineStr">
        <is>
          <t>표점</t>
        </is>
      </c>
      <c r="N1024" s="233" t="inlineStr">
        <is>
          <t>표점</t>
        </is>
      </c>
      <c r="O1024" s="3" t="inlineStr">
        <is>
          <t>나21</t>
        </is>
      </c>
    </row>
    <row r="1025">
      <c r="A1025" s="0" t="n">
        <v>2</v>
      </c>
      <c r="B1025" s="0" t="n">
        <v>24</v>
      </c>
      <c r="C1025" s="0" t="inlineStr">
        <is>
          <t>나</t>
        </is>
      </c>
      <c r="D1025" s="0" t="inlineStr">
        <is>
          <t>서울대</t>
        </is>
      </c>
      <c r="E1025" s="232" t="inlineStr">
        <is>
          <t>스마트시스템과학과</t>
        </is>
      </c>
      <c r="F1025" s="0" t="inlineStr">
        <is>
          <t>자연</t>
        </is>
      </c>
      <c r="G1025" s="0" t="n">
        <v>1</v>
      </c>
      <c r="H1025" s="0" t="n">
        <v>403.22</v>
      </c>
      <c r="I1025" s="0" t="n">
        <v>401.828</v>
      </c>
      <c r="J1025" s="0" t="n">
        <v>400.038</v>
      </c>
      <c r="K1025" s="0" t="n">
        <v>398.768</v>
      </c>
      <c r="L1025" s="0" t="n">
        <v>397.478</v>
      </c>
      <c r="M1025" s="233" t="inlineStr">
        <is>
          <t>표점</t>
        </is>
      </c>
      <c r="N1025" s="233" t="inlineStr">
        <is>
          <t>표점</t>
        </is>
      </c>
      <c r="O1025" s="3" t="inlineStr">
        <is>
          <t>나22</t>
        </is>
      </c>
    </row>
    <row r="1026">
      <c r="A1026" s="0" t="n">
        <v>1</v>
      </c>
      <c r="B1026" s="0" t="n">
        <v>18</v>
      </c>
      <c r="C1026" s="0" t="inlineStr">
        <is>
          <t>나</t>
        </is>
      </c>
      <c r="D1026" s="0" t="inlineStr">
        <is>
          <t>서울대</t>
        </is>
      </c>
      <c r="E1026" s="232" t="inlineStr">
        <is>
          <t>조경·지역시스템공학부</t>
        </is>
      </c>
      <c r="F1026" s="0" t="inlineStr">
        <is>
          <t>자연</t>
        </is>
      </c>
      <c r="G1026" s="0" t="n">
        <v>1</v>
      </c>
      <c r="H1026" s="0" t="n">
        <v>401.916</v>
      </c>
      <c r="I1026" s="0" t="n">
        <v>400.686</v>
      </c>
      <c r="J1026" s="0" t="n">
        <v>399.606</v>
      </c>
      <c r="K1026" s="0" t="n">
        <v>398.362</v>
      </c>
      <c r="L1026" s="0" t="n">
        <v>395.982</v>
      </c>
      <c r="M1026" s="233" t="inlineStr">
        <is>
          <t>표점</t>
        </is>
      </c>
      <c r="N1026" s="233" t="inlineStr">
        <is>
          <t>표점</t>
        </is>
      </c>
      <c r="O1026" s="3" t="inlineStr">
        <is>
          <t>나23</t>
        </is>
      </c>
    </row>
    <row r="1027">
      <c r="A1027" s="0" t="n">
        <v>2</v>
      </c>
      <c r="B1027" s="0" t="n">
        <v>28</v>
      </c>
      <c r="C1027" s="0" t="inlineStr">
        <is>
          <t>나</t>
        </is>
      </c>
      <c r="D1027" s="0" t="inlineStr">
        <is>
          <t>서울대</t>
        </is>
      </c>
      <c r="E1027" s="232" t="inlineStr">
        <is>
          <t>응용생물화학부</t>
        </is>
      </c>
      <c r="F1027" s="0" t="inlineStr">
        <is>
          <t>자연</t>
        </is>
      </c>
      <c r="G1027" s="0" t="n">
        <v>1</v>
      </c>
      <c r="H1027" s="0" t="n">
        <v>400.838</v>
      </c>
      <c r="I1027" s="0" t="n">
        <v>400.318</v>
      </c>
      <c r="J1027" s="0" t="n">
        <v>399.518</v>
      </c>
      <c r="K1027" s="0" t="n">
        <v>397.278</v>
      </c>
      <c r="L1027" s="0" t="n">
        <v>393.616</v>
      </c>
      <c r="M1027" s="233" t="inlineStr">
        <is>
          <t>표점</t>
        </is>
      </c>
      <c r="N1027" s="233" t="inlineStr">
        <is>
          <t>표점</t>
        </is>
      </c>
      <c r="O1027" s="3" t="inlineStr">
        <is>
          <t>나24</t>
        </is>
      </c>
    </row>
    <row r="1028">
      <c r="A1028" s="0" t="n">
        <v>1</v>
      </c>
      <c r="B1028" s="0" t="n">
        <v>23</v>
      </c>
      <c r="C1028" s="0" t="inlineStr">
        <is>
          <t>나</t>
        </is>
      </c>
      <c r="D1028" s="0" t="inlineStr">
        <is>
          <t>서울대</t>
        </is>
      </c>
      <c r="E1028" s="232" t="inlineStr">
        <is>
          <t>물리교육과</t>
        </is>
      </c>
      <c r="F1028" s="0" t="inlineStr">
        <is>
          <t>자연</t>
        </is>
      </c>
      <c r="G1028" s="0" t="n">
        <v>1</v>
      </c>
      <c r="H1028" s="0" t="n">
        <v>404.34</v>
      </c>
      <c r="I1028" s="0" t="n">
        <v>401.576</v>
      </c>
      <c r="J1028" s="0" t="n">
        <v>399.316</v>
      </c>
      <c r="K1028" s="0" t="n">
        <v>397.566</v>
      </c>
      <c r="L1028" s="0" t="n">
        <v>396.396</v>
      </c>
      <c r="M1028" s="233" t="inlineStr">
        <is>
          <t>표점</t>
        </is>
      </c>
      <c r="N1028" s="233" t="inlineStr">
        <is>
          <t>표점</t>
        </is>
      </c>
      <c r="O1028" s="3" t="inlineStr">
        <is>
          <t>나25</t>
        </is>
      </c>
    </row>
    <row r="1029">
      <c r="A1029" s="0" t="n">
        <v>1</v>
      </c>
      <c r="B1029" s="0" t="n">
        <v>12</v>
      </c>
      <c r="C1029" s="0" t="inlineStr">
        <is>
          <t>나</t>
        </is>
      </c>
      <c r="D1029" s="0" t="inlineStr">
        <is>
          <t>서울대</t>
        </is>
      </c>
      <c r="E1029" s="232" t="inlineStr">
        <is>
          <t>에너지자원공학과</t>
        </is>
      </c>
      <c r="F1029" s="0" t="inlineStr">
        <is>
          <t>자연</t>
        </is>
      </c>
      <c r="G1029" s="0" t="n">
        <v>1</v>
      </c>
      <c r="H1029" s="0" t="n">
        <v>401.396</v>
      </c>
      <c r="I1029" s="0" t="n">
        <v>400.126</v>
      </c>
      <c r="J1029" s="0" t="n">
        <v>399.172</v>
      </c>
      <c r="K1029" s="0" t="n">
        <v>398.202</v>
      </c>
      <c r="L1029" s="0" t="n">
        <v>394.186</v>
      </c>
      <c r="M1029" s="233" t="inlineStr">
        <is>
          <t>표점</t>
        </is>
      </c>
      <c r="N1029" s="233" t="inlineStr">
        <is>
          <t>표점</t>
        </is>
      </c>
      <c r="O1029" s="3" t="inlineStr">
        <is>
          <t>나26</t>
        </is>
      </c>
    </row>
    <row r="1030">
      <c r="A1030" s="0" t="n">
        <v>1</v>
      </c>
      <c r="B1030" s="0" t="n">
        <v>22</v>
      </c>
      <c r="C1030" s="0" t="inlineStr">
        <is>
          <t>나</t>
        </is>
      </c>
      <c r="D1030" s="0" t="inlineStr">
        <is>
          <t>서울대</t>
        </is>
      </c>
      <c r="E1030" s="232" t="inlineStr">
        <is>
          <t>바이오시스템·소재학부</t>
        </is>
      </c>
      <c r="F1030" s="0" t="inlineStr">
        <is>
          <t>자연</t>
        </is>
      </c>
      <c r="G1030" s="0" t="n">
        <v>1</v>
      </c>
      <c r="H1030" s="0" t="n">
        <v>400.126</v>
      </c>
      <c r="I1030" s="0" t="n">
        <v>399.606</v>
      </c>
      <c r="J1030" s="0" t="n">
        <v>399.172</v>
      </c>
      <c r="K1030" s="0" t="n">
        <v>398.102</v>
      </c>
      <c r="L1030" s="0" t="n">
        <v>394.022</v>
      </c>
      <c r="M1030" s="233" t="inlineStr">
        <is>
          <t>표점</t>
        </is>
      </c>
      <c r="N1030" s="233" t="inlineStr">
        <is>
          <t>표점</t>
        </is>
      </c>
      <c r="O1030" s="3" t="inlineStr">
        <is>
          <t>나27</t>
        </is>
      </c>
    </row>
    <row r="1031">
      <c r="A1031" s="0" t="n">
        <v>2</v>
      </c>
      <c r="B1031" s="0" t="n">
        <v>11</v>
      </c>
      <c r="C1031" s="0" t="inlineStr">
        <is>
          <t>나</t>
        </is>
      </c>
      <c r="D1031" s="0" t="inlineStr">
        <is>
          <t>서울대</t>
        </is>
      </c>
      <c r="E1031" s="232" t="inlineStr">
        <is>
          <t>원자핵공학과</t>
        </is>
      </c>
      <c r="F1031" s="0" t="inlineStr">
        <is>
          <t>자연</t>
        </is>
      </c>
      <c r="G1031" s="0" t="n">
        <v>1</v>
      </c>
      <c r="H1031" s="0" t="n">
        <v>401.12</v>
      </c>
      <c r="I1031" s="0" t="n">
        <v>399.758</v>
      </c>
      <c r="J1031" s="0" t="n">
        <v>398.266</v>
      </c>
      <c r="K1031" s="0" t="n">
        <v>396.496</v>
      </c>
      <c r="L1031" s="0" t="n">
        <v>392.786</v>
      </c>
      <c r="M1031" s="233" t="inlineStr">
        <is>
          <t>표점</t>
        </is>
      </c>
      <c r="N1031" s="233" t="inlineStr">
        <is>
          <t>표점</t>
        </is>
      </c>
      <c r="O1031" s="3" t="inlineStr">
        <is>
          <t>나28</t>
        </is>
      </c>
    </row>
    <row r="1032">
      <c r="A1032" s="0" t="n">
        <v>2</v>
      </c>
      <c r="B1032" s="0" t="n">
        <v>26</v>
      </c>
      <c r="C1032" s="0" t="inlineStr">
        <is>
          <t>나</t>
        </is>
      </c>
      <c r="D1032" s="0" t="inlineStr">
        <is>
          <t>서울대</t>
        </is>
      </c>
      <c r="E1032" s="232" t="inlineStr">
        <is>
          <t>산림과학부</t>
        </is>
      </c>
      <c r="F1032" s="0" t="inlineStr">
        <is>
          <t>자연</t>
        </is>
      </c>
      <c r="G1032" s="0" t="n">
        <v>1</v>
      </c>
      <c r="H1032" s="0" t="n">
        <v>399.228</v>
      </c>
      <c r="I1032" s="0" t="n">
        <v>398.768</v>
      </c>
      <c r="J1032" s="0" t="n">
        <v>398.006</v>
      </c>
      <c r="K1032" s="0" t="n">
        <v>396.496</v>
      </c>
      <c r="L1032" s="0" t="n">
        <v>395.498</v>
      </c>
      <c r="M1032" s="233" t="inlineStr">
        <is>
          <t>표점</t>
        </is>
      </c>
      <c r="N1032" s="233" t="inlineStr">
        <is>
          <t>표점</t>
        </is>
      </c>
      <c r="O1032" s="3" t="inlineStr">
        <is>
          <t>나29</t>
        </is>
      </c>
    </row>
    <row r="1033">
      <c r="A1033" s="0" t="n">
        <v>3</v>
      </c>
      <c r="B1033" s="0" t="n">
        <v>30</v>
      </c>
      <c r="C1033" s="0" t="inlineStr">
        <is>
          <t>나</t>
        </is>
      </c>
      <c r="D1033" s="0" t="inlineStr">
        <is>
          <t>서울대</t>
        </is>
      </c>
      <c r="E1033" s="232" t="inlineStr">
        <is>
          <t>식품영양학과</t>
        </is>
      </c>
      <c r="F1033" s="0" t="inlineStr">
        <is>
          <t>자연</t>
        </is>
      </c>
      <c r="G1033" s="0" t="n">
        <v>1</v>
      </c>
      <c r="H1033" s="0" t="n">
        <v>396.38</v>
      </c>
      <c r="I1033" s="0" t="n">
        <v>395.8</v>
      </c>
      <c r="J1033" s="0" t="n">
        <v>394.99</v>
      </c>
      <c r="K1033" s="0" t="n">
        <v>393.52</v>
      </c>
      <c r="L1033" s="0" t="n">
        <v>391.64</v>
      </c>
      <c r="M1033" s="233" t="inlineStr">
        <is>
          <t>표점</t>
        </is>
      </c>
      <c r="N1033" s="233" t="inlineStr">
        <is>
          <t>표점</t>
        </is>
      </c>
      <c r="O1033" s="3" t="inlineStr">
        <is>
          <t>나30</t>
        </is>
      </c>
    </row>
    <row r="1034">
      <c r="A1034" s="0" t="n">
        <v>2</v>
      </c>
      <c r="B1034" s="0" t="n">
        <v>32</v>
      </c>
      <c r="C1034" s="0" t="inlineStr">
        <is>
          <t>나</t>
        </is>
      </c>
      <c r="D1034" s="0" t="inlineStr">
        <is>
          <t>서울대</t>
        </is>
      </c>
      <c r="E1034" s="232" t="inlineStr">
        <is>
          <t>지구과학교육과</t>
        </is>
      </c>
      <c r="F1034" s="0" t="inlineStr">
        <is>
          <t>자연</t>
        </is>
      </c>
      <c r="G1034" s="0" t="n">
        <v>1</v>
      </c>
      <c r="H1034" s="0" t="n">
        <v>399.518</v>
      </c>
      <c r="I1034" s="0" t="n">
        <v>398.768</v>
      </c>
      <c r="J1034" s="0" t="n">
        <v>397.566</v>
      </c>
      <c r="K1034" s="0" t="n">
        <v>396.496</v>
      </c>
      <c r="L1034" s="0" t="n">
        <v>393.616</v>
      </c>
      <c r="M1034" s="233" t="inlineStr">
        <is>
          <t>표점</t>
        </is>
      </c>
      <c r="N1034" s="233" t="inlineStr">
        <is>
          <t>표점</t>
        </is>
      </c>
      <c r="O1034" s="3" t="inlineStr">
        <is>
          <t>나31</t>
        </is>
      </c>
    </row>
    <row r="1035">
      <c r="A1035" s="0" t="n">
        <v>1</v>
      </c>
      <c r="B1035" s="0" t="n">
        <v>21</v>
      </c>
      <c r="C1035" s="0" t="inlineStr">
        <is>
          <t>나</t>
        </is>
      </c>
      <c r="D1035" s="0" t="inlineStr">
        <is>
          <t>서울대</t>
        </is>
      </c>
      <c r="E1035" s="232" t="inlineStr">
        <is>
          <t>식품·동물생명공학부</t>
        </is>
      </c>
      <c r="F1035" s="0" t="inlineStr">
        <is>
          <t>자연</t>
        </is>
      </c>
      <c r="G1035" s="0" t="n">
        <v>1</v>
      </c>
      <c r="H1035" s="0" t="n">
        <v>398.536</v>
      </c>
      <c r="I1035" s="0" t="n">
        <v>398.202</v>
      </c>
      <c r="J1035" s="0" t="n">
        <v>397.366</v>
      </c>
      <c r="K1035" s="0" t="n">
        <v>395.982</v>
      </c>
      <c r="L1035" s="0" t="n">
        <v>392.786</v>
      </c>
      <c r="M1035" s="233" t="inlineStr">
        <is>
          <t>표점</t>
        </is>
      </c>
      <c r="N1035" s="233" t="inlineStr">
        <is>
          <t>표점</t>
        </is>
      </c>
      <c r="O1035" s="3" t="inlineStr">
        <is>
          <t>나32</t>
        </is>
      </c>
    </row>
    <row r="1036">
      <c r="A1036" s="0" t="n">
        <v>1</v>
      </c>
      <c r="B1036" s="0" t="n">
        <v>27</v>
      </c>
      <c r="C1036" s="0" t="inlineStr">
        <is>
          <t>나</t>
        </is>
      </c>
      <c r="D1036" s="0" t="inlineStr">
        <is>
          <t>서울대</t>
        </is>
      </c>
      <c r="E1036" s="232" t="inlineStr">
        <is>
          <t>화학교육과</t>
        </is>
      </c>
      <c r="F1036" s="0" t="inlineStr">
        <is>
          <t>자연</t>
        </is>
      </c>
      <c r="G1036" s="0" t="n">
        <v>1</v>
      </c>
      <c r="H1036" s="0" t="n">
        <v>399.606</v>
      </c>
      <c r="I1036" s="0" t="n">
        <v>398.536</v>
      </c>
      <c r="J1036" s="0" t="n">
        <v>397.232</v>
      </c>
      <c r="K1036" s="0" t="n">
        <v>396.396</v>
      </c>
      <c r="L1036" s="0" t="n">
        <v>393.312</v>
      </c>
      <c r="M1036" s="233" t="inlineStr">
        <is>
          <t>표점</t>
        </is>
      </c>
      <c r="N1036" s="233" t="inlineStr">
        <is>
          <t>표점</t>
        </is>
      </c>
      <c r="O1036" s="3" t="inlineStr">
        <is>
          <t>나33</t>
        </is>
      </c>
    </row>
    <row r="1037">
      <c r="A1037" s="0" t="n">
        <v>1</v>
      </c>
      <c r="B1037" s="0" t="n">
        <v>31</v>
      </c>
      <c r="C1037" s="0" t="inlineStr">
        <is>
          <t>나</t>
        </is>
      </c>
      <c r="D1037" s="0" t="inlineStr">
        <is>
          <t>서울대</t>
        </is>
      </c>
      <c r="E1037" s="232" t="inlineStr">
        <is>
          <t>생물교육과</t>
        </is>
      </c>
      <c r="F1037" s="0" t="inlineStr">
        <is>
          <t>자연</t>
        </is>
      </c>
      <c r="G1037" s="0" t="n">
        <v>1</v>
      </c>
      <c r="H1037" s="0" t="n">
        <v>399.316</v>
      </c>
      <c r="I1037" s="0" t="n">
        <v>398.362</v>
      </c>
      <c r="J1037" s="0" t="n">
        <v>397.032</v>
      </c>
      <c r="K1037" s="0" t="n">
        <v>396.046</v>
      </c>
      <c r="L1037" s="0" t="n">
        <v>393.212</v>
      </c>
      <c r="M1037" s="233" t="inlineStr">
        <is>
          <t>표점</t>
        </is>
      </c>
      <c r="N1037" s="233" t="inlineStr">
        <is>
          <t>표점</t>
        </is>
      </c>
      <c r="O1037" s="3" t="inlineStr">
        <is>
          <t>나34</t>
        </is>
      </c>
    </row>
    <row r="1038">
      <c r="A1038" s="0" t="n">
        <v>4</v>
      </c>
      <c r="B1038" s="0" t="n">
        <v>35</v>
      </c>
      <c r="C1038" s="0" t="inlineStr">
        <is>
          <t>나</t>
        </is>
      </c>
      <c r="D1038" s="0" t="inlineStr">
        <is>
          <t>서울대</t>
        </is>
      </c>
      <c r="E1038" s="232" t="inlineStr">
        <is>
          <t>자유전공학부</t>
        </is>
      </c>
      <c r="F1038" s="0" t="inlineStr">
        <is>
          <t>통합</t>
        </is>
      </c>
      <c r="G1038" s="0" t="n">
        <v>1</v>
      </c>
      <c r="H1038" s="0" t="n">
        <v>403.68</v>
      </c>
      <c r="I1038" s="0" t="n">
        <v>403.07</v>
      </c>
      <c r="J1038" s="0" t="n">
        <v>402.82</v>
      </c>
      <c r="K1038" s="0" t="n">
        <v>401.27</v>
      </c>
      <c r="L1038" s="0" t="n">
        <v>399.4</v>
      </c>
      <c r="M1038" s="233" t="inlineStr">
        <is>
          <t>표점</t>
        </is>
      </c>
      <c r="N1038" s="233" t="inlineStr">
        <is>
          <t>표점</t>
        </is>
      </c>
      <c r="O1038" s="3" t="inlineStr">
        <is>
          <t>나35</t>
        </is>
      </c>
    </row>
    <row r="1039">
      <c r="A1039" s="0" t="n">
        <v>3</v>
      </c>
      <c r="B1039" s="0" t="n">
        <v>37</v>
      </c>
      <c r="C1039" s="0" t="inlineStr">
        <is>
          <t>나</t>
        </is>
      </c>
      <c r="D1039" s="0" t="inlineStr">
        <is>
          <t>서울대</t>
        </is>
      </c>
      <c r="E1039" s="232" t="inlineStr">
        <is>
          <t>경영대학</t>
        </is>
      </c>
      <c r="F1039" s="0" t="inlineStr">
        <is>
          <t>통합</t>
        </is>
      </c>
      <c r="G1039" s="0" t="n">
        <v>1</v>
      </c>
      <c r="H1039" s="0" t="n">
        <v>403.36</v>
      </c>
      <c r="I1039" s="0" t="n">
        <v>402.23</v>
      </c>
      <c r="J1039" s="0" t="n">
        <v>400.77</v>
      </c>
      <c r="K1039" s="0" t="n">
        <v>399.67</v>
      </c>
      <c r="L1039" s="0" t="n">
        <v>398.7</v>
      </c>
      <c r="M1039" s="233" t="inlineStr">
        <is>
          <t>표점</t>
        </is>
      </c>
      <c r="N1039" s="233" t="inlineStr">
        <is>
          <t>표점</t>
        </is>
      </c>
      <c r="O1039" s="3" t="inlineStr">
        <is>
          <t>나36</t>
        </is>
      </c>
    </row>
    <row r="1040">
      <c r="A1040" s="0" t="n">
        <v>3</v>
      </c>
      <c r="B1040" s="0" t="n">
        <v>36</v>
      </c>
      <c r="C1040" s="0" t="inlineStr">
        <is>
          <t>나</t>
        </is>
      </c>
      <c r="D1040" s="0" t="inlineStr">
        <is>
          <t>서울대</t>
        </is>
      </c>
      <c r="E1040" s="232" t="inlineStr">
        <is>
          <t>경제학부</t>
        </is>
      </c>
      <c r="F1040" s="0" t="inlineStr">
        <is>
          <t>통합</t>
        </is>
      </c>
      <c r="G1040" s="0" t="n">
        <v>1</v>
      </c>
      <c r="H1040" s="0" t="n">
        <v>402.46</v>
      </c>
      <c r="I1040" s="0" t="n">
        <v>401.18</v>
      </c>
      <c r="J1040" s="0" t="n">
        <v>399.96</v>
      </c>
      <c r="K1040" s="0" t="n">
        <v>398.7</v>
      </c>
      <c r="L1040" s="0" t="n">
        <v>397.41</v>
      </c>
      <c r="M1040" s="233" t="inlineStr">
        <is>
          <t>표점</t>
        </is>
      </c>
      <c r="N1040" s="233" t="inlineStr">
        <is>
          <t>표점</t>
        </is>
      </c>
      <c r="O1040" s="3" t="inlineStr">
        <is>
          <t>나37</t>
        </is>
      </c>
    </row>
    <row r="1041">
      <c r="A1041" s="0" t="n">
        <v>3</v>
      </c>
      <c r="B1041" s="0" t="n">
        <v>53</v>
      </c>
      <c r="C1041" s="0" t="inlineStr">
        <is>
          <t>나</t>
        </is>
      </c>
      <c r="D1041" s="0" t="inlineStr">
        <is>
          <t>서울대</t>
        </is>
      </c>
      <c r="E1041" s="232" t="inlineStr">
        <is>
          <t>의류학과</t>
        </is>
      </c>
      <c r="F1041" s="0" t="inlineStr">
        <is>
          <t>통합</t>
        </is>
      </c>
      <c r="G1041" s="0" t="n">
        <v>1</v>
      </c>
      <c r="H1041" s="0" t="n">
        <v>399.12</v>
      </c>
      <c r="I1041" s="0" t="n">
        <v>398.44</v>
      </c>
      <c r="J1041" s="0" t="n">
        <v>397.69</v>
      </c>
      <c r="K1041" s="0" t="n">
        <v>397.09</v>
      </c>
      <c r="L1041" s="0" t="n">
        <v>396.5</v>
      </c>
      <c r="M1041" s="233" t="inlineStr">
        <is>
          <t>표점</t>
        </is>
      </c>
      <c r="N1041" s="233" t="inlineStr">
        <is>
          <t>표점</t>
        </is>
      </c>
      <c r="O1041" s="3" t="inlineStr">
        <is>
          <t>나38</t>
        </is>
      </c>
    </row>
    <row r="1042">
      <c r="A1042" s="0" t="n">
        <v>3</v>
      </c>
      <c r="B1042" s="0" t="n">
        <v>38</v>
      </c>
      <c r="C1042" s="0" t="inlineStr">
        <is>
          <t>나</t>
        </is>
      </c>
      <c r="D1042" s="0" t="inlineStr">
        <is>
          <t>서울대</t>
        </is>
      </c>
      <c r="E1042" s="232" t="inlineStr">
        <is>
          <t>농경제사회학부</t>
        </is>
      </c>
      <c r="F1042" s="0" t="inlineStr">
        <is>
          <t>통합</t>
        </is>
      </c>
      <c r="G1042" s="0" t="n">
        <v>1</v>
      </c>
      <c r="H1042" s="0" t="n">
        <v>399.02</v>
      </c>
      <c r="I1042" s="0" t="n">
        <v>398.44</v>
      </c>
      <c r="J1042" s="0" t="n">
        <v>397.57</v>
      </c>
      <c r="K1042" s="0" t="n">
        <v>395.96</v>
      </c>
      <c r="L1042" s="0" t="n">
        <v>393.96</v>
      </c>
      <c r="M1042" s="233" t="inlineStr">
        <is>
          <t>표점</t>
        </is>
      </c>
      <c r="N1042" s="233" t="inlineStr">
        <is>
          <t>표점</t>
        </is>
      </c>
      <c r="O1042" s="3" t="inlineStr">
        <is>
          <t>나39</t>
        </is>
      </c>
    </row>
    <row r="1043">
      <c r="A1043" s="0" t="n">
        <v>3</v>
      </c>
      <c r="B1043" s="0" t="n">
        <v>39</v>
      </c>
      <c r="C1043" s="0" t="inlineStr">
        <is>
          <t>나</t>
        </is>
      </c>
      <c r="D1043" s="0" t="inlineStr">
        <is>
          <t>서울대</t>
        </is>
      </c>
      <c r="E1043" s="232" t="inlineStr">
        <is>
          <t>정치외교학부</t>
        </is>
      </c>
      <c r="F1043" s="0" t="inlineStr">
        <is>
          <t>통합</t>
        </is>
      </c>
      <c r="G1043" s="0" t="n">
        <v>1</v>
      </c>
      <c r="H1043" s="0" t="n">
        <v>398.44</v>
      </c>
      <c r="I1043" s="0" t="n">
        <v>397.96</v>
      </c>
      <c r="J1043" s="0" t="n">
        <v>397.09</v>
      </c>
      <c r="K1043" s="0" t="n">
        <v>395.96</v>
      </c>
      <c r="L1043" s="0" t="n">
        <v>393.52</v>
      </c>
      <c r="M1043" s="233" t="inlineStr">
        <is>
          <t>표점</t>
        </is>
      </c>
      <c r="N1043" s="233" t="inlineStr">
        <is>
          <t>표점</t>
        </is>
      </c>
      <c r="O1043" s="3" t="inlineStr">
        <is>
          <t>나40</t>
        </is>
      </c>
    </row>
    <row r="1044">
      <c r="A1044" s="0" t="n">
        <v>3</v>
      </c>
      <c r="B1044" s="0" t="n">
        <v>40</v>
      </c>
      <c r="C1044" s="0" t="inlineStr">
        <is>
          <t>나</t>
        </is>
      </c>
      <c r="D1044" s="0" t="inlineStr">
        <is>
          <t>서울대</t>
        </is>
      </c>
      <c r="E1044" s="232" t="inlineStr">
        <is>
          <t>인문계열</t>
        </is>
      </c>
      <c r="F1044" s="0" t="inlineStr">
        <is>
          <t>통합</t>
        </is>
      </c>
      <c r="G1044" s="0" t="n">
        <v>1</v>
      </c>
      <c r="H1044" s="0" t="n">
        <v>399.25</v>
      </c>
      <c r="I1044" s="0" t="n">
        <v>397.96</v>
      </c>
      <c r="J1044" s="0" t="n">
        <v>397.09</v>
      </c>
      <c r="K1044" s="0" t="n">
        <v>395.96</v>
      </c>
      <c r="L1044" s="0" t="n">
        <v>395.15</v>
      </c>
      <c r="M1044" s="233" t="inlineStr">
        <is>
          <t>표점</t>
        </is>
      </c>
      <c r="N1044" s="233" t="inlineStr">
        <is>
          <t>표점</t>
        </is>
      </c>
      <c r="O1044" s="3" t="inlineStr">
        <is>
          <t>나41</t>
        </is>
      </c>
    </row>
    <row r="1045">
      <c r="A1045" s="0" t="n">
        <v>3</v>
      </c>
      <c r="B1045" s="0" t="n">
        <v>55</v>
      </c>
      <c r="C1045" s="0" t="inlineStr">
        <is>
          <t>나</t>
        </is>
      </c>
      <c r="D1045" s="0" t="inlineStr">
        <is>
          <t>서울대</t>
        </is>
      </c>
      <c r="E1045" s="232" t="inlineStr">
        <is>
          <t>심리학과</t>
        </is>
      </c>
      <c r="F1045" s="0" t="inlineStr">
        <is>
          <t>통합</t>
        </is>
      </c>
      <c r="G1045" s="0" t="n">
        <v>1</v>
      </c>
      <c r="H1045" s="0" t="n">
        <v>399.25</v>
      </c>
      <c r="I1045" s="0" t="n">
        <v>397.57</v>
      </c>
      <c r="J1045" s="0" t="n">
        <v>397.09</v>
      </c>
      <c r="K1045" s="0" t="n">
        <v>395.8</v>
      </c>
      <c r="L1045" s="0" t="n">
        <v>393.52</v>
      </c>
      <c r="M1045" s="233" t="inlineStr">
        <is>
          <t>표점</t>
        </is>
      </c>
      <c r="N1045" s="233" t="inlineStr">
        <is>
          <t>표점</t>
        </is>
      </c>
      <c r="O1045" s="3" t="inlineStr">
        <is>
          <t>나42</t>
        </is>
      </c>
    </row>
    <row r="1046">
      <c r="A1046" s="0" t="n">
        <v>3</v>
      </c>
      <c r="B1046" s="0" t="n">
        <v>41</v>
      </c>
      <c r="C1046" s="0" t="inlineStr">
        <is>
          <t>나</t>
        </is>
      </c>
      <c r="D1046" s="0" t="inlineStr">
        <is>
          <t>서울대</t>
        </is>
      </c>
      <c r="E1046" s="232" t="inlineStr">
        <is>
          <t>사회학과</t>
        </is>
      </c>
      <c r="F1046" s="0" t="inlineStr">
        <is>
          <t>통합</t>
        </is>
      </c>
      <c r="G1046" s="0" t="n">
        <v>1</v>
      </c>
      <c r="H1046" s="0" t="n">
        <v>398.44</v>
      </c>
      <c r="I1046" s="0" t="n">
        <v>397.09</v>
      </c>
      <c r="J1046" s="0" t="n">
        <v>396.5</v>
      </c>
      <c r="K1046" s="0" t="n">
        <v>395.47</v>
      </c>
      <c r="L1046" s="0" t="n">
        <v>393.52</v>
      </c>
      <c r="M1046" s="233" t="inlineStr">
        <is>
          <t>표점</t>
        </is>
      </c>
      <c r="N1046" s="233" t="inlineStr">
        <is>
          <t>표점</t>
        </is>
      </c>
      <c r="O1046" s="3" t="inlineStr">
        <is>
          <t>나43</t>
        </is>
      </c>
    </row>
    <row r="1047">
      <c r="A1047" s="0" t="n">
        <v>3</v>
      </c>
      <c r="B1047" s="0" t="n">
        <v>43</v>
      </c>
      <c r="C1047" s="0" t="inlineStr">
        <is>
          <t>나</t>
        </is>
      </c>
      <c r="D1047" s="0" t="inlineStr">
        <is>
          <t>서울대</t>
        </is>
      </c>
      <c r="E1047" s="232" t="inlineStr">
        <is>
          <t>사회교육과</t>
        </is>
      </c>
      <c r="F1047" s="0" t="inlineStr">
        <is>
          <t>통합</t>
        </is>
      </c>
      <c r="G1047" s="0" t="n">
        <v>1</v>
      </c>
      <c r="H1047" s="0" t="n">
        <v>399.12</v>
      </c>
      <c r="I1047" s="0" t="n">
        <v>397.09</v>
      </c>
      <c r="J1047" s="0" t="n">
        <v>396.5</v>
      </c>
      <c r="K1047" s="0" t="n">
        <v>396.16</v>
      </c>
      <c r="L1047" s="0" t="n">
        <v>394.73</v>
      </c>
      <c r="M1047" s="233" t="inlineStr">
        <is>
          <t>표점</t>
        </is>
      </c>
      <c r="N1047" s="233" t="inlineStr">
        <is>
          <t>표점</t>
        </is>
      </c>
      <c r="O1047" s="3" t="inlineStr">
        <is>
          <t>나44</t>
        </is>
      </c>
    </row>
    <row r="1048">
      <c r="A1048" s="0" t="n">
        <v>3</v>
      </c>
      <c r="B1048" s="0" t="n">
        <v>44</v>
      </c>
      <c r="C1048" s="0" t="inlineStr">
        <is>
          <t>나</t>
        </is>
      </c>
      <c r="D1048" s="0" t="inlineStr">
        <is>
          <t>서울대</t>
        </is>
      </c>
      <c r="E1048" s="232" t="inlineStr">
        <is>
          <t>언론정보학과</t>
        </is>
      </c>
      <c r="F1048" s="0" t="inlineStr">
        <is>
          <t>통합</t>
        </is>
      </c>
      <c r="G1048" s="0" t="n">
        <v>1</v>
      </c>
      <c r="H1048" s="0" t="n">
        <v>399.12</v>
      </c>
      <c r="I1048" s="0" t="n">
        <v>397.09</v>
      </c>
      <c r="J1048" s="0" t="n">
        <v>396.5</v>
      </c>
      <c r="K1048" s="0" t="n">
        <v>396.16</v>
      </c>
      <c r="L1048" s="0" t="n">
        <v>395.8</v>
      </c>
      <c r="M1048" s="233" t="inlineStr">
        <is>
          <t>표점</t>
        </is>
      </c>
      <c r="N1048" s="233" t="inlineStr">
        <is>
          <t>표점</t>
        </is>
      </c>
      <c r="O1048" s="3" t="inlineStr">
        <is>
          <t>나45</t>
        </is>
      </c>
    </row>
    <row r="1049">
      <c r="A1049" s="0" t="n">
        <v>3</v>
      </c>
      <c r="B1049" s="0" t="n">
        <v>45</v>
      </c>
      <c r="C1049" s="0" t="inlineStr">
        <is>
          <t>나</t>
        </is>
      </c>
      <c r="D1049" s="0" t="inlineStr">
        <is>
          <t>서울대</t>
        </is>
      </c>
      <c r="E1049" s="232" t="inlineStr">
        <is>
          <t>지리학과</t>
        </is>
      </c>
      <c r="F1049" s="0" t="inlineStr">
        <is>
          <t>통합</t>
        </is>
      </c>
      <c r="G1049" s="0" t="n">
        <v>1</v>
      </c>
      <c r="H1049" s="0" t="n">
        <v>399.12</v>
      </c>
      <c r="I1049" s="0" t="n">
        <v>397.09</v>
      </c>
      <c r="J1049" s="0" t="n">
        <v>396.5</v>
      </c>
      <c r="K1049" s="0" t="n">
        <v>395.37</v>
      </c>
      <c r="L1049" s="0" t="n">
        <v>394.24</v>
      </c>
      <c r="M1049" s="233" t="inlineStr">
        <is>
          <t>표점</t>
        </is>
      </c>
      <c r="N1049" s="233" t="inlineStr">
        <is>
          <t>표점</t>
        </is>
      </c>
      <c r="O1049" s="3" t="inlineStr">
        <is>
          <t>나46</t>
        </is>
      </c>
    </row>
    <row r="1050">
      <c r="A1050" s="0" t="n">
        <v>3</v>
      </c>
      <c r="B1050" s="0" t="n">
        <v>54</v>
      </c>
      <c r="C1050" s="0" t="inlineStr">
        <is>
          <t>나</t>
        </is>
      </c>
      <c r="D1050" s="0" t="inlineStr">
        <is>
          <t>서울대</t>
        </is>
      </c>
      <c r="E1050" s="232" t="inlineStr">
        <is>
          <t>간호대학</t>
        </is>
      </c>
      <c r="F1050" s="0" t="inlineStr">
        <is>
          <t>통합</t>
        </is>
      </c>
      <c r="G1050" s="0" t="n">
        <v>1</v>
      </c>
      <c r="H1050" s="0" t="n">
        <v>399.02</v>
      </c>
      <c r="I1050" s="0" t="n">
        <v>397.57</v>
      </c>
      <c r="J1050" s="0" t="n">
        <v>396.5</v>
      </c>
      <c r="K1050" s="0" t="n">
        <v>395.8</v>
      </c>
      <c r="L1050" s="0" t="n">
        <v>395.15</v>
      </c>
      <c r="M1050" s="233" t="inlineStr">
        <is>
          <t>표점</t>
        </is>
      </c>
      <c r="N1050" s="233" t="inlineStr">
        <is>
          <t>표점</t>
        </is>
      </c>
      <c r="O1050" s="3" t="inlineStr">
        <is>
          <t>나47</t>
        </is>
      </c>
    </row>
    <row r="1051">
      <c r="A1051" s="0" t="n">
        <v>3</v>
      </c>
      <c r="B1051" s="0" t="n">
        <v>42</v>
      </c>
      <c r="C1051" s="0" t="inlineStr">
        <is>
          <t>나</t>
        </is>
      </c>
      <c r="D1051" s="0" t="inlineStr">
        <is>
          <t>서울대</t>
        </is>
      </c>
      <c r="E1051" s="232" t="inlineStr">
        <is>
          <t>사회복지학과</t>
        </is>
      </c>
      <c r="F1051" s="0" t="inlineStr">
        <is>
          <t>통합</t>
        </is>
      </c>
      <c r="G1051" s="0" t="n">
        <v>1</v>
      </c>
      <c r="H1051" s="0" t="n">
        <v>398.7</v>
      </c>
      <c r="I1051" s="0" t="n">
        <v>396.93</v>
      </c>
      <c r="J1051" s="0" t="n">
        <v>396.38</v>
      </c>
      <c r="K1051" s="0" t="n">
        <v>395.27</v>
      </c>
      <c r="L1051" s="0" t="n">
        <v>392.45</v>
      </c>
      <c r="M1051" s="233" t="inlineStr">
        <is>
          <t>표점</t>
        </is>
      </c>
      <c r="N1051" s="233" t="inlineStr">
        <is>
          <t>표점</t>
        </is>
      </c>
      <c r="O1051" s="3" t="inlineStr">
        <is>
          <t>나48</t>
        </is>
      </c>
    </row>
    <row r="1052">
      <c r="A1052" s="0" t="n">
        <v>3</v>
      </c>
      <c r="B1052" s="0" t="n">
        <v>47</v>
      </c>
      <c r="C1052" s="0" t="inlineStr">
        <is>
          <t>나</t>
        </is>
      </c>
      <c r="D1052" s="0" t="inlineStr">
        <is>
          <t>서울대</t>
        </is>
      </c>
      <c r="E1052" s="232" t="inlineStr">
        <is>
          <t>국어교육과</t>
        </is>
      </c>
      <c r="F1052" s="0" t="inlineStr">
        <is>
          <t>통합</t>
        </is>
      </c>
      <c r="G1052" s="0" t="n">
        <v>1</v>
      </c>
      <c r="H1052" s="0" t="n">
        <v>397.69</v>
      </c>
      <c r="I1052" s="0" t="n">
        <v>397.09</v>
      </c>
      <c r="J1052" s="0" t="n">
        <v>396.38</v>
      </c>
      <c r="K1052" s="0" t="n">
        <v>395.8</v>
      </c>
      <c r="L1052" s="0" t="n">
        <v>395.15</v>
      </c>
      <c r="M1052" s="233" t="inlineStr">
        <is>
          <t>표점</t>
        </is>
      </c>
      <c r="N1052" s="233" t="inlineStr">
        <is>
          <t>표점</t>
        </is>
      </c>
      <c r="O1052" s="3" t="inlineStr">
        <is>
          <t>나49</t>
        </is>
      </c>
    </row>
    <row r="1053">
      <c r="A1053" s="0" t="n">
        <v>3</v>
      </c>
      <c r="B1053" s="0" t="n">
        <v>48</v>
      </c>
      <c r="C1053" s="0" t="inlineStr">
        <is>
          <t>나</t>
        </is>
      </c>
      <c r="D1053" s="0" t="inlineStr">
        <is>
          <t>서울대</t>
        </is>
      </c>
      <c r="E1053" s="232" t="inlineStr">
        <is>
          <t>영어교육과</t>
        </is>
      </c>
      <c r="F1053" s="0" t="inlineStr">
        <is>
          <t>통합</t>
        </is>
      </c>
      <c r="G1053" s="0" t="n">
        <v>1</v>
      </c>
      <c r="H1053" s="0" t="n">
        <v>398.12</v>
      </c>
      <c r="I1053" s="0" t="n">
        <v>397.09</v>
      </c>
      <c r="J1053" s="0" t="n">
        <v>396.38</v>
      </c>
      <c r="K1053" s="0" t="n">
        <v>395.8</v>
      </c>
      <c r="L1053" s="0" t="n">
        <v>395.27</v>
      </c>
      <c r="M1053" s="233" t="inlineStr">
        <is>
          <t>표점</t>
        </is>
      </c>
      <c r="N1053" s="233" t="inlineStr">
        <is>
          <t>표점</t>
        </is>
      </c>
      <c r="O1053" s="3" t="inlineStr">
        <is>
          <t>나50</t>
        </is>
      </c>
    </row>
    <row r="1054">
      <c r="A1054" s="0" t="n">
        <v>3</v>
      </c>
      <c r="B1054" s="0" t="n">
        <v>46</v>
      </c>
      <c r="C1054" s="0" t="inlineStr">
        <is>
          <t>나</t>
        </is>
      </c>
      <c r="D1054" s="0" t="inlineStr">
        <is>
          <t>서울대</t>
        </is>
      </c>
      <c r="E1054" s="232" t="inlineStr">
        <is>
          <t>아동가족학전공</t>
        </is>
      </c>
      <c r="F1054" s="0" t="inlineStr">
        <is>
          <t>통합</t>
        </is>
      </c>
      <c r="G1054" s="0" t="n">
        <v>1</v>
      </c>
      <c r="H1054" s="0" t="n">
        <v>397.57</v>
      </c>
      <c r="I1054" s="0" t="n">
        <v>396.5</v>
      </c>
      <c r="J1054" s="0" t="n">
        <v>395.96</v>
      </c>
      <c r="K1054" s="0" t="n">
        <v>395.27</v>
      </c>
      <c r="L1054" s="0" t="n">
        <v>394.61</v>
      </c>
      <c r="M1054" s="233" t="inlineStr">
        <is>
          <t>표점</t>
        </is>
      </c>
      <c r="N1054" s="233" t="inlineStr">
        <is>
          <t>표점</t>
        </is>
      </c>
      <c r="O1054" s="3" t="inlineStr">
        <is>
          <t>나51</t>
        </is>
      </c>
    </row>
    <row r="1055">
      <c r="A1055" s="0" t="n">
        <v>3</v>
      </c>
      <c r="B1055" s="0" t="n">
        <v>50</v>
      </c>
      <c r="C1055" s="0" t="inlineStr">
        <is>
          <t>나</t>
        </is>
      </c>
      <c r="D1055" s="0" t="inlineStr">
        <is>
          <t>서울대</t>
        </is>
      </c>
      <c r="E1055" s="232" t="inlineStr">
        <is>
          <t>소비자학전공</t>
        </is>
      </c>
      <c r="F1055" s="0" t="inlineStr">
        <is>
          <t>통합</t>
        </is>
      </c>
      <c r="G1055" s="0" t="n">
        <v>1</v>
      </c>
      <c r="H1055" s="0" t="n">
        <v>397.69</v>
      </c>
      <c r="I1055" s="0" t="n">
        <v>396.5</v>
      </c>
      <c r="J1055" s="0" t="n">
        <v>395.96</v>
      </c>
      <c r="K1055" s="0" t="n">
        <v>395.15</v>
      </c>
      <c r="L1055" s="0" t="n">
        <v>394.02</v>
      </c>
      <c r="M1055" s="233" t="inlineStr">
        <is>
          <t>표점</t>
        </is>
      </c>
      <c r="N1055" s="233" t="inlineStr">
        <is>
          <t>표점</t>
        </is>
      </c>
      <c r="O1055" s="3" t="inlineStr">
        <is>
          <t>나52</t>
        </is>
      </c>
    </row>
    <row r="1056">
      <c r="A1056" s="0" t="n">
        <v>3</v>
      </c>
      <c r="B1056" s="0" t="n">
        <v>56</v>
      </c>
      <c r="C1056" s="0" t="inlineStr">
        <is>
          <t>나</t>
        </is>
      </c>
      <c r="D1056" s="0" t="inlineStr">
        <is>
          <t>서울대</t>
        </is>
      </c>
      <c r="E1056" s="232" t="inlineStr">
        <is>
          <t>역사학부</t>
        </is>
      </c>
      <c r="F1056" s="0" t="inlineStr">
        <is>
          <t>통합</t>
        </is>
      </c>
      <c r="G1056" s="0" t="n">
        <v>1</v>
      </c>
      <c r="H1056" s="0" t="n">
        <v>397.09</v>
      </c>
      <c r="I1056" s="0" t="n">
        <v>396.16</v>
      </c>
      <c r="J1056" s="0" t="n">
        <v>395.8</v>
      </c>
      <c r="K1056" s="0" t="n">
        <v>395.15</v>
      </c>
      <c r="L1056" s="0" t="n">
        <v>394.44</v>
      </c>
      <c r="M1056" s="233" t="inlineStr">
        <is>
          <t>표점</t>
        </is>
      </c>
      <c r="N1056" s="233" t="inlineStr">
        <is>
          <t>표점</t>
        </is>
      </c>
      <c r="O1056" s="3" t="inlineStr">
        <is>
          <t>나53</t>
        </is>
      </c>
    </row>
    <row r="1057">
      <c r="A1057" s="0" t="n">
        <v>3</v>
      </c>
      <c r="B1057" s="0" t="n">
        <v>51</v>
      </c>
      <c r="C1057" s="0" t="inlineStr">
        <is>
          <t>나</t>
        </is>
      </c>
      <c r="D1057" s="0" t="inlineStr">
        <is>
          <t>서울대</t>
        </is>
      </c>
      <c r="E1057" s="232" t="inlineStr">
        <is>
          <t>역사교육과</t>
        </is>
      </c>
      <c r="F1057" s="0" t="inlineStr">
        <is>
          <t>통합</t>
        </is>
      </c>
      <c r="G1057" s="0" t="n">
        <v>1</v>
      </c>
      <c r="H1057" s="0" t="n">
        <v>396.93</v>
      </c>
      <c r="I1057" s="0" t="n">
        <v>395.96</v>
      </c>
      <c r="J1057" s="0" t="n">
        <v>395.47</v>
      </c>
      <c r="K1057" s="0" t="n">
        <v>394.99</v>
      </c>
      <c r="L1057" s="0" t="n">
        <v>394.24</v>
      </c>
      <c r="M1057" s="233" t="inlineStr">
        <is>
          <t>표점</t>
        </is>
      </c>
      <c r="N1057" s="233" t="inlineStr">
        <is>
          <t>표점</t>
        </is>
      </c>
      <c r="O1057" s="3" t="inlineStr">
        <is>
          <t>나54</t>
        </is>
      </c>
    </row>
    <row r="1058">
      <c r="A1058" s="0" t="n">
        <v>3</v>
      </c>
      <c r="B1058" s="0" t="n">
        <v>52</v>
      </c>
      <c r="C1058" s="0" t="inlineStr">
        <is>
          <t>나</t>
        </is>
      </c>
      <c r="D1058" s="0" t="inlineStr">
        <is>
          <t>서울대</t>
        </is>
      </c>
      <c r="E1058" s="232" t="inlineStr">
        <is>
          <t>윤리교육과</t>
        </is>
      </c>
      <c r="F1058" s="0" t="inlineStr">
        <is>
          <t>통합</t>
        </is>
      </c>
      <c r="G1058" s="0" t="n">
        <v>1</v>
      </c>
      <c r="H1058" s="0" t="n">
        <v>396.83</v>
      </c>
      <c r="I1058" s="0" t="n">
        <v>395.96</v>
      </c>
      <c r="J1058" s="0" t="n">
        <v>395.47</v>
      </c>
      <c r="K1058" s="0" t="n">
        <v>394.99</v>
      </c>
      <c r="L1058" s="0" t="n">
        <v>394.24</v>
      </c>
      <c r="M1058" s="233" t="inlineStr">
        <is>
          <t>표점</t>
        </is>
      </c>
      <c r="N1058" s="233" t="inlineStr">
        <is>
          <t>표점</t>
        </is>
      </c>
      <c r="O1058" s="3" t="inlineStr">
        <is>
          <t>나55</t>
        </is>
      </c>
    </row>
    <row r="1059">
      <c r="A1059" s="0" t="n">
        <v>3</v>
      </c>
      <c r="B1059" s="0" t="n">
        <v>57</v>
      </c>
      <c r="C1059" s="0" t="inlineStr">
        <is>
          <t>나</t>
        </is>
      </c>
      <c r="D1059" s="0" t="inlineStr">
        <is>
          <t>서울대</t>
        </is>
      </c>
      <c r="E1059" s="232" t="inlineStr">
        <is>
          <t>불어교육과</t>
        </is>
      </c>
      <c r="F1059" s="0" t="inlineStr">
        <is>
          <t>통합</t>
        </is>
      </c>
      <c r="G1059" s="0" t="n">
        <v>1</v>
      </c>
      <c r="H1059" s="0" t="n">
        <v>396.93</v>
      </c>
      <c r="I1059" s="0" t="n">
        <v>395.96</v>
      </c>
      <c r="J1059" s="0" t="n">
        <v>395.47</v>
      </c>
      <c r="K1059" s="0" t="n">
        <v>394.99</v>
      </c>
      <c r="L1059" s="0" t="n">
        <v>394.24</v>
      </c>
      <c r="M1059" s="233" t="inlineStr">
        <is>
          <t>표점</t>
        </is>
      </c>
      <c r="N1059" s="233" t="inlineStr">
        <is>
          <t>표점</t>
        </is>
      </c>
      <c r="O1059" s="3" t="inlineStr">
        <is>
          <t>나56</t>
        </is>
      </c>
    </row>
    <row r="1060">
      <c r="A1060" s="0" t="n">
        <v>3</v>
      </c>
      <c r="B1060" s="0" t="n">
        <v>49</v>
      </c>
      <c r="C1060" s="0" t="inlineStr">
        <is>
          <t>나</t>
        </is>
      </c>
      <c r="D1060" s="0" t="inlineStr">
        <is>
          <t>서울대</t>
        </is>
      </c>
      <c r="E1060" s="232" t="inlineStr">
        <is>
          <t>지리교육과</t>
        </is>
      </c>
      <c r="F1060" s="0" t="inlineStr">
        <is>
          <t>통합</t>
        </is>
      </c>
      <c r="G1060" s="0" t="n">
        <v>1</v>
      </c>
      <c r="H1060" s="0" t="n">
        <v>396.93</v>
      </c>
      <c r="I1060" s="0" t="n">
        <v>396.16</v>
      </c>
      <c r="J1060" s="0" t="n">
        <v>395.27</v>
      </c>
      <c r="K1060" s="0" t="n">
        <v>394.61</v>
      </c>
      <c r="L1060" s="0" t="n">
        <v>393.96</v>
      </c>
      <c r="M1060" s="233" t="inlineStr">
        <is>
          <t>표점</t>
        </is>
      </c>
      <c r="N1060" s="233" t="inlineStr">
        <is>
          <t>표점</t>
        </is>
      </c>
      <c r="O1060" s="3" t="inlineStr">
        <is>
          <t>나57</t>
        </is>
      </c>
    </row>
    <row r="1061">
      <c r="A1061" s="0" t="n">
        <v>14</v>
      </c>
      <c r="B1061" s="0" t="n">
        <v>249</v>
      </c>
      <c r="C1061" s="0" t="inlineStr">
        <is>
          <t>나</t>
        </is>
      </c>
      <c r="D1061" s="0" t="inlineStr">
        <is>
          <t>서강대</t>
        </is>
      </c>
      <c r="E1061" s="232" t="inlineStr">
        <is>
          <t>시스템반도체공학과</t>
        </is>
      </c>
      <c r="F1061" s="0" t="inlineStr">
        <is>
          <t>자연</t>
        </is>
      </c>
      <c r="G1061" s="0" t="n">
        <v>1</v>
      </c>
      <c r="H1061" s="0" t="n">
        <v>513.948</v>
      </c>
      <c r="I1061" s="0" t="n">
        <v>513.312</v>
      </c>
      <c r="J1061" s="0" t="n">
        <v>513.0119999999999</v>
      </c>
      <c r="K1061" s="0" t="n">
        <v>511.024</v>
      </c>
      <c r="L1061" s="0" t="n">
        <v>508.321</v>
      </c>
      <c r="M1061" s="233" t="inlineStr">
        <is>
          <t>표점</t>
        </is>
      </c>
      <c r="N1061" s="233" t="inlineStr">
        <is>
          <t>변표</t>
        </is>
      </c>
      <c r="O1061" s="3" t="inlineStr">
        <is>
          <t>나58</t>
        </is>
      </c>
    </row>
    <row r="1062">
      <c r="A1062" s="0" t="n">
        <v>14</v>
      </c>
      <c r="B1062" s="0" t="n">
        <v>251</v>
      </c>
      <c r="C1062" s="0" t="inlineStr">
        <is>
          <t>나</t>
        </is>
      </c>
      <c r="D1062" s="0" t="inlineStr">
        <is>
          <t>서강대</t>
        </is>
      </c>
      <c r="E1062" s="232" t="inlineStr">
        <is>
          <t>컴퓨터공학과</t>
        </is>
      </c>
      <c r="F1062" s="0" t="inlineStr">
        <is>
          <t>자연</t>
        </is>
      </c>
      <c r="G1062" s="0" t="n">
        <v>1</v>
      </c>
      <c r="H1062" s="0" t="n">
        <v>505.483</v>
      </c>
      <c r="I1062" s="0" t="n">
        <v>504.857</v>
      </c>
      <c r="J1062" s="0" t="n">
        <v>504.306</v>
      </c>
      <c r="K1062" s="0" t="n">
        <v>502.276</v>
      </c>
      <c r="L1062" s="0" t="n">
        <v>500.258</v>
      </c>
      <c r="M1062" s="233" t="inlineStr">
        <is>
          <t>표점</t>
        </is>
      </c>
      <c r="N1062" s="233" t="inlineStr">
        <is>
          <t>변표</t>
        </is>
      </c>
      <c r="O1062" s="3" t="inlineStr">
        <is>
          <t>나59</t>
        </is>
      </c>
    </row>
    <row r="1063">
      <c r="A1063" s="0" t="n">
        <v>14</v>
      </c>
      <c r="B1063" s="0" t="n">
        <v>253</v>
      </c>
      <c r="C1063" s="0" t="inlineStr">
        <is>
          <t>나</t>
        </is>
      </c>
      <c r="D1063" s="0" t="inlineStr">
        <is>
          <t>서강대</t>
        </is>
      </c>
      <c r="E1063" s="232" t="inlineStr">
        <is>
          <t>인공지능학과</t>
        </is>
      </c>
      <c r="F1063" s="0" t="inlineStr">
        <is>
          <t>자연</t>
        </is>
      </c>
      <c r="G1063" s="0" t="n">
        <v>1</v>
      </c>
      <c r="H1063" s="0" t="n">
        <v>505.603</v>
      </c>
      <c r="I1063" s="0" t="n">
        <v>504.857</v>
      </c>
      <c r="J1063" s="0" t="n">
        <v>504.306</v>
      </c>
      <c r="K1063" s="0" t="n">
        <v>502.276</v>
      </c>
      <c r="L1063" s="0" t="n">
        <v>500.258</v>
      </c>
      <c r="M1063" s="233" t="inlineStr">
        <is>
          <t>표점</t>
        </is>
      </c>
      <c r="N1063" s="233" t="inlineStr">
        <is>
          <t>변표</t>
        </is>
      </c>
      <c r="O1063" s="3" t="inlineStr">
        <is>
          <t>나60</t>
        </is>
      </c>
    </row>
    <row r="1064">
      <c r="A1064" s="0" t="n">
        <v>14</v>
      </c>
      <c r="B1064" s="0" t="n">
        <v>250</v>
      </c>
      <c r="C1064" s="0" t="inlineStr">
        <is>
          <t>나</t>
        </is>
      </c>
      <c r="D1064" s="0" t="inlineStr">
        <is>
          <t>서강대</t>
        </is>
      </c>
      <c r="E1064" s="232" t="inlineStr">
        <is>
          <t>전자공학과</t>
        </is>
      </c>
      <c r="F1064" s="0" t="inlineStr">
        <is>
          <t>자연</t>
        </is>
      </c>
      <c r="G1064" s="0" t="n">
        <v>1</v>
      </c>
      <c r="H1064" s="0" t="n">
        <v>505.603</v>
      </c>
      <c r="I1064" s="0" t="n">
        <v>505.097</v>
      </c>
      <c r="J1064" s="0" t="n">
        <v>503.907</v>
      </c>
      <c r="K1064" s="0" t="n">
        <v>501.973</v>
      </c>
      <c r="L1064" s="0" t="n">
        <v>499.898</v>
      </c>
      <c r="M1064" s="233" t="inlineStr">
        <is>
          <t>표점</t>
        </is>
      </c>
      <c r="N1064" s="233" t="inlineStr">
        <is>
          <t>변표</t>
        </is>
      </c>
      <c r="O1064" s="3" t="inlineStr">
        <is>
          <t>나61</t>
        </is>
      </c>
    </row>
    <row r="1065">
      <c r="A1065" s="0" t="n">
        <v>14</v>
      </c>
      <c r="B1065" s="0" t="n">
        <v>254</v>
      </c>
      <c r="C1065" s="0" t="inlineStr">
        <is>
          <t>나</t>
        </is>
      </c>
      <c r="D1065" s="0" t="inlineStr">
        <is>
          <t>서강대</t>
        </is>
      </c>
      <c r="E1065" s="232" t="inlineStr">
        <is>
          <t>기계공학과</t>
        </is>
      </c>
      <c r="F1065" s="0" t="inlineStr">
        <is>
          <t>자연</t>
        </is>
      </c>
      <c r="G1065" s="0" t="n">
        <v>1</v>
      </c>
      <c r="H1065" s="0" t="n">
        <v>503.729</v>
      </c>
      <c r="I1065" s="0" t="n">
        <v>503.522</v>
      </c>
      <c r="J1065" s="0" t="n">
        <v>502.877</v>
      </c>
      <c r="K1065" s="0" t="n">
        <v>500.928</v>
      </c>
      <c r="L1065" s="0" t="n">
        <v>498.82</v>
      </c>
      <c r="M1065" s="233" t="inlineStr">
        <is>
          <t>표점</t>
        </is>
      </c>
      <c r="N1065" s="233" t="inlineStr">
        <is>
          <t>변표</t>
        </is>
      </c>
      <c r="O1065" s="3" t="inlineStr">
        <is>
          <t>나62</t>
        </is>
      </c>
    </row>
    <row r="1066">
      <c r="A1066" s="0" t="n">
        <v>14</v>
      </c>
      <c r="B1066" s="0" t="n">
        <v>252</v>
      </c>
      <c r="C1066" s="0" t="inlineStr">
        <is>
          <t>나</t>
        </is>
      </c>
      <c r="D1066" s="0" t="inlineStr">
        <is>
          <t>서강대</t>
        </is>
      </c>
      <c r="E1066" s="232" t="inlineStr">
        <is>
          <t>화공생명공학과</t>
        </is>
      </c>
      <c r="F1066" s="0" t="inlineStr">
        <is>
          <t>자연</t>
        </is>
      </c>
      <c r="G1066" s="0" t="n">
        <v>1</v>
      </c>
      <c r="H1066" s="0" t="n">
        <v>503.367</v>
      </c>
      <c r="I1066" s="0" t="n">
        <v>502.877</v>
      </c>
      <c r="J1066" s="0" t="n">
        <v>502.585</v>
      </c>
      <c r="K1066" s="0" t="n">
        <v>500.568</v>
      </c>
      <c r="L1066" s="0" t="n">
        <v>498.398</v>
      </c>
      <c r="M1066" s="233" t="inlineStr">
        <is>
          <t>표점</t>
        </is>
      </c>
      <c r="N1066" s="233" t="inlineStr">
        <is>
          <t>변표</t>
        </is>
      </c>
      <c r="O1066" s="3" t="inlineStr">
        <is>
          <t>나63</t>
        </is>
      </c>
    </row>
    <row r="1067">
      <c r="A1067" s="0" t="n">
        <v>14</v>
      </c>
      <c r="B1067" s="0" t="n">
        <v>255</v>
      </c>
      <c r="C1067" s="0" t="inlineStr">
        <is>
          <t>나</t>
        </is>
      </c>
      <c r="D1067" s="0" t="inlineStr">
        <is>
          <t>서강대</t>
        </is>
      </c>
      <c r="E1067" s="232" t="inlineStr">
        <is>
          <t>물리학과</t>
        </is>
      </c>
      <c r="F1067" s="0" t="inlineStr">
        <is>
          <t>자연</t>
        </is>
      </c>
      <c r="G1067" s="0" t="n">
        <v>1</v>
      </c>
      <c r="H1067" s="0" t="n">
        <v>502.757</v>
      </c>
      <c r="I1067" s="0" t="n">
        <v>502.276</v>
      </c>
      <c r="J1067" s="0" t="n">
        <v>501.653</v>
      </c>
      <c r="K1067" s="0" t="n">
        <v>500.318</v>
      </c>
      <c r="L1067" s="0" t="n">
        <v>498.94</v>
      </c>
      <c r="M1067" s="233" t="inlineStr">
        <is>
          <t>표점</t>
        </is>
      </c>
      <c r="N1067" s="233" t="inlineStr">
        <is>
          <t>변표</t>
        </is>
      </c>
      <c r="O1067" s="3" t="inlineStr">
        <is>
          <t>나64</t>
        </is>
      </c>
    </row>
    <row r="1068">
      <c r="A1068" s="0" t="n">
        <v>14</v>
      </c>
      <c r="B1068" s="0" t="n">
        <v>256</v>
      </c>
      <c r="C1068" s="0" t="inlineStr">
        <is>
          <t>나</t>
        </is>
      </c>
      <c r="D1068" s="0" t="inlineStr">
        <is>
          <t>서강대</t>
        </is>
      </c>
      <c r="E1068" s="232" t="inlineStr">
        <is>
          <t>수학과</t>
        </is>
      </c>
      <c r="F1068" s="0" t="inlineStr">
        <is>
          <t>자연</t>
        </is>
      </c>
      <c r="G1068" s="0" t="n">
        <v>1</v>
      </c>
      <c r="H1068" s="0" t="n">
        <v>502.276</v>
      </c>
      <c r="I1068" s="0" t="n">
        <v>501.476</v>
      </c>
      <c r="J1068" s="0" t="n">
        <v>501.166</v>
      </c>
      <c r="K1068" s="0" t="n">
        <v>499.78</v>
      </c>
      <c r="L1068" s="0" t="n">
        <v>498.398</v>
      </c>
      <c r="M1068" s="233" t="inlineStr">
        <is>
          <t>표점</t>
        </is>
      </c>
      <c r="N1068" s="233" t="inlineStr">
        <is>
          <t>변표</t>
        </is>
      </c>
      <c r="O1068" s="3" t="inlineStr">
        <is>
          <t>나65</t>
        </is>
      </c>
    </row>
    <row r="1069">
      <c r="A1069" s="0" t="n">
        <v>14</v>
      </c>
      <c r="B1069" s="0" t="n">
        <v>257</v>
      </c>
      <c r="C1069" s="0" t="inlineStr">
        <is>
          <t>나</t>
        </is>
      </c>
      <c r="D1069" s="0" t="inlineStr">
        <is>
          <t>서강대</t>
        </is>
      </c>
      <c r="E1069" s="232" t="inlineStr">
        <is>
          <t>화학과</t>
        </is>
      </c>
      <c r="F1069" s="0" t="inlineStr">
        <is>
          <t>자연</t>
        </is>
      </c>
      <c r="G1069" s="0" t="n">
        <v>1</v>
      </c>
      <c r="H1069" s="0" t="n">
        <v>502.093</v>
      </c>
      <c r="I1069" s="0" t="n">
        <v>501.476</v>
      </c>
      <c r="J1069" s="0" t="n">
        <v>501.048</v>
      </c>
      <c r="K1069" s="0" t="n">
        <v>499.66</v>
      </c>
      <c r="L1069" s="0" t="n">
        <v>498.278</v>
      </c>
      <c r="M1069" s="233" t="inlineStr">
        <is>
          <t>표점</t>
        </is>
      </c>
      <c r="N1069" s="233" t="inlineStr">
        <is>
          <t>변표</t>
        </is>
      </c>
      <c r="O1069" s="3" t="inlineStr">
        <is>
          <t>나66</t>
        </is>
      </c>
    </row>
    <row r="1070">
      <c r="A1070" s="0" t="n">
        <v>14</v>
      </c>
      <c r="B1070" s="0" t="n">
        <v>258</v>
      </c>
      <c r="C1070" s="0" t="inlineStr">
        <is>
          <t>나</t>
        </is>
      </c>
      <c r="D1070" s="0" t="inlineStr">
        <is>
          <t>서강대</t>
        </is>
      </c>
      <c r="E1070" s="232" t="inlineStr">
        <is>
          <t>생명과학과</t>
        </is>
      </c>
      <c r="F1070" s="0" t="inlineStr">
        <is>
          <t>자연</t>
        </is>
      </c>
      <c r="G1070" s="0" t="n">
        <v>1</v>
      </c>
      <c r="H1070" s="0" t="n">
        <v>502.093</v>
      </c>
      <c r="I1070" s="0" t="n">
        <v>501.476</v>
      </c>
      <c r="J1070" s="0" t="n">
        <v>501.048</v>
      </c>
      <c r="K1070" s="0" t="n">
        <v>499.66</v>
      </c>
      <c r="L1070" s="0" t="n">
        <v>498.278</v>
      </c>
      <c r="M1070" s="233" t="inlineStr">
        <is>
          <t>표점</t>
        </is>
      </c>
      <c r="N1070" s="233" t="inlineStr">
        <is>
          <t>변표</t>
        </is>
      </c>
      <c r="O1070" s="3" t="inlineStr">
        <is>
          <t>나67</t>
        </is>
      </c>
    </row>
    <row r="1071">
      <c r="A1071" s="0" t="n">
        <v>14</v>
      </c>
      <c r="B1071" s="0" t="n">
        <v>259</v>
      </c>
      <c r="C1071" s="0" t="inlineStr">
        <is>
          <t>나</t>
        </is>
      </c>
      <c r="D1071" s="0" t="inlineStr">
        <is>
          <t>서강대</t>
        </is>
      </c>
      <c r="E1071" s="232" t="inlineStr">
        <is>
          <t>SCIENCE기반자유전공학부</t>
        </is>
      </c>
      <c r="F1071" s="0" t="inlineStr">
        <is>
          <t>자연</t>
        </is>
      </c>
      <c r="G1071" s="0" t="n">
        <v>1</v>
      </c>
      <c r="H1071" s="0" t="n">
        <v>501.973</v>
      </c>
      <c r="I1071" s="0" t="n">
        <v>501.476</v>
      </c>
      <c r="J1071" s="0" t="n">
        <v>501.048</v>
      </c>
      <c r="K1071" s="0" t="n">
        <v>498.94</v>
      </c>
      <c r="L1071" s="0" t="n">
        <v>496.825</v>
      </c>
      <c r="M1071" s="233" t="inlineStr">
        <is>
          <t>표점</t>
        </is>
      </c>
      <c r="N1071" s="233" t="inlineStr">
        <is>
          <t>변표</t>
        </is>
      </c>
      <c r="O1071" s="3" t="inlineStr">
        <is>
          <t>나68</t>
        </is>
      </c>
    </row>
    <row r="1072">
      <c r="A1072" s="0" t="n">
        <v>15</v>
      </c>
      <c r="B1072" s="0" t="n">
        <v>261</v>
      </c>
      <c r="C1072" s="0" t="inlineStr">
        <is>
          <t>나</t>
        </is>
      </c>
      <c r="D1072" s="0" t="inlineStr">
        <is>
          <t>서강대</t>
        </is>
      </c>
      <c r="E1072" s="232" t="inlineStr">
        <is>
          <t>자연(농어촌)</t>
        </is>
      </c>
      <c r="F1072" s="0" t="inlineStr">
        <is>
          <t>자연</t>
        </is>
      </c>
      <c r="G1072" s="0" t="n">
        <v>1</v>
      </c>
      <c r="H1072" s="0" t="n">
        <v>491.436</v>
      </c>
      <c r="I1072" s="0" t="n">
        <v>490.802</v>
      </c>
      <c r="J1072" s="0" t="n">
        <v>488.954</v>
      </c>
      <c r="K1072" s="0" t="n">
        <v>485.066</v>
      </c>
      <c r="L1072" s="0" t="n">
        <v>481.058</v>
      </c>
      <c r="M1072" s="233" t="inlineStr">
        <is>
          <t>표점</t>
        </is>
      </c>
      <c r="N1072" s="233" t="inlineStr">
        <is>
          <t>변표</t>
        </is>
      </c>
      <c r="O1072" s="3" t="inlineStr">
        <is>
          <t>나69</t>
        </is>
      </c>
    </row>
    <row r="1073">
      <c r="A1073" s="0" t="n">
        <v>15</v>
      </c>
      <c r="B1073" s="0" t="n">
        <v>262</v>
      </c>
      <c r="C1073" s="0" t="inlineStr">
        <is>
          <t>나</t>
        </is>
      </c>
      <c r="D1073" s="0" t="inlineStr">
        <is>
          <t>서강대</t>
        </is>
      </c>
      <c r="E1073" s="232" t="inlineStr">
        <is>
          <t>자연(기초생활보장대상자)</t>
        </is>
      </c>
      <c r="F1073" s="0" t="inlineStr">
        <is>
          <t>자연</t>
        </is>
      </c>
      <c r="G1073" s="0" t="n">
        <v>1</v>
      </c>
      <c r="H1073" s="0" t="n">
        <v>486.983</v>
      </c>
      <c r="I1073" s="0" t="n">
        <v>484.38</v>
      </c>
      <c r="J1073" s="0" t="n">
        <v>481.758</v>
      </c>
      <c r="K1073" s="0" t="n">
        <v>477.397</v>
      </c>
      <c r="L1073" s="0" t="n">
        <v>472.726</v>
      </c>
      <c r="M1073" s="233" t="inlineStr">
        <is>
          <t>표점</t>
        </is>
      </c>
      <c r="N1073" s="233" t="inlineStr">
        <is>
          <t>변표</t>
        </is>
      </c>
      <c r="O1073" s="3" t="inlineStr">
        <is>
          <t>나70</t>
        </is>
      </c>
    </row>
    <row r="1074">
      <c r="A1074" s="0" t="n">
        <v>14</v>
      </c>
      <c r="B1074" s="0" t="n">
        <v>263</v>
      </c>
      <c r="C1074" s="0" t="inlineStr">
        <is>
          <t>나</t>
        </is>
      </c>
      <c r="D1074" s="0" t="inlineStr">
        <is>
          <t>서강대</t>
        </is>
      </c>
      <c r="E1074" s="232" t="inlineStr">
        <is>
          <t>경제학과</t>
        </is>
      </c>
      <c r="F1074" s="0" t="inlineStr">
        <is>
          <t>통합</t>
        </is>
      </c>
      <c r="G1074" s="0" t="n">
        <v>1</v>
      </c>
      <c r="H1074" s="0" t="n">
        <v>503.367</v>
      </c>
      <c r="I1074" s="0" t="n">
        <v>502.757</v>
      </c>
      <c r="J1074" s="0" t="n">
        <v>501.973</v>
      </c>
      <c r="K1074" s="0" t="n">
        <v>501.166</v>
      </c>
      <c r="L1074" s="0" t="n">
        <v>499.42</v>
      </c>
      <c r="M1074" s="233" t="inlineStr">
        <is>
          <t>표점</t>
        </is>
      </c>
      <c r="N1074" s="233" t="inlineStr">
        <is>
          <t>변표</t>
        </is>
      </c>
      <c r="O1074" s="3" t="inlineStr">
        <is>
          <t>나71</t>
        </is>
      </c>
    </row>
    <row r="1075">
      <c r="A1075" s="0" t="n">
        <v>14</v>
      </c>
      <c r="B1075" s="0" t="n">
        <v>264</v>
      </c>
      <c r="C1075" s="0" t="inlineStr">
        <is>
          <t>나</t>
        </is>
      </c>
      <c r="D1075" s="0" t="inlineStr">
        <is>
          <t>서강대</t>
        </is>
      </c>
      <c r="E1075" s="232" t="inlineStr">
        <is>
          <t>경영학부</t>
        </is>
      </c>
      <c r="F1075" s="0" t="inlineStr">
        <is>
          <t>통합</t>
        </is>
      </c>
      <c r="G1075" s="0" t="n">
        <v>1</v>
      </c>
      <c r="H1075" s="0" t="n">
        <v>503.247</v>
      </c>
      <c r="I1075" s="0" t="n">
        <v>502.637</v>
      </c>
      <c r="J1075" s="0" t="n">
        <v>501.733</v>
      </c>
      <c r="K1075" s="0" t="n">
        <v>501.048</v>
      </c>
      <c r="L1075" s="0" t="n">
        <v>499.353</v>
      </c>
      <c r="M1075" s="233" t="inlineStr">
        <is>
          <t>표점</t>
        </is>
      </c>
      <c r="N1075" s="233" t="inlineStr">
        <is>
          <t>변표</t>
        </is>
      </c>
      <c r="O1075" s="3" t="inlineStr">
        <is>
          <t>나72</t>
        </is>
      </c>
    </row>
    <row r="1076">
      <c r="A1076" s="0" t="n">
        <v>14</v>
      </c>
      <c r="B1076" s="0" t="n">
        <v>266</v>
      </c>
      <c r="C1076" s="0" t="inlineStr">
        <is>
          <t>나</t>
        </is>
      </c>
      <c r="D1076" s="0" t="inlineStr">
        <is>
          <t>서강대</t>
        </is>
      </c>
      <c r="E1076" s="232" t="inlineStr">
        <is>
          <t>지식융합미디어학부</t>
        </is>
      </c>
      <c r="F1076" s="0" t="inlineStr">
        <is>
          <t>통합</t>
        </is>
      </c>
      <c r="G1076" s="0" t="n">
        <v>1</v>
      </c>
      <c r="H1076" s="0" t="n">
        <v>501.653</v>
      </c>
      <c r="I1076" s="0" t="n">
        <v>501.367</v>
      </c>
      <c r="J1076" s="0" t="n">
        <v>500.928</v>
      </c>
      <c r="K1076" s="0" t="n">
        <v>500.018</v>
      </c>
      <c r="L1076" s="0" t="n">
        <v>498.398</v>
      </c>
      <c r="M1076" s="233" t="inlineStr">
        <is>
          <t>표점</t>
        </is>
      </c>
      <c r="N1076" s="233" t="inlineStr">
        <is>
          <t>변표</t>
        </is>
      </c>
      <c r="O1076" s="3" t="inlineStr">
        <is>
          <t>나73</t>
        </is>
      </c>
    </row>
    <row r="1077">
      <c r="A1077" s="0" t="n">
        <v>14</v>
      </c>
      <c r="B1077" s="0" t="n">
        <v>268</v>
      </c>
      <c r="C1077" s="0" t="inlineStr">
        <is>
          <t>나</t>
        </is>
      </c>
      <c r="D1077" s="0" t="inlineStr">
        <is>
          <t>서강대</t>
        </is>
      </c>
      <c r="E1077" s="232" t="inlineStr">
        <is>
          <t>인문학부</t>
        </is>
      </c>
      <c r="F1077" s="0" t="inlineStr">
        <is>
          <t>통합</t>
        </is>
      </c>
      <c r="G1077" s="0" t="n">
        <v>1</v>
      </c>
      <c r="H1077" s="0" t="n">
        <v>502.396</v>
      </c>
      <c r="I1077" s="0" t="n">
        <v>501.048</v>
      </c>
      <c r="J1077" s="0" t="n">
        <v>500.318</v>
      </c>
      <c r="K1077" s="0" t="n">
        <v>499.42</v>
      </c>
      <c r="L1077" s="0" t="n">
        <v>497.934</v>
      </c>
      <c r="M1077" s="233" t="inlineStr">
        <is>
          <t>표점</t>
        </is>
      </c>
      <c r="N1077" s="233" t="inlineStr">
        <is>
          <t>변표</t>
        </is>
      </c>
      <c r="O1077" s="3" t="inlineStr">
        <is>
          <t>나74</t>
        </is>
      </c>
    </row>
    <row r="1078">
      <c r="A1078" s="0" t="n">
        <v>14</v>
      </c>
      <c r="B1078" s="0" t="n">
        <v>274</v>
      </c>
      <c r="C1078" s="0" t="inlineStr">
        <is>
          <t>나</t>
        </is>
      </c>
      <c r="D1078" s="0" t="inlineStr">
        <is>
          <t>서강대</t>
        </is>
      </c>
      <c r="E1078" s="232" t="inlineStr">
        <is>
          <t>글로벌한국학부</t>
        </is>
      </c>
      <c r="F1078" s="0" t="inlineStr">
        <is>
          <t>통합</t>
        </is>
      </c>
      <c r="G1078" s="0" t="n">
        <v>1</v>
      </c>
      <c r="H1078" s="0" t="n">
        <v>502.396</v>
      </c>
      <c r="I1078" s="0" t="n">
        <v>501.048</v>
      </c>
      <c r="J1078" s="0" t="n">
        <v>500.318</v>
      </c>
      <c r="K1078" s="0" t="n">
        <v>499.66</v>
      </c>
      <c r="L1078" s="0" t="n">
        <v>498.398</v>
      </c>
      <c r="M1078" s="233" t="inlineStr">
        <is>
          <t>표점</t>
        </is>
      </c>
      <c r="N1078" s="233" t="inlineStr">
        <is>
          <t>변표</t>
        </is>
      </c>
      <c r="O1078" s="3" t="inlineStr">
        <is>
          <t>나75</t>
        </is>
      </c>
    </row>
    <row r="1079">
      <c r="A1079" s="0" t="n">
        <v>14</v>
      </c>
      <c r="B1079" s="0" t="n">
        <v>275</v>
      </c>
      <c r="C1079" s="0" t="inlineStr">
        <is>
          <t>나</t>
        </is>
      </c>
      <c r="D1079" s="0" t="inlineStr">
        <is>
          <t>서강대</t>
        </is>
      </c>
      <c r="E1079" s="232" t="inlineStr">
        <is>
          <t>게페르트국제학부</t>
        </is>
      </c>
      <c r="F1079" s="0" t="inlineStr">
        <is>
          <t>통합</t>
        </is>
      </c>
      <c r="G1079" s="0" t="n">
        <v>1</v>
      </c>
      <c r="H1079" s="0" t="n">
        <v>502.396</v>
      </c>
      <c r="I1079" s="0" t="n">
        <v>501.048</v>
      </c>
      <c r="J1079" s="0" t="n">
        <v>500.318</v>
      </c>
      <c r="K1079" s="0" t="n">
        <v>499.66</v>
      </c>
      <c r="L1079" s="0" t="n">
        <v>498.398</v>
      </c>
      <c r="M1079" s="233" t="inlineStr">
        <is>
          <t>표점</t>
        </is>
      </c>
      <c r="N1079" s="233" t="inlineStr">
        <is>
          <t>변표</t>
        </is>
      </c>
      <c r="O1079" s="3" t="inlineStr">
        <is>
          <t>나76</t>
        </is>
      </c>
    </row>
    <row r="1080">
      <c r="A1080" s="0" t="n">
        <v>14</v>
      </c>
      <c r="B1080" s="0" t="n">
        <v>269</v>
      </c>
      <c r="C1080" s="0" t="inlineStr">
        <is>
          <t>나</t>
        </is>
      </c>
      <c r="D1080" s="0" t="inlineStr">
        <is>
          <t>서강대</t>
        </is>
      </c>
      <c r="E1080" s="232" t="inlineStr">
        <is>
          <t>유럽문화학과</t>
        </is>
      </c>
      <c r="F1080" s="0" t="inlineStr">
        <is>
          <t>통합</t>
        </is>
      </c>
      <c r="G1080" s="0" t="n">
        <v>1</v>
      </c>
      <c r="H1080" s="0" t="n">
        <v>501.476</v>
      </c>
      <c r="I1080" s="0" t="n">
        <v>500.928</v>
      </c>
      <c r="J1080" s="0" t="n">
        <v>500.018</v>
      </c>
      <c r="K1080" s="0" t="n">
        <v>499.113</v>
      </c>
      <c r="L1080" s="0" t="n">
        <v>497.684</v>
      </c>
      <c r="M1080" s="233" t="inlineStr">
        <is>
          <t>표점</t>
        </is>
      </c>
      <c r="N1080" s="233" t="inlineStr">
        <is>
          <t>변표</t>
        </is>
      </c>
      <c r="O1080" s="3" t="inlineStr">
        <is>
          <t>나77</t>
        </is>
      </c>
    </row>
    <row r="1081">
      <c r="A1081" s="0" t="n">
        <v>14</v>
      </c>
      <c r="B1081" s="0" t="n">
        <v>270</v>
      </c>
      <c r="C1081" s="0" t="inlineStr">
        <is>
          <t>나</t>
        </is>
      </c>
      <c r="D1081" s="0" t="inlineStr">
        <is>
          <t>서강대</t>
        </is>
      </c>
      <c r="E1081" s="232" t="inlineStr">
        <is>
          <t>중국문화학과</t>
        </is>
      </c>
      <c r="F1081" s="0" t="inlineStr">
        <is>
          <t>통합</t>
        </is>
      </c>
      <c r="G1081" s="0" t="n">
        <v>1</v>
      </c>
      <c r="H1081" s="0" t="n">
        <v>501.973</v>
      </c>
      <c r="I1081" s="0" t="n">
        <v>501.356</v>
      </c>
      <c r="J1081" s="0" t="n">
        <v>500.018</v>
      </c>
      <c r="K1081" s="0" t="n">
        <v>499.113</v>
      </c>
      <c r="L1081" s="0" t="n">
        <v>497.684</v>
      </c>
      <c r="M1081" s="233" t="inlineStr">
        <is>
          <t>표점</t>
        </is>
      </c>
      <c r="N1081" s="233" t="inlineStr">
        <is>
          <t>변표</t>
        </is>
      </c>
      <c r="O1081" s="3" t="inlineStr">
        <is>
          <t>나78</t>
        </is>
      </c>
    </row>
    <row r="1082">
      <c r="A1082" s="0" t="n">
        <v>14</v>
      </c>
      <c r="B1082" s="0" t="n">
        <v>267</v>
      </c>
      <c r="C1082" s="0" t="inlineStr">
        <is>
          <t>나</t>
        </is>
      </c>
      <c r="D1082" s="0" t="inlineStr">
        <is>
          <t>서강대</t>
        </is>
      </c>
      <c r="E1082" s="232" t="inlineStr">
        <is>
          <t>영문학부</t>
        </is>
      </c>
      <c r="F1082" s="0" t="inlineStr">
        <is>
          <t>통합</t>
        </is>
      </c>
      <c r="G1082" s="0" t="n">
        <v>1</v>
      </c>
      <c r="H1082" s="0" t="n">
        <v>500.688</v>
      </c>
      <c r="I1082" s="0" t="n">
        <v>499.898</v>
      </c>
      <c r="J1082" s="0" t="n">
        <v>499.113</v>
      </c>
      <c r="K1082" s="0" t="n">
        <v>498.398</v>
      </c>
      <c r="L1082" s="0" t="n">
        <v>496.695</v>
      </c>
      <c r="M1082" s="233" t="inlineStr">
        <is>
          <t>표점</t>
        </is>
      </c>
      <c r="N1082" s="233" t="inlineStr">
        <is>
          <t>변표</t>
        </is>
      </c>
      <c r="O1082" s="3" t="inlineStr">
        <is>
          <t>나79</t>
        </is>
      </c>
    </row>
    <row r="1083">
      <c r="A1083" s="0" t="n">
        <v>14</v>
      </c>
      <c r="B1083" s="0" t="n">
        <v>265</v>
      </c>
      <c r="C1083" s="0" t="inlineStr">
        <is>
          <t>나</t>
        </is>
      </c>
      <c r="D1083" s="0" t="inlineStr">
        <is>
          <t>서강대</t>
        </is>
      </c>
      <c r="E1083" s="232" t="inlineStr">
        <is>
          <t>사회과학부</t>
        </is>
      </c>
      <c r="F1083" s="0" t="inlineStr">
        <is>
          <t>통합</t>
        </is>
      </c>
      <c r="G1083" s="0" t="n">
        <v>1</v>
      </c>
      <c r="H1083" s="0" t="n">
        <v>499.78</v>
      </c>
      <c r="I1083" s="0" t="n">
        <v>498.94</v>
      </c>
      <c r="J1083" s="0" t="n">
        <v>498.398</v>
      </c>
      <c r="K1083" s="0" t="n">
        <v>497.684</v>
      </c>
      <c r="L1083" s="0" t="n">
        <v>495.613</v>
      </c>
      <c r="M1083" s="233" t="inlineStr">
        <is>
          <t>표점</t>
        </is>
      </c>
      <c r="N1083" s="233" t="inlineStr">
        <is>
          <t>변표</t>
        </is>
      </c>
      <c r="O1083" s="3" t="inlineStr">
        <is>
          <t>나80</t>
        </is>
      </c>
    </row>
    <row r="1084">
      <c r="A1084" s="0" t="n">
        <v>15</v>
      </c>
      <c r="B1084" s="0" t="n">
        <v>272</v>
      </c>
      <c r="C1084" s="0" t="inlineStr">
        <is>
          <t>나</t>
        </is>
      </c>
      <c r="D1084" s="0" t="inlineStr">
        <is>
          <t>서강대</t>
        </is>
      </c>
      <c r="E1084" s="232" t="inlineStr">
        <is>
          <t>인문/인문‧자연(농어촌)</t>
        </is>
      </c>
      <c r="F1084" s="0" t="inlineStr">
        <is>
          <t>통합</t>
        </is>
      </c>
      <c r="G1084" s="0" t="n">
        <v>1</v>
      </c>
      <c r="H1084" s="0" t="n">
        <v>489.836</v>
      </c>
      <c r="I1084" s="0" t="n">
        <v>489.227</v>
      </c>
      <c r="J1084" s="0" t="n">
        <v>488.12</v>
      </c>
      <c r="K1084" s="0" t="n">
        <v>485.472</v>
      </c>
      <c r="L1084" s="0" t="n">
        <v>480.01</v>
      </c>
      <c r="M1084" s="233" t="inlineStr">
        <is>
          <t>표점</t>
        </is>
      </c>
      <c r="N1084" s="233" t="inlineStr">
        <is>
          <t>변표</t>
        </is>
      </c>
      <c r="O1084" s="3" t="inlineStr">
        <is>
          <t>나81</t>
        </is>
      </c>
    </row>
    <row r="1085">
      <c r="A1085" s="0" t="n">
        <v>15</v>
      </c>
      <c r="B1085" s="0" t="n">
        <v>273</v>
      </c>
      <c r="C1085" s="0" t="inlineStr">
        <is>
          <t>나</t>
        </is>
      </c>
      <c r="D1085" s="0" t="inlineStr">
        <is>
          <t>서강대</t>
        </is>
      </c>
      <c r="E1085" s="232" t="inlineStr">
        <is>
          <t>인문/인문‧자연(기초생활보장대상자)</t>
        </is>
      </c>
      <c r="F1085" s="0" t="inlineStr">
        <is>
          <t>통합</t>
        </is>
      </c>
      <c r="G1085" s="0" t="n">
        <v>1</v>
      </c>
      <c r="H1085" s="0" t="n">
        <v>483.612</v>
      </c>
      <c r="I1085" s="0" t="n">
        <v>480.899</v>
      </c>
      <c r="J1085" s="0" t="n">
        <v>478.624</v>
      </c>
      <c r="K1085" s="0" t="n">
        <v>475.25</v>
      </c>
      <c r="L1085" s="0" t="n">
        <v>472.202</v>
      </c>
      <c r="M1085" s="233" t="inlineStr">
        <is>
          <t>표점</t>
        </is>
      </c>
      <c r="N1085" s="233" t="inlineStr">
        <is>
          <t>변표</t>
        </is>
      </c>
      <c r="O1085" s="3" t="inlineStr">
        <is>
          <t>나82</t>
        </is>
      </c>
    </row>
    <row r="1086">
      <c r="A1086" s="0" t="n">
        <v>274</v>
      </c>
      <c r="B1086" s="0" t="n">
        <v>279</v>
      </c>
      <c r="C1086" s="0" t="inlineStr">
        <is>
          <t>나</t>
        </is>
      </c>
      <c r="D1086" s="0" t="inlineStr">
        <is>
          <t>성균관대</t>
        </is>
      </c>
      <c r="E1086" s="232" t="inlineStr">
        <is>
          <t>지능형소프트웨어학과</t>
        </is>
      </c>
      <c r="F1086" s="0" t="inlineStr">
        <is>
          <t>자연</t>
        </is>
      </c>
      <c r="G1086" s="0" t="n">
        <v>1</v>
      </c>
      <c r="H1086" s="0" t="n">
        <v>670.0309999999999</v>
      </c>
      <c r="I1086" s="0" t="n">
        <v>668.681</v>
      </c>
      <c r="J1086" s="0" t="n">
        <v>666.128</v>
      </c>
      <c r="K1086" s="0" t="n">
        <v>665.2140000000001</v>
      </c>
      <c r="L1086" s="0" t="n">
        <v>657.808</v>
      </c>
      <c r="M1086" s="233" t="inlineStr">
        <is>
          <t>표점</t>
        </is>
      </c>
      <c r="N1086" s="233" t="inlineStr">
        <is>
          <t>변표</t>
        </is>
      </c>
      <c r="O1086" s="3" t="inlineStr">
        <is>
          <t>나83</t>
        </is>
      </c>
    </row>
    <row r="1087">
      <c r="A1087" s="0" t="n">
        <v>274</v>
      </c>
      <c r="B1087" s="0" t="n">
        <v>292</v>
      </c>
      <c r="C1087" s="0" t="inlineStr">
        <is>
          <t>나</t>
        </is>
      </c>
      <c r="D1087" s="0" t="inlineStr">
        <is>
          <t>성균관대</t>
        </is>
      </c>
      <c r="E1087" s="232" t="inlineStr">
        <is>
          <t>바이오신약·규제과학과</t>
        </is>
      </c>
      <c r="F1087" s="0" t="inlineStr">
        <is>
          <t>자연</t>
        </is>
      </c>
      <c r="G1087" s="0" t="n">
        <v>1</v>
      </c>
      <c r="H1087" s="0" t="n">
        <v>659.593</v>
      </c>
      <c r="I1087" s="0" t="n">
        <v>658.63</v>
      </c>
      <c r="J1087" s="0" t="n">
        <v>657.808</v>
      </c>
      <c r="K1087" s="0" t="n">
        <v>656.4109999999999</v>
      </c>
      <c r="L1087" s="0" t="n">
        <v>654.3579999999999</v>
      </c>
      <c r="M1087" s="233" t="inlineStr">
        <is>
          <t>표점</t>
        </is>
      </c>
      <c r="N1087" s="233" t="inlineStr">
        <is>
          <t>변표</t>
        </is>
      </c>
      <c r="O1087" s="3" t="inlineStr">
        <is>
          <t>나84</t>
        </is>
      </c>
    </row>
    <row r="1088">
      <c r="A1088" s="0" t="n">
        <v>274</v>
      </c>
      <c r="B1088" s="0" t="n">
        <v>280</v>
      </c>
      <c r="C1088" s="0" t="inlineStr">
        <is>
          <t>나</t>
        </is>
      </c>
      <c r="D1088" s="0" t="inlineStr">
        <is>
          <t>성균관대</t>
        </is>
      </c>
      <c r="E1088" s="232" t="inlineStr">
        <is>
          <t>소프트웨어학과</t>
        </is>
      </c>
      <c r="F1088" s="0" t="inlineStr">
        <is>
          <t>자연</t>
        </is>
      </c>
      <c r="G1088" s="0" t="n">
        <v>1</v>
      </c>
      <c r="H1088" s="0" t="n">
        <v>658.63</v>
      </c>
      <c r="I1088" s="0" t="n">
        <v>657.808</v>
      </c>
      <c r="J1088" s="0" t="n">
        <v>656.725</v>
      </c>
      <c r="K1088" s="0" t="n">
        <v>655.572</v>
      </c>
      <c r="L1088" s="0" t="n">
        <v>653.5549999999999</v>
      </c>
      <c r="M1088" s="233" t="inlineStr">
        <is>
          <t>표점</t>
        </is>
      </c>
      <c r="N1088" s="233" t="inlineStr">
        <is>
          <t>변표</t>
        </is>
      </c>
      <c r="O1088" s="3" t="inlineStr">
        <is>
          <t>나85</t>
        </is>
      </c>
    </row>
    <row r="1089">
      <c r="A1089" s="0" t="n">
        <v>274</v>
      </c>
      <c r="B1089" s="0" t="n">
        <v>277</v>
      </c>
      <c r="C1089" s="0" t="inlineStr">
        <is>
          <t>나</t>
        </is>
      </c>
      <c r="D1089" s="0" t="inlineStr">
        <is>
          <t>성균관대</t>
        </is>
      </c>
      <c r="E1089" s="232" t="inlineStr">
        <is>
          <t>전자전기공학부</t>
        </is>
      </c>
      <c r="F1089" s="0" t="inlineStr">
        <is>
          <t>자연</t>
        </is>
      </c>
      <c r="G1089" s="0" t="n">
        <v>1</v>
      </c>
      <c r="H1089" s="0" t="n">
        <v>657.808</v>
      </c>
      <c r="I1089" s="0" t="n">
        <v>656.725</v>
      </c>
      <c r="J1089" s="0" t="n">
        <v>655.951</v>
      </c>
      <c r="K1089" s="0" t="n">
        <v>654.808</v>
      </c>
      <c r="L1089" s="0" t="n">
        <v>653.047</v>
      </c>
      <c r="M1089" s="233" t="inlineStr">
        <is>
          <t>표점</t>
        </is>
      </c>
      <c r="N1089" s="233" t="inlineStr">
        <is>
          <t>변표</t>
        </is>
      </c>
      <c r="O1089" s="3" t="inlineStr">
        <is>
          <t>나86</t>
        </is>
      </c>
    </row>
    <row r="1090">
      <c r="A1090" s="0" t="n">
        <v>274</v>
      </c>
      <c r="B1090" s="0" t="n">
        <v>281</v>
      </c>
      <c r="C1090" s="0" t="inlineStr">
        <is>
          <t>나</t>
        </is>
      </c>
      <c r="D1090" s="0" t="inlineStr">
        <is>
          <t>성균관대</t>
        </is>
      </c>
      <c r="E1090" s="232" t="inlineStr">
        <is>
          <t>공학계열</t>
        </is>
      </c>
      <c r="F1090" s="0" t="inlineStr">
        <is>
          <t>자연</t>
        </is>
      </c>
      <c r="G1090" s="0" t="n">
        <v>1</v>
      </c>
      <c r="H1090" s="0" t="n">
        <v>655.701</v>
      </c>
      <c r="I1090" s="0" t="n">
        <v>655.073</v>
      </c>
      <c r="J1090" s="0" t="n">
        <v>654.249</v>
      </c>
      <c r="K1090" s="0" t="n">
        <v>653.5549999999999</v>
      </c>
      <c r="L1090" s="0" t="n">
        <v>652.477</v>
      </c>
      <c r="M1090" s="233" t="inlineStr">
        <is>
          <t>표점</t>
        </is>
      </c>
      <c r="N1090" s="233" t="inlineStr">
        <is>
          <t>변표</t>
        </is>
      </c>
      <c r="O1090" s="3" t="inlineStr">
        <is>
          <t>나87</t>
        </is>
      </c>
    </row>
    <row r="1091">
      <c r="A1091" s="0" t="n">
        <v>279</v>
      </c>
      <c r="B1091" s="0" t="n">
        <v>287</v>
      </c>
      <c r="C1091" s="0" t="inlineStr">
        <is>
          <t>나</t>
        </is>
      </c>
      <c r="D1091" s="0" t="inlineStr">
        <is>
          <t>성균관대</t>
        </is>
      </c>
      <c r="E1091" s="232" t="inlineStr">
        <is>
          <t>수학교육과</t>
        </is>
      </c>
      <c r="F1091" s="0" t="inlineStr">
        <is>
          <t>자연</t>
        </is>
      </c>
      <c r="G1091" s="0" t="n">
        <v>1</v>
      </c>
      <c r="H1091" s="0" t="n">
        <v>509.857</v>
      </c>
      <c r="I1091" s="0" t="n">
        <v>509.404</v>
      </c>
      <c r="J1091" s="0" t="n">
        <v>508.88</v>
      </c>
      <c r="K1091" s="0" t="n">
        <v>508.154</v>
      </c>
      <c r="L1091" s="0" t="n">
        <v>506.275</v>
      </c>
      <c r="M1091" s="233" t="inlineStr">
        <is>
          <t>표점</t>
        </is>
      </c>
      <c r="N1091" s="233" t="inlineStr">
        <is>
          <t>변표</t>
        </is>
      </c>
      <c r="O1091" s="3" t="inlineStr">
        <is>
          <t>나88</t>
        </is>
      </c>
    </row>
    <row r="1092">
      <c r="A1092" s="0" t="n">
        <v>274</v>
      </c>
      <c r="B1092" s="0" t="n">
        <v>289</v>
      </c>
      <c r="C1092" s="0" t="inlineStr">
        <is>
          <t>나</t>
        </is>
      </c>
      <c r="D1092" s="0" t="inlineStr">
        <is>
          <t>성균관대</t>
        </is>
      </c>
      <c r="E1092" s="232" t="inlineStr">
        <is>
          <t>건설환경공학부</t>
        </is>
      </c>
      <c r="F1092" s="0" t="inlineStr">
        <is>
          <t>자연</t>
        </is>
      </c>
      <c r="G1092" s="0" t="n">
        <v>1</v>
      </c>
      <c r="H1092" s="0" t="n">
        <v>654.808</v>
      </c>
      <c r="I1092" s="0" t="n">
        <v>654.249</v>
      </c>
      <c r="J1092" s="0" t="n">
        <v>653.448</v>
      </c>
      <c r="K1092" s="0" t="n">
        <v>652.812</v>
      </c>
      <c r="L1092" s="0" t="n">
        <v>652.038</v>
      </c>
      <c r="M1092" s="233" t="inlineStr">
        <is>
          <t>표점</t>
        </is>
      </c>
      <c r="N1092" s="233" t="inlineStr">
        <is>
          <t>변표</t>
        </is>
      </c>
      <c r="O1092" s="3" t="inlineStr">
        <is>
          <t>나89</t>
        </is>
      </c>
    </row>
    <row r="1093">
      <c r="A1093" s="0" t="n">
        <v>277</v>
      </c>
      <c r="B1093" s="0" t="n">
        <v>297</v>
      </c>
      <c r="C1093" s="0" t="inlineStr">
        <is>
          <t>나</t>
        </is>
      </c>
      <c r="D1093" s="0" t="inlineStr">
        <is>
          <t>성균관대</t>
        </is>
      </c>
      <c r="E1093" s="232" t="inlineStr">
        <is>
          <t>글로벌리더학부</t>
        </is>
      </c>
      <c r="F1093" s="0" t="inlineStr">
        <is>
          <t>통합</t>
        </is>
      </c>
      <c r="G1093" s="0" t="n">
        <v>1</v>
      </c>
      <c r="H1093" s="0" t="n">
        <v>656.116</v>
      </c>
      <c r="I1093" s="0" t="n">
        <v>654.748</v>
      </c>
      <c r="J1093" s="0" t="n">
        <v>653.593</v>
      </c>
      <c r="K1093" s="0" t="n">
        <v>650.651</v>
      </c>
      <c r="L1093" s="0" t="n">
        <v>649.177</v>
      </c>
      <c r="M1093" s="233" t="inlineStr">
        <is>
          <t>표점</t>
        </is>
      </c>
      <c r="N1093" s="233" t="inlineStr">
        <is>
          <t>변표</t>
        </is>
      </c>
      <c r="O1093" s="3" t="inlineStr">
        <is>
          <t>나90</t>
        </is>
      </c>
    </row>
    <row r="1094">
      <c r="A1094" s="0" t="n">
        <v>277</v>
      </c>
      <c r="B1094" s="0" t="n">
        <v>296</v>
      </c>
      <c r="C1094" s="0" t="inlineStr">
        <is>
          <t>나</t>
        </is>
      </c>
      <c r="D1094" s="0" t="inlineStr">
        <is>
          <t>성균관대</t>
        </is>
      </c>
      <c r="E1094" s="232" t="inlineStr">
        <is>
          <t>경영학과</t>
        </is>
      </c>
      <c r="F1094" s="0" t="inlineStr">
        <is>
          <t>통합</t>
        </is>
      </c>
      <c r="G1094" s="0" t="n">
        <v>1</v>
      </c>
      <c r="H1094" s="0" t="n">
        <v>654.1559999999999</v>
      </c>
      <c r="I1094" s="0" t="n">
        <v>653.014</v>
      </c>
      <c r="J1094" s="0" t="n">
        <v>651.058</v>
      </c>
      <c r="K1094" s="0" t="n">
        <v>650.049</v>
      </c>
      <c r="L1094" s="0" t="n">
        <v>648.845</v>
      </c>
      <c r="M1094" s="233" t="inlineStr">
        <is>
          <t>표점</t>
        </is>
      </c>
      <c r="N1094" s="233" t="inlineStr">
        <is>
          <t>변표</t>
        </is>
      </c>
      <c r="O1094" s="3" t="inlineStr">
        <is>
          <t>나91</t>
        </is>
      </c>
    </row>
    <row r="1095">
      <c r="A1095" s="0" t="n">
        <v>280</v>
      </c>
      <c r="B1095" s="0" t="n">
        <v>300</v>
      </c>
      <c r="C1095" s="0" t="inlineStr">
        <is>
          <t>나</t>
        </is>
      </c>
      <c r="D1095" s="0" t="inlineStr">
        <is>
          <t>성균관대</t>
        </is>
      </c>
      <c r="E1095" s="232" t="inlineStr">
        <is>
          <t>교육학과</t>
        </is>
      </c>
      <c r="F1095" s="0" t="inlineStr">
        <is>
          <t>통합</t>
        </is>
      </c>
      <c r="G1095" s="0" t="n">
        <v>1</v>
      </c>
      <c r="H1095" s="0" t="n">
        <v>533.9059999999999</v>
      </c>
      <c r="I1095" s="0" t="n">
        <v>532.902</v>
      </c>
      <c r="J1095" s="0" t="n">
        <v>532.062</v>
      </c>
      <c r="K1095" s="0" t="n">
        <v>531.412</v>
      </c>
      <c r="L1095" s="0" t="n">
        <v>530.222</v>
      </c>
      <c r="M1095" s="233" t="inlineStr">
        <is>
          <t>표점</t>
        </is>
      </c>
      <c r="N1095" s="233" t="inlineStr">
        <is>
          <t>변표</t>
        </is>
      </c>
      <c r="O1095" s="3" t="inlineStr">
        <is>
          <t>나92</t>
        </is>
      </c>
    </row>
    <row r="1096">
      <c r="A1096" s="0" t="n">
        <v>280</v>
      </c>
      <c r="B1096" s="0" t="n">
        <v>301</v>
      </c>
      <c r="C1096" s="0" t="inlineStr">
        <is>
          <t>나</t>
        </is>
      </c>
      <c r="D1096" s="0" t="inlineStr">
        <is>
          <t>성균관대</t>
        </is>
      </c>
      <c r="E1096" s="232" t="inlineStr">
        <is>
          <t>한문교육과</t>
        </is>
      </c>
      <c r="F1096" s="0" t="inlineStr">
        <is>
          <t>통합</t>
        </is>
      </c>
      <c r="G1096" s="0" t="n">
        <v>1</v>
      </c>
      <c r="H1096" s="0" t="n">
        <v>533.477</v>
      </c>
      <c r="I1096" s="0" t="n">
        <v>532.482</v>
      </c>
      <c r="J1096" s="0" t="n">
        <v>531.936</v>
      </c>
      <c r="K1096" s="0" t="n">
        <v>531.052</v>
      </c>
      <c r="L1096" s="0" t="n">
        <v>529.958</v>
      </c>
      <c r="M1096" s="233" t="inlineStr">
        <is>
          <t>표점</t>
        </is>
      </c>
      <c r="N1096" s="233" t="inlineStr">
        <is>
          <t>변표</t>
        </is>
      </c>
      <c r="O1096" s="3" t="inlineStr">
        <is>
          <t>나93</t>
        </is>
      </c>
    </row>
    <row r="1097">
      <c r="A1097" s="0" t="n">
        <v>277</v>
      </c>
      <c r="B1097" s="0" t="n">
        <v>302</v>
      </c>
      <c r="C1097" s="0" t="inlineStr">
        <is>
          <t>나</t>
        </is>
      </c>
      <c r="D1097" s="0" t="inlineStr">
        <is>
          <t>성균관대</t>
        </is>
      </c>
      <c r="E1097" s="232" t="inlineStr">
        <is>
          <t>영상학과</t>
        </is>
      </c>
      <c r="F1097" s="0" t="inlineStr">
        <is>
          <t>통합</t>
        </is>
      </c>
      <c r="G1097" s="0" t="n">
        <v>1</v>
      </c>
      <c r="H1097" s="0" t="n">
        <v>651.058</v>
      </c>
      <c r="I1097" s="0" t="n">
        <v>649.817</v>
      </c>
      <c r="J1097" s="0" t="n">
        <v>649.138</v>
      </c>
      <c r="K1097" s="0" t="n">
        <v>648.035</v>
      </c>
      <c r="L1097" s="0" t="n">
        <v>646.67</v>
      </c>
      <c r="M1097" s="233" t="inlineStr">
        <is>
          <t>표점</t>
        </is>
      </c>
      <c r="N1097" s="233" t="inlineStr">
        <is>
          <t>변표</t>
        </is>
      </c>
      <c r="O1097" s="3" t="inlineStr">
        <is>
          <t>나94</t>
        </is>
      </c>
    </row>
    <row r="1098">
      <c r="A1098" s="0" t="n">
        <v>277</v>
      </c>
      <c r="B1098" s="0" t="n">
        <v>294</v>
      </c>
      <c r="C1098" s="0" t="inlineStr">
        <is>
          <t>나</t>
        </is>
      </c>
      <c r="D1098" s="0" t="inlineStr">
        <is>
          <t>성균관대</t>
        </is>
      </c>
      <c r="E1098" s="232" t="inlineStr">
        <is>
          <t>인문과학계열</t>
        </is>
      </c>
      <c r="F1098" s="0" t="inlineStr">
        <is>
          <t>통합</t>
        </is>
      </c>
      <c r="G1098" s="0" t="n">
        <v>1</v>
      </c>
      <c r="H1098" s="0" t="n">
        <v>651.058</v>
      </c>
      <c r="I1098" s="0" t="n">
        <v>649.699</v>
      </c>
      <c r="J1098" s="0" t="n">
        <v>649.02</v>
      </c>
      <c r="K1098" s="0" t="n">
        <v>647.3920000000001</v>
      </c>
      <c r="L1098" s="0" t="n">
        <v>645.842</v>
      </c>
      <c r="M1098" s="233" t="inlineStr">
        <is>
          <t>표점</t>
        </is>
      </c>
      <c r="N1098" s="233" t="inlineStr">
        <is>
          <t>변표</t>
        </is>
      </c>
      <c r="O1098" s="3" t="inlineStr">
        <is>
          <t>나95</t>
        </is>
      </c>
    </row>
    <row r="1099">
      <c r="A1099" s="0" t="n">
        <v>26</v>
      </c>
      <c r="B1099" s="0" t="n">
        <v>303</v>
      </c>
      <c r="C1099" s="0" t="inlineStr">
        <is>
          <t>나</t>
        </is>
      </c>
      <c r="D1099" s="0" t="inlineStr">
        <is>
          <t>한양대</t>
        </is>
      </c>
      <c r="E1099" s="232" t="inlineStr">
        <is>
          <t>반도체공학과</t>
        </is>
      </c>
      <c r="F1099" s="0" t="inlineStr">
        <is>
          <t>자연</t>
        </is>
      </c>
      <c r="G1099" s="0" t="n">
        <v>1</v>
      </c>
      <c r="H1099" s="0" t="n">
        <v>870.641</v>
      </c>
      <c r="I1099" s="0" t="n">
        <v>866.875</v>
      </c>
      <c r="J1099" s="0" t="n">
        <v>864.545</v>
      </c>
      <c r="K1099" s="0" t="n">
        <v>859.63</v>
      </c>
      <c r="L1099" s="0" t="n">
        <v>857.3049999999999</v>
      </c>
      <c r="M1099" s="233" t="inlineStr">
        <is>
          <t>표점/만점</t>
        </is>
      </c>
      <c r="N1099" s="233" t="inlineStr">
        <is>
          <t>변표/만점</t>
        </is>
      </c>
      <c r="O1099" s="3" t="inlineStr">
        <is>
          <t>나96</t>
        </is>
      </c>
    </row>
    <row r="1100">
      <c r="A1100" s="0" t="n">
        <v>26</v>
      </c>
      <c r="B1100" s="0" t="n">
        <v>309</v>
      </c>
      <c r="C1100" s="0" t="inlineStr">
        <is>
          <t>나</t>
        </is>
      </c>
      <c r="D1100" s="0" t="inlineStr">
        <is>
          <t>한양대</t>
        </is>
      </c>
      <c r="E1100" s="232" t="inlineStr">
        <is>
          <t>융합전자공학부</t>
        </is>
      </c>
      <c r="F1100" s="0" t="inlineStr">
        <is>
          <t>자연</t>
        </is>
      </c>
      <c r="G1100" s="0" t="n">
        <v>1</v>
      </c>
      <c r="H1100" s="0" t="n">
        <v>861.4160000000001</v>
      </c>
      <c r="I1100" s="0" t="n">
        <v>859.167</v>
      </c>
      <c r="J1100" s="0" t="n">
        <v>857.597</v>
      </c>
      <c r="K1100" s="0" t="n">
        <v>851.01</v>
      </c>
      <c r="L1100" s="0" t="n">
        <v>848.292</v>
      </c>
      <c r="M1100" s="233" t="inlineStr">
        <is>
          <t>표점/만점</t>
        </is>
      </c>
      <c r="N1100" s="233" t="inlineStr">
        <is>
          <t>변표/만점</t>
        </is>
      </c>
      <c r="O1100" s="3" t="inlineStr">
        <is>
          <t>나97</t>
        </is>
      </c>
    </row>
    <row r="1101">
      <c r="A1101" s="0" t="n">
        <v>26</v>
      </c>
      <c r="B1101" s="0" t="n">
        <v>322</v>
      </c>
      <c r="C1101" s="0" t="inlineStr">
        <is>
          <t>나</t>
        </is>
      </c>
      <c r="D1101" s="0" t="inlineStr">
        <is>
          <t>한양대</t>
        </is>
      </c>
      <c r="E1101" s="232" t="inlineStr">
        <is>
          <t>데이터사이언스학부</t>
        </is>
      </c>
      <c r="F1101" s="0" t="inlineStr">
        <is>
          <t>자연</t>
        </is>
      </c>
      <c r="G1101" s="0" t="n">
        <v>1</v>
      </c>
      <c r="H1101" s="0" t="n">
        <v>851.588</v>
      </c>
      <c r="I1101" s="0" t="n">
        <v>850.857</v>
      </c>
      <c r="J1101" s="0" t="n">
        <v>849.797</v>
      </c>
      <c r="K1101" s="0" t="n">
        <v>847.833</v>
      </c>
      <c r="L1101" s="0" t="n">
        <v>847.127</v>
      </c>
      <c r="M1101" s="233" t="inlineStr">
        <is>
          <t>표점/만점</t>
        </is>
      </c>
      <c r="N1101" s="233" t="inlineStr">
        <is>
          <t>변표/만점</t>
        </is>
      </c>
      <c r="O1101" s="3" t="inlineStr">
        <is>
          <t>나98</t>
        </is>
      </c>
    </row>
    <row r="1102">
      <c r="A1102" s="0" t="n">
        <v>26</v>
      </c>
      <c r="B1102" s="0" t="n">
        <v>313</v>
      </c>
      <c r="C1102" s="0" t="inlineStr">
        <is>
          <t>나</t>
        </is>
      </c>
      <c r="D1102" s="0" t="inlineStr">
        <is>
          <t>한양대</t>
        </is>
      </c>
      <c r="E1102" s="232" t="inlineStr">
        <is>
          <t>신소재공학부</t>
        </is>
      </c>
      <c r="F1102" s="0" t="inlineStr">
        <is>
          <t>자연</t>
        </is>
      </c>
      <c r="G1102" s="0" t="n">
        <v>1</v>
      </c>
      <c r="H1102" s="0" t="n">
        <v>850.857</v>
      </c>
      <c r="I1102" s="0" t="n">
        <v>850.2089999999999</v>
      </c>
      <c r="J1102" s="0" t="n">
        <v>849.2190000000001</v>
      </c>
      <c r="K1102" s="0" t="n">
        <v>847.504</v>
      </c>
      <c r="L1102" s="0" t="n">
        <v>846.369</v>
      </c>
      <c r="M1102" s="233" t="inlineStr">
        <is>
          <t>표점/만점</t>
        </is>
      </c>
      <c r="N1102" s="233" t="inlineStr">
        <is>
          <t>변표/만점</t>
        </is>
      </c>
      <c r="O1102" s="3" t="inlineStr">
        <is>
          <t>나99</t>
        </is>
      </c>
    </row>
    <row r="1103">
      <c r="A1103" s="0" t="n">
        <v>26</v>
      </c>
      <c r="B1103" s="0" t="n">
        <v>317</v>
      </c>
      <c r="C1103" s="0" t="inlineStr">
        <is>
          <t>나</t>
        </is>
      </c>
      <c r="D1103" s="0" t="inlineStr">
        <is>
          <t>한양대</t>
        </is>
      </c>
      <c r="E1103" s="232" t="inlineStr">
        <is>
          <t>에너지공학과</t>
        </is>
      </c>
      <c r="F1103" s="0" t="inlineStr">
        <is>
          <t>자연</t>
        </is>
      </c>
      <c r="G1103" s="0" t="n">
        <v>1</v>
      </c>
      <c r="H1103" s="0" t="n">
        <v>855.501</v>
      </c>
      <c r="I1103" s="0" t="n">
        <v>851.01</v>
      </c>
      <c r="J1103" s="0" t="n">
        <v>849.2190000000001</v>
      </c>
      <c r="K1103" s="0" t="n">
        <v>847.436</v>
      </c>
      <c r="L1103" s="0" t="n">
        <v>846.522</v>
      </c>
      <c r="M1103" s="233" t="inlineStr">
        <is>
          <t>표점/만점</t>
        </is>
      </c>
      <c r="N1103" s="233" t="inlineStr">
        <is>
          <t>변표/만점</t>
        </is>
      </c>
      <c r="O1103" s="3" t="inlineStr">
        <is>
          <t>나100</t>
        </is>
      </c>
    </row>
    <row r="1104">
      <c r="A1104" s="0" t="n">
        <v>26</v>
      </c>
      <c r="B1104" s="0" t="n">
        <v>314</v>
      </c>
      <c r="C1104" s="0" t="inlineStr">
        <is>
          <t>나</t>
        </is>
      </c>
      <c r="D1104" s="0" t="inlineStr">
        <is>
          <t>한양대</t>
        </is>
      </c>
      <c r="E1104" s="232" t="inlineStr">
        <is>
          <t>화학공학과</t>
        </is>
      </c>
      <c r="F1104" s="0" t="inlineStr">
        <is>
          <t>자연</t>
        </is>
      </c>
      <c r="G1104" s="0" t="n">
        <v>1</v>
      </c>
      <c r="H1104" s="0" t="n">
        <v>854.7619999999999</v>
      </c>
      <c r="I1104" s="0" t="n">
        <v>851.01</v>
      </c>
      <c r="J1104" s="0" t="n">
        <v>848.941</v>
      </c>
      <c r="K1104" s="0" t="n">
        <v>847.727</v>
      </c>
      <c r="L1104" s="0" t="n">
        <v>846.369</v>
      </c>
      <c r="M1104" s="233" t="inlineStr">
        <is>
          <t>표점/만점</t>
        </is>
      </c>
      <c r="N1104" s="233" t="inlineStr">
        <is>
          <t>변표/만점</t>
        </is>
      </c>
      <c r="O1104" s="3" t="inlineStr">
        <is>
          <t>나101</t>
        </is>
      </c>
    </row>
    <row r="1105">
      <c r="A1105" s="0" t="n">
        <v>26</v>
      </c>
      <c r="B1105" s="0" t="n">
        <v>310</v>
      </c>
      <c r="C1105" s="0" t="inlineStr">
        <is>
          <t>나</t>
        </is>
      </c>
      <c r="D1105" s="0" t="inlineStr">
        <is>
          <t>한양대</t>
        </is>
      </c>
      <c r="E1105" s="232" t="inlineStr">
        <is>
          <t>컴퓨터소프트웨어학부</t>
        </is>
      </c>
      <c r="F1105" s="0" t="inlineStr">
        <is>
          <t>자연</t>
        </is>
      </c>
      <c r="G1105" s="0" t="n">
        <v>1</v>
      </c>
      <c r="H1105" s="0" t="n">
        <v>850.857</v>
      </c>
      <c r="I1105" s="0" t="n">
        <v>849.797</v>
      </c>
      <c r="J1105" s="0" t="n">
        <v>848.7190000000001</v>
      </c>
      <c r="K1105" s="0" t="n">
        <v>846.369</v>
      </c>
      <c r="L1105" s="0" t="n">
        <v>844.011</v>
      </c>
      <c r="M1105" s="233" t="inlineStr">
        <is>
          <t>표점/만점</t>
        </is>
      </c>
      <c r="N1105" s="233" t="inlineStr">
        <is>
          <t>변표/만점</t>
        </is>
      </c>
      <c r="O1105" s="3" t="inlineStr">
        <is>
          <t>나102</t>
        </is>
      </c>
    </row>
    <row r="1106">
      <c r="A1106" s="0" t="n">
        <v>26</v>
      </c>
      <c r="B1106" s="0" t="n">
        <v>315</v>
      </c>
      <c r="C1106" s="0" t="inlineStr">
        <is>
          <t>나</t>
        </is>
      </c>
      <c r="D1106" s="0" t="inlineStr">
        <is>
          <t>한양대</t>
        </is>
      </c>
      <c r="E1106" s="232" t="inlineStr">
        <is>
          <t>생명공학과</t>
        </is>
      </c>
      <c r="F1106" s="0" t="inlineStr">
        <is>
          <t>자연</t>
        </is>
      </c>
      <c r="G1106" s="0" t="n">
        <v>1</v>
      </c>
      <c r="H1106" s="0" t="n">
        <v>849.2190000000001</v>
      </c>
      <c r="I1106" s="0" t="n">
        <v>848.7190000000001</v>
      </c>
      <c r="J1106" s="0" t="n">
        <v>847.727</v>
      </c>
      <c r="K1106" s="0" t="n">
        <v>846.216</v>
      </c>
      <c r="L1106" s="0" t="n">
        <v>843.355</v>
      </c>
      <c r="M1106" s="233" t="inlineStr">
        <is>
          <t>표점/만점</t>
        </is>
      </c>
      <c r="N1106" s="233" t="inlineStr">
        <is>
          <t>변표/만점</t>
        </is>
      </c>
      <c r="O1106" s="3" t="inlineStr">
        <is>
          <t>나103</t>
        </is>
      </c>
    </row>
    <row r="1107">
      <c r="A1107" s="0" t="n">
        <v>26</v>
      </c>
      <c r="B1107" s="0" t="n">
        <v>321</v>
      </c>
      <c r="C1107" s="0" t="inlineStr">
        <is>
          <t>나</t>
        </is>
      </c>
      <c r="D1107" s="0" t="inlineStr">
        <is>
          <t>한양대</t>
        </is>
      </c>
      <c r="E1107" s="232" t="inlineStr">
        <is>
          <t>미래자동차공학과</t>
        </is>
      </c>
      <c r="F1107" s="0" t="inlineStr">
        <is>
          <t>자연</t>
        </is>
      </c>
      <c r="G1107" s="0" t="n">
        <v>1</v>
      </c>
      <c r="H1107" s="0" t="n">
        <v>849.797</v>
      </c>
      <c r="I1107" s="0" t="n">
        <v>848.941</v>
      </c>
      <c r="J1107" s="0" t="n">
        <v>847.727</v>
      </c>
      <c r="K1107" s="0" t="n">
        <v>845.556</v>
      </c>
      <c r="L1107" s="0" t="n">
        <v>843.125</v>
      </c>
      <c r="M1107" s="233" t="inlineStr">
        <is>
          <t>표점/만점</t>
        </is>
      </c>
      <c r="N1107" s="233" t="inlineStr">
        <is>
          <t>변표/만점</t>
        </is>
      </c>
      <c r="O1107" s="3" t="inlineStr">
        <is>
          <t>나104</t>
        </is>
      </c>
    </row>
    <row r="1108">
      <c r="A1108" s="0" t="n">
        <v>26</v>
      </c>
      <c r="B1108" s="0" t="n">
        <v>323</v>
      </c>
      <c r="C1108" s="0" t="inlineStr">
        <is>
          <t>나</t>
        </is>
      </c>
      <c r="D1108" s="0" t="inlineStr">
        <is>
          <t>한양대</t>
        </is>
      </c>
      <c r="E1108" s="232" t="inlineStr">
        <is>
          <t>수학과</t>
        </is>
      </c>
      <c r="F1108" s="0" t="inlineStr">
        <is>
          <t>자연</t>
        </is>
      </c>
      <c r="G1108" s="0" t="n">
        <v>1</v>
      </c>
      <c r="H1108" s="0" t="n">
        <v>849.604</v>
      </c>
      <c r="I1108" s="0" t="n">
        <v>848.7190000000001</v>
      </c>
      <c r="J1108" s="0" t="n">
        <v>847.727</v>
      </c>
      <c r="K1108" s="0" t="n">
        <v>846.216</v>
      </c>
      <c r="L1108" s="0" t="n">
        <v>844.553</v>
      </c>
      <c r="M1108" s="233" t="inlineStr">
        <is>
          <t>표점/만점</t>
        </is>
      </c>
      <c r="N1108" s="233" t="inlineStr">
        <is>
          <t>변표/만점</t>
        </is>
      </c>
      <c r="O1108" s="3" t="inlineStr">
        <is>
          <t>나105</t>
        </is>
      </c>
    </row>
    <row r="1109">
      <c r="A1109" s="0" t="n">
        <v>26</v>
      </c>
      <c r="B1109" s="0" t="n">
        <v>326</v>
      </c>
      <c r="C1109" s="0" t="inlineStr">
        <is>
          <t>나</t>
        </is>
      </c>
      <c r="D1109" s="0" t="inlineStr">
        <is>
          <t>한양대</t>
        </is>
      </c>
      <c r="E1109" s="232" t="inlineStr">
        <is>
          <t>생명과학과</t>
        </is>
      </c>
      <c r="F1109" s="0" t="inlineStr">
        <is>
          <t>자연</t>
        </is>
      </c>
      <c r="G1109" s="0" t="n">
        <v>1</v>
      </c>
      <c r="H1109" s="0" t="n">
        <v>849.604</v>
      </c>
      <c r="I1109" s="0" t="n">
        <v>848.7190000000001</v>
      </c>
      <c r="J1109" s="0" t="n">
        <v>847.727</v>
      </c>
      <c r="K1109" s="0" t="n">
        <v>846.522</v>
      </c>
      <c r="L1109" s="0" t="n">
        <v>844.692</v>
      </c>
      <c r="M1109" s="233" t="inlineStr">
        <is>
          <t>표점/만점</t>
        </is>
      </c>
      <c r="N1109" s="233" t="inlineStr">
        <is>
          <t>변표/만점</t>
        </is>
      </c>
      <c r="O1109" s="3" t="inlineStr">
        <is>
          <t>나106</t>
        </is>
      </c>
    </row>
    <row r="1110">
      <c r="A1110" s="0" t="n">
        <v>26</v>
      </c>
      <c r="B1110" s="0" t="n">
        <v>311</v>
      </c>
      <c r="C1110" s="0" t="inlineStr">
        <is>
          <t>나</t>
        </is>
      </c>
      <c r="D1110" s="0" t="inlineStr">
        <is>
          <t>한양대</t>
        </is>
      </c>
      <c r="E1110" s="232" t="inlineStr">
        <is>
          <t>전기공학전공</t>
        </is>
      </c>
      <c r="F1110" s="0" t="inlineStr">
        <is>
          <t>자연</t>
        </is>
      </c>
      <c r="G1110" s="0" t="n">
        <v>1</v>
      </c>
      <c r="H1110" s="0" t="n">
        <v>848.941</v>
      </c>
      <c r="I1110" s="0" t="n">
        <v>848.139</v>
      </c>
      <c r="J1110" s="0" t="n">
        <v>847.504</v>
      </c>
      <c r="K1110" s="0" t="n">
        <v>846.369</v>
      </c>
      <c r="L1110" s="0" t="n">
        <v>845.2569999999999</v>
      </c>
      <c r="M1110" s="233" t="inlineStr">
        <is>
          <t>표점/만점</t>
        </is>
      </c>
      <c r="N1110" s="233" t="inlineStr">
        <is>
          <t>변표/만점</t>
        </is>
      </c>
      <c r="O1110" s="3" t="inlineStr">
        <is>
          <t>나107</t>
        </is>
      </c>
    </row>
    <row r="1111">
      <c r="A1111" s="0" t="n">
        <v>29</v>
      </c>
      <c r="B1111" s="0" t="n">
        <v>352</v>
      </c>
      <c r="C1111" s="0" t="inlineStr">
        <is>
          <t>나</t>
        </is>
      </c>
      <c r="D1111" s="0" t="inlineStr">
        <is>
          <t>한양대</t>
        </is>
      </c>
      <c r="E1111" s="232" t="inlineStr">
        <is>
          <t>정보시스템학과(상경)</t>
        </is>
      </c>
      <c r="F1111" s="0" t="inlineStr">
        <is>
          <t>통합</t>
        </is>
      </c>
      <c r="G1111" s="0" t="n">
        <v>1</v>
      </c>
      <c r="H1111" s="0" t="n">
        <v>849.139</v>
      </c>
      <c r="I1111" s="0" t="n">
        <v>848.304</v>
      </c>
      <c r="J1111" s="0" t="n">
        <v>846.62</v>
      </c>
      <c r="K1111" s="0" t="n">
        <v>844.612</v>
      </c>
      <c r="L1111" s="0" t="n">
        <v>843.0359999999999</v>
      </c>
      <c r="M1111" s="233" t="inlineStr">
        <is>
          <t>표점/만점</t>
        </is>
      </c>
      <c r="N1111" s="233" t="inlineStr">
        <is>
          <t>변표/만점</t>
        </is>
      </c>
      <c r="O1111" s="3" t="inlineStr">
        <is>
          <t>나108</t>
        </is>
      </c>
    </row>
    <row r="1112">
      <c r="A1112" s="0" t="n">
        <v>29</v>
      </c>
      <c r="B1112" s="0" t="n">
        <v>346</v>
      </c>
      <c r="C1112" s="0" t="inlineStr">
        <is>
          <t>나</t>
        </is>
      </c>
      <c r="D1112" s="0" t="inlineStr">
        <is>
          <t>한양대</t>
        </is>
      </c>
      <c r="E1112" s="232" t="inlineStr">
        <is>
          <t>파이낸스경영학과</t>
        </is>
      </c>
      <c r="F1112" s="0" t="inlineStr">
        <is>
          <t>통합</t>
        </is>
      </c>
      <c r="G1112" s="0" t="n">
        <v>1</v>
      </c>
      <c r="H1112" s="0" t="n">
        <v>844.157</v>
      </c>
      <c r="I1112" s="0" t="n">
        <v>843.0359999999999</v>
      </c>
      <c r="J1112" s="0" t="n">
        <v>841.9640000000001</v>
      </c>
      <c r="K1112" s="0" t="n">
        <v>841.056</v>
      </c>
      <c r="L1112" s="0" t="n">
        <v>837.529</v>
      </c>
      <c r="M1112" s="233" t="inlineStr">
        <is>
          <t>표점/만점</t>
        </is>
      </c>
      <c r="N1112" s="233" t="inlineStr">
        <is>
          <t>변표/만점</t>
        </is>
      </c>
      <c r="O1112" s="3" t="inlineStr">
        <is>
          <t>나109</t>
        </is>
      </c>
    </row>
    <row r="1113">
      <c r="A1113" s="0" t="n">
        <v>28</v>
      </c>
      <c r="B1113" s="0" t="n">
        <v>341</v>
      </c>
      <c r="C1113" s="0" t="inlineStr">
        <is>
          <t>나</t>
        </is>
      </c>
      <c r="D1113" s="0" t="inlineStr">
        <is>
          <t>한양대</t>
        </is>
      </c>
      <c r="E1113" s="232" t="inlineStr">
        <is>
          <t>관광학부</t>
        </is>
      </c>
      <c r="F1113" s="0" t="inlineStr">
        <is>
          <t>통합</t>
        </is>
      </c>
      <c r="G1113" s="0" t="n">
        <v>1</v>
      </c>
      <c r="H1113" s="0" t="n">
        <v>843.928</v>
      </c>
      <c r="I1113" s="0" t="n">
        <v>842.779</v>
      </c>
      <c r="J1113" s="0" t="n">
        <v>842.042</v>
      </c>
      <c r="K1113" s="0" t="n">
        <v>840.485</v>
      </c>
      <c r="L1113" s="0" t="n">
        <v>839.571</v>
      </c>
      <c r="M1113" s="233" t="inlineStr">
        <is>
          <t>표점/만점</t>
        </is>
      </c>
      <c r="N1113" s="233" t="inlineStr">
        <is>
          <t>변표/만점</t>
        </is>
      </c>
      <c r="O1113" s="3" t="inlineStr">
        <is>
          <t>나110</t>
        </is>
      </c>
    </row>
    <row r="1114">
      <c r="A1114" s="0" t="n">
        <v>29</v>
      </c>
      <c r="B1114" s="0" t="n">
        <v>345</v>
      </c>
      <c r="C1114" s="0" t="inlineStr">
        <is>
          <t>나</t>
        </is>
      </c>
      <c r="D1114" s="0" t="inlineStr">
        <is>
          <t>한양대</t>
        </is>
      </c>
      <c r="E1114" s="232" t="inlineStr">
        <is>
          <t>경영학부</t>
        </is>
      </c>
      <c r="F1114" s="0" t="inlineStr">
        <is>
          <t>통합</t>
        </is>
      </c>
      <c r="G1114" s="0" t="n">
        <v>1</v>
      </c>
      <c r="H1114" s="0" t="n">
        <v>843.061</v>
      </c>
      <c r="I1114" s="0" t="n">
        <v>840.681</v>
      </c>
      <c r="J1114" s="0" t="n">
        <v>839.6079999999999</v>
      </c>
      <c r="K1114" s="0" t="n">
        <v>838.688</v>
      </c>
      <c r="L1114" s="0" t="n">
        <v>836.301</v>
      </c>
      <c r="M1114" s="233" t="inlineStr">
        <is>
          <t>표점/만점</t>
        </is>
      </c>
      <c r="N1114" s="233" t="inlineStr">
        <is>
          <t>변표/만점</t>
        </is>
      </c>
      <c r="O1114" s="3" t="inlineStr">
        <is>
          <t>나111</t>
        </is>
      </c>
    </row>
    <row r="1115">
      <c r="A1115" s="0" t="n">
        <v>28</v>
      </c>
      <c r="B1115" s="0" t="n">
        <v>342</v>
      </c>
      <c r="C1115" s="0" t="inlineStr">
        <is>
          <t>나</t>
        </is>
      </c>
      <c r="D1115" s="0" t="inlineStr">
        <is>
          <t>한양대</t>
        </is>
      </c>
      <c r="E1115" s="232" t="inlineStr">
        <is>
          <t>정책학과</t>
        </is>
      </c>
      <c r="F1115" s="0" t="inlineStr">
        <is>
          <t>통합</t>
        </is>
      </c>
      <c r="G1115" s="0" t="n">
        <v>1</v>
      </c>
      <c r="H1115" s="0" t="n">
        <v>842.447</v>
      </c>
      <c r="I1115" s="0" t="n">
        <v>840.21</v>
      </c>
      <c r="J1115" s="0" t="n">
        <v>839.196</v>
      </c>
      <c r="K1115" s="0" t="n">
        <v>838.048</v>
      </c>
      <c r="L1115" s="0" t="n">
        <v>835.795</v>
      </c>
      <c r="M1115" s="233" t="inlineStr">
        <is>
          <t>표점/만점</t>
        </is>
      </c>
      <c r="N1115" s="233" t="inlineStr">
        <is>
          <t>변표/만점</t>
        </is>
      </c>
      <c r="O1115" s="3" t="inlineStr">
        <is>
          <t>나112</t>
        </is>
      </c>
    </row>
    <row r="1116">
      <c r="A1116" s="0" t="n">
        <v>28</v>
      </c>
      <c r="B1116" s="0" t="n">
        <v>340</v>
      </c>
      <c r="C1116" s="0" t="inlineStr">
        <is>
          <t>나</t>
        </is>
      </c>
      <c r="D1116" s="0" t="inlineStr">
        <is>
          <t>한양대</t>
        </is>
      </c>
      <c r="E1116" s="232" t="inlineStr">
        <is>
          <t>미디어커뮤니케이션학과</t>
        </is>
      </c>
      <c r="F1116" s="0" t="inlineStr">
        <is>
          <t>통합</t>
        </is>
      </c>
      <c r="G1116" s="0" t="n">
        <v>1</v>
      </c>
      <c r="H1116" s="0" t="n">
        <v>840.485</v>
      </c>
      <c r="I1116" s="0" t="n">
        <v>838.864</v>
      </c>
      <c r="J1116" s="0" t="n">
        <v>837.559</v>
      </c>
      <c r="K1116" s="0" t="n">
        <v>836.418</v>
      </c>
      <c r="L1116" s="0" t="n">
        <v>833.76</v>
      </c>
      <c r="M1116" s="233" t="inlineStr">
        <is>
          <t>표점/만점</t>
        </is>
      </c>
      <c r="N1116" s="233" t="inlineStr">
        <is>
          <t>변표/만점</t>
        </is>
      </c>
      <c r="O1116" s="3" t="inlineStr">
        <is>
          <t>나113</t>
        </is>
      </c>
    </row>
    <row r="1117">
      <c r="A1117" s="0" t="n">
        <v>28</v>
      </c>
      <c r="B1117" s="0" t="n">
        <v>343</v>
      </c>
      <c r="C1117" s="0" t="inlineStr">
        <is>
          <t>나</t>
        </is>
      </c>
      <c r="D1117" s="0" t="inlineStr">
        <is>
          <t>한양대</t>
        </is>
      </c>
      <c r="E1117" s="232" t="inlineStr">
        <is>
          <t>행정학과</t>
        </is>
      </c>
      <c r="F1117" s="0" t="inlineStr">
        <is>
          <t>통합</t>
        </is>
      </c>
      <c r="G1117" s="0" t="n">
        <v>1</v>
      </c>
      <c r="H1117" s="0" t="n">
        <v>841.534</v>
      </c>
      <c r="I1117" s="0" t="n">
        <v>839.4109999999999</v>
      </c>
      <c r="J1117" s="0" t="n">
        <v>836.9640000000001</v>
      </c>
      <c r="K1117" s="0" t="n">
        <v>833.404</v>
      </c>
      <c r="L1117" s="0" t="n">
        <v>831.066</v>
      </c>
      <c r="M1117" s="233" t="inlineStr">
        <is>
          <t>표점/만점</t>
        </is>
      </c>
      <c r="N1117" s="233" t="inlineStr">
        <is>
          <t>변표/만점</t>
        </is>
      </c>
      <c r="O1117" s="3" t="inlineStr">
        <is>
          <t>나114</t>
        </is>
      </c>
    </row>
    <row r="1118">
      <c r="A1118" s="0" t="n">
        <v>30</v>
      </c>
      <c r="B1118" s="0" t="n">
        <v>355</v>
      </c>
      <c r="C1118" s="0" t="inlineStr">
        <is>
          <t>나</t>
        </is>
      </c>
      <c r="D1118" s="0" t="inlineStr">
        <is>
          <t>중앙대</t>
        </is>
      </c>
      <c r="E1118" s="232" t="inlineStr">
        <is>
          <t>산업보안학과(자연)</t>
        </is>
      </c>
      <c r="F1118" s="0" t="inlineStr">
        <is>
          <t>자연</t>
        </is>
      </c>
      <c r="G1118" s="0" t="n">
        <v>1</v>
      </c>
      <c r="H1118" s="0" t="n">
        <v>764.587</v>
      </c>
      <c r="I1118" s="0" t="n">
        <v>763.737</v>
      </c>
      <c r="J1118" s="0" t="n">
        <v>762.076</v>
      </c>
      <c r="K1118" s="0" t="n">
        <v>759.456</v>
      </c>
      <c r="L1118" s="0" t="n">
        <v>755.861</v>
      </c>
      <c r="M1118" s="233" t="inlineStr">
        <is>
          <t>표점</t>
        </is>
      </c>
      <c r="N1118" s="233" t="inlineStr">
        <is>
          <t>변표</t>
        </is>
      </c>
      <c r="O1118" s="3" t="inlineStr">
        <is>
          <t>나115</t>
        </is>
      </c>
    </row>
    <row r="1119">
      <c r="A1119" s="0" t="n">
        <v>30</v>
      </c>
      <c r="B1119" s="0" t="n">
        <v>359</v>
      </c>
      <c r="C1119" s="0" t="inlineStr">
        <is>
          <t>나</t>
        </is>
      </c>
      <c r="D1119" s="0" t="inlineStr">
        <is>
          <t>중앙대</t>
        </is>
      </c>
      <c r="E1119" s="232" t="inlineStr">
        <is>
          <t>생명과학과</t>
        </is>
      </c>
      <c r="F1119" s="0" t="inlineStr">
        <is>
          <t>자연</t>
        </is>
      </c>
      <c r="G1119" s="0" t="n">
        <v>1</v>
      </c>
      <c r="H1119" s="0" t="n">
        <v>763.737</v>
      </c>
      <c r="I1119" s="0" t="n">
        <v>762.401</v>
      </c>
      <c r="J1119" s="0" t="n">
        <v>761.234</v>
      </c>
      <c r="K1119" s="0" t="n">
        <v>759.782</v>
      </c>
      <c r="L1119" s="0" t="n">
        <v>758.024</v>
      </c>
      <c r="M1119" s="233" t="inlineStr">
        <is>
          <t>표점</t>
        </is>
      </c>
      <c r="N1119" s="233" t="inlineStr">
        <is>
          <t>변표</t>
        </is>
      </c>
      <c r="O1119" s="3" t="inlineStr">
        <is>
          <t>나116</t>
        </is>
      </c>
    </row>
    <row r="1120">
      <c r="A1120" s="0" t="n">
        <v>30</v>
      </c>
      <c r="B1120" s="0" t="n">
        <v>357</v>
      </c>
      <c r="C1120" s="0" t="inlineStr">
        <is>
          <t>나</t>
        </is>
      </c>
      <c r="D1120" s="0" t="inlineStr">
        <is>
          <t>중앙대</t>
        </is>
      </c>
      <c r="E1120" s="232" t="inlineStr">
        <is>
          <t>에너지시스템공학부</t>
        </is>
      </c>
      <c r="F1120" s="0" t="inlineStr">
        <is>
          <t>자연</t>
        </is>
      </c>
      <c r="G1120" s="0" t="n">
        <v>1</v>
      </c>
      <c r="H1120" s="0" t="n">
        <v>760.299</v>
      </c>
      <c r="I1120" s="0" t="n">
        <v>759.782</v>
      </c>
      <c r="J1120" s="0" t="n">
        <v>758.524</v>
      </c>
      <c r="K1120" s="0" t="n">
        <v>756.879</v>
      </c>
      <c r="L1120" s="0" t="n">
        <v>754.909</v>
      </c>
      <c r="M1120" s="233" t="inlineStr">
        <is>
          <t>표점</t>
        </is>
      </c>
      <c r="N1120" s="233" t="inlineStr">
        <is>
          <t>변표</t>
        </is>
      </c>
      <c r="O1120" s="3" t="inlineStr">
        <is>
          <t>나117</t>
        </is>
      </c>
    </row>
    <row r="1121">
      <c r="A1121" s="0" t="n">
        <v>30</v>
      </c>
      <c r="B1121" s="0" t="n">
        <v>364</v>
      </c>
      <c r="C1121" s="0" t="inlineStr">
        <is>
          <t>나</t>
        </is>
      </c>
      <c r="D1121" s="0" t="inlineStr">
        <is>
          <t>중앙대</t>
        </is>
      </c>
      <c r="E1121" s="232" t="inlineStr">
        <is>
          <t>사회기반시스템공학부(건설환경플랜트공학)</t>
        </is>
      </c>
      <c r="F1121" s="0" t="inlineStr">
        <is>
          <t>자연</t>
        </is>
      </c>
      <c r="G1121" s="0" t="n">
        <v>1</v>
      </c>
      <c r="H1121" s="0" t="n">
        <v>760.908</v>
      </c>
      <c r="I1121" s="0" t="n">
        <v>760.299</v>
      </c>
      <c r="J1121" s="0" t="n">
        <v>758.524</v>
      </c>
      <c r="K1121" s="0" t="n">
        <v>756.879</v>
      </c>
      <c r="L1121" s="0" t="n">
        <v>755.484</v>
      </c>
      <c r="M1121" s="233" t="inlineStr">
        <is>
          <t>표점</t>
        </is>
      </c>
      <c r="N1121" s="233" t="inlineStr">
        <is>
          <t>변표</t>
        </is>
      </c>
      <c r="O1121" s="3" t="inlineStr">
        <is>
          <t>나118</t>
        </is>
      </c>
    </row>
    <row r="1122">
      <c r="A1122" s="0" t="n">
        <v>30</v>
      </c>
      <c r="B1122" s="0" t="n">
        <v>362</v>
      </c>
      <c r="C1122" s="0" t="inlineStr">
        <is>
          <t>나</t>
        </is>
      </c>
      <c r="D1122" s="0" t="inlineStr">
        <is>
          <t>중앙대</t>
        </is>
      </c>
      <c r="E1122" s="232" t="inlineStr">
        <is>
          <t>물리학과</t>
        </is>
      </c>
      <c r="F1122" s="0" t="inlineStr">
        <is>
          <t>자연</t>
        </is>
      </c>
      <c r="G1122" s="0" t="n">
        <v>1</v>
      </c>
      <c r="H1122" s="0" t="n">
        <v>761.234</v>
      </c>
      <c r="I1122" s="0" t="n">
        <v>759.782</v>
      </c>
      <c r="J1122" s="0" t="n">
        <v>758.374</v>
      </c>
      <c r="K1122" s="0" t="n">
        <v>756.2859999999999</v>
      </c>
      <c r="L1122" s="0" t="n">
        <v>754.312</v>
      </c>
      <c r="M1122" s="233" t="inlineStr">
        <is>
          <t>표점</t>
        </is>
      </c>
      <c r="N1122" s="233" t="inlineStr">
        <is>
          <t>변표</t>
        </is>
      </c>
      <c r="O1122" s="3" t="inlineStr">
        <is>
          <t>나119</t>
        </is>
      </c>
    </row>
    <row r="1123">
      <c r="A1123" s="0" t="n">
        <v>30</v>
      </c>
      <c r="B1123" s="0" t="n">
        <v>366</v>
      </c>
      <c r="C1123" s="0" t="inlineStr">
        <is>
          <t>나</t>
        </is>
      </c>
      <c r="D1123" s="0" t="inlineStr">
        <is>
          <t>중앙대</t>
        </is>
      </c>
      <c r="E1123" s="232" t="inlineStr">
        <is>
          <t>건축학부</t>
        </is>
      </c>
      <c r="F1123" s="0" t="inlineStr">
        <is>
          <t>자연</t>
        </is>
      </c>
      <c r="G1123" s="0" t="n">
        <v>1</v>
      </c>
      <c r="H1123" s="0" t="n">
        <v>759.932</v>
      </c>
      <c r="I1123" s="0" t="n">
        <v>759.5650000000001</v>
      </c>
      <c r="J1123" s="0" t="n">
        <v>757.664</v>
      </c>
      <c r="K1123" s="0" t="n">
        <v>756.27</v>
      </c>
      <c r="L1123" s="0" t="n">
        <v>754.571</v>
      </c>
      <c r="M1123" s="233" t="inlineStr">
        <is>
          <t>표점</t>
        </is>
      </c>
      <c r="N1123" s="233" t="inlineStr">
        <is>
          <t>변표</t>
        </is>
      </c>
      <c r="O1123" s="3" t="inlineStr">
        <is>
          <t>나120</t>
        </is>
      </c>
    </row>
    <row r="1124">
      <c r="A1124" s="0" t="n">
        <v>30</v>
      </c>
      <c r="B1124" s="0" t="n">
        <v>361</v>
      </c>
      <c r="C1124" s="0" t="inlineStr">
        <is>
          <t>나</t>
        </is>
      </c>
      <c r="D1124" s="0" t="inlineStr">
        <is>
          <t>중앙대</t>
        </is>
      </c>
      <c r="E1124" s="232" t="inlineStr">
        <is>
          <t>사회기반시스템공학부(도시시스템공학)</t>
        </is>
      </c>
      <c r="F1124" s="0" t="inlineStr">
        <is>
          <t>자연</t>
        </is>
      </c>
      <c r="G1124" s="0" t="n">
        <v>1</v>
      </c>
      <c r="H1124" s="0" t="n">
        <v>728.115</v>
      </c>
      <c r="I1124" s="0" t="n">
        <v>727.289</v>
      </c>
      <c r="J1124" s="0" t="n">
        <v>726.78</v>
      </c>
      <c r="K1124" s="0" t="n">
        <v>725.977</v>
      </c>
      <c r="L1124" s="0" t="n">
        <v>724.456</v>
      </c>
      <c r="M1124" s="233" t="inlineStr">
        <is>
          <t>표점</t>
        </is>
      </c>
      <c r="N1124" s="233" t="inlineStr">
        <is>
          <t>변표</t>
        </is>
      </c>
      <c r="O1124" s="3" t="inlineStr">
        <is>
          <t>나121</t>
        </is>
      </c>
    </row>
    <row r="1125">
      <c r="A1125" s="0" t="n">
        <v>30</v>
      </c>
      <c r="B1125" s="0" t="n">
        <v>368</v>
      </c>
      <c r="C1125" s="0" t="inlineStr">
        <is>
          <t>나</t>
        </is>
      </c>
      <c r="D1125" s="0" t="inlineStr">
        <is>
          <t>중앙대</t>
        </is>
      </c>
      <c r="E1125" s="232" t="inlineStr">
        <is>
          <t>첨단소재공학과</t>
        </is>
      </c>
      <c r="F1125" s="0" t="inlineStr">
        <is>
          <t>자연</t>
        </is>
      </c>
      <c r="G1125" s="0" t="n">
        <v>1</v>
      </c>
      <c r="H1125" s="0" t="n">
        <v>730.086</v>
      </c>
      <c r="I1125" s="0" t="n">
        <v>724.456</v>
      </c>
      <c r="J1125" s="0" t="n">
        <v>719.953</v>
      </c>
      <c r="K1125" s="0" t="n">
        <v>715.4349999999999</v>
      </c>
      <c r="L1125" s="0" t="n">
        <v>710.614</v>
      </c>
      <c r="M1125" s="233" t="inlineStr">
        <is>
          <t>표점</t>
        </is>
      </c>
      <c r="N1125" s="233" t="inlineStr">
        <is>
          <t>변표</t>
        </is>
      </c>
      <c r="O1125" s="3" t="inlineStr">
        <is>
          <t>나122</t>
        </is>
      </c>
    </row>
    <row r="1126">
      <c r="A1126" s="0" t="n">
        <v>30</v>
      </c>
      <c r="B1126" s="0" t="n">
        <v>401</v>
      </c>
      <c r="C1126" s="0" t="inlineStr">
        <is>
          <t>나</t>
        </is>
      </c>
      <c r="D1126" s="0" t="inlineStr">
        <is>
          <t>중앙대</t>
        </is>
      </c>
      <c r="E1126" s="232" t="inlineStr">
        <is>
          <t>예술공학부</t>
        </is>
      </c>
      <c r="F1126" s="0" t="inlineStr">
        <is>
          <t>자연</t>
        </is>
      </c>
      <c r="G1126" s="0" t="n">
        <v>1</v>
      </c>
      <c r="H1126" s="0" t="n">
        <v>706.4059999999999</v>
      </c>
      <c r="I1126" s="0" t="n">
        <v>704.876</v>
      </c>
      <c r="J1126" s="0" t="n">
        <v>703.978</v>
      </c>
      <c r="K1126" s="0" t="n">
        <v>702.5</v>
      </c>
      <c r="L1126" s="0" t="n">
        <v>700.03</v>
      </c>
      <c r="M1126" s="233" t="inlineStr">
        <is>
          <t>표점</t>
        </is>
      </c>
      <c r="N1126" s="233" t="inlineStr">
        <is>
          <t>변표</t>
        </is>
      </c>
      <c r="O1126" s="3" t="inlineStr">
        <is>
          <t>나123</t>
        </is>
      </c>
    </row>
    <row r="1127">
      <c r="A1127" s="0" t="n">
        <v>31</v>
      </c>
      <c r="B1127" s="0" t="n">
        <v>390</v>
      </c>
      <c r="C1127" s="0" t="inlineStr">
        <is>
          <t>나</t>
        </is>
      </c>
      <c r="D1127" s="0" t="inlineStr">
        <is>
          <t>중앙대</t>
        </is>
      </c>
      <c r="E1127" s="232" t="inlineStr">
        <is>
          <t>국어국문학전공</t>
        </is>
      </c>
      <c r="F1127" s="0" t="inlineStr">
        <is>
          <t>통합</t>
        </is>
      </c>
      <c r="G1127" s="0" t="n">
        <v>1</v>
      </c>
      <c r="H1127" s="0" t="n">
        <v>766.085</v>
      </c>
      <c r="I1127" s="0" t="n">
        <v>764.509</v>
      </c>
      <c r="J1127" s="0" t="n">
        <v>763.079</v>
      </c>
      <c r="K1127" s="0" t="n">
        <v>760.296</v>
      </c>
      <c r="L1127" s="0" t="n">
        <v>755.925</v>
      </c>
      <c r="M1127" s="233" t="inlineStr">
        <is>
          <t>표점</t>
        </is>
      </c>
      <c r="N1127" s="233" t="inlineStr">
        <is>
          <t>변표</t>
        </is>
      </c>
      <c r="O1127" s="3" t="inlineStr">
        <is>
          <t>나124</t>
        </is>
      </c>
    </row>
    <row r="1128">
      <c r="A1128" s="0" t="n">
        <v>32</v>
      </c>
      <c r="B1128" s="0" t="n">
        <v>376</v>
      </c>
      <c r="C1128" s="0" t="inlineStr">
        <is>
          <t>나</t>
        </is>
      </c>
      <c r="D1128" s="0" t="inlineStr">
        <is>
          <t>중앙대</t>
        </is>
      </c>
      <c r="E1128" s="232" t="inlineStr">
        <is>
          <t>응용통계학과</t>
        </is>
      </c>
      <c r="F1128" s="0" t="inlineStr">
        <is>
          <t>통합</t>
        </is>
      </c>
      <c r="G1128" s="0" t="n">
        <v>1</v>
      </c>
      <c r="H1128" s="0" t="n">
        <v>758.645</v>
      </c>
      <c r="I1128" s="0" t="n">
        <v>757.6319999999999</v>
      </c>
      <c r="J1128" s="0" t="n">
        <v>756.625</v>
      </c>
      <c r="K1128" s="0" t="n">
        <v>755.677</v>
      </c>
      <c r="L1128" s="0" t="n">
        <v>754.362</v>
      </c>
      <c r="M1128" s="233" t="inlineStr">
        <is>
          <t>표점</t>
        </is>
      </c>
      <c r="N1128" s="233" t="inlineStr">
        <is>
          <t>변표</t>
        </is>
      </c>
      <c r="O1128" s="3" t="inlineStr">
        <is>
          <t>나125</t>
        </is>
      </c>
    </row>
    <row r="1129">
      <c r="A1129" s="0" t="n">
        <v>31</v>
      </c>
      <c r="B1129" s="0" t="n">
        <v>398</v>
      </c>
      <c r="C1129" s="0" t="inlineStr">
        <is>
          <t>나</t>
        </is>
      </c>
      <c r="D1129" s="0" t="inlineStr">
        <is>
          <t>중앙대</t>
        </is>
      </c>
      <c r="E1129" s="232" t="inlineStr">
        <is>
          <t>아시아문화학부(중국어문학)</t>
        </is>
      </c>
      <c r="F1129" s="0" t="inlineStr">
        <is>
          <t>통합</t>
        </is>
      </c>
      <c r="G1129" s="0" t="n">
        <v>1</v>
      </c>
      <c r="H1129" s="0" t="n">
        <v>764.049</v>
      </c>
      <c r="I1129" s="0" t="n">
        <v>762.123</v>
      </c>
      <c r="J1129" s="0" t="n">
        <v>760.796</v>
      </c>
      <c r="K1129" s="0" t="n">
        <v>757.9640000000001</v>
      </c>
      <c r="L1129" s="0" t="n">
        <v>754.513</v>
      </c>
      <c r="M1129" s="233" t="inlineStr">
        <is>
          <t>표점</t>
        </is>
      </c>
      <c r="N1129" s="233" t="inlineStr">
        <is>
          <t>변표</t>
        </is>
      </c>
      <c r="O1129" s="3" t="inlineStr">
        <is>
          <t>나126</t>
        </is>
      </c>
    </row>
    <row r="1130">
      <c r="A1130" s="0" t="n">
        <v>31</v>
      </c>
      <c r="B1130" s="0" t="n">
        <v>389</v>
      </c>
      <c r="C1130" s="0" t="inlineStr">
        <is>
          <t>나</t>
        </is>
      </c>
      <c r="D1130" s="0" t="inlineStr">
        <is>
          <t>중앙대</t>
        </is>
      </c>
      <c r="E1130" s="232" t="inlineStr">
        <is>
          <t>교육학과</t>
        </is>
      </c>
      <c r="F1130" s="0" t="inlineStr">
        <is>
          <t>통합</t>
        </is>
      </c>
      <c r="G1130" s="0" t="n">
        <v>1</v>
      </c>
      <c r="H1130" s="0" t="n">
        <v>761.231</v>
      </c>
      <c r="I1130" s="0" t="n">
        <v>758.931</v>
      </c>
      <c r="J1130" s="0" t="n">
        <v>757.3390000000001</v>
      </c>
      <c r="K1130" s="0" t="n">
        <v>754.513</v>
      </c>
      <c r="L1130" s="0" t="n">
        <v>750.9880000000001</v>
      </c>
      <c r="M1130" s="233" t="inlineStr">
        <is>
          <t>표점</t>
        </is>
      </c>
      <c r="N1130" s="233" t="inlineStr">
        <is>
          <t>변표</t>
        </is>
      </c>
      <c r="O1130" s="3" t="inlineStr">
        <is>
          <t>나127</t>
        </is>
      </c>
    </row>
    <row r="1131">
      <c r="A1131" s="0" t="n">
        <v>32</v>
      </c>
      <c r="B1131" s="0" t="n">
        <v>378</v>
      </c>
      <c r="C1131" s="0" t="inlineStr">
        <is>
          <t>나</t>
        </is>
      </c>
      <c r="D1131" s="0" t="inlineStr">
        <is>
          <t>중앙대</t>
        </is>
      </c>
      <c r="E1131" s="232" t="inlineStr">
        <is>
          <t>경제학부</t>
        </is>
      </c>
      <c r="F1131" s="0" t="inlineStr">
        <is>
          <t>통합</t>
        </is>
      </c>
      <c r="G1131" s="0" t="n">
        <v>1</v>
      </c>
      <c r="H1131" s="0" t="n">
        <v>754.71</v>
      </c>
      <c r="I1131" s="0" t="n">
        <v>753.6950000000001</v>
      </c>
      <c r="J1131" s="0" t="n">
        <v>751.34</v>
      </c>
      <c r="K1131" s="0" t="n">
        <v>749.235</v>
      </c>
      <c r="L1131" s="0" t="n">
        <v>747.563</v>
      </c>
      <c r="M1131" s="233" t="inlineStr">
        <is>
          <t>표점</t>
        </is>
      </c>
      <c r="N1131" s="233" t="inlineStr">
        <is>
          <t>변표</t>
        </is>
      </c>
      <c r="O1131" s="3" t="inlineStr">
        <is>
          <t>나128</t>
        </is>
      </c>
    </row>
    <row r="1132">
      <c r="A1132" s="0" t="n">
        <v>31</v>
      </c>
      <c r="B1132" s="0" t="n">
        <v>397</v>
      </c>
      <c r="C1132" s="0" t="inlineStr">
        <is>
          <t>나</t>
        </is>
      </c>
      <c r="D1132" s="0" t="inlineStr">
        <is>
          <t>중앙대</t>
        </is>
      </c>
      <c r="E1132" s="232" t="inlineStr">
        <is>
          <t>아시아문화학부(일본어문학)</t>
        </is>
      </c>
      <c r="F1132" s="0" t="inlineStr">
        <is>
          <t>통합</t>
        </is>
      </c>
      <c r="G1132" s="0" t="n">
        <v>1</v>
      </c>
      <c r="H1132" s="0" t="n">
        <v>760.796</v>
      </c>
      <c r="I1132" s="0" t="n">
        <v>758.571</v>
      </c>
      <c r="J1132" s="0" t="n">
        <v>757.0119999999999</v>
      </c>
      <c r="K1132" s="0" t="n">
        <v>754.513</v>
      </c>
      <c r="L1132" s="0" t="n">
        <v>751.273</v>
      </c>
      <c r="M1132" s="233" t="inlineStr">
        <is>
          <t>표점</t>
        </is>
      </c>
      <c r="N1132" s="233" t="inlineStr">
        <is>
          <t>변표</t>
        </is>
      </c>
      <c r="O1132" s="3" t="inlineStr">
        <is>
          <t>나129</t>
        </is>
      </c>
    </row>
    <row r="1133">
      <c r="A1133" s="0" t="n">
        <v>32</v>
      </c>
      <c r="B1133" s="0" t="n">
        <v>379</v>
      </c>
      <c r="C1133" s="0" t="inlineStr">
        <is>
          <t>나</t>
        </is>
      </c>
      <c r="D1133" s="0" t="inlineStr">
        <is>
          <t>중앙대</t>
        </is>
      </c>
      <c r="E1133" s="232" t="inlineStr">
        <is>
          <t>국제물류학과</t>
        </is>
      </c>
      <c r="F1133" s="0" t="inlineStr">
        <is>
          <t>통합</t>
        </is>
      </c>
      <c r="G1133" s="0" t="n">
        <v>1</v>
      </c>
      <c r="H1133" s="0" t="n">
        <v>753.225</v>
      </c>
      <c r="I1133" s="0" t="n">
        <v>752.056</v>
      </c>
      <c r="J1133" s="0" t="n">
        <v>750.873</v>
      </c>
      <c r="K1133" s="0" t="n">
        <v>748.885</v>
      </c>
      <c r="L1133" s="0" t="n">
        <v>745.3339999999999</v>
      </c>
      <c r="M1133" s="233" t="inlineStr">
        <is>
          <t>표점</t>
        </is>
      </c>
      <c r="N1133" s="233" t="inlineStr">
        <is>
          <t>변표</t>
        </is>
      </c>
      <c r="O1133" s="3" t="inlineStr">
        <is>
          <t>나130</t>
        </is>
      </c>
    </row>
    <row r="1134">
      <c r="A1134" s="0" t="n">
        <v>31</v>
      </c>
      <c r="B1134" s="0" t="n">
        <v>388</v>
      </c>
      <c r="C1134" s="0" t="inlineStr">
        <is>
          <t>나</t>
        </is>
      </c>
      <c r="D1134" s="0" t="inlineStr">
        <is>
          <t>중앙대</t>
        </is>
      </c>
      <c r="E1134" s="232" t="inlineStr">
        <is>
          <t>영어교육과</t>
        </is>
      </c>
      <c r="F1134" s="0" t="inlineStr">
        <is>
          <t>통합</t>
        </is>
      </c>
      <c r="G1134" s="0" t="n">
        <v>1</v>
      </c>
      <c r="H1134" s="0" t="n">
        <v>763.254</v>
      </c>
      <c r="I1134" s="0" t="n">
        <v>759.95</v>
      </c>
      <c r="J1134" s="0" t="n">
        <v>756.577</v>
      </c>
      <c r="K1134" s="0" t="n">
        <v>754.838</v>
      </c>
      <c r="L1134" s="0" t="n">
        <v>753.1660000000001</v>
      </c>
      <c r="M1134" s="233" t="inlineStr">
        <is>
          <t>표점</t>
        </is>
      </c>
      <c r="N1134" s="233" t="inlineStr">
        <is>
          <t>변표</t>
        </is>
      </c>
      <c r="O1134" s="3" t="inlineStr">
        <is>
          <t>나131</t>
        </is>
      </c>
    </row>
    <row r="1135">
      <c r="A1135" s="0" t="n">
        <v>32</v>
      </c>
      <c r="B1135" s="0" t="n">
        <v>387</v>
      </c>
      <c r="C1135" s="0" t="inlineStr">
        <is>
          <t>나</t>
        </is>
      </c>
      <c r="D1135" s="0" t="inlineStr">
        <is>
          <t>중앙대</t>
        </is>
      </c>
      <c r="E1135" s="232" t="inlineStr">
        <is>
          <t>사회학과</t>
        </is>
      </c>
      <c r="F1135" s="0" t="inlineStr">
        <is>
          <t>통합</t>
        </is>
      </c>
      <c r="G1135" s="0" t="n">
        <v>1</v>
      </c>
      <c r="H1135" s="0" t="n">
        <v>754.71</v>
      </c>
      <c r="I1135" s="0" t="n">
        <v>752.373</v>
      </c>
      <c r="J1135" s="0" t="n">
        <v>750.673</v>
      </c>
      <c r="K1135" s="0" t="n">
        <v>749.1180000000001</v>
      </c>
      <c r="L1135" s="0" t="n">
        <v>747.1420000000001</v>
      </c>
      <c r="M1135" s="233" t="inlineStr">
        <is>
          <t>표점</t>
        </is>
      </c>
      <c r="N1135" s="233" t="inlineStr">
        <is>
          <t>변표</t>
        </is>
      </c>
      <c r="O1135" s="3" t="inlineStr">
        <is>
          <t>나132</t>
        </is>
      </c>
    </row>
    <row r="1136">
      <c r="A1136" s="0" t="n">
        <v>32</v>
      </c>
      <c r="B1136" s="0" t="n">
        <v>382</v>
      </c>
      <c r="C1136" s="0" t="inlineStr">
        <is>
          <t>나</t>
        </is>
      </c>
      <c r="D1136" s="0" t="inlineStr">
        <is>
          <t>중앙대</t>
        </is>
      </c>
      <c r="E1136" s="232" t="inlineStr">
        <is>
          <t>광고홍보학전공</t>
        </is>
      </c>
      <c r="F1136" s="0" t="inlineStr">
        <is>
          <t>통합</t>
        </is>
      </c>
      <c r="G1136" s="0" t="n">
        <v>1</v>
      </c>
      <c r="H1136" s="0" t="n">
        <v>752.056</v>
      </c>
      <c r="I1136" s="0" t="n">
        <v>750.873</v>
      </c>
      <c r="J1136" s="0" t="n">
        <v>750.516</v>
      </c>
      <c r="K1136" s="0" t="n">
        <v>748.768</v>
      </c>
      <c r="L1136" s="0" t="n">
        <v>747.646</v>
      </c>
      <c r="M1136" s="233" t="inlineStr">
        <is>
          <t>표점</t>
        </is>
      </c>
      <c r="N1136" s="233" t="inlineStr">
        <is>
          <t>변표</t>
        </is>
      </c>
      <c r="O1136" s="3" t="inlineStr">
        <is>
          <t>나133</t>
        </is>
      </c>
    </row>
    <row r="1137">
      <c r="A1137" s="0" t="n">
        <v>32</v>
      </c>
      <c r="B1137" s="0" t="n">
        <v>383</v>
      </c>
      <c r="C1137" s="0" t="inlineStr">
        <is>
          <t>나</t>
        </is>
      </c>
      <c r="D1137" s="0" t="inlineStr">
        <is>
          <t>중앙대</t>
        </is>
      </c>
      <c r="E1137" s="232" t="inlineStr">
        <is>
          <t>심리학과</t>
        </is>
      </c>
      <c r="F1137" s="0" t="inlineStr">
        <is>
          <t>통합</t>
        </is>
      </c>
      <c r="G1137" s="0" t="n">
        <v>1</v>
      </c>
      <c r="H1137" s="0" t="n">
        <v>752.373</v>
      </c>
      <c r="I1137" s="0" t="n">
        <v>751.34</v>
      </c>
      <c r="J1137" s="0" t="n">
        <v>750.516</v>
      </c>
      <c r="K1137" s="0" t="n">
        <v>749.542</v>
      </c>
      <c r="L1137" s="0" t="n">
        <v>748.03</v>
      </c>
      <c r="M1137" s="233" t="inlineStr">
        <is>
          <t>표점</t>
        </is>
      </c>
      <c r="N1137" s="233" t="inlineStr">
        <is>
          <t>변표</t>
        </is>
      </c>
      <c r="O1137" s="3" t="inlineStr">
        <is>
          <t>나134</t>
        </is>
      </c>
    </row>
    <row r="1138">
      <c r="A1138" s="0" t="n">
        <v>32</v>
      </c>
      <c r="B1138" s="0" t="n">
        <v>381</v>
      </c>
      <c r="C1138" s="0" t="inlineStr">
        <is>
          <t>나</t>
        </is>
      </c>
      <c r="D1138" s="0" t="inlineStr">
        <is>
          <t>중앙대</t>
        </is>
      </c>
      <c r="E1138" s="232" t="inlineStr">
        <is>
          <t>간호학과(인문)</t>
        </is>
      </c>
      <c r="F1138" s="0" t="inlineStr">
        <is>
          <t>통합</t>
        </is>
      </c>
      <c r="G1138" s="0" t="n">
        <v>1</v>
      </c>
      <c r="H1138" s="0" t="n">
        <v>754.893</v>
      </c>
      <c r="I1138" s="0" t="n">
        <v>751.34</v>
      </c>
      <c r="J1138" s="0" t="n">
        <v>750.24</v>
      </c>
      <c r="K1138" s="0" t="n">
        <v>749.74</v>
      </c>
      <c r="L1138" s="0" t="n">
        <v>747.796</v>
      </c>
      <c r="M1138" s="233" t="inlineStr">
        <is>
          <t>표점</t>
        </is>
      </c>
      <c r="N1138" s="233" t="inlineStr">
        <is>
          <t>변표</t>
        </is>
      </c>
      <c r="O1138" s="3" t="inlineStr">
        <is>
          <t>나135</t>
        </is>
      </c>
    </row>
    <row r="1139">
      <c r="A1139" s="0" t="n">
        <v>32</v>
      </c>
      <c r="B1139" s="0" t="n">
        <v>385</v>
      </c>
      <c r="C1139" s="0" t="inlineStr">
        <is>
          <t>나</t>
        </is>
      </c>
      <c r="D1139" s="0" t="inlineStr">
        <is>
          <t>중앙대</t>
        </is>
      </c>
      <c r="E1139" s="232" t="inlineStr">
        <is>
          <t>정치국제학과</t>
        </is>
      </c>
      <c r="F1139" s="0" t="inlineStr">
        <is>
          <t>통합</t>
        </is>
      </c>
      <c r="G1139" s="0" t="n">
        <v>1</v>
      </c>
      <c r="H1139" s="0" t="n">
        <v>753.6950000000001</v>
      </c>
      <c r="I1139" s="0" t="n">
        <v>751.34</v>
      </c>
      <c r="J1139" s="0" t="n">
        <v>750.04</v>
      </c>
      <c r="K1139" s="0" t="n">
        <v>747.1420000000001</v>
      </c>
      <c r="L1139" s="0" t="n">
        <v>743.812</v>
      </c>
      <c r="M1139" s="233" t="inlineStr">
        <is>
          <t>표점</t>
        </is>
      </c>
      <c r="N1139" s="233" t="inlineStr">
        <is>
          <t>변표</t>
        </is>
      </c>
      <c r="O1139" s="3" t="inlineStr">
        <is>
          <t>나136</t>
        </is>
      </c>
    </row>
    <row r="1140">
      <c r="A1140" s="0" t="n">
        <v>32</v>
      </c>
      <c r="B1140" s="0" t="n">
        <v>392</v>
      </c>
      <c r="C1140" s="0" t="inlineStr">
        <is>
          <t>나</t>
        </is>
      </c>
      <c r="D1140" s="0" t="inlineStr">
        <is>
          <t>중앙대</t>
        </is>
      </c>
      <c r="E1140" s="232" t="inlineStr">
        <is>
          <t>사회복지학부</t>
        </is>
      </c>
      <c r="F1140" s="0" t="inlineStr">
        <is>
          <t>통합</t>
        </is>
      </c>
      <c r="G1140" s="0" t="n">
        <v>1</v>
      </c>
      <c r="H1140" s="0" t="n">
        <v>753.6950000000001</v>
      </c>
      <c r="I1140" s="0" t="n">
        <v>751.34</v>
      </c>
      <c r="J1140" s="0" t="n">
        <v>750.04</v>
      </c>
      <c r="K1140" s="0" t="n">
        <v>747.1420000000001</v>
      </c>
      <c r="L1140" s="0" t="n">
        <v>743.812</v>
      </c>
      <c r="M1140" s="233" t="inlineStr">
        <is>
          <t>표점</t>
        </is>
      </c>
      <c r="N1140" s="233" t="inlineStr">
        <is>
          <t>변표</t>
        </is>
      </c>
      <c r="O1140" s="3" t="inlineStr">
        <is>
          <t>나137</t>
        </is>
      </c>
    </row>
    <row r="1141">
      <c r="A1141" s="0" t="n">
        <v>283</v>
      </c>
      <c r="B1141" s="0" t="n">
        <v>399</v>
      </c>
      <c r="C1141" s="0" t="inlineStr">
        <is>
          <t>나</t>
        </is>
      </c>
      <c r="D1141" s="0" t="inlineStr">
        <is>
          <t>중앙대</t>
        </is>
      </c>
      <c r="E1141" s="232" t="inlineStr">
        <is>
          <t>공연영상창작학부(영화)</t>
        </is>
      </c>
      <c r="F1141" s="0" t="inlineStr">
        <is>
          <t>통합</t>
        </is>
      </c>
      <c r="G1141" s="0" t="n">
        <v>1</v>
      </c>
      <c r="H1141" s="0" t="n">
        <v>749.225</v>
      </c>
      <c r="I1141" s="0" t="n">
        <v>747.157</v>
      </c>
      <c r="J1141" s="0" t="n">
        <v>745.989</v>
      </c>
      <c r="K1141" s="0" t="n">
        <v>743.463</v>
      </c>
      <c r="L1141" s="0" t="n">
        <v>739.87</v>
      </c>
      <c r="M1141" s="233" t="inlineStr">
        <is>
          <t>표점</t>
        </is>
      </c>
      <c r="N1141" s="233" t="inlineStr">
        <is>
          <t>변표</t>
        </is>
      </c>
      <c r="O1141" s="3" t="inlineStr">
        <is>
          <t>나138</t>
        </is>
      </c>
    </row>
    <row r="1142">
      <c r="A1142" s="0" t="n">
        <v>283</v>
      </c>
      <c r="B1142" s="0" t="n">
        <v>400</v>
      </c>
      <c r="C1142" s="0" t="inlineStr">
        <is>
          <t>나</t>
        </is>
      </c>
      <c r="D1142" s="0" t="inlineStr">
        <is>
          <t>중앙대</t>
        </is>
      </c>
      <c r="E1142" s="232" t="inlineStr">
        <is>
          <t>공연영상창작학부(사진)</t>
        </is>
      </c>
      <c r="F1142" s="0" t="inlineStr">
        <is>
          <t>통합</t>
        </is>
      </c>
      <c r="G1142" s="0" t="n">
        <v>1</v>
      </c>
      <c r="H1142" s="0" t="n">
        <v>700.38</v>
      </c>
      <c r="I1142" s="0" t="n">
        <v>699.294</v>
      </c>
      <c r="J1142" s="0" t="n">
        <v>698.395</v>
      </c>
      <c r="K1142" s="0" t="n">
        <v>696.843</v>
      </c>
      <c r="L1142" s="0" t="n">
        <v>694.7910000000001</v>
      </c>
      <c r="M1142" s="233" t="inlineStr">
        <is>
          <t>표점</t>
        </is>
      </c>
      <c r="N1142" s="233" t="inlineStr">
        <is>
          <t>변표</t>
        </is>
      </c>
      <c r="O1142" s="3" t="inlineStr">
        <is>
          <t>나139</t>
        </is>
      </c>
    </row>
    <row r="1143">
      <c r="A1143" s="0" t="n">
        <v>33</v>
      </c>
      <c r="B1143" s="0" t="n">
        <v>417</v>
      </c>
      <c r="C1143" s="0" t="inlineStr">
        <is>
          <t>나</t>
        </is>
      </c>
      <c r="D1143" s="0" t="inlineStr">
        <is>
          <t>경희대</t>
        </is>
      </c>
      <c r="E1143" s="232" t="inlineStr">
        <is>
          <t>신소재공학과</t>
        </is>
      </c>
      <c r="F1143" s="0" t="inlineStr">
        <is>
          <t>자연</t>
        </is>
      </c>
      <c r="G1143" s="0" t="n">
        <v>2</v>
      </c>
      <c r="H1143" s="0" t="n">
        <v>389.39</v>
      </c>
      <c r="I1143" s="0" t="n">
        <v>387.704</v>
      </c>
      <c r="J1143" s="0" t="n">
        <v>386.253</v>
      </c>
      <c r="K1143" s="0" t="n">
        <v>385.006</v>
      </c>
      <c r="L1143" s="0" t="n">
        <v>382.573</v>
      </c>
      <c r="M1143" s="233" t="inlineStr">
        <is>
          <t>표점</t>
        </is>
      </c>
      <c r="N1143" s="233" t="inlineStr">
        <is>
          <t>변표</t>
        </is>
      </c>
      <c r="O1143" s="3" t="inlineStr">
        <is>
          <t>나140</t>
        </is>
      </c>
    </row>
    <row r="1144">
      <c r="A1144" s="0" t="n">
        <v>33</v>
      </c>
      <c r="B1144" s="0" t="n">
        <v>430</v>
      </c>
      <c r="C1144" s="0" t="inlineStr">
        <is>
          <t>나</t>
        </is>
      </c>
      <c r="D1144" s="0" t="inlineStr">
        <is>
          <t>경희대</t>
        </is>
      </c>
      <c r="E1144" s="232" t="inlineStr">
        <is>
          <t>유전생명공학과</t>
        </is>
      </c>
      <c r="F1144" s="0" t="inlineStr">
        <is>
          <t>자연</t>
        </is>
      </c>
      <c r="G1144" s="0" t="n">
        <v>2</v>
      </c>
      <c r="H1144" s="0" t="n">
        <v>388.752</v>
      </c>
      <c r="I1144" s="0" t="n">
        <v>387.944</v>
      </c>
      <c r="J1144" s="0" t="n">
        <v>385.907</v>
      </c>
      <c r="K1144" s="0" t="n">
        <v>385.072</v>
      </c>
      <c r="L1144" s="0" t="n">
        <v>383.928</v>
      </c>
      <c r="M1144" s="233" t="inlineStr">
        <is>
          <t>표점</t>
        </is>
      </c>
      <c r="N1144" s="233" t="inlineStr">
        <is>
          <t>변표</t>
        </is>
      </c>
      <c r="O1144" s="3" t="inlineStr">
        <is>
          <t>나141</t>
        </is>
      </c>
    </row>
    <row r="1145">
      <c r="A1145" s="0" t="n">
        <v>33</v>
      </c>
      <c r="B1145" s="0" t="n">
        <v>416</v>
      </c>
      <c r="C1145" s="0" t="inlineStr">
        <is>
          <t>나</t>
        </is>
      </c>
      <c r="D1145" s="0" t="inlineStr">
        <is>
          <t>경희대</t>
        </is>
      </c>
      <c r="E1145" s="232" t="inlineStr">
        <is>
          <t>화학공학과</t>
        </is>
      </c>
      <c r="F1145" s="0" t="inlineStr">
        <is>
          <t>자연</t>
        </is>
      </c>
      <c r="G1145" s="0" t="n">
        <v>2</v>
      </c>
      <c r="H1145" s="0" t="n">
        <v>388.752</v>
      </c>
      <c r="I1145" s="0" t="n">
        <v>386.862</v>
      </c>
      <c r="J1145" s="0" t="n">
        <v>385.718</v>
      </c>
      <c r="K1145" s="0" t="n">
        <v>384.575</v>
      </c>
      <c r="L1145" s="0" t="n">
        <v>382.648</v>
      </c>
      <c r="M1145" s="233" t="inlineStr">
        <is>
          <t>표점</t>
        </is>
      </c>
      <c r="N1145" s="233" t="inlineStr">
        <is>
          <t>변표</t>
        </is>
      </c>
      <c r="O1145" s="3" t="inlineStr">
        <is>
          <t>나142</t>
        </is>
      </c>
    </row>
    <row r="1146">
      <c r="A1146" s="0" t="n">
        <v>33</v>
      </c>
      <c r="B1146" s="0" t="n">
        <v>413</v>
      </c>
      <c r="C1146" s="0" t="inlineStr">
        <is>
          <t>나</t>
        </is>
      </c>
      <c r="D1146" s="0" t="inlineStr">
        <is>
          <t>경희대</t>
        </is>
      </c>
      <c r="E1146" s="232" t="inlineStr">
        <is>
          <t>기계공학과</t>
        </is>
      </c>
      <c r="F1146" s="0" t="inlineStr">
        <is>
          <t>자연</t>
        </is>
      </c>
      <c r="G1146" s="0" t="n">
        <v>2</v>
      </c>
      <c r="H1146" s="0" t="n">
        <v>388.636</v>
      </c>
      <c r="I1146" s="0" t="n">
        <v>386.667</v>
      </c>
      <c r="J1146" s="0" t="n">
        <v>385.578</v>
      </c>
      <c r="K1146" s="0" t="n">
        <v>384.434</v>
      </c>
      <c r="L1146" s="0" t="n">
        <v>381.961</v>
      </c>
      <c r="M1146" s="233" t="inlineStr">
        <is>
          <t>표점</t>
        </is>
      </c>
      <c r="N1146" s="233" t="inlineStr">
        <is>
          <t>변표</t>
        </is>
      </c>
      <c r="O1146" s="3" t="inlineStr">
        <is>
          <t>나143</t>
        </is>
      </c>
    </row>
    <row r="1147">
      <c r="A1147" s="0" t="n">
        <v>33</v>
      </c>
      <c r="B1147" s="0" t="n">
        <v>414</v>
      </c>
      <c r="C1147" s="0" t="inlineStr">
        <is>
          <t>나</t>
        </is>
      </c>
      <c r="D1147" s="0" t="inlineStr">
        <is>
          <t>경희대</t>
        </is>
      </c>
      <c r="E1147" s="232" t="inlineStr">
        <is>
          <t>산업경영공학과</t>
        </is>
      </c>
      <c r="F1147" s="0" t="inlineStr">
        <is>
          <t>자연</t>
        </is>
      </c>
      <c r="G1147" s="0" t="n">
        <v>2</v>
      </c>
      <c r="H1147" s="0" t="n">
        <v>389.949</v>
      </c>
      <c r="I1147" s="0" t="n">
        <v>387.485</v>
      </c>
      <c r="J1147" s="0" t="n">
        <v>384.877</v>
      </c>
      <c r="K1147" s="0" t="n">
        <v>383.075</v>
      </c>
      <c r="L1147" s="0" t="n">
        <v>380.499</v>
      </c>
      <c r="M1147" s="233" t="inlineStr">
        <is>
          <t>표점</t>
        </is>
      </c>
      <c r="N1147" s="233" t="inlineStr">
        <is>
          <t>변표</t>
        </is>
      </c>
      <c r="O1147" s="3" t="inlineStr">
        <is>
          <t>나144</t>
        </is>
      </c>
    </row>
    <row r="1148">
      <c r="A1148" s="0" t="n">
        <v>33</v>
      </c>
      <c r="B1148" s="0" t="n">
        <v>426</v>
      </c>
      <c r="C1148" s="0" t="inlineStr">
        <is>
          <t>나</t>
        </is>
      </c>
      <c r="D1148" s="0" t="inlineStr">
        <is>
          <t>경희대</t>
        </is>
      </c>
      <c r="E1148" s="232" t="inlineStr">
        <is>
          <t>응용수학과</t>
        </is>
      </c>
      <c r="F1148" s="0" t="inlineStr">
        <is>
          <t>자연</t>
        </is>
      </c>
      <c r="G1148" s="0" t="n">
        <v>2</v>
      </c>
      <c r="H1148" s="0" t="n">
        <v>389.009</v>
      </c>
      <c r="I1148" s="0" t="n">
        <v>386.516</v>
      </c>
      <c r="J1148" s="0" t="n">
        <v>384.182</v>
      </c>
      <c r="K1148" s="0" t="n">
        <v>382.31</v>
      </c>
      <c r="L1148" s="0" t="n">
        <v>379.703</v>
      </c>
      <c r="M1148" s="233" t="inlineStr">
        <is>
          <t>표점</t>
        </is>
      </c>
      <c r="N1148" s="233" t="inlineStr">
        <is>
          <t>변표</t>
        </is>
      </c>
      <c r="O1148" s="3" t="inlineStr">
        <is>
          <t>나145</t>
        </is>
      </c>
    </row>
    <row r="1149">
      <c r="A1149" s="0" t="n">
        <v>33</v>
      </c>
      <c r="B1149" s="0" t="n">
        <v>432</v>
      </c>
      <c r="C1149" s="0" t="inlineStr">
        <is>
          <t>나</t>
        </is>
      </c>
      <c r="D1149" s="0" t="inlineStr">
        <is>
          <t>경희대</t>
        </is>
      </c>
      <c r="E1149" s="232" t="inlineStr">
        <is>
          <t>식품생명공학과</t>
        </is>
      </c>
      <c r="F1149" s="0" t="inlineStr">
        <is>
          <t>자연</t>
        </is>
      </c>
      <c r="G1149" s="0" t="n">
        <v>2</v>
      </c>
      <c r="H1149" s="0" t="n">
        <v>389.009</v>
      </c>
      <c r="I1149" s="0" t="n">
        <v>386.516</v>
      </c>
      <c r="J1149" s="0" t="n">
        <v>384.182</v>
      </c>
      <c r="K1149" s="0" t="n">
        <v>382.31</v>
      </c>
      <c r="L1149" s="0" t="n">
        <v>379.703</v>
      </c>
      <c r="M1149" s="233" t="inlineStr">
        <is>
          <t>표점</t>
        </is>
      </c>
      <c r="N1149" s="233" t="inlineStr">
        <is>
          <t>변표</t>
        </is>
      </c>
      <c r="O1149" s="3" t="inlineStr">
        <is>
          <t>나146</t>
        </is>
      </c>
    </row>
    <row r="1150">
      <c r="A1150" s="0" t="n">
        <v>33</v>
      </c>
      <c r="B1150" s="0" t="n">
        <v>427</v>
      </c>
      <c r="C1150" s="0" t="inlineStr">
        <is>
          <t>나</t>
        </is>
      </c>
      <c r="D1150" s="0" t="inlineStr">
        <is>
          <t>경희대</t>
        </is>
      </c>
      <c r="E1150" s="232" t="inlineStr">
        <is>
          <t>응용물리학과</t>
        </is>
      </c>
      <c r="F1150" s="0" t="inlineStr">
        <is>
          <t>자연</t>
        </is>
      </c>
      <c r="G1150" s="0" t="n">
        <v>2</v>
      </c>
      <c r="H1150" s="0" t="n">
        <v>388.827</v>
      </c>
      <c r="I1150" s="0" t="n">
        <v>386.441</v>
      </c>
      <c r="J1150" s="0" t="n">
        <v>384.003</v>
      </c>
      <c r="K1150" s="0" t="n">
        <v>382.244</v>
      </c>
      <c r="L1150" s="0" t="n">
        <v>379.468</v>
      </c>
      <c r="M1150" s="233" t="inlineStr">
        <is>
          <t>표점</t>
        </is>
      </c>
      <c r="N1150" s="233" t="inlineStr">
        <is>
          <t>변표</t>
        </is>
      </c>
      <c r="O1150" s="3" t="inlineStr">
        <is>
          <t>나147</t>
        </is>
      </c>
    </row>
    <row r="1151">
      <c r="A1151" s="0" t="n">
        <v>33</v>
      </c>
      <c r="B1151" s="0" t="n">
        <v>415</v>
      </c>
      <c r="C1151" s="0" t="inlineStr">
        <is>
          <t>나</t>
        </is>
      </c>
      <c r="D1151" s="0" t="inlineStr">
        <is>
          <t>경희대</t>
        </is>
      </c>
      <c r="E1151" s="232" t="inlineStr">
        <is>
          <t>원자력공학과</t>
        </is>
      </c>
      <c r="F1151" s="0" t="inlineStr">
        <is>
          <t>자연</t>
        </is>
      </c>
      <c r="G1151" s="0" t="n">
        <v>2</v>
      </c>
      <c r="H1151" s="0" t="n">
        <v>388.636</v>
      </c>
      <c r="I1151" s="0" t="n">
        <v>386.253</v>
      </c>
      <c r="J1151" s="0" t="n">
        <v>383.862</v>
      </c>
      <c r="K1151" s="0" t="n">
        <v>381.961</v>
      </c>
      <c r="L1151" s="0" t="n">
        <v>379.241</v>
      </c>
      <c r="M1151" s="233" t="inlineStr">
        <is>
          <t>표점</t>
        </is>
      </c>
      <c r="N1151" s="233" t="inlineStr">
        <is>
          <t>변표</t>
        </is>
      </c>
      <c r="O1151" s="3" t="inlineStr">
        <is>
          <t>나148</t>
        </is>
      </c>
    </row>
    <row r="1152">
      <c r="A1152" s="0" t="n">
        <v>33</v>
      </c>
      <c r="B1152" s="0" t="n">
        <v>420</v>
      </c>
      <c r="C1152" s="0" t="inlineStr">
        <is>
          <t>나</t>
        </is>
      </c>
      <c r="D1152" s="0" t="inlineStr">
        <is>
          <t>경희대</t>
        </is>
      </c>
      <c r="E1152" s="232" t="inlineStr">
        <is>
          <t>환경학및환경공학과</t>
        </is>
      </c>
      <c r="F1152" s="0" t="inlineStr">
        <is>
          <t>자연</t>
        </is>
      </c>
      <c r="G1152" s="0" t="n">
        <v>2</v>
      </c>
      <c r="H1152" s="0" t="n">
        <v>388.019</v>
      </c>
      <c r="I1152" s="0" t="n">
        <v>385.718</v>
      </c>
      <c r="J1152" s="0" t="n">
        <v>383.424</v>
      </c>
      <c r="K1152" s="0" t="n">
        <v>381.541</v>
      </c>
      <c r="L1152" s="0" t="n">
        <v>378.868</v>
      </c>
      <c r="M1152" s="233" t="inlineStr">
        <is>
          <t>표점</t>
        </is>
      </c>
      <c r="N1152" s="233" t="inlineStr">
        <is>
          <t>변표</t>
        </is>
      </c>
      <c r="O1152" s="3" t="inlineStr">
        <is>
          <t>나149</t>
        </is>
      </c>
    </row>
    <row r="1153">
      <c r="A1153" s="0" t="n">
        <v>33</v>
      </c>
      <c r="B1153" s="0" t="n">
        <v>428</v>
      </c>
      <c r="C1153" s="0" t="inlineStr">
        <is>
          <t>나</t>
        </is>
      </c>
      <c r="D1153" s="0" t="inlineStr">
        <is>
          <t>경희대</t>
        </is>
      </c>
      <c r="E1153" s="232" t="inlineStr">
        <is>
          <t>응용화학과</t>
        </is>
      </c>
      <c r="F1153" s="0" t="inlineStr">
        <is>
          <t>자연</t>
        </is>
      </c>
      <c r="G1153" s="0" t="n">
        <v>2</v>
      </c>
      <c r="H1153" s="0" t="n">
        <v>387.944</v>
      </c>
      <c r="I1153" s="0" t="n">
        <v>385.718</v>
      </c>
      <c r="J1153" s="0" t="n">
        <v>383.283</v>
      </c>
      <c r="K1153" s="0" t="n">
        <v>381.428</v>
      </c>
      <c r="L1153" s="0" t="n">
        <v>378.761</v>
      </c>
      <c r="M1153" s="233" t="inlineStr">
        <is>
          <t>표점</t>
        </is>
      </c>
      <c r="N1153" s="233" t="inlineStr">
        <is>
          <t>변표</t>
        </is>
      </c>
      <c r="O1153" s="3" t="inlineStr">
        <is>
          <t>나150</t>
        </is>
      </c>
    </row>
    <row r="1154">
      <c r="A1154" s="0" t="n">
        <v>33</v>
      </c>
      <c r="B1154" s="0" t="n">
        <v>433</v>
      </c>
      <c r="C1154" s="0" t="inlineStr">
        <is>
          <t>나</t>
        </is>
      </c>
      <c r="D1154" s="0" t="inlineStr">
        <is>
          <t>경희대</t>
        </is>
      </c>
      <c r="E1154" s="232" t="inlineStr">
        <is>
          <t>스마트팜과학과</t>
        </is>
      </c>
      <c r="F1154" s="0" t="inlineStr">
        <is>
          <t>자연</t>
        </is>
      </c>
      <c r="G1154" s="0" t="n">
        <v>2</v>
      </c>
      <c r="H1154" s="0" t="n">
        <v>387.704</v>
      </c>
      <c r="I1154" s="0" t="n">
        <v>385.578</v>
      </c>
      <c r="J1154" s="0" t="n">
        <v>383.218</v>
      </c>
      <c r="K1154" s="0" t="n">
        <v>381.299</v>
      </c>
      <c r="L1154" s="0" t="n">
        <v>377.128</v>
      </c>
      <c r="M1154" s="233" t="inlineStr">
        <is>
          <t>표점</t>
        </is>
      </c>
      <c r="N1154" s="233" t="inlineStr">
        <is>
          <t>변표</t>
        </is>
      </c>
      <c r="O1154" s="3" t="inlineStr">
        <is>
          <t>나151</t>
        </is>
      </c>
    </row>
    <row r="1155">
      <c r="A1155" s="0" t="n">
        <v>33</v>
      </c>
      <c r="B1155" s="0" t="n">
        <v>434</v>
      </c>
      <c r="C1155" s="0" t="inlineStr">
        <is>
          <t>나</t>
        </is>
      </c>
      <c r="D1155" s="0" t="inlineStr">
        <is>
          <t>경희대</t>
        </is>
      </c>
      <c r="E1155" s="232" t="inlineStr">
        <is>
          <t>건축학과(5년제)</t>
        </is>
      </c>
      <c r="F1155" s="0" t="inlineStr">
        <is>
          <t>자연</t>
        </is>
      </c>
      <c r="G1155" s="0" t="n">
        <v>2</v>
      </c>
      <c r="H1155" s="0" t="n">
        <v>385.137</v>
      </c>
      <c r="I1155" s="0" t="n">
        <v>384.003</v>
      </c>
      <c r="J1155" s="0" t="n">
        <v>383.218</v>
      </c>
      <c r="K1155" s="0" t="n">
        <v>381.961</v>
      </c>
      <c r="L1155" s="0" t="n">
        <v>380.574</v>
      </c>
      <c r="M1155" s="233" t="inlineStr">
        <is>
          <t>표점</t>
        </is>
      </c>
      <c r="N1155" s="233" t="inlineStr">
        <is>
          <t>변표</t>
        </is>
      </c>
      <c r="O1155" s="3" t="inlineStr">
        <is>
          <t>나152</t>
        </is>
      </c>
    </row>
    <row r="1156">
      <c r="A1156" s="0" t="n">
        <v>33</v>
      </c>
      <c r="B1156" s="0" t="n">
        <v>429</v>
      </c>
      <c r="C1156" s="0" t="inlineStr">
        <is>
          <t>나</t>
        </is>
      </c>
      <c r="D1156" s="0" t="inlineStr">
        <is>
          <t>경희대</t>
        </is>
      </c>
      <c r="E1156" s="232" t="inlineStr">
        <is>
          <t>우주과학과</t>
        </is>
      </c>
      <c r="F1156" s="0" t="inlineStr">
        <is>
          <t>자연</t>
        </is>
      </c>
      <c r="G1156" s="0" t="n">
        <v>2</v>
      </c>
      <c r="H1156" s="0" t="n">
        <v>387.485</v>
      </c>
      <c r="I1156" s="0" t="n">
        <v>385.448</v>
      </c>
      <c r="J1156" s="0" t="n">
        <v>383.075</v>
      </c>
      <c r="K1156" s="0" t="n">
        <v>381.11</v>
      </c>
      <c r="L1156" s="0" t="n">
        <v>378.459</v>
      </c>
      <c r="M1156" s="233" t="inlineStr">
        <is>
          <t>표점</t>
        </is>
      </c>
      <c r="N1156" s="233" t="inlineStr">
        <is>
          <t>변표</t>
        </is>
      </c>
      <c r="O1156" s="3" t="inlineStr">
        <is>
          <t>나153</t>
        </is>
      </c>
    </row>
    <row r="1157">
      <c r="A1157" s="0" t="n">
        <v>33</v>
      </c>
      <c r="B1157" s="0" t="n">
        <v>419</v>
      </c>
      <c r="C1157" s="0" t="inlineStr">
        <is>
          <t>나</t>
        </is>
      </c>
      <c r="D1157" s="0" t="inlineStr">
        <is>
          <t>경희대</t>
        </is>
      </c>
      <c r="E1157" s="232" t="inlineStr">
        <is>
          <t>건축공학과</t>
        </is>
      </c>
      <c r="F1157" s="0" t="inlineStr">
        <is>
          <t>자연</t>
        </is>
      </c>
      <c r="G1157" s="0" t="n">
        <v>2</v>
      </c>
      <c r="H1157" s="0" t="n">
        <v>387.42</v>
      </c>
      <c r="I1157" s="0" t="n">
        <v>385.26</v>
      </c>
      <c r="J1157" s="0" t="n">
        <v>382.906</v>
      </c>
      <c r="K1157" s="0" t="n">
        <v>381.035</v>
      </c>
      <c r="L1157" s="0" t="n">
        <v>378.384</v>
      </c>
      <c r="M1157" s="233" t="inlineStr">
        <is>
          <t>표점</t>
        </is>
      </c>
      <c r="N1157" s="233" t="inlineStr">
        <is>
          <t>변표</t>
        </is>
      </c>
      <c r="O1157" s="3" t="inlineStr">
        <is>
          <t>나154</t>
        </is>
      </c>
    </row>
    <row r="1158">
      <c r="A1158" s="0" t="n">
        <v>33</v>
      </c>
      <c r="B1158" s="0" t="n">
        <v>418</v>
      </c>
      <c r="C1158" s="0" t="inlineStr">
        <is>
          <t>나</t>
        </is>
      </c>
      <c r="D1158" s="0" t="inlineStr">
        <is>
          <t>경희대</t>
        </is>
      </c>
      <c r="E1158" s="232" t="inlineStr">
        <is>
          <t>사회기반시스템공학과</t>
        </is>
      </c>
      <c r="F1158" s="0" t="inlineStr">
        <is>
          <t>자연</t>
        </is>
      </c>
      <c r="G1158" s="0" t="n">
        <v>2</v>
      </c>
      <c r="H1158" s="0" t="n">
        <v>386.862</v>
      </c>
      <c r="I1158" s="0" t="n">
        <v>385.072</v>
      </c>
      <c r="J1158" s="0" t="n">
        <v>382.648</v>
      </c>
      <c r="K1158" s="0" t="n">
        <v>380.703</v>
      </c>
      <c r="L1158" s="0" t="n">
        <v>378.006</v>
      </c>
      <c r="M1158" s="233" t="inlineStr">
        <is>
          <t>표점</t>
        </is>
      </c>
      <c r="N1158" s="233" t="inlineStr">
        <is>
          <t>변표</t>
        </is>
      </c>
      <c r="O1158" s="3" t="inlineStr">
        <is>
          <t>나155</t>
        </is>
      </c>
    </row>
    <row r="1159">
      <c r="A1159" s="0" t="n">
        <v>33</v>
      </c>
      <c r="B1159" s="0" t="n">
        <v>431</v>
      </c>
      <c r="C1159" s="0" t="inlineStr">
        <is>
          <t>나</t>
        </is>
      </c>
      <c r="D1159" s="0" t="inlineStr">
        <is>
          <t>경희대</t>
        </is>
      </c>
      <c r="E1159" s="232" t="inlineStr">
        <is>
          <t>융합바이오·신소재공학과</t>
        </is>
      </c>
      <c r="F1159" s="0" t="inlineStr">
        <is>
          <t>자연</t>
        </is>
      </c>
      <c r="G1159" s="0" t="n">
        <v>2</v>
      </c>
      <c r="H1159" s="0" t="n">
        <v>384.575</v>
      </c>
      <c r="I1159" s="0" t="n">
        <v>382.723</v>
      </c>
      <c r="J1159" s="0" t="n">
        <v>380.141</v>
      </c>
      <c r="K1159" s="0" t="n">
        <v>378.149</v>
      </c>
      <c r="L1159" s="0" t="n">
        <v>375.484</v>
      </c>
      <c r="M1159" s="233" t="inlineStr">
        <is>
          <t>표점</t>
        </is>
      </c>
      <c r="N1159" s="233" t="inlineStr">
        <is>
          <t>변표</t>
        </is>
      </c>
      <c r="O1159" s="3" t="inlineStr">
        <is>
          <t>나156</t>
        </is>
      </c>
    </row>
    <row r="1160">
      <c r="A1160" s="0" t="n">
        <v>35</v>
      </c>
      <c r="B1160" s="0" t="n">
        <v>466</v>
      </c>
      <c r="C1160" s="0" t="inlineStr">
        <is>
          <t>나</t>
        </is>
      </c>
      <c r="D1160" s="0" t="inlineStr">
        <is>
          <t>경희대</t>
        </is>
      </c>
      <c r="E1160" s="232" t="inlineStr">
        <is>
          <t>국제학과</t>
        </is>
      </c>
      <c r="F1160" s="0" t="inlineStr">
        <is>
          <t>통합</t>
        </is>
      </c>
      <c r="G1160" s="0" t="n">
        <v>2</v>
      </c>
      <c r="H1160" s="0" t="n">
        <v>383.083</v>
      </c>
      <c r="I1160" s="0" t="n">
        <v>381.361</v>
      </c>
      <c r="J1160" s="0" t="n">
        <v>379.049</v>
      </c>
      <c r="K1160" s="0" t="n">
        <v>377.263</v>
      </c>
      <c r="L1160" s="0" t="n">
        <v>374.799</v>
      </c>
      <c r="M1160" s="233" t="inlineStr">
        <is>
          <t>표점</t>
        </is>
      </c>
      <c r="N1160" s="233" t="inlineStr">
        <is>
          <t>변표</t>
        </is>
      </c>
      <c r="O1160" s="3" t="inlineStr">
        <is>
          <t>나157</t>
        </is>
      </c>
    </row>
    <row r="1161">
      <c r="A1161" s="0" t="n">
        <v>44</v>
      </c>
      <c r="B1161" s="0" t="n">
        <v>469</v>
      </c>
      <c r="C1161" s="0" t="inlineStr">
        <is>
          <t>나</t>
        </is>
      </c>
      <c r="D1161" s="0" t="inlineStr">
        <is>
          <t>서울시립대</t>
        </is>
      </c>
      <c r="E1161" s="232" t="inlineStr">
        <is>
          <t>전자전기컴퓨터공학부</t>
        </is>
      </c>
      <c r="F1161" s="0" t="inlineStr">
        <is>
          <t>자연</t>
        </is>
      </c>
      <c r="G1161" s="0" t="n">
        <v>2</v>
      </c>
      <c r="H1161" s="0" t="n">
        <v>917.417</v>
      </c>
      <c r="I1161" s="0" t="n">
        <v>914.36</v>
      </c>
      <c r="J1161" s="0" t="n">
        <v>909.801</v>
      </c>
      <c r="K1161" s="0" t="n">
        <v>906.021</v>
      </c>
      <c r="L1161" s="0" t="n">
        <v>900.914</v>
      </c>
      <c r="M1161" s="233" t="inlineStr">
        <is>
          <t>표점/만점</t>
        </is>
      </c>
      <c r="N1161" s="233" t="inlineStr">
        <is>
          <t>변표/만점</t>
        </is>
      </c>
      <c r="O1161" s="3" t="inlineStr">
        <is>
          <t>나158</t>
        </is>
      </c>
    </row>
    <row r="1162">
      <c r="A1162" s="0" t="n">
        <v>44</v>
      </c>
      <c r="B1162" s="0" t="n">
        <v>475</v>
      </c>
      <c r="C1162" s="0" t="inlineStr">
        <is>
          <t>나</t>
        </is>
      </c>
      <c r="D1162" s="0" t="inlineStr">
        <is>
          <t>서울시립대</t>
        </is>
      </c>
      <c r="E1162" s="232" t="inlineStr">
        <is>
          <t>신소재공학과</t>
        </is>
      </c>
      <c r="F1162" s="0" t="inlineStr">
        <is>
          <t>자연</t>
        </is>
      </c>
      <c r="G1162" s="0" t="n">
        <v>2</v>
      </c>
      <c r="H1162" s="0" t="n">
        <v>915.418</v>
      </c>
      <c r="I1162" s="0" t="n">
        <v>912.924</v>
      </c>
      <c r="J1162" s="0" t="n">
        <v>909.801</v>
      </c>
      <c r="K1162" s="0" t="n">
        <v>907.345</v>
      </c>
      <c r="L1162" s="0" t="n">
        <v>901.499</v>
      </c>
      <c r="M1162" s="233" t="inlineStr">
        <is>
          <t>표점/만점</t>
        </is>
      </c>
      <c r="N1162" s="233" t="inlineStr">
        <is>
          <t>변표/만점</t>
        </is>
      </c>
      <c r="O1162" s="3" t="inlineStr">
        <is>
          <t>나159</t>
        </is>
      </c>
    </row>
    <row r="1163">
      <c r="A1163" s="0" t="n">
        <v>44</v>
      </c>
      <c r="B1163" s="0" t="n">
        <v>474</v>
      </c>
      <c r="C1163" s="0" t="inlineStr">
        <is>
          <t>나</t>
        </is>
      </c>
      <c r="D1163" s="0" t="inlineStr">
        <is>
          <t>서울시립대</t>
        </is>
      </c>
      <c r="E1163" s="232" t="inlineStr">
        <is>
          <t>화학공학과</t>
        </is>
      </c>
      <c r="F1163" s="0" t="inlineStr">
        <is>
          <t>자연</t>
        </is>
      </c>
      <c r="G1163" s="0" t="n">
        <v>2</v>
      </c>
      <c r="H1163" s="0" t="n">
        <v>915.056</v>
      </c>
      <c r="I1163" s="0" t="n">
        <v>912.372</v>
      </c>
      <c r="J1163" s="0" t="n">
        <v>909.28</v>
      </c>
      <c r="K1163" s="0" t="n">
        <v>902.418</v>
      </c>
      <c r="L1163" s="0" t="n">
        <v>899.5940000000001</v>
      </c>
      <c r="M1163" s="233" t="inlineStr">
        <is>
          <t>표점/만점</t>
        </is>
      </c>
      <c r="N1163" s="233" t="inlineStr">
        <is>
          <t>변표/만점</t>
        </is>
      </c>
      <c r="O1163" s="3" t="inlineStr">
        <is>
          <t>나160</t>
        </is>
      </c>
    </row>
    <row r="1164">
      <c r="A1164" s="0" t="n">
        <v>44</v>
      </c>
      <c r="B1164" s="0" t="n">
        <v>468</v>
      </c>
      <c r="C1164" s="0" t="inlineStr">
        <is>
          <t>나</t>
        </is>
      </c>
      <c r="D1164" s="0" t="inlineStr">
        <is>
          <t>서울시립대</t>
        </is>
      </c>
      <c r="E1164" s="232" t="inlineStr">
        <is>
          <t>컴퓨터과학부</t>
        </is>
      </c>
      <c r="F1164" s="0" t="inlineStr">
        <is>
          <t>자연</t>
        </is>
      </c>
      <c r="G1164" s="0" t="n">
        <v>2</v>
      </c>
      <c r="H1164" s="0" t="n">
        <v>913.937</v>
      </c>
      <c r="I1164" s="0" t="n">
        <v>910.761</v>
      </c>
      <c r="J1164" s="0" t="n">
        <v>907.912</v>
      </c>
      <c r="K1164" s="0" t="n">
        <v>902.9349999999999</v>
      </c>
      <c r="L1164" s="0" t="n">
        <v>897.986</v>
      </c>
      <c r="M1164" s="233" t="inlineStr">
        <is>
          <t>표점/만점</t>
        </is>
      </c>
      <c r="N1164" s="233" t="inlineStr">
        <is>
          <t>변표/만점</t>
        </is>
      </c>
      <c r="O1164" s="3" t="inlineStr">
        <is>
          <t>나161</t>
        </is>
      </c>
    </row>
    <row r="1165">
      <c r="A1165" s="0" t="n">
        <v>44</v>
      </c>
      <c r="B1165" s="0" t="n">
        <v>476</v>
      </c>
      <c r="C1165" s="0" t="inlineStr">
        <is>
          <t>나</t>
        </is>
      </c>
      <c r="D1165" s="0" t="inlineStr">
        <is>
          <t>서울시립대</t>
        </is>
      </c>
      <c r="E1165" s="232" t="inlineStr">
        <is>
          <t>기계정보공학과</t>
        </is>
      </c>
      <c r="F1165" s="0" t="inlineStr">
        <is>
          <t>자연</t>
        </is>
      </c>
      <c r="G1165" s="0" t="n">
        <v>2</v>
      </c>
      <c r="H1165" s="0" t="n">
        <v>914.852</v>
      </c>
      <c r="I1165" s="0" t="n">
        <v>911.88</v>
      </c>
      <c r="J1165" s="0" t="n">
        <v>907.708</v>
      </c>
      <c r="K1165" s="0" t="n">
        <v>902.051</v>
      </c>
      <c r="L1165" s="0" t="n">
        <v>899.429</v>
      </c>
      <c r="M1165" s="233" t="inlineStr">
        <is>
          <t>표점/만점</t>
        </is>
      </c>
      <c r="N1165" s="233" t="inlineStr">
        <is>
          <t>변표/만점</t>
        </is>
      </c>
      <c r="O1165" s="3" t="inlineStr">
        <is>
          <t>나162</t>
        </is>
      </c>
    </row>
    <row r="1166">
      <c r="A1166" s="0" t="n">
        <v>44</v>
      </c>
      <c r="B1166" s="0" t="n">
        <v>477</v>
      </c>
      <c r="C1166" s="0" t="inlineStr">
        <is>
          <t>나</t>
        </is>
      </c>
      <c r="D1166" s="0" t="inlineStr">
        <is>
          <t>서울시립대</t>
        </is>
      </c>
      <c r="E1166" s="232" t="inlineStr">
        <is>
          <t>통계학과</t>
        </is>
      </c>
      <c r="F1166" s="0" t="inlineStr">
        <is>
          <t>자연</t>
        </is>
      </c>
      <c r="G1166" s="0" t="n">
        <v>2</v>
      </c>
      <c r="H1166" s="0" t="n">
        <v>914.36</v>
      </c>
      <c r="I1166" s="0" t="n">
        <v>911.676</v>
      </c>
      <c r="J1166" s="0" t="n">
        <v>907.511</v>
      </c>
      <c r="K1166" s="0" t="n">
        <v>901.991</v>
      </c>
      <c r="L1166" s="0" t="n">
        <v>897.986</v>
      </c>
      <c r="M1166" s="233" t="inlineStr">
        <is>
          <t>표점/만점</t>
        </is>
      </c>
      <c r="N1166" s="233" t="inlineStr">
        <is>
          <t>변표/만점</t>
        </is>
      </c>
      <c r="O1166" s="3" t="inlineStr">
        <is>
          <t>나163</t>
        </is>
      </c>
    </row>
    <row r="1167">
      <c r="A1167" s="0" t="n">
        <v>44</v>
      </c>
      <c r="B1167" s="0" t="n">
        <v>479</v>
      </c>
      <c r="C1167" s="0" t="inlineStr">
        <is>
          <t>나</t>
        </is>
      </c>
      <c r="D1167" s="0" t="inlineStr">
        <is>
          <t>서울시립대</t>
        </is>
      </c>
      <c r="E1167" s="232" t="inlineStr">
        <is>
          <t>도시공학과</t>
        </is>
      </c>
      <c r="F1167" s="0" t="inlineStr">
        <is>
          <t>자연</t>
        </is>
      </c>
      <c r="G1167" s="0" t="n">
        <v>2</v>
      </c>
      <c r="H1167" s="0" t="n">
        <v>913.937</v>
      </c>
      <c r="I1167" s="0" t="n">
        <v>910.761</v>
      </c>
      <c r="J1167" s="0" t="n">
        <v>906.443</v>
      </c>
      <c r="K1167" s="0" t="n">
        <v>902.9349999999999</v>
      </c>
      <c r="L1167" s="0" t="n">
        <v>899.263</v>
      </c>
      <c r="M1167" s="233" t="inlineStr">
        <is>
          <t>표점/만점</t>
        </is>
      </c>
      <c r="N1167" s="233" t="inlineStr">
        <is>
          <t>변표/만점</t>
        </is>
      </c>
      <c r="O1167" s="3" t="inlineStr">
        <is>
          <t>나164</t>
        </is>
      </c>
    </row>
    <row r="1168">
      <c r="A1168" s="0" t="n">
        <v>44</v>
      </c>
      <c r="B1168" s="0" t="n">
        <v>478</v>
      </c>
      <c r="C1168" s="0" t="inlineStr">
        <is>
          <t>나</t>
        </is>
      </c>
      <c r="D1168" s="0" t="inlineStr">
        <is>
          <t>서울시립대</t>
        </is>
      </c>
      <c r="E1168" s="232" t="inlineStr">
        <is>
          <t>생명과학과</t>
        </is>
      </c>
      <c r="F1168" s="0" t="inlineStr">
        <is>
          <t>자연</t>
        </is>
      </c>
      <c r="G1168" s="0" t="n">
        <v>2</v>
      </c>
      <c r="H1168" s="0" t="n">
        <v>913.937</v>
      </c>
      <c r="I1168" s="0" t="n">
        <v>909.28</v>
      </c>
      <c r="J1168" s="0" t="n">
        <v>905.241</v>
      </c>
      <c r="K1168" s="0" t="n">
        <v>902.9349999999999</v>
      </c>
      <c r="L1168" s="0" t="n">
        <v>897.986</v>
      </c>
      <c r="M1168" s="233" t="inlineStr">
        <is>
          <t>표점/만점</t>
        </is>
      </c>
      <c r="N1168" s="233" t="inlineStr">
        <is>
          <t>변표/만점</t>
        </is>
      </c>
      <c r="O1168" s="3" t="inlineStr">
        <is>
          <t>나165</t>
        </is>
      </c>
    </row>
    <row r="1169">
      <c r="A1169" s="0" t="n">
        <v>44</v>
      </c>
      <c r="B1169" s="0" t="n">
        <v>480</v>
      </c>
      <c r="C1169" s="0" t="inlineStr">
        <is>
          <t>나</t>
        </is>
      </c>
      <c r="D1169" s="0" t="inlineStr">
        <is>
          <t>서울시립대</t>
        </is>
      </c>
      <c r="E1169" s="232" t="inlineStr">
        <is>
          <t>건축학부 건축공학전공</t>
        </is>
      </c>
      <c r="F1169" s="0" t="inlineStr">
        <is>
          <t>자연</t>
        </is>
      </c>
      <c r="G1169" s="0" t="n">
        <v>2</v>
      </c>
      <c r="H1169" s="0" t="n">
        <v>911.88</v>
      </c>
      <c r="I1169" s="0" t="n">
        <v>909.28</v>
      </c>
      <c r="J1169" s="0" t="n">
        <v>904.756</v>
      </c>
      <c r="K1169" s="0" t="n">
        <v>901.2809999999999</v>
      </c>
      <c r="L1169" s="0" t="n">
        <v>897.986</v>
      </c>
      <c r="M1169" s="233" t="inlineStr">
        <is>
          <t>표점/만점</t>
        </is>
      </c>
      <c r="N1169" s="233" t="inlineStr">
        <is>
          <t>변표/만점</t>
        </is>
      </c>
      <c r="O1169" s="3" t="inlineStr">
        <is>
          <t>나166</t>
        </is>
      </c>
    </row>
    <row r="1170">
      <c r="A1170" s="0" t="n">
        <v>45</v>
      </c>
      <c r="B1170" s="0" t="n">
        <v>487</v>
      </c>
      <c r="C1170" s="0" t="inlineStr">
        <is>
          <t>나</t>
        </is>
      </c>
      <c r="D1170" s="0" t="inlineStr">
        <is>
          <t>서울시립대</t>
        </is>
      </c>
      <c r="E1170" s="232" t="inlineStr">
        <is>
          <t>교통공학과</t>
        </is>
      </c>
      <c r="F1170" s="0" t="inlineStr">
        <is>
          <t>자연</t>
        </is>
      </c>
      <c r="G1170" s="0" t="n">
        <v>2</v>
      </c>
      <c r="H1170" s="0" t="n">
        <v>909.1799999999999</v>
      </c>
      <c r="I1170" s="0" t="n">
        <v>907.2619999999999</v>
      </c>
      <c r="J1170" s="0" t="n">
        <v>903.664</v>
      </c>
      <c r="K1170" s="0" t="n">
        <v>900.982</v>
      </c>
      <c r="L1170" s="0" t="n">
        <v>898.256</v>
      </c>
      <c r="M1170" s="233" t="inlineStr">
        <is>
          <t>표점/만점</t>
        </is>
      </c>
      <c r="N1170" s="233" t="inlineStr">
        <is>
          <t>변표/만점</t>
        </is>
      </c>
      <c r="O1170" s="3" t="inlineStr">
        <is>
          <t>나167</t>
        </is>
      </c>
    </row>
    <row r="1171">
      <c r="A1171" s="0" t="n">
        <v>44</v>
      </c>
      <c r="B1171" s="0" t="n">
        <v>481</v>
      </c>
      <c r="C1171" s="0" t="inlineStr">
        <is>
          <t>나</t>
        </is>
      </c>
      <c r="D1171" s="0" t="inlineStr">
        <is>
          <t>서울시립대</t>
        </is>
      </c>
      <c r="E1171" s="232" t="inlineStr">
        <is>
          <t>물리학과</t>
        </is>
      </c>
      <c r="F1171" s="0" t="inlineStr">
        <is>
          <t>자연</t>
        </is>
      </c>
      <c r="G1171" s="0" t="n">
        <v>2</v>
      </c>
      <c r="H1171" s="0" t="n">
        <v>910.761</v>
      </c>
      <c r="I1171" s="0" t="n">
        <v>907.912</v>
      </c>
      <c r="J1171" s="0" t="n">
        <v>903.688</v>
      </c>
      <c r="K1171" s="0" t="n">
        <v>900.914</v>
      </c>
      <c r="L1171" s="0" t="n">
        <v>898.355</v>
      </c>
      <c r="M1171" s="233" t="inlineStr">
        <is>
          <t>표점/만점</t>
        </is>
      </c>
      <c r="N1171" s="233" t="inlineStr">
        <is>
          <t>변표/만점</t>
        </is>
      </c>
      <c r="O1171" s="3" t="inlineStr">
        <is>
          <t>나168</t>
        </is>
      </c>
    </row>
    <row r="1172">
      <c r="A1172" s="0" t="n">
        <v>44</v>
      </c>
      <c r="B1172" s="0" t="n">
        <v>484</v>
      </c>
      <c r="C1172" s="0" t="inlineStr">
        <is>
          <t>나</t>
        </is>
      </c>
      <c r="D1172" s="0" t="inlineStr">
        <is>
          <t>서울시립대</t>
        </is>
      </c>
      <c r="E1172" s="232" t="inlineStr">
        <is>
          <t>수학과</t>
        </is>
      </c>
      <c r="F1172" s="0" t="inlineStr">
        <is>
          <t>자연</t>
        </is>
      </c>
      <c r="G1172" s="0" t="n">
        <v>2</v>
      </c>
      <c r="H1172" s="0" t="n">
        <v>912.924</v>
      </c>
      <c r="I1172" s="0" t="n">
        <v>909.643</v>
      </c>
      <c r="J1172" s="0" t="n">
        <v>903.426</v>
      </c>
      <c r="K1172" s="0" t="n">
        <v>900.914</v>
      </c>
      <c r="L1172" s="0" t="n">
        <v>899.429</v>
      </c>
      <c r="M1172" s="233" t="inlineStr">
        <is>
          <t>표점/만점</t>
        </is>
      </c>
      <c r="N1172" s="233" t="inlineStr">
        <is>
          <t>변표/만점</t>
        </is>
      </c>
      <c r="O1172" s="3" t="inlineStr">
        <is>
          <t>나169</t>
        </is>
      </c>
    </row>
    <row r="1173">
      <c r="A1173" s="0" t="n">
        <v>44</v>
      </c>
      <c r="B1173" s="0" t="n">
        <v>486</v>
      </c>
      <c r="C1173" s="0" t="inlineStr">
        <is>
          <t>나</t>
        </is>
      </c>
      <c r="D1173" s="0" t="inlineStr">
        <is>
          <t>서울시립대</t>
        </is>
      </c>
      <c r="E1173" s="232" t="inlineStr">
        <is>
          <t>토목공학과</t>
        </is>
      </c>
      <c r="F1173" s="0" t="inlineStr">
        <is>
          <t>자연</t>
        </is>
      </c>
      <c r="G1173" s="0" t="n">
        <v>2</v>
      </c>
      <c r="H1173" s="0" t="n">
        <v>909.28</v>
      </c>
      <c r="I1173" s="0" t="n">
        <v>907.511</v>
      </c>
      <c r="J1173" s="0" t="n">
        <v>902.9349999999999</v>
      </c>
      <c r="K1173" s="0" t="n">
        <v>900.545</v>
      </c>
      <c r="L1173" s="0" t="n">
        <v>897.078</v>
      </c>
      <c r="M1173" s="233" t="inlineStr">
        <is>
          <t>표점/만점</t>
        </is>
      </c>
      <c r="N1173" s="233" t="inlineStr">
        <is>
          <t>변표/만점</t>
        </is>
      </c>
      <c r="O1173" s="3" t="inlineStr">
        <is>
          <t>나170</t>
        </is>
      </c>
    </row>
    <row r="1174">
      <c r="A1174" s="0" t="n">
        <v>44</v>
      </c>
      <c r="B1174" s="0" t="n">
        <v>485</v>
      </c>
      <c r="C1174" s="0" t="inlineStr">
        <is>
          <t>나</t>
        </is>
      </c>
      <c r="D1174" s="0" t="inlineStr">
        <is>
          <t>서울시립대</t>
        </is>
      </c>
      <c r="E1174" s="232" t="inlineStr">
        <is>
          <t>환경공학부</t>
        </is>
      </c>
      <c r="F1174" s="0" t="inlineStr">
        <is>
          <t>자연</t>
        </is>
      </c>
      <c r="G1174" s="0" t="n">
        <v>2</v>
      </c>
      <c r="H1174" s="0" t="n">
        <v>912.372</v>
      </c>
      <c r="I1174" s="0" t="n">
        <v>908.335</v>
      </c>
      <c r="J1174" s="0" t="n">
        <v>902.991</v>
      </c>
      <c r="K1174" s="0" t="n">
        <v>900.158</v>
      </c>
      <c r="L1174" s="0" t="n">
        <v>896.874</v>
      </c>
      <c r="M1174" s="233" t="inlineStr">
        <is>
          <t>표점/만점</t>
        </is>
      </c>
      <c r="N1174" s="233" t="inlineStr">
        <is>
          <t>변표/만점</t>
        </is>
      </c>
      <c r="O1174" s="3" t="inlineStr">
        <is>
          <t>나171</t>
        </is>
      </c>
    </row>
    <row r="1175">
      <c r="A1175" s="0" t="n">
        <v>44</v>
      </c>
      <c r="B1175" s="0" t="n">
        <v>483</v>
      </c>
      <c r="C1175" s="0" t="inlineStr">
        <is>
          <t>나</t>
        </is>
      </c>
      <c r="D1175" s="0" t="inlineStr">
        <is>
          <t>서울시립대</t>
        </is>
      </c>
      <c r="E1175" s="232" t="inlineStr">
        <is>
          <t>공간정보공학과</t>
        </is>
      </c>
      <c r="F1175" s="0" t="inlineStr">
        <is>
          <t>자연</t>
        </is>
      </c>
      <c r="G1175" s="0" t="n">
        <v>2</v>
      </c>
      <c r="H1175" s="0" t="n">
        <v>911.88</v>
      </c>
      <c r="I1175" s="0" t="n">
        <v>907.912</v>
      </c>
      <c r="J1175" s="0" t="n">
        <v>902.622</v>
      </c>
      <c r="K1175" s="0" t="n">
        <v>898.718</v>
      </c>
      <c r="L1175" s="0" t="n">
        <v>895.232</v>
      </c>
      <c r="M1175" s="233" t="inlineStr">
        <is>
          <t>표점/만점</t>
        </is>
      </c>
      <c r="N1175" s="233" t="inlineStr">
        <is>
          <t>변표/만점</t>
        </is>
      </c>
      <c r="O1175" s="3" t="inlineStr">
        <is>
          <t>나172</t>
        </is>
      </c>
    </row>
    <row r="1176">
      <c r="A1176" s="0" t="n">
        <v>44</v>
      </c>
      <c r="B1176" s="0" t="n">
        <v>482</v>
      </c>
      <c r="C1176" s="0" t="inlineStr">
        <is>
          <t>나</t>
        </is>
      </c>
      <c r="D1176" s="0" t="inlineStr">
        <is>
          <t>서울시립대</t>
        </is>
      </c>
      <c r="E1176" s="232" t="inlineStr">
        <is>
          <t>건축학부 건축학전공(5년제)</t>
        </is>
      </c>
      <c r="F1176" s="0" t="inlineStr">
        <is>
          <t>자연</t>
        </is>
      </c>
      <c r="G1176" s="0" t="n">
        <v>2</v>
      </c>
      <c r="H1176" s="0" t="n">
        <v>909.643</v>
      </c>
      <c r="I1176" s="0" t="n">
        <v>906.443</v>
      </c>
      <c r="J1176" s="0" t="n">
        <v>902.051</v>
      </c>
      <c r="K1176" s="0" t="n">
        <v>899.429</v>
      </c>
      <c r="L1176" s="0" t="n">
        <v>895.96</v>
      </c>
      <c r="M1176" s="233" t="inlineStr">
        <is>
          <t>표점/만점</t>
        </is>
      </c>
      <c r="N1176" s="233" t="inlineStr">
        <is>
          <t>변표/만점</t>
        </is>
      </c>
      <c r="O1176" s="3" t="inlineStr">
        <is>
          <t>나173</t>
        </is>
      </c>
    </row>
    <row r="1177">
      <c r="A1177" s="0" t="n">
        <v>45</v>
      </c>
      <c r="B1177" s="0" t="n">
        <v>489</v>
      </c>
      <c r="C1177" s="0" t="inlineStr">
        <is>
          <t>나</t>
        </is>
      </c>
      <c r="D1177" s="0" t="inlineStr">
        <is>
          <t>서울시립대</t>
        </is>
      </c>
      <c r="E1177" s="232" t="inlineStr">
        <is>
          <t>조경학과</t>
        </is>
      </c>
      <c r="F1177" s="0" t="inlineStr">
        <is>
          <t>자연</t>
        </is>
      </c>
      <c r="G1177" s="0" t="n">
        <v>2</v>
      </c>
      <c r="H1177" s="0" t="n">
        <v>909.444</v>
      </c>
      <c r="I1177" s="0" t="n">
        <v>903.817</v>
      </c>
      <c r="J1177" s="0" t="n">
        <v>897.741</v>
      </c>
      <c r="K1177" s="0" t="n">
        <v>893.7</v>
      </c>
      <c r="L1177" s="0" t="n">
        <v>887.722</v>
      </c>
      <c r="M1177" s="233" t="inlineStr">
        <is>
          <t>표점/만점</t>
        </is>
      </c>
      <c r="N1177" s="233" t="inlineStr">
        <is>
          <t>변표/만점</t>
        </is>
      </c>
      <c r="O1177" s="3" t="inlineStr">
        <is>
          <t>나174</t>
        </is>
      </c>
    </row>
    <row r="1178">
      <c r="A1178" s="0" t="n">
        <v>45</v>
      </c>
      <c r="B1178" s="0" t="n">
        <v>490</v>
      </c>
      <c r="C1178" s="0" t="inlineStr">
        <is>
          <t>나</t>
        </is>
      </c>
      <c r="D1178" s="0" t="inlineStr">
        <is>
          <t>서울시립대</t>
        </is>
      </c>
      <c r="E1178" s="232" t="inlineStr">
        <is>
          <t>환경원예학과</t>
        </is>
      </c>
      <c r="F1178" s="0" t="inlineStr">
        <is>
          <t>자연</t>
        </is>
      </c>
      <c r="G1178" s="0" t="n">
        <v>2</v>
      </c>
      <c r="H1178" s="0" t="n">
        <v>909.444</v>
      </c>
      <c r="I1178" s="0" t="n">
        <v>903.817</v>
      </c>
      <c r="J1178" s="0" t="n">
        <v>897.741</v>
      </c>
      <c r="K1178" s="0" t="n">
        <v>893.7</v>
      </c>
      <c r="L1178" s="0" t="n">
        <v>887.722</v>
      </c>
      <c r="M1178" s="233" t="inlineStr">
        <is>
          <t>표점/만점</t>
        </is>
      </c>
      <c r="N1178" s="233" t="inlineStr">
        <is>
          <t>변표/만점</t>
        </is>
      </c>
      <c r="O1178" s="3" t="inlineStr">
        <is>
          <t>나175</t>
        </is>
      </c>
    </row>
    <row r="1179">
      <c r="A1179" s="0" t="n">
        <v>41</v>
      </c>
      <c r="B1179" s="0" t="n">
        <v>491</v>
      </c>
      <c r="C1179" s="0" t="inlineStr">
        <is>
          <t>나</t>
        </is>
      </c>
      <c r="D1179" s="0" t="inlineStr">
        <is>
          <t>서울시립대</t>
        </is>
      </c>
      <c r="E1179" s="232" t="inlineStr">
        <is>
          <t>세무학과</t>
        </is>
      </c>
      <c r="F1179" s="0" t="inlineStr">
        <is>
          <t>통합</t>
        </is>
      </c>
      <c r="G1179" s="0" t="n">
        <v>2</v>
      </c>
      <c r="H1179" s="0" t="n">
        <v>922.543</v>
      </c>
      <c r="I1179" s="0" t="n">
        <v>919.894</v>
      </c>
      <c r="J1179" s="0" t="n">
        <v>917.204</v>
      </c>
      <c r="K1179" s="0" t="n">
        <v>910.951</v>
      </c>
      <c r="L1179" s="0" t="n">
        <v>908.477</v>
      </c>
      <c r="M1179" s="233" t="inlineStr">
        <is>
          <t>표점/만점</t>
        </is>
      </c>
      <c r="N1179" s="233" t="inlineStr">
        <is>
          <t>변표/만점</t>
        </is>
      </c>
      <c r="O1179" s="3" t="inlineStr">
        <is>
          <t>나176</t>
        </is>
      </c>
    </row>
    <row r="1180">
      <c r="A1180" s="0" t="n">
        <v>42</v>
      </c>
      <c r="B1180" s="0" t="n">
        <v>498</v>
      </c>
      <c r="C1180" s="0" t="inlineStr">
        <is>
          <t>나</t>
        </is>
      </c>
      <c r="D1180" s="0" t="inlineStr">
        <is>
          <t>서울시립대</t>
        </is>
      </c>
      <c r="E1180" s="232" t="inlineStr">
        <is>
          <t>국제관계학과</t>
        </is>
      </c>
      <c r="F1180" s="0" t="inlineStr">
        <is>
          <t>통합</t>
        </is>
      </c>
      <c r="G1180" s="0" t="n">
        <v>2</v>
      </c>
      <c r="H1180" s="0" t="n">
        <v>920.872</v>
      </c>
      <c r="I1180" s="0" t="n">
        <v>918.556</v>
      </c>
      <c r="J1180" s="0" t="n">
        <v>914.009</v>
      </c>
      <c r="K1180" s="0" t="n">
        <v>910.355</v>
      </c>
      <c r="L1180" s="0" t="n">
        <v>901.697</v>
      </c>
      <c r="M1180" s="233" t="inlineStr">
        <is>
          <t>표점/만점</t>
        </is>
      </c>
      <c r="N1180" s="233" t="inlineStr">
        <is>
          <t>변표/만점</t>
        </is>
      </c>
      <c r="O1180" s="3" t="inlineStr">
        <is>
          <t>나177</t>
        </is>
      </c>
    </row>
    <row r="1181">
      <c r="A1181" s="0" t="n">
        <v>41</v>
      </c>
      <c r="B1181" s="0" t="n">
        <v>494</v>
      </c>
      <c r="C1181" s="0" t="inlineStr">
        <is>
          <t>나</t>
        </is>
      </c>
      <c r="D1181" s="0" t="inlineStr">
        <is>
          <t>서울시립대</t>
        </is>
      </c>
      <c r="E1181" s="232" t="inlineStr">
        <is>
          <t>경영학부</t>
        </is>
      </c>
      <c r="F1181" s="0" t="inlineStr">
        <is>
          <t>통합</t>
        </is>
      </c>
      <c r="G1181" s="0" t="n">
        <v>2</v>
      </c>
      <c r="H1181" s="0" t="n">
        <v>916.391</v>
      </c>
      <c r="I1181" s="0" t="n">
        <v>913.028</v>
      </c>
      <c r="J1181" s="0" t="n">
        <v>909.205</v>
      </c>
      <c r="K1181" s="0" t="n">
        <v>904.145</v>
      </c>
      <c r="L1181" s="0" t="n">
        <v>900.83</v>
      </c>
      <c r="M1181" s="233" t="inlineStr">
        <is>
          <t>표점/만점</t>
        </is>
      </c>
      <c r="N1181" s="233" t="inlineStr">
        <is>
          <t>변표/만점</t>
        </is>
      </c>
      <c r="O1181" s="3" t="inlineStr">
        <is>
          <t>나178</t>
        </is>
      </c>
    </row>
    <row r="1182">
      <c r="A1182" s="0" t="n">
        <v>42</v>
      </c>
      <c r="B1182" s="0" t="n">
        <v>495</v>
      </c>
      <c r="C1182" s="0" t="inlineStr">
        <is>
          <t>나</t>
        </is>
      </c>
      <c r="D1182" s="0" t="inlineStr">
        <is>
          <t>서울시립대</t>
        </is>
      </c>
      <c r="E1182" s="232" t="inlineStr">
        <is>
          <t>도시사회학과</t>
        </is>
      </c>
      <c r="F1182" s="0" t="inlineStr">
        <is>
          <t>통합</t>
        </is>
      </c>
      <c r="G1182" s="0" t="n">
        <v>2</v>
      </c>
      <c r="H1182" s="0" t="n">
        <v>916.427</v>
      </c>
      <c r="I1182" s="0" t="n">
        <v>915.196</v>
      </c>
      <c r="J1182" s="0" t="n">
        <v>912.622</v>
      </c>
      <c r="K1182" s="0" t="n">
        <v>907.475</v>
      </c>
      <c r="L1182" s="0" t="n">
        <v>902.809</v>
      </c>
      <c r="M1182" s="233" t="inlineStr">
        <is>
          <t>표점/만점</t>
        </is>
      </c>
      <c r="N1182" s="233" t="inlineStr">
        <is>
          <t>변표/만점</t>
        </is>
      </c>
      <c r="O1182" s="3" t="inlineStr">
        <is>
          <t>나179</t>
        </is>
      </c>
    </row>
    <row r="1183">
      <c r="A1183" s="0" t="n">
        <v>41</v>
      </c>
      <c r="B1183" s="0" t="n">
        <v>493</v>
      </c>
      <c r="C1183" s="0" t="inlineStr">
        <is>
          <t>나</t>
        </is>
      </c>
      <c r="D1183" s="0" t="inlineStr">
        <is>
          <t>서울시립대</t>
        </is>
      </c>
      <c r="E1183" s="232" t="inlineStr">
        <is>
          <t>경제학부</t>
        </is>
      </c>
      <c r="F1183" s="0" t="inlineStr">
        <is>
          <t>통합</t>
        </is>
      </c>
      <c r="G1183" s="0" t="n">
        <v>2</v>
      </c>
      <c r="H1183" s="0" t="n">
        <v>916.14</v>
      </c>
      <c r="I1183" s="0" t="n">
        <v>913.128</v>
      </c>
      <c r="J1183" s="0" t="n">
        <v>908.953</v>
      </c>
      <c r="K1183" s="0" t="n">
        <v>903.98</v>
      </c>
      <c r="L1183" s="0" t="n">
        <v>900.3579999999999</v>
      </c>
      <c r="M1183" s="233" t="inlineStr">
        <is>
          <t>표점/만점</t>
        </is>
      </c>
      <c r="N1183" s="233" t="inlineStr">
        <is>
          <t>변표/만점</t>
        </is>
      </c>
      <c r="O1183" s="3" t="inlineStr">
        <is>
          <t>나180</t>
        </is>
      </c>
    </row>
    <row r="1184">
      <c r="A1184" s="0" t="n">
        <v>42</v>
      </c>
      <c r="B1184" s="0" t="n">
        <v>497</v>
      </c>
      <c r="C1184" s="0" t="inlineStr">
        <is>
          <t>나</t>
        </is>
      </c>
      <c r="D1184" s="0" t="inlineStr">
        <is>
          <t>서울시립대</t>
        </is>
      </c>
      <c r="E1184" s="232" t="inlineStr">
        <is>
          <t>행정학과</t>
        </is>
      </c>
      <c r="F1184" s="0" t="inlineStr">
        <is>
          <t>통합</t>
        </is>
      </c>
      <c r="G1184" s="0" t="n">
        <v>2</v>
      </c>
      <c r="H1184" s="0" t="n">
        <v>918.877</v>
      </c>
      <c r="I1184" s="0" t="n">
        <v>915.5839999999999</v>
      </c>
      <c r="J1184" s="0" t="n">
        <v>911.792</v>
      </c>
      <c r="K1184" s="0" t="n">
        <v>905.798</v>
      </c>
      <c r="L1184" s="0" t="n">
        <v>897.797</v>
      </c>
      <c r="M1184" s="233" t="inlineStr">
        <is>
          <t>표점/만점</t>
        </is>
      </c>
      <c r="N1184" s="233" t="inlineStr">
        <is>
          <t>변표/만점</t>
        </is>
      </c>
      <c r="O1184" s="3" t="inlineStr">
        <is>
          <t>나181</t>
        </is>
      </c>
    </row>
    <row r="1185">
      <c r="A1185" s="0" t="n">
        <v>42</v>
      </c>
      <c r="B1185" s="0" t="n">
        <v>501</v>
      </c>
      <c r="C1185" s="0" t="inlineStr">
        <is>
          <t>나</t>
        </is>
      </c>
      <c r="D1185" s="0" t="inlineStr">
        <is>
          <t>서울시립대</t>
        </is>
      </c>
      <c r="E1185" s="232" t="inlineStr">
        <is>
          <t>철학과</t>
        </is>
      </c>
      <c r="F1185" s="0" t="inlineStr">
        <is>
          <t>통합</t>
        </is>
      </c>
      <c r="G1185" s="0" t="n">
        <v>2</v>
      </c>
      <c r="H1185" s="0" t="n">
        <v>920.872</v>
      </c>
      <c r="I1185" s="0" t="n">
        <v>916.427</v>
      </c>
      <c r="J1185" s="0" t="n">
        <v>911.152</v>
      </c>
      <c r="K1185" s="0" t="n">
        <v>907.475</v>
      </c>
      <c r="L1185" s="0" t="n">
        <v>902.809</v>
      </c>
      <c r="M1185" s="233" t="inlineStr">
        <is>
          <t>표점/만점</t>
        </is>
      </c>
      <c r="N1185" s="233" t="inlineStr">
        <is>
          <t>변표/만점</t>
        </is>
      </c>
      <c r="O1185" s="3" t="inlineStr">
        <is>
          <t>나182</t>
        </is>
      </c>
    </row>
    <row r="1186">
      <c r="A1186" s="0" t="n">
        <v>42</v>
      </c>
      <c r="B1186" s="0" t="n">
        <v>499</v>
      </c>
      <c r="C1186" s="0" t="inlineStr">
        <is>
          <t>나</t>
        </is>
      </c>
      <c r="D1186" s="0" t="inlineStr">
        <is>
          <t>서울시립대</t>
        </is>
      </c>
      <c r="E1186" s="232" t="inlineStr">
        <is>
          <t>영어영문학과</t>
        </is>
      </c>
      <c r="F1186" s="0" t="inlineStr">
        <is>
          <t>통합</t>
        </is>
      </c>
      <c r="G1186" s="0" t="n">
        <v>2</v>
      </c>
      <c r="H1186" s="0" t="n">
        <v>920.675</v>
      </c>
      <c r="I1186" s="0" t="n">
        <v>916.404</v>
      </c>
      <c r="J1186" s="0" t="n">
        <v>910.874</v>
      </c>
      <c r="K1186" s="0" t="n">
        <v>907.3339999999999</v>
      </c>
      <c r="L1186" s="0" t="n">
        <v>902.668</v>
      </c>
      <c r="M1186" s="233" t="inlineStr">
        <is>
          <t>표점/만점</t>
        </is>
      </c>
      <c r="N1186" s="233" t="inlineStr">
        <is>
          <t>변표/만점</t>
        </is>
      </c>
      <c r="O1186" s="3" t="inlineStr">
        <is>
          <t>나183</t>
        </is>
      </c>
    </row>
    <row r="1187">
      <c r="A1187" s="0" t="n">
        <v>42</v>
      </c>
      <c r="B1187" s="0" t="n">
        <v>502</v>
      </c>
      <c r="C1187" s="0" t="inlineStr">
        <is>
          <t>나</t>
        </is>
      </c>
      <c r="D1187" s="0" t="inlineStr">
        <is>
          <t>서울시립대</t>
        </is>
      </c>
      <c r="E1187" s="232" t="inlineStr">
        <is>
          <t>국어국문학과</t>
        </is>
      </c>
      <c r="F1187" s="0" t="inlineStr">
        <is>
          <t>통합</t>
        </is>
      </c>
      <c r="G1187" s="0" t="n">
        <v>2</v>
      </c>
      <c r="H1187" s="0" t="n">
        <v>920.675</v>
      </c>
      <c r="I1187" s="0" t="n">
        <v>916.404</v>
      </c>
      <c r="J1187" s="0" t="n">
        <v>910.874</v>
      </c>
      <c r="K1187" s="0" t="n">
        <v>907.3339999999999</v>
      </c>
      <c r="L1187" s="0" t="n">
        <v>902.668</v>
      </c>
      <c r="M1187" s="233" t="inlineStr">
        <is>
          <t>표점/만점</t>
        </is>
      </c>
      <c r="N1187" s="233" t="inlineStr">
        <is>
          <t>변표/만점</t>
        </is>
      </c>
      <c r="O1187" s="3" t="inlineStr">
        <is>
          <t>나184</t>
        </is>
      </c>
    </row>
    <row r="1188">
      <c r="A1188" s="0" t="n">
        <v>42</v>
      </c>
      <c r="B1188" s="0" t="n">
        <v>503</v>
      </c>
      <c r="C1188" s="0" t="inlineStr">
        <is>
          <t>나</t>
        </is>
      </c>
      <c r="D1188" s="0" t="inlineStr">
        <is>
          <t>서울시립대</t>
        </is>
      </c>
      <c r="E1188" s="232" t="inlineStr">
        <is>
          <t>중국어문화학과</t>
        </is>
      </c>
      <c r="F1188" s="0" t="inlineStr">
        <is>
          <t>통합</t>
        </is>
      </c>
      <c r="G1188" s="0" t="n">
        <v>2</v>
      </c>
      <c r="H1188" s="0" t="n">
        <v>920.296</v>
      </c>
      <c r="I1188" s="0" t="n">
        <v>915.963</v>
      </c>
      <c r="J1188" s="0" t="n">
        <v>910.874</v>
      </c>
      <c r="K1188" s="0" t="n">
        <v>907.057</v>
      </c>
      <c r="L1188" s="0" t="n">
        <v>902.0890000000001</v>
      </c>
      <c r="M1188" s="233" t="inlineStr">
        <is>
          <t>표점/만점</t>
        </is>
      </c>
      <c r="N1188" s="233" t="inlineStr">
        <is>
          <t>변표/만점</t>
        </is>
      </c>
      <c r="O1188" s="3" t="inlineStr">
        <is>
          <t>나185</t>
        </is>
      </c>
    </row>
    <row r="1189">
      <c r="A1189" s="0" t="n">
        <v>42</v>
      </c>
      <c r="B1189" s="0" t="n">
        <v>504</v>
      </c>
      <c r="C1189" s="0" t="inlineStr">
        <is>
          <t>나</t>
        </is>
      </c>
      <c r="D1189" s="0" t="inlineStr">
        <is>
          <t>서울시립대</t>
        </is>
      </c>
      <c r="E1189" s="232" t="inlineStr">
        <is>
          <t>국사학과</t>
        </is>
      </c>
      <c r="F1189" s="0" t="inlineStr">
        <is>
          <t>통합</t>
        </is>
      </c>
      <c r="G1189" s="0" t="n">
        <v>2</v>
      </c>
      <c r="H1189" s="0" t="n">
        <v>920.296</v>
      </c>
      <c r="I1189" s="0" t="n">
        <v>915.963</v>
      </c>
      <c r="J1189" s="0" t="n">
        <v>910.874</v>
      </c>
      <c r="K1189" s="0" t="n">
        <v>907.057</v>
      </c>
      <c r="L1189" s="0" t="n">
        <v>902.0890000000001</v>
      </c>
      <c r="M1189" s="233" t="inlineStr">
        <is>
          <t>표점/만점</t>
        </is>
      </c>
      <c r="N1189" s="233" t="inlineStr">
        <is>
          <t>변표/만점</t>
        </is>
      </c>
      <c r="O1189" s="3" t="inlineStr">
        <is>
          <t>나186</t>
        </is>
      </c>
    </row>
    <row r="1190">
      <c r="A1190" s="0" t="n">
        <v>41</v>
      </c>
      <c r="B1190" s="0" t="n">
        <v>500</v>
      </c>
      <c r="C1190" s="0" t="inlineStr">
        <is>
          <t>나</t>
        </is>
      </c>
      <c r="D1190" s="0" t="inlineStr">
        <is>
          <t>서울시립대</t>
        </is>
      </c>
      <c r="E1190" s="232" t="inlineStr">
        <is>
          <t>사회복지학과</t>
        </is>
      </c>
      <c r="F1190" s="0" t="inlineStr">
        <is>
          <t>통합</t>
        </is>
      </c>
      <c r="G1190" s="0" t="n">
        <v>2</v>
      </c>
      <c r="H1190" s="0" t="n">
        <v>904.145</v>
      </c>
      <c r="I1190" s="0" t="n">
        <v>900.83</v>
      </c>
      <c r="J1190" s="0" t="n">
        <v>894.998</v>
      </c>
      <c r="K1190" s="0" t="n">
        <v>890.981</v>
      </c>
      <c r="L1190" s="0" t="n">
        <v>884.782</v>
      </c>
      <c r="M1190" s="233" t="inlineStr">
        <is>
          <t>표점/만점</t>
        </is>
      </c>
      <c r="N1190" s="233" t="inlineStr">
        <is>
          <t>변표/만점</t>
        </is>
      </c>
      <c r="O1190" s="3" t="inlineStr">
        <is>
          <t>나187</t>
        </is>
      </c>
    </row>
    <row r="1191">
      <c r="A1191" s="0" t="n">
        <v>88</v>
      </c>
      <c r="B1191" s="0" t="n">
        <v>506</v>
      </c>
      <c r="C1191" s="0" t="inlineStr">
        <is>
          <t>나</t>
        </is>
      </c>
      <c r="D1191" s="0" t="inlineStr">
        <is>
          <t>이화여대</t>
        </is>
      </c>
      <c r="E1191" s="232" t="inlineStr">
        <is>
          <t>뇌·인지과학부(자연)</t>
        </is>
      </c>
      <c r="F1191" s="0" t="inlineStr">
        <is>
          <t>자연</t>
        </is>
      </c>
      <c r="G1191" s="0" t="n">
        <v>2</v>
      </c>
      <c r="H1191" s="0" t="n">
        <v>937.398</v>
      </c>
      <c r="I1191" s="0" t="n">
        <v>935.832</v>
      </c>
      <c r="J1191" s="0" t="n">
        <v>934.8339999999999</v>
      </c>
      <c r="K1191" s="0" t="n">
        <v>930.875</v>
      </c>
      <c r="L1191" s="0" t="n">
        <v>925.819</v>
      </c>
      <c r="M1191" s="233" t="inlineStr">
        <is>
          <t>표점/만점</t>
        </is>
      </c>
      <c r="N1191" s="233" t="inlineStr">
        <is>
          <t>변표/만점</t>
        </is>
      </c>
      <c r="O1191" s="3" t="inlineStr">
        <is>
          <t>나188</t>
        </is>
      </c>
    </row>
    <row r="1192">
      <c r="A1192" s="0" t="n">
        <v>88</v>
      </c>
      <c r="B1192" s="0" t="n">
        <v>510</v>
      </c>
      <c r="C1192" s="0" t="inlineStr">
        <is>
          <t>나</t>
        </is>
      </c>
      <c r="D1192" s="0" t="inlineStr">
        <is>
          <t>이화여대</t>
        </is>
      </c>
      <c r="E1192" s="232" t="inlineStr">
        <is>
          <t>계열별 통합선발(자연계열)</t>
        </is>
      </c>
      <c r="F1192" s="0" t="inlineStr">
        <is>
          <t>자연</t>
        </is>
      </c>
      <c r="G1192" s="0" t="n">
        <v>2</v>
      </c>
      <c r="H1192" s="0" t="n">
        <v>935.832</v>
      </c>
      <c r="I1192" s="0" t="n">
        <v>932.549</v>
      </c>
      <c r="J1192" s="0" t="n">
        <v>929.5599999999999</v>
      </c>
      <c r="K1192" s="0" t="n">
        <v>927.634</v>
      </c>
      <c r="L1192" s="0" t="n">
        <v>925.819</v>
      </c>
      <c r="M1192" s="233" t="inlineStr">
        <is>
          <t>표점/만점</t>
        </is>
      </c>
      <c r="N1192" s="233" t="inlineStr">
        <is>
          <t>변표/만점</t>
        </is>
      </c>
      <c r="O1192" s="3" t="inlineStr">
        <is>
          <t>나189</t>
        </is>
      </c>
    </row>
    <row r="1193">
      <c r="A1193" s="0" t="n">
        <v>88</v>
      </c>
      <c r="B1193" s="0" t="n">
        <v>508</v>
      </c>
      <c r="C1193" s="0" t="inlineStr">
        <is>
          <t>나</t>
        </is>
      </c>
      <c r="D1193" s="0" t="inlineStr">
        <is>
          <t>이화여대</t>
        </is>
      </c>
      <c r="E1193" s="232" t="inlineStr">
        <is>
          <t>과학교육과</t>
        </is>
      </c>
      <c r="F1193" s="0" t="inlineStr">
        <is>
          <t>자연</t>
        </is>
      </c>
      <c r="G1193" s="0" t="n">
        <v>2</v>
      </c>
      <c r="H1193" s="0" t="n">
        <v>933.3920000000001</v>
      </c>
      <c r="I1193" s="0" t="n">
        <v>930.026</v>
      </c>
      <c r="J1193" s="0" t="n">
        <v>927.634</v>
      </c>
      <c r="K1193" s="0" t="n">
        <v>925.224</v>
      </c>
      <c r="L1193" s="0" t="n">
        <v>920.664</v>
      </c>
      <c r="M1193" s="233" t="inlineStr">
        <is>
          <t>표점/만점</t>
        </is>
      </c>
      <c r="N1193" s="233" t="inlineStr">
        <is>
          <t>변표/만점</t>
        </is>
      </c>
      <c r="O1193" s="3" t="inlineStr">
        <is>
          <t>나190</t>
        </is>
      </c>
    </row>
    <row r="1194">
      <c r="A1194" s="0" t="n">
        <v>88</v>
      </c>
      <c r="B1194" s="0" t="n">
        <v>507</v>
      </c>
      <c r="C1194" s="0" t="inlineStr">
        <is>
          <t>나</t>
        </is>
      </c>
      <c r="D1194" s="0" t="inlineStr">
        <is>
          <t>이화여대</t>
        </is>
      </c>
      <c r="E1194" s="232" t="inlineStr">
        <is>
          <t>지능형반도체공학전공</t>
        </is>
      </c>
      <c r="F1194" s="0" t="inlineStr">
        <is>
          <t>자연</t>
        </is>
      </c>
      <c r="G1194" s="0" t="n">
        <v>2</v>
      </c>
      <c r="H1194" s="0" t="n">
        <v>926.449</v>
      </c>
      <c r="I1194" s="0" t="n">
        <v>925.224</v>
      </c>
      <c r="J1194" s="0" t="n">
        <v>923.966</v>
      </c>
      <c r="K1194" s="0" t="n">
        <v>921.4690000000001</v>
      </c>
      <c r="L1194" s="0" t="n">
        <v>915.449</v>
      </c>
      <c r="M1194" s="233" t="inlineStr">
        <is>
          <t>표점/만점</t>
        </is>
      </c>
      <c r="N1194" s="233" t="inlineStr">
        <is>
          <t>변표/만점</t>
        </is>
      </c>
      <c r="O1194" s="3" t="inlineStr">
        <is>
          <t>나191</t>
        </is>
      </c>
    </row>
    <row r="1195">
      <c r="A1195" s="0" t="n">
        <v>89</v>
      </c>
      <c r="B1195" s="0" t="n">
        <v>519</v>
      </c>
      <c r="C1195" s="0" t="inlineStr">
        <is>
          <t>나</t>
        </is>
      </c>
      <c r="D1195" s="0" t="inlineStr">
        <is>
          <t>이화여대</t>
        </is>
      </c>
      <c r="E1195" s="232" t="inlineStr">
        <is>
          <t>계열별 통합선발(인문계열)</t>
        </is>
      </c>
      <c r="F1195" s="0" t="inlineStr">
        <is>
          <t>통합</t>
        </is>
      </c>
      <c r="G1195" s="0" t="n">
        <v>2</v>
      </c>
      <c r="H1195" s="0" t="n">
        <v>930.867</v>
      </c>
      <c r="I1195" s="0" t="n">
        <v>926.932</v>
      </c>
      <c r="J1195" s="0" t="n">
        <v>925.068</v>
      </c>
      <c r="K1195" s="0" t="n">
        <v>923.067</v>
      </c>
      <c r="L1195" s="0" t="n">
        <v>919.444</v>
      </c>
      <c r="M1195" s="233" t="inlineStr">
        <is>
          <t>표점/만점</t>
        </is>
      </c>
      <c r="N1195" s="233" t="inlineStr">
        <is>
          <t>변표/만점</t>
        </is>
      </c>
      <c r="O1195" s="3" t="inlineStr">
        <is>
          <t>나192</t>
        </is>
      </c>
    </row>
    <row r="1196">
      <c r="A1196" s="0" t="n">
        <v>89</v>
      </c>
      <c r="B1196" s="0" t="n">
        <v>512</v>
      </c>
      <c r="C1196" s="0" t="inlineStr">
        <is>
          <t>나</t>
        </is>
      </c>
      <c r="D1196" s="0" t="inlineStr">
        <is>
          <t>이화여대</t>
        </is>
      </c>
      <c r="E1196" s="232" t="inlineStr">
        <is>
          <t>뇌·인지과학부(인문)</t>
        </is>
      </c>
      <c r="F1196" s="0" t="inlineStr">
        <is>
          <t>통합</t>
        </is>
      </c>
      <c r="G1196" s="0" t="n">
        <v>2</v>
      </c>
      <c r="H1196" s="0" t="n">
        <v>923.487</v>
      </c>
      <c r="I1196" s="0" t="n">
        <v>922.926</v>
      </c>
      <c r="J1196" s="0" t="n">
        <v>921.764</v>
      </c>
      <c r="K1196" s="0" t="n">
        <v>919.444</v>
      </c>
      <c r="L1196" s="0" t="n">
        <v>914.8099999999999</v>
      </c>
      <c r="M1196" s="233" t="inlineStr">
        <is>
          <t>표점/만점</t>
        </is>
      </c>
      <c r="N1196" s="233" t="inlineStr">
        <is>
          <t>변표/만점</t>
        </is>
      </c>
      <c r="O1196" s="3" t="inlineStr">
        <is>
          <t>나193</t>
        </is>
      </c>
    </row>
    <row r="1197">
      <c r="A1197" s="0" t="n">
        <v>89</v>
      </c>
      <c r="B1197" s="0" t="n">
        <v>514</v>
      </c>
      <c r="C1197" s="0" t="inlineStr">
        <is>
          <t>나</t>
        </is>
      </c>
      <c r="D1197" s="0" t="inlineStr">
        <is>
          <t>이화여대</t>
        </is>
      </c>
      <c r="E1197" s="232" t="inlineStr">
        <is>
          <t>교육학과</t>
        </is>
      </c>
      <c r="F1197" s="0" t="inlineStr">
        <is>
          <t>통합</t>
        </is>
      </c>
      <c r="G1197" s="0" t="n">
        <v>2</v>
      </c>
      <c r="H1197" s="0" t="n">
        <v>924.0890000000001</v>
      </c>
      <c r="I1197" s="0" t="n">
        <v>923.067</v>
      </c>
      <c r="J1197" s="0" t="n">
        <v>921.764</v>
      </c>
      <c r="K1197" s="0" t="n">
        <v>920.4</v>
      </c>
      <c r="L1197" s="0" t="n">
        <v>918.457</v>
      </c>
      <c r="M1197" s="233" t="inlineStr">
        <is>
          <t>표점/만점</t>
        </is>
      </c>
      <c r="N1197" s="233" t="inlineStr">
        <is>
          <t>변표/만점</t>
        </is>
      </c>
      <c r="O1197" s="3" t="inlineStr">
        <is>
          <t>나194</t>
        </is>
      </c>
    </row>
    <row r="1198">
      <c r="A1198" s="0" t="n">
        <v>90</v>
      </c>
      <c r="B1198" s="0" t="n">
        <v>521</v>
      </c>
      <c r="C1198" s="0" t="inlineStr">
        <is>
          <t>나</t>
        </is>
      </c>
      <c r="D1198" s="0" t="inlineStr">
        <is>
          <t>이화여대</t>
        </is>
      </c>
      <c r="E1198" s="232" t="inlineStr">
        <is>
          <t>간호학부</t>
        </is>
      </c>
      <c r="F1198" s="0" t="inlineStr">
        <is>
          <t>통합</t>
        </is>
      </c>
      <c r="G1198" s="0" t="n">
        <v>2</v>
      </c>
      <c r="H1198" s="0" t="n">
        <v>935.273</v>
      </c>
      <c r="I1198" s="0" t="n">
        <v>931.984</v>
      </c>
      <c r="J1198" s="0" t="n">
        <v>926.3920000000001</v>
      </c>
      <c r="K1198" s="0" t="n">
        <v>924.913</v>
      </c>
      <c r="L1198" s="0" t="n">
        <v>921.652</v>
      </c>
      <c r="M1198" s="233" t="inlineStr">
        <is>
          <t>표점/만점</t>
        </is>
      </c>
      <c r="N1198" s="233" t="inlineStr">
        <is>
          <t>변표/만점</t>
        </is>
      </c>
      <c r="O1198" s="3" t="inlineStr">
        <is>
          <t>나195</t>
        </is>
      </c>
    </row>
    <row r="1199">
      <c r="A1199" s="0" t="n">
        <v>89</v>
      </c>
      <c r="B1199" s="0" t="n">
        <v>520</v>
      </c>
      <c r="C1199" s="0" t="inlineStr">
        <is>
          <t>나</t>
        </is>
      </c>
      <c r="D1199" s="0" t="inlineStr">
        <is>
          <t>이화여대</t>
        </is>
      </c>
      <c r="E1199" s="232" t="inlineStr">
        <is>
          <t>사회과교육과</t>
        </is>
      </c>
      <c r="F1199" s="0" t="inlineStr">
        <is>
          <t>통합</t>
        </is>
      </c>
      <c r="G1199" s="0" t="n">
        <v>2</v>
      </c>
      <c r="H1199" s="0" t="n">
        <v>928.977</v>
      </c>
      <c r="I1199" s="0" t="n">
        <v>924.713</v>
      </c>
      <c r="J1199" s="0" t="n">
        <v>920.3390000000001</v>
      </c>
      <c r="K1199" s="0" t="n">
        <v>917.023</v>
      </c>
      <c r="L1199" s="0" t="n">
        <v>911.979</v>
      </c>
      <c r="M1199" s="233" t="inlineStr">
        <is>
          <t>표점/만점</t>
        </is>
      </c>
      <c r="N1199" s="233" t="inlineStr">
        <is>
          <t>변표/만점</t>
        </is>
      </c>
      <c r="O1199" s="3" t="inlineStr">
        <is>
          <t>나196</t>
        </is>
      </c>
    </row>
    <row r="1200">
      <c r="A1200" s="0" t="n">
        <v>40</v>
      </c>
      <c r="B1200" s="0" t="n">
        <v>528</v>
      </c>
      <c r="C1200" s="0" t="inlineStr">
        <is>
          <t>나</t>
        </is>
      </c>
      <c r="D1200" s="0" t="inlineStr">
        <is>
          <t>한국외국어대</t>
        </is>
      </c>
      <c r="E1200" s="232" t="inlineStr">
        <is>
          <t>반도체전자공학부(전자공학전공)</t>
        </is>
      </c>
      <c r="F1200" s="0" t="inlineStr">
        <is>
          <t>자연</t>
        </is>
      </c>
      <c r="G1200" s="0" t="n">
        <v>2</v>
      </c>
      <c r="H1200" s="0" t="n">
        <v>626.929</v>
      </c>
      <c r="I1200" s="0" t="n">
        <v>624.693</v>
      </c>
      <c r="J1200" s="0" t="n">
        <v>622.715</v>
      </c>
      <c r="K1200" s="0" t="n">
        <v>619.752</v>
      </c>
      <c r="L1200" s="0" t="n">
        <v>613.526</v>
      </c>
      <c r="M1200" s="233" t="inlineStr">
        <is>
          <t>표점/만점</t>
        </is>
      </c>
      <c r="N1200" s="233" t="inlineStr">
        <is>
          <t>변표/만점</t>
        </is>
      </c>
      <c r="O1200" s="3" t="inlineStr">
        <is>
          <t>나197</t>
        </is>
      </c>
    </row>
    <row r="1201">
      <c r="A1201" s="0" t="n">
        <v>40</v>
      </c>
      <c r="B1201" s="0" t="n">
        <v>530</v>
      </c>
      <c r="C1201" s="0" t="inlineStr">
        <is>
          <t>나</t>
        </is>
      </c>
      <c r="D1201" s="0" t="inlineStr">
        <is>
          <t>한국외국어대</t>
        </is>
      </c>
      <c r="E1201" s="232" t="inlineStr">
        <is>
          <t>산업경영공학과</t>
        </is>
      </c>
      <c r="F1201" s="0" t="inlineStr">
        <is>
          <t>자연</t>
        </is>
      </c>
      <c r="G1201" s="0" t="n">
        <v>2</v>
      </c>
      <c r="H1201" s="0" t="n">
        <v>625.825</v>
      </c>
      <c r="I1201" s="0" t="n">
        <v>623.691</v>
      </c>
      <c r="J1201" s="0" t="n">
        <v>621.7430000000001</v>
      </c>
      <c r="K1201" s="0" t="n">
        <v>619.275</v>
      </c>
      <c r="L1201" s="0" t="n">
        <v>615.601</v>
      </c>
      <c r="M1201" s="233" t="inlineStr">
        <is>
          <t>표점/만점</t>
        </is>
      </c>
      <c r="N1201" s="233" t="inlineStr">
        <is>
          <t>변표/만점</t>
        </is>
      </c>
      <c r="O1201" s="3" t="inlineStr">
        <is>
          <t>나198</t>
        </is>
      </c>
    </row>
    <row r="1202">
      <c r="A1202" s="0" t="n">
        <v>40</v>
      </c>
      <c r="B1202" s="0" t="n">
        <v>527</v>
      </c>
      <c r="C1202" s="0" t="inlineStr">
        <is>
          <t>나</t>
        </is>
      </c>
      <c r="D1202" s="0" t="inlineStr">
        <is>
          <t>한국외국어대</t>
        </is>
      </c>
      <c r="E1202" s="232" t="inlineStr">
        <is>
          <t>컴퓨터공학부</t>
        </is>
      </c>
      <c r="F1202" s="0" t="inlineStr">
        <is>
          <t>자연</t>
        </is>
      </c>
      <c r="G1202" s="0" t="n">
        <v>2</v>
      </c>
      <c r="H1202" s="0" t="n">
        <v>625.374</v>
      </c>
      <c r="I1202" s="0" t="n">
        <v>622.986</v>
      </c>
      <c r="J1202" s="0" t="n">
        <v>621.263</v>
      </c>
      <c r="K1202" s="0" t="n">
        <v>618.88</v>
      </c>
      <c r="L1202" s="0" t="n">
        <v>611.52</v>
      </c>
      <c r="M1202" s="233" t="inlineStr">
        <is>
          <t>표점/만점</t>
        </is>
      </c>
      <c r="N1202" s="233" t="inlineStr">
        <is>
          <t>변표/만점</t>
        </is>
      </c>
      <c r="O1202" s="3" t="inlineStr">
        <is>
          <t>나199</t>
        </is>
      </c>
    </row>
    <row r="1203">
      <c r="A1203" s="0" t="n">
        <v>40</v>
      </c>
      <c r="B1203" s="0" t="n">
        <v>537</v>
      </c>
      <c r="C1203" s="0" t="inlineStr">
        <is>
          <t>나</t>
        </is>
      </c>
      <c r="D1203" s="0" t="inlineStr">
        <is>
          <t>한국외국어대</t>
        </is>
      </c>
      <c r="E1203" s="232" t="inlineStr">
        <is>
          <t>공과계열</t>
        </is>
      </c>
      <c r="F1203" s="0" t="inlineStr">
        <is>
          <t>자연</t>
        </is>
      </c>
      <c r="G1203" s="0" t="n">
        <v>2</v>
      </c>
      <c r="H1203" s="0" t="n">
        <v>624.598</v>
      </c>
      <c r="I1203" s="0" t="n">
        <v>622.623</v>
      </c>
      <c r="J1203" s="0" t="n">
        <v>620.676</v>
      </c>
      <c r="K1203" s="0" t="n">
        <v>618.34</v>
      </c>
      <c r="L1203" s="0" t="n">
        <v>614.5599999999999</v>
      </c>
      <c r="M1203" s="233" t="inlineStr">
        <is>
          <t>표점/만점</t>
        </is>
      </c>
      <c r="N1203" s="233" t="inlineStr">
        <is>
          <t>변표/만점</t>
        </is>
      </c>
      <c r="O1203" s="3" t="inlineStr">
        <is>
          <t>나200</t>
        </is>
      </c>
    </row>
    <row r="1204">
      <c r="A1204" s="0" t="n">
        <v>40</v>
      </c>
      <c r="B1204" s="0" t="n">
        <v>536</v>
      </c>
      <c r="C1204" s="0" t="inlineStr">
        <is>
          <t>나</t>
        </is>
      </c>
      <c r="D1204" s="0" t="inlineStr">
        <is>
          <t>한국외국어대</t>
        </is>
      </c>
      <c r="E1204" s="232" t="inlineStr">
        <is>
          <t>정보통신공학과</t>
        </is>
      </c>
      <c r="F1204" s="0" t="inlineStr">
        <is>
          <t>자연</t>
        </is>
      </c>
      <c r="G1204" s="0" t="n">
        <v>2</v>
      </c>
      <c r="H1204" s="0" t="n">
        <v>623.595</v>
      </c>
      <c r="I1204" s="0" t="n">
        <v>621.648</v>
      </c>
      <c r="J1204" s="0" t="n">
        <v>620.0410000000001</v>
      </c>
      <c r="K1204" s="0" t="n">
        <v>617.681</v>
      </c>
      <c r="L1204" s="0" t="n">
        <v>613.752</v>
      </c>
      <c r="M1204" s="233" t="inlineStr">
        <is>
          <t>표점/만점</t>
        </is>
      </c>
      <c r="N1204" s="233" t="inlineStr">
        <is>
          <t>변표/만점</t>
        </is>
      </c>
      <c r="O1204" s="3" t="inlineStr">
        <is>
          <t>나201</t>
        </is>
      </c>
    </row>
    <row r="1205">
      <c r="A1205" s="0" t="n">
        <v>39</v>
      </c>
      <c r="B1205" s="0" t="n">
        <v>541</v>
      </c>
      <c r="C1205" s="0" t="inlineStr">
        <is>
          <t>나</t>
        </is>
      </c>
      <c r="D1205" s="0" t="inlineStr">
        <is>
          <t>한국외국어대</t>
        </is>
      </c>
      <c r="E1205" s="232" t="inlineStr">
        <is>
          <t>Language &amp; Diplomacy학부</t>
        </is>
      </c>
      <c r="F1205" s="0" t="inlineStr">
        <is>
          <t>통합</t>
        </is>
      </c>
      <c r="G1205" s="0" t="n">
        <v>2</v>
      </c>
      <c r="H1205" s="0" t="n">
        <v>652.4450000000001</v>
      </c>
      <c r="I1205" s="0" t="n">
        <v>651.754</v>
      </c>
      <c r="J1205" s="0" t="n">
        <v>649.97</v>
      </c>
      <c r="K1205" s="0" t="n">
        <v>648.306</v>
      </c>
      <c r="L1205" s="0" t="n">
        <v>646.648</v>
      </c>
      <c r="M1205" s="233" t="inlineStr">
        <is>
          <t>표점/만점</t>
        </is>
      </c>
      <c r="N1205" s="233" t="inlineStr">
        <is>
          <t>변표/만점</t>
        </is>
      </c>
      <c r="O1205" s="3" t="inlineStr">
        <is>
          <t>나202</t>
        </is>
      </c>
    </row>
    <row r="1206">
      <c r="A1206" s="0" t="n">
        <v>39</v>
      </c>
      <c r="B1206" s="0" t="n">
        <v>544</v>
      </c>
      <c r="C1206" s="0" t="inlineStr">
        <is>
          <t>나</t>
        </is>
      </c>
      <c r="D1206" s="0" t="inlineStr">
        <is>
          <t>한국외국어대</t>
        </is>
      </c>
      <c r="E1206" s="232" t="inlineStr">
        <is>
          <t>국제통상학과</t>
        </is>
      </c>
      <c r="F1206" s="0" t="inlineStr">
        <is>
          <t>통합</t>
        </is>
      </c>
      <c r="G1206" s="0" t="n">
        <v>2</v>
      </c>
      <c r="H1206" s="0" t="n">
        <v>653.365</v>
      </c>
      <c r="I1206" s="0" t="n">
        <v>651.155</v>
      </c>
      <c r="J1206" s="0" t="n">
        <v>649.037</v>
      </c>
      <c r="K1206" s="0" t="n">
        <v>644.557</v>
      </c>
      <c r="L1206" s="0" t="n">
        <v>641.313</v>
      </c>
      <c r="M1206" s="233" t="inlineStr">
        <is>
          <t>표점/만점</t>
        </is>
      </c>
      <c r="N1206" s="233" t="inlineStr">
        <is>
          <t>변표/만점</t>
        </is>
      </c>
      <c r="O1206" s="3" t="inlineStr">
        <is>
          <t>나203</t>
        </is>
      </c>
    </row>
    <row r="1207">
      <c r="A1207" s="0" t="n">
        <v>39</v>
      </c>
      <c r="B1207" s="0" t="n">
        <v>542</v>
      </c>
      <c r="C1207" s="0" t="inlineStr">
        <is>
          <t>나</t>
        </is>
      </c>
      <c r="D1207" s="0" t="inlineStr">
        <is>
          <t>한국외국어대</t>
        </is>
      </c>
      <c r="E1207" s="232" t="inlineStr">
        <is>
          <t>경영학부</t>
        </is>
      </c>
      <c r="F1207" s="0" t="inlineStr">
        <is>
          <t>통합</t>
        </is>
      </c>
      <c r="G1207" s="0" t="n">
        <v>2</v>
      </c>
      <c r="H1207" s="0" t="n">
        <v>652.92</v>
      </c>
      <c r="I1207" s="0" t="n">
        <v>650.327</v>
      </c>
      <c r="J1207" s="0" t="n">
        <v>646.8440000000001</v>
      </c>
      <c r="K1207" s="0" t="n">
        <v>644.627</v>
      </c>
      <c r="L1207" s="0" t="n">
        <v>640.8869999999999</v>
      </c>
      <c r="M1207" s="233" t="inlineStr">
        <is>
          <t>표점/만점</t>
        </is>
      </c>
      <c r="N1207" s="233" t="inlineStr">
        <is>
          <t>변표/만점</t>
        </is>
      </c>
      <c r="O1207" s="3" t="inlineStr">
        <is>
          <t>나204</t>
        </is>
      </c>
    </row>
    <row r="1208">
      <c r="A1208" s="0" t="n">
        <v>39</v>
      </c>
      <c r="B1208" s="0" t="n">
        <v>566</v>
      </c>
      <c r="C1208" s="0" t="inlineStr">
        <is>
          <t>나</t>
        </is>
      </c>
      <c r="D1208" s="0" t="inlineStr">
        <is>
          <t>한국외국어대</t>
        </is>
      </c>
      <c r="E1208" s="232" t="inlineStr">
        <is>
          <t>행정학과</t>
        </is>
      </c>
      <c r="F1208" s="0" t="inlineStr">
        <is>
          <t>통합</t>
        </is>
      </c>
      <c r="G1208" s="0" t="n">
        <v>2</v>
      </c>
      <c r="H1208" s="0" t="n">
        <v>652.4450000000001</v>
      </c>
      <c r="I1208" s="0" t="n">
        <v>649.901</v>
      </c>
      <c r="J1208" s="0" t="n">
        <v>646.5410000000001</v>
      </c>
      <c r="K1208" s="0" t="n">
        <v>644.2380000000001</v>
      </c>
      <c r="L1208" s="0" t="n">
        <v>639.836</v>
      </c>
      <c r="M1208" s="233" t="inlineStr">
        <is>
          <t>표점/만점</t>
        </is>
      </c>
      <c r="N1208" s="233" t="inlineStr">
        <is>
          <t>변표/만점</t>
        </is>
      </c>
      <c r="O1208" s="3" t="inlineStr">
        <is>
          <t>나205</t>
        </is>
      </c>
    </row>
    <row r="1209">
      <c r="A1209" s="0" t="n">
        <v>38</v>
      </c>
      <c r="B1209" s="0" t="n">
        <v>548</v>
      </c>
      <c r="C1209" s="0" t="inlineStr">
        <is>
          <t>나</t>
        </is>
      </c>
      <c r="D1209" s="0" t="inlineStr">
        <is>
          <t>한국외국어대</t>
        </is>
      </c>
      <c r="E1209" s="232" t="inlineStr">
        <is>
          <t>융합일본지역학부</t>
        </is>
      </c>
      <c r="F1209" s="0" t="inlineStr">
        <is>
          <t>통합</t>
        </is>
      </c>
      <c r="G1209" s="0" t="n">
        <v>2</v>
      </c>
      <c r="H1209" s="0" t="n">
        <v>656.885</v>
      </c>
      <c r="I1209" s="0" t="n">
        <v>652.601</v>
      </c>
      <c r="J1209" s="0" t="n">
        <v>649.63</v>
      </c>
      <c r="K1209" s="0" t="n">
        <v>646.181</v>
      </c>
      <c r="L1209" s="0" t="n">
        <v>642.9109999999999</v>
      </c>
      <c r="M1209" s="233" t="inlineStr">
        <is>
          <t>표점/만점</t>
        </is>
      </c>
      <c r="N1209" s="233" t="inlineStr">
        <is>
          <t>변표/만점</t>
        </is>
      </c>
      <c r="O1209" s="3" t="inlineStr">
        <is>
          <t>나206</t>
        </is>
      </c>
    </row>
    <row r="1210">
      <c r="A1210" s="0" t="n">
        <v>39</v>
      </c>
      <c r="B1210" s="0" t="n">
        <v>554</v>
      </c>
      <c r="C1210" s="0" t="inlineStr">
        <is>
          <t>나</t>
        </is>
      </c>
      <c r="D1210" s="0" t="inlineStr">
        <is>
          <t>한국외국어대</t>
        </is>
      </c>
      <c r="E1210" s="232" t="inlineStr">
        <is>
          <t>정치외교학과</t>
        </is>
      </c>
      <c r="F1210" s="0" t="inlineStr">
        <is>
          <t>통합</t>
        </is>
      </c>
      <c r="G1210" s="0" t="n">
        <v>2</v>
      </c>
      <c r="H1210" s="0" t="n">
        <v>651.754</v>
      </c>
      <c r="I1210" s="0" t="n">
        <v>649.037</v>
      </c>
      <c r="J1210" s="0" t="n">
        <v>645.876</v>
      </c>
      <c r="K1210" s="0" t="n">
        <v>643.684</v>
      </c>
      <c r="L1210" s="0" t="n">
        <v>639.03</v>
      </c>
      <c r="M1210" s="233" t="inlineStr">
        <is>
          <t>표점/만점</t>
        </is>
      </c>
      <c r="N1210" s="233" t="inlineStr">
        <is>
          <t>변표/만점</t>
        </is>
      </c>
      <c r="O1210" s="3" t="inlineStr">
        <is>
          <t>나207</t>
        </is>
      </c>
    </row>
    <row r="1211">
      <c r="A1211" s="0" t="n">
        <v>38</v>
      </c>
      <c r="B1211" s="0" t="n">
        <v>597</v>
      </c>
      <c r="C1211" s="0" t="inlineStr">
        <is>
          <t>나</t>
        </is>
      </c>
      <c r="D1211" s="0" t="inlineStr">
        <is>
          <t>한국외국어대</t>
        </is>
      </c>
      <c r="E1211" s="232" t="inlineStr">
        <is>
          <t>영어대학[통합모집]</t>
        </is>
      </c>
      <c r="F1211" s="0" t="inlineStr">
        <is>
          <t>통합</t>
        </is>
      </c>
      <c r="G1211" s="0" t="n">
        <v>2</v>
      </c>
      <c r="H1211" s="0" t="n">
        <v>654.5650000000001</v>
      </c>
      <c r="I1211" s="0" t="n">
        <v>652.117</v>
      </c>
      <c r="J1211" s="0" t="n">
        <v>649.102</v>
      </c>
      <c r="K1211" s="0" t="n">
        <v>646.88</v>
      </c>
      <c r="L1211" s="0" t="n">
        <v>642.367</v>
      </c>
      <c r="M1211" s="233" t="inlineStr">
        <is>
          <t>표점/만점</t>
        </is>
      </c>
      <c r="N1211" s="233" t="inlineStr">
        <is>
          <t>변표/만점</t>
        </is>
      </c>
      <c r="O1211" s="3" t="inlineStr">
        <is>
          <t>나208</t>
        </is>
      </c>
    </row>
    <row r="1212">
      <c r="A1212" s="0" t="n">
        <v>38</v>
      </c>
      <c r="B1212" s="0" t="n">
        <v>547</v>
      </c>
      <c r="C1212" s="0" t="inlineStr">
        <is>
          <t>나</t>
        </is>
      </c>
      <c r="D1212" s="0" t="inlineStr">
        <is>
          <t>한국외국어대</t>
        </is>
      </c>
      <c r="E1212" s="232" t="inlineStr">
        <is>
          <t>영미문학‧문화학과</t>
        </is>
      </c>
      <c r="F1212" s="0" t="inlineStr">
        <is>
          <t>통합</t>
        </is>
      </c>
      <c r="G1212" s="0" t="n">
        <v>2</v>
      </c>
      <c r="H1212" s="0" t="n">
        <v>654.271</v>
      </c>
      <c r="I1212" s="0" t="n">
        <v>651.737</v>
      </c>
      <c r="J1212" s="0" t="n">
        <v>648.7089999999999</v>
      </c>
      <c r="K1212" s="0" t="n">
        <v>646.181</v>
      </c>
      <c r="L1212" s="0" t="n">
        <v>641.974</v>
      </c>
      <c r="M1212" s="233" t="inlineStr">
        <is>
          <t>표점/만점</t>
        </is>
      </c>
      <c r="N1212" s="233" t="inlineStr">
        <is>
          <t>변표/만점</t>
        </is>
      </c>
      <c r="O1212" s="3" t="inlineStr">
        <is>
          <t>나209</t>
        </is>
      </c>
    </row>
    <row r="1213">
      <c r="A1213" s="0" t="n">
        <v>38</v>
      </c>
      <c r="B1213" s="0" t="n">
        <v>596</v>
      </c>
      <c r="C1213" s="0" t="inlineStr">
        <is>
          <t>나</t>
        </is>
      </c>
      <c r="D1213" s="0" t="inlineStr">
        <is>
          <t>한국외국어대</t>
        </is>
      </c>
      <c r="E1213" s="232" t="inlineStr">
        <is>
          <t>영어통번역학과</t>
        </is>
      </c>
      <c r="F1213" s="0" t="inlineStr">
        <is>
          <t>통합</t>
        </is>
      </c>
      <c r="G1213" s="0" t="n">
        <v>2</v>
      </c>
      <c r="H1213" s="0" t="n">
        <v>654.271</v>
      </c>
      <c r="I1213" s="0" t="n">
        <v>651.737</v>
      </c>
      <c r="J1213" s="0" t="n">
        <v>648.7089999999999</v>
      </c>
      <c r="K1213" s="0" t="n">
        <v>646.181</v>
      </c>
      <c r="L1213" s="0" t="n">
        <v>641.974</v>
      </c>
      <c r="M1213" s="233" t="inlineStr">
        <is>
          <t>표점/만점</t>
        </is>
      </c>
      <c r="N1213" s="233" t="inlineStr">
        <is>
          <t>변표/만점</t>
        </is>
      </c>
      <c r="O1213" s="3" t="inlineStr">
        <is>
          <t>나210</t>
        </is>
      </c>
    </row>
    <row r="1214">
      <c r="A1214" s="0" t="n">
        <v>39</v>
      </c>
      <c r="B1214" s="0" t="n">
        <v>546</v>
      </c>
      <c r="C1214" s="0" t="inlineStr">
        <is>
          <t>나</t>
        </is>
      </c>
      <c r="D1214" s="0" t="inlineStr">
        <is>
          <t>한국외국어대</t>
        </is>
      </c>
      <c r="E1214" s="232" t="inlineStr">
        <is>
          <t>경제학부</t>
        </is>
      </c>
      <c r="F1214" s="0" t="inlineStr">
        <is>
          <t>통합</t>
        </is>
      </c>
      <c r="G1214" s="0" t="n">
        <v>2</v>
      </c>
      <c r="H1214" s="0" t="n">
        <v>647.223</v>
      </c>
      <c r="I1214" s="0" t="n">
        <v>646.162</v>
      </c>
      <c r="J1214" s="0" t="n">
        <v>645.1369999999999</v>
      </c>
      <c r="K1214" s="0" t="n">
        <v>636.064</v>
      </c>
      <c r="L1214" s="0" t="n">
        <v>632.954</v>
      </c>
      <c r="M1214" s="233" t="inlineStr">
        <is>
          <t>표점/만점</t>
        </is>
      </c>
      <c r="N1214" s="233" t="inlineStr">
        <is>
          <t>변표/만점</t>
        </is>
      </c>
      <c r="O1214" s="3" t="inlineStr">
        <is>
          <t>나211</t>
        </is>
      </c>
    </row>
    <row r="1215">
      <c r="A1215" s="0" t="n">
        <v>39</v>
      </c>
      <c r="B1215" s="0" t="n">
        <v>602</v>
      </c>
      <c r="C1215" s="0" t="inlineStr">
        <is>
          <t>나</t>
        </is>
      </c>
      <c r="D1215" s="0" t="inlineStr">
        <is>
          <t>한국외국어대</t>
        </is>
      </c>
      <c r="E1215" s="232" t="inlineStr">
        <is>
          <t>사회과학대학[통합모집]</t>
        </is>
      </c>
      <c r="F1215" s="0" t="inlineStr">
        <is>
          <t>통합</t>
        </is>
      </c>
      <c r="G1215" s="0" t="n">
        <v>2</v>
      </c>
      <c r="H1215" s="0" t="n">
        <v>648.355</v>
      </c>
      <c r="I1215" s="0" t="n">
        <v>646.717</v>
      </c>
      <c r="J1215" s="0" t="n">
        <v>645.1369999999999</v>
      </c>
      <c r="K1215" s="0" t="n">
        <v>638.3819999999999</v>
      </c>
      <c r="L1215" s="0" t="n">
        <v>635.402</v>
      </c>
      <c r="M1215" s="233" t="inlineStr">
        <is>
          <t>표점/만점</t>
        </is>
      </c>
      <c r="N1215" s="233" t="inlineStr">
        <is>
          <t>변표/만점</t>
        </is>
      </c>
      <c r="O1215" s="3" t="inlineStr">
        <is>
          <t>나212</t>
        </is>
      </c>
    </row>
    <row r="1216">
      <c r="A1216" s="0" t="n">
        <v>38</v>
      </c>
      <c r="B1216" s="0" t="n">
        <v>556</v>
      </c>
      <c r="C1216" s="0" t="inlineStr">
        <is>
          <t>나</t>
        </is>
      </c>
      <c r="D1216" s="0" t="inlineStr">
        <is>
          <t>한국외국어대</t>
        </is>
      </c>
      <c r="E1216" s="232" t="inlineStr">
        <is>
          <t>프랑스어학부</t>
        </is>
      </c>
      <c r="F1216" s="0" t="inlineStr">
        <is>
          <t>통합</t>
        </is>
      </c>
      <c r="G1216" s="0" t="n">
        <v>2</v>
      </c>
      <c r="H1216" s="0" t="n">
        <v>653.1180000000001</v>
      </c>
      <c r="I1216" s="0" t="n">
        <v>650.675</v>
      </c>
      <c r="J1216" s="0" t="n">
        <v>648.537</v>
      </c>
      <c r="K1216" s="0" t="n">
        <v>645.708</v>
      </c>
      <c r="L1216" s="0" t="n">
        <v>640.821</v>
      </c>
      <c r="M1216" s="233" t="inlineStr">
        <is>
          <t>표점/만점</t>
        </is>
      </c>
      <c r="N1216" s="233" t="inlineStr">
        <is>
          <t>변표/만점</t>
        </is>
      </c>
      <c r="O1216" s="3" t="inlineStr">
        <is>
          <t>나213</t>
        </is>
      </c>
    </row>
    <row r="1217">
      <c r="A1217" s="0" t="n">
        <v>38</v>
      </c>
      <c r="B1217" s="0" t="n">
        <v>562</v>
      </c>
      <c r="C1217" s="0" t="inlineStr">
        <is>
          <t>나</t>
        </is>
      </c>
      <c r="D1217" s="0" t="inlineStr">
        <is>
          <t>한국외국어대</t>
        </is>
      </c>
      <c r="E1217" s="232" t="inlineStr">
        <is>
          <t>포르투갈어과</t>
        </is>
      </c>
      <c r="F1217" s="0" t="inlineStr">
        <is>
          <t>통합</t>
        </is>
      </c>
      <c r="G1217" s="0" t="n">
        <v>2</v>
      </c>
      <c r="H1217" s="0" t="n">
        <v>653.1180000000001</v>
      </c>
      <c r="I1217" s="0" t="n">
        <v>650.675</v>
      </c>
      <c r="J1217" s="0" t="n">
        <v>648.537</v>
      </c>
      <c r="K1217" s="0" t="n">
        <v>645.708</v>
      </c>
      <c r="L1217" s="0" t="n">
        <v>640.821</v>
      </c>
      <c r="M1217" s="233" t="inlineStr">
        <is>
          <t>표점/만점</t>
        </is>
      </c>
      <c r="N1217" s="233" t="inlineStr">
        <is>
          <t>변표/만점</t>
        </is>
      </c>
      <c r="O1217" s="3" t="inlineStr">
        <is>
          <t>나214</t>
        </is>
      </c>
    </row>
    <row r="1218">
      <c r="A1218" s="0" t="n">
        <v>38</v>
      </c>
      <c r="B1218" s="0" t="n">
        <v>550</v>
      </c>
      <c r="C1218" s="0" t="inlineStr">
        <is>
          <t>나</t>
        </is>
      </c>
      <c r="D1218" s="0" t="inlineStr">
        <is>
          <t>한국외국어대</t>
        </is>
      </c>
      <c r="E1218" s="232" t="inlineStr">
        <is>
          <t>스페인어과</t>
        </is>
      </c>
      <c r="F1218" s="0" t="inlineStr">
        <is>
          <t>통합</t>
        </is>
      </c>
      <c r="G1218" s="0" t="n">
        <v>2</v>
      </c>
      <c r="H1218" s="0" t="n">
        <v>653.931</v>
      </c>
      <c r="I1218" s="0" t="n">
        <v>651.341</v>
      </c>
      <c r="J1218" s="0" t="n">
        <v>648.296</v>
      </c>
      <c r="K1218" s="0" t="n">
        <v>645.5650000000001</v>
      </c>
      <c r="L1218" s="0" t="n">
        <v>641.516</v>
      </c>
      <c r="M1218" s="233" t="inlineStr">
        <is>
          <t>표점/만점</t>
        </is>
      </c>
      <c r="N1218" s="233" t="inlineStr">
        <is>
          <t>변표/만점</t>
        </is>
      </c>
      <c r="O1218" s="3" t="inlineStr">
        <is>
          <t>나215</t>
        </is>
      </c>
    </row>
    <row r="1219">
      <c r="A1219" s="0" t="n">
        <v>38</v>
      </c>
      <c r="B1219" s="0" t="n">
        <v>560</v>
      </c>
      <c r="C1219" s="0" t="inlineStr">
        <is>
          <t>나</t>
        </is>
      </c>
      <c r="D1219" s="0" t="inlineStr">
        <is>
          <t>한국외국어대</t>
        </is>
      </c>
      <c r="E1219" s="232" t="inlineStr">
        <is>
          <t>독일어과</t>
        </is>
      </c>
      <c r="F1219" s="0" t="inlineStr">
        <is>
          <t>통합</t>
        </is>
      </c>
      <c r="G1219" s="0" t="n">
        <v>2</v>
      </c>
      <c r="H1219" s="0" t="n">
        <v>655.0839999999999</v>
      </c>
      <c r="I1219" s="0" t="n">
        <v>651.052</v>
      </c>
      <c r="J1219" s="0" t="n">
        <v>647.903</v>
      </c>
      <c r="K1219" s="0" t="n">
        <v>641.795</v>
      </c>
      <c r="L1219" s="0" t="n">
        <v>637.46</v>
      </c>
      <c r="M1219" s="233" t="inlineStr">
        <is>
          <t>표점/만점</t>
        </is>
      </c>
      <c r="N1219" s="233" t="inlineStr">
        <is>
          <t>변표/만점</t>
        </is>
      </c>
      <c r="O1219" s="3" t="inlineStr">
        <is>
          <t>나216</t>
        </is>
      </c>
    </row>
    <row r="1220">
      <c r="A1220" s="0" t="n">
        <v>38</v>
      </c>
      <c r="B1220" s="0" t="n">
        <v>600</v>
      </c>
      <c r="C1220" s="0" t="inlineStr">
        <is>
          <t>나</t>
        </is>
      </c>
      <c r="D1220" s="0" t="inlineStr">
        <is>
          <t>한국외국어대</t>
        </is>
      </c>
      <c r="E1220" s="232" t="inlineStr">
        <is>
          <t>중국학대학[통합모집]</t>
        </is>
      </c>
      <c r="F1220" s="0" t="inlineStr">
        <is>
          <t>통합</t>
        </is>
      </c>
      <c r="G1220" s="0" t="n">
        <v>2</v>
      </c>
      <c r="H1220" s="0" t="n">
        <v>653.261</v>
      </c>
      <c r="I1220" s="0" t="n">
        <v>650.8099999999999</v>
      </c>
      <c r="J1220" s="0" t="n">
        <v>647.821</v>
      </c>
      <c r="K1220" s="0" t="n">
        <v>644.7859999999999</v>
      </c>
      <c r="L1220" s="0" t="n">
        <v>640.9</v>
      </c>
      <c r="M1220" s="233" t="inlineStr">
        <is>
          <t>표점/만점</t>
        </is>
      </c>
      <c r="N1220" s="233" t="inlineStr">
        <is>
          <t>변표/만점</t>
        </is>
      </c>
      <c r="O1220" s="3" t="inlineStr">
        <is>
          <t>나217</t>
        </is>
      </c>
    </row>
    <row r="1221">
      <c r="A1221" s="0" t="n">
        <v>38</v>
      </c>
      <c r="B1221" s="0" t="n">
        <v>563</v>
      </c>
      <c r="C1221" s="0" t="inlineStr">
        <is>
          <t>나</t>
        </is>
      </c>
      <c r="D1221" s="0" t="inlineStr">
        <is>
          <t>한국외국어대</t>
        </is>
      </c>
      <c r="E1221" s="232" t="inlineStr">
        <is>
          <t>이탈리아어과</t>
        </is>
      </c>
      <c r="F1221" s="0" t="inlineStr">
        <is>
          <t>통합</t>
        </is>
      </c>
      <c r="G1221" s="0" t="n">
        <v>2</v>
      </c>
      <c r="H1221" s="0" t="n">
        <v>653.1180000000001</v>
      </c>
      <c r="I1221" s="0" t="n">
        <v>650.675</v>
      </c>
      <c r="J1221" s="0" t="n">
        <v>647.821</v>
      </c>
      <c r="K1221" s="0" t="n">
        <v>644.643</v>
      </c>
      <c r="L1221" s="0" t="n">
        <v>638.746</v>
      </c>
      <c r="M1221" s="233" t="inlineStr">
        <is>
          <t>표점/만점</t>
        </is>
      </c>
      <c r="N1221" s="233" t="inlineStr">
        <is>
          <t>변표/만점</t>
        </is>
      </c>
      <c r="O1221" s="3" t="inlineStr">
        <is>
          <t>나218</t>
        </is>
      </c>
    </row>
    <row r="1222">
      <c r="A1222" s="0" t="n">
        <v>38</v>
      </c>
      <c r="B1222" s="0" t="n">
        <v>565</v>
      </c>
      <c r="C1222" s="0" t="inlineStr">
        <is>
          <t>나</t>
        </is>
      </c>
      <c r="D1222" s="0" t="inlineStr">
        <is>
          <t>한국외국어대</t>
        </is>
      </c>
      <c r="E1222" s="232" t="inlineStr">
        <is>
          <t>중국외교통상학부</t>
        </is>
      </c>
      <c r="F1222" s="0" t="inlineStr">
        <is>
          <t>통합</t>
        </is>
      </c>
      <c r="G1222" s="0" t="n">
        <v>2</v>
      </c>
      <c r="H1222" s="0" t="n">
        <v>653.1180000000001</v>
      </c>
      <c r="I1222" s="0" t="n">
        <v>650.675</v>
      </c>
      <c r="J1222" s="0" t="n">
        <v>647.821</v>
      </c>
      <c r="K1222" s="0" t="n">
        <v>644.643</v>
      </c>
      <c r="L1222" s="0" t="n">
        <v>640.821</v>
      </c>
      <c r="M1222" s="233" t="inlineStr">
        <is>
          <t>표점/만점</t>
        </is>
      </c>
      <c r="N1222" s="233" t="inlineStr">
        <is>
          <t>변표/만점</t>
        </is>
      </c>
      <c r="O1222" s="3" t="inlineStr">
        <is>
          <t>나219</t>
        </is>
      </c>
    </row>
    <row r="1223">
      <c r="A1223" s="0" t="n">
        <v>38</v>
      </c>
      <c r="B1223" s="0" t="n">
        <v>570</v>
      </c>
      <c r="C1223" s="0" t="inlineStr">
        <is>
          <t>나</t>
        </is>
      </c>
      <c r="D1223" s="0" t="inlineStr">
        <is>
          <t>한국외국어대</t>
        </is>
      </c>
      <c r="E1223" s="232" t="inlineStr">
        <is>
          <t>스칸디나비아어과</t>
        </is>
      </c>
      <c r="F1223" s="0" t="inlineStr">
        <is>
          <t>통합</t>
        </is>
      </c>
      <c r="G1223" s="0" t="n">
        <v>2</v>
      </c>
      <c r="H1223" s="0" t="n">
        <v>653.1180000000001</v>
      </c>
      <c r="I1223" s="0" t="n">
        <v>650.675</v>
      </c>
      <c r="J1223" s="0" t="n">
        <v>647.821</v>
      </c>
      <c r="K1223" s="0" t="n">
        <v>644.643</v>
      </c>
      <c r="L1223" s="0" t="n">
        <v>638.746</v>
      </c>
      <c r="M1223" s="233" t="inlineStr">
        <is>
          <t>표점/만점</t>
        </is>
      </c>
      <c r="N1223" s="233" t="inlineStr">
        <is>
          <t>변표/만점</t>
        </is>
      </c>
      <c r="O1223" s="3" t="inlineStr">
        <is>
          <t>나220</t>
        </is>
      </c>
    </row>
    <row r="1224">
      <c r="A1224" s="0" t="n">
        <v>38</v>
      </c>
      <c r="B1224" s="0" t="n">
        <v>561</v>
      </c>
      <c r="C1224" s="0" t="inlineStr">
        <is>
          <t>나</t>
        </is>
      </c>
      <c r="D1224" s="0" t="inlineStr">
        <is>
          <t>한국외국어대</t>
        </is>
      </c>
      <c r="E1224" s="232" t="inlineStr">
        <is>
          <t>노어과</t>
        </is>
      </c>
      <c r="F1224" s="0" t="inlineStr">
        <is>
          <t>통합</t>
        </is>
      </c>
      <c r="G1224" s="0" t="n">
        <v>2</v>
      </c>
      <c r="H1224" s="0" t="n">
        <v>653.0650000000001</v>
      </c>
      <c r="I1224" s="0" t="n">
        <v>650.433</v>
      </c>
      <c r="J1224" s="0" t="n">
        <v>647.527</v>
      </c>
      <c r="K1224" s="0" t="n">
        <v>644.492</v>
      </c>
      <c r="L1224" s="0" t="n">
        <v>640.579</v>
      </c>
      <c r="M1224" s="233" t="inlineStr">
        <is>
          <t>표점/만점</t>
        </is>
      </c>
      <c r="N1224" s="233" t="inlineStr">
        <is>
          <t>변표/만점</t>
        </is>
      </c>
      <c r="O1224" s="3" t="inlineStr">
        <is>
          <t>나221</t>
        </is>
      </c>
    </row>
    <row r="1225">
      <c r="A1225" s="0" t="n">
        <v>38</v>
      </c>
      <c r="B1225" s="0" t="n">
        <v>564</v>
      </c>
      <c r="C1225" s="0" t="inlineStr">
        <is>
          <t>나</t>
        </is>
      </c>
      <c r="D1225" s="0" t="inlineStr">
        <is>
          <t>한국외국어대</t>
        </is>
      </c>
      <c r="E1225" s="232" t="inlineStr">
        <is>
          <t>네덜란드어과</t>
        </is>
      </c>
      <c r="F1225" s="0" t="inlineStr">
        <is>
          <t>통합</t>
        </is>
      </c>
      <c r="G1225" s="0" t="n">
        <v>2</v>
      </c>
      <c r="H1225" s="0" t="n">
        <v>653.0650000000001</v>
      </c>
      <c r="I1225" s="0" t="n">
        <v>650.433</v>
      </c>
      <c r="J1225" s="0" t="n">
        <v>647.527</v>
      </c>
      <c r="K1225" s="0" t="n">
        <v>644.492</v>
      </c>
      <c r="L1225" s="0" t="n">
        <v>638.505</v>
      </c>
      <c r="M1225" s="233" t="inlineStr">
        <is>
          <t>표점/만점</t>
        </is>
      </c>
      <c r="N1225" s="233" t="inlineStr">
        <is>
          <t>변표/만점</t>
        </is>
      </c>
      <c r="O1225" s="3" t="inlineStr">
        <is>
          <t>나222</t>
        </is>
      </c>
    </row>
    <row r="1226">
      <c r="A1226" s="0" t="n">
        <v>38</v>
      </c>
      <c r="B1226" s="0" t="n">
        <v>599</v>
      </c>
      <c r="C1226" s="0" t="inlineStr">
        <is>
          <t>나</t>
        </is>
      </c>
      <c r="D1226" s="0" t="inlineStr">
        <is>
          <t>한국외국어대</t>
        </is>
      </c>
      <c r="E1226" s="232" t="inlineStr">
        <is>
          <t>특수외국어(유럽지역)계열</t>
        </is>
      </c>
      <c r="F1226" s="0" t="inlineStr">
        <is>
          <t>통합</t>
        </is>
      </c>
      <c r="G1226" s="0" t="n">
        <v>2</v>
      </c>
      <c r="H1226" s="0" t="n">
        <v>654.5650000000001</v>
      </c>
      <c r="I1226" s="0" t="n">
        <v>651.341</v>
      </c>
      <c r="J1226" s="0" t="n">
        <v>647.527</v>
      </c>
      <c r="K1226" s="0" t="n">
        <v>641.516</v>
      </c>
      <c r="L1226" s="0" t="n">
        <v>633.518</v>
      </c>
      <c r="M1226" s="233" t="inlineStr">
        <is>
          <t>표점/만점</t>
        </is>
      </c>
      <c r="N1226" s="233" t="inlineStr">
        <is>
          <t>변표/만점</t>
        </is>
      </c>
      <c r="O1226" s="3" t="inlineStr">
        <is>
          <t>나223</t>
        </is>
      </c>
    </row>
    <row r="1227">
      <c r="A1227" s="0" t="n">
        <v>38</v>
      </c>
      <c r="B1227" s="0" t="n">
        <v>598</v>
      </c>
      <c r="C1227" s="0" t="inlineStr">
        <is>
          <t>나</t>
        </is>
      </c>
      <c r="D1227" s="0" t="inlineStr">
        <is>
          <t>한국외국어대</t>
        </is>
      </c>
      <c r="E1227" s="232" t="inlineStr">
        <is>
          <t>핵심외국어계열</t>
        </is>
      </c>
      <c r="F1227" s="0" t="inlineStr">
        <is>
          <t>통합</t>
        </is>
      </c>
      <c r="G1227" s="0" t="n">
        <v>2</v>
      </c>
      <c r="H1227" s="0" t="n">
        <v>654.466</v>
      </c>
      <c r="I1227" s="0" t="n">
        <v>651.2430000000001</v>
      </c>
      <c r="J1227" s="0" t="n">
        <v>647.429</v>
      </c>
      <c r="K1227" s="0" t="n">
        <v>641.274</v>
      </c>
      <c r="L1227" s="0" t="n">
        <v>633.276</v>
      </c>
      <c r="M1227" s="233" t="inlineStr">
        <is>
          <t>표점/만점</t>
        </is>
      </c>
      <c r="N1227" s="233" t="inlineStr">
        <is>
          <t>변표/만점</t>
        </is>
      </c>
      <c r="O1227" s="3" t="inlineStr">
        <is>
          <t>나224</t>
        </is>
      </c>
    </row>
    <row r="1228">
      <c r="A1228" s="0" t="n">
        <v>38</v>
      </c>
      <c r="B1228" s="0" t="n">
        <v>601</v>
      </c>
      <c r="C1228" s="0" t="inlineStr">
        <is>
          <t>나</t>
        </is>
      </c>
      <c r="D1228" s="0" t="inlineStr">
        <is>
          <t>한국외국어대</t>
        </is>
      </c>
      <c r="E1228" s="232" t="inlineStr">
        <is>
          <t>일본학대학[통합모집]</t>
        </is>
      </c>
      <c r="F1228" s="0" t="inlineStr">
        <is>
          <t>통합</t>
        </is>
      </c>
      <c r="G1228" s="0" t="n">
        <v>2</v>
      </c>
      <c r="H1228" s="0" t="n">
        <v>652.502</v>
      </c>
      <c r="I1228" s="0" t="n">
        <v>650.059</v>
      </c>
      <c r="J1228" s="0" t="n">
        <v>647.187</v>
      </c>
      <c r="K1228" s="0" t="n">
        <v>644.25</v>
      </c>
      <c r="L1228" s="0" t="n">
        <v>640.338</v>
      </c>
      <c r="M1228" s="233" t="inlineStr">
        <is>
          <t>표점/만점</t>
        </is>
      </c>
      <c r="N1228" s="233" t="inlineStr">
        <is>
          <t>변표/만점</t>
        </is>
      </c>
      <c r="O1228" s="3" t="inlineStr">
        <is>
          <t>나225</t>
        </is>
      </c>
    </row>
    <row r="1229">
      <c r="A1229" s="0" t="n">
        <v>39</v>
      </c>
      <c r="B1229" s="0" t="n">
        <v>567</v>
      </c>
      <c r="C1229" s="0" t="inlineStr">
        <is>
          <t>나</t>
        </is>
      </c>
      <c r="D1229" s="0" t="inlineStr">
        <is>
          <t>한국외국어대</t>
        </is>
      </c>
      <c r="E1229" s="232" t="inlineStr">
        <is>
          <t>미디어커뮤니케이션학부</t>
        </is>
      </c>
      <c r="F1229" s="0" t="inlineStr">
        <is>
          <t>통합</t>
        </is>
      </c>
      <c r="G1229" s="0" t="n">
        <v>2</v>
      </c>
      <c r="H1229" s="0" t="n">
        <v>649.037</v>
      </c>
      <c r="I1229" s="0" t="n">
        <v>646.717</v>
      </c>
      <c r="J1229" s="0" t="n">
        <v>643.827</v>
      </c>
      <c r="K1229" s="0" t="n">
        <v>640.508</v>
      </c>
      <c r="L1229" s="0" t="n">
        <v>636.5599999999999</v>
      </c>
      <c r="M1229" s="233" t="inlineStr">
        <is>
          <t>표점/만점</t>
        </is>
      </c>
      <c r="N1229" s="233" t="inlineStr">
        <is>
          <t>변표/만점</t>
        </is>
      </c>
      <c r="O1229" s="3" t="inlineStr">
        <is>
          <t>나226</t>
        </is>
      </c>
    </row>
    <row r="1230">
      <c r="A1230" s="0" t="n">
        <v>39</v>
      </c>
      <c r="B1230" s="0" t="n">
        <v>603</v>
      </c>
      <c r="C1230" s="0" t="inlineStr">
        <is>
          <t>나</t>
        </is>
      </c>
      <c r="D1230" s="0" t="inlineStr">
        <is>
          <t>한국외국어대</t>
        </is>
      </c>
      <c r="E1230" s="232" t="inlineStr">
        <is>
          <t>상경대학[통합모집]</t>
        </is>
      </c>
      <c r="F1230" s="0" t="inlineStr">
        <is>
          <t>통합</t>
        </is>
      </c>
      <c r="G1230" s="0" t="n">
        <v>2</v>
      </c>
      <c r="H1230" s="0" t="n">
        <v>649.037</v>
      </c>
      <c r="I1230" s="0" t="n">
        <v>646.648</v>
      </c>
      <c r="J1230" s="0" t="n">
        <v>643.684</v>
      </c>
      <c r="K1230" s="0" t="n">
        <v>640.401</v>
      </c>
      <c r="L1230" s="0" t="n">
        <v>636.383</v>
      </c>
      <c r="M1230" s="233" t="inlineStr">
        <is>
          <t>표점/만점</t>
        </is>
      </c>
      <c r="N1230" s="233" t="inlineStr">
        <is>
          <t>변표/만점</t>
        </is>
      </c>
      <c r="O1230" s="3" t="inlineStr">
        <is>
          <t>나227</t>
        </is>
      </c>
    </row>
    <row r="1231">
      <c r="A1231" s="0" t="n">
        <v>38</v>
      </c>
      <c r="B1231" s="0" t="n">
        <v>579</v>
      </c>
      <c r="C1231" s="0" t="inlineStr">
        <is>
          <t>나</t>
        </is>
      </c>
      <c r="D1231" s="0" t="inlineStr">
        <is>
          <t>한국외국어대</t>
        </is>
      </c>
      <c r="E1231" s="232" t="inlineStr">
        <is>
          <t>폴란드학과</t>
        </is>
      </c>
      <c r="F1231" s="0" t="inlineStr">
        <is>
          <t>통합</t>
        </is>
      </c>
      <c r="G1231" s="0" t="n">
        <v>2</v>
      </c>
      <c r="H1231" s="0" t="n">
        <v>622.769</v>
      </c>
      <c r="I1231" s="0" t="n">
        <v>620.407</v>
      </c>
      <c r="J1231" s="0" t="n">
        <v>618.039</v>
      </c>
      <c r="K1231" s="0" t="n">
        <v>615.922</v>
      </c>
      <c r="L1231" s="0" t="n">
        <v>613.232</v>
      </c>
      <c r="M1231" s="233" t="inlineStr">
        <is>
          <t>표점/만점</t>
        </is>
      </c>
      <c r="N1231" s="233" t="inlineStr">
        <is>
          <t>변표/만점</t>
        </is>
      </c>
      <c r="O1231" s="3" t="inlineStr">
        <is>
          <t>나228</t>
        </is>
      </c>
    </row>
    <row r="1232">
      <c r="A1232" s="0" t="n">
        <v>38</v>
      </c>
      <c r="B1232" s="0" t="n">
        <v>605</v>
      </c>
      <c r="C1232" s="0" t="inlineStr">
        <is>
          <t>나</t>
        </is>
      </c>
      <c r="D1232" s="0" t="inlineStr">
        <is>
          <t>한국외국어대</t>
        </is>
      </c>
      <c r="E1232" s="232" t="inlineStr">
        <is>
          <t>철학과</t>
        </is>
      </c>
      <c r="F1232" s="0" t="inlineStr">
        <is>
          <t>통합</t>
        </is>
      </c>
      <c r="G1232" s="0" t="n">
        <v>2</v>
      </c>
      <c r="H1232" s="0" t="n">
        <v>616.603</v>
      </c>
      <c r="I1232" s="0" t="n">
        <v>615.297</v>
      </c>
      <c r="J1232" s="0" t="n">
        <v>613.996</v>
      </c>
      <c r="K1232" s="0" t="n">
        <v>610.318</v>
      </c>
      <c r="L1232" s="0" t="n">
        <v>609.145</v>
      </c>
      <c r="M1232" s="233" t="inlineStr">
        <is>
          <t>표점/만점</t>
        </is>
      </c>
      <c r="N1232" s="233" t="inlineStr">
        <is>
          <t>변표/만점</t>
        </is>
      </c>
      <c r="O1232" s="3" t="inlineStr">
        <is>
          <t>나229</t>
        </is>
      </c>
    </row>
    <row r="1233">
      <c r="A1233" s="0" t="n">
        <v>38</v>
      </c>
      <c r="B1233" s="0" t="n">
        <v>583</v>
      </c>
      <c r="C1233" s="0" t="inlineStr">
        <is>
          <t>나</t>
        </is>
      </c>
      <c r="D1233" s="0" t="inlineStr">
        <is>
          <t>한국외국어대</t>
        </is>
      </c>
      <c r="E1233" s="232" t="inlineStr">
        <is>
          <t>헝가리학과</t>
        </is>
      </c>
      <c r="F1233" s="0" t="inlineStr">
        <is>
          <t>통합</t>
        </is>
      </c>
      <c r="G1233" s="0" t="n">
        <v>2</v>
      </c>
      <c r="H1233" s="0" t="n">
        <v>618.345</v>
      </c>
      <c r="I1233" s="0" t="n">
        <v>616.164</v>
      </c>
      <c r="J1233" s="0" t="n">
        <v>613.232</v>
      </c>
      <c r="K1233" s="0" t="n">
        <v>610.2140000000001</v>
      </c>
      <c r="L1233" s="0" t="n">
        <v>605.473</v>
      </c>
      <c r="M1233" s="233" t="inlineStr">
        <is>
          <t>표점/만점</t>
        </is>
      </c>
      <c r="N1233" s="233" t="inlineStr">
        <is>
          <t>변표/만점</t>
        </is>
      </c>
      <c r="O1233" s="3" t="inlineStr">
        <is>
          <t>나230</t>
        </is>
      </c>
    </row>
    <row r="1234">
      <c r="A1234" s="0" t="n">
        <v>38</v>
      </c>
      <c r="B1234" s="0" t="n">
        <v>607</v>
      </c>
      <c r="C1234" s="0" t="inlineStr">
        <is>
          <t>나</t>
        </is>
      </c>
      <c r="D1234" s="0" t="inlineStr">
        <is>
          <t>한국외국어대</t>
        </is>
      </c>
      <c r="E1234" s="232" t="inlineStr">
        <is>
          <t>언어인지과학과</t>
        </is>
      </c>
      <c r="F1234" s="0" t="inlineStr">
        <is>
          <t>통합</t>
        </is>
      </c>
      <c r="G1234" s="0" t="n">
        <v>2</v>
      </c>
      <c r="H1234" s="0" t="n">
        <v>617.9400000000001</v>
      </c>
      <c r="I1234" s="0" t="n">
        <v>615.771</v>
      </c>
      <c r="J1234" s="0" t="n">
        <v>612.476</v>
      </c>
      <c r="K1234" s="0" t="n">
        <v>610.2140000000001</v>
      </c>
      <c r="L1234" s="0" t="n">
        <v>607.4160000000001</v>
      </c>
      <c r="M1234" s="233" t="inlineStr">
        <is>
          <t>표점/만점</t>
        </is>
      </c>
      <c r="N1234" s="233" t="inlineStr">
        <is>
          <t>변표/만점</t>
        </is>
      </c>
      <c r="O1234" s="3" t="inlineStr">
        <is>
          <t>나231</t>
        </is>
      </c>
    </row>
    <row r="1235">
      <c r="A1235" s="0" t="n">
        <v>38</v>
      </c>
      <c r="B1235" s="0" t="n">
        <v>587</v>
      </c>
      <c r="C1235" s="0" t="inlineStr">
        <is>
          <t>나</t>
        </is>
      </c>
      <c r="D1235" s="0" t="inlineStr">
        <is>
          <t>한국외국어대</t>
        </is>
      </c>
      <c r="E1235" s="232" t="inlineStr">
        <is>
          <t>루마니아학과</t>
        </is>
      </c>
      <c r="F1235" s="0" t="inlineStr">
        <is>
          <t>통합</t>
        </is>
      </c>
      <c r="G1235" s="0" t="n">
        <v>2</v>
      </c>
      <c r="H1235" s="0" t="n">
        <v>616.996</v>
      </c>
      <c r="I1235" s="0" t="n">
        <v>614.681</v>
      </c>
      <c r="J1235" s="0" t="n">
        <v>611.399</v>
      </c>
      <c r="K1235" s="0" t="n">
        <v>609.08</v>
      </c>
      <c r="L1235" s="0" t="n">
        <v>603.942</v>
      </c>
      <c r="M1235" s="233" t="inlineStr">
        <is>
          <t>표점/만점</t>
        </is>
      </c>
      <c r="N1235" s="233" t="inlineStr">
        <is>
          <t>변표/만점</t>
        </is>
      </c>
      <c r="O1235" s="3" t="inlineStr">
        <is>
          <t>나232</t>
        </is>
      </c>
    </row>
    <row r="1236">
      <c r="A1236" s="0" t="n">
        <v>38</v>
      </c>
      <c r="B1236" s="0" t="n">
        <v>584</v>
      </c>
      <c r="C1236" s="0" t="inlineStr">
        <is>
          <t>나</t>
        </is>
      </c>
      <c r="D1236" s="0" t="inlineStr">
        <is>
          <t>한국외국어대</t>
        </is>
      </c>
      <c r="E1236" s="232" t="inlineStr">
        <is>
          <t>우크라이나학과</t>
        </is>
      </c>
      <c r="F1236" s="0" t="inlineStr">
        <is>
          <t>통합</t>
        </is>
      </c>
      <c r="G1236" s="0" t="n">
        <v>2</v>
      </c>
      <c r="H1236" s="0" t="n">
        <v>617.686</v>
      </c>
      <c r="I1236" s="0" t="n">
        <v>613.996</v>
      </c>
      <c r="J1236" s="0" t="n">
        <v>611.026</v>
      </c>
      <c r="K1236" s="0" t="n">
        <v>609.538</v>
      </c>
      <c r="L1236" s="0" t="n">
        <v>607.699</v>
      </c>
      <c r="M1236" s="233" t="inlineStr">
        <is>
          <t>표점/만점</t>
        </is>
      </c>
      <c r="N1236" s="233" t="inlineStr">
        <is>
          <t>변표/만점</t>
        </is>
      </c>
      <c r="O1236" s="3" t="inlineStr">
        <is>
          <t>나233</t>
        </is>
      </c>
    </row>
    <row r="1237">
      <c r="A1237" s="0" t="n">
        <v>38</v>
      </c>
      <c r="B1237" s="0" t="n">
        <v>590</v>
      </c>
      <c r="C1237" s="0" t="inlineStr">
        <is>
          <t>나</t>
        </is>
      </c>
      <c r="D1237" s="0" t="inlineStr">
        <is>
          <t>한국외국어대</t>
        </is>
      </c>
      <c r="E1237" s="232" t="inlineStr">
        <is>
          <t>세르비아․크로아티아학과</t>
        </is>
      </c>
      <c r="F1237" s="0" t="inlineStr">
        <is>
          <t>통합</t>
        </is>
      </c>
      <c r="G1237" s="0" t="n">
        <v>2</v>
      </c>
      <c r="H1237" s="0" t="n">
        <v>612.52</v>
      </c>
      <c r="I1237" s="0" t="n">
        <v>610.692</v>
      </c>
      <c r="J1237" s="0" t="n">
        <v>608.508</v>
      </c>
      <c r="K1237" s="0" t="n">
        <v>606.7430000000001</v>
      </c>
      <c r="L1237" s="0" t="n">
        <v>604.455</v>
      </c>
      <c r="M1237" s="233" t="inlineStr">
        <is>
          <t>표점/만점</t>
        </is>
      </c>
      <c r="N1237" s="233" t="inlineStr">
        <is>
          <t>변표/만점</t>
        </is>
      </c>
      <c r="O1237" s="3" t="inlineStr">
        <is>
          <t>나234</t>
        </is>
      </c>
    </row>
    <row r="1238">
      <c r="A1238" s="0" t="n">
        <v>38</v>
      </c>
      <c r="B1238" s="0" t="n">
        <v>588</v>
      </c>
      <c r="C1238" s="0" t="inlineStr">
        <is>
          <t>나</t>
        </is>
      </c>
      <c r="D1238" s="0" t="inlineStr">
        <is>
          <t>한국외국어대</t>
        </is>
      </c>
      <c r="E1238" s="232" t="inlineStr">
        <is>
          <t>체코․슬로바키아학과</t>
        </is>
      </c>
      <c r="F1238" s="0" t="inlineStr">
        <is>
          <t>통합</t>
        </is>
      </c>
      <c r="G1238" s="0" t="n">
        <v>2</v>
      </c>
      <c r="H1238" s="0" t="n">
        <v>611.077</v>
      </c>
      <c r="I1238" s="0" t="n">
        <v>609.6369999999999</v>
      </c>
      <c r="J1238" s="0" t="n">
        <v>607.317</v>
      </c>
      <c r="K1238" s="0" t="n">
        <v>605.231</v>
      </c>
      <c r="L1238" s="0" t="n">
        <v>602.848</v>
      </c>
      <c r="M1238" s="233" t="inlineStr">
        <is>
          <t>표점/만점</t>
        </is>
      </c>
      <c r="N1238" s="233" t="inlineStr">
        <is>
          <t>변표/만점</t>
        </is>
      </c>
      <c r="O1238" s="3" t="inlineStr">
        <is>
          <t>나235</t>
        </is>
      </c>
    </row>
    <row r="1239">
      <c r="A1239" s="0" t="n">
        <v>38</v>
      </c>
      <c r="B1239" s="0" t="n">
        <v>606</v>
      </c>
      <c r="C1239" s="0" t="inlineStr">
        <is>
          <t>나</t>
        </is>
      </c>
      <c r="D1239" s="0" t="inlineStr">
        <is>
          <t>한국외국어대</t>
        </is>
      </c>
      <c r="E1239" s="232" t="inlineStr">
        <is>
          <t>사학과</t>
        </is>
      </c>
      <c r="F1239" s="0" t="inlineStr">
        <is>
          <t>통합</t>
        </is>
      </c>
      <c r="G1239" s="0" t="n">
        <v>2</v>
      </c>
      <c r="H1239" s="0" t="n">
        <v>608.367</v>
      </c>
      <c r="I1239" s="0" t="n">
        <v>607.317</v>
      </c>
      <c r="J1239" s="0" t="n">
        <v>606.548</v>
      </c>
      <c r="K1239" s="0" t="n">
        <v>602.647</v>
      </c>
      <c r="L1239" s="0" t="n">
        <v>601.494</v>
      </c>
      <c r="M1239" s="233" t="inlineStr">
        <is>
          <t>표점/만점</t>
        </is>
      </c>
      <c r="N1239" s="233" t="inlineStr">
        <is>
          <t>변표/만점</t>
        </is>
      </c>
      <c r="O1239" s="3" t="inlineStr">
        <is>
          <t>나236</t>
        </is>
      </c>
    </row>
    <row r="1240">
      <c r="A1240" s="0" t="n">
        <v>38</v>
      </c>
      <c r="B1240" s="0" t="n">
        <v>609</v>
      </c>
      <c r="C1240" s="0" t="inlineStr">
        <is>
          <t>나</t>
        </is>
      </c>
      <c r="D1240" s="0" t="inlineStr">
        <is>
          <t>한국외국어대</t>
        </is>
      </c>
      <c r="E1240" s="232" t="inlineStr">
        <is>
          <t>국가전략언어계열</t>
        </is>
      </c>
      <c r="F1240" s="0" t="inlineStr">
        <is>
          <t>통합</t>
        </is>
      </c>
      <c r="G1240" s="0" t="n">
        <v>2</v>
      </c>
      <c r="H1240" s="0" t="n">
        <v>608.367</v>
      </c>
      <c r="I1240" s="0" t="n">
        <v>606.548</v>
      </c>
      <c r="J1240" s="0" t="n">
        <v>603.461</v>
      </c>
      <c r="K1240" s="0" t="n">
        <v>601.494</v>
      </c>
      <c r="L1240" s="0" t="n">
        <v>598.621</v>
      </c>
      <c r="M1240" s="233" t="inlineStr">
        <is>
          <t>표점/만점</t>
        </is>
      </c>
      <c r="N1240" s="233" t="inlineStr">
        <is>
          <t>변표/만점</t>
        </is>
      </c>
      <c r="O1240" s="3" t="inlineStr">
        <is>
          <t>나237</t>
        </is>
      </c>
    </row>
    <row r="1241">
      <c r="A1241" s="0" t="n">
        <v>38</v>
      </c>
      <c r="B1241" s="0" t="n">
        <v>608</v>
      </c>
      <c r="C1241" s="0" t="inlineStr">
        <is>
          <t>나</t>
        </is>
      </c>
      <c r="D1241" s="0" t="inlineStr">
        <is>
          <t>한국외국어대</t>
        </is>
      </c>
      <c r="E1241" s="232" t="inlineStr">
        <is>
          <t>인문대학[통합모집]</t>
        </is>
      </c>
      <c r="F1241" s="0" t="inlineStr">
        <is>
          <t>통합</t>
        </is>
      </c>
      <c r="G1241" s="0" t="n">
        <v>2</v>
      </c>
      <c r="H1241" s="0" t="n">
        <v>604.937</v>
      </c>
      <c r="I1241" s="0" t="n">
        <v>603.461</v>
      </c>
      <c r="J1241" s="0" t="n">
        <v>602.647</v>
      </c>
      <c r="K1241" s="0" t="n">
        <v>599.759</v>
      </c>
      <c r="L1241" s="0" t="n">
        <v>598.0650000000001</v>
      </c>
      <c r="M1241" s="233" t="inlineStr">
        <is>
          <t>표점/만점</t>
        </is>
      </c>
      <c r="N1241" s="233" t="inlineStr">
        <is>
          <t>변표/만점</t>
        </is>
      </c>
      <c r="O1241" s="3" t="inlineStr">
        <is>
          <t>나238</t>
        </is>
      </c>
    </row>
    <row r="1242">
      <c r="A1242" s="0" t="n">
        <v>47</v>
      </c>
      <c r="B1242" s="0" t="n">
        <v>627</v>
      </c>
      <c r="C1242" s="0" t="inlineStr">
        <is>
          <t>나</t>
        </is>
      </c>
      <c r="D1242" s="0" t="inlineStr">
        <is>
          <t>건국대</t>
        </is>
      </c>
      <c r="E1242" s="232" t="inlineStr">
        <is>
          <t>첨단바이오공학부</t>
        </is>
      </c>
      <c r="F1242" s="0" t="inlineStr">
        <is>
          <t>자연</t>
        </is>
      </c>
      <c r="G1242" s="0" t="n">
        <v>2</v>
      </c>
      <c r="H1242" s="0" t="n">
        <v>674.87</v>
      </c>
      <c r="I1242" s="0" t="n">
        <v>672.082</v>
      </c>
      <c r="J1242" s="0" t="n">
        <v>667.3049999999999</v>
      </c>
      <c r="K1242" s="0" t="n">
        <v>665.114</v>
      </c>
      <c r="L1242" s="0" t="n">
        <v>661.328</v>
      </c>
      <c r="M1242" s="233" t="inlineStr">
        <is>
          <t>표점</t>
        </is>
      </c>
      <c r="N1242" s="233" t="inlineStr">
        <is>
          <t>변표</t>
        </is>
      </c>
      <c r="O1242" s="3" t="inlineStr">
        <is>
          <t>나239</t>
        </is>
      </c>
    </row>
    <row r="1243">
      <c r="A1243" s="0" t="n">
        <v>47</v>
      </c>
      <c r="B1243" s="0" t="n">
        <v>615</v>
      </c>
      <c r="C1243" s="0" t="inlineStr">
        <is>
          <t>나</t>
        </is>
      </c>
      <c r="D1243" s="0" t="inlineStr">
        <is>
          <t>건국대</t>
        </is>
      </c>
      <c r="E1243" s="232" t="inlineStr">
        <is>
          <t>수학과</t>
        </is>
      </c>
      <c r="F1243" s="0" t="inlineStr">
        <is>
          <t>자연</t>
        </is>
      </c>
      <c r="G1243" s="0" t="n">
        <v>2</v>
      </c>
      <c r="H1243" s="0" t="n">
        <v>670.982</v>
      </c>
      <c r="I1243" s="0" t="n">
        <v>668.192</v>
      </c>
      <c r="J1243" s="0" t="n">
        <v>666.53</v>
      </c>
      <c r="K1243" s="0" t="n">
        <v>663.816</v>
      </c>
      <c r="L1243" s="0" t="n">
        <v>657.242</v>
      </c>
      <c r="M1243" s="233" t="inlineStr">
        <is>
          <t>표점</t>
        </is>
      </c>
      <c r="N1243" s="233" t="inlineStr">
        <is>
          <t>변표</t>
        </is>
      </c>
      <c r="O1243" s="3" t="inlineStr">
        <is>
          <t>나240</t>
        </is>
      </c>
    </row>
    <row r="1244">
      <c r="A1244" s="0" t="n">
        <v>47</v>
      </c>
      <c r="B1244" s="0" t="n">
        <v>619</v>
      </c>
      <c r="C1244" s="0" t="inlineStr">
        <is>
          <t>나</t>
        </is>
      </c>
      <c r="D1244" s="0" t="inlineStr">
        <is>
          <t>건국대</t>
        </is>
      </c>
      <c r="E1244" s="232" t="inlineStr">
        <is>
          <t>산업공학과</t>
        </is>
      </c>
      <c r="F1244" s="0" t="inlineStr">
        <is>
          <t>자연</t>
        </is>
      </c>
      <c r="G1244" s="0" t="n">
        <v>2</v>
      </c>
      <c r="H1244" s="0" t="n">
        <v>670.73</v>
      </c>
      <c r="I1244" s="0" t="n">
        <v>667.675</v>
      </c>
      <c r="J1244" s="0" t="n">
        <v>665.489</v>
      </c>
      <c r="K1244" s="0" t="n">
        <v>663.816</v>
      </c>
      <c r="L1244" s="0" t="n">
        <v>661.88</v>
      </c>
      <c r="M1244" s="233" t="inlineStr">
        <is>
          <t>표점</t>
        </is>
      </c>
      <c r="N1244" s="233" t="inlineStr">
        <is>
          <t>변표</t>
        </is>
      </c>
      <c r="O1244" s="3" t="inlineStr">
        <is>
          <t>나241</t>
        </is>
      </c>
    </row>
    <row r="1245">
      <c r="A1245" s="0" t="n">
        <v>47</v>
      </c>
      <c r="B1245" s="0" t="n">
        <v>630</v>
      </c>
      <c r="C1245" s="0" t="inlineStr">
        <is>
          <t>나</t>
        </is>
      </c>
      <c r="D1245" s="0" t="inlineStr">
        <is>
          <t>건국대</t>
        </is>
      </c>
      <c r="E1245" s="232" t="inlineStr">
        <is>
          <t>생명과학특성학과</t>
        </is>
      </c>
      <c r="F1245" s="0" t="inlineStr">
        <is>
          <t>자연</t>
        </is>
      </c>
      <c r="G1245" s="0" t="n">
        <v>2</v>
      </c>
      <c r="H1245" s="0" t="n">
        <v>669.816</v>
      </c>
      <c r="I1245" s="0" t="n">
        <v>667.3049999999999</v>
      </c>
      <c r="J1245" s="0" t="n">
        <v>665.35</v>
      </c>
      <c r="K1245" s="0" t="n">
        <v>663.59</v>
      </c>
      <c r="L1245" s="0" t="n">
        <v>656.308</v>
      </c>
      <c r="M1245" s="233" t="inlineStr">
        <is>
          <t>표점</t>
        </is>
      </c>
      <c r="N1245" s="233" t="inlineStr">
        <is>
          <t>변표</t>
        </is>
      </c>
      <c r="O1245" s="3" t="inlineStr">
        <is>
          <t>나242</t>
        </is>
      </c>
    </row>
    <row r="1246">
      <c r="A1246" s="0" t="n">
        <v>47</v>
      </c>
      <c r="B1246" s="0" t="n">
        <v>614</v>
      </c>
      <c r="C1246" s="0" t="inlineStr">
        <is>
          <t>나</t>
        </is>
      </c>
      <c r="D1246" s="0" t="inlineStr">
        <is>
          <t>건국대</t>
        </is>
      </c>
      <c r="E1246" s="232" t="inlineStr">
        <is>
          <t>화학과</t>
        </is>
      </c>
      <c r="F1246" s="0" t="inlineStr">
        <is>
          <t>자연</t>
        </is>
      </c>
      <c r="G1246" s="0" t="n">
        <v>2</v>
      </c>
      <c r="H1246" s="0" t="n">
        <v>667.02</v>
      </c>
      <c r="I1246" s="0" t="n">
        <v>665.114</v>
      </c>
      <c r="J1246" s="0" t="n">
        <v>663.322</v>
      </c>
      <c r="K1246" s="0" t="n">
        <v>661.328</v>
      </c>
      <c r="L1246" s="0" t="n">
        <v>653.905</v>
      </c>
      <c r="M1246" s="233" t="inlineStr">
        <is>
          <t>표점</t>
        </is>
      </c>
      <c r="N1246" s="233" t="inlineStr">
        <is>
          <t>변표</t>
        </is>
      </c>
      <c r="O1246" s="3" t="inlineStr">
        <is>
          <t>나243</t>
        </is>
      </c>
    </row>
    <row r="1247">
      <c r="A1247" s="0" t="n">
        <v>47</v>
      </c>
      <c r="B1247" s="0" t="n">
        <v>617</v>
      </c>
      <c r="C1247" s="0" t="inlineStr">
        <is>
          <t>나</t>
        </is>
      </c>
      <c r="D1247" s="0" t="inlineStr">
        <is>
          <t>건국대</t>
        </is>
      </c>
      <c r="E1247" s="232" t="inlineStr">
        <is>
          <t>사회환경공학부</t>
        </is>
      </c>
      <c r="F1247" s="0" t="inlineStr">
        <is>
          <t>자연</t>
        </is>
      </c>
      <c r="G1247" s="0" t="n">
        <v>2</v>
      </c>
      <c r="H1247" s="0" t="n">
        <v>669.266</v>
      </c>
      <c r="I1247" s="0" t="n">
        <v>666.0069999999999</v>
      </c>
      <c r="J1247" s="0" t="n">
        <v>662.278</v>
      </c>
      <c r="K1247" s="0" t="n">
        <v>659.562</v>
      </c>
      <c r="L1247" s="0" t="n">
        <v>655.558</v>
      </c>
      <c r="M1247" s="233" t="inlineStr">
        <is>
          <t>표점</t>
        </is>
      </c>
      <c r="N1247" s="233" t="inlineStr">
        <is>
          <t>변표</t>
        </is>
      </c>
      <c r="O1247" s="3" t="inlineStr">
        <is>
          <t>나244</t>
        </is>
      </c>
    </row>
    <row r="1248">
      <c r="A1248" s="0" t="n">
        <v>47</v>
      </c>
      <c r="B1248" s="0" t="n">
        <v>631</v>
      </c>
      <c r="C1248" s="0" t="inlineStr">
        <is>
          <t>나</t>
        </is>
      </c>
      <c r="D1248" s="0" t="inlineStr">
        <is>
          <t>건국대</t>
        </is>
      </c>
      <c r="E1248" s="232" t="inlineStr">
        <is>
          <t>동물자원‧식품과학‧유통학부</t>
        </is>
      </c>
      <c r="F1248" s="0" t="inlineStr">
        <is>
          <t>자연</t>
        </is>
      </c>
      <c r="G1248" s="0" t="n">
        <v>2</v>
      </c>
      <c r="H1248" s="0" t="n">
        <v>667.723</v>
      </c>
      <c r="I1248" s="0" t="n">
        <v>664.852</v>
      </c>
      <c r="J1248" s="0" t="n">
        <v>661.26</v>
      </c>
      <c r="K1248" s="0" t="n">
        <v>658.399</v>
      </c>
      <c r="L1248" s="0" t="n">
        <v>654.355</v>
      </c>
      <c r="M1248" s="233" t="inlineStr">
        <is>
          <t>표점</t>
        </is>
      </c>
      <c r="N1248" s="233" t="inlineStr">
        <is>
          <t>변표</t>
        </is>
      </c>
      <c r="O1248" s="3" t="inlineStr">
        <is>
          <t>나245</t>
        </is>
      </c>
    </row>
    <row r="1249">
      <c r="A1249" s="0" t="n">
        <v>47</v>
      </c>
      <c r="B1249" s="0" t="n">
        <v>633</v>
      </c>
      <c r="C1249" s="0" t="inlineStr">
        <is>
          <t>나</t>
        </is>
      </c>
      <c r="D1249" s="0" t="inlineStr">
        <is>
          <t>건국대</t>
        </is>
      </c>
      <c r="E1249" s="232" t="inlineStr">
        <is>
          <t>환경보건‧산림조경학부</t>
        </is>
      </c>
      <c r="F1249" s="0" t="inlineStr">
        <is>
          <t>자연</t>
        </is>
      </c>
      <c r="G1249" s="0" t="n">
        <v>2</v>
      </c>
      <c r="H1249" s="0" t="n">
        <v>667.3049999999999</v>
      </c>
      <c r="I1249" s="0" t="n">
        <v>664.486</v>
      </c>
      <c r="J1249" s="0" t="n">
        <v>660.944</v>
      </c>
      <c r="K1249" s="0" t="n">
        <v>657.876</v>
      </c>
      <c r="L1249" s="0" t="n">
        <v>653.905</v>
      </c>
      <c r="M1249" s="233" t="inlineStr">
        <is>
          <t>표점</t>
        </is>
      </c>
      <c r="N1249" s="233" t="inlineStr">
        <is>
          <t>변표</t>
        </is>
      </c>
      <c r="O1249" s="3" t="inlineStr">
        <is>
          <t>나246</t>
        </is>
      </c>
    </row>
    <row r="1250">
      <c r="A1250" s="0" t="n">
        <v>47</v>
      </c>
      <c r="B1250" s="0" t="n">
        <v>632</v>
      </c>
      <c r="C1250" s="0" t="inlineStr">
        <is>
          <t>나</t>
        </is>
      </c>
      <c r="D1250" s="0" t="inlineStr">
        <is>
          <t>건국대</t>
        </is>
      </c>
      <c r="E1250" s="232" t="inlineStr">
        <is>
          <t>식량자원과학과</t>
        </is>
      </c>
      <c r="F1250" s="0" t="inlineStr">
        <is>
          <t>자연</t>
        </is>
      </c>
      <c r="G1250" s="0" t="n">
        <v>2</v>
      </c>
      <c r="H1250" s="0" t="n">
        <v>665.489</v>
      </c>
      <c r="I1250" s="0" t="n">
        <v>662.802</v>
      </c>
      <c r="J1250" s="0" t="n">
        <v>659.151</v>
      </c>
      <c r="K1250" s="0" t="n">
        <v>656.158</v>
      </c>
      <c r="L1250" s="0" t="n">
        <v>652.47</v>
      </c>
      <c r="M1250" s="233" t="inlineStr">
        <is>
          <t>표점</t>
        </is>
      </c>
      <c r="N1250" s="233" t="inlineStr">
        <is>
          <t>변표</t>
        </is>
      </c>
      <c r="O1250" s="3" t="inlineStr">
        <is>
          <t>나247</t>
        </is>
      </c>
    </row>
    <row r="1251">
      <c r="A1251" s="0" t="n">
        <v>48</v>
      </c>
      <c r="B1251" s="0" t="n">
        <v>638</v>
      </c>
      <c r="C1251" s="0" t="inlineStr">
        <is>
          <t>나</t>
        </is>
      </c>
      <c r="D1251" s="0" t="inlineStr">
        <is>
          <t>건국대</t>
        </is>
      </c>
      <c r="E1251" s="232" t="inlineStr">
        <is>
          <t>영어영문학과</t>
        </is>
      </c>
      <c r="F1251" s="0" t="inlineStr">
        <is>
          <t>통합</t>
        </is>
      </c>
      <c r="G1251" s="0" t="n">
        <v>2</v>
      </c>
      <c r="H1251" s="0" t="n">
        <v>679.424</v>
      </c>
      <c r="I1251" s="0" t="n">
        <v>675.982</v>
      </c>
      <c r="J1251" s="0" t="n">
        <v>672.3200000000001</v>
      </c>
      <c r="K1251" s="0" t="n">
        <v>669.484</v>
      </c>
      <c r="L1251" s="0" t="n">
        <v>665.934</v>
      </c>
      <c r="M1251" s="233" t="inlineStr">
        <is>
          <t>표점</t>
        </is>
      </c>
      <c r="N1251" s="233" t="inlineStr">
        <is>
          <t>변표</t>
        </is>
      </c>
      <c r="O1251" s="3" t="inlineStr">
        <is>
          <t>나248</t>
        </is>
      </c>
    </row>
    <row r="1252">
      <c r="A1252" s="0" t="n">
        <v>48</v>
      </c>
      <c r="B1252" s="0" t="n">
        <v>650</v>
      </c>
      <c r="C1252" s="0" t="inlineStr">
        <is>
          <t>나</t>
        </is>
      </c>
      <c r="D1252" s="0" t="inlineStr">
        <is>
          <t>건국대</t>
        </is>
      </c>
      <c r="E1252" s="232" t="inlineStr">
        <is>
          <t>교육공학과</t>
        </is>
      </c>
      <c r="F1252" s="0" t="inlineStr">
        <is>
          <t>통합</t>
        </is>
      </c>
      <c r="G1252" s="0" t="n">
        <v>2</v>
      </c>
      <c r="H1252" s="0" t="n">
        <v>679.1420000000001</v>
      </c>
      <c r="I1252" s="0" t="n">
        <v>675.514</v>
      </c>
      <c r="J1252" s="0" t="n">
        <v>671.91</v>
      </c>
      <c r="K1252" s="0" t="n">
        <v>669.452</v>
      </c>
      <c r="L1252" s="0" t="n">
        <v>665.816</v>
      </c>
      <c r="M1252" s="233" t="inlineStr">
        <is>
          <t>표점</t>
        </is>
      </c>
      <c r="N1252" s="233" t="inlineStr">
        <is>
          <t>변표</t>
        </is>
      </c>
      <c r="O1252" s="3" t="inlineStr">
        <is>
          <t>나249</t>
        </is>
      </c>
    </row>
    <row r="1253">
      <c r="A1253" s="0" t="n">
        <v>48</v>
      </c>
      <c r="B1253" s="0" t="n">
        <v>640</v>
      </c>
      <c r="C1253" s="0" t="inlineStr">
        <is>
          <t>나</t>
        </is>
      </c>
      <c r="D1253" s="0" t="inlineStr">
        <is>
          <t>건국대</t>
        </is>
      </c>
      <c r="E1253" s="232" t="inlineStr">
        <is>
          <t>문화콘텐츠학과</t>
        </is>
      </c>
      <c r="F1253" s="0" t="inlineStr">
        <is>
          <t>통합</t>
        </is>
      </c>
      <c r="G1253" s="0" t="n">
        <v>2</v>
      </c>
      <c r="H1253" s="0" t="n">
        <v>678.528</v>
      </c>
      <c r="I1253" s="0" t="n">
        <v>675.364</v>
      </c>
      <c r="J1253" s="0" t="n">
        <v>671.442</v>
      </c>
      <c r="K1253" s="0" t="n">
        <v>669.018</v>
      </c>
      <c r="L1253" s="0" t="n">
        <v>665.418</v>
      </c>
      <c r="M1253" s="233" t="inlineStr">
        <is>
          <t>표점</t>
        </is>
      </c>
      <c r="N1253" s="233" t="inlineStr">
        <is>
          <t>변표</t>
        </is>
      </c>
      <c r="O1253" s="3" t="inlineStr">
        <is>
          <t>나250</t>
        </is>
      </c>
    </row>
    <row r="1254">
      <c r="A1254" s="0" t="n">
        <v>47</v>
      </c>
      <c r="B1254" s="0" t="n">
        <v>649</v>
      </c>
      <c r="C1254" s="0" t="inlineStr">
        <is>
          <t>나</t>
        </is>
      </c>
      <c r="D1254" s="0" t="inlineStr">
        <is>
          <t>건국대</t>
        </is>
      </c>
      <c r="E1254" s="232" t="inlineStr">
        <is>
          <t>응용통계학과</t>
        </is>
      </c>
      <c r="F1254" s="0" t="inlineStr">
        <is>
          <t>통합</t>
        </is>
      </c>
      <c r="G1254" s="0" t="n">
        <v>2</v>
      </c>
      <c r="H1254" s="0" t="n">
        <v>667.455</v>
      </c>
      <c r="I1254" s="0" t="n">
        <v>666.0069999999999</v>
      </c>
      <c r="J1254" s="0" t="n">
        <v>664.486</v>
      </c>
      <c r="K1254" s="0" t="n">
        <v>660.826</v>
      </c>
      <c r="L1254" s="0" t="n">
        <v>656.308</v>
      </c>
      <c r="M1254" s="233" t="inlineStr">
        <is>
          <t>표점</t>
        </is>
      </c>
      <c r="N1254" s="233" t="inlineStr">
        <is>
          <t>변표</t>
        </is>
      </c>
      <c r="O1254" s="3" t="inlineStr">
        <is>
          <t>나251</t>
        </is>
      </c>
    </row>
    <row r="1255">
      <c r="A1255" s="0" t="n">
        <v>48</v>
      </c>
      <c r="B1255" s="0" t="n">
        <v>637</v>
      </c>
      <c r="C1255" s="0" t="inlineStr">
        <is>
          <t>나</t>
        </is>
      </c>
      <c r="D1255" s="0" t="inlineStr">
        <is>
          <t>건국대</t>
        </is>
      </c>
      <c r="E1255" s="232" t="inlineStr">
        <is>
          <t>국어국문학과</t>
        </is>
      </c>
      <c r="F1255" s="0" t="inlineStr">
        <is>
          <t>통합</t>
        </is>
      </c>
      <c r="G1255" s="0" t="n">
        <v>2</v>
      </c>
      <c r="H1255" s="0" t="n">
        <v>677.782</v>
      </c>
      <c r="I1255" s="0" t="n">
        <v>674.78</v>
      </c>
      <c r="J1255" s="0" t="n">
        <v>670.954</v>
      </c>
      <c r="K1255" s="0" t="n">
        <v>668.4880000000001</v>
      </c>
      <c r="L1255" s="0" t="n">
        <v>664.658</v>
      </c>
      <c r="M1255" s="233" t="inlineStr">
        <is>
          <t>표점</t>
        </is>
      </c>
      <c r="N1255" s="233" t="inlineStr">
        <is>
          <t>변표</t>
        </is>
      </c>
      <c r="O1255" s="3" t="inlineStr">
        <is>
          <t>나252</t>
        </is>
      </c>
    </row>
    <row r="1256">
      <c r="A1256" s="0" t="n">
        <v>48</v>
      </c>
      <c r="B1256" s="0" t="n">
        <v>636</v>
      </c>
      <c r="C1256" s="0" t="inlineStr">
        <is>
          <t>나</t>
        </is>
      </c>
      <c r="D1256" s="0" t="inlineStr">
        <is>
          <t>건국대</t>
        </is>
      </c>
      <c r="E1256" s="232" t="inlineStr">
        <is>
          <t>중어중문학과</t>
        </is>
      </c>
      <c r="F1256" s="0" t="inlineStr">
        <is>
          <t>통합</t>
        </is>
      </c>
      <c r="G1256" s="0" t="n">
        <v>2</v>
      </c>
      <c r="H1256" s="0" t="n">
        <v>676.218</v>
      </c>
      <c r="I1256" s="0" t="n">
        <v>673.5839999999999</v>
      </c>
      <c r="J1256" s="0" t="n">
        <v>669.888</v>
      </c>
      <c r="K1256" s="0" t="n">
        <v>667.186</v>
      </c>
      <c r="L1256" s="0" t="n">
        <v>661.462</v>
      </c>
      <c r="M1256" s="233" t="inlineStr">
        <is>
          <t>표점</t>
        </is>
      </c>
      <c r="N1256" s="233" t="inlineStr">
        <is>
          <t>변표</t>
        </is>
      </c>
      <c r="O1256" s="3" t="inlineStr">
        <is>
          <t>나253</t>
        </is>
      </c>
    </row>
    <row r="1257">
      <c r="A1257" s="0" t="n">
        <v>48</v>
      </c>
      <c r="B1257" s="0" t="n">
        <v>635</v>
      </c>
      <c r="C1257" s="0" t="inlineStr">
        <is>
          <t>나</t>
        </is>
      </c>
      <c r="D1257" s="0" t="inlineStr">
        <is>
          <t>건국대</t>
        </is>
      </c>
      <c r="E1257" s="232" t="inlineStr">
        <is>
          <t>의상디자인학과-인문계</t>
        </is>
      </c>
      <c r="F1257" s="0" t="inlineStr">
        <is>
          <t>통합</t>
        </is>
      </c>
      <c r="G1257" s="0" t="n">
        <v>2</v>
      </c>
      <c r="H1257" s="0" t="n">
        <v>676.068</v>
      </c>
      <c r="I1257" s="0" t="n">
        <v>673.466</v>
      </c>
      <c r="J1257" s="0" t="n">
        <v>669.802</v>
      </c>
      <c r="K1257" s="0" t="n">
        <v>667.218</v>
      </c>
      <c r="L1257" s="0" t="n">
        <v>663.288</v>
      </c>
      <c r="M1257" s="233" t="inlineStr">
        <is>
          <t>표점</t>
        </is>
      </c>
      <c r="N1257" s="233" t="inlineStr">
        <is>
          <t>변표</t>
        </is>
      </c>
      <c r="O1257" s="3" t="inlineStr">
        <is>
          <t>나254</t>
        </is>
      </c>
    </row>
    <row r="1258">
      <c r="A1258" s="0" t="n">
        <v>47</v>
      </c>
      <c r="B1258" s="0" t="n">
        <v>648</v>
      </c>
      <c r="C1258" s="0" t="inlineStr">
        <is>
          <t>나</t>
        </is>
      </c>
      <c r="D1258" s="0" t="inlineStr">
        <is>
          <t>건국대</t>
        </is>
      </c>
      <c r="E1258" s="232" t="inlineStr">
        <is>
          <t>부동산학과</t>
        </is>
      </c>
      <c r="F1258" s="0" t="inlineStr">
        <is>
          <t>통합</t>
        </is>
      </c>
      <c r="G1258" s="0" t="n">
        <v>2</v>
      </c>
      <c r="H1258" s="0" t="n">
        <v>669.6660000000001</v>
      </c>
      <c r="I1258" s="0" t="n">
        <v>666.275</v>
      </c>
      <c r="J1258" s="0" t="n">
        <v>662.396</v>
      </c>
      <c r="K1258" s="0" t="n">
        <v>659.794</v>
      </c>
      <c r="L1258" s="0" t="n">
        <v>655.876</v>
      </c>
      <c r="M1258" s="233" t="inlineStr">
        <is>
          <t>표점</t>
        </is>
      </c>
      <c r="N1258" s="233" t="inlineStr">
        <is>
          <t>변표</t>
        </is>
      </c>
      <c r="O1258" s="3" t="inlineStr">
        <is>
          <t>나255</t>
        </is>
      </c>
    </row>
    <row r="1259">
      <c r="A1259" s="0" t="n">
        <v>48</v>
      </c>
      <c r="B1259" s="0" t="n">
        <v>639</v>
      </c>
      <c r="C1259" s="0" t="inlineStr">
        <is>
          <t>나</t>
        </is>
      </c>
      <c r="D1259" s="0" t="inlineStr">
        <is>
          <t>건국대</t>
        </is>
      </c>
      <c r="E1259" s="232" t="inlineStr">
        <is>
          <t>사학과</t>
        </is>
      </c>
      <c r="F1259" s="0" t="inlineStr">
        <is>
          <t>통합</t>
        </is>
      </c>
      <c r="G1259" s="0" t="n">
        <v>2</v>
      </c>
      <c r="H1259" s="0" t="n">
        <v>675.514</v>
      </c>
      <c r="I1259" s="0" t="n">
        <v>672.788</v>
      </c>
      <c r="J1259" s="0" t="n">
        <v>669.104</v>
      </c>
      <c r="K1259" s="0" t="n">
        <v>666.432</v>
      </c>
      <c r="L1259" s="0" t="n">
        <v>660.664</v>
      </c>
      <c r="M1259" s="233" t="inlineStr">
        <is>
          <t>표점</t>
        </is>
      </c>
      <c r="N1259" s="233" t="inlineStr">
        <is>
          <t>변표</t>
        </is>
      </c>
      <c r="O1259" s="3" t="inlineStr">
        <is>
          <t>나256</t>
        </is>
      </c>
    </row>
    <row r="1260">
      <c r="A1260" s="0" t="n">
        <v>47</v>
      </c>
      <c r="B1260" s="0" t="n">
        <v>642</v>
      </c>
      <c r="C1260" s="0" t="inlineStr">
        <is>
          <t>나</t>
        </is>
      </c>
      <c r="D1260" s="0" t="inlineStr">
        <is>
          <t>건국대</t>
        </is>
      </c>
      <c r="E1260" s="232" t="inlineStr">
        <is>
          <t>경제학과</t>
        </is>
      </c>
      <c r="F1260" s="0" t="inlineStr">
        <is>
          <t>통합</t>
        </is>
      </c>
      <c r="G1260" s="0" t="n">
        <v>2</v>
      </c>
      <c r="H1260" s="0" t="n">
        <v>667.723</v>
      </c>
      <c r="I1260" s="0" t="n">
        <v>664.852</v>
      </c>
      <c r="J1260" s="0" t="n">
        <v>661.26</v>
      </c>
      <c r="K1260" s="0" t="n">
        <v>658.399</v>
      </c>
      <c r="L1260" s="0" t="n">
        <v>654.355</v>
      </c>
      <c r="M1260" s="233" t="inlineStr">
        <is>
          <t>표점</t>
        </is>
      </c>
      <c r="N1260" s="233" t="inlineStr">
        <is>
          <t>변표</t>
        </is>
      </c>
      <c r="O1260" s="3" t="inlineStr">
        <is>
          <t>나257</t>
        </is>
      </c>
    </row>
    <row r="1261">
      <c r="A1261" s="0" t="n">
        <v>47</v>
      </c>
      <c r="B1261" s="0" t="n">
        <v>643</v>
      </c>
      <c r="C1261" s="0" t="inlineStr">
        <is>
          <t>나</t>
        </is>
      </c>
      <c r="D1261" s="0" t="inlineStr">
        <is>
          <t>건국대</t>
        </is>
      </c>
      <c r="E1261" s="232" t="inlineStr">
        <is>
          <t>정치외교학과</t>
        </is>
      </c>
      <c r="F1261" s="0" t="inlineStr">
        <is>
          <t>통합</t>
        </is>
      </c>
      <c r="G1261" s="0" t="n">
        <v>2</v>
      </c>
      <c r="H1261" s="0" t="n">
        <v>667.02</v>
      </c>
      <c r="I1261" s="0" t="n">
        <v>664.218</v>
      </c>
      <c r="J1261" s="0" t="n">
        <v>660.54</v>
      </c>
      <c r="K1261" s="0" t="n">
        <v>657.497</v>
      </c>
      <c r="L1261" s="0" t="n">
        <v>653.45</v>
      </c>
      <c r="M1261" s="233" t="inlineStr">
        <is>
          <t>표점</t>
        </is>
      </c>
      <c r="N1261" s="233" t="inlineStr">
        <is>
          <t>변표</t>
        </is>
      </c>
      <c r="O1261" s="3" t="inlineStr">
        <is>
          <t>나258</t>
        </is>
      </c>
    </row>
    <row r="1262">
      <c r="A1262" s="0" t="n">
        <v>47</v>
      </c>
      <c r="B1262" s="0" t="n">
        <v>646</v>
      </c>
      <c r="C1262" s="0" t="inlineStr">
        <is>
          <t>나</t>
        </is>
      </c>
      <c r="D1262" s="0" t="inlineStr">
        <is>
          <t>건국대</t>
        </is>
      </c>
      <c r="E1262" s="232" t="inlineStr">
        <is>
          <t>경영학과</t>
        </is>
      </c>
      <c r="F1262" s="0" t="inlineStr">
        <is>
          <t>통합</t>
        </is>
      </c>
      <c r="G1262" s="0" t="n">
        <v>2</v>
      </c>
      <c r="H1262" s="0" t="n">
        <v>667.02</v>
      </c>
      <c r="I1262" s="0" t="n">
        <v>664.218</v>
      </c>
      <c r="J1262" s="0" t="n">
        <v>660.54</v>
      </c>
      <c r="K1262" s="0" t="n">
        <v>657.497</v>
      </c>
      <c r="L1262" s="0" t="n">
        <v>653.45</v>
      </c>
      <c r="M1262" s="233" t="inlineStr">
        <is>
          <t>표점</t>
        </is>
      </c>
      <c r="N1262" s="233" t="inlineStr">
        <is>
          <t>변표</t>
        </is>
      </c>
      <c r="O1262" s="3" t="inlineStr">
        <is>
          <t>나259</t>
        </is>
      </c>
    </row>
    <row r="1263">
      <c r="A1263" s="0" t="n">
        <v>47</v>
      </c>
      <c r="B1263" s="0" t="n">
        <v>644</v>
      </c>
      <c r="C1263" s="0" t="inlineStr">
        <is>
          <t>나</t>
        </is>
      </c>
      <c r="D1263" s="0" t="inlineStr">
        <is>
          <t>건국대</t>
        </is>
      </c>
      <c r="E1263" s="232" t="inlineStr">
        <is>
          <t>행정학과</t>
        </is>
      </c>
      <c r="F1263" s="0" t="inlineStr">
        <is>
          <t>통합</t>
        </is>
      </c>
      <c r="G1263" s="0" t="n">
        <v>2</v>
      </c>
      <c r="H1263" s="0" t="n">
        <v>666.275</v>
      </c>
      <c r="I1263" s="0" t="n">
        <v>663.4400000000001</v>
      </c>
      <c r="J1263" s="0" t="n">
        <v>659.794</v>
      </c>
      <c r="K1263" s="0" t="n">
        <v>656.76</v>
      </c>
      <c r="L1263" s="0" t="n">
        <v>652.9450000000001</v>
      </c>
      <c r="M1263" s="233" t="inlineStr">
        <is>
          <t>표점</t>
        </is>
      </c>
      <c r="N1263" s="233" t="inlineStr">
        <is>
          <t>변표</t>
        </is>
      </c>
      <c r="O1263" s="3" t="inlineStr">
        <is>
          <t>나260</t>
        </is>
      </c>
    </row>
    <row r="1264">
      <c r="A1264" s="0" t="n">
        <v>53</v>
      </c>
      <c r="B1264" s="0" t="n">
        <v>653</v>
      </c>
      <c r="C1264" s="0" t="inlineStr">
        <is>
          <t>나</t>
        </is>
      </c>
      <c r="D1264" s="0" t="inlineStr">
        <is>
          <t>동국대</t>
        </is>
      </c>
      <c r="E1264" s="232" t="inlineStr">
        <is>
          <t>컴퓨터·AI학부(자연)</t>
        </is>
      </c>
      <c r="F1264" s="0" t="inlineStr">
        <is>
          <t>자연</t>
        </is>
      </c>
      <c r="G1264" s="0" t="n">
        <v>2</v>
      </c>
      <c r="H1264" s="0" t="n">
        <v>694.86</v>
      </c>
      <c r="I1264" s="0" t="n">
        <v>694.129</v>
      </c>
      <c r="J1264" s="0" t="n">
        <v>692.172</v>
      </c>
      <c r="K1264" s="0" t="n">
        <v>690.857</v>
      </c>
      <c r="L1264" s="0" t="n">
        <v>689.62</v>
      </c>
      <c r="M1264" s="233" t="inlineStr">
        <is>
          <t>표점</t>
        </is>
      </c>
      <c r="N1264" s="233" t="inlineStr">
        <is>
          <t>변표</t>
        </is>
      </c>
      <c r="O1264" s="3" t="inlineStr">
        <is>
          <t>나261</t>
        </is>
      </c>
    </row>
    <row r="1265">
      <c r="A1265" s="0" t="n">
        <v>53</v>
      </c>
      <c r="B1265" s="0" t="n">
        <v>657</v>
      </c>
      <c r="C1265" s="0" t="inlineStr">
        <is>
          <t>나</t>
        </is>
      </c>
      <c r="D1265" s="0" t="inlineStr">
        <is>
          <t>동국대</t>
        </is>
      </c>
      <c r="E1265" s="232" t="inlineStr">
        <is>
          <t>화공생물공학과</t>
        </is>
      </c>
      <c r="F1265" s="0" t="inlineStr">
        <is>
          <t>자연</t>
        </is>
      </c>
      <c r="G1265" s="0" t="n">
        <v>2</v>
      </c>
      <c r="H1265" s="0" t="n">
        <v>696.579</v>
      </c>
      <c r="I1265" s="0" t="n">
        <v>693.901</v>
      </c>
      <c r="J1265" s="0" t="n">
        <v>690.356</v>
      </c>
      <c r="K1265" s="0" t="n">
        <v>687.408</v>
      </c>
      <c r="L1265" s="0" t="n">
        <v>683.505</v>
      </c>
      <c r="M1265" s="233" t="inlineStr">
        <is>
          <t>표점</t>
        </is>
      </c>
      <c r="N1265" s="233" t="inlineStr">
        <is>
          <t>변표</t>
        </is>
      </c>
      <c r="O1265" s="3" t="inlineStr">
        <is>
          <t>나262</t>
        </is>
      </c>
    </row>
    <row r="1266">
      <c r="A1266" s="0" t="n">
        <v>51</v>
      </c>
      <c r="B1266" s="0" t="n">
        <v>664</v>
      </c>
      <c r="C1266" s="0" t="inlineStr">
        <is>
          <t>나</t>
        </is>
      </c>
      <c r="D1266" s="0" t="inlineStr">
        <is>
          <t>동국대</t>
        </is>
      </c>
      <c r="E1266" s="232" t="inlineStr">
        <is>
          <t>통계학과</t>
        </is>
      </c>
      <c r="F1266" s="0" t="inlineStr">
        <is>
          <t>자연</t>
        </is>
      </c>
      <c r="G1266" s="0" t="n">
        <v>2</v>
      </c>
      <c r="H1266" s="0" t="n">
        <v>691.457</v>
      </c>
      <c r="I1266" s="0" t="n">
        <v>688.9059999999999</v>
      </c>
      <c r="J1266" s="0" t="n">
        <v>685.425</v>
      </c>
      <c r="K1266" s="0" t="n">
        <v>682.602</v>
      </c>
      <c r="L1266" s="0" t="n">
        <v>678.879</v>
      </c>
      <c r="M1266" s="233" t="inlineStr">
        <is>
          <t>표점</t>
        </is>
      </c>
      <c r="N1266" s="233" t="inlineStr">
        <is>
          <t>변표</t>
        </is>
      </c>
      <c r="O1266" s="3" t="inlineStr">
        <is>
          <t>나263</t>
        </is>
      </c>
    </row>
    <row r="1267">
      <c r="A1267" s="0" t="n">
        <v>53</v>
      </c>
      <c r="B1267" s="0" t="n">
        <v>659</v>
      </c>
      <c r="C1267" s="0" t="inlineStr">
        <is>
          <t>나</t>
        </is>
      </c>
      <c r="D1267" s="0" t="inlineStr">
        <is>
          <t>동국대</t>
        </is>
      </c>
      <c r="E1267" s="232" t="inlineStr">
        <is>
          <t>정보통신공학과</t>
        </is>
      </c>
      <c r="F1267" s="0" t="inlineStr">
        <is>
          <t>자연</t>
        </is>
      </c>
      <c r="G1267" s="0" t="n">
        <v>2</v>
      </c>
      <c r="H1267" s="0" t="n">
        <v>695.833</v>
      </c>
      <c r="I1267" s="0" t="n">
        <v>693.147</v>
      </c>
      <c r="J1267" s="0" t="n">
        <v>689.62</v>
      </c>
      <c r="K1267" s="0" t="n">
        <v>686.681</v>
      </c>
      <c r="L1267" s="0" t="n">
        <v>682.9930000000001</v>
      </c>
      <c r="M1267" s="233" t="inlineStr">
        <is>
          <t>표점</t>
        </is>
      </c>
      <c r="N1267" s="233" t="inlineStr">
        <is>
          <t>변표</t>
        </is>
      </c>
      <c r="O1267" s="3" t="inlineStr">
        <is>
          <t>나264</t>
        </is>
      </c>
    </row>
    <row r="1268">
      <c r="A1268" s="0" t="n">
        <v>51</v>
      </c>
      <c r="B1268" s="0" t="n">
        <v>662</v>
      </c>
      <c r="C1268" s="0" t="inlineStr">
        <is>
          <t>나</t>
        </is>
      </c>
      <c r="D1268" s="0" t="inlineStr">
        <is>
          <t>동국대</t>
        </is>
      </c>
      <c r="E1268" s="232" t="inlineStr">
        <is>
          <t>수학과</t>
        </is>
      </c>
      <c r="F1268" s="0" t="inlineStr">
        <is>
          <t>자연</t>
        </is>
      </c>
      <c r="G1268" s="0" t="n">
        <v>2</v>
      </c>
      <c r="H1268" s="0" t="n">
        <v>690.236</v>
      </c>
      <c r="I1268" s="0" t="n">
        <v>687.572</v>
      </c>
      <c r="J1268" s="0" t="n">
        <v>684.049</v>
      </c>
      <c r="K1268" s="0" t="n">
        <v>681.299</v>
      </c>
      <c r="L1268" s="0" t="n">
        <v>677.5410000000001</v>
      </c>
      <c r="M1268" s="233" t="inlineStr">
        <is>
          <t>표점</t>
        </is>
      </c>
      <c r="N1268" s="233" t="inlineStr">
        <is>
          <t>변표</t>
        </is>
      </c>
      <c r="O1268" s="3" t="inlineStr">
        <is>
          <t>나265</t>
        </is>
      </c>
    </row>
    <row r="1269">
      <c r="A1269" s="0" t="n">
        <v>53</v>
      </c>
      <c r="B1269" s="0" t="n">
        <v>669</v>
      </c>
      <c r="C1269" s="0" t="inlineStr">
        <is>
          <t>나</t>
        </is>
      </c>
      <c r="D1269" s="0" t="inlineStr">
        <is>
          <t>동국대</t>
        </is>
      </c>
      <c r="E1269" s="232" t="inlineStr">
        <is>
          <t>건설환경공학과</t>
        </is>
      </c>
      <c r="F1269" s="0" t="inlineStr">
        <is>
          <t>자연</t>
        </is>
      </c>
      <c r="G1269" s="0" t="n">
        <v>2</v>
      </c>
      <c r="H1269" s="0" t="n">
        <v>694.129</v>
      </c>
      <c r="I1269" s="0" t="n">
        <v>691.289</v>
      </c>
      <c r="J1269" s="0" t="n">
        <v>687.676</v>
      </c>
      <c r="K1269" s="0" t="n">
        <v>684.761</v>
      </c>
      <c r="L1269" s="0" t="n">
        <v>681.112</v>
      </c>
      <c r="M1269" s="233" t="inlineStr">
        <is>
          <t>표점</t>
        </is>
      </c>
      <c r="N1269" s="233" t="inlineStr">
        <is>
          <t>변표</t>
        </is>
      </c>
      <c r="O1269" s="3" t="inlineStr">
        <is>
          <t>나266</t>
        </is>
      </c>
    </row>
    <row r="1270">
      <c r="A1270" s="0" t="n">
        <v>53</v>
      </c>
      <c r="B1270" s="0" t="n">
        <v>663</v>
      </c>
      <c r="C1270" s="0" t="inlineStr">
        <is>
          <t>나</t>
        </is>
      </c>
      <c r="D1270" s="0" t="inlineStr">
        <is>
          <t>동국대</t>
        </is>
      </c>
      <c r="E1270" s="232" t="inlineStr">
        <is>
          <t>의생명공학과</t>
        </is>
      </c>
      <c r="F1270" s="0" t="inlineStr">
        <is>
          <t>자연</t>
        </is>
      </c>
      <c r="G1270" s="0" t="n">
        <v>2</v>
      </c>
      <c r="H1270" s="0" t="n">
        <v>692.88</v>
      </c>
      <c r="I1270" s="0" t="n">
        <v>690.154</v>
      </c>
      <c r="J1270" s="0" t="n">
        <v>686.245</v>
      </c>
      <c r="K1270" s="0" t="n">
        <v>683.515</v>
      </c>
      <c r="L1270" s="0" t="n">
        <v>679.543</v>
      </c>
      <c r="M1270" s="233" t="inlineStr">
        <is>
          <t>표점</t>
        </is>
      </c>
      <c r="N1270" s="233" t="inlineStr">
        <is>
          <t>변표</t>
        </is>
      </c>
      <c r="O1270" s="3" t="inlineStr">
        <is>
          <t>나267</t>
        </is>
      </c>
    </row>
    <row r="1271">
      <c r="A1271" s="0" t="n">
        <v>53</v>
      </c>
      <c r="B1271" s="0" t="n">
        <v>672</v>
      </c>
      <c r="C1271" s="0" t="inlineStr">
        <is>
          <t>나</t>
        </is>
      </c>
      <c r="D1271" s="0" t="inlineStr">
        <is>
          <t>동국대</t>
        </is>
      </c>
      <c r="E1271" s="232" t="inlineStr">
        <is>
          <t>식품생명공학과</t>
        </is>
      </c>
      <c r="F1271" s="0" t="inlineStr">
        <is>
          <t>자연</t>
        </is>
      </c>
      <c r="G1271" s="0" t="n">
        <v>2</v>
      </c>
      <c r="H1271" s="0" t="n">
        <v>692.069</v>
      </c>
      <c r="I1271" s="0" t="n">
        <v>689.418</v>
      </c>
      <c r="J1271" s="0" t="n">
        <v>685.55</v>
      </c>
      <c r="K1271" s="0" t="n">
        <v>682.8680000000001</v>
      </c>
      <c r="L1271" s="0" t="n">
        <v>678.663</v>
      </c>
      <c r="M1271" s="233" t="inlineStr">
        <is>
          <t>표점</t>
        </is>
      </c>
      <c r="N1271" s="233" t="inlineStr">
        <is>
          <t>변표</t>
        </is>
      </c>
      <c r="O1271" s="3" t="inlineStr">
        <is>
          <t>나268</t>
        </is>
      </c>
    </row>
    <row r="1272">
      <c r="A1272" s="0" t="n">
        <v>54</v>
      </c>
      <c r="B1272" s="0" t="n">
        <v>676</v>
      </c>
      <c r="C1272" s="0" t="inlineStr">
        <is>
          <t>나</t>
        </is>
      </c>
      <c r="D1272" s="0" t="inlineStr">
        <is>
          <t>동국대</t>
        </is>
      </c>
      <c r="E1272" s="232" t="inlineStr">
        <is>
          <t>컴퓨터·AI학부(인문)</t>
        </is>
      </c>
      <c r="F1272" s="0" t="inlineStr">
        <is>
          <t>통합</t>
        </is>
      </c>
      <c r="G1272" s="0" t="n">
        <v>2</v>
      </c>
      <c r="H1272" s="0" t="n">
        <v>701.115</v>
      </c>
      <c r="I1272" s="0" t="n">
        <v>698.761</v>
      </c>
      <c r="J1272" s="0" t="n">
        <v>695.465</v>
      </c>
      <c r="K1272" s="0" t="n">
        <v>692.975</v>
      </c>
      <c r="L1272" s="0" t="n">
        <v>688.86</v>
      </c>
      <c r="M1272" s="233" t="inlineStr">
        <is>
          <t>표점</t>
        </is>
      </c>
      <c r="N1272" s="233" t="inlineStr">
        <is>
          <t>변표</t>
        </is>
      </c>
      <c r="O1272" s="3" t="inlineStr">
        <is>
          <t>나269</t>
        </is>
      </c>
    </row>
    <row r="1273">
      <c r="A1273" s="0" t="n">
        <v>54</v>
      </c>
      <c r="B1273" s="0" t="n">
        <v>681</v>
      </c>
      <c r="C1273" s="0" t="inlineStr">
        <is>
          <t>나</t>
        </is>
      </c>
      <c r="D1273" s="0" t="inlineStr">
        <is>
          <t>동국대</t>
        </is>
      </c>
      <c r="E1273" s="232" t="inlineStr">
        <is>
          <t>회계학과</t>
        </is>
      </c>
      <c r="F1273" s="0" t="inlineStr">
        <is>
          <t>통합</t>
        </is>
      </c>
      <c r="G1273" s="0" t="n">
        <v>2</v>
      </c>
      <c r="H1273" s="0" t="n">
        <v>694.335</v>
      </c>
      <c r="I1273" s="0" t="n">
        <v>691.865</v>
      </c>
      <c r="J1273" s="0" t="n">
        <v>688.444</v>
      </c>
      <c r="K1273" s="0" t="n">
        <v>685.864</v>
      </c>
      <c r="L1273" s="0" t="n">
        <v>680.429</v>
      </c>
      <c r="M1273" s="233" t="inlineStr">
        <is>
          <t>표점</t>
        </is>
      </c>
      <c r="N1273" s="233" t="inlineStr">
        <is>
          <t>변표</t>
        </is>
      </c>
      <c r="O1273" s="3" t="inlineStr">
        <is>
          <t>나270</t>
        </is>
      </c>
    </row>
    <row r="1274">
      <c r="A1274" s="0" t="n">
        <v>54</v>
      </c>
      <c r="B1274" s="0" t="n">
        <v>679</v>
      </c>
      <c r="C1274" s="0" t="inlineStr">
        <is>
          <t>나</t>
        </is>
      </c>
      <c r="D1274" s="0" t="inlineStr">
        <is>
          <t>동국대</t>
        </is>
      </c>
      <c r="E1274" s="232" t="inlineStr">
        <is>
          <t>경영학과</t>
        </is>
      </c>
      <c r="F1274" s="0" t="inlineStr">
        <is>
          <t>통합</t>
        </is>
      </c>
      <c r="G1274" s="0" t="n">
        <v>2</v>
      </c>
      <c r="H1274" s="0" t="n">
        <v>694.064</v>
      </c>
      <c r="I1274" s="0" t="n">
        <v>691.4880000000001</v>
      </c>
      <c r="J1274" s="0" t="n">
        <v>688.014</v>
      </c>
      <c r="K1274" s="0" t="n">
        <v>685.535</v>
      </c>
      <c r="L1274" s="0" t="n">
        <v>681.991</v>
      </c>
      <c r="M1274" s="233" t="inlineStr">
        <is>
          <t>표점</t>
        </is>
      </c>
      <c r="N1274" s="233" t="inlineStr">
        <is>
          <t>변표</t>
        </is>
      </c>
      <c r="O1274" s="3" t="inlineStr">
        <is>
          <t>나271</t>
        </is>
      </c>
    </row>
    <row r="1275">
      <c r="A1275" s="0" t="n">
        <v>54</v>
      </c>
      <c r="B1275" s="0" t="n">
        <v>702</v>
      </c>
      <c r="C1275" s="0" t="inlineStr">
        <is>
          <t>나</t>
        </is>
      </c>
      <c r="D1275" s="0" t="inlineStr">
        <is>
          <t>동국대</t>
        </is>
      </c>
      <c r="E1275" s="232" t="inlineStr">
        <is>
          <t>철학과</t>
        </is>
      </c>
      <c r="F1275" s="0" t="inlineStr">
        <is>
          <t>통합</t>
        </is>
      </c>
      <c r="G1275" s="0" t="n">
        <v>2</v>
      </c>
      <c r="H1275" s="0" t="n">
        <v>693.538</v>
      </c>
      <c r="I1275" s="0" t="n">
        <v>690.903</v>
      </c>
      <c r="J1275" s="0" t="n">
        <v>687.53</v>
      </c>
      <c r="K1275" s="0" t="n">
        <v>684.926</v>
      </c>
      <c r="L1275" s="0" t="n">
        <v>679.521</v>
      </c>
      <c r="M1275" s="233" t="inlineStr">
        <is>
          <t>표점</t>
        </is>
      </c>
      <c r="N1275" s="233" t="inlineStr">
        <is>
          <t>변표</t>
        </is>
      </c>
      <c r="O1275" s="3" t="inlineStr">
        <is>
          <t>나272</t>
        </is>
      </c>
    </row>
    <row r="1276">
      <c r="A1276" s="0" t="n">
        <v>54</v>
      </c>
      <c r="B1276" s="0" t="n">
        <v>685</v>
      </c>
      <c r="C1276" s="0" t="inlineStr">
        <is>
          <t>나</t>
        </is>
      </c>
      <c r="D1276" s="0" t="inlineStr">
        <is>
          <t>동국대</t>
        </is>
      </c>
      <c r="E1276" s="232" t="inlineStr">
        <is>
          <t>정치외교학전공</t>
        </is>
      </c>
      <c r="F1276" s="0" t="inlineStr">
        <is>
          <t>통합</t>
        </is>
      </c>
      <c r="G1276" s="0" t="n">
        <v>2</v>
      </c>
      <c r="H1276" s="0" t="n">
        <v>693.421</v>
      </c>
      <c r="I1276" s="0" t="n">
        <v>690.728</v>
      </c>
      <c r="J1276" s="0" t="n">
        <v>687.506</v>
      </c>
      <c r="K1276" s="0" t="n">
        <v>684.926</v>
      </c>
      <c r="L1276" s="0" t="n">
        <v>679.263</v>
      </c>
      <c r="M1276" s="233" t="inlineStr">
        <is>
          <t>표점</t>
        </is>
      </c>
      <c r="N1276" s="233" t="inlineStr">
        <is>
          <t>변표</t>
        </is>
      </c>
      <c r="O1276" s="3" t="inlineStr">
        <is>
          <t>나273</t>
        </is>
      </c>
    </row>
    <row r="1277">
      <c r="A1277" s="0" t="n">
        <v>54</v>
      </c>
      <c r="B1277" s="0" t="n">
        <v>686</v>
      </c>
      <c r="C1277" s="0" t="inlineStr">
        <is>
          <t>나</t>
        </is>
      </c>
      <c r="D1277" s="0" t="inlineStr">
        <is>
          <t>동국대</t>
        </is>
      </c>
      <c r="E1277" s="232" t="inlineStr">
        <is>
          <t>법학과</t>
        </is>
      </c>
      <c r="F1277" s="0" t="inlineStr">
        <is>
          <t>통합</t>
        </is>
      </c>
      <c r="G1277" s="0" t="n">
        <v>2</v>
      </c>
      <c r="H1277" s="0" t="n">
        <v>693.421</v>
      </c>
      <c r="I1277" s="0" t="n">
        <v>690.728</v>
      </c>
      <c r="J1277" s="0" t="n">
        <v>687.506</v>
      </c>
      <c r="K1277" s="0" t="n">
        <v>684.926</v>
      </c>
      <c r="L1277" s="0" t="n">
        <v>679.263</v>
      </c>
      <c r="M1277" s="233" t="inlineStr">
        <is>
          <t>표점</t>
        </is>
      </c>
      <c r="N1277" s="233" t="inlineStr">
        <is>
          <t>변표</t>
        </is>
      </c>
      <c r="O1277" s="3" t="inlineStr">
        <is>
          <t>나274</t>
        </is>
      </c>
    </row>
    <row r="1278">
      <c r="A1278" s="0" t="n">
        <v>54</v>
      </c>
      <c r="B1278" s="0" t="n">
        <v>683</v>
      </c>
      <c r="C1278" s="0" t="inlineStr">
        <is>
          <t>나</t>
        </is>
      </c>
      <c r="D1278" s="0" t="inlineStr">
        <is>
          <t>동국대</t>
        </is>
      </c>
      <c r="E1278" s="232" t="inlineStr">
        <is>
          <t>광고홍보학과</t>
        </is>
      </c>
      <c r="F1278" s="0" t="inlineStr">
        <is>
          <t>통합</t>
        </is>
      </c>
      <c r="G1278" s="0" t="n">
        <v>2</v>
      </c>
      <c r="H1278" s="0" t="n">
        <v>693.1</v>
      </c>
      <c r="I1278" s="0" t="n">
        <v>690.271</v>
      </c>
      <c r="J1278" s="0" t="n">
        <v>687.23</v>
      </c>
      <c r="K1278" s="0" t="n">
        <v>684.525</v>
      </c>
      <c r="L1278" s="0" t="n">
        <v>678.861</v>
      </c>
      <c r="M1278" s="233" t="inlineStr">
        <is>
          <t>표점</t>
        </is>
      </c>
      <c r="N1278" s="233" t="inlineStr">
        <is>
          <t>변표</t>
        </is>
      </c>
      <c r="O1278" s="3" t="inlineStr">
        <is>
          <t>나275</t>
        </is>
      </c>
    </row>
    <row r="1279">
      <c r="A1279" s="0" t="n">
        <v>54</v>
      </c>
      <c r="B1279" s="0" t="n">
        <v>698</v>
      </c>
      <c r="C1279" s="0" t="inlineStr">
        <is>
          <t>나</t>
        </is>
      </c>
      <c r="D1279" s="0" t="inlineStr">
        <is>
          <t>동국대</t>
        </is>
      </c>
      <c r="E1279" s="232" t="inlineStr">
        <is>
          <t>사학과</t>
        </is>
      </c>
      <c r="F1279" s="0" t="inlineStr">
        <is>
          <t>통합</t>
        </is>
      </c>
      <c r="G1279" s="0" t="n">
        <v>2</v>
      </c>
      <c r="H1279" s="0" t="n">
        <v>692.064</v>
      </c>
      <c r="I1279" s="0" t="n">
        <v>689.505</v>
      </c>
      <c r="J1279" s="0" t="n">
        <v>686.271</v>
      </c>
      <c r="K1279" s="0" t="n">
        <v>683.55</v>
      </c>
      <c r="L1279" s="0" t="n">
        <v>677.954</v>
      </c>
      <c r="M1279" s="233" t="inlineStr">
        <is>
          <t>표점</t>
        </is>
      </c>
      <c r="N1279" s="233" t="inlineStr">
        <is>
          <t>변표</t>
        </is>
      </c>
      <c r="O1279" s="3" t="inlineStr">
        <is>
          <t>나276</t>
        </is>
      </c>
    </row>
    <row r="1280">
      <c r="A1280" s="0" t="n">
        <v>54</v>
      </c>
      <c r="B1280" s="0" t="n">
        <v>700</v>
      </c>
      <c r="C1280" s="0" t="inlineStr">
        <is>
          <t>나</t>
        </is>
      </c>
      <c r="D1280" s="0" t="inlineStr">
        <is>
          <t>동국대</t>
        </is>
      </c>
      <c r="E1280" s="232" t="inlineStr">
        <is>
          <t>영어영문학부</t>
        </is>
      </c>
      <c r="F1280" s="0" t="inlineStr">
        <is>
          <t>통합</t>
        </is>
      </c>
      <c r="G1280" s="0" t="n">
        <v>2</v>
      </c>
      <c r="H1280" s="0" t="n">
        <v>692.064</v>
      </c>
      <c r="I1280" s="0" t="n">
        <v>689.505</v>
      </c>
      <c r="J1280" s="0" t="n">
        <v>686.271</v>
      </c>
      <c r="K1280" s="0" t="n">
        <v>683.55</v>
      </c>
      <c r="L1280" s="0" t="n">
        <v>677.954</v>
      </c>
      <c r="M1280" s="233" t="inlineStr">
        <is>
          <t>표점</t>
        </is>
      </c>
      <c r="N1280" s="233" t="inlineStr">
        <is>
          <t>변표</t>
        </is>
      </c>
      <c r="O1280" s="3" t="inlineStr">
        <is>
          <t>나277</t>
        </is>
      </c>
    </row>
    <row r="1281">
      <c r="A1281" s="0" t="n">
        <v>54</v>
      </c>
      <c r="B1281" s="0" t="n">
        <v>690</v>
      </c>
      <c r="C1281" s="0" t="inlineStr">
        <is>
          <t>나</t>
        </is>
      </c>
      <c r="D1281" s="0" t="inlineStr">
        <is>
          <t>동국대</t>
        </is>
      </c>
      <c r="E1281" s="232" t="inlineStr">
        <is>
          <t>국어국문·문예창작학부</t>
        </is>
      </c>
      <c r="F1281" s="0" t="inlineStr">
        <is>
          <t>통합</t>
        </is>
      </c>
      <c r="G1281" s="0" t="n">
        <v>2</v>
      </c>
      <c r="H1281" s="0" t="n">
        <v>691.865</v>
      </c>
      <c r="I1281" s="0" t="n">
        <v>689.404</v>
      </c>
      <c r="J1281" s="0" t="n">
        <v>686.17</v>
      </c>
      <c r="K1281" s="0" t="n">
        <v>683.389</v>
      </c>
      <c r="L1281" s="0" t="n">
        <v>677.779</v>
      </c>
      <c r="M1281" s="233" t="inlineStr">
        <is>
          <t>표점</t>
        </is>
      </c>
      <c r="N1281" s="233" t="inlineStr">
        <is>
          <t>변표</t>
        </is>
      </c>
      <c r="O1281" s="3" t="inlineStr">
        <is>
          <t>나278</t>
        </is>
      </c>
    </row>
    <row r="1282">
      <c r="A1282" s="0" t="n">
        <v>54</v>
      </c>
      <c r="B1282" s="0" t="n">
        <v>701</v>
      </c>
      <c r="C1282" s="0" t="inlineStr">
        <is>
          <t>나</t>
        </is>
      </c>
      <c r="D1282" s="0" t="inlineStr">
        <is>
          <t>동국대</t>
        </is>
      </c>
      <c r="E1282" s="232" t="inlineStr">
        <is>
          <t>일본학과</t>
        </is>
      </c>
      <c r="F1282" s="0" t="inlineStr">
        <is>
          <t>통합</t>
        </is>
      </c>
      <c r="G1282" s="0" t="n">
        <v>2</v>
      </c>
      <c r="H1282" s="0" t="n">
        <v>691.865</v>
      </c>
      <c r="I1282" s="0" t="n">
        <v>689.404</v>
      </c>
      <c r="J1282" s="0" t="n">
        <v>686.17</v>
      </c>
      <c r="K1282" s="0" t="n">
        <v>683.389</v>
      </c>
      <c r="L1282" s="0" t="n">
        <v>677.779</v>
      </c>
      <c r="M1282" s="233" t="inlineStr">
        <is>
          <t>표점</t>
        </is>
      </c>
      <c r="N1282" s="233" t="inlineStr">
        <is>
          <t>변표</t>
        </is>
      </c>
      <c r="O1282" s="3" t="inlineStr">
        <is>
          <t>나279</t>
        </is>
      </c>
    </row>
    <row r="1283">
      <c r="A1283" s="0" t="n">
        <v>54</v>
      </c>
      <c r="B1283" s="0" t="n">
        <v>693</v>
      </c>
      <c r="C1283" s="0" t="inlineStr">
        <is>
          <t>나</t>
        </is>
      </c>
      <c r="D1283" s="0" t="inlineStr">
        <is>
          <t>동국대</t>
        </is>
      </c>
      <c r="E1283" s="232" t="inlineStr">
        <is>
          <t>사회학전공</t>
        </is>
      </c>
      <c r="F1283" s="0" t="inlineStr">
        <is>
          <t>통합</t>
        </is>
      </c>
      <c r="G1283" s="0" t="n">
        <v>2</v>
      </c>
      <c r="H1283" s="0" t="n">
        <v>691.865</v>
      </c>
      <c r="I1283" s="0" t="n">
        <v>689.205</v>
      </c>
      <c r="J1283" s="0" t="n">
        <v>685.864</v>
      </c>
      <c r="K1283" s="0" t="n">
        <v>683.184</v>
      </c>
      <c r="L1283" s="0" t="n">
        <v>677.408</v>
      </c>
      <c r="M1283" s="233" t="inlineStr">
        <is>
          <t>표점</t>
        </is>
      </c>
      <c r="N1283" s="233" t="inlineStr">
        <is>
          <t>변표</t>
        </is>
      </c>
      <c r="O1283" s="3" t="inlineStr">
        <is>
          <t>나280</t>
        </is>
      </c>
    </row>
    <row r="1284">
      <c r="A1284" s="0" t="n">
        <v>54</v>
      </c>
      <c r="B1284" s="0" t="n">
        <v>703</v>
      </c>
      <c r="C1284" s="0" t="inlineStr">
        <is>
          <t>나</t>
        </is>
      </c>
      <c r="D1284" s="0" t="inlineStr">
        <is>
          <t>동국대</t>
        </is>
      </c>
      <c r="E1284" s="232" t="inlineStr">
        <is>
          <t>불교학부</t>
        </is>
      </c>
      <c r="F1284" s="0" t="inlineStr">
        <is>
          <t>통합</t>
        </is>
      </c>
      <c r="G1284" s="0" t="n">
        <v>2</v>
      </c>
      <c r="H1284" s="0" t="n">
        <v>685.864</v>
      </c>
      <c r="I1284" s="0" t="n">
        <v>683.184</v>
      </c>
      <c r="J1284" s="0" t="n">
        <v>679.521</v>
      </c>
      <c r="K1284" s="0" t="n">
        <v>676.506</v>
      </c>
      <c r="L1284" s="0" t="n">
        <v>672.22</v>
      </c>
      <c r="M1284" s="233" t="inlineStr">
        <is>
          <t>표점</t>
        </is>
      </c>
      <c r="N1284" s="233" t="inlineStr">
        <is>
          <t>변표</t>
        </is>
      </c>
      <c r="O1284" s="3" t="inlineStr">
        <is>
          <t>나281</t>
        </is>
      </c>
    </row>
    <row r="1285">
      <c r="A1285" s="0" t="n">
        <v>63</v>
      </c>
      <c r="B1285" s="0" t="n">
        <v>740</v>
      </c>
      <c r="C1285" s="0" t="inlineStr">
        <is>
          <t>나</t>
        </is>
      </c>
      <c r="D1285" s="0" t="inlineStr">
        <is>
          <t>숙명여대</t>
        </is>
      </c>
      <c r="E1285" s="232" t="inlineStr">
        <is>
          <t>첨단공학부</t>
        </is>
      </c>
      <c r="F1285" s="0" t="inlineStr">
        <is>
          <t>자연</t>
        </is>
      </c>
      <c r="G1285" s="0" t="n">
        <v>2</v>
      </c>
      <c r="H1285" s="0" t="n">
        <v>897.746</v>
      </c>
      <c r="I1285" s="0" t="n">
        <v>895.391</v>
      </c>
      <c r="J1285" s="0" t="n">
        <v>892.3680000000001</v>
      </c>
      <c r="K1285" s="0" t="n">
        <v>886.064</v>
      </c>
      <c r="L1285" s="0" t="n">
        <v>879.413</v>
      </c>
      <c r="M1285" s="233" t="inlineStr">
        <is>
          <t>표점/만점</t>
        </is>
      </c>
      <c r="N1285" s="233" t="inlineStr">
        <is>
          <t>변표/만점</t>
        </is>
      </c>
      <c r="O1285" s="3" t="inlineStr">
        <is>
          <t>나282</t>
        </is>
      </c>
    </row>
    <row r="1286">
      <c r="A1286" s="0" t="n">
        <v>64</v>
      </c>
      <c r="B1286" s="0" t="n">
        <v>767</v>
      </c>
      <c r="C1286" s="0" t="inlineStr">
        <is>
          <t>나</t>
        </is>
      </c>
      <c r="D1286" s="0" t="inlineStr">
        <is>
          <t>숙명여대</t>
        </is>
      </c>
      <c r="E1286" s="232" t="inlineStr">
        <is>
          <t>자유전공학부</t>
        </is>
      </c>
      <c r="F1286" s="0" t="inlineStr">
        <is>
          <t>통합</t>
        </is>
      </c>
      <c r="G1286" s="0" t="n">
        <v>2</v>
      </c>
      <c r="H1286" s="0" t="n">
        <v>897.474</v>
      </c>
      <c r="I1286" s="0" t="n">
        <v>895.204</v>
      </c>
      <c r="J1286" s="0" t="n">
        <v>892.1180000000001</v>
      </c>
      <c r="K1286" s="0" t="n">
        <v>886.996</v>
      </c>
      <c r="L1286" s="0" t="n">
        <v>881.131</v>
      </c>
      <c r="M1286" s="233" t="inlineStr">
        <is>
          <t>표점/만점</t>
        </is>
      </c>
      <c r="N1286" s="233" t="inlineStr">
        <is>
          <t>변표/만점</t>
        </is>
      </c>
      <c r="O1286" s="3" t="inlineStr">
        <is>
          <t>나283</t>
        </is>
      </c>
    </row>
    <row r="1287">
      <c r="A1287" s="0" t="n">
        <v>85</v>
      </c>
      <c r="B1287" s="0" t="n">
        <v>828</v>
      </c>
      <c r="C1287" s="0" t="inlineStr">
        <is>
          <t>나</t>
        </is>
      </c>
      <c r="D1287" s="0" t="inlineStr">
        <is>
          <t>서울과학기술대</t>
        </is>
      </c>
      <c r="E1287" s="232" t="inlineStr">
        <is>
          <t>미래자동차전공</t>
        </is>
      </c>
      <c r="F1287" s="0" t="inlineStr">
        <is>
          <t>자연</t>
        </is>
      </c>
      <c r="G1287" s="0" t="n">
        <v>2</v>
      </c>
      <c r="H1287" s="0" t="n">
        <v>910.675</v>
      </c>
      <c r="I1287" s="0" t="n">
        <v>907.917</v>
      </c>
      <c r="J1287" s="0" t="n">
        <v>904.64</v>
      </c>
      <c r="K1287" s="0" t="n">
        <v>899.915</v>
      </c>
      <c r="L1287" s="0" t="n">
        <v>893.5700000000001</v>
      </c>
      <c r="M1287" s="233" t="inlineStr">
        <is>
          <t>표점/만점</t>
        </is>
      </c>
      <c r="N1287" s="233" t="inlineStr">
        <is>
          <t>표점/만점</t>
        </is>
      </c>
      <c r="O1287" s="3" t="inlineStr">
        <is>
          <t>나284</t>
        </is>
      </c>
    </row>
    <row r="1288">
      <c r="A1288" s="0" t="n">
        <v>85</v>
      </c>
      <c r="B1288" s="0" t="n">
        <v>823</v>
      </c>
      <c r="C1288" s="0" t="inlineStr">
        <is>
          <t>나</t>
        </is>
      </c>
      <c r="D1288" s="0" t="inlineStr">
        <is>
          <t>서울과학기술대</t>
        </is>
      </c>
      <c r="E1288" s="232" t="inlineStr">
        <is>
          <t>신소재공학과</t>
        </is>
      </c>
      <c r="F1288" s="0" t="inlineStr">
        <is>
          <t>자연</t>
        </is>
      </c>
      <c r="G1288" s="0" t="n">
        <v>2</v>
      </c>
      <c r="H1288" s="0" t="n">
        <v>909.843</v>
      </c>
      <c r="I1288" s="0" t="n">
        <v>907.147</v>
      </c>
      <c r="J1288" s="0" t="n">
        <v>903.927</v>
      </c>
      <c r="K1288" s="0" t="n">
        <v>899.083</v>
      </c>
      <c r="L1288" s="0" t="n">
        <v>892.992</v>
      </c>
      <c r="M1288" s="233" t="inlineStr">
        <is>
          <t>표점/만점</t>
        </is>
      </c>
      <c r="N1288" s="233" t="inlineStr">
        <is>
          <t>표점/만점</t>
        </is>
      </c>
      <c r="O1288" s="3" t="inlineStr">
        <is>
          <t>나285</t>
        </is>
      </c>
    </row>
    <row r="1289">
      <c r="A1289" s="0" t="n">
        <v>85</v>
      </c>
      <c r="B1289" s="0" t="n">
        <v>838</v>
      </c>
      <c r="C1289" s="0" t="inlineStr">
        <is>
          <t>나</t>
        </is>
      </c>
      <c r="D1289" s="0" t="inlineStr">
        <is>
          <t>서울과학기술대</t>
        </is>
      </c>
      <c r="E1289" s="232" t="inlineStr">
        <is>
          <t>자유전공학부(정보통신대학)</t>
        </is>
      </c>
      <c r="F1289" s="0" t="inlineStr">
        <is>
          <t>자연</t>
        </is>
      </c>
      <c r="G1289" s="0" t="n">
        <v>2</v>
      </c>
      <c r="H1289" s="0" t="n">
        <v>907.917</v>
      </c>
      <c r="I1289" s="0" t="n">
        <v>905.4109999999999</v>
      </c>
      <c r="J1289" s="0" t="n">
        <v>901.515</v>
      </c>
      <c r="K1289" s="0" t="n">
        <v>897.421</v>
      </c>
      <c r="L1289" s="0" t="n">
        <v>891.063</v>
      </c>
      <c r="M1289" s="233" t="inlineStr">
        <is>
          <t>표점/만점</t>
        </is>
      </c>
      <c r="N1289" s="233" t="inlineStr">
        <is>
          <t>표점/만점</t>
        </is>
      </c>
      <c r="O1289" s="3" t="inlineStr">
        <is>
          <t>나286</t>
        </is>
      </c>
    </row>
    <row r="1290">
      <c r="A1290" s="0" t="n">
        <v>85</v>
      </c>
      <c r="B1290" s="0" t="n">
        <v>818</v>
      </c>
      <c r="C1290" s="0" t="inlineStr">
        <is>
          <t>나</t>
        </is>
      </c>
      <c r="D1290" s="0" t="inlineStr">
        <is>
          <t>서울과학기술대</t>
        </is>
      </c>
      <c r="E1290" s="232" t="inlineStr">
        <is>
          <t>건축학부건축학전공</t>
        </is>
      </c>
      <c r="F1290" s="0" t="inlineStr">
        <is>
          <t>자연</t>
        </is>
      </c>
      <c r="G1290" s="0" t="n">
        <v>2</v>
      </c>
      <c r="H1290" s="0" t="n">
        <v>907.147</v>
      </c>
      <c r="I1290" s="0" t="n">
        <v>904.451</v>
      </c>
      <c r="J1290" s="0" t="n">
        <v>900.747</v>
      </c>
      <c r="K1290" s="0" t="n">
        <v>897.231</v>
      </c>
      <c r="L1290" s="0" t="n">
        <v>891.644</v>
      </c>
      <c r="M1290" s="233" t="inlineStr">
        <is>
          <t>표점/만점</t>
        </is>
      </c>
      <c r="N1290" s="233" t="inlineStr">
        <is>
          <t>표점/만점</t>
        </is>
      </c>
      <c r="O1290" s="3" t="inlineStr">
        <is>
          <t>나287</t>
        </is>
      </c>
    </row>
    <row r="1291">
      <c r="A1291" s="0" t="n">
        <v>85</v>
      </c>
      <c r="B1291" s="0" t="n">
        <v>826</v>
      </c>
      <c r="C1291" s="0" t="inlineStr">
        <is>
          <t>나</t>
        </is>
      </c>
      <c r="D1291" s="0" t="inlineStr">
        <is>
          <t>서울과학기술대</t>
        </is>
      </c>
      <c r="E1291" s="232" t="inlineStr">
        <is>
          <t>기계공학과</t>
        </is>
      </c>
      <c r="F1291" s="0" t="inlineStr">
        <is>
          <t>자연</t>
        </is>
      </c>
      <c r="G1291" s="0" t="n">
        <v>2</v>
      </c>
      <c r="H1291" s="0" t="n">
        <v>907.147</v>
      </c>
      <c r="I1291" s="0" t="n">
        <v>904.451</v>
      </c>
      <c r="J1291" s="0" t="n">
        <v>900.747</v>
      </c>
      <c r="K1291" s="0" t="n">
        <v>897.231</v>
      </c>
      <c r="L1291" s="0" t="n">
        <v>891.644</v>
      </c>
      <c r="M1291" s="233" t="inlineStr">
        <is>
          <t>표점/만점</t>
        </is>
      </c>
      <c r="N1291" s="233" t="inlineStr">
        <is>
          <t>표점/만점</t>
        </is>
      </c>
      <c r="O1291" s="3" t="inlineStr">
        <is>
          <t>나288</t>
        </is>
      </c>
    </row>
    <row r="1292">
      <c r="A1292" s="0" t="n">
        <v>85</v>
      </c>
      <c r="B1292" s="0" t="n">
        <v>827</v>
      </c>
      <c r="C1292" s="0" t="inlineStr">
        <is>
          <t>나</t>
        </is>
      </c>
      <c r="D1292" s="0" t="inlineStr">
        <is>
          <t>서울과학기술대</t>
        </is>
      </c>
      <c r="E1292" s="232" t="inlineStr">
        <is>
          <t>지능형로봇전공</t>
        </is>
      </c>
      <c r="F1292" s="0" t="inlineStr">
        <is>
          <t>자연</t>
        </is>
      </c>
      <c r="G1292" s="0" t="n">
        <v>2</v>
      </c>
      <c r="H1292" s="0" t="n">
        <v>906.6849999999999</v>
      </c>
      <c r="I1292" s="0" t="n">
        <v>903.927</v>
      </c>
      <c r="J1292" s="0" t="n">
        <v>900.357</v>
      </c>
      <c r="K1292" s="0" t="n">
        <v>896.787</v>
      </c>
      <c r="L1292" s="0" t="n">
        <v>891.199</v>
      </c>
      <c r="M1292" s="233" t="inlineStr">
        <is>
          <t>표점/만점</t>
        </is>
      </c>
      <c r="N1292" s="233" t="inlineStr">
        <is>
          <t>표점/만점</t>
        </is>
      </c>
      <c r="O1292" s="3" t="inlineStr">
        <is>
          <t>나289</t>
        </is>
      </c>
    </row>
    <row r="1293">
      <c r="A1293" s="0" t="n">
        <v>85</v>
      </c>
      <c r="B1293" s="0" t="n">
        <v>839</v>
      </c>
      <c r="C1293" s="0" t="inlineStr">
        <is>
          <t>나</t>
        </is>
      </c>
      <c r="D1293" s="0" t="inlineStr">
        <is>
          <t>서울과학기술대</t>
        </is>
      </c>
      <c r="E1293" s="232" t="inlineStr">
        <is>
          <t>자유전공학부(에너지바이오대학)</t>
        </is>
      </c>
      <c r="F1293" s="0" t="inlineStr">
        <is>
          <t>자연</t>
        </is>
      </c>
      <c r="G1293" s="0" t="n">
        <v>2</v>
      </c>
      <c r="H1293" s="0" t="n">
        <v>903.675</v>
      </c>
      <c r="I1293" s="0" t="n">
        <v>900.4930000000001</v>
      </c>
      <c r="J1293" s="0" t="n">
        <v>897.557</v>
      </c>
      <c r="K1293" s="0" t="n">
        <v>893.759</v>
      </c>
      <c r="L1293" s="0" t="n">
        <v>888.747</v>
      </c>
      <c r="M1293" s="233" t="inlineStr">
        <is>
          <t>표점/만점</t>
        </is>
      </c>
      <c r="N1293" s="233" t="inlineStr">
        <is>
          <t>표점/만점</t>
        </is>
      </c>
      <c r="O1293" s="3" t="inlineStr">
        <is>
          <t>나290</t>
        </is>
      </c>
    </row>
    <row r="1294">
      <c r="A1294" s="0" t="n">
        <v>85</v>
      </c>
      <c r="B1294" s="0" t="n">
        <v>831</v>
      </c>
      <c r="C1294" s="0" t="inlineStr">
        <is>
          <t>나</t>
        </is>
      </c>
      <c r="D1294" s="0" t="inlineStr">
        <is>
          <t>서울과학기술대</t>
        </is>
      </c>
      <c r="E1294" s="232" t="inlineStr">
        <is>
          <t>건축학부건축공학전공</t>
        </is>
      </c>
      <c r="F1294" s="0" t="inlineStr">
        <is>
          <t>자연</t>
        </is>
      </c>
      <c r="G1294" s="0" t="n">
        <v>2</v>
      </c>
      <c r="H1294" s="0" t="n">
        <v>901.379</v>
      </c>
      <c r="I1294" s="0" t="n">
        <v>898.831</v>
      </c>
      <c r="J1294" s="0" t="n">
        <v>896.787</v>
      </c>
      <c r="K1294" s="0" t="n">
        <v>892.992</v>
      </c>
      <c r="L1294" s="0" t="n">
        <v>888.747</v>
      </c>
      <c r="M1294" s="233" t="inlineStr">
        <is>
          <t>표점/만점</t>
        </is>
      </c>
      <c r="N1294" s="233" t="inlineStr">
        <is>
          <t>표점/만점</t>
        </is>
      </c>
      <c r="O1294" s="3" t="inlineStr">
        <is>
          <t>나291</t>
        </is>
      </c>
    </row>
    <row r="1295">
      <c r="A1295" s="0" t="n">
        <v>85</v>
      </c>
      <c r="B1295" s="0" t="n">
        <v>834</v>
      </c>
      <c r="C1295" s="0" t="inlineStr">
        <is>
          <t>나</t>
        </is>
      </c>
      <c r="D1295" s="0" t="inlineStr">
        <is>
          <t>서울과학기술대</t>
        </is>
      </c>
      <c r="E1295" s="232" t="inlineStr">
        <is>
          <t>안전공학과</t>
        </is>
      </c>
      <c r="F1295" s="0" t="inlineStr">
        <is>
          <t>자연</t>
        </is>
      </c>
      <c r="G1295" s="0" t="n">
        <v>2</v>
      </c>
      <c r="H1295" s="0" t="n">
        <v>899.915</v>
      </c>
      <c r="I1295" s="0" t="n">
        <v>897.557</v>
      </c>
      <c r="J1295" s="0" t="n">
        <v>895.629</v>
      </c>
      <c r="K1295" s="0" t="n">
        <v>892.16</v>
      </c>
      <c r="L1295" s="0" t="n">
        <v>887.843</v>
      </c>
      <c r="M1295" s="233" t="inlineStr">
        <is>
          <t>표점/만점</t>
        </is>
      </c>
      <c r="N1295" s="233" t="inlineStr">
        <is>
          <t>표점/만점</t>
        </is>
      </c>
      <c r="O1295" s="3" t="inlineStr">
        <is>
          <t>나292</t>
        </is>
      </c>
    </row>
    <row r="1296">
      <c r="A1296" s="0" t="n">
        <v>85</v>
      </c>
      <c r="B1296" s="0" t="n">
        <v>835</v>
      </c>
      <c r="C1296" s="0" t="inlineStr">
        <is>
          <t>나</t>
        </is>
      </c>
      <c r="D1296" s="0" t="inlineStr">
        <is>
          <t>서울과학기술대</t>
        </is>
      </c>
      <c r="E1296" s="232" t="inlineStr">
        <is>
          <t>건설시스템공학과</t>
        </is>
      </c>
      <c r="F1296" s="0" t="inlineStr">
        <is>
          <t>자연</t>
        </is>
      </c>
      <c r="G1296" s="0" t="n">
        <v>2</v>
      </c>
      <c r="H1296" s="0" t="n">
        <v>899.915</v>
      </c>
      <c r="I1296" s="0" t="n">
        <v>897.557</v>
      </c>
      <c r="J1296" s="0" t="n">
        <v>895.629</v>
      </c>
      <c r="K1296" s="0" t="n">
        <v>892.16</v>
      </c>
      <c r="L1296" s="0" t="n">
        <v>887.843</v>
      </c>
      <c r="M1296" s="233" t="inlineStr">
        <is>
          <t>표점/만점</t>
        </is>
      </c>
      <c r="N1296" s="233" t="inlineStr">
        <is>
          <t>표점/만점</t>
        </is>
      </c>
      <c r="O1296" s="3" t="inlineStr">
        <is>
          <t>나293</t>
        </is>
      </c>
    </row>
    <row r="1297">
      <c r="A1297" s="0" t="n">
        <v>84</v>
      </c>
      <c r="B1297" s="0" t="n">
        <v>848</v>
      </c>
      <c r="C1297" s="0" t="inlineStr">
        <is>
          <t>나</t>
        </is>
      </c>
      <c r="D1297" s="0" t="inlineStr">
        <is>
          <t>서울과학기술대</t>
        </is>
      </c>
      <c r="E1297" s="232" t="inlineStr">
        <is>
          <t>자유전공학부(인문사회대학)</t>
        </is>
      </c>
      <c r="F1297" s="0" t="inlineStr">
        <is>
          <t>통합</t>
        </is>
      </c>
      <c r="G1297" s="0" t="n">
        <v>2</v>
      </c>
      <c r="H1297" s="0" t="n">
        <v>899.929</v>
      </c>
      <c r="I1297" s="0" t="n">
        <v>897.408</v>
      </c>
      <c r="J1297" s="0" t="n">
        <v>893.962</v>
      </c>
      <c r="K1297" s="0" t="n">
        <v>889.486</v>
      </c>
      <c r="L1297" s="0" t="n">
        <v>882.508</v>
      </c>
      <c r="M1297" s="233" t="inlineStr">
        <is>
          <t>표점/만점</t>
        </is>
      </c>
      <c r="N1297" s="233" t="inlineStr">
        <is>
          <t>표점/만점</t>
        </is>
      </c>
      <c r="O1297" s="3" t="inlineStr">
        <is>
          <t>나294</t>
        </is>
      </c>
    </row>
    <row r="1298">
      <c r="A1298" s="0" t="n">
        <v>86</v>
      </c>
      <c r="B1298" s="0" t="n">
        <v>849</v>
      </c>
      <c r="C1298" s="0" t="inlineStr">
        <is>
          <t>나</t>
        </is>
      </c>
      <c r="D1298" s="0" t="inlineStr">
        <is>
          <t>서울과학기술대</t>
        </is>
      </c>
      <c r="E1298" s="232" t="inlineStr">
        <is>
          <t>자유전공학부(기술경영융합대학)</t>
        </is>
      </c>
      <c r="F1298" s="0" t="inlineStr">
        <is>
          <t>통합</t>
        </is>
      </c>
      <c r="G1298" s="0" t="n">
        <v>2</v>
      </c>
      <c r="H1298" s="0" t="n">
        <v>892.102</v>
      </c>
      <c r="I1298" s="0" t="n">
        <v>889.133</v>
      </c>
      <c r="J1298" s="0" t="n">
        <v>885.823</v>
      </c>
      <c r="K1298" s="0" t="n">
        <v>880.5410000000001</v>
      </c>
      <c r="L1298" s="0" t="n">
        <v>873.564</v>
      </c>
      <c r="M1298" s="233" t="inlineStr">
        <is>
          <t>표점/만점</t>
        </is>
      </c>
      <c r="N1298" s="233" t="inlineStr">
        <is>
          <t>표점/만점</t>
        </is>
      </c>
      <c r="O1298" s="3" t="inlineStr">
        <is>
          <t>나295</t>
        </is>
      </c>
    </row>
    <row r="1299">
      <c r="A1299" s="0" t="n">
        <v>75</v>
      </c>
      <c r="B1299" s="0" t="n">
        <v>853</v>
      </c>
      <c r="C1299" s="0" t="inlineStr">
        <is>
          <t>나</t>
        </is>
      </c>
      <c r="D1299" s="0" t="inlineStr">
        <is>
          <t>숭실대</t>
        </is>
      </c>
      <c r="E1299" s="232" t="inlineStr">
        <is>
          <t>전자정보공학부(IT융합)</t>
        </is>
      </c>
      <c r="F1299" s="0" t="inlineStr">
        <is>
          <t>자연</t>
        </is>
      </c>
      <c r="G1299" s="0" t="n">
        <v>2</v>
      </c>
      <c r="H1299" s="0" t="n">
        <v>916.047</v>
      </c>
      <c r="I1299" s="0" t="n">
        <v>911.05</v>
      </c>
      <c r="J1299" s="0" t="n">
        <v>906.576</v>
      </c>
      <c r="K1299" s="0" t="n">
        <v>902.643</v>
      </c>
      <c r="L1299" s="0" t="n">
        <v>896.91</v>
      </c>
      <c r="M1299" s="233" t="inlineStr">
        <is>
          <t>표점/만점</t>
        </is>
      </c>
      <c r="N1299" s="233" t="inlineStr">
        <is>
          <t>변표/만점</t>
        </is>
      </c>
      <c r="O1299" s="3" t="inlineStr">
        <is>
          <t>나296</t>
        </is>
      </c>
    </row>
    <row r="1300">
      <c r="A1300" s="0" t="n">
        <v>75</v>
      </c>
      <c r="B1300" s="0" t="n">
        <v>869</v>
      </c>
      <c r="C1300" s="0" t="inlineStr">
        <is>
          <t>나</t>
        </is>
      </c>
      <c r="D1300" s="0" t="inlineStr">
        <is>
          <t>숭실대</t>
        </is>
      </c>
      <c r="E1300" s="232" t="inlineStr">
        <is>
          <t>자유전공학부(자연)</t>
        </is>
      </c>
      <c r="F1300" s="0" t="inlineStr">
        <is>
          <t>자연</t>
        </is>
      </c>
      <c r="G1300" s="0" t="n">
        <v>2</v>
      </c>
      <c r="H1300" s="0" t="n">
        <v>911.943</v>
      </c>
      <c r="I1300" s="0" t="n">
        <v>906.437</v>
      </c>
      <c r="J1300" s="0" t="n">
        <v>903.17</v>
      </c>
      <c r="K1300" s="0" t="n">
        <v>899.776</v>
      </c>
      <c r="L1300" s="0" t="n">
        <v>892.275</v>
      </c>
      <c r="M1300" s="233" t="inlineStr">
        <is>
          <t>표점/만점</t>
        </is>
      </c>
      <c r="N1300" s="233" t="inlineStr">
        <is>
          <t>변표/만점</t>
        </is>
      </c>
      <c r="O1300" s="3" t="inlineStr">
        <is>
          <t>나297</t>
        </is>
      </c>
    </row>
    <row r="1301">
      <c r="A1301" s="0" t="n">
        <v>76</v>
      </c>
      <c r="B1301" s="0" t="n">
        <v>882</v>
      </c>
      <c r="C1301" s="0" t="inlineStr">
        <is>
          <t>나</t>
        </is>
      </c>
      <c r="D1301" s="0" t="inlineStr">
        <is>
          <t>숭실대</t>
        </is>
      </c>
      <c r="E1301" s="232" t="inlineStr">
        <is>
          <t>영어영문학과</t>
        </is>
      </c>
      <c r="F1301" s="0" t="inlineStr">
        <is>
          <t>통합</t>
        </is>
      </c>
      <c r="G1301" s="0" t="n">
        <v>2</v>
      </c>
      <c r="H1301" s="0" t="n">
        <v>904.503</v>
      </c>
      <c r="I1301" s="0" t="n">
        <v>899.224</v>
      </c>
      <c r="J1301" s="0" t="n">
        <v>895.197</v>
      </c>
      <c r="K1301" s="0" t="n">
        <v>891.6319999999999</v>
      </c>
      <c r="L1301" s="0" t="n">
        <v>884.881</v>
      </c>
      <c r="M1301" s="233" t="inlineStr">
        <is>
          <t>표점/만점</t>
        </is>
      </c>
      <c r="N1301" s="233" t="inlineStr">
        <is>
          <t>변표/만점</t>
        </is>
      </c>
      <c r="O1301" s="3" t="inlineStr">
        <is>
          <t>나298</t>
        </is>
      </c>
    </row>
    <row r="1302">
      <c r="A1302" s="0" t="n">
        <v>76</v>
      </c>
      <c r="B1302" s="0" t="n">
        <v>889</v>
      </c>
      <c r="C1302" s="0" t="inlineStr">
        <is>
          <t>나</t>
        </is>
      </c>
      <c r="D1302" s="0" t="inlineStr">
        <is>
          <t>숭실대</t>
        </is>
      </c>
      <c r="E1302" s="232" t="inlineStr">
        <is>
          <t>독어독문학과</t>
        </is>
      </c>
      <c r="F1302" s="0" t="inlineStr">
        <is>
          <t>통합</t>
        </is>
      </c>
      <c r="G1302" s="0" t="n">
        <v>2</v>
      </c>
      <c r="H1302" s="0" t="n">
        <v>902.341</v>
      </c>
      <c r="I1302" s="0" t="n">
        <v>896.624</v>
      </c>
      <c r="J1302" s="0" t="n">
        <v>892.6369999999999</v>
      </c>
      <c r="K1302" s="0" t="n">
        <v>889.5650000000001</v>
      </c>
      <c r="L1302" s="0" t="n">
        <v>882.151</v>
      </c>
      <c r="M1302" s="233" t="inlineStr">
        <is>
          <t>표점/만점</t>
        </is>
      </c>
      <c r="N1302" s="233" t="inlineStr">
        <is>
          <t>변표/만점</t>
        </is>
      </c>
      <c r="O1302" s="3" t="inlineStr">
        <is>
          <t>나299</t>
        </is>
      </c>
    </row>
    <row r="1303">
      <c r="A1303" s="0" t="n">
        <v>67</v>
      </c>
      <c r="B1303" s="0" t="n">
        <v>768</v>
      </c>
      <c r="C1303" s="0" t="inlineStr">
        <is>
          <t>나</t>
        </is>
      </c>
      <c r="D1303" s="0" t="inlineStr">
        <is>
          <t>국민대</t>
        </is>
      </c>
      <c r="E1303" s="232" t="inlineStr">
        <is>
          <t>자동차융합대학</t>
        </is>
      </c>
      <c r="F1303" s="0" t="inlineStr">
        <is>
          <t>자연</t>
        </is>
      </c>
      <c r="G1303" s="0" t="n">
        <v>2</v>
      </c>
      <c r="H1303" s="0" t="n">
        <v>710.617</v>
      </c>
      <c r="I1303" s="0" t="n">
        <v>708.284</v>
      </c>
      <c r="J1303" s="0" t="n">
        <v>706.101</v>
      </c>
      <c r="K1303" s="0" t="n">
        <v>703.28</v>
      </c>
      <c r="L1303" s="0" t="n">
        <v>698.535</v>
      </c>
      <c r="M1303" s="233" t="inlineStr">
        <is>
          <t>표점</t>
        </is>
      </c>
      <c r="N1303" s="233" t="inlineStr">
        <is>
          <t>표점</t>
        </is>
      </c>
      <c r="O1303" s="3" t="inlineStr">
        <is>
          <t>나300</t>
        </is>
      </c>
    </row>
    <row r="1304">
      <c r="A1304" s="0" t="n">
        <v>67</v>
      </c>
      <c r="B1304" s="0" t="n">
        <v>772</v>
      </c>
      <c r="C1304" s="0" t="inlineStr">
        <is>
          <t>나</t>
        </is>
      </c>
      <c r="D1304" s="0" t="inlineStr">
        <is>
          <t>국민대</t>
        </is>
      </c>
      <c r="E1304" s="232" t="inlineStr">
        <is>
          <t>미래모빌리티학과</t>
        </is>
      </c>
      <c r="F1304" s="0" t="inlineStr">
        <is>
          <t>자연</t>
        </is>
      </c>
      <c r="G1304" s="0" t="n">
        <v>2</v>
      </c>
      <c r="H1304" s="0" t="n">
        <v>704.672</v>
      </c>
      <c r="I1304" s="0" t="n">
        <v>701.867</v>
      </c>
      <c r="J1304" s="0" t="n">
        <v>699.591</v>
      </c>
      <c r="K1304" s="0" t="n">
        <v>696.577</v>
      </c>
      <c r="L1304" s="0" t="n">
        <v>691.587</v>
      </c>
      <c r="M1304" s="233" t="inlineStr">
        <is>
          <t>표점</t>
        </is>
      </c>
      <c r="N1304" s="233" t="inlineStr">
        <is>
          <t>표점</t>
        </is>
      </c>
      <c r="O1304" s="3" t="inlineStr">
        <is>
          <t>나301</t>
        </is>
      </c>
    </row>
    <row r="1305">
      <c r="A1305" s="0" t="n">
        <v>67</v>
      </c>
      <c r="B1305" s="0" t="n">
        <v>788</v>
      </c>
      <c r="C1305" s="0" t="inlineStr">
        <is>
          <t>나</t>
        </is>
      </c>
      <c r="D1305" s="0" t="inlineStr">
        <is>
          <t>국민대</t>
        </is>
      </c>
      <c r="E1305" s="232" t="inlineStr">
        <is>
          <t>전자화학재료전공</t>
        </is>
      </c>
      <c r="F1305" s="0" t="inlineStr">
        <is>
          <t>자연</t>
        </is>
      </c>
      <c r="G1305" s="0" t="n">
        <v>2</v>
      </c>
      <c r="H1305" s="0" t="n">
        <v>701.458</v>
      </c>
      <c r="I1305" s="0" t="n">
        <v>699.062</v>
      </c>
      <c r="J1305" s="0" t="n">
        <v>696.732</v>
      </c>
      <c r="K1305" s="0" t="n">
        <v>693.409</v>
      </c>
      <c r="L1305" s="0" t="n">
        <v>685.203</v>
      </c>
      <c r="M1305" s="233" t="inlineStr">
        <is>
          <t>표점</t>
        </is>
      </c>
      <c r="N1305" s="233" t="inlineStr">
        <is>
          <t>표점</t>
        </is>
      </c>
      <c r="O1305" s="3" t="inlineStr">
        <is>
          <t>나302</t>
        </is>
      </c>
    </row>
    <row r="1306">
      <c r="A1306" s="0" t="n">
        <v>67</v>
      </c>
      <c r="B1306" s="0" t="n">
        <v>770</v>
      </c>
      <c r="C1306" s="0" t="inlineStr">
        <is>
          <t>나</t>
        </is>
      </c>
      <c r="D1306" s="0" t="inlineStr">
        <is>
          <t>국민대</t>
        </is>
      </c>
      <c r="E1306" s="232" t="inlineStr">
        <is>
          <t>소프트웨어학부</t>
        </is>
      </c>
      <c r="F1306" s="0" t="inlineStr">
        <is>
          <t>자연</t>
        </is>
      </c>
      <c r="G1306" s="0" t="n">
        <v>2</v>
      </c>
      <c r="H1306" s="0" t="n">
        <v>701.713</v>
      </c>
      <c r="I1306" s="0" t="n">
        <v>698.908</v>
      </c>
      <c r="J1306" s="0" t="n">
        <v>696.577</v>
      </c>
      <c r="K1306" s="0" t="n">
        <v>693.409</v>
      </c>
      <c r="L1306" s="0" t="n">
        <v>689.766</v>
      </c>
      <c r="M1306" s="233" t="inlineStr">
        <is>
          <t>표점</t>
        </is>
      </c>
      <c r="N1306" s="233" t="inlineStr">
        <is>
          <t>표점</t>
        </is>
      </c>
      <c r="O1306" s="3" t="inlineStr">
        <is>
          <t>나303</t>
        </is>
      </c>
    </row>
    <row r="1307">
      <c r="A1307" s="0" t="n">
        <v>67</v>
      </c>
      <c r="B1307" s="0" t="n">
        <v>776</v>
      </c>
      <c r="C1307" s="0" t="inlineStr">
        <is>
          <t>나</t>
        </is>
      </c>
      <c r="D1307" s="0" t="inlineStr">
        <is>
          <t>국민대</t>
        </is>
      </c>
      <c r="E1307" s="232" t="inlineStr">
        <is>
          <t>모빌리티전력전자융합전공</t>
        </is>
      </c>
      <c r="F1307" s="0" t="inlineStr">
        <is>
          <t>자연</t>
        </is>
      </c>
      <c r="G1307" s="0" t="n">
        <v>2</v>
      </c>
      <c r="H1307" s="0" t="n">
        <v>701.3579999999999</v>
      </c>
      <c r="I1307" s="0" t="n">
        <v>698.635</v>
      </c>
      <c r="J1307" s="0" t="n">
        <v>696.103</v>
      </c>
      <c r="K1307" s="0" t="n">
        <v>692.952</v>
      </c>
      <c r="L1307" s="0" t="n">
        <v>689.409</v>
      </c>
      <c r="M1307" s="233" t="inlineStr">
        <is>
          <t>표점</t>
        </is>
      </c>
      <c r="N1307" s="233" t="inlineStr">
        <is>
          <t>표점</t>
        </is>
      </c>
      <c r="O1307" s="3" t="inlineStr">
        <is>
          <t>나304</t>
        </is>
      </c>
    </row>
    <row r="1308">
      <c r="A1308" s="0" t="n">
        <v>67</v>
      </c>
      <c r="B1308" s="0" t="n">
        <v>789</v>
      </c>
      <c r="C1308" s="0" t="inlineStr">
        <is>
          <t>나</t>
        </is>
      </c>
      <c r="D1308" s="0" t="inlineStr">
        <is>
          <t>국민대</t>
        </is>
      </c>
      <c r="E1308" s="232" t="inlineStr">
        <is>
          <t>미래융합전공</t>
        </is>
      </c>
      <c r="F1308" s="0" t="inlineStr">
        <is>
          <t>자연</t>
        </is>
      </c>
      <c r="G1308" s="0" t="n">
        <v>2</v>
      </c>
      <c r="H1308" s="0" t="n">
        <v>698.908</v>
      </c>
      <c r="I1308" s="0" t="n">
        <v>696.103</v>
      </c>
      <c r="J1308" s="0" t="n">
        <v>692.952</v>
      </c>
      <c r="K1308" s="0" t="n">
        <v>690.649</v>
      </c>
      <c r="L1308" s="0" t="n">
        <v>686.904</v>
      </c>
      <c r="M1308" s="233" t="inlineStr">
        <is>
          <t>표점</t>
        </is>
      </c>
      <c r="N1308" s="233" t="inlineStr">
        <is>
          <t>표점</t>
        </is>
      </c>
      <c r="O1308" s="3" t="inlineStr">
        <is>
          <t>나305</t>
        </is>
      </c>
    </row>
    <row r="1309">
      <c r="A1309" s="0" t="n">
        <v>67</v>
      </c>
      <c r="B1309" s="0" t="n">
        <v>783</v>
      </c>
      <c r="C1309" s="0" t="inlineStr">
        <is>
          <t>나</t>
        </is>
      </c>
      <c r="D1309" s="0" t="inlineStr">
        <is>
          <t>국민대</t>
        </is>
      </c>
      <c r="E1309" s="232" t="inlineStr">
        <is>
          <t>지능형반도체융합전자전공</t>
        </is>
      </c>
      <c r="F1309" s="0" t="inlineStr">
        <is>
          <t>자연</t>
        </is>
      </c>
      <c r="G1309" s="0" t="n">
        <v>2</v>
      </c>
      <c r="H1309" s="0" t="n">
        <v>694.601</v>
      </c>
      <c r="I1309" s="0" t="n">
        <v>691.859</v>
      </c>
      <c r="J1309" s="0" t="n">
        <v>690.292</v>
      </c>
      <c r="K1309" s="0" t="n">
        <v>687.633</v>
      </c>
      <c r="L1309" s="0" t="n">
        <v>684.71</v>
      </c>
      <c r="M1309" s="233" t="inlineStr">
        <is>
          <t>표점</t>
        </is>
      </c>
      <c r="N1309" s="233" t="inlineStr">
        <is>
          <t>표점</t>
        </is>
      </c>
      <c r="O1309" s="3" t="inlineStr">
        <is>
          <t>나306</t>
        </is>
      </c>
    </row>
    <row r="1310">
      <c r="A1310" s="0" t="n">
        <v>67</v>
      </c>
      <c r="B1310" s="0" t="n">
        <v>782</v>
      </c>
      <c r="C1310" s="0" t="inlineStr">
        <is>
          <t>나</t>
        </is>
      </c>
      <c r="D1310" s="0" t="inlineStr">
        <is>
          <t>국민대</t>
        </is>
      </c>
      <c r="E1310" s="232" t="inlineStr">
        <is>
          <t>기계공학부</t>
        </is>
      </c>
      <c r="F1310" s="0" t="inlineStr">
        <is>
          <t>자연</t>
        </is>
      </c>
      <c r="G1310" s="0" t="n">
        <v>2</v>
      </c>
      <c r="H1310" s="0" t="n">
        <v>692.625</v>
      </c>
      <c r="I1310" s="0" t="n">
        <v>690.686</v>
      </c>
      <c r="J1310" s="0" t="n">
        <v>688.2619999999999</v>
      </c>
      <c r="K1310" s="0" t="n">
        <v>686.495</v>
      </c>
      <c r="L1310" s="0" t="n">
        <v>683.453</v>
      </c>
      <c r="M1310" s="233" t="inlineStr">
        <is>
          <t>표점</t>
        </is>
      </c>
      <c r="N1310" s="233" t="inlineStr">
        <is>
          <t>표점</t>
        </is>
      </c>
      <c r="O1310" s="3" t="inlineStr">
        <is>
          <t>나307</t>
        </is>
      </c>
    </row>
    <row r="1311">
      <c r="A1311" s="0" t="n">
        <v>68</v>
      </c>
      <c r="B1311" s="0" t="n">
        <v>808</v>
      </c>
      <c r="C1311" s="0" t="inlineStr">
        <is>
          <t>나</t>
        </is>
      </c>
      <c r="D1311" s="0" t="inlineStr">
        <is>
          <t>국민대</t>
        </is>
      </c>
      <c r="E1311" s="232" t="inlineStr">
        <is>
          <t>경제학과</t>
        </is>
      </c>
      <c r="F1311" s="0" t="inlineStr">
        <is>
          <t>통합</t>
        </is>
      </c>
      <c r="G1311" s="0" t="n">
        <v>2</v>
      </c>
      <c r="H1311" s="0" t="n">
        <v>697.9059999999999</v>
      </c>
      <c r="I1311" s="0" t="n">
        <v>695.064</v>
      </c>
      <c r="J1311" s="0" t="n">
        <v>692.886</v>
      </c>
      <c r="K1311" s="0" t="n">
        <v>689.326</v>
      </c>
      <c r="L1311" s="0" t="n">
        <v>684.054</v>
      </c>
      <c r="M1311" s="233" t="inlineStr">
        <is>
          <t>표점</t>
        </is>
      </c>
      <c r="N1311" s="233" t="inlineStr">
        <is>
          <t>표점</t>
        </is>
      </c>
      <c r="O1311" s="3" t="inlineStr">
        <is>
          <t>나308</t>
        </is>
      </c>
    </row>
    <row r="1312">
      <c r="A1312" s="0" t="n">
        <v>68</v>
      </c>
      <c r="B1312" s="0" t="n">
        <v>798</v>
      </c>
      <c r="C1312" s="0" t="inlineStr">
        <is>
          <t>나</t>
        </is>
      </c>
      <c r="D1312" s="0" t="inlineStr">
        <is>
          <t>국민대</t>
        </is>
      </c>
      <c r="E1312" s="232" t="inlineStr">
        <is>
          <t>정치외교학과</t>
        </is>
      </c>
      <c r="F1312" s="0" t="inlineStr">
        <is>
          <t>통합</t>
        </is>
      </c>
      <c r="G1312" s="0" t="n">
        <v>2</v>
      </c>
      <c r="H1312" s="0" t="n">
        <v>694.644</v>
      </c>
      <c r="I1312" s="0" t="n">
        <v>692.804</v>
      </c>
      <c r="J1312" s="0" t="n">
        <v>689.124</v>
      </c>
      <c r="K1312" s="0" t="n">
        <v>687.15</v>
      </c>
      <c r="L1312" s="0" t="n">
        <v>684.4059999999999</v>
      </c>
      <c r="M1312" s="233" t="inlineStr">
        <is>
          <t>표점</t>
        </is>
      </c>
      <c r="N1312" s="233" t="inlineStr">
        <is>
          <t>표점</t>
        </is>
      </c>
      <c r="O1312" s="3" t="inlineStr">
        <is>
          <t>나309</t>
        </is>
      </c>
    </row>
    <row r="1313">
      <c r="A1313" s="0" t="n">
        <v>68</v>
      </c>
      <c r="B1313" s="0" t="n">
        <v>810</v>
      </c>
      <c r="C1313" s="0" t="inlineStr">
        <is>
          <t>나</t>
        </is>
      </c>
      <c r="D1313" s="0" t="inlineStr">
        <is>
          <t>국민대</t>
        </is>
      </c>
      <c r="E1313" s="232" t="inlineStr">
        <is>
          <t>미래융합전공(인문)</t>
        </is>
      </c>
      <c r="F1313" s="0" t="inlineStr">
        <is>
          <t>통합</t>
        </is>
      </c>
      <c r="G1313" s="0" t="n">
        <v>2</v>
      </c>
      <c r="H1313" s="0" t="n">
        <v>694.794</v>
      </c>
      <c r="I1313" s="0" t="n">
        <v>692.116</v>
      </c>
      <c r="J1313" s="0" t="n">
        <v>689.124</v>
      </c>
      <c r="K1313" s="0" t="n">
        <v>686.664</v>
      </c>
      <c r="L1313" s="0" t="n">
        <v>682.75</v>
      </c>
      <c r="M1313" s="233" t="inlineStr">
        <is>
          <t>표점</t>
        </is>
      </c>
      <c r="N1313" s="233" t="inlineStr">
        <is>
          <t>표점</t>
        </is>
      </c>
      <c r="O1313" s="3" t="inlineStr">
        <is>
          <t>나310</t>
        </is>
      </c>
    </row>
    <row r="1314">
      <c r="A1314" s="0" t="n">
        <v>68</v>
      </c>
      <c r="B1314" s="0" t="n">
        <v>796</v>
      </c>
      <c r="C1314" s="0" t="inlineStr">
        <is>
          <t>나</t>
        </is>
      </c>
      <c r="D1314" s="0" t="inlineStr">
        <is>
          <t>국민대</t>
        </is>
      </c>
      <c r="E1314" s="232" t="inlineStr">
        <is>
          <t>행정학과</t>
        </is>
      </c>
      <c r="F1314" s="0" t="inlineStr">
        <is>
          <t>통합</t>
        </is>
      </c>
      <c r="G1314" s="0" t="n">
        <v>2</v>
      </c>
      <c r="H1314" s="0" t="n">
        <v>694.494</v>
      </c>
      <c r="I1314" s="0" t="n">
        <v>692.116</v>
      </c>
      <c r="J1314" s="0" t="n">
        <v>688.974</v>
      </c>
      <c r="K1314" s="0" t="n">
        <v>687</v>
      </c>
      <c r="L1314" s="0" t="n">
        <v>684.39</v>
      </c>
      <c r="M1314" s="233" t="inlineStr">
        <is>
          <t>표점</t>
        </is>
      </c>
      <c r="N1314" s="233" t="inlineStr">
        <is>
          <t>표점</t>
        </is>
      </c>
      <c r="O1314" s="3" t="inlineStr">
        <is>
          <t>나311</t>
        </is>
      </c>
    </row>
    <row r="1315">
      <c r="A1315" s="0" t="n">
        <v>68</v>
      </c>
      <c r="B1315" s="0" t="n">
        <v>795</v>
      </c>
      <c r="C1315" s="0" t="inlineStr">
        <is>
          <t>나</t>
        </is>
      </c>
      <c r="D1315" s="0" t="inlineStr">
        <is>
          <t>국민대</t>
        </is>
      </c>
      <c r="E1315" s="232" t="inlineStr">
        <is>
          <t>국제통상학과</t>
        </is>
      </c>
      <c r="F1315" s="0" t="inlineStr">
        <is>
          <t>통합</t>
        </is>
      </c>
      <c r="G1315" s="0" t="n">
        <v>2</v>
      </c>
      <c r="H1315" s="0" t="n">
        <v>693.606</v>
      </c>
      <c r="I1315" s="0" t="n">
        <v>691.046</v>
      </c>
      <c r="J1315" s="0" t="n">
        <v>687.986</v>
      </c>
      <c r="K1315" s="0" t="n">
        <v>686.246</v>
      </c>
      <c r="L1315" s="0" t="n">
        <v>681.646</v>
      </c>
      <c r="M1315" s="233" t="inlineStr">
        <is>
          <t>표점</t>
        </is>
      </c>
      <c r="N1315" s="233" t="inlineStr">
        <is>
          <t>표점</t>
        </is>
      </c>
      <c r="O1315" s="3" t="inlineStr">
        <is>
          <t>나312</t>
        </is>
      </c>
    </row>
    <row r="1316">
      <c r="A1316" s="0" t="n">
        <v>68</v>
      </c>
      <c r="B1316" s="0" t="n">
        <v>809</v>
      </c>
      <c r="C1316" s="0" t="inlineStr">
        <is>
          <t>나</t>
        </is>
      </c>
      <c r="D1316" s="0" t="inlineStr">
        <is>
          <t>국민대</t>
        </is>
      </c>
      <c r="E1316" s="232" t="inlineStr">
        <is>
          <t>사회학과</t>
        </is>
      </c>
      <c r="F1316" s="0" t="inlineStr">
        <is>
          <t>통합</t>
        </is>
      </c>
      <c r="G1316" s="0" t="n">
        <v>2</v>
      </c>
      <c r="H1316" s="0" t="n">
        <v>692.5359999999999</v>
      </c>
      <c r="I1316" s="0" t="n">
        <v>690.546</v>
      </c>
      <c r="J1316" s="0" t="n">
        <v>687.3</v>
      </c>
      <c r="K1316" s="0" t="n">
        <v>685.5940000000001</v>
      </c>
      <c r="L1316" s="0" t="n">
        <v>682.146</v>
      </c>
      <c r="M1316" s="233" t="inlineStr">
        <is>
          <t>표점</t>
        </is>
      </c>
      <c r="N1316" s="233" t="inlineStr">
        <is>
          <t>표점</t>
        </is>
      </c>
      <c r="O1316" s="3" t="inlineStr">
        <is>
          <t>나313</t>
        </is>
      </c>
    </row>
    <row r="1317">
      <c r="A1317" s="0" t="n">
        <v>68</v>
      </c>
      <c r="B1317" s="0" t="n">
        <v>804</v>
      </c>
      <c r="C1317" s="0" t="inlineStr">
        <is>
          <t>나</t>
        </is>
      </c>
      <c r="D1317" s="0" t="inlineStr">
        <is>
          <t>국민대</t>
        </is>
      </c>
      <c r="E1317" s="232" t="inlineStr">
        <is>
          <t>일본학전공</t>
        </is>
      </c>
      <c r="F1317" s="0" t="inlineStr">
        <is>
          <t>통합</t>
        </is>
      </c>
      <c r="G1317" s="0" t="n">
        <v>2</v>
      </c>
      <c r="H1317" s="0" t="n">
        <v>692.37</v>
      </c>
      <c r="I1317" s="0" t="n">
        <v>689.91</v>
      </c>
      <c r="J1317" s="0" t="n">
        <v>687.15</v>
      </c>
      <c r="K1317" s="0" t="n">
        <v>685.444</v>
      </c>
      <c r="L1317" s="0" t="n">
        <v>682.013</v>
      </c>
      <c r="M1317" s="233" t="inlineStr">
        <is>
          <t>표점</t>
        </is>
      </c>
      <c r="N1317" s="233" t="inlineStr">
        <is>
          <t>표점</t>
        </is>
      </c>
      <c r="O1317" s="3" t="inlineStr">
        <is>
          <t>나314</t>
        </is>
      </c>
    </row>
    <row r="1318">
      <c r="A1318" s="0" t="n">
        <v>68</v>
      </c>
      <c r="B1318" s="0" t="n">
        <v>801</v>
      </c>
      <c r="C1318" s="0" t="inlineStr">
        <is>
          <t>나</t>
        </is>
      </c>
      <c r="D1318" s="0" t="inlineStr">
        <is>
          <t>국민대</t>
        </is>
      </c>
      <c r="E1318" s="232" t="inlineStr">
        <is>
          <t>러시아유라시아학과</t>
        </is>
      </c>
      <c r="F1318" s="0" t="inlineStr">
        <is>
          <t>통합</t>
        </is>
      </c>
      <c r="G1318" s="0" t="n">
        <v>2</v>
      </c>
      <c r="H1318" s="0" t="n">
        <v>690.9640000000001</v>
      </c>
      <c r="I1318" s="0" t="n">
        <v>688.54</v>
      </c>
      <c r="J1318" s="0" t="n">
        <v>686.096</v>
      </c>
      <c r="K1318" s="0" t="n">
        <v>684.54</v>
      </c>
      <c r="L1318" s="0" t="n">
        <v>681.294</v>
      </c>
      <c r="M1318" s="233" t="inlineStr">
        <is>
          <t>표점</t>
        </is>
      </c>
      <c r="N1318" s="233" t="inlineStr">
        <is>
          <t>표점</t>
        </is>
      </c>
      <c r="O1318" s="3" t="inlineStr">
        <is>
          <t>나315</t>
        </is>
      </c>
    </row>
    <row r="1319">
      <c r="A1319" s="0" t="n">
        <v>79</v>
      </c>
      <c r="B1319" s="0" t="n">
        <v>895</v>
      </c>
      <c r="C1319" s="0" t="inlineStr">
        <is>
          <t>나</t>
        </is>
      </c>
      <c r="D1319" s="0" t="inlineStr">
        <is>
          <t>세종대</t>
        </is>
      </c>
      <c r="E1319" s="232" t="inlineStr">
        <is>
          <t>양자지능정보학과</t>
        </is>
      </c>
      <c r="F1319" s="0" t="inlineStr">
        <is>
          <t>자연</t>
        </is>
      </c>
      <c r="G1319" s="0" t="n">
        <v>2</v>
      </c>
      <c r="H1319" s="0" t="n">
        <v>716.6950000000001</v>
      </c>
      <c r="I1319" s="0" t="n">
        <v>714.141</v>
      </c>
      <c r="J1319" s="0" t="n">
        <v>710.606</v>
      </c>
      <c r="K1319" s="0" t="n">
        <v>707.7670000000001</v>
      </c>
      <c r="L1319" s="0" t="n">
        <v>703.2619999999999</v>
      </c>
      <c r="M1319" s="233" t="inlineStr">
        <is>
          <t>표점</t>
        </is>
      </c>
      <c r="N1319" s="233" t="inlineStr">
        <is>
          <t>변표</t>
        </is>
      </c>
      <c r="O1319" s="3" t="inlineStr">
        <is>
          <t>나316</t>
        </is>
      </c>
    </row>
    <row r="1320">
      <c r="A1320" s="0" t="n">
        <v>79</v>
      </c>
      <c r="B1320" s="0" t="n">
        <v>893</v>
      </c>
      <c r="C1320" s="0" t="inlineStr">
        <is>
          <t>나</t>
        </is>
      </c>
      <c r="D1320" s="0" t="inlineStr">
        <is>
          <t>세종대</t>
        </is>
      </c>
      <c r="E1320" s="232" t="inlineStr">
        <is>
          <t>첨단융합계열</t>
        </is>
      </c>
      <c r="F1320" s="0" t="inlineStr">
        <is>
          <t>자연</t>
        </is>
      </c>
      <c r="G1320" s="0" t="n">
        <v>2</v>
      </c>
      <c r="H1320" s="0" t="n">
        <v>710.188</v>
      </c>
      <c r="I1320" s="0" t="n">
        <v>707.354</v>
      </c>
      <c r="J1320" s="0" t="n">
        <v>704.453</v>
      </c>
      <c r="K1320" s="0" t="n">
        <v>702.415</v>
      </c>
      <c r="L1320" s="0" t="n">
        <v>699.054</v>
      </c>
      <c r="M1320" s="233" t="inlineStr">
        <is>
          <t>표점</t>
        </is>
      </c>
      <c r="N1320" s="233" t="inlineStr">
        <is>
          <t>변표</t>
        </is>
      </c>
      <c r="O1320" s="3" t="inlineStr">
        <is>
          <t>나317</t>
        </is>
      </c>
    </row>
    <row r="1321">
      <c r="A1321" s="0" t="n">
        <v>79</v>
      </c>
      <c r="B1321" s="0" t="n">
        <v>896</v>
      </c>
      <c r="C1321" s="0" t="inlineStr">
        <is>
          <t>나</t>
        </is>
      </c>
      <c r="D1321" s="0" t="inlineStr">
        <is>
          <t>세종대</t>
        </is>
      </c>
      <c r="E1321" s="232" t="inlineStr">
        <is>
          <t>공과계열</t>
        </is>
      </c>
      <c r="F1321" s="0" t="inlineStr">
        <is>
          <t>자연</t>
        </is>
      </c>
      <c r="G1321" s="0" t="n">
        <v>2</v>
      </c>
      <c r="H1321" s="0" t="n">
        <v>707.7670000000001</v>
      </c>
      <c r="I1321" s="0" t="n">
        <v>705.366</v>
      </c>
      <c r="J1321" s="0" t="n">
        <v>702.672</v>
      </c>
      <c r="K1321" s="0" t="n">
        <v>700.928</v>
      </c>
      <c r="L1321" s="0" t="n">
        <v>697.595</v>
      </c>
      <c r="M1321" s="233" t="inlineStr">
        <is>
          <t>표점</t>
        </is>
      </c>
      <c r="N1321" s="233" t="inlineStr">
        <is>
          <t>변표</t>
        </is>
      </c>
      <c r="O1321" s="3" t="inlineStr">
        <is>
          <t>나318</t>
        </is>
      </c>
    </row>
    <row r="1322">
      <c r="A1322" s="0" t="n">
        <v>79</v>
      </c>
      <c r="B1322" s="0" t="n">
        <v>901</v>
      </c>
      <c r="C1322" s="0" t="inlineStr">
        <is>
          <t>나</t>
        </is>
      </c>
      <c r="D1322" s="0" t="inlineStr">
        <is>
          <t>세종대</t>
        </is>
      </c>
      <c r="E1322" s="232" t="inlineStr">
        <is>
          <t>지능정보융합학과</t>
        </is>
      </c>
      <c r="F1322" s="0" t="inlineStr">
        <is>
          <t>자연</t>
        </is>
      </c>
      <c r="G1322" s="0" t="n">
        <v>2</v>
      </c>
      <c r="H1322" s="0" t="n">
        <v>706.617</v>
      </c>
      <c r="I1322" s="0" t="n">
        <v>704.682</v>
      </c>
      <c r="J1322" s="0" t="n">
        <v>702.034</v>
      </c>
      <c r="K1322" s="0" t="n">
        <v>700.378</v>
      </c>
      <c r="L1322" s="0" t="n">
        <v>697.076</v>
      </c>
      <c r="M1322" s="233" t="inlineStr">
        <is>
          <t>표점</t>
        </is>
      </c>
      <c r="N1322" s="233" t="inlineStr">
        <is>
          <t>변표</t>
        </is>
      </c>
      <c r="O1322" s="3" t="inlineStr">
        <is>
          <t>나319</t>
        </is>
      </c>
    </row>
    <row r="1323">
      <c r="A1323" s="0" t="n">
        <v>79</v>
      </c>
      <c r="B1323" s="0" t="n">
        <v>908</v>
      </c>
      <c r="C1323" s="0" t="inlineStr">
        <is>
          <t>나</t>
        </is>
      </c>
      <c r="D1323" s="0" t="inlineStr">
        <is>
          <t>세종대</t>
        </is>
      </c>
      <c r="E1323" s="232" t="inlineStr">
        <is>
          <t>양자지능정보학과(농어촌)</t>
        </is>
      </c>
      <c r="F1323" s="0" t="inlineStr">
        <is>
          <t>자연</t>
        </is>
      </c>
      <c r="G1323" s="0" t="n">
        <v>2</v>
      </c>
      <c r="H1323" s="0" t="n">
        <v>698.428</v>
      </c>
      <c r="I1323" s="0" t="n">
        <v>696.712</v>
      </c>
      <c r="J1323" s="0" t="n">
        <v>693.997</v>
      </c>
      <c r="K1323" s="0" t="n">
        <v>690.889</v>
      </c>
      <c r="L1323" s="0" t="n">
        <v>686.378</v>
      </c>
      <c r="M1323" s="233" t="inlineStr">
        <is>
          <t>표점</t>
        </is>
      </c>
      <c r="N1323" s="233" t="inlineStr">
        <is>
          <t>변표</t>
        </is>
      </c>
      <c r="O1323" s="3" t="inlineStr">
        <is>
          <t>나320</t>
        </is>
      </c>
    </row>
    <row r="1324">
      <c r="A1324" s="0" t="n">
        <v>79</v>
      </c>
      <c r="B1324" s="0" t="n">
        <v>903</v>
      </c>
      <c r="C1324" s="0" t="inlineStr">
        <is>
          <t>나</t>
        </is>
      </c>
      <c r="D1324" s="0" t="inlineStr">
        <is>
          <t>세종대</t>
        </is>
      </c>
      <c r="E1324" s="232" t="inlineStr">
        <is>
          <t>공과계열(농어촌)</t>
        </is>
      </c>
      <c r="F1324" s="0" t="inlineStr">
        <is>
          <t>자연</t>
        </is>
      </c>
      <c r="G1324" s="0" t="n">
        <v>2</v>
      </c>
      <c r="H1324" s="0" t="n">
        <v>691.4400000000001</v>
      </c>
      <c r="I1324" s="0" t="n">
        <v>689.423</v>
      </c>
      <c r="J1324" s="0" t="n">
        <v>686.283</v>
      </c>
      <c r="K1324" s="0" t="n">
        <v>683.476</v>
      </c>
      <c r="L1324" s="0" t="n">
        <v>682.008</v>
      </c>
      <c r="M1324" s="233" t="inlineStr">
        <is>
          <t>표점</t>
        </is>
      </c>
      <c r="N1324" s="233" t="inlineStr">
        <is>
          <t>변표</t>
        </is>
      </c>
      <c r="O1324" s="3" t="inlineStr">
        <is>
          <t>나321</t>
        </is>
      </c>
    </row>
    <row r="1325">
      <c r="A1325" s="0" t="n">
        <v>79</v>
      </c>
      <c r="B1325" s="0" t="n">
        <v>902</v>
      </c>
      <c r="C1325" s="0" t="inlineStr">
        <is>
          <t>나</t>
        </is>
      </c>
      <c r="D1325" s="0" t="inlineStr">
        <is>
          <t>세종대</t>
        </is>
      </c>
      <c r="E1325" s="232" t="inlineStr">
        <is>
          <t>첨단융합계열(농어촌)</t>
        </is>
      </c>
      <c r="F1325" s="0" t="inlineStr">
        <is>
          <t>자연</t>
        </is>
      </c>
      <c r="G1325" s="0" t="n">
        <v>2</v>
      </c>
      <c r="H1325" s="0" t="n">
        <v>688.092</v>
      </c>
      <c r="I1325" s="0" t="n">
        <v>685.91</v>
      </c>
      <c r="J1325" s="0" t="n">
        <v>683.8630000000001</v>
      </c>
      <c r="K1325" s="0" t="n">
        <v>679.234</v>
      </c>
      <c r="L1325" s="0" t="n">
        <v>674.796</v>
      </c>
      <c r="M1325" s="233" t="inlineStr">
        <is>
          <t>표점</t>
        </is>
      </c>
      <c r="N1325" s="233" t="inlineStr">
        <is>
          <t>변표</t>
        </is>
      </c>
      <c r="O1325" s="3" t="inlineStr">
        <is>
          <t>나322</t>
        </is>
      </c>
    </row>
    <row r="1326">
      <c r="A1326" s="0" t="n">
        <v>79</v>
      </c>
      <c r="B1326" s="0" t="n">
        <v>906</v>
      </c>
      <c r="C1326" s="0" t="inlineStr">
        <is>
          <t>나</t>
        </is>
      </c>
      <c r="D1326" s="0" t="inlineStr">
        <is>
          <t>세종대</t>
        </is>
      </c>
      <c r="E1326" s="232" t="inlineStr"/>
      <c r="F1326" s="0" t="inlineStr">
        <is>
          <t>자연</t>
        </is>
      </c>
      <c r="G1326" s="0" t="n">
        <v>2</v>
      </c>
      <c r="H1326" s="0" t="n">
        <v>687.128</v>
      </c>
      <c r="I1326" s="0" t="n">
        <v>685.503</v>
      </c>
      <c r="J1326" s="0" t="n">
        <v>682.84</v>
      </c>
      <c r="K1326" s="0" t="n">
        <v>680.462</v>
      </c>
      <c r="L1326" s="0" t="n">
        <v>676.921</v>
      </c>
      <c r="M1326" s="233" t="inlineStr">
        <is>
          <t>표점</t>
        </is>
      </c>
      <c r="N1326" s="233" t="inlineStr">
        <is>
          <t>변표</t>
        </is>
      </c>
      <c r="O1326" s="3" t="inlineStr"/>
    </row>
    <row r="1327">
      <c r="A1327" s="0" t="n">
        <v>79</v>
      </c>
      <c r="B1327" s="0" t="n">
        <v>913</v>
      </c>
      <c r="C1327" s="0" t="inlineStr">
        <is>
          <t>나</t>
        </is>
      </c>
      <c r="D1327" s="0" t="inlineStr">
        <is>
          <t>세종대</t>
        </is>
      </c>
      <c r="E1327" s="232" t="inlineStr"/>
      <c r="F1327" s="0" t="inlineStr">
        <is>
          <t>자연</t>
        </is>
      </c>
      <c r="G1327" s="0" t="n">
        <v>2</v>
      </c>
      <c r="H1327" s="0" t="n">
        <v>687.128</v>
      </c>
      <c r="I1327" s="0" t="n">
        <v>685.503</v>
      </c>
      <c r="J1327" s="0" t="n">
        <v>682.84</v>
      </c>
      <c r="K1327" s="0" t="n">
        <v>680.462</v>
      </c>
      <c r="L1327" s="0" t="n">
        <v>676.921</v>
      </c>
      <c r="M1327" s="233" t="inlineStr">
        <is>
          <t>표점</t>
        </is>
      </c>
      <c r="N1327" s="233" t="inlineStr">
        <is>
          <t>변표</t>
        </is>
      </c>
      <c r="O1327" s="3" t="inlineStr"/>
    </row>
    <row r="1328">
      <c r="A1328" s="0" t="n">
        <v>79</v>
      </c>
      <c r="B1328" s="0" t="n">
        <v>905</v>
      </c>
      <c r="C1328" s="0" t="inlineStr">
        <is>
          <t>나</t>
        </is>
      </c>
      <c r="D1328" s="0" t="inlineStr">
        <is>
          <t>세종대</t>
        </is>
      </c>
      <c r="E1328" s="232" t="inlineStr">
        <is>
          <t>컴퓨터공학과(농어촌)</t>
        </is>
      </c>
      <c r="F1328" s="0" t="inlineStr">
        <is>
          <t>자연</t>
        </is>
      </c>
      <c r="G1328" s="0" t="n">
        <v>2</v>
      </c>
      <c r="H1328" s="0" t="n">
        <v>682.4930000000001</v>
      </c>
      <c r="I1328" s="0" t="n">
        <v>681.069</v>
      </c>
      <c r="J1328" s="0" t="n">
        <v>678.897</v>
      </c>
      <c r="K1328" s="0" t="n">
        <v>676.359</v>
      </c>
      <c r="L1328" s="0" t="n">
        <v>672.598</v>
      </c>
      <c r="M1328" s="233" t="inlineStr">
        <is>
          <t>표점</t>
        </is>
      </c>
      <c r="N1328" s="233" t="inlineStr">
        <is>
          <t>변표</t>
        </is>
      </c>
      <c r="O1328" s="3" t="inlineStr">
        <is>
          <t>나323</t>
        </is>
      </c>
    </row>
    <row r="1329">
      <c r="A1329" s="0" t="n">
        <v>79</v>
      </c>
      <c r="B1329" s="0" t="n">
        <v>907</v>
      </c>
      <c r="C1329" s="0" t="inlineStr">
        <is>
          <t>나</t>
        </is>
      </c>
      <c r="D1329" s="0" t="inlineStr">
        <is>
          <t>세종대</t>
        </is>
      </c>
      <c r="E1329" s="232" t="inlineStr">
        <is>
          <t>지능정보융합학과(농어촌)</t>
        </is>
      </c>
      <c r="F1329" s="0" t="inlineStr">
        <is>
          <t>자연</t>
        </is>
      </c>
      <c r="G1329" s="0" t="n">
        <v>2</v>
      </c>
      <c r="H1329" s="0" t="n">
        <v>679.8440000000001</v>
      </c>
      <c r="I1329" s="0" t="n">
        <v>678.568</v>
      </c>
      <c r="J1329" s="0" t="n">
        <v>676.312</v>
      </c>
      <c r="K1329" s="0" t="n">
        <v>673.802</v>
      </c>
      <c r="L1329" s="0" t="n">
        <v>669.862</v>
      </c>
      <c r="M1329" s="233" t="inlineStr">
        <is>
          <t>표점</t>
        </is>
      </c>
      <c r="N1329" s="233" t="inlineStr">
        <is>
          <t>변표</t>
        </is>
      </c>
      <c r="O1329" s="3" t="inlineStr">
        <is>
          <t>나324</t>
        </is>
      </c>
    </row>
    <row r="1330">
      <c r="A1330" s="0" t="n">
        <v>80</v>
      </c>
      <c r="B1330" s="0" t="n">
        <v>910</v>
      </c>
      <c r="C1330" s="0" t="inlineStr">
        <is>
          <t>나</t>
        </is>
      </c>
      <c r="D1330" s="0" t="inlineStr">
        <is>
          <t>세종대</t>
        </is>
      </c>
      <c r="E1330" s="232" t="inlineStr">
        <is>
          <t>경상호텔관광계열</t>
        </is>
      </c>
      <c r="F1330" s="0" t="inlineStr">
        <is>
          <t>통합</t>
        </is>
      </c>
      <c r="G1330" s="0" t="n">
        <v>2</v>
      </c>
      <c r="H1330" s="0" t="n">
        <v>699.893</v>
      </c>
      <c r="I1330" s="0" t="n">
        <v>697.534</v>
      </c>
      <c r="J1330" s="0" t="n">
        <v>694.769</v>
      </c>
      <c r="K1330" s="0" t="n">
        <v>692.386</v>
      </c>
      <c r="L1330" s="0" t="n">
        <v>688.721</v>
      </c>
      <c r="M1330" s="233" t="inlineStr">
        <is>
          <t>표점</t>
        </is>
      </c>
      <c r="N1330" s="233" t="inlineStr">
        <is>
          <t>변표</t>
        </is>
      </c>
      <c r="O1330" s="3" t="inlineStr">
        <is>
          <t>나325</t>
        </is>
      </c>
    </row>
    <row r="1331">
      <c r="A1331" s="0" t="n">
        <v>80</v>
      </c>
      <c r="B1331" s="0" t="n">
        <v>909</v>
      </c>
      <c r="C1331" s="0" t="inlineStr">
        <is>
          <t>나</t>
        </is>
      </c>
      <c r="D1331" s="0" t="inlineStr">
        <is>
          <t>세종대</t>
        </is>
      </c>
      <c r="E1331" s="232" t="inlineStr">
        <is>
          <t>경상호텔관광계열(농어촌)</t>
        </is>
      </c>
      <c r="F1331" s="0" t="inlineStr">
        <is>
          <t>통합</t>
        </is>
      </c>
      <c r="G1331" s="0" t="n">
        <v>2</v>
      </c>
      <c r="H1331" s="0" t="n">
        <v>675.889</v>
      </c>
      <c r="I1331" s="0" t="n">
        <v>674.202</v>
      </c>
      <c r="J1331" s="0" t="n">
        <v>671.877</v>
      </c>
      <c r="K1331" s="0" t="n">
        <v>668.931</v>
      </c>
      <c r="L1331" s="0" t="n">
        <v>665.401</v>
      </c>
      <c r="M1331" s="233" t="inlineStr">
        <is>
          <t>표점</t>
        </is>
      </c>
      <c r="N1331" s="233" t="inlineStr">
        <is>
          <t>변표</t>
        </is>
      </c>
      <c r="O1331" s="3" t="inlineStr">
        <is>
          <t>나326</t>
        </is>
      </c>
    </row>
    <row r="1332">
      <c r="A1332" s="0" t="n">
        <v>111</v>
      </c>
      <c r="B1332" s="0" t="n">
        <v>992</v>
      </c>
      <c r="C1332" s="0" t="inlineStr">
        <is>
          <t>나</t>
        </is>
      </c>
      <c r="D1332" s="0" t="inlineStr">
        <is>
          <t>아주대</t>
        </is>
      </c>
      <c r="E1332" s="232" t="inlineStr">
        <is>
          <t>자유전공학부(자연)</t>
        </is>
      </c>
      <c r="F1332" s="0" t="inlineStr">
        <is>
          <t>자연</t>
        </is>
      </c>
      <c r="G1332" s="0" t="n">
        <v>2</v>
      </c>
      <c r="H1332" s="0" t="n">
        <v>907.586</v>
      </c>
      <c r="I1332" s="0" t="n">
        <v>904.087</v>
      </c>
      <c r="J1332" s="0" t="n">
        <v>900.039</v>
      </c>
      <c r="K1332" s="0" t="n">
        <v>894.371</v>
      </c>
      <c r="L1332" s="0" t="n">
        <v>888.575</v>
      </c>
      <c r="M1332" s="233" t="inlineStr">
        <is>
          <t>표점/만점</t>
        </is>
      </c>
      <c r="N1332" s="233" t="inlineStr">
        <is>
          <t>변표/만점</t>
        </is>
      </c>
      <c r="O1332" s="3" t="inlineStr">
        <is>
          <t>나327</t>
        </is>
      </c>
    </row>
    <row r="1333">
      <c r="A1333" s="0" t="n">
        <v>114</v>
      </c>
      <c r="B1333" s="0" t="n">
        <v>1005</v>
      </c>
      <c r="C1333" s="0" t="inlineStr">
        <is>
          <t>나</t>
        </is>
      </c>
      <c r="D1333" s="0" t="inlineStr">
        <is>
          <t>아주대</t>
        </is>
      </c>
      <c r="E1333" s="232" t="inlineStr">
        <is>
          <t>자유전공학부(인문)</t>
        </is>
      </c>
      <c r="F1333" s="0" t="inlineStr">
        <is>
          <t>통합</t>
        </is>
      </c>
      <c r="G1333" s="0" t="n">
        <v>2</v>
      </c>
      <c r="H1333" s="0" t="n">
        <v>898.982</v>
      </c>
      <c r="I1333" s="0" t="n">
        <v>895.7859999999999</v>
      </c>
      <c r="J1333" s="0" t="n">
        <v>891.496</v>
      </c>
      <c r="K1333" s="0" t="n">
        <v>886.3</v>
      </c>
      <c r="L1333" s="0" t="n">
        <v>880.509</v>
      </c>
      <c r="M1333" s="233" t="inlineStr">
        <is>
          <t>표점/만점</t>
        </is>
      </c>
      <c r="N1333" s="233" t="inlineStr">
        <is>
          <t>변표/만점</t>
        </is>
      </c>
      <c r="O1333" s="3" t="inlineStr">
        <is>
          <t>나328</t>
        </is>
      </c>
    </row>
    <row r="1334">
      <c r="A1334" s="0" t="n">
        <v>115</v>
      </c>
      <c r="B1334" s="0" t="n">
        <v>941</v>
      </c>
      <c r="C1334" s="0" t="inlineStr">
        <is>
          <t>나</t>
        </is>
      </c>
      <c r="D1334" s="0" t="inlineStr">
        <is>
          <t>인하대</t>
        </is>
      </c>
      <c r="E1334" s="232" t="inlineStr">
        <is>
          <t>첨단바이오의약학과</t>
        </is>
      </c>
      <c r="F1334" s="0" t="inlineStr">
        <is>
          <t>자연</t>
        </is>
      </c>
      <c r="G1334" s="0" t="n">
        <v>2</v>
      </c>
      <c r="H1334" s="0" t="n">
        <v>901.605</v>
      </c>
      <c r="I1334" s="0" t="n">
        <v>898.652</v>
      </c>
      <c r="J1334" s="0" t="n">
        <v>895.317</v>
      </c>
      <c r="K1334" s="0" t="n">
        <v>890.136</v>
      </c>
      <c r="L1334" s="0" t="n">
        <v>884.664</v>
      </c>
      <c r="M1334" s="233" t="inlineStr">
        <is>
          <t>표점/만점</t>
        </is>
      </c>
      <c r="N1334" s="233" t="inlineStr">
        <is>
          <t>변표/만점</t>
        </is>
      </c>
      <c r="O1334" s="3" t="inlineStr">
        <is>
          <t>나329</t>
        </is>
      </c>
    </row>
    <row r="1335">
      <c r="A1335" s="0" t="n">
        <v>115</v>
      </c>
      <c r="B1335" s="0" t="n">
        <v>925</v>
      </c>
      <c r="C1335" s="0" t="inlineStr">
        <is>
          <t>나</t>
        </is>
      </c>
      <c r="D1335" s="0" t="inlineStr">
        <is>
          <t>인하대</t>
        </is>
      </c>
      <c r="E1335" s="232" t="inlineStr">
        <is>
          <t>컴퓨터공학과</t>
        </is>
      </c>
      <c r="F1335" s="0" t="inlineStr">
        <is>
          <t>자연</t>
        </is>
      </c>
      <c r="G1335" s="0" t="n">
        <v>2</v>
      </c>
      <c r="H1335" s="0" t="n">
        <v>894.888</v>
      </c>
      <c r="I1335" s="0" t="n">
        <v>891.875</v>
      </c>
      <c r="J1335" s="0" t="n">
        <v>888.912</v>
      </c>
      <c r="K1335" s="0" t="n">
        <v>884.519</v>
      </c>
      <c r="L1335" s="0" t="n">
        <v>879.6079999999999</v>
      </c>
      <c r="M1335" s="233" t="inlineStr">
        <is>
          <t>표점/만점</t>
        </is>
      </c>
      <c r="N1335" s="233" t="inlineStr">
        <is>
          <t>변표/만점</t>
        </is>
      </c>
      <c r="O1335" s="3" t="inlineStr">
        <is>
          <t>나330</t>
        </is>
      </c>
    </row>
    <row r="1336">
      <c r="A1336" s="0" t="n">
        <v>115</v>
      </c>
      <c r="B1336" s="0" t="n">
        <v>933</v>
      </c>
      <c r="C1336" s="0" t="inlineStr">
        <is>
          <t>나</t>
        </is>
      </c>
      <c r="D1336" s="0" t="inlineStr">
        <is>
          <t>인하대</t>
        </is>
      </c>
      <c r="E1336" s="232" t="inlineStr">
        <is>
          <t>고분자공학과</t>
        </is>
      </c>
      <c r="F1336" s="0" t="inlineStr">
        <is>
          <t>자연</t>
        </is>
      </c>
      <c r="G1336" s="0" t="n">
        <v>2</v>
      </c>
      <c r="H1336" s="0" t="n">
        <v>892.567</v>
      </c>
      <c r="I1336" s="0" t="n">
        <v>888.912</v>
      </c>
      <c r="J1336" s="0" t="n">
        <v>886.105</v>
      </c>
      <c r="K1336" s="0" t="n">
        <v>883.039</v>
      </c>
      <c r="L1336" s="0" t="n">
        <v>878.597</v>
      </c>
      <c r="M1336" s="233" t="inlineStr">
        <is>
          <t>표점/만점</t>
        </is>
      </c>
      <c r="N1336" s="233" t="inlineStr">
        <is>
          <t>변표/만점</t>
        </is>
      </c>
      <c r="O1336" s="3" t="inlineStr">
        <is>
          <t>나331</t>
        </is>
      </c>
    </row>
    <row r="1337">
      <c r="A1337" s="0" t="n">
        <v>115</v>
      </c>
      <c r="B1337" s="0" t="n">
        <v>926</v>
      </c>
      <c r="C1337" s="0" t="inlineStr">
        <is>
          <t>나</t>
        </is>
      </c>
      <c r="D1337" s="0" t="inlineStr">
        <is>
          <t>인하대</t>
        </is>
      </c>
      <c r="E1337" s="232" t="inlineStr">
        <is>
          <t>간호학과</t>
        </is>
      </c>
      <c r="F1337" s="0" t="inlineStr">
        <is>
          <t>자연</t>
        </is>
      </c>
      <c r="G1337" s="0" t="n">
        <v>2</v>
      </c>
      <c r="H1337" s="0" t="n">
        <v>890.787</v>
      </c>
      <c r="I1337" s="0" t="n">
        <v>887.8680000000001</v>
      </c>
      <c r="J1337" s="0" t="n">
        <v>885.423</v>
      </c>
      <c r="K1337" s="0" t="n">
        <v>882.206</v>
      </c>
      <c r="L1337" s="0" t="n">
        <v>877.861</v>
      </c>
      <c r="M1337" s="233" t="inlineStr">
        <is>
          <t>표점/만점</t>
        </is>
      </c>
      <c r="N1337" s="233" t="inlineStr">
        <is>
          <t>변표/만점</t>
        </is>
      </c>
      <c r="O1337" s="3" t="inlineStr">
        <is>
          <t>나332</t>
        </is>
      </c>
    </row>
    <row r="1338">
      <c r="A1338" s="0" t="n">
        <v>115</v>
      </c>
      <c r="B1338" s="0" t="n">
        <v>917</v>
      </c>
      <c r="C1338" s="0" t="inlineStr">
        <is>
          <t>나</t>
        </is>
      </c>
      <c r="D1338" s="0" t="inlineStr">
        <is>
          <t>인하대</t>
        </is>
      </c>
      <c r="E1338" s="232" t="inlineStr">
        <is>
          <t>이차전지융합학과</t>
        </is>
      </c>
      <c r="F1338" s="0" t="inlineStr">
        <is>
          <t>자연</t>
        </is>
      </c>
      <c r="G1338" s="0" t="n">
        <v>2</v>
      </c>
      <c r="H1338" s="0" t="n">
        <v>891.875</v>
      </c>
      <c r="I1338" s="0" t="n">
        <v>888.482</v>
      </c>
      <c r="J1338" s="0" t="n">
        <v>885.0839999999999</v>
      </c>
      <c r="K1338" s="0" t="n">
        <v>881.607</v>
      </c>
      <c r="L1338" s="0" t="n">
        <v>877.457</v>
      </c>
      <c r="M1338" s="233" t="inlineStr">
        <is>
          <t>표점/만점</t>
        </is>
      </c>
      <c r="N1338" s="233" t="inlineStr">
        <is>
          <t>변표/만점</t>
        </is>
      </c>
      <c r="O1338" s="3" t="inlineStr">
        <is>
          <t>나333</t>
        </is>
      </c>
    </row>
    <row r="1339">
      <c r="A1339" s="0" t="n">
        <v>115</v>
      </c>
      <c r="B1339" s="0" t="n">
        <v>920</v>
      </c>
      <c r="C1339" s="0" t="inlineStr">
        <is>
          <t>나</t>
        </is>
      </c>
      <c r="D1339" s="0" t="inlineStr">
        <is>
          <t>인하대</t>
        </is>
      </c>
      <c r="E1339" s="232" t="inlineStr">
        <is>
          <t>에너지자원공학과</t>
        </is>
      </c>
      <c r="F1339" s="0" t="inlineStr">
        <is>
          <t>자연</t>
        </is>
      </c>
      <c r="G1339" s="0" t="n">
        <v>2</v>
      </c>
      <c r="H1339" s="0" t="n">
        <v>890.136</v>
      </c>
      <c r="I1339" s="0" t="n">
        <v>886.466</v>
      </c>
      <c r="J1339" s="0" t="n">
        <v>883.3390000000001</v>
      </c>
      <c r="K1339" s="0" t="n">
        <v>879.963</v>
      </c>
      <c r="L1339" s="0" t="n">
        <v>875.033</v>
      </c>
      <c r="M1339" s="233" t="inlineStr">
        <is>
          <t>표점/만점</t>
        </is>
      </c>
      <c r="N1339" s="233" t="inlineStr">
        <is>
          <t>변표/만점</t>
        </is>
      </c>
      <c r="O1339" s="3" t="inlineStr">
        <is>
          <t>나334</t>
        </is>
      </c>
    </row>
    <row r="1340">
      <c r="A1340" s="0" t="n">
        <v>115</v>
      </c>
      <c r="B1340" s="0" t="n">
        <v>938</v>
      </c>
      <c r="C1340" s="0" t="inlineStr">
        <is>
          <t>나</t>
        </is>
      </c>
      <c r="D1340" s="0" t="inlineStr">
        <is>
          <t>인하대</t>
        </is>
      </c>
      <c r="E1340" s="232" t="inlineStr">
        <is>
          <t>사회인프라공학과</t>
        </is>
      </c>
      <c r="F1340" s="0" t="inlineStr">
        <is>
          <t>자연</t>
        </is>
      </c>
      <c r="G1340" s="0" t="n">
        <v>2</v>
      </c>
      <c r="H1340" s="0" t="n">
        <v>890.787</v>
      </c>
      <c r="I1340" s="0" t="n">
        <v>886.91</v>
      </c>
      <c r="J1340" s="0" t="n">
        <v>883.3390000000001</v>
      </c>
      <c r="K1340" s="0" t="n">
        <v>880.519</v>
      </c>
      <c r="L1340" s="0" t="n">
        <v>876.2670000000001</v>
      </c>
      <c r="M1340" s="233" t="inlineStr">
        <is>
          <t>표점/만점</t>
        </is>
      </c>
      <c r="N1340" s="233" t="inlineStr">
        <is>
          <t>변표/만점</t>
        </is>
      </c>
      <c r="O1340" s="3" t="inlineStr">
        <is>
          <t>나335</t>
        </is>
      </c>
    </row>
    <row r="1341">
      <c r="A1341" s="0" t="n">
        <v>117</v>
      </c>
      <c r="B1341" s="0" t="n">
        <v>943</v>
      </c>
      <c r="C1341" s="0" t="inlineStr">
        <is>
          <t>나</t>
        </is>
      </c>
      <c r="D1341" s="0" t="inlineStr">
        <is>
          <t>인하대</t>
        </is>
      </c>
      <c r="E1341" s="232" t="inlineStr">
        <is>
          <t>공학융합학부</t>
        </is>
      </c>
      <c r="F1341" s="0" t="inlineStr">
        <is>
          <t>자연</t>
        </is>
      </c>
      <c r="G1341" s="0" t="n">
        <v>2</v>
      </c>
      <c r="H1341" s="0" t="n">
        <v>880.818</v>
      </c>
      <c r="I1341" s="0" t="n">
        <v>878.038</v>
      </c>
      <c r="J1341" s="0" t="n">
        <v>874.819</v>
      </c>
      <c r="K1341" s="0" t="n">
        <v>871.586</v>
      </c>
      <c r="L1341" s="0" t="n">
        <v>867.53</v>
      </c>
      <c r="M1341" s="233" t="inlineStr">
        <is>
          <t>표점/만점</t>
        </is>
      </c>
      <c r="N1341" s="233" t="inlineStr">
        <is>
          <t>변표/만점</t>
        </is>
      </c>
      <c r="O1341" s="3" t="inlineStr">
        <is>
          <t>나336</t>
        </is>
      </c>
    </row>
    <row r="1342">
      <c r="A1342" s="0" t="n">
        <v>115</v>
      </c>
      <c r="B1342" s="0" t="n">
        <v>932</v>
      </c>
      <c r="C1342" s="0" t="inlineStr">
        <is>
          <t>나</t>
        </is>
      </c>
      <c r="D1342" s="0" t="inlineStr">
        <is>
          <t>인하대</t>
        </is>
      </c>
      <c r="E1342" s="232" t="inlineStr">
        <is>
          <t>수학교육과</t>
        </is>
      </c>
      <c r="F1342" s="0" t="inlineStr">
        <is>
          <t>자연</t>
        </is>
      </c>
      <c r="G1342" s="0" t="n">
        <v>2</v>
      </c>
      <c r="H1342" s="0" t="n">
        <v>887.08</v>
      </c>
      <c r="I1342" s="0" t="n">
        <v>884.519</v>
      </c>
      <c r="J1342" s="0" t="n">
        <v>881.462</v>
      </c>
      <c r="K1342" s="0" t="n">
        <v>878.597</v>
      </c>
      <c r="L1342" s="0" t="n">
        <v>874.396</v>
      </c>
      <c r="M1342" s="233" t="inlineStr">
        <is>
          <t>표점/만점</t>
        </is>
      </c>
      <c r="N1342" s="233" t="inlineStr">
        <is>
          <t>변표/만점</t>
        </is>
      </c>
      <c r="O1342" s="3" t="inlineStr">
        <is>
          <t>나337</t>
        </is>
      </c>
    </row>
    <row r="1343">
      <c r="A1343" s="0" t="n">
        <v>115</v>
      </c>
      <c r="B1343" s="0" t="n">
        <v>929</v>
      </c>
      <c r="C1343" s="0" t="inlineStr">
        <is>
          <t>나</t>
        </is>
      </c>
      <c r="D1343" s="0" t="inlineStr">
        <is>
          <t>인하대</t>
        </is>
      </c>
      <c r="E1343" s="232" t="inlineStr">
        <is>
          <t>식품영양학과</t>
        </is>
      </c>
      <c r="F1343" s="0" t="inlineStr">
        <is>
          <t>자연</t>
        </is>
      </c>
      <c r="G1343" s="0" t="n">
        <v>2</v>
      </c>
      <c r="H1343" s="0" t="n">
        <v>888.482</v>
      </c>
      <c r="I1343" s="0" t="n">
        <v>884.519</v>
      </c>
      <c r="J1343" s="0" t="n">
        <v>881.088</v>
      </c>
      <c r="K1343" s="0" t="n">
        <v>877.571</v>
      </c>
      <c r="L1343" s="0" t="n">
        <v>873.189</v>
      </c>
      <c r="M1343" s="233" t="inlineStr">
        <is>
          <t>표점/만점</t>
        </is>
      </c>
      <c r="N1343" s="233" t="inlineStr">
        <is>
          <t>변표/만점</t>
        </is>
      </c>
      <c r="O1343" s="3" t="inlineStr">
        <is>
          <t>나338</t>
        </is>
      </c>
    </row>
    <row r="1344">
      <c r="A1344" s="0" t="n">
        <v>118</v>
      </c>
      <c r="B1344" s="0" t="n">
        <v>948</v>
      </c>
      <c r="C1344" s="0" t="inlineStr">
        <is>
          <t>나</t>
        </is>
      </c>
      <c r="D1344" s="0" t="inlineStr">
        <is>
          <t>인하대</t>
        </is>
      </c>
      <c r="E1344" s="232" t="inlineStr">
        <is>
          <t>아태물류학부</t>
        </is>
      </c>
      <c r="F1344" s="0" t="inlineStr">
        <is>
          <t>통합</t>
        </is>
      </c>
      <c r="G1344" s="0" t="n">
        <v>2</v>
      </c>
      <c r="H1344" s="0" t="n">
        <v>904.7430000000001</v>
      </c>
      <c r="I1344" s="0" t="n">
        <v>901.96</v>
      </c>
      <c r="J1344" s="0" t="n">
        <v>899.556</v>
      </c>
      <c r="K1344" s="0" t="n">
        <v>895.551</v>
      </c>
      <c r="L1344" s="0" t="n">
        <v>888.492</v>
      </c>
      <c r="M1344" s="233" t="inlineStr">
        <is>
          <t>표점/만점</t>
        </is>
      </c>
      <c r="N1344" s="233" t="inlineStr">
        <is>
          <t>변표/만점</t>
        </is>
      </c>
      <c r="O1344" s="3" t="inlineStr">
        <is>
          <t>나339</t>
        </is>
      </c>
    </row>
    <row r="1345">
      <c r="A1345" s="0" t="n">
        <v>118</v>
      </c>
      <c r="B1345" s="0" t="n">
        <v>956</v>
      </c>
      <c r="C1345" s="0" t="inlineStr">
        <is>
          <t>나</t>
        </is>
      </c>
      <c r="D1345" s="0" t="inlineStr">
        <is>
          <t>인하대</t>
        </is>
      </c>
      <c r="E1345" s="232" t="inlineStr">
        <is>
          <t>사회교육과</t>
        </is>
      </c>
      <c r="F1345" s="0" t="inlineStr">
        <is>
          <t>통합</t>
        </is>
      </c>
      <c r="G1345" s="0" t="n">
        <v>2</v>
      </c>
      <c r="H1345" s="0" t="n">
        <v>895.914</v>
      </c>
      <c r="I1345" s="0" t="n">
        <v>891.701</v>
      </c>
      <c r="J1345" s="0" t="n">
        <v>886.979</v>
      </c>
      <c r="K1345" s="0" t="n">
        <v>882.049</v>
      </c>
      <c r="L1345" s="0" t="n">
        <v>876.088</v>
      </c>
      <c r="M1345" s="233" t="inlineStr">
        <is>
          <t>표점/만점</t>
        </is>
      </c>
      <c r="N1345" s="233" t="inlineStr">
        <is>
          <t>변표/만점</t>
        </is>
      </c>
      <c r="O1345" s="3" t="inlineStr">
        <is>
          <t>나340</t>
        </is>
      </c>
    </row>
    <row r="1346">
      <c r="A1346" s="0" t="n">
        <v>119</v>
      </c>
      <c r="B1346" s="0" t="n">
        <v>970</v>
      </c>
      <c r="C1346" s="0" t="inlineStr">
        <is>
          <t>나</t>
        </is>
      </c>
      <c r="D1346" s="0" t="inlineStr">
        <is>
          <t>인하대</t>
        </is>
      </c>
      <c r="E1346" s="232" t="inlineStr">
        <is>
          <t>경영융합학부</t>
        </is>
      </c>
      <c r="F1346" s="0" t="inlineStr">
        <is>
          <t>통합</t>
        </is>
      </c>
      <c r="G1346" s="0" t="n">
        <v>2</v>
      </c>
      <c r="H1346" s="0" t="n">
        <v>889.071</v>
      </c>
      <c r="I1346" s="0" t="n">
        <v>884.669</v>
      </c>
      <c r="J1346" s="0" t="n">
        <v>881.08</v>
      </c>
      <c r="K1346" s="0" t="n">
        <v>877.343</v>
      </c>
      <c r="L1346" s="0" t="n">
        <v>872.394</v>
      </c>
      <c r="M1346" s="233" t="inlineStr">
        <is>
          <t>표점/만점</t>
        </is>
      </c>
      <c r="N1346" s="233" t="inlineStr">
        <is>
          <t>변표/만점</t>
        </is>
      </c>
      <c r="O1346" s="3" t="inlineStr">
        <is>
          <t>나341</t>
        </is>
      </c>
    </row>
    <row r="1347">
      <c r="A1347" s="0" t="n">
        <v>118</v>
      </c>
      <c r="B1347" s="0" t="n">
        <v>950</v>
      </c>
      <c r="C1347" s="0" t="inlineStr">
        <is>
          <t>나</t>
        </is>
      </c>
      <c r="D1347" s="0" t="inlineStr">
        <is>
          <t>인하대</t>
        </is>
      </c>
      <c r="E1347" s="232" t="inlineStr">
        <is>
          <t>파이낸스경영학과</t>
        </is>
      </c>
      <c r="F1347" s="0" t="inlineStr">
        <is>
          <t>통합</t>
        </is>
      </c>
      <c r="G1347" s="0" t="n">
        <v>2</v>
      </c>
      <c r="H1347" s="0" t="n">
        <v>891.998</v>
      </c>
      <c r="I1347" s="0" t="n">
        <v>889.109</v>
      </c>
      <c r="J1347" s="0" t="n">
        <v>886.511</v>
      </c>
      <c r="K1347" s="0" t="n">
        <v>883.6319999999999</v>
      </c>
      <c r="L1347" s="0" t="n">
        <v>878.861</v>
      </c>
      <c r="M1347" s="233" t="inlineStr">
        <is>
          <t>표점/만점</t>
        </is>
      </c>
      <c r="N1347" s="233" t="inlineStr">
        <is>
          <t>변표/만점</t>
        </is>
      </c>
      <c r="O1347" s="3" t="inlineStr">
        <is>
          <t>나342</t>
        </is>
      </c>
    </row>
    <row r="1348">
      <c r="A1348" s="0" t="n">
        <v>118</v>
      </c>
      <c r="B1348" s="0" t="n">
        <v>951</v>
      </c>
      <c r="C1348" s="0" t="inlineStr">
        <is>
          <t>나</t>
        </is>
      </c>
      <c r="D1348" s="0" t="inlineStr">
        <is>
          <t>인하대</t>
        </is>
      </c>
      <c r="E1348" s="232" t="inlineStr">
        <is>
          <t>경제학과</t>
        </is>
      </c>
      <c r="F1348" s="0" t="inlineStr">
        <is>
          <t>통합</t>
        </is>
      </c>
      <c r="G1348" s="0" t="n">
        <v>2</v>
      </c>
      <c r="H1348" s="0" t="n">
        <v>889.109</v>
      </c>
      <c r="I1348" s="0" t="n">
        <v>887.835</v>
      </c>
      <c r="J1348" s="0" t="n">
        <v>886.273</v>
      </c>
      <c r="K1348" s="0" t="n">
        <v>883.89</v>
      </c>
      <c r="L1348" s="0" t="n">
        <v>876.088</v>
      </c>
      <c r="M1348" s="233" t="inlineStr">
        <is>
          <t>표점/만점</t>
        </is>
      </c>
      <c r="N1348" s="233" t="inlineStr">
        <is>
          <t>변표/만점</t>
        </is>
      </c>
      <c r="O1348" s="3" t="inlineStr">
        <is>
          <t>나343</t>
        </is>
      </c>
    </row>
    <row r="1349">
      <c r="A1349" s="0" t="n">
        <v>118</v>
      </c>
      <c r="B1349" s="0" t="n">
        <v>960</v>
      </c>
      <c r="C1349" s="0" t="inlineStr">
        <is>
          <t>나</t>
        </is>
      </c>
      <c r="D1349" s="0" t="inlineStr">
        <is>
          <t>인하대</t>
        </is>
      </c>
      <c r="E1349" s="232" t="inlineStr">
        <is>
          <t>정치외교학과</t>
        </is>
      </c>
      <c r="F1349" s="0" t="inlineStr">
        <is>
          <t>통합</t>
        </is>
      </c>
      <c r="G1349" s="0" t="n">
        <v>2</v>
      </c>
      <c r="H1349" s="0" t="n">
        <v>890.401</v>
      </c>
      <c r="I1349" s="0" t="n">
        <v>886.273</v>
      </c>
      <c r="J1349" s="0" t="n">
        <v>883.29</v>
      </c>
      <c r="K1349" s="0" t="n">
        <v>879.301</v>
      </c>
      <c r="L1349" s="0" t="n">
        <v>874.766</v>
      </c>
      <c r="M1349" s="233" t="inlineStr">
        <is>
          <t>표점/만점</t>
        </is>
      </c>
      <c r="N1349" s="233" t="inlineStr">
        <is>
          <t>변표/만점</t>
        </is>
      </c>
      <c r="O1349" s="3" t="inlineStr">
        <is>
          <t>나344</t>
        </is>
      </c>
    </row>
    <row r="1350">
      <c r="A1350" s="0" t="n">
        <v>118</v>
      </c>
      <c r="B1350" s="0" t="n">
        <v>963</v>
      </c>
      <c r="C1350" s="0" t="inlineStr">
        <is>
          <t>나</t>
        </is>
      </c>
      <c r="D1350" s="0" t="inlineStr">
        <is>
          <t>인하대</t>
        </is>
      </c>
      <c r="E1350" s="232" t="inlineStr">
        <is>
          <t>철학과</t>
        </is>
      </c>
      <c r="F1350" s="0" t="inlineStr">
        <is>
          <t>통합</t>
        </is>
      </c>
      <c r="G1350" s="0" t="n">
        <v>2</v>
      </c>
      <c r="H1350" s="0" t="n">
        <v>885.2910000000001</v>
      </c>
      <c r="I1350" s="0" t="n">
        <v>882.049</v>
      </c>
      <c r="J1350" s="0" t="n">
        <v>878.861</v>
      </c>
      <c r="K1350" s="0" t="n">
        <v>875.184</v>
      </c>
      <c r="L1350" s="0" t="n">
        <v>870.692</v>
      </c>
      <c r="M1350" s="233" t="inlineStr">
        <is>
          <t>표점/만점</t>
        </is>
      </c>
      <c r="N1350" s="233" t="inlineStr">
        <is>
          <t>변표/만점</t>
        </is>
      </c>
      <c r="O1350" s="3" t="inlineStr">
        <is>
          <t>나345</t>
        </is>
      </c>
    </row>
    <row r="1351">
      <c r="A1351" s="0" t="n">
        <v>118</v>
      </c>
      <c r="B1351" s="0" t="n">
        <v>962</v>
      </c>
      <c r="C1351" s="0" t="inlineStr">
        <is>
          <t>나</t>
        </is>
      </c>
      <c r="D1351" s="0" t="inlineStr">
        <is>
          <t>인하대</t>
        </is>
      </c>
      <c r="E1351" s="232" t="inlineStr">
        <is>
          <t>중국학과</t>
        </is>
      </c>
      <c r="F1351" s="0" t="inlineStr">
        <is>
          <t>통합</t>
        </is>
      </c>
      <c r="G1351" s="0" t="n">
        <v>2</v>
      </c>
      <c r="H1351" s="0" t="n">
        <v>884.912</v>
      </c>
      <c r="I1351" s="0" t="n">
        <v>881.3099999999999</v>
      </c>
      <c r="J1351" s="0" t="n">
        <v>878.482</v>
      </c>
      <c r="K1351" s="0" t="n">
        <v>874.766</v>
      </c>
      <c r="L1351" s="0" t="n">
        <v>870.196</v>
      </c>
      <c r="M1351" s="233" t="inlineStr">
        <is>
          <t>표점/만점</t>
        </is>
      </c>
      <c r="N1351" s="233" t="inlineStr">
        <is>
          <t>변표/만점</t>
        </is>
      </c>
      <c r="O1351" s="3" t="inlineStr">
        <is>
          <t>나346</t>
        </is>
      </c>
    </row>
    <row r="1352">
      <c r="A1352" s="0" t="n">
        <v>118</v>
      </c>
      <c r="B1352" s="0" t="n">
        <v>967</v>
      </c>
      <c r="C1352" s="0" t="inlineStr">
        <is>
          <t>나</t>
        </is>
      </c>
      <c r="D1352" s="0" t="inlineStr">
        <is>
          <t>인하대</t>
        </is>
      </c>
      <c r="E1352" s="232" t="inlineStr">
        <is>
          <t>한국어문학과</t>
        </is>
      </c>
      <c r="F1352" s="0" t="inlineStr">
        <is>
          <t>통합</t>
        </is>
      </c>
      <c r="G1352" s="0" t="n">
        <v>2</v>
      </c>
      <c r="H1352" s="0" t="n">
        <v>884.747</v>
      </c>
      <c r="I1352" s="0" t="n">
        <v>880.931</v>
      </c>
      <c r="J1352" s="0" t="n">
        <v>878.064</v>
      </c>
      <c r="K1352" s="0" t="n">
        <v>874.566</v>
      </c>
      <c r="L1352" s="0" t="n">
        <v>869.817</v>
      </c>
      <c r="M1352" s="233" t="inlineStr">
        <is>
          <t>표점/만점</t>
        </is>
      </c>
      <c r="N1352" s="233" t="inlineStr">
        <is>
          <t>변표/만점</t>
        </is>
      </c>
      <c r="O1352" s="3" t="inlineStr">
        <is>
          <t>나347</t>
        </is>
      </c>
    </row>
    <row r="1353">
      <c r="A1353" s="0" t="n">
        <v>118</v>
      </c>
      <c r="B1353" s="0" t="n">
        <v>957</v>
      </c>
      <c r="C1353" s="0" t="inlineStr">
        <is>
          <t>나</t>
        </is>
      </c>
      <c r="D1353" s="0" t="inlineStr">
        <is>
          <t>인하대</t>
        </is>
      </c>
      <c r="E1353" s="232" t="inlineStr">
        <is>
          <t>영어교육과</t>
        </is>
      </c>
      <c r="F1353" s="0" t="inlineStr">
        <is>
          <t>통합</t>
        </is>
      </c>
      <c r="G1353" s="0" t="n">
        <v>2</v>
      </c>
      <c r="H1353" s="0" t="n">
        <v>884.0309999999999</v>
      </c>
      <c r="I1353" s="0" t="n">
        <v>880.931</v>
      </c>
      <c r="J1353" s="0" t="n">
        <v>877.953</v>
      </c>
      <c r="K1353" s="0" t="n">
        <v>873.385</v>
      </c>
      <c r="L1353" s="0" t="n">
        <v>867.612</v>
      </c>
      <c r="M1353" s="233" t="inlineStr">
        <is>
          <t>표점/만점</t>
        </is>
      </c>
      <c r="N1353" s="233" t="inlineStr">
        <is>
          <t>변표/만점</t>
        </is>
      </c>
      <c r="O1353" s="3" t="inlineStr">
        <is>
          <t>나348</t>
        </is>
      </c>
    </row>
    <row r="1354">
      <c r="A1354" s="0" t="n">
        <v>92</v>
      </c>
      <c r="B1354" s="0" t="n">
        <v>1066</v>
      </c>
      <c r="C1354" s="0" t="inlineStr">
        <is>
          <t>나</t>
        </is>
      </c>
      <c r="D1354" s="0" t="inlineStr">
        <is>
          <t>단국대</t>
        </is>
      </c>
      <c r="E1354" s="232" t="inlineStr">
        <is>
          <t>건축학부[건축학전공(5년제)]</t>
        </is>
      </c>
      <c r="F1354" s="0" t="inlineStr">
        <is>
          <t>자연</t>
        </is>
      </c>
      <c r="G1354" s="0" t="n">
        <v>2</v>
      </c>
      <c r="H1354" s="0" t="n">
        <v>883.16</v>
      </c>
      <c r="I1354" s="0" t="n">
        <v>876.66</v>
      </c>
      <c r="J1354" s="0" t="n">
        <v>870.52</v>
      </c>
      <c r="K1354" s="0" t="n">
        <v>865.75</v>
      </c>
      <c r="L1354" s="0" t="n">
        <v>854.51</v>
      </c>
      <c r="M1354" s="233" t="inlineStr">
        <is>
          <t>백분위</t>
        </is>
      </c>
      <c r="N1354" s="233" t="inlineStr">
        <is>
          <t>백분위</t>
        </is>
      </c>
      <c r="O1354" s="3" t="inlineStr">
        <is>
          <t>나349</t>
        </is>
      </c>
    </row>
    <row r="1355">
      <c r="A1355" s="0" t="n">
        <v>91</v>
      </c>
      <c r="B1355" s="0" t="n">
        <v>1067</v>
      </c>
      <c r="C1355" s="0" t="inlineStr">
        <is>
          <t>나</t>
        </is>
      </c>
      <c r="D1355" s="0" t="inlineStr">
        <is>
          <t>단국대</t>
        </is>
      </c>
      <c r="E1355" s="232" t="inlineStr">
        <is>
          <t>전자전기공학과</t>
        </is>
      </c>
      <c r="F1355" s="0" t="inlineStr">
        <is>
          <t>자연</t>
        </is>
      </c>
      <c r="G1355" s="0" t="n">
        <v>2</v>
      </c>
      <c r="H1355" s="0" t="n">
        <v>894.463</v>
      </c>
      <c r="I1355" s="0" t="n">
        <v>889.528</v>
      </c>
      <c r="J1355" s="0" t="n">
        <v>880.635</v>
      </c>
      <c r="K1355" s="0" t="n">
        <v>875.965</v>
      </c>
      <c r="L1355" s="0" t="n">
        <v>866.905</v>
      </c>
      <c r="M1355" s="233" t="inlineStr">
        <is>
          <t>백분위</t>
        </is>
      </c>
      <c r="N1355" s="233" t="inlineStr">
        <is>
          <t>백분위</t>
        </is>
      </c>
      <c r="O1355" s="3" t="inlineStr">
        <is>
          <t>나350</t>
        </is>
      </c>
    </row>
    <row r="1356">
      <c r="A1356" s="0" t="n">
        <v>91</v>
      </c>
      <c r="B1356" s="0" t="n">
        <v>1069</v>
      </c>
      <c r="C1356" s="0" t="inlineStr">
        <is>
          <t>나</t>
        </is>
      </c>
      <c r="D1356" s="0" t="inlineStr">
        <is>
          <t>단국대</t>
        </is>
      </c>
      <c r="E1356" s="232" t="inlineStr">
        <is>
          <t>융합반도체공학과</t>
        </is>
      </c>
      <c r="F1356" s="0" t="inlineStr">
        <is>
          <t>자연</t>
        </is>
      </c>
      <c r="G1356" s="0" t="n">
        <v>2</v>
      </c>
      <c r="H1356" s="0" t="n">
        <v>886.284</v>
      </c>
      <c r="I1356" s="0" t="n">
        <v>881.297</v>
      </c>
      <c r="J1356" s="0" t="n">
        <v>873.448</v>
      </c>
      <c r="K1356" s="0" t="n">
        <v>868.673</v>
      </c>
      <c r="L1356" s="0" t="n">
        <v>858.658</v>
      </c>
      <c r="M1356" s="233" t="inlineStr">
        <is>
          <t>백분위</t>
        </is>
      </c>
      <c r="N1356" s="233" t="inlineStr">
        <is>
          <t>백분위</t>
        </is>
      </c>
      <c r="O1356" s="3" t="inlineStr">
        <is>
          <t>나351</t>
        </is>
      </c>
    </row>
    <row r="1357">
      <c r="A1357" s="0" t="n">
        <v>91</v>
      </c>
      <c r="B1357" s="0" t="n">
        <v>1075</v>
      </c>
      <c r="C1357" s="0" t="inlineStr">
        <is>
          <t>나</t>
        </is>
      </c>
      <c r="D1357" s="0" t="inlineStr">
        <is>
          <t>단국대</t>
        </is>
      </c>
      <c r="E1357" s="232" t="inlineStr">
        <is>
          <t>고분자시스템공학부(고분자공학전공)</t>
        </is>
      </c>
      <c r="F1357" s="0" t="inlineStr">
        <is>
          <t>자연</t>
        </is>
      </c>
      <c r="G1357" s="0" t="n">
        <v>2</v>
      </c>
      <c r="H1357" s="0" t="n">
        <v>877.789</v>
      </c>
      <c r="I1357" s="0" t="n">
        <v>873.175</v>
      </c>
      <c r="J1357" s="0" t="n">
        <v>865.208</v>
      </c>
      <c r="K1357" s="0" t="n">
        <v>858.772</v>
      </c>
      <c r="L1357" s="0" t="n">
        <v>848.143</v>
      </c>
      <c r="M1357" s="233" t="inlineStr">
        <is>
          <t>백분위</t>
        </is>
      </c>
      <c r="N1357" s="233" t="inlineStr">
        <is>
          <t>백분위</t>
        </is>
      </c>
      <c r="O1357" s="3" t="inlineStr">
        <is>
          <t>나352</t>
        </is>
      </c>
    </row>
    <row r="1358">
      <c r="A1358" s="0" t="n">
        <v>91</v>
      </c>
      <c r="B1358" s="0" t="n">
        <v>1082</v>
      </c>
      <c r="C1358" s="0" t="inlineStr">
        <is>
          <t>나</t>
        </is>
      </c>
      <c r="D1358" s="0" t="inlineStr">
        <is>
          <t>단국대</t>
        </is>
      </c>
      <c r="E1358" s="232" t="inlineStr">
        <is>
          <t>인공지능학과</t>
        </is>
      </c>
      <c r="F1358" s="0" t="inlineStr">
        <is>
          <t>자연</t>
        </is>
      </c>
      <c r="G1358" s="0" t="n">
        <v>2</v>
      </c>
      <c r="H1358" s="0" t="n">
        <v>867.811</v>
      </c>
      <c r="I1358" s="0" t="n">
        <v>862.612</v>
      </c>
      <c r="J1358" s="0" t="n">
        <v>853.019</v>
      </c>
      <c r="K1358" s="0" t="n">
        <v>846.477</v>
      </c>
      <c r="L1358" s="0" t="n">
        <v>835.831</v>
      </c>
      <c r="M1358" s="233" t="inlineStr">
        <is>
          <t>백분위</t>
        </is>
      </c>
      <c r="N1358" s="233" t="inlineStr">
        <is>
          <t>백분위</t>
        </is>
      </c>
      <c r="O1358" s="3" t="inlineStr">
        <is>
          <t>나353</t>
        </is>
      </c>
    </row>
    <row r="1359">
      <c r="A1359" s="0" t="n">
        <v>94</v>
      </c>
      <c r="B1359" s="0" t="n">
        <v>1091</v>
      </c>
      <c r="C1359" s="0" t="inlineStr">
        <is>
          <t>나</t>
        </is>
      </c>
      <c r="D1359" s="0" t="inlineStr">
        <is>
          <t>단국대</t>
        </is>
      </c>
      <c r="E1359" s="232" t="inlineStr">
        <is>
          <t>경제학과</t>
        </is>
      </c>
      <c r="F1359" s="0" t="inlineStr">
        <is>
          <t>통합</t>
        </is>
      </c>
      <c r="G1359" s="0" t="n">
        <v>2</v>
      </c>
      <c r="H1359" s="0" t="n">
        <v>875.635</v>
      </c>
      <c r="I1359" s="0" t="n">
        <v>870.6</v>
      </c>
      <c r="J1359" s="0" t="n">
        <v>862.115</v>
      </c>
      <c r="K1359" s="0" t="n">
        <v>857.15</v>
      </c>
      <c r="L1359" s="0" t="n">
        <v>848.16</v>
      </c>
      <c r="M1359" s="233" t="inlineStr">
        <is>
          <t>백분위</t>
        </is>
      </c>
      <c r="N1359" s="233" t="inlineStr">
        <is>
          <t>백분위</t>
        </is>
      </c>
      <c r="O1359" s="3" t="inlineStr">
        <is>
          <t>나354</t>
        </is>
      </c>
    </row>
    <row r="1360">
      <c r="A1360" s="0" t="n">
        <v>93</v>
      </c>
      <c r="B1360" s="0" t="n">
        <v>1088</v>
      </c>
      <c r="C1360" s="0" t="inlineStr">
        <is>
          <t>나</t>
        </is>
      </c>
      <c r="D1360" s="0" t="inlineStr">
        <is>
          <t>단국대</t>
        </is>
      </c>
      <c r="E1360" s="232" t="inlineStr">
        <is>
          <t>법학과</t>
        </is>
      </c>
      <c r="F1360" s="0" t="inlineStr">
        <is>
          <t>통합</t>
        </is>
      </c>
      <c r="G1360" s="0" t="n">
        <v>2</v>
      </c>
      <c r="H1360" s="0" t="n">
        <v>878.345</v>
      </c>
      <c r="I1360" s="0" t="n">
        <v>872.485</v>
      </c>
      <c r="J1360" s="0" t="n">
        <v>865.795</v>
      </c>
      <c r="K1360" s="0" t="n">
        <v>860.4299999999999</v>
      </c>
      <c r="L1360" s="0" t="n">
        <v>852.09</v>
      </c>
      <c r="M1360" s="233" t="inlineStr">
        <is>
          <t>백분위</t>
        </is>
      </c>
      <c r="N1360" s="233" t="inlineStr">
        <is>
          <t>백분위</t>
        </is>
      </c>
      <c r="O1360" s="3" t="inlineStr">
        <is>
          <t>나355</t>
        </is>
      </c>
    </row>
    <row r="1361">
      <c r="A1361" s="0" t="n">
        <v>93</v>
      </c>
      <c r="B1361" s="0" t="n">
        <v>1097</v>
      </c>
      <c r="C1361" s="0" t="inlineStr">
        <is>
          <t>나</t>
        </is>
      </c>
      <c r="D1361" s="0" t="inlineStr">
        <is>
          <t>단국대</t>
        </is>
      </c>
      <c r="E1361" s="232" t="inlineStr">
        <is>
          <t>도시계획‧부동산학부</t>
        </is>
      </c>
      <c r="F1361" s="0" t="inlineStr">
        <is>
          <t>통합</t>
        </is>
      </c>
      <c r="G1361" s="0" t="n">
        <v>2</v>
      </c>
      <c r="H1361" s="0" t="n">
        <v>871.135</v>
      </c>
      <c r="I1361" s="0" t="n">
        <v>866.995</v>
      </c>
      <c r="J1361" s="0" t="n">
        <v>859.705</v>
      </c>
      <c r="K1361" s="0" t="n">
        <v>854.1900000000001</v>
      </c>
      <c r="L1361" s="0" t="n">
        <v>845</v>
      </c>
      <c r="M1361" s="233" t="inlineStr">
        <is>
          <t>백분위</t>
        </is>
      </c>
      <c r="N1361" s="233" t="inlineStr">
        <is>
          <t>백분위</t>
        </is>
      </c>
      <c r="O1361" s="3" t="inlineStr">
        <is>
          <t>나356</t>
        </is>
      </c>
    </row>
    <row r="1362">
      <c r="A1362" s="0" t="n">
        <v>93</v>
      </c>
      <c r="B1362" s="0" t="n">
        <v>1093</v>
      </c>
      <c r="C1362" s="0" t="inlineStr">
        <is>
          <t>나</t>
        </is>
      </c>
      <c r="D1362" s="0" t="inlineStr">
        <is>
          <t>단국대</t>
        </is>
      </c>
      <c r="E1362" s="232" t="inlineStr">
        <is>
          <t>국어국문학과</t>
        </is>
      </c>
      <c r="F1362" s="0" t="inlineStr">
        <is>
          <t>통합</t>
        </is>
      </c>
      <c r="G1362" s="0" t="n">
        <v>2</v>
      </c>
      <c r="H1362" s="0" t="n">
        <v>869.59</v>
      </c>
      <c r="I1362" s="0" t="n">
        <v>865.02</v>
      </c>
      <c r="J1362" s="0" t="n">
        <v>857.485</v>
      </c>
      <c r="K1362" s="0" t="n">
        <v>852.4400000000001</v>
      </c>
      <c r="L1362" s="0" t="n">
        <v>842.08</v>
      </c>
      <c r="M1362" s="233" t="inlineStr">
        <is>
          <t>백분위</t>
        </is>
      </c>
      <c r="N1362" s="233" t="inlineStr">
        <is>
          <t>백분위</t>
        </is>
      </c>
      <c r="O1362" s="3" t="inlineStr">
        <is>
          <t>나357</t>
        </is>
      </c>
    </row>
    <row r="1363">
      <c r="A1363" s="0" t="n">
        <v>93</v>
      </c>
      <c r="B1363" s="0" t="n">
        <v>1098</v>
      </c>
      <c r="C1363" s="0" t="inlineStr">
        <is>
          <t>나</t>
        </is>
      </c>
      <c r="D1363" s="0" t="inlineStr">
        <is>
          <t>단국대</t>
        </is>
      </c>
      <c r="E1363" s="232" t="inlineStr">
        <is>
          <t>정치외교학과</t>
        </is>
      </c>
      <c r="F1363" s="0" t="inlineStr">
        <is>
          <t>통합</t>
        </is>
      </c>
      <c r="G1363" s="0" t="n">
        <v>2</v>
      </c>
      <c r="H1363" s="0" t="n">
        <v>869.34</v>
      </c>
      <c r="I1363" s="0" t="n">
        <v>865.02</v>
      </c>
      <c r="J1363" s="0" t="n">
        <v>857.485</v>
      </c>
      <c r="K1363" s="0" t="n">
        <v>852.4400000000001</v>
      </c>
      <c r="L1363" s="0" t="n">
        <v>842.08</v>
      </c>
      <c r="M1363" s="233" t="inlineStr">
        <is>
          <t>백분위</t>
        </is>
      </c>
      <c r="N1363" s="233" t="inlineStr">
        <is>
          <t>백분위</t>
        </is>
      </c>
      <c r="O1363" s="3" t="inlineStr">
        <is>
          <t>나358</t>
        </is>
      </c>
    </row>
    <row r="1364">
      <c r="A1364" s="0" t="n">
        <v>94</v>
      </c>
      <c r="B1364" s="0" t="n">
        <v>1092</v>
      </c>
      <c r="C1364" s="0" t="inlineStr">
        <is>
          <t>나</t>
        </is>
      </c>
      <c r="D1364" s="0" t="inlineStr">
        <is>
          <t>단국대</t>
        </is>
      </c>
      <c r="E1364" s="232" t="inlineStr">
        <is>
          <t>무역학과</t>
        </is>
      </c>
      <c r="F1364" s="0" t="inlineStr">
        <is>
          <t>통합</t>
        </is>
      </c>
      <c r="G1364" s="0" t="n">
        <v>2</v>
      </c>
      <c r="H1364" s="0" t="n">
        <v>861.6900000000001</v>
      </c>
      <c r="I1364" s="0" t="n">
        <v>857.15</v>
      </c>
      <c r="J1364" s="0" t="n">
        <v>849.4349999999999</v>
      </c>
      <c r="K1364" s="0" t="n">
        <v>843.67</v>
      </c>
      <c r="L1364" s="0" t="n">
        <v>834.005</v>
      </c>
      <c r="M1364" s="233" t="inlineStr">
        <is>
          <t>백분위</t>
        </is>
      </c>
      <c r="N1364" s="233" t="inlineStr">
        <is>
          <t>백분위</t>
        </is>
      </c>
      <c r="O1364" s="3" t="inlineStr">
        <is>
          <t>나359</t>
        </is>
      </c>
    </row>
    <row r="1365">
      <c r="A1365" s="0" t="n">
        <v>93</v>
      </c>
      <c r="B1365" s="0" t="n">
        <v>1089</v>
      </c>
      <c r="C1365" s="0" t="inlineStr">
        <is>
          <t>나</t>
        </is>
      </c>
      <c r="D1365" s="0" t="inlineStr">
        <is>
          <t>단국대</t>
        </is>
      </c>
      <c r="E1365" s="232" t="inlineStr">
        <is>
          <t>행정학과</t>
        </is>
      </c>
      <c r="F1365" s="0" t="inlineStr">
        <is>
          <t>통합</t>
        </is>
      </c>
      <c r="G1365" s="0" t="n">
        <v>2</v>
      </c>
      <c r="H1365" s="0" t="n">
        <v>864.645</v>
      </c>
      <c r="I1365" s="0" t="n">
        <v>860.08</v>
      </c>
      <c r="J1365" s="0" t="n">
        <v>852.4400000000001</v>
      </c>
      <c r="K1365" s="0" t="n">
        <v>846.925</v>
      </c>
      <c r="L1365" s="0" t="n">
        <v>837.54</v>
      </c>
      <c r="M1365" s="233" t="inlineStr">
        <is>
          <t>백분위</t>
        </is>
      </c>
      <c r="N1365" s="233" t="inlineStr">
        <is>
          <t>백분위</t>
        </is>
      </c>
      <c r="O1365" s="3" t="inlineStr">
        <is>
          <t>나360</t>
        </is>
      </c>
    </row>
    <row r="1366">
      <c r="A1366" s="0" t="n">
        <v>97</v>
      </c>
      <c r="B1366" s="0" t="n">
        <v>1044</v>
      </c>
      <c r="C1366" s="0" t="inlineStr">
        <is>
          <t>나</t>
        </is>
      </c>
      <c r="D1366" s="0" t="inlineStr">
        <is>
          <t>광운대</t>
        </is>
      </c>
      <c r="E1366" s="232" t="inlineStr">
        <is>
          <t>미디어커뮤니케이션학부</t>
        </is>
      </c>
      <c r="F1366" s="0" t="inlineStr">
        <is>
          <t>통합</t>
        </is>
      </c>
      <c r="G1366" s="0" t="n">
        <v>2</v>
      </c>
      <c r="H1366" s="0" t="n">
        <v>694</v>
      </c>
      <c r="I1366" s="0" t="n">
        <v>692.643</v>
      </c>
      <c r="J1366" s="0" t="n">
        <v>690.9</v>
      </c>
      <c r="K1366" s="0" t="n">
        <v>687.96</v>
      </c>
      <c r="L1366" s="0" t="n">
        <v>685.002</v>
      </c>
      <c r="M1366" s="233" t="inlineStr">
        <is>
          <t>표점</t>
        </is>
      </c>
      <c r="N1366" s="233" t="inlineStr">
        <is>
          <t>변표</t>
        </is>
      </c>
      <c r="O1366" s="3" t="inlineStr">
        <is>
          <t>나361</t>
        </is>
      </c>
    </row>
    <row r="1367">
      <c r="A1367" s="0" t="n">
        <v>97</v>
      </c>
      <c r="B1367" s="0" t="n">
        <v>1046</v>
      </c>
      <c r="C1367" s="0" t="inlineStr">
        <is>
          <t>나</t>
        </is>
      </c>
      <c r="D1367" s="0" t="inlineStr">
        <is>
          <t>광운대</t>
        </is>
      </c>
      <c r="E1367" s="232" t="inlineStr">
        <is>
          <t>산업심리학과</t>
        </is>
      </c>
      <c r="F1367" s="0" t="inlineStr">
        <is>
          <t>통합</t>
        </is>
      </c>
      <c r="G1367" s="0" t="n">
        <v>2</v>
      </c>
      <c r="H1367" s="0" t="n">
        <v>692.03</v>
      </c>
      <c r="I1367" s="0" t="n">
        <v>690.75</v>
      </c>
      <c r="J1367" s="0" t="n">
        <v>689.005</v>
      </c>
      <c r="K1367" s="0" t="n">
        <v>686.025</v>
      </c>
      <c r="L1367" s="0" t="n">
        <v>683.367</v>
      </c>
      <c r="M1367" s="233" t="inlineStr">
        <is>
          <t>표점</t>
        </is>
      </c>
      <c r="N1367" s="233" t="inlineStr">
        <is>
          <t>변표</t>
        </is>
      </c>
      <c r="O1367" s="3" t="inlineStr">
        <is>
          <t>나362</t>
        </is>
      </c>
    </row>
    <row r="1368">
      <c r="A1368" s="0" t="n">
        <v>98</v>
      </c>
      <c r="B1368" s="0" t="n">
        <v>1043</v>
      </c>
      <c r="C1368" s="0" t="inlineStr">
        <is>
          <t>나</t>
        </is>
      </c>
      <c r="D1368" s="0" t="inlineStr">
        <is>
          <t>광운대</t>
        </is>
      </c>
      <c r="E1368" s="232" t="inlineStr">
        <is>
          <t>경영학부경영학전공</t>
        </is>
      </c>
      <c r="F1368" s="0" t="inlineStr">
        <is>
          <t>통합</t>
        </is>
      </c>
      <c r="G1368" s="0" t="n">
        <v>2</v>
      </c>
      <c r="H1368" s="0" t="n">
        <v>690.766</v>
      </c>
      <c r="I1368" s="0" t="n">
        <v>689.658</v>
      </c>
      <c r="J1368" s="0" t="n">
        <v>687.9829999999999</v>
      </c>
      <c r="K1368" s="0" t="n">
        <v>685.301</v>
      </c>
      <c r="L1368" s="0" t="n">
        <v>682.489</v>
      </c>
      <c r="M1368" s="233" t="inlineStr">
        <is>
          <t>표점</t>
        </is>
      </c>
      <c r="N1368" s="233" t="inlineStr">
        <is>
          <t>변표</t>
        </is>
      </c>
      <c r="O1368" s="3" t="inlineStr">
        <is>
          <t>나363</t>
        </is>
      </c>
    </row>
    <row r="1369">
      <c r="A1369" s="0" t="n">
        <v>97</v>
      </c>
      <c r="B1369" s="0" t="n">
        <v>1056</v>
      </c>
      <c r="C1369" s="0" t="inlineStr">
        <is>
          <t>나</t>
        </is>
      </c>
      <c r="D1369" s="0" t="inlineStr">
        <is>
          <t>광운대</t>
        </is>
      </c>
      <c r="E1369" s="232" t="inlineStr">
        <is>
          <t>경영학부경영학전공(기회균형)</t>
        </is>
      </c>
      <c r="F1369" s="0" t="inlineStr">
        <is>
          <t>통합</t>
        </is>
      </c>
      <c r="G1369" s="0" t="n">
        <v>2</v>
      </c>
      <c r="H1369" s="0" t="n">
        <v>673.885</v>
      </c>
      <c r="I1369" s="0" t="n">
        <v>672.465</v>
      </c>
      <c r="J1369" s="0" t="n">
        <v>671.023</v>
      </c>
      <c r="K1369" s="0" t="n">
        <v>668.53</v>
      </c>
      <c r="L1369" s="0" t="n">
        <v>666.102</v>
      </c>
      <c r="M1369" s="233" t="inlineStr">
        <is>
          <t>표점</t>
        </is>
      </c>
      <c r="N1369" s="233" t="inlineStr">
        <is>
          <t>변표</t>
        </is>
      </c>
      <c r="O1369" s="3" t="inlineStr">
        <is>
          <t>나364</t>
        </is>
      </c>
    </row>
    <row r="1370">
      <c r="A1370" s="0" t="n">
        <v>97</v>
      </c>
      <c r="B1370" s="0" t="n">
        <v>1053</v>
      </c>
      <c r="C1370" s="0" t="inlineStr">
        <is>
          <t>나</t>
        </is>
      </c>
      <c r="D1370" s="0" t="inlineStr">
        <is>
          <t>광운대</t>
        </is>
      </c>
      <c r="E1370" s="232" t="inlineStr">
        <is>
          <t>미디어커뮤니케이션학부(기회균형)</t>
        </is>
      </c>
      <c r="F1370" s="0" t="inlineStr">
        <is>
          <t>통합</t>
        </is>
      </c>
      <c r="G1370" s="0" t="n">
        <v>2</v>
      </c>
      <c r="H1370" s="0" t="n">
        <v>668.655</v>
      </c>
      <c r="I1370" s="0" t="n">
        <v>667.577</v>
      </c>
      <c r="J1370" s="0" t="n">
        <v>665.92</v>
      </c>
      <c r="K1370" s="0" t="n">
        <v>663.225</v>
      </c>
      <c r="L1370" s="0" t="n">
        <v>660.107</v>
      </c>
      <c r="M1370" s="233" t="inlineStr">
        <is>
          <t>표점</t>
        </is>
      </c>
      <c r="N1370" s="233" t="inlineStr">
        <is>
          <t>변표</t>
        </is>
      </c>
      <c r="O1370" s="3" t="inlineStr">
        <is>
          <t>나365</t>
        </is>
      </c>
    </row>
    <row r="1371">
      <c r="A1371" s="0" t="n">
        <v>97</v>
      </c>
      <c r="B1371" s="0" t="n">
        <v>1063</v>
      </c>
      <c r="C1371" s="0" t="inlineStr">
        <is>
          <t>나</t>
        </is>
      </c>
      <c r="D1371" s="0" t="inlineStr">
        <is>
          <t>광운대</t>
        </is>
      </c>
      <c r="E1371" s="232" t="inlineStr">
        <is>
          <t>산업심리학과(기회균형)</t>
        </is>
      </c>
      <c r="F1371" s="0" t="inlineStr">
        <is>
          <t>통합</t>
        </is>
      </c>
      <c r="G1371" s="0" t="n">
        <v>2</v>
      </c>
      <c r="H1371" s="0" t="n">
        <v>657.842</v>
      </c>
      <c r="I1371" s="0" t="n">
        <v>656.503</v>
      </c>
      <c r="J1371" s="0" t="n">
        <v>654.602</v>
      </c>
      <c r="K1371" s="0" t="n">
        <v>651.58</v>
      </c>
      <c r="L1371" s="0" t="n">
        <v>648.227</v>
      </c>
      <c r="M1371" s="233" t="inlineStr">
        <is>
          <t>표점</t>
        </is>
      </c>
      <c r="N1371" s="233" t="inlineStr">
        <is>
          <t>변표</t>
        </is>
      </c>
      <c r="O1371" s="3" t="inlineStr">
        <is>
          <t>나366</t>
        </is>
      </c>
    </row>
    <row r="1372">
      <c r="A1372" s="0" t="n">
        <v>132</v>
      </c>
      <c r="B1372" s="0" t="n">
        <v>1160</v>
      </c>
      <c r="C1372" s="0" t="inlineStr">
        <is>
          <t>나</t>
        </is>
      </c>
      <c r="D1372" s="0" t="inlineStr">
        <is>
          <t>인천대</t>
        </is>
      </c>
      <c r="E1372" s="232" t="inlineStr">
        <is>
          <t>자유전공학부(자연)</t>
        </is>
      </c>
      <c r="F1372" s="0" t="inlineStr">
        <is>
          <t>자연</t>
        </is>
      </c>
      <c r="G1372" s="0" t="n">
        <v>2</v>
      </c>
      <c r="H1372" s="0" t="n">
        <v>829.47</v>
      </c>
      <c r="I1372" s="0" t="n">
        <v>821.9</v>
      </c>
      <c r="J1372" s="0" t="n">
        <v>812.83</v>
      </c>
      <c r="K1372" s="0" t="n">
        <v>804.62</v>
      </c>
      <c r="L1372" s="0" t="n">
        <v>794.83</v>
      </c>
      <c r="M1372" s="233" t="inlineStr">
        <is>
          <t>백분위</t>
        </is>
      </c>
      <c r="N1372" s="233" t="inlineStr">
        <is>
          <t>백분위</t>
        </is>
      </c>
      <c r="O1372" s="3" t="inlineStr">
        <is>
          <t>나367</t>
        </is>
      </c>
    </row>
    <row r="1373">
      <c r="A1373" s="0" t="n">
        <v>129</v>
      </c>
      <c r="B1373" s="0" t="n">
        <v>1189</v>
      </c>
      <c r="C1373" s="0" t="inlineStr">
        <is>
          <t>나</t>
        </is>
      </c>
      <c r="D1373" s="0" t="inlineStr">
        <is>
          <t>인천대</t>
        </is>
      </c>
      <c r="E1373" s="232" t="inlineStr">
        <is>
          <t>자유전공학부(인문)</t>
        </is>
      </c>
      <c r="F1373" s="0" t="inlineStr">
        <is>
          <t>통합</t>
        </is>
      </c>
      <c r="G1373" s="0" t="n">
        <v>2</v>
      </c>
      <c r="H1373" s="0" t="n">
        <v>830.8200000000001</v>
      </c>
      <c r="I1373" s="0" t="n">
        <v>821.975</v>
      </c>
      <c r="J1373" s="0" t="n">
        <v>814.38</v>
      </c>
      <c r="K1373" s="0" t="n">
        <v>806.95</v>
      </c>
      <c r="L1373" s="0" t="n">
        <v>798.405</v>
      </c>
      <c r="M1373" s="233" t="inlineStr">
        <is>
          <t>백분위</t>
        </is>
      </c>
      <c r="N1373" s="233" t="inlineStr">
        <is>
          <t>백분위</t>
        </is>
      </c>
      <c r="O1373" s="3" t="inlineStr">
        <is>
          <t>나368</t>
        </is>
      </c>
    </row>
    <row r="1374">
      <c r="A1374" s="0" t="n">
        <v>250</v>
      </c>
      <c r="B1374" s="0" t="n">
        <v>1194</v>
      </c>
      <c r="C1374" s="0" t="inlineStr">
        <is>
          <t>나</t>
        </is>
      </c>
      <c r="D1374" s="0" t="inlineStr">
        <is>
          <t>성신여대</t>
        </is>
      </c>
      <c r="E1374" s="232" t="inlineStr">
        <is>
          <t>컴퓨터공학과</t>
        </is>
      </c>
      <c r="F1374" s="0" t="inlineStr">
        <is>
          <t>자연</t>
        </is>
      </c>
      <c r="G1374" s="0" t="n">
        <v>2</v>
      </c>
      <c r="H1374" s="0" t="n">
        <v>439.675</v>
      </c>
      <c r="I1374" s="0" t="n">
        <v>436.925</v>
      </c>
      <c r="J1374" s="0" t="n">
        <v>432.115</v>
      </c>
      <c r="K1374" s="0" t="n">
        <v>428.075</v>
      </c>
      <c r="L1374" s="0" t="n">
        <v>425.445</v>
      </c>
      <c r="M1374" s="233" t="inlineStr">
        <is>
          <t>백분위</t>
        </is>
      </c>
      <c r="N1374" s="233" t="inlineStr">
        <is>
          <t>백분위</t>
        </is>
      </c>
      <c r="O1374" s="3" t="inlineStr">
        <is>
          <t>나369</t>
        </is>
      </c>
    </row>
    <row r="1375">
      <c r="A1375" s="0" t="n">
        <v>250</v>
      </c>
      <c r="B1375" s="0" t="n">
        <v>1197</v>
      </c>
      <c r="C1375" s="0" t="inlineStr">
        <is>
          <t>나</t>
        </is>
      </c>
      <c r="D1375" s="0" t="inlineStr">
        <is>
          <t>성신여대</t>
        </is>
      </c>
      <c r="E1375" s="232" t="inlineStr">
        <is>
          <t>바이오생명공학과</t>
        </is>
      </c>
      <c r="F1375" s="0" t="inlineStr">
        <is>
          <t>자연</t>
        </is>
      </c>
      <c r="G1375" s="0" t="n">
        <v>2</v>
      </c>
      <c r="H1375" s="0" t="n">
        <v>438.94</v>
      </c>
      <c r="I1375" s="0" t="n">
        <v>435.575</v>
      </c>
      <c r="J1375" s="0" t="n">
        <v>430.93</v>
      </c>
      <c r="K1375" s="0" t="n">
        <v>426.755</v>
      </c>
      <c r="L1375" s="0" t="n">
        <v>423.57</v>
      </c>
      <c r="M1375" s="233" t="inlineStr">
        <is>
          <t>백분위</t>
        </is>
      </c>
      <c r="N1375" s="233" t="inlineStr">
        <is>
          <t>백분위</t>
        </is>
      </c>
      <c r="O1375" s="3" t="inlineStr">
        <is>
          <t>나370</t>
        </is>
      </c>
    </row>
    <row r="1376">
      <c r="A1376" s="0" t="n">
        <v>250</v>
      </c>
      <c r="B1376" s="0" t="n">
        <v>1193</v>
      </c>
      <c r="C1376" s="0" t="inlineStr">
        <is>
          <t>나</t>
        </is>
      </c>
      <c r="D1376" s="0" t="inlineStr">
        <is>
          <t>성신여대</t>
        </is>
      </c>
      <c r="E1376" s="232" t="inlineStr">
        <is>
          <t>바이오식품공학과</t>
        </is>
      </c>
      <c r="F1376" s="0" t="inlineStr">
        <is>
          <t>자연</t>
        </is>
      </c>
      <c r="G1376" s="0" t="n">
        <v>2</v>
      </c>
      <c r="H1376" s="0" t="n">
        <v>435.845</v>
      </c>
      <c r="I1376" s="0" t="n">
        <v>432.65</v>
      </c>
      <c r="J1376" s="0" t="n">
        <v>428.365</v>
      </c>
      <c r="K1376" s="0" t="n">
        <v>422.7</v>
      </c>
      <c r="L1376" s="0" t="n">
        <v>419.305</v>
      </c>
      <c r="M1376" s="233" t="inlineStr">
        <is>
          <t>백분위</t>
        </is>
      </c>
      <c r="N1376" s="233" t="inlineStr">
        <is>
          <t>백분위</t>
        </is>
      </c>
      <c r="O1376" s="3" t="inlineStr">
        <is>
          <t>나371</t>
        </is>
      </c>
    </row>
    <row r="1377">
      <c r="A1377" s="0" t="n">
        <v>250</v>
      </c>
      <c r="B1377" s="0" t="n">
        <v>1198</v>
      </c>
      <c r="C1377" s="0" t="inlineStr">
        <is>
          <t>나</t>
        </is>
      </c>
      <c r="D1377" s="0" t="inlineStr">
        <is>
          <t>성신여대</t>
        </is>
      </c>
      <c r="E1377" s="232" t="inlineStr">
        <is>
          <t>서비스디자인공학과</t>
        </is>
      </c>
      <c r="F1377" s="0" t="inlineStr">
        <is>
          <t>자연</t>
        </is>
      </c>
      <c r="G1377" s="0" t="n">
        <v>2</v>
      </c>
      <c r="H1377" s="0" t="n">
        <v>433.38</v>
      </c>
      <c r="I1377" s="0" t="n">
        <v>430.545</v>
      </c>
      <c r="J1377" s="0" t="n">
        <v>426.015</v>
      </c>
      <c r="K1377" s="0" t="n">
        <v>420.89</v>
      </c>
      <c r="L1377" s="0" t="n">
        <v>418.03</v>
      </c>
      <c r="M1377" s="233" t="inlineStr">
        <is>
          <t>백분위</t>
        </is>
      </c>
      <c r="N1377" s="233" t="inlineStr">
        <is>
          <t>백분위</t>
        </is>
      </c>
      <c r="O1377" s="3" t="inlineStr">
        <is>
          <t>나372</t>
        </is>
      </c>
    </row>
    <row r="1378">
      <c r="A1378" s="0" t="n">
        <v>250</v>
      </c>
      <c r="B1378" s="0" t="n">
        <v>1203</v>
      </c>
      <c r="C1378" s="0" t="inlineStr">
        <is>
          <t>나</t>
        </is>
      </c>
      <c r="D1378" s="0" t="inlineStr">
        <is>
          <t>성신여대</t>
        </is>
      </c>
      <c r="E1378" s="232" t="inlineStr">
        <is>
          <t>융합보안공학과</t>
        </is>
      </c>
      <c r="F1378" s="0" t="inlineStr">
        <is>
          <t>자연</t>
        </is>
      </c>
      <c r="G1378" s="0" t="n">
        <v>2</v>
      </c>
      <c r="H1378" s="0" t="n">
        <v>433.11</v>
      </c>
      <c r="I1378" s="0" t="n">
        <v>430.465</v>
      </c>
      <c r="J1378" s="0" t="n">
        <v>426.015</v>
      </c>
      <c r="K1378" s="0" t="n">
        <v>419.79</v>
      </c>
      <c r="L1378" s="0" t="n">
        <v>416.89</v>
      </c>
      <c r="M1378" s="233" t="inlineStr">
        <is>
          <t>백분위</t>
        </is>
      </c>
      <c r="N1378" s="233" t="inlineStr">
        <is>
          <t>백분위</t>
        </is>
      </c>
      <c r="O1378" s="3" t="inlineStr">
        <is>
          <t>나373</t>
        </is>
      </c>
    </row>
    <row r="1379">
      <c r="A1379" s="0" t="n">
        <v>258</v>
      </c>
      <c r="B1379" s="0" t="n">
        <v>1191</v>
      </c>
      <c r="C1379" s="0" t="inlineStr">
        <is>
          <t>나</t>
        </is>
      </c>
      <c r="D1379" s="0" t="inlineStr">
        <is>
          <t>성신여대</t>
        </is>
      </c>
      <c r="E1379" s="232" t="inlineStr">
        <is>
          <t>창의융합학부(첨단분야전공)</t>
        </is>
      </c>
      <c r="F1379" s="0" t="inlineStr">
        <is>
          <t>자연</t>
        </is>
      </c>
      <c r="G1379" s="0" t="n">
        <v>2</v>
      </c>
      <c r="H1379" s="0" t="n">
        <v>424.395</v>
      </c>
      <c r="I1379" s="0" t="n">
        <v>421.725</v>
      </c>
      <c r="J1379" s="0" t="n">
        <v>417.45</v>
      </c>
      <c r="K1379" s="0" t="n">
        <v>413.09</v>
      </c>
      <c r="L1379" s="0" t="n">
        <v>410.61</v>
      </c>
      <c r="M1379" s="233" t="inlineStr">
        <is>
          <t>백분위</t>
        </is>
      </c>
      <c r="N1379" s="233" t="inlineStr">
        <is>
          <t>백분위</t>
        </is>
      </c>
      <c r="O1379" s="3" t="inlineStr">
        <is>
          <t>나374</t>
        </is>
      </c>
    </row>
    <row r="1380">
      <c r="A1380" s="0" t="n">
        <v>250</v>
      </c>
      <c r="B1380" s="0" t="n">
        <v>1202</v>
      </c>
      <c r="C1380" s="0" t="inlineStr">
        <is>
          <t>나</t>
        </is>
      </c>
      <c r="D1380" s="0" t="inlineStr">
        <is>
          <t>성신여대</t>
        </is>
      </c>
      <c r="E1380" s="232" t="inlineStr">
        <is>
          <t>수리통계데이터사이언스학부(통계학/빅데이터사이언스)</t>
        </is>
      </c>
      <c r="F1380" s="0" t="inlineStr">
        <is>
          <t>자연</t>
        </is>
      </c>
      <c r="G1380" s="0" t="n">
        <v>2</v>
      </c>
      <c r="H1380" s="0" t="n">
        <v>430.95</v>
      </c>
      <c r="I1380" s="0" t="n">
        <v>428.365</v>
      </c>
      <c r="J1380" s="0" t="n">
        <v>423.54</v>
      </c>
      <c r="K1380" s="0" t="n">
        <v>418.595</v>
      </c>
      <c r="L1380" s="0" t="n">
        <v>415.71</v>
      </c>
      <c r="M1380" s="233" t="inlineStr">
        <is>
          <t>백분위</t>
        </is>
      </c>
      <c r="N1380" s="233" t="inlineStr">
        <is>
          <t>백분위</t>
        </is>
      </c>
      <c r="O1380" s="3" t="inlineStr">
        <is>
          <t>나375</t>
        </is>
      </c>
    </row>
    <row r="1381">
      <c r="A1381" s="0" t="n">
        <v>250</v>
      </c>
      <c r="B1381" s="0" t="n">
        <v>1199</v>
      </c>
      <c r="C1381" s="0" t="inlineStr">
        <is>
          <t>나</t>
        </is>
      </c>
      <c r="D1381" s="0" t="inlineStr">
        <is>
          <t>성신여대</t>
        </is>
      </c>
      <c r="E1381" s="232" t="inlineStr">
        <is>
          <t>수리통계데이터사이언스학부(수학/핀테크)</t>
        </is>
      </c>
      <c r="F1381" s="0" t="inlineStr">
        <is>
          <t>자연</t>
        </is>
      </c>
      <c r="G1381" s="0" t="n">
        <v>2</v>
      </c>
      <c r="H1381" s="0" t="n">
        <v>429.935</v>
      </c>
      <c r="I1381" s="0" t="n">
        <v>427.43</v>
      </c>
      <c r="J1381" s="0" t="n">
        <v>422.7</v>
      </c>
      <c r="K1381" s="0" t="n">
        <v>417.69</v>
      </c>
      <c r="L1381" s="0" t="n">
        <v>414.79</v>
      </c>
      <c r="M1381" s="233" t="inlineStr">
        <is>
          <t>백분위</t>
        </is>
      </c>
      <c r="N1381" s="233" t="inlineStr">
        <is>
          <t>백분위</t>
        </is>
      </c>
      <c r="O1381" s="3" t="inlineStr">
        <is>
          <t>나376</t>
        </is>
      </c>
    </row>
    <row r="1382">
      <c r="A1382" s="0" t="n">
        <v>250</v>
      </c>
      <c r="B1382" s="0" t="n">
        <v>1200</v>
      </c>
      <c r="C1382" s="0" t="inlineStr">
        <is>
          <t>나</t>
        </is>
      </c>
      <c r="D1382" s="0" t="inlineStr">
        <is>
          <t>성신여대</t>
        </is>
      </c>
      <c r="E1382" s="232" t="inlineStr">
        <is>
          <t>청정신소재공학과</t>
        </is>
      </c>
      <c r="F1382" s="0" t="inlineStr">
        <is>
          <t>자연</t>
        </is>
      </c>
      <c r="G1382" s="0" t="n">
        <v>2</v>
      </c>
      <c r="H1382" s="0" t="n">
        <v>426.29</v>
      </c>
      <c r="I1382" s="0" t="n">
        <v>423.36</v>
      </c>
      <c r="J1382" s="0" t="n">
        <v>417.71</v>
      </c>
      <c r="K1382" s="0" t="n">
        <v>412</v>
      </c>
      <c r="L1382" s="0" t="n">
        <v>409.25</v>
      </c>
      <c r="M1382" s="233" t="inlineStr">
        <is>
          <t>백분위</t>
        </is>
      </c>
      <c r="N1382" s="233" t="inlineStr">
        <is>
          <t>백분위</t>
        </is>
      </c>
      <c r="O1382" s="3" t="inlineStr">
        <is>
          <t>나377</t>
        </is>
      </c>
    </row>
    <row r="1383">
      <c r="A1383" s="0" t="n">
        <v>253</v>
      </c>
      <c r="B1383" s="0" t="n">
        <v>1222</v>
      </c>
      <c r="C1383" s="0" t="inlineStr">
        <is>
          <t>나</t>
        </is>
      </c>
      <c r="D1383" s="0" t="inlineStr">
        <is>
          <t>성신여대</t>
        </is>
      </c>
      <c r="E1383" s="232" t="inlineStr">
        <is>
          <t>경제학과</t>
        </is>
      </c>
      <c r="F1383" s="0" t="inlineStr">
        <is>
          <t>통합</t>
        </is>
      </c>
      <c r="G1383" s="0" t="n">
        <v>2</v>
      </c>
      <c r="H1383" s="0" t="n">
        <v>453.91</v>
      </c>
      <c r="I1383" s="0" t="n">
        <v>449.968</v>
      </c>
      <c r="J1383" s="0" t="n">
        <v>446.313</v>
      </c>
      <c r="K1383" s="0" t="n">
        <v>442.37</v>
      </c>
      <c r="L1383" s="0" t="n">
        <v>439.85</v>
      </c>
      <c r="M1383" s="233" t="inlineStr">
        <is>
          <t>백분위</t>
        </is>
      </c>
      <c r="N1383" s="233" t="inlineStr">
        <is>
          <t>백분위</t>
        </is>
      </c>
      <c r="O1383" s="3" t="inlineStr">
        <is>
          <t>나378</t>
        </is>
      </c>
    </row>
    <row r="1384">
      <c r="A1384" s="0" t="n">
        <v>253</v>
      </c>
      <c r="B1384" s="0" t="n">
        <v>1223</v>
      </c>
      <c r="C1384" s="0" t="inlineStr">
        <is>
          <t>나</t>
        </is>
      </c>
      <c r="D1384" s="0" t="inlineStr">
        <is>
          <t>성신여대</t>
        </is>
      </c>
      <c r="E1384" s="232" t="inlineStr">
        <is>
          <t>미디어커뮤니케이션학과</t>
        </is>
      </c>
      <c r="F1384" s="0" t="inlineStr">
        <is>
          <t>통합</t>
        </is>
      </c>
      <c r="G1384" s="0" t="n">
        <v>2</v>
      </c>
      <c r="H1384" s="0" t="n">
        <v>434.25</v>
      </c>
      <c r="I1384" s="0" t="n">
        <v>431.68</v>
      </c>
      <c r="J1384" s="0" t="n">
        <v>429.373</v>
      </c>
      <c r="K1384" s="0" t="n">
        <v>424.843</v>
      </c>
      <c r="L1384" s="0" t="n">
        <v>422.995</v>
      </c>
      <c r="M1384" s="233" t="inlineStr">
        <is>
          <t>백분위</t>
        </is>
      </c>
      <c r="N1384" s="233" t="inlineStr">
        <is>
          <t>백분위</t>
        </is>
      </c>
      <c r="O1384" s="3" t="inlineStr">
        <is>
          <t>나379</t>
        </is>
      </c>
    </row>
    <row r="1385">
      <c r="A1385" s="0" t="n">
        <v>252</v>
      </c>
      <c r="B1385" s="0" t="n">
        <v>1212</v>
      </c>
      <c r="C1385" s="0" t="inlineStr">
        <is>
          <t>나</t>
        </is>
      </c>
      <c r="D1385" s="0" t="inlineStr">
        <is>
          <t>성신여대</t>
        </is>
      </c>
      <c r="E1385" s="232" t="inlineStr">
        <is>
          <t>영어영문학과</t>
        </is>
      </c>
      <c r="F1385" s="0" t="inlineStr">
        <is>
          <t>통합</t>
        </is>
      </c>
      <c r="G1385" s="0" t="n">
        <v>2</v>
      </c>
      <c r="H1385" s="0" t="n">
        <v>441.975</v>
      </c>
      <c r="I1385" s="0" t="n">
        <v>439.47</v>
      </c>
      <c r="J1385" s="0" t="n">
        <v>435.575</v>
      </c>
      <c r="K1385" s="0" t="n">
        <v>432.745</v>
      </c>
      <c r="L1385" s="0" t="n">
        <v>430.59</v>
      </c>
      <c r="M1385" s="233" t="inlineStr">
        <is>
          <t>백분위</t>
        </is>
      </c>
      <c r="N1385" s="233" t="inlineStr">
        <is>
          <t>백분위</t>
        </is>
      </c>
      <c r="O1385" s="3" t="inlineStr">
        <is>
          <t>나380</t>
        </is>
      </c>
    </row>
    <row r="1386">
      <c r="A1386" s="0" t="n">
        <v>253</v>
      </c>
      <c r="B1386" s="0" t="n">
        <v>1226</v>
      </c>
      <c r="C1386" s="0" t="inlineStr">
        <is>
          <t>나</t>
        </is>
      </c>
      <c r="D1386" s="0" t="inlineStr">
        <is>
          <t>성신여대</t>
        </is>
      </c>
      <c r="E1386" s="232" t="inlineStr">
        <is>
          <t>법학부</t>
        </is>
      </c>
      <c r="F1386" s="0" t="inlineStr">
        <is>
          <t>통합</t>
        </is>
      </c>
      <c r="G1386" s="0" t="n">
        <v>2</v>
      </c>
      <c r="H1386" s="0" t="n">
        <v>431.108</v>
      </c>
      <c r="I1386" s="0" t="n">
        <v>428.585</v>
      </c>
      <c r="J1386" s="0" t="n">
        <v>426.165</v>
      </c>
      <c r="K1386" s="0" t="n">
        <v>421.51</v>
      </c>
      <c r="L1386" s="0" t="n">
        <v>418.938</v>
      </c>
      <c r="M1386" s="233" t="inlineStr">
        <is>
          <t>백분위</t>
        </is>
      </c>
      <c r="N1386" s="233" t="inlineStr">
        <is>
          <t>백분위</t>
        </is>
      </c>
      <c r="O1386" s="3" t="inlineStr">
        <is>
          <t>나381</t>
        </is>
      </c>
    </row>
    <row r="1387">
      <c r="A1387" s="0" t="n">
        <v>252</v>
      </c>
      <c r="B1387" s="0" t="n">
        <v>1211</v>
      </c>
      <c r="C1387" s="0" t="inlineStr">
        <is>
          <t>나</t>
        </is>
      </c>
      <c r="D1387" s="0" t="inlineStr">
        <is>
          <t>성신여대</t>
        </is>
      </c>
      <c r="E1387" s="232" t="inlineStr">
        <is>
          <t>국어국문학과</t>
        </is>
      </c>
      <c r="F1387" s="0" t="inlineStr">
        <is>
          <t>통합</t>
        </is>
      </c>
      <c r="G1387" s="0" t="n">
        <v>2</v>
      </c>
      <c r="H1387" s="0" t="n">
        <v>439.87</v>
      </c>
      <c r="I1387" s="0" t="n">
        <v>437.53</v>
      </c>
      <c r="J1387" s="0" t="n">
        <v>433.71</v>
      </c>
      <c r="K1387" s="0" t="n">
        <v>429.665</v>
      </c>
      <c r="L1387" s="0" t="n">
        <v>427.085</v>
      </c>
      <c r="M1387" s="233" t="inlineStr">
        <is>
          <t>백분위</t>
        </is>
      </c>
      <c r="N1387" s="233" t="inlineStr">
        <is>
          <t>백분위</t>
        </is>
      </c>
      <c r="O1387" s="3" t="inlineStr">
        <is>
          <t>나382</t>
        </is>
      </c>
    </row>
    <row r="1388">
      <c r="A1388" s="0" t="n">
        <v>252</v>
      </c>
      <c r="B1388" s="0" t="n">
        <v>1217</v>
      </c>
      <c r="C1388" s="0" t="inlineStr">
        <is>
          <t>나</t>
        </is>
      </c>
      <c r="D1388" s="0" t="inlineStr">
        <is>
          <t>성신여대</t>
        </is>
      </c>
      <c r="E1388" s="232" t="inlineStr">
        <is>
          <t>사학과</t>
        </is>
      </c>
      <c r="F1388" s="0" t="inlineStr">
        <is>
          <t>통합</t>
        </is>
      </c>
      <c r="G1388" s="0" t="n">
        <v>2</v>
      </c>
      <c r="H1388" s="0" t="n">
        <v>439.47</v>
      </c>
      <c r="I1388" s="0" t="n">
        <v>437.39</v>
      </c>
      <c r="J1388" s="0" t="n">
        <v>433.41</v>
      </c>
      <c r="K1388" s="0" t="n">
        <v>429.54</v>
      </c>
      <c r="L1388" s="0" t="n">
        <v>427.085</v>
      </c>
      <c r="M1388" s="233" t="inlineStr">
        <is>
          <t>백분위</t>
        </is>
      </c>
      <c r="N1388" s="233" t="inlineStr">
        <is>
          <t>백분위</t>
        </is>
      </c>
      <c r="O1388" s="3" t="inlineStr">
        <is>
          <t>나383</t>
        </is>
      </c>
    </row>
    <row r="1389">
      <c r="A1389" s="0" t="n">
        <v>252</v>
      </c>
      <c r="B1389" s="0" t="n">
        <v>1218</v>
      </c>
      <c r="C1389" s="0" t="inlineStr">
        <is>
          <t>나</t>
        </is>
      </c>
      <c r="D1389" s="0" t="inlineStr">
        <is>
          <t>성신여대</t>
        </is>
      </c>
      <c r="E1389" s="232" t="inlineStr">
        <is>
          <t>문화예술경영학과</t>
        </is>
      </c>
      <c r="F1389" s="0" t="inlineStr">
        <is>
          <t>통합</t>
        </is>
      </c>
      <c r="G1389" s="0" t="n">
        <v>2</v>
      </c>
      <c r="H1389" s="0" t="n">
        <v>439.47</v>
      </c>
      <c r="I1389" s="0" t="n">
        <v>437.39</v>
      </c>
      <c r="J1389" s="0" t="n">
        <v>433.41</v>
      </c>
      <c r="K1389" s="0" t="n">
        <v>429.54</v>
      </c>
      <c r="L1389" s="0" t="n">
        <v>427.085</v>
      </c>
      <c r="M1389" s="233" t="inlineStr">
        <is>
          <t>백분위</t>
        </is>
      </c>
      <c r="N1389" s="233" t="inlineStr">
        <is>
          <t>백분위</t>
        </is>
      </c>
      <c r="O1389" s="3" t="inlineStr">
        <is>
          <t>나384</t>
        </is>
      </c>
    </row>
    <row r="1390">
      <c r="A1390" s="0" t="n">
        <v>253</v>
      </c>
      <c r="B1390" s="0" t="n">
        <v>1220</v>
      </c>
      <c r="C1390" s="0" t="inlineStr">
        <is>
          <t>나</t>
        </is>
      </c>
      <c r="D1390" s="0" t="inlineStr">
        <is>
          <t>성신여대</t>
        </is>
      </c>
      <c r="E1390" s="232" t="inlineStr">
        <is>
          <t>심리학과</t>
        </is>
      </c>
      <c r="F1390" s="0" t="inlineStr">
        <is>
          <t>통합</t>
        </is>
      </c>
      <c r="G1390" s="0" t="n">
        <v>2</v>
      </c>
      <c r="H1390" s="0" t="n">
        <v>432.23</v>
      </c>
      <c r="I1390" s="0" t="n">
        <v>429.923</v>
      </c>
      <c r="J1390" s="0" t="n">
        <v>425.39</v>
      </c>
      <c r="K1390" s="0" t="n">
        <v>421.123</v>
      </c>
      <c r="L1390" s="0" t="n">
        <v>418.403</v>
      </c>
      <c r="M1390" s="233" t="inlineStr">
        <is>
          <t>백분위</t>
        </is>
      </c>
      <c r="N1390" s="233" t="inlineStr">
        <is>
          <t>백분위</t>
        </is>
      </c>
      <c r="O1390" s="3" t="inlineStr">
        <is>
          <t>나385</t>
        </is>
      </c>
    </row>
    <row r="1391">
      <c r="A1391" s="0" t="n">
        <v>253</v>
      </c>
      <c r="B1391" s="0" t="n">
        <v>1228</v>
      </c>
      <c r="C1391" s="0" t="inlineStr">
        <is>
          <t>나</t>
        </is>
      </c>
      <c r="D1391" s="0" t="inlineStr">
        <is>
          <t>성신여대</t>
        </is>
      </c>
      <c r="E1391" s="232" t="inlineStr">
        <is>
          <t>소비자산업학과</t>
        </is>
      </c>
      <c r="F1391" s="0" t="inlineStr">
        <is>
          <t>통합</t>
        </is>
      </c>
      <c r="G1391" s="0" t="n">
        <v>2</v>
      </c>
      <c r="H1391" s="0" t="n">
        <v>430.045</v>
      </c>
      <c r="I1391" s="0" t="n">
        <v>427.475</v>
      </c>
      <c r="J1391" s="0" t="n">
        <v>424.968</v>
      </c>
      <c r="K1391" s="0" t="n">
        <v>420.213</v>
      </c>
      <c r="L1391" s="0" t="n">
        <v>417.515</v>
      </c>
      <c r="M1391" s="233" t="inlineStr">
        <is>
          <t>백분위</t>
        </is>
      </c>
      <c r="N1391" s="233" t="inlineStr">
        <is>
          <t>백분위</t>
        </is>
      </c>
      <c r="O1391" s="3" t="inlineStr">
        <is>
          <t>나386</t>
        </is>
      </c>
    </row>
    <row r="1392">
      <c r="A1392" s="0" t="n">
        <v>252</v>
      </c>
      <c r="B1392" s="0" t="n">
        <v>1215</v>
      </c>
      <c r="C1392" s="0" t="inlineStr">
        <is>
          <t>나</t>
        </is>
      </c>
      <c r="D1392" s="0" t="inlineStr">
        <is>
          <t>성신여대</t>
        </is>
      </c>
      <c r="E1392" s="232" t="inlineStr">
        <is>
          <t>일본어문·문화학과</t>
        </is>
      </c>
      <c r="F1392" s="0" t="inlineStr">
        <is>
          <t>통합</t>
        </is>
      </c>
      <c r="G1392" s="0" t="n">
        <v>2</v>
      </c>
      <c r="H1392" s="0" t="n">
        <v>438.97</v>
      </c>
      <c r="I1392" s="0" t="n">
        <v>436.89</v>
      </c>
      <c r="J1392" s="0" t="n">
        <v>432.87</v>
      </c>
      <c r="K1392" s="0" t="n">
        <v>428.675</v>
      </c>
      <c r="L1392" s="0" t="n">
        <v>426.235</v>
      </c>
      <c r="M1392" s="233" t="inlineStr">
        <is>
          <t>백분위</t>
        </is>
      </c>
      <c r="N1392" s="233" t="inlineStr">
        <is>
          <t>백분위</t>
        </is>
      </c>
      <c r="O1392" s="3" t="inlineStr">
        <is>
          <t>나387</t>
        </is>
      </c>
    </row>
    <row r="1393">
      <c r="A1393" s="0" t="n">
        <v>252</v>
      </c>
      <c r="B1393" s="0" t="n">
        <v>1216</v>
      </c>
      <c r="C1393" s="0" t="inlineStr">
        <is>
          <t>나</t>
        </is>
      </c>
      <c r="D1393" s="0" t="inlineStr">
        <is>
          <t>성신여대</t>
        </is>
      </c>
      <c r="E1393" s="232" t="inlineStr">
        <is>
          <t>중국어문·문화학과</t>
        </is>
      </c>
      <c r="F1393" s="0" t="inlineStr">
        <is>
          <t>통합</t>
        </is>
      </c>
      <c r="G1393" s="0" t="n">
        <v>2</v>
      </c>
      <c r="H1393" s="0" t="n">
        <v>438.97</v>
      </c>
      <c r="I1393" s="0" t="n">
        <v>436.89</v>
      </c>
      <c r="J1393" s="0" t="n">
        <v>432.87</v>
      </c>
      <c r="K1393" s="0" t="n">
        <v>428.675</v>
      </c>
      <c r="L1393" s="0" t="n">
        <v>426.235</v>
      </c>
      <c r="M1393" s="233" t="inlineStr">
        <is>
          <t>백분위</t>
        </is>
      </c>
      <c r="N1393" s="233" t="inlineStr">
        <is>
          <t>백분위</t>
        </is>
      </c>
      <c r="O1393" s="3" t="inlineStr">
        <is>
          <t>나388</t>
        </is>
      </c>
    </row>
    <row r="1394">
      <c r="A1394" s="0" t="n">
        <v>252</v>
      </c>
      <c r="B1394" s="0" t="n">
        <v>1214</v>
      </c>
      <c r="C1394" s="0" t="inlineStr">
        <is>
          <t>나</t>
        </is>
      </c>
      <c r="D1394" s="0" t="inlineStr">
        <is>
          <t>성신여대</t>
        </is>
      </c>
      <c r="E1394" s="232" t="inlineStr">
        <is>
          <t>프랑스어문·문화학과</t>
        </is>
      </c>
      <c r="F1394" s="0" t="inlineStr">
        <is>
          <t>통합</t>
        </is>
      </c>
      <c r="G1394" s="0" t="n">
        <v>3</v>
      </c>
      <c r="H1394" s="0" t="n">
        <v>437.605</v>
      </c>
      <c r="I1394" s="0" t="n">
        <v>435.275</v>
      </c>
      <c r="J1394" s="0" t="n">
        <v>432.745</v>
      </c>
      <c r="K1394" s="0" t="n">
        <v>428.4</v>
      </c>
      <c r="L1394" s="0" t="n">
        <v>426.285</v>
      </c>
      <c r="M1394" s="233" t="inlineStr">
        <is>
          <t>백분위</t>
        </is>
      </c>
      <c r="N1394" s="233" t="inlineStr">
        <is>
          <t>백분위</t>
        </is>
      </c>
      <c r="O1394" s="3" t="inlineStr">
        <is>
          <t>나389</t>
        </is>
      </c>
    </row>
    <row r="1395">
      <c r="A1395" s="0" t="n">
        <v>253</v>
      </c>
      <c r="B1395" s="0" t="n">
        <v>1224</v>
      </c>
      <c r="C1395" s="0" t="inlineStr">
        <is>
          <t>나</t>
        </is>
      </c>
      <c r="D1395" s="0" t="inlineStr">
        <is>
          <t>성신여대</t>
        </is>
      </c>
      <c r="E1395" s="232" t="inlineStr">
        <is>
          <t>경영학과</t>
        </is>
      </c>
      <c r="F1395" s="0" t="inlineStr">
        <is>
          <t>통합</t>
        </is>
      </c>
      <c r="G1395" s="0" t="n">
        <v>2</v>
      </c>
      <c r="H1395" s="0" t="n">
        <v>428.735</v>
      </c>
      <c r="I1395" s="0" t="n">
        <v>426.24</v>
      </c>
      <c r="J1395" s="0" t="n">
        <v>423.508</v>
      </c>
      <c r="K1395" s="0" t="n">
        <v>418.875</v>
      </c>
      <c r="L1395" s="0" t="n">
        <v>416.38</v>
      </c>
      <c r="M1395" s="233" t="inlineStr">
        <is>
          <t>백분위</t>
        </is>
      </c>
      <c r="N1395" s="233" t="inlineStr">
        <is>
          <t>백분위</t>
        </is>
      </c>
      <c r="O1395" s="3" t="inlineStr">
        <is>
          <t>나390</t>
        </is>
      </c>
    </row>
    <row r="1396">
      <c r="A1396" s="0" t="n">
        <v>252</v>
      </c>
      <c r="B1396" s="0" t="n">
        <v>1213</v>
      </c>
      <c r="C1396" s="0" t="inlineStr">
        <is>
          <t>나</t>
        </is>
      </c>
      <c r="D1396" s="0" t="inlineStr">
        <is>
          <t>성신여대</t>
        </is>
      </c>
      <c r="E1396" s="232" t="inlineStr">
        <is>
          <t>독일어문·문화학과</t>
        </is>
      </c>
      <c r="F1396" s="0" t="inlineStr">
        <is>
          <t>통합</t>
        </is>
      </c>
      <c r="G1396" s="0" t="n">
        <v>2</v>
      </c>
      <c r="H1396" s="0" t="n">
        <v>436.165</v>
      </c>
      <c r="I1396" s="0" t="n">
        <v>433.71</v>
      </c>
      <c r="J1396" s="0" t="n">
        <v>431.355</v>
      </c>
      <c r="K1396" s="0" t="n">
        <v>427.55</v>
      </c>
      <c r="L1396" s="0" t="n">
        <v>425.81</v>
      </c>
      <c r="M1396" s="233" t="inlineStr">
        <is>
          <t>백분위</t>
        </is>
      </c>
      <c r="N1396" s="233" t="inlineStr">
        <is>
          <t>백분위</t>
        </is>
      </c>
      <c r="O1396" s="3" t="inlineStr">
        <is>
          <t>나391</t>
        </is>
      </c>
    </row>
    <row r="1397">
      <c r="A1397" s="0" t="n">
        <v>253</v>
      </c>
      <c r="B1397" s="0" t="n">
        <v>1225</v>
      </c>
      <c r="C1397" s="0" t="inlineStr">
        <is>
          <t>나</t>
        </is>
      </c>
      <c r="D1397" s="0" t="inlineStr">
        <is>
          <t>성신여대</t>
        </is>
      </c>
      <c r="E1397" s="232" t="inlineStr">
        <is>
          <t>사회복지학과</t>
        </is>
      </c>
      <c r="F1397" s="0" t="inlineStr">
        <is>
          <t>통합</t>
        </is>
      </c>
      <c r="G1397" s="0" t="n">
        <v>2</v>
      </c>
      <c r="H1397" s="0" t="n">
        <v>427.475</v>
      </c>
      <c r="I1397" s="0" t="n">
        <v>424.968</v>
      </c>
      <c r="J1397" s="0" t="n">
        <v>422.445</v>
      </c>
      <c r="K1397" s="0" t="n">
        <v>417.453</v>
      </c>
      <c r="L1397" s="0" t="n">
        <v>415.195</v>
      </c>
      <c r="M1397" s="233" t="inlineStr">
        <is>
          <t>백분위</t>
        </is>
      </c>
      <c r="N1397" s="233" t="inlineStr">
        <is>
          <t>백분위</t>
        </is>
      </c>
      <c r="O1397" s="3" t="inlineStr">
        <is>
          <t>나392</t>
        </is>
      </c>
    </row>
    <row r="1398">
      <c r="A1398" s="0" t="n">
        <v>253</v>
      </c>
      <c r="B1398" s="0" t="n">
        <v>1221</v>
      </c>
      <c r="C1398" s="0" t="inlineStr">
        <is>
          <t>나</t>
        </is>
      </c>
      <c r="D1398" s="0" t="inlineStr">
        <is>
          <t>성신여대</t>
        </is>
      </c>
      <c r="E1398" s="232" t="inlineStr">
        <is>
          <t>지리학과</t>
        </is>
      </c>
      <c r="F1398" s="0" t="inlineStr">
        <is>
          <t>통합</t>
        </is>
      </c>
      <c r="G1398" s="0" t="n">
        <v>2</v>
      </c>
      <c r="H1398" s="0" t="n">
        <v>427.538</v>
      </c>
      <c r="I1398" s="0" t="n">
        <v>425.118</v>
      </c>
      <c r="J1398" s="0" t="n">
        <v>420.648</v>
      </c>
      <c r="K1398" s="0" t="n">
        <v>415.905</v>
      </c>
      <c r="L1398" s="0" t="n">
        <v>413.67</v>
      </c>
      <c r="M1398" s="233" t="inlineStr">
        <is>
          <t>백분위</t>
        </is>
      </c>
      <c r="N1398" s="233" t="inlineStr">
        <is>
          <t>백분위</t>
        </is>
      </c>
      <c r="O1398" s="3" t="inlineStr">
        <is>
          <t>나393</t>
        </is>
      </c>
    </row>
    <row r="1399">
      <c r="A1399" s="0" t="n">
        <v>253</v>
      </c>
      <c r="B1399" s="0" t="n">
        <v>1219</v>
      </c>
      <c r="C1399" s="0" t="inlineStr">
        <is>
          <t>나</t>
        </is>
      </c>
      <c r="D1399" s="0" t="inlineStr">
        <is>
          <t>성신여대</t>
        </is>
      </c>
      <c r="E1399" s="232" t="inlineStr">
        <is>
          <t>정치외교학과</t>
        </is>
      </c>
      <c r="F1399" s="0" t="inlineStr">
        <is>
          <t>통합</t>
        </is>
      </c>
      <c r="G1399" s="0" t="n">
        <v>2</v>
      </c>
      <c r="H1399" s="0" t="n">
        <v>427.325</v>
      </c>
      <c r="I1399" s="0" t="n">
        <v>424.843</v>
      </c>
      <c r="J1399" s="0" t="n">
        <v>420.15</v>
      </c>
      <c r="K1399" s="0" t="n">
        <v>415.843</v>
      </c>
      <c r="L1399" s="0" t="n">
        <v>413.548</v>
      </c>
      <c r="M1399" s="233" t="inlineStr">
        <is>
          <t>백분위</t>
        </is>
      </c>
      <c r="N1399" s="233" t="inlineStr">
        <is>
          <t>백분위</t>
        </is>
      </c>
      <c r="O1399" s="3" t="inlineStr">
        <is>
          <t>나394</t>
        </is>
      </c>
    </row>
    <row r="1400">
      <c r="A1400" s="0" t="n">
        <v>253</v>
      </c>
      <c r="B1400" s="0" t="n">
        <v>1227</v>
      </c>
      <c r="C1400" s="0" t="inlineStr">
        <is>
          <t>나</t>
        </is>
      </c>
      <c r="D1400" s="0" t="inlineStr">
        <is>
          <t>성신여대</t>
        </is>
      </c>
      <c r="E1400" s="232" t="inlineStr">
        <is>
          <t>의류산업학과</t>
        </is>
      </c>
      <c r="F1400" s="0" t="inlineStr">
        <is>
          <t>통합</t>
        </is>
      </c>
      <c r="G1400" s="0" t="n">
        <v>2</v>
      </c>
      <c r="H1400" s="0" t="n">
        <v>423.133</v>
      </c>
      <c r="I1400" s="0" t="n">
        <v>420.213</v>
      </c>
      <c r="J1400" s="0" t="n">
        <v>417.453</v>
      </c>
      <c r="K1400" s="0" t="n">
        <v>413.398</v>
      </c>
      <c r="L1400" s="0" t="n">
        <v>411.3</v>
      </c>
      <c r="M1400" s="233" t="inlineStr">
        <is>
          <t>백분위</t>
        </is>
      </c>
      <c r="N1400" s="233" t="inlineStr">
        <is>
          <t>백분위</t>
        </is>
      </c>
      <c r="O1400" s="3" t="inlineStr">
        <is>
          <t>나395</t>
        </is>
      </c>
    </row>
    <row r="1401">
      <c r="A1401" s="0" t="n">
        <v>110</v>
      </c>
      <c r="B1401" s="0" t="n">
        <v>1273</v>
      </c>
      <c r="C1401" s="0" t="inlineStr">
        <is>
          <t>나</t>
        </is>
      </c>
      <c r="D1401" s="0" t="inlineStr">
        <is>
          <t>가톨릭대</t>
        </is>
      </c>
      <c r="E1401" s="232" t="inlineStr">
        <is>
          <t>간호학과</t>
        </is>
      </c>
      <c r="F1401" s="0" t="inlineStr">
        <is>
          <t>자연</t>
        </is>
      </c>
      <c r="G1401" s="0" t="n">
        <v>2</v>
      </c>
      <c r="H1401" s="0" t="n">
        <v>630.677</v>
      </c>
      <c r="I1401" s="0" t="n">
        <v>627.998</v>
      </c>
      <c r="J1401" s="0" t="n">
        <v>625.051</v>
      </c>
      <c r="K1401" s="0" t="n">
        <v>619.649</v>
      </c>
      <c r="L1401" s="0" t="n">
        <v>614.076</v>
      </c>
      <c r="M1401" s="233" t="inlineStr">
        <is>
          <t>표점</t>
        </is>
      </c>
      <c r="N1401" s="233" t="inlineStr">
        <is>
          <t>변표</t>
        </is>
      </c>
      <c r="O1401" s="3" t="inlineStr">
        <is>
          <t>나396</t>
        </is>
      </c>
    </row>
    <row r="1402">
      <c r="A1402" s="0" t="n">
        <v>105</v>
      </c>
      <c r="B1402" s="0" t="n">
        <v>1271</v>
      </c>
      <c r="C1402" s="0" t="inlineStr">
        <is>
          <t>나</t>
        </is>
      </c>
      <c r="D1402" s="0" t="inlineStr">
        <is>
          <t>가톨릭대</t>
        </is>
      </c>
      <c r="E1402" s="232" t="inlineStr">
        <is>
          <t>데이터사이언스학과</t>
        </is>
      </c>
      <c r="F1402" s="0" t="inlineStr">
        <is>
          <t>자연</t>
        </is>
      </c>
      <c r="G1402" s="0" t="n">
        <v>2</v>
      </c>
      <c r="H1402" s="0" t="n">
        <v>858.62</v>
      </c>
      <c r="I1402" s="0" t="n">
        <v>855.42</v>
      </c>
      <c r="J1402" s="0" t="n">
        <v>849.5</v>
      </c>
      <c r="K1402" s="0" t="n">
        <v>839.5</v>
      </c>
      <c r="L1402" s="0" t="n">
        <v>831.74</v>
      </c>
      <c r="M1402" s="233" t="inlineStr">
        <is>
          <t>백분위</t>
        </is>
      </c>
      <c r="N1402" s="233" t="inlineStr">
        <is>
          <t>백분위</t>
        </is>
      </c>
      <c r="O1402" s="3" t="inlineStr">
        <is>
          <t>나397</t>
        </is>
      </c>
    </row>
    <row r="1403">
      <c r="A1403" s="0" t="n">
        <v>105</v>
      </c>
      <c r="B1403" s="0" t="n">
        <v>1275</v>
      </c>
      <c r="C1403" s="0" t="inlineStr">
        <is>
          <t>나</t>
        </is>
      </c>
      <c r="D1403" s="0" t="inlineStr">
        <is>
          <t>가톨릭대</t>
        </is>
      </c>
      <c r="E1403" s="232" t="inlineStr">
        <is>
          <t>자유전공학부(일반전형)</t>
        </is>
      </c>
      <c r="F1403" s="0" t="inlineStr">
        <is>
          <t>자연</t>
        </is>
      </c>
      <c r="G1403" s="0" t="n">
        <v>2</v>
      </c>
      <c r="H1403" s="0" t="n">
        <v>856.24</v>
      </c>
      <c r="I1403" s="0" t="n">
        <v>851.36</v>
      </c>
      <c r="J1403" s="0" t="n">
        <v>846.2</v>
      </c>
      <c r="K1403" s="0" t="n">
        <v>837.1799999999999</v>
      </c>
      <c r="L1403" s="0" t="n">
        <v>827.08</v>
      </c>
      <c r="M1403" s="233" t="inlineStr">
        <is>
          <t>백분위</t>
        </is>
      </c>
      <c r="N1403" s="233" t="inlineStr">
        <is>
          <t>백분위</t>
        </is>
      </c>
      <c r="O1403" s="3" t="inlineStr">
        <is>
          <t>나398</t>
        </is>
      </c>
    </row>
    <row r="1404">
      <c r="A1404" s="0" t="n">
        <v>107</v>
      </c>
      <c r="B1404" s="0" t="n">
        <v>1276</v>
      </c>
      <c r="C1404" s="0" t="inlineStr">
        <is>
          <t>나</t>
        </is>
      </c>
      <c r="D1404" s="0" t="inlineStr">
        <is>
          <t>가톨릭대</t>
        </is>
      </c>
      <c r="E1404" s="232" t="inlineStr">
        <is>
          <t>자유전공학부(일반전형Ⅱ)</t>
        </is>
      </c>
      <c r="F1404" s="0" t="inlineStr">
        <is>
          <t>통합</t>
        </is>
      </c>
      <c r="G1404" s="0" t="n">
        <v>2</v>
      </c>
      <c r="H1404" s="0" t="n">
        <v>848.5599999999999</v>
      </c>
      <c r="I1404" s="0" t="n">
        <v>842.78</v>
      </c>
      <c r="J1404" s="0" t="n">
        <v>835.6</v>
      </c>
      <c r="K1404" s="0" t="n">
        <v>820.38</v>
      </c>
      <c r="L1404" s="0" t="n">
        <v>805.48</v>
      </c>
      <c r="M1404" s="233" t="inlineStr">
        <is>
          <t>백분위</t>
        </is>
      </c>
      <c r="N1404" s="233" t="inlineStr">
        <is>
          <t>백분위</t>
        </is>
      </c>
      <c r="O1404" s="3" t="inlineStr">
        <is>
          <t>나399</t>
        </is>
      </c>
    </row>
    <row r="1405">
      <c r="A1405" s="0" t="n">
        <v>101</v>
      </c>
      <c r="B1405" s="0" t="n">
        <v>1229</v>
      </c>
      <c r="C1405" s="0" t="inlineStr">
        <is>
          <t>나</t>
        </is>
      </c>
      <c r="D1405" s="0" t="inlineStr">
        <is>
          <t>명지대</t>
        </is>
      </c>
      <c r="E1405" s="232" t="inlineStr">
        <is>
          <t>건축대학</t>
        </is>
      </c>
      <c r="F1405" s="0" t="inlineStr">
        <is>
          <t>자연</t>
        </is>
      </c>
      <c r="G1405" s="0" t="n">
        <v>2</v>
      </c>
      <c r="H1405" s="0" t="n">
        <v>887.84</v>
      </c>
      <c r="I1405" s="0" t="n">
        <v>882.47</v>
      </c>
      <c r="J1405" s="0" t="n">
        <v>877.35</v>
      </c>
      <c r="K1405" s="0" t="n">
        <v>870.34</v>
      </c>
      <c r="L1405" s="0" t="n">
        <v>861.71</v>
      </c>
      <c r="M1405" s="233" t="inlineStr">
        <is>
          <t>백분위</t>
        </is>
      </c>
      <c r="N1405" s="233" t="inlineStr">
        <is>
          <t>백분위</t>
        </is>
      </c>
      <c r="O1405" s="3" t="inlineStr">
        <is>
          <t>나400</t>
        </is>
      </c>
    </row>
    <row r="1406">
      <c r="A1406" s="0" t="n">
        <v>101</v>
      </c>
      <c r="B1406" s="0" t="n">
        <v>1234</v>
      </c>
      <c r="C1406" s="0" t="inlineStr">
        <is>
          <t>나</t>
        </is>
      </c>
      <c r="D1406" s="0" t="inlineStr">
        <is>
          <t>명지대</t>
        </is>
      </c>
      <c r="E1406" s="232" t="inlineStr">
        <is>
          <t>화학·생명과학대학</t>
        </is>
      </c>
      <c r="F1406" s="0" t="inlineStr">
        <is>
          <t>자연</t>
        </is>
      </c>
      <c r="G1406" s="0" t="n">
        <v>2</v>
      </c>
      <c r="H1406" s="0" t="n">
        <v>847.53</v>
      </c>
      <c r="I1406" s="0" t="n">
        <v>842.26</v>
      </c>
      <c r="J1406" s="0" t="n">
        <v>836.1900000000001</v>
      </c>
      <c r="K1406" s="0" t="n">
        <v>827.87</v>
      </c>
      <c r="L1406" s="0" t="n">
        <v>820.41</v>
      </c>
      <c r="M1406" s="233" t="inlineStr">
        <is>
          <t>백분위</t>
        </is>
      </c>
      <c r="N1406" s="233" t="inlineStr">
        <is>
          <t>백분위</t>
        </is>
      </c>
      <c r="O1406" s="3" t="inlineStr">
        <is>
          <t>나401</t>
        </is>
      </c>
    </row>
    <row r="1407">
      <c r="A1407" s="0" t="n">
        <v>100</v>
      </c>
      <c r="B1407" s="0" t="n">
        <v>1239</v>
      </c>
      <c r="C1407" s="0" t="inlineStr">
        <is>
          <t>나</t>
        </is>
      </c>
      <c r="D1407" s="0" t="inlineStr">
        <is>
          <t>명지대</t>
        </is>
      </c>
      <c r="E1407" s="232" t="inlineStr">
        <is>
          <t>사회과학대학</t>
        </is>
      </c>
      <c r="F1407" s="0" t="inlineStr">
        <is>
          <t>통합</t>
        </is>
      </c>
      <c r="G1407" s="0" t="n">
        <v>2</v>
      </c>
      <c r="H1407" s="0" t="n">
        <v>866.235</v>
      </c>
      <c r="I1407" s="0" t="n">
        <v>861.45</v>
      </c>
      <c r="J1407" s="0" t="n">
        <v>856.765</v>
      </c>
      <c r="K1407" s="0" t="n">
        <v>847.78</v>
      </c>
      <c r="L1407" s="0" t="n">
        <v>838.215</v>
      </c>
      <c r="M1407" s="233" t="inlineStr">
        <is>
          <t>백분위</t>
        </is>
      </c>
      <c r="N1407" s="233" t="inlineStr">
        <is>
          <t>백분위</t>
        </is>
      </c>
      <c r="O1407" s="3" t="inlineStr">
        <is>
          <t>나402</t>
        </is>
      </c>
    </row>
    <row r="1408">
      <c r="A1408" s="0" t="n">
        <v>100</v>
      </c>
      <c r="B1408" s="0" t="n">
        <v>1238</v>
      </c>
      <c r="C1408" s="0" t="inlineStr">
        <is>
          <t>나</t>
        </is>
      </c>
      <c r="D1408" s="0" t="inlineStr">
        <is>
          <t>명지대</t>
        </is>
      </c>
      <c r="E1408" s="232" t="inlineStr">
        <is>
          <t>인문대학</t>
        </is>
      </c>
      <c r="F1408" s="0" t="inlineStr">
        <is>
          <t>통합</t>
        </is>
      </c>
      <c r="G1408" s="0" t="n">
        <v>2</v>
      </c>
      <c r="H1408" s="0" t="n">
        <v>860.475</v>
      </c>
      <c r="I1408" s="0" t="n">
        <v>856.165</v>
      </c>
      <c r="J1408" s="0" t="n">
        <v>851.205</v>
      </c>
      <c r="K1408" s="0" t="n">
        <v>840.845</v>
      </c>
      <c r="L1408" s="0" t="n">
        <v>833.0549999999999</v>
      </c>
      <c r="M1408" s="233" t="inlineStr">
        <is>
          <t>백분위</t>
        </is>
      </c>
      <c r="N1408" s="233" t="inlineStr">
        <is>
          <t>백분위</t>
        </is>
      </c>
      <c r="O1408" s="3" t="inlineStr">
        <is>
          <t>나403</t>
        </is>
      </c>
    </row>
    <row r="1409">
      <c r="A1409" s="0" t="n">
        <v>100</v>
      </c>
      <c r="B1409" s="0" t="n">
        <v>1235</v>
      </c>
      <c r="C1409" s="0" t="inlineStr">
        <is>
          <t>나</t>
        </is>
      </c>
      <c r="D1409" s="0" t="inlineStr">
        <is>
          <t>명지대</t>
        </is>
      </c>
      <c r="E1409" s="232" t="inlineStr">
        <is>
          <t>미디어·휴먼라이프대학</t>
        </is>
      </c>
      <c r="F1409" s="0" t="inlineStr">
        <is>
          <t>통합</t>
        </is>
      </c>
      <c r="G1409" s="0" t="n">
        <v>2</v>
      </c>
      <c r="H1409" s="0" t="n">
        <v>856.415</v>
      </c>
      <c r="I1409" s="0" t="n">
        <v>852.61</v>
      </c>
      <c r="J1409" s="0" t="n">
        <v>847.1</v>
      </c>
      <c r="K1409" s="0" t="n">
        <v>838.215</v>
      </c>
      <c r="L1409" s="0" t="n">
        <v>829.925</v>
      </c>
      <c r="M1409" s="233" t="inlineStr">
        <is>
          <t>백분위</t>
        </is>
      </c>
      <c r="N1409" s="233" t="inlineStr">
        <is>
          <t>백분위</t>
        </is>
      </c>
      <c r="O1409" s="3" t="inlineStr">
        <is>
          <t>나404</t>
        </is>
      </c>
    </row>
    <row r="1410">
      <c r="A1410" s="0" t="n">
        <v>103</v>
      </c>
      <c r="B1410" s="0" t="n">
        <v>1240</v>
      </c>
      <c r="C1410" s="0" t="inlineStr">
        <is>
          <t>나</t>
        </is>
      </c>
      <c r="D1410" s="0" t="inlineStr">
        <is>
          <t>상명대</t>
        </is>
      </c>
      <c r="E1410" s="232" t="inlineStr">
        <is>
          <t>수학교육과</t>
        </is>
      </c>
      <c r="F1410" s="0" t="inlineStr">
        <is>
          <t>자연</t>
        </is>
      </c>
      <c r="G1410" s="0" t="n">
        <v>2</v>
      </c>
      <c r="H1410" s="0" t="n">
        <v>926.481</v>
      </c>
      <c r="I1410" s="0" t="n">
        <v>921.9109999999999</v>
      </c>
      <c r="J1410" s="0" t="n">
        <v>916.8920000000001</v>
      </c>
      <c r="K1410" s="0" t="n">
        <v>907.2910000000001</v>
      </c>
      <c r="L1410" s="0" t="n">
        <v>899.557</v>
      </c>
      <c r="M1410" s="233" t="inlineStr">
        <is>
          <t>백분위</t>
        </is>
      </c>
      <c r="N1410" s="233" t="inlineStr">
        <is>
          <t>백분위</t>
        </is>
      </c>
      <c r="O1410" s="3" t="inlineStr">
        <is>
          <t>나405</t>
        </is>
      </c>
    </row>
    <row r="1411">
      <c r="A1411" s="0" t="n">
        <v>103</v>
      </c>
      <c r="B1411" s="0" t="n">
        <v>1248</v>
      </c>
      <c r="C1411" s="0" t="inlineStr">
        <is>
          <t>나</t>
        </is>
      </c>
      <c r="D1411" s="0" t="inlineStr">
        <is>
          <t>상명대</t>
        </is>
      </c>
      <c r="E1411" s="232" t="inlineStr">
        <is>
          <t>컴퓨터과학전공</t>
        </is>
      </c>
      <c r="F1411" s="0" t="inlineStr">
        <is>
          <t>자연</t>
        </is>
      </c>
      <c r="G1411" s="0" t="n">
        <v>2</v>
      </c>
      <c r="H1411" s="0" t="n">
        <v>921.9109999999999</v>
      </c>
      <c r="I1411" s="0" t="n">
        <v>917.327</v>
      </c>
      <c r="J1411" s="0" t="n">
        <v>911.495</v>
      </c>
      <c r="K1411" s="0" t="n">
        <v>903.787</v>
      </c>
      <c r="L1411" s="0" t="n">
        <v>894.8630000000001</v>
      </c>
      <c r="M1411" s="233" t="inlineStr">
        <is>
          <t>백분위</t>
        </is>
      </c>
      <c r="N1411" s="233" t="inlineStr">
        <is>
          <t>백분위</t>
        </is>
      </c>
      <c r="O1411" s="3" t="inlineStr">
        <is>
          <t>나406</t>
        </is>
      </c>
    </row>
    <row r="1412">
      <c r="A1412" s="0" t="n">
        <v>103</v>
      </c>
      <c r="B1412" s="0" t="n">
        <v>1245</v>
      </c>
      <c r="C1412" s="0" t="inlineStr">
        <is>
          <t>나</t>
        </is>
      </c>
      <c r="D1412" s="0" t="inlineStr">
        <is>
          <t>상명대</t>
        </is>
      </c>
      <c r="E1412" s="232" t="inlineStr">
        <is>
          <t>전기공학전공</t>
        </is>
      </c>
      <c r="F1412" s="0" t="inlineStr">
        <is>
          <t>자연</t>
        </is>
      </c>
      <c r="G1412" s="0" t="n">
        <v>2</v>
      </c>
      <c r="H1412" s="0" t="n">
        <v>921.6609999999999</v>
      </c>
      <c r="I1412" s="0" t="n">
        <v>916.8920000000001</v>
      </c>
      <c r="J1412" s="0" t="n">
        <v>910.338</v>
      </c>
      <c r="K1412" s="0" t="n">
        <v>902.5940000000001</v>
      </c>
      <c r="L1412" s="0" t="n">
        <v>894.351</v>
      </c>
      <c r="M1412" s="233" t="inlineStr">
        <is>
          <t>백분위</t>
        </is>
      </c>
      <c r="N1412" s="233" t="inlineStr">
        <is>
          <t>백분위</t>
        </is>
      </c>
      <c r="O1412" s="3" t="inlineStr">
        <is>
          <t>나407</t>
        </is>
      </c>
    </row>
    <row r="1413">
      <c r="A1413" s="0" t="n">
        <v>103</v>
      </c>
      <c r="B1413" s="0" t="n">
        <v>1252</v>
      </c>
      <c r="C1413" s="0" t="inlineStr">
        <is>
          <t>나</t>
        </is>
      </c>
      <c r="D1413" s="0" t="inlineStr">
        <is>
          <t>상명대</t>
        </is>
      </c>
      <c r="E1413" s="232" t="inlineStr">
        <is>
          <t>자유전공(IT계열)</t>
        </is>
      </c>
      <c r="F1413" s="0" t="inlineStr">
        <is>
          <t>자연</t>
        </is>
      </c>
      <c r="G1413" s="0" t="n">
        <v>2</v>
      </c>
      <c r="H1413" s="0" t="n">
        <v>921.9109999999999</v>
      </c>
      <c r="I1413" s="0" t="n">
        <v>916.8920000000001</v>
      </c>
      <c r="J1413" s="0" t="n">
        <v>910.288</v>
      </c>
      <c r="K1413" s="0" t="n">
        <v>901.9640000000001</v>
      </c>
      <c r="L1413" s="0" t="n">
        <v>892.734</v>
      </c>
      <c r="M1413" s="233" t="inlineStr">
        <is>
          <t>백분위</t>
        </is>
      </c>
      <c r="N1413" s="233" t="inlineStr">
        <is>
          <t>백분위</t>
        </is>
      </c>
      <c r="O1413" s="3" t="inlineStr">
        <is>
          <t>나408</t>
        </is>
      </c>
    </row>
    <row r="1414">
      <c r="A1414" s="0" t="n">
        <v>103</v>
      </c>
      <c r="B1414" s="0" t="n">
        <v>1242</v>
      </c>
      <c r="C1414" s="0" t="inlineStr">
        <is>
          <t>나</t>
        </is>
      </c>
      <c r="D1414" s="0" t="inlineStr">
        <is>
          <t>상명대</t>
        </is>
      </c>
      <c r="E1414" s="232" t="inlineStr">
        <is>
          <t>화학에너지공학전공</t>
        </is>
      </c>
      <c r="F1414" s="0" t="inlineStr">
        <is>
          <t>자연</t>
        </is>
      </c>
      <c r="G1414" s="0" t="n">
        <v>2</v>
      </c>
      <c r="H1414" s="0" t="n">
        <v>919.504</v>
      </c>
      <c r="I1414" s="0" t="n">
        <v>913.6849999999999</v>
      </c>
      <c r="J1414" s="0" t="n">
        <v>907.6180000000001</v>
      </c>
      <c r="K1414" s="0" t="n">
        <v>900.55</v>
      </c>
      <c r="L1414" s="0" t="n">
        <v>890.973</v>
      </c>
      <c r="M1414" s="233" t="inlineStr">
        <is>
          <t>백분위</t>
        </is>
      </c>
      <c r="N1414" s="233" t="inlineStr">
        <is>
          <t>백분위</t>
        </is>
      </c>
      <c r="O1414" s="3" t="inlineStr">
        <is>
          <t>나409</t>
        </is>
      </c>
    </row>
    <row r="1415">
      <c r="A1415" s="0" t="n">
        <v>103</v>
      </c>
      <c r="B1415" s="0" t="n">
        <v>1244</v>
      </c>
      <c r="C1415" s="0" t="inlineStr">
        <is>
          <t>나</t>
        </is>
      </c>
      <c r="D1415" s="0" t="inlineStr">
        <is>
          <t>상명대</t>
        </is>
      </c>
      <c r="E1415" s="232" t="inlineStr">
        <is>
          <t>게임전공</t>
        </is>
      </c>
      <c r="F1415" s="0" t="inlineStr">
        <is>
          <t>자연</t>
        </is>
      </c>
      <c r="G1415" s="0" t="n">
        <v>2</v>
      </c>
      <c r="H1415" s="0" t="n">
        <v>916.8920000000001</v>
      </c>
      <c r="I1415" s="0" t="n">
        <v>911.495</v>
      </c>
      <c r="J1415" s="0" t="n">
        <v>905.994</v>
      </c>
      <c r="K1415" s="0" t="n">
        <v>898.27</v>
      </c>
      <c r="L1415" s="0" t="n">
        <v>889.316</v>
      </c>
      <c r="M1415" s="233" t="inlineStr">
        <is>
          <t>백분위</t>
        </is>
      </c>
      <c r="N1415" s="233" t="inlineStr">
        <is>
          <t>백분위</t>
        </is>
      </c>
      <c r="O1415" s="3" t="inlineStr">
        <is>
          <t>나410</t>
        </is>
      </c>
    </row>
    <row r="1416">
      <c r="A1416" s="0" t="n">
        <v>103</v>
      </c>
      <c r="B1416" s="0" t="n">
        <v>1253</v>
      </c>
      <c r="C1416" s="0" t="inlineStr">
        <is>
          <t>나</t>
        </is>
      </c>
      <c r="D1416" s="0" t="inlineStr">
        <is>
          <t>상명대</t>
        </is>
      </c>
      <c r="E1416" s="232" t="inlineStr">
        <is>
          <t>자유전공(이공계열)</t>
        </is>
      </c>
      <c r="F1416" s="0" t="inlineStr">
        <is>
          <t>자연</t>
        </is>
      </c>
      <c r="G1416" s="0" t="n">
        <v>2</v>
      </c>
      <c r="H1416" s="0" t="n">
        <v>914.135</v>
      </c>
      <c r="I1416" s="0" t="n">
        <v>908.4880000000001</v>
      </c>
      <c r="J1416" s="0" t="n">
        <v>903.787</v>
      </c>
      <c r="K1416" s="0" t="n">
        <v>894.8630000000001</v>
      </c>
      <c r="L1416" s="0" t="n">
        <v>884.5599999999999</v>
      </c>
      <c r="M1416" s="233" t="inlineStr">
        <is>
          <t>백분위</t>
        </is>
      </c>
      <c r="N1416" s="233" t="inlineStr">
        <is>
          <t>백분위</t>
        </is>
      </c>
      <c r="O1416" s="3" t="inlineStr">
        <is>
          <t>나411</t>
        </is>
      </c>
    </row>
    <row r="1417">
      <c r="A1417" s="0" t="n">
        <v>103</v>
      </c>
      <c r="B1417" s="0" t="n">
        <v>1243</v>
      </c>
      <c r="C1417" s="0" t="inlineStr">
        <is>
          <t>나</t>
        </is>
      </c>
      <c r="D1417" s="0" t="inlineStr">
        <is>
          <t>상명대</t>
        </is>
      </c>
      <c r="E1417" s="232" t="inlineStr">
        <is>
          <t>휴먼지능정보공학전공</t>
        </is>
      </c>
      <c r="F1417" s="0" t="inlineStr">
        <is>
          <t>자연</t>
        </is>
      </c>
      <c r="G1417" s="0" t="n">
        <v>2</v>
      </c>
      <c r="H1417" s="0" t="n">
        <v>911.495</v>
      </c>
      <c r="I1417" s="0" t="n">
        <v>907.164</v>
      </c>
      <c r="J1417" s="0" t="n">
        <v>901.9640000000001</v>
      </c>
      <c r="K1417" s="0" t="n">
        <v>893.261</v>
      </c>
      <c r="L1417" s="0" t="n">
        <v>883.229</v>
      </c>
      <c r="M1417" s="233" t="inlineStr">
        <is>
          <t>백분위</t>
        </is>
      </c>
      <c r="N1417" s="233" t="inlineStr">
        <is>
          <t>백분위</t>
        </is>
      </c>
      <c r="O1417" s="3" t="inlineStr">
        <is>
          <t>나412</t>
        </is>
      </c>
    </row>
    <row r="1418">
      <c r="A1418" s="0" t="n">
        <v>103</v>
      </c>
      <c r="B1418" s="0" t="n">
        <v>1246</v>
      </c>
      <c r="C1418" s="0" t="inlineStr">
        <is>
          <t>나</t>
        </is>
      </c>
      <c r="D1418" s="0" t="inlineStr">
        <is>
          <t>상명대</t>
        </is>
      </c>
      <c r="E1418" s="232" t="inlineStr">
        <is>
          <t>의류학전공</t>
        </is>
      </c>
      <c r="F1418" s="0" t="inlineStr">
        <is>
          <t>자연</t>
        </is>
      </c>
      <c r="G1418" s="0" t="n">
        <v>2</v>
      </c>
      <c r="H1418" s="0" t="n">
        <v>907.6180000000001</v>
      </c>
      <c r="I1418" s="0" t="n">
        <v>903.994</v>
      </c>
      <c r="J1418" s="0" t="n">
        <v>899.557</v>
      </c>
      <c r="K1418" s="0" t="n">
        <v>889.816</v>
      </c>
      <c r="L1418" s="0" t="n">
        <v>879.724</v>
      </c>
      <c r="M1418" s="233" t="inlineStr">
        <is>
          <t>백분위</t>
        </is>
      </c>
      <c r="N1418" s="233" t="inlineStr">
        <is>
          <t>백분위</t>
        </is>
      </c>
      <c r="O1418" s="3" t="inlineStr">
        <is>
          <t>나413</t>
        </is>
      </c>
    </row>
    <row r="1419">
      <c r="A1419" s="0" t="n">
        <v>103</v>
      </c>
      <c r="B1419" s="0" t="n">
        <v>1250</v>
      </c>
      <c r="C1419" s="0" t="inlineStr">
        <is>
          <t>나</t>
        </is>
      </c>
      <c r="D1419" s="0" t="inlineStr">
        <is>
          <t>상명대</t>
        </is>
      </c>
      <c r="E1419" s="232" t="inlineStr">
        <is>
          <t>화공신소재전공</t>
        </is>
      </c>
      <c r="F1419" s="0" t="inlineStr">
        <is>
          <t>자연</t>
        </is>
      </c>
      <c r="G1419" s="0" t="n">
        <v>2</v>
      </c>
      <c r="H1419" s="0" t="n">
        <v>899.807</v>
      </c>
      <c r="I1419" s="0" t="n">
        <v>894.8630000000001</v>
      </c>
      <c r="J1419" s="0" t="n">
        <v>889.366</v>
      </c>
      <c r="K1419" s="0" t="n">
        <v>879.597</v>
      </c>
      <c r="L1419" s="0" t="n">
        <v>869.722</v>
      </c>
      <c r="M1419" s="233" t="inlineStr">
        <is>
          <t>백분위</t>
        </is>
      </c>
      <c r="N1419" s="233" t="inlineStr">
        <is>
          <t>백분위</t>
        </is>
      </c>
      <c r="O1419" s="3" t="inlineStr">
        <is>
          <t>나414</t>
        </is>
      </c>
    </row>
    <row r="1420">
      <c r="A1420" s="0" t="n">
        <v>103</v>
      </c>
      <c r="B1420" s="0" t="n">
        <v>1241</v>
      </c>
      <c r="C1420" s="0" t="inlineStr">
        <is>
          <t>나</t>
        </is>
      </c>
      <c r="D1420" s="0" t="inlineStr">
        <is>
          <t>상명대</t>
        </is>
      </c>
      <c r="E1420" s="232" t="inlineStr">
        <is>
          <t>생명공학전공</t>
        </is>
      </c>
      <c r="F1420" s="0" t="inlineStr">
        <is>
          <t>자연</t>
        </is>
      </c>
      <c r="G1420" s="0" t="n">
        <v>2</v>
      </c>
      <c r="H1420" s="0" t="n">
        <v>894.8630000000001</v>
      </c>
      <c r="I1420" s="0" t="n">
        <v>889.816</v>
      </c>
      <c r="J1420" s="0" t="n">
        <v>883.479</v>
      </c>
      <c r="K1420" s="0" t="n">
        <v>874.178</v>
      </c>
      <c r="L1420" s="0" t="n">
        <v>865.146</v>
      </c>
      <c r="M1420" s="233" t="inlineStr">
        <is>
          <t>백분위</t>
        </is>
      </c>
      <c r="N1420" s="233" t="inlineStr">
        <is>
          <t>백분위</t>
        </is>
      </c>
      <c r="O1420" s="3" t="inlineStr">
        <is>
          <t>나415</t>
        </is>
      </c>
    </row>
    <row r="1421">
      <c r="A1421" s="0" t="n">
        <v>103</v>
      </c>
      <c r="B1421" s="0" t="n">
        <v>1251</v>
      </c>
      <c r="C1421" s="0" t="inlineStr">
        <is>
          <t>나</t>
        </is>
      </c>
      <c r="D1421" s="0" t="inlineStr">
        <is>
          <t>상명대</t>
        </is>
      </c>
      <c r="E1421" s="232" t="inlineStr">
        <is>
          <t>핀테크전공·빅데이터융합전공·스마트생산전공</t>
        </is>
      </c>
      <c r="F1421" s="0" t="inlineStr">
        <is>
          <t>자연</t>
        </is>
      </c>
      <c r="G1421" s="0" t="n">
        <v>2</v>
      </c>
      <c r="H1421" s="0" t="n">
        <v>895.843</v>
      </c>
      <c r="I1421" s="0" t="n">
        <v>890.896</v>
      </c>
      <c r="J1421" s="0" t="n">
        <v>881.271</v>
      </c>
      <c r="K1421" s="0" t="n">
        <v>874.051</v>
      </c>
      <c r="L1421" s="0" t="n">
        <v>860.323</v>
      </c>
      <c r="M1421" s="233" t="inlineStr">
        <is>
          <t>백분위</t>
        </is>
      </c>
      <c r="N1421" s="233" t="inlineStr">
        <is>
          <t>백분위</t>
        </is>
      </c>
      <c r="O1421" s="3" t="inlineStr">
        <is>
          <t>나416</t>
        </is>
      </c>
    </row>
    <row r="1422">
      <c r="A1422" s="0" t="n">
        <v>103</v>
      </c>
      <c r="B1422" s="0" t="n">
        <v>1247</v>
      </c>
      <c r="C1422" s="0" t="inlineStr">
        <is>
          <t>나</t>
        </is>
      </c>
      <c r="D1422" s="0" t="inlineStr">
        <is>
          <t>상명대</t>
        </is>
      </c>
      <c r="E1422" s="232" t="inlineStr">
        <is>
          <t>식품영양학전공</t>
        </is>
      </c>
      <c r="F1422" s="0" t="inlineStr">
        <is>
          <t>자연</t>
        </is>
      </c>
      <c r="G1422" s="0" t="n">
        <v>2</v>
      </c>
      <c r="H1422" s="0" t="n">
        <v>883.152</v>
      </c>
      <c r="I1422" s="0" t="n">
        <v>878.224</v>
      </c>
      <c r="J1422" s="0" t="n">
        <v>872.27</v>
      </c>
      <c r="K1422" s="0" t="n">
        <v>863.446</v>
      </c>
      <c r="L1422" s="0" t="n">
        <v>854.5359999999999</v>
      </c>
      <c r="M1422" s="233" t="inlineStr">
        <is>
          <t>백분위</t>
        </is>
      </c>
      <c r="N1422" s="233" t="inlineStr">
        <is>
          <t>백분위</t>
        </is>
      </c>
      <c r="O1422" s="3" t="inlineStr">
        <is>
          <t>나417</t>
        </is>
      </c>
    </row>
    <row r="1423">
      <c r="A1423" s="0" t="n">
        <v>103</v>
      </c>
      <c r="B1423" s="0" t="n">
        <v>1249</v>
      </c>
      <c r="C1423" s="0" t="inlineStr">
        <is>
          <t>나</t>
        </is>
      </c>
      <c r="D1423" s="0" t="inlineStr">
        <is>
          <t>상명대</t>
        </is>
      </c>
      <c r="E1423" s="232" t="inlineStr">
        <is>
          <t>애니메이션전공</t>
        </is>
      </c>
      <c r="F1423" s="0" t="inlineStr">
        <is>
          <t>자연</t>
        </is>
      </c>
      <c r="G1423" s="0" t="n">
        <v>2</v>
      </c>
      <c r="H1423" s="0" t="n">
        <v>872.72</v>
      </c>
      <c r="I1423" s="0" t="n">
        <v>866.51</v>
      </c>
      <c r="J1423" s="0" t="n">
        <v>856.393</v>
      </c>
      <c r="K1423" s="0" t="n">
        <v>844.199</v>
      </c>
      <c r="L1423" s="0" t="n">
        <v>826.616</v>
      </c>
      <c r="M1423" s="233" t="inlineStr">
        <is>
          <t>백분위</t>
        </is>
      </c>
      <c r="N1423" s="233" t="inlineStr">
        <is>
          <t>백분위</t>
        </is>
      </c>
      <c r="O1423" s="3" t="inlineStr">
        <is>
          <t>나418</t>
        </is>
      </c>
    </row>
    <row r="1424">
      <c r="A1424" s="0" t="n">
        <v>104</v>
      </c>
      <c r="B1424" s="0" t="n">
        <v>1262</v>
      </c>
      <c r="C1424" s="0" t="inlineStr">
        <is>
          <t>나</t>
        </is>
      </c>
      <c r="D1424" s="0" t="inlineStr">
        <is>
          <t>상명대</t>
        </is>
      </c>
      <c r="E1424" s="232" t="inlineStr">
        <is>
          <t>경영학부</t>
        </is>
      </c>
      <c r="F1424" s="0" t="inlineStr">
        <is>
          <t>통합</t>
        </is>
      </c>
      <c r="G1424" s="0" t="n">
        <v>2</v>
      </c>
      <c r="H1424" s="0" t="n">
        <v>874.985</v>
      </c>
      <c r="I1424" s="0" t="n">
        <v>870.455</v>
      </c>
      <c r="J1424" s="0" t="n">
        <v>865.77</v>
      </c>
      <c r="K1424" s="0" t="n">
        <v>856.605</v>
      </c>
      <c r="L1424" s="0" t="n">
        <v>847.015</v>
      </c>
      <c r="M1424" s="233" t="inlineStr">
        <is>
          <t>백분위</t>
        </is>
      </c>
      <c r="N1424" s="233" t="inlineStr">
        <is>
          <t>백분위</t>
        </is>
      </c>
      <c r="O1424" s="3" t="inlineStr">
        <is>
          <t>나419</t>
        </is>
      </c>
    </row>
    <row r="1425">
      <c r="A1425" s="0" t="n">
        <v>104</v>
      </c>
      <c r="B1425" s="0" t="n">
        <v>1261</v>
      </c>
      <c r="C1425" s="0" t="inlineStr">
        <is>
          <t>나</t>
        </is>
      </c>
      <c r="D1425" s="0" t="inlineStr">
        <is>
          <t>상명대</t>
        </is>
      </c>
      <c r="E1425" s="232" t="inlineStr">
        <is>
          <t>경제금융학부</t>
        </is>
      </c>
      <c r="F1425" s="0" t="inlineStr">
        <is>
          <t>통합</t>
        </is>
      </c>
      <c r="G1425" s="0" t="n">
        <v>2</v>
      </c>
      <c r="H1425" s="0" t="n">
        <v>871.955</v>
      </c>
      <c r="I1425" s="0" t="n">
        <v>867.475</v>
      </c>
      <c r="J1425" s="0" t="n">
        <v>862.865</v>
      </c>
      <c r="K1425" s="0" t="n">
        <v>853.325</v>
      </c>
      <c r="L1425" s="0" t="n">
        <v>844.0599999999999</v>
      </c>
      <c r="M1425" s="233" t="inlineStr">
        <is>
          <t>백분위</t>
        </is>
      </c>
      <c r="N1425" s="233" t="inlineStr">
        <is>
          <t>백분위</t>
        </is>
      </c>
      <c r="O1425" s="3" t="inlineStr">
        <is>
          <t>나420</t>
        </is>
      </c>
    </row>
    <row r="1426">
      <c r="A1426" s="0" t="n">
        <v>104</v>
      </c>
      <c r="B1426" s="0" t="n">
        <v>1265</v>
      </c>
      <c r="C1426" s="0" t="inlineStr">
        <is>
          <t>나</t>
        </is>
      </c>
      <c r="D1426" s="0" t="inlineStr">
        <is>
          <t>상명대</t>
        </is>
      </c>
      <c r="E1426" s="232" t="inlineStr">
        <is>
          <t>글로벌경영학과</t>
        </is>
      </c>
      <c r="F1426" s="0" t="inlineStr">
        <is>
          <t>통합</t>
        </is>
      </c>
      <c r="G1426" s="0" t="n">
        <v>2</v>
      </c>
      <c r="H1426" s="0" t="n">
        <v>871.955</v>
      </c>
      <c r="I1426" s="0" t="n">
        <v>867.475</v>
      </c>
      <c r="J1426" s="0" t="n">
        <v>862.865</v>
      </c>
      <c r="K1426" s="0" t="n">
        <v>853.325</v>
      </c>
      <c r="L1426" s="0" t="n">
        <v>844.0599999999999</v>
      </c>
      <c r="M1426" s="233" t="inlineStr">
        <is>
          <t>백분위</t>
        </is>
      </c>
      <c r="N1426" s="233" t="inlineStr">
        <is>
          <t>백분위</t>
        </is>
      </c>
      <c r="O1426" s="3" t="inlineStr">
        <is>
          <t>나421</t>
        </is>
      </c>
    </row>
    <row r="1427">
      <c r="A1427" s="0" t="n">
        <v>104</v>
      </c>
      <c r="B1427" s="0" t="n">
        <v>1260</v>
      </c>
      <c r="C1427" s="0" t="inlineStr">
        <is>
          <t>나</t>
        </is>
      </c>
      <c r="D1427" s="0" t="inlineStr">
        <is>
          <t>상명대</t>
        </is>
      </c>
      <c r="E1427" s="232" t="inlineStr">
        <is>
          <t>공간환경학부</t>
        </is>
      </c>
      <c r="F1427" s="0" t="inlineStr">
        <is>
          <t>통합</t>
        </is>
      </c>
      <c r="G1427" s="0" t="n">
        <v>2</v>
      </c>
      <c r="H1427" s="0" t="n">
        <v>871.955</v>
      </c>
      <c r="I1427" s="0" t="n">
        <v>867.395</v>
      </c>
      <c r="J1427" s="0" t="n">
        <v>861.915</v>
      </c>
      <c r="K1427" s="0" t="n">
        <v>853.325</v>
      </c>
      <c r="L1427" s="0" t="n">
        <v>843.71</v>
      </c>
      <c r="M1427" s="233" t="inlineStr">
        <is>
          <t>백분위</t>
        </is>
      </c>
      <c r="N1427" s="233" t="inlineStr">
        <is>
          <t>백분위</t>
        </is>
      </c>
      <c r="O1427" s="3" t="inlineStr">
        <is>
          <t>나422</t>
        </is>
      </c>
    </row>
    <row r="1428">
      <c r="A1428" s="0" t="n">
        <v>104</v>
      </c>
      <c r="B1428" s="0" t="n">
        <v>1257</v>
      </c>
      <c r="C1428" s="0" t="inlineStr">
        <is>
          <t>나</t>
        </is>
      </c>
      <c r="D1428" s="0" t="inlineStr">
        <is>
          <t>상명대</t>
        </is>
      </c>
      <c r="E1428" s="232" t="inlineStr">
        <is>
          <t>교육학과</t>
        </is>
      </c>
      <c r="F1428" s="0" t="inlineStr">
        <is>
          <t>통합</t>
        </is>
      </c>
      <c r="G1428" s="0" t="n">
        <v>2</v>
      </c>
      <c r="H1428" s="0" t="n">
        <v>870.455</v>
      </c>
      <c r="I1428" s="0" t="n">
        <v>865.9450000000001</v>
      </c>
      <c r="J1428" s="0" t="n">
        <v>860.86</v>
      </c>
      <c r="K1428" s="0" t="n">
        <v>851.525</v>
      </c>
      <c r="L1428" s="0" t="n">
        <v>842.735</v>
      </c>
      <c r="M1428" s="233" t="inlineStr">
        <is>
          <t>백분위</t>
        </is>
      </c>
      <c r="N1428" s="233" t="inlineStr">
        <is>
          <t>백분위</t>
        </is>
      </c>
      <c r="O1428" s="3" t="inlineStr">
        <is>
          <t>나423</t>
        </is>
      </c>
    </row>
    <row r="1429">
      <c r="A1429" s="0" t="n">
        <v>104</v>
      </c>
      <c r="B1429" s="0" t="n">
        <v>1266</v>
      </c>
      <c r="C1429" s="0" t="inlineStr">
        <is>
          <t>나</t>
        </is>
      </c>
      <c r="D1429" s="0" t="inlineStr">
        <is>
          <t>상명대</t>
        </is>
      </c>
      <c r="E1429" s="232" t="inlineStr">
        <is>
          <t>지적재산권전공</t>
        </is>
      </c>
      <c r="F1429" s="0" t="inlineStr">
        <is>
          <t>통합</t>
        </is>
      </c>
      <c r="G1429" s="0" t="n">
        <v>2</v>
      </c>
      <c r="H1429" s="0" t="n">
        <v>870.455</v>
      </c>
      <c r="I1429" s="0" t="n">
        <v>865.9450000000001</v>
      </c>
      <c r="J1429" s="0" t="n">
        <v>860.86</v>
      </c>
      <c r="K1429" s="0" t="n">
        <v>851.525</v>
      </c>
      <c r="L1429" s="0" t="n">
        <v>842.735</v>
      </c>
      <c r="M1429" s="233" t="inlineStr">
        <is>
          <t>백분위</t>
        </is>
      </c>
      <c r="N1429" s="233" t="inlineStr">
        <is>
          <t>백분위</t>
        </is>
      </c>
      <c r="O1429" s="3" t="inlineStr">
        <is>
          <t>나424</t>
        </is>
      </c>
    </row>
    <row r="1430">
      <c r="A1430" s="0" t="n">
        <v>104</v>
      </c>
      <c r="B1430" s="0" t="n">
        <v>1267</v>
      </c>
      <c r="C1430" s="0" t="inlineStr">
        <is>
          <t>나</t>
        </is>
      </c>
      <c r="D1430" s="0" t="inlineStr">
        <is>
          <t>상명대</t>
        </is>
      </c>
      <c r="E1430" s="232" t="inlineStr">
        <is>
          <t>자유전공(인문사회계열)</t>
        </is>
      </c>
      <c r="F1430" s="0" t="inlineStr">
        <is>
          <t>통합</t>
        </is>
      </c>
      <c r="G1430" s="0" t="n">
        <v>2</v>
      </c>
      <c r="H1430" s="0" t="n">
        <v>871.955</v>
      </c>
      <c r="I1430" s="0" t="n">
        <v>866.67</v>
      </c>
      <c r="J1430" s="0" t="n">
        <v>860.86</v>
      </c>
      <c r="K1430" s="0" t="n">
        <v>851.525</v>
      </c>
      <c r="L1430" s="0" t="n">
        <v>842.0599999999999</v>
      </c>
      <c r="M1430" s="233" t="inlineStr">
        <is>
          <t>백분위</t>
        </is>
      </c>
      <c r="N1430" s="233" t="inlineStr">
        <is>
          <t>백분위</t>
        </is>
      </c>
      <c r="O1430" s="3" t="inlineStr">
        <is>
          <t>나425</t>
        </is>
      </c>
    </row>
    <row r="1431">
      <c r="A1431" s="0" t="n">
        <v>104</v>
      </c>
      <c r="B1431" s="0" t="n">
        <v>1263</v>
      </c>
      <c r="C1431" s="0" t="inlineStr">
        <is>
          <t>나</t>
        </is>
      </c>
      <c r="D1431" s="0" t="inlineStr">
        <is>
          <t>상명대</t>
        </is>
      </c>
      <c r="E1431" s="232" t="inlineStr">
        <is>
          <t>국어교육과</t>
        </is>
      </c>
      <c r="F1431" s="0" t="inlineStr">
        <is>
          <t>통합</t>
        </is>
      </c>
      <c r="G1431" s="0" t="n">
        <v>2</v>
      </c>
      <c r="H1431" s="0" t="n">
        <v>870.25</v>
      </c>
      <c r="I1431" s="0" t="n">
        <v>865.77</v>
      </c>
      <c r="J1431" s="0" t="n">
        <v>860.51</v>
      </c>
      <c r="K1431" s="0" t="n">
        <v>850.875</v>
      </c>
      <c r="L1431" s="0" t="n">
        <v>842.0599999999999</v>
      </c>
      <c r="M1431" s="233" t="inlineStr">
        <is>
          <t>백분위</t>
        </is>
      </c>
      <c r="N1431" s="233" t="inlineStr">
        <is>
          <t>백분위</t>
        </is>
      </c>
      <c r="O1431" s="3" t="inlineStr">
        <is>
          <t>나426</t>
        </is>
      </c>
    </row>
    <row r="1432">
      <c r="A1432" s="0" t="n">
        <v>104</v>
      </c>
      <c r="B1432" s="0" t="n">
        <v>1254</v>
      </c>
      <c r="C1432" s="0" t="inlineStr">
        <is>
          <t>나</t>
        </is>
      </c>
      <c r="D1432" s="0" t="inlineStr">
        <is>
          <t>상명대</t>
        </is>
      </c>
      <c r="E1432" s="232" t="inlineStr">
        <is>
          <t>행정학부</t>
        </is>
      </c>
      <c r="F1432" s="0" t="inlineStr">
        <is>
          <t>통합</t>
        </is>
      </c>
      <c r="G1432" s="0" t="n">
        <v>2</v>
      </c>
      <c r="H1432" s="0" t="n">
        <v>869.175</v>
      </c>
      <c r="I1432" s="0" t="n">
        <v>864.6950000000001</v>
      </c>
      <c r="J1432" s="0" t="n">
        <v>859.61</v>
      </c>
      <c r="K1432" s="0" t="n">
        <v>849.895</v>
      </c>
      <c r="L1432" s="0" t="n">
        <v>840.985</v>
      </c>
      <c r="M1432" s="233" t="inlineStr">
        <is>
          <t>백분위</t>
        </is>
      </c>
      <c r="N1432" s="233" t="inlineStr">
        <is>
          <t>백분위</t>
        </is>
      </c>
      <c r="O1432" s="3" t="inlineStr">
        <is>
          <t>나427</t>
        </is>
      </c>
    </row>
    <row r="1433">
      <c r="A1433" s="0" t="n">
        <v>104</v>
      </c>
      <c r="B1433" s="0" t="n">
        <v>1255</v>
      </c>
      <c r="C1433" s="0" t="inlineStr">
        <is>
          <t>나</t>
        </is>
      </c>
      <c r="D1433" s="0" t="inlineStr">
        <is>
          <t>상명대</t>
        </is>
      </c>
      <c r="E1433" s="232" t="inlineStr">
        <is>
          <t>영어교육과</t>
        </is>
      </c>
      <c r="F1433" s="0" t="inlineStr">
        <is>
          <t>통합</t>
        </is>
      </c>
      <c r="G1433" s="0" t="n">
        <v>2</v>
      </c>
      <c r="H1433" s="0" t="n">
        <v>867.6</v>
      </c>
      <c r="I1433" s="0" t="n">
        <v>863.415</v>
      </c>
      <c r="J1433" s="0" t="n">
        <v>858.41</v>
      </c>
      <c r="K1433" s="0" t="n">
        <v>848.52</v>
      </c>
      <c r="L1433" s="0" t="n">
        <v>840.4299999999999</v>
      </c>
      <c r="M1433" s="233" t="inlineStr">
        <is>
          <t>백분위</t>
        </is>
      </c>
      <c r="N1433" s="233" t="inlineStr">
        <is>
          <t>백분위</t>
        </is>
      </c>
      <c r="O1433" s="3" t="inlineStr">
        <is>
          <t>나428</t>
        </is>
      </c>
    </row>
    <row r="1434">
      <c r="A1434" s="0" t="n">
        <v>104</v>
      </c>
      <c r="B1434" s="0" t="n">
        <v>1264</v>
      </c>
      <c r="C1434" s="0" t="inlineStr">
        <is>
          <t>나</t>
        </is>
      </c>
      <c r="D1434" s="0" t="inlineStr">
        <is>
          <t>상명대</t>
        </is>
      </c>
      <c r="E1434" s="232" t="inlineStr">
        <is>
          <t>문헌정보학전공</t>
        </is>
      </c>
      <c r="F1434" s="0" t="inlineStr">
        <is>
          <t>통합</t>
        </is>
      </c>
      <c r="G1434" s="0" t="n">
        <v>2</v>
      </c>
      <c r="H1434" s="0" t="n">
        <v>867.6</v>
      </c>
      <c r="I1434" s="0" t="n">
        <v>863.415</v>
      </c>
      <c r="J1434" s="0" t="n">
        <v>858.41</v>
      </c>
      <c r="K1434" s="0" t="n">
        <v>848.52</v>
      </c>
      <c r="L1434" s="0" t="n">
        <v>840.4299999999999</v>
      </c>
      <c r="M1434" s="233" t="inlineStr">
        <is>
          <t>백분위</t>
        </is>
      </c>
      <c r="N1434" s="233" t="inlineStr">
        <is>
          <t>백분위</t>
        </is>
      </c>
      <c r="O1434" s="3" t="inlineStr">
        <is>
          <t>나429</t>
        </is>
      </c>
    </row>
    <row r="1435">
      <c r="A1435" s="0" t="n">
        <v>104</v>
      </c>
      <c r="B1435" s="0" t="n">
        <v>1259</v>
      </c>
      <c r="C1435" s="0" t="inlineStr">
        <is>
          <t>나</t>
        </is>
      </c>
      <c r="D1435" s="0" t="inlineStr">
        <is>
          <t>상명대</t>
        </is>
      </c>
      <c r="E1435" s="232" t="inlineStr">
        <is>
          <t>역사콘텐츠전공</t>
        </is>
      </c>
      <c r="F1435" s="0" t="inlineStr">
        <is>
          <t>통합</t>
        </is>
      </c>
      <c r="G1435" s="0" t="n">
        <v>2</v>
      </c>
      <c r="H1435" s="0" t="n">
        <v>865.9450000000001</v>
      </c>
      <c r="I1435" s="0" t="n">
        <v>861.79</v>
      </c>
      <c r="J1435" s="0" t="n">
        <v>856.105</v>
      </c>
      <c r="K1435" s="0" t="n">
        <v>846.49</v>
      </c>
      <c r="L1435" s="0" t="n">
        <v>838.5549999999999</v>
      </c>
      <c r="M1435" s="233" t="inlineStr">
        <is>
          <t>백분위</t>
        </is>
      </c>
      <c r="N1435" s="233" t="inlineStr">
        <is>
          <t>백분위</t>
        </is>
      </c>
      <c r="O1435" s="3" t="inlineStr">
        <is>
          <t>나430</t>
        </is>
      </c>
    </row>
    <row r="1436">
      <c r="A1436" s="0" t="n">
        <v>104</v>
      </c>
      <c r="B1436" s="0" t="n">
        <v>1258</v>
      </c>
      <c r="C1436" s="0" t="inlineStr">
        <is>
          <t>나</t>
        </is>
      </c>
      <c r="D1436" s="0" t="inlineStr">
        <is>
          <t>상명대</t>
        </is>
      </c>
      <c r="E1436" s="232" t="inlineStr">
        <is>
          <t>가족복지학과</t>
        </is>
      </c>
      <c r="F1436" s="0" t="inlineStr">
        <is>
          <t>통합</t>
        </is>
      </c>
      <c r="G1436" s="0" t="n">
        <v>2</v>
      </c>
      <c r="H1436" s="0" t="n">
        <v>864.6950000000001</v>
      </c>
      <c r="I1436" s="0" t="n">
        <v>860.51</v>
      </c>
      <c r="J1436" s="0" t="n">
        <v>854.78</v>
      </c>
      <c r="K1436" s="0" t="n">
        <v>845.34</v>
      </c>
      <c r="L1436" s="0" t="n">
        <v>837.05</v>
      </c>
      <c r="M1436" s="233" t="inlineStr">
        <is>
          <t>백분위</t>
        </is>
      </c>
      <c r="N1436" s="233" t="inlineStr">
        <is>
          <t>백분위</t>
        </is>
      </c>
      <c r="O1436" s="3" t="inlineStr">
        <is>
          <t>나431</t>
        </is>
      </c>
    </row>
    <row r="1437">
      <c r="A1437" s="0" t="n">
        <v>104</v>
      </c>
      <c r="B1437" s="0" t="n">
        <v>1256</v>
      </c>
      <c r="C1437" s="0" t="inlineStr">
        <is>
          <t>나</t>
        </is>
      </c>
      <c r="D1437" s="0" t="inlineStr">
        <is>
          <t>상명대</t>
        </is>
      </c>
      <c r="E1437" s="232" t="inlineStr">
        <is>
          <t>한일문화콘텐츠전공</t>
        </is>
      </c>
      <c r="F1437" s="0" t="inlineStr">
        <is>
          <t>통합</t>
        </is>
      </c>
      <c r="G1437" s="0" t="n">
        <v>2</v>
      </c>
      <c r="H1437" s="0" t="n">
        <v>863.415</v>
      </c>
      <c r="I1437" s="0" t="n">
        <v>858.76</v>
      </c>
      <c r="J1437" s="0" t="n">
        <v>853.325</v>
      </c>
      <c r="K1437" s="0" t="n">
        <v>844.0599999999999</v>
      </c>
      <c r="L1437" s="0" t="n">
        <v>836.375</v>
      </c>
      <c r="M1437" s="233" t="inlineStr">
        <is>
          <t>백분위</t>
        </is>
      </c>
      <c r="N1437" s="233" t="inlineStr">
        <is>
          <t>백분위</t>
        </is>
      </c>
      <c r="O1437" s="3" t="inlineStr">
        <is>
          <t>나432</t>
        </is>
      </c>
    </row>
    <row r="1438">
      <c r="A1438" s="0" t="n">
        <v>104</v>
      </c>
      <c r="B1438" s="0" t="n">
        <v>1268</v>
      </c>
      <c r="C1438" s="0" t="inlineStr">
        <is>
          <t>나</t>
        </is>
      </c>
      <c r="D1438" s="0" t="inlineStr">
        <is>
          <t>상명대</t>
        </is>
      </c>
      <c r="E1438" s="232" t="inlineStr">
        <is>
          <t>자유전공(경영경제계열)</t>
        </is>
      </c>
      <c r="F1438" s="0" t="inlineStr">
        <is>
          <t>통합</t>
        </is>
      </c>
      <c r="G1438" s="0" t="n">
        <v>2</v>
      </c>
      <c r="H1438" s="0" t="n">
        <v>861.4400000000001</v>
      </c>
      <c r="I1438" s="0" t="n">
        <v>856.105</v>
      </c>
      <c r="J1438" s="0" t="n">
        <v>849.77</v>
      </c>
      <c r="K1438" s="0" t="n">
        <v>840.985</v>
      </c>
      <c r="L1438" s="0" t="n">
        <v>832.62</v>
      </c>
      <c r="M1438" s="233" t="inlineStr">
        <is>
          <t>백분위</t>
        </is>
      </c>
      <c r="N1438" s="233" t="inlineStr">
        <is>
          <t>백분위</t>
        </is>
      </c>
      <c r="O1438" s="3" t="inlineStr">
        <is>
          <t>나433</t>
        </is>
      </c>
    </row>
    <row r="1439">
      <c r="A1439" s="0" t="n">
        <v>244</v>
      </c>
      <c r="B1439" s="0" t="n">
        <v>1309</v>
      </c>
      <c r="C1439" s="0" t="inlineStr">
        <is>
          <t>나</t>
        </is>
      </c>
      <c r="D1439" s="0" t="inlineStr">
        <is>
          <t>가천대</t>
        </is>
      </c>
      <c r="E1439" s="232" t="inlineStr">
        <is>
          <t>간호학과(전형Ⅰ)</t>
        </is>
      </c>
      <c r="F1439" s="0" t="inlineStr">
        <is>
          <t>자연</t>
        </is>
      </c>
      <c r="G1439" s="0" t="n">
        <v>2</v>
      </c>
      <c r="H1439" s="0" t="n">
        <v>90.821</v>
      </c>
      <c r="I1439" s="0" t="n">
        <v>90.581</v>
      </c>
      <c r="J1439" s="0" t="n">
        <v>90.16200000000001</v>
      </c>
      <c r="K1439" s="0" t="n">
        <v>89.51300000000001</v>
      </c>
      <c r="L1439" s="0" t="n">
        <v>88.874</v>
      </c>
      <c r="M1439" s="233" t="inlineStr">
        <is>
          <t>백분위</t>
        </is>
      </c>
      <c r="N1439" s="233" t="inlineStr">
        <is>
          <t>백분위</t>
        </is>
      </c>
      <c r="O1439" s="3" t="inlineStr">
        <is>
          <t>나434</t>
        </is>
      </c>
    </row>
    <row r="1440">
      <c r="A1440" s="0" t="n">
        <v>244</v>
      </c>
      <c r="B1440" s="0" t="n">
        <v>1290</v>
      </c>
      <c r="C1440" s="0" t="inlineStr">
        <is>
          <t>나</t>
        </is>
      </c>
      <c r="D1440" s="0" t="inlineStr">
        <is>
          <t>가천대</t>
        </is>
      </c>
      <c r="E1440" s="232" t="inlineStr">
        <is>
          <t>반도체대학(전형Ⅰ)</t>
        </is>
      </c>
      <c r="F1440" s="0" t="inlineStr">
        <is>
          <t>자연</t>
        </is>
      </c>
      <c r="G1440" s="0" t="n">
        <v>2</v>
      </c>
      <c r="H1440" s="0" t="n">
        <v>87.333</v>
      </c>
      <c r="I1440" s="0" t="n">
        <v>86.98399999999999</v>
      </c>
      <c r="J1440" s="0" t="n">
        <v>86.18300000000001</v>
      </c>
      <c r="K1440" s="0" t="n">
        <v>85.61499999999999</v>
      </c>
      <c r="L1440" s="0" t="n">
        <v>84.57899999999999</v>
      </c>
      <c r="M1440" s="233" t="inlineStr">
        <is>
          <t>백분위</t>
        </is>
      </c>
      <c r="N1440" s="233" t="inlineStr">
        <is>
          <t>백분위</t>
        </is>
      </c>
      <c r="O1440" s="3" t="inlineStr">
        <is>
          <t>나435</t>
        </is>
      </c>
    </row>
    <row r="1441">
      <c r="A1441" s="0" t="n">
        <v>244</v>
      </c>
      <c r="B1441" s="0" t="n">
        <v>1300</v>
      </c>
      <c r="C1441" s="0" t="inlineStr">
        <is>
          <t>나</t>
        </is>
      </c>
      <c r="D1441" s="0" t="inlineStr">
        <is>
          <t>가천대</t>
        </is>
      </c>
      <c r="E1441" s="232" t="inlineStr">
        <is>
          <t>시스템반도체학과(전형Ⅰ)</t>
        </is>
      </c>
      <c r="F1441" s="0" t="inlineStr">
        <is>
          <t>자연</t>
        </is>
      </c>
      <c r="G1441" s="0" t="n">
        <v>2</v>
      </c>
      <c r="H1441" s="0" t="n">
        <v>86.98399999999999</v>
      </c>
      <c r="I1441" s="0" t="n">
        <v>86.47799999999999</v>
      </c>
      <c r="J1441" s="0" t="n">
        <v>85.815</v>
      </c>
      <c r="K1441" s="0" t="n">
        <v>85.343</v>
      </c>
      <c r="L1441" s="0" t="n">
        <v>84.345</v>
      </c>
      <c r="M1441" s="233" t="inlineStr">
        <is>
          <t>백분위</t>
        </is>
      </c>
      <c r="N1441" s="233" t="inlineStr">
        <is>
          <t>백분위</t>
        </is>
      </c>
      <c r="O1441" s="3" t="inlineStr">
        <is>
          <t>나436</t>
        </is>
      </c>
    </row>
    <row r="1442">
      <c r="A1442" s="0" t="n">
        <v>244</v>
      </c>
      <c r="B1442" s="0" t="n">
        <v>1283</v>
      </c>
      <c r="C1442" s="0" t="inlineStr">
        <is>
          <t>나</t>
        </is>
      </c>
      <c r="D1442" s="0" t="inlineStr">
        <is>
          <t>가천대</t>
        </is>
      </c>
      <c r="E1442" s="232" t="inlineStr">
        <is>
          <t>스마트보안학과(전형Ⅰ)</t>
        </is>
      </c>
      <c r="F1442" s="0" t="inlineStr">
        <is>
          <t>자연</t>
        </is>
      </c>
      <c r="G1442" s="0" t="n">
        <v>2</v>
      </c>
      <c r="H1442" s="0" t="n">
        <v>86.224</v>
      </c>
      <c r="I1442" s="0" t="n">
        <v>85.815</v>
      </c>
      <c r="J1442" s="0" t="n">
        <v>85.291</v>
      </c>
      <c r="K1442" s="0" t="n">
        <v>84.57899999999999</v>
      </c>
      <c r="L1442" s="0" t="n">
        <v>84.12</v>
      </c>
      <c r="M1442" s="233" t="inlineStr">
        <is>
          <t>백분위</t>
        </is>
      </c>
      <c r="N1442" s="233" t="inlineStr">
        <is>
          <t>백분위</t>
        </is>
      </c>
      <c r="O1442" s="3" t="inlineStr">
        <is>
          <t>나437</t>
        </is>
      </c>
    </row>
    <row r="1443">
      <c r="A1443" s="0" t="n">
        <v>244</v>
      </c>
      <c r="B1443" s="0" t="n">
        <v>1307</v>
      </c>
      <c r="C1443" s="0" t="inlineStr">
        <is>
          <t>나</t>
        </is>
      </c>
      <c r="D1443" s="0" t="inlineStr">
        <is>
          <t>가천대</t>
        </is>
      </c>
      <c r="E1443" s="232" t="inlineStr">
        <is>
          <t>스마트팩토리전공(전형Ⅰ)</t>
        </is>
      </c>
      <c r="F1443" s="0" t="inlineStr">
        <is>
          <t>자연</t>
        </is>
      </c>
      <c r="G1443" s="0" t="n">
        <v>2</v>
      </c>
      <c r="H1443" s="0" t="n">
        <v>85.842</v>
      </c>
      <c r="I1443" s="0" t="n">
        <v>85.523</v>
      </c>
      <c r="J1443" s="0" t="n">
        <v>84.884</v>
      </c>
      <c r="K1443" s="0" t="n">
        <v>84.245</v>
      </c>
      <c r="L1443" s="0" t="n">
        <v>83.194</v>
      </c>
      <c r="M1443" s="233" t="inlineStr">
        <is>
          <t>백분위</t>
        </is>
      </c>
      <c r="N1443" s="233" t="inlineStr">
        <is>
          <t>백분위</t>
        </is>
      </c>
      <c r="O1443" s="3" t="inlineStr">
        <is>
          <t>나438</t>
        </is>
      </c>
    </row>
    <row r="1444">
      <c r="A1444" s="0" t="n">
        <v>244</v>
      </c>
      <c r="B1444" s="0" t="n">
        <v>1308</v>
      </c>
      <c r="C1444" s="0" t="inlineStr">
        <is>
          <t>나</t>
        </is>
      </c>
      <c r="D1444" s="0" t="inlineStr">
        <is>
          <t>가천대</t>
        </is>
      </c>
      <c r="E1444" s="232" t="inlineStr">
        <is>
          <t>스마트시티학과(전형Ⅰ)</t>
        </is>
      </c>
      <c r="F1444" s="0" t="inlineStr">
        <is>
          <t>자연</t>
        </is>
      </c>
      <c r="G1444" s="0" t="n">
        <v>2</v>
      </c>
      <c r="H1444" s="0" t="n">
        <v>85.66</v>
      </c>
      <c r="I1444" s="0" t="n">
        <v>85.339</v>
      </c>
      <c r="J1444" s="0" t="n">
        <v>84.682</v>
      </c>
      <c r="K1444" s="0" t="n">
        <v>83.955</v>
      </c>
      <c r="L1444" s="0" t="n">
        <v>82.79000000000001</v>
      </c>
      <c r="M1444" s="233" t="inlineStr">
        <is>
          <t>백분위</t>
        </is>
      </c>
      <c r="N1444" s="233" t="inlineStr">
        <is>
          <t>백분위</t>
        </is>
      </c>
      <c r="O1444" s="3" t="inlineStr">
        <is>
          <t>나439</t>
        </is>
      </c>
    </row>
    <row r="1445">
      <c r="A1445" s="0" t="n">
        <v>244</v>
      </c>
      <c r="B1445" s="0" t="n">
        <v>1294</v>
      </c>
      <c r="C1445" s="0" t="inlineStr">
        <is>
          <t>나</t>
        </is>
      </c>
      <c r="D1445" s="0" t="inlineStr">
        <is>
          <t>가천대</t>
        </is>
      </c>
      <c r="E1445" s="232" t="inlineStr">
        <is>
          <t>토목환경공학과(전형Ⅰ)</t>
        </is>
      </c>
      <c r="F1445" s="0" t="inlineStr">
        <is>
          <t>자연</t>
        </is>
      </c>
      <c r="G1445" s="0" t="n">
        <v>2</v>
      </c>
      <c r="H1445" s="0" t="n">
        <v>85.318</v>
      </c>
      <c r="I1445" s="0" t="n">
        <v>84.824</v>
      </c>
      <c r="J1445" s="0" t="n">
        <v>84.182</v>
      </c>
      <c r="K1445" s="0" t="n">
        <v>83.504</v>
      </c>
      <c r="L1445" s="0" t="n">
        <v>83.026</v>
      </c>
      <c r="M1445" s="233" t="inlineStr">
        <is>
          <t>백분위</t>
        </is>
      </c>
      <c r="N1445" s="233" t="inlineStr">
        <is>
          <t>백분위</t>
        </is>
      </c>
      <c r="O1445" s="3" t="inlineStr">
        <is>
          <t>나440</t>
        </is>
      </c>
    </row>
    <row r="1446">
      <c r="A1446" s="0" t="n">
        <v>245</v>
      </c>
      <c r="B1446" s="0" t="n">
        <v>1316</v>
      </c>
      <c r="C1446" s="0" t="inlineStr">
        <is>
          <t>나</t>
        </is>
      </c>
      <c r="D1446" s="0" t="inlineStr">
        <is>
          <t>가천대</t>
        </is>
      </c>
      <c r="E1446" s="232" t="inlineStr">
        <is>
          <t>회계세무학과(전형Ⅰ)</t>
        </is>
      </c>
      <c r="F1446" s="0" t="inlineStr">
        <is>
          <t>통합</t>
        </is>
      </c>
      <c r="G1446" s="0" t="n">
        <v>2</v>
      </c>
      <c r="H1446" s="0" t="n">
        <v>87.744</v>
      </c>
      <c r="I1446" s="0" t="n">
        <v>87.149</v>
      </c>
      <c r="J1446" s="0" t="n">
        <v>86.413</v>
      </c>
      <c r="K1446" s="0" t="n">
        <v>85.765</v>
      </c>
      <c r="L1446" s="0" t="n">
        <v>85.33199999999999</v>
      </c>
      <c r="M1446" s="233" t="inlineStr">
        <is>
          <t>백분위</t>
        </is>
      </c>
      <c r="N1446" s="233" t="inlineStr">
        <is>
          <t>백분위</t>
        </is>
      </c>
      <c r="O1446" s="3" t="inlineStr">
        <is>
          <t>나441</t>
        </is>
      </c>
    </row>
    <row r="1447">
      <c r="A1447" s="0" t="n">
        <v>245</v>
      </c>
      <c r="B1447" s="0" t="n">
        <v>1317</v>
      </c>
      <c r="C1447" s="0" t="inlineStr">
        <is>
          <t>나</t>
        </is>
      </c>
      <c r="D1447" s="0" t="inlineStr">
        <is>
          <t>가천대</t>
        </is>
      </c>
      <c r="E1447" s="232" t="inlineStr">
        <is>
          <t>심리학과(전형Ⅰ)</t>
        </is>
      </c>
      <c r="F1447" s="0" t="inlineStr">
        <is>
          <t>통합</t>
        </is>
      </c>
      <c r="G1447" s="0" t="n">
        <v>2</v>
      </c>
      <c r="H1447" s="0" t="n">
        <v>86.38</v>
      </c>
      <c r="I1447" s="0" t="n">
        <v>85.94799999999999</v>
      </c>
      <c r="J1447" s="0" t="n">
        <v>85.399</v>
      </c>
      <c r="K1447" s="0" t="n">
        <v>84.616</v>
      </c>
      <c r="L1447" s="0" t="n">
        <v>84.19199999999999</v>
      </c>
      <c r="M1447" s="233" t="inlineStr">
        <is>
          <t>백분위</t>
        </is>
      </c>
      <c r="N1447" s="233" t="inlineStr">
        <is>
          <t>백분위</t>
        </is>
      </c>
      <c r="O1447" s="3" t="inlineStr">
        <is>
          <t>나442</t>
        </is>
      </c>
    </row>
    <row r="1448">
      <c r="A1448" s="0" t="n">
        <v>245</v>
      </c>
      <c r="B1448" s="0" t="n">
        <v>1318</v>
      </c>
      <c r="C1448" s="0" t="inlineStr">
        <is>
          <t>나</t>
        </is>
      </c>
      <c r="D1448" s="0" t="inlineStr">
        <is>
          <t>가천대</t>
        </is>
      </c>
      <c r="E1448" s="232" t="inlineStr">
        <is>
          <t>사회복지학과(전형Ⅰ)</t>
        </is>
      </c>
      <c r="F1448" s="0" t="inlineStr">
        <is>
          <t>통합</t>
        </is>
      </c>
      <c r="G1448" s="0" t="n">
        <v>2</v>
      </c>
      <c r="H1448" s="0" t="n">
        <v>86.004</v>
      </c>
      <c r="I1448" s="0" t="n">
        <v>85.687</v>
      </c>
      <c r="J1448" s="0" t="n">
        <v>84.866</v>
      </c>
      <c r="K1448" s="0" t="n">
        <v>84.077</v>
      </c>
      <c r="L1448" s="0" t="n">
        <v>83.655</v>
      </c>
      <c r="M1448" s="233" t="inlineStr">
        <is>
          <t>백분위</t>
        </is>
      </c>
      <c r="N1448" s="233" t="inlineStr">
        <is>
          <t>백분위</t>
        </is>
      </c>
      <c r="O1448" s="3" t="inlineStr">
        <is>
          <t>나443</t>
        </is>
      </c>
    </row>
    <row r="1449">
      <c r="A1449" s="0" t="n">
        <v>245</v>
      </c>
      <c r="B1449" s="0" t="n">
        <v>1314</v>
      </c>
      <c r="C1449" s="0" t="inlineStr">
        <is>
          <t>나</t>
        </is>
      </c>
      <c r="D1449" s="0" t="inlineStr">
        <is>
          <t>가천대</t>
        </is>
      </c>
      <c r="E1449" s="232" t="inlineStr">
        <is>
          <t>유아교육학과(전형Ⅰ)</t>
        </is>
      </c>
      <c r="F1449" s="0" t="inlineStr">
        <is>
          <t>통합</t>
        </is>
      </c>
      <c r="G1449" s="0" t="n">
        <v>2</v>
      </c>
      <c r="H1449" s="0" t="n">
        <v>85.18300000000001</v>
      </c>
      <c r="I1449" s="0" t="n">
        <v>84.616</v>
      </c>
      <c r="J1449" s="0" t="n">
        <v>83.85899999999999</v>
      </c>
      <c r="K1449" s="0" t="n">
        <v>83.256</v>
      </c>
      <c r="L1449" s="0" t="n">
        <v>82.863</v>
      </c>
      <c r="M1449" s="233" t="inlineStr">
        <is>
          <t>백분위</t>
        </is>
      </c>
      <c r="N1449" s="233" t="inlineStr">
        <is>
          <t>백분위</t>
        </is>
      </c>
      <c r="O1449" s="3" t="inlineStr">
        <is>
          <t>나444</t>
        </is>
      </c>
    </row>
    <row r="1450">
      <c r="A1450" s="0" t="n">
        <v>246</v>
      </c>
      <c r="B1450" s="0" t="n">
        <v>1337</v>
      </c>
      <c r="C1450" s="0" t="inlineStr">
        <is>
          <t>나</t>
        </is>
      </c>
      <c r="D1450" s="0" t="inlineStr">
        <is>
          <t>경기대</t>
        </is>
      </c>
      <c r="E1450" s="232" t="inlineStr">
        <is>
          <t>융합과학부</t>
        </is>
      </c>
      <c r="F1450" s="0" t="inlineStr">
        <is>
          <t>자연</t>
        </is>
      </c>
      <c r="G1450" s="0" t="n">
        <v>2</v>
      </c>
      <c r="H1450" s="0" t="n">
        <v>82.93300000000001</v>
      </c>
      <c r="I1450" s="0" t="n">
        <v>82.35599999999999</v>
      </c>
      <c r="J1450" s="0" t="n">
        <v>81.447</v>
      </c>
      <c r="K1450" s="0" t="n">
        <v>80.624</v>
      </c>
      <c r="L1450" s="0" t="n">
        <v>79.706</v>
      </c>
      <c r="M1450" s="233" t="inlineStr">
        <is>
          <t>백분위</t>
        </is>
      </c>
      <c r="N1450" s="233" t="inlineStr">
        <is>
          <t>백분위</t>
        </is>
      </c>
      <c r="O1450" s="3" t="inlineStr">
        <is>
          <t>나445</t>
        </is>
      </c>
    </row>
    <row r="1451">
      <c r="A1451" s="0" t="n">
        <v>248</v>
      </c>
      <c r="B1451" s="0" t="n">
        <v>1344</v>
      </c>
      <c r="C1451" s="0" t="inlineStr">
        <is>
          <t>나</t>
        </is>
      </c>
      <c r="D1451" s="0" t="inlineStr">
        <is>
          <t>경기대</t>
        </is>
      </c>
      <c r="E1451" s="232" t="inlineStr">
        <is>
          <t>자유전공학부(수원)</t>
        </is>
      </c>
      <c r="F1451" s="0" t="inlineStr">
        <is>
          <t>통합</t>
        </is>
      </c>
      <c r="G1451" s="0" t="n">
        <v>2</v>
      </c>
      <c r="H1451" s="0" t="n">
        <v>84.017</v>
      </c>
      <c r="I1451" s="0" t="n">
        <v>83.456</v>
      </c>
      <c r="J1451" s="0" t="n">
        <v>82.655</v>
      </c>
      <c r="K1451" s="0" t="n">
        <v>81.935</v>
      </c>
      <c r="L1451" s="0" t="n">
        <v>80.815</v>
      </c>
      <c r="M1451" s="233" t="inlineStr">
        <is>
          <t>백분위</t>
        </is>
      </c>
      <c r="N1451" s="233" t="inlineStr">
        <is>
          <t>백분위</t>
        </is>
      </c>
      <c r="O1451" s="3" t="inlineStr">
        <is>
          <t>나446</t>
        </is>
      </c>
    </row>
    <row r="1452">
      <c r="A1452" s="0" t="n">
        <v>247</v>
      </c>
      <c r="B1452" s="0" t="n">
        <v>1360</v>
      </c>
      <c r="C1452" s="0" t="inlineStr">
        <is>
          <t>나</t>
        </is>
      </c>
      <c r="D1452" s="0" t="inlineStr">
        <is>
          <t>경기대</t>
        </is>
      </c>
      <c r="E1452" s="232" t="inlineStr">
        <is>
          <t>소프트웨어경영학부</t>
        </is>
      </c>
      <c r="F1452" s="0" t="inlineStr">
        <is>
          <t>통합</t>
        </is>
      </c>
      <c r="G1452" s="0" t="n">
        <v>2</v>
      </c>
      <c r="H1452" s="0" t="n">
        <v>82.676</v>
      </c>
      <c r="I1452" s="0" t="n">
        <v>82.209</v>
      </c>
      <c r="J1452" s="0" t="n">
        <v>81.452</v>
      </c>
      <c r="K1452" s="0" t="n">
        <v>80.68000000000001</v>
      </c>
      <c r="L1452" s="0" t="n">
        <v>79.70699999999999</v>
      </c>
      <c r="M1452" s="233" t="inlineStr">
        <is>
          <t>백분위</t>
        </is>
      </c>
      <c r="N1452" s="233" t="inlineStr">
        <is>
          <t>백분위</t>
        </is>
      </c>
      <c r="O1452" s="3" t="inlineStr">
        <is>
          <t>나447</t>
        </is>
      </c>
    </row>
    <row r="1453">
      <c r="A1453" s="0" t="n">
        <v>247</v>
      </c>
      <c r="B1453" s="0" t="n">
        <v>1341</v>
      </c>
      <c r="C1453" s="0" t="inlineStr">
        <is>
          <t>나</t>
        </is>
      </c>
      <c r="D1453" s="0" t="inlineStr">
        <is>
          <t>경기대</t>
        </is>
      </c>
      <c r="E1453" s="232" t="inlineStr">
        <is>
          <t>인문학부</t>
        </is>
      </c>
      <c r="F1453" s="0" t="inlineStr">
        <is>
          <t>통합</t>
        </is>
      </c>
      <c r="G1453" s="0" t="n">
        <v>2</v>
      </c>
      <c r="H1453" s="0" t="n">
        <v>82.191</v>
      </c>
      <c r="I1453" s="0" t="n">
        <v>81.693</v>
      </c>
      <c r="J1453" s="0" t="n">
        <v>80.842</v>
      </c>
      <c r="K1453" s="0" t="n">
        <v>80.123</v>
      </c>
      <c r="L1453" s="0" t="n">
        <v>79.19199999999999</v>
      </c>
      <c r="M1453" s="233" t="inlineStr">
        <is>
          <t>백분위</t>
        </is>
      </c>
      <c r="N1453" s="233" t="inlineStr">
        <is>
          <t>백분위</t>
        </is>
      </c>
      <c r="O1453" s="3" t="inlineStr">
        <is>
          <t>나448</t>
        </is>
      </c>
    </row>
    <row r="1454">
      <c r="A1454" s="0" t="n">
        <v>248</v>
      </c>
      <c r="B1454" s="0" t="n">
        <v>1345</v>
      </c>
      <c r="C1454" s="0" t="inlineStr">
        <is>
          <t>나</t>
        </is>
      </c>
      <c r="D1454" s="0" t="inlineStr">
        <is>
          <t>경기대</t>
        </is>
      </c>
      <c r="E1454" s="232" t="inlineStr">
        <is>
          <t>자유전공학부(서울)</t>
        </is>
      </c>
      <c r="F1454" s="0" t="inlineStr">
        <is>
          <t>통합</t>
        </is>
      </c>
      <c r="G1454" s="0" t="n">
        <v>2</v>
      </c>
      <c r="H1454" s="0" t="n">
        <v>81.054</v>
      </c>
      <c r="I1454" s="0" t="n">
        <v>80.624</v>
      </c>
      <c r="J1454" s="0" t="n">
        <v>79.98399999999999</v>
      </c>
      <c r="K1454" s="0" t="n">
        <v>79.265</v>
      </c>
      <c r="L1454" s="0" t="n">
        <v>78.19199999999999</v>
      </c>
      <c r="M1454" s="233" t="inlineStr">
        <is>
          <t>백분위</t>
        </is>
      </c>
      <c r="N1454" s="233" t="inlineStr">
        <is>
          <t>백분위</t>
        </is>
      </c>
      <c r="O1454" s="3" t="inlineStr">
        <is>
          <t>나449</t>
        </is>
      </c>
    </row>
    <row r="1455">
      <c r="A1455" s="0" t="n">
        <v>133</v>
      </c>
      <c r="B1455" s="0" t="n">
        <v>1375</v>
      </c>
      <c r="C1455" s="0" t="inlineStr">
        <is>
          <t>나</t>
        </is>
      </c>
      <c r="D1455" s="0" t="inlineStr">
        <is>
          <t>고려대(세종)</t>
        </is>
      </c>
      <c r="E1455" s="232" t="inlineStr">
        <is>
          <t>첨단융합신약학과</t>
        </is>
      </c>
      <c r="F1455" s="0" t="inlineStr">
        <is>
          <t>자연</t>
        </is>
      </c>
      <c r="G1455" s="0" t="n">
        <v>2</v>
      </c>
      <c r="H1455" s="0" t="n">
        <v>871.404</v>
      </c>
      <c r="I1455" s="0" t="n">
        <v>868.929</v>
      </c>
      <c r="J1455" s="0" t="n">
        <v>864.293</v>
      </c>
      <c r="K1455" s="0" t="n">
        <v>860.098</v>
      </c>
      <c r="L1455" s="0" t="n">
        <v>857.26</v>
      </c>
      <c r="M1455" s="233" t="inlineStr">
        <is>
          <t>표점/만점</t>
        </is>
      </c>
      <c r="N1455" s="233" t="inlineStr">
        <is>
          <t>변표/만점</t>
        </is>
      </c>
      <c r="O1455" s="3" t="inlineStr">
        <is>
          <t>나450</t>
        </is>
      </c>
    </row>
    <row r="1456">
      <c r="A1456" s="0" t="n">
        <v>134</v>
      </c>
      <c r="B1456" s="0" t="n">
        <v>1364</v>
      </c>
      <c r="C1456" s="0" t="inlineStr">
        <is>
          <t>나</t>
        </is>
      </c>
      <c r="D1456" s="0" t="inlineStr">
        <is>
          <t>고려대(세종)</t>
        </is>
      </c>
      <c r="E1456" s="232" t="inlineStr">
        <is>
          <t>신소재화학과</t>
        </is>
      </c>
      <c r="F1456" s="0" t="inlineStr">
        <is>
          <t>자연</t>
        </is>
      </c>
      <c r="G1456" s="0" t="n">
        <v>2</v>
      </c>
      <c r="H1456" s="0" t="n">
        <v>812.524</v>
      </c>
      <c r="I1456" s="0" t="n">
        <v>809.928</v>
      </c>
      <c r="J1456" s="0" t="n">
        <v>805.908</v>
      </c>
      <c r="K1456" s="0" t="n">
        <v>801.737</v>
      </c>
      <c r="L1456" s="0" t="n">
        <v>799.221</v>
      </c>
      <c r="M1456" s="233" t="inlineStr">
        <is>
          <t>표점/만점</t>
        </is>
      </c>
      <c r="N1456" s="233" t="inlineStr">
        <is>
          <t>변표/만점</t>
        </is>
      </c>
      <c r="O1456" s="3" t="inlineStr">
        <is>
          <t>나451</t>
        </is>
      </c>
    </row>
    <row r="1457">
      <c r="A1457" s="0" t="n">
        <v>134</v>
      </c>
      <c r="B1457" s="0" t="n">
        <v>1366</v>
      </c>
      <c r="C1457" s="0" t="inlineStr">
        <is>
          <t>나</t>
        </is>
      </c>
      <c r="D1457" s="0" t="inlineStr">
        <is>
          <t>고려대(세종)</t>
        </is>
      </c>
      <c r="E1457" s="232" t="inlineStr">
        <is>
          <t>인공지능사이버보안학과</t>
        </is>
      </c>
      <c r="F1457" s="0" t="inlineStr">
        <is>
          <t>자연</t>
        </is>
      </c>
      <c r="G1457" s="0" t="n">
        <v>2</v>
      </c>
      <c r="H1457" s="0" t="n">
        <v>811.232</v>
      </c>
      <c r="I1457" s="0" t="n">
        <v>809.03</v>
      </c>
      <c r="J1457" s="0" t="n">
        <v>805.6079999999999</v>
      </c>
      <c r="K1457" s="0" t="n">
        <v>802.0309999999999</v>
      </c>
      <c r="L1457" s="0" t="n">
        <v>799.698</v>
      </c>
      <c r="M1457" s="233" t="inlineStr">
        <is>
          <t>표점/만점</t>
        </is>
      </c>
      <c r="N1457" s="233" t="inlineStr">
        <is>
          <t>변표/만점</t>
        </is>
      </c>
      <c r="O1457" s="3" t="inlineStr">
        <is>
          <t>나452</t>
        </is>
      </c>
    </row>
    <row r="1458">
      <c r="A1458" s="0" t="n">
        <v>134</v>
      </c>
      <c r="B1458" s="0" t="n">
        <v>1367</v>
      </c>
      <c r="C1458" s="0" t="inlineStr">
        <is>
          <t>나</t>
        </is>
      </c>
      <c r="D1458" s="0" t="inlineStr">
        <is>
          <t>고려대(세종)</t>
        </is>
      </c>
      <c r="E1458" s="232" t="inlineStr">
        <is>
          <t>반도체물리학부</t>
        </is>
      </c>
      <c r="F1458" s="0" t="inlineStr">
        <is>
          <t>자연</t>
        </is>
      </c>
      <c r="G1458" s="0" t="n">
        <v>2</v>
      </c>
      <c r="H1458" s="0" t="n">
        <v>811.232</v>
      </c>
      <c r="I1458" s="0" t="n">
        <v>809.03</v>
      </c>
      <c r="J1458" s="0" t="n">
        <v>804.6</v>
      </c>
      <c r="K1458" s="0" t="n">
        <v>801.0549999999999</v>
      </c>
      <c r="L1458" s="0" t="n">
        <v>797.939</v>
      </c>
      <c r="M1458" s="233" t="inlineStr">
        <is>
          <t>표점/만점</t>
        </is>
      </c>
      <c r="N1458" s="233" t="inlineStr">
        <is>
          <t>변표/만점</t>
        </is>
      </c>
      <c r="O1458" s="3" t="inlineStr">
        <is>
          <t>나453</t>
        </is>
      </c>
    </row>
    <row r="1459">
      <c r="A1459" s="0" t="n">
        <v>134</v>
      </c>
      <c r="B1459" s="0" t="n">
        <v>1365</v>
      </c>
      <c r="C1459" s="0" t="inlineStr">
        <is>
          <t>나</t>
        </is>
      </c>
      <c r="D1459" s="0" t="inlineStr">
        <is>
          <t>고려대(세종)</t>
        </is>
      </c>
      <c r="E1459" s="232" t="inlineStr">
        <is>
          <t>응용수리과학부</t>
        </is>
      </c>
      <c r="F1459" s="0" t="inlineStr">
        <is>
          <t>자연</t>
        </is>
      </c>
      <c r="G1459" s="0" t="n">
        <v>2</v>
      </c>
      <c r="H1459" s="0" t="n">
        <v>804.962</v>
      </c>
      <c r="I1459" s="0" t="n">
        <v>803.073</v>
      </c>
      <c r="J1459" s="0" t="n">
        <v>799.446</v>
      </c>
      <c r="K1459" s="0" t="n">
        <v>794.801</v>
      </c>
      <c r="L1459" s="0" t="n">
        <v>792.151</v>
      </c>
      <c r="M1459" s="233" t="inlineStr">
        <is>
          <t>표점/만점</t>
        </is>
      </c>
      <c r="N1459" s="233" t="inlineStr">
        <is>
          <t>변표/만점</t>
        </is>
      </c>
      <c r="O1459" s="3" t="inlineStr">
        <is>
          <t>나454</t>
        </is>
      </c>
    </row>
    <row r="1460">
      <c r="A1460" s="0" t="n">
        <v>133</v>
      </c>
      <c r="B1460" s="0" t="n">
        <v>1376</v>
      </c>
      <c r="C1460" s="0" t="inlineStr">
        <is>
          <t>나</t>
        </is>
      </c>
      <c r="D1460" s="0" t="inlineStr">
        <is>
          <t>고려대(세종)</t>
        </is>
      </c>
      <c r="E1460" s="232" t="inlineStr">
        <is>
          <t>디지털헬스케어공학과</t>
        </is>
      </c>
      <c r="F1460" s="0" t="inlineStr">
        <is>
          <t>자연</t>
        </is>
      </c>
      <c r="G1460" s="0" t="n">
        <v>2</v>
      </c>
      <c r="H1460" s="0" t="n">
        <v>808.598</v>
      </c>
      <c r="I1460" s="0" t="n">
        <v>806.559</v>
      </c>
      <c r="J1460" s="0" t="n">
        <v>802.874</v>
      </c>
      <c r="K1460" s="0" t="n">
        <v>798.922</v>
      </c>
      <c r="L1460" s="0" t="n">
        <v>796.2140000000001</v>
      </c>
      <c r="M1460" s="233" t="inlineStr">
        <is>
          <t>표점/만점</t>
        </is>
      </c>
      <c r="N1460" s="233" t="inlineStr">
        <is>
          <t>변표/만점</t>
        </is>
      </c>
      <c r="O1460" s="3" t="inlineStr">
        <is>
          <t>나455</t>
        </is>
      </c>
    </row>
    <row r="1461">
      <c r="A1461" s="0" t="n">
        <v>137</v>
      </c>
      <c r="B1461" s="0" t="n">
        <v>1378</v>
      </c>
      <c r="C1461" s="0" t="inlineStr">
        <is>
          <t>나</t>
        </is>
      </c>
      <c r="D1461" s="0" t="inlineStr">
        <is>
          <t>고려대(세종)</t>
        </is>
      </c>
      <c r="E1461" s="232" t="inlineStr">
        <is>
          <t>자유전공학부(문화스포츠)</t>
        </is>
      </c>
      <c r="F1461" s="0" t="inlineStr">
        <is>
          <t>통합</t>
        </is>
      </c>
      <c r="G1461" s="0" t="n">
        <v>2</v>
      </c>
      <c r="H1461" s="0" t="n">
        <v>827.2910000000001</v>
      </c>
      <c r="I1461" s="0" t="n">
        <v>825.412</v>
      </c>
      <c r="J1461" s="0" t="n">
        <v>821.797</v>
      </c>
      <c r="K1461" s="0" t="n">
        <v>818.467</v>
      </c>
      <c r="L1461" s="0" t="n">
        <v>816.342</v>
      </c>
      <c r="M1461" s="233" t="inlineStr">
        <is>
          <t>표점/만점</t>
        </is>
      </c>
      <c r="N1461" s="233" t="inlineStr">
        <is>
          <t>변표/만점</t>
        </is>
      </c>
      <c r="O1461" s="3" t="inlineStr">
        <is>
          <t>나456</t>
        </is>
      </c>
    </row>
    <row r="1462">
      <c r="A1462" s="0" t="n">
        <v>138</v>
      </c>
      <c r="B1462" s="0" t="n">
        <v>1380</v>
      </c>
      <c r="C1462" s="0" t="inlineStr">
        <is>
          <t>나</t>
        </is>
      </c>
      <c r="D1462" s="0" t="inlineStr">
        <is>
          <t>고려대(세종)</t>
        </is>
      </c>
      <c r="E1462" s="232" t="inlineStr">
        <is>
          <t>자유전공학부(공공정책)</t>
        </is>
      </c>
      <c r="F1462" s="0" t="inlineStr">
        <is>
          <t>통합</t>
        </is>
      </c>
      <c r="G1462" s="0" t="n">
        <v>2</v>
      </c>
      <c r="H1462" s="0" t="n">
        <v>828.325</v>
      </c>
      <c r="I1462" s="0" t="n">
        <v>825.691</v>
      </c>
      <c r="J1462" s="0" t="n">
        <v>820.785</v>
      </c>
      <c r="K1462" s="0" t="n">
        <v>816.626</v>
      </c>
      <c r="L1462" s="0" t="n">
        <v>813.657</v>
      </c>
      <c r="M1462" s="233" t="inlineStr">
        <is>
          <t>표점/만점</t>
        </is>
      </c>
      <c r="N1462" s="233" t="inlineStr">
        <is>
          <t>변표/만점</t>
        </is>
      </c>
      <c r="O1462" s="3" t="inlineStr">
        <is>
          <t>나457</t>
        </is>
      </c>
    </row>
    <row r="1463">
      <c r="A1463" s="0" t="n">
        <v>137</v>
      </c>
      <c r="B1463" s="0" t="n">
        <v>1383</v>
      </c>
      <c r="C1463" s="0" t="inlineStr">
        <is>
          <t>나</t>
        </is>
      </c>
      <c r="D1463" s="0" t="inlineStr">
        <is>
          <t>고려대(세종)</t>
        </is>
      </c>
      <c r="E1463" s="232" t="inlineStr">
        <is>
          <t>글로벌학부</t>
        </is>
      </c>
      <c r="F1463" s="0" t="inlineStr">
        <is>
          <t>통합</t>
        </is>
      </c>
      <c r="G1463" s="0" t="n">
        <v>2</v>
      </c>
      <c r="H1463" s="0" t="n">
        <v>822.211</v>
      </c>
      <c r="I1463" s="0" t="n">
        <v>819.288</v>
      </c>
      <c r="J1463" s="0" t="n">
        <v>815.383</v>
      </c>
      <c r="K1463" s="0" t="n">
        <v>811.549</v>
      </c>
      <c r="L1463" s="0" t="n">
        <v>809.104</v>
      </c>
      <c r="M1463" s="233" t="inlineStr">
        <is>
          <t>표점/만점</t>
        </is>
      </c>
      <c r="N1463" s="233" t="inlineStr">
        <is>
          <t>변표/만점</t>
        </is>
      </c>
      <c r="O1463" s="3" t="inlineStr">
        <is>
          <t>나458</t>
        </is>
      </c>
    </row>
    <row r="1464">
      <c r="A1464" s="0" t="n">
        <v>262</v>
      </c>
      <c r="B1464" s="0" t="n">
        <v>1400</v>
      </c>
      <c r="C1464" s="0" t="inlineStr">
        <is>
          <t>나</t>
        </is>
      </c>
      <c r="D1464" s="0" t="inlineStr">
        <is>
          <t>연세대(미래)</t>
        </is>
      </c>
      <c r="E1464" s="232" t="inlineStr">
        <is>
          <t>자율융합계열</t>
        </is>
      </c>
      <c r="F1464" s="0" t="inlineStr">
        <is>
          <t>통합</t>
        </is>
      </c>
      <c r="G1464" s="0" t="n">
        <v>2</v>
      </c>
      <c r="H1464" s="0" t="n">
        <v>633.76</v>
      </c>
      <c r="I1464" s="0" t="n">
        <v>631.801</v>
      </c>
      <c r="J1464" s="0" t="n">
        <v>629.011</v>
      </c>
      <c r="K1464" s="0" t="n">
        <v>625.557</v>
      </c>
      <c r="L1464" s="0" t="n">
        <v>623.154</v>
      </c>
      <c r="M1464" s="233" t="inlineStr">
        <is>
          <t>표점</t>
        </is>
      </c>
      <c r="N1464" s="233" t="inlineStr">
        <is>
          <t>변표</t>
        </is>
      </c>
      <c r="O1464" s="3" t="inlineStr">
        <is>
          <t>나459</t>
        </is>
      </c>
    </row>
    <row r="1465">
      <c r="A1465" s="0" t="n">
        <v>186</v>
      </c>
      <c r="B1465" s="0" t="n">
        <v>1432</v>
      </c>
      <c r="C1465" s="0" t="inlineStr">
        <is>
          <t>나</t>
        </is>
      </c>
      <c r="D1465" s="0" t="inlineStr">
        <is>
          <t>강원대</t>
        </is>
      </c>
      <c r="E1465" s="232" t="inlineStr">
        <is>
          <t>간호학과</t>
        </is>
      </c>
      <c r="F1465" s="0" t="inlineStr">
        <is>
          <t>자연</t>
        </is>
      </c>
      <c r="G1465" s="0" t="n">
        <v>3</v>
      </c>
      <c r="H1465" s="0" t="n">
        <v>426.319</v>
      </c>
      <c r="I1465" s="0" t="n">
        <v>422.81</v>
      </c>
      <c r="J1465" s="0" t="n">
        <v>416.449</v>
      </c>
      <c r="K1465" s="0" t="n">
        <v>409.398</v>
      </c>
      <c r="L1465" s="0" t="n">
        <v>401.03</v>
      </c>
      <c r="M1465" s="233" t="inlineStr">
        <is>
          <t>백분위</t>
        </is>
      </c>
      <c r="N1465" s="233" t="inlineStr">
        <is>
          <t>백분위</t>
        </is>
      </c>
      <c r="O1465" s="3" t="inlineStr">
        <is>
          <t>나460</t>
        </is>
      </c>
    </row>
    <row r="1466">
      <c r="A1466" s="0" t="n">
        <v>187</v>
      </c>
      <c r="B1466" s="0" t="n">
        <v>1403</v>
      </c>
      <c r="C1466" s="0" t="inlineStr">
        <is>
          <t>나</t>
        </is>
      </c>
      <c r="D1466" s="0" t="inlineStr">
        <is>
          <t>강원대</t>
        </is>
      </c>
      <c r="E1466" s="232" t="inlineStr">
        <is>
          <t>전자공학과</t>
        </is>
      </c>
      <c r="F1466" s="0" t="inlineStr">
        <is>
          <t>자연</t>
        </is>
      </c>
      <c r="G1466" s="0" t="n">
        <v>3</v>
      </c>
      <c r="H1466" s="0" t="n">
        <v>409.784</v>
      </c>
      <c r="I1466" s="0" t="n">
        <v>406.811</v>
      </c>
      <c r="J1466" s="0" t="n">
        <v>400.344</v>
      </c>
      <c r="K1466" s="0" t="n">
        <v>393.745</v>
      </c>
      <c r="L1466" s="0" t="n">
        <v>386.446</v>
      </c>
      <c r="M1466" s="233" t="inlineStr">
        <is>
          <t>백분위</t>
        </is>
      </c>
      <c r="N1466" s="233" t="inlineStr">
        <is>
          <t>백분위</t>
        </is>
      </c>
      <c r="O1466" s="3" t="inlineStr">
        <is>
          <t>나461</t>
        </is>
      </c>
    </row>
    <row r="1467">
      <c r="A1467" s="0" t="n">
        <v>187</v>
      </c>
      <c r="B1467" s="0" t="n">
        <v>1443</v>
      </c>
      <c r="C1467" s="0" t="inlineStr">
        <is>
          <t>나</t>
        </is>
      </c>
      <c r="D1467" s="0" t="inlineStr">
        <is>
          <t>강원대</t>
        </is>
      </c>
      <c r="E1467" s="232" t="inlineStr">
        <is>
          <t>반도체물리학과</t>
        </is>
      </c>
      <c r="F1467" s="0" t="inlineStr">
        <is>
          <t>자연</t>
        </is>
      </c>
      <c r="G1467" s="0" t="n">
        <v>3</v>
      </c>
      <c r="H1467" s="0" t="n">
        <v>400.884</v>
      </c>
      <c r="I1467" s="0" t="n">
        <v>397.714</v>
      </c>
      <c r="J1467" s="0" t="n">
        <v>391.742</v>
      </c>
      <c r="K1467" s="0" t="n">
        <v>385.905</v>
      </c>
      <c r="L1467" s="0" t="n">
        <v>377.872</v>
      </c>
      <c r="M1467" s="233" t="inlineStr">
        <is>
          <t>백분위</t>
        </is>
      </c>
      <c r="N1467" s="233" t="inlineStr">
        <is>
          <t>백분위</t>
        </is>
      </c>
      <c r="O1467" s="3" t="inlineStr">
        <is>
          <t>나462</t>
        </is>
      </c>
    </row>
    <row r="1468">
      <c r="A1468" s="0" t="n">
        <v>186</v>
      </c>
      <c r="B1468" s="0" t="n">
        <v>1401</v>
      </c>
      <c r="C1468" s="0" t="inlineStr">
        <is>
          <t>나</t>
        </is>
      </c>
      <c r="D1468" s="0" t="inlineStr">
        <is>
          <t>강원대</t>
        </is>
      </c>
      <c r="E1468" s="232" t="inlineStr">
        <is>
          <t>자유전공학부(자연계열)</t>
        </is>
      </c>
      <c r="F1468" s="0" t="inlineStr">
        <is>
          <t>자연</t>
        </is>
      </c>
      <c r="G1468" s="0" t="n">
        <v>3</v>
      </c>
      <c r="H1468" s="0" t="n">
        <v>407.946</v>
      </c>
      <c r="I1468" s="0" t="n">
        <v>404.829</v>
      </c>
      <c r="J1468" s="0" t="n">
        <v>398.602</v>
      </c>
      <c r="K1468" s="0" t="n">
        <v>392.508</v>
      </c>
      <c r="L1468" s="0" t="n">
        <v>383.912</v>
      </c>
      <c r="M1468" s="233" t="inlineStr">
        <is>
          <t>백분위</t>
        </is>
      </c>
      <c r="N1468" s="233" t="inlineStr">
        <is>
          <t>백분위</t>
        </is>
      </c>
      <c r="O1468" s="3" t="inlineStr">
        <is>
          <t>나463</t>
        </is>
      </c>
    </row>
    <row r="1469">
      <c r="A1469" s="0" t="n">
        <v>187</v>
      </c>
      <c r="B1469" s="0" t="n">
        <v>1406</v>
      </c>
      <c r="C1469" s="0" t="inlineStr">
        <is>
          <t>나</t>
        </is>
      </c>
      <c r="D1469" s="0" t="inlineStr">
        <is>
          <t>강원대</t>
        </is>
      </c>
      <c r="E1469" s="232" t="inlineStr">
        <is>
          <t>AI융합학과</t>
        </is>
      </c>
      <c r="F1469" s="0" t="inlineStr">
        <is>
          <t>자연</t>
        </is>
      </c>
      <c r="G1469" s="0" t="n">
        <v>3</v>
      </c>
      <c r="H1469" s="0" t="n">
        <v>396.084</v>
      </c>
      <c r="I1469" s="0" t="n">
        <v>393.532</v>
      </c>
      <c r="J1469" s="0" t="n">
        <v>387.691</v>
      </c>
      <c r="K1469" s="0" t="n">
        <v>381.124</v>
      </c>
      <c r="L1469" s="0" t="n">
        <v>373.05</v>
      </c>
      <c r="M1469" s="233" t="inlineStr">
        <is>
          <t>백분위</t>
        </is>
      </c>
      <c r="N1469" s="233" t="inlineStr">
        <is>
          <t>백분위</t>
        </is>
      </c>
      <c r="O1469" s="3" t="inlineStr">
        <is>
          <t>나464</t>
        </is>
      </c>
    </row>
    <row r="1470">
      <c r="A1470" s="0" t="n">
        <v>187</v>
      </c>
      <c r="B1470" s="0" t="n">
        <v>1402</v>
      </c>
      <c r="C1470" s="0" t="inlineStr">
        <is>
          <t>나</t>
        </is>
      </c>
      <c r="D1470" s="0" t="inlineStr">
        <is>
          <t>강원대</t>
        </is>
      </c>
      <c r="E1470" s="232" t="inlineStr">
        <is>
          <t>전기전자공학과</t>
        </is>
      </c>
      <c r="F1470" s="0" t="inlineStr">
        <is>
          <t>자연</t>
        </is>
      </c>
      <c r="G1470" s="0" t="n">
        <v>3</v>
      </c>
      <c r="H1470" s="0" t="n">
        <v>395.613</v>
      </c>
      <c r="I1470" s="0" t="n">
        <v>392.732</v>
      </c>
      <c r="J1470" s="0" t="n">
        <v>387.049</v>
      </c>
      <c r="K1470" s="0" t="n">
        <v>381.071</v>
      </c>
      <c r="L1470" s="0" t="n">
        <v>372.817</v>
      </c>
      <c r="M1470" s="233" t="inlineStr">
        <is>
          <t>백분위</t>
        </is>
      </c>
      <c r="N1470" s="233" t="inlineStr">
        <is>
          <t>백분위</t>
        </is>
      </c>
      <c r="O1470" s="3" t="inlineStr">
        <is>
          <t>나465</t>
        </is>
      </c>
    </row>
    <row r="1471">
      <c r="A1471" s="0" t="n">
        <v>186</v>
      </c>
      <c r="B1471" s="0" t="n">
        <v>1424</v>
      </c>
      <c r="C1471" s="0" t="inlineStr">
        <is>
          <t>나</t>
        </is>
      </c>
      <c r="D1471" s="0" t="inlineStr">
        <is>
          <t>강원대</t>
        </is>
      </c>
      <c r="E1471" s="232" t="inlineStr">
        <is>
          <t>지역건설공학과</t>
        </is>
      </c>
      <c r="F1471" s="0" t="inlineStr">
        <is>
          <t>자연</t>
        </is>
      </c>
      <c r="G1471" s="0" t="n">
        <v>3</v>
      </c>
      <c r="H1471" s="0" t="n">
        <v>403.896</v>
      </c>
      <c r="I1471" s="0" t="n">
        <v>401.03</v>
      </c>
      <c r="J1471" s="0" t="n">
        <v>395.151</v>
      </c>
      <c r="K1471" s="0" t="n">
        <v>388.225</v>
      </c>
      <c r="L1471" s="0" t="n">
        <v>380.224</v>
      </c>
      <c r="M1471" s="233" t="inlineStr">
        <is>
          <t>백분위</t>
        </is>
      </c>
      <c r="N1471" s="233" t="inlineStr">
        <is>
          <t>백분위</t>
        </is>
      </c>
      <c r="O1471" s="3" t="inlineStr">
        <is>
          <t>나466</t>
        </is>
      </c>
    </row>
    <row r="1472">
      <c r="A1472" s="0" t="n">
        <v>187</v>
      </c>
      <c r="B1472" s="0" t="n">
        <v>1430</v>
      </c>
      <c r="C1472" s="0" t="inlineStr">
        <is>
          <t>나</t>
        </is>
      </c>
      <c r="D1472" s="0" t="inlineStr">
        <is>
          <t>강원대</t>
        </is>
      </c>
      <c r="E1472" s="232" t="inlineStr">
        <is>
          <t>수학교육과</t>
        </is>
      </c>
      <c r="F1472" s="0" t="inlineStr">
        <is>
          <t>자연</t>
        </is>
      </c>
      <c r="G1472" s="0" t="n">
        <v>3</v>
      </c>
      <c r="H1472" s="0" t="n">
        <v>393.532</v>
      </c>
      <c r="I1472" s="0" t="n">
        <v>390.399</v>
      </c>
      <c r="J1472" s="0" t="n">
        <v>385.071</v>
      </c>
      <c r="K1472" s="0" t="n">
        <v>378.427</v>
      </c>
      <c r="L1472" s="0" t="n">
        <v>370.871</v>
      </c>
      <c r="M1472" s="233" t="inlineStr">
        <is>
          <t>백분위</t>
        </is>
      </c>
      <c r="N1472" s="233" t="inlineStr">
        <is>
          <t>백분위</t>
        </is>
      </c>
      <c r="O1472" s="3" t="inlineStr">
        <is>
          <t>나467</t>
        </is>
      </c>
    </row>
    <row r="1473">
      <c r="A1473" s="0" t="n">
        <v>186</v>
      </c>
      <c r="B1473" s="0" t="n">
        <v>1441</v>
      </c>
      <c r="C1473" s="0" t="inlineStr">
        <is>
          <t>나</t>
        </is>
      </c>
      <c r="D1473" s="0" t="inlineStr">
        <is>
          <t>강원대</t>
        </is>
      </c>
      <c r="E1473" s="232" t="inlineStr">
        <is>
          <t>식품생명공학과</t>
        </is>
      </c>
      <c r="F1473" s="0" t="inlineStr">
        <is>
          <t>자연</t>
        </is>
      </c>
      <c r="G1473" s="0" t="n">
        <v>3</v>
      </c>
      <c r="H1473" s="0" t="n">
        <v>402.43</v>
      </c>
      <c r="I1473" s="0" t="n">
        <v>399.707</v>
      </c>
      <c r="J1473" s="0" t="n">
        <v>393.894</v>
      </c>
      <c r="K1473" s="0" t="n">
        <v>386.872</v>
      </c>
      <c r="L1473" s="0" t="n">
        <v>379.429</v>
      </c>
      <c r="M1473" s="233" t="inlineStr">
        <is>
          <t>백분위</t>
        </is>
      </c>
      <c r="N1473" s="233" t="inlineStr">
        <is>
          <t>백분위</t>
        </is>
      </c>
      <c r="O1473" s="3" t="inlineStr">
        <is>
          <t>나468</t>
        </is>
      </c>
    </row>
    <row r="1474">
      <c r="A1474" s="0" t="n">
        <v>187</v>
      </c>
      <c r="B1474" s="0" t="n">
        <v>1416</v>
      </c>
      <c r="C1474" s="0" t="inlineStr">
        <is>
          <t>나</t>
        </is>
      </c>
      <c r="D1474" s="0" t="inlineStr">
        <is>
          <t>강원대</t>
        </is>
      </c>
      <c r="E1474" s="232" t="inlineStr">
        <is>
          <t>컴퓨터공학과</t>
        </is>
      </c>
      <c r="F1474" s="0" t="inlineStr">
        <is>
          <t>자연</t>
        </is>
      </c>
      <c r="G1474" s="0" t="n">
        <v>3</v>
      </c>
      <c r="H1474" s="0" t="n">
        <v>391.662</v>
      </c>
      <c r="I1474" s="0" t="n">
        <v>388.684</v>
      </c>
      <c r="J1474" s="0" t="n">
        <v>383.493</v>
      </c>
      <c r="K1474" s="0" t="n">
        <v>376.642</v>
      </c>
      <c r="L1474" s="0" t="n">
        <v>369.478</v>
      </c>
      <c r="M1474" s="233" t="inlineStr">
        <is>
          <t>백분위</t>
        </is>
      </c>
      <c r="N1474" s="233" t="inlineStr">
        <is>
          <t>백분위</t>
        </is>
      </c>
      <c r="O1474" s="3" t="inlineStr">
        <is>
          <t>나469</t>
        </is>
      </c>
    </row>
    <row r="1475">
      <c r="A1475" s="0" t="n">
        <v>187</v>
      </c>
      <c r="B1475" s="0" t="n">
        <v>1431</v>
      </c>
      <c r="C1475" s="0" t="inlineStr">
        <is>
          <t>나</t>
        </is>
      </c>
      <c r="D1475" s="0" t="inlineStr">
        <is>
          <t>강원대</t>
        </is>
      </c>
      <c r="E1475" s="232" t="inlineStr">
        <is>
          <t>과학교육학부</t>
        </is>
      </c>
      <c r="F1475" s="0" t="inlineStr">
        <is>
          <t>자연</t>
        </is>
      </c>
      <c r="G1475" s="0" t="n">
        <v>3</v>
      </c>
      <c r="H1475" s="0" t="n">
        <v>389.339</v>
      </c>
      <c r="I1475" s="0" t="n">
        <v>386.936</v>
      </c>
      <c r="J1475" s="0" t="n">
        <v>381.091</v>
      </c>
      <c r="K1475" s="0" t="n">
        <v>374.145</v>
      </c>
      <c r="L1475" s="0" t="n">
        <v>367.78</v>
      </c>
      <c r="M1475" s="233" t="inlineStr">
        <is>
          <t>백분위</t>
        </is>
      </c>
      <c r="N1475" s="233" t="inlineStr">
        <is>
          <t>백분위</t>
        </is>
      </c>
      <c r="O1475" s="3" t="inlineStr">
        <is>
          <t>나470</t>
        </is>
      </c>
    </row>
    <row r="1476">
      <c r="A1476" s="0" t="n">
        <v>187</v>
      </c>
      <c r="B1476" s="0" t="n">
        <v>1444</v>
      </c>
      <c r="C1476" s="0" t="inlineStr">
        <is>
          <t>나</t>
        </is>
      </c>
      <c r="D1476" s="0" t="inlineStr">
        <is>
          <t>강원대</t>
        </is>
      </c>
      <c r="E1476" s="232" t="inlineStr">
        <is>
          <t>디지털밀리터리학과</t>
        </is>
      </c>
      <c r="F1476" s="0" t="inlineStr">
        <is>
          <t>자연</t>
        </is>
      </c>
      <c r="G1476" s="0" t="n">
        <v>3</v>
      </c>
      <c r="H1476" s="0" t="n">
        <v>388.631</v>
      </c>
      <c r="I1476" s="0" t="n">
        <v>385.905</v>
      </c>
      <c r="J1476" s="0" t="n">
        <v>379.799</v>
      </c>
      <c r="K1476" s="0" t="n">
        <v>373.275</v>
      </c>
      <c r="L1476" s="0" t="n">
        <v>367.065</v>
      </c>
      <c r="M1476" s="233" t="inlineStr">
        <is>
          <t>백분위</t>
        </is>
      </c>
      <c r="N1476" s="233" t="inlineStr">
        <is>
          <t>백분위</t>
        </is>
      </c>
      <c r="O1476" s="3" t="inlineStr">
        <is>
          <t>나471</t>
        </is>
      </c>
    </row>
    <row r="1477">
      <c r="A1477" s="0" t="n">
        <v>186</v>
      </c>
      <c r="B1477" s="0" t="n">
        <v>1459</v>
      </c>
      <c r="C1477" s="0" t="inlineStr">
        <is>
          <t>나</t>
        </is>
      </c>
      <c r="D1477" s="0" t="inlineStr">
        <is>
          <t>강원대</t>
        </is>
      </c>
      <c r="E1477" s="232" t="inlineStr">
        <is>
          <t>가정교육과</t>
        </is>
      </c>
      <c r="F1477" s="0" t="inlineStr">
        <is>
          <t>자연</t>
        </is>
      </c>
      <c r="G1477" s="0" t="n">
        <v>3</v>
      </c>
      <c r="H1477" s="0" t="n">
        <v>397.167</v>
      </c>
      <c r="I1477" s="0" t="n">
        <v>394.569</v>
      </c>
      <c r="J1477" s="0" t="n">
        <v>388.145</v>
      </c>
      <c r="K1477" s="0" t="n">
        <v>381.637</v>
      </c>
      <c r="L1477" s="0" t="n">
        <v>374.845</v>
      </c>
      <c r="M1477" s="233" t="inlineStr">
        <is>
          <t>백분위</t>
        </is>
      </c>
      <c r="N1477" s="233" t="inlineStr">
        <is>
          <t>백분위</t>
        </is>
      </c>
      <c r="O1477" s="3" t="inlineStr">
        <is>
          <t>나472</t>
        </is>
      </c>
    </row>
    <row r="1478">
      <c r="A1478" s="0" t="n">
        <v>187</v>
      </c>
      <c r="B1478" s="0" t="n">
        <v>1412</v>
      </c>
      <c r="C1478" s="0" t="inlineStr">
        <is>
          <t>나</t>
        </is>
      </c>
      <c r="D1478" s="0" t="inlineStr">
        <is>
          <t>강원대</t>
        </is>
      </c>
      <c r="E1478" s="232" t="inlineStr">
        <is>
          <t>화학·생화학부</t>
        </is>
      </c>
      <c r="F1478" s="0" t="inlineStr">
        <is>
          <t>자연</t>
        </is>
      </c>
      <c r="G1478" s="0" t="n">
        <v>3</v>
      </c>
      <c r="H1478" s="0" t="n">
        <v>385.905</v>
      </c>
      <c r="I1478" s="0" t="n">
        <v>382.884</v>
      </c>
      <c r="J1478" s="0" t="n">
        <v>376.675</v>
      </c>
      <c r="K1478" s="0" t="n">
        <v>370.871</v>
      </c>
      <c r="L1478" s="0" t="n">
        <v>364.414</v>
      </c>
      <c r="M1478" s="233" t="inlineStr">
        <is>
          <t>백분위</t>
        </is>
      </c>
      <c r="N1478" s="233" t="inlineStr">
        <is>
          <t>백분위</t>
        </is>
      </c>
      <c r="O1478" s="3" t="inlineStr">
        <is>
          <t>나473</t>
        </is>
      </c>
    </row>
    <row r="1479">
      <c r="A1479" s="0" t="n">
        <v>186</v>
      </c>
      <c r="B1479" s="0" t="n">
        <v>1408</v>
      </c>
      <c r="C1479" s="0" t="inlineStr">
        <is>
          <t>나</t>
        </is>
      </c>
      <c r="D1479" s="0" t="inlineStr">
        <is>
          <t>강원대</t>
        </is>
      </c>
      <c r="E1479" s="232" t="inlineStr">
        <is>
          <t>생태조경디자인학과</t>
        </is>
      </c>
      <c r="F1479" s="0" t="inlineStr">
        <is>
          <t>자연</t>
        </is>
      </c>
      <c r="G1479" s="0" t="n">
        <v>3</v>
      </c>
      <c r="H1479" s="0" t="n">
        <v>394.321</v>
      </c>
      <c r="I1479" s="0" t="n">
        <v>391.599</v>
      </c>
      <c r="J1479" s="0" t="n">
        <v>385.08</v>
      </c>
      <c r="K1479" s="0" t="n">
        <v>379.161</v>
      </c>
      <c r="L1479" s="0" t="n">
        <v>372.659</v>
      </c>
      <c r="M1479" s="233" t="inlineStr">
        <is>
          <t>백분위</t>
        </is>
      </c>
      <c r="N1479" s="233" t="inlineStr">
        <is>
          <t>백분위</t>
        </is>
      </c>
      <c r="O1479" s="3" t="inlineStr">
        <is>
          <t>나474</t>
        </is>
      </c>
    </row>
    <row r="1480">
      <c r="A1480" s="0" t="n">
        <v>187</v>
      </c>
      <c r="B1480" s="0" t="n">
        <v>1419</v>
      </c>
      <c r="C1480" s="0" t="inlineStr">
        <is>
          <t>나</t>
        </is>
      </c>
      <c r="D1480" s="0" t="inlineStr">
        <is>
          <t>강원대</t>
        </is>
      </c>
      <c r="E1480" s="232" t="inlineStr">
        <is>
          <t>수학과</t>
        </is>
      </c>
      <c r="F1480" s="0" t="inlineStr">
        <is>
          <t>자연</t>
        </is>
      </c>
      <c r="G1480" s="0" t="n">
        <v>3</v>
      </c>
      <c r="H1480" s="0" t="n">
        <v>385.071</v>
      </c>
      <c r="I1480" s="0" t="n">
        <v>382.126</v>
      </c>
      <c r="J1480" s="0" t="n">
        <v>376.279</v>
      </c>
      <c r="K1480" s="0" t="n">
        <v>370.533</v>
      </c>
      <c r="L1480" s="0" t="n">
        <v>364.294</v>
      </c>
      <c r="M1480" s="233" t="inlineStr">
        <is>
          <t>백분위</t>
        </is>
      </c>
      <c r="N1480" s="233" t="inlineStr">
        <is>
          <t>백분위</t>
        </is>
      </c>
      <c r="O1480" s="3" t="inlineStr">
        <is>
          <t>나475</t>
        </is>
      </c>
    </row>
    <row r="1481">
      <c r="A1481" s="0" t="n">
        <v>186</v>
      </c>
      <c r="B1481" s="0" t="n">
        <v>1407</v>
      </c>
      <c r="C1481" s="0" t="inlineStr">
        <is>
          <t>나</t>
        </is>
      </c>
      <c r="D1481" s="0" t="inlineStr">
        <is>
          <t>강원대</t>
        </is>
      </c>
      <c r="E1481" s="232" t="inlineStr">
        <is>
          <t>산림경영학과</t>
        </is>
      </c>
      <c r="F1481" s="0" t="inlineStr">
        <is>
          <t>자연</t>
        </is>
      </c>
      <c r="G1481" s="0" t="n">
        <v>3</v>
      </c>
      <c r="H1481" s="0" t="n">
        <v>393.894</v>
      </c>
      <c r="I1481" s="0" t="n">
        <v>390.495</v>
      </c>
      <c r="J1481" s="0" t="n">
        <v>384.862</v>
      </c>
      <c r="K1481" s="0" t="n">
        <v>378.641</v>
      </c>
      <c r="L1481" s="0" t="n">
        <v>371.839</v>
      </c>
      <c r="M1481" s="233" t="inlineStr">
        <is>
          <t>백분위</t>
        </is>
      </c>
      <c r="N1481" s="233" t="inlineStr">
        <is>
          <t>백분위</t>
        </is>
      </c>
      <c r="O1481" s="3" t="inlineStr">
        <is>
          <t>나476</t>
        </is>
      </c>
    </row>
    <row r="1482">
      <c r="A1482" s="0" t="n">
        <v>186</v>
      </c>
      <c r="B1482" s="0" t="n">
        <v>1442</v>
      </c>
      <c r="C1482" s="0" t="inlineStr">
        <is>
          <t>나</t>
        </is>
      </c>
      <c r="D1482" s="0" t="inlineStr">
        <is>
          <t>강원대</t>
        </is>
      </c>
      <c r="E1482" s="232" t="inlineStr">
        <is>
          <t>농업생명과학대학 자유전공학과</t>
        </is>
      </c>
      <c r="F1482" s="0" t="inlineStr">
        <is>
          <t>자연</t>
        </is>
      </c>
      <c r="G1482" s="0" t="n">
        <v>3</v>
      </c>
      <c r="H1482" s="0" t="n">
        <v>392.328</v>
      </c>
      <c r="I1482" s="0" t="n">
        <v>388.867</v>
      </c>
      <c r="J1482" s="0" t="n">
        <v>382.493</v>
      </c>
      <c r="K1482" s="0" t="n">
        <v>376.878</v>
      </c>
      <c r="L1482" s="0" t="n">
        <v>370.568</v>
      </c>
      <c r="M1482" s="233" t="inlineStr">
        <is>
          <t>백분위</t>
        </is>
      </c>
      <c r="N1482" s="233" t="inlineStr">
        <is>
          <t>백분위</t>
        </is>
      </c>
      <c r="O1482" s="3" t="inlineStr">
        <is>
          <t>나477</t>
        </is>
      </c>
    </row>
    <row r="1483">
      <c r="A1483" s="0" t="n">
        <v>186</v>
      </c>
      <c r="B1483" s="0" t="n">
        <v>1413</v>
      </c>
      <c r="C1483" s="0" t="inlineStr">
        <is>
          <t>나</t>
        </is>
      </c>
      <c r="D1483" s="0" t="inlineStr">
        <is>
          <t>강원대</t>
        </is>
      </c>
      <c r="E1483" s="232" t="inlineStr">
        <is>
          <t>생물자원과학부</t>
        </is>
      </c>
      <c r="F1483" s="0" t="inlineStr">
        <is>
          <t>자연</t>
        </is>
      </c>
      <c r="G1483" s="0" t="n">
        <v>3</v>
      </c>
      <c r="H1483" s="0" t="n">
        <v>391.652</v>
      </c>
      <c r="I1483" s="0" t="n">
        <v>388.39</v>
      </c>
      <c r="J1483" s="0" t="n">
        <v>382.235</v>
      </c>
      <c r="K1483" s="0" t="n">
        <v>376.825</v>
      </c>
      <c r="L1483" s="0" t="n">
        <v>370.548</v>
      </c>
      <c r="M1483" s="233" t="inlineStr">
        <is>
          <t>백분위</t>
        </is>
      </c>
      <c r="N1483" s="233" t="inlineStr">
        <is>
          <t>백분위</t>
        </is>
      </c>
      <c r="O1483" s="3" t="inlineStr">
        <is>
          <t>나478</t>
        </is>
      </c>
    </row>
    <row r="1484">
      <c r="A1484" s="0" t="n">
        <v>186</v>
      </c>
      <c r="B1484" s="0" t="n">
        <v>1429</v>
      </c>
      <c r="C1484" s="0" t="inlineStr">
        <is>
          <t>나</t>
        </is>
      </c>
      <c r="D1484" s="0" t="inlineStr">
        <is>
          <t>강원대</t>
        </is>
      </c>
      <c r="E1484" s="232" t="inlineStr">
        <is>
          <t>생명·환경융합학부</t>
        </is>
      </c>
      <c r="F1484" s="0" t="inlineStr">
        <is>
          <t>자연</t>
        </is>
      </c>
      <c r="G1484" s="0" t="n">
        <v>3</v>
      </c>
      <c r="H1484" s="0" t="n">
        <v>391.652</v>
      </c>
      <c r="I1484" s="0" t="n">
        <v>388.39</v>
      </c>
      <c r="J1484" s="0" t="n">
        <v>382.235</v>
      </c>
      <c r="K1484" s="0" t="n">
        <v>376.825</v>
      </c>
      <c r="L1484" s="0" t="n">
        <v>370.548</v>
      </c>
      <c r="M1484" s="233" t="inlineStr">
        <is>
          <t>백분위</t>
        </is>
      </c>
      <c r="N1484" s="233" t="inlineStr">
        <is>
          <t>백분위</t>
        </is>
      </c>
      <c r="O1484" s="3" t="inlineStr">
        <is>
          <t>나479</t>
        </is>
      </c>
    </row>
    <row r="1485">
      <c r="A1485" s="0" t="n">
        <v>186</v>
      </c>
      <c r="B1485" s="0" t="n">
        <v>1414</v>
      </c>
      <c r="C1485" s="0" t="inlineStr">
        <is>
          <t>나</t>
        </is>
      </c>
      <c r="D1485" s="0" t="inlineStr">
        <is>
          <t>강원대</t>
        </is>
      </c>
      <c r="E1485" s="232" t="inlineStr">
        <is>
          <t>펄프제지공학과</t>
        </is>
      </c>
      <c r="F1485" s="0" t="inlineStr">
        <is>
          <t>자연</t>
        </is>
      </c>
      <c r="G1485" s="0" t="n">
        <v>3</v>
      </c>
      <c r="H1485" s="0" t="n">
        <v>390.004</v>
      </c>
      <c r="I1485" s="0" t="n">
        <v>386.692</v>
      </c>
      <c r="J1485" s="0" t="n">
        <v>380.662</v>
      </c>
      <c r="K1485" s="0" t="n">
        <v>375.473</v>
      </c>
      <c r="L1485" s="0" t="n">
        <v>369.051</v>
      </c>
      <c r="M1485" s="233" t="inlineStr">
        <is>
          <t>백분위</t>
        </is>
      </c>
      <c r="N1485" s="233" t="inlineStr">
        <is>
          <t>백분위</t>
        </is>
      </c>
      <c r="O1485" s="3" t="inlineStr">
        <is>
          <t>나480</t>
        </is>
      </c>
    </row>
    <row r="1486">
      <c r="A1486" s="0" t="n">
        <v>187</v>
      </c>
      <c r="B1486" s="0" t="n">
        <v>1420</v>
      </c>
      <c r="C1486" s="0" t="inlineStr">
        <is>
          <t>나</t>
        </is>
      </c>
      <c r="D1486" s="0" t="inlineStr">
        <is>
          <t>강원대</t>
        </is>
      </c>
      <c r="E1486" s="232" t="inlineStr">
        <is>
          <t>지질·지구물리학부</t>
        </is>
      </c>
      <c r="F1486" s="0" t="inlineStr">
        <is>
          <t>자연</t>
        </is>
      </c>
      <c r="G1486" s="0" t="n">
        <v>3</v>
      </c>
      <c r="H1486" s="0" t="n">
        <v>379.089</v>
      </c>
      <c r="I1486" s="0" t="n">
        <v>376.279</v>
      </c>
      <c r="J1486" s="0" t="n">
        <v>370.871</v>
      </c>
      <c r="K1486" s="0" t="n">
        <v>365.582</v>
      </c>
      <c r="L1486" s="0" t="n">
        <v>359.291</v>
      </c>
      <c r="M1486" s="233" t="inlineStr">
        <is>
          <t>백분위</t>
        </is>
      </c>
      <c r="N1486" s="233" t="inlineStr">
        <is>
          <t>백분위</t>
        </is>
      </c>
      <c r="O1486" s="3" t="inlineStr">
        <is>
          <t>나481</t>
        </is>
      </c>
    </row>
    <row r="1487">
      <c r="A1487" s="0" t="n">
        <v>186</v>
      </c>
      <c r="B1487" s="0" t="n">
        <v>1440</v>
      </c>
      <c r="C1487" s="0" t="inlineStr">
        <is>
          <t>나</t>
        </is>
      </c>
      <c r="D1487" s="0" t="inlineStr">
        <is>
          <t>강원대</t>
        </is>
      </c>
      <c r="E1487" s="232" t="inlineStr">
        <is>
          <t>스마트팜융합바이오시스템공학과</t>
        </is>
      </c>
      <c r="F1487" s="0" t="inlineStr">
        <is>
          <t>자연</t>
        </is>
      </c>
      <c r="G1487" s="0" t="n">
        <v>3</v>
      </c>
      <c r="H1487" s="0" t="n">
        <v>379.642</v>
      </c>
      <c r="I1487" s="0" t="n">
        <v>377.384</v>
      </c>
      <c r="J1487" s="0" t="n">
        <v>372.659</v>
      </c>
      <c r="K1487" s="0" t="n">
        <v>367.336</v>
      </c>
      <c r="L1487" s="0" t="n">
        <v>360.192</v>
      </c>
      <c r="M1487" s="233" t="inlineStr">
        <is>
          <t>백분위</t>
        </is>
      </c>
      <c r="N1487" s="233" t="inlineStr">
        <is>
          <t>백분위</t>
        </is>
      </c>
      <c r="O1487" s="3" t="inlineStr">
        <is>
          <t>나482</t>
        </is>
      </c>
    </row>
    <row r="1488">
      <c r="A1488" s="0" t="n">
        <v>187</v>
      </c>
      <c r="B1488" s="0" t="n">
        <v>1426</v>
      </c>
      <c r="C1488" s="0" t="inlineStr">
        <is>
          <t>나</t>
        </is>
      </c>
      <c r="D1488" s="0" t="inlineStr">
        <is>
          <t>강원대</t>
        </is>
      </c>
      <c r="E1488" s="232" t="inlineStr">
        <is>
          <t>생명과학과</t>
        </is>
      </c>
      <c r="F1488" s="0" t="inlineStr">
        <is>
          <t>자연</t>
        </is>
      </c>
      <c r="G1488" s="0" t="n">
        <v>3</v>
      </c>
      <c r="H1488" s="0" t="n">
        <v>368.433</v>
      </c>
      <c r="I1488" s="0" t="n">
        <v>366.482</v>
      </c>
      <c r="J1488" s="0" t="n">
        <v>361.896</v>
      </c>
      <c r="K1488" s="0" t="n">
        <v>356.34</v>
      </c>
      <c r="L1488" s="0" t="n">
        <v>350.387</v>
      </c>
      <c r="M1488" s="233" t="inlineStr">
        <is>
          <t>백분위</t>
        </is>
      </c>
      <c r="N1488" s="233" t="inlineStr">
        <is>
          <t>백분위</t>
        </is>
      </c>
      <c r="O1488" s="3" t="inlineStr">
        <is>
          <t>나483</t>
        </is>
      </c>
    </row>
    <row r="1489">
      <c r="A1489" s="0" t="n">
        <v>185</v>
      </c>
      <c r="B1489" s="0" t="n">
        <v>1433</v>
      </c>
      <c r="C1489" s="0" t="inlineStr">
        <is>
          <t>나</t>
        </is>
      </c>
      <c r="D1489" s="0" t="inlineStr">
        <is>
          <t>강원대</t>
        </is>
      </c>
      <c r="E1489" s="232" t="inlineStr">
        <is>
          <t>윤리교육과</t>
        </is>
      </c>
      <c r="F1489" s="0" t="inlineStr">
        <is>
          <t>통합</t>
        </is>
      </c>
      <c r="G1489" s="0" t="n">
        <v>3</v>
      </c>
      <c r="H1489" s="0" t="n">
        <v>420.014</v>
      </c>
      <c r="I1489" s="0" t="n">
        <v>417.075</v>
      </c>
      <c r="J1489" s="0" t="n">
        <v>412.524</v>
      </c>
      <c r="K1489" s="0" t="n">
        <v>407.026</v>
      </c>
      <c r="L1489" s="0" t="n">
        <v>400.33</v>
      </c>
      <c r="M1489" s="233" t="inlineStr">
        <is>
          <t>백분위</t>
        </is>
      </c>
      <c r="N1489" s="233" t="inlineStr">
        <is>
          <t>백분위</t>
        </is>
      </c>
      <c r="O1489" s="3" t="inlineStr">
        <is>
          <t>나484</t>
        </is>
      </c>
    </row>
    <row r="1490">
      <c r="A1490" s="0" t="n">
        <v>185</v>
      </c>
      <c r="B1490" s="0" t="n">
        <v>1435</v>
      </c>
      <c r="C1490" s="0" t="inlineStr">
        <is>
          <t>나</t>
        </is>
      </c>
      <c r="D1490" s="0" t="inlineStr">
        <is>
          <t>강원대</t>
        </is>
      </c>
      <c r="E1490" s="232" t="inlineStr">
        <is>
          <t>일반사회교육과</t>
        </is>
      </c>
      <c r="F1490" s="0" t="inlineStr">
        <is>
          <t>통합</t>
        </is>
      </c>
      <c r="G1490" s="0" t="n">
        <v>3</v>
      </c>
      <c r="H1490" s="0" t="n">
        <v>414.773</v>
      </c>
      <c r="I1490" s="0" t="n">
        <v>412.524</v>
      </c>
      <c r="J1490" s="0" t="n">
        <v>407.151</v>
      </c>
      <c r="K1490" s="0" t="n">
        <v>402.014</v>
      </c>
      <c r="L1490" s="0" t="n">
        <v>395.061</v>
      </c>
      <c r="M1490" s="233" t="inlineStr">
        <is>
          <t>백분위</t>
        </is>
      </c>
      <c r="N1490" s="233" t="inlineStr">
        <is>
          <t>백분위</t>
        </is>
      </c>
      <c r="O1490" s="3" t="inlineStr">
        <is>
          <t>나485</t>
        </is>
      </c>
    </row>
    <row r="1491">
      <c r="A1491" s="0" t="n">
        <v>185</v>
      </c>
      <c r="B1491" s="0" t="n">
        <v>1438</v>
      </c>
      <c r="C1491" s="0" t="inlineStr">
        <is>
          <t>나</t>
        </is>
      </c>
      <c r="D1491" s="0" t="inlineStr">
        <is>
          <t>강원대</t>
        </is>
      </c>
      <c r="E1491" s="232" t="inlineStr">
        <is>
          <t>국어교육과</t>
        </is>
      </c>
      <c r="F1491" s="0" t="inlineStr">
        <is>
          <t>통합</t>
        </is>
      </c>
      <c r="G1491" s="0" t="n">
        <v>3</v>
      </c>
      <c r="H1491" s="0" t="n">
        <v>412.063</v>
      </c>
      <c r="I1491" s="0" t="n">
        <v>409.5</v>
      </c>
      <c r="J1491" s="0" t="n">
        <v>404.695</v>
      </c>
      <c r="K1491" s="0" t="n">
        <v>399.305</v>
      </c>
      <c r="L1491" s="0" t="n">
        <v>392.634</v>
      </c>
      <c r="M1491" s="233" t="inlineStr">
        <is>
          <t>백분위</t>
        </is>
      </c>
      <c r="N1491" s="233" t="inlineStr">
        <is>
          <t>백분위</t>
        </is>
      </c>
      <c r="O1491" s="3" t="inlineStr">
        <is>
          <t>나486</t>
        </is>
      </c>
    </row>
    <row r="1492">
      <c r="A1492" s="0" t="n">
        <v>185</v>
      </c>
      <c r="B1492" s="0" t="n">
        <v>1446</v>
      </c>
      <c r="C1492" s="0" t="inlineStr">
        <is>
          <t>나</t>
        </is>
      </c>
      <c r="D1492" s="0" t="inlineStr">
        <is>
          <t>강원대</t>
        </is>
      </c>
      <c r="E1492" s="232" t="inlineStr">
        <is>
          <t>자유전공학부(인문계열)</t>
        </is>
      </c>
      <c r="F1492" s="0" t="inlineStr">
        <is>
          <t>통합</t>
        </is>
      </c>
      <c r="G1492" s="0" t="n">
        <v>3</v>
      </c>
      <c r="H1492" s="0" t="n">
        <v>411.638</v>
      </c>
      <c r="I1492" s="0" t="n">
        <v>408.924</v>
      </c>
      <c r="J1492" s="0" t="n">
        <v>403.959</v>
      </c>
      <c r="K1492" s="0" t="n">
        <v>398.45</v>
      </c>
      <c r="L1492" s="0" t="n">
        <v>391.973</v>
      </c>
      <c r="M1492" s="233" t="inlineStr">
        <is>
          <t>백분위</t>
        </is>
      </c>
      <c r="N1492" s="233" t="inlineStr">
        <is>
          <t>백분위</t>
        </is>
      </c>
      <c r="O1492" s="3" t="inlineStr">
        <is>
          <t>나487</t>
        </is>
      </c>
    </row>
    <row r="1493">
      <c r="A1493" s="0" t="n">
        <v>185</v>
      </c>
      <c r="B1493" s="0" t="n">
        <v>1437</v>
      </c>
      <c r="C1493" s="0" t="inlineStr">
        <is>
          <t>나</t>
        </is>
      </c>
      <c r="D1493" s="0" t="inlineStr">
        <is>
          <t>강원대</t>
        </is>
      </c>
      <c r="E1493" s="232" t="inlineStr">
        <is>
          <t>역사교육과</t>
        </is>
      </c>
      <c r="F1493" s="0" t="inlineStr">
        <is>
          <t>통합</t>
        </is>
      </c>
      <c r="G1493" s="0" t="n">
        <v>3</v>
      </c>
      <c r="H1493" s="0" t="n">
        <v>410.511</v>
      </c>
      <c r="I1493" s="0" t="n">
        <v>408.224</v>
      </c>
      <c r="J1493" s="0" t="n">
        <v>403.244</v>
      </c>
      <c r="K1493" s="0" t="n">
        <v>397.664</v>
      </c>
      <c r="L1493" s="0" t="n">
        <v>391.383</v>
      </c>
      <c r="M1493" s="233" t="inlineStr">
        <is>
          <t>백분위</t>
        </is>
      </c>
      <c r="N1493" s="233" t="inlineStr">
        <is>
          <t>백분위</t>
        </is>
      </c>
      <c r="O1493" s="3" t="inlineStr">
        <is>
          <t>나488</t>
        </is>
      </c>
    </row>
    <row r="1494">
      <c r="A1494" s="0" t="n">
        <v>185</v>
      </c>
      <c r="B1494" s="0" t="n">
        <v>1436</v>
      </c>
      <c r="C1494" s="0" t="inlineStr">
        <is>
          <t>나</t>
        </is>
      </c>
      <c r="D1494" s="0" t="inlineStr">
        <is>
          <t>강원대</t>
        </is>
      </c>
      <c r="E1494" s="232" t="inlineStr">
        <is>
          <t>교육학과</t>
        </is>
      </c>
      <c r="F1494" s="0" t="inlineStr">
        <is>
          <t>통합</t>
        </is>
      </c>
      <c r="G1494" s="0" t="n">
        <v>3</v>
      </c>
      <c r="H1494" s="0" t="n">
        <v>406.826</v>
      </c>
      <c r="I1494" s="0" t="n">
        <v>404.109</v>
      </c>
      <c r="J1494" s="0" t="n">
        <v>399.305</v>
      </c>
      <c r="K1494" s="0" t="n">
        <v>393.71</v>
      </c>
      <c r="L1494" s="0" t="n">
        <v>387.786</v>
      </c>
      <c r="M1494" s="233" t="inlineStr">
        <is>
          <t>백분위</t>
        </is>
      </c>
      <c r="N1494" s="233" t="inlineStr">
        <is>
          <t>백분위</t>
        </is>
      </c>
      <c r="O1494" s="3" t="inlineStr">
        <is>
          <t>나489</t>
        </is>
      </c>
    </row>
    <row r="1495">
      <c r="A1495" s="0" t="n">
        <v>185</v>
      </c>
      <c r="B1495" s="0" t="n">
        <v>1461</v>
      </c>
      <c r="C1495" s="0" t="inlineStr">
        <is>
          <t>나</t>
        </is>
      </c>
      <c r="D1495" s="0" t="inlineStr">
        <is>
          <t>강원대</t>
        </is>
      </c>
      <c r="E1495" s="232" t="inlineStr">
        <is>
          <t>지리교육과</t>
        </is>
      </c>
      <c r="F1495" s="0" t="inlineStr">
        <is>
          <t>통합</t>
        </is>
      </c>
      <c r="G1495" s="0" t="n">
        <v>3</v>
      </c>
      <c r="H1495" s="0" t="n">
        <v>401.814</v>
      </c>
      <c r="I1495" s="0" t="n">
        <v>399.305</v>
      </c>
      <c r="J1495" s="0" t="n">
        <v>394.246</v>
      </c>
      <c r="K1495" s="0" t="n">
        <v>389.395</v>
      </c>
      <c r="L1495" s="0" t="n">
        <v>383.021</v>
      </c>
      <c r="M1495" s="233" t="inlineStr">
        <is>
          <t>백분위</t>
        </is>
      </c>
      <c r="N1495" s="233" t="inlineStr">
        <is>
          <t>백분위</t>
        </is>
      </c>
      <c r="O1495" s="3" t="inlineStr">
        <is>
          <t>나490</t>
        </is>
      </c>
    </row>
    <row r="1496">
      <c r="A1496" s="0" t="n">
        <v>185</v>
      </c>
      <c r="B1496" s="0" t="n">
        <v>1458</v>
      </c>
      <c r="C1496" s="0" t="inlineStr">
        <is>
          <t>나</t>
        </is>
      </c>
      <c r="D1496" s="0" t="inlineStr">
        <is>
          <t>강원대</t>
        </is>
      </c>
      <c r="E1496" s="232" t="inlineStr">
        <is>
          <t>인문학부</t>
        </is>
      </c>
      <c r="F1496" s="0" t="inlineStr">
        <is>
          <t>통합</t>
        </is>
      </c>
      <c r="G1496" s="0" t="n">
        <v>3</v>
      </c>
      <c r="H1496" s="0" t="n">
        <v>394.546</v>
      </c>
      <c r="I1496" s="0" t="n">
        <v>392.434</v>
      </c>
      <c r="J1496" s="0" t="n">
        <v>387.994</v>
      </c>
      <c r="K1496" s="0" t="n">
        <v>382.946</v>
      </c>
      <c r="L1496" s="0" t="n">
        <v>377.601</v>
      </c>
      <c r="M1496" s="233" t="inlineStr">
        <is>
          <t>백분위</t>
        </is>
      </c>
      <c r="N1496" s="233" t="inlineStr">
        <is>
          <t>백분위</t>
        </is>
      </c>
      <c r="O1496" s="3" t="inlineStr">
        <is>
          <t>나491</t>
        </is>
      </c>
    </row>
    <row r="1497">
      <c r="A1497" s="0" t="n">
        <v>185</v>
      </c>
      <c r="B1497" s="0" t="n">
        <v>1455</v>
      </c>
      <c r="C1497" s="0" t="inlineStr">
        <is>
          <t>나</t>
        </is>
      </c>
      <c r="D1497" s="0" t="inlineStr">
        <is>
          <t>강원대</t>
        </is>
      </c>
      <c r="E1497" s="232" t="inlineStr">
        <is>
          <t>한문교육과</t>
        </is>
      </c>
      <c r="F1497" s="0" t="inlineStr">
        <is>
          <t>통합</t>
        </is>
      </c>
      <c r="G1497" s="0" t="n">
        <v>3</v>
      </c>
      <c r="H1497" s="0" t="n">
        <v>394.246</v>
      </c>
      <c r="I1497" s="0" t="n">
        <v>391.898</v>
      </c>
      <c r="J1497" s="0" t="n">
        <v>387.461</v>
      </c>
      <c r="K1497" s="0" t="n">
        <v>382.656</v>
      </c>
      <c r="L1497" s="0" t="n">
        <v>377.336</v>
      </c>
      <c r="M1497" s="233" t="inlineStr">
        <is>
          <t>백분위</t>
        </is>
      </c>
      <c r="N1497" s="233" t="inlineStr">
        <is>
          <t>백분위</t>
        </is>
      </c>
      <c r="O1497" s="3" t="inlineStr">
        <is>
          <t>나492</t>
        </is>
      </c>
    </row>
    <row r="1498">
      <c r="A1498" s="0" t="n">
        <v>185</v>
      </c>
      <c r="B1498" s="0" t="n">
        <v>1411</v>
      </c>
      <c r="C1498" s="0" t="inlineStr">
        <is>
          <t>나</t>
        </is>
      </c>
      <c r="D1498" s="0" t="inlineStr">
        <is>
          <t>강원대</t>
        </is>
      </c>
      <c r="E1498" s="232" t="inlineStr">
        <is>
          <t>식품자원경제학부</t>
        </is>
      </c>
      <c r="F1498" s="0" t="inlineStr">
        <is>
          <t>통합</t>
        </is>
      </c>
      <c r="G1498" s="0" t="n">
        <v>3</v>
      </c>
      <c r="H1498" s="0" t="n">
        <v>393.86</v>
      </c>
      <c r="I1498" s="0" t="n">
        <v>391.748</v>
      </c>
      <c r="J1498" s="0" t="n">
        <v>387.296</v>
      </c>
      <c r="K1498" s="0" t="n">
        <v>382.506</v>
      </c>
      <c r="L1498" s="0" t="n">
        <v>377.011</v>
      </c>
      <c r="M1498" s="233" t="inlineStr">
        <is>
          <t>백분위</t>
        </is>
      </c>
      <c r="N1498" s="233" t="inlineStr">
        <is>
          <t>백분위</t>
        </is>
      </c>
      <c r="O1498" s="3" t="inlineStr">
        <is>
          <t>나493</t>
        </is>
      </c>
    </row>
    <row r="1499">
      <c r="A1499" s="0" t="n">
        <v>185</v>
      </c>
      <c r="B1499" s="0" t="n">
        <v>1434</v>
      </c>
      <c r="C1499" s="0" t="inlineStr">
        <is>
          <t>나</t>
        </is>
      </c>
      <c r="D1499" s="0" t="inlineStr">
        <is>
          <t>강원대</t>
        </is>
      </c>
      <c r="E1499" s="232" t="inlineStr">
        <is>
          <t>영어교육과</t>
        </is>
      </c>
      <c r="F1499" s="0" t="inlineStr">
        <is>
          <t>통합</t>
        </is>
      </c>
      <c r="G1499" s="0" t="n">
        <v>3</v>
      </c>
      <c r="H1499" s="0" t="n">
        <v>391.583</v>
      </c>
      <c r="I1499" s="0" t="n">
        <v>389.62</v>
      </c>
      <c r="J1499" s="0" t="n">
        <v>384.934</v>
      </c>
      <c r="K1499" s="0" t="n">
        <v>380.673</v>
      </c>
      <c r="L1499" s="0" t="n">
        <v>375.053</v>
      </c>
      <c r="M1499" s="233" t="inlineStr">
        <is>
          <t>백분위</t>
        </is>
      </c>
      <c r="N1499" s="233" t="inlineStr">
        <is>
          <t>백분위</t>
        </is>
      </c>
      <c r="O1499" s="3" t="inlineStr">
        <is>
          <t>나494</t>
        </is>
      </c>
    </row>
    <row r="1500">
      <c r="A1500" s="0" t="n">
        <v>292</v>
      </c>
      <c r="B1500" s="0" t="n">
        <v>1463</v>
      </c>
      <c r="C1500" s="0" t="inlineStr">
        <is>
          <t>나</t>
        </is>
      </c>
      <c r="D1500" s="0" t="inlineStr">
        <is>
          <t>강원대(제2캠)</t>
        </is>
      </c>
      <c r="E1500" s="232" t="inlineStr">
        <is>
          <t>방사선학과</t>
        </is>
      </c>
      <c r="F1500" s="0" t="inlineStr">
        <is>
          <t>통합</t>
        </is>
      </c>
      <c r="G1500" s="0" t="n">
        <v>3</v>
      </c>
      <c r="H1500" s="0" t="n">
        <v>265.74</v>
      </c>
      <c r="I1500" s="0" t="n">
        <v>264.32</v>
      </c>
      <c r="J1500" s="0" t="n">
        <v>262.04</v>
      </c>
      <c r="K1500" s="0" t="n">
        <v>259.35</v>
      </c>
      <c r="L1500" s="0" t="n">
        <v>255.56</v>
      </c>
      <c r="M1500" s="233" t="inlineStr">
        <is>
          <t>백분위</t>
        </is>
      </c>
      <c r="N1500" s="233" t="inlineStr">
        <is>
          <t>백분위</t>
        </is>
      </c>
      <c r="O1500" s="3" t="inlineStr">
        <is>
          <t>나495</t>
        </is>
      </c>
    </row>
    <row r="1501">
      <c r="A1501" s="0" t="n">
        <v>292</v>
      </c>
      <c r="B1501" s="0" t="n">
        <v>1464</v>
      </c>
      <c r="C1501" s="0" t="inlineStr">
        <is>
          <t>나</t>
        </is>
      </c>
      <c r="D1501" s="0" t="inlineStr">
        <is>
          <t>강원대(제2캠)</t>
        </is>
      </c>
      <c r="E1501" s="232" t="inlineStr">
        <is>
          <t>물리치료학과</t>
        </is>
      </c>
      <c r="F1501" s="0" t="inlineStr">
        <is>
          <t>통합</t>
        </is>
      </c>
      <c r="G1501" s="0" t="n">
        <v>3</v>
      </c>
      <c r="H1501" s="0" t="n">
        <v>264.32</v>
      </c>
      <c r="I1501" s="0" t="n">
        <v>262.95</v>
      </c>
      <c r="J1501" s="0" t="n">
        <v>260.06</v>
      </c>
      <c r="K1501" s="0" t="n">
        <v>256.52</v>
      </c>
      <c r="L1501" s="0" t="n">
        <v>253.08</v>
      </c>
      <c r="M1501" s="233" t="inlineStr">
        <is>
          <t>백분위</t>
        </is>
      </c>
      <c r="N1501" s="233" t="inlineStr">
        <is>
          <t>백분위</t>
        </is>
      </c>
      <c r="O1501" s="3" t="inlineStr">
        <is>
          <t>나496</t>
        </is>
      </c>
    </row>
    <row r="1502">
      <c r="A1502" s="0" t="n">
        <v>292</v>
      </c>
      <c r="B1502" s="0" t="n">
        <v>1462</v>
      </c>
      <c r="C1502" s="0" t="inlineStr">
        <is>
          <t>나</t>
        </is>
      </c>
      <c r="D1502" s="0" t="inlineStr">
        <is>
          <t>강원대(제2캠)</t>
        </is>
      </c>
      <c r="E1502" s="232" t="inlineStr">
        <is>
          <t>간호학과</t>
        </is>
      </c>
      <c r="F1502" s="0" t="inlineStr">
        <is>
          <t>통합</t>
        </is>
      </c>
      <c r="G1502" s="0" t="n">
        <v>3</v>
      </c>
      <c r="H1502" s="0" t="n">
        <v>260.62</v>
      </c>
      <c r="I1502" s="0" t="n">
        <v>259.05</v>
      </c>
      <c r="J1502" s="0" t="n">
        <v>257.18</v>
      </c>
      <c r="K1502" s="0" t="n">
        <v>254.9</v>
      </c>
      <c r="L1502" s="0" t="n">
        <v>253.08</v>
      </c>
      <c r="M1502" s="233" t="inlineStr">
        <is>
          <t>백분위</t>
        </is>
      </c>
      <c r="N1502" s="233" t="inlineStr">
        <is>
          <t>백분위</t>
        </is>
      </c>
      <c r="O1502" s="3" t="inlineStr">
        <is>
          <t>나497</t>
        </is>
      </c>
    </row>
    <row r="1503">
      <c r="A1503" s="0" t="n">
        <v>292</v>
      </c>
      <c r="B1503" s="0" t="n">
        <v>1476</v>
      </c>
      <c r="C1503" s="0" t="inlineStr">
        <is>
          <t>나</t>
        </is>
      </c>
      <c r="D1503" s="0" t="inlineStr">
        <is>
          <t>강원대(제2캠)</t>
        </is>
      </c>
      <c r="E1503" s="232" t="inlineStr">
        <is>
          <t>응급구조학과</t>
        </is>
      </c>
      <c r="F1503" s="0" t="inlineStr">
        <is>
          <t>통합</t>
        </is>
      </c>
      <c r="G1503" s="0" t="n">
        <v>3</v>
      </c>
      <c r="H1503" s="0" t="n">
        <v>247.46</v>
      </c>
      <c r="I1503" s="0" t="n">
        <v>242.96</v>
      </c>
      <c r="J1503" s="0" t="n">
        <v>239.72</v>
      </c>
      <c r="K1503" s="0" t="n">
        <v>233.34</v>
      </c>
      <c r="L1503" s="0" t="n">
        <v>226.56</v>
      </c>
      <c r="M1503" s="233" t="inlineStr">
        <is>
          <t>백분위</t>
        </is>
      </c>
      <c r="N1503" s="233" t="inlineStr">
        <is>
          <t>백분위</t>
        </is>
      </c>
      <c r="O1503" s="3" t="inlineStr">
        <is>
          <t>나498</t>
        </is>
      </c>
    </row>
    <row r="1504">
      <c r="A1504" s="0" t="n">
        <v>292</v>
      </c>
      <c r="B1504" s="0" t="n">
        <v>1465</v>
      </c>
      <c r="C1504" s="0" t="inlineStr">
        <is>
          <t>나</t>
        </is>
      </c>
      <c r="D1504" s="0" t="inlineStr">
        <is>
          <t>강원대(제2캠)</t>
        </is>
      </c>
      <c r="E1504" s="232" t="inlineStr">
        <is>
          <t>작업치료학과</t>
        </is>
      </c>
      <c r="F1504" s="0" t="inlineStr">
        <is>
          <t>통합</t>
        </is>
      </c>
      <c r="G1504" s="0" t="n">
        <v>3</v>
      </c>
      <c r="H1504" s="0" t="n">
        <v>233.34</v>
      </c>
      <c r="I1504" s="0" t="n">
        <v>231.27</v>
      </c>
      <c r="J1504" s="0" t="n">
        <v>227.62</v>
      </c>
      <c r="K1504" s="0" t="n">
        <v>224.08</v>
      </c>
      <c r="L1504" s="0" t="n">
        <v>220.74</v>
      </c>
      <c r="M1504" s="233" t="inlineStr">
        <is>
          <t>백분위</t>
        </is>
      </c>
      <c r="N1504" s="233" t="inlineStr">
        <is>
          <t>백분위</t>
        </is>
      </c>
      <c r="O1504" s="3" t="inlineStr">
        <is>
          <t>나499</t>
        </is>
      </c>
    </row>
    <row r="1505">
      <c r="A1505" s="0" t="n">
        <v>293</v>
      </c>
      <c r="B1505" s="0" t="n">
        <v>1467</v>
      </c>
      <c r="C1505" s="0" t="inlineStr">
        <is>
          <t>나</t>
        </is>
      </c>
      <c r="D1505" s="0" t="inlineStr">
        <is>
          <t>강원대(제2캠)</t>
        </is>
      </c>
      <c r="E1505" s="232" t="inlineStr">
        <is>
          <t>공공행정학과</t>
        </is>
      </c>
      <c r="F1505" s="0" t="inlineStr">
        <is>
          <t>통합</t>
        </is>
      </c>
      <c r="G1505" s="0" t="n">
        <v>3</v>
      </c>
      <c r="H1505" s="0" t="n">
        <v>230.25</v>
      </c>
      <c r="I1505" s="0" t="n">
        <v>227.87</v>
      </c>
      <c r="J1505" s="0" t="n">
        <v>224.23</v>
      </c>
      <c r="K1505" s="0" t="n">
        <v>220.79</v>
      </c>
      <c r="L1505" s="0" t="n">
        <v>219.32</v>
      </c>
      <c r="M1505" s="233" t="inlineStr">
        <is>
          <t>백분위</t>
        </is>
      </c>
      <c r="N1505" s="233" t="inlineStr">
        <is>
          <t>백분위</t>
        </is>
      </c>
      <c r="O1505" s="3" t="inlineStr">
        <is>
          <t>나500</t>
        </is>
      </c>
    </row>
    <row r="1506">
      <c r="A1506" s="0" t="n">
        <v>292</v>
      </c>
      <c r="B1506" s="0" t="n">
        <v>1472</v>
      </c>
      <c r="C1506" s="0" t="inlineStr">
        <is>
          <t>나</t>
        </is>
      </c>
      <c r="D1506" s="0" t="inlineStr">
        <is>
          <t>강원대(제2캠)</t>
        </is>
      </c>
      <c r="E1506" s="232" t="inlineStr">
        <is>
          <t>치위생학과</t>
        </is>
      </c>
      <c r="F1506" s="0" t="inlineStr">
        <is>
          <t>통합</t>
        </is>
      </c>
      <c r="G1506" s="0" t="n">
        <v>3</v>
      </c>
      <c r="H1506" s="0" t="n">
        <v>229.9</v>
      </c>
      <c r="I1506" s="0" t="n">
        <v>225.9</v>
      </c>
      <c r="J1506" s="0" t="n">
        <v>223.52</v>
      </c>
      <c r="K1506" s="0" t="n">
        <v>218.46</v>
      </c>
      <c r="L1506" s="0" t="n">
        <v>211.64</v>
      </c>
      <c r="M1506" s="233" t="inlineStr">
        <is>
          <t>백분위</t>
        </is>
      </c>
      <c r="N1506" s="233" t="inlineStr">
        <is>
          <t>백분위</t>
        </is>
      </c>
      <c r="O1506" s="3" t="inlineStr">
        <is>
          <t>나501</t>
        </is>
      </c>
    </row>
    <row r="1507">
      <c r="A1507" s="0" t="n">
        <v>292</v>
      </c>
      <c r="B1507" s="0" t="n">
        <v>1474</v>
      </c>
      <c r="C1507" s="0" t="inlineStr">
        <is>
          <t>나</t>
        </is>
      </c>
      <c r="D1507" s="0" t="inlineStr">
        <is>
          <t>강원대(제2캠)</t>
        </is>
      </c>
      <c r="E1507" s="232" t="inlineStr">
        <is>
          <t>미래토목건설공학과</t>
        </is>
      </c>
      <c r="F1507" s="0" t="inlineStr">
        <is>
          <t>통합</t>
        </is>
      </c>
      <c r="G1507" s="0" t="n">
        <v>3</v>
      </c>
      <c r="H1507" s="0" t="n">
        <v>229.9</v>
      </c>
      <c r="I1507" s="0" t="n">
        <v>225.9</v>
      </c>
      <c r="J1507" s="0" t="n">
        <v>223.52</v>
      </c>
      <c r="K1507" s="0" t="n">
        <v>218.46</v>
      </c>
      <c r="L1507" s="0" t="n">
        <v>211.64</v>
      </c>
      <c r="M1507" s="233" t="inlineStr">
        <is>
          <t>백분위</t>
        </is>
      </c>
      <c r="N1507" s="233" t="inlineStr">
        <is>
          <t>백분위</t>
        </is>
      </c>
      <c r="O1507" s="3" t="inlineStr">
        <is>
          <t>나502</t>
        </is>
      </c>
    </row>
    <row r="1508">
      <c r="A1508" s="0" t="n">
        <v>292</v>
      </c>
      <c r="B1508" s="0" t="n">
        <v>1475</v>
      </c>
      <c r="C1508" s="0" t="inlineStr">
        <is>
          <t>나</t>
        </is>
      </c>
      <c r="D1508" s="0" t="inlineStr">
        <is>
          <t>강원대(제2캠)</t>
        </is>
      </c>
      <c r="E1508" s="232" t="inlineStr">
        <is>
          <t>기계공학과</t>
        </is>
      </c>
      <c r="F1508" s="0" t="inlineStr">
        <is>
          <t>통합</t>
        </is>
      </c>
      <c r="G1508" s="0" t="n">
        <v>3</v>
      </c>
      <c r="H1508" s="0" t="n">
        <v>229.9</v>
      </c>
      <c r="I1508" s="0" t="n">
        <v>225.9</v>
      </c>
      <c r="J1508" s="0" t="n">
        <v>223.52</v>
      </c>
      <c r="K1508" s="0" t="n">
        <v>218.46</v>
      </c>
      <c r="L1508" s="0" t="n">
        <v>211.64</v>
      </c>
      <c r="M1508" s="233" t="inlineStr">
        <is>
          <t>백분위</t>
        </is>
      </c>
      <c r="N1508" s="233" t="inlineStr">
        <is>
          <t>백분위</t>
        </is>
      </c>
      <c r="O1508" s="3" t="inlineStr">
        <is>
          <t>나503</t>
        </is>
      </c>
    </row>
    <row r="1509">
      <c r="A1509" s="0" t="n">
        <v>292</v>
      </c>
      <c r="B1509" s="0" t="n">
        <v>1477</v>
      </c>
      <c r="C1509" s="0" t="inlineStr">
        <is>
          <t>나</t>
        </is>
      </c>
      <c r="D1509" s="0" t="inlineStr">
        <is>
          <t>강원대(제2캠)</t>
        </is>
      </c>
      <c r="E1509" s="232" t="inlineStr">
        <is>
          <t>안경광학과</t>
        </is>
      </c>
      <c r="F1509" s="0" t="inlineStr">
        <is>
          <t>통합</t>
        </is>
      </c>
      <c r="G1509" s="0" t="n">
        <v>3</v>
      </c>
      <c r="H1509" s="0" t="n">
        <v>222.97</v>
      </c>
      <c r="I1509" s="0" t="n">
        <v>219.78</v>
      </c>
      <c r="J1509" s="0" t="n">
        <v>217.35</v>
      </c>
      <c r="K1509" s="0" t="n">
        <v>211.64</v>
      </c>
      <c r="L1509" s="0" t="n">
        <v>205.42</v>
      </c>
      <c r="M1509" s="233" t="inlineStr">
        <is>
          <t>백분위</t>
        </is>
      </c>
      <c r="N1509" s="233" t="inlineStr">
        <is>
          <t>백분위</t>
        </is>
      </c>
      <c r="O1509" s="3" t="inlineStr">
        <is>
          <t>나504</t>
        </is>
      </c>
    </row>
    <row r="1510">
      <c r="A1510" s="0" t="n">
        <v>293</v>
      </c>
      <c r="B1510" s="0" t="n">
        <v>1469</v>
      </c>
      <c r="C1510" s="0" t="inlineStr">
        <is>
          <t>나</t>
        </is>
      </c>
      <c r="D1510" s="0" t="inlineStr">
        <is>
          <t>강원대(제2캠)</t>
        </is>
      </c>
      <c r="E1510" s="232" t="inlineStr">
        <is>
          <t>자유전공학부(인문계열)</t>
        </is>
      </c>
      <c r="F1510" s="0" t="inlineStr">
        <is>
          <t>통합</t>
        </is>
      </c>
      <c r="G1510" s="0" t="n">
        <v>3</v>
      </c>
      <c r="H1510" s="0" t="e">
        <v>#N/A</v>
      </c>
      <c r="I1510" s="0" t="e">
        <v>#N/A</v>
      </c>
      <c r="J1510" s="0" t="e">
        <v>#N/A</v>
      </c>
      <c r="K1510" s="0" t="e">
        <v>#N/A</v>
      </c>
      <c r="L1510" s="0" t="e">
        <v>#N/A</v>
      </c>
      <c r="M1510" s="233" t="inlineStr">
        <is>
          <t>백분위</t>
        </is>
      </c>
      <c r="N1510" s="233" t="inlineStr">
        <is>
          <t>백분위</t>
        </is>
      </c>
      <c r="O1510" s="3" t="inlineStr">
        <is>
          <t>1</t>
        </is>
      </c>
    </row>
    <row r="1511">
      <c r="A1511" s="0" t="n">
        <v>292</v>
      </c>
      <c r="B1511" s="0" t="n">
        <v>1471</v>
      </c>
      <c r="C1511" s="0" t="inlineStr">
        <is>
          <t>나</t>
        </is>
      </c>
      <c r="D1511" s="0" t="inlineStr">
        <is>
          <t>강원대(제2캠)</t>
        </is>
      </c>
      <c r="E1511" s="232" t="inlineStr">
        <is>
          <t>식품영양학과</t>
        </is>
      </c>
      <c r="F1511" s="0" t="inlineStr">
        <is>
          <t>통합</t>
        </is>
      </c>
      <c r="G1511" s="0" t="n">
        <v>3</v>
      </c>
      <c r="H1511" s="0" t="e">
        <v>#N/A</v>
      </c>
      <c r="I1511" s="0" t="e">
        <v>#N/A</v>
      </c>
      <c r="J1511" s="0" t="e">
        <v>#N/A</v>
      </c>
      <c r="K1511" s="0" t="e">
        <v>#N/A</v>
      </c>
      <c r="L1511" s="0" t="e">
        <v>#N/A</v>
      </c>
      <c r="M1511" s="233" t="inlineStr">
        <is>
          <t>백분위</t>
        </is>
      </c>
      <c r="N1511" s="233" t="inlineStr">
        <is>
          <t>백분위</t>
        </is>
      </c>
      <c r="O1511" s="3" t="inlineStr">
        <is>
          <t>1</t>
        </is>
      </c>
    </row>
    <row r="1512">
      <c r="A1512" s="0" t="n">
        <v>293</v>
      </c>
      <c r="B1512" s="0" t="n">
        <v>1473</v>
      </c>
      <c r="C1512" s="0" t="inlineStr">
        <is>
          <t>나</t>
        </is>
      </c>
      <c r="D1512" s="0" t="inlineStr">
        <is>
          <t>강원대(제2캠)</t>
        </is>
      </c>
      <c r="E1512" s="232" t="inlineStr">
        <is>
          <t>자유전공학부(자연계열)</t>
        </is>
      </c>
      <c r="F1512" s="0" t="inlineStr">
        <is>
          <t>통합</t>
        </is>
      </c>
      <c r="G1512" s="0" t="n">
        <v>3</v>
      </c>
      <c r="H1512" s="0" t="e">
        <v>#N/A</v>
      </c>
      <c r="I1512" s="0" t="e">
        <v>#N/A</v>
      </c>
      <c r="J1512" s="0" t="e">
        <v>#N/A</v>
      </c>
      <c r="K1512" s="0" t="e">
        <v>#N/A</v>
      </c>
      <c r="L1512" s="0" t="e">
        <v>#N/A</v>
      </c>
      <c r="M1512" s="233" t="inlineStr">
        <is>
          <t>백분위</t>
        </is>
      </c>
      <c r="N1512" s="233" t="inlineStr">
        <is>
          <t>백분위</t>
        </is>
      </c>
      <c r="O1512" s="3" t="inlineStr">
        <is>
          <t>1</t>
        </is>
      </c>
    </row>
    <row r="1513">
      <c r="A1513" s="0" t="n">
        <v>195</v>
      </c>
      <c r="B1513" s="0" t="n">
        <v>1587</v>
      </c>
      <c r="C1513" s="0" t="inlineStr">
        <is>
          <t>나</t>
        </is>
      </c>
      <c r="D1513" s="0" t="inlineStr">
        <is>
          <t>경북대</t>
        </is>
      </c>
      <c r="E1513" s="232" t="inlineStr">
        <is>
          <t>수학교육과</t>
        </is>
      </c>
      <c r="F1513" s="0" t="inlineStr">
        <is>
          <t>자연</t>
        </is>
      </c>
      <c r="G1513" s="0" t="n">
        <v>2</v>
      </c>
      <c r="H1513" s="0" t="n">
        <v>683.949</v>
      </c>
      <c r="I1513" s="0" t="n">
        <v>681.043</v>
      </c>
      <c r="J1513" s="0" t="n">
        <v>676.397</v>
      </c>
      <c r="K1513" s="0" t="n">
        <v>671.941</v>
      </c>
      <c r="L1513" s="0" t="n">
        <v>666.563</v>
      </c>
      <c r="M1513" s="233" t="inlineStr">
        <is>
          <t>표점</t>
        </is>
      </c>
      <c r="N1513" s="233" t="inlineStr">
        <is>
          <t>변표</t>
        </is>
      </c>
      <c r="O1513" s="3" t="inlineStr">
        <is>
          <t>나505</t>
        </is>
      </c>
    </row>
    <row r="1514">
      <c r="A1514" s="0" t="n">
        <v>195</v>
      </c>
      <c r="B1514" s="0" t="n">
        <v>1628</v>
      </c>
      <c r="C1514" s="0" t="inlineStr">
        <is>
          <t>나</t>
        </is>
      </c>
      <c r="D1514" s="0" t="inlineStr">
        <is>
          <t>경북대</t>
        </is>
      </c>
      <c r="E1514" s="232" t="inlineStr">
        <is>
          <t>IT대학 자율학부</t>
        </is>
      </c>
      <c r="F1514" s="0" t="inlineStr">
        <is>
          <t>자연</t>
        </is>
      </c>
      <c r="G1514" s="0" t="n">
        <v>2</v>
      </c>
      <c r="H1514" s="0" t="n">
        <v>675.771</v>
      </c>
      <c r="I1514" s="0" t="n">
        <v>673.654</v>
      </c>
      <c r="J1514" s="0" t="n">
        <v>669.897</v>
      </c>
      <c r="K1514" s="0" t="n">
        <v>667.5069999999999</v>
      </c>
      <c r="L1514" s="0" t="n">
        <v>663.107</v>
      </c>
      <c r="M1514" s="233" t="inlineStr">
        <is>
          <t>표점</t>
        </is>
      </c>
      <c r="N1514" s="233" t="inlineStr">
        <is>
          <t>변표</t>
        </is>
      </c>
      <c r="O1514" s="3" t="inlineStr">
        <is>
          <t>나506</t>
        </is>
      </c>
    </row>
    <row r="1515">
      <c r="A1515" s="0" t="n">
        <v>195</v>
      </c>
      <c r="B1515" s="0" t="n">
        <v>1591</v>
      </c>
      <c r="C1515" s="0" t="inlineStr">
        <is>
          <t>나</t>
        </is>
      </c>
      <c r="D1515" s="0" t="inlineStr">
        <is>
          <t>경북대</t>
        </is>
      </c>
      <c r="E1515" s="232" t="inlineStr">
        <is>
          <t>컴퓨터학부(첨단컴퓨팅연구전공)</t>
        </is>
      </c>
      <c r="F1515" s="0" t="inlineStr">
        <is>
          <t>자연</t>
        </is>
      </c>
      <c r="G1515" s="0" t="n">
        <v>2</v>
      </c>
      <c r="H1515" s="0" t="n">
        <v>674.234</v>
      </c>
      <c r="I1515" s="0" t="n">
        <v>671.279</v>
      </c>
      <c r="J1515" s="0" t="n">
        <v>667.171</v>
      </c>
      <c r="K1515" s="0" t="n">
        <v>663.682</v>
      </c>
      <c r="L1515" s="0" t="n">
        <v>659.551</v>
      </c>
      <c r="M1515" s="233" t="inlineStr">
        <is>
          <t>표점</t>
        </is>
      </c>
      <c r="N1515" s="233" t="inlineStr">
        <is>
          <t>변표</t>
        </is>
      </c>
      <c r="O1515" s="3" t="inlineStr">
        <is>
          <t>나507</t>
        </is>
      </c>
    </row>
    <row r="1516">
      <c r="A1516" s="0" t="n">
        <v>195</v>
      </c>
      <c r="B1516" s="0" t="n">
        <v>1593</v>
      </c>
      <c r="C1516" s="0" t="inlineStr">
        <is>
          <t>나</t>
        </is>
      </c>
      <c r="D1516" s="0" t="inlineStr">
        <is>
          <t>경북대</t>
        </is>
      </c>
      <c r="E1516" s="232" t="inlineStr">
        <is>
          <t>기계공학부</t>
        </is>
      </c>
      <c r="F1516" s="0" t="inlineStr">
        <is>
          <t>자연</t>
        </is>
      </c>
      <c r="G1516" s="0" t="n">
        <v>2</v>
      </c>
      <c r="H1516" s="0" t="n">
        <v>673.172</v>
      </c>
      <c r="I1516" s="0" t="n">
        <v>669.897</v>
      </c>
      <c r="J1516" s="0" t="n">
        <v>666.563</v>
      </c>
      <c r="K1516" s="0" t="n">
        <v>662.794</v>
      </c>
      <c r="L1516" s="0" t="n">
        <v>658.376</v>
      </c>
      <c r="M1516" s="233" t="inlineStr">
        <is>
          <t>표점</t>
        </is>
      </c>
      <c r="N1516" s="233" t="inlineStr">
        <is>
          <t>변표</t>
        </is>
      </c>
      <c r="O1516" s="3" t="inlineStr">
        <is>
          <t>나508</t>
        </is>
      </c>
    </row>
    <row r="1517">
      <c r="A1517" s="0" t="n">
        <v>195</v>
      </c>
      <c r="B1517" s="0" t="n">
        <v>1592</v>
      </c>
      <c r="C1517" s="0" t="inlineStr">
        <is>
          <t>나</t>
        </is>
      </c>
      <c r="D1517" s="0" t="inlineStr">
        <is>
          <t>경북대</t>
        </is>
      </c>
      <c r="E1517" s="232" t="inlineStr">
        <is>
          <t>신소재공학과</t>
        </is>
      </c>
      <c r="F1517" s="0" t="inlineStr">
        <is>
          <t>자연</t>
        </is>
      </c>
      <c r="G1517" s="0" t="n">
        <v>2</v>
      </c>
      <c r="H1517" s="0" t="n">
        <v>668.824</v>
      </c>
      <c r="I1517" s="0" t="n">
        <v>666.794</v>
      </c>
      <c r="J1517" s="0" t="n">
        <v>662.919</v>
      </c>
      <c r="K1517" s="0" t="n">
        <v>659.676</v>
      </c>
      <c r="L1517" s="0" t="n">
        <v>654.765</v>
      </c>
      <c r="M1517" s="233" t="inlineStr">
        <is>
          <t>표점</t>
        </is>
      </c>
      <c r="N1517" s="233" t="inlineStr">
        <is>
          <t>변표</t>
        </is>
      </c>
      <c r="O1517" s="3" t="inlineStr">
        <is>
          <t>나509</t>
        </is>
      </c>
    </row>
    <row r="1518">
      <c r="A1518" s="0" t="n">
        <v>195</v>
      </c>
      <c r="B1518" s="0" t="n">
        <v>1627</v>
      </c>
      <c r="C1518" s="0" t="inlineStr">
        <is>
          <t>나</t>
        </is>
      </c>
      <c r="D1518" s="0" t="inlineStr">
        <is>
          <t>경북대</t>
        </is>
      </c>
      <c r="E1518" s="232" t="inlineStr">
        <is>
          <t>공과대학 자율학부</t>
        </is>
      </c>
      <c r="F1518" s="0" t="inlineStr">
        <is>
          <t>자연</t>
        </is>
      </c>
      <c r="G1518" s="0" t="n">
        <v>2</v>
      </c>
      <c r="H1518" s="0" t="n">
        <v>662.919</v>
      </c>
      <c r="I1518" s="0" t="n">
        <v>661.674</v>
      </c>
      <c r="J1518" s="0" t="n">
        <v>659.676</v>
      </c>
      <c r="K1518" s="0" t="n">
        <v>657.636</v>
      </c>
      <c r="L1518" s="0" t="n">
        <v>654.129</v>
      </c>
      <c r="M1518" s="233" t="inlineStr">
        <is>
          <t>표점</t>
        </is>
      </c>
      <c r="N1518" s="233" t="inlineStr">
        <is>
          <t>변표</t>
        </is>
      </c>
      <c r="O1518" s="3" t="inlineStr">
        <is>
          <t>나510</t>
        </is>
      </c>
    </row>
    <row r="1519">
      <c r="A1519" s="0" t="n">
        <v>195</v>
      </c>
      <c r="B1519" s="0" t="n">
        <v>1599</v>
      </c>
      <c r="C1519" s="0" t="inlineStr">
        <is>
          <t>나</t>
        </is>
      </c>
      <c r="D1519" s="0" t="inlineStr">
        <is>
          <t>경북대</t>
        </is>
      </c>
      <c r="E1519" s="232" t="inlineStr">
        <is>
          <t>금속재료공학과</t>
        </is>
      </c>
      <c r="F1519" s="0" t="inlineStr">
        <is>
          <t>자연</t>
        </is>
      </c>
      <c r="G1519" s="0" t="n">
        <v>2</v>
      </c>
      <c r="H1519" s="0" t="n">
        <v>663.025</v>
      </c>
      <c r="I1519" s="0" t="n">
        <v>661.444</v>
      </c>
      <c r="J1519" s="0" t="n">
        <v>658.564</v>
      </c>
      <c r="K1519" s="0" t="n">
        <v>655.349</v>
      </c>
      <c r="L1519" s="0" t="n">
        <v>650.578</v>
      </c>
      <c r="M1519" s="233" t="inlineStr">
        <is>
          <t>표점</t>
        </is>
      </c>
      <c r="N1519" s="233" t="inlineStr">
        <is>
          <t>변표</t>
        </is>
      </c>
      <c r="O1519" s="3" t="inlineStr">
        <is>
          <t>나511</t>
        </is>
      </c>
    </row>
    <row r="1520">
      <c r="A1520" s="0" t="n">
        <v>195</v>
      </c>
      <c r="B1520" s="0" t="n">
        <v>1603</v>
      </c>
      <c r="C1520" s="0" t="inlineStr">
        <is>
          <t>나</t>
        </is>
      </c>
      <c r="D1520" s="0" t="inlineStr">
        <is>
          <t>경북대</t>
        </is>
      </c>
      <c r="E1520" s="232" t="inlineStr">
        <is>
          <t>화학과</t>
        </is>
      </c>
      <c r="F1520" s="0" t="inlineStr">
        <is>
          <t>자연</t>
        </is>
      </c>
      <c r="G1520" s="0" t="n">
        <v>2</v>
      </c>
      <c r="H1520" s="0" t="n">
        <v>663.787</v>
      </c>
      <c r="I1520" s="0" t="n">
        <v>661.674</v>
      </c>
      <c r="J1520" s="0" t="n">
        <v>658.564</v>
      </c>
      <c r="K1520" s="0" t="n">
        <v>654.977</v>
      </c>
      <c r="L1520" s="0" t="n">
        <v>649.456</v>
      </c>
      <c r="M1520" s="233" t="inlineStr">
        <is>
          <t>표점</t>
        </is>
      </c>
      <c r="N1520" s="233" t="inlineStr">
        <is>
          <t>변표</t>
        </is>
      </c>
      <c r="O1520" s="3" t="inlineStr">
        <is>
          <t>나512</t>
        </is>
      </c>
    </row>
    <row r="1521">
      <c r="A1521" s="0" t="n">
        <v>195</v>
      </c>
      <c r="B1521" s="0" t="n">
        <v>1617</v>
      </c>
      <c r="C1521" s="0" t="inlineStr">
        <is>
          <t>나</t>
        </is>
      </c>
      <c r="D1521" s="0" t="inlineStr">
        <is>
          <t>경북대</t>
        </is>
      </c>
      <c r="E1521" s="232" t="inlineStr">
        <is>
          <t>지구과학교육과</t>
        </is>
      </c>
      <c r="F1521" s="0" t="inlineStr">
        <is>
          <t>자연</t>
        </is>
      </c>
      <c r="G1521" s="0" t="n">
        <v>2</v>
      </c>
      <c r="H1521" s="0" t="n">
        <v>663.025</v>
      </c>
      <c r="I1521" s="0" t="n">
        <v>661.444</v>
      </c>
      <c r="J1521" s="0" t="n">
        <v>658.564</v>
      </c>
      <c r="K1521" s="0" t="n">
        <v>652.2809999999999</v>
      </c>
      <c r="L1521" s="0" t="n">
        <v>645.73</v>
      </c>
      <c r="M1521" s="233" t="inlineStr">
        <is>
          <t>표점</t>
        </is>
      </c>
      <c r="N1521" s="233" t="inlineStr">
        <is>
          <t>변표</t>
        </is>
      </c>
      <c r="O1521" s="3" t="inlineStr">
        <is>
          <t>나513</t>
        </is>
      </c>
    </row>
    <row r="1522">
      <c r="A1522" s="0" t="n">
        <v>195</v>
      </c>
      <c r="B1522" s="0" t="n">
        <v>1589</v>
      </c>
      <c r="C1522" s="0" t="inlineStr">
        <is>
          <t>나</t>
        </is>
      </c>
      <c r="D1522" s="0" t="inlineStr">
        <is>
          <t>경북대</t>
        </is>
      </c>
      <c r="E1522" s="232" t="inlineStr">
        <is>
          <t>전자공학부(인공지능전공)</t>
        </is>
      </c>
      <c r="F1522" s="0" t="inlineStr">
        <is>
          <t>자연</t>
        </is>
      </c>
      <c r="G1522" s="0" t="n">
        <v>2</v>
      </c>
      <c r="H1522" s="0" t="n">
        <v>661.338</v>
      </c>
      <c r="I1522" s="0" t="n">
        <v>660.2</v>
      </c>
      <c r="J1522" s="0" t="n">
        <v>658.251</v>
      </c>
      <c r="K1522" s="0" t="n">
        <v>656.328</v>
      </c>
      <c r="L1522" s="0" t="n">
        <v>653.463</v>
      </c>
      <c r="M1522" s="233" t="inlineStr">
        <is>
          <t>표점</t>
        </is>
      </c>
      <c r="N1522" s="233" t="inlineStr">
        <is>
          <t>변표</t>
        </is>
      </c>
      <c r="O1522" s="3" t="inlineStr">
        <is>
          <t>나514</t>
        </is>
      </c>
    </row>
    <row r="1523">
      <c r="A1523" s="0" t="n">
        <v>195</v>
      </c>
      <c r="B1523" s="0" t="n">
        <v>1624</v>
      </c>
      <c r="C1523" s="0" t="inlineStr">
        <is>
          <t>나</t>
        </is>
      </c>
      <c r="D1523" s="0" t="inlineStr">
        <is>
          <t>경북대</t>
        </is>
      </c>
      <c r="E1523" s="232" t="inlineStr">
        <is>
          <t>생물학과</t>
        </is>
      </c>
      <c r="F1523" s="0" t="inlineStr">
        <is>
          <t>자연</t>
        </is>
      </c>
      <c r="G1523" s="0" t="n">
        <v>2</v>
      </c>
      <c r="H1523" s="0" t="n">
        <v>663.322</v>
      </c>
      <c r="I1523" s="0" t="n">
        <v>661.444</v>
      </c>
      <c r="J1523" s="0" t="n">
        <v>658.251</v>
      </c>
      <c r="K1523" s="0" t="n">
        <v>654.434</v>
      </c>
      <c r="L1523" s="0" t="n">
        <v>649.099</v>
      </c>
      <c r="M1523" s="233" t="inlineStr">
        <is>
          <t>표점</t>
        </is>
      </c>
      <c r="N1523" s="233" t="inlineStr">
        <is>
          <t>변표</t>
        </is>
      </c>
      <c r="O1523" s="3" t="inlineStr">
        <is>
          <t>나515</t>
        </is>
      </c>
    </row>
    <row r="1524">
      <c r="A1524" s="0" t="n">
        <v>195</v>
      </c>
      <c r="B1524" s="0" t="n">
        <v>1611</v>
      </c>
      <c r="C1524" s="0" t="inlineStr">
        <is>
          <t>나</t>
        </is>
      </c>
      <c r="D1524" s="0" t="inlineStr">
        <is>
          <t>경북대</t>
        </is>
      </c>
      <c r="E1524" s="232" t="inlineStr">
        <is>
          <t>물리학과</t>
        </is>
      </c>
      <c r="F1524" s="0" t="inlineStr">
        <is>
          <t>자연</t>
        </is>
      </c>
      <c r="G1524" s="0" t="n">
        <v>2</v>
      </c>
      <c r="H1524" s="0" t="n">
        <v>662.15</v>
      </c>
      <c r="I1524" s="0" t="n">
        <v>659.9690000000001</v>
      </c>
      <c r="J1524" s="0" t="n">
        <v>656.121</v>
      </c>
      <c r="K1524" s="0" t="n">
        <v>651.8</v>
      </c>
      <c r="L1524" s="0" t="n">
        <v>645.73</v>
      </c>
      <c r="M1524" s="233" t="inlineStr">
        <is>
          <t>표점</t>
        </is>
      </c>
      <c r="N1524" s="233" t="inlineStr">
        <is>
          <t>변표</t>
        </is>
      </c>
      <c r="O1524" s="3" t="inlineStr">
        <is>
          <t>나516</t>
        </is>
      </c>
    </row>
    <row r="1525">
      <c r="A1525" s="0" t="n">
        <v>195</v>
      </c>
      <c r="B1525" s="0" t="n">
        <v>1632</v>
      </c>
      <c r="C1525" s="0" t="inlineStr">
        <is>
          <t>나</t>
        </is>
      </c>
      <c r="D1525" s="0" t="inlineStr">
        <is>
          <t>경북대</t>
        </is>
      </c>
      <c r="E1525" s="232" t="inlineStr">
        <is>
          <t>첨단기술융합대학 자율학부2</t>
        </is>
      </c>
      <c r="F1525" s="0" t="inlineStr">
        <is>
          <t>자연</t>
        </is>
      </c>
      <c r="G1525" s="0" t="n">
        <v>2</v>
      </c>
      <c r="H1525" s="0" t="n">
        <v>657.28</v>
      </c>
      <c r="I1525" s="0" t="n">
        <v>656.121</v>
      </c>
      <c r="J1525" s="0" t="n">
        <v>654.129</v>
      </c>
      <c r="K1525" s="0" t="n">
        <v>652.447</v>
      </c>
      <c r="L1525" s="0" t="n">
        <v>649.912</v>
      </c>
      <c r="M1525" s="233" t="inlineStr">
        <is>
          <t>표점</t>
        </is>
      </c>
      <c r="N1525" s="233" t="inlineStr">
        <is>
          <t>변표</t>
        </is>
      </c>
      <c r="O1525" s="3" t="inlineStr">
        <is>
          <t>나517</t>
        </is>
      </c>
    </row>
    <row r="1526">
      <c r="A1526" s="0" t="n">
        <v>195</v>
      </c>
      <c r="B1526" s="0" t="n">
        <v>1609</v>
      </c>
      <c r="C1526" s="0" t="inlineStr">
        <is>
          <t>나</t>
        </is>
      </c>
      <c r="D1526" s="0" t="inlineStr">
        <is>
          <t>경북대</t>
        </is>
      </c>
      <c r="E1526" s="232" t="inlineStr">
        <is>
          <t>농업토목공학과</t>
        </is>
      </c>
      <c r="F1526" s="0" t="inlineStr">
        <is>
          <t>자연</t>
        </is>
      </c>
      <c r="G1526" s="0" t="n">
        <v>2</v>
      </c>
      <c r="H1526" s="0" t="n">
        <v>659.9690000000001</v>
      </c>
      <c r="I1526" s="0" t="n">
        <v>657.86</v>
      </c>
      <c r="J1526" s="0" t="n">
        <v>654.004</v>
      </c>
      <c r="K1526" s="0" t="n">
        <v>649.768</v>
      </c>
      <c r="L1526" s="0" t="n">
        <v>643.806</v>
      </c>
      <c r="M1526" s="233" t="inlineStr">
        <is>
          <t>표점</t>
        </is>
      </c>
      <c r="N1526" s="233" t="inlineStr">
        <is>
          <t>변표</t>
        </is>
      </c>
      <c r="O1526" s="3" t="inlineStr">
        <is>
          <t>나518</t>
        </is>
      </c>
    </row>
    <row r="1527">
      <c r="A1527" s="0" t="n">
        <v>195</v>
      </c>
      <c r="B1527" s="0" t="n">
        <v>1607</v>
      </c>
      <c r="C1527" s="0" t="inlineStr">
        <is>
          <t>나</t>
        </is>
      </c>
      <c r="D1527" s="0" t="inlineStr">
        <is>
          <t>경북대</t>
        </is>
      </c>
      <c r="E1527" s="232" t="inlineStr">
        <is>
          <t>스마트생물산업기계공학과</t>
        </is>
      </c>
      <c r="F1527" s="0" t="inlineStr">
        <is>
          <t>자연</t>
        </is>
      </c>
      <c r="G1527" s="0" t="n">
        <v>2</v>
      </c>
      <c r="H1527" s="0" t="n">
        <v>659.676</v>
      </c>
      <c r="I1527" s="0" t="n">
        <v>657.511</v>
      </c>
      <c r="J1527" s="0" t="n">
        <v>653.817</v>
      </c>
      <c r="K1527" s="0" t="n">
        <v>649.456</v>
      </c>
      <c r="L1527" s="0" t="n">
        <v>643.494</v>
      </c>
      <c r="M1527" s="233" t="inlineStr">
        <is>
          <t>표점</t>
        </is>
      </c>
      <c r="N1527" s="233" t="inlineStr">
        <is>
          <t>변표</t>
        </is>
      </c>
      <c r="O1527" s="3" t="inlineStr">
        <is>
          <t>나519</t>
        </is>
      </c>
    </row>
    <row r="1528">
      <c r="A1528" s="0" t="n">
        <v>195</v>
      </c>
      <c r="B1528" s="0" t="n">
        <v>1590</v>
      </c>
      <c r="C1528" s="0" t="inlineStr">
        <is>
          <t>나</t>
        </is>
      </c>
      <c r="D1528" s="0" t="inlineStr">
        <is>
          <t>경북대</t>
        </is>
      </c>
      <c r="E1528" s="232" t="inlineStr">
        <is>
          <t>전기공학과</t>
        </is>
      </c>
      <c r="F1528" s="0" t="inlineStr">
        <is>
          <t>자연</t>
        </is>
      </c>
      <c r="G1528" s="0" t="n">
        <v>2</v>
      </c>
      <c r="H1528" s="0" t="n">
        <v>657.405</v>
      </c>
      <c r="I1528" s="0" t="n">
        <v>655.784</v>
      </c>
      <c r="J1528" s="0" t="n">
        <v>653.026</v>
      </c>
      <c r="K1528" s="0" t="n">
        <v>650.578</v>
      </c>
      <c r="L1528" s="0" t="n">
        <v>646.472</v>
      </c>
      <c r="M1528" s="233" t="inlineStr">
        <is>
          <t>표점</t>
        </is>
      </c>
      <c r="N1528" s="233" t="inlineStr">
        <is>
          <t>변표</t>
        </is>
      </c>
      <c r="O1528" s="3" t="inlineStr">
        <is>
          <t>나520</t>
        </is>
      </c>
    </row>
    <row r="1529">
      <c r="A1529" s="0" t="n">
        <v>195</v>
      </c>
      <c r="B1529" s="0" t="n">
        <v>1618</v>
      </c>
      <c r="C1529" s="0" t="inlineStr">
        <is>
          <t>나</t>
        </is>
      </c>
      <c r="D1529" s="0" t="inlineStr">
        <is>
          <t>경북대</t>
        </is>
      </c>
      <c r="E1529" s="232" t="inlineStr">
        <is>
          <t>식물의학과</t>
        </is>
      </c>
      <c r="F1529" s="0" t="inlineStr">
        <is>
          <t>자연</t>
        </is>
      </c>
      <c r="G1529" s="0" t="n">
        <v>2</v>
      </c>
      <c r="H1529" s="0" t="n">
        <v>658.861</v>
      </c>
      <c r="I1529" s="0" t="n">
        <v>656.622</v>
      </c>
      <c r="J1529" s="0" t="n">
        <v>652.92</v>
      </c>
      <c r="K1529" s="0" t="n">
        <v>648.5549999999999</v>
      </c>
      <c r="L1529" s="0" t="n">
        <v>642.652</v>
      </c>
      <c r="M1529" s="233" t="inlineStr">
        <is>
          <t>표점</t>
        </is>
      </c>
      <c r="N1529" s="233" t="inlineStr">
        <is>
          <t>변표</t>
        </is>
      </c>
      <c r="O1529" s="3" t="inlineStr">
        <is>
          <t>나521</t>
        </is>
      </c>
    </row>
    <row r="1530">
      <c r="A1530" s="0" t="n">
        <v>195</v>
      </c>
      <c r="B1530" s="0" t="n">
        <v>1610</v>
      </c>
      <c r="C1530" s="0" t="inlineStr">
        <is>
          <t>나</t>
        </is>
      </c>
      <c r="D1530" s="0" t="inlineStr">
        <is>
          <t>경북대</t>
        </is>
      </c>
      <c r="E1530" s="232" t="inlineStr">
        <is>
          <t>응용생명과학부</t>
        </is>
      </c>
      <c r="F1530" s="0" t="inlineStr">
        <is>
          <t>자연</t>
        </is>
      </c>
      <c r="G1530" s="0" t="n">
        <v>2</v>
      </c>
      <c r="H1530" s="0" t="n">
        <v>658.376</v>
      </c>
      <c r="I1530" s="0" t="n">
        <v>656.121</v>
      </c>
      <c r="J1530" s="0" t="n">
        <v>652.447</v>
      </c>
      <c r="K1530" s="0" t="n">
        <v>648.144</v>
      </c>
      <c r="L1530" s="0" t="n">
        <v>641.789</v>
      </c>
      <c r="M1530" s="233" t="inlineStr">
        <is>
          <t>표점</t>
        </is>
      </c>
      <c r="N1530" s="233" t="inlineStr">
        <is>
          <t>변표</t>
        </is>
      </c>
      <c r="O1530" s="3" t="inlineStr">
        <is>
          <t>나522</t>
        </is>
      </c>
    </row>
    <row r="1531">
      <c r="A1531" s="0" t="n">
        <v>195</v>
      </c>
      <c r="B1531" s="0" t="n">
        <v>1631</v>
      </c>
      <c r="C1531" s="0" t="inlineStr">
        <is>
          <t>나</t>
        </is>
      </c>
      <c r="D1531" s="0" t="inlineStr">
        <is>
          <t>경북대</t>
        </is>
      </c>
      <c r="E1531" s="232" t="inlineStr">
        <is>
          <t>첨단기술융합대학 자율학부1</t>
        </is>
      </c>
      <c r="F1531" s="0" t="inlineStr">
        <is>
          <t>자연</t>
        </is>
      </c>
      <c r="G1531" s="0" t="n">
        <v>2</v>
      </c>
      <c r="H1531" s="0" t="n">
        <v>655.2430000000001</v>
      </c>
      <c r="I1531" s="0" t="n">
        <v>653.463</v>
      </c>
      <c r="J1531" s="0" t="n">
        <v>650.265</v>
      </c>
      <c r="K1531" s="0" t="n">
        <v>647.107</v>
      </c>
      <c r="L1531" s="0" t="n">
        <v>641.683</v>
      </c>
      <c r="M1531" s="233" t="inlineStr">
        <is>
          <t>표점</t>
        </is>
      </c>
      <c r="N1531" s="233" t="inlineStr">
        <is>
          <t>변표</t>
        </is>
      </c>
      <c r="O1531" s="3" t="inlineStr">
        <is>
          <t>나523</t>
        </is>
      </c>
    </row>
    <row r="1532">
      <c r="A1532" s="0" t="n">
        <v>195</v>
      </c>
      <c r="B1532" s="0" t="n">
        <v>1630</v>
      </c>
      <c r="C1532" s="0" t="inlineStr">
        <is>
          <t>나</t>
        </is>
      </c>
      <c r="D1532" s="0" t="inlineStr">
        <is>
          <t>경북대</t>
        </is>
      </c>
      <c r="E1532" s="232" t="inlineStr">
        <is>
          <t>농업생명과학대학 자율학부</t>
        </is>
      </c>
      <c r="F1532" s="0" t="inlineStr">
        <is>
          <t>자연</t>
        </is>
      </c>
      <c r="G1532" s="0" t="n">
        <v>2</v>
      </c>
      <c r="H1532" s="0" t="n">
        <v>654.977</v>
      </c>
      <c r="I1532" s="0" t="n">
        <v>652.92</v>
      </c>
      <c r="J1532" s="0" t="n">
        <v>649.912</v>
      </c>
      <c r="K1532" s="0" t="n">
        <v>646.285</v>
      </c>
      <c r="L1532" s="0" t="n">
        <v>641.063</v>
      </c>
      <c r="M1532" s="233" t="inlineStr">
        <is>
          <t>표점</t>
        </is>
      </c>
      <c r="N1532" s="233" t="inlineStr">
        <is>
          <t>변표</t>
        </is>
      </c>
      <c r="O1532" s="3" t="inlineStr">
        <is>
          <t>나524</t>
        </is>
      </c>
    </row>
    <row r="1533">
      <c r="A1533" s="0" t="n">
        <v>195</v>
      </c>
      <c r="B1533" s="0" t="n">
        <v>1614</v>
      </c>
      <c r="C1533" s="0" t="inlineStr">
        <is>
          <t>나</t>
        </is>
      </c>
      <c r="D1533" s="0" t="inlineStr">
        <is>
          <t>경북대</t>
        </is>
      </c>
      <c r="E1533" s="232" t="inlineStr">
        <is>
          <t>환경공학과</t>
        </is>
      </c>
      <c r="F1533" s="0" t="inlineStr">
        <is>
          <t>자연</t>
        </is>
      </c>
      <c r="G1533" s="0" t="n">
        <v>2</v>
      </c>
      <c r="H1533" s="0" t="n">
        <v>652.1559999999999</v>
      </c>
      <c r="I1533" s="0" t="n">
        <v>650.346</v>
      </c>
      <c r="J1533" s="0" t="n">
        <v>647.107</v>
      </c>
      <c r="K1533" s="0" t="n">
        <v>643.196</v>
      </c>
      <c r="L1533" s="0" t="n">
        <v>638.297</v>
      </c>
      <c r="M1533" s="233" t="inlineStr">
        <is>
          <t>표점</t>
        </is>
      </c>
      <c r="N1533" s="233" t="inlineStr">
        <is>
          <t>변표</t>
        </is>
      </c>
      <c r="O1533" s="3" t="inlineStr">
        <is>
          <t>나525</t>
        </is>
      </c>
    </row>
    <row r="1534">
      <c r="A1534" s="0" t="n">
        <v>195</v>
      </c>
      <c r="B1534" s="0" t="n">
        <v>1626</v>
      </c>
      <c r="C1534" s="0" t="inlineStr">
        <is>
          <t>나</t>
        </is>
      </c>
      <c r="D1534" s="0" t="inlineStr">
        <is>
          <t>경북대</t>
        </is>
      </c>
      <c r="E1534" s="232" t="inlineStr">
        <is>
          <t>자연과학대학 자율학부</t>
        </is>
      </c>
      <c r="F1534" s="0" t="inlineStr">
        <is>
          <t>자연</t>
        </is>
      </c>
      <c r="G1534" s="0" t="n">
        <v>2</v>
      </c>
      <c r="H1534" s="0" t="n">
        <v>651.8</v>
      </c>
      <c r="I1534" s="0" t="n">
        <v>650.124</v>
      </c>
      <c r="J1534" s="0" t="n">
        <v>647.107</v>
      </c>
      <c r="K1534" s="0" t="n">
        <v>644.038</v>
      </c>
      <c r="L1534" s="0" t="n">
        <v>639.903</v>
      </c>
      <c r="M1534" s="233" t="inlineStr">
        <is>
          <t>표점</t>
        </is>
      </c>
      <c r="N1534" s="233" t="inlineStr">
        <is>
          <t>변표</t>
        </is>
      </c>
      <c r="O1534" s="3" t="inlineStr">
        <is>
          <t>나526</t>
        </is>
      </c>
    </row>
    <row r="1535">
      <c r="A1535" s="0" t="n">
        <v>195</v>
      </c>
      <c r="B1535" s="0" t="n">
        <v>1604</v>
      </c>
      <c r="C1535" s="0" t="inlineStr">
        <is>
          <t>나</t>
        </is>
      </c>
      <c r="D1535" s="0" t="inlineStr">
        <is>
          <t>경북대</t>
        </is>
      </c>
      <c r="E1535" s="232" t="inlineStr">
        <is>
          <t>건축학부(건축공학전공)</t>
        </is>
      </c>
      <c r="F1535" s="0" t="inlineStr">
        <is>
          <t>자연</t>
        </is>
      </c>
      <c r="G1535" s="0" t="n">
        <v>2</v>
      </c>
      <c r="H1535" s="0" t="n">
        <v>651.8</v>
      </c>
      <c r="I1535" s="0" t="n">
        <v>650.124</v>
      </c>
      <c r="J1535" s="0" t="n">
        <v>647.001</v>
      </c>
      <c r="K1535" s="0" t="n">
        <v>642.9640000000001</v>
      </c>
      <c r="L1535" s="0" t="n">
        <v>637.984</v>
      </c>
      <c r="M1535" s="233" t="inlineStr">
        <is>
          <t>표점</t>
        </is>
      </c>
      <c r="N1535" s="233" t="inlineStr">
        <is>
          <t>변표</t>
        </is>
      </c>
      <c r="O1535" s="3" t="inlineStr">
        <is>
          <t>나527</t>
        </is>
      </c>
    </row>
    <row r="1536">
      <c r="A1536" s="0" t="n">
        <v>195</v>
      </c>
      <c r="B1536" s="0" t="n">
        <v>1619</v>
      </c>
      <c r="C1536" s="0" t="inlineStr">
        <is>
          <t>나</t>
        </is>
      </c>
      <c r="D1536" s="0" t="inlineStr">
        <is>
          <t>경북대</t>
        </is>
      </c>
      <c r="E1536" s="232" t="inlineStr">
        <is>
          <t>의류학과</t>
        </is>
      </c>
      <c r="F1536" s="0" t="inlineStr">
        <is>
          <t>자연</t>
        </is>
      </c>
      <c r="G1536" s="0" t="n">
        <v>2</v>
      </c>
      <c r="H1536" s="0" t="n">
        <v>650.346</v>
      </c>
      <c r="I1536" s="0" t="n">
        <v>648.269</v>
      </c>
      <c r="J1536" s="0" t="n">
        <v>644.398</v>
      </c>
      <c r="K1536" s="0" t="n">
        <v>640.091</v>
      </c>
      <c r="L1536" s="0" t="n">
        <v>635.135</v>
      </c>
      <c r="M1536" s="233" t="inlineStr">
        <is>
          <t>표점</t>
        </is>
      </c>
      <c r="N1536" s="233" t="inlineStr">
        <is>
          <t>변표</t>
        </is>
      </c>
      <c r="O1536" s="3" t="inlineStr">
        <is>
          <t>나528</t>
        </is>
      </c>
    </row>
    <row r="1537">
      <c r="A1537" s="0" t="n">
        <v>195</v>
      </c>
      <c r="B1537" s="0" t="n">
        <v>1613</v>
      </c>
      <c r="C1537" s="0" t="inlineStr">
        <is>
          <t>나</t>
        </is>
      </c>
      <c r="D1537" s="0" t="inlineStr">
        <is>
          <t>경북대</t>
        </is>
      </c>
      <c r="E1537" s="232" t="inlineStr">
        <is>
          <t>바이오섬유소재학과</t>
        </is>
      </c>
      <c r="F1537" s="0" t="inlineStr">
        <is>
          <t>자연</t>
        </is>
      </c>
      <c r="G1537" s="0" t="n">
        <v>2</v>
      </c>
      <c r="H1537" s="0" t="n">
        <v>641.063</v>
      </c>
      <c r="I1537" s="0" t="n">
        <v>639.12</v>
      </c>
      <c r="J1537" s="0" t="n">
        <v>635.894</v>
      </c>
      <c r="K1537" s="0" t="n">
        <v>632.261</v>
      </c>
      <c r="L1537" s="0" t="n">
        <v>626.699</v>
      </c>
      <c r="M1537" s="233" t="inlineStr">
        <is>
          <t>표점</t>
        </is>
      </c>
      <c r="N1537" s="233" t="inlineStr">
        <is>
          <t>변표</t>
        </is>
      </c>
      <c r="O1537" s="3" t="inlineStr">
        <is>
          <t>나529</t>
        </is>
      </c>
    </row>
    <row r="1538">
      <c r="A1538" s="0" t="n">
        <v>195</v>
      </c>
      <c r="B1538" s="0" t="n">
        <v>1616</v>
      </c>
      <c r="C1538" s="0" t="inlineStr">
        <is>
          <t>나</t>
        </is>
      </c>
      <c r="D1538" s="0" t="inlineStr">
        <is>
          <t>경북대</t>
        </is>
      </c>
      <c r="E1538" s="232" t="inlineStr">
        <is>
          <t>식품영양학과</t>
        </is>
      </c>
      <c r="F1538" s="0" t="inlineStr">
        <is>
          <t>자연</t>
        </is>
      </c>
      <c r="G1538" s="0" t="n">
        <v>2</v>
      </c>
      <c r="H1538" s="0" t="n">
        <v>632.628</v>
      </c>
      <c r="I1538" s="0" t="n">
        <v>630.776</v>
      </c>
      <c r="J1538" s="0" t="n">
        <v>627.304</v>
      </c>
      <c r="K1538" s="0" t="n">
        <v>623.486</v>
      </c>
      <c r="L1538" s="0" t="n">
        <v>618.919</v>
      </c>
      <c r="M1538" s="233" t="inlineStr">
        <is>
          <t>표점</t>
        </is>
      </c>
      <c r="N1538" s="233" t="inlineStr">
        <is>
          <t>변표</t>
        </is>
      </c>
      <c r="O1538" s="3" t="inlineStr">
        <is>
          <t>나530</t>
        </is>
      </c>
    </row>
    <row r="1539">
      <c r="A1539" s="0" t="n">
        <v>195</v>
      </c>
      <c r="B1539" s="0" t="n">
        <v>1598</v>
      </c>
      <c r="C1539" s="0" t="inlineStr">
        <is>
          <t>나</t>
        </is>
      </c>
      <c r="D1539" s="0" t="inlineStr">
        <is>
          <t>경북대</t>
        </is>
      </c>
      <c r="E1539" s="232" t="inlineStr">
        <is>
          <t>통계학과</t>
        </is>
      </c>
      <c r="F1539" s="0" t="inlineStr">
        <is>
          <t>자연</t>
        </is>
      </c>
      <c r="G1539" s="0" t="n">
        <v>2</v>
      </c>
      <c r="H1539" s="0" t="n">
        <v>613.23</v>
      </c>
      <c r="I1539" s="0" t="n">
        <v>611.995</v>
      </c>
      <c r="J1539" s="0" t="n">
        <v>609.836</v>
      </c>
      <c r="K1539" s="0" t="n">
        <v>607.513</v>
      </c>
      <c r="L1539" s="0" t="n">
        <v>604.032</v>
      </c>
      <c r="M1539" s="233" t="inlineStr">
        <is>
          <t>표점</t>
        </is>
      </c>
      <c r="N1539" s="233" t="inlineStr">
        <is>
          <t>변표</t>
        </is>
      </c>
      <c r="O1539" s="3" t="inlineStr">
        <is>
          <t>나531</t>
        </is>
      </c>
    </row>
    <row r="1540">
      <c r="A1540" s="0" t="n">
        <v>194</v>
      </c>
      <c r="B1540" s="0" t="n">
        <v>1653</v>
      </c>
      <c r="C1540" s="0" t="inlineStr">
        <is>
          <t>나</t>
        </is>
      </c>
      <c r="D1540" s="0" t="inlineStr">
        <is>
          <t>경북대</t>
        </is>
      </c>
      <c r="E1540" s="232" t="inlineStr">
        <is>
          <t>자율전공학부</t>
        </is>
      </c>
      <c r="F1540" s="0" t="inlineStr">
        <is>
          <t>통합</t>
        </is>
      </c>
      <c r="G1540" s="0" t="n">
        <v>2</v>
      </c>
      <c r="H1540" s="0" t="n">
        <v>678.054</v>
      </c>
      <c r="I1540" s="0" t="n">
        <v>675.989</v>
      </c>
      <c r="J1540" s="0" t="n">
        <v>672.691</v>
      </c>
      <c r="K1540" s="0" t="n">
        <v>669.75</v>
      </c>
      <c r="L1540" s="0" t="n">
        <v>666.095</v>
      </c>
      <c r="M1540" s="233" t="inlineStr">
        <is>
          <t>표점</t>
        </is>
      </c>
      <c r="N1540" s="233" t="inlineStr">
        <is>
          <t>변표</t>
        </is>
      </c>
      <c r="O1540" s="3" t="inlineStr">
        <is>
          <t>나532</t>
        </is>
      </c>
    </row>
    <row r="1541">
      <c r="A1541" s="0" t="n">
        <v>193</v>
      </c>
      <c r="B1541" s="0" t="n">
        <v>1681</v>
      </c>
      <c r="C1541" s="0" t="inlineStr">
        <is>
          <t>나</t>
        </is>
      </c>
      <c r="D1541" s="0" t="inlineStr">
        <is>
          <t>경북대</t>
        </is>
      </c>
      <c r="E1541" s="232" t="inlineStr">
        <is>
          <t>국어교육과</t>
        </is>
      </c>
      <c r="F1541" s="0" t="inlineStr">
        <is>
          <t>통합</t>
        </is>
      </c>
      <c r="G1541" s="0" t="n">
        <v>2</v>
      </c>
      <c r="H1541" s="0" t="n">
        <v>677.395</v>
      </c>
      <c r="I1541" s="0" t="n">
        <v>675.188</v>
      </c>
      <c r="J1541" s="0" t="n">
        <v>671.033</v>
      </c>
      <c r="K1541" s="0" t="n">
        <v>666.072</v>
      </c>
      <c r="L1541" s="0" t="n">
        <v>660.998</v>
      </c>
      <c r="M1541" s="233" t="inlineStr">
        <is>
          <t>표점</t>
        </is>
      </c>
      <c r="N1541" s="233" t="inlineStr">
        <is>
          <t>변표</t>
        </is>
      </c>
      <c r="O1541" s="3" t="inlineStr">
        <is>
          <t>나533</t>
        </is>
      </c>
    </row>
    <row r="1542">
      <c r="A1542" s="0" t="n">
        <v>193</v>
      </c>
      <c r="B1542" s="0" t="n">
        <v>1656</v>
      </c>
      <c r="C1542" s="0" t="inlineStr">
        <is>
          <t>나</t>
        </is>
      </c>
      <c r="D1542" s="0" t="inlineStr">
        <is>
          <t>경북대</t>
        </is>
      </c>
      <c r="E1542" s="232" t="inlineStr">
        <is>
          <t>행정학부</t>
        </is>
      </c>
      <c r="F1542" s="0" t="inlineStr">
        <is>
          <t>통합</t>
        </is>
      </c>
      <c r="G1542" s="0" t="n">
        <v>2</v>
      </c>
      <c r="H1542" s="0" t="n">
        <v>672.628</v>
      </c>
      <c r="I1542" s="0" t="n">
        <v>670.845</v>
      </c>
      <c r="J1542" s="0" t="n">
        <v>667.408</v>
      </c>
      <c r="K1542" s="0" t="n">
        <v>663.199</v>
      </c>
      <c r="L1542" s="0" t="n">
        <v>658.213</v>
      </c>
      <c r="M1542" s="233" t="inlineStr">
        <is>
          <t>표점</t>
        </is>
      </c>
      <c r="N1542" s="233" t="inlineStr">
        <is>
          <t>변표</t>
        </is>
      </c>
      <c r="O1542" s="3" t="inlineStr">
        <is>
          <t>나534</t>
        </is>
      </c>
    </row>
    <row r="1543">
      <c r="A1543" s="0" t="n">
        <v>193</v>
      </c>
      <c r="B1543" s="0" t="n">
        <v>1686</v>
      </c>
      <c r="C1543" s="0" t="inlineStr">
        <is>
          <t>나</t>
        </is>
      </c>
      <c r="D1543" s="0" t="inlineStr">
        <is>
          <t>경북대</t>
        </is>
      </c>
      <c r="E1543" s="232" t="inlineStr">
        <is>
          <t>경상대학 자율학부</t>
        </is>
      </c>
      <c r="F1543" s="0" t="inlineStr">
        <is>
          <t>통합</t>
        </is>
      </c>
      <c r="G1543" s="0" t="n">
        <v>2</v>
      </c>
      <c r="H1543" s="0" t="n">
        <v>672.503</v>
      </c>
      <c r="I1543" s="0" t="n">
        <v>670.72</v>
      </c>
      <c r="J1543" s="0" t="n">
        <v>667.408</v>
      </c>
      <c r="K1543" s="0" t="n">
        <v>663.511</v>
      </c>
      <c r="L1543" s="0" t="n">
        <v>658.713</v>
      </c>
      <c r="M1543" s="233" t="inlineStr">
        <is>
          <t>표점</t>
        </is>
      </c>
      <c r="N1543" s="233" t="inlineStr">
        <is>
          <t>변표</t>
        </is>
      </c>
      <c r="O1543" s="3" t="inlineStr">
        <is>
          <t>나535</t>
        </is>
      </c>
    </row>
    <row r="1544">
      <c r="A1544" s="0" t="n">
        <v>193</v>
      </c>
      <c r="B1544" s="0" t="n">
        <v>1661</v>
      </c>
      <c r="C1544" s="0" t="inlineStr">
        <is>
          <t>나</t>
        </is>
      </c>
      <c r="D1544" s="0" t="inlineStr">
        <is>
          <t>경북대</t>
        </is>
      </c>
      <c r="E1544" s="232" t="inlineStr">
        <is>
          <t>미디어커뮤니케이션학과</t>
        </is>
      </c>
      <c r="F1544" s="0" t="inlineStr">
        <is>
          <t>통합</t>
        </is>
      </c>
      <c r="G1544" s="0" t="n">
        <v>2</v>
      </c>
      <c r="H1544" s="0" t="n">
        <v>674.004</v>
      </c>
      <c r="I1544" s="0" t="n">
        <v>671.033</v>
      </c>
      <c r="J1544" s="0" t="n">
        <v>666.365</v>
      </c>
      <c r="K1544" s="0" t="n">
        <v>662.726</v>
      </c>
      <c r="L1544" s="0" t="n">
        <v>657.326</v>
      </c>
      <c r="M1544" s="233" t="inlineStr">
        <is>
          <t>표점</t>
        </is>
      </c>
      <c r="N1544" s="233" t="inlineStr">
        <is>
          <t>변표</t>
        </is>
      </c>
      <c r="O1544" s="3" t="inlineStr">
        <is>
          <t>나536</t>
        </is>
      </c>
    </row>
    <row r="1545">
      <c r="A1545" s="0" t="n">
        <v>193</v>
      </c>
      <c r="B1545" s="0" t="n">
        <v>1659</v>
      </c>
      <c r="C1545" s="0" t="inlineStr">
        <is>
          <t>나</t>
        </is>
      </c>
      <c r="D1545" s="0" t="inlineStr">
        <is>
          <t>경북대</t>
        </is>
      </c>
      <c r="E1545" s="232" t="inlineStr">
        <is>
          <t>경제통상학부</t>
        </is>
      </c>
      <c r="F1545" s="0" t="inlineStr">
        <is>
          <t>통합</t>
        </is>
      </c>
      <c r="G1545" s="0" t="n">
        <v>2</v>
      </c>
      <c r="H1545" s="0" t="n">
        <v>671.625</v>
      </c>
      <c r="I1545" s="0" t="n">
        <v>669.9299999999999</v>
      </c>
      <c r="J1545" s="0" t="n">
        <v>665.903</v>
      </c>
      <c r="K1545" s="0" t="n">
        <v>662.433</v>
      </c>
      <c r="L1545" s="0" t="n">
        <v>657.326</v>
      </c>
      <c r="M1545" s="233" t="inlineStr">
        <is>
          <t>표점</t>
        </is>
      </c>
      <c r="N1545" s="233" t="inlineStr">
        <is>
          <t>변표</t>
        </is>
      </c>
      <c r="O1545" s="3" t="inlineStr">
        <is>
          <t>나537</t>
        </is>
      </c>
    </row>
    <row r="1546">
      <c r="A1546" s="0" t="n">
        <v>193</v>
      </c>
      <c r="B1546" s="0" t="n">
        <v>1658</v>
      </c>
      <c r="C1546" s="0" t="inlineStr">
        <is>
          <t>나</t>
        </is>
      </c>
      <c r="D1546" s="0" t="inlineStr">
        <is>
          <t>경북대</t>
        </is>
      </c>
      <c r="E1546" s="232" t="inlineStr">
        <is>
          <t>정치외교학과</t>
        </is>
      </c>
      <c r="F1546" s="0" t="inlineStr">
        <is>
          <t>통합</t>
        </is>
      </c>
      <c r="G1546" s="0" t="n">
        <v>2</v>
      </c>
      <c r="H1546" s="0" t="n">
        <v>671.96</v>
      </c>
      <c r="I1546" s="0" t="n">
        <v>669.643</v>
      </c>
      <c r="J1546" s="0" t="n">
        <v>665.105</v>
      </c>
      <c r="K1546" s="0" t="n">
        <v>661.229</v>
      </c>
      <c r="L1546" s="0" t="n">
        <v>655.98</v>
      </c>
      <c r="M1546" s="233" t="inlineStr">
        <is>
          <t>표점</t>
        </is>
      </c>
      <c r="N1546" s="233" t="inlineStr">
        <is>
          <t>변표</t>
        </is>
      </c>
      <c r="O1546" s="3" t="inlineStr">
        <is>
          <t>나538</t>
        </is>
      </c>
    </row>
    <row r="1547">
      <c r="A1547" s="0" t="n">
        <v>193</v>
      </c>
      <c r="B1547" s="0" t="n">
        <v>1668</v>
      </c>
      <c r="C1547" s="0" t="inlineStr">
        <is>
          <t>나</t>
        </is>
      </c>
      <c r="D1547" s="0" t="inlineStr">
        <is>
          <t>경북대</t>
        </is>
      </c>
      <c r="E1547" s="232" t="inlineStr">
        <is>
          <t>교육학과</t>
        </is>
      </c>
      <c r="F1547" s="0" t="inlineStr">
        <is>
          <t>통합</t>
        </is>
      </c>
      <c r="G1547" s="0" t="n">
        <v>2</v>
      </c>
      <c r="H1547" s="0" t="n">
        <v>666.365</v>
      </c>
      <c r="I1547" s="0" t="n">
        <v>664.4160000000001</v>
      </c>
      <c r="J1547" s="0" t="n">
        <v>660.811</v>
      </c>
      <c r="K1547" s="0" t="n">
        <v>656.994</v>
      </c>
      <c r="L1547" s="0" t="n">
        <v>651.522</v>
      </c>
      <c r="M1547" s="233" t="inlineStr">
        <is>
          <t>표점</t>
        </is>
      </c>
      <c r="N1547" s="233" t="inlineStr">
        <is>
          <t>변표</t>
        </is>
      </c>
      <c r="O1547" s="3" t="inlineStr">
        <is>
          <t>나539</t>
        </is>
      </c>
    </row>
    <row r="1548">
      <c r="A1548" s="0" t="n">
        <v>193</v>
      </c>
      <c r="B1548" s="0" t="n">
        <v>1663</v>
      </c>
      <c r="C1548" s="0" t="inlineStr">
        <is>
          <t>나</t>
        </is>
      </c>
      <c r="D1548" s="0" t="inlineStr">
        <is>
          <t>경북대</t>
        </is>
      </c>
      <c r="E1548" s="232" t="inlineStr">
        <is>
          <t>역사교육과</t>
        </is>
      </c>
      <c r="F1548" s="0" t="inlineStr">
        <is>
          <t>통합</t>
        </is>
      </c>
      <c r="G1548" s="0" t="n">
        <v>2</v>
      </c>
      <c r="H1548" s="0" t="n">
        <v>664.0170000000001</v>
      </c>
      <c r="I1548" s="0" t="n">
        <v>662.538</v>
      </c>
      <c r="J1548" s="0" t="n">
        <v>659.724</v>
      </c>
      <c r="K1548" s="0" t="n">
        <v>653.908</v>
      </c>
      <c r="L1548" s="0" t="n">
        <v>647.203</v>
      </c>
      <c r="M1548" s="233" t="inlineStr">
        <is>
          <t>표점</t>
        </is>
      </c>
      <c r="N1548" s="233" t="inlineStr">
        <is>
          <t>변표</t>
        </is>
      </c>
      <c r="O1548" s="3" t="inlineStr">
        <is>
          <t>나540</t>
        </is>
      </c>
    </row>
    <row r="1549">
      <c r="A1549" s="0" t="n">
        <v>193</v>
      </c>
      <c r="B1549" s="0" t="n">
        <v>1676</v>
      </c>
      <c r="C1549" s="0" t="inlineStr">
        <is>
          <t>나</t>
        </is>
      </c>
      <c r="D1549" s="0" t="inlineStr">
        <is>
          <t>경북대</t>
        </is>
      </c>
      <c r="E1549" s="232" t="inlineStr">
        <is>
          <t>지리교육과</t>
        </is>
      </c>
      <c r="F1549" s="0" t="inlineStr">
        <is>
          <t>통합</t>
        </is>
      </c>
      <c r="G1549" s="0" t="n">
        <v>2</v>
      </c>
      <c r="H1549" s="0" t="n">
        <v>664.0170000000001</v>
      </c>
      <c r="I1549" s="0" t="n">
        <v>662.538</v>
      </c>
      <c r="J1549" s="0" t="n">
        <v>659.724</v>
      </c>
      <c r="K1549" s="0" t="n">
        <v>653.908</v>
      </c>
      <c r="L1549" s="0" t="n">
        <v>647.203</v>
      </c>
      <c r="M1549" s="233" t="inlineStr">
        <is>
          <t>표점</t>
        </is>
      </c>
      <c r="N1549" s="233" t="inlineStr">
        <is>
          <t>변표</t>
        </is>
      </c>
      <c r="O1549" s="3" t="inlineStr">
        <is>
          <t>나541</t>
        </is>
      </c>
    </row>
    <row r="1550">
      <c r="A1550" s="0" t="n">
        <v>193</v>
      </c>
      <c r="B1550" s="0" t="n">
        <v>1667</v>
      </c>
      <c r="C1550" s="0" t="inlineStr">
        <is>
          <t>나</t>
        </is>
      </c>
      <c r="D1550" s="0" t="inlineStr">
        <is>
          <t>경북대</t>
        </is>
      </c>
      <c r="E1550" s="232" t="inlineStr">
        <is>
          <t>문헌정보학과</t>
        </is>
      </c>
      <c r="F1550" s="0" t="inlineStr">
        <is>
          <t>통합</t>
        </is>
      </c>
      <c r="G1550" s="0" t="n">
        <v>2</v>
      </c>
      <c r="H1550" s="0" t="n">
        <v>665.105</v>
      </c>
      <c r="I1550" s="0" t="n">
        <v>663.093</v>
      </c>
      <c r="J1550" s="0" t="n">
        <v>659.412</v>
      </c>
      <c r="K1550" s="0" t="n">
        <v>655.53</v>
      </c>
      <c r="L1550" s="0" t="n">
        <v>650.33</v>
      </c>
      <c r="M1550" s="233" t="inlineStr">
        <is>
          <t>표점</t>
        </is>
      </c>
      <c r="N1550" s="233" t="inlineStr">
        <is>
          <t>변표</t>
        </is>
      </c>
      <c r="O1550" s="3" t="inlineStr">
        <is>
          <t>나542</t>
        </is>
      </c>
    </row>
    <row r="1551">
      <c r="A1551" s="0" t="n">
        <v>193</v>
      </c>
      <c r="B1551" s="0" t="n">
        <v>1666</v>
      </c>
      <c r="C1551" s="0" t="inlineStr">
        <is>
          <t>나</t>
        </is>
      </c>
      <c r="D1551" s="0" t="inlineStr">
        <is>
          <t>경북대</t>
        </is>
      </c>
      <c r="E1551" s="232" t="inlineStr">
        <is>
          <t>사회복지학부</t>
        </is>
      </c>
      <c r="F1551" s="0" t="inlineStr">
        <is>
          <t>통합</t>
        </is>
      </c>
      <c r="G1551" s="0" t="n">
        <v>2</v>
      </c>
      <c r="H1551" s="0" t="n">
        <v>664.4160000000001</v>
      </c>
      <c r="I1551" s="0" t="n">
        <v>662.202</v>
      </c>
      <c r="J1551" s="0" t="n">
        <v>658.713</v>
      </c>
      <c r="K1551" s="0" t="n">
        <v>654.9880000000001</v>
      </c>
      <c r="L1551" s="0" t="n">
        <v>649.752</v>
      </c>
      <c r="M1551" s="233" t="inlineStr">
        <is>
          <t>표점</t>
        </is>
      </c>
      <c r="N1551" s="233" t="inlineStr">
        <is>
          <t>변표</t>
        </is>
      </c>
      <c r="O1551" s="3" t="inlineStr">
        <is>
          <t>나543</t>
        </is>
      </c>
    </row>
    <row r="1552">
      <c r="A1552" s="0" t="n">
        <v>193</v>
      </c>
      <c r="B1552" s="0" t="n">
        <v>1665</v>
      </c>
      <c r="C1552" s="0" t="inlineStr">
        <is>
          <t>나</t>
        </is>
      </c>
      <c r="D1552" s="0" t="inlineStr">
        <is>
          <t>경북대</t>
        </is>
      </c>
      <c r="E1552" s="232" t="inlineStr">
        <is>
          <t>영어영문학과</t>
        </is>
      </c>
      <c r="F1552" s="0" t="inlineStr">
        <is>
          <t>통합</t>
        </is>
      </c>
      <c r="G1552" s="0" t="n">
        <v>2</v>
      </c>
      <c r="H1552" s="0" t="n">
        <v>664.3099999999999</v>
      </c>
      <c r="I1552" s="0" t="n">
        <v>661.995</v>
      </c>
      <c r="J1552" s="0" t="n">
        <v>658.506</v>
      </c>
      <c r="K1552" s="0" t="n">
        <v>654.683</v>
      </c>
      <c r="L1552" s="0" t="n">
        <v>649.9829999999999</v>
      </c>
      <c r="M1552" s="233" t="inlineStr">
        <is>
          <t>표점</t>
        </is>
      </c>
      <c r="N1552" s="233" t="inlineStr">
        <is>
          <t>변표</t>
        </is>
      </c>
      <c r="O1552" s="3" t="inlineStr">
        <is>
          <t>나544</t>
        </is>
      </c>
    </row>
    <row r="1553">
      <c r="A1553" s="0" t="n">
        <v>193</v>
      </c>
      <c r="B1553" s="0" t="n">
        <v>1664</v>
      </c>
      <c r="C1553" s="0" t="inlineStr">
        <is>
          <t>나</t>
        </is>
      </c>
      <c r="D1553" s="0" t="inlineStr">
        <is>
          <t>경북대</t>
        </is>
      </c>
      <c r="E1553" s="232" t="inlineStr">
        <is>
          <t>일어일문학과</t>
        </is>
      </c>
      <c r="F1553" s="0" t="inlineStr">
        <is>
          <t>통합</t>
        </is>
      </c>
      <c r="G1553" s="0" t="n">
        <v>2</v>
      </c>
      <c r="H1553" s="0" t="n">
        <v>662.202</v>
      </c>
      <c r="I1553" s="0" t="n">
        <v>660.13</v>
      </c>
      <c r="J1553" s="0" t="n">
        <v>656.71</v>
      </c>
      <c r="K1553" s="0" t="n">
        <v>652.841</v>
      </c>
      <c r="L1553" s="0" t="n">
        <v>647.775</v>
      </c>
      <c r="M1553" s="233" t="inlineStr">
        <is>
          <t>표점</t>
        </is>
      </c>
      <c r="N1553" s="233" t="inlineStr">
        <is>
          <t>변표</t>
        </is>
      </c>
      <c r="O1553" s="3" t="inlineStr">
        <is>
          <t>나545</t>
        </is>
      </c>
    </row>
    <row r="1554">
      <c r="A1554" s="0" t="n">
        <v>193</v>
      </c>
      <c r="B1554" s="0" t="n">
        <v>1675</v>
      </c>
      <c r="C1554" s="0" t="inlineStr">
        <is>
          <t>나</t>
        </is>
      </c>
      <c r="D1554" s="0" t="inlineStr">
        <is>
          <t>경북대</t>
        </is>
      </c>
      <c r="E1554" s="232" t="inlineStr">
        <is>
          <t>고고인류학과</t>
        </is>
      </c>
      <c r="F1554" s="0" t="inlineStr">
        <is>
          <t>통합</t>
        </is>
      </c>
      <c r="G1554" s="0" t="n">
        <v>2</v>
      </c>
      <c r="H1554" s="0" t="n">
        <v>660.443</v>
      </c>
      <c r="I1554" s="0" t="n">
        <v>658.213</v>
      </c>
      <c r="J1554" s="0" t="n">
        <v>654.683</v>
      </c>
      <c r="K1554" s="0" t="n">
        <v>651.335</v>
      </c>
      <c r="L1554" s="0" t="n">
        <v>646.162</v>
      </c>
      <c r="M1554" s="233" t="inlineStr">
        <is>
          <t>표점</t>
        </is>
      </c>
      <c r="N1554" s="233" t="inlineStr">
        <is>
          <t>변표</t>
        </is>
      </c>
      <c r="O1554" s="3" t="inlineStr">
        <is>
          <t>나546</t>
        </is>
      </c>
    </row>
    <row r="1555">
      <c r="A1555" s="0" t="n">
        <v>193</v>
      </c>
      <c r="B1555" s="0" t="n">
        <v>1674</v>
      </c>
      <c r="C1555" s="0" t="inlineStr">
        <is>
          <t>나</t>
        </is>
      </c>
      <c r="D1555" s="0" t="inlineStr">
        <is>
          <t>경북대</t>
        </is>
      </c>
      <c r="E1555" s="232" t="inlineStr">
        <is>
          <t>독어독문학과</t>
        </is>
      </c>
      <c r="F1555" s="0" t="inlineStr">
        <is>
          <t>통합</t>
        </is>
      </c>
      <c r="G1555" s="0" t="n">
        <v>2</v>
      </c>
      <c r="H1555" s="0" t="n">
        <v>658.088</v>
      </c>
      <c r="I1555" s="0" t="n">
        <v>655.98</v>
      </c>
      <c r="J1555" s="0" t="n">
        <v>652.61</v>
      </c>
      <c r="K1555" s="0" t="n">
        <v>649.275</v>
      </c>
      <c r="L1555" s="0" t="n">
        <v>644.624</v>
      </c>
      <c r="M1555" s="233" t="inlineStr">
        <is>
          <t>표점</t>
        </is>
      </c>
      <c r="N1555" s="233" t="inlineStr">
        <is>
          <t>변표</t>
        </is>
      </c>
      <c r="O1555" s="3" t="inlineStr">
        <is>
          <t>나547</t>
        </is>
      </c>
    </row>
    <row r="1556">
      <c r="A1556" s="0" t="n">
        <v>193</v>
      </c>
      <c r="B1556" s="0" t="n">
        <v>1679</v>
      </c>
      <c r="C1556" s="0" t="inlineStr">
        <is>
          <t>나</t>
        </is>
      </c>
      <c r="D1556" s="0" t="inlineStr">
        <is>
          <t>경북대</t>
        </is>
      </c>
      <c r="E1556" s="232" t="inlineStr">
        <is>
          <t>한문학과</t>
        </is>
      </c>
      <c r="F1556" s="0" t="inlineStr">
        <is>
          <t>통합</t>
        </is>
      </c>
      <c r="G1556" s="0" t="n">
        <v>2</v>
      </c>
      <c r="H1556" s="0" t="n">
        <v>656.994</v>
      </c>
      <c r="I1556" s="0" t="n">
        <v>655.0069999999999</v>
      </c>
      <c r="J1556" s="0" t="n">
        <v>651.7329999999999</v>
      </c>
      <c r="K1556" s="0" t="n">
        <v>648.298</v>
      </c>
      <c r="L1556" s="0" t="n">
        <v>643.6950000000001</v>
      </c>
      <c r="M1556" s="233" t="inlineStr">
        <is>
          <t>표점</t>
        </is>
      </c>
      <c r="N1556" s="233" t="inlineStr">
        <is>
          <t>변표</t>
        </is>
      </c>
      <c r="O1556" s="3" t="inlineStr">
        <is>
          <t>나548</t>
        </is>
      </c>
    </row>
    <row r="1557">
      <c r="A1557" s="0" t="n">
        <v>197</v>
      </c>
      <c r="B1557" s="0" t="n">
        <v>1650</v>
      </c>
      <c r="C1557" s="0" t="inlineStr">
        <is>
          <t>나</t>
        </is>
      </c>
      <c r="D1557" s="0" t="inlineStr">
        <is>
          <t>경북대</t>
        </is>
      </c>
      <c r="E1557" s="232" t="inlineStr">
        <is>
          <t>위치정보시스템학과</t>
        </is>
      </c>
      <c r="F1557" s="0" t="inlineStr">
        <is>
          <t>통합</t>
        </is>
      </c>
      <c r="G1557" s="0" t="n">
        <v>2</v>
      </c>
      <c r="H1557" s="0" t="n">
        <v>668.513</v>
      </c>
      <c r="I1557" s="0" t="n">
        <v>666.174</v>
      </c>
      <c r="J1557" s="0" t="n">
        <v>661.708</v>
      </c>
      <c r="K1557" s="0" t="n">
        <v>657.628</v>
      </c>
      <c r="L1557" s="0" t="n">
        <v>652.9930000000001</v>
      </c>
      <c r="M1557" s="233" t="inlineStr">
        <is>
          <t>표점</t>
        </is>
      </c>
      <c r="N1557" s="233" t="inlineStr">
        <is>
          <t>변표</t>
        </is>
      </c>
      <c r="O1557" s="3" t="inlineStr">
        <is>
          <t>나549</t>
        </is>
      </c>
    </row>
    <row r="1558">
      <c r="A1558" s="0" t="n">
        <v>197</v>
      </c>
      <c r="B1558" s="0" t="n">
        <v>1647</v>
      </c>
      <c r="C1558" s="0" t="inlineStr">
        <is>
          <t>나</t>
        </is>
      </c>
      <c r="D1558" s="0" t="inlineStr">
        <is>
          <t>경북대</t>
        </is>
      </c>
      <c r="E1558" s="232" t="inlineStr">
        <is>
          <t>에너지화학공학과</t>
        </is>
      </c>
      <c r="F1558" s="0" t="inlineStr">
        <is>
          <t>통합</t>
        </is>
      </c>
      <c r="G1558" s="0" t="n">
        <v>2</v>
      </c>
      <c r="H1558" s="0" t="n">
        <v>663.513</v>
      </c>
      <c r="I1558" s="0" t="n">
        <v>662.042</v>
      </c>
      <c r="J1558" s="0" t="n">
        <v>660</v>
      </c>
      <c r="K1558" s="0" t="n">
        <v>657.713</v>
      </c>
      <c r="L1558" s="0" t="n">
        <v>655.158</v>
      </c>
      <c r="M1558" s="233" t="inlineStr">
        <is>
          <t>표점</t>
        </is>
      </c>
      <c r="N1558" s="233" t="inlineStr">
        <is>
          <t>변표</t>
        </is>
      </c>
      <c r="O1558" s="3" t="inlineStr">
        <is>
          <t>나550</t>
        </is>
      </c>
    </row>
    <row r="1559">
      <c r="A1559" s="0" t="n">
        <v>197</v>
      </c>
      <c r="B1559" s="0" t="n">
        <v>1646</v>
      </c>
      <c r="C1559" s="0" t="inlineStr">
        <is>
          <t>나</t>
        </is>
      </c>
      <c r="D1559" s="0" t="inlineStr">
        <is>
          <t>경북대</t>
        </is>
      </c>
      <c r="E1559" s="232" t="inlineStr">
        <is>
          <t>나노신소재공학과</t>
        </is>
      </c>
      <c r="F1559" s="0" t="inlineStr">
        <is>
          <t>통합</t>
        </is>
      </c>
      <c r="G1559" s="0" t="n">
        <v>2</v>
      </c>
      <c r="H1559" s="0" t="n">
        <v>660.596</v>
      </c>
      <c r="I1559" s="0" t="n">
        <v>659.4880000000001</v>
      </c>
      <c r="J1559" s="0" t="n">
        <v>657.277</v>
      </c>
      <c r="K1559" s="0" t="n">
        <v>655.4930000000001</v>
      </c>
      <c r="L1559" s="0" t="n">
        <v>651.958</v>
      </c>
      <c r="M1559" s="233" t="inlineStr">
        <is>
          <t>표점</t>
        </is>
      </c>
      <c r="N1559" s="233" t="inlineStr">
        <is>
          <t>변표</t>
        </is>
      </c>
      <c r="O1559" s="3" t="inlineStr">
        <is>
          <t>나551</t>
        </is>
      </c>
    </row>
    <row r="1560">
      <c r="A1560" s="0" t="n">
        <v>197</v>
      </c>
      <c r="B1560" s="0" t="n">
        <v>1651</v>
      </c>
      <c r="C1560" s="0" t="inlineStr">
        <is>
          <t>나</t>
        </is>
      </c>
      <c r="D1560" s="0" t="inlineStr">
        <is>
          <t>경북대</t>
        </is>
      </c>
      <c r="E1560" s="232" t="inlineStr">
        <is>
          <t>스마트플랜트공학과</t>
        </is>
      </c>
      <c r="F1560" s="0" t="inlineStr">
        <is>
          <t>통합</t>
        </is>
      </c>
      <c r="G1560" s="0" t="n">
        <v>2</v>
      </c>
      <c r="H1560" s="0" t="n">
        <v>660.6799999999999</v>
      </c>
      <c r="I1560" s="0" t="n">
        <v>658.809</v>
      </c>
      <c r="J1560" s="0" t="n">
        <v>655.4930000000001</v>
      </c>
      <c r="K1560" s="0" t="n">
        <v>651.252</v>
      </c>
      <c r="L1560" s="0" t="n">
        <v>645.412</v>
      </c>
      <c r="M1560" s="233" t="inlineStr">
        <is>
          <t>표점</t>
        </is>
      </c>
      <c r="N1560" s="233" t="inlineStr">
        <is>
          <t>변표</t>
        </is>
      </c>
      <c r="O1560" s="3" t="inlineStr">
        <is>
          <t>나552</t>
        </is>
      </c>
    </row>
    <row r="1561">
      <c r="A1561" s="0" t="n">
        <v>197</v>
      </c>
      <c r="B1561" s="0" t="n">
        <v>1640</v>
      </c>
      <c r="C1561" s="0" t="inlineStr">
        <is>
          <t>나</t>
        </is>
      </c>
      <c r="D1561" s="0" t="inlineStr">
        <is>
          <t>경북대</t>
        </is>
      </c>
      <c r="E1561" s="232" t="inlineStr">
        <is>
          <t>말/특수동물학과</t>
        </is>
      </c>
      <c r="F1561" s="0" t="inlineStr">
        <is>
          <t>통합</t>
        </is>
      </c>
      <c r="G1561" s="0" t="n">
        <v>2</v>
      </c>
      <c r="H1561" s="0" t="n">
        <v>660.596</v>
      </c>
      <c r="I1561" s="0" t="n">
        <v>658.475</v>
      </c>
      <c r="J1561" s="0" t="n">
        <v>655.2430000000001</v>
      </c>
      <c r="K1561" s="0" t="n">
        <v>650.557</v>
      </c>
      <c r="L1561" s="0" t="n">
        <v>645.2430000000001</v>
      </c>
      <c r="M1561" s="233" t="inlineStr">
        <is>
          <t>표점</t>
        </is>
      </c>
      <c r="N1561" s="233" t="inlineStr">
        <is>
          <t>변표</t>
        </is>
      </c>
      <c r="O1561" s="3" t="inlineStr">
        <is>
          <t>나553</t>
        </is>
      </c>
    </row>
    <row r="1562">
      <c r="A1562" s="0" t="n">
        <v>197</v>
      </c>
      <c r="B1562" s="0" t="n">
        <v>1644</v>
      </c>
      <c r="C1562" s="0" t="inlineStr">
        <is>
          <t>나</t>
        </is>
      </c>
      <c r="D1562" s="0" t="inlineStr">
        <is>
          <t>경북대</t>
        </is>
      </c>
      <c r="E1562" s="232" t="inlineStr">
        <is>
          <t>자동차공학부</t>
        </is>
      </c>
      <c r="F1562" s="0" t="inlineStr">
        <is>
          <t>통합</t>
        </is>
      </c>
      <c r="G1562" s="0" t="n">
        <v>2</v>
      </c>
      <c r="H1562" s="0" t="n">
        <v>655.158</v>
      </c>
      <c r="I1562" s="0" t="n">
        <v>653.943</v>
      </c>
      <c r="J1562" s="0" t="n">
        <v>651.623</v>
      </c>
      <c r="K1562" s="0" t="n">
        <v>648.943</v>
      </c>
      <c r="L1562" s="0" t="n">
        <v>645.797</v>
      </c>
      <c r="M1562" s="233" t="inlineStr">
        <is>
          <t>표점</t>
        </is>
      </c>
      <c r="N1562" s="233" t="inlineStr">
        <is>
          <t>변표</t>
        </is>
      </c>
      <c r="O1562" s="3" t="inlineStr">
        <is>
          <t>나554</t>
        </is>
      </c>
    </row>
    <row r="1563">
      <c r="A1563" s="0" t="n">
        <v>197</v>
      </c>
      <c r="B1563" s="0" t="n">
        <v>1654</v>
      </c>
      <c r="C1563" s="0" t="inlineStr">
        <is>
          <t>나</t>
        </is>
      </c>
      <c r="D1563" s="0" t="inlineStr">
        <is>
          <t>경북대</t>
        </is>
      </c>
      <c r="E1563" s="232" t="inlineStr">
        <is>
          <t>자율미래인재학부</t>
        </is>
      </c>
      <c r="F1563" s="0" t="inlineStr">
        <is>
          <t>통합</t>
        </is>
      </c>
      <c r="G1563" s="0" t="n">
        <v>2</v>
      </c>
      <c r="H1563" s="0" t="n">
        <v>657.027</v>
      </c>
      <c r="I1563" s="0" t="n">
        <v>655.2430000000001</v>
      </c>
      <c r="J1563" s="0" t="n">
        <v>650.668</v>
      </c>
      <c r="K1563" s="0" t="n">
        <v>646.297</v>
      </c>
      <c r="L1563" s="0" t="n">
        <v>641.97</v>
      </c>
      <c r="M1563" s="233" t="inlineStr">
        <is>
          <t>표점</t>
        </is>
      </c>
      <c r="N1563" s="233" t="inlineStr">
        <is>
          <t>변표</t>
        </is>
      </c>
      <c r="O1563" s="3" t="inlineStr">
        <is>
          <t>나555</t>
        </is>
      </c>
    </row>
    <row r="1564">
      <c r="A1564" s="0" t="n">
        <v>197</v>
      </c>
      <c r="B1564" s="0" t="n">
        <v>1637</v>
      </c>
      <c r="C1564" s="0" t="inlineStr">
        <is>
          <t>나</t>
        </is>
      </c>
      <c r="D1564" s="0" t="inlineStr">
        <is>
          <t>경북대</t>
        </is>
      </c>
      <c r="E1564" s="232" t="inlineStr">
        <is>
          <t>곤충생명과학과</t>
        </is>
      </c>
      <c r="F1564" s="0" t="inlineStr">
        <is>
          <t>통합</t>
        </is>
      </c>
      <c r="G1564" s="0" t="n">
        <v>2</v>
      </c>
      <c r="H1564" s="0" t="n">
        <v>654.028</v>
      </c>
      <c r="I1564" s="0" t="n">
        <v>651.873</v>
      </c>
      <c r="J1564" s="0" t="n">
        <v>647.4349999999999</v>
      </c>
      <c r="K1564" s="0" t="n">
        <v>643.6900000000001</v>
      </c>
      <c r="L1564" s="0" t="n">
        <v>639.373</v>
      </c>
      <c r="M1564" s="233" t="inlineStr">
        <is>
          <t>표점</t>
        </is>
      </c>
      <c r="N1564" s="233" t="inlineStr">
        <is>
          <t>변표</t>
        </is>
      </c>
      <c r="O1564" s="3" t="inlineStr">
        <is>
          <t>나556</t>
        </is>
      </c>
    </row>
    <row r="1565">
      <c r="A1565" s="0" t="n">
        <v>197</v>
      </c>
      <c r="B1565" s="0" t="n">
        <v>1638</v>
      </c>
      <c r="C1565" s="0" t="inlineStr">
        <is>
          <t>나</t>
        </is>
      </c>
      <c r="D1565" s="0" t="inlineStr">
        <is>
          <t>경북대</t>
        </is>
      </c>
      <c r="E1565" s="232" t="inlineStr">
        <is>
          <t>축산학과</t>
        </is>
      </c>
      <c r="F1565" s="0" t="inlineStr">
        <is>
          <t>통합</t>
        </is>
      </c>
      <c r="G1565" s="0" t="n">
        <v>2</v>
      </c>
      <c r="H1565" s="0" t="n">
        <v>650.668</v>
      </c>
      <c r="I1565" s="0" t="n">
        <v>648.404</v>
      </c>
      <c r="J1565" s="0" t="n">
        <v>644.783</v>
      </c>
      <c r="K1565" s="0" t="n">
        <v>641.3680000000001</v>
      </c>
      <c r="L1565" s="0" t="n">
        <v>636.543</v>
      </c>
      <c r="M1565" s="233" t="inlineStr">
        <is>
          <t>표점</t>
        </is>
      </c>
      <c r="N1565" s="233" t="inlineStr">
        <is>
          <t>변표</t>
        </is>
      </c>
      <c r="O1565" s="3" t="inlineStr">
        <is>
          <t>나557</t>
        </is>
      </c>
    </row>
    <row r="1566">
      <c r="A1566" s="0" t="n">
        <v>190</v>
      </c>
      <c r="B1566" s="0" t="n">
        <v>1485</v>
      </c>
      <c r="C1566" s="0" t="inlineStr">
        <is>
          <t>나</t>
        </is>
      </c>
      <c r="D1566" s="0" t="inlineStr">
        <is>
          <t>경상국립대</t>
        </is>
      </c>
      <c r="E1566" s="232" t="inlineStr">
        <is>
          <t>항공우주공학부</t>
        </is>
      </c>
      <c r="F1566" s="0" t="inlineStr">
        <is>
          <t>자연</t>
        </is>
      </c>
      <c r="G1566" s="0" t="n">
        <v>3</v>
      </c>
      <c r="H1566" s="0" t="n">
        <v>858.694</v>
      </c>
      <c r="I1566" s="0" t="n">
        <v>856.006</v>
      </c>
      <c r="J1566" s="0" t="n">
        <v>850.524</v>
      </c>
      <c r="K1566" s="0" t="n">
        <v>845.254</v>
      </c>
      <c r="L1566" s="0" t="n">
        <v>839.568</v>
      </c>
      <c r="M1566" s="233" t="inlineStr">
        <is>
          <t>표점/만점</t>
        </is>
      </c>
      <c r="N1566" s="233" t="inlineStr">
        <is>
          <t>표점/만점</t>
        </is>
      </c>
      <c r="O1566" s="3" t="inlineStr">
        <is>
          <t>나558</t>
        </is>
      </c>
    </row>
    <row r="1567">
      <c r="A1567" s="0" t="n">
        <v>190</v>
      </c>
      <c r="B1567" s="0" t="n">
        <v>1532</v>
      </c>
      <c r="C1567" s="0" t="inlineStr">
        <is>
          <t>나</t>
        </is>
      </c>
      <c r="D1567" s="0" t="inlineStr">
        <is>
          <t>경상국립대</t>
        </is>
      </c>
      <c r="E1567" s="232" t="inlineStr">
        <is>
          <t>정보통계학과</t>
        </is>
      </c>
      <c r="F1567" s="0" t="inlineStr">
        <is>
          <t>자연</t>
        </is>
      </c>
      <c r="G1567" s="0" t="n">
        <v>3</v>
      </c>
      <c r="H1567" s="0" t="n">
        <v>841.519</v>
      </c>
      <c r="I1567" s="0" t="n">
        <v>839.364</v>
      </c>
      <c r="J1567" s="0" t="n">
        <v>834.748</v>
      </c>
      <c r="K1567" s="0" t="n">
        <v>829.652</v>
      </c>
      <c r="L1567" s="0" t="n">
        <v>823.3200000000001</v>
      </c>
      <c r="M1567" s="233" t="inlineStr">
        <is>
          <t>표점/만점</t>
        </is>
      </c>
      <c r="N1567" s="233" t="inlineStr">
        <is>
          <t>표점/만점</t>
        </is>
      </c>
      <c r="O1567" s="3" t="inlineStr">
        <is>
          <t>나559</t>
        </is>
      </c>
    </row>
    <row r="1568">
      <c r="A1568" s="0" t="n">
        <v>190</v>
      </c>
      <c r="B1568" s="0" t="n">
        <v>1487</v>
      </c>
      <c r="C1568" s="0" t="inlineStr">
        <is>
          <t>나</t>
        </is>
      </c>
      <c r="D1568" s="0" t="inlineStr">
        <is>
          <t>경상국립대</t>
        </is>
      </c>
      <c r="E1568" s="232" t="inlineStr">
        <is>
          <t>전기공학과</t>
        </is>
      </c>
      <c r="F1568" s="0" t="inlineStr">
        <is>
          <t>자연</t>
        </is>
      </c>
      <c r="G1568" s="0" t="n">
        <v>3</v>
      </c>
      <c r="H1568" s="0" t="n">
        <v>832.769</v>
      </c>
      <c r="I1568" s="0" t="n">
        <v>830.46</v>
      </c>
      <c r="J1568" s="0" t="n">
        <v>825.822</v>
      </c>
      <c r="K1568" s="0" t="n">
        <v>820.766</v>
      </c>
      <c r="L1568" s="0" t="n">
        <v>814.977</v>
      </c>
      <c r="M1568" s="233" t="inlineStr">
        <is>
          <t>표점/만점</t>
        </is>
      </c>
      <c r="N1568" s="233" t="inlineStr">
        <is>
          <t>표점/만점</t>
        </is>
      </c>
      <c r="O1568" s="3" t="inlineStr">
        <is>
          <t>나560</t>
        </is>
      </c>
    </row>
    <row r="1569">
      <c r="A1569" s="0" t="n">
        <v>190</v>
      </c>
      <c r="B1569" s="0" t="n">
        <v>1506</v>
      </c>
      <c r="C1569" s="0" t="inlineStr">
        <is>
          <t>나</t>
        </is>
      </c>
      <c r="D1569" s="0" t="inlineStr">
        <is>
          <t>경상국립대</t>
        </is>
      </c>
      <c r="E1569" s="232" t="inlineStr">
        <is>
          <t>건축공학부</t>
        </is>
      </c>
      <c r="F1569" s="0" t="inlineStr">
        <is>
          <t>자연</t>
        </is>
      </c>
      <c r="G1569" s="0" t="n">
        <v>3</v>
      </c>
      <c r="H1569" s="0" t="n">
        <v>832.365</v>
      </c>
      <c r="I1569" s="0" t="n">
        <v>830.194</v>
      </c>
      <c r="J1569" s="0" t="n">
        <v>825.377</v>
      </c>
      <c r="K1569" s="0" t="n">
        <v>820.407</v>
      </c>
      <c r="L1569" s="0" t="n">
        <v>814.6</v>
      </c>
      <c r="M1569" s="233" t="inlineStr">
        <is>
          <t>표점/만점</t>
        </is>
      </c>
      <c r="N1569" s="233" t="inlineStr">
        <is>
          <t>표점/만점</t>
        </is>
      </c>
      <c r="O1569" s="3" t="inlineStr">
        <is>
          <t>나561</t>
        </is>
      </c>
    </row>
    <row r="1570">
      <c r="A1570" s="0" t="n">
        <v>190</v>
      </c>
      <c r="B1570" s="0" t="n">
        <v>1495</v>
      </c>
      <c r="C1570" s="0" t="inlineStr">
        <is>
          <t>나</t>
        </is>
      </c>
      <c r="D1570" s="0" t="inlineStr">
        <is>
          <t>경상국립대</t>
        </is>
      </c>
      <c r="E1570" s="232" t="inlineStr">
        <is>
          <t>기계공학부</t>
        </is>
      </c>
      <c r="F1570" s="0" t="inlineStr">
        <is>
          <t>자연</t>
        </is>
      </c>
      <c r="G1570" s="0" t="n">
        <v>3</v>
      </c>
      <c r="H1570" s="0" t="n">
        <v>829.482</v>
      </c>
      <c r="I1570" s="0" t="n">
        <v>827.123</v>
      </c>
      <c r="J1570" s="0" t="n">
        <v>822.312</v>
      </c>
      <c r="K1570" s="0" t="n">
        <v>817.683</v>
      </c>
      <c r="L1570" s="0" t="n">
        <v>812.071</v>
      </c>
      <c r="M1570" s="233" t="inlineStr">
        <is>
          <t>표점/만점</t>
        </is>
      </c>
      <c r="N1570" s="233" t="inlineStr">
        <is>
          <t>표점/만점</t>
        </is>
      </c>
      <c r="O1570" s="3" t="inlineStr">
        <is>
          <t>나562</t>
        </is>
      </c>
    </row>
    <row r="1571">
      <c r="A1571" s="0" t="n">
        <v>190</v>
      </c>
      <c r="B1571" s="0" t="n">
        <v>1491</v>
      </c>
      <c r="C1571" s="0" t="inlineStr">
        <is>
          <t>나</t>
        </is>
      </c>
      <c r="D1571" s="0" t="inlineStr">
        <is>
          <t>경상국립대</t>
        </is>
      </c>
      <c r="E1571" s="232" t="inlineStr">
        <is>
          <t>건축학과</t>
        </is>
      </c>
      <c r="F1571" s="0" t="inlineStr">
        <is>
          <t>자연</t>
        </is>
      </c>
      <c r="G1571" s="0" t="n">
        <v>3</v>
      </c>
      <c r="H1571" s="0" t="n">
        <v>826.196</v>
      </c>
      <c r="I1571" s="0" t="n">
        <v>823.852</v>
      </c>
      <c r="J1571" s="0" t="n">
        <v>819.196</v>
      </c>
      <c r="K1571" s="0" t="n">
        <v>814.789</v>
      </c>
      <c r="L1571" s="0" t="n">
        <v>809.502</v>
      </c>
      <c r="M1571" s="233" t="inlineStr">
        <is>
          <t>표점/만점</t>
        </is>
      </c>
      <c r="N1571" s="233" t="inlineStr">
        <is>
          <t>표점/만점</t>
        </is>
      </c>
      <c r="O1571" s="3" t="inlineStr">
        <is>
          <t>나563</t>
        </is>
      </c>
    </row>
    <row r="1572">
      <c r="A1572" s="0" t="n">
        <v>190</v>
      </c>
      <c r="B1572" s="0" t="n">
        <v>1493</v>
      </c>
      <c r="C1572" s="0" t="inlineStr">
        <is>
          <t>나</t>
        </is>
      </c>
      <c r="D1572" s="0" t="inlineStr">
        <is>
          <t>경상국립대</t>
        </is>
      </c>
      <c r="E1572" s="232" t="inlineStr">
        <is>
          <t>화학공학과</t>
        </is>
      </c>
      <c r="F1572" s="0" t="inlineStr">
        <is>
          <t>자연</t>
        </is>
      </c>
      <c r="G1572" s="0" t="n">
        <v>3</v>
      </c>
      <c r="H1572" s="0" t="n">
        <v>825.822</v>
      </c>
      <c r="I1572" s="0" t="n">
        <v>823.478</v>
      </c>
      <c r="J1572" s="0" t="n">
        <v>818.849</v>
      </c>
      <c r="K1572" s="0" t="n">
        <v>814.396</v>
      </c>
      <c r="L1572" s="0" t="n">
        <v>809.1369999999999</v>
      </c>
      <c r="M1572" s="233" t="inlineStr">
        <is>
          <t>표점/만점</t>
        </is>
      </c>
      <c r="N1572" s="233" t="inlineStr">
        <is>
          <t>표점/만점</t>
        </is>
      </c>
      <c r="O1572" s="3" t="inlineStr">
        <is>
          <t>나564</t>
        </is>
      </c>
    </row>
    <row r="1573">
      <c r="A1573" s="0" t="n">
        <v>190</v>
      </c>
      <c r="B1573" s="0" t="n">
        <v>1488</v>
      </c>
      <c r="C1573" s="0" t="inlineStr">
        <is>
          <t>나</t>
        </is>
      </c>
      <c r="D1573" s="0" t="inlineStr">
        <is>
          <t>경상국립대</t>
        </is>
      </c>
      <c r="E1573" s="232" t="inlineStr">
        <is>
          <t>토목공학과</t>
        </is>
      </c>
      <c r="F1573" s="0" t="inlineStr">
        <is>
          <t>자연</t>
        </is>
      </c>
      <c r="G1573" s="0" t="n">
        <v>3</v>
      </c>
      <c r="H1573" s="0" t="n">
        <v>824.0410000000001</v>
      </c>
      <c r="I1573" s="0" t="n">
        <v>821.573</v>
      </c>
      <c r="J1573" s="0" t="n">
        <v>817.336</v>
      </c>
      <c r="K1573" s="0" t="n">
        <v>812.872</v>
      </c>
      <c r="L1573" s="0" t="n">
        <v>807.573</v>
      </c>
      <c r="M1573" s="233" t="inlineStr">
        <is>
          <t>표점/만점</t>
        </is>
      </c>
      <c r="N1573" s="233" t="inlineStr">
        <is>
          <t>표점/만점</t>
        </is>
      </c>
      <c r="O1573" s="3" t="inlineStr">
        <is>
          <t>나565</t>
        </is>
      </c>
    </row>
    <row r="1574">
      <c r="A1574" s="0" t="n">
        <v>190</v>
      </c>
      <c r="B1574" s="0" t="n">
        <v>1502</v>
      </c>
      <c r="C1574" s="0" t="inlineStr">
        <is>
          <t>나</t>
        </is>
      </c>
      <c r="D1574" s="0" t="inlineStr">
        <is>
          <t>경상국립대</t>
        </is>
      </c>
      <c r="E1574" s="232" t="inlineStr">
        <is>
          <t>식품자원경제학과</t>
        </is>
      </c>
      <c r="F1574" s="0" t="inlineStr">
        <is>
          <t>자연</t>
        </is>
      </c>
      <c r="G1574" s="0" t="n">
        <v>3</v>
      </c>
      <c r="H1574" s="0" t="n">
        <v>821.573</v>
      </c>
      <c r="I1574" s="0" t="n">
        <v>819.588</v>
      </c>
      <c r="J1574" s="0" t="n">
        <v>815.5</v>
      </c>
      <c r="K1574" s="0" t="n">
        <v>811.081</v>
      </c>
      <c r="L1574" s="0" t="n">
        <v>805.845</v>
      </c>
      <c r="M1574" s="233" t="inlineStr">
        <is>
          <t>표점/만점</t>
        </is>
      </c>
      <c r="N1574" s="233" t="inlineStr">
        <is>
          <t>표점/만점</t>
        </is>
      </c>
      <c r="O1574" s="3" t="inlineStr">
        <is>
          <t>나566</t>
        </is>
      </c>
    </row>
    <row r="1575">
      <c r="A1575" s="0" t="n">
        <v>190</v>
      </c>
      <c r="B1575" s="0" t="n">
        <v>1544</v>
      </c>
      <c r="C1575" s="0" t="inlineStr">
        <is>
          <t>나</t>
        </is>
      </c>
      <c r="D1575" s="0" t="inlineStr">
        <is>
          <t>경상국립대</t>
        </is>
      </c>
      <c r="E1575" s="232" t="inlineStr">
        <is>
          <t>의류학과</t>
        </is>
      </c>
      <c r="F1575" s="0" t="inlineStr">
        <is>
          <t>자연</t>
        </is>
      </c>
      <c r="G1575" s="0" t="n">
        <v>3</v>
      </c>
      <c r="H1575" s="0" t="n">
        <v>821.573</v>
      </c>
      <c r="I1575" s="0" t="n">
        <v>819.588</v>
      </c>
      <c r="J1575" s="0" t="n">
        <v>815.5</v>
      </c>
      <c r="K1575" s="0" t="n">
        <v>811.081</v>
      </c>
      <c r="L1575" s="0" t="n">
        <v>805.845</v>
      </c>
      <c r="M1575" s="233" t="inlineStr">
        <is>
          <t>표점/만점</t>
        </is>
      </c>
      <c r="N1575" s="233" t="inlineStr">
        <is>
          <t>표점/만점</t>
        </is>
      </c>
      <c r="O1575" s="3" t="inlineStr">
        <is>
          <t>나567</t>
        </is>
      </c>
    </row>
    <row r="1576">
      <c r="A1576" s="0" t="n">
        <v>190</v>
      </c>
      <c r="B1576" s="0" t="n">
        <v>1505</v>
      </c>
      <c r="C1576" s="0" t="inlineStr">
        <is>
          <t>나</t>
        </is>
      </c>
      <c r="D1576" s="0" t="inlineStr">
        <is>
          <t>경상국립대</t>
        </is>
      </c>
      <c r="E1576" s="232" t="inlineStr">
        <is>
          <t>기계융합공학과</t>
        </is>
      </c>
      <c r="F1576" s="0" t="inlineStr">
        <is>
          <t>자연</t>
        </is>
      </c>
      <c r="G1576" s="0" t="n">
        <v>3</v>
      </c>
      <c r="H1576" s="0" t="n">
        <v>820.015</v>
      </c>
      <c r="I1576" s="0" t="n">
        <v>817.683</v>
      </c>
      <c r="J1576" s="0" t="n">
        <v>813.611</v>
      </c>
      <c r="K1576" s="0" t="n">
        <v>809.502</v>
      </c>
      <c r="L1576" s="0" t="n">
        <v>804.207</v>
      </c>
      <c r="M1576" s="233" t="inlineStr">
        <is>
          <t>표점/만점</t>
        </is>
      </c>
      <c r="N1576" s="233" t="inlineStr">
        <is>
          <t>표점/만점</t>
        </is>
      </c>
      <c r="O1576" s="3" t="inlineStr">
        <is>
          <t>나568</t>
        </is>
      </c>
    </row>
    <row r="1577">
      <c r="A1577" s="0" t="n">
        <v>190</v>
      </c>
      <c r="B1577" s="0" t="n">
        <v>1494</v>
      </c>
      <c r="C1577" s="0" t="inlineStr">
        <is>
          <t>나</t>
        </is>
      </c>
      <c r="D1577" s="0" t="inlineStr">
        <is>
          <t>경상국립대</t>
        </is>
      </c>
      <c r="E1577" s="232" t="inlineStr">
        <is>
          <t>반도체공학과</t>
        </is>
      </c>
      <c r="F1577" s="0" t="inlineStr">
        <is>
          <t>자연</t>
        </is>
      </c>
      <c r="G1577" s="0" t="n">
        <v>3</v>
      </c>
      <c r="H1577" s="0" t="n">
        <v>818.679</v>
      </c>
      <c r="I1577" s="0" t="n">
        <v>816.5170000000001</v>
      </c>
      <c r="J1577" s="0" t="n">
        <v>812.5940000000001</v>
      </c>
      <c r="K1577" s="0" t="n">
        <v>808.325</v>
      </c>
      <c r="L1577" s="0" t="n">
        <v>803.27</v>
      </c>
      <c r="M1577" s="233" t="inlineStr">
        <is>
          <t>표점/만점</t>
        </is>
      </c>
      <c r="N1577" s="233" t="inlineStr">
        <is>
          <t>표점/만점</t>
        </is>
      </c>
      <c r="O1577" s="3" t="inlineStr">
        <is>
          <t>나569</t>
        </is>
      </c>
    </row>
    <row r="1578">
      <c r="A1578" s="0" t="n">
        <v>190</v>
      </c>
      <c r="B1578" s="0" t="n">
        <v>1523</v>
      </c>
      <c r="C1578" s="0" t="inlineStr">
        <is>
          <t>나</t>
        </is>
      </c>
      <c r="D1578" s="0" t="inlineStr">
        <is>
          <t>경상국립대</t>
        </is>
      </c>
      <c r="E1578" s="232" t="inlineStr">
        <is>
          <t>식물의학과</t>
        </is>
      </c>
      <c r="F1578" s="0" t="inlineStr">
        <is>
          <t>자연</t>
        </is>
      </c>
      <c r="G1578" s="0" t="n">
        <v>3</v>
      </c>
      <c r="H1578" s="0" t="n">
        <v>817.683</v>
      </c>
      <c r="I1578" s="0" t="n">
        <v>815.778</v>
      </c>
      <c r="J1578" s="0" t="n">
        <v>811.712</v>
      </c>
      <c r="K1578" s="0" t="n">
        <v>807.573</v>
      </c>
      <c r="L1578" s="0" t="n">
        <v>802.497</v>
      </c>
      <c r="M1578" s="233" t="inlineStr">
        <is>
          <t>표점/만점</t>
        </is>
      </c>
      <c r="N1578" s="233" t="inlineStr">
        <is>
          <t>표점/만점</t>
        </is>
      </c>
      <c r="O1578" s="3" t="inlineStr">
        <is>
          <t>나570</t>
        </is>
      </c>
    </row>
    <row r="1579">
      <c r="A1579" s="0" t="n">
        <v>190</v>
      </c>
      <c r="B1579" s="0" t="n">
        <v>1543</v>
      </c>
      <c r="C1579" s="0" t="inlineStr">
        <is>
          <t>나</t>
        </is>
      </c>
      <c r="D1579" s="0" t="inlineStr">
        <is>
          <t>경상국립대</t>
        </is>
      </c>
      <c r="E1579" s="232" t="inlineStr">
        <is>
          <t>자연과학자율전공</t>
        </is>
      </c>
      <c r="F1579" s="0" t="inlineStr">
        <is>
          <t>자연</t>
        </is>
      </c>
      <c r="G1579" s="0" t="n">
        <v>3</v>
      </c>
      <c r="H1579" s="0" t="n">
        <v>817.309</v>
      </c>
      <c r="I1579" s="0" t="n">
        <v>815.312</v>
      </c>
      <c r="J1579" s="0" t="n">
        <v>811.081</v>
      </c>
      <c r="K1579" s="0" t="n">
        <v>806.943</v>
      </c>
      <c r="L1579" s="0" t="n">
        <v>802.092</v>
      </c>
      <c r="M1579" s="233" t="inlineStr">
        <is>
          <t>표점/만점</t>
        </is>
      </c>
      <c r="N1579" s="233" t="inlineStr">
        <is>
          <t>표점/만점</t>
        </is>
      </c>
      <c r="O1579" s="3" t="inlineStr">
        <is>
          <t>나571</t>
        </is>
      </c>
    </row>
    <row r="1580">
      <c r="A1580" s="0" t="n">
        <v>190</v>
      </c>
      <c r="B1580" s="0" t="n">
        <v>1510</v>
      </c>
      <c r="C1580" s="0" t="inlineStr">
        <is>
          <t>나</t>
        </is>
      </c>
      <c r="D1580" s="0" t="inlineStr">
        <is>
          <t>경상국립대</t>
        </is>
      </c>
      <c r="E1580" s="232" t="inlineStr">
        <is>
          <t>환경산림과학부</t>
        </is>
      </c>
      <c r="F1580" s="0" t="inlineStr">
        <is>
          <t>자연</t>
        </is>
      </c>
      <c r="G1580" s="0" t="n">
        <v>3</v>
      </c>
      <c r="H1580" s="0" t="n">
        <v>814.789</v>
      </c>
      <c r="I1580" s="0" t="n">
        <v>812.872</v>
      </c>
      <c r="J1580" s="0" t="n">
        <v>808.921</v>
      </c>
      <c r="K1580" s="0" t="n">
        <v>804.64</v>
      </c>
      <c r="L1580" s="0" t="n">
        <v>800.086</v>
      </c>
      <c r="M1580" s="233" t="inlineStr">
        <is>
          <t>표점/만점</t>
        </is>
      </c>
      <c r="N1580" s="233" t="inlineStr">
        <is>
          <t>표점/만점</t>
        </is>
      </c>
      <c r="O1580" s="3" t="inlineStr">
        <is>
          <t>나572</t>
        </is>
      </c>
    </row>
    <row r="1581">
      <c r="A1581" s="0" t="n">
        <v>190</v>
      </c>
      <c r="B1581" s="0" t="n">
        <v>1500</v>
      </c>
      <c r="C1581" s="0" t="inlineStr">
        <is>
          <t>나</t>
        </is>
      </c>
      <c r="D1581" s="0" t="inlineStr">
        <is>
          <t>경상국립대</t>
        </is>
      </c>
      <c r="E1581" s="232" t="inlineStr">
        <is>
          <t>신소재공학부 금속재료공학전공</t>
        </is>
      </c>
      <c r="F1581" s="0" t="inlineStr">
        <is>
          <t>자연</t>
        </is>
      </c>
      <c r="G1581" s="0" t="n">
        <v>3</v>
      </c>
      <c r="H1581" s="0" t="n">
        <v>812.259</v>
      </c>
      <c r="I1581" s="0" t="n">
        <v>810.303</v>
      </c>
      <c r="J1581" s="0" t="n">
        <v>806.419</v>
      </c>
      <c r="K1581" s="0" t="n">
        <v>802.497</v>
      </c>
      <c r="L1581" s="0" t="n">
        <v>797.953</v>
      </c>
      <c r="M1581" s="233" t="inlineStr">
        <is>
          <t>표점/만점</t>
        </is>
      </c>
      <c r="N1581" s="233" t="inlineStr">
        <is>
          <t>표점/만점</t>
        </is>
      </c>
      <c r="O1581" s="3" t="inlineStr">
        <is>
          <t>나573</t>
        </is>
      </c>
    </row>
    <row r="1582">
      <c r="A1582" s="0" t="n">
        <v>190</v>
      </c>
      <c r="B1582" s="0" t="n">
        <v>1504</v>
      </c>
      <c r="C1582" s="0" t="inlineStr">
        <is>
          <t>나</t>
        </is>
      </c>
      <c r="D1582" s="0" t="inlineStr">
        <is>
          <t>경상국립대</t>
        </is>
      </c>
      <c r="E1582" s="232" t="inlineStr">
        <is>
          <t>메카트로닉스공학부</t>
        </is>
      </c>
      <c r="F1582" s="0" t="inlineStr">
        <is>
          <t>자연</t>
        </is>
      </c>
      <c r="G1582" s="0" t="n">
        <v>3</v>
      </c>
      <c r="H1582" s="0" t="n">
        <v>812.259</v>
      </c>
      <c r="I1582" s="0" t="n">
        <v>810.303</v>
      </c>
      <c r="J1582" s="0" t="n">
        <v>806.419</v>
      </c>
      <c r="K1582" s="0" t="n">
        <v>802.497</v>
      </c>
      <c r="L1582" s="0" t="n">
        <v>797.953</v>
      </c>
      <c r="M1582" s="233" t="inlineStr">
        <is>
          <t>표점/만점</t>
        </is>
      </c>
      <c r="N1582" s="233" t="inlineStr">
        <is>
          <t>표점/만점</t>
        </is>
      </c>
      <c r="O1582" s="3" t="inlineStr">
        <is>
          <t>나574</t>
        </is>
      </c>
    </row>
    <row r="1583">
      <c r="A1583" s="0" t="n">
        <v>190</v>
      </c>
      <c r="B1583" s="0" t="n">
        <v>1489</v>
      </c>
      <c r="C1583" s="0" t="inlineStr">
        <is>
          <t>나</t>
        </is>
      </c>
      <c r="D1583" s="0" t="inlineStr">
        <is>
          <t>경상국립대</t>
        </is>
      </c>
      <c r="E1583" s="232" t="inlineStr">
        <is>
          <t>소프트웨어공학과</t>
        </is>
      </c>
      <c r="F1583" s="0" t="inlineStr">
        <is>
          <t>자연</t>
        </is>
      </c>
      <c r="G1583" s="0" t="n">
        <v>3</v>
      </c>
      <c r="H1583" s="0" t="n">
        <v>810.5069999999999</v>
      </c>
      <c r="I1583" s="0" t="n">
        <v>808.751</v>
      </c>
      <c r="J1583" s="0" t="n">
        <v>804.828</v>
      </c>
      <c r="K1583" s="0" t="n">
        <v>801.292</v>
      </c>
      <c r="L1583" s="0" t="n">
        <v>796.5839999999999</v>
      </c>
      <c r="M1583" s="233" t="inlineStr">
        <is>
          <t>표점/만점</t>
        </is>
      </c>
      <c r="N1583" s="233" t="inlineStr">
        <is>
          <t>표점/만점</t>
        </is>
      </c>
      <c r="O1583" s="3" t="inlineStr">
        <is>
          <t>나575</t>
        </is>
      </c>
    </row>
    <row r="1584">
      <c r="A1584" s="0" t="n">
        <v>190</v>
      </c>
      <c r="B1584" s="0" t="n">
        <v>1498</v>
      </c>
      <c r="C1584" s="0" t="inlineStr">
        <is>
          <t>나</t>
        </is>
      </c>
      <c r="D1584" s="0" t="inlineStr">
        <is>
          <t>경상국립대</t>
        </is>
      </c>
      <c r="E1584" s="232" t="inlineStr">
        <is>
          <t>에너지공학과</t>
        </is>
      </c>
      <c r="F1584" s="0" t="inlineStr">
        <is>
          <t>자연</t>
        </is>
      </c>
      <c r="G1584" s="0" t="n">
        <v>3</v>
      </c>
      <c r="H1584" s="0" t="n">
        <v>810.303</v>
      </c>
      <c r="I1584" s="0" t="n">
        <v>808.325</v>
      </c>
      <c r="J1584" s="0" t="n">
        <v>804.64</v>
      </c>
      <c r="K1584" s="0" t="n">
        <v>800.9059999999999</v>
      </c>
      <c r="L1584" s="0" t="n">
        <v>796.249</v>
      </c>
      <c r="M1584" s="233" t="inlineStr">
        <is>
          <t>표점/만점</t>
        </is>
      </c>
      <c r="N1584" s="233" t="inlineStr">
        <is>
          <t>표점/만점</t>
        </is>
      </c>
      <c r="O1584" s="3" t="inlineStr">
        <is>
          <t>나576</t>
        </is>
      </c>
    </row>
    <row r="1585">
      <c r="A1585" s="0" t="n">
        <v>190</v>
      </c>
      <c r="B1585" s="0" t="n">
        <v>1514</v>
      </c>
      <c r="C1585" s="0" t="inlineStr">
        <is>
          <t>나</t>
        </is>
      </c>
      <c r="D1585" s="0" t="inlineStr">
        <is>
          <t>경상국립대</t>
        </is>
      </c>
      <c r="E1585" s="232" t="inlineStr">
        <is>
          <t>스마트농산업학과</t>
        </is>
      </c>
      <c r="F1585" s="0" t="inlineStr">
        <is>
          <t>자연</t>
        </is>
      </c>
      <c r="G1585" s="0" t="n">
        <v>3</v>
      </c>
      <c r="H1585" s="0" t="n">
        <v>806.204</v>
      </c>
      <c r="I1585" s="0" t="n">
        <v>804.475</v>
      </c>
      <c r="J1585" s="0" t="n">
        <v>800.9059999999999</v>
      </c>
      <c r="K1585" s="0" t="n">
        <v>797.186</v>
      </c>
      <c r="L1585" s="0" t="n">
        <v>792.235</v>
      </c>
      <c r="M1585" s="233" t="inlineStr">
        <is>
          <t>표점/만점</t>
        </is>
      </c>
      <c r="N1585" s="233" t="inlineStr">
        <is>
          <t>표점/만점</t>
        </is>
      </c>
      <c r="O1585" s="3" t="inlineStr">
        <is>
          <t>나577</t>
        </is>
      </c>
    </row>
    <row r="1586">
      <c r="A1586" s="0" t="n">
        <v>190</v>
      </c>
      <c r="B1586" s="0" t="n">
        <v>1503</v>
      </c>
      <c r="C1586" s="0" t="inlineStr">
        <is>
          <t>나</t>
        </is>
      </c>
      <c r="D1586" s="0" t="inlineStr">
        <is>
          <t>경상국립대</t>
        </is>
      </c>
      <c r="E1586" s="232" t="inlineStr">
        <is>
          <t>도시공학과</t>
        </is>
      </c>
      <c r="F1586" s="0" t="inlineStr">
        <is>
          <t>자연</t>
        </is>
      </c>
      <c r="G1586" s="0" t="n">
        <v>3</v>
      </c>
      <c r="H1586" s="0" t="n">
        <v>805.675</v>
      </c>
      <c r="I1586" s="0" t="n">
        <v>803.821</v>
      </c>
      <c r="J1586" s="0" t="n">
        <v>800.553</v>
      </c>
      <c r="K1586" s="0" t="n">
        <v>796.8</v>
      </c>
      <c r="L1586" s="0" t="n">
        <v>791.66</v>
      </c>
      <c r="M1586" s="233" t="inlineStr">
        <is>
          <t>표점/만점</t>
        </is>
      </c>
      <c r="N1586" s="233" t="inlineStr">
        <is>
          <t>표점/만점</t>
        </is>
      </c>
      <c r="O1586" s="3" t="inlineStr">
        <is>
          <t>나578</t>
        </is>
      </c>
    </row>
    <row r="1587">
      <c r="A1587" s="0" t="n">
        <v>190</v>
      </c>
      <c r="B1587" s="0" t="n">
        <v>1515</v>
      </c>
      <c r="C1587" s="0" t="inlineStr">
        <is>
          <t>나</t>
        </is>
      </c>
      <c r="D1587" s="0" t="inlineStr">
        <is>
          <t>경상국립대</t>
        </is>
      </c>
      <c r="E1587" s="232" t="inlineStr">
        <is>
          <t>생명과학부</t>
        </is>
      </c>
      <c r="F1587" s="0" t="inlineStr">
        <is>
          <t>자연</t>
        </is>
      </c>
      <c r="G1587" s="0" t="n">
        <v>3</v>
      </c>
      <c r="H1587" s="0" t="n">
        <v>804.828</v>
      </c>
      <c r="I1587" s="0" t="n">
        <v>803.1</v>
      </c>
      <c r="J1587" s="0" t="n">
        <v>799.701</v>
      </c>
      <c r="K1587" s="0" t="n">
        <v>795.792</v>
      </c>
      <c r="L1587" s="0" t="n">
        <v>790.102</v>
      </c>
      <c r="M1587" s="233" t="inlineStr">
        <is>
          <t>표점/만점</t>
        </is>
      </c>
      <c r="N1587" s="233" t="inlineStr">
        <is>
          <t>표점/만점</t>
        </is>
      </c>
      <c r="O1587" s="3" t="inlineStr">
        <is>
          <t>나579</t>
        </is>
      </c>
    </row>
    <row r="1588">
      <c r="A1588" s="0" t="n">
        <v>190</v>
      </c>
      <c r="B1588" s="0" t="n">
        <v>1531</v>
      </c>
      <c r="C1588" s="0" t="inlineStr">
        <is>
          <t>나</t>
        </is>
      </c>
      <c r="D1588" s="0" t="inlineStr">
        <is>
          <t>경상국립대</t>
        </is>
      </c>
      <c r="E1588" s="232" t="inlineStr">
        <is>
          <t>환경재료과학과</t>
        </is>
      </c>
      <c r="F1588" s="0" t="inlineStr">
        <is>
          <t>자연</t>
        </is>
      </c>
      <c r="G1588" s="0" t="n">
        <v>3</v>
      </c>
      <c r="H1588" s="0" t="n">
        <v>804.475</v>
      </c>
      <c r="I1588" s="0" t="n">
        <v>802.831</v>
      </c>
      <c r="J1588" s="0" t="n">
        <v>799.347</v>
      </c>
      <c r="K1588" s="0" t="n">
        <v>795.4059999999999</v>
      </c>
      <c r="L1588" s="0" t="n">
        <v>789.283</v>
      </c>
      <c r="M1588" s="233" t="inlineStr">
        <is>
          <t>표점/만점</t>
        </is>
      </c>
      <c r="N1588" s="233" t="inlineStr">
        <is>
          <t>표점/만점</t>
        </is>
      </c>
      <c r="O1588" s="3" t="inlineStr">
        <is>
          <t>나580</t>
        </is>
      </c>
    </row>
    <row r="1589">
      <c r="A1589" s="0" t="n">
        <v>190</v>
      </c>
      <c r="B1589" s="0" t="n">
        <v>1516</v>
      </c>
      <c r="C1589" s="0" t="inlineStr">
        <is>
          <t>나</t>
        </is>
      </c>
      <c r="D1589" s="0" t="inlineStr">
        <is>
          <t>경상국립대</t>
        </is>
      </c>
      <c r="E1589" s="232" t="inlineStr">
        <is>
          <t>식품영양학과</t>
        </is>
      </c>
      <c r="F1589" s="0" t="inlineStr">
        <is>
          <t>자연</t>
        </is>
      </c>
      <c r="G1589" s="0" t="n">
        <v>3</v>
      </c>
      <c r="H1589" s="0" t="n">
        <v>803.8390000000001</v>
      </c>
      <c r="I1589" s="0" t="n">
        <v>802.092</v>
      </c>
      <c r="J1589" s="0" t="n">
        <v>798.717</v>
      </c>
      <c r="K1589" s="0" t="n">
        <v>794.64</v>
      </c>
      <c r="L1589" s="0" t="n">
        <v>789.208</v>
      </c>
      <c r="M1589" s="233" t="inlineStr">
        <is>
          <t>표점/만점</t>
        </is>
      </c>
      <c r="N1589" s="233" t="inlineStr">
        <is>
          <t>표점/만점</t>
        </is>
      </c>
      <c r="O1589" s="3" t="inlineStr">
        <is>
          <t>나581</t>
        </is>
      </c>
    </row>
    <row r="1590">
      <c r="A1590" s="0" t="n">
        <v>190</v>
      </c>
      <c r="B1590" s="0" t="n">
        <v>1535</v>
      </c>
      <c r="C1590" s="0" t="inlineStr">
        <is>
          <t>나</t>
        </is>
      </c>
      <c r="D1590" s="0" t="inlineStr">
        <is>
          <t>경상국립대</t>
        </is>
      </c>
      <c r="E1590" s="232" t="inlineStr">
        <is>
          <t>화학과</t>
        </is>
      </c>
      <c r="F1590" s="0" t="inlineStr">
        <is>
          <t>자연</t>
        </is>
      </c>
      <c r="G1590" s="0" t="n">
        <v>3</v>
      </c>
      <c r="H1590" s="0" t="n">
        <v>803.8390000000001</v>
      </c>
      <c r="I1590" s="0" t="n">
        <v>802.092</v>
      </c>
      <c r="J1590" s="0" t="n">
        <v>798.717</v>
      </c>
      <c r="K1590" s="0" t="n">
        <v>794.64</v>
      </c>
      <c r="L1590" s="0" t="n">
        <v>789.208</v>
      </c>
      <c r="M1590" s="233" t="inlineStr">
        <is>
          <t>표점/만점</t>
        </is>
      </c>
      <c r="N1590" s="233" t="inlineStr">
        <is>
          <t>표점/만점</t>
        </is>
      </c>
      <c r="O1590" s="3" t="inlineStr">
        <is>
          <t>나582</t>
        </is>
      </c>
    </row>
    <row r="1591">
      <c r="A1591" s="0" t="n">
        <v>190</v>
      </c>
      <c r="B1591" s="0" t="n">
        <v>1512</v>
      </c>
      <c r="C1591" s="0" t="inlineStr">
        <is>
          <t>나</t>
        </is>
      </c>
      <c r="D1591" s="0" t="inlineStr">
        <is>
          <t>경상국립대</t>
        </is>
      </c>
      <c r="E1591" s="232" t="inlineStr">
        <is>
          <t>지질과학과</t>
        </is>
      </c>
      <c r="F1591" s="0" t="inlineStr">
        <is>
          <t>자연</t>
        </is>
      </c>
      <c r="G1591" s="0" t="n">
        <v>3</v>
      </c>
      <c r="H1591" s="0" t="n">
        <v>802.092</v>
      </c>
      <c r="I1591" s="0" t="n">
        <v>800.553</v>
      </c>
      <c r="J1591" s="0" t="n">
        <v>797.204</v>
      </c>
      <c r="K1591" s="0" t="n">
        <v>792.6950000000001</v>
      </c>
      <c r="L1591" s="0" t="n">
        <v>786.247</v>
      </c>
      <c r="M1591" s="233" t="inlineStr">
        <is>
          <t>표점/만점</t>
        </is>
      </c>
      <c r="N1591" s="233" t="inlineStr">
        <is>
          <t>표점/만점</t>
        </is>
      </c>
      <c r="O1591" s="3" t="inlineStr">
        <is>
          <t>나583</t>
        </is>
      </c>
    </row>
    <row r="1592">
      <c r="A1592" s="0" t="n">
        <v>190</v>
      </c>
      <c r="B1592" s="0" t="n">
        <v>1528</v>
      </c>
      <c r="C1592" s="0" t="inlineStr">
        <is>
          <t>나</t>
        </is>
      </c>
      <c r="D1592" s="0" t="inlineStr">
        <is>
          <t>경상국립대</t>
        </is>
      </c>
      <c r="E1592" s="232" t="inlineStr">
        <is>
          <t>농학과</t>
        </is>
      </c>
      <c r="F1592" s="0" t="inlineStr">
        <is>
          <t>자연</t>
        </is>
      </c>
      <c r="G1592" s="0" t="n">
        <v>3</v>
      </c>
      <c r="H1592" s="0" t="n">
        <v>801.292</v>
      </c>
      <c r="I1592" s="0" t="n">
        <v>799.701</v>
      </c>
      <c r="J1592" s="0" t="n">
        <v>796.249</v>
      </c>
      <c r="K1592" s="0" t="n">
        <v>792.046</v>
      </c>
      <c r="L1592" s="0" t="n">
        <v>784.972</v>
      </c>
      <c r="M1592" s="233" t="inlineStr">
        <is>
          <t>표점/만점</t>
        </is>
      </c>
      <c r="N1592" s="233" t="inlineStr">
        <is>
          <t>표점/만점</t>
        </is>
      </c>
      <c r="O1592" s="3" t="inlineStr">
        <is>
          <t>나584</t>
        </is>
      </c>
    </row>
    <row r="1593">
      <c r="A1593" s="0" t="n">
        <v>190</v>
      </c>
      <c r="B1593" s="0" t="n">
        <v>1492</v>
      </c>
      <c r="C1593" s="0" t="inlineStr">
        <is>
          <t>나</t>
        </is>
      </c>
      <c r="D1593" s="0" t="inlineStr">
        <is>
          <t>경상국립대</t>
        </is>
      </c>
      <c r="E1593" s="232" t="inlineStr">
        <is>
          <t>컴퓨터공학부</t>
        </is>
      </c>
      <c r="F1593" s="0" t="inlineStr">
        <is>
          <t>자연</t>
        </is>
      </c>
      <c r="G1593" s="0" t="n">
        <v>3</v>
      </c>
      <c r="H1593" s="0" t="n">
        <v>800.114</v>
      </c>
      <c r="I1593" s="0" t="n">
        <v>798.528</v>
      </c>
      <c r="J1593" s="0" t="n">
        <v>794.828</v>
      </c>
      <c r="K1593" s="0" t="n">
        <v>790.102</v>
      </c>
      <c r="L1593" s="0" t="n">
        <v>783.7670000000001</v>
      </c>
      <c r="M1593" s="233" t="inlineStr">
        <is>
          <t>표점/만점</t>
        </is>
      </c>
      <c r="N1593" s="233" t="inlineStr">
        <is>
          <t>표점/만점</t>
        </is>
      </c>
      <c r="O1593" s="3" t="inlineStr">
        <is>
          <t>나585</t>
        </is>
      </c>
    </row>
    <row r="1594">
      <c r="A1594" s="0" t="n">
        <v>190</v>
      </c>
      <c r="B1594" s="0" t="n">
        <v>1534</v>
      </c>
      <c r="C1594" s="0" t="inlineStr">
        <is>
          <t>나</t>
        </is>
      </c>
      <c r="D1594" s="0" t="inlineStr">
        <is>
          <t>경상국립대</t>
        </is>
      </c>
      <c r="E1594" s="232" t="inlineStr">
        <is>
          <t>건설시스템공학과</t>
        </is>
      </c>
      <c r="F1594" s="0" t="inlineStr">
        <is>
          <t>자연</t>
        </is>
      </c>
      <c r="G1594" s="0" t="n">
        <v>3</v>
      </c>
      <c r="H1594" s="0" t="n">
        <v>800.114</v>
      </c>
      <c r="I1594" s="0" t="n">
        <v>798.528</v>
      </c>
      <c r="J1594" s="0" t="n">
        <v>794.828</v>
      </c>
      <c r="K1594" s="0" t="n">
        <v>790.102</v>
      </c>
      <c r="L1594" s="0" t="n">
        <v>783.7670000000001</v>
      </c>
      <c r="M1594" s="233" t="inlineStr">
        <is>
          <t>표점/만점</t>
        </is>
      </c>
      <c r="N1594" s="233" t="inlineStr">
        <is>
          <t>표점/만점</t>
        </is>
      </c>
      <c r="O1594" s="3" t="inlineStr">
        <is>
          <t>나586</t>
        </is>
      </c>
    </row>
    <row r="1595">
      <c r="A1595" s="0" t="n">
        <v>190</v>
      </c>
      <c r="B1595" s="0" t="n">
        <v>1520</v>
      </c>
      <c r="C1595" s="0" t="inlineStr">
        <is>
          <t>나</t>
        </is>
      </c>
      <c r="D1595" s="0" t="inlineStr">
        <is>
          <t>경상국립대</t>
        </is>
      </c>
      <c r="E1595" s="232" t="inlineStr">
        <is>
          <t>동물생명융합학부</t>
        </is>
      </c>
      <c r="F1595" s="0" t="inlineStr">
        <is>
          <t>자연</t>
        </is>
      </c>
      <c r="G1595" s="0" t="n">
        <v>3</v>
      </c>
      <c r="H1595" s="0" t="n">
        <v>799.701</v>
      </c>
      <c r="I1595" s="0" t="n">
        <v>797.953</v>
      </c>
      <c r="J1595" s="0" t="n">
        <v>794.225</v>
      </c>
      <c r="K1595" s="0" t="n">
        <v>790.027</v>
      </c>
      <c r="L1595" s="0" t="n">
        <v>783.079</v>
      </c>
      <c r="M1595" s="233" t="inlineStr">
        <is>
          <t>표점/만점</t>
        </is>
      </c>
      <c r="N1595" s="233" t="inlineStr">
        <is>
          <t>표점/만점</t>
        </is>
      </c>
      <c r="O1595" s="3" t="inlineStr">
        <is>
          <t>나587</t>
        </is>
      </c>
    </row>
    <row r="1596">
      <c r="A1596" s="0" t="n">
        <v>190</v>
      </c>
      <c r="B1596" s="0" t="n">
        <v>1508</v>
      </c>
      <c r="C1596" s="0" t="inlineStr">
        <is>
          <t>나</t>
        </is>
      </c>
      <c r="D1596" s="0" t="inlineStr">
        <is>
          <t>경상국립대</t>
        </is>
      </c>
      <c r="E1596" s="232" t="inlineStr">
        <is>
          <t>식품공학부</t>
        </is>
      </c>
      <c r="F1596" s="0" t="inlineStr">
        <is>
          <t>자연</t>
        </is>
      </c>
      <c r="G1596" s="0" t="n">
        <v>3</v>
      </c>
      <c r="H1596" s="0" t="n">
        <v>798.528</v>
      </c>
      <c r="I1596" s="0" t="n">
        <v>796.8</v>
      </c>
      <c r="J1596" s="0" t="n">
        <v>792.9109999999999</v>
      </c>
      <c r="K1596" s="0" t="n">
        <v>787.894</v>
      </c>
      <c r="L1596" s="0" t="n">
        <v>782.005</v>
      </c>
      <c r="M1596" s="233" t="inlineStr">
        <is>
          <t>표점/만점</t>
        </is>
      </c>
      <c r="N1596" s="233" t="inlineStr">
        <is>
          <t>표점/만점</t>
        </is>
      </c>
      <c r="O1596" s="3" t="inlineStr">
        <is>
          <t>나588</t>
        </is>
      </c>
    </row>
    <row r="1597">
      <c r="A1597" s="0" t="n">
        <v>190</v>
      </c>
      <c r="B1597" s="0" t="n">
        <v>1501</v>
      </c>
      <c r="C1597" s="0" t="inlineStr">
        <is>
          <t>나</t>
        </is>
      </c>
      <c r="D1597" s="0" t="inlineStr">
        <is>
          <t>경상국립대</t>
        </is>
      </c>
      <c r="E1597" s="232" t="inlineStr">
        <is>
          <t>미래자동차공학과</t>
        </is>
      </c>
      <c r="F1597" s="0" t="inlineStr">
        <is>
          <t>자연</t>
        </is>
      </c>
      <c r="G1597" s="0" t="n">
        <v>3</v>
      </c>
      <c r="H1597" s="0" t="n">
        <v>798.169</v>
      </c>
      <c r="I1597" s="0" t="n">
        <v>796.419</v>
      </c>
      <c r="J1597" s="0" t="n">
        <v>792.615</v>
      </c>
      <c r="K1597" s="0" t="n">
        <v>787.263</v>
      </c>
      <c r="L1597" s="0" t="n">
        <v>781.567</v>
      </c>
      <c r="M1597" s="233" t="inlineStr">
        <is>
          <t>표점/만점</t>
        </is>
      </c>
      <c r="N1597" s="233" t="inlineStr">
        <is>
          <t>표점/만점</t>
        </is>
      </c>
      <c r="O1597" s="3" t="inlineStr">
        <is>
          <t>나589</t>
        </is>
      </c>
    </row>
    <row r="1598">
      <c r="A1598" s="0" t="n">
        <v>190</v>
      </c>
      <c r="B1598" s="0" t="n">
        <v>1507</v>
      </c>
      <c r="C1598" s="0" t="inlineStr">
        <is>
          <t>나</t>
        </is>
      </c>
      <c r="D1598" s="0" t="inlineStr">
        <is>
          <t>경상국립대</t>
        </is>
      </c>
      <c r="E1598" s="232" t="inlineStr">
        <is>
          <t>전자공학부</t>
        </is>
      </c>
      <c r="F1598" s="0" t="inlineStr">
        <is>
          <t>자연</t>
        </is>
      </c>
      <c r="G1598" s="0" t="n">
        <v>3</v>
      </c>
      <c r="H1598" s="0" t="n">
        <v>798.169</v>
      </c>
      <c r="I1598" s="0" t="n">
        <v>796.419</v>
      </c>
      <c r="J1598" s="0" t="n">
        <v>792.399</v>
      </c>
      <c r="K1598" s="0" t="n">
        <v>787.075</v>
      </c>
      <c r="L1598" s="0" t="n">
        <v>781.567</v>
      </c>
      <c r="M1598" s="233" t="inlineStr">
        <is>
          <t>표점/만점</t>
        </is>
      </c>
      <c r="N1598" s="233" t="inlineStr">
        <is>
          <t>표점/만점</t>
        </is>
      </c>
      <c r="O1598" s="3" t="inlineStr">
        <is>
          <t>나590</t>
        </is>
      </c>
    </row>
    <row r="1599">
      <c r="A1599" s="0" t="n">
        <v>190</v>
      </c>
      <c r="B1599" s="0" t="n">
        <v>1509</v>
      </c>
      <c r="C1599" s="0" t="inlineStr">
        <is>
          <t>나</t>
        </is>
      </c>
      <c r="D1599" s="0" t="inlineStr">
        <is>
          <t>경상국립대</t>
        </is>
      </c>
      <c r="E1599" s="232" t="inlineStr">
        <is>
          <t>환경공학과</t>
        </is>
      </c>
      <c r="F1599" s="0" t="inlineStr">
        <is>
          <t>자연</t>
        </is>
      </c>
      <c r="G1599" s="0" t="n">
        <v>3</v>
      </c>
      <c r="H1599" s="0" t="n">
        <v>796.249</v>
      </c>
      <c r="I1599" s="0" t="n">
        <v>794.206</v>
      </c>
      <c r="J1599" s="0" t="n">
        <v>789.722</v>
      </c>
      <c r="K1599" s="0" t="n">
        <v>784.5</v>
      </c>
      <c r="L1599" s="0" t="n">
        <v>779.793</v>
      </c>
      <c r="M1599" s="233" t="inlineStr">
        <is>
          <t>표점/만점</t>
        </is>
      </c>
      <c r="N1599" s="233" t="inlineStr">
        <is>
          <t>표점/만점</t>
        </is>
      </c>
      <c r="O1599" s="3" t="inlineStr">
        <is>
          <t>나591</t>
        </is>
      </c>
    </row>
    <row r="1600">
      <c r="A1600" s="0" t="n">
        <v>190</v>
      </c>
      <c r="B1600" s="0" t="n">
        <v>1545</v>
      </c>
      <c r="C1600" s="0" t="inlineStr">
        <is>
          <t>나</t>
        </is>
      </c>
      <c r="D1600" s="0" t="inlineStr">
        <is>
          <t>경상국립대</t>
        </is>
      </c>
      <c r="E1600" s="232" t="inlineStr">
        <is>
          <t>AI정보공학과</t>
        </is>
      </c>
      <c r="F1600" s="0" t="inlineStr">
        <is>
          <t>자연</t>
        </is>
      </c>
      <c r="G1600" s="0" t="n">
        <v>3</v>
      </c>
      <c r="H1600" s="0" t="n">
        <v>796.249</v>
      </c>
      <c r="I1600" s="0" t="n">
        <v>794.225</v>
      </c>
      <c r="J1600" s="0" t="n">
        <v>789.551</v>
      </c>
      <c r="K1600" s="0" t="n">
        <v>784.33</v>
      </c>
      <c r="L1600" s="0" t="n">
        <v>779.622</v>
      </c>
      <c r="M1600" s="233" t="inlineStr">
        <is>
          <t>표점/만점</t>
        </is>
      </c>
      <c r="N1600" s="233" t="inlineStr">
        <is>
          <t>표점/만점</t>
        </is>
      </c>
      <c r="O1600" s="3" t="inlineStr">
        <is>
          <t>나592</t>
        </is>
      </c>
    </row>
    <row r="1601">
      <c r="A1601" s="0" t="n">
        <v>190</v>
      </c>
      <c r="B1601" s="0" t="n">
        <v>1518</v>
      </c>
      <c r="C1601" s="0" t="inlineStr">
        <is>
          <t>나</t>
        </is>
      </c>
      <c r="D1601" s="0" t="inlineStr">
        <is>
          <t>경상국립대</t>
        </is>
      </c>
      <c r="E1601" s="232" t="inlineStr">
        <is>
          <t>원예과학부</t>
        </is>
      </c>
      <c r="F1601" s="0" t="inlineStr">
        <is>
          <t>자연</t>
        </is>
      </c>
      <c r="G1601" s="0" t="n">
        <v>3</v>
      </c>
      <c r="H1601" s="0" t="n">
        <v>796.061</v>
      </c>
      <c r="I1601" s="0" t="n">
        <v>794.009</v>
      </c>
      <c r="J1601" s="0" t="n">
        <v>789.283</v>
      </c>
      <c r="K1601" s="0" t="n">
        <v>784.303</v>
      </c>
      <c r="L1601" s="0" t="n">
        <v>779.622</v>
      </c>
      <c r="M1601" s="233" t="inlineStr">
        <is>
          <t>표점/만점</t>
        </is>
      </c>
      <c r="N1601" s="233" t="inlineStr">
        <is>
          <t>표점/만점</t>
        </is>
      </c>
      <c r="O1601" s="3" t="inlineStr">
        <is>
          <t>나593</t>
        </is>
      </c>
    </row>
    <row r="1602">
      <c r="A1602" s="0" t="n">
        <v>190</v>
      </c>
      <c r="B1602" s="0" t="n">
        <v>1513</v>
      </c>
      <c r="C1602" s="0" t="inlineStr">
        <is>
          <t>나</t>
        </is>
      </c>
      <c r="D1602" s="0" t="inlineStr">
        <is>
          <t>경상국립대</t>
        </is>
      </c>
      <c r="E1602" s="232" t="inlineStr">
        <is>
          <t>신소재공학부 세라믹공학전공</t>
        </is>
      </c>
      <c r="F1602" s="0" t="inlineStr">
        <is>
          <t>자연</t>
        </is>
      </c>
      <c r="G1602" s="0" t="n">
        <v>3</v>
      </c>
      <c r="H1602" s="0" t="n">
        <v>795.4059999999999</v>
      </c>
      <c r="I1602" s="0" t="n">
        <v>793.474</v>
      </c>
      <c r="J1602" s="0" t="n">
        <v>789.288</v>
      </c>
      <c r="K1602" s="0" t="n">
        <v>783.7670000000001</v>
      </c>
      <c r="L1602" s="0" t="n">
        <v>779.054</v>
      </c>
      <c r="M1602" s="233" t="inlineStr">
        <is>
          <t>표점/만점</t>
        </is>
      </c>
      <c r="N1602" s="233" t="inlineStr">
        <is>
          <t>표점/만점</t>
        </is>
      </c>
      <c r="O1602" s="3" t="inlineStr">
        <is>
          <t>나594</t>
        </is>
      </c>
    </row>
    <row r="1603">
      <c r="A1603" s="0" t="n">
        <v>190</v>
      </c>
      <c r="B1603" s="0" t="n">
        <v>1527</v>
      </c>
      <c r="C1603" s="0" t="inlineStr">
        <is>
          <t>나</t>
        </is>
      </c>
      <c r="D1603" s="0" t="inlineStr">
        <is>
          <t>경상국립대</t>
        </is>
      </c>
      <c r="E1603" s="232" t="inlineStr">
        <is>
          <t>인테리어재료공학과</t>
        </is>
      </c>
      <c r="F1603" s="0" t="inlineStr">
        <is>
          <t>자연</t>
        </is>
      </c>
      <c r="G1603" s="0" t="n">
        <v>3</v>
      </c>
      <c r="H1603" s="0" t="n">
        <v>793.6319999999999</v>
      </c>
      <c r="I1603" s="0" t="n">
        <v>791.876</v>
      </c>
      <c r="J1603" s="0" t="n">
        <v>786.917</v>
      </c>
      <c r="K1603" s="0" t="n">
        <v>782.197</v>
      </c>
      <c r="L1603" s="0" t="n">
        <v>777.986</v>
      </c>
      <c r="M1603" s="233" t="inlineStr">
        <is>
          <t>표점/만점</t>
        </is>
      </c>
      <c r="N1603" s="233" t="inlineStr">
        <is>
          <t>표점/만점</t>
        </is>
      </c>
      <c r="O1603" s="3" t="inlineStr">
        <is>
          <t>나595</t>
        </is>
      </c>
    </row>
    <row r="1604">
      <c r="A1604" s="0" t="n">
        <v>190</v>
      </c>
      <c r="B1604" s="0" t="n">
        <v>1499</v>
      </c>
      <c r="C1604" s="0" t="inlineStr">
        <is>
          <t>나</t>
        </is>
      </c>
      <c r="D1604" s="0" t="inlineStr">
        <is>
          <t>경상국립대</t>
        </is>
      </c>
      <c r="E1604" s="232" t="inlineStr">
        <is>
          <t>제어로봇공학과</t>
        </is>
      </c>
      <c r="F1604" s="0" t="inlineStr">
        <is>
          <t>자연</t>
        </is>
      </c>
      <c r="G1604" s="0" t="n">
        <v>3</v>
      </c>
      <c r="H1604" s="0" t="n">
        <v>792.6950000000001</v>
      </c>
      <c r="I1604" s="0" t="n">
        <v>790.4880000000001</v>
      </c>
      <c r="J1604" s="0" t="n">
        <v>785.319</v>
      </c>
      <c r="K1604" s="0" t="n">
        <v>781.378</v>
      </c>
      <c r="L1604" s="0" t="n">
        <v>777.463</v>
      </c>
      <c r="M1604" s="233" t="inlineStr">
        <is>
          <t>표점/만점</t>
        </is>
      </c>
      <c r="N1604" s="233" t="inlineStr">
        <is>
          <t>표점/만점</t>
        </is>
      </c>
      <c r="O1604" s="3" t="inlineStr">
        <is>
          <t>나596</t>
        </is>
      </c>
    </row>
    <row r="1605">
      <c r="A1605" s="0" t="n">
        <v>190</v>
      </c>
      <c r="B1605" s="0" t="n">
        <v>1521</v>
      </c>
      <c r="C1605" s="0" t="inlineStr">
        <is>
          <t>나</t>
        </is>
      </c>
      <c r="D1605" s="0" t="inlineStr">
        <is>
          <t>경상국립대</t>
        </is>
      </c>
      <c r="E1605" s="232" t="inlineStr">
        <is>
          <t>항노화신소재과학과</t>
        </is>
      </c>
      <c r="F1605" s="0" t="inlineStr">
        <is>
          <t>자연</t>
        </is>
      </c>
      <c r="G1605" s="0" t="n">
        <v>3</v>
      </c>
      <c r="H1605" s="0" t="n">
        <v>792.615</v>
      </c>
      <c r="I1605" s="0" t="n">
        <v>790.102</v>
      </c>
      <c r="J1605" s="0" t="n">
        <v>785.131</v>
      </c>
      <c r="K1605" s="0" t="n">
        <v>781.351</v>
      </c>
      <c r="L1605" s="0" t="n">
        <v>777.247</v>
      </c>
      <c r="M1605" s="233" t="inlineStr">
        <is>
          <t>표점/만점</t>
        </is>
      </c>
      <c r="N1605" s="233" t="inlineStr">
        <is>
          <t>표점/만점</t>
        </is>
      </c>
      <c r="O1605" s="3" t="inlineStr">
        <is>
          <t>나597</t>
        </is>
      </c>
    </row>
    <row r="1606">
      <c r="A1606" s="0" t="n">
        <v>190</v>
      </c>
      <c r="B1606" s="0" t="n">
        <v>1530</v>
      </c>
      <c r="C1606" s="0" t="inlineStr">
        <is>
          <t>나</t>
        </is>
      </c>
      <c r="D1606" s="0" t="inlineStr">
        <is>
          <t>경상국립대</t>
        </is>
      </c>
      <c r="E1606" s="232" t="inlineStr">
        <is>
          <t>축산과학부</t>
        </is>
      </c>
      <c r="F1606" s="0" t="inlineStr">
        <is>
          <t>자연</t>
        </is>
      </c>
      <c r="G1606" s="0" t="n">
        <v>3</v>
      </c>
      <c r="H1606" s="0" t="n">
        <v>792.615</v>
      </c>
      <c r="I1606" s="0" t="n">
        <v>790.102</v>
      </c>
      <c r="J1606" s="0" t="n">
        <v>784.954</v>
      </c>
      <c r="K1606" s="0" t="n">
        <v>781.174</v>
      </c>
      <c r="L1606" s="0" t="n">
        <v>776.951</v>
      </c>
      <c r="M1606" s="233" t="inlineStr">
        <is>
          <t>표점/만점</t>
        </is>
      </c>
      <c r="N1606" s="233" t="inlineStr">
        <is>
          <t>표점/만점</t>
        </is>
      </c>
      <c r="O1606" s="3" t="inlineStr">
        <is>
          <t>나598</t>
        </is>
      </c>
    </row>
    <row r="1607">
      <c r="A1607" s="0" t="n">
        <v>190</v>
      </c>
      <c r="B1607" s="0" t="n">
        <v>1519</v>
      </c>
      <c r="C1607" s="0" t="inlineStr">
        <is>
          <t>나</t>
        </is>
      </c>
      <c r="D1607" s="0" t="inlineStr">
        <is>
          <t>경상국립대</t>
        </is>
      </c>
      <c r="E1607" s="232" t="inlineStr">
        <is>
          <t>지역시스템공학과</t>
        </is>
      </c>
      <c r="F1607" s="0" t="inlineStr">
        <is>
          <t>자연</t>
        </is>
      </c>
      <c r="G1607" s="0" t="n">
        <v>3</v>
      </c>
      <c r="H1607" s="0" t="n">
        <v>789.551</v>
      </c>
      <c r="I1607" s="0" t="n">
        <v>787.479</v>
      </c>
      <c r="J1607" s="0" t="n">
        <v>782.891</v>
      </c>
      <c r="K1607" s="0" t="n">
        <v>779.218</v>
      </c>
      <c r="L1607" s="0" t="n">
        <v>774.189</v>
      </c>
      <c r="M1607" s="233" t="inlineStr">
        <is>
          <t>표점/만점</t>
        </is>
      </c>
      <c r="N1607" s="233" t="inlineStr">
        <is>
          <t>표점/만점</t>
        </is>
      </c>
      <c r="O1607" s="3" t="inlineStr">
        <is>
          <t>나599</t>
        </is>
      </c>
    </row>
    <row r="1608">
      <c r="A1608" s="0" t="n">
        <v>190</v>
      </c>
      <c r="B1608" s="0" t="n">
        <v>1526</v>
      </c>
      <c r="C1608" s="0" t="inlineStr">
        <is>
          <t>나</t>
        </is>
      </c>
      <c r="D1608" s="0" t="inlineStr">
        <is>
          <t>경상국립대</t>
        </is>
      </c>
      <c r="E1608" s="232" t="inlineStr">
        <is>
          <t>환경생명화학과</t>
        </is>
      </c>
      <c r="F1608" s="0" t="inlineStr">
        <is>
          <t>자연</t>
        </is>
      </c>
      <c r="G1608" s="0" t="n">
        <v>3</v>
      </c>
      <c r="H1608" s="0" t="n">
        <v>788.849</v>
      </c>
      <c r="I1608" s="0" t="n">
        <v>786.058</v>
      </c>
      <c r="J1608" s="0" t="n">
        <v>782.17</v>
      </c>
      <c r="K1608" s="0" t="n">
        <v>778.587</v>
      </c>
      <c r="L1608" s="0" t="n">
        <v>773.324</v>
      </c>
      <c r="M1608" s="233" t="inlineStr">
        <is>
          <t>표점/만점</t>
        </is>
      </c>
      <c r="N1608" s="233" t="inlineStr">
        <is>
          <t>표점/만점</t>
        </is>
      </c>
      <c r="O1608" s="3" t="inlineStr">
        <is>
          <t>나600</t>
        </is>
      </c>
    </row>
    <row r="1609">
      <c r="A1609" s="0" t="n">
        <v>190</v>
      </c>
      <c r="B1609" s="0" t="n">
        <v>1497</v>
      </c>
      <c r="C1609" s="0" t="inlineStr">
        <is>
          <t>나</t>
        </is>
      </c>
      <c r="D1609" s="0" t="inlineStr">
        <is>
          <t>경상국립대</t>
        </is>
      </c>
      <c r="E1609" s="232" t="inlineStr">
        <is>
          <t>제약공학과</t>
        </is>
      </c>
      <c r="F1609" s="0" t="inlineStr">
        <is>
          <t>자연</t>
        </is>
      </c>
      <c r="G1609" s="0" t="n">
        <v>3</v>
      </c>
      <c r="H1609" s="0" t="n">
        <v>787.263</v>
      </c>
      <c r="I1609" s="0" t="n">
        <v>784.7569999999999</v>
      </c>
      <c r="J1609" s="0" t="n">
        <v>781.174</v>
      </c>
      <c r="K1609" s="0" t="n">
        <v>777.821</v>
      </c>
      <c r="L1609" s="0" t="n">
        <v>772.029</v>
      </c>
      <c r="M1609" s="233" t="inlineStr">
        <is>
          <t>표점/만점</t>
        </is>
      </c>
      <c r="N1609" s="233" t="inlineStr">
        <is>
          <t>표점/만점</t>
        </is>
      </c>
      <c r="O1609" s="3" t="inlineStr">
        <is>
          <t>나601</t>
        </is>
      </c>
    </row>
    <row r="1610">
      <c r="A1610" s="0" t="n">
        <v>190</v>
      </c>
      <c r="B1610" s="0" t="n">
        <v>1511</v>
      </c>
      <c r="C1610" s="0" t="inlineStr">
        <is>
          <t>나</t>
        </is>
      </c>
      <c r="D1610" s="0" t="inlineStr">
        <is>
          <t>경상국립대</t>
        </is>
      </c>
      <c r="E1610" s="232" t="inlineStr">
        <is>
          <t>수학물리학부</t>
        </is>
      </c>
      <c r="F1610" s="0" t="inlineStr">
        <is>
          <t>자연</t>
        </is>
      </c>
      <c r="G1610" s="0" t="n">
        <v>3</v>
      </c>
      <c r="H1610" s="0" t="e">
        <v>#N/A</v>
      </c>
      <c r="I1610" s="0" t="e">
        <v>#N/A</v>
      </c>
      <c r="J1610" s="0" t="e">
        <v>#N/A</v>
      </c>
      <c r="K1610" s="0" t="e">
        <v>#N/A</v>
      </c>
      <c r="L1610" s="0" t="e">
        <v>#N/A</v>
      </c>
      <c r="M1610" s="233" t="inlineStr">
        <is>
          <t>표점/만점</t>
        </is>
      </c>
      <c r="N1610" s="233" t="inlineStr">
        <is>
          <t>표점/만점</t>
        </is>
      </c>
      <c r="O1610" s="3" t="inlineStr">
        <is>
          <t>1</t>
        </is>
      </c>
    </row>
    <row r="1611">
      <c r="A1611" s="0" t="n">
        <v>190</v>
      </c>
      <c r="B1611" s="0" t="n">
        <v>1517</v>
      </c>
      <c r="C1611" s="0" t="inlineStr">
        <is>
          <t>나</t>
        </is>
      </c>
      <c r="D1611" s="0" t="inlineStr">
        <is>
          <t>경상국립대</t>
        </is>
      </c>
      <c r="E1611" s="232" t="inlineStr">
        <is>
          <t>산업시스템공학부</t>
        </is>
      </c>
      <c r="F1611" s="0" t="inlineStr">
        <is>
          <t>자연</t>
        </is>
      </c>
      <c r="G1611" s="0" t="n">
        <v>3</v>
      </c>
      <c r="H1611" s="0" t="e">
        <v>#N/A</v>
      </c>
      <c r="I1611" s="0" t="e">
        <v>#N/A</v>
      </c>
      <c r="J1611" s="0" t="e">
        <v>#N/A</v>
      </c>
      <c r="K1611" s="0" t="e">
        <v>#N/A</v>
      </c>
      <c r="L1611" s="0" t="e">
        <v>#N/A</v>
      </c>
      <c r="M1611" s="233" t="inlineStr">
        <is>
          <t>표점/만점</t>
        </is>
      </c>
      <c r="N1611" s="233" t="inlineStr">
        <is>
          <t>표점/만점</t>
        </is>
      </c>
      <c r="O1611" s="3" t="inlineStr">
        <is>
          <t>1</t>
        </is>
      </c>
    </row>
    <row r="1612">
      <c r="A1612" s="0" t="n">
        <v>190</v>
      </c>
      <c r="B1612" s="0" t="n">
        <v>1522</v>
      </c>
      <c r="C1612" s="0" t="inlineStr">
        <is>
          <t>나</t>
        </is>
      </c>
      <c r="D1612" s="0" t="inlineStr">
        <is>
          <t>경상국립대</t>
        </is>
      </c>
      <c r="E1612" s="232" t="inlineStr">
        <is>
          <t>생물산업기계공학과</t>
        </is>
      </c>
      <c r="F1612" s="0" t="inlineStr">
        <is>
          <t>자연</t>
        </is>
      </c>
      <c r="G1612" s="0" t="n">
        <v>3</v>
      </c>
      <c r="H1612" s="0" t="e">
        <v>#N/A</v>
      </c>
      <c r="I1612" s="0" t="e">
        <v>#N/A</v>
      </c>
      <c r="J1612" s="0" t="e">
        <v>#N/A</v>
      </c>
      <c r="K1612" s="0" t="e">
        <v>#N/A</v>
      </c>
      <c r="L1612" s="0" t="e">
        <v>#N/A</v>
      </c>
      <c r="M1612" s="233" t="inlineStr">
        <is>
          <t>표점/만점</t>
        </is>
      </c>
      <c r="N1612" s="233" t="inlineStr">
        <is>
          <t>표점/만점</t>
        </is>
      </c>
      <c r="O1612" s="3" t="inlineStr">
        <is>
          <t>1</t>
        </is>
      </c>
    </row>
    <row r="1613">
      <c r="A1613" s="0" t="n">
        <v>190</v>
      </c>
      <c r="B1613" s="0" t="n">
        <v>1525</v>
      </c>
      <c r="C1613" s="0" t="inlineStr">
        <is>
          <t>나</t>
        </is>
      </c>
      <c r="D1613" s="0" t="inlineStr">
        <is>
          <t>경상국립대</t>
        </is>
      </c>
      <c r="E1613" s="232" t="inlineStr">
        <is>
          <t>신소재공학부 고분자공학전공</t>
        </is>
      </c>
      <c r="F1613" s="0" t="inlineStr">
        <is>
          <t>자연</t>
        </is>
      </c>
      <c r="G1613" s="0" t="n">
        <v>3</v>
      </c>
      <c r="H1613" s="0" t="e">
        <v>#N/A</v>
      </c>
      <c r="I1613" s="0" t="e">
        <v>#N/A</v>
      </c>
      <c r="J1613" s="0" t="e">
        <v>#N/A</v>
      </c>
      <c r="K1613" s="0" t="e">
        <v>#N/A</v>
      </c>
      <c r="L1613" s="0" t="e">
        <v>#N/A</v>
      </c>
      <c r="M1613" s="233" t="inlineStr">
        <is>
          <t>표점/만점</t>
        </is>
      </c>
      <c r="N1613" s="233" t="inlineStr">
        <is>
          <t>표점/만점</t>
        </is>
      </c>
      <c r="O1613" s="3" t="inlineStr">
        <is>
          <t>1</t>
        </is>
      </c>
    </row>
    <row r="1614">
      <c r="A1614" s="0" t="n">
        <v>190</v>
      </c>
      <c r="B1614" s="0" t="n">
        <v>1529</v>
      </c>
      <c r="C1614" s="0" t="inlineStr">
        <is>
          <t>나</t>
        </is>
      </c>
      <c r="D1614" s="0" t="inlineStr">
        <is>
          <t>경상국립대</t>
        </is>
      </c>
      <c r="E1614" s="232" t="inlineStr">
        <is>
          <t>조경학과</t>
        </is>
      </c>
      <c r="F1614" s="0" t="inlineStr">
        <is>
          <t>자연</t>
        </is>
      </c>
      <c r="G1614" s="0" t="n">
        <v>3</v>
      </c>
      <c r="H1614" s="0" t="e">
        <v>#N/A</v>
      </c>
      <c r="I1614" s="0" t="e">
        <v>#N/A</v>
      </c>
      <c r="J1614" s="0" t="e">
        <v>#N/A</v>
      </c>
      <c r="K1614" s="0" t="e">
        <v>#N/A</v>
      </c>
      <c r="L1614" s="0" t="e">
        <v>#N/A</v>
      </c>
      <c r="M1614" s="233" t="inlineStr">
        <is>
          <t>표점/만점</t>
        </is>
      </c>
      <c r="N1614" s="233" t="inlineStr">
        <is>
          <t>표점/만점</t>
        </is>
      </c>
      <c r="O1614" s="3" t="inlineStr">
        <is>
          <t>1</t>
        </is>
      </c>
    </row>
    <row r="1615">
      <c r="A1615" s="0" t="n">
        <v>189</v>
      </c>
      <c r="B1615" s="0" t="n">
        <v>1551</v>
      </c>
      <c r="C1615" s="0" t="inlineStr">
        <is>
          <t>나</t>
        </is>
      </c>
      <c r="D1615" s="0" t="inlineStr">
        <is>
          <t>경상국립대</t>
        </is>
      </c>
      <c r="E1615" s="232" t="inlineStr">
        <is>
          <t>경영학부</t>
        </is>
      </c>
      <c r="F1615" s="0" t="inlineStr">
        <is>
          <t>통합</t>
        </is>
      </c>
      <c r="G1615" s="0" t="n">
        <v>3</v>
      </c>
      <c r="H1615" s="0" t="n">
        <v>835.5</v>
      </c>
      <c r="I1615" s="0" t="n">
        <v>833.095</v>
      </c>
      <c r="J1615" s="0" t="n">
        <v>828.36</v>
      </c>
      <c r="K1615" s="0" t="n">
        <v>823.627</v>
      </c>
      <c r="L1615" s="0" t="n">
        <v>818.049</v>
      </c>
      <c r="M1615" s="233" t="inlineStr">
        <is>
          <t>표점/만점</t>
        </is>
      </c>
      <c r="N1615" s="233" t="inlineStr">
        <is>
          <t>표점/만점</t>
        </is>
      </c>
      <c r="O1615" s="3" t="inlineStr">
        <is>
          <t>나602</t>
        </is>
      </c>
    </row>
    <row r="1616">
      <c r="A1616" s="0" t="n">
        <v>189</v>
      </c>
      <c r="B1616" s="0" t="n">
        <v>1557</v>
      </c>
      <c r="C1616" s="0" t="inlineStr">
        <is>
          <t>나</t>
        </is>
      </c>
      <c r="D1616" s="0" t="inlineStr">
        <is>
          <t>경상국립대</t>
        </is>
      </c>
      <c r="E1616" s="232" t="inlineStr">
        <is>
          <t>회계세무학부</t>
        </is>
      </c>
      <c r="F1616" s="0" t="inlineStr">
        <is>
          <t>통합</t>
        </is>
      </c>
      <c r="G1616" s="0" t="n">
        <v>3</v>
      </c>
      <c r="H1616" s="0" t="n">
        <v>823.998</v>
      </c>
      <c r="I1616" s="0" t="n">
        <v>821.891</v>
      </c>
      <c r="J1616" s="0" t="n">
        <v>817.682</v>
      </c>
      <c r="K1616" s="0" t="n">
        <v>813.153</v>
      </c>
      <c r="L1616" s="0" t="n">
        <v>807.076</v>
      </c>
      <c r="M1616" s="233" t="inlineStr">
        <is>
          <t>표점/만점</t>
        </is>
      </c>
      <c r="N1616" s="233" t="inlineStr">
        <is>
          <t>표점/만점</t>
        </is>
      </c>
      <c r="O1616" s="3" t="inlineStr">
        <is>
          <t>나603</t>
        </is>
      </c>
    </row>
    <row r="1617">
      <c r="A1617" s="0" t="n">
        <v>189</v>
      </c>
      <c r="B1617" s="0" t="n">
        <v>1562</v>
      </c>
      <c r="C1617" s="0" t="inlineStr">
        <is>
          <t>나</t>
        </is>
      </c>
      <c r="D1617" s="0" t="inlineStr">
        <is>
          <t>경상국립대</t>
        </is>
      </c>
      <c r="E1617" s="232" t="inlineStr">
        <is>
          <t>경영정보학과</t>
        </is>
      </c>
      <c r="F1617" s="0" t="inlineStr">
        <is>
          <t>통합</t>
        </is>
      </c>
      <c r="G1617" s="0" t="n">
        <v>3</v>
      </c>
      <c r="H1617" s="0" t="n">
        <v>817.255</v>
      </c>
      <c r="I1617" s="0" t="n">
        <v>815.11</v>
      </c>
      <c r="J1617" s="0" t="n">
        <v>810.61</v>
      </c>
      <c r="K1617" s="0" t="n">
        <v>806.061</v>
      </c>
      <c r="L1617" s="0" t="n">
        <v>800.938</v>
      </c>
      <c r="M1617" s="233" t="inlineStr">
        <is>
          <t>표점/만점</t>
        </is>
      </c>
      <c r="N1617" s="233" t="inlineStr">
        <is>
          <t>표점/만점</t>
        </is>
      </c>
      <c r="O1617" s="3" t="inlineStr">
        <is>
          <t>나604</t>
        </is>
      </c>
    </row>
    <row r="1618">
      <c r="A1618" s="0" t="n">
        <v>189</v>
      </c>
      <c r="B1618" s="0" t="n">
        <v>1570</v>
      </c>
      <c r="C1618" s="0" t="inlineStr">
        <is>
          <t>나</t>
        </is>
      </c>
      <c r="D1618" s="0" t="inlineStr">
        <is>
          <t>경상국립대</t>
        </is>
      </c>
      <c r="E1618" s="232" t="inlineStr">
        <is>
          <t>국제통상학과</t>
        </is>
      </c>
      <c r="F1618" s="0" t="inlineStr">
        <is>
          <t>통합</t>
        </is>
      </c>
      <c r="G1618" s="0" t="n">
        <v>3</v>
      </c>
      <c r="H1618" s="0" t="n">
        <v>812.973</v>
      </c>
      <c r="I1618" s="0" t="n">
        <v>810.61</v>
      </c>
      <c r="J1618" s="0" t="n">
        <v>806.408</v>
      </c>
      <c r="K1618" s="0" t="n">
        <v>802.144</v>
      </c>
      <c r="L1618" s="0" t="n">
        <v>797.348</v>
      </c>
      <c r="M1618" s="233" t="inlineStr">
        <is>
          <t>표점/만점</t>
        </is>
      </c>
      <c r="N1618" s="233" t="inlineStr">
        <is>
          <t>표점/만점</t>
        </is>
      </c>
      <c r="O1618" s="3" t="inlineStr">
        <is>
          <t>나605</t>
        </is>
      </c>
    </row>
    <row r="1619">
      <c r="A1619" s="0" t="n">
        <v>189</v>
      </c>
      <c r="B1619" s="0" t="n">
        <v>1568</v>
      </c>
      <c r="C1619" s="0" t="inlineStr">
        <is>
          <t>나</t>
        </is>
      </c>
      <c r="D1619" s="0" t="inlineStr">
        <is>
          <t>경상국립대</t>
        </is>
      </c>
      <c r="E1619" s="232" t="inlineStr">
        <is>
          <t>독어독문학과</t>
        </is>
      </c>
      <c r="F1619" s="0" t="inlineStr">
        <is>
          <t>통합</t>
        </is>
      </c>
      <c r="G1619" s="0" t="n">
        <v>3</v>
      </c>
      <c r="H1619" s="0" t="n">
        <v>811.968</v>
      </c>
      <c r="I1619" s="0" t="n">
        <v>809.862</v>
      </c>
      <c r="J1619" s="0" t="n">
        <v>805.67</v>
      </c>
      <c r="K1619" s="0" t="n">
        <v>801.513</v>
      </c>
      <c r="L1619" s="0" t="n">
        <v>796.76</v>
      </c>
      <c r="M1619" s="233" t="inlineStr">
        <is>
          <t>표점/만점</t>
        </is>
      </c>
      <c r="N1619" s="233" t="inlineStr">
        <is>
          <t>표점/만점</t>
        </is>
      </c>
      <c r="O1619" s="3" t="inlineStr">
        <is>
          <t>나606</t>
        </is>
      </c>
    </row>
    <row r="1620">
      <c r="A1620" s="0" t="n">
        <v>189</v>
      </c>
      <c r="B1620" s="0" t="n">
        <v>1581</v>
      </c>
      <c r="C1620" s="0" t="inlineStr">
        <is>
          <t>나</t>
        </is>
      </c>
      <c r="D1620" s="0" t="inlineStr">
        <is>
          <t>경상국립대</t>
        </is>
      </c>
      <c r="E1620" s="232" t="inlineStr">
        <is>
          <t>인문사회자율전공</t>
        </is>
      </c>
      <c r="F1620" s="0" t="inlineStr">
        <is>
          <t>통합</t>
        </is>
      </c>
      <c r="G1620" s="0" t="n">
        <v>3</v>
      </c>
      <c r="H1620" s="0" t="n">
        <v>810.039</v>
      </c>
      <c r="I1620" s="0" t="n">
        <v>808.082</v>
      </c>
      <c r="J1620" s="0" t="n">
        <v>804.121</v>
      </c>
      <c r="K1620" s="0" t="n">
        <v>800.107</v>
      </c>
      <c r="L1620" s="0" t="n">
        <v>794.814</v>
      </c>
      <c r="M1620" s="233" t="inlineStr">
        <is>
          <t>표점/만점</t>
        </is>
      </c>
      <c r="N1620" s="233" t="inlineStr">
        <is>
          <t>표점/만점</t>
        </is>
      </c>
      <c r="O1620" s="3" t="inlineStr">
        <is>
          <t>나607</t>
        </is>
      </c>
    </row>
    <row r="1621">
      <c r="A1621" s="0" t="n">
        <v>189</v>
      </c>
      <c r="B1621" s="0" t="n">
        <v>1572</v>
      </c>
      <c r="C1621" s="0" t="inlineStr">
        <is>
          <t>나</t>
        </is>
      </c>
      <c r="D1621" s="0" t="inlineStr">
        <is>
          <t>경상국립대</t>
        </is>
      </c>
      <c r="E1621" s="232" t="inlineStr">
        <is>
          <t>영어영문학부 영어전공</t>
        </is>
      </c>
      <c r="F1621" s="0" t="inlineStr">
        <is>
          <t>통합</t>
        </is>
      </c>
      <c r="G1621" s="0" t="n">
        <v>3</v>
      </c>
      <c r="H1621" s="0" t="n">
        <v>808.466</v>
      </c>
      <c r="I1621" s="0" t="n">
        <v>806.408</v>
      </c>
      <c r="J1621" s="0" t="n">
        <v>802.518</v>
      </c>
      <c r="K1621" s="0" t="n">
        <v>798.737</v>
      </c>
      <c r="L1621" s="0" t="n">
        <v>793.085</v>
      </c>
      <c r="M1621" s="233" t="inlineStr">
        <is>
          <t>표점/만점</t>
        </is>
      </c>
      <c r="N1621" s="233" t="inlineStr">
        <is>
          <t>표점/만점</t>
        </is>
      </c>
      <c r="O1621" s="3" t="inlineStr">
        <is>
          <t>나608</t>
        </is>
      </c>
    </row>
    <row r="1622">
      <c r="A1622" s="0" t="n">
        <v>189</v>
      </c>
      <c r="B1622" s="0" t="n">
        <v>1578</v>
      </c>
      <c r="C1622" s="0" t="inlineStr">
        <is>
          <t>나</t>
        </is>
      </c>
      <c r="D1622" s="0" t="inlineStr">
        <is>
          <t>경상국립대</t>
        </is>
      </c>
      <c r="E1622" s="232" t="inlineStr">
        <is>
          <t>철학과</t>
        </is>
      </c>
      <c r="F1622" s="0" t="inlineStr">
        <is>
          <t>통합</t>
        </is>
      </c>
      <c r="G1622" s="0" t="n">
        <v>3</v>
      </c>
      <c r="H1622" s="0" t="n">
        <v>805.67</v>
      </c>
      <c r="I1622" s="0" t="n">
        <v>803.737</v>
      </c>
      <c r="J1622" s="0" t="n">
        <v>799.9400000000001</v>
      </c>
      <c r="K1622" s="0" t="n">
        <v>796.009</v>
      </c>
      <c r="L1622" s="0" t="n">
        <v>789.671</v>
      </c>
      <c r="M1622" s="233" t="inlineStr">
        <is>
          <t>표점/만점</t>
        </is>
      </c>
      <c r="N1622" s="233" t="inlineStr">
        <is>
          <t>표점/만점</t>
        </is>
      </c>
      <c r="O1622" s="3" t="inlineStr">
        <is>
          <t>나609</t>
        </is>
      </c>
    </row>
    <row r="1623">
      <c r="A1623" s="0" t="n">
        <v>189</v>
      </c>
      <c r="B1623" s="0" t="n">
        <v>1576</v>
      </c>
      <c r="C1623" s="0" t="inlineStr">
        <is>
          <t>나</t>
        </is>
      </c>
      <c r="D1623" s="0" t="inlineStr">
        <is>
          <t>경상국립대</t>
        </is>
      </c>
      <c r="E1623" s="232" t="inlineStr">
        <is>
          <t>사학과</t>
        </is>
      </c>
      <c r="F1623" s="0" t="inlineStr">
        <is>
          <t>통합</t>
        </is>
      </c>
      <c r="G1623" s="0" t="n">
        <v>3</v>
      </c>
      <c r="H1623" s="0" t="n">
        <v>799.556</v>
      </c>
      <c r="I1623" s="0" t="n">
        <v>797.775</v>
      </c>
      <c r="J1623" s="0" t="n">
        <v>793.462</v>
      </c>
      <c r="K1623" s="0" t="n">
        <v>788.095</v>
      </c>
      <c r="L1623" s="0" t="n">
        <v>782.351</v>
      </c>
      <c r="M1623" s="233" t="inlineStr">
        <is>
          <t>표점/만점</t>
        </is>
      </c>
      <c r="N1623" s="233" t="inlineStr">
        <is>
          <t>표점/만점</t>
        </is>
      </c>
      <c r="O1623" s="3" t="inlineStr">
        <is>
          <t>나610</t>
        </is>
      </c>
    </row>
    <row r="1624">
      <c r="A1624" s="0" t="n">
        <v>189</v>
      </c>
      <c r="B1624" s="0" t="n">
        <v>1567</v>
      </c>
      <c r="C1624" s="0" t="inlineStr">
        <is>
          <t>나</t>
        </is>
      </c>
      <c r="D1624" s="0" t="inlineStr">
        <is>
          <t>경상국립대</t>
        </is>
      </c>
      <c r="E1624" s="232" t="inlineStr">
        <is>
          <t>스마트유통물류학과</t>
        </is>
      </c>
      <c r="F1624" s="0" t="inlineStr">
        <is>
          <t>통합</t>
        </is>
      </c>
      <c r="G1624" s="0" t="n">
        <v>3</v>
      </c>
      <c r="H1624" s="0" t="n">
        <v>799.3680000000001</v>
      </c>
      <c r="I1624" s="0" t="n">
        <v>797.595</v>
      </c>
      <c r="J1624" s="0" t="n">
        <v>793.273</v>
      </c>
      <c r="K1624" s="0" t="n">
        <v>787.907</v>
      </c>
      <c r="L1624" s="0" t="n">
        <v>782.164</v>
      </c>
      <c r="M1624" s="233" t="inlineStr">
        <is>
          <t>표점/만점</t>
        </is>
      </c>
      <c r="N1624" s="233" t="inlineStr">
        <is>
          <t>표점/만점</t>
        </is>
      </c>
      <c r="O1624" s="3" t="inlineStr">
        <is>
          <t>나611</t>
        </is>
      </c>
    </row>
    <row r="1625">
      <c r="A1625" s="0" t="n">
        <v>189</v>
      </c>
      <c r="B1625" s="0" t="n">
        <v>1574</v>
      </c>
      <c r="C1625" s="0" t="inlineStr">
        <is>
          <t>나</t>
        </is>
      </c>
      <c r="D1625" s="0" t="inlineStr">
        <is>
          <t>경상국립대</t>
        </is>
      </c>
      <c r="E1625" s="232" t="inlineStr">
        <is>
          <t>불어불문학과</t>
        </is>
      </c>
      <c r="F1625" s="0" t="inlineStr">
        <is>
          <t>통합</t>
        </is>
      </c>
      <c r="G1625" s="0" t="n">
        <v>3</v>
      </c>
      <c r="H1625" s="0" t="n">
        <v>797.144</v>
      </c>
      <c r="I1625" s="0" t="n">
        <v>794.994</v>
      </c>
      <c r="J1625" s="0" t="n">
        <v>790.686</v>
      </c>
      <c r="K1625" s="0" t="n">
        <v>784.755</v>
      </c>
      <c r="L1625" s="0" t="n">
        <v>778.931</v>
      </c>
      <c r="M1625" s="233" t="inlineStr">
        <is>
          <t>표점/만점</t>
        </is>
      </c>
      <c r="N1625" s="233" t="inlineStr">
        <is>
          <t>표점/만점</t>
        </is>
      </c>
      <c r="O1625" s="3" t="inlineStr">
        <is>
          <t>나612</t>
        </is>
      </c>
    </row>
    <row r="1626">
      <c r="A1626" s="0" t="n">
        <v>189</v>
      </c>
      <c r="B1626" s="0" t="n">
        <v>1560</v>
      </c>
      <c r="C1626" s="0" t="inlineStr">
        <is>
          <t>나</t>
        </is>
      </c>
      <c r="D1626" s="0" t="inlineStr">
        <is>
          <t>경상국립대</t>
        </is>
      </c>
      <c r="E1626" s="232" t="inlineStr">
        <is>
          <t>러시아학과</t>
        </is>
      </c>
      <c r="F1626" s="0" t="inlineStr">
        <is>
          <t>통합</t>
        </is>
      </c>
      <c r="G1626" s="0" t="n">
        <v>3</v>
      </c>
      <c r="H1626" s="0" t="n">
        <v>790.035</v>
      </c>
      <c r="I1626" s="0" t="n">
        <v>787.08</v>
      </c>
      <c r="J1626" s="0" t="n">
        <v>783.006</v>
      </c>
      <c r="K1626" s="0" t="n">
        <v>778.093</v>
      </c>
      <c r="L1626" s="0" t="n">
        <v>773.204</v>
      </c>
      <c r="M1626" s="233" t="inlineStr">
        <is>
          <t>표점/만점</t>
        </is>
      </c>
      <c r="N1626" s="233" t="inlineStr">
        <is>
          <t>표점/만점</t>
        </is>
      </c>
      <c r="O1626" s="3" t="inlineStr">
        <is>
          <t>나613</t>
        </is>
      </c>
    </row>
    <row r="1627">
      <c r="A1627" s="0" t="n">
        <v>189</v>
      </c>
      <c r="B1627" s="0" t="n">
        <v>1563</v>
      </c>
      <c r="C1627" s="0" t="inlineStr">
        <is>
          <t>나</t>
        </is>
      </c>
      <c r="D1627" s="0" t="inlineStr">
        <is>
          <t>경상국립대</t>
        </is>
      </c>
      <c r="E1627" s="232" t="inlineStr">
        <is>
          <t>국어국문학과</t>
        </is>
      </c>
      <c r="F1627" s="0" t="inlineStr">
        <is>
          <t>통합</t>
        </is>
      </c>
      <c r="G1627" s="0" t="n">
        <v>3</v>
      </c>
      <c r="H1627" s="0" t="n">
        <v>788.095</v>
      </c>
      <c r="I1627" s="0" t="n">
        <v>785.494</v>
      </c>
      <c r="J1627" s="0" t="n">
        <v>781.6</v>
      </c>
      <c r="K1627" s="0" t="n">
        <v>777.362</v>
      </c>
      <c r="L1627" s="0" t="n">
        <v>771.455</v>
      </c>
      <c r="M1627" s="233" t="inlineStr">
        <is>
          <t>표점/만점</t>
        </is>
      </c>
      <c r="N1627" s="233" t="inlineStr">
        <is>
          <t>표점/만점</t>
        </is>
      </c>
      <c r="O1627" s="3" t="inlineStr">
        <is>
          <t>나614</t>
        </is>
      </c>
    </row>
    <row r="1628">
      <c r="A1628" s="0" t="n">
        <v>189</v>
      </c>
      <c r="B1628" s="0" t="n">
        <v>1569</v>
      </c>
      <c r="C1628" s="0" t="inlineStr">
        <is>
          <t>나</t>
        </is>
      </c>
      <c r="D1628" s="0" t="inlineStr">
        <is>
          <t>경상국립대</t>
        </is>
      </c>
      <c r="E1628" s="232" t="inlineStr">
        <is>
          <t>중어중문학과</t>
        </is>
      </c>
      <c r="F1628" s="0" t="inlineStr">
        <is>
          <t>통합</t>
        </is>
      </c>
      <c r="G1628" s="0" t="n">
        <v>3</v>
      </c>
      <c r="H1628" s="0" t="n">
        <v>787.907</v>
      </c>
      <c r="I1628" s="0" t="n">
        <v>785.306</v>
      </c>
      <c r="J1628" s="0" t="n">
        <v>781.6</v>
      </c>
      <c r="K1628" s="0" t="n">
        <v>777.362</v>
      </c>
      <c r="L1628" s="0" t="n">
        <v>771.276</v>
      </c>
      <c r="M1628" s="233" t="inlineStr">
        <is>
          <t>표점/만점</t>
        </is>
      </c>
      <c r="N1628" s="233" t="inlineStr">
        <is>
          <t>표점/만점</t>
        </is>
      </c>
      <c r="O1628" s="3" t="inlineStr">
        <is>
          <t>나615</t>
        </is>
      </c>
    </row>
    <row r="1629">
      <c r="A1629" s="0" t="n">
        <v>189</v>
      </c>
      <c r="B1629" s="0" t="n">
        <v>1564</v>
      </c>
      <c r="C1629" s="0" t="inlineStr">
        <is>
          <t>나</t>
        </is>
      </c>
      <c r="D1629" s="0" t="inlineStr">
        <is>
          <t>경상국립대</t>
        </is>
      </c>
      <c r="E1629" s="232" t="inlineStr">
        <is>
          <t>영어영문학부 영어영문학전공</t>
        </is>
      </c>
      <c r="F1629" s="0" t="inlineStr">
        <is>
          <t>통합</t>
        </is>
      </c>
      <c r="G1629" s="0" t="n">
        <v>3</v>
      </c>
      <c r="H1629" s="0" t="e">
        <v>#N/A</v>
      </c>
      <c r="I1629" s="0" t="e">
        <v>#N/A</v>
      </c>
      <c r="J1629" s="0" t="e">
        <v>#N/A</v>
      </c>
      <c r="K1629" s="0" t="e">
        <v>#N/A</v>
      </c>
      <c r="L1629" s="0" t="e">
        <v>#N/A</v>
      </c>
      <c r="M1629" s="233" t="inlineStr">
        <is>
          <t>표점/만점</t>
        </is>
      </c>
      <c r="N1629" s="233" t="inlineStr">
        <is>
          <t>표점/만점</t>
        </is>
      </c>
      <c r="O1629" s="3" t="inlineStr">
        <is>
          <t>1</t>
        </is>
      </c>
    </row>
    <row r="1630">
      <c r="A1630" s="0" t="n">
        <v>189</v>
      </c>
      <c r="B1630" s="0" t="n">
        <v>1577</v>
      </c>
      <c r="C1630" s="0" t="inlineStr">
        <is>
          <t>나</t>
        </is>
      </c>
      <c r="D1630" s="0" t="inlineStr">
        <is>
          <t>경상국립대</t>
        </is>
      </c>
      <c r="E1630" s="232" t="inlineStr">
        <is>
          <t>한문학과</t>
        </is>
      </c>
      <c r="F1630" s="0" t="inlineStr">
        <is>
          <t>통합</t>
        </is>
      </c>
      <c r="G1630" s="0" t="n">
        <v>3</v>
      </c>
      <c r="H1630" s="0" t="e">
        <v>#N/A</v>
      </c>
      <c r="I1630" s="0" t="e">
        <v>#N/A</v>
      </c>
      <c r="J1630" s="0" t="e">
        <v>#N/A</v>
      </c>
      <c r="K1630" s="0" t="e">
        <v>#N/A</v>
      </c>
      <c r="L1630" s="0" t="e">
        <v>#N/A</v>
      </c>
      <c r="M1630" s="233" t="inlineStr">
        <is>
          <t>표점/만점</t>
        </is>
      </c>
      <c r="N1630" s="233" t="inlineStr">
        <is>
          <t>표점/만점</t>
        </is>
      </c>
      <c r="O1630" s="3" t="inlineStr">
        <is>
          <t>1</t>
        </is>
      </c>
    </row>
    <row r="1631">
      <c r="A1631" s="0" t="n">
        <v>287</v>
      </c>
      <c r="B1631" s="0" t="n">
        <v>1692</v>
      </c>
      <c r="C1631" s="0" t="inlineStr">
        <is>
          <t>나</t>
        </is>
      </c>
      <c r="D1631" s="0" t="inlineStr">
        <is>
          <t>부산대</t>
        </is>
      </c>
      <c r="E1631" s="232" t="inlineStr">
        <is>
          <t>전기전자공학부(전자공학전공)</t>
        </is>
      </c>
      <c r="F1631" s="0" t="inlineStr">
        <is>
          <t>자연</t>
        </is>
      </c>
      <c r="G1631" s="0" t="n">
        <v>2</v>
      </c>
      <c r="H1631" s="0" t="n">
        <v>708.55</v>
      </c>
      <c r="I1631" s="0" t="n">
        <v>706.447</v>
      </c>
      <c r="J1631" s="0" t="n">
        <v>702.54</v>
      </c>
      <c r="K1631" s="0" t="n">
        <v>698.54</v>
      </c>
      <c r="L1631" s="0" t="n">
        <v>692.7140000000001</v>
      </c>
      <c r="M1631" s="233" t="inlineStr">
        <is>
          <t>표점</t>
        </is>
      </c>
      <c r="N1631" s="233" t="inlineStr">
        <is>
          <t>표점</t>
        </is>
      </c>
      <c r="O1631" s="3" t="inlineStr">
        <is>
          <t>나616</t>
        </is>
      </c>
    </row>
    <row r="1632">
      <c r="A1632" s="0" t="n">
        <v>287</v>
      </c>
      <c r="B1632" s="0" t="n">
        <v>1695</v>
      </c>
      <c r="C1632" s="0" t="inlineStr">
        <is>
          <t>나</t>
        </is>
      </c>
      <c r="D1632" s="0" t="inlineStr">
        <is>
          <t>부산대</t>
        </is>
      </c>
      <c r="E1632" s="232" t="inlineStr">
        <is>
          <t>기계공학부</t>
        </is>
      </c>
      <c r="F1632" s="0" t="inlineStr">
        <is>
          <t>자연</t>
        </is>
      </c>
      <c r="G1632" s="0" t="n">
        <v>2</v>
      </c>
      <c r="H1632" s="0" t="n">
        <v>701.946</v>
      </c>
      <c r="I1632" s="0" t="n">
        <v>699.616</v>
      </c>
      <c r="J1632" s="0" t="n">
        <v>695.3440000000001</v>
      </c>
      <c r="K1632" s="0" t="n">
        <v>692.22</v>
      </c>
      <c r="L1632" s="0" t="n">
        <v>687.97</v>
      </c>
      <c r="M1632" s="233" t="inlineStr">
        <is>
          <t>표점</t>
        </is>
      </c>
      <c r="N1632" s="233" t="inlineStr">
        <is>
          <t>표점</t>
        </is>
      </c>
      <c r="O1632" s="3" t="inlineStr">
        <is>
          <t>나617</t>
        </is>
      </c>
    </row>
    <row r="1633">
      <c r="A1633" s="0" t="n">
        <v>287</v>
      </c>
      <c r="B1633" s="0" t="n">
        <v>1702</v>
      </c>
      <c r="C1633" s="0" t="inlineStr">
        <is>
          <t>나</t>
        </is>
      </c>
      <c r="D1633" s="0" t="inlineStr">
        <is>
          <t>부산대</t>
        </is>
      </c>
      <c r="E1633" s="232" t="inlineStr">
        <is>
          <t>생명과학과</t>
        </is>
      </c>
      <c r="F1633" s="0" t="inlineStr">
        <is>
          <t>자연</t>
        </is>
      </c>
      <c r="G1633" s="0" t="n">
        <v>2</v>
      </c>
      <c r="H1633" s="0" t="n">
        <v>701.946</v>
      </c>
      <c r="I1633" s="0" t="n">
        <v>699.616</v>
      </c>
      <c r="J1633" s="0" t="n">
        <v>695.3440000000001</v>
      </c>
      <c r="K1633" s="0" t="n">
        <v>692.22</v>
      </c>
      <c r="L1633" s="0" t="n">
        <v>687.97</v>
      </c>
      <c r="M1633" s="233" t="inlineStr">
        <is>
          <t>표점</t>
        </is>
      </c>
      <c r="N1633" s="233" t="inlineStr">
        <is>
          <t>표점</t>
        </is>
      </c>
      <c r="O1633" s="3" t="inlineStr">
        <is>
          <t>나618</t>
        </is>
      </c>
    </row>
    <row r="1634">
      <c r="A1634" s="0" t="n">
        <v>287</v>
      </c>
      <c r="B1634" s="0" t="n">
        <v>1700</v>
      </c>
      <c r="C1634" s="0" t="inlineStr">
        <is>
          <t>나</t>
        </is>
      </c>
      <c r="D1634" s="0" t="inlineStr">
        <is>
          <t>부산대</t>
        </is>
      </c>
      <c r="E1634" s="232" t="inlineStr">
        <is>
          <t>항공우주공학과</t>
        </is>
      </c>
      <c r="F1634" s="0" t="inlineStr">
        <is>
          <t>자연</t>
        </is>
      </c>
      <c r="G1634" s="0" t="n">
        <v>2</v>
      </c>
      <c r="H1634" s="0" t="n">
        <v>697.23</v>
      </c>
      <c r="I1634" s="0" t="n">
        <v>694.5</v>
      </c>
      <c r="J1634" s="0" t="n">
        <v>691.87</v>
      </c>
      <c r="K1634" s="0" t="n">
        <v>688.88</v>
      </c>
      <c r="L1634" s="0" t="n">
        <v>685.106</v>
      </c>
      <c r="M1634" s="233" t="inlineStr">
        <is>
          <t>표점</t>
        </is>
      </c>
      <c r="N1634" s="233" t="inlineStr">
        <is>
          <t>표점</t>
        </is>
      </c>
      <c r="O1634" s="3" t="inlineStr">
        <is>
          <t>나619</t>
        </is>
      </c>
    </row>
    <row r="1635">
      <c r="A1635" s="0" t="n">
        <v>287</v>
      </c>
      <c r="B1635" s="0" t="n">
        <v>1699</v>
      </c>
      <c r="C1635" s="0" t="inlineStr">
        <is>
          <t>나</t>
        </is>
      </c>
      <c r="D1635" s="0" t="inlineStr">
        <is>
          <t>부산대</t>
        </is>
      </c>
      <c r="E1635" s="232" t="inlineStr">
        <is>
          <t>고분자공학과</t>
        </is>
      </c>
      <c r="F1635" s="0" t="inlineStr">
        <is>
          <t>자연</t>
        </is>
      </c>
      <c r="G1635" s="0" t="n">
        <v>2</v>
      </c>
      <c r="H1635" s="0" t="n">
        <v>693.64</v>
      </c>
      <c r="I1635" s="0" t="n">
        <v>692.104</v>
      </c>
      <c r="J1635" s="0" t="n">
        <v>689.28</v>
      </c>
      <c r="K1635" s="0" t="n">
        <v>686.91</v>
      </c>
      <c r="L1635" s="0" t="n">
        <v>683.086</v>
      </c>
      <c r="M1635" s="233" t="inlineStr">
        <is>
          <t>표점</t>
        </is>
      </c>
      <c r="N1635" s="233" t="inlineStr">
        <is>
          <t>표점</t>
        </is>
      </c>
      <c r="O1635" s="3" t="inlineStr">
        <is>
          <t>나620</t>
        </is>
      </c>
    </row>
    <row r="1636">
      <c r="A1636" s="0" t="n">
        <v>287</v>
      </c>
      <c r="B1636" s="0" t="n">
        <v>1698</v>
      </c>
      <c r="C1636" s="0" t="inlineStr">
        <is>
          <t>나</t>
        </is>
      </c>
      <c r="D1636" s="0" t="inlineStr">
        <is>
          <t>부산대</t>
        </is>
      </c>
      <c r="E1636" s="232" t="inlineStr">
        <is>
          <t>재료공학부</t>
        </is>
      </c>
      <c r="F1636" s="0" t="inlineStr">
        <is>
          <t>자연</t>
        </is>
      </c>
      <c r="G1636" s="0" t="n">
        <v>2</v>
      </c>
      <c r="H1636" s="0" t="n">
        <v>686.91</v>
      </c>
      <c r="I1636" s="0" t="n">
        <v>685.49</v>
      </c>
      <c r="J1636" s="0" t="n">
        <v>683.086</v>
      </c>
      <c r="K1636" s="0" t="n">
        <v>680.506</v>
      </c>
      <c r="L1636" s="0" t="n">
        <v>676.6660000000001</v>
      </c>
      <c r="M1636" s="233" t="inlineStr">
        <is>
          <t>표점</t>
        </is>
      </c>
      <c r="N1636" s="233" t="inlineStr">
        <is>
          <t>표점</t>
        </is>
      </c>
      <c r="O1636" s="3" t="inlineStr">
        <is>
          <t>나621</t>
        </is>
      </c>
    </row>
    <row r="1637">
      <c r="A1637" s="0" t="n">
        <v>287</v>
      </c>
      <c r="B1637" s="0" t="n">
        <v>1714</v>
      </c>
      <c r="C1637" s="0" t="inlineStr">
        <is>
          <t>나</t>
        </is>
      </c>
      <c r="D1637" s="0" t="inlineStr">
        <is>
          <t>부산대</t>
        </is>
      </c>
      <c r="E1637" s="232" t="inlineStr">
        <is>
          <t>조선해양공학과</t>
        </is>
      </c>
      <c r="F1637" s="0" t="inlineStr">
        <is>
          <t>자연</t>
        </is>
      </c>
      <c r="G1637" s="0" t="n">
        <v>2</v>
      </c>
      <c r="H1637" s="0" t="n">
        <v>685.49</v>
      </c>
      <c r="I1637" s="0" t="n">
        <v>683.87</v>
      </c>
      <c r="J1637" s="0" t="n">
        <v>681.0839999999999</v>
      </c>
      <c r="K1637" s="0" t="n">
        <v>678.62</v>
      </c>
      <c r="L1637" s="0" t="n">
        <v>674.89</v>
      </c>
      <c r="M1637" s="233" t="inlineStr">
        <is>
          <t>표점</t>
        </is>
      </c>
      <c r="N1637" s="233" t="inlineStr">
        <is>
          <t>표점</t>
        </is>
      </c>
      <c r="O1637" s="3" t="inlineStr">
        <is>
          <t>나622</t>
        </is>
      </c>
    </row>
    <row r="1638">
      <c r="A1638" s="0" t="n">
        <v>286</v>
      </c>
      <c r="B1638" s="0" t="n">
        <v>1708</v>
      </c>
      <c r="C1638" s="0" t="inlineStr">
        <is>
          <t>나</t>
        </is>
      </c>
      <c r="D1638" s="0" t="inlineStr">
        <is>
          <t>부산대</t>
        </is>
      </c>
      <c r="E1638" s="232" t="inlineStr">
        <is>
          <t>화학과</t>
        </is>
      </c>
      <c r="F1638" s="0" t="inlineStr">
        <is>
          <t>자연</t>
        </is>
      </c>
      <c r="G1638" s="0" t="n">
        <v>2</v>
      </c>
      <c r="H1638" s="0" t="n">
        <v>684.53</v>
      </c>
      <c r="I1638" s="0" t="n">
        <v>683.086</v>
      </c>
      <c r="J1638" s="0" t="n">
        <v>680.374</v>
      </c>
      <c r="K1638" s="0" t="n">
        <v>677.8200000000001</v>
      </c>
      <c r="L1638" s="0" t="n">
        <v>673.98</v>
      </c>
      <c r="M1638" s="233" t="inlineStr">
        <is>
          <t>표점</t>
        </is>
      </c>
      <c r="N1638" s="233" t="inlineStr">
        <is>
          <t>표점</t>
        </is>
      </c>
      <c r="O1638" s="3" t="inlineStr">
        <is>
          <t>나623</t>
        </is>
      </c>
    </row>
    <row r="1639">
      <c r="A1639" s="0" t="n">
        <v>286</v>
      </c>
      <c r="B1639" s="0" t="n">
        <v>1710</v>
      </c>
      <c r="C1639" s="0" t="inlineStr">
        <is>
          <t>나</t>
        </is>
      </c>
      <c r="D1639" s="0" t="inlineStr">
        <is>
          <t>부산대</t>
        </is>
      </c>
      <c r="E1639" s="232" t="inlineStr">
        <is>
          <t>수학과</t>
        </is>
      </c>
      <c r="F1639" s="0" t="inlineStr">
        <is>
          <t>자연</t>
        </is>
      </c>
      <c r="G1639" s="0" t="n">
        <v>2</v>
      </c>
      <c r="H1639" s="0" t="n">
        <v>684.764</v>
      </c>
      <c r="I1639" s="0" t="n">
        <v>683.086</v>
      </c>
      <c r="J1639" s="0" t="n">
        <v>680.374</v>
      </c>
      <c r="K1639" s="0" t="n">
        <v>677.8200000000001</v>
      </c>
      <c r="L1639" s="0" t="n">
        <v>673.98</v>
      </c>
      <c r="M1639" s="233" t="inlineStr">
        <is>
          <t>표점</t>
        </is>
      </c>
      <c r="N1639" s="233" t="inlineStr">
        <is>
          <t>표점</t>
        </is>
      </c>
      <c r="O1639" s="3" t="inlineStr">
        <is>
          <t>나624</t>
        </is>
      </c>
    </row>
    <row r="1640">
      <c r="A1640" s="0" t="n">
        <v>287</v>
      </c>
      <c r="B1640" s="0" t="n">
        <v>1723</v>
      </c>
      <c r="C1640" s="0" t="inlineStr">
        <is>
          <t>나</t>
        </is>
      </c>
      <c r="D1640" s="0" t="inlineStr">
        <is>
          <t>부산대</t>
        </is>
      </c>
      <c r="E1640" s="232" t="inlineStr">
        <is>
          <t>지질환경과학과</t>
        </is>
      </c>
      <c r="F1640" s="0" t="inlineStr">
        <is>
          <t>자연</t>
        </is>
      </c>
      <c r="G1640" s="0" t="n">
        <v>2</v>
      </c>
      <c r="H1640" s="0" t="n">
        <v>684.414</v>
      </c>
      <c r="I1640" s="0" t="n">
        <v>682.576</v>
      </c>
      <c r="J1640" s="0" t="n">
        <v>679.824</v>
      </c>
      <c r="K1640" s="0" t="n">
        <v>677.41</v>
      </c>
      <c r="L1640" s="0" t="n">
        <v>673.58</v>
      </c>
      <c r="M1640" s="233" t="inlineStr">
        <is>
          <t>표점</t>
        </is>
      </c>
      <c r="N1640" s="233" t="inlineStr">
        <is>
          <t>표점</t>
        </is>
      </c>
      <c r="O1640" s="3" t="inlineStr">
        <is>
          <t>나625</t>
        </is>
      </c>
    </row>
    <row r="1641">
      <c r="A1641" s="0" t="n">
        <v>287</v>
      </c>
      <c r="B1641" s="0" t="n">
        <v>1721</v>
      </c>
      <c r="C1641" s="0" t="inlineStr">
        <is>
          <t>나</t>
        </is>
      </c>
      <c r="D1641" s="0" t="inlineStr">
        <is>
          <t>부산대</t>
        </is>
      </c>
      <c r="E1641" s="232" t="inlineStr">
        <is>
          <t>해양학과</t>
        </is>
      </c>
      <c r="F1641" s="0" t="inlineStr">
        <is>
          <t>자연</t>
        </is>
      </c>
      <c r="G1641" s="0" t="n">
        <v>2</v>
      </c>
      <c r="H1641" s="0" t="n">
        <v>683.086</v>
      </c>
      <c r="I1641" s="0" t="n">
        <v>681.484</v>
      </c>
      <c r="J1641" s="0" t="n">
        <v>678.62</v>
      </c>
      <c r="K1641" s="0" t="n">
        <v>676.3</v>
      </c>
      <c r="L1641" s="0" t="n">
        <v>672.503</v>
      </c>
      <c r="M1641" s="233" t="inlineStr">
        <is>
          <t>표점</t>
        </is>
      </c>
      <c r="N1641" s="233" t="inlineStr">
        <is>
          <t>표점</t>
        </is>
      </c>
      <c r="O1641" s="3" t="inlineStr">
        <is>
          <t>나626</t>
        </is>
      </c>
    </row>
    <row r="1642">
      <c r="A1642" s="0" t="n">
        <v>287</v>
      </c>
      <c r="B1642" s="0" t="n">
        <v>1688</v>
      </c>
      <c r="C1642" s="0" t="inlineStr">
        <is>
          <t>나</t>
        </is>
      </c>
      <c r="D1642" s="0" t="inlineStr">
        <is>
          <t>부산대</t>
        </is>
      </c>
      <c r="E1642" s="232" t="inlineStr">
        <is>
          <t>의생명융합공학부</t>
        </is>
      </c>
      <c r="F1642" s="0" t="inlineStr">
        <is>
          <t>자연</t>
        </is>
      </c>
      <c r="G1642" s="0" t="n">
        <v>2</v>
      </c>
      <c r="H1642" s="0" t="n">
        <v>681.0839999999999</v>
      </c>
      <c r="I1642" s="0" t="n">
        <v>679.53</v>
      </c>
      <c r="J1642" s="0" t="n">
        <v>677.244</v>
      </c>
      <c r="K1642" s="0" t="n">
        <v>674.89</v>
      </c>
      <c r="L1642" s="0" t="n">
        <v>671.2</v>
      </c>
      <c r="M1642" s="233" t="inlineStr">
        <is>
          <t>표점</t>
        </is>
      </c>
      <c r="N1642" s="233" t="inlineStr">
        <is>
          <t>표점</t>
        </is>
      </c>
      <c r="O1642" s="3" t="inlineStr">
        <is>
          <t>나627</t>
        </is>
      </c>
    </row>
    <row r="1643">
      <c r="A1643" s="0" t="n">
        <v>288</v>
      </c>
      <c r="B1643" s="0" t="n">
        <v>1731</v>
      </c>
      <c r="C1643" s="0" t="inlineStr">
        <is>
          <t>나</t>
        </is>
      </c>
      <c r="D1643" s="0" t="inlineStr">
        <is>
          <t>부산대</t>
        </is>
      </c>
      <c r="E1643" s="232" t="inlineStr">
        <is>
          <t>IT응용공학과</t>
        </is>
      </c>
      <c r="F1643" s="0" t="inlineStr">
        <is>
          <t>자연</t>
        </is>
      </c>
      <c r="G1643" s="0" t="n">
        <v>2</v>
      </c>
      <c r="H1643" s="0" t="n">
        <v>689.425</v>
      </c>
      <c r="I1643" s="0" t="n">
        <v>687.62</v>
      </c>
      <c r="J1643" s="0" t="n">
        <v>684.98</v>
      </c>
      <c r="K1643" s="0" t="n">
        <v>682.407</v>
      </c>
      <c r="L1643" s="0" t="n">
        <v>679.11</v>
      </c>
      <c r="M1643" s="233" t="inlineStr">
        <is>
          <t>표점</t>
        </is>
      </c>
      <c r="N1643" s="233" t="inlineStr">
        <is>
          <t>표점</t>
        </is>
      </c>
      <c r="O1643" s="3" t="inlineStr">
        <is>
          <t>나628</t>
        </is>
      </c>
    </row>
    <row r="1644">
      <c r="A1644" s="0" t="n">
        <v>287</v>
      </c>
      <c r="B1644" s="0" t="n">
        <v>1730</v>
      </c>
      <c r="C1644" s="0" t="inlineStr">
        <is>
          <t>나</t>
        </is>
      </c>
      <c r="D1644" s="0" t="inlineStr">
        <is>
          <t>부산대</t>
        </is>
      </c>
      <c r="E1644" s="232" t="inlineStr">
        <is>
          <t>식품공학과</t>
        </is>
      </c>
      <c r="F1644" s="0" t="inlineStr">
        <is>
          <t>자연</t>
        </is>
      </c>
      <c r="G1644" s="0" t="n">
        <v>2</v>
      </c>
      <c r="H1644" s="0" t="n">
        <v>657.8339999999999</v>
      </c>
      <c r="I1644" s="0" t="n">
        <v>656.25</v>
      </c>
      <c r="J1644" s="0" t="n">
        <v>653.9160000000001</v>
      </c>
      <c r="K1644" s="0" t="n">
        <v>651.7</v>
      </c>
      <c r="L1644" s="0" t="n">
        <v>648.6</v>
      </c>
      <c r="M1644" s="233" t="inlineStr">
        <is>
          <t>표점</t>
        </is>
      </c>
      <c r="N1644" s="233" t="inlineStr">
        <is>
          <t>표점</t>
        </is>
      </c>
      <c r="O1644" s="3" t="inlineStr">
        <is>
          <t>나629</t>
        </is>
      </c>
    </row>
    <row r="1645">
      <c r="A1645" s="0" t="n">
        <v>287</v>
      </c>
      <c r="B1645" s="0" t="n">
        <v>1727</v>
      </c>
      <c r="C1645" s="0" t="inlineStr">
        <is>
          <t>나</t>
        </is>
      </c>
      <c r="D1645" s="0" t="inlineStr">
        <is>
          <t>부산대</t>
        </is>
      </c>
      <c r="E1645" s="232" t="inlineStr">
        <is>
          <t>생명환경화학과</t>
        </is>
      </c>
      <c r="F1645" s="0" t="inlineStr">
        <is>
          <t>자연</t>
        </is>
      </c>
      <c r="G1645" s="0" t="n">
        <v>2</v>
      </c>
      <c r="H1645" s="0" t="n">
        <v>653.5</v>
      </c>
      <c r="I1645" s="0" t="n">
        <v>651.85</v>
      </c>
      <c r="J1645" s="0" t="n">
        <v>649.466</v>
      </c>
      <c r="K1645" s="0" t="n">
        <v>647.7</v>
      </c>
      <c r="L1645" s="0" t="n">
        <v>644.8</v>
      </c>
      <c r="M1645" s="233" t="inlineStr">
        <is>
          <t>표점</t>
        </is>
      </c>
      <c r="N1645" s="233" t="inlineStr">
        <is>
          <t>표점</t>
        </is>
      </c>
      <c r="O1645" s="3" t="inlineStr">
        <is>
          <t>나630</t>
        </is>
      </c>
    </row>
    <row r="1646">
      <c r="A1646" s="0" t="n">
        <v>287</v>
      </c>
      <c r="B1646" s="0" t="n">
        <v>1705</v>
      </c>
      <c r="C1646" s="0" t="inlineStr">
        <is>
          <t>나</t>
        </is>
      </c>
      <c r="D1646" s="0" t="inlineStr">
        <is>
          <t>부산대</t>
        </is>
      </c>
      <c r="E1646" s="232" t="inlineStr">
        <is>
          <t>나노에너지공학과</t>
        </is>
      </c>
      <c r="F1646" s="0" t="inlineStr">
        <is>
          <t>자연</t>
        </is>
      </c>
      <c r="G1646" s="0" t="n">
        <v>2</v>
      </c>
      <c r="H1646" s="0" t="e">
        <v>#N/A</v>
      </c>
      <c r="I1646" s="0" t="e">
        <v>#N/A</v>
      </c>
      <c r="J1646" s="0" t="e">
        <v>#N/A</v>
      </c>
      <c r="K1646" s="0" t="e">
        <v>#N/A</v>
      </c>
      <c r="L1646" s="0" t="e">
        <v>#N/A</v>
      </c>
      <c r="M1646" s="233" t="inlineStr">
        <is>
          <t>표점</t>
        </is>
      </c>
      <c r="N1646" s="233" t="inlineStr">
        <is>
          <t>표점</t>
        </is>
      </c>
      <c r="O1646" s="3" t="inlineStr">
        <is>
          <t>1</t>
        </is>
      </c>
    </row>
    <row r="1647">
      <c r="A1647" s="0" t="n">
        <v>287</v>
      </c>
      <c r="B1647" s="0" t="n">
        <v>1733</v>
      </c>
      <c r="C1647" s="0" t="inlineStr">
        <is>
          <t>나</t>
        </is>
      </c>
      <c r="D1647" s="0" t="inlineStr">
        <is>
          <t>부산대</t>
        </is>
      </c>
      <c r="E1647" s="232" t="inlineStr">
        <is>
          <t>광메카트로닉스공학과</t>
        </is>
      </c>
      <c r="F1647" s="0" t="inlineStr">
        <is>
          <t>자연</t>
        </is>
      </c>
      <c r="G1647" s="0" t="n">
        <v>2</v>
      </c>
      <c r="H1647" s="0" t="e">
        <v>#N/A</v>
      </c>
      <c r="I1647" s="0" t="e">
        <v>#N/A</v>
      </c>
      <c r="J1647" s="0" t="e">
        <v>#N/A</v>
      </c>
      <c r="K1647" s="0" t="e">
        <v>#N/A</v>
      </c>
      <c r="L1647" s="0" t="e">
        <v>#N/A</v>
      </c>
      <c r="M1647" s="233" t="inlineStr">
        <is>
          <t>표점</t>
        </is>
      </c>
      <c r="N1647" s="233" t="inlineStr">
        <is>
          <t>표점</t>
        </is>
      </c>
      <c r="O1647" s="3" t="inlineStr">
        <is>
          <t>1</t>
        </is>
      </c>
    </row>
    <row r="1648">
      <c r="A1648" s="0" t="n">
        <v>284</v>
      </c>
      <c r="B1648" s="0" t="n">
        <v>1743</v>
      </c>
      <c r="C1648" s="0" t="inlineStr">
        <is>
          <t>나</t>
        </is>
      </c>
      <c r="D1648" s="0" t="inlineStr">
        <is>
          <t>부산대</t>
        </is>
      </c>
      <c r="E1648" s="232" t="inlineStr">
        <is>
          <t>경제학부</t>
        </is>
      </c>
      <c r="F1648" s="0" t="inlineStr">
        <is>
          <t>통합</t>
        </is>
      </c>
      <c r="G1648" s="0" t="n">
        <v>2</v>
      </c>
      <c r="H1648" s="0" t="n">
        <v>706.889</v>
      </c>
      <c r="I1648" s="0" t="n">
        <v>704.5410000000001</v>
      </c>
      <c r="J1648" s="0" t="n">
        <v>700.535</v>
      </c>
      <c r="K1648" s="0" t="n">
        <v>697.47</v>
      </c>
      <c r="L1648" s="0" t="n">
        <v>692.829</v>
      </c>
      <c r="M1648" s="233" t="inlineStr">
        <is>
          <t>표점</t>
        </is>
      </c>
      <c r="N1648" s="233" t="inlineStr">
        <is>
          <t>표점</t>
        </is>
      </c>
      <c r="O1648" s="3" t="inlineStr">
        <is>
          <t>나631</t>
        </is>
      </c>
    </row>
    <row r="1649">
      <c r="A1649" s="0" t="n">
        <v>284</v>
      </c>
      <c r="B1649" s="0" t="n">
        <v>1747</v>
      </c>
      <c r="C1649" s="0" t="inlineStr">
        <is>
          <t>나</t>
        </is>
      </c>
      <c r="D1649" s="0" t="inlineStr">
        <is>
          <t>부산대</t>
        </is>
      </c>
      <c r="E1649" s="232" t="inlineStr">
        <is>
          <t>무역학부</t>
        </is>
      </c>
      <c r="F1649" s="0" t="inlineStr">
        <is>
          <t>통합</t>
        </is>
      </c>
      <c r="G1649" s="0" t="n">
        <v>2</v>
      </c>
      <c r="H1649" s="0" t="n">
        <v>703.866</v>
      </c>
      <c r="I1649" s="0" t="n">
        <v>701.529</v>
      </c>
      <c r="J1649" s="0" t="n">
        <v>698.3390000000001</v>
      </c>
      <c r="K1649" s="0" t="n">
        <v>695.249</v>
      </c>
      <c r="L1649" s="0" t="n">
        <v>690.8</v>
      </c>
      <c r="M1649" s="233" t="inlineStr">
        <is>
          <t>표점</t>
        </is>
      </c>
      <c r="N1649" s="233" t="inlineStr">
        <is>
          <t>표점</t>
        </is>
      </c>
      <c r="O1649" s="3" t="inlineStr">
        <is>
          <t>나632</t>
        </is>
      </c>
    </row>
    <row r="1650">
      <c r="A1650" s="0" t="n">
        <v>284</v>
      </c>
      <c r="B1650" s="0" t="n">
        <v>1748</v>
      </c>
      <c r="C1650" s="0" t="inlineStr">
        <is>
          <t>나</t>
        </is>
      </c>
      <c r="D1650" s="0" t="inlineStr">
        <is>
          <t>부산대</t>
        </is>
      </c>
      <c r="E1650" s="232" t="inlineStr">
        <is>
          <t>정치외교학과</t>
        </is>
      </c>
      <c r="F1650" s="0" t="inlineStr">
        <is>
          <t>통합</t>
        </is>
      </c>
      <c r="G1650" s="0" t="n">
        <v>2</v>
      </c>
      <c r="H1650" s="0" t="n">
        <v>702.53</v>
      </c>
      <c r="I1650" s="0" t="n">
        <v>700.401</v>
      </c>
      <c r="J1650" s="0" t="n">
        <v>697.47</v>
      </c>
      <c r="K1650" s="0" t="n">
        <v>694.38</v>
      </c>
      <c r="L1650" s="0" t="n">
        <v>690.09</v>
      </c>
      <c r="M1650" s="233" t="inlineStr">
        <is>
          <t>표점</t>
        </is>
      </c>
      <c r="N1650" s="233" t="inlineStr">
        <is>
          <t>표점</t>
        </is>
      </c>
      <c r="O1650" s="3" t="inlineStr">
        <is>
          <t>나633</t>
        </is>
      </c>
    </row>
    <row r="1651">
      <c r="A1651" s="0" t="n">
        <v>284</v>
      </c>
      <c r="B1651" s="0" t="n">
        <v>1749</v>
      </c>
      <c r="C1651" s="0" t="inlineStr">
        <is>
          <t>나</t>
        </is>
      </c>
      <c r="D1651" s="0" t="inlineStr">
        <is>
          <t>부산대</t>
        </is>
      </c>
      <c r="E1651" s="232" t="inlineStr">
        <is>
          <t>행정학과</t>
        </is>
      </c>
      <c r="F1651" s="0" t="inlineStr">
        <is>
          <t>통합</t>
        </is>
      </c>
      <c r="G1651" s="0" t="n">
        <v>2</v>
      </c>
      <c r="H1651" s="0" t="n">
        <v>701.12</v>
      </c>
      <c r="I1651" s="0" t="n">
        <v>699.215</v>
      </c>
      <c r="J1651" s="0" t="n">
        <v>695.941</v>
      </c>
      <c r="K1651" s="0" t="n">
        <v>693.37</v>
      </c>
      <c r="L1651" s="0" t="n">
        <v>689.08</v>
      </c>
      <c r="M1651" s="233" t="inlineStr">
        <is>
          <t>표점</t>
        </is>
      </c>
      <c r="N1651" s="233" t="inlineStr">
        <is>
          <t>표점</t>
        </is>
      </c>
      <c r="O1651" s="3" t="inlineStr">
        <is>
          <t>나634</t>
        </is>
      </c>
    </row>
    <row r="1652">
      <c r="A1652" s="0" t="n">
        <v>284</v>
      </c>
      <c r="B1652" s="0" t="n">
        <v>1762</v>
      </c>
      <c r="C1652" s="0" t="inlineStr">
        <is>
          <t>나</t>
        </is>
      </c>
      <c r="D1652" s="0" t="inlineStr">
        <is>
          <t>부산대</t>
        </is>
      </c>
      <c r="E1652" s="232" t="inlineStr">
        <is>
          <t>철학과</t>
        </is>
      </c>
      <c r="F1652" s="0" t="inlineStr">
        <is>
          <t>통합</t>
        </is>
      </c>
      <c r="G1652" s="0" t="n">
        <v>2</v>
      </c>
      <c r="H1652" s="0" t="n">
        <v>698.3390000000001</v>
      </c>
      <c r="I1652" s="0" t="n">
        <v>696.225</v>
      </c>
      <c r="J1652" s="0" t="n">
        <v>693.654</v>
      </c>
      <c r="K1652" s="0" t="n">
        <v>690.8</v>
      </c>
      <c r="L1652" s="0" t="n">
        <v>686.785</v>
      </c>
      <c r="M1652" s="233" t="inlineStr">
        <is>
          <t>표점</t>
        </is>
      </c>
      <c r="N1652" s="233" t="inlineStr">
        <is>
          <t>표점</t>
        </is>
      </c>
      <c r="O1652" s="3" t="inlineStr">
        <is>
          <t>나635</t>
        </is>
      </c>
    </row>
    <row r="1653">
      <c r="A1653" s="0" t="n">
        <v>284</v>
      </c>
      <c r="B1653" s="0" t="n">
        <v>1767</v>
      </c>
      <c r="C1653" s="0" t="inlineStr">
        <is>
          <t>나</t>
        </is>
      </c>
      <c r="D1653" s="0" t="inlineStr">
        <is>
          <t>부산대</t>
        </is>
      </c>
      <c r="E1653" s="232" t="inlineStr">
        <is>
          <t>실내환경디자인학과</t>
        </is>
      </c>
      <c r="F1653" s="0" t="inlineStr">
        <is>
          <t>통합</t>
        </is>
      </c>
      <c r="G1653" s="0" t="n">
        <v>2</v>
      </c>
      <c r="H1653" s="0" t="n">
        <v>698.3390000000001</v>
      </c>
      <c r="I1653" s="0" t="n">
        <v>696.225</v>
      </c>
      <c r="J1653" s="0" t="n">
        <v>693.654</v>
      </c>
      <c r="K1653" s="0" t="n">
        <v>690.8</v>
      </c>
      <c r="L1653" s="0" t="n">
        <v>686.785</v>
      </c>
      <c r="M1653" s="233" t="inlineStr">
        <is>
          <t>표점</t>
        </is>
      </c>
      <c r="N1653" s="233" t="inlineStr">
        <is>
          <t>표점</t>
        </is>
      </c>
      <c r="O1653" s="3" t="inlineStr">
        <is>
          <t>나636</t>
        </is>
      </c>
    </row>
    <row r="1654">
      <c r="A1654" s="0" t="n">
        <v>284</v>
      </c>
      <c r="B1654" s="0" t="n">
        <v>1755</v>
      </c>
      <c r="C1654" s="0" t="inlineStr">
        <is>
          <t>나</t>
        </is>
      </c>
      <c r="D1654" s="0" t="inlineStr">
        <is>
          <t>부산대</t>
        </is>
      </c>
      <c r="E1654" s="232" t="inlineStr">
        <is>
          <t>사회학과</t>
        </is>
      </c>
      <c r="F1654" s="0" t="inlineStr">
        <is>
          <t>통합</t>
        </is>
      </c>
      <c r="G1654" s="0" t="n">
        <v>2</v>
      </c>
      <c r="H1654" s="0" t="n">
        <v>695.941</v>
      </c>
      <c r="I1654" s="0" t="n">
        <v>694.514</v>
      </c>
      <c r="J1654" s="0" t="n">
        <v>691.6849999999999</v>
      </c>
      <c r="K1654" s="0" t="n">
        <v>689.08</v>
      </c>
      <c r="L1654" s="0" t="n">
        <v>685.04</v>
      </c>
      <c r="M1654" s="233" t="inlineStr">
        <is>
          <t>표점</t>
        </is>
      </c>
      <c r="N1654" s="233" t="inlineStr">
        <is>
          <t>표점</t>
        </is>
      </c>
      <c r="O1654" s="3" t="inlineStr">
        <is>
          <t>나637</t>
        </is>
      </c>
    </row>
    <row r="1655">
      <c r="A1655" s="0" t="n">
        <v>284</v>
      </c>
      <c r="B1655" s="0" t="n">
        <v>1758</v>
      </c>
      <c r="C1655" s="0" t="inlineStr">
        <is>
          <t>나</t>
        </is>
      </c>
      <c r="D1655" s="0" t="inlineStr">
        <is>
          <t>부산대</t>
        </is>
      </c>
      <c r="E1655" s="232" t="inlineStr">
        <is>
          <t>영어영문학과</t>
        </is>
      </c>
      <c r="F1655" s="0" t="inlineStr">
        <is>
          <t>통합</t>
        </is>
      </c>
      <c r="G1655" s="0" t="n">
        <v>2</v>
      </c>
      <c r="H1655" s="0" t="n">
        <v>695.941</v>
      </c>
      <c r="I1655" s="0" t="n">
        <v>694.514</v>
      </c>
      <c r="J1655" s="0" t="n">
        <v>691.6849999999999</v>
      </c>
      <c r="K1655" s="0" t="n">
        <v>689.08</v>
      </c>
      <c r="L1655" s="0" t="n">
        <v>685.04</v>
      </c>
      <c r="M1655" s="233" t="inlineStr">
        <is>
          <t>표점</t>
        </is>
      </c>
      <c r="N1655" s="233" t="inlineStr">
        <is>
          <t>표점</t>
        </is>
      </c>
      <c r="O1655" s="3" t="inlineStr">
        <is>
          <t>나638</t>
        </is>
      </c>
    </row>
    <row r="1656">
      <c r="A1656" s="0" t="n">
        <v>284</v>
      </c>
      <c r="B1656" s="0" t="n">
        <v>1773</v>
      </c>
      <c r="C1656" s="0" t="inlineStr">
        <is>
          <t>나</t>
        </is>
      </c>
      <c r="D1656" s="0" t="inlineStr">
        <is>
          <t>부산대</t>
        </is>
      </c>
      <c r="E1656" s="232" t="inlineStr">
        <is>
          <t>국어국문학과</t>
        </is>
      </c>
      <c r="F1656" s="0" t="inlineStr">
        <is>
          <t>통합</t>
        </is>
      </c>
      <c r="G1656" s="0" t="n">
        <v>2</v>
      </c>
      <c r="H1656" s="0" t="n">
        <v>695.115</v>
      </c>
      <c r="I1656" s="0" t="n">
        <v>693.37</v>
      </c>
      <c r="J1656" s="0" t="n">
        <v>690.809</v>
      </c>
      <c r="K1656" s="0" t="n">
        <v>688.1950000000001</v>
      </c>
      <c r="L1656" s="0" t="n">
        <v>684.189</v>
      </c>
      <c r="M1656" s="233" t="inlineStr">
        <is>
          <t>표점</t>
        </is>
      </c>
      <c r="N1656" s="233" t="inlineStr">
        <is>
          <t>표점</t>
        </is>
      </c>
      <c r="O1656" s="3" t="inlineStr">
        <is>
          <t>나639</t>
        </is>
      </c>
    </row>
    <row r="1657">
      <c r="A1657" s="0" t="n">
        <v>284</v>
      </c>
      <c r="B1657" s="0" t="n">
        <v>1776</v>
      </c>
      <c r="C1657" s="0" t="inlineStr">
        <is>
          <t>나</t>
        </is>
      </c>
      <c r="D1657" s="0" t="inlineStr">
        <is>
          <t>부산대</t>
        </is>
      </c>
      <c r="E1657" s="232" t="inlineStr">
        <is>
          <t>아동가족학과</t>
        </is>
      </c>
      <c r="F1657" s="0" t="inlineStr">
        <is>
          <t>통합</t>
        </is>
      </c>
      <c r="G1657" s="0" t="n">
        <v>2</v>
      </c>
      <c r="H1657" s="0" t="n">
        <v>692.979</v>
      </c>
      <c r="I1657" s="0" t="n">
        <v>691.341</v>
      </c>
      <c r="J1657" s="0" t="n">
        <v>688.6799999999999</v>
      </c>
      <c r="K1657" s="0" t="n">
        <v>686.3339999999999</v>
      </c>
      <c r="L1657" s="0" t="n">
        <v>682.354</v>
      </c>
      <c r="M1657" s="233" t="inlineStr">
        <is>
          <t>표점</t>
        </is>
      </c>
      <c r="N1657" s="233" t="inlineStr">
        <is>
          <t>표점</t>
        </is>
      </c>
      <c r="O1657" s="3" t="inlineStr">
        <is>
          <t>나640</t>
        </is>
      </c>
    </row>
    <row r="1658">
      <c r="A1658" s="0" t="n">
        <v>284</v>
      </c>
      <c r="B1658" s="0" t="n">
        <v>1760</v>
      </c>
      <c r="C1658" s="0" t="inlineStr">
        <is>
          <t>나</t>
        </is>
      </c>
      <c r="D1658" s="0" t="inlineStr">
        <is>
          <t>부산대</t>
        </is>
      </c>
      <c r="E1658" s="232" t="inlineStr">
        <is>
          <t>사학과</t>
        </is>
      </c>
      <c r="F1658" s="0" t="inlineStr">
        <is>
          <t>통합</t>
        </is>
      </c>
      <c r="G1658" s="0" t="n">
        <v>2</v>
      </c>
      <c r="H1658" s="0" t="n">
        <v>692.6950000000001</v>
      </c>
      <c r="I1658" s="0" t="n">
        <v>691.0839999999999</v>
      </c>
      <c r="J1658" s="0" t="n">
        <v>688.396</v>
      </c>
      <c r="K1658" s="0" t="n">
        <v>686.05</v>
      </c>
      <c r="L1658" s="0" t="n">
        <v>682.16</v>
      </c>
      <c r="M1658" s="233" t="inlineStr">
        <is>
          <t>표점</t>
        </is>
      </c>
      <c r="N1658" s="233" t="inlineStr">
        <is>
          <t>표점</t>
        </is>
      </c>
      <c r="O1658" s="3" t="inlineStr">
        <is>
          <t>나641</t>
        </is>
      </c>
    </row>
    <row r="1659">
      <c r="A1659" s="0" t="n">
        <v>284</v>
      </c>
      <c r="B1659" s="0" t="n">
        <v>1779</v>
      </c>
      <c r="C1659" s="0" t="inlineStr">
        <is>
          <t>나</t>
        </is>
      </c>
      <c r="D1659" s="0" t="inlineStr">
        <is>
          <t>부산대</t>
        </is>
      </c>
      <c r="E1659" s="232" t="inlineStr">
        <is>
          <t>예술문화영상학과</t>
        </is>
      </c>
      <c r="F1659" s="0" t="inlineStr">
        <is>
          <t>통합</t>
        </is>
      </c>
      <c r="G1659" s="0" t="n">
        <v>2</v>
      </c>
      <c r="H1659" s="0" t="n">
        <v>692.36</v>
      </c>
      <c r="I1659" s="0" t="n">
        <v>690.809</v>
      </c>
      <c r="J1659" s="0" t="n">
        <v>688.1950000000001</v>
      </c>
      <c r="K1659" s="0" t="n">
        <v>685.659</v>
      </c>
      <c r="L1659" s="0" t="n">
        <v>681.885</v>
      </c>
      <c r="M1659" s="233" t="inlineStr">
        <is>
          <t>표점</t>
        </is>
      </c>
      <c r="N1659" s="233" t="inlineStr">
        <is>
          <t>표점</t>
        </is>
      </c>
      <c r="O1659" s="3" t="inlineStr">
        <is>
          <t>나642</t>
        </is>
      </c>
    </row>
    <row r="1660">
      <c r="A1660" s="0" t="n">
        <v>284</v>
      </c>
      <c r="B1660" s="0" t="n">
        <v>1771</v>
      </c>
      <c r="C1660" s="0" t="inlineStr">
        <is>
          <t>나</t>
        </is>
      </c>
      <c r="D1660" s="0" t="inlineStr">
        <is>
          <t>부산대</t>
        </is>
      </c>
      <c r="E1660" s="232" t="inlineStr">
        <is>
          <t>한문학과</t>
        </is>
      </c>
      <c r="F1660" s="0" t="inlineStr">
        <is>
          <t>통합</t>
        </is>
      </c>
      <c r="G1660" s="0" t="n">
        <v>2</v>
      </c>
      <c r="H1660" s="0" t="n">
        <v>691.0839999999999</v>
      </c>
      <c r="I1660" s="0" t="n">
        <v>689.489</v>
      </c>
      <c r="J1660" s="0" t="n">
        <v>686.919</v>
      </c>
      <c r="K1660" s="0" t="n">
        <v>684.381</v>
      </c>
      <c r="L1660" s="0" t="n">
        <v>680.625</v>
      </c>
      <c r="M1660" s="233" t="inlineStr">
        <is>
          <t>표점</t>
        </is>
      </c>
      <c r="N1660" s="233" t="inlineStr">
        <is>
          <t>표점</t>
        </is>
      </c>
      <c r="O1660" s="3" t="inlineStr">
        <is>
          <t>나643</t>
        </is>
      </c>
    </row>
    <row r="1661">
      <c r="A1661" s="0" t="n">
        <v>284</v>
      </c>
      <c r="B1661" s="0" t="n">
        <v>1751</v>
      </c>
      <c r="C1661" s="0" t="inlineStr">
        <is>
          <t>나</t>
        </is>
      </c>
      <c r="D1661" s="0" t="inlineStr">
        <is>
          <t>부산대</t>
        </is>
      </c>
      <c r="E1661" s="232" t="inlineStr">
        <is>
          <t>심리학과</t>
        </is>
      </c>
      <c r="F1661" s="0" t="inlineStr">
        <is>
          <t>통합</t>
        </is>
      </c>
      <c r="G1661" s="0" t="n">
        <v>2</v>
      </c>
      <c r="H1661" s="0" t="n">
        <v>688.6799999999999</v>
      </c>
      <c r="I1661" s="0" t="n">
        <v>687.0599999999999</v>
      </c>
      <c r="J1661" s="0" t="n">
        <v>684.64</v>
      </c>
      <c r="K1661" s="0" t="n">
        <v>682.22</v>
      </c>
      <c r="L1661" s="0" t="n">
        <v>678.605</v>
      </c>
      <c r="M1661" s="233" t="inlineStr">
        <is>
          <t>표점</t>
        </is>
      </c>
      <c r="N1661" s="233" t="inlineStr">
        <is>
          <t>표점</t>
        </is>
      </c>
      <c r="O1661" s="3" t="inlineStr">
        <is>
          <t>나644</t>
        </is>
      </c>
    </row>
    <row r="1662">
      <c r="A1662" s="0" t="n">
        <v>284</v>
      </c>
      <c r="B1662" s="0" t="n">
        <v>1741</v>
      </c>
      <c r="C1662" s="0" t="inlineStr">
        <is>
          <t>나</t>
        </is>
      </c>
      <c r="D1662" s="0" t="inlineStr">
        <is>
          <t>부산대</t>
        </is>
      </c>
      <c r="E1662" s="232" t="inlineStr">
        <is>
          <t>식품자원경제학과</t>
        </is>
      </c>
      <c r="F1662" s="0" t="inlineStr">
        <is>
          <t>통합</t>
        </is>
      </c>
      <c r="G1662" s="0" t="n">
        <v>2</v>
      </c>
      <c r="H1662" s="0" t="n">
        <v>677.354</v>
      </c>
      <c r="I1662" s="0" t="n">
        <v>676.008</v>
      </c>
      <c r="J1662" s="0" t="n">
        <v>673.872</v>
      </c>
      <c r="K1662" s="0" t="n">
        <v>671.602</v>
      </c>
      <c r="L1662" s="0" t="n">
        <v>668.3920000000001</v>
      </c>
      <c r="M1662" s="233" t="inlineStr">
        <is>
          <t>표점</t>
        </is>
      </c>
      <c r="N1662" s="233" t="inlineStr">
        <is>
          <t>표점</t>
        </is>
      </c>
      <c r="O1662" s="3" t="inlineStr">
        <is>
          <t>나645</t>
        </is>
      </c>
    </row>
    <row r="1663">
      <c r="A1663" s="0" t="n">
        <v>204</v>
      </c>
      <c r="B1663" s="0" t="n">
        <v>1785</v>
      </c>
      <c r="C1663" s="0" t="inlineStr">
        <is>
          <t>나</t>
        </is>
      </c>
      <c r="D1663" s="0" t="inlineStr">
        <is>
          <t>전남대</t>
        </is>
      </c>
      <c r="E1663" s="232" t="inlineStr">
        <is>
          <t>산업공학과</t>
        </is>
      </c>
      <c r="F1663" s="0" t="inlineStr">
        <is>
          <t>자연</t>
        </is>
      </c>
      <c r="G1663" s="0" t="n">
        <v>2</v>
      </c>
      <c r="H1663" s="0" t="n">
        <v>875.652</v>
      </c>
      <c r="I1663" s="0" t="n">
        <v>873.309</v>
      </c>
      <c r="J1663" s="0" t="n">
        <v>869.048</v>
      </c>
      <c r="K1663" s="0" t="n">
        <v>863.6</v>
      </c>
      <c r="L1663" s="0" t="n">
        <v>856.481</v>
      </c>
      <c r="M1663" s="233" t="inlineStr">
        <is>
          <t>표점/만점</t>
        </is>
      </c>
      <c r="N1663" s="233" t="inlineStr">
        <is>
          <t>표점/만점</t>
        </is>
      </c>
      <c r="O1663" s="3" t="inlineStr">
        <is>
          <t>나646</t>
        </is>
      </c>
    </row>
    <row r="1664">
      <c r="A1664" s="0" t="n">
        <v>206</v>
      </c>
      <c r="B1664" s="0" t="n">
        <v>1819</v>
      </c>
      <c r="C1664" s="0" t="inlineStr">
        <is>
          <t>나</t>
        </is>
      </c>
      <c r="D1664" s="0" t="inlineStr">
        <is>
          <t>전남대</t>
        </is>
      </c>
      <c r="E1664" s="232" t="inlineStr">
        <is>
          <t>화학공학부</t>
        </is>
      </c>
      <c r="F1664" s="0" t="inlineStr">
        <is>
          <t>자연</t>
        </is>
      </c>
      <c r="G1664" s="0" t="n">
        <v>2</v>
      </c>
      <c r="H1664" s="0" t="n">
        <v>865.429</v>
      </c>
      <c r="I1664" s="0" t="n">
        <v>863.098</v>
      </c>
      <c r="J1664" s="0" t="n">
        <v>858.848</v>
      </c>
      <c r="K1664" s="0" t="n">
        <v>853.327</v>
      </c>
      <c r="L1664" s="0" t="n">
        <v>847.1950000000001</v>
      </c>
      <c r="M1664" s="233" t="inlineStr">
        <is>
          <t>표점/만점</t>
        </is>
      </c>
      <c r="N1664" s="233" t="inlineStr">
        <is>
          <t>표점/만점</t>
        </is>
      </c>
      <c r="O1664" s="3" t="inlineStr">
        <is>
          <t>나647</t>
        </is>
      </c>
    </row>
    <row r="1665">
      <c r="A1665" s="0" t="n">
        <v>206</v>
      </c>
      <c r="B1665" s="0" t="n">
        <v>1824</v>
      </c>
      <c r="C1665" s="0" t="inlineStr">
        <is>
          <t>나</t>
        </is>
      </c>
      <c r="D1665" s="0" t="inlineStr">
        <is>
          <t>전남대</t>
        </is>
      </c>
      <c r="E1665" s="232" t="inlineStr">
        <is>
          <t>환경에너지공학과</t>
        </is>
      </c>
      <c r="F1665" s="0" t="inlineStr">
        <is>
          <t>자연</t>
        </is>
      </c>
      <c r="G1665" s="0" t="n">
        <v>2</v>
      </c>
      <c r="H1665" s="0" t="n">
        <v>857.2089999999999</v>
      </c>
      <c r="I1665" s="0" t="n">
        <v>854.64</v>
      </c>
      <c r="J1665" s="0" t="n">
        <v>850.5650000000001</v>
      </c>
      <c r="K1665" s="0" t="n">
        <v>845.9299999999999</v>
      </c>
      <c r="L1665" s="0" t="n">
        <v>840.645</v>
      </c>
      <c r="M1665" s="233" t="inlineStr">
        <is>
          <t>표점/만점</t>
        </is>
      </c>
      <c r="N1665" s="233" t="inlineStr">
        <is>
          <t>표점/만점</t>
        </is>
      </c>
      <c r="O1665" s="3" t="inlineStr">
        <is>
          <t>나648</t>
        </is>
      </c>
    </row>
    <row r="1666">
      <c r="A1666" s="0" t="n">
        <v>206</v>
      </c>
      <c r="B1666" s="0" t="n">
        <v>1791</v>
      </c>
      <c r="C1666" s="0" t="inlineStr">
        <is>
          <t>나</t>
        </is>
      </c>
      <c r="D1666" s="0" t="inlineStr">
        <is>
          <t>전남대</t>
        </is>
      </c>
      <c r="E1666" s="232" t="inlineStr">
        <is>
          <t>토목공학과</t>
        </is>
      </c>
      <c r="F1666" s="0" t="inlineStr">
        <is>
          <t>자연</t>
        </is>
      </c>
      <c r="G1666" s="0" t="n">
        <v>2</v>
      </c>
      <c r="H1666" s="0" t="n">
        <v>854.41</v>
      </c>
      <c r="I1666" s="0" t="n">
        <v>852.013</v>
      </c>
      <c r="J1666" s="0" t="n">
        <v>848.3099999999999</v>
      </c>
      <c r="K1666" s="0" t="n">
        <v>843.938</v>
      </c>
      <c r="L1666" s="0" t="n">
        <v>838.679</v>
      </c>
      <c r="M1666" s="233" t="inlineStr">
        <is>
          <t>표점/만점</t>
        </is>
      </c>
      <c r="N1666" s="233" t="inlineStr">
        <is>
          <t>표점/만점</t>
        </is>
      </c>
      <c r="O1666" s="3" t="inlineStr">
        <is>
          <t>나649</t>
        </is>
      </c>
    </row>
    <row r="1667">
      <c r="A1667" s="0" t="n">
        <v>205</v>
      </c>
      <c r="B1667" s="0" t="n">
        <v>1806</v>
      </c>
      <c r="C1667" s="0" t="inlineStr">
        <is>
          <t>나</t>
        </is>
      </c>
      <c r="D1667" s="0" t="inlineStr">
        <is>
          <t>전남대</t>
        </is>
      </c>
      <c r="E1667" s="232" t="inlineStr">
        <is>
          <t>수학과</t>
        </is>
      </c>
      <c r="F1667" s="0" t="inlineStr">
        <is>
          <t>자연</t>
        </is>
      </c>
      <c r="G1667" s="0" t="n">
        <v>2</v>
      </c>
      <c r="H1667" s="0" t="n">
        <v>851.505</v>
      </c>
      <c r="I1667" s="0" t="n">
        <v>849.428</v>
      </c>
      <c r="J1667" s="0" t="n">
        <v>845.597</v>
      </c>
      <c r="K1667" s="0" t="n">
        <v>841.388</v>
      </c>
      <c r="L1667" s="0" t="n">
        <v>835.893</v>
      </c>
      <c r="M1667" s="233" t="inlineStr">
        <is>
          <t>표점/만점</t>
        </is>
      </c>
      <c r="N1667" s="233" t="inlineStr">
        <is>
          <t>표점/만점</t>
        </is>
      </c>
      <c r="O1667" s="3" t="inlineStr">
        <is>
          <t>나650</t>
        </is>
      </c>
    </row>
    <row r="1668">
      <c r="A1668" s="0" t="n">
        <v>204</v>
      </c>
      <c r="B1668" s="0" t="n">
        <v>1803</v>
      </c>
      <c r="C1668" s="0" t="inlineStr">
        <is>
          <t>나</t>
        </is>
      </c>
      <c r="D1668" s="0" t="inlineStr">
        <is>
          <t>전남대</t>
        </is>
      </c>
      <c r="E1668" s="232" t="inlineStr">
        <is>
          <t>조경학과</t>
        </is>
      </c>
      <c r="F1668" s="0" t="inlineStr">
        <is>
          <t>자연</t>
        </is>
      </c>
      <c r="G1668" s="0" t="n">
        <v>2</v>
      </c>
      <c r="H1668" s="0" t="n">
        <v>846.692</v>
      </c>
      <c r="I1668" s="0" t="n">
        <v>844.501</v>
      </c>
      <c r="J1668" s="0" t="n">
        <v>840.814</v>
      </c>
      <c r="K1668" s="0" t="n">
        <v>836.436</v>
      </c>
      <c r="L1668" s="0" t="n">
        <v>830.728</v>
      </c>
      <c r="M1668" s="233" t="inlineStr">
        <is>
          <t>표점/만점</t>
        </is>
      </c>
      <c r="N1668" s="233" t="inlineStr">
        <is>
          <t>표점/만점</t>
        </is>
      </c>
      <c r="O1668" s="3" t="inlineStr">
        <is>
          <t>나651</t>
        </is>
      </c>
    </row>
    <row r="1669">
      <c r="A1669" s="0" t="n">
        <v>206</v>
      </c>
      <c r="B1669" s="0" t="n">
        <v>1795</v>
      </c>
      <c r="C1669" s="0" t="inlineStr">
        <is>
          <t>나</t>
        </is>
      </c>
      <c r="D1669" s="0" t="inlineStr">
        <is>
          <t>전남대</t>
        </is>
      </c>
      <c r="E1669" s="232" t="inlineStr">
        <is>
          <t>미래모빌리티학과</t>
        </is>
      </c>
      <c r="F1669" s="0" t="inlineStr">
        <is>
          <t>자연</t>
        </is>
      </c>
      <c r="G1669" s="0" t="n">
        <v>2</v>
      </c>
      <c r="H1669" s="0" t="n">
        <v>844.645</v>
      </c>
      <c r="I1669" s="0" t="n">
        <v>842.842</v>
      </c>
      <c r="J1669" s="0" t="n">
        <v>839.386</v>
      </c>
      <c r="K1669" s="0" t="n">
        <v>834.967</v>
      </c>
      <c r="L1669" s="0" t="n">
        <v>829.252</v>
      </c>
      <c r="M1669" s="233" t="inlineStr">
        <is>
          <t>표점/만점</t>
        </is>
      </c>
      <c r="N1669" s="233" t="inlineStr">
        <is>
          <t>표점/만점</t>
        </is>
      </c>
      <c r="O1669" s="3" t="inlineStr">
        <is>
          <t>나652</t>
        </is>
      </c>
    </row>
    <row r="1670">
      <c r="A1670" s="0" t="n">
        <v>204</v>
      </c>
      <c r="B1670" s="0" t="n">
        <v>1805</v>
      </c>
      <c r="C1670" s="0" t="inlineStr">
        <is>
          <t>나</t>
        </is>
      </c>
      <c r="D1670" s="0" t="inlineStr">
        <is>
          <t>전남대</t>
        </is>
      </c>
      <c r="E1670" s="232" t="inlineStr">
        <is>
          <t>생물학과</t>
        </is>
      </c>
      <c r="F1670" s="0" t="inlineStr">
        <is>
          <t>자연</t>
        </is>
      </c>
      <c r="G1670" s="0" t="n">
        <v>2</v>
      </c>
      <c r="H1670" s="0" t="n">
        <v>843.938</v>
      </c>
      <c r="I1670" s="0" t="n">
        <v>841.91</v>
      </c>
      <c r="J1670" s="0" t="n">
        <v>838.49</v>
      </c>
      <c r="K1670" s="0" t="n">
        <v>834.071</v>
      </c>
      <c r="L1670" s="0" t="n">
        <v>828.1559999999999</v>
      </c>
      <c r="M1670" s="233" t="inlineStr">
        <is>
          <t>표점/만점</t>
        </is>
      </c>
      <c r="N1670" s="233" t="inlineStr">
        <is>
          <t>표점/만점</t>
        </is>
      </c>
      <c r="O1670" s="3" t="inlineStr">
        <is>
          <t>나653</t>
        </is>
      </c>
    </row>
    <row r="1671">
      <c r="A1671" s="0" t="n">
        <v>205</v>
      </c>
      <c r="B1671" s="0" t="n">
        <v>1821</v>
      </c>
      <c r="C1671" s="0" t="inlineStr">
        <is>
          <t>나</t>
        </is>
      </c>
      <c r="D1671" s="0" t="inlineStr">
        <is>
          <t>전남대</t>
        </is>
      </c>
      <c r="E1671" s="232" t="inlineStr">
        <is>
          <t>물리학과</t>
        </is>
      </c>
      <c r="F1671" s="0" t="inlineStr">
        <is>
          <t>자연</t>
        </is>
      </c>
      <c r="G1671" s="0" t="n">
        <v>2</v>
      </c>
      <c r="H1671" s="0" t="n">
        <v>843.938</v>
      </c>
      <c r="I1671" s="0" t="n">
        <v>842.099</v>
      </c>
      <c r="J1671" s="0" t="n">
        <v>838.49</v>
      </c>
      <c r="K1671" s="0" t="n">
        <v>833.8819999999999</v>
      </c>
      <c r="L1671" s="0" t="n">
        <v>827.9930000000001</v>
      </c>
      <c r="M1671" s="233" t="inlineStr">
        <is>
          <t>표점/만점</t>
        </is>
      </c>
      <c r="N1671" s="233" t="inlineStr">
        <is>
          <t>표점/만점</t>
        </is>
      </c>
      <c r="O1671" s="3" t="inlineStr">
        <is>
          <t>나654</t>
        </is>
      </c>
    </row>
    <row r="1672">
      <c r="A1672" s="0" t="n">
        <v>204</v>
      </c>
      <c r="B1672" s="0" t="n">
        <v>1816</v>
      </c>
      <c r="C1672" s="0" t="inlineStr">
        <is>
          <t>나</t>
        </is>
      </c>
      <c r="D1672" s="0" t="inlineStr">
        <is>
          <t>전남대</t>
        </is>
      </c>
      <c r="E1672" s="232" t="inlineStr">
        <is>
          <t>동물자원학부</t>
        </is>
      </c>
      <c r="F1672" s="0" t="inlineStr">
        <is>
          <t>자연</t>
        </is>
      </c>
      <c r="G1672" s="0" t="n">
        <v>2</v>
      </c>
      <c r="H1672" s="0" t="n">
        <v>843.605</v>
      </c>
      <c r="I1672" s="0" t="n">
        <v>841.747</v>
      </c>
      <c r="J1672" s="0" t="n">
        <v>837.721</v>
      </c>
      <c r="K1672" s="0" t="n">
        <v>833.308</v>
      </c>
      <c r="L1672" s="0" t="n">
        <v>827.454</v>
      </c>
      <c r="M1672" s="233" t="inlineStr">
        <is>
          <t>표점/만점</t>
        </is>
      </c>
      <c r="N1672" s="233" t="inlineStr">
        <is>
          <t>표점/만점</t>
        </is>
      </c>
      <c r="O1672" s="3" t="inlineStr">
        <is>
          <t>나655</t>
        </is>
      </c>
    </row>
    <row r="1673">
      <c r="A1673" s="0" t="n">
        <v>206</v>
      </c>
      <c r="B1673" s="0" t="n">
        <v>1822</v>
      </c>
      <c r="C1673" s="0" t="inlineStr">
        <is>
          <t>나</t>
        </is>
      </c>
      <c r="D1673" s="0" t="inlineStr">
        <is>
          <t>전남대</t>
        </is>
      </c>
      <c r="E1673" s="232" t="inlineStr">
        <is>
          <t>빅데이터융합학과</t>
        </is>
      </c>
      <c r="F1673" s="0" t="inlineStr">
        <is>
          <t>자연</t>
        </is>
      </c>
      <c r="G1673" s="0" t="n">
        <v>2</v>
      </c>
      <c r="H1673" s="0" t="n">
        <v>843.175</v>
      </c>
      <c r="I1673" s="0" t="n">
        <v>841.347</v>
      </c>
      <c r="J1673" s="0" t="n">
        <v>837.721</v>
      </c>
      <c r="K1673" s="0" t="n">
        <v>833.308</v>
      </c>
      <c r="L1673" s="0" t="n">
        <v>827.454</v>
      </c>
      <c r="M1673" s="233" t="inlineStr">
        <is>
          <t>표점/만점</t>
        </is>
      </c>
      <c r="N1673" s="233" t="inlineStr">
        <is>
          <t>표점/만점</t>
        </is>
      </c>
      <c r="O1673" s="3" t="inlineStr">
        <is>
          <t>나656</t>
        </is>
      </c>
    </row>
    <row r="1674">
      <c r="A1674" s="0" t="n">
        <v>204</v>
      </c>
      <c r="B1674" s="0" t="n">
        <v>1811</v>
      </c>
      <c r="C1674" s="0" t="inlineStr">
        <is>
          <t>나</t>
        </is>
      </c>
      <c r="D1674" s="0" t="inlineStr">
        <is>
          <t>전남대</t>
        </is>
      </c>
      <c r="E1674" s="232" t="inlineStr">
        <is>
          <t>응용생물학과</t>
        </is>
      </c>
      <c r="F1674" s="0" t="inlineStr">
        <is>
          <t>자연</t>
        </is>
      </c>
      <c r="G1674" s="0" t="n">
        <v>2</v>
      </c>
      <c r="H1674" s="0" t="n">
        <v>843.217</v>
      </c>
      <c r="I1674" s="0" t="n">
        <v>841.388</v>
      </c>
      <c r="J1674" s="0" t="n">
        <v>837.558</v>
      </c>
      <c r="K1674" s="0" t="n">
        <v>833.138</v>
      </c>
      <c r="L1674" s="0" t="n">
        <v>827.102</v>
      </c>
      <c r="M1674" s="233" t="inlineStr">
        <is>
          <t>표점/만점</t>
        </is>
      </c>
      <c r="N1674" s="233" t="inlineStr">
        <is>
          <t>표점/만점</t>
        </is>
      </c>
      <c r="O1674" s="3" t="inlineStr">
        <is>
          <t>나657</t>
        </is>
      </c>
    </row>
    <row r="1675">
      <c r="A1675" s="0" t="n">
        <v>204</v>
      </c>
      <c r="B1675" s="0" t="n">
        <v>1802</v>
      </c>
      <c r="C1675" s="0" t="inlineStr">
        <is>
          <t>나</t>
        </is>
      </c>
      <c r="D1675" s="0" t="inlineStr">
        <is>
          <t>전남대</t>
        </is>
      </c>
      <c r="E1675" s="232" t="inlineStr">
        <is>
          <t>응용식물학과</t>
        </is>
      </c>
      <c r="F1675" s="0" t="inlineStr">
        <is>
          <t>자연</t>
        </is>
      </c>
      <c r="G1675" s="0" t="n">
        <v>2</v>
      </c>
      <c r="H1675" s="0" t="n">
        <v>842.484</v>
      </c>
      <c r="I1675" s="0" t="n">
        <v>840.645</v>
      </c>
      <c r="J1675" s="0" t="n">
        <v>836.825</v>
      </c>
      <c r="K1675" s="0" t="n">
        <v>832.223</v>
      </c>
      <c r="L1675" s="0" t="n">
        <v>826.158</v>
      </c>
      <c r="M1675" s="233" t="inlineStr">
        <is>
          <t>표점/만점</t>
        </is>
      </c>
      <c r="N1675" s="233" t="inlineStr">
        <is>
          <t>표점/만점</t>
        </is>
      </c>
      <c r="O1675" s="3" t="inlineStr">
        <is>
          <t>나658</t>
        </is>
      </c>
    </row>
    <row r="1676">
      <c r="A1676" s="0" t="n">
        <v>206</v>
      </c>
      <c r="B1676" s="0" t="n">
        <v>1809</v>
      </c>
      <c r="C1676" s="0" t="inlineStr">
        <is>
          <t>나</t>
        </is>
      </c>
      <c r="D1676" s="0" t="inlineStr">
        <is>
          <t>전남대</t>
        </is>
      </c>
      <c r="E1676" s="232" t="inlineStr">
        <is>
          <t>생물교육과</t>
        </is>
      </c>
      <c r="F1676" s="0" t="inlineStr">
        <is>
          <t>자연</t>
        </is>
      </c>
      <c r="G1676" s="0" t="n">
        <v>2</v>
      </c>
      <c r="H1676" s="0" t="n">
        <v>841.577</v>
      </c>
      <c r="I1676" s="0" t="n">
        <v>839.919</v>
      </c>
      <c r="J1676" s="0" t="n">
        <v>835.873</v>
      </c>
      <c r="K1676" s="0" t="n">
        <v>831.46</v>
      </c>
      <c r="L1676" s="0" t="n">
        <v>825.626</v>
      </c>
      <c r="M1676" s="233" t="inlineStr">
        <is>
          <t>표점/만점</t>
        </is>
      </c>
      <c r="N1676" s="233" t="inlineStr">
        <is>
          <t>표점/만점</t>
        </is>
      </c>
      <c r="O1676" s="3" t="inlineStr">
        <is>
          <t>나659</t>
        </is>
      </c>
    </row>
    <row r="1677">
      <c r="A1677" s="0" t="n">
        <v>204</v>
      </c>
      <c r="B1677" s="0" t="n">
        <v>1807</v>
      </c>
      <c r="C1677" s="0" t="inlineStr">
        <is>
          <t>나</t>
        </is>
      </c>
      <c r="D1677" s="0" t="inlineStr">
        <is>
          <t>전남대</t>
        </is>
      </c>
      <c r="E1677" s="232" t="inlineStr">
        <is>
          <t>원예생명공학과</t>
        </is>
      </c>
      <c r="F1677" s="0" t="inlineStr">
        <is>
          <t>자연</t>
        </is>
      </c>
      <c r="G1677" s="0" t="n">
        <v>2</v>
      </c>
      <c r="H1677" s="0" t="n">
        <v>841.747</v>
      </c>
      <c r="I1677" s="0" t="n">
        <v>839.919</v>
      </c>
      <c r="J1677" s="0" t="n">
        <v>835.893</v>
      </c>
      <c r="K1677" s="0" t="n">
        <v>831.48</v>
      </c>
      <c r="L1677" s="0" t="n">
        <v>825.437</v>
      </c>
      <c r="M1677" s="233" t="inlineStr">
        <is>
          <t>표점/만점</t>
        </is>
      </c>
      <c r="N1677" s="233" t="inlineStr">
        <is>
          <t>표점/만점</t>
        </is>
      </c>
      <c r="O1677" s="3" t="inlineStr">
        <is>
          <t>나660</t>
        </is>
      </c>
    </row>
    <row r="1678">
      <c r="A1678" s="0" t="n">
        <v>204</v>
      </c>
      <c r="B1678" s="0" t="n">
        <v>1818</v>
      </c>
      <c r="C1678" s="0" t="inlineStr">
        <is>
          <t>나</t>
        </is>
      </c>
      <c r="D1678" s="0" t="inlineStr">
        <is>
          <t>전남대</t>
        </is>
      </c>
      <c r="E1678" s="232" t="inlineStr">
        <is>
          <t>지구환경과학부</t>
        </is>
      </c>
      <c r="F1678" s="0" t="inlineStr">
        <is>
          <t>자연</t>
        </is>
      </c>
      <c r="G1678" s="0" t="n">
        <v>2</v>
      </c>
      <c r="H1678" s="0" t="n">
        <v>841.747</v>
      </c>
      <c r="I1678" s="0" t="n">
        <v>839.919</v>
      </c>
      <c r="J1678" s="0" t="n">
        <v>835.893</v>
      </c>
      <c r="K1678" s="0" t="n">
        <v>831.48</v>
      </c>
      <c r="L1678" s="0" t="n">
        <v>825.437</v>
      </c>
      <c r="M1678" s="233" t="inlineStr">
        <is>
          <t>표점/만점</t>
        </is>
      </c>
      <c r="N1678" s="233" t="inlineStr">
        <is>
          <t>표점/만점</t>
        </is>
      </c>
      <c r="O1678" s="3" t="inlineStr">
        <is>
          <t>나661</t>
        </is>
      </c>
    </row>
    <row r="1679">
      <c r="A1679" s="0" t="n">
        <v>204</v>
      </c>
      <c r="B1679" s="0" t="n">
        <v>1817</v>
      </c>
      <c r="C1679" s="0" t="inlineStr">
        <is>
          <t>나</t>
        </is>
      </c>
      <c r="D1679" s="0" t="inlineStr">
        <is>
          <t>전남대</t>
        </is>
      </c>
      <c r="E1679" s="232" t="inlineStr">
        <is>
          <t>식품영양과학부</t>
        </is>
      </c>
      <c r="F1679" s="0" t="inlineStr">
        <is>
          <t>자연</t>
        </is>
      </c>
      <c r="G1679" s="0" t="n">
        <v>2</v>
      </c>
      <c r="H1679" s="0" t="n">
        <v>841.577</v>
      </c>
      <c r="I1679" s="0" t="n">
        <v>839.919</v>
      </c>
      <c r="J1679" s="0" t="n">
        <v>835.729</v>
      </c>
      <c r="K1679" s="0" t="n">
        <v>831.2910000000001</v>
      </c>
      <c r="L1679" s="0" t="n">
        <v>825.437</v>
      </c>
      <c r="M1679" s="233" t="inlineStr">
        <is>
          <t>표점/만점</t>
        </is>
      </c>
      <c r="N1679" s="233" t="inlineStr">
        <is>
          <t>표점/만점</t>
        </is>
      </c>
      <c r="O1679" s="3" t="inlineStr">
        <is>
          <t>나662</t>
        </is>
      </c>
    </row>
    <row r="1680">
      <c r="A1680" s="0" t="n">
        <v>204</v>
      </c>
      <c r="B1680" s="0" t="n">
        <v>1800</v>
      </c>
      <c r="C1680" s="0" t="inlineStr">
        <is>
          <t>나</t>
        </is>
      </c>
      <c r="D1680" s="0" t="inlineStr">
        <is>
          <t>전남대</t>
        </is>
      </c>
      <c r="E1680" s="232" t="inlineStr">
        <is>
          <t>지역·바이오시스템공학과</t>
        </is>
      </c>
      <c r="F1680" s="0" t="inlineStr">
        <is>
          <t>자연</t>
        </is>
      </c>
      <c r="G1680" s="0" t="n">
        <v>2</v>
      </c>
      <c r="H1680" s="0" t="n">
        <v>841.347</v>
      </c>
      <c r="I1680" s="0" t="n">
        <v>839.386</v>
      </c>
      <c r="J1680" s="0" t="n">
        <v>835.336</v>
      </c>
      <c r="K1680" s="0" t="n">
        <v>831.08</v>
      </c>
      <c r="L1680" s="0" t="n">
        <v>825.063</v>
      </c>
      <c r="M1680" s="233" t="inlineStr">
        <is>
          <t>표점/만점</t>
        </is>
      </c>
      <c r="N1680" s="233" t="inlineStr">
        <is>
          <t>표점/만점</t>
        </is>
      </c>
      <c r="O1680" s="3" t="inlineStr">
        <is>
          <t>나663</t>
        </is>
      </c>
    </row>
    <row r="1681">
      <c r="A1681" s="0" t="n">
        <v>206</v>
      </c>
      <c r="B1681" s="0" t="n">
        <v>1812</v>
      </c>
      <c r="C1681" s="0" t="inlineStr">
        <is>
          <t>나</t>
        </is>
      </c>
      <c r="D1681" s="0" t="inlineStr">
        <is>
          <t>전남대</t>
        </is>
      </c>
      <c r="E1681" s="232" t="inlineStr">
        <is>
          <t>화학교육과</t>
        </is>
      </c>
      <c r="F1681" s="0" t="inlineStr">
        <is>
          <t>자연</t>
        </is>
      </c>
      <c r="G1681" s="0" t="n">
        <v>2</v>
      </c>
      <c r="H1681" s="0" t="n">
        <v>831.08</v>
      </c>
      <c r="I1681" s="0" t="n">
        <v>828.889</v>
      </c>
      <c r="J1681" s="0" t="n">
        <v>825.063</v>
      </c>
      <c r="K1681" s="0" t="n">
        <v>820.535</v>
      </c>
      <c r="L1681" s="0" t="n">
        <v>815.2140000000001</v>
      </c>
      <c r="M1681" s="233" t="inlineStr">
        <is>
          <t>표점/만점</t>
        </is>
      </c>
      <c r="N1681" s="233" t="inlineStr">
        <is>
          <t>표점/만점</t>
        </is>
      </c>
      <c r="O1681" s="3" t="inlineStr">
        <is>
          <t>나664</t>
        </is>
      </c>
    </row>
    <row r="1682">
      <c r="A1682" s="0" t="n">
        <v>203</v>
      </c>
      <c r="B1682" s="0" t="n">
        <v>1830</v>
      </c>
      <c r="C1682" s="0" t="inlineStr">
        <is>
          <t>나</t>
        </is>
      </c>
      <c r="D1682" s="0" t="inlineStr">
        <is>
          <t>전남대</t>
        </is>
      </c>
      <c r="E1682" s="232" t="inlineStr">
        <is>
          <t>역사교육과</t>
        </is>
      </c>
      <c r="F1682" s="0" t="inlineStr">
        <is>
          <t>통합</t>
        </is>
      </c>
      <c r="G1682" s="0" t="n">
        <v>2</v>
      </c>
      <c r="H1682" s="0" t="n">
        <v>870.438</v>
      </c>
      <c r="I1682" s="0" t="n">
        <v>867.553</v>
      </c>
      <c r="J1682" s="0" t="n">
        <v>862.567</v>
      </c>
      <c r="K1682" s="0" t="n">
        <v>857.227</v>
      </c>
      <c r="L1682" s="0" t="n">
        <v>850.583</v>
      </c>
      <c r="M1682" s="233" t="inlineStr">
        <is>
          <t>표점/만점</t>
        </is>
      </c>
      <c r="N1682" s="233" t="inlineStr">
        <is>
          <t>표점/만점</t>
        </is>
      </c>
      <c r="O1682" s="3" t="inlineStr">
        <is>
          <t>나665</t>
        </is>
      </c>
    </row>
    <row r="1683">
      <c r="A1683" s="0" t="n">
        <v>203</v>
      </c>
      <c r="B1683" s="0" t="n">
        <v>1852</v>
      </c>
      <c r="C1683" s="0" t="inlineStr">
        <is>
          <t>나</t>
        </is>
      </c>
      <c r="D1683" s="0" t="inlineStr">
        <is>
          <t>전남대</t>
        </is>
      </c>
      <c r="E1683" s="232" t="inlineStr">
        <is>
          <t>경제학부</t>
        </is>
      </c>
      <c r="F1683" s="0" t="inlineStr">
        <is>
          <t>통합</t>
        </is>
      </c>
      <c r="G1683" s="0" t="n">
        <v>2</v>
      </c>
      <c r="H1683" s="0" t="n">
        <v>864.289</v>
      </c>
      <c r="I1683" s="0" t="n">
        <v>861.975</v>
      </c>
      <c r="J1683" s="0" t="n">
        <v>856.84</v>
      </c>
      <c r="K1683" s="0" t="n">
        <v>851.934</v>
      </c>
      <c r="L1683" s="0" t="n">
        <v>845.4400000000001</v>
      </c>
      <c r="M1683" s="233" t="inlineStr">
        <is>
          <t>표점/만점</t>
        </is>
      </c>
      <c r="N1683" s="233" t="inlineStr">
        <is>
          <t>표점/만점</t>
        </is>
      </c>
      <c r="O1683" s="3" t="inlineStr">
        <is>
          <t>나666</t>
        </is>
      </c>
    </row>
    <row r="1684">
      <c r="A1684" s="0" t="n">
        <v>203</v>
      </c>
      <c r="B1684" s="0" t="n">
        <v>1851</v>
      </c>
      <c r="C1684" s="0" t="inlineStr">
        <is>
          <t>나</t>
        </is>
      </c>
      <c r="D1684" s="0" t="inlineStr">
        <is>
          <t>전남대</t>
        </is>
      </c>
      <c r="E1684" s="232" t="inlineStr">
        <is>
          <t>문헌정보학과</t>
        </is>
      </c>
      <c r="F1684" s="0" t="inlineStr">
        <is>
          <t>통합</t>
        </is>
      </c>
      <c r="G1684" s="0" t="n">
        <v>2</v>
      </c>
      <c r="H1684" s="0" t="n">
        <v>860.0839999999999</v>
      </c>
      <c r="I1684" s="0" t="n">
        <v>857.628</v>
      </c>
      <c r="J1684" s="0" t="n">
        <v>853.082</v>
      </c>
      <c r="K1684" s="0" t="n">
        <v>848.314</v>
      </c>
      <c r="L1684" s="0" t="n">
        <v>842.023</v>
      </c>
      <c r="M1684" s="233" t="inlineStr">
        <is>
          <t>표점/만점</t>
        </is>
      </c>
      <c r="N1684" s="233" t="inlineStr">
        <is>
          <t>표점/만점</t>
        </is>
      </c>
      <c r="O1684" s="3" t="inlineStr">
        <is>
          <t>나667</t>
        </is>
      </c>
    </row>
    <row r="1685">
      <c r="A1685" s="0" t="n">
        <v>203</v>
      </c>
      <c r="B1685" s="0" t="n">
        <v>1831</v>
      </c>
      <c r="C1685" s="0" t="inlineStr">
        <is>
          <t>나</t>
        </is>
      </c>
      <c r="D1685" s="0" t="inlineStr">
        <is>
          <t>전남대</t>
        </is>
      </c>
      <c r="E1685" s="232" t="inlineStr">
        <is>
          <t>윤리교육과</t>
        </is>
      </c>
      <c r="F1685" s="0" t="inlineStr">
        <is>
          <t>통합</t>
        </is>
      </c>
      <c r="G1685" s="0" t="n">
        <v>2</v>
      </c>
      <c r="H1685" s="0" t="n">
        <v>858.545</v>
      </c>
      <c r="I1685" s="0" t="n">
        <v>856.296</v>
      </c>
      <c r="J1685" s="0" t="n">
        <v>851.731</v>
      </c>
      <c r="K1685" s="0" t="n">
        <v>846.761</v>
      </c>
      <c r="L1685" s="0" t="n">
        <v>840.688</v>
      </c>
      <c r="M1685" s="233" t="inlineStr">
        <is>
          <t>표점/만점</t>
        </is>
      </c>
      <c r="N1685" s="233" t="inlineStr">
        <is>
          <t>표점/만점</t>
        </is>
      </c>
      <c r="O1685" s="3" t="inlineStr">
        <is>
          <t>나668</t>
        </is>
      </c>
    </row>
    <row r="1686">
      <c r="A1686" s="0" t="n">
        <v>203</v>
      </c>
      <c r="B1686" s="0" t="n">
        <v>1840</v>
      </c>
      <c r="C1686" s="0" t="inlineStr">
        <is>
          <t>나</t>
        </is>
      </c>
      <c r="D1686" s="0" t="inlineStr">
        <is>
          <t>전남대</t>
        </is>
      </c>
      <c r="E1686" s="232" t="inlineStr">
        <is>
          <t>정치외교학과</t>
        </is>
      </c>
      <c r="F1686" s="0" t="inlineStr">
        <is>
          <t>통합</t>
        </is>
      </c>
      <c r="G1686" s="0" t="n">
        <v>2</v>
      </c>
      <c r="H1686" s="0" t="n">
        <v>857.41</v>
      </c>
      <c r="I1686" s="0" t="n">
        <v>855.148</v>
      </c>
      <c r="J1686" s="0" t="n">
        <v>850.583</v>
      </c>
      <c r="K1686" s="0" t="n">
        <v>845.6130000000001</v>
      </c>
      <c r="L1686" s="0" t="n">
        <v>839.727</v>
      </c>
      <c r="M1686" s="233" t="inlineStr">
        <is>
          <t>표점/만점</t>
        </is>
      </c>
      <c r="N1686" s="233" t="inlineStr">
        <is>
          <t>표점/만점</t>
        </is>
      </c>
      <c r="O1686" s="3" t="inlineStr">
        <is>
          <t>나669</t>
        </is>
      </c>
    </row>
    <row r="1687">
      <c r="A1687" s="0" t="n">
        <v>203</v>
      </c>
      <c r="B1687" s="0" t="n">
        <v>1848</v>
      </c>
      <c r="C1687" s="0" t="inlineStr">
        <is>
          <t>나</t>
        </is>
      </c>
      <c r="D1687" s="0" t="inlineStr">
        <is>
          <t>전남대</t>
        </is>
      </c>
      <c r="E1687" s="232" t="inlineStr">
        <is>
          <t>지리학과</t>
        </is>
      </c>
      <c r="F1687" s="0" t="inlineStr">
        <is>
          <t>통합</t>
        </is>
      </c>
      <c r="G1687" s="0" t="n">
        <v>2</v>
      </c>
      <c r="H1687" s="0" t="n">
        <v>856.652</v>
      </c>
      <c r="I1687" s="0" t="n">
        <v>854.571</v>
      </c>
      <c r="J1687" s="0" t="n">
        <v>849.991</v>
      </c>
      <c r="K1687" s="0" t="n">
        <v>845.253</v>
      </c>
      <c r="L1687" s="0" t="n">
        <v>839.337</v>
      </c>
      <c r="M1687" s="233" t="inlineStr">
        <is>
          <t>표점/만점</t>
        </is>
      </c>
      <c r="N1687" s="233" t="inlineStr">
        <is>
          <t>표점/만점</t>
        </is>
      </c>
      <c r="O1687" s="3" t="inlineStr">
        <is>
          <t>나670</t>
        </is>
      </c>
    </row>
    <row r="1688">
      <c r="A1688" s="0" t="n">
        <v>203</v>
      </c>
      <c r="B1688" s="0" t="n">
        <v>1833</v>
      </c>
      <c r="C1688" s="0" t="inlineStr">
        <is>
          <t>나</t>
        </is>
      </c>
      <c r="D1688" s="0" t="inlineStr">
        <is>
          <t>전남대</t>
        </is>
      </c>
      <c r="E1688" s="232" t="inlineStr">
        <is>
          <t>심리학과</t>
        </is>
      </c>
      <c r="F1688" s="0" t="inlineStr">
        <is>
          <t>통합</t>
        </is>
      </c>
      <c r="G1688" s="0" t="n">
        <v>2</v>
      </c>
      <c r="H1688" s="0" t="n">
        <v>856.296</v>
      </c>
      <c r="I1688" s="0" t="n">
        <v>854</v>
      </c>
      <c r="J1688" s="0" t="n">
        <v>849.448</v>
      </c>
      <c r="K1688" s="0" t="n">
        <v>844.465</v>
      </c>
      <c r="L1688" s="0" t="n">
        <v>838.579</v>
      </c>
      <c r="M1688" s="233" t="inlineStr">
        <is>
          <t>표점/만점</t>
        </is>
      </c>
      <c r="N1688" s="233" t="inlineStr">
        <is>
          <t>표점/만점</t>
        </is>
      </c>
      <c r="O1688" s="3" t="inlineStr">
        <is>
          <t>나671</t>
        </is>
      </c>
    </row>
    <row r="1689">
      <c r="A1689" s="0" t="n">
        <v>203</v>
      </c>
      <c r="B1689" s="0" t="n">
        <v>1836</v>
      </c>
      <c r="C1689" s="0" t="inlineStr">
        <is>
          <t>나</t>
        </is>
      </c>
      <c r="D1689" s="0" t="inlineStr">
        <is>
          <t>전남대</t>
        </is>
      </c>
      <c r="E1689" s="232" t="inlineStr">
        <is>
          <t>영어교육과</t>
        </is>
      </c>
      <c r="F1689" s="0" t="inlineStr">
        <is>
          <t>통합</t>
        </is>
      </c>
      <c r="G1689" s="0" t="n">
        <v>2</v>
      </c>
      <c r="H1689" s="0" t="n">
        <v>855.891</v>
      </c>
      <c r="I1689" s="0" t="n">
        <v>853.61</v>
      </c>
      <c r="J1689" s="0" t="n">
        <v>849.03</v>
      </c>
      <c r="K1689" s="0" t="n">
        <v>844.105</v>
      </c>
      <c r="L1689" s="0" t="n">
        <v>838.3920000000001</v>
      </c>
      <c r="M1689" s="233" t="inlineStr">
        <is>
          <t>표점/만점</t>
        </is>
      </c>
      <c r="N1689" s="233" t="inlineStr">
        <is>
          <t>표점/만점</t>
        </is>
      </c>
      <c r="O1689" s="3" t="inlineStr">
        <is>
          <t>나672</t>
        </is>
      </c>
    </row>
    <row r="1690">
      <c r="A1690" s="0" t="n">
        <v>203</v>
      </c>
      <c r="B1690" s="0" t="n">
        <v>1842</v>
      </c>
      <c r="C1690" s="0" t="inlineStr">
        <is>
          <t>나</t>
        </is>
      </c>
      <c r="D1690" s="0" t="inlineStr">
        <is>
          <t>전남대</t>
        </is>
      </c>
      <c r="E1690" s="232" t="inlineStr">
        <is>
          <t>국어국문학과</t>
        </is>
      </c>
      <c r="F1690" s="0" t="inlineStr">
        <is>
          <t>통합</t>
        </is>
      </c>
      <c r="G1690" s="0" t="n">
        <v>2</v>
      </c>
      <c r="H1690" s="0" t="n">
        <v>850.7859999999999</v>
      </c>
      <c r="I1690" s="0" t="n">
        <v>848.67</v>
      </c>
      <c r="J1690" s="0" t="n">
        <v>844.105</v>
      </c>
      <c r="K1690" s="0" t="n">
        <v>839.727</v>
      </c>
      <c r="L1690" s="0" t="n">
        <v>833.827</v>
      </c>
      <c r="M1690" s="233" t="inlineStr">
        <is>
          <t>표점/만점</t>
        </is>
      </c>
      <c r="N1690" s="233" t="inlineStr">
        <is>
          <t>표점/만점</t>
        </is>
      </c>
      <c r="O1690" s="3" t="inlineStr">
        <is>
          <t>나673</t>
        </is>
      </c>
    </row>
    <row r="1691">
      <c r="A1691" s="0" t="n">
        <v>203</v>
      </c>
      <c r="B1691" s="0" t="n">
        <v>1850</v>
      </c>
      <c r="C1691" s="0" t="inlineStr">
        <is>
          <t>나</t>
        </is>
      </c>
      <c r="D1691" s="0" t="inlineStr">
        <is>
          <t>전남대</t>
        </is>
      </c>
      <c r="E1691" s="232" t="inlineStr">
        <is>
          <t>일어일문학과</t>
        </is>
      </c>
      <c r="F1691" s="0" t="inlineStr">
        <is>
          <t>통합</t>
        </is>
      </c>
      <c r="G1691" s="0" t="n">
        <v>2</v>
      </c>
      <c r="H1691" s="0" t="n">
        <v>847.7089999999999</v>
      </c>
      <c r="I1691" s="0" t="n">
        <v>845.4400000000001</v>
      </c>
      <c r="J1691" s="0" t="n">
        <v>841.453</v>
      </c>
      <c r="K1691" s="0" t="n">
        <v>836.636</v>
      </c>
      <c r="L1691" s="0" t="n">
        <v>830.937</v>
      </c>
      <c r="M1691" s="233" t="inlineStr">
        <is>
          <t>표점/만점</t>
        </is>
      </c>
      <c r="N1691" s="233" t="inlineStr">
        <is>
          <t>표점/만점</t>
        </is>
      </c>
      <c r="O1691" s="3" t="inlineStr">
        <is>
          <t>나674</t>
        </is>
      </c>
    </row>
    <row r="1692">
      <c r="A1692" s="0" t="n">
        <v>203</v>
      </c>
      <c r="B1692" s="0" t="n">
        <v>1855</v>
      </c>
      <c r="C1692" s="0" t="inlineStr">
        <is>
          <t>나</t>
        </is>
      </c>
      <c r="D1692" s="0" t="inlineStr">
        <is>
          <t>전남대</t>
        </is>
      </c>
      <c r="E1692" s="232" t="inlineStr">
        <is>
          <t>유아교육과</t>
        </is>
      </c>
      <c r="F1692" s="0" t="inlineStr">
        <is>
          <t>통합</t>
        </is>
      </c>
      <c r="G1692" s="0" t="n">
        <v>2</v>
      </c>
      <c r="H1692" s="0" t="n">
        <v>844.883</v>
      </c>
      <c r="I1692" s="0" t="n">
        <v>842.601</v>
      </c>
      <c r="J1692" s="0" t="n">
        <v>838.579</v>
      </c>
      <c r="K1692" s="0" t="n">
        <v>834.201</v>
      </c>
      <c r="L1692" s="0" t="n">
        <v>828.1079999999999</v>
      </c>
      <c r="M1692" s="233" t="inlineStr">
        <is>
          <t>표점/만점</t>
        </is>
      </c>
      <c r="N1692" s="233" t="inlineStr">
        <is>
          <t>표점/만점</t>
        </is>
      </c>
      <c r="O1692" s="3" t="inlineStr">
        <is>
          <t>나675</t>
        </is>
      </c>
    </row>
    <row r="1693">
      <c r="A1693" s="0" t="n">
        <v>203</v>
      </c>
      <c r="B1693" s="0" t="n">
        <v>1845</v>
      </c>
      <c r="C1693" s="0" t="inlineStr">
        <is>
          <t>나</t>
        </is>
      </c>
      <c r="D1693" s="0" t="inlineStr">
        <is>
          <t>전남대</t>
        </is>
      </c>
      <c r="E1693" s="232" t="inlineStr">
        <is>
          <t>불어불문학과</t>
        </is>
      </c>
      <c r="F1693" s="0" t="inlineStr">
        <is>
          <t>통합</t>
        </is>
      </c>
      <c r="G1693" s="0" t="n">
        <v>2</v>
      </c>
      <c r="H1693" s="0" t="n">
        <v>843.3440000000001</v>
      </c>
      <c r="I1693" s="0" t="n">
        <v>841.453</v>
      </c>
      <c r="J1693" s="0" t="n">
        <v>837.258</v>
      </c>
      <c r="K1693" s="0" t="n">
        <v>832.866</v>
      </c>
      <c r="L1693" s="0" t="n">
        <v>826.957</v>
      </c>
      <c r="M1693" s="233" t="inlineStr">
        <is>
          <t>표점/만점</t>
        </is>
      </c>
      <c r="N1693" s="233" t="inlineStr">
        <is>
          <t>표점/만점</t>
        </is>
      </c>
      <c r="O1693" s="3" t="inlineStr">
        <is>
          <t>나676</t>
        </is>
      </c>
    </row>
    <row r="1694">
      <c r="A1694" s="0" t="n">
        <v>203</v>
      </c>
      <c r="B1694" s="0" t="n">
        <v>1841</v>
      </c>
      <c r="C1694" s="0" t="inlineStr">
        <is>
          <t>나</t>
        </is>
      </c>
      <c r="D1694" s="0" t="inlineStr">
        <is>
          <t>전남대</t>
        </is>
      </c>
      <c r="E1694" s="232" t="inlineStr">
        <is>
          <t>사학과</t>
        </is>
      </c>
      <c r="F1694" s="0" t="inlineStr">
        <is>
          <t>통합</t>
        </is>
      </c>
      <c r="G1694" s="0" t="n">
        <v>2</v>
      </c>
      <c r="H1694" s="0" t="n">
        <v>839.727</v>
      </c>
      <c r="I1694" s="0" t="n">
        <v>837.631</v>
      </c>
      <c r="J1694" s="0" t="n">
        <v>833.624</v>
      </c>
      <c r="K1694" s="0" t="n">
        <v>829.073</v>
      </c>
      <c r="L1694" s="0" t="n">
        <v>823.232</v>
      </c>
      <c r="M1694" s="233" t="inlineStr">
        <is>
          <t>표점/만점</t>
        </is>
      </c>
      <c r="N1694" s="233" t="inlineStr">
        <is>
          <t>표점/만점</t>
        </is>
      </c>
      <c r="O1694" s="3" t="inlineStr">
        <is>
          <t>나677</t>
        </is>
      </c>
    </row>
    <row r="1695">
      <c r="A1695" s="0" t="n">
        <v>203</v>
      </c>
      <c r="B1695" s="0" t="n">
        <v>1826</v>
      </c>
      <c r="C1695" s="0" t="inlineStr">
        <is>
          <t>나</t>
        </is>
      </c>
      <c r="D1695" s="0" t="inlineStr">
        <is>
          <t>전남대</t>
        </is>
      </c>
      <c r="E1695" s="232" t="inlineStr">
        <is>
          <t>창의융합학부</t>
        </is>
      </c>
      <c r="F1695" s="0" t="inlineStr">
        <is>
          <t>통합</t>
        </is>
      </c>
      <c r="G1695" s="0" t="n">
        <v>2</v>
      </c>
      <c r="H1695" s="0" t="n">
        <v>797.4349999999999</v>
      </c>
      <c r="I1695" s="0" t="n">
        <v>795.7430000000001</v>
      </c>
      <c r="J1695" s="0" t="n">
        <v>792.727</v>
      </c>
      <c r="K1695" s="0" t="n">
        <v>788.949</v>
      </c>
      <c r="L1695" s="0" t="n">
        <v>784.783</v>
      </c>
      <c r="M1695" s="233" t="inlineStr">
        <is>
          <t>표점/만점</t>
        </is>
      </c>
      <c r="N1695" s="233" t="inlineStr">
        <is>
          <t>표점/만점</t>
        </is>
      </c>
      <c r="O1695" s="3" t="inlineStr">
        <is>
          <t>나678</t>
        </is>
      </c>
    </row>
    <row r="1696">
      <c r="A1696" s="0" t="n">
        <v>208</v>
      </c>
      <c r="B1696" s="0" t="n">
        <v>1858</v>
      </c>
      <c r="C1696" s="0" t="inlineStr">
        <is>
          <t>나</t>
        </is>
      </c>
      <c r="D1696" s="0" t="inlineStr">
        <is>
          <t>전북대</t>
        </is>
      </c>
      <c r="E1696" s="232" t="inlineStr">
        <is>
          <t>간호학과</t>
        </is>
      </c>
      <c r="F1696" s="0" t="inlineStr">
        <is>
          <t>자연</t>
        </is>
      </c>
      <c r="G1696" s="0" t="n">
        <v>3</v>
      </c>
      <c r="H1696" s="0" t="n">
        <v>335.551</v>
      </c>
      <c r="I1696" s="0" t="n">
        <v>334.377</v>
      </c>
      <c r="J1696" s="0" t="n">
        <v>332.202</v>
      </c>
      <c r="K1696" s="0" t="n">
        <v>329.21</v>
      </c>
      <c r="L1696" s="0" t="n">
        <v>325.794</v>
      </c>
      <c r="M1696" s="233" t="inlineStr">
        <is>
          <t>표점</t>
        </is>
      </c>
      <c r="N1696" s="233" t="inlineStr">
        <is>
          <t>변표</t>
        </is>
      </c>
      <c r="O1696" s="3" t="inlineStr">
        <is>
          <t>나679</t>
        </is>
      </c>
    </row>
    <row r="1697">
      <c r="A1697" s="0" t="n">
        <v>208</v>
      </c>
      <c r="B1697" s="0" t="n">
        <v>1856</v>
      </c>
      <c r="C1697" s="0" t="inlineStr">
        <is>
          <t>나</t>
        </is>
      </c>
      <c r="D1697" s="0" t="inlineStr">
        <is>
          <t>전북대</t>
        </is>
      </c>
      <c r="E1697" s="232" t="inlineStr">
        <is>
          <t>공학계열2</t>
        </is>
      </c>
      <c r="F1697" s="0" t="inlineStr">
        <is>
          <t>자연</t>
        </is>
      </c>
      <c r="G1697" s="0" t="n">
        <v>3</v>
      </c>
      <c r="H1697" s="0" t="n">
        <v>316.278</v>
      </c>
      <c r="I1697" s="0" t="n">
        <v>315.338</v>
      </c>
      <c r="J1697" s="0" t="n">
        <v>313.63</v>
      </c>
      <c r="K1697" s="0" t="n">
        <v>311.086</v>
      </c>
      <c r="L1697" s="0" t="n">
        <v>307.76</v>
      </c>
      <c r="M1697" s="233" t="inlineStr">
        <is>
          <t>표점</t>
        </is>
      </c>
      <c r="N1697" s="233" t="inlineStr">
        <is>
          <t>변표</t>
        </is>
      </c>
      <c r="O1697" s="3" t="inlineStr">
        <is>
          <t>나680</t>
        </is>
      </c>
    </row>
    <row r="1698">
      <c r="A1698" s="0" t="n">
        <v>208</v>
      </c>
      <c r="B1698" s="0" t="n">
        <v>1857</v>
      </c>
      <c r="C1698" s="0" t="inlineStr">
        <is>
          <t>나</t>
        </is>
      </c>
      <c r="D1698" s="0" t="inlineStr">
        <is>
          <t>전북대</t>
        </is>
      </c>
      <c r="E1698" s="232" t="inlineStr">
        <is>
          <t>공학계열1</t>
        </is>
      </c>
      <c r="F1698" s="0" t="inlineStr">
        <is>
          <t>자연</t>
        </is>
      </c>
      <c r="G1698" s="0" t="n">
        <v>3</v>
      </c>
      <c r="H1698" s="0" t="n">
        <v>315.763</v>
      </c>
      <c r="I1698" s="0" t="n">
        <v>314.601</v>
      </c>
      <c r="J1698" s="0" t="n">
        <v>312.926</v>
      </c>
      <c r="K1698" s="0" t="n">
        <v>310.433</v>
      </c>
      <c r="L1698" s="0" t="n">
        <v>306.535</v>
      </c>
      <c r="M1698" s="233" t="inlineStr">
        <is>
          <t>표점</t>
        </is>
      </c>
      <c r="N1698" s="233" t="inlineStr">
        <is>
          <t>변표</t>
        </is>
      </c>
      <c r="O1698" s="3" t="inlineStr">
        <is>
          <t>나681</t>
        </is>
      </c>
    </row>
    <row r="1699">
      <c r="A1699" s="0" t="n">
        <v>208</v>
      </c>
      <c r="B1699" s="0" t="n">
        <v>1865</v>
      </c>
      <c r="C1699" s="0" t="inlineStr">
        <is>
          <t>나</t>
        </is>
      </c>
      <c r="D1699" s="0" t="inlineStr">
        <is>
          <t>전북대</t>
        </is>
      </c>
      <c r="E1699" s="232" t="inlineStr">
        <is>
          <t>환경생명자원계열</t>
        </is>
      </c>
      <c r="F1699" s="0" t="inlineStr">
        <is>
          <t>자연</t>
        </is>
      </c>
      <c r="G1699" s="0" t="n">
        <v>3</v>
      </c>
      <c r="H1699" s="0" t="n">
        <v>302.411</v>
      </c>
      <c r="I1699" s="0" t="n">
        <v>301.492</v>
      </c>
      <c r="J1699" s="0" t="n">
        <v>300.013</v>
      </c>
      <c r="K1699" s="0" t="n">
        <v>297.127</v>
      </c>
      <c r="L1699" s="0" t="n">
        <v>294.196</v>
      </c>
      <c r="M1699" s="233" t="inlineStr">
        <is>
          <t>표점</t>
        </is>
      </c>
      <c r="N1699" s="233" t="inlineStr">
        <is>
          <t>변표</t>
        </is>
      </c>
      <c r="O1699" s="3" t="inlineStr">
        <is>
          <t>나682</t>
        </is>
      </c>
    </row>
    <row r="1700">
      <c r="A1700" s="0" t="n">
        <v>207</v>
      </c>
      <c r="B1700" s="0" t="n">
        <v>1875</v>
      </c>
      <c r="C1700" s="0" t="inlineStr">
        <is>
          <t>나</t>
        </is>
      </c>
      <c r="D1700" s="0" t="inlineStr">
        <is>
          <t>전북대</t>
        </is>
      </c>
      <c r="E1700" s="232" t="inlineStr">
        <is>
          <t>융합자율전공학부1</t>
        </is>
      </c>
      <c r="F1700" s="0" t="inlineStr">
        <is>
          <t>통합</t>
        </is>
      </c>
      <c r="G1700" s="0" t="n">
        <v>3</v>
      </c>
      <c r="H1700" s="0" t="n">
        <v>320.456</v>
      </c>
      <c r="I1700" s="0" t="n">
        <v>319.348</v>
      </c>
      <c r="J1700" s="0" t="n">
        <v>317.407</v>
      </c>
      <c r="K1700" s="0" t="n">
        <v>314.381</v>
      </c>
      <c r="L1700" s="0" t="n">
        <v>310.267</v>
      </c>
      <c r="M1700" s="233" t="inlineStr">
        <is>
          <t>표점</t>
        </is>
      </c>
      <c r="N1700" s="233" t="inlineStr">
        <is>
          <t>변표</t>
        </is>
      </c>
      <c r="O1700" s="3" t="inlineStr">
        <is>
          <t>나683</t>
        </is>
      </c>
    </row>
    <row r="1701">
      <c r="A1701" s="0" t="n">
        <v>207</v>
      </c>
      <c r="B1701" s="0" t="n">
        <v>1866</v>
      </c>
      <c r="C1701" s="0" t="inlineStr">
        <is>
          <t>나</t>
        </is>
      </c>
      <c r="D1701" s="0" t="inlineStr">
        <is>
          <t>전북대</t>
        </is>
      </c>
      <c r="E1701" s="232" t="inlineStr">
        <is>
          <t>사회과학계열</t>
        </is>
      </c>
      <c r="F1701" s="0" t="inlineStr">
        <is>
          <t>통합</t>
        </is>
      </c>
      <c r="G1701" s="0" t="n">
        <v>3</v>
      </c>
      <c r="H1701" s="0" t="n">
        <v>316.859</v>
      </c>
      <c r="I1701" s="0" t="n">
        <v>315.852</v>
      </c>
      <c r="J1701" s="0" t="n">
        <v>314.143</v>
      </c>
      <c r="K1701" s="0" t="n">
        <v>311.565</v>
      </c>
      <c r="L1701" s="0" t="n">
        <v>308.297</v>
      </c>
      <c r="M1701" s="233" t="inlineStr">
        <is>
          <t>표점</t>
        </is>
      </c>
      <c r="N1701" s="233" t="inlineStr">
        <is>
          <t>변표</t>
        </is>
      </c>
      <c r="O1701" s="3" t="inlineStr">
        <is>
          <t>나684</t>
        </is>
      </c>
    </row>
    <row r="1702">
      <c r="A1702" s="0" t="n">
        <v>207</v>
      </c>
      <c r="B1702" s="0" t="n">
        <v>1876</v>
      </c>
      <c r="C1702" s="0" t="inlineStr">
        <is>
          <t>나</t>
        </is>
      </c>
      <c r="D1702" s="0" t="inlineStr">
        <is>
          <t>전북대</t>
        </is>
      </c>
      <c r="E1702" s="232" t="inlineStr">
        <is>
          <t>융합자율전공학부2</t>
        </is>
      </c>
      <c r="F1702" s="0" t="inlineStr">
        <is>
          <t>통합</t>
        </is>
      </c>
      <c r="G1702" s="0" t="n">
        <v>3</v>
      </c>
      <c r="H1702" s="0" t="n">
        <v>313.269</v>
      </c>
      <c r="I1702" s="0" t="n">
        <v>312.261</v>
      </c>
      <c r="J1702" s="0" t="n">
        <v>311.004</v>
      </c>
      <c r="K1702" s="0" t="n">
        <v>309.833</v>
      </c>
      <c r="L1702" s="0" t="n">
        <v>308.356</v>
      </c>
      <c r="M1702" s="233" t="inlineStr">
        <is>
          <t>표점</t>
        </is>
      </c>
      <c r="N1702" s="233" t="inlineStr">
        <is>
          <t>변표</t>
        </is>
      </c>
      <c r="O1702" s="3" t="inlineStr">
        <is>
          <t>나685</t>
        </is>
      </c>
    </row>
    <row r="1703">
      <c r="A1703" s="0" t="n">
        <v>214</v>
      </c>
      <c r="B1703" s="0" t="n">
        <v>1878</v>
      </c>
      <c r="C1703" s="0" t="inlineStr">
        <is>
          <t>나</t>
        </is>
      </c>
      <c r="D1703" s="0" t="inlineStr">
        <is>
          <t>제주대</t>
        </is>
      </c>
      <c r="E1703" s="232" t="inlineStr">
        <is>
          <t>건축학과(5년)</t>
        </is>
      </c>
      <c r="F1703" s="0" t="inlineStr">
        <is>
          <t>자연</t>
        </is>
      </c>
      <c r="G1703" s="0" t="n">
        <v>3</v>
      </c>
      <c r="H1703" s="0" t="n">
        <v>791.021</v>
      </c>
      <c r="I1703" s="0" t="n">
        <v>786.086</v>
      </c>
      <c r="J1703" s="0" t="n">
        <v>775.204</v>
      </c>
      <c r="K1703" s="0" t="n">
        <v>761.449</v>
      </c>
      <c r="L1703" s="0" t="n">
        <v>748.044</v>
      </c>
      <c r="M1703" s="233" t="inlineStr">
        <is>
          <t>백분위</t>
        </is>
      </c>
      <c r="N1703" s="233" t="inlineStr">
        <is>
          <t>백분위</t>
        </is>
      </c>
      <c r="O1703" s="3" t="inlineStr">
        <is>
          <t>나686</t>
        </is>
      </c>
    </row>
    <row r="1704">
      <c r="A1704" s="0" t="n">
        <v>215</v>
      </c>
      <c r="B1704" s="0" t="n">
        <v>1884</v>
      </c>
      <c r="C1704" s="0" t="inlineStr">
        <is>
          <t>나</t>
        </is>
      </c>
      <c r="D1704" s="0" t="inlineStr">
        <is>
          <t>제주대</t>
        </is>
      </c>
      <c r="E1704" s="232" t="inlineStr">
        <is>
          <t>생물교육전공</t>
        </is>
      </c>
      <c r="F1704" s="0" t="inlineStr">
        <is>
          <t>자연</t>
        </is>
      </c>
      <c r="G1704" s="0" t="n">
        <v>3</v>
      </c>
      <c r="H1704" s="0" t="n">
        <v>760.3680000000001</v>
      </c>
      <c r="I1704" s="0" t="n">
        <v>753.784</v>
      </c>
      <c r="J1704" s="0" t="n">
        <v>743.86</v>
      </c>
      <c r="K1704" s="0" t="n">
        <v>724.146</v>
      </c>
      <c r="L1704" s="0" t="n">
        <v>701.614</v>
      </c>
      <c r="M1704" s="233" t="inlineStr">
        <is>
          <t>백분위</t>
        </is>
      </c>
      <c r="N1704" s="233" t="inlineStr">
        <is>
          <t>백분위</t>
        </is>
      </c>
      <c r="O1704" s="3" t="inlineStr">
        <is>
          <t>나687</t>
        </is>
      </c>
    </row>
    <row r="1705">
      <c r="A1705" s="0" t="n">
        <v>214</v>
      </c>
      <c r="B1705" s="0" t="n">
        <v>1910</v>
      </c>
      <c r="C1705" s="0" t="inlineStr">
        <is>
          <t>나</t>
        </is>
      </c>
      <c r="D1705" s="0" t="inlineStr">
        <is>
          <t>제주대</t>
        </is>
      </c>
      <c r="E1705" s="232" t="inlineStr">
        <is>
          <t>인공지능학과</t>
        </is>
      </c>
      <c r="F1705" s="0" t="inlineStr">
        <is>
          <t>자연</t>
        </is>
      </c>
      <c r="G1705" s="0" t="n">
        <v>3</v>
      </c>
      <c r="H1705" s="0" t="n">
        <v>741.345</v>
      </c>
      <c r="I1705" s="0" t="n">
        <v>737.61</v>
      </c>
      <c r="J1705" s="0" t="n">
        <v>729.1609999999999</v>
      </c>
      <c r="K1705" s="0" t="n">
        <v>717.7089999999999</v>
      </c>
      <c r="L1705" s="0" t="n">
        <v>704.524</v>
      </c>
      <c r="M1705" s="233" t="inlineStr">
        <is>
          <t>백분위</t>
        </is>
      </c>
      <c r="N1705" s="233" t="inlineStr">
        <is>
          <t>백분위</t>
        </is>
      </c>
      <c r="O1705" s="3" t="inlineStr">
        <is>
          <t>나688</t>
        </is>
      </c>
    </row>
    <row r="1706">
      <c r="A1706" s="0" t="n">
        <v>214</v>
      </c>
      <c r="B1706" s="0" t="n">
        <v>1893</v>
      </c>
      <c r="C1706" s="0" t="inlineStr">
        <is>
          <t>나</t>
        </is>
      </c>
      <c r="D1706" s="0" t="inlineStr">
        <is>
          <t>제주대</t>
        </is>
      </c>
      <c r="E1706" s="232" t="inlineStr">
        <is>
          <t>기계시스템공학과</t>
        </is>
      </c>
      <c r="F1706" s="0" t="inlineStr">
        <is>
          <t>자연</t>
        </is>
      </c>
      <c r="G1706" s="0" t="n">
        <v>3</v>
      </c>
      <c r="H1706" s="0" t="n">
        <v>719.275</v>
      </c>
      <c r="I1706" s="0" t="n">
        <v>703.282</v>
      </c>
      <c r="J1706" s="0" t="n">
        <v>681.807</v>
      </c>
      <c r="K1706" s="0" t="n">
        <v>660.01</v>
      </c>
      <c r="L1706" s="0" t="n">
        <v>634.053</v>
      </c>
      <c r="M1706" s="233" t="inlineStr">
        <is>
          <t>백분위</t>
        </is>
      </c>
      <c r="N1706" s="233" t="inlineStr">
        <is>
          <t>백분위</t>
        </is>
      </c>
      <c r="O1706" s="3" t="inlineStr">
        <is>
          <t>나689</t>
        </is>
      </c>
    </row>
    <row r="1707">
      <c r="A1707" s="0" t="n">
        <v>213</v>
      </c>
      <c r="B1707" s="0" t="n">
        <v>1904</v>
      </c>
      <c r="C1707" s="0" t="inlineStr">
        <is>
          <t>나</t>
        </is>
      </c>
      <c r="D1707" s="0" t="inlineStr">
        <is>
          <t>제주대</t>
        </is>
      </c>
      <c r="E1707" s="232" t="inlineStr">
        <is>
          <t>해양산업경찰학과</t>
        </is>
      </c>
      <c r="F1707" s="0" t="inlineStr">
        <is>
          <t>자연</t>
        </is>
      </c>
      <c r="G1707" s="0" t="n">
        <v>3</v>
      </c>
      <c r="H1707" s="0" t="n">
        <v>686.814</v>
      </c>
      <c r="I1707" s="0" t="n">
        <v>680.474</v>
      </c>
      <c r="J1707" s="0" t="n">
        <v>670.472</v>
      </c>
      <c r="K1707" s="0" t="n">
        <v>659.726</v>
      </c>
      <c r="L1707" s="0" t="n">
        <v>650.28</v>
      </c>
      <c r="M1707" s="233" t="inlineStr">
        <is>
          <t>백분위</t>
        </is>
      </c>
      <c r="N1707" s="233" t="inlineStr">
        <is>
          <t>백분위</t>
        </is>
      </c>
      <c r="O1707" s="3" t="inlineStr">
        <is>
          <t>나690</t>
        </is>
      </c>
    </row>
    <row r="1708">
      <c r="A1708" s="0" t="n">
        <v>213</v>
      </c>
      <c r="B1708" s="0" t="n">
        <v>1886</v>
      </c>
      <c r="C1708" s="0" t="inlineStr">
        <is>
          <t>나</t>
        </is>
      </c>
      <c r="D1708" s="0" t="inlineStr">
        <is>
          <t>제주대</t>
        </is>
      </c>
      <c r="E1708" s="232" t="inlineStr">
        <is>
          <t>바이오메디컬정보학과</t>
        </is>
      </c>
      <c r="F1708" s="0" t="inlineStr">
        <is>
          <t>자연</t>
        </is>
      </c>
      <c r="G1708" s="0" t="n">
        <v>3</v>
      </c>
      <c r="H1708" s="0" t="n">
        <v>702.326</v>
      </c>
      <c r="I1708" s="0" t="n">
        <v>686.814</v>
      </c>
      <c r="J1708" s="0" t="n">
        <v>664.617</v>
      </c>
      <c r="K1708" s="0" t="n">
        <v>645.273</v>
      </c>
      <c r="L1708" s="0" t="n">
        <v>616.062</v>
      </c>
      <c r="M1708" s="233" t="inlineStr">
        <is>
          <t>백분위</t>
        </is>
      </c>
      <c r="N1708" s="233" t="inlineStr">
        <is>
          <t>백분위</t>
        </is>
      </c>
      <c r="O1708" s="3" t="inlineStr">
        <is>
          <t>나691</t>
        </is>
      </c>
    </row>
    <row r="1709">
      <c r="A1709" s="0" t="n">
        <v>213</v>
      </c>
      <c r="B1709" s="0" t="n">
        <v>1885</v>
      </c>
      <c r="C1709" s="0" t="inlineStr">
        <is>
          <t>나</t>
        </is>
      </c>
      <c r="D1709" s="0" t="inlineStr">
        <is>
          <t>제주대</t>
        </is>
      </c>
      <c r="E1709" s="232" t="inlineStr">
        <is>
          <t>데이터사이언스학과</t>
        </is>
      </c>
      <c r="F1709" s="0" t="inlineStr">
        <is>
          <t>자연</t>
        </is>
      </c>
      <c r="G1709" s="0" t="n">
        <v>3</v>
      </c>
      <c r="H1709" s="0" t="n">
        <v>686.814</v>
      </c>
      <c r="I1709" s="0" t="n">
        <v>677.778</v>
      </c>
      <c r="J1709" s="0" t="n">
        <v>660.418</v>
      </c>
      <c r="K1709" s="0" t="n">
        <v>647.5940000000001</v>
      </c>
      <c r="L1709" s="0" t="n">
        <v>631.3099999999999</v>
      </c>
      <c r="M1709" s="233" t="inlineStr">
        <is>
          <t>백분위</t>
        </is>
      </c>
      <c r="N1709" s="233" t="inlineStr">
        <is>
          <t>백분위</t>
        </is>
      </c>
      <c r="O1709" s="3" t="inlineStr">
        <is>
          <t>나692</t>
        </is>
      </c>
    </row>
    <row r="1710">
      <c r="A1710" s="0" t="n">
        <v>213</v>
      </c>
      <c r="B1710" s="0" t="n">
        <v>1900</v>
      </c>
      <c r="C1710" s="0" t="inlineStr">
        <is>
          <t>나</t>
        </is>
      </c>
      <c r="D1710" s="0" t="inlineStr">
        <is>
          <t>제주대</t>
        </is>
      </c>
      <c r="E1710" s="232" t="inlineStr">
        <is>
          <t>스마트팜학부 식물자원환경전공</t>
        </is>
      </c>
      <c r="F1710" s="0" t="inlineStr">
        <is>
          <t>자연</t>
        </is>
      </c>
      <c r="G1710" s="0" t="n">
        <v>3</v>
      </c>
      <c r="H1710" s="0" t="n">
        <v>690.582</v>
      </c>
      <c r="I1710" s="0" t="n">
        <v>670.472</v>
      </c>
      <c r="J1710" s="0" t="n">
        <v>652.676</v>
      </c>
      <c r="K1710" s="0" t="n">
        <v>630.65</v>
      </c>
      <c r="L1710" s="0" t="n">
        <v>599.98</v>
      </c>
      <c r="M1710" s="233" t="inlineStr">
        <is>
          <t>백분위</t>
        </is>
      </c>
      <c r="N1710" s="233" t="inlineStr">
        <is>
          <t>백분위</t>
        </is>
      </c>
      <c r="O1710" s="3" t="inlineStr">
        <is>
          <t>나693</t>
        </is>
      </c>
    </row>
    <row r="1711">
      <c r="A1711" s="0" t="n">
        <v>213</v>
      </c>
      <c r="B1711" s="0" t="n">
        <v>1890</v>
      </c>
      <c r="C1711" s="0" t="inlineStr">
        <is>
          <t>나</t>
        </is>
      </c>
      <c r="D1711" s="0" t="inlineStr">
        <is>
          <t>제주대</t>
        </is>
      </c>
      <c r="E1711" s="232" t="inlineStr">
        <is>
          <t>생물학과</t>
        </is>
      </c>
      <c r="F1711" s="0" t="inlineStr">
        <is>
          <t>자연</t>
        </is>
      </c>
      <c r="G1711" s="0" t="n">
        <v>3</v>
      </c>
      <c r="H1711" s="0" t="e">
        <v>#N/A</v>
      </c>
      <c r="I1711" s="0" t="e">
        <v>#N/A</v>
      </c>
      <c r="J1711" s="0" t="e">
        <v>#N/A</v>
      </c>
      <c r="K1711" s="0" t="e">
        <v>#N/A</v>
      </c>
      <c r="L1711" s="0" t="e">
        <v>#N/A</v>
      </c>
      <c r="M1711" s="233" t="inlineStr">
        <is>
          <t>백분위</t>
        </is>
      </c>
      <c r="N1711" s="233" t="inlineStr">
        <is>
          <t>백분위</t>
        </is>
      </c>
      <c r="O1711" s="3" t="inlineStr">
        <is>
          <t>1</t>
        </is>
      </c>
    </row>
    <row r="1712">
      <c r="A1712" s="0" t="n">
        <v>213</v>
      </c>
      <c r="B1712" s="0" t="n">
        <v>1895</v>
      </c>
      <c r="C1712" s="0" t="inlineStr">
        <is>
          <t>나</t>
        </is>
      </c>
      <c r="D1712" s="0" t="inlineStr">
        <is>
          <t>제주대</t>
        </is>
      </c>
      <c r="E1712" s="232" t="inlineStr">
        <is>
          <t>패션의류학과</t>
        </is>
      </c>
      <c r="F1712" s="0" t="inlineStr">
        <is>
          <t>자연</t>
        </is>
      </c>
      <c r="G1712" s="0" t="n">
        <v>3</v>
      </c>
      <c r="H1712" s="0" t="e">
        <v>#N/A</v>
      </c>
      <c r="I1712" s="0" t="e">
        <v>#N/A</v>
      </c>
      <c r="J1712" s="0" t="e">
        <v>#N/A</v>
      </c>
      <c r="K1712" s="0" t="e">
        <v>#N/A</v>
      </c>
      <c r="L1712" s="0" t="e">
        <v>#N/A</v>
      </c>
      <c r="M1712" s="233" t="inlineStr">
        <is>
          <t>백분위</t>
        </is>
      </c>
      <c r="N1712" s="233" t="inlineStr">
        <is>
          <t>백분위</t>
        </is>
      </c>
      <c r="O1712" s="3" t="inlineStr">
        <is>
          <t>1</t>
        </is>
      </c>
    </row>
    <row r="1713">
      <c r="A1713" s="0" t="n">
        <v>214</v>
      </c>
      <c r="B1713" s="0" t="n">
        <v>1896</v>
      </c>
      <c r="C1713" s="0" t="inlineStr">
        <is>
          <t>나</t>
        </is>
      </c>
      <c r="D1713" s="0" t="inlineStr">
        <is>
          <t>제주대</t>
        </is>
      </c>
      <c r="E1713" s="232" t="inlineStr">
        <is>
          <t>통신공학과</t>
        </is>
      </c>
      <c r="F1713" s="0" t="inlineStr">
        <is>
          <t>자연</t>
        </is>
      </c>
      <c r="G1713" s="0" t="n">
        <v>3</v>
      </c>
      <c r="H1713" s="0" t="e">
        <v>#N/A</v>
      </c>
      <c r="I1713" s="0" t="e">
        <v>#N/A</v>
      </c>
      <c r="J1713" s="0" t="e">
        <v>#N/A</v>
      </c>
      <c r="K1713" s="0" t="e">
        <v>#N/A</v>
      </c>
      <c r="L1713" s="0" t="e">
        <v>#N/A</v>
      </c>
      <c r="M1713" s="233" t="inlineStr">
        <is>
          <t>백분위</t>
        </is>
      </c>
      <c r="N1713" s="233" t="inlineStr">
        <is>
          <t>백분위</t>
        </is>
      </c>
      <c r="O1713" s="3" t="inlineStr">
        <is>
          <t>1</t>
        </is>
      </c>
    </row>
    <row r="1714">
      <c r="A1714" s="0" t="n">
        <v>214</v>
      </c>
      <c r="B1714" s="0" t="n">
        <v>1901</v>
      </c>
      <c r="C1714" s="0" t="inlineStr">
        <is>
          <t>나</t>
        </is>
      </c>
      <c r="D1714" s="0" t="inlineStr">
        <is>
          <t>제주대</t>
        </is>
      </c>
      <c r="E1714" s="232" t="inlineStr">
        <is>
          <t>화공그린에너지학과</t>
        </is>
      </c>
      <c r="F1714" s="0" t="inlineStr">
        <is>
          <t>자연</t>
        </is>
      </c>
      <c r="G1714" s="0" t="n">
        <v>3</v>
      </c>
      <c r="H1714" s="0" t="e">
        <v>#N/A</v>
      </c>
      <c r="I1714" s="0" t="e">
        <v>#N/A</v>
      </c>
      <c r="J1714" s="0" t="e">
        <v>#N/A</v>
      </c>
      <c r="K1714" s="0" t="e">
        <v>#N/A</v>
      </c>
      <c r="L1714" s="0" t="e">
        <v>#N/A</v>
      </c>
      <c r="M1714" s="233" t="inlineStr">
        <is>
          <t>백분위</t>
        </is>
      </c>
      <c r="N1714" s="233" t="inlineStr">
        <is>
          <t>백분위</t>
        </is>
      </c>
      <c r="O1714" s="3" t="inlineStr">
        <is>
          <t>1</t>
        </is>
      </c>
    </row>
    <row r="1715">
      <c r="A1715" s="0" t="n">
        <v>213</v>
      </c>
      <c r="B1715" s="0" t="n">
        <v>1905</v>
      </c>
      <c r="C1715" s="0" t="inlineStr">
        <is>
          <t>나</t>
        </is>
      </c>
      <c r="D1715" s="0" t="inlineStr">
        <is>
          <t>제주대</t>
        </is>
      </c>
      <c r="E1715" s="232" t="inlineStr">
        <is>
          <t>산업응용경제학과</t>
        </is>
      </c>
      <c r="F1715" s="0" t="inlineStr">
        <is>
          <t>자연</t>
        </is>
      </c>
      <c r="G1715" s="0" t="n">
        <v>3</v>
      </c>
      <c r="H1715" s="0" t="e">
        <v>#N/A</v>
      </c>
      <c r="I1715" s="0" t="e">
        <v>#N/A</v>
      </c>
      <c r="J1715" s="0" t="e">
        <v>#N/A</v>
      </c>
      <c r="K1715" s="0" t="e">
        <v>#N/A</v>
      </c>
      <c r="L1715" s="0" t="e">
        <v>#N/A</v>
      </c>
      <c r="M1715" s="233" t="inlineStr">
        <is>
          <t>백분위</t>
        </is>
      </c>
      <c r="N1715" s="233" t="inlineStr">
        <is>
          <t>백분위</t>
        </is>
      </c>
      <c r="O1715" s="3" t="inlineStr">
        <is>
          <t>1</t>
        </is>
      </c>
    </row>
    <row r="1716">
      <c r="A1716" s="0" t="n">
        <v>213</v>
      </c>
      <c r="B1716" s="0" t="n">
        <v>1906</v>
      </c>
      <c r="C1716" s="0" t="inlineStr">
        <is>
          <t>나</t>
        </is>
      </c>
      <c r="D1716" s="0" t="inlineStr">
        <is>
          <t>제주대</t>
        </is>
      </c>
      <c r="E1716" s="232" t="inlineStr">
        <is>
          <t>해양생명과학과</t>
        </is>
      </c>
      <c r="F1716" s="0" t="inlineStr">
        <is>
          <t>자연</t>
        </is>
      </c>
      <c r="G1716" s="0" t="n">
        <v>3</v>
      </c>
      <c r="H1716" s="0" t="e">
        <v>#N/A</v>
      </c>
      <c r="I1716" s="0" t="e">
        <v>#N/A</v>
      </c>
      <c r="J1716" s="0" t="e">
        <v>#N/A</v>
      </c>
      <c r="K1716" s="0" t="e">
        <v>#N/A</v>
      </c>
      <c r="L1716" s="0" t="e">
        <v>#N/A</v>
      </c>
      <c r="M1716" s="233" t="inlineStr">
        <is>
          <t>백분위</t>
        </is>
      </c>
      <c r="N1716" s="233" t="inlineStr">
        <is>
          <t>백분위</t>
        </is>
      </c>
      <c r="O1716" s="3" t="inlineStr">
        <is>
          <t>1</t>
        </is>
      </c>
    </row>
    <row r="1717">
      <c r="A1717" s="0" t="n">
        <v>214</v>
      </c>
      <c r="B1717" s="0" t="n">
        <v>1908</v>
      </c>
      <c r="C1717" s="0" t="inlineStr">
        <is>
          <t>나</t>
        </is>
      </c>
      <c r="D1717" s="0" t="inlineStr">
        <is>
          <t>제주대</t>
        </is>
      </c>
      <c r="E1717" s="232" t="inlineStr">
        <is>
          <t>환경공학과</t>
        </is>
      </c>
      <c r="F1717" s="0" t="inlineStr">
        <is>
          <t>자연</t>
        </is>
      </c>
      <c r="G1717" s="0" t="n">
        <v>3</v>
      </c>
      <c r="H1717" s="0" t="e">
        <v>#N/A</v>
      </c>
      <c r="I1717" s="0" t="e">
        <v>#N/A</v>
      </c>
      <c r="J1717" s="0" t="e">
        <v>#N/A</v>
      </c>
      <c r="K1717" s="0" t="e">
        <v>#N/A</v>
      </c>
      <c r="L1717" s="0" t="e">
        <v>#N/A</v>
      </c>
      <c r="M1717" s="233" t="inlineStr">
        <is>
          <t>백분위</t>
        </is>
      </c>
      <c r="N1717" s="233" t="inlineStr">
        <is>
          <t>백분위</t>
        </is>
      </c>
      <c r="O1717" s="3" t="inlineStr">
        <is>
          <t>1</t>
        </is>
      </c>
    </row>
    <row r="1718">
      <c r="A1718" s="0" t="n">
        <v>213</v>
      </c>
      <c r="B1718" s="0" t="n">
        <v>1909</v>
      </c>
      <c r="C1718" s="0" t="inlineStr">
        <is>
          <t>나</t>
        </is>
      </c>
      <c r="D1718" s="0" t="inlineStr">
        <is>
          <t>제주대</t>
        </is>
      </c>
      <c r="E1718" s="232" t="inlineStr">
        <is>
          <t>수학과</t>
        </is>
      </c>
      <c r="F1718" s="0" t="inlineStr">
        <is>
          <t>자연</t>
        </is>
      </c>
      <c r="G1718" s="0" t="n">
        <v>3</v>
      </c>
      <c r="H1718" s="0" t="e">
        <v>#N/A</v>
      </c>
      <c r="I1718" s="0" t="e">
        <v>#N/A</v>
      </c>
      <c r="J1718" s="0" t="e">
        <v>#N/A</v>
      </c>
      <c r="K1718" s="0" t="e">
        <v>#N/A</v>
      </c>
      <c r="L1718" s="0" t="e">
        <v>#N/A</v>
      </c>
      <c r="M1718" s="233" t="inlineStr">
        <is>
          <t>백분위</t>
        </is>
      </c>
      <c r="N1718" s="233" t="inlineStr">
        <is>
          <t>백분위</t>
        </is>
      </c>
      <c r="O1718" s="3" t="inlineStr">
        <is>
          <t>1</t>
        </is>
      </c>
    </row>
    <row r="1719">
      <c r="A1719" s="0" t="n">
        <v>212</v>
      </c>
      <c r="B1719" s="0" t="n">
        <v>1915</v>
      </c>
      <c r="C1719" s="0" t="inlineStr">
        <is>
          <t>나</t>
        </is>
      </c>
      <c r="D1719" s="0" t="inlineStr">
        <is>
          <t>제주대</t>
        </is>
      </c>
      <c r="E1719" s="232" t="inlineStr">
        <is>
          <t>윤리교육과</t>
        </is>
      </c>
      <c r="F1719" s="0" t="inlineStr">
        <is>
          <t>통합</t>
        </is>
      </c>
      <c r="G1719" s="0" t="n">
        <v>3</v>
      </c>
      <c r="H1719" s="0" t="n">
        <v>807.8</v>
      </c>
      <c r="I1719" s="0" t="n">
        <v>798.2</v>
      </c>
      <c r="J1719" s="0" t="n">
        <v>788.25</v>
      </c>
      <c r="K1719" s="0" t="n">
        <v>768.1</v>
      </c>
      <c r="L1719" s="0" t="n">
        <v>738.5</v>
      </c>
      <c r="M1719" s="233" t="inlineStr">
        <is>
          <t>백분위</t>
        </is>
      </c>
      <c r="N1719" s="233" t="inlineStr">
        <is>
          <t>백분위</t>
        </is>
      </c>
      <c r="O1719" s="3" t="inlineStr">
        <is>
          <t>나694</t>
        </is>
      </c>
    </row>
    <row r="1720">
      <c r="A1720" s="0" t="n">
        <v>212</v>
      </c>
      <c r="B1720" s="0" t="n">
        <v>1917</v>
      </c>
      <c r="C1720" s="0" t="inlineStr">
        <is>
          <t>나</t>
        </is>
      </c>
      <c r="D1720" s="0" t="inlineStr">
        <is>
          <t>제주대</t>
        </is>
      </c>
      <c r="E1720" s="232" t="inlineStr">
        <is>
          <t>행정학과</t>
        </is>
      </c>
      <c r="F1720" s="0" t="inlineStr">
        <is>
          <t>통합</t>
        </is>
      </c>
      <c r="G1720" s="0" t="n">
        <v>3</v>
      </c>
      <c r="H1720" s="0" t="n">
        <v>737</v>
      </c>
      <c r="I1720" s="0" t="n">
        <v>732.6</v>
      </c>
      <c r="J1720" s="0" t="n">
        <v>725.5</v>
      </c>
      <c r="K1720" s="0" t="n">
        <v>712.9</v>
      </c>
      <c r="L1720" s="0" t="n">
        <v>700</v>
      </c>
      <c r="M1720" s="233" t="inlineStr">
        <is>
          <t>백분위</t>
        </is>
      </c>
      <c r="N1720" s="233" t="inlineStr">
        <is>
          <t>백분위</t>
        </is>
      </c>
      <c r="O1720" s="3" t="inlineStr">
        <is>
          <t>나695</t>
        </is>
      </c>
    </row>
    <row r="1721">
      <c r="A1721" s="0" t="n">
        <v>212</v>
      </c>
      <c r="B1721" s="0" t="n">
        <v>1935</v>
      </c>
      <c r="C1721" s="0" t="inlineStr">
        <is>
          <t>나</t>
        </is>
      </c>
      <c r="D1721" s="0" t="inlineStr">
        <is>
          <t>제주대</t>
        </is>
      </c>
      <c r="E1721" s="232" t="inlineStr">
        <is>
          <t>영어영문학과</t>
        </is>
      </c>
      <c r="F1721" s="0" t="inlineStr">
        <is>
          <t>통합</t>
        </is>
      </c>
      <c r="G1721" s="0" t="n">
        <v>3</v>
      </c>
      <c r="H1721" s="0" t="n">
        <v>724.15</v>
      </c>
      <c r="I1721" s="0" t="n">
        <v>720.15</v>
      </c>
      <c r="J1721" s="0" t="n">
        <v>712.9</v>
      </c>
      <c r="K1721" s="0" t="n">
        <v>700</v>
      </c>
      <c r="L1721" s="0" t="n">
        <v>688.85</v>
      </c>
      <c r="M1721" s="233" t="inlineStr">
        <is>
          <t>백분위</t>
        </is>
      </c>
      <c r="N1721" s="233" t="inlineStr">
        <is>
          <t>백분위</t>
        </is>
      </c>
      <c r="O1721" s="3" t="inlineStr">
        <is>
          <t>나696</t>
        </is>
      </c>
    </row>
    <row r="1722">
      <c r="A1722" s="0" t="n">
        <v>212</v>
      </c>
      <c r="B1722" s="0" t="n">
        <v>1920</v>
      </c>
      <c r="C1722" s="0" t="inlineStr">
        <is>
          <t>나</t>
        </is>
      </c>
      <c r="D1722" s="0" t="inlineStr">
        <is>
          <t>제주대</t>
        </is>
      </c>
      <c r="E1722" s="232" t="inlineStr">
        <is>
          <t>경제학과</t>
        </is>
      </c>
      <c r="F1722" s="0" t="inlineStr">
        <is>
          <t>통합</t>
        </is>
      </c>
      <c r="G1722" s="0" t="n">
        <v>3</v>
      </c>
      <c r="H1722" s="0" t="n">
        <v>709.1</v>
      </c>
      <c r="I1722" s="0" t="n">
        <v>705.4</v>
      </c>
      <c r="J1722" s="0" t="n">
        <v>697.45</v>
      </c>
      <c r="K1722" s="0" t="n">
        <v>686.5</v>
      </c>
      <c r="L1722" s="0" t="n">
        <v>676.95</v>
      </c>
      <c r="M1722" s="233" t="inlineStr">
        <is>
          <t>백분위</t>
        </is>
      </c>
      <c r="N1722" s="233" t="inlineStr">
        <is>
          <t>백분위</t>
        </is>
      </c>
      <c r="O1722" s="3" t="inlineStr">
        <is>
          <t>나697</t>
        </is>
      </c>
    </row>
    <row r="1723">
      <c r="A1723" s="0" t="n">
        <v>212</v>
      </c>
      <c r="B1723" s="0" t="n">
        <v>1922</v>
      </c>
      <c r="C1723" s="0" t="inlineStr">
        <is>
          <t>나</t>
        </is>
      </c>
      <c r="D1723" s="0" t="inlineStr">
        <is>
          <t>제주대</t>
        </is>
      </c>
      <c r="E1723" s="232" t="inlineStr">
        <is>
          <t>경영정보학과</t>
        </is>
      </c>
      <c r="F1723" s="0" t="inlineStr">
        <is>
          <t>통합</t>
        </is>
      </c>
      <c r="G1723" s="0" t="n">
        <v>3</v>
      </c>
      <c r="H1723" s="0" t="n">
        <v>710</v>
      </c>
      <c r="I1723" s="0" t="n">
        <v>702.7</v>
      </c>
      <c r="J1723" s="0" t="n">
        <v>689.75</v>
      </c>
      <c r="K1723" s="0" t="n">
        <v>680.55</v>
      </c>
      <c r="L1723" s="0" t="n">
        <v>671.95</v>
      </c>
      <c r="M1723" s="233" t="inlineStr">
        <is>
          <t>백분위</t>
        </is>
      </c>
      <c r="N1723" s="233" t="inlineStr">
        <is>
          <t>백분위</t>
        </is>
      </c>
      <c r="O1723" s="3" t="inlineStr">
        <is>
          <t>나698</t>
        </is>
      </c>
    </row>
    <row r="1724">
      <c r="A1724" s="0" t="n">
        <v>212</v>
      </c>
      <c r="B1724" s="0" t="n">
        <v>1931</v>
      </c>
      <c r="C1724" s="0" t="inlineStr">
        <is>
          <t>나</t>
        </is>
      </c>
      <c r="D1724" s="0" t="inlineStr">
        <is>
          <t>제주대</t>
        </is>
      </c>
      <c r="E1724" s="232" t="inlineStr">
        <is>
          <t>사학과</t>
        </is>
      </c>
      <c r="F1724" s="0" t="inlineStr">
        <is>
          <t>통합</t>
        </is>
      </c>
      <c r="G1724" s="0" t="n">
        <v>3</v>
      </c>
      <c r="H1724" s="0" t="n">
        <v>705.4</v>
      </c>
      <c r="I1724" s="0" t="n">
        <v>698.2</v>
      </c>
      <c r="J1724" s="0" t="n">
        <v>687.6</v>
      </c>
      <c r="K1724" s="0" t="n">
        <v>677.6</v>
      </c>
      <c r="L1724" s="0" t="n">
        <v>668.2</v>
      </c>
      <c r="M1724" s="233" t="inlineStr">
        <is>
          <t>백분위</t>
        </is>
      </c>
      <c r="N1724" s="233" t="inlineStr">
        <is>
          <t>백분위</t>
        </is>
      </c>
      <c r="O1724" s="3" t="inlineStr">
        <is>
          <t>나699</t>
        </is>
      </c>
    </row>
    <row r="1725">
      <c r="A1725" s="0" t="n">
        <v>212</v>
      </c>
      <c r="B1725" s="0" t="n">
        <v>1926</v>
      </c>
      <c r="C1725" s="0" t="inlineStr">
        <is>
          <t>나</t>
        </is>
      </c>
      <c r="D1725" s="0" t="inlineStr">
        <is>
          <t>제주대</t>
        </is>
      </c>
      <c r="E1725" s="232" t="inlineStr">
        <is>
          <t>관광경영학과</t>
        </is>
      </c>
      <c r="F1725" s="0" t="inlineStr">
        <is>
          <t>통합</t>
        </is>
      </c>
      <c r="G1725" s="0" t="n">
        <v>3</v>
      </c>
      <c r="H1725" s="0" t="n">
        <v>699.3</v>
      </c>
      <c r="I1725" s="0" t="n">
        <v>692.45</v>
      </c>
      <c r="J1725" s="0" t="n">
        <v>681.7</v>
      </c>
      <c r="K1725" s="0" t="n">
        <v>669.55</v>
      </c>
      <c r="L1725" s="0" t="n">
        <v>657.7</v>
      </c>
      <c r="M1725" s="233" t="inlineStr">
        <is>
          <t>백분위</t>
        </is>
      </c>
      <c r="N1725" s="233" t="inlineStr">
        <is>
          <t>백분위</t>
        </is>
      </c>
      <c r="O1725" s="3" t="inlineStr">
        <is>
          <t>나700</t>
        </is>
      </c>
    </row>
    <row r="1726">
      <c r="A1726" s="0" t="n">
        <v>212</v>
      </c>
      <c r="B1726" s="0" t="n">
        <v>1928</v>
      </c>
      <c r="C1726" s="0" t="inlineStr">
        <is>
          <t>나</t>
        </is>
      </c>
      <c r="D1726" s="0" t="inlineStr">
        <is>
          <t>제주대</t>
        </is>
      </c>
      <c r="E1726" s="232" t="inlineStr">
        <is>
          <t>중어중문학과</t>
        </is>
      </c>
      <c r="F1726" s="0" t="inlineStr">
        <is>
          <t>통합</t>
        </is>
      </c>
      <c r="G1726" s="0" t="n">
        <v>3</v>
      </c>
      <c r="H1726" s="0" t="n">
        <v>682.65</v>
      </c>
      <c r="I1726" s="0" t="n">
        <v>676.95</v>
      </c>
      <c r="J1726" s="0" t="n">
        <v>662.8</v>
      </c>
      <c r="K1726" s="0" t="n">
        <v>651.05</v>
      </c>
      <c r="L1726" s="0" t="n">
        <v>643.05</v>
      </c>
      <c r="M1726" s="233" t="inlineStr">
        <is>
          <t>백분위</t>
        </is>
      </c>
      <c r="N1726" s="233" t="inlineStr">
        <is>
          <t>백분위</t>
        </is>
      </c>
      <c r="O1726" s="3" t="inlineStr">
        <is>
          <t>나701</t>
        </is>
      </c>
    </row>
    <row r="1727">
      <c r="A1727" s="0" t="n">
        <v>212</v>
      </c>
      <c r="B1727" s="0" t="n">
        <v>1925</v>
      </c>
      <c r="C1727" s="0" t="inlineStr">
        <is>
          <t>나</t>
        </is>
      </c>
      <c r="D1727" s="0" t="inlineStr">
        <is>
          <t>제주대</t>
        </is>
      </c>
      <c r="E1727" s="232" t="inlineStr">
        <is>
          <t>철학과</t>
        </is>
      </c>
      <c r="F1727" s="0" t="inlineStr">
        <is>
          <t>통합</t>
        </is>
      </c>
      <c r="G1727" s="0" t="n">
        <v>3</v>
      </c>
      <c r="H1727" s="0" t="n">
        <v>673.8</v>
      </c>
      <c r="I1727" s="0" t="n">
        <v>666.95</v>
      </c>
      <c r="J1727" s="0" t="n">
        <v>653.2</v>
      </c>
      <c r="K1727" s="0" t="n">
        <v>643.25</v>
      </c>
      <c r="L1727" s="0" t="n">
        <v>635.4</v>
      </c>
      <c r="M1727" s="233" t="inlineStr">
        <is>
          <t>백분위</t>
        </is>
      </c>
      <c r="N1727" s="233" t="inlineStr">
        <is>
          <t>백분위</t>
        </is>
      </c>
      <c r="O1727" s="3" t="inlineStr">
        <is>
          <t>나702</t>
        </is>
      </c>
    </row>
    <row r="1728">
      <c r="A1728" s="0" t="n">
        <v>212</v>
      </c>
      <c r="B1728" s="0" t="n">
        <v>1937</v>
      </c>
      <c r="C1728" s="0" t="inlineStr">
        <is>
          <t>나</t>
        </is>
      </c>
      <c r="D1728" s="0" t="inlineStr">
        <is>
          <t>제주대</t>
        </is>
      </c>
      <c r="E1728" s="232" t="inlineStr">
        <is>
          <t>(야)경영학과</t>
        </is>
      </c>
      <c r="F1728" s="0" t="inlineStr">
        <is>
          <t>통합</t>
        </is>
      </c>
      <c r="G1728" s="0" t="n">
        <v>3</v>
      </c>
      <c r="H1728" s="0" t="e">
        <v>#N/A</v>
      </c>
      <c r="I1728" s="0" t="e">
        <v>#N/A</v>
      </c>
      <c r="J1728" s="0" t="e">
        <v>#N/A</v>
      </c>
      <c r="K1728" s="0" t="e">
        <v>#N/A</v>
      </c>
      <c r="L1728" s="0" t="e">
        <v>#N/A</v>
      </c>
      <c r="M1728" s="233" t="inlineStr">
        <is>
          <t>백분위</t>
        </is>
      </c>
      <c r="N1728" s="233" t="inlineStr">
        <is>
          <t>백분위</t>
        </is>
      </c>
      <c r="O1728" s="3" t="inlineStr">
        <is>
          <t>1</t>
        </is>
      </c>
    </row>
    <row r="1729">
      <c r="A1729" s="0" t="n">
        <v>223</v>
      </c>
      <c r="B1729" s="0" t="n">
        <v>1977</v>
      </c>
      <c r="C1729" s="0" t="inlineStr">
        <is>
          <t>나</t>
        </is>
      </c>
      <c r="D1729" s="0" t="inlineStr">
        <is>
          <t>충남대</t>
        </is>
      </c>
      <c r="E1729" s="232" t="inlineStr">
        <is>
          <t>간호학과</t>
        </is>
      </c>
      <c r="F1729" s="0" t="inlineStr">
        <is>
          <t>자연</t>
        </is>
      </c>
      <c r="G1729" s="0" t="n">
        <v>2</v>
      </c>
      <c r="H1729" s="0" t="n">
        <v>183.545</v>
      </c>
      <c r="I1729" s="0" t="n">
        <v>182.831</v>
      </c>
      <c r="J1729" s="0" t="n">
        <v>181.525</v>
      </c>
      <c r="K1729" s="0" t="n">
        <v>179.727</v>
      </c>
      <c r="L1729" s="0" t="n">
        <v>177.429</v>
      </c>
      <c r="M1729" s="233" t="inlineStr">
        <is>
          <t>표점</t>
        </is>
      </c>
      <c r="N1729" s="233" t="inlineStr">
        <is>
          <t>표점</t>
        </is>
      </c>
      <c r="O1729" s="3" t="inlineStr">
        <is>
          <t>나703</t>
        </is>
      </c>
    </row>
    <row r="1730">
      <c r="A1730" s="0" t="n">
        <v>223</v>
      </c>
      <c r="B1730" s="0" t="n">
        <v>1974</v>
      </c>
      <c r="C1730" s="0" t="inlineStr">
        <is>
          <t>나</t>
        </is>
      </c>
      <c r="D1730" s="0" t="inlineStr">
        <is>
          <t>충남대</t>
        </is>
      </c>
      <c r="E1730" s="232" t="inlineStr">
        <is>
          <t>간호학과(지역)</t>
        </is>
      </c>
      <c r="F1730" s="0" t="inlineStr">
        <is>
          <t>자연</t>
        </is>
      </c>
      <c r="G1730" s="0" t="n">
        <v>2</v>
      </c>
      <c r="H1730" s="0" t="n">
        <v>183.705</v>
      </c>
      <c r="I1730" s="0" t="n">
        <v>182.798</v>
      </c>
      <c r="J1730" s="0" t="n">
        <v>181.424</v>
      </c>
      <c r="K1730" s="0" t="n">
        <v>179.578</v>
      </c>
      <c r="L1730" s="0" t="n">
        <v>177.377</v>
      </c>
      <c r="M1730" s="233" t="inlineStr">
        <is>
          <t>표점</t>
        </is>
      </c>
      <c r="N1730" s="233" t="inlineStr">
        <is>
          <t>표점</t>
        </is>
      </c>
      <c r="O1730" s="3" t="inlineStr">
        <is>
          <t>나704</t>
        </is>
      </c>
    </row>
    <row r="1731">
      <c r="A1731" s="0" t="n">
        <v>223</v>
      </c>
      <c r="B1731" s="0" t="n">
        <v>1959</v>
      </c>
      <c r="C1731" s="0" t="inlineStr">
        <is>
          <t>나</t>
        </is>
      </c>
      <c r="D1731" s="0" t="inlineStr">
        <is>
          <t>충남대</t>
        </is>
      </c>
      <c r="E1731" s="232" t="inlineStr">
        <is>
          <t>반도체융합학과</t>
        </is>
      </c>
      <c r="F1731" s="0" t="inlineStr">
        <is>
          <t>자연</t>
        </is>
      </c>
      <c r="G1731" s="0" t="n">
        <v>2</v>
      </c>
      <c r="H1731" s="0" t="n">
        <v>183.222</v>
      </c>
      <c r="I1731" s="0" t="n">
        <v>182.554</v>
      </c>
      <c r="J1731" s="0" t="n">
        <v>181.172</v>
      </c>
      <c r="K1731" s="0" t="n">
        <v>179.388</v>
      </c>
      <c r="L1731" s="0" t="n">
        <v>177.187</v>
      </c>
      <c r="M1731" s="233" t="inlineStr">
        <is>
          <t>표점</t>
        </is>
      </c>
      <c r="N1731" s="233" t="inlineStr">
        <is>
          <t>표점</t>
        </is>
      </c>
      <c r="O1731" s="3" t="inlineStr">
        <is>
          <t>나705</t>
        </is>
      </c>
    </row>
    <row r="1732">
      <c r="A1732" s="0" t="n">
        <v>223</v>
      </c>
      <c r="B1732" s="0" t="n">
        <v>1971</v>
      </c>
      <c r="C1732" s="0" t="inlineStr">
        <is>
          <t>나</t>
        </is>
      </c>
      <c r="D1732" s="0" t="inlineStr">
        <is>
          <t>충남대</t>
        </is>
      </c>
      <c r="E1732" s="232" t="inlineStr">
        <is>
          <t>물리학과</t>
        </is>
      </c>
      <c r="F1732" s="0" t="inlineStr">
        <is>
          <t>자연</t>
        </is>
      </c>
      <c r="G1732" s="0" t="n">
        <v>2</v>
      </c>
      <c r="H1732" s="0" t="n">
        <v>179.073</v>
      </c>
      <c r="I1732" s="0" t="n">
        <v>178.462</v>
      </c>
      <c r="J1732" s="0" t="n">
        <v>177.068</v>
      </c>
      <c r="K1732" s="0" t="n">
        <v>175.537</v>
      </c>
      <c r="L1732" s="0" t="n">
        <v>173.788</v>
      </c>
      <c r="M1732" s="233" t="inlineStr">
        <is>
          <t>표점</t>
        </is>
      </c>
      <c r="N1732" s="233" t="inlineStr">
        <is>
          <t>표점</t>
        </is>
      </c>
      <c r="O1732" s="3" t="inlineStr">
        <is>
          <t>나706</t>
        </is>
      </c>
    </row>
    <row r="1733">
      <c r="A1733" s="0" t="n">
        <v>291</v>
      </c>
      <c r="B1733" s="0" t="n">
        <v>1963</v>
      </c>
      <c r="C1733" s="0" t="inlineStr">
        <is>
          <t>나</t>
        </is>
      </c>
      <c r="D1733" s="0" t="inlineStr">
        <is>
          <t>충남대</t>
        </is>
      </c>
      <c r="E1733" s="232" t="inlineStr">
        <is>
          <t>수학과</t>
        </is>
      </c>
      <c r="F1733" s="0" t="inlineStr">
        <is>
          <t>자연</t>
        </is>
      </c>
      <c r="G1733" s="0" t="n">
        <v>2</v>
      </c>
      <c r="H1733" s="0" t="n">
        <v>178.161</v>
      </c>
      <c r="I1733" s="0" t="n">
        <v>177.429</v>
      </c>
      <c r="J1733" s="0" t="n">
        <v>176.148</v>
      </c>
      <c r="K1733" s="0" t="n">
        <v>174.812</v>
      </c>
      <c r="L1733" s="0" t="n">
        <v>173.019</v>
      </c>
      <c r="M1733" s="233" t="inlineStr">
        <is>
          <t>표점</t>
        </is>
      </c>
      <c r="N1733" s="233" t="inlineStr">
        <is>
          <t>표점</t>
        </is>
      </c>
      <c r="O1733" s="3" t="inlineStr">
        <is>
          <t>나707</t>
        </is>
      </c>
    </row>
    <row r="1734">
      <c r="A1734" s="0" t="n">
        <v>223</v>
      </c>
      <c r="B1734" s="0" t="n">
        <v>1973</v>
      </c>
      <c r="C1734" s="0" t="inlineStr">
        <is>
          <t>나</t>
        </is>
      </c>
      <c r="D1734" s="0" t="inlineStr">
        <is>
          <t>충남대</t>
        </is>
      </c>
      <c r="E1734" s="232" t="inlineStr">
        <is>
          <t>천문우주과학과</t>
        </is>
      </c>
      <c r="F1734" s="0" t="inlineStr">
        <is>
          <t>자연</t>
        </is>
      </c>
      <c r="G1734" s="0" t="n">
        <v>2</v>
      </c>
      <c r="H1734" s="0" t="n">
        <v>178.057</v>
      </c>
      <c r="I1734" s="0" t="n">
        <v>177.377</v>
      </c>
      <c r="J1734" s="0" t="n">
        <v>176.11</v>
      </c>
      <c r="K1734" s="0" t="n">
        <v>174.7</v>
      </c>
      <c r="L1734" s="0" t="n">
        <v>172.983</v>
      </c>
      <c r="M1734" s="233" t="inlineStr">
        <is>
          <t>표점</t>
        </is>
      </c>
      <c r="N1734" s="233" t="inlineStr">
        <is>
          <t>표점</t>
        </is>
      </c>
      <c r="O1734" s="3" t="inlineStr">
        <is>
          <t>나708</t>
        </is>
      </c>
    </row>
    <row r="1735">
      <c r="A1735" s="0" t="n">
        <v>223</v>
      </c>
      <c r="B1735" s="0" t="n">
        <v>1979</v>
      </c>
      <c r="C1735" s="0" t="inlineStr">
        <is>
          <t>나</t>
        </is>
      </c>
      <c r="D1735" s="0" t="inlineStr">
        <is>
          <t>충남대</t>
        </is>
      </c>
      <c r="E1735" s="232" t="inlineStr">
        <is>
          <t>지질환경과학과</t>
        </is>
      </c>
      <c r="F1735" s="0" t="inlineStr">
        <is>
          <t>자연</t>
        </is>
      </c>
      <c r="G1735" s="0" t="n">
        <v>2</v>
      </c>
      <c r="H1735" s="0" t="n">
        <v>176.818</v>
      </c>
      <c r="I1735" s="0" t="n">
        <v>176.162</v>
      </c>
      <c r="J1735" s="0" t="n">
        <v>175.037</v>
      </c>
      <c r="K1735" s="0" t="n">
        <v>173.739</v>
      </c>
      <c r="L1735" s="0" t="n">
        <v>171.861</v>
      </c>
      <c r="M1735" s="233" t="inlineStr">
        <is>
          <t>표점</t>
        </is>
      </c>
      <c r="N1735" s="233" t="inlineStr">
        <is>
          <t>표점</t>
        </is>
      </c>
      <c r="O1735" s="3" t="inlineStr">
        <is>
          <t>나709</t>
        </is>
      </c>
    </row>
    <row r="1736">
      <c r="A1736" s="0" t="n">
        <v>223</v>
      </c>
      <c r="B1736" s="0" t="n">
        <v>1975</v>
      </c>
      <c r="C1736" s="0" t="inlineStr">
        <is>
          <t>나</t>
        </is>
      </c>
      <c r="D1736" s="0" t="inlineStr">
        <is>
          <t>충남대</t>
        </is>
      </c>
      <c r="E1736" s="232" t="inlineStr">
        <is>
          <t>농생명융합학부</t>
        </is>
      </c>
      <c r="F1736" s="0" t="inlineStr">
        <is>
          <t>자연</t>
        </is>
      </c>
      <c r="G1736" s="0" t="n">
        <v>2</v>
      </c>
      <c r="H1736" s="0" t="n">
        <v>175.689</v>
      </c>
      <c r="I1736" s="0" t="n">
        <v>175.198</v>
      </c>
      <c r="J1736" s="0" t="n">
        <v>174.195</v>
      </c>
      <c r="K1736" s="0" t="n">
        <v>172.668</v>
      </c>
      <c r="L1736" s="0" t="n">
        <v>170.899</v>
      </c>
      <c r="M1736" s="233" t="inlineStr">
        <is>
          <t>표점</t>
        </is>
      </c>
      <c r="N1736" s="233" t="inlineStr">
        <is>
          <t>표점</t>
        </is>
      </c>
      <c r="O1736" s="3" t="inlineStr">
        <is>
          <t>나710</t>
        </is>
      </c>
    </row>
    <row r="1737">
      <c r="A1737" s="0" t="n">
        <v>291</v>
      </c>
      <c r="B1737" s="0" t="n">
        <v>1978</v>
      </c>
      <c r="C1737" s="0" t="inlineStr">
        <is>
          <t>나</t>
        </is>
      </c>
      <c r="D1737" s="0" t="inlineStr">
        <is>
          <t>충남대</t>
        </is>
      </c>
      <c r="E1737" s="232" t="inlineStr">
        <is>
          <t>정보통계학과</t>
        </is>
      </c>
      <c r="F1737" s="0" t="inlineStr">
        <is>
          <t>자연</t>
        </is>
      </c>
      <c r="G1737" s="0" t="n">
        <v>2</v>
      </c>
      <c r="H1737" s="0" t="n">
        <v>175.727</v>
      </c>
      <c r="I1737" s="0" t="n">
        <v>175.251</v>
      </c>
      <c r="J1737" s="0" t="n">
        <v>174.195</v>
      </c>
      <c r="K1737" s="0" t="n">
        <v>172.733</v>
      </c>
      <c r="L1737" s="0" t="n">
        <v>170.899</v>
      </c>
      <c r="M1737" s="233" t="inlineStr">
        <is>
          <t>표점</t>
        </is>
      </c>
      <c r="N1737" s="233" t="inlineStr">
        <is>
          <t>표점</t>
        </is>
      </c>
      <c r="O1737" s="3" t="inlineStr">
        <is>
          <t>나711</t>
        </is>
      </c>
    </row>
    <row r="1738">
      <c r="A1738" s="0" t="n">
        <v>223</v>
      </c>
      <c r="B1738" s="0" t="n">
        <v>1976</v>
      </c>
      <c r="C1738" s="0" t="inlineStr">
        <is>
          <t>나</t>
        </is>
      </c>
      <c r="D1738" s="0" t="inlineStr">
        <is>
          <t>충남대</t>
        </is>
      </c>
      <c r="E1738" s="232" t="inlineStr">
        <is>
          <t>생화학과</t>
        </is>
      </c>
      <c r="F1738" s="0" t="inlineStr">
        <is>
          <t>자연</t>
        </is>
      </c>
      <c r="G1738" s="0" t="n">
        <v>2</v>
      </c>
      <c r="H1738" s="0" t="n">
        <v>173.893</v>
      </c>
      <c r="I1738" s="0" t="n">
        <v>173.402</v>
      </c>
      <c r="J1738" s="0" t="n">
        <v>172.212</v>
      </c>
      <c r="K1738" s="0" t="n">
        <v>170.736</v>
      </c>
      <c r="L1738" s="0" t="n">
        <v>168.805</v>
      </c>
      <c r="M1738" s="233" t="inlineStr">
        <is>
          <t>표점</t>
        </is>
      </c>
      <c r="N1738" s="233" t="inlineStr">
        <is>
          <t>표점</t>
        </is>
      </c>
      <c r="O1738" s="3" t="inlineStr">
        <is>
          <t>나712</t>
        </is>
      </c>
    </row>
    <row r="1739">
      <c r="A1739" s="0" t="n">
        <v>223</v>
      </c>
      <c r="B1739" s="0" t="n">
        <v>1942</v>
      </c>
      <c r="C1739" s="0" t="inlineStr">
        <is>
          <t>나</t>
        </is>
      </c>
      <c r="D1739" s="0" t="inlineStr">
        <is>
          <t>충남대</t>
        </is>
      </c>
      <c r="E1739" s="232" t="inlineStr">
        <is>
          <t>자연과학융합학부</t>
        </is>
      </c>
      <c r="F1739" s="0" t="inlineStr">
        <is>
          <t>자연</t>
        </is>
      </c>
      <c r="G1739" s="0" t="n">
        <v>2</v>
      </c>
      <c r="H1739" s="0" t="n">
        <v>173.893</v>
      </c>
      <c r="I1739" s="0" t="n">
        <v>173.35</v>
      </c>
      <c r="J1739" s="0" t="n">
        <v>172.125</v>
      </c>
      <c r="K1739" s="0" t="n">
        <v>170.685</v>
      </c>
      <c r="L1739" s="0" t="n">
        <v>168.805</v>
      </c>
      <c r="M1739" s="233" t="inlineStr">
        <is>
          <t>표점</t>
        </is>
      </c>
      <c r="N1739" s="233" t="inlineStr">
        <is>
          <t>표점</t>
        </is>
      </c>
      <c r="O1739" s="3" t="inlineStr">
        <is>
          <t>나713</t>
        </is>
      </c>
    </row>
    <row r="1740">
      <c r="A1740" s="0" t="n">
        <v>223</v>
      </c>
      <c r="B1740" s="0" t="n">
        <v>1952</v>
      </c>
      <c r="C1740" s="0" t="inlineStr">
        <is>
          <t>나</t>
        </is>
      </c>
      <c r="D1740" s="0" t="inlineStr">
        <is>
          <t>충남대</t>
        </is>
      </c>
      <c r="E1740" s="232" t="inlineStr">
        <is>
          <t>해양환경과학과</t>
        </is>
      </c>
      <c r="F1740" s="0" t="inlineStr">
        <is>
          <t>자연</t>
        </is>
      </c>
      <c r="G1740" s="0" t="n">
        <v>2</v>
      </c>
      <c r="H1740" s="0" t="n">
        <v>172.212</v>
      </c>
      <c r="I1740" s="0" t="n">
        <v>171.669</v>
      </c>
      <c r="J1740" s="0" t="n">
        <v>170.548</v>
      </c>
      <c r="K1740" s="0" t="n">
        <v>169.069</v>
      </c>
      <c r="L1740" s="0" t="n">
        <v>167.194</v>
      </c>
      <c r="M1740" s="233" t="inlineStr">
        <is>
          <t>표점</t>
        </is>
      </c>
      <c r="N1740" s="233" t="inlineStr">
        <is>
          <t>표점</t>
        </is>
      </c>
      <c r="O1740" s="3" t="inlineStr">
        <is>
          <t>나714</t>
        </is>
      </c>
    </row>
    <row r="1741">
      <c r="A1741" s="0" t="n">
        <v>223</v>
      </c>
      <c r="B1741" s="0" t="n">
        <v>1949</v>
      </c>
      <c r="C1741" s="0" t="inlineStr">
        <is>
          <t>나</t>
        </is>
      </c>
      <c r="D1741" s="0" t="inlineStr">
        <is>
          <t>충남대</t>
        </is>
      </c>
      <c r="E1741" s="232" t="inlineStr">
        <is>
          <t>화학과</t>
        </is>
      </c>
      <c r="F1741" s="0" t="inlineStr">
        <is>
          <t>자연</t>
        </is>
      </c>
      <c r="G1741" s="0" t="n">
        <v>2</v>
      </c>
      <c r="H1741" s="0" t="n">
        <v>171.807</v>
      </c>
      <c r="I1741" s="0" t="n">
        <v>171.25</v>
      </c>
      <c r="J1741" s="0" t="n">
        <v>170.078</v>
      </c>
      <c r="K1741" s="0" t="n">
        <v>168.579</v>
      </c>
      <c r="L1741" s="0" t="n">
        <v>166.791</v>
      </c>
      <c r="M1741" s="233" t="inlineStr">
        <is>
          <t>표점</t>
        </is>
      </c>
      <c r="N1741" s="233" t="inlineStr">
        <is>
          <t>표점</t>
        </is>
      </c>
      <c r="O1741" s="3" t="inlineStr">
        <is>
          <t>나715</t>
        </is>
      </c>
    </row>
    <row r="1742">
      <c r="A1742" s="0" t="n">
        <v>221</v>
      </c>
      <c r="B1742" s="0" t="n">
        <v>1989</v>
      </c>
      <c r="C1742" s="0" t="inlineStr">
        <is>
          <t>나</t>
        </is>
      </c>
      <c r="D1742" s="0" t="inlineStr">
        <is>
          <t>충남대</t>
        </is>
      </c>
      <c r="E1742" s="232" t="inlineStr">
        <is>
          <t>경영학부</t>
        </is>
      </c>
      <c r="F1742" s="0" t="inlineStr">
        <is>
          <t>통합</t>
        </is>
      </c>
      <c r="G1742" s="0" t="n">
        <v>2</v>
      </c>
      <c r="H1742" s="0" t="n">
        <v>181.265</v>
      </c>
      <c r="I1742" s="0" t="n">
        <v>180.132</v>
      </c>
      <c r="J1742" s="0" t="n">
        <v>178.525</v>
      </c>
      <c r="K1742" s="0" t="n">
        <v>176.54</v>
      </c>
      <c r="L1742" s="0" t="n">
        <v>174.21</v>
      </c>
      <c r="M1742" s="233" t="inlineStr">
        <is>
          <t>표점</t>
        </is>
      </c>
      <c r="N1742" s="233" t="inlineStr">
        <is>
          <t>표점</t>
        </is>
      </c>
      <c r="O1742" s="3" t="inlineStr">
        <is>
          <t>나716</t>
        </is>
      </c>
    </row>
    <row r="1743">
      <c r="A1743" s="0" t="n">
        <v>221</v>
      </c>
      <c r="B1743" s="0" t="n">
        <v>1986</v>
      </c>
      <c r="C1743" s="0" t="inlineStr">
        <is>
          <t>나</t>
        </is>
      </c>
      <c r="D1743" s="0" t="inlineStr">
        <is>
          <t>충남대</t>
        </is>
      </c>
      <c r="E1743" s="232" t="inlineStr">
        <is>
          <t>경제학과</t>
        </is>
      </c>
      <c r="F1743" s="0" t="inlineStr">
        <is>
          <t>통합</t>
        </is>
      </c>
      <c r="G1743" s="0" t="n">
        <v>2</v>
      </c>
      <c r="H1743" s="0" t="n">
        <v>180.018</v>
      </c>
      <c r="I1743" s="0" t="n">
        <v>179.22</v>
      </c>
      <c r="J1743" s="0" t="n">
        <v>177.67</v>
      </c>
      <c r="K1743" s="0" t="n">
        <v>175.75</v>
      </c>
      <c r="L1743" s="0" t="n">
        <v>173.457</v>
      </c>
      <c r="M1743" s="233" t="inlineStr">
        <is>
          <t>표점</t>
        </is>
      </c>
      <c r="N1743" s="233" t="inlineStr">
        <is>
          <t>표점</t>
        </is>
      </c>
      <c r="O1743" s="3" t="inlineStr">
        <is>
          <t>나717</t>
        </is>
      </c>
    </row>
    <row r="1744">
      <c r="A1744" s="0" t="n">
        <v>221</v>
      </c>
      <c r="B1744" s="0" t="n">
        <v>1994</v>
      </c>
      <c r="C1744" s="0" t="inlineStr">
        <is>
          <t>나</t>
        </is>
      </c>
      <c r="D1744" s="0" t="inlineStr">
        <is>
          <t>충남대</t>
        </is>
      </c>
      <c r="E1744" s="232" t="inlineStr">
        <is>
          <t>무역학과</t>
        </is>
      </c>
      <c r="F1744" s="0" t="inlineStr">
        <is>
          <t>통합</t>
        </is>
      </c>
      <c r="G1744" s="0" t="n">
        <v>2</v>
      </c>
      <c r="H1744" s="0" t="n">
        <v>178.06</v>
      </c>
      <c r="I1744" s="0" t="n">
        <v>177.243</v>
      </c>
      <c r="J1744" s="0" t="n">
        <v>175.8</v>
      </c>
      <c r="K1744" s="0" t="n">
        <v>174.005</v>
      </c>
      <c r="L1744" s="0" t="n">
        <v>171.867</v>
      </c>
      <c r="M1744" s="233" t="inlineStr">
        <is>
          <t>표점</t>
        </is>
      </c>
      <c r="N1744" s="233" t="inlineStr">
        <is>
          <t>표점</t>
        </is>
      </c>
      <c r="O1744" s="3" t="inlineStr">
        <is>
          <t>나718</t>
        </is>
      </c>
    </row>
    <row r="1745">
      <c r="A1745" s="0" t="n">
        <v>221</v>
      </c>
      <c r="B1745" s="0" t="n">
        <v>2013</v>
      </c>
      <c r="C1745" s="0" t="inlineStr">
        <is>
          <t>나</t>
        </is>
      </c>
      <c r="D1745" s="0" t="inlineStr">
        <is>
          <t>충남대</t>
        </is>
      </c>
      <c r="E1745" s="232" t="inlineStr">
        <is>
          <t>국어국문학과</t>
        </is>
      </c>
      <c r="F1745" s="0" t="inlineStr">
        <is>
          <t>통합</t>
        </is>
      </c>
      <c r="G1745" s="0" t="n">
        <v>2</v>
      </c>
      <c r="H1745" s="0" t="n">
        <v>177.153</v>
      </c>
      <c r="I1745" s="0" t="n">
        <v>176.453</v>
      </c>
      <c r="J1745" s="0" t="n">
        <v>174.983</v>
      </c>
      <c r="K1745" s="0" t="n">
        <v>173.185</v>
      </c>
      <c r="L1745" s="0" t="n">
        <v>171.198</v>
      </c>
      <c r="M1745" s="233" t="inlineStr">
        <is>
          <t>표점</t>
        </is>
      </c>
      <c r="N1745" s="233" t="inlineStr">
        <is>
          <t>표점</t>
        </is>
      </c>
      <c r="O1745" s="3" t="inlineStr">
        <is>
          <t>나719</t>
        </is>
      </c>
    </row>
    <row r="1746">
      <c r="A1746" s="0" t="n">
        <v>221</v>
      </c>
      <c r="B1746" s="0" t="n">
        <v>1997</v>
      </c>
      <c r="C1746" s="0" t="inlineStr">
        <is>
          <t>나</t>
        </is>
      </c>
      <c r="D1746" s="0" t="inlineStr">
        <is>
          <t>충남대</t>
        </is>
      </c>
      <c r="E1746" s="232" t="inlineStr">
        <is>
          <t>사학과</t>
        </is>
      </c>
      <c r="F1746" s="0" t="inlineStr">
        <is>
          <t>통합</t>
        </is>
      </c>
      <c r="G1746" s="0" t="n">
        <v>2</v>
      </c>
      <c r="H1746" s="0" t="n">
        <v>177.153</v>
      </c>
      <c r="I1746" s="0" t="n">
        <v>176.403</v>
      </c>
      <c r="J1746" s="0" t="n">
        <v>174.933</v>
      </c>
      <c r="K1746" s="0" t="n">
        <v>173.185</v>
      </c>
      <c r="L1746" s="0" t="n">
        <v>171.09</v>
      </c>
      <c r="M1746" s="233" t="inlineStr">
        <is>
          <t>표점</t>
        </is>
      </c>
      <c r="N1746" s="233" t="inlineStr">
        <is>
          <t>표점</t>
        </is>
      </c>
      <c r="O1746" s="3" t="inlineStr">
        <is>
          <t>나720</t>
        </is>
      </c>
    </row>
    <row r="1747">
      <c r="A1747" s="0" t="n">
        <v>221</v>
      </c>
      <c r="B1747" s="0" t="n">
        <v>1996</v>
      </c>
      <c r="C1747" s="0" t="inlineStr">
        <is>
          <t>나</t>
        </is>
      </c>
      <c r="D1747" s="0" t="inlineStr">
        <is>
          <t>충남대</t>
        </is>
      </c>
      <c r="E1747" s="232" t="inlineStr">
        <is>
          <t>국제학부</t>
        </is>
      </c>
      <c r="F1747" s="0" t="inlineStr">
        <is>
          <t>통합</t>
        </is>
      </c>
      <c r="G1747" s="0" t="n">
        <v>2</v>
      </c>
      <c r="H1747" s="0" t="n">
        <v>176.453</v>
      </c>
      <c r="I1747" s="0" t="n">
        <v>175.8</v>
      </c>
      <c r="J1747" s="0" t="n">
        <v>174.483</v>
      </c>
      <c r="K1747" s="0" t="n">
        <v>172.943</v>
      </c>
      <c r="L1747" s="0" t="n">
        <v>171.09</v>
      </c>
      <c r="M1747" s="233" t="inlineStr">
        <is>
          <t>표점</t>
        </is>
      </c>
      <c r="N1747" s="233" t="inlineStr">
        <is>
          <t>표점</t>
        </is>
      </c>
      <c r="O1747" s="3" t="inlineStr">
        <is>
          <t>나721</t>
        </is>
      </c>
    </row>
    <row r="1748">
      <c r="A1748" s="0" t="n">
        <v>221</v>
      </c>
      <c r="B1748" s="0" t="n">
        <v>2002</v>
      </c>
      <c r="C1748" s="0" t="inlineStr">
        <is>
          <t>나</t>
        </is>
      </c>
      <c r="D1748" s="0" t="inlineStr">
        <is>
          <t>충남대</t>
        </is>
      </c>
      <c r="E1748" s="232" t="inlineStr">
        <is>
          <t>철학과</t>
        </is>
      </c>
      <c r="F1748" s="0" t="inlineStr">
        <is>
          <t>통합</t>
        </is>
      </c>
      <c r="G1748" s="0" t="n">
        <v>2</v>
      </c>
      <c r="H1748" s="0" t="n">
        <v>176.54</v>
      </c>
      <c r="I1748" s="0" t="n">
        <v>175.8</v>
      </c>
      <c r="J1748" s="0" t="n">
        <v>174.483</v>
      </c>
      <c r="K1748" s="0" t="n">
        <v>172.735</v>
      </c>
      <c r="L1748" s="0" t="n">
        <v>170.613</v>
      </c>
      <c r="M1748" s="233" t="inlineStr">
        <is>
          <t>표점</t>
        </is>
      </c>
      <c r="N1748" s="233" t="inlineStr">
        <is>
          <t>표점</t>
        </is>
      </c>
      <c r="O1748" s="3" t="inlineStr">
        <is>
          <t>나722</t>
        </is>
      </c>
    </row>
    <row r="1749">
      <c r="A1749" s="0" t="n">
        <v>221</v>
      </c>
      <c r="B1749" s="0" t="n">
        <v>2006</v>
      </c>
      <c r="C1749" s="0" t="inlineStr">
        <is>
          <t>나</t>
        </is>
      </c>
      <c r="D1749" s="0" t="inlineStr">
        <is>
          <t>충남대</t>
        </is>
      </c>
      <c r="E1749" s="232" t="inlineStr">
        <is>
          <t>영어영문학과</t>
        </is>
      </c>
      <c r="F1749" s="0" t="inlineStr">
        <is>
          <t>통합</t>
        </is>
      </c>
      <c r="G1749" s="0" t="n">
        <v>2</v>
      </c>
      <c r="H1749" s="0" t="n">
        <v>176.19</v>
      </c>
      <c r="I1749" s="0" t="n">
        <v>175.36</v>
      </c>
      <c r="J1749" s="0" t="n">
        <v>174.055</v>
      </c>
      <c r="K1749" s="0" t="n">
        <v>172.358</v>
      </c>
      <c r="L1749" s="0" t="n">
        <v>170.24</v>
      </c>
      <c r="M1749" s="233" t="inlineStr">
        <is>
          <t>표점</t>
        </is>
      </c>
      <c r="N1749" s="233" t="inlineStr">
        <is>
          <t>표점</t>
        </is>
      </c>
      <c r="O1749" s="3" t="inlineStr">
        <is>
          <t>나723</t>
        </is>
      </c>
    </row>
    <row r="1750">
      <c r="A1750" s="0" t="n">
        <v>221</v>
      </c>
      <c r="B1750" s="0" t="n">
        <v>2003</v>
      </c>
      <c r="C1750" s="0" t="inlineStr">
        <is>
          <t>나</t>
        </is>
      </c>
      <c r="D1750" s="0" t="inlineStr">
        <is>
          <t>충남대</t>
        </is>
      </c>
      <c r="E1750" s="232" t="inlineStr">
        <is>
          <t>언어학과</t>
        </is>
      </c>
      <c r="F1750" s="0" t="inlineStr">
        <is>
          <t>통합</t>
        </is>
      </c>
      <c r="G1750" s="0" t="n">
        <v>2</v>
      </c>
      <c r="H1750" s="0" t="n">
        <v>175.36</v>
      </c>
      <c r="I1750" s="0" t="n">
        <v>174.738</v>
      </c>
      <c r="J1750" s="0" t="n">
        <v>173.303</v>
      </c>
      <c r="K1750" s="0" t="n">
        <v>171.723</v>
      </c>
      <c r="L1750" s="0" t="n">
        <v>169.735</v>
      </c>
      <c r="M1750" s="233" t="inlineStr">
        <is>
          <t>표점</t>
        </is>
      </c>
      <c r="N1750" s="233" t="inlineStr">
        <is>
          <t>표점</t>
        </is>
      </c>
      <c r="O1750" s="3" t="inlineStr">
        <is>
          <t>나724</t>
        </is>
      </c>
    </row>
    <row r="1751">
      <c r="A1751" s="0" t="n">
        <v>221</v>
      </c>
      <c r="B1751" s="0" t="n">
        <v>1984</v>
      </c>
      <c r="C1751" s="0" t="inlineStr">
        <is>
          <t>나</t>
        </is>
      </c>
      <c r="D1751" s="0" t="inlineStr">
        <is>
          <t>충남대</t>
        </is>
      </c>
      <c r="E1751" s="232" t="inlineStr">
        <is>
          <t>인문사회융합학부</t>
        </is>
      </c>
      <c r="F1751" s="0" t="inlineStr">
        <is>
          <t>통합</t>
        </is>
      </c>
      <c r="G1751" s="0" t="n">
        <v>2</v>
      </c>
      <c r="H1751" s="0" t="n">
        <v>175.272</v>
      </c>
      <c r="I1751" s="0" t="n">
        <v>174.56</v>
      </c>
      <c r="J1751" s="0" t="n">
        <v>173.185</v>
      </c>
      <c r="K1751" s="0" t="n">
        <v>171.558</v>
      </c>
      <c r="L1751" s="0" t="n">
        <v>169.668</v>
      </c>
      <c r="M1751" s="233" t="inlineStr">
        <is>
          <t>표점</t>
        </is>
      </c>
      <c r="N1751" s="233" t="inlineStr">
        <is>
          <t>표점</t>
        </is>
      </c>
      <c r="O1751" s="3" t="inlineStr">
        <is>
          <t>나725</t>
        </is>
      </c>
    </row>
    <row r="1752">
      <c r="A1752" s="0" t="n">
        <v>221</v>
      </c>
      <c r="B1752" s="0" t="n">
        <v>2014</v>
      </c>
      <c r="C1752" s="0" t="inlineStr">
        <is>
          <t>나</t>
        </is>
      </c>
      <c r="D1752" s="0" t="inlineStr">
        <is>
          <t>충남대</t>
        </is>
      </c>
      <c r="E1752" s="232" t="inlineStr">
        <is>
          <t>일어일문학과</t>
        </is>
      </c>
      <c r="F1752" s="0" t="inlineStr">
        <is>
          <t>통합</t>
        </is>
      </c>
      <c r="G1752" s="0" t="n">
        <v>2</v>
      </c>
      <c r="H1752" s="0" t="n">
        <v>175.205</v>
      </c>
      <c r="I1752" s="0" t="n">
        <v>174.483</v>
      </c>
      <c r="J1752" s="0" t="n">
        <v>173.185</v>
      </c>
      <c r="K1752" s="0" t="n">
        <v>171.507</v>
      </c>
      <c r="L1752" s="0" t="n">
        <v>169.518</v>
      </c>
      <c r="M1752" s="233" t="inlineStr">
        <is>
          <t>표점</t>
        </is>
      </c>
      <c r="N1752" s="233" t="inlineStr">
        <is>
          <t>표점</t>
        </is>
      </c>
      <c r="O1752" s="3" t="inlineStr">
        <is>
          <t>나726</t>
        </is>
      </c>
    </row>
    <row r="1753">
      <c r="A1753" s="0" t="n">
        <v>221</v>
      </c>
      <c r="B1753" s="0" t="n">
        <v>1998</v>
      </c>
      <c r="C1753" s="0" t="inlineStr">
        <is>
          <t>나</t>
        </is>
      </c>
      <c r="D1753" s="0" t="inlineStr">
        <is>
          <t>충남대</t>
        </is>
      </c>
      <c r="E1753" s="232" t="inlineStr">
        <is>
          <t>고고학과</t>
        </is>
      </c>
      <c r="F1753" s="0" t="inlineStr">
        <is>
          <t>통합</t>
        </is>
      </c>
      <c r="G1753" s="0" t="n">
        <v>2</v>
      </c>
      <c r="H1753" s="0" t="n">
        <v>174.378</v>
      </c>
      <c r="I1753" s="0" t="n">
        <v>173.67</v>
      </c>
      <c r="J1753" s="0" t="n">
        <v>172.413</v>
      </c>
      <c r="K1753" s="0" t="n">
        <v>170.768</v>
      </c>
      <c r="L1753" s="0" t="n">
        <v>168.878</v>
      </c>
      <c r="M1753" s="233" t="inlineStr">
        <is>
          <t>표점</t>
        </is>
      </c>
      <c r="N1753" s="233" t="inlineStr">
        <is>
          <t>표점</t>
        </is>
      </c>
      <c r="O1753" s="3" t="inlineStr">
        <is>
          <t>나727</t>
        </is>
      </c>
    </row>
    <row r="1754">
      <c r="A1754" s="0" t="n">
        <v>221</v>
      </c>
      <c r="B1754" s="0" t="n">
        <v>2009</v>
      </c>
      <c r="C1754" s="0" t="inlineStr">
        <is>
          <t>나</t>
        </is>
      </c>
      <c r="D1754" s="0" t="inlineStr">
        <is>
          <t>충남대</t>
        </is>
      </c>
      <c r="E1754" s="232" t="inlineStr">
        <is>
          <t>중어중문학과</t>
        </is>
      </c>
      <c r="F1754" s="0" t="inlineStr">
        <is>
          <t>통합</t>
        </is>
      </c>
      <c r="G1754" s="0" t="n">
        <v>2</v>
      </c>
      <c r="H1754" s="0" t="n">
        <v>173.88</v>
      </c>
      <c r="I1754" s="0" t="n">
        <v>173.185</v>
      </c>
      <c r="J1754" s="0" t="n">
        <v>171.968</v>
      </c>
      <c r="K1754" s="0" t="n">
        <v>170.34</v>
      </c>
      <c r="L1754" s="0" t="n">
        <v>168.438</v>
      </c>
      <c r="M1754" s="233" t="inlineStr">
        <is>
          <t>표점</t>
        </is>
      </c>
      <c r="N1754" s="233" t="inlineStr">
        <is>
          <t>표점</t>
        </is>
      </c>
      <c r="O1754" s="3" t="inlineStr">
        <is>
          <t>나728</t>
        </is>
      </c>
    </row>
    <row r="1755">
      <c r="A1755" s="0" t="n">
        <v>221</v>
      </c>
      <c r="B1755" s="0" t="n">
        <v>2007</v>
      </c>
      <c r="C1755" s="0" t="inlineStr">
        <is>
          <t>나</t>
        </is>
      </c>
      <c r="D1755" s="0" t="inlineStr">
        <is>
          <t>충남대</t>
        </is>
      </c>
      <c r="E1755" s="232" t="inlineStr">
        <is>
          <t>국사학과</t>
        </is>
      </c>
      <c r="F1755" s="0" t="inlineStr">
        <is>
          <t>통합</t>
        </is>
      </c>
      <c r="G1755" s="0" t="n">
        <v>2</v>
      </c>
      <c r="H1755" s="0" t="n">
        <v>173.72</v>
      </c>
      <c r="I1755" s="0" t="n">
        <v>173.148</v>
      </c>
      <c r="J1755" s="0" t="n">
        <v>171.867</v>
      </c>
      <c r="K1755" s="0" t="n">
        <v>170.24</v>
      </c>
      <c r="L1755" s="0" t="n">
        <v>168.34</v>
      </c>
      <c r="M1755" s="233" t="inlineStr">
        <is>
          <t>표점</t>
        </is>
      </c>
      <c r="N1755" s="233" t="inlineStr">
        <is>
          <t>표점</t>
        </is>
      </c>
      <c r="O1755" s="3" t="inlineStr">
        <is>
          <t>나729</t>
        </is>
      </c>
    </row>
    <row r="1756">
      <c r="A1756" s="0" t="n">
        <v>221</v>
      </c>
      <c r="B1756" s="0" t="n">
        <v>2011</v>
      </c>
      <c r="C1756" s="0" t="inlineStr">
        <is>
          <t>나</t>
        </is>
      </c>
      <c r="D1756" s="0" t="inlineStr">
        <is>
          <t>충남대</t>
        </is>
      </c>
      <c r="E1756" s="232" t="inlineStr">
        <is>
          <t>한문학과</t>
        </is>
      </c>
      <c r="F1756" s="0" t="inlineStr">
        <is>
          <t>통합</t>
        </is>
      </c>
      <c r="G1756" s="0" t="n">
        <v>2</v>
      </c>
      <c r="H1756" s="0" t="n">
        <v>173.558</v>
      </c>
      <c r="I1756" s="0" t="n">
        <v>172.943</v>
      </c>
      <c r="J1756" s="0" t="n">
        <v>171.645</v>
      </c>
      <c r="K1756" s="0" t="n">
        <v>170.028</v>
      </c>
      <c r="L1756" s="0" t="n">
        <v>168.165</v>
      </c>
      <c r="M1756" s="233" t="inlineStr">
        <is>
          <t>표점</t>
        </is>
      </c>
      <c r="N1756" s="233" t="inlineStr">
        <is>
          <t>표점</t>
        </is>
      </c>
      <c r="O1756" s="3" t="inlineStr">
        <is>
          <t>나730</t>
        </is>
      </c>
    </row>
    <row r="1757">
      <c r="A1757" s="0" t="n">
        <v>221</v>
      </c>
      <c r="B1757" s="0" t="n">
        <v>2001</v>
      </c>
      <c r="C1757" s="0" t="inlineStr">
        <is>
          <t>나</t>
        </is>
      </c>
      <c r="D1757" s="0" t="inlineStr">
        <is>
          <t>충남대</t>
        </is>
      </c>
      <c r="E1757" s="232" t="inlineStr">
        <is>
          <t>독어독문학과</t>
        </is>
      </c>
      <c r="F1757" s="0" t="inlineStr">
        <is>
          <t>통합</t>
        </is>
      </c>
      <c r="G1757" s="0" t="n">
        <v>2</v>
      </c>
      <c r="H1757" s="0" t="n">
        <v>173.185</v>
      </c>
      <c r="I1757" s="0" t="n">
        <v>172.613</v>
      </c>
      <c r="J1757" s="0" t="n">
        <v>171.413</v>
      </c>
      <c r="K1757" s="0" t="n">
        <v>169.785</v>
      </c>
      <c r="L1757" s="0" t="n">
        <v>167.845</v>
      </c>
      <c r="M1757" s="233" t="inlineStr">
        <is>
          <t>표점</t>
        </is>
      </c>
      <c r="N1757" s="233" t="inlineStr">
        <is>
          <t>표점</t>
        </is>
      </c>
      <c r="O1757" s="3" t="inlineStr">
        <is>
          <t>나731</t>
        </is>
      </c>
    </row>
    <row r="1758">
      <c r="A1758" s="0" t="n">
        <v>221</v>
      </c>
      <c r="B1758" s="0" t="n">
        <v>2004</v>
      </c>
      <c r="C1758" s="0" t="inlineStr">
        <is>
          <t>나</t>
        </is>
      </c>
      <c r="D1758" s="0" t="inlineStr">
        <is>
          <t>충남대</t>
        </is>
      </c>
      <c r="E1758" s="232" t="inlineStr">
        <is>
          <t>불어불문학과</t>
        </is>
      </c>
      <c r="F1758" s="0" t="inlineStr">
        <is>
          <t>통합</t>
        </is>
      </c>
      <c r="G1758" s="0" t="n">
        <v>2</v>
      </c>
      <c r="H1758" s="0" t="n">
        <v>169.308</v>
      </c>
      <c r="I1758" s="0" t="n">
        <v>168.65</v>
      </c>
      <c r="J1758" s="0" t="n">
        <v>167.583</v>
      </c>
      <c r="K1758" s="0" t="n">
        <v>166.023</v>
      </c>
      <c r="L1758" s="0" t="n">
        <v>164.215</v>
      </c>
      <c r="M1758" s="233" t="inlineStr">
        <is>
          <t>표점</t>
        </is>
      </c>
      <c r="N1758" s="233" t="inlineStr">
        <is>
          <t>표점</t>
        </is>
      </c>
      <c r="O1758" s="3" t="inlineStr">
        <is>
          <t>나732</t>
        </is>
      </c>
    </row>
    <row r="1759">
      <c r="A1759" s="0" t="n">
        <v>228</v>
      </c>
      <c r="B1759" s="0" t="n">
        <v>2020</v>
      </c>
      <c r="C1759" s="0" t="inlineStr">
        <is>
          <t>나</t>
        </is>
      </c>
      <c r="D1759" s="0" t="inlineStr">
        <is>
          <t>충북대</t>
        </is>
      </c>
      <c r="E1759" s="232" t="inlineStr">
        <is>
          <t>간호학과</t>
        </is>
      </c>
      <c r="F1759" s="0" t="inlineStr">
        <is>
          <t>자연</t>
        </is>
      </c>
      <c r="G1759" s="0" t="n">
        <v>3</v>
      </c>
      <c r="H1759" s="0" t="n">
        <v>973.466</v>
      </c>
      <c r="I1759" s="0" t="n">
        <v>972.949</v>
      </c>
      <c r="J1759" s="0" t="n">
        <v>971.937</v>
      </c>
      <c r="K1759" s="0" t="n">
        <v>970.609</v>
      </c>
      <c r="L1759" s="0" t="n">
        <v>968.9109999999999</v>
      </c>
      <c r="M1759" s="233" t="inlineStr">
        <is>
          <t>표점/만점</t>
        </is>
      </c>
      <c r="N1759" s="233" t="inlineStr">
        <is>
          <t>표점/만점</t>
        </is>
      </c>
      <c r="O1759" s="3" t="inlineStr">
        <is>
          <t>나733</t>
        </is>
      </c>
    </row>
    <row r="1760">
      <c r="A1760" s="0" t="n">
        <v>230</v>
      </c>
      <c r="B1760" s="0" t="n">
        <v>2019</v>
      </c>
      <c r="C1760" s="0" t="inlineStr">
        <is>
          <t>나</t>
        </is>
      </c>
      <c r="D1760" s="0" t="inlineStr">
        <is>
          <t>충북대</t>
        </is>
      </c>
      <c r="E1760" s="232" t="inlineStr">
        <is>
          <t>화학공학과</t>
        </is>
      </c>
      <c r="F1760" s="0" t="inlineStr">
        <is>
          <t>자연</t>
        </is>
      </c>
      <c r="G1760" s="0" t="n">
        <v>3</v>
      </c>
      <c r="H1760" s="0" t="n">
        <v>970.423</v>
      </c>
      <c r="I1760" s="0" t="n">
        <v>969.933</v>
      </c>
      <c r="J1760" s="0" t="n">
        <v>968.9109999999999</v>
      </c>
      <c r="K1760" s="0" t="n">
        <v>967.625</v>
      </c>
      <c r="L1760" s="0" t="n">
        <v>966.36</v>
      </c>
      <c r="M1760" s="233" t="inlineStr">
        <is>
          <t>표점/만점</t>
        </is>
      </c>
      <c r="N1760" s="233" t="inlineStr">
        <is>
          <t>표점/만점</t>
        </is>
      </c>
      <c r="O1760" s="3" t="inlineStr">
        <is>
          <t>나734</t>
        </is>
      </c>
    </row>
    <row r="1761">
      <c r="A1761" s="0" t="n">
        <v>228</v>
      </c>
      <c r="B1761" s="0" t="n">
        <v>2062</v>
      </c>
      <c r="C1761" s="0" t="inlineStr">
        <is>
          <t>나</t>
        </is>
      </c>
      <c r="D1761" s="0" t="inlineStr">
        <is>
          <t>충북대</t>
        </is>
      </c>
      <c r="E1761" s="232" t="inlineStr">
        <is>
          <t>자연과학자율전공계열</t>
        </is>
      </c>
      <c r="F1761" s="0" t="inlineStr">
        <is>
          <t>자연</t>
        </is>
      </c>
      <c r="G1761" s="0" t="n">
        <v>3</v>
      </c>
      <c r="H1761" s="0" t="n">
        <v>968.766</v>
      </c>
      <c r="I1761" s="0" t="n">
        <v>968.225</v>
      </c>
      <c r="J1761" s="0" t="n">
        <v>967.332</v>
      </c>
      <c r="K1761" s="0" t="n">
        <v>966.398</v>
      </c>
      <c r="L1761" s="0" t="n">
        <v>965.199</v>
      </c>
      <c r="M1761" s="233" t="inlineStr">
        <is>
          <t>표점/만점</t>
        </is>
      </c>
      <c r="N1761" s="233" t="inlineStr">
        <is>
          <t>표점/만점</t>
        </is>
      </c>
      <c r="O1761" s="3" t="inlineStr">
        <is>
          <t>나735</t>
        </is>
      </c>
    </row>
    <row r="1762">
      <c r="A1762" s="0" t="n">
        <v>230</v>
      </c>
      <c r="B1762" s="0" t="n">
        <v>2022</v>
      </c>
      <c r="C1762" s="0" t="inlineStr">
        <is>
          <t>나</t>
        </is>
      </c>
      <c r="D1762" s="0" t="inlineStr">
        <is>
          <t>충북대</t>
        </is>
      </c>
      <c r="E1762" s="232" t="inlineStr">
        <is>
          <t>신소재공학과</t>
        </is>
      </c>
      <c r="F1762" s="0" t="inlineStr">
        <is>
          <t>자연</t>
        </is>
      </c>
      <c r="G1762" s="0" t="n">
        <v>3</v>
      </c>
      <c r="H1762" s="0" t="n">
        <v>968.268</v>
      </c>
      <c r="I1762" s="0" t="n">
        <v>967.8200000000001</v>
      </c>
      <c r="J1762" s="0" t="n">
        <v>966.885</v>
      </c>
      <c r="K1762" s="0" t="n">
        <v>965.693</v>
      </c>
      <c r="L1762" s="0" t="n">
        <v>964.348</v>
      </c>
      <c r="M1762" s="233" t="inlineStr">
        <is>
          <t>표점/만점</t>
        </is>
      </c>
      <c r="N1762" s="233" t="inlineStr">
        <is>
          <t>표점/만점</t>
        </is>
      </c>
      <c r="O1762" s="3" t="inlineStr">
        <is>
          <t>나736</t>
        </is>
      </c>
    </row>
    <row r="1763">
      <c r="A1763" s="0" t="n">
        <v>228</v>
      </c>
      <c r="B1763" s="0" t="n">
        <v>2059</v>
      </c>
      <c r="C1763" s="0" t="inlineStr">
        <is>
          <t>나</t>
        </is>
      </c>
      <c r="D1763" s="0" t="inlineStr">
        <is>
          <t>충북대</t>
        </is>
      </c>
      <c r="E1763" s="232" t="inlineStr">
        <is>
          <t>의류학과</t>
        </is>
      </c>
      <c r="F1763" s="0" t="inlineStr">
        <is>
          <t>자연</t>
        </is>
      </c>
      <c r="G1763" s="0" t="n">
        <v>3</v>
      </c>
      <c r="H1763" s="0" t="n">
        <v>967.078</v>
      </c>
      <c r="I1763" s="0" t="n">
        <v>966.663</v>
      </c>
      <c r="J1763" s="0" t="n">
        <v>965.798</v>
      </c>
      <c r="K1763" s="0" t="n">
        <v>964.5309999999999</v>
      </c>
      <c r="L1763" s="0" t="n">
        <v>963.123</v>
      </c>
      <c r="M1763" s="233" t="inlineStr">
        <is>
          <t>표점/만점</t>
        </is>
      </c>
      <c r="N1763" s="233" t="inlineStr">
        <is>
          <t>표점/만점</t>
        </is>
      </c>
      <c r="O1763" s="3" t="inlineStr">
        <is>
          <t>나737</t>
        </is>
      </c>
    </row>
    <row r="1764">
      <c r="A1764" s="0" t="n">
        <v>230</v>
      </c>
      <c r="B1764" s="0" t="n">
        <v>2064</v>
      </c>
      <c r="C1764" s="0" t="inlineStr">
        <is>
          <t>나</t>
        </is>
      </c>
      <c r="D1764" s="0" t="inlineStr">
        <is>
          <t>충북대</t>
        </is>
      </c>
      <c r="E1764" s="232" t="inlineStr">
        <is>
          <t>공학자율전공학부</t>
        </is>
      </c>
      <c r="F1764" s="0" t="inlineStr">
        <is>
          <t>자연</t>
        </is>
      </c>
      <c r="G1764" s="0" t="n">
        <v>3</v>
      </c>
      <c r="H1764" s="0" t="n">
        <v>966.748</v>
      </c>
      <c r="I1764" s="0" t="n">
        <v>966.398</v>
      </c>
      <c r="J1764" s="0" t="n">
        <v>965.65</v>
      </c>
      <c r="K1764" s="0" t="n">
        <v>964.603</v>
      </c>
      <c r="L1764" s="0" t="n">
        <v>963.398</v>
      </c>
      <c r="M1764" s="233" t="inlineStr">
        <is>
          <t>표점/만점</t>
        </is>
      </c>
      <c r="N1764" s="233" t="inlineStr">
        <is>
          <t>표점/만점</t>
        </is>
      </c>
      <c r="O1764" s="3" t="inlineStr">
        <is>
          <t>나738</t>
        </is>
      </c>
    </row>
    <row r="1765">
      <c r="A1765" s="0" t="n">
        <v>230</v>
      </c>
      <c r="B1765" s="0" t="n">
        <v>2050</v>
      </c>
      <c r="C1765" s="0" t="inlineStr">
        <is>
          <t>나</t>
        </is>
      </c>
      <c r="D1765" s="0" t="inlineStr">
        <is>
          <t>충북대</t>
        </is>
      </c>
      <c r="E1765" s="232" t="inlineStr">
        <is>
          <t>생물교육과</t>
        </is>
      </c>
      <c r="F1765" s="0" t="inlineStr">
        <is>
          <t>자연</t>
        </is>
      </c>
      <c r="G1765" s="0" t="n">
        <v>3</v>
      </c>
      <c r="H1765" s="0" t="n">
        <v>966.776</v>
      </c>
      <c r="I1765" s="0" t="n">
        <v>966.398</v>
      </c>
      <c r="J1765" s="0" t="n">
        <v>965.511</v>
      </c>
      <c r="K1765" s="0" t="n">
        <v>964.224</v>
      </c>
      <c r="L1765" s="0" t="n">
        <v>962.811</v>
      </c>
      <c r="M1765" s="233" t="inlineStr">
        <is>
          <t>표점/만점</t>
        </is>
      </c>
      <c r="N1765" s="233" t="inlineStr">
        <is>
          <t>표점/만점</t>
        </is>
      </c>
      <c r="O1765" s="3" t="inlineStr">
        <is>
          <t>나739</t>
        </is>
      </c>
    </row>
    <row r="1766">
      <c r="A1766" s="0" t="n">
        <v>230</v>
      </c>
      <c r="B1766" s="0" t="n">
        <v>2027</v>
      </c>
      <c r="C1766" s="0" t="inlineStr">
        <is>
          <t>나</t>
        </is>
      </c>
      <c r="D1766" s="0" t="inlineStr">
        <is>
          <t>충북대</t>
        </is>
      </c>
      <c r="E1766" s="232" t="inlineStr">
        <is>
          <t>지구과학교육과</t>
        </is>
      </c>
      <c r="F1766" s="0" t="inlineStr">
        <is>
          <t>자연</t>
        </is>
      </c>
      <c r="G1766" s="0" t="n">
        <v>3</v>
      </c>
      <c r="H1766" s="0" t="n">
        <v>966.748</v>
      </c>
      <c r="I1766" s="0" t="n">
        <v>966.36</v>
      </c>
      <c r="J1766" s="0" t="n">
        <v>965.468</v>
      </c>
      <c r="K1766" s="0" t="n">
        <v>964.196</v>
      </c>
      <c r="L1766" s="0" t="n">
        <v>962.783</v>
      </c>
      <c r="M1766" s="233" t="inlineStr">
        <is>
          <t>표점/만점</t>
        </is>
      </c>
      <c r="N1766" s="233" t="inlineStr">
        <is>
          <t>표점/만점</t>
        </is>
      </c>
      <c r="O1766" s="3" t="inlineStr">
        <is>
          <t>나740</t>
        </is>
      </c>
    </row>
    <row r="1767">
      <c r="A1767" s="0" t="n">
        <v>230</v>
      </c>
      <c r="B1767" s="0" t="n">
        <v>2028</v>
      </c>
      <c r="C1767" s="0" t="inlineStr">
        <is>
          <t>나</t>
        </is>
      </c>
      <c r="D1767" s="0" t="inlineStr">
        <is>
          <t>충북대</t>
        </is>
      </c>
      <c r="E1767" s="232" t="inlineStr">
        <is>
          <t>기계공학부</t>
        </is>
      </c>
      <c r="F1767" s="0" t="inlineStr">
        <is>
          <t>자연</t>
        </is>
      </c>
      <c r="G1767" s="0" t="n">
        <v>3</v>
      </c>
      <c r="H1767" s="0" t="n">
        <v>966.748</v>
      </c>
      <c r="I1767" s="0" t="n">
        <v>966.36</v>
      </c>
      <c r="J1767" s="0" t="n">
        <v>965.468</v>
      </c>
      <c r="K1767" s="0" t="n">
        <v>964.196</v>
      </c>
      <c r="L1767" s="0" t="n">
        <v>962.783</v>
      </c>
      <c r="M1767" s="233" t="inlineStr">
        <is>
          <t>표점/만점</t>
        </is>
      </c>
      <c r="N1767" s="233" t="inlineStr">
        <is>
          <t>표점/만점</t>
        </is>
      </c>
      <c r="O1767" s="3" t="inlineStr">
        <is>
          <t>나741</t>
        </is>
      </c>
    </row>
    <row r="1768">
      <c r="A1768" s="0" t="n">
        <v>228</v>
      </c>
      <c r="B1768" s="0" t="n">
        <v>2046</v>
      </c>
      <c r="C1768" s="0" t="inlineStr">
        <is>
          <t>나</t>
        </is>
      </c>
      <c r="D1768" s="0" t="inlineStr">
        <is>
          <t>충북대</t>
        </is>
      </c>
      <c r="E1768" s="232" t="inlineStr">
        <is>
          <t>식품영양학과</t>
        </is>
      </c>
      <c r="F1768" s="0" t="inlineStr">
        <is>
          <t>자연</t>
        </is>
      </c>
      <c r="G1768" s="0" t="n">
        <v>3</v>
      </c>
      <c r="H1768" s="0" t="n">
        <v>966.436</v>
      </c>
      <c r="I1768" s="0" t="n">
        <v>966.063</v>
      </c>
      <c r="J1768" s="0" t="n">
        <v>965.0940000000001</v>
      </c>
      <c r="K1768" s="0" t="n">
        <v>963.873</v>
      </c>
      <c r="L1768" s="0" t="n">
        <v>962.438</v>
      </c>
      <c r="M1768" s="233" t="inlineStr">
        <is>
          <t>표점/만점</t>
        </is>
      </c>
      <c r="N1768" s="233" t="inlineStr">
        <is>
          <t>표점/만점</t>
        </is>
      </c>
      <c r="O1768" s="3" t="inlineStr">
        <is>
          <t>나742</t>
        </is>
      </c>
    </row>
    <row r="1769">
      <c r="A1769" s="0" t="n">
        <v>230</v>
      </c>
      <c r="B1769" s="0" t="n">
        <v>2040</v>
      </c>
      <c r="C1769" s="0" t="inlineStr">
        <is>
          <t>나</t>
        </is>
      </c>
      <c r="D1769" s="0" t="inlineStr">
        <is>
          <t>충북대</t>
        </is>
      </c>
      <c r="E1769" s="232" t="inlineStr">
        <is>
          <t>공업화학과</t>
        </is>
      </c>
      <c r="F1769" s="0" t="inlineStr">
        <is>
          <t>자연</t>
        </is>
      </c>
      <c r="G1769" s="0" t="n">
        <v>3</v>
      </c>
      <c r="H1769" s="0" t="n">
        <v>966.245</v>
      </c>
      <c r="I1769" s="0" t="n">
        <v>965.883</v>
      </c>
      <c r="J1769" s="0" t="n">
        <v>964.9059999999999</v>
      </c>
      <c r="K1769" s="0" t="n">
        <v>963.6900000000001</v>
      </c>
      <c r="L1769" s="0" t="n">
        <v>962.254</v>
      </c>
      <c r="M1769" s="233" t="inlineStr">
        <is>
          <t>표점/만점</t>
        </is>
      </c>
      <c r="N1769" s="233" t="inlineStr">
        <is>
          <t>표점/만점</t>
        </is>
      </c>
      <c r="O1769" s="3" t="inlineStr">
        <is>
          <t>나743</t>
        </is>
      </c>
    </row>
    <row r="1770">
      <c r="A1770" s="0" t="n">
        <v>230</v>
      </c>
      <c r="B1770" s="0" t="n">
        <v>2031</v>
      </c>
      <c r="C1770" s="0" t="inlineStr">
        <is>
          <t>나</t>
        </is>
      </c>
      <c r="D1770" s="0" t="inlineStr">
        <is>
          <t>충북대</t>
        </is>
      </c>
      <c r="E1770" s="232" t="inlineStr">
        <is>
          <t>건축공학과</t>
        </is>
      </c>
      <c r="F1770" s="0" t="inlineStr">
        <is>
          <t>자연</t>
        </is>
      </c>
      <c r="G1770" s="0" t="n">
        <v>3</v>
      </c>
      <c r="H1770" s="0" t="n">
        <v>966.245</v>
      </c>
      <c r="I1770" s="0" t="n">
        <v>965.878</v>
      </c>
      <c r="J1770" s="0" t="n">
        <v>964.9059999999999</v>
      </c>
      <c r="K1770" s="0" t="n">
        <v>963.648</v>
      </c>
      <c r="L1770" s="0" t="n">
        <v>962.216</v>
      </c>
      <c r="M1770" s="233" t="inlineStr">
        <is>
          <t>표점/만점</t>
        </is>
      </c>
      <c r="N1770" s="233" t="inlineStr">
        <is>
          <t>표점/만점</t>
        </is>
      </c>
      <c r="O1770" s="3" t="inlineStr">
        <is>
          <t>나744</t>
        </is>
      </c>
    </row>
    <row r="1771">
      <c r="A1771" s="0" t="n">
        <v>230</v>
      </c>
      <c r="B1771" s="0" t="n">
        <v>2034</v>
      </c>
      <c r="C1771" s="0" t="inlineStr">
        <is>
          <t>나</t>
        </is>
      </c>
      <c r="D1771" s="0" t="inlineStr">
        <is>
          <t>충북대</t>
        </is>
      </c>
      <c r="E1771" s="232" t="inlineStr">
        <is>
          <t>안전공학과</t>
        </is>
      </c>
      <c r="F1771" s="0" t="inlineStr">
        <is>
          <t>자연</t>
        </is>
      </c>
      <c r="G1771" s="0" t="n">
        <v>3</v>
      </c>
      <c r="H1771" s="0" t="n">
        <v>965.798</v>
      </c>
      <c r="I1771" s="0" t="n">
        <v>965.354</v>
      </c>
      <c r="J1771" s="0" t="n">
        <v>964.413</v>
      </c>
      <c r="K1771" s="0" t="n">
        <v>963.123</v>
      </c>
      <c r="L1771" s="0" t="n">
        <v>961.679</v>
      </c>
      <c r="M1771" s="233" t="inlineStr">
        <is>
          <t>표점/만점</t>
        </is>
      </c>
      <c r="N1771" s="233" t="inlineStr">
        <is>
          <t>표점/만점</t>
        </is>
      </c>
      <c r="O1771" s="3" t="inlineStr">
        <is>
          <t>나745</t>
        </is>
      </c>
    </row>
    <row r="1772">
      <c r="A1772" s="0" t="n">
        <v>230</v>
      </c>
      <c r="B1772" s="0" t="n">
        <v>2041</v>
      </c>
      <c r="C1772" s="0" t="inlineStr">
        <is>
          <t>나</t>
        </is>
      </c>
      <c r="D1772" s="0" t="inlineStr">
        <is>
          <t>충북대</t>
        </is>
      </c>
      <c r="E1772" s="232" t="inlineStr">
        <is>
          <t>도시공학과</t>
        </is>
      </c>
      <c r="F1772" s="0" t="inlineStr">
        <is>
          <t>자연</t>
        </is>
      </c>
      <c r="G1772" s="0" t="n">
        <v>3</v>
      </c>
      <c r="H1772" s="0" t="n">
        <v>965.279</v>
      </c>
      <c r="I1772" s="0" t="n">
        <v>964.823</v>
      </c>
      <c r="J1772" s="0" t="n">
        <v>963.873</v>
      </c>
      <c r="K1772" s="0" t="n">
        <v>962.588</v>
      </c>
      <c r="L1772" s="0" t="n">
        <v>961.176</v>
      </c>
      <c r="M1772" s="233" t="inlineStr">
        <is>
          <t>표점/만점</t>
        </is>
      </c>
      <c r="N1772" s="233" t="inlineStr">
        <is>
          <t>표점/만점</t>
        </is>
      </c>
      <c r="O1772" s="3" t="inlineStr">
        <is>
          <t>나746</t>
        </is>
      </c>
    </row>
    <row r="1773">
      <c r="A1773" s="0" t="n">
        <v>230</v>
      </c>
      <c r="B1773" s="0" t="n">
        <v>2024</v>
      </c>
      <c r="C1773" s="0" t="inlineStr">
        <is>
          <t>나</t>
        </is>
      </c>
      <c r="D1773" s="0" t="inlineStr">
        <is>
          <t>충북대</t>
        </is>
      </c>
      <c r="E1773" s="232" t="inlineStr">
        <is>
          <t>건축학과</t>
        </is>
      </c>
      <c r="F1773" s="0" t="inlineStr">
        <is>
          <t>자연</t>
        </is>
      </c>
      <c r="G1773" s="0" t="n">
        <v>3</v>
      </c>
      <c r="H1773" s="0" t="n">
        <v>965.046</v>
      </c>
      <c r="I1773" s="0" t="n">
        <v>964.684</v>
      </c>
      <c r="J1773" s="0" t="n">
        <v>963.845</v>
      </c>
      <c r="K1773" s="0" t="n">
        <v>962.7140000000001</v>
      </c>
      <c r="L1773" s="0" t="n">
        <v>961.329</v>
      </c>
      <c r="M1773" s="233" t="inlineStr">
        <is>
          <t>표점/만점</t>
        </is>
      </c>
      <c r="N1773" s="233" t="inlineStr">
        <is>
          <t>표점/만점</t>
        </is>
      </c>
      <c r="O1773" s="3" t="inlineStr">
        <is>
          <t>나747</t>
        </is>
      </c>
    </row>
    <row r="1774">
      <c r="A1774" s="0" t="n">
        <v>230</v>
      </c>
      <c r="B1774" s="0" t="n">
        <v>2033</v>
      </c>
      <c r="C1774" s="0" t="inlineStr">
        <is>
          <t>나</t>
        </is>
      </c>
      <c r="D1774" s="0" t="inlineStr">
        <is>
          <t>충북대</t>
        </is>
      </c>
      <c r="E1774" s="232" t="inlineStr">
        <is>
          <t>환경공학과</t>
        </is>
      </c>
      <c r="F1774" s="0" t="inlineStr">
        <is>
          <t>자연</t>
        </is>
      </c>
      <c r="G1774" s="0" t="n">
        <v>3</v>
      </c>
      <c r="H1774" s="0" t="n">
        <v>965.236</v>
      </c>
      <c r="I1774" s="0" t="n">
        <v>964.7859999999999</v>
      </c>
      <c r="J1774" s="0" t="n">
        <v>963.845</v>
      </c>
      <c r="K1774" s="0" t="n">
        <v>962.546</v>
      </c>
      <c r="L1774" s="0" t="n">
        <v>961.134</v>
      </c>
      <c r="M1774" s="233" t="inlineStr">
        <is>
          <t>표점/만점</t>
        </is>
      </c>
      <c r="N1774" s="233" t="inlineStr">
        <is>
          <t>표점/만점</t>
        </is>
      </c>
      <c r="O1774" s="3" t="inlineStr">
        <is>
          <t>나748</t>
        </is>
      </c>
    </row>
    <row r="1775">
      <c r="A1775" s="0" t="n">
        <v>230</v>
      </c>
      <c r="B1775" s="0" t="n">
        <v>2035</v>
      </c>
      <c r="C1775" s="0" t="inlineStr">
        <is>
          <t>나</t>
        </is>
      </c>
      <c r="D1775" s="0" t="inlineStr">
        <is>
          <t>충북대</t>
        </is>
      </c>
      <c r="E1775" s="232" t="inlineStr">
        <is>
          <t>토목공학부</t>
        </is>
      </c>
      <c r="F1775" s="0" t="inlineStr">
        <is>
          <t>자연</t>
        </is>
      </c>
      <c r="G1775" s="0" t="n">
        <v>3</v>
      </c>
      <c r="H1775" s="0" t="n">
        <v>964.9059999999999</v>
      </c>
      <c r="I1775" s="0" t="n">
        <v>964.451</v>
      </c>
      <c r="J1775" s="0" t="n">
        <v>963.496</v>
      </c>
      <c r="K1775" s="0" t="n">
        <v>962.216</v>
      </c>
      <c r="L1775" s="0" t="n">
        <v>960.842</v>
      </c>
      <c r="M1775" s="233" t="inlineStr">
        <is>
          <t>표점/만점</t>
        </is>
      </c>
      <c r="N1775" s="233" t="inlineStr">
        <is>
          <t>표점/만점</t>
        </is>
      </c>
      <c r="O1775" s="3" t="inlineStr">
        <is>
          <t>나749</t>
        </is>
      </c>
    </row>
    <row r="1776">
      <c r="A1776" s="0" t="n">
        <v>230</v>
      </c>
      <c r="B1776" s="0" t="n">
        <v>2056</v>
      </c>
      <c r="C1776" s="0" t="inlineStr">
        <is>
          <t>나</t>
        </is>
      </c>
      <c r="D1776" s="0" t="inlineStr">
        <is>
          <t>충북대</t>
        </is>
      </c>
      <c r="E1776" s="232" t="inlineStr">
        <is>
          <t>화학교육과</t>
        </is>
      </c>
      <c r="F1776" s="0" t="inlineStr">
        <is>
          <t>자연</t>
        </is>
      </c>
      <c r="G1776" s="0" t="n">
        <v>3</v>
      </c>
      <c r="H1776" s="0" t="n">
        <v>964.641</v>
      </c>
      <c r="I1776" s="0" t="n">
        <v>964.224</v>
      </c>
      <c r="J1776" s="0" t="n">
        <v>963.2089999999999</v>
      </c>
      <c r="K1776" s="0" t="n">
        <v>961.946</v>
      </c>
      <c r="L1776" s="0" t="n">
        <v>960.615</v>
      </c>
      <c r="M1776" s="233" t="inlineStr">
        <is>
          <t>표점/만점</t>
        </is>
      </c>
      <c r="N1776" s="233" t="inlineStr">
        <is>
          <t>표점/만점</t>
        </is>
      </c>
      <c r="O1776" s="3" t="inlineStr">
        <is>
          <t>나750</t>
        </is>
      </c>
    </row>
    <row r="1777">
      <c r="A1777" s="0" t="n">
        <v>231</v>
      </c>
      <c r="B1777" s="0" t="n">
        <v>2037</v>
      </c>
      <c r="C1777" s="0" t="inlineStr">
        <is>
          <t>나</t>
        </is>
      </c>
      <c r="D1777" s="0" t="inlineStr">
        <is>
          <t>충북대</t>
        </is>
      </c>
      <c r="E1777" s="232" t="inlineStr">
        <is>
          <t>수학교육과</t>
        </is>
      </c>
      <c r="F1777" s="0" t="inlineStr">
        <is>
          <t>자연</t>
        </is>
      </c>
      <c r="G1777" s="0" t="n">
        <v>3</v>
      </c>
      <c r="H1777" s="0" t="n">
        <v>964.446</v>
      </c>
      <c r="I1777" s="0" t="n">
        <v>964.068</v>
      </c>
      <c r="J1777" s="0" t="n">
        <v>963.1609999999999</v>
      </c>
      <c r="K1777" s="0" t="n">
        <v>962.072</v>
      </c>
      <c r="L1777" s="0" t="n">
        <v>960.729</v>
      </c>
      <c r="M1777" s="233" t="inlineStr">
        <is>
          <t>표점/만점</t>
        </is>
      </c>
      <c r="N1777" s="233" t="inlineStr">
        <is>
          <t>표점/만점</t>
        </is>
      </c>
      <c r="O1777" s="3" t="inlineStr">
        <is>
          <t>나751</t>
        </is>
      </c>
    </row>
    <row r="1778">
      <c r="A1778" s="0" t="n">
        <v>230</v>
      </c>
      <c r="B1778" s="0" t="n">
        <v>2036</v>
      </c>
      <c r="C1778" s="0" t="inlineStr">
        <is>
          <t>나</t>
        </is>
      </c>
      <c r="D1778" s="0" t="inlineStr">
        <is>
          <t>충북대</t>
        </is>
      </c>
      <c r="E1778" s="232" t="inlineStr">
        <is>
          <t>물리교육과</t>
        </is>
      </c>
      <c r="F1778" s="0" t="inlineStr">
        <is>
          <t>자연</t>
        </is>
      </c>
      <c r="G1778" s="0" t="n">
        <v>3</v>
      </c>
      <c r="H1778" s="0" t="n">
        <v>964.153</v>
      </c>
      <c r="I1778" s="0" t="n">
        <v>963.7329999999999</v>
      </c>
      <c r="J1778" s="0" t="n">
        <v>962.741</v>
      </c>
      <c r="K1778" s="0" t="n">
        <v>961.446</v>
      </c>
      <c r="L1778" s="0" t="n">
        <v>960.2</v>
      </c>
      <c r="M1778" s="233" t="inlineStr">
        <is>
          <t>표점/만점</t>
        </is>
      </c>
      <c r="N1778" s="233" t="inlineStr">
        <is>
          <t>표점/만점</t>
        </is>
      </c>
      <c r="O1778" s="3" t="inlineStr">
        <is>
          <t>나752</t>
        </is>
      </c>
    </row>
    <row r="1779">
      <c r="A1779" s="0" t="n">
        <v>228</v>
      </c>
      <c r="B1779" s="0" t="n">
        <v>2047</v>
      </c>
      <c r="C1779" s="0" t="inlineStr">
        <is>
          <t>나</t>
        </is>
      </c>
      <c r="D1779" s="0" t="inlineStr">
        <is>
          <t>충북대</t>
        </is>
      </c>
      <c r="E1779" s="232" t="inlineStr">
        <is>
          <t>주거환경학과</t>
        </is>
      </c>
      <c r="F1779" s="0" t="inlineStr">
        <is>
          <t>자연</t>
        </is>
      </c>
      <c r="G1779" s="0" t="n">
        <v>3</v>
      </c>
      <c r="H1779" s="0" t="e">
        <v>#N/A</v>
      </c>
      <c r="I1779" s="0" t="e">
        <v>#N/A</v>
      </c>
      <c r="J1779" s="0" t="e">
        <v>#N/A</v>
      </c>
      <c r="K1779" s="0" t="e">
        <v>#N/A</v>
      </c>
      <c r="L1779" s="0" t="e">
        <v>#N/A</v>
      </c>
      <c r="M1779" s="233" t="inlineStr">
        <is>
          <t>표점/만점</t>
        </is>
      </c>
      <c r="N1779" s="233" t="inlineStr">
        <is>
          <t>표점/만점</t>
        </is>
      </c>
      <c r="O1779" s="3" t="inlineStr">
        <is>
          <t>1</t>
        </is>
      </c>
    </row>
    <row r="1780">
      <c r="A1780" s="0" t="n">
        <v>228</v>
      </c>
      <c r="B1780" s="0" t="n">
        <v>2061</v>
      </c>
      <c r="C1780" s="0" t="inlineStr">
        <is>
          <t>나</t>
        </is>
      </c>
      <c r="D1780" s="0" t="inlineStr">
        <is>
          <t>충북대</t>
        </is>
      </c>
      <c r="E1780" s="232" t="inlineStr">
        <is>
          <t>간호학과(지역)</t>
        </is>
      </c>
      <c r="F1780" s="0" t="inlineStr">
        <is>
          <t>자연</t>
        </is>
      </c>
      <c r="G1780" s="0" t="n">
        <v>3</v>
      </c>
      <c r="H1780" s="0" t="e">
        <v>#N/A</v>
      </c>
      <c r="I1780" s="0" t="e">
        <v>#N/A</v>
      </c>
      <c r="J1780" s="0" t="e">
        <v>#N/A</v>
      </c>
      <c r="K1780" s="0" t="e">
        <v>#N/A</v>
      </c>
      <c r="L1780" s="0" t="e">
        <v>#N/A</v>
      </c>
      <c r="M1780" s="233" t="inlineStr">
        <is>
          <t>표점/만점</t>
        </is>
      </c>
      <c r="N1780" s="233" t="inlineStr">
        <is>
          <t>표점/만점</t>
        </is>
      </c>
      <c r="O1780" s="3" t="inlineStr">
        <is>
          <t>1</t>
        </is>
      </c>
    </row>
    <row r="1781">
      <c r="A1781" s="0" t="n">
        <v>227</v>
      </c>
      <c r="B1781" s="0" t="n">
        <v>2070</v>
      </c>
      <c r="C1781" s="0" t="inlineStr">
        <is>
          <t>나</t>
        </is>
      </c>
      <c r="D1781" s="0" t="inlineStr">
        <is>
          <t>충북대</t>
        </is>
      </c>
      <c r="E1781" s="232" t="inlineStr">
        <is>
          <t>지리교육과</t>
        </is>
      </c>
      <c r="F1781" s="0" t="inlineStr">
        <is>
          <t>통합</t>
        </is>
      </c>
      <c r="G1781" s="0" t="n">
        <v>3</v>
      </c>
      <c r="H1781" s="0" t="n">
        <v>971.546</v>
      </c>
      <c r="I1781" s="0" t="n">
        <v>971.043</v>
      </c>
      <c r="J1781" s="0" t="n">
        <v>969.99</v>
      </c>
      <c r="K1781" s="0" t="n">
        <v>968.6609999999999</v>
      </c>
      <c r="L1781" s="0" t="n">
        <v>967.202</v>
      </c>
      <c r="M1781" s="233" t="inlineStr">
        <is>
          <t>표점/만점</t>
        </is>
      </c>
      <c r="N1781" s="233" t="inlineStr">
        <is>
          <t>표점/만점</t>
        </is>
      </c>
      <c r="O1781" s="3" t="inlineStr">
        <is>
          <t>나753</t>
        </is>
      </c>
    </row>
    <row r="1782">
      <c r="A1782" s="0" t="n">
        <v>227</v>
      </c>
      <c r="B1782" s="0" t="n">
        <v>2087</v>
      </c>
      <c r="C1782" s="0" t="inlineStr">
        <is>
          <t>나</t>
        </is>
      </c>
      <c r="D1782" s="0" t="inlineStr">
        <is>
          <t>충북대</t>
        </is>
      </c>
      <c r="E1782" s="232" t="inlineStr">
        <is>
          <t>국어교육과</t>
        </is>
      </c>
      <c r="F1782" s="0" t="inlineStr">
        <is>
          <t>통합</t>
        </is>
      </c>
      <c r="G1782" s="0" t="n">
        <v>3</v>
      </c>
      <c r="H1782" s="0" t="n">
        <v>971.546</v>
      </c>
      <c r="I1782" s="0" t="n">
        <v>971.006</v>
      </c>
      <c r="J1782" s="0" t="n">
        <v>969.953</v>
      </c>
      <c r="K1782" s="0" t="n">
        <v>968.6609999999999</v>
      </c>
      <c r="L1782" s="0" t="n">
        <v>967.1130000000001</v>
      </c>
      <c r="M1782" s="233" t="inlineStr">
        <is>
          <t>표점/만점</t>
        </is>
      </c>
      <c r="N1782" s="233" t="inlineStr">
        <is>
          <t>표점/만점</t>
        </is>
      </c>
      <c r="O1782" s="3" t="inlineStr">
        <is>
          <t>나754</t>
        </is>
      </c>
    </row>
    <row r="1783">
      <c r="A1783" s="0" t="n">
        <v>227</v>
      </c>
      <c r="B1783" s="0" t="n">
        <v>2076</v>
      </c>
      <c r="C1783" s="0" t="inlineStr">
        <is>
          <t>나</t>
        </is>
      </c>
      <c r="D1783" s="0" t="inlineStr">
        <is>
          <t>충북대</t>
        </is>
      </c>
      <c r="E1783" s="232" t="inlineStr">
        <is>
          <t>영어교육과</t>
        </is>
      </c>
      <c r="F1783" s="0" t="inlineStr">
        <is>
          <t>통합</t>
        </is>
      </c>
      <c r="G1783" s="0" t="n">
        <v>3</v>
      </c>
      <c r="H1783" s="0" t="n">
        <v>971.266</v>
      </c>
      <c r="I1783" s="0" t="n">
        <v>970.769</v>
      </c>
      <c r="J1783" s="0" t="n">
        <v>969.721</v>
      </c>
      <c r="K1783" s="0" t="n">
        <v>968.434</v>
      </c>
      <c r="L1783" s="0" t="n">
        <v>966.8819999999999</v>
      </c>
      <c r="M1783" s="233" t="inlineStr">
        <is>
          <t>표점/만점</t>
        </is>
      </c>
      <c r="N1783" s="233" t="inlineStr">
        <is>
          <t>표점/만점</t>
        </is>
      </c>
      <c r="O1783" s="3" t="inlineStr">
        <is>
          <t>나755</t>
        </is>
      </c>
    </row>
    <row r="1784">
      <c r="A1784" s="0" t="n">
        <v>227</v>
      </c>
      <c r="B1784" s="0" t="n">
        <v>2078</v>
      </c>
      <c r="C1784" s="0" t="inlineStr">
        <is>
          <t>나</t>
        </is>
      </c>
      <c r="D1784" s="0" t="inlineStr">
        <is>
          <t>충북대</t>
        </is>
      </c>
      <c r="E1784" s="232" t="inlineStr">
        <is>
          <t>경제학과</t>
        </is>
      </c>
      <c r="F1784" s="0" t="inlineStr">
        <is>
          <t>통합</t>
        </is>
      </c>
      <c r="G1784" s="0" t="n">
        <v>3</v>
      </c>
      <c r="H1784" s="0" t="n">
        <v>970.258</v>
      </c>
      <c r="I1784" s="0" t="n">
        <v>969.798</v>
      </c>
      <c r="J1784" s="0" t="n">
        <v>968.739</v>
      </c>
      <c r="K1784" s="0" t="n">
        <v>967.576</v>
      </c>
      <c r="L1784" s="0" t="n">
        <v>966.117</v>
      </c>
      <c r="M1784" s="233" t="inlineStr">
        <is>
          <t>표점/만점</t>
        </is>
      </c>
      <c r="N1784" s="233" t="inlineStr">
        <is>
          <t>표점/만점</t>
        </is>
      </c>
      <c r="O1784" s="3" t="inlineStr">
        <is>
          <t>나756</t>
        </is>
      </c>
    </row>
    <row r="1785">
      <c r="A1785" s="0" t="n">
        <v>227</v>
      </c>
      <c r="B1785" s="0" t="n">
        <v>2069</v>
      </c>
      <c r="C1785" s="0" t="inlineStr">
        <is>
          <t>나</t>
        </is>
      </c>
      <c r="D1785" s="0" t="inlineStr">
        <is>
          <t>충북대</t>
        </is>
      </c>
      <c r="E1785" s="232" t="inlineStr">
        <is>
          <t>심리학과</t>
        </is>
      </c>
      <c r="F1785" s="0" t="inlineStr">
        <is>
          <t>통합</t>
        </is>
      </c>
      <c r="G1785" s="0" t="n">
        <v>3</v>
      </c>
      <c r="H1785" s="0" t="n">
        <v>970.063</v>
      </c>
      <c r="I1785" s="0" t="n">
        <v>969.603</v>
      </c>
      <c r="J1785" s="0" t="n">
        <v>968.6319999999999</v>
      </c>
      <c r="K1785" s="0" t="n">
        <v>967.388</v>
      </c>
      <c r="L1785" s="0" t="n">
        <v>965.948</v>
      </c>
      <c r="M1785" s="233" t="inlineStr">
        <is>
          <t>표점/만점</t>
        </is>
      </c>
      <c r="N1785" s="233" t="inlineStr">
        <is>
          <t>표점/만점</t>
        </is>
      </c>
      <c r="O1785" s="3" t="inlineStr">
        <is>
          <t>나757</t>
        </is>
      </c>
    </row>
    <row r="1786">
      <c r="A1786" s="0" t="n">
        <v>227</v>
      </c>
      <c r="B1786" s="0" t="n">
        <v>2091</v>
      </c>
      <c r="C1786" s="0" t="inlineStr">
        <is>
          <t>나</t>
        </is>
      </c>
      <c r="D1786" s="0" t="inlineStr">
        <is>
          <t>충북대</t>
        </is>
      </c>
      <c r="E1786" s="232" t="inlineStr">
        <is>
          <t>인문사회자율전공계열</t>
        </is>
      </c>
      <c r="F1786" s="0" t="inlineStr">
        <is>
          <t>통합</t>
        </is>
      </c>
      <c r="G1786" s="0" t="n">
        <v>3</v>
      </c>
      <c r="H1786" s="0" t="n">
        <v>969.6799999999999</v>
      </c>
      <c r="I1786" s="0" t="n">
        <v>969.22</v>
      </c>
      <c r="J1786" s="0" t="n">
        <v>968.359</v>
      </c>
      <c r="K1786" s="0" t="n">
        <v>967.231</v>
      </c>
      <c r="L1786" s="0" t="n">
        <v>965.919</v>
      </c>
      <c r="M1786" s="233" t="inlineStr">
        <is>
          <t>표점/만점</t>
        </is>
      </c>
      <c r="N1786" s="233" t="inlineStr">
        <is>
          <t>표점/만점</t>
        </is>
      </c>
      <c r="O1786" s="3" t="inlineStr">
        <is>
          <t>나758</t>
        </is>
      </c>
    </row>
    <row r="1787">
      <c r="A1787" s="0" t="n">
        <v>227</v>
      </c>
      <c r="B1787" s="0" t="n">
        <v>2074</v>
      </c>
      <c r="C1787" s="0" t="inlineStr">
        <is>
          <t>나</t>
        </is>
      </c>
      <c r="D1787" s="0" t="inlineStr">
        <is>
          <t>충북대</t>
        </is>
      </c>
      <c r="E1787" s="232" t="inlineStr">
        <is>
          <t>정치외교학과</t>
        </is>
      </c>
      <c r="F1787" s="0" t="inlineStr">
        <is>
          <t>통합</t>
        </is>
      </c>
      <c r="G1787" s="0" t="n">
        <v>3</v>
      </c>
      <c r="H1787" s="0" t="n">
        <v>969.365</v>
      </c>
      <c r="I1787" s="0" t="n">
        <v>968.859</v>
      </c>
      <c r="J1787" s="0" t="n">
        <v>967.966</v>
      </c>
      <c r="K1787" s="0" t="n">
        <v>966.734</v>
      </c>
      <c r="L1787" s="0" t="n">
        <v>965.332</v>
      </c>
      <c r="M1787" s="233" t="inlineStr">
        <is>
          <t>표점/만점</t>
        </is>
      </c>
      <c r="N1787" s="233" t="inlineStr">
        <is>
          <t>표점/만점</t>
        </is>
      </c>
      <c r="O1787" s="3" t="inlineStr">
        <is>
          <t>나759</t>
        </is>
      </c>
    </row>
    <row r="1788">
      <c r="A1788" s="0" t="n">
        <v>227</v>
      </c>
      <c r="B1788" s="0" t="n">
        <v>2089</v>
      </c>
      <c r="C1788" s="0" t="inlineStr">
        <is>
          <t>나</t>
        </is>
      </c>
      <c r="D1788" s="0" t="inlineStr">
        <is>
          <t>충북대</t>
        </is>
      </c>
      <c r="E1788" s="232" t="inlineStr">
        <is>
          <t>사회학과</t>
        </is>
      </c>
      <c r="F1788" s="0" t="inlineStr">
        <is>
          <t>통합</t>
        </is>
      </c>
      <c r="G1788" s="0" t="n">
        <v>3</v>
      </c>
      <c r="H1788" s="0" t="n">
        <v>969.365</v>
      </c>
      <c r="I1788" s="0" t="n">
        <v>968.859</v>
      </c>
      <c r="J1788" s="0" t="n">
        <v>967.966</v>
      </c>
      <c r="K1788" s="0" t="n">
        <v>966.734</v>
      </c>
      <c r="L1788" s="0" t="n">
        <v>965.332</v>
      </c>
      <c r="M1788" s="233" t="inlineStr">
        <is>
          <t>표점/만점</t>
        </is>
      </c>
      <c r="N1788" s="233" t="inlineStr">
        <is>
          <t>표점/만점</t>
        </is>
      </c>
      <c r="O1788" s="3" t="inlineStr">
        <is>
          <t>나760</t>
        </is>
      </c>
    </row>
    <row r="1789">
      <c r="A1789" s="0" t="n">
        <v>227</v>
      </c>
      <c r="B1789" s="0" t="n">
        <v>2068</v>
      </c>
      <c r="C1789" s="0" t="inlineStr">
        <is>
          <t>나</t>
        </is>
      </c>
      <c r="D1789" s="0" t="inlineStr">
        <is>
          <t>충북대</t>
        </is>
      </c>
      <c r="E1789" s="232" t="inlineStr">
        <is>
          <t>행정학과</t>
        </is>
      </c>
      <c r="F1789" s="0" t="inlineStr">
        <is>
          <t>통합</t>
        </is>
      </c>
      <c r="G1789" s="0" t="n">
        <v>3</v>
      </c>
      <c r="H1789" s="0" t="n">
        <v>969.092</v>
      </c>
      <c r="I1789" s="0" t="n">
        <v>968.6609999999999</v>
      </c>
      <c r="J1789" s="0" t="n">
        <v>967.73</v>
      </c>
      <c r="K1789" s="0" t="n">
        <v>966.498</v>
      </c>
      <c r="L1789" s="0" t="n">
        <v>965.146</v>
      </c>
      <c r="M1789" s="233" t="inlineStr">
        <is>
          <t>표점/만점</t>
        </is>
      </c>
      <c r="N1789" s="233" t="inlineStr">
        <is>
          <t>표점/만점</t>
        </is>
      </c>
      <c r="O1789" s="3" t="inlineStr">
        <is>
          <t>나761</t>
        </is>
      </c>
    </row>
    <row r="1790">
      <c r="A1790" s="0" t="n">
        <v>227</v>
      </c>
      <c r="B1790" s="0" t="n">
        <v>2071</v>
      </c>
      <c r="C1790" s="0" t="inlineStr">
        <is>
          <t>나</t>
        </is>
      </c>
      <c r="D1790" s="0" t="inlineStr">
        <is>
          <t>충북대</t>
        </is>
      </c>
      <c r="E1790" s="232" t="inlineStr">
        <is>
          <t>사회교육과</t>
        </is>
      </c>
      <c r="F1790" s="0" t="inlineStr">
        <is>
          <t>통합</t>
        </is>
      </c>
      <c r="G1790" s="0" t="n">
        <v>3</v>
      </c>
      <c r="H1790" s="0" t="n">
        <v>968.896</v>
      </c>
      <c r="I1790" s="0" t="n">
        <v>968.434</v>
      </c>
      <c r="J1790" s="0" t="n">
        <v>967.495</v>
      </c>
      <c r="K1790" s="0" t="n">
        <v>966.3</v>
      </c>
      <c r="L1790" s="0" t="n">
        <v>964.939</v>
      </c>
      <c r="M1790" s="233" t="inlineStr">
        <is>
          <t>표점/만점</t>
        </is>
      </c>
      <c r="N1790" s="233" t="inlineStr">
        <is>
          <t>표점/만점</t>
        </is>
      </c>
      <c r="O1790" s="3" t="inlineStr">
        <is>
          <t>나762</t>
        </is>
      </c>
    </row>
    <row r="1791">
      <c r="A1791" s="0" t="n">
        <v>227</v>
      </c>
      <c r="B1791" s="0" t="n">
        <v>2072</v>
      </c>
      <c r="C1791" s="0" t="inlineStr">
        <is>
          <t>나</t>
        </is>
      </c>
      <c r="D1791" s="0" t="inlineStr">
        <is>
          <t>충북대</t>
        </is>
      </c>
      <c r="E1791" s="232" t="inlineStr">
        <is>
          <t>아동복지학과</t>
        </is>
      </c>
      <c r="F1791" s="0" t="inlineStr">
        <is>
          <t>통합</t>
        </is>
      </c>
      <c r="G1791" s="0" t="n">
        <v>3</v>
      </c>
      <c r="H1791" s="0" t="n">
        <v>967.73</v>
      </c>
      <c r="I1791" s="0" t="n">
        <v>967.312</v>
      </c>
      <c r="J1791" s="0" t="n">
        <v>966.378</v>
      </c>
      <c r="K1791" s="0" t="n">
        <v>965.3</v>
      </c>
      <c r="L1791" s="0" t="n">
        <v>963.8579999999999</v>
      </c>
      <c r="M1791" s="233" t="inlineStr">
        <is>
          <t>표점/만점</t>
        </is>
      </c>
      <c r="N1791" s="233" t="inlineStr">
        <is>
          <t>표점/만점</t>
        </is>
      </c>
      <c r="O1791" s="3" t="inlineStr">
        <is>
          <t>나763</t>
        </is>
      </c>
    </row>
    <row r="1792">
      <c r="A1792" s="0" t="n">
        <v>227</v>
      </c>
      <c r="B1792" s="0" t="n">
        <v>2065</v>
      </c>
      <c r="C1792" s="0" t="inlineStr">
        <is>
          <t>나</t>
        </is>
      </c>
      <c r="D1792" s="0" t="inlineStr">
        <is>
          <t>충북대</t>
        </is>
      </c>
      <c r="E1792" s="232" t="inlineStr">
        <is>
          <t>윤리교육과</t>
        </is>
      </c>
      <c r="F1792" s="0" t="inlineStr">
        <is>
          <t>통합</t>
        </is>
      </c>
      <c r="G1792" s="0" t="n">
        <v>3</v>
      </c>
      <c r="H1792" s="0" t="e">
        <v>#N/A</v>
      </c>
      <c r="I1792" s="0" t="e">
        <v>#N/A</v>
      </c>
      <c r="J1792" s="0" t="e">
        <v>#N/A</v>
      </c>
      <c r="K1792" s="0" t="e">
        <v>#N/A</v>
      </c>
      <c r="L1792" s="0" t="e">
        <v>#N/A</v>
      </c>
      <c r="M1792" s="233" t="inlineStr">
        <is>
          <t>표점/만점</t>
        </is>
      </c>
      <c r="N1792" s="233" t="inlineStr">
        <is>
          <t>표점/만점</t>
        </is>
      </c>
      <c r="O1792" s="3" t="inlineStr">
        <is>
          <t>1</t>
        </is>
      </c>
    </row>
    <row r="1793">
      <c r="A1793" s="0" t="n">
        <v>227</v>
      </c>
      <c r="B1793" s="0" t="n">
        <v>2066</v>
      </c>
      <c r="C1793" s="0" t="inlineStr">
        <is>
          <t>나</t>
        </is>
      </c>
      <c r="D1793" s="0" t="inlineStr">
        <is>
          <t>충북대</t>
        </is>
      </c>
      <c r="E1793" s="232" t="inlineStr">
        <is>
          <t>역사교육과</t>
        </is>
      </c>
      <c r="F1793" s="0" t="inlineStr">
        <is>
          <t>통합</t>
        </is>
      </c>
      <c r="G1793" s="0" t="n">
        <v>3</v>
      </c>
      <c r="H1793" s="0" t="e">
        <v>#N/A</v>
      </c>
      <c r="I1793" s="0" t="e">
        <v>#N/A</v>
      </c>
      <c r="J1793" s="0" t="e">
        <v>#N/A</v>
      </c>
      <c r="K1793" s="0" t="e">
        <v>#N/A</v>
      </c>
      <c r="L1793" s="0" t="e">
        <v>#N/A</v>
      </c>
      <c r="M1793" s="233" t="inlineStr">
        <is>
          <t>표점/만점</t>
        </is>
      </c>
      <c r="N1793" s="233" t="inlineStr">
        <is>
          <t>표점/만점</t>
        </is>
      </c>
      <c r="O1793" s="3" t="inlineStr">
        <is>
          <t>1</t>
        </is>
      </c>
    </row>
    <row r="1794">
      <c r="A1794" s="0" t="n">
        <v>227</v>
      </c>
      <c r="B1794" s="0" t="n">
        <v>2073</v>
      </c>
      <c r="C1794" s="0" t="inlineStr">
        <is>
          <t>나</t>
        </is>
      </c>
      <c r="D1794" s="0" t="inlineStr">
        <is>
          <t>충북대</t>
        </is>
      </c>
      <c r="E1794" s="232" t="inlineStr">
        <is>
          <t>소비자학과</t>
        </is>
      </c>
      <c r="F1794" s="0" t="inlineStr">
        <is>
          <t>통합</t>
        </is>
      </c>
      <c r="G1794" s="0" t="n">
        <v>3</v>
      </c>
      <c r="H1794" s="0" t="e">
        <v>#N/A</v>
      </c>
      <c r="I1794" s="0" t="e">
        <v>#N/A</v>
      </c>
      <c r="J1794" s="0" t="e">
        <v>#N/A</v>
      </c>
      <c r="K1794" s="0" t="e">
        <v>#N/A</v>
      </c>
      <c r="L1794" s="0" t="e">
        <v>#N/A</v>
      </c>
      <c r="M1794" s="233" t="inlineStr">
        <is>
          <t>표점/만점</t>
        </is>
      </c>
      <c r="N1794" s="233" t="inlineStr">
        <is>
          <t>표점/만점</t>
        </is>
      </c>
      <c r="O1794" s="3" t="inlineStr">
        <is>
          <t>1</t>
        </is>
      </c>
    </row>
    <row r="1795">
      <c r="A1795" s="0" t="n">
        <v>227</v>
      </c>
      <c r="B1795" s="0" t="n">
        <v>2086</v>
      </c>
      <c r="C1795" s="0" t="inlineStr">
        <is>
          <t>나</t>
        </is>
      </c>
      <c r="D1795" s="0" t="inlineStr">
        <is>
          <t>충북대</t>
        </is>
      </c>
      <c r="E1795" s="232" t="inlineStr">
        <is>
          <t>교육학과</t>
        </is>
      </c>
      <c r="F1795" s="0" t="inlineStr">
        <is>
          <t>통합</t>
        </is>
      </c>
      <c r="G1795" s="0" t="n">
        <v>3</v>
      </c>
      <c r="H1795" s="0" t="e">
        <v>#N/A</v>
      </c>
      <c r="I1795" s="0" t="e">
        <v>#N/A</v>
      </c>
      <c r="J1795" s="0" t="e">
        <v>#N/A</v>
      </c>
      <c r="K1795" s="0" t="e">
        <v>#N/A</v>
      </c>
      <c r="L1795" s="0" t="e">
        <v>#N/A</v>
      </c>
      <c r="M1795" s="233" t="inlineStr">
        <is>
          <t>표점/만점</t>
        </is>
      </c>
      <c r="N1795" s="233" t="inlineStr">
        <is>
          <t>표점/만점</t>
        </is>
      </c>
      <c r="O1795" s="3" t="inlineStr">
        <is>
          <t>1</t>
        </is>
      </c>
    </row>
    <row r="1796">
      <c r="A1796" s="0" t="n">
        <v>1</v>
      </c>
      <c r="B1796" s="0" t="n">
        <v>2093</v>
      </c>
      <c r="C1796" s="0" t="inlineStr">
        <is>
          <t>나</t>
        </is>
      </c>
      <c r="D1796" s="0" t="inlineStr">
        <is>
          <t>서울대</t>
        </is>
      </c>
      <c r="E1796" s="232" t="inlineStr">
        <is>
          <t>의예</t>
        </is>
      </c>
      <c r="F1796" s="0" t="inlineStr">
        <is>
          <t>자연</t>
        </is>
      </c>
      <c r="G1796" s="0" t="n">
        <v>1</v>
      </c>
      <c r="H1796" s="0" t="n">
        <v>421.56</v>
      </c>
      <c r="I1796" s="0" t="n">
        <v>420.24</v>
      </c>
      <c r="J1796" s="0" t="n">
        <v>419.096</v>
      </c>
      <c r="K1796" s="0" t="n">
        <v>418.806</v>
      </c>
      <c r="L1796" s="0" t="n">
        <v>418.524</v>
      </c>
      <c r="M1796" s="233" t="inlineStr">
        <is>
          <t>표점</t>
        </is>
      </c>
      <c r="N1796" s="233" t="inlineStr">
        <is>
          <t>표점</t>
        </is>
      </c>
      <c r="O1796" s="3" t="inlineStr">
        <is>
          <t>나764</t>
        </is>
      </c>
    </row>
    <row r="1797">
      <c r="A1797" s="0" t="n">
        <v>26</v>
      </c>
      <c r="B1797" s="0" t="n">
        <v>2101</v>
      </c>
      <c r="C1797" s="0" t="inlineStr">
        <is>
          <t>나</t>
        </is>
      </c>
      <c r="D1797" s="0" t="inlineStr">
        <is>
          <t>한양대</t>
        </is>
      </c>
      <c r="E1797" s="232" t="inlineStr">
        <is>
          <t>의예</t>
        </is>
      </c>
      <c r="F1797" s="0" t="inlineStr">
        <is>
          <t>자연</t>
        </is>
      </c>
      <c r="G1797" s="0" t="n">
        <v>1</v>
      </c>
      <c r="H1797" s="0" t="n">
        <v>892.136</v>
      </c>
      <c r="I1797" s="0" t="n">
        <v>891.479</v>
      </c>
      <c r="J1797" s="0" t="n">
        <v>889.708</v>
      </c>
      <c r="K1797" s="0" t="n">
        <v>889.236</v>
      </c>
      <c r="L1797" s="0" t="n">
        <v>888.155</v>
      </c>
      <c r="M1797" s="233" t="inlineStr">
        <is>
          <t>표점/만점</t>
        </is>
      </c>
      <c r="N1797" s="233" t="inlineStr">
        <is>
          <t>변표/만점</t>
        </is>
      </c>
      <c r="O1797" s="3" t="inlineStr">
        <is>
          <t>나765</t>
        </is>
      </c>
    </row>
    <row r="1798">
      <c r="A1798" s="0" t="n">
        <v>33</v>
      </c>
      <c r="B1798" s="0" t="n">
        <v>2100</v>
      </c>
      <c r="C1798" s="0" t="inlineStr">
        <is>
          <t>나</t>
        </is>
      </c>
      <c r="D1798" s="0" t="inlineStr">
        <is>
          <t>경희대</t>
        </is>
      </c>
      <c r="E1798" s="232" t="inlineStr">
        <is>
          <t>의예</t>
        </is>
      </c>
      <c r="F1798" s="0" t="inlineStr">
        <is>
          <t>자연</t>
        </is>
      </c>
      <c r="G1798" s="0" t="n">
        <v>1</v>
      </c>
      <c r="H1798" s="0" t="n">
        <v>419.264</v>
      </c>
      <c r="I1798" s="0" t="n">
        <v>417.878</v>
      </c>
      <c r="J1798" s="0" t="n">
        <v>417.297</v>
      </c>
      <c r="K1798" s="0" t="n">
        <v>415.399</v>
      </c>
      <c r="L1798" s="0" t="n">
        <v>413.86</v>
      </c>
      <c r="M1798" s="233" t="inlineStr">
        <is>
          <t>표점</t>
        </is>
      </c>
      <c r="N1798" s="233" t="inlineStr">
        <is>
          <t>변표</t>
        </is>
      </c>
      <c r="O1798" s="3" t="inlineStr">
        <is>
          <t>나766</t>
        </is>
      </c>
    </row>
    <row r="1799">
      <c r="A1799" s="0" t="n">
        <v>30</v>
      </c>
      <c r="B1799" s="0" t="n">
        <v>2102</v>
      </c>
      <c r="C1799" s="0" t="inlineStr">
        <is>
          <t>나</t>
        </is>
      </c>
      <c r="D1799" s="0" t="inlineStr">
        <is>
          <t>중앙대</t>
        </is>
      </c>
      <c r="E1799" s="232" t="inlineStr">
        <is>
          <t>의학부</t>
        </is>
      </c>
      <c r="F1799" s="0" t="inlineStr">
        <is>
          <t>자연</t>
        </is>
      </c>
      <c r="G1799" s="0" t="n">
        <v>1</v>
      </c>
      <c r="H1799" s="0" t="n">
        <v>807.627</v>
      </c>
      <c r="I1799" s="0" t="n">
        <v>805.943</v>
      </c>
      <c r="J1799" s="0" t="n">
        <v>805.343</v>
      </c>
      <c r="K1799" s="0" t="n">
        <v>804.23</v>
      </c>
      <c r="L1799" s="0" t="n">
        <v>802.034</v>
      </c>
      <c r="M1799" s="233" t="inlineStr">
        <is>
          <t>표점</t>
        </is>
      </c>
      <c r="N1799" s="233" t="inlineStr">
        <is>
          <t>변표</t>
        </is>
      </c>
      <c r="O1799" s="3" t="inlineStr">
        <is>
          <t>나767</t>
        </is>
      </c>
    </row>
    <row r="1800">
      <c r="A1800" s="0" t="n">
        <v>112</v>
      </c>
      <c r="B1800" s="0" t="n">
        <v>2112</v>
      </c>
      <c r="C1800" s="0" t="inlineStr">
        <is>
          <t>나</t>
        </is>
      </c>
      <c r="D1800" s="0" t="inlineStr">
        <is>
          <t>아주대</t>
        </is>
      </c>
      <c r="E1800" s="232" t="inlineStr">
        <is>
          <t>의학</t>
        </is>
      </c>
      <c r="F1800" s="0" t="inlineStr">
        <is>
          <t>자연</t>
        </is>
      </c>
      <c r="G1800" s="0" t="n">
        <v>1</v>
      </c>
      <c r="H1800" s="0" t="n">
        <v>940.232</v>
      </c>
      <c r="I1800" s="0" t="n">
        <v>937.941</v>
      </c>
      <c r="J1800" s="0" t="n">
        <v>935.293</v>
      </c>
      <c r="K1800" s="0" t="n">
        <v>933.186</v>
      </c>
      <c r="L1800" s="0" t="n">
        <v>931.251</v>
      </c>
      <c r="M1800" s="233" t="inlineStr">
        <is>
          <t>표점/만점</t>
        </is>
      </c>
      <c r="N1800" s="233" t="inlineStr">
        <is>
          <t>변표/만점</t>
        </is>
      </c>
      <c r="O1800" s="3" t="inlineStr">
        <is>
          <t>나768</t>
        </is>
      </c>
    </row>
    <row r="1801">
      <c r="A1801" s="0" t="n">
        <v>290</v>
      </c>
      <c r="B1801" s="0" t="n">
        <v>2110</v>
      </c>
      <c r="C1801" s="0" t="inlineStr">
        <is>
          <t>나</t>
        </is>
      </c>
      <c r="D1801" s="0" t="inlineStr">
        <is>
          <t>부산대</t>
        </is>
      </c>
      <c r="E1801" s="232" t="inlineStr">
        <is>
          <t>의예</t>
        </is>
      </c>
      <c r="F1801" s="0" t="inlineStr">
        <is>
          <t>자연</t>
        </is>
      </c>
      <c r="G1801" s="0" t="n">
        <v>1</v>
      </c>
      <c r="H1801" s="0" t="n">
        <v>612.986</v>
      </c>
      <c r="I1801" s="0" t="n">
        <v>611.934</v>
      </c>
      <c r="J1801" s="0" t="n">
        <v>611.47</v>
      </c>
      <c r="K1801" s="0" t="n">
        <v>610.918</v>
      </c>
      <c r="L1801" s="0" t="n">
        <v>609.908</v>
      </c>
      <c r="M1801" s="233" t="inlineStr">
        <is>
          <t>표점</t>
        </is>
      </c>
      <c r="N1801" s="233" t="inlineStr">
        <is>
          <t>표점</t>
        </is>
      </c>
      <c r="O1801" s="3" t="inlineStr">
        <is>
          <t>나769</t>
        </is>
      </c>
    </row>
    <row r="1802">
      <c r="A1802" s="0" t="n">
        <v>290</v>
      </c>
      <c r="B1802" s="0" t="n">
        <v>2111</v>
      </c>
      <c r="C1802" s="0" t="inlineStr">
        <is>
          <t>나</t>
        </is>
      </c>
      <c r="D1802" s="0" t="inlineStr">
        <is>
          <t>부산대</t>
        </is>
      </c>
      <c r="E1802" s="232" t="inlineStr">
        <is>
          <t>의예(지역)</t>
        </is>
      </c>
      <c r="F1802" s="0" t="inlineStr">
        <is>
          <t>자연</t>
        </is>
      </c>
      <c r="G1802" s="0" t="n">
        <v>1</v>
      </c>
      <c r="H1802" s="0" t="n">
        <v>609.908</v>
      </c>
      <c r="I1802" s="0" t="n">
        <v>609.514</v>
      </c>
      <c r="J1802" s="0" t="n">
        <v>609.018</v>
      </c>
      <c r="K1802" s="0" t="n">
        <v>607.5599999999999</v>
      </c>
      <c r="L1802" s="0" t="n">
        <v>605.7</v>
      </c>
      <c r="M1802" s="233" t="inlineStr">
        <is>
          <t>표점</t>
        </is>
      </c>
      <c r="N1802" s="233" t="inlineStr">
        <is>
          <t>표점</t>
        </is>
      </c>
      <c r="O1802" s="3" t="inlineStr">
        <is>
          <t>나770</t>
        </is>
      </c>
    </row>
    <row r="1803">
      <c r="A1803" s="0" t="n">
        <v>88</v>
      </c>
      <c r="B1803" s="0" t="n">
        <v>2108</v>
      </c>
      <c r="C1803" s="0" t="inlineStr">
        <is>
          <t>나</t>
        </is>
      </c>
      <c r="D1803" s="0" t="inlineStr">
        <is>
          <t>이화여대</t>
        </is>
      </c>
      <c r="E1803" s="232" t="inlineStr">
        <is>
          <t>의예(자연)</t>
        </is>
      </c>
      <c r="F1803" s="0" t="inlineStr">
        <is>
          <t>자연</t>
        </is>
      </c>
      <c r="G1803" s="0" t="n">
        <v>1</v>
      </c>
      <c r="H1803" s="0" t="n">
        <v>992.049</v>
      </c>
      <c r="I1803" s="0" t="n">
        <v>990.958</v>
      </c>
      <c r="J1803" s="0" t="n">
        <v>989.033</v>
      </c>
      <c r="K1803" s="0" t="n">
        <v>987.669</v>
      </c>
      <c r="L1803" s="0" t="n">
        <v>984.607</v>
      </c>
      <c r="M1803" s="233" t="inlineStr">
        <is>
          <t>표점/만점</t>
        </is>
      </c>
      <c r="N1803" s="233" t="inlineStr">
        <is>
          <t>변표/만점</t>
        </is>
      </c>
      <c r="O1803" s="3" t="inlineStr">
        <is>
          <t>나771</t>
        </is>
      </c>
    </row>
    <row r="1804">
      <c r="A1804" s="0" t="n">
        <v>89</v>
      </c>
      <c r="B1804" s="0" t="n">
        <v>2109</v>
      </c>
      <c r="C1804" s="0" t="inlineStr">
        <is>
          <t>나</t>
        </is>
      </c>
      <c r="D1804" s="0" t="inlineStr">
        <is>
          <t>이화여대</t>
        </is>
      </c>
      <c r="E1804" s="232" t="inlineStr">
        <is>
          <t>의예(인문)</t>
        </is>
      </c>
      <c r="F1804" s="0" t="inlineStr">
        <is>
          <t>통합</t>
        </is>
      </c>
      <c r="G1804" s="0" t="n">
        <v>1</v>
      </c>
      <c r="H1804" s="0" t="n">
        <v>979.664</v>
      </c>
      <c r="I1804" s="0" t="n">
        <v>977.645</v>
      </c>
      <c r="J1804" s="0" t="n">
        <v>971.601</v>
      </c>
      <c r="K1804" s="0" t="n">
        <v>970.501</v>
      </c>
      <c r="L1804" s="0" t="n">
        <v>965.641</v>
      </c>
      <c r="M1804" s="233" t="inlineStr">
        <is>
          <t>표점/만점</t>
        </is>
      </c>
      <c r="N1804" s="233" t="inlineStr">
        <is>
          <t>변표/만점</t>
        </is>
      </c>
      <c r="O1804" s="3" t="inlineStr">
        <is>
          <t>나772</t>
        </is>
      </c>
    </row>
    <row r="1805">
      <c r="A1805" s="0" t="n">
        <v>183</v>
      </c>
      <c r="B1805" s="0" t="n">
        <v>2104</v>
      </c>
      <c r="C1805" s="0" t="inlineStr">
        <is>
          <t>나</t>
        </is>
      </c>
      <c r="D1805" s="0" t="inlineStr">
        <is>
          <t>한림대</t>
        </is>
      </c>
      <c r="E1805" s="232" t="inlineStr">
        <is>
          <t>의학</t>
        </is>
      </c>
      <c r="F1805" s="0" t="inlineStr">
        <is>
          <t>자연</t>
        </is>
      </c>
      <c r="G1805" s="0" t="n">
        <v>1</v>
      </c>
      <c r="H1805" s="0" t="n">
        <v>952.357</v>
      </c>
      <c r="I1805" s="0" t="n">
        <v>951.735</v>
      </c>
      <c r="J1805" s="0" t="n">
        <v>951.144</v>
      </c>
      <c r="K1805" s="0" t="n">
        <v>950.912</v>
      </c>
      <c r="L1805" s="0" t="n">
        <v>948.973</v>
      </c>
      <c r="M1805" s="233" t="inlineStr">
        <is>
          <t>표점/만점</t>
        </is>
      </c>
      <c r="N1805" s="233" t="inlineStr">
        <is>
          <t>표점/만점</t>
        </is>
      </c>
      <c r="O1805" s="3" t="inlineStr">
        <is>
          <t>나773</t>
        </is>
      </c>
    </row>
    <row r="1806">
      <c r="A1806" s="0" t="n">
        <v>225</v>
      </c>
      <c r="B1806" s="0" t="n">
        <v>2124</v>
      </c>
      <c r="C1806" s="0" t="inlineStr">
        <is>
          <t>나</t>
        </is>
      </c>
      <c r="D1806" s="0" t="inlineStr">
        <is>
          <t>충남대</t>
        </is>
      </c>
      <c r="E1806" s="232" t="inlineStr">
        <is>
          <t>의예</t>
        </is>
      </c>
      <c r="F1806" s="0" t="inlineStr">
        <is>
          <t>자연</t>
        </is>
      </c>
      <c r="G1806" s="0" t="n">
        <v>1</v>
      </c>
      <c r="H1806" s="0" t="n">
        <v>203.745</v>
      </c>
      <c r="I1806" s="0" t="n">
        <v>203.595</v>
      </c>
      <c r="J1806" s="0" t="n">
        <v>203.248</v>
      </c>
      <c r="K1806" s="0" t="n">
        <v>202.533</v>
      </c>
      <c r="L1806" s="0" t="n">
        <v>202.343</v>
      </c>
      <c r="M1806" s="233" t="inlineStr">
        <is>
          <t>표점</t>
        </is>
      </c>
      <c r="N1806" s="233" t="inlineStr">
        <is>
          <t>표점</t>
        </is>
      </c>
      <c r="O1806" s="3" t="inlineStr">
        <is>
          <t>나774</t>
        </is>
      </c>
    </row>
    <row r="1807">
      <c r="A1807" s="0" t="n">
        <v>225</v>
      </c>
      <c r="B1807" s="0" t="n">
        <v>2125</v>
      </c>
      <c r="C1807" s="0" t="inlineStr">
        <is>
          <t>나</t>
        </is>
      </c>
      <c r="D1807" s="0" t="inlineStr">
        <is>
          <t>충남대</t>
        </is>
      </c>
      <c r="E1807" s="232" t="inlineStr">
        <is>
          <t>의예(지역)</t>
        </is>
      </c>
      <c r="F1807" s="0" t="inlineStr">
        <is>
          <t>자연</t>
        </is>
      </c>
      <c r="G1807" s="0" t="n">
        <v>1</v>
      </c>
      <c r="H1807" s="0" t="n">
        <v>196.528</v>
      </c>
      <c r="I1807" s="0" t="n">
        <v>196.405</v>
      </c>
      <c r="J1807" s="0" t="n">
        <v>196.405</v>
      </c>
      <c r="K1807" s="0" t="n">
        <v>195.443</v>
      </c>
      <c r="L1807" s="0" t="n">
        <v>193.215</v>
      </c>
      <c r="M1807" s="233" t="inlineStr">
        <is>
          <t>표점</t>
        </is>
      </c>
      <c r="N1807" s="233" t="inlineStr">
        <is>
          <t>표점</t>
        </is>
      </c>
      <c r="O1807" s="3" t="inlineStr">
        <is>
          <t>나775</t>
        </is>
      </c>
    </row>
    <row r="1808">
      <c r="A1808" s="0" t="n">
        <v>170</v>
      </c>
      <c r="B1808" s="0" t="n">
        <v>2115</v>
      </c>
      <c r="C1808" s="0" t="inlineStr">
        <is>
          <t>나</t>
        </is>
      </c>
      <c r="D1808" s="0" t="inlineStr">
        <is>
          <t>연세대(미래)</t>
        </is>
      </c>
      <c r="E1808" s="232" t="inlineStr">
        <is>
          <t>의예</t>
        </is>
      </c>
      <c r="F1808" s="0" t="inlineStr">
        <is>
          <t>자연</t>
        </is>
      </c>
      <c r="G1808" s="0" t="n">
        <v>1</v>
      </c>
      <c r="H1808" s="0" t="n">
        <v>720.802</v>
      </c>
      <c r="I1808" s="0" t="n">
        <v>719.735</v>
      </c>
      <c r="J1808" s="0" t="n">
        <v>717.965</v>
      </c>
      <c r="K1808" s="0" t="n">
        <v>716.038</v>
      </c>
      <c r="L1808" s="0" t="n">
        <v>714.852</v>
      </c>
      <c r="M1808" s="233" t="inlineStr">
        <is>
          <t>표점</t>
        </is>
      </c>
      <c r="N1808" s="233" t="inlineStr">
        <is>
          <t>변표</t>
        </is>
      </c>
      <c r="O1808" s="3" t="inlineStr">
        <is>
          <t>나776</t>
        </is>
      </c>
    </row>
    <row r="1809">
      <c r="A1809" s="0" t="n">
        <v>5</v>
      </c>
      <c r="B1809" s="0" t="n">
        <v>2116</v>
      </c>
      <c r="C1809" s="0" t="inlineStr">
        <is>
          <t>나</t>
        </is>
      </c>
      <c r="D1809" s="0" t="inlineStr">
        <is>
          <t>연세대(미래)</t>
        </is>
      </c>
      <c r="E1809" s="232" t="inlineStr">
        <is>
          <t>의예(지역)</t>
        </is>
      </c>
      <c r="F1809" s="0" t="inlineStr">
        <is>
          <t>자연</t>
        </is>
      </c>
      <c r="G1809" s="0" t="n">
        <v>1</v>
      </c>
      <c r="H1809" s="0" t="n">
        <v>674.058</v>
      </c>
      <c r="I1809" s="0" t="n">
        <v>673.765</v>
      </c>
      <c r="J1809" s="0" t="n">
        <v>673.1180000000001</v>
      </c>
      <c r="K1809" s="0" t="n">
        <v>667.812</v>
      </c>
      <c r="L1809" s="0" t="n">
        <v>661.494</v>
      </c>
      <c r="M1809" s="233" t="inlineStr">
        <is>
          <t>표점</t>
        </is>
      </c>
      <c r="N1809" s="233" t="inlineStr">
        <is>
          <t>변표</t>
        </is>
      </c>
      <c r="O1809" s="3" t="inlineStr">
        <is>
          <t>나777</t>
        </is>
      </c>
    </row>
    <row r="1810">
      <c r="A1810" s="0" t="n">
        <v>177</v>
      </c>
      <c r="B1810" s="0" t="n">
        <v>2117</v>
      </c>
      <c r="C1810" s="0" t="inlineStr">
        <is>
          <t>나</t>
        </is>
      </c>
      <c r="D1810" s="0" t="inlineStr">
        <is>
          <t>을지대</t>
        </is>
      </c>
      <c r="E1810" s="232" t="inlineStr">
        <is>
          <t>의예</t>
        </is>
      </c>
      <c r="F1810" s="0" t="inlineStr">
        <is>
          <t>자연</t>
        </is>
      </c>
      <c r="G1810" s="0" t="n">
        <v>1</v>
      </c>
      <c r="H1810" s="0" t="n">
        <v>986.8099999999999</v>
      </c>
      <c r="I1810" s="0" t="n">
        <v>983.4299999999999</v>
      </c>
      <c r="J1810" s="0" t="n">
        <v>980.47</v>
      </c>
      <c r="K1810" s="0" t="n">
        <v>979.0700000000001</v>
      </c>
      <c r="L1810" s="0" t="n">
        <v>976.0700000000001</v>
      </c>
      <c r="M1810" s="233" t="inlineStr">
        <is>
          <t>백분위</t>
        </is>
      </c>
      <c r="N1810" s="233" t="inlineStr">
        <is>
          <t>백분위</t>
        </is>
      </c>
      <c r="O1810" s="3" t="inlineStr">
        <is>
          <t>나778</t>
        </is>
      </c>
    </row>
    <row r="1811">
      <c r="A1811" s="0" t="n">
        <v>210</v>
      </c>
      <c r="B1811" s="0" t="n">
        <v>2132</v>
      </c>
      <c r="C1811" s="0" t="inlineStr">
        <is>
          <t>나</t>
        </is>
      </c>
      <c r="D1811" s="0" t="inlineStr">
        <is>
          <t>전북대</t>
        </is>
      </c>
      <c r="E1811" s="232" t="inlineStr">
        <is>
          <t>의예</t>
        </is>
      </c>
      <c r="F1811" s="0" t="inlineStr">
        <is>
          <t>자연</t>
        </is>
      </c>
      <c r="G1811" s="0" t="n">
        <v>1</v>
      </c>
      <c r="H1811" s="0" t="n">
        <v>373.061</v>
      </c>
      <c r="I1811" s="0" t="n">
        <v>371.978</v>
      </c>
      <c r="J1811" s="0" t="n">
        <v>370.525</v>
      </c>
      <c r="K1811" s="0" t="n">
        <v>369.572</v>
      </c>
      <c r="L1811" s="0" t="n">
        <v>368.653</v>
      </c>
      <c r="M1811" s="233" t="inlineStr">
        <is>
          <t>표점</t>
        </is>
      </c>
      <c r="N1811" s="233" t="inlineStr">
        <is>
          <t>변표</t>
        </is>
      </c>
      <c r="O1811" s="3" t="inlineStr">
        <is>
          <t>나779</t>
        </is>
      </c>
    </row>
    <row r="1812">
      <c r="A1812" s="0" t="n">
        <v>210</v>
      </c>
      <c r="B1812" s="0" t="n">
        <v>2133</v>
      </c>
      <c r="C1812" s="0" t="inlineStr">
        <is>
          <t>나</t>
        </is>
      </c>
      <c r="D1812" s="0" t="inlineStr">
        <is>
          <t>전북대</t>
        </is>
      </c>
      <c r="E1812" s="232" t="inlineStr">
        <is>
          <t>의예(지역)</t>
        </is>
      </c>
      <c r="F1812" s="0" t="inlineStr">
        <is>
          <t>자연</t>
        </is>
      </c>
      <c r="G1812" s="0" t="n">
        <v>1</v>
      </c>
      <c r="H1812" s="0" t="n">
        <v>365.489</v>
      </c>
      <c r="I1812" s="0" t="n">
        <v>364.848</v>
      </c>
      <c r="J1812" s="0" t="n">
        <v>363.485</v>
      </c>
      <c r="K1812" s="0" t="n">
        <v>357.831</v>
      </c>
      <c r="L1812" s="0" t="n">
        <v>354.203</v>
      </c>
      <c r="M1812" s="233" t="inlineStr">
        <is>
          <t>표점</t>
        </is>
      </c>
      <c r="N1812" s="233" t="inlineStr">
        <is>
          <t>변표</t>
        </is>
      </c>
      <c r="O1812" s="3" t="inlineStr">
        <is>
          <t>나780</t>
        </is>
      </c>
    </row>
    <row r="1813">
      <c r="A1813" s="0" t="n">
        <v>210</v>
      </c>
      <c r="B1813" s="0" t="n">
        <v>2134</v>
      </c>
      <c r="C1813" s="0" t="inlineStr">
        <is>
          <t>나</t>
        </is>
      </c>
      <c r="D1813" s="0" t="inlineStr">
        <is>
          <t>전북대</t>
        </is>
      </c>
      <c r="E1813" s="232" t="inlineStr">
        <is>
          <t>의예(지역)(기회균형)</t>
        </is>
      </c>
      <c r="F1813" s="0" t="inlineStr">
        <is>
          <t>자연</t>
        </is>
      </c>
      <c r="G1813" s="0" t="n">
        <v>1</v>
      </c>
      <c r="H1813" s="0" t="n">
        <v>340.982</v>
      </c>
      <c r="I1813" s="0" t="n">
        <v>339.802</v>
      </c>
      <c r="J1813" s="0" t="n">
        <v>337.446</v>
      </c>
      <c r="K1813" s="0" t="n">
        <v>328.332</v>
      </c>
      <c r="L1813" s="0" t="n">
        <v>321.286</v>
      </c>
      <c r="M1813" s="233" t="inlineStr">
        <is>
          <t>표점</t>
        </is>
      </c>
      <c r="N1813" s="233" t="inlineStr">
        <is>
          <t>변표</t>
        </is>
      </c>
      <c r="O1813" s="3" t="inlineStr">
        <is>
          <t>나781</t>
        </is>
      </c>
    </row>
    <row r="1814">
      <c r="A1814" s="0" t="n">
        <v>171</v>
      </c>
      <c r="B1814" s="0" t="n">
        <v>2136</v>
      </c>
      <c r="C1814" s="0" t="inlineStr">
        <is>
          <t>나</t>
        </is>
      </c>
      <c r="D1814" s="0" t="inlineStr">
        <is>
          <t>영남대</t>
        </is>
      </c>
      <c r="E1814" s="232" t="inlineStr">
        <is>
          <t>의예</t>
        </is>
      </c>
      <c r="F1814" s="0" t="inlineStr">
        <is>
          <t>자연</t>
        </is>
      </c>
      <c r="G1814" s="0" t="n">
        <v>1</v>
      </c>
      <c r="H1814" s="0" t="n">
        <v>790.352</v>
      </c>
      <c r="I1814" s="0" t="n">
        <v>789.288</v>
      </c>
      <c r="J1814" s="0" t="n">
        <v>789.352</v>
      </c>
      <c r="K1814" s="0" t="n">
        <v>788.3920000000001</v>
      </c>
      <c r="L1814" s="0" t="n">
        <v>786.936</v>
      </c>
      <c r="M1814" s="233" t="inlineStr">
        <is>
          <t>백분위</t>
        </is>
      </c>
      <c r="N1814" s="233" t="inlineStr">
        <is>
          <t>백분위</t>
        </is>
      </c>
      <c r="O1814" s="3" t="inlineStr">
        <is>
          <t>나782</t>
        </is>
      </c>
    </row>
    <row r="1815">
      <c r="A1815" s="0" t="n">
        <v>171</v>
      </c>
      <c r="B1815" s="0" t="n">
        <v>2137</v>
      </c>
      <c r="C1815" s="0" t="inlineStr">
        <is>
          <t>나</t>
        </is>
      </c>
      <c r="D1815" s="0" t="inlineStr">
        <is>
          <t>영남대</t>
        </is>
      </c>
      <c r="E1815" s="232" t="inlineStr">
        <is>
          <t>의예(지역)</t>
        </is>
      </c>
      <c r="F1815" s="0" t="inlineStr">
        <is>
          <t>자연</t>
        </is>
      </c>
      <c r="G1815" s="0" t="n">
        <v>1</v>
      </c>
      <c r="H1815" s="0" t="n">
        <v>789.672</v>
      </c>
      <c r="I1815" s="0" t="n">
        <v>789.072</v>
      </c>
      <c r="J1815" s="0" t="n">
        <v>787.576</v>
      </c>
      <c r="K1815" s="0" t="n">
        <v>785.976</v>
      </c>
      <c r="L1815" s="0" t="n">
        <v>782.104</v>
      </c>
      <c r="M1815" s="233" t="inlineStr">
        <is>
          <t>백분위</t>
        </is>
      </c>
      <c r="N1815" s="233" t="inlineStr">
        <is>
          <t>백분위</t>
        </is>
      </c>
      <c r="O1815" s="3" t="inlineStr">
        <is>
          <t>나783</t>
        </is>
      </c>
    </row>
    <row r="1816">
      <c r="A1816" s="0" t="n">
        <v>229</v>
      </c>
      <c r="B1816" s="0" t="n">
        <v>2126</v>
      </c>
      <c r="C1816" s="0" t="inlineStr">
        <is>
          <t>나</t>
        </is>
      </c>
      <c r="D1816" s="0" t="inlineStr">
        <is>
          <t>충북대</t>
        </is>
      </c>
      <c r="E1816" s="232" t="inlineStr">
        <is>
          <t>의예</t>
        </is>
      </c>
      <c r="F1816" s="0" t="inlineStr">
        <is>
          <t>자연</t>
        </is>
      </c>
      <c r="G1816" s="0" t="n">
        <v>1</v>
      </c>
      <c r="H1816" s="0" t="n">
        <v>990.923</v>
      </c>
      <c r="I1816" s="0" t="n">
        <v>990.601</v>
      </c>
      <c r="J1816" s="0" t="n">
        <v>990.48</v>
      </c>
      <c r="K1816" s="0" t="n">
        <v>990.131</v>
      </c>
      <c r="L1816" s="0" t="n">
        <v>989.2619999999999</v>
      </c>
      <c r="M1816" s="233" t="inlineStr">
        <is>
          <t>표점/만점</t>
        </is>
      </c>
      <c r="N1816" s="233" t="inlineStr">
        <is>
          <t>표점/만점</t>
        </is>
      </c>
      <c r="O1816" s="3" t="inlineStr">
        <is>
          <t>나784</t>
        </is>
      </c>
    </row>
    <row r="1817">
      <c r="A1817" s="0" t="n">
        <v>229</v>
      </c>
      <c r="B1817" s="0" t="n">
        <v>2127</v>
      </c>
      <c r="C1817" s="0" t="inlineStr">
        <is>
          <t>나</t>
        </is>
      </c>
      <c r="D1817" s="0" t="inlineStr">
        <is>
          <t>충북대</t>
        </is>
      </c>
      <c r="E1817" s="232" t="inlineStr">
        <is>
          <t>의예(지역)</t>
        </is>
      </c>
      <c r="F1817" s="0" t="inlineStr">
        <is>
          <t>자연</t>
        </is>
      </c>
      <c r="G1817" s="0" t="n">
        <v>1</v>
      </c>
      <c r="H1817" s="0" t="n">
        <v>990.3390000000001</v>
      </c>
      <c r="I1817" s="0" t="n">
        <v>990.131</v>
      </c>
      <c r="J1817" s="0" t="n">
        <v>989.443</v>
      </c>
      <c r="K1817" s="0" t="n">
        <v>988.577</v>
      </c>
      <c r="L1817" s="0" t="n">
        <v>986.977</v>
      </c>
      <c r="M1817" s="233" t="inlineStr">
        <is>
          <t>표점/만점</t>
        </is>
      </c>
      <c r="N1817" s="233" t="inlineStr">
        <is>
          <t>표점/만점</t>
        </is>
      </c>
      <c r="O1817" s="3" t="inlineStr">
        <is>
          <t>나785</t>
        </is>
      </c>
    </row>
    <row r="1818">
      <c r="A1818" s="0" t="n">
        <v>142</v>
      </c>
      <c r="B1818" s="0" t="n">
        <v>2128</v>
      </c>
      <c r="C1818" s="0" t="inlineStr">
        <is>
          <t>나</t>
        </is>
      </c>
      <c r="D1818" s="0" t="inlineStr">
        <is>
          <t>건국(글로컬)</t>
        </is>
      </c>
      <c r="E1818" s="232" t="inlineStr">
        <is>
          <t>의예(일반)</t>
        </is>
      </c>
      <c r="F1818" s="0" t="inlineStr">
        <is>
          <t>자연</t>
        </is>
      </c>
      <c r="G1818" s="0" t="n">
        <v>1</v>
      </c>
      <c r="H1818" s="0" t="n">
        <v>954.039</v>
      </c>
      <c r="I1818" s="0" t="n">
        <v>953.769</v>
      </c>
      <c r="J1818" s="0" t="n">
        <v>951.862</v>
      </c>
      <c r="K1818" s="0" t="n">
        <v>950.061</v>
      </c>
      <c r="L1818" s="0" t="n">
        <v>944.098</v>
      </c>
      <c r="M1818" s="233" t="inlineStr">
        <is>
          <t>표점/만점</t>
        </is>
      </c>
      <c r="N1818" s="233" t="inlineStr">
        <is>
          <t>표점/만점</t>
        </is>
      </c>
      <c r="O1818" s="3" t="inlineStr">
        <is>
          <t>나786</t>
        </is>
      </c>
    </row>
    <row r="1819">
      <c r="A1819" s="0" t="n">
        <v>142</v>
      </c>
      <c r="B1819" s="0" t="n">
        <v>2129</v>
      </c>
      <c r="C1819" s="0" t="inlineStr">
        <is>
          <t>나</t>
        </is>
      </c>
      <c r="D1819" s="0" t="inlineStr">
        <is>
          <t>건국(글로컬)</t>
        </is>
      </c>
      <c r="E1819" s="232" t="inlineStr">
        <is>
          <t>의예(지역)</t>
        </is>
      </c>
      <c r="F1819" s="0" t="inlineStr">
        <is>
          <t>자연</t>
        </is>
      </c>
      <c r="G1819" s="0" t="n">
        <v>1</v>
      </c>
      <c r="H1819" s="0" t="n">
        <v>927.423</v>
      </c>
      <c r="I1819" s="0" t="n">
        <v>926.857</v>
      </c>
      <c r="J1819" s="0" t="n">
        <v>926.081</v>
      </c>
      <c r="K1819" s="0" t="n">
        <v>923.496</v>
      </c>
      <c r="L1819" s="0" t="n">
        <v>918.169</v>
      </c>
      <c r="M1819" s="233" t="inlineStr">
        <is>
          <t>표점/만점</t>
        </is>
      </c>
      <c r="N1819" s="233" t="inlineStr">
        <is>
          <t>표점/만점</t>
        </is>
      </c>
      <c r="O1819" s="3" t="inlineStr">
        <is>
          <t>나787</t>
        </is>
      </c>
    </row>
    <row r="1820">
      <c r="A1820" s="0" t="n">
        <v>175</v>
      </c>
      <c r="B1820" s="0" t="n">
        <v>2135</v>
      </c>
      <c r="C1820" s="0" t="inlineStr">
        <is>
          <t>나</t>
        </is>
      </c>
      <c r="D1820" s="0" t="inlineStr">
        <is>
          <t>원광대</t>
        </is>
      </c>
      <c r="E1820" s="232" t="inlineStr">
        <is>
          <t>의예</t>
        </is>
      </c>
      <c r="F1820" s="0" t="inlineStr">
        <is>
          <t>자연</t>
        </is>
      </c>
      <c r="G1820" s="0" t="n">
        <v>1</v>
      </c>
      <c r="H1820" s="0" t="n">
        <v>565.1900000000001</v>
      </c>
      <c r="I1820" s="0" t="n">
        <v>563.96</v>
      </c>
      <c r="J1820" s="0" t="n">
        <v>562.98</v>
      </c>
      <c r="K1820" s="0" t="n">
        <v>562.51</v>
      </c>
      <c r="L1820" s="0" t="n">
        <v>560.551</v>
      </c>
      <c r="M1820" s="233" t="inlineStr">
        <is>
          <t>표점</t>
        </is>
      </c>
      <c r="N1820" s="233" t="inlineStr">
        <is>
          <t>표점</t>
        </is>
      </c>
      <c r="O1820" s="3" t="inlineStr">
        <is>
          <t>나788</t>
        </is>
      </c>
    </row>
    <row r="1821">
      <c r="A1821" s="0" t="n">
        <v>181</v>
      </c>
      <c r="B1821" s="0" t="n">
        <v>2146</v>
      </c>
      <c r="C1821" s="0" t="inlineStr">
        <is>
          <t>나</t>
        </is>
      </c>
      <c r="D1821" s="0" t="inlineStr">
        <is>
          <t>조선대</t>
        </is>
      </c>
      <c r="E1821" s="232" t="inlineStr">
        <is>
          <t>의예</t>
        </is>
      </c>
      <c r="F1821" s="0" t="inlineStr">
        <is>
          <t>자연</t>
        </is>
      </c>
      <c r="G1821" s="0" t="n">
        <v>1</v>
      </c>
      <c r="H1821" s="0" t="n">
        <v>797.044</v>
      </c>
      <c r="I1821" s="0" t="n">
        <v>796.832</v>
      </c>
      <c r="J1821" s="0" t="n">
        <v>796.5119999999999</v>
      </c>
      <c r="K1821" s="0" t="n">
        <v>796.032</v>
      </c>
      <c r="L1821" s="0" t="n">
        <v>795.652</v>
      </c>
      <c r="M1821" s="233" t="inlineStr">
        <is>
          <t>백분위</t>
        </is>
      </c>
      <c r="N1821" s="233" t="inlineStr">
        <is>
          <t>백분위</t>
        </is>
      </c>
      <c r="O1821" s="3" t="inlineStr">
        <is>
          <t>나789</t>
        </is>
      </c>
    </row>
    <row r="1822">
      <c r="A1822" s="0" t="n">
        <v>181</v>
      </c>
      <c r="B1822" s="0" t="n">
        <v>2147</v>
      </c>
      <c r="C1822" s="0" t="inlineStr">
        <is>
          <t>나</t>
        </is>
      </c>
      <c r="D1822" s="0" t="inlineStr">
        <is>
          <t>조선대</t>
        </is>
      </c>
      <c r="E1822" s="232" t="inlineStr">
        <is>
          <t>의예(지역)</t>
        </is>
      </c>
      <c r="F1822" s="0" t="inlineStr">
        <is>
          <t>자연</t>
        </is>
      </c>
      <c r="G1822" s="0" t="n">
        <v>1</v>
      </c>
      <c r="H1822" s="0" t="n">
        <v>795.056</v>
      </c>
      <c r="I1822" s="0" t="n">
        <v>794.776</v>
      </c>
      <c r="J1822" s="0" t="n">
        <v>794.296</v>
      </c>
      <c r="K1822" s="0" t="n">
        <v>790.72</v>
      </c>
      <c r="L1822" s="0" t="n">
        <v>788.628</v>
      </c>
      <c r="M1822" s="233" t="inlineStr">
        <is>
          <t>백분위</t>
        </is>
      </c>
      <c r="N1822" s="233" t="inlineStr">
        <is>
          <t>백분위</t>
        </is>
      </c>
      <c r="O1822" s="3" t="inlineStr">
        <is>
          <t>나790</t>
        </is>
      </c>
    </row>
    <row r="1823">
      <c r="A1823" s="0" t="n">
        <v>217</v>
      </c>
      <c r="B1823" s="0" t="n">
        <v>2144</v>
      </c>
      <c r="C1823" s="0" t="inlineStr">
        <is>
          <t>나</t>
        </is>
      </c>
      <c r="D1823" s="0" t="inlineStr">
        <is>
          <t>제주대</t>
        </is>
      </c>
      <c r="E1823" s="232" t="inlineStr">
        <is>
          <t>의예</t>
        </is>
      </c>
      <c r="F1823" s="0" t="inlineStr">
        <is>
          <t>자연</t>
        </is>
      </c>
      <c r="G1823" s="0" t="n">
        <v>1</v>
      </c>
      <c r="H1823" s="0" t="n">
        <v>984.77</v>
      </c>
      <c r="I1823" s="0" t="n">
        <v>983.38</v>
      </c>
      <c r="J1823" s="0" t="n">
        <v>982.05</v>
      </c>
      <c r="K1823" s="0" t="n">
        <v>980.71</v>
      </c>
      <c r="L1823" s="0" t="n">
        <v>977.2</v>
      </c>
      <c r="M1823" s="233" t="inlineStr">
        <is>
          <t>백분위</t>
        </is>
      </c>
      <c r="N1823" s="233" t="inlineStr">
        <is>
          <t>백분위</t>
        </is>
      </c>
      <c r="O1823" s="3" t="inlineStr">
        <is>
          <t>나791</t>
        </is>
      </c>
    </row>
    <row r="1824">
      <c r="A1824" s="0" t="n">
        <v>217</v>
      </c>
      <c r="B1824" s="0" t="n">
        <v>2145</v>
      </c>
      <c r="C1824" s="0" t="inlineStr">
        <is>
          <t>나</t>
        </is>
      </c>
      <c r="D1824" s="0" t="inlineStr">
        <is>
          <t>제주대</t>
        </is>
      </c>
      <c r="E1824" s="232" t="inlineStr">
        <is>
          <t>의예(지역)</t>
        </is>
      </c>
      <c r="F1824" s="0" t="inlineStr">
        <is>
          <t>자연</t>
        </is>
      </c>
      <c r="G1824" s="0" t="n">
        <v>1</v>
      </c>
      <c r="H1824" s="0" t="n">
        <v>974.33</v>
      </c>
      <c r="I1824" s="0" t="n">
        <v>972.21</v>
      </c>
      <c r="J1824" s="0" t="n">
        <v>969.48</v>
      </c>
      <c r="K1824" s="0" t="n">
        <v>959.0700000000001</v>
      </c>
      <c r="L1824" s="0" t="n">
        <v>947.36</v>
      </c>
      <c r="M1824" s="233" t="inlineStr">
        <is>
          <t>백분위</t>
        </is>
      </c>
      <c r="N1824" s="233" t="inlineStr">
        <is>
          <t>백분위</t>
        </is>
      </c>
      <c r="O1824" s="3" t="inlineStr">
        <is>
          <t>나792</t>
        </is>
      </c>
    </row>
    <row r="1825">
      <c r="A1825" s="0" t="n">
        <v>2</v>
      </c>
      <c r="B1825" s="0" t="n">
        <v>2150</v>
      </c>
      <c r="C1825" s="0" t="inlineStr">
        <is>
          <t>나</t>
        </is>
      </c>
      <c r="D1825" s="0" t="inlineStr">
        <is>
          <t>서울대</t>
        </is>
      </c>
      <c r="E1825" s="232" t="inlineStr">
        <is>
          <t>치의학</t>
        </is>
      </c>
      <c r="F1825" s="0" t="inlineStr">
        <is>
          <t>자연</t>
        </is>
      </c>
      <c r="G1825" s="0" t="n">
        <v>1</v>
      </c>
      <c r="H1825" s="0" t="n">
        <v>416.052</v>
      </c>
      <c r="I1825" s="0" t="n">
        <v>415.58</v>
      </c>
      <c r="J1825" s="0" t="n">
        <v>414.688</v>
      </c>
      <c r="K1825" s="0" t="n">
        <v>413.976</v>
      </c>
      <c r="L1825" s="0" t="n">
        <v>413.432</v>
      </c>
      <c r="M1825" s="233" t="inlineStr">
        <is>
          <t>표점</t>
        </is>
      </c>
      <c r="N1825" s="233" t="inlineStr">
        <is>
          <t>표점</t>
        </is>
      </c>
      <c r="O1825" s="3" t="inlineStr">
        <is>
          <t>나793</t>
        </is>
      </c>
    </row>
    <row r="1826">
      <c r="A1826" s="0" t="n">
        <v>33</v>
      </c>
      <c r="B1826" s="0" t="n">
        <v>2152</v>
      </c>
      <c r="C1826" s="0" t="inlineStr">
        <is>
          <t>나</t>
        </is>
      </c>
      <c r="D1826" s="0" t="inlineStr">
        <is>
          <t>경희대</t>
        </is>
      </c>
      <c r="E1826" s="232" t="inlineStr">
        <is>
          <t>치의예</t>
        </is>
      </c>
      <c r="F1826" s="0" t="inlineStr">
        <is>
          <t>자연</t>
        </is>
      </c>
      <c r="G1826" s="0" t="n">
        <v>1</v>
      </c>
      <c r="H1826" s="0" t="n">
        <v>415.962</v>
      </c>
      <c r="I1826" s="0" t="n">
        <v>414.874</v>
      </c>
      <c r="J1826" s="0" t="n">
        <v>413.246</v>
      </c>
      <c r="K1826" s="0" t="n">
        <v>411.458</v>
      </c>
      <c r="L1826" s="0" t="n">
        <v>409.858</v>
      </c>
      <c r="M1826" s="233" t="inlineStr">
        <is>
          <t>표점</t>
        </is>
      </c>
      <c r="N1826" s="233" t="inlineStr">
        <is>
          <t>변표</t>
        </is>
      </c>
      <c r="O1826" s="3" t="inlineStr">
        <is>
          <t>나794</t>
        </is>
      </c>
    </row>
    <row r="1827">
      <c r="A1827" s="0" t="n">
        <v>290</v>
      </c>
      <c r="B1827" s="0" t="n">
        <v>2154</v>
      </c>
      <c r="C1827" s="0" t="inlineStr">
        <is>
          <t>나</t>
        </is>
      </c>
      <c r="D1827" s="0" t="inlineStr">
        <is>
          <t>부산대</t>
        </is>
      </c>
      <c r="E1827" s="232" t="inlineStr">
        <is>
          <t>치의예</t>
        </is>
      </c>
      <c r="F1827" s="0" t="inlineStr">
        <is>
          <t>자연</t>
        </is>
      </c>
      <c r="G1827" s="0" t="n">
        <v>1</v>
      </c>
      <c r="H1827" s="0" t="n">
        <v>607.752</v>
      </c>
      <c r="I1827" s="0" t="n">
        <v>606.504</v>
      </c>
      <c r="J1827" s="0" t="n">
        <v>605.7</v>
      </c>
      <c r="K1827" s="0" t="n">
        <v>604.692</v>
      </c>
      <c r="L1827" s="0" t="n">
        <v>603.564</v>
      </c>
      <c r="M1827" s="233" t="inlineStr">
        <is>
          <t>표점</t>
        </is>
      </c>
      <c r="N1827" s="233" t="inlineStr">
        <is>
          <t>표점</t>
        </is>
      </c>
      <c r="O1827" s="3" t="inlineStr">
        <is>
          <t>나795</t>
        </is>
      </c>
    </row>
    <row r="1828">
      <c r="A1828" s="0" t="n">
        <v>195</v>
      </c>
      <c r="B1828" s="0" t="n">
        <v>2153</v>
      </c>
      <c r="C1828" s="0" t="inlineStr">
        <is>
          <t>나</t>
        </is>
      </c>
      <c r="D1828" s="0" t="inlineStr">
        <is>
          <t>경북대</t>
        </is>
      </c>
      <c r="E1828" s="232" t="inlineStr">
        <is>
          <t>치의예</t>
        </is>
      </c>
      <c r="F1828" s="0" t="inlineStr">
        <is>
          <t>자연</t>
        </is>
      </c>
      <c r="G1828" s="0" t="n">
        <v>1</v>
      </c>
      <c r="H1828" s="0" t="n">
        <v>730.479</v>
      </c>
      <c r="I1828" s="0" t="n">
        <v>729.645</v>
      </c>
      <c r="J1828" s="0" t="n">
        <v>728.307</v>
      </c>
      <c r="K1828" s="0" t="n">
        <v>726.715</v>
      </c>
      <c r="L1828" s="0" t="n">
        <v>723.806</v>
      </c>
      <c r="M1828" s="233" t="inlineStr">
        <is>
          <t>표점</t>
        </is>
      </c>
      <c r="N1828" s="233" t="inlineStr">
        <is>
          <t>변표</t>
        </is>
      </c>
      <c r="O1828" s="3" t="inlineStr">
        <is>
          <t>나796</t>
        </is>
      </c>
    </row>
    <row r="1829">
      <c r="A1829" s="0" t="n">
        <v>175</v>
      </c>
      <c r="B1829" s="0" t="n">
        <v>2164</v>
      </c>
      <c r="C1829" s="0" t="inlineStr">
        <is>
          <t>나</t>
        </is>
      </c>
      <c r="D1829" s="0" t="inlineStr">
        <is>
          <t>원광대</t>
        </is>
      </c>
      <c r="E1829" s="232" t="inlineStr">
        <is>
          <t>치의예(자연)</t>
        </is>
      </c>
      <c r="F1829" s="0" t="inlineStr">
        <is>
          <t>자연</t>
        </is>
      </c>
      <c r="G1829" s="0" t="n">
        <v>1</v>
      </c>
      <c r="H1829" s="0" t="n">
        <v>562.26</v>
      </c>
      <c r="I1829" s="0" t="n">
        <v>561.42</v>
      </c>
      <c r="J1829" s="0" t="n">
        <v>560.551</v>
      </c>
      <c r="K1829" s="0" t="n">
        <v>559.33</v>
      </c>
      <c r="L1829" s="0" t="n">
        <v>556.03</v>
      </c>
      <c r="M1829" s="233" t="inlineStr">
        <is>
          <t>표점</t>
        </is>
      </c>
      <c r="N1829" s="233" t="inlineStr">
        <is>
          <t>표점</t>
        </is>
      </c>
      <c r="O1829" s="3" t="inlineStr">
        <is>
          <t>나797</t>
        </is>
      </c>
    </row>
    <row r="1830">
      <c r="A1830" s="0" t="n">
        <v>176</v>
      </c>
      <c r="B1830" s="0" t="n">
        <v>2165</v>
      </c>
      <c r="C1830" s="0" t="inlineStr">
        <is>
          <t>나</t>
        </is>
      </c>
      <c r="D1830" s="0" t="inlineStr">
        <is>
          <t>원광대</t>
        </is>
      </c>
      <c r="E1830" s="232" t="inlineStr">
        <is>
          <t>치의예(인문)</t>
        </is>
      </c>
      <c r="F1830" s="0" t="inlineStr">
        <is>
          <t>인문</t>
        </is>
      </c>
      <c r="G1830" s="0" t="n">
        <v>1</v>
      </c>
      <c r="H1830" s="0" t="n">
        <v>571.15</v>
      </c>
      <c r="I1830" s="0" t="n">
        <v>567.9299999999999</v>
      </c>
      <c r="J1830" s="0" t="n">
        <v>567.13</v>
      </c>
      <c r="K1830" s="0" t="n">
        <v>565.39</v>
      </c>
      <c r="L1830" s="0" t="n">
        <v>563.41</v>
      </c>
      <c r="M1830" s="233" t="inlineStr">
        <is>
          <t>표점</t>
        </is>
      </c>
      <c r="N1830" s="233" t="inlineStr">
        <is>
          <t>표점</t>
        </is>
      </c>
      <c r="O1830" s="3" t="inlineStr">
        <is>
          <t>나798</t>
        </is>
      </c>
    </row>
    <row r="1831">
      <c r="A1831" s="0" t="n">
        <v>148</v>
      </c>
      <c r="B1831" s="0" t="n">
        <v>2155</v>
      </c>
      <c r="C1831" s="0" t="inlineStr">
        <is>
          <t>나</t>
        </is>
      </c>
      <c r="D1831" s="0" t="inlineStr">
        <is>
          <t>단국(천안)</t>
        </is>
      </c>
      <c r="E1831" s="232" t="inlineStr">
        <is>
          <t>치의예</t>
        </is>
      </c>
      <c r="F1831" s="0" t="inlineStr">
        <is>
          <t>자연</t>
        </is>
      </c>
      <c r="G1831" s="0" t="n">
        <v>1</v>
      </c>
      <c r="H1831" s="0" t="n">
        <v>957.088</v>
      </c>
      <c r="I1831" s="0" t="n">
        <v>949.111</v>
      </c>
      <c r="J1831" s="0" t="n">
        <v>946.599</v>
      </c>
      <c r="K1831" s="0" t="n">
        <v>944.189</v>
      </c>
      <c r="L1831" s="0" t="n">
        <v>941.001</v>
      </c>
      <c r="M1831" s="233" t="inlineStr">
        <is>
          <t>표점/만점</t>
        </is>
      </c>
      <c r="N1831" s="233" t="inlineStr">
        <is>
          <t>백분위</t>
        </is>
      </c>
      <c r="O1831" s="3" t="inlineStr">
        <is>
          <t>나799</t>
        </is>
      </c>
    </row>
    <row r="1832">
      <c r="A1832" s="0" t="n">
        <v>2</v>
      </c>
      <c r="B1832" s="0" t="n">
        <v>2166</v>
      </c>
      <c r="C1832" s="0" t="inlineStr">
        <is>
          <t>나</t>
        </is>
      </c>
      <c r="D1832" s="0" t="inlineStr">
        <is>
          <t>서울대</t>
        </is>
      </c>
      <c r="E1832" s="232" t="inlineStr">
        <is>
          <t>약학계열</t>
        </is>
      </c>
      <c r="F1832" s="0" t="inlineStr">
        <is>
          <t>자연</t>
        </is>
      </c>
      <c r="G1832" s="0" t="n">
        <v>1</v>
      </c>
      <c r="H1832" s="0" t="n">
        <v>413.432</v>
      </c>
      <c r="I1832" s="0" t="n">
        <v>411.212</v>
      </c>
      <c r="J1832" s="0" t="n">
        <v>410.694</v>
      </c>
      <c r="K1832" s="0" t="n">
        <v>407.952</v>
      </c>
      <c r="L1832" s="0" t="n">
        <v>405.436</v>
      </c>
      <c r="M1832" s="233" t="inlineStr">
        <is>
          <t>표점</t>
        </is>
      </c>
      <c r="N1832" s="233" t="inlineStr">
        <is>
          <t>표점</t>
        </is>
      </c>
      <c r="O1832" s="3" t="inlineStr">
        <is>
          <t>나800</t>
        </is>
      </c>
    </row>
    <row r="1833">
      <c r="A1833" s="0" t="n">
        <v>33</v>
      </c>
      <c r="B1833" s="0" t="n">
        <v>2170</v>
      </c>
      <c r="C1833" s="0" t="inlineStr">
        <is>
          <t>나</t>
        </is>
      </c>
      <c r="D1833" s="0" t="inlineStr">
        <is>
          <t>경희대</t>
        </is>
      </c>
      <c r="E1833" s="232" t="inlineStr">
        <is>
          <t>약학</t>
        </is>
      </c>
      <c r="F1833" s="0" t="inlineStr">
        <is>
          <t>자연</t>
        </is>
      </c>
      <c r="G1833" s="0" t="n">
        <v>1</v>
      </c>
      <c r="H1833" s="0" t="n">
        <v>411.458</v>
      </c>
      <c r="I1833" s="0" t="n">
        <v>409.946</v>
      </c>
      <c r="J1833" s="0" t="n">
        <v>409.79</v>
      </c>
      <c r="K1833" s="0" t="n">
        <v>408.949</v>
      </c>
      <c r="L1833" s="0" t="n">
        <v>407.757</v>
      </c>
      <c r="M1833" s="233" t="inlineStr">
        <is>
          <t>표점</t>
        </is>
      </c>
      <c r="N1833" s="233" t="inlineStr">
        <is>
          <t>변표</t>
        </is>
      </c>
      <c r="O1833" s="3" t="inlineStr">
        <is>
          <t>나801</t>
        </is>
      </c>
    </row>
    <row r="1834">
      <c r="A1834" s="0" t="n">
        <v>53</v>
      </c>
      <c r="B1834" s="0" t="n">
        <v>2171</v>
      </c>
      <c r="C1834" s="0" t="inlineStr">
        <is>
          <t>나</t>
        </is>
      </c>
      <c r="D1834" s="0" t="inlineStr">
        <is>
          <t>동국대</t>
        </is>
      </c>
      <c r="E1834" s="232" t="inlineStr">
        <is>
          <t>약학</t>
        </is>
      </c>
      <c r="F1834" s="0" t="inlineStr">
        <is>
          <t>자연</t>
        </is>
      </c>
      <c r="G1834" s="0" t="n">
        <v>1</v>
      </c>
      <c r="H1834" s="0" t="n">
        <v>731.138</v>
      </c>
      <c r="I1834" s="0" t="n">
        <v>729.972</v>
      </c>
      <c r="J1834" s="0" t="n">
        <v>729.467</v>
      </c>
      <c r="K1834" s="0" t="n">
        <v>728.3049999999999</v>
      </c>
      <c r="L1834" s="0" t="n">
        <v>725.644</v>
      </c>
      <c r="M1834" s="233" t="inlineStr">
        <is>
          <t>표점</t>
        </is>
      </c>
      <c r="N1834" s="233" t="inlineStr">
        <is>
          <t>변표</t>
        </is>
      </c>
      <c r="O1834" s="3" t="inlineStr">
        <is>
          <t>나802</t>
        </is>
      </c>
    </row>
    <row r="1835">
      <c r="A1835" s="0" t="n">
        <v>111</v>
      </c>
      <c r="B1835" s="0" t="n">
        <v>2176</v>
      </c>
      <c r="C1835" s="0" t="inlineStr">
        <is>
          <t>나</t>
        </is>
      </c>
      <c r="D1835" s="0" t="inlineStr">
        <is>
          <t>아주대</t>
        </is>
      </c>
      <c r="E1835" s="232" t="inlineStr">
        <is>
          <t>약학</t>
        </is>
      </c>
      <c r="F1835" s="0" t="inlineStr">
        <is>
          <t>자연</t>
        </is>
      </c>
      <c r="G1835" s="0" t="n">
        <v>1</v>
      </c>
      <c r="H1835" s="0" t="n">
        <v>965.936</v>
      </c>
      <c r="I1835" s="0" t="n">
        <v>965.042</v>
      </c>
      <c r="J1835" s="0" t="n">
        <v>963.597</v>
      </c>
      <c r="K1835" s="0" t="n">
        <v>962.4349999999999</v>
      </c>
      <c r="L1835" s="0" t="n">
        <v>960.972</v>
      </c>
      <c r="M1835" s="233" t="inlineStr">
        <is>
          <t>표점/만점</t>
        </is>
      </c>
      <c r="N1835" s="233" t="inlineStr">
        <is>
          <t>변표/만점</t>
        </is>
      </c>
      <c r="O1835" s="3" t="inlineStr">
        <is>
          <t>나803</t>
        </is>
      </c>
    </row>
    <row r="1836">
      <c r="A1836" s="0" t="n">
        <v>184</v>
      </c>
      <c r="B1836" s="0" t="n">
        <v>2189</v>
      </c>
      <c r="C1836" s="0" t="inlineStr">
        <is>
          <t>나</t>
        </is>
      </c>
      <c r="D1836" s="0" t="inlineStr">
        <is>
          <t>전남대</t>
        </is>
      </c>
      <c r="E1836" s="232" t="inlineStr">
        <is>
          <t>약학부</t>
        </is>
      </c>
      <c r="F1836" s="0" t="inlineStr">
        <is>
          <t>자연</t>
        </is>
      </c>
      <c r="G1836" s="0" t="n">
        <v>1</v>
      </c>
      <c r="H1836" s="0" t="n">
        <v>947.722</v>
      </c>
      <c r="I1836" s="0" t="n">
        <v>947.379</v>
      </c>
      <c r="J1836" s="0" t="n">
        <v>945.76</v>
      </c>
      <c r="K1836" s="0" t="n">
        <v>944.431</v>
      </c>
      <c r="L1836" s="0" t="n">
        <v>942.938</v>
      </c>
      <c r="M1836" s="233" t="inlineStr">
        <is>
          <t>표점/만점</t>
        </is>
      </c>
      <c r="N1836" s="233" t="inlineStr">
        <is>
          <t>표점/만점</t>
        </is>
      </c>
      <c r="O1836" s="3" t="inlineStr">
        <is>
          <t>나804</t>
        </is>
      </c>
    </row>
    <row r="1837">
      <c r="A1837" s="0" t="n">
        <v>184</v>
      </c>
      <c r="B1837" s="0" t="n">
        <v>2190</v>
      </c>
      <c r="C1837" s="0" t="inlineStr">
        <is>
          <t>나</t>
        </is>
      </c>
      <c r="D1837" s="0" t="inlineStr">
        <is>
          <t>전남대</t>
        </is>
      </c>
      <c r="E1837" s="232" t="inlineStr">
        <is>
          <t>약학부(지역)</t>
        </is>
      </c>
      <c r="F1837" s="0" t="inlineStr">
        <is>
          <t>자연</t>
        </is>
      </c>
      <c r="G1837" s="0" t="n">
        <v>1</v>
      </c>
      <c r="H1837" s="0" t="n">
        <v>945.0549999999999</v>
      </c>
      <c r="I1837" s="0" t="n">
        <v>944.431</v>
      </c>
      <c r="J1837" s="0" t="n">
        <v>943.7619999999999</v>
      </c>
      <c r="K1837" s="0" t="n">
        <v>938.386</v>
      </c>
      <c r="L1837" s="0" t="n">
        <v>934.071</v>
      </c>
      <c r="M1837" s="233" t="inlineStr">
        <is>
          <t>표점/만점</t>
        </is>
      </c>
      <c r="N1837" s="233" t="inlineStr">
        <is>
          <t>표점/만점</t>
        </is>
      </c>
      <c r="O1837" s="3" t="inlineStr">
        <is>
          <t>나805</t>
        </is>
      </c>
    </row>
    <row r="1838">
      <c r="A1838" s="0" t="n">
        <v>88</v>
      </c>
      <c r="B1838" s="0" t="n">
        <v>2174</v>
      </c>
      <c r="C1838" s="0" t="inlineStr">
        <is>
          <t>나</t>
        </is>
      </c>
      <c r="D1838" s="0" t="inlineStr">
        <is>
          <t>이화여대</t>
        </is>
      </c>
      <c r="E1838" s="232" t="inlineStr">
        <is>
          <t>약학전공</t>
        </is>
      </c>
      <c r="F1838" s="0" t="inlineStr">
        <is>
          <t>자연</t>
        </is>
      </c>
      <c r="G1838" s="0" t="n">
        <v>1</v>
      </c>
      <c r="H1838" s="0" t="n">
        <v>973.343</v>
      </c>
      <c r="I1838" s="0" t="n">
        <v>972.039</v>
      </c>
      <c r="J1838" s="0" t="n">
        <v>970.046</v>
      </c>
      <c r="K1838" s="0" t="n">
        <v>967.909</v>
      </c>
      <c r="L1838" s="0" t="n">
        <v>965.628</v>
      </c>
      <c r="M1838" s="233" t="inlineStr">
        <is>
          <t>표점/만점</t>
        </is>
      </c>
      <c r="N1838" s="233" t="inlineStr">
        <is>
          <t>변표/만점</t>
        </is>
      </c>
      <c r="O1838" s="3" t="inlineStr">
        <is>
          <t>나806</t>
        </is>
      </c>
    </row>
    <row r="1839">
      <c r="A1839" s="0" t="n">
        <v>90</v>
      </c>
      <c r="B1839" s="0" t="n">
        <v>2175</v>
      </c>
      <c r="C1839" s="0" t="inlineStr">
        <is>
          <t>나</t>
        </is>
      </c>
      <c r="D1839" s="0" t="inlineStr">
        <is>
          <t>이화여대</t>
        </is>
      </c>
      <c r="E1839" s="232" t="inlineStr">
        <is>
          <t>미래산업약학전공</t>
        </is>
      </c>
      <c r="F1839" s="0" t="inlineStr">
        <is>
          <t>통합</t>
        </is>
      </c>
      <c r="G1839" s="0" t="n">
        <v>1</v>
      </c>
      <c r="H1839" s="0" t="n">
        <v>972.6180000000001</v>
      </c>
      <c r="I1839" s="0" t="n">
        <v>970.663</v>
      </c>
      <c r="J1839" s="0" t="n">
        <v>968.76</v>
      </c>
      <c r="K1839" s="0" t="n">
        <v>967.136</v>
      </c>
      <c r="L1839" s="0" t="n">
        <v>965.407</v>
      </c>
      <c r="M1839" s="233" t="inlineStr">
        <is>
          <t>표점/만점</t>
        </is>
      </c>
      <c r="N1839" s="233" t="inlineStr">
        <is>
          <t>변표/만점</t>
        </is>
      </c>
      <c r="O1839" s="3" t="inlineStr">
        <is>
          <t>나807</t>
        </is>
      </c>
    </row>
    <row r="1840">
      <c r="A1840" s="0" t="n">
        <v>63</v>
      </c>
      <c r="B1840" s="0" t="n">
        <v>2188</v>
      </c>
      <c r="C1840" s="0" t="inlineStr">
        <is>
          <t>나</t>
        </is>
      </c>
      <c r="D1840" s="0" t="inlineStr">
        <is>
          <t>숙명여대</t>
        </is>
      </c>
      <c r="E1840" s="232" t="inlineStr">
        <is>
          <t>약학부</t>
        </is>
      </c>
      <c r="F1840" s="0" t="inlineStr">
        <is>
          <t>자연</t>
        </is>
      </c>
      <c r="G1840" s="0" t="n">
        <v>1</v>
      </c>
      <c r="H1840" s="0" t="n">
        <v>955.8920000000001</v>
      </c>
      <c r="I1840" s="0" t="n">
        <v>954.881</v>
      </c>
      <c r="J1840" s="0" t="n">
        <v>953.194</v>
      </c>
      <c r="K1840" s="0" t="n">
        <v>951.1130000000001</v>
      </c>
      <c r="L1840" s="0" t="n">
        <v>948.217</v>
      </c>
      <c r="M1840" s="233" t="inlineStr">
        <is>
          <t>표점/만점</t>
        </is>
      </c>
      <c r="N1840" s="233" t="inlineStr">
        <is>
          <t>변표/만점</t>
        </is>
      </c>
      <c r="O1840" s="3" t="inlineStr">
        <is>
          <t>나808</t>
        </is>
      </c>
    </row>
    <row r="1841">
      <c r="A1841" s="0" t="n">
        <v>229</v>
      </c>
      <c r="B1841" s="0" t="n">
        <v>2184</v>
      </c>
      <c r="C1841" s="0" t="inlineStr">
        <is>
          <t>나</t>
        </is>
      </c>
      <c r="D1841" s="0" t="inlineStr">
        <is>
          <t>충북대</t>
        </is>
      </c>
      <c r="E1841" s="232" t="inlineStr">
        <is>
          <t>약학</t>
        </is>
      </c>
      <c r="F1841" s="0" t="inlineStr">
        <is>
          <t>자연</t>
        </is>
      </c>
      <c r="G1841" s="0" t="n">
        <v>1</v>
      </c>
      <c r="H1841" s="0" t="n">
        <v>986.212</v>
      </c>
      <c r="I1841" s="0" t="n">
        <v>986.0599999999999</v>
      </c>
      <c r="J1841" s="0" t="n">
        <v>985.904</v>
      </c>
      <c r="K1841" s="0" t="n">
        <v>985.6799999999999</v>
      </c>
      <c r="L1841" s="0" t="n">
        <v>985.287</v>
      </c>
      <c r="M1841" s="233" t="inlineStr">
        <is>
          <t>표점/만점</t>
        </is>
      </c>
      <c r="N1841" s="233" t="inlineStr">
        <is>
          <t>표점/만점</t>
        </is>
      </c>
      <c r="O1841" s="3" t="inlineStr">
        <is>
          <t>나809</t>
        </is>
      </c>
    </row>
    <row r="1842">
      <c r="A1842" s="0" t="n">
        <v>229</v>
      </c>
      <c r="B1842" s="0" t="n">
        <v>2186</v>
      </c>
      <c r="C1842" s="0" t="inlineStr">
        <is>
          <t>나</t>
        </is>
      </c>
      <c r="D1842" s="0" t="inlineStr">
        <is>
          <t>충북대</t>
        </is>
      </c>
      <c r="E1842" s="232" t="inlineStr">
        <is>
          <t>제약학</t>
        </is>
      </c>
      <c r="F1842" s="0" t="inlineStr">
        <is>
          <t>자연</t>
        </is>
      </c>
      <c r="G1842" s="0" t="n">
        <v>1</v>
      </c>
      <c r="H1842" s="0" t="n">
        <v>986.212</v>
      </c>
      <c r="I1842" s="0" t="n">
        <v>986.0599999999999</v>
      </c>
      <c r="J1842" s="0" t="n">
        <v>985.904</v>
      </c>
      <c r="K1842" s="0" t="n">
        <v>985.6799999999999</v>
      </c>
      <c r="L1842" s="0" t="n">
        <v>985.287</v>
      </c>
      <c r="M1842" s="233" t="inlineStr">
        <is>
          <t>표점/만점</t>
        </is>
      </c>
      <c r="N1842" s="233" t="inlineStr">
        <is>
          <t>표점/만점</t>
        </is>
      </c>
      <c r="O1842" s="3" t="inlineStr">
        <is>
          <t>나810</t>
        </is>
      </c>
    </row>
    <row r="1843">
      <c r="A1843" s="0" t="n">
        <v>229</v>
      </c>
      <c r="B1843" s="0" t="n">
        <v>2183</v>
      </c>
      <c r="C1843" s="0" t="inlineStr">
        <is>
          <t>나</t>
        </is>
      </c>
      <c r="D1843" s="0" t="inlineStr">
        <is>
          <t>충북대</t>
        </is>
      </c>
      <c r="E1843" s="232" t="inlineStr">
        <is>
          <t>제약학(지역)</t>
        </is>
      </c>
      <c r="F1843" s="0" t="inlineStr">
        <is>
          <t>자연</t>
        </is>
      </c>
      <c r="G1843" s="0" t="n">
        <v>1</v>
      </c>
      <c r="H1843" s="0" t="n">
        <v>985.904</v>
      </c>
      <c r="I1843" s="0" t="n">
        <v>985.836</v>
      </c>
      <c r="J1843" s="0" t="n">
        <v>985.793</v>
      </c>
      <c r="K1843" s="0" t="n">
        <v>985.2329999999999</v>
      </c>
      <c r="L1843" s="0" t="n">
        <v>984.311</v>
      </c>
      <c r="M1843" s="233" t="inlineStr">
        <is>
          <t>표점/만점</t>
        </is>
      </c>
      <c r="N1843" s="233" t="inlineStr">
        <is>
          <t>표점/만점</t>
        </is>
      </c>
      <c r="O1843" s="3" t="inlineStr">
        <is>
          <t>나811</t>
        </is>
      </c>
    </row>
    <row r="1844">
      <c r="A1844" s="0" t="n">
        <v>229</v>
      </c>
      <c r="B1844" s="0" t="n">
        <v>2185</v>
      </c>
      <c r="C1844" s="0" t="inlineStr">
        <is>
          <t>나</t>
        </is>
      </c>
      <c r="D1844" s="0" t="inlineStr">
        <is>
          <t>충북대</t>
        </is>
      </c>
      <c r="E1844" s="232" t="inlineStr">
        <is>
          <t>약학(지역)</t>
        </is>
      </c>
      <c r="F1844" s="0" t="inlineStr">
        <is>
          <t>자연</t>
        </is>
      </c>
      <c r="G1844" s="0" t="n">
        <v>1</v>
      </c>
      <c r="H1844" s="0" t="n">
        <v>985.904</v>
      </c>
      <c r="I1844" s="0" t="n">
        <v>985.836</v>
      </c>
      <c r="J1844" s="0" t="n">
        <v>985.593</v>
      </c>
      <c r="K1844" s="0" t="n">
        <v>985.095</v>
      </c>
      <c r="L1844" s="0" t="n">
        <v>984.606</v>
      </c>
      <c r="M1844" s="233" t="inlineStr">
        <is>
          <t>표점/만점</t>
        </is>
      </c>
      <c r="N1844" s="233" t="inlineStr">
        <is>
          <t>표점/만점</t>
        </is>
      </c>
      <c r="O1844" s="3" t="inlineStr">
        <is>
          <t>나812</t>
        </is>
      </c>
    </row>
    <row r="1845">
      <c r="A1845" s="0" t="n">
        <v>171</v>
      </c>
      <c r="B1845" s="0" t="n">
        <v>2196</v>
      </c>
      <c r="C1845" s="0" t="inlineStr">
        <is>
          <t>나</t>
        </is>
      </c>
      <c r="D1845" s="0" t="inlineStr">
        <is>
          <t>영남대</t>
        </is>
      </c>
      <c r="E1845" s="232" t="inlineStr">
        <is>
          <t>약학(지역)</t>
        </is>
      </c>
      <c r="F1845" s="0" t="inlineStr">
        <is>
          <t>자연</t>
        </is>
      </c>
      <c r="G1845" s="0" t="n">
        <v>1</v>
      </c>
      <c r="H1845" s="0" t="n">
        <v>781.864</v>
      </c>
      <c r="I1845" s="0" t="n">
        <v>780.3440000000001</v>
      </c>
      <c r="J1845" s="0" t="n">
        <v>779.688</v>
      </c>
      <c r="K1845" s="0" t="n">
        <v>774.92</v>
      </c>
      <c r="L1845" s="0" t="n">
        <v>769.048</v>
      </c>
      <c r="M1845" s="233" t="inlineStr">
        <is>
          <t>백분위</t>
        </is>
      </c>
      <c r="N1845" s="233" t="inlineStr">
        <is>
          <t>백분위</t>
        </is>
      </c>
      <c r="O1845" s="3" t="inlineStr">
        <is>
          <t>나813</t>
        </is>
      </c>
    </row>
    <row r="1846">
      <c r="A1846" s="0" t="n">
        <v>171</v>
      </c>
      <c r="B1846" s="0" t="n">
        <v>2195</v>
      </c>
      <c r="C1846" s="0" t="inlineStr">
        <is>
          <t>나</t>
        </is>
      </c>
      <c r="D1846" s="0" t="inlineStr">
        <is>
          <t>영남대</t>
        </is>
      </c>
      <c r="E1846" s="232" t="inlineStr">
        <is>
          <t>약학</t>
        </is>
      </c>
      <c r="F1846" s="0" t="inlineStr">
        <is>
          <t>자연</t>
        </is>
      </c>
      <c r="G1846" s="0" t="n">
        <v>1</v>
      </c>
      <c r="H1846" s="0" t="n">
        <v>782.104</v>
      </c>
      <c r="I1846" s="0" t="n">
        <v>780.3440000000001</v>
      </c>
      <c r="J1846" s="0" t="n">
        <v>779.088</v>
      </c>
      <c r="K1846" s="0" t="n">
        <v>777.064</v>
      </c>
      <c r="L1846" s="0" t="n">
        <v>775.4</v>
      </c>
      <c r="M1846" s="233" t="inlineStr">
        <is>
          <t>백분위</t>
        </is>
      </c>
      <c r="N1846" s="233" t="inlineStr">
        <is>
          <t>백분위</t>
        </is>
      </c>
      <c r="O1846" s="3" t="inlineStr">
        <is>
          <t>나814</t>
        </is>
      </c>
    </row>
    <row r="1847">
      <c r="A1847" s="0" t="n">
        <v>210</v>
      </c>
      <c r="B1847" s="0" t="n">
        <v>2191</v>
      </c>
      <c r="C1847" s="0" t="inlineStr">
        <is>
          <t>나</t>
        </is>
      </c>
      <c r="D1847" s="0" t="inlineStr">
        <is>
          <t>전북대</t>
        </is>
      </c>
      <c r="E1847" s="232" t="inlineStr">
        <is>
          <t>약학</t>
        </is>
      </c>
      <c r="F1847" s="0" t="inlineStr">
        <is>
          <t>자연</t>
        </is>
      </c>
      <c r="G1847" s="0" t="n">
        <v>1</v>
      </c>
      <c r="H1847" s="0" t="n">
        <v>366.019</v>
      </c>
      <c r="I1847" s="0" t="n">
        <v>365.163</v>
      </c>
      <c r="J1847" s="0" t="n">
        <v>364.427</v>
      </c>
      <c r="K1847" s="0" t="n">
        <v>363.98</v>
      </c>
      <c r="L1847" s="0" t="n">
        <v>363.211</v>
      </c>
      <c r="M1847" s="233" t="inlineStr">
        <is>
          <t>표점</t>
        </is>
      </c>
      <c r="N1847" s="233" t="inlineStr">
        <is>
          <t>변표</t>
        </is>
      </c>
      <c r="O1847" s="3" t="inlineStr">
        <is>
          <t>나815</t>
        </is>
      </c>
    </row>
    <row r="1848">
      <c r="A1848" s="0" t="n">
        <v>175</v>
      </c>
      <c r="B1848" s="0" t="n">
        <v>2197</v>
      </c>
      <c r="C1848" s="0" t="inlineStr">
        <is>
          <t>나</t>
        </is>
      </c>
      <c r="D1848" s="0" t="inlineStr">
        <is>
          <t>원광대</t>
        </is>
      </c>
      <c r="E1848" s="232" t="inlineStr">
        <is>
          <t>약학</t>
        </is>
      </c>
      <c r="F1848" s="0" t="inlineStr">
        <is>
          <t>자연</t>
        </is>
      </c>
      <c r="G1848" s="0" t="n">
        <v>1</v>
      </c>
      <c r="H1848" s="0" t="n">
        <v>558.97</v>
      </c>
      <c r="I1848" s="0" t="n">
        <v>556.53</v>
      </c>
      <c r="J1848" s="0" t="n">
        <v>556.03</v>
      </c>
      <c r="K1848" s="0" t="n">
        <v>555.09</v>
      </c>
      <c r="L1848" s="0" t="n">
        <v>553.25</v>
      </c>
      <c r="M1848" s="233" t="inlineStr">
        <is>
          <t>표점</t>
        </is>
      </c>
      <c r="N1848" s="233" t="inlineStr">
        <is>
          <t>표점</t>
        </is>
      </c>
      <c r="O1848" s="3" t="inlineStr">
        <is>
          <t>나816</t>
        </is>
      </c>
    </row>
    <row r="1849">
      <c r="A1849" s="0" t="n">
        <v>151</v>
      </c>
      <c r="B1849" s="0" t="n">
        <v>2206</v>
      </c>
      <c r="C1849" s="0" t="inlineStr">
        <is>
          <t>나</t>
        </is>
      </c>
      <c r="D1849" s="0" t="inlineStr">
        <is>
          <t>대구가톨릭대</t>
        </is>
      </c>
      <c r="E1849" s="232" t="inlineStr">
        <is>
          <t>약학부</t>
        </is>
      </c>
      <c r="F1849" s="0" t="inlineStr">
        <is>
          <t>자연</t>
        </is>
      </c>
      <c r="G1849" s="0" t="n">
        <v>1</v>
      </c>
      <c r="H1849" s="0" t="n">
        <v>514.671</v>
      </c>
      <c r="I1849" s="0" t="n">
        <v>511.627</v>
      </c>
      <c r="J1849" s="0" t="n">
        <v>509.353</v>
      </c>
      <c r="K1849" s="0" t="n">
        <v>507.942</v>
      </c>
      <c r="L1849" s="0" t="n">
        <v>504.885</v>
      </c>
      <c r="M1849" s="233" t="inlineStr">
        <is>
          <t>표점</t>
        </is>
      </c>
      <c r="N1849" s="233" t="inlineStr">
        <is>
          <t>표점/만점</t>
        </is>
      </c>
      <c r="O1849" s="3" t="inlineStr">
        <is>
          <t>나817</t>
        </is>
      </c>
    </row>
    <row r="1850">
      <c r="A1850" s="0" t="n">
        <v>182</v>
      </c>
      <c r="B1850" s="0" t="n">
        <v>2192</v>
      </c>
      <c r="C1850" s="0" t="inlineStr">
        <is>
          <t>나</t>
        </is>
      </c>
      <c r="D1850" s="0" t="inlineStr">
        <is>
          <t>차의과대</t>
        </is>
      </c>
      <c r="E1850" s="232" t="inlineStr">
        <is>
          <t>약학</t>
        </is>
      </c>
      <c r="F1850" s="0" t="inlineStr">
        <is>
          <t>자연</t>
        </is>
      </c>
      <c r="G1850" s="0" t="n">
        <v>1</v>
      </c>
      <c r="H1850" s="0" t="n">
        <v>95.02500000000001</v>
      </c>
      <c r="I1850" s="0" t="n">
        <v>94.815</v>
      </c>
      <c r="J1850" s="0" t="n">
        <v>94.697</v>
      </c>
      <c r="K1850" s="0" t="n">
        <v>94.59099999999999</v>
      </c>
      <c r="L1850" s="0" t="n">
        <v>94.38200000000001</v>
      </c>
      <c r="M1850" s="233" t="inlineStr">
        <is>
          <t>표점/만점</t>
        </is>
      </c>
      <c r="N1850" s="233" t="inlineStr">
        <is>
          <t>변표/만점</t>
        </is>
      </c>
      <c r="O1850" s="3" t="inlineStr">
        <is>
          <t>나818</t>
        </is>
      </c>
    </row>
    <row r="1851">
      <c r="A1851" s="0" t="n">
        <v>164</v>
      </c>
      <c r="B1851" s="0" t="n">
        <v>2194</v>
      </c>
      <c r="C1851" s="0" t="inlineStr">
        <is>
          <t>나</t>
        </is>
      </c>
      <c r="D1851" s="0" t="inlineStr">
        <is>
          <t>삼육대</t>
        </is>
      </c>
      <c r="E1851" s="232" t="inlineStr">
        <is>
          <t>약학</t>
        </is>
      </c>
      <c r="F1851" s="0" t="inlineStr">
        <is>
          <t>자연</t>
        </is>
      </c>
      <c r="G1851" s="0" t="n">
        <v>1</v>
      </c>
      <c r="H1851" s="0" t="n">
        <v>983.147</v>
      </c>
      <c r="I1851" s="0" t="n">
        <v>981.1559999999999</v>
      </c>
      <c r="J1851" s="0" t="n">
        <v>979.568</v>
      </c>
      <c r="K1851" s="0" t="n">
        <v>979.106</v>
      </c>
      <c r="L1851" s="0" t="n">
        <v>978.13</v>
      </c>
      <c r="M1851" s="233" t="inlineStr">
        <is>
          <t>백분위</t>
        </is>
      </c>
      <c r="N1851" s="233" t="inlineStr">
        <is>
          <t>백분위</t>
        </is>
      </c>
      <c r="O1851" s="3" t="inlineStr">
        <is>
          <t>나819</t>
        </is>
      </c>
    </row>
    <row r="1852">
      <c r="A1852" s="0" t="n">
        <v>163</v>
      </c>
      <c r="B1852" s="0" t="n">
        <v>2212</v>
      </c>
      <c r="C1852" s="0" t="inlineStr">
        <is>
          <t>나</t>
        </is>
      </c>
      <c r="D1852" s="0" t="inlineStr">
        <is>
          <t>목포대</t>
        </is>
      </c>
      <c r="E1852" s="232" t="inlineStr">
        <is>
          <t>약학</t>
        </is>
      </c>
      <c r="F1852" s="0" t="inlineStr">
        <is>
          <t>자연</t>
        </is>
      </c>
      <c r="G1852" s="0" t="n">
        <v>1</v>
      </c>
      <c r="H1852" s="0" t="n">
        <v>1020.718</v>
      </c>
      <c r="I1852" s="0" t="n">
        <v>1019.685</v>
      </c>
      <c r="J1852" s="0" t="n">
        <v>1017.407</v>
      </c>
      <c r="K1852" s="0" t="n">
        <v>1011.758</v>
      </c>
      <c r="L1852" s="0" t="n">
        <v>1003.419</v>
      </c>
      <c r="M1852" s="233" t="inlineStr">
        <is>
          <t>백분위</t>
        </is>
      </c>
      <c r="N1852" s="233" t="inlineStr">
        <is>
          <t>백분위</t>
        </is>
      </c>
      <c r="O1852" s="3" t="inlineStr">
        <is>
          <t>나820</t>
        </is>
      </c>
    </row>
    <row r="1853">
      <c r="A1853" s="0" t="n">
        <v>172</v>
      </c>
      <c r="B1853" s="0" t="n">
        <v>2211</v>
      </c>
      <c r="C1853" s="0" t="inlineStr">
        <is>
          <t>나</t>
        </is>
      </c>
      <c r="D1853" s="0" t="inlineStr">
        <is>
          <t>우석대</t>
        </is>
      </c>
      <c r="E1853" s="232" t="inlineStr">
        <is>
          <t>약학</t>
        </is>
      </c>
      <c r="F1853" s="0" t="inlineStr">
        <is>
          <t>자연</t>
        </is>
      </c>
      <c r="G1853" s="0" t="n">
        <v>1</v>
      </c>
      <c r="H1853" s="0" t="n">
        <v>398.68</v>
      </c>
      <c r="I1853" s="0" t="n">
        <v>397.47</v>
      </c>
      <c r="J1853" s="0" t="n">
        <v>396.508</v>
      </c>
      <c r="K1853" s="0" t="n">
        <v>395.008</v>
      </c>
      <c r="L1853" s="0" t="n">
        <v>393.11</v>
      </c>
      <c r="M1853" s="233" t="inlineStr">
        <is>
          <t>백분위</t>
        </is>
      </c>
      <c r="N1853" s="233" t="inlineStr">
        <is>
          <t>백분위</t>
        </is>
      </c>
      <c r="O1853" s="3" t="inlineStr">
        <is>
          <t>나821</t>
        </is>
      </c>
    </row>
    <row r="1854">
      <c r="A1854" s="0" t="n">
        <v>158</v>
      </c>
      <c r="B1854" s="0" t="n">
        <v>2200</v>
      </c>
      <c r="C1854" s="0" t="inlineStr">
        <is>
          <t>나</t>
        </is>
      </c>
      <c r="D1854" s="0" t="inlineStr">
        <is>
          <t>동덕여대</t>
        </is>
      </c>
      <c r="E1854" s="232" t="inlineStr">
        <is>
          <t>약학</t>
        </is>
      </c>
      <c r="F1854" s="0" t="inlineStr">
        <is>
          <t>자연</t>
        </is>
      </c>
      <c r="G1854" s="0" t="n">
        <v>1</v>
      </c>
      <c r="H1854" s="0" t="n">
        <v>971.86</v>
      </c>
      <c r="I1854" s="0" t="n">
        <v>969.4400000000001</v>
      </c>
      <c r="J1854" s="0" t="n">
        <v>967.5700000000001</v>
      </c>
      <c r="K1854" s="0" t="n">
        <v>963.3</v>
      </c>
      <c r="L1854" s="0" t="n">
        <v>959.37</v>
      </c>
      <c r="M1854" s="233" t="inlineStr">
        <is>
          <t>백분위</t>
        </is>
      </c>
      <c r="N1854" s="233" t="inlineStr">
        <is>
          <t>백분위</t>
        </is>
      </c>
      <c r="O1854" s="3" t="inlineStr">
        <is>
          <t>나822</t>
        </is>
      </c>
    </row>
    <row r="1855">
      <c r="A1855" s="0" t="n">
        <v>33</v>
      </c>
      <c r="B1855" s="0" t="n">
        <v>2215</v>
      </c>
      <c r="C1855" s="0" t="inlineStr">
        <is>
          <t>나</t>
        </is>
      </c>
      <c r="D1855" s="0" t="inlineStr">
        <is>
          <t>경희대</t>
        </is>
      </c>
      <c r="E1855" s="232" t="inlineStr">
        <is>
          <t>한의예(자연)</t>
        </is>
      </c>
      <c r="F1855" s="0" t="inlineStr">
        <is>
          <t>자연</t>
        </is>
      </c>
      <c r="G1855" s="0" t="n">
        <v>1</v>
      </c>
      <c r="H1855" s="0" t="n">
        <v>411.97</v>
      </c>
      <c r="I1855" s="0" t="n">
        <v>411.611</v>
      </c>
      <c r="J1855" s="0" t="n">
        <v>411.458</v>
      </c>
      <c r="K1855" s="0" t="n">
        <v>409.339</v>
      </c>
      <c r="L1855" s="0" t="n">
        <v>406.585</v>
      </c>
      <c r="M1855" s="233" t="inlineStr">
        <is>
          <t>표점</t>
        </is>
      </c>
      <c r="N1855" s="233" t="inlineStr">
        <is>
          <t>변표</t>
        </is>
      </c>
      <c r="O1855" s="3" t="inlineStr">
        <is>
          <t>나823</t>
        </is>
      </c>
    </row>
    <row r="1856">
      <c r="A1856" s="0" t="n">
        <v>35</v>
      </c>
      <c r="B1856" s="0" t="n">
        <v>2216</v>
      </c>
      <c r="C1856" s="0" t="inlineStr">
        <is>
          <t>나</t>
        </is>
      </c>
      <c r="D1856" s="0" t="inlineStr">
        <is>
          <t>경희대</t>
        </is>
      </c>
      <c r="E1856" s="232" t="inlineStr">
        <is>
          <t>한의예(인문)</t>
        </is>
      </c>
      <c r="F1856" s="0" t="inlineStr">
        <is>
          <t>통합</t>
        </is>
      </c>
      <c r="G1856" s="0" t="n">
        <v>1</v>
      </c>
      <c r="H1856" s="0" t="n">
        <v>408.671</v>
      </c>
      <c r="I1856" s="0" t="n">
        <v>407.472</v>
      </c>
      <c r="J1856" s="0" t="n">
        <v>406.079</v>
      </c>
      <c r="K1856" s="0" t="n">
        <v>405.707</v>
      </c>
      <c r="L1856" s="0" t="n">
        <v>404.997</v>
      </c>
      <c r="M1856" s="233" t="inlineStr">
        <is>
          <t>표점</t>
        </is>
      </c>
      <c r="N1856" s="233" t="inlineStr">
        <is>
          <t>변표</t>
        </is>
      </c>
      <c r="O1856" s="3" t="inlineStr">
        <is>
          <t>나824</t>
        </is>
      </c>
    </row>
    <row r="1857">
      <c r="A1857" s="0" t="n">
        <v>175</v>
      </c>
      <c r="B1857" s="0" t="n">
        <v>2232</v>
      </c>
      <c r="C1857" s="0" t="inlineStr">
        <is>
          <t>나</t>
        </is>
      </c>
      <c r="D1857" s="0" t="inlineStr">
        <is>
          <t>원광대</t>
        </is>
      </c>
      <c r="E1857" s="232" t="inlineStr">
        <is>
          <t>한의예(자연)</t>
        </is>
      </c>
      <c r="F1857" s="0" t="inlineStr">
        <is>
          <t>자연</t>
        </is>
      </c>
      <c r="G1857" s="0" t="n">
        <v>1</v>
      </c>
      <c r="H1857" s="0" t="n">
        <v>559.33</v>
      </c>
      <c r="I1857" s="0" t="n">
        <v>556.89</v>
      </c>
      <c r="J1857" s="0" t="n">
        <v>555.35</v>
      </c>
      <c r="K1857" s="0" t="n">
        <v>553.01</v>
      </c>
      <c r="L1857" s="0" t="n">
        <v>547.54</v>
      </c>
      <c r="M1857" s="233" t="inlineStr">
        <is>
          <t>표점</t>
        </is>
      </c>
      <c r="N1857" s="233" t="inlineStr">
        <is>
          <t>표점</t>
        </is>
      </c>
      <c r="O1857" s="3" t="inlineStr">
        <is>
          <t>나825</t>
        </is>
      </c>
    </row>
    <row r="1858">
      <c r="A1858" s="0" t="n">
        <v>176</v>
      </c>
      <c r="B1858" s="0" t="n">
        <v>2233</v>
      </c>
      <c r="C1858" s="0" t="inlineStr">
        <is>
          <t>나</t>
        </is>
      </c>
      <c r="D1858" s="0" t="inlineStr">
        <is>
          <t>원광대</t>
        </is>
      </c>
      <c r="E1858" s="232" t="inlineStr">
        <is>
          <t>한의예(인문)</t>
        </is>
      </c>
      <c r="F1858" s="0" t="inlineStr">
        <is>
          <t>인문</t>
        </is>
      </c>
      <c r="G1858" s="0" t="n">
        <v>1</v>
      </c>
      <c r="H1858" s="0" t="n">
        <v>567.59</v>
      </c>
      <c r="I1858" s="0" t="n">
        <v>567.04</v>
      </c>
      <c r="J1858" s="0" t="n">
        <v>565.99</v>
      </c>
      <c r="K1858" s="0" t="n">
        <v>563.2</v>
      </c>
      <c r="L1858" s="0" t="n">
        <v>555.1900000000001</v>
      </c>
      <c r="M1858" s="233" t="inlineStr">
        <is>
          <t>표점</t>
        </is>
      </c>
      <c r="N1858" s="233" t="inlineStr">
        <is>
          <t>표점</t>
        </is>
      </c>
      <c r="O1858" s="3" t="inlineStr">
        <is>
          <t>나826</t>
        </is>
      </c>
    </row>
    <row r="1859">
      <c r="A1859" s="0" t="n">
        <v>161</v>
      </c>
      <c r="B1859" s="0" t="n">
        <v>2225</v>
      </c>
      <c r="C1859" s="0" t="inlineStr">
        <is>
          <t>나</t>
        </is>
      </c>
      <c r="D1859" s="0" t="inlineStr">
        <is>
          <t>동의대</t>
        </is>
      </c>
      <c r="E1859" s="232" t="inlineStr">
        <is>
          <t>한의예(자연)</t>
        </is>
      </c>
      <c r="F1859" s="0" t="inlineStr">
        <is>
          <t>자연</t>
        </is>
      </c>
      <c r="G1859" s="0" t="n">
        <v>1</v>
      </c>
      <c r="H1859" s="0" t="n">
        <v>537.528</v>
      </c>
      <c r="I1859" s="0" t="n">
        <v>534.674</v>
      </c>
      <c r="J1859" s="0" t="n">
        <v>533.515</v>
      </c>
      <c r="K1859" s="0" t="n">
        <v>531.521</v>
      </c>
      <c r="L1859" s="0" t="n">
        <v>526.732</v>
      </c>
      <c r="M1859" s="233" t="inlineStr">
        <is>
          <t>표점</t>
        </is>
      </c>
      <c r="N1859" s="233" t="inlineStr">
        <is>
          <t>변표</t>
        </is>
      </c>
      <c r="O1859" s="3" t="inlineStr">
        <is>
          <t>나827</t>
        </is>
      </c>
    </row>
    <row r="1860">
      <c r="A1860" s="0" t="n">
        <v>162</v>
      </c>
      <c r="B1860" s="0" t="n">
        <v>2226</v>
      </c>
      <c r="C1860" s="0" t="inlineStr">
        <is>
          <t>나</t>
        </is>
      </c>
      <c r="D1860" s="0" t="inlineStr">
        <is>
          <t>동의대</t>
        </is>
      </c>
      <c r="E1860" s="232" t="inlineStr">
        <is>
          <t>한의예(인문)</t>
        </is>
      </c>
      <c r="F1860" s="0" t="inlineStr">
        <is>
          <t>인문</t>
        </is>
      </c>
      <c r="G1860" s="0" t="n">
        <v>1</v>
      </c>
      <c r="H1860" s="0" t="n">
        <v>541.713</v>
      </c>
      <c r="I1860" s="0" t="n">
        <v>540.34</v>
      </c>
      <c r="J1860" s="0" t="n">
        <v>539.313</v>
      </c>
      <c r="K1860" s="0" t="n">
        <v>535.153</v>
      </c>
      <c r="L1860" s="0" t="n">
        <v>532.24</v>
      </c>
      <c r="M1860" s="233" t="inlineStr">
        <is>
          <t>표점</t>
        </is>
      </c>
      <c r="N1860" s="233" t="inlineStr">
        <is>
          <t>변표</t>
        </is>
      </c>
      <c r="O1860" s="3" t="inlineStr">
        <is>
          <t>나828</t>
        </is>
      </c>
    </row>
    <row r="1861">
      <c r="A1861" s="0" t="n">
        <v>152</v>
      </c>
      <c r="B1861" s="0" t="n">
        <v>2218</v>
      </c>
      <c r="C1861" s="0" t="inlineStr">
        <is>
          <t>나</t>
        </is>
      </c>
      <c r="D1861" s="0" t="inlineStr">
        <is>
          <t>대구한의대</t>
        </is>
      </c>
      <c r="E1861" s="232" t="inlineStr">
        <is>
          <t>한의예(자연)</t>
        </is>
      </c>
      <c r="F1861" s="0" t="inlineStr">
        <is>
          <t>자연</t>
        </is>
      </c>
      <c r="G1861" s="0" t="n">
        <v>1</v>
      </c>
      <c r="H1861" s="0" t="n">
        <v>999.89</v>
      </c>
      <c r="I1861" s="0" t="n">
        <v>998.75</v>
      </c>
      <c r="J1861" s="0" t="n">
        <v>997.91</v>
      </c>
      <c r="K1861" s="0" t="n">
        <v>996.8099999999999</v>
      </c>
      <c r="L1861" s="0" t="n">
        <v>993.24</v>
      </c>
      <c r="M1861" s="233" t="inlineStr">
        <is>
          <t>백분위</t>
        </is>
      </c>
      <c r="N1861" s="233" t="inlineStr">
        <is>
          <t>백분위</t>
        </is>
      </c>
      <c r="O1861" s="3" t="inlineStr">
        <is>
          <t>나829</t>
        </is>
      </c>
    </row>
    <row r="1862">
      <c r="A1862" s="0" t="n">
        <v>153</v>
      </c>
      <c r="B1862" s="0" t="n">
        <v>2219</v>
      </c>
      <c r="C1862" s="0" t="inlineStr">
        <is>
          <t>나</t>
        </is>
      </c>
      <c r="D1862" s="0" t="inlineStr">
        <is>
          <t>대구한의대</t>
        </is>
      </c>
      <c r="E1862" s="232" t="inlineStr">
        <is>
          <t>한의예(인문)</t>
        </is>
      </c>
      <c r="F1862" s="0" t="inlineStr">
        <is>
          <t>인문</t>
        </is>
      </c>
      <c r="G1862" s="0" t="n">
        <v>1</v>
      </c>
      <c r="H1862" s="0" t="n">
        <v>1001.17</v>
      </c>
      <c r="I1862" s="0" t="n">
        <v>999.91</v>
      </c>
      <c r="J1862" s="0" t="n">
        <v>998.92</v>
      </c>
      <c r="K1862" s="0" t="n">
        <v>998.27</v>
      </c>
      <c r="L1862" s="0" t="n">
        <v>997.24</v>
      </c>
      <c r="M1862" s="233" t="inlineStr">
        <is>
          <t>백분위</t>
        </is>
      </c>
      <c r="N1862" s="233" t="inlineStr">
        <is>
          <t>백분위</t>
        </is>
      </c>
      <c r="O1862" s="3" t="inlineStr">
        <is>
          <t>나830</t>
        </is>
      </c>
    </row>
    <row r="1863">
      <c r="A1863" s="0" t="n">
        <v>167</v>
      </c>
      <c r="B1863" s="0" t="n">
        <v>2230</v>
      </c>
      <c r="C1863" s="0" t="inlineStr">
        <is>
          <t>나</t>
        </is>
      </c>
      <c r="D1863" s="0" t="inlineStr">
        <is>
          <t>세명대</t>
        </is>
      </c>
      <c r="E1863" s="232" t="inlineStr">
        <is>
          <t>한의예</t>
        </is>
      </c>
      <c r="F1863" s="0" t="inlineStr">
        <is>
          <t>자연</t>
        </is>
      </c>
      <c r="G1863" s="0" t="n">
        <v>1</v>
      </c>
      <c r="H1863" s="0" t="n">
        <v>997.566</v>
      </c>
      <c r="I1863" s="0" t="n">
        <v>992.2430000000001</v>
      </c>
      <c r="J1863" s="0" t="n">
        <v>989.067</v>
      </c>
      <c r="K1863" s="0" t="n">
        <v>979.763</v>
      </c>
      <c r="L1863" s="0" t="n">
        <v>968.4589999999999</v>
      </c>
      <c r="M1863" s="233" t="inlineStr">
        <is>
          <t>백분위</t>
        </is>
      </c>
      <c r="N1863" s="233" t="inlineStr">
        <is>
          <t>백분위</t>
        </is>
      </c>
      <c r="O1863" s="3" t="inlineStr">
        <is>
          <t>나831</t>
        </is>
      </c>
    </row>
    <row r="1864">
      <c r="A1864" s="0" t="n">
        <v>173</v>
      </c>
      <c r="B1864" s="0" t="n">
        <v>2231</v>
      </c>
      <c r="C1864" s="0" t="inlineStr">
        <is>
          <t>나</t>
        </is>
      </c>
      <c r="D1864" s="0" t="inlineStr">
        <is>
          <t>우석대</t>
        </is>
      </c>
      <c r="E1864" s="232" t="inlineStr">
        <is>
          <t>한의예</t>
        </is>
      </c>
      <c r="F1864" s="0" t="inlineStr">
        <is>
          <t>자연</t>
        </is>
      </c>
      <c r="G1864" s="0" t="n">
        <v>1</v>
      </c>
      <c r="H1864" s="0" t="n">
        <v>398.914</v>
      </c>
      <c r="I1864" s="0" t="n">
        <v>397.976</v>
      </c>
      <c r="J1864" s="0" t="n">
        <v>397.194</v>
      </c>
      <c r="K1864" s="0" t="n">
        <v>394.444</v>
      </c>
      <c r="L1864" s="0" t="n">
        <v>391.12</v>
      </c>
      <c r="M1864" s="233" t="inlineStr">
        <is>
          <t>백분위</t>
        </is>
      </c>
      <c r="N1864" s="233" t="inlineStr">
        <is>
          <t>백분위</t>
        </is>
      </c>
      <c r="O1864" s="3" t="inlineStr">
        <is>
          <t>나832</t>
        </is>
      </c>
    </row>
    <row r="1865">
      <c r="A1865" s="0" t="n">
        <v>2</v>
      </c>
      <c r="B1865" s="0" t="n">
        <v>2234</v>
      </c>
      <c r="C1865" s="0" t="inlineStr">
        <is>
          <t>나</t>
        </is>
      </c>
      <c r="D1865" s="0" t="inlineStr">
        <is>
          <t>서울대</t>
        </is>
      </c>
      <c r="E1865" s="232" t="inlineStr">
        <is>
          <t>수의예</t>
        </is>
      </c>
      <c r="F1865" s="0" t="inlineStr">
        <is>
          <t>자연</t>
        </is>
      </c>
      <c r="G1865" s="0" t="n">
        <v>1</v>
      </c>
      <c r="H1865" s="0" t="n">
        <v>411.492</v>
      </c>
      <c r="I1865" s="0" t="n">
        <v>410.694</v>
      </c>
      <c r="J1865" s="0" t="n">
        <v>409.262</v>
      </c>
      <c r="K1865" s="0" t="n">
        <v>405.258</v>
      </c>
      <c r="L1865" s="0" t="n">
        <v>402.108</v>
      </c>
      <c r="M1865" s="233" t="inlineStr">
        <is>
          <t>표점</t>
        </is>
      </c>
      <c r="N1865" s="233" t="inlineStr">
        <is>
          <t>표점</t>
        </is>
      </c>
      <c r="O1865" s="3" t="inlineStr">
        <is>
          <t>나833</t>
        </is>
      </c>
    </row>
    <row r="1866">
      <c r="A1866" s="0" t="n">
        <v>225</v>
      </c>
      <c r="B1866" s="0" t="n">
        <v>2242</v>
      </c>
      <c r="C1866" s="0" t="inlineStr">
        <is>
          <t>나</t>
        </is>
      </c>
      <c r="D1866" s="0" t="inlineStr">
        <is>
          <t>충남대</t>
        </is>
      </c>
      <c r="E1866" s="232" t="inlineStr">
        <is>
          <t>수의예</t>
        </is>
      </c>
      <c r="F1866" s="0" t="inlineStr">
        <is>
          <t>자연</t>
        </is>
      </c>
      <c r="G1866" s="0" t="n">
        <v>1</v>
      </c>
      <c r="H1866" s="0" t="n">
        <v>199.882</v>
      </c>
      <c r="I1866" s="0" t="n">
        <v>199.335</v>
      </c>
      <c r="J1866" s="0" t="n">
        <v>198.318</v>
      </c>
      <c r="K1866" s="0" t="n">
        <v>197.86</v>
      </c>
      <c r="L1866" s="0" t="n">
        <v>196.82</v>
      </c>
      <c r="M1866" s="233" t="inlineStr">
        <is>
          <t>표점</t>
        </is>
      </c>
      <c r="N1866" s="233" t="inlineStr">
        <is>
          <t>표점</t>
        </is>
      </c>
      <c r="O1866" s="3" t="inlineStr">
        <is>
          <t>나834</t>
        </is>
      </c>
    </row>
    <row r="1867">
      <c r="A1867" s="0" t="n">
        <v>225</v>
      </c>
      <c r="B1867" s="0" t="n">
        <v>2243</v>
      </c>
      <c r="C1867" s="0" t="inlineStr">
        <is>
          <t>나</t>
        </is>
      </c>
      <c r="D1867" s="0" t="inlineStr">
        <is>
          <t>충남대</t>
        </is>
      </c>
      <c r="E1867" s="232" t="inlineStr">
        <is>
          <t>수의예(지역)</t>
        </is>
      </c>
      <c r="F1867" s="0" t="inlineStr">
        <is>
          <t>자연</t>
        </is>
      </c>
      <c r="G1867" s="0" t="n">
        <v>1</v>
      </c>
      <c r="H1867" s="0" t="n">
        <v>197.86</v>
      </c>
      <c r="I1867" s="0" t="n">
        <v>197.7</v>
      </c>
      <c r="J1867" s="0" t="n">
        <v>197.325</v>
      </c>
      <c r="K1867" s="0" t="n">
        <v>196.315</v>
      </c>
      <c r="L1867" s="0" t="n">
        <v>195.23</v>
      </c>
      <c r="M1867" s="233" t="inlineStr">
        <is>
          <t>표점</t>
        </is>
      </c>
      <c r="N1867" s="233" t="inlineStr">
        <is>
          <t>표점</t>
        </is>
      </c>
      <c r="O1867" s="3" t="inlineStr">
        <is>
          <t>나835</t>
        </is>
      </c>
    </row>
    <row r="1868">
      <c r="A1868" s="0" t="n">
        <v>195</v>
      </c>
      <c r="B1868" s="0" t="n">
        <v>2237</v>
      </c>
      <c r="C1868" s="0" t="inlineStr">
        <is>
          <t>나</t>
        </is>
      </c>
      <c r="D1868" s="0" t="inlineStr">
        <is>
          <t>경북대</t>
        </is>
      </c>
      <c r="E1868" s="232" t="inlineStr">
        <is>
          <t>수의예</t>
        </is>
      </c>
      <c r="F1868" s="0" t="inlineStr">
        <is>
          <t>자연</t>
        </is>
      </c>
      <c r="G1868" s="0" t="n">
        <v>1</v>
      </c>
      <c r="H1868" s="0" t="n">
        <v>727.091</v>
      </c>
      <c r="I1868" s="0" t="n">
        <v>723.277</v>
      </c>
      <c r="J1868" s="0" t="n">
        <v>722.114</v>
      </c>
      <c r="K1868" s="0" t="n">
        <v>721.274</v>
      </c>
      <c r="L1868" s="0" t="n">
        <v>718.665</v>
      </c>
      <c r="M1868" s="233" t="inlineStr">
        <is>
          <t>표점</t>
        </is>
      </c>
      <c r="N1868" s="233" t="inlineStr">
        <is>
          <t>변표</t>
        </is>
      </c>
      <c r="O1868" s="3" t="inlineStr">
        <is>
          <t>나836</t>
        </is>
      </c>
    </row>
    <row r="1869">
      <c r="A1869" s="0" t="n">
        <v>184</v>
      </c>
      <c r="B1869" s="0" t="n">
        <v>2239</v>
      </c>
      <c r="C1869" s="0" t="inlineStr">
        <is>
          <t>나</t>
        </is>
      </c>
      <c r="D1869" s="0" t="inlineStr">
        <is>
          <t>전남대</t>
        </is>
      </c>
      <c r="E1869" s="232" t="inlineStr">
        <is>
          <t>수의예</t>
        </is>
      </c>
      <c r="F1869" s="0" t="inlineStr">
        <is>
          <t>자연</t>
        </is>
      </c>
      <c r="G1869" s="0" t="n">
        <v>1</v>
      </c>
      <c r="H1869" s="0" t="n">
        <v>943.7619999999999</v>
      </c>
      <c r="I1869" s="0" t="n">
        <v>942.612</v>
      </c>
      <c r="J1869" s="0" t="n">
        <v>938.884</v>
      </c>
      <c r="K1869" s="0" t="n">
        <v>936.902</v>
      </c>
      <c r="L1869" s="0" t="n">
        <v>934.74</v>
      </c>
      <c r="M1869" s="233" t="inlineStr">
        <is>
          <t>표점/만점</t>
        </is>
      </c>
      <c r="N1869" s="233" t="inlineStr">
        <is>
          <t>표점/만점</t>
        </is>
      </c>
      <c r="O1869" s="3" t="inlineStr">
        <is>
          <t>나837</t>
        </is>
      </c>
    </row>
    <row r="1870">
      <c r="A1870" s="0" t="n">
        <v>210</v>
      </c>
      <c r="B1870" s="0" t="n">
        <v>2240</v>
      </c>
      <c r="C1870" s="0" t="inlineStr">
        <is>
          <t>나</t>
        </is>
      </c>
      <c r="D1870" s="0" t="inlineStr">
        <is>
          <t>전북대</t>
        </is>
      </c>
      <c r="E1870" s="232" t="inlineStr">
        <is>
          <t>수의예</t>
        </is>
      </c>
      <c r="F1870" s="0" t="inlineStr">
        <is>
          <t>자연</t>
        </is>
      </c>
      <c r="G1870" s="0" t="n">
        <v>1</v>
      </c>
      <c r="H1870" s="0" t="n">
        <v>366.346</v>
      </c>
      <c r="I1870" s="0" t="n">
        <v>365.489</v>
      </c>
      <c r="J1870" s="0" t="n">
        <v>364.427</v>
      </c>
      <c r="K1870" s="0" t="n">
        <v>362.807</v>
      </c>
      <c r="L1870" s="0" t="n">
        <v>359.222</v>
      </c>
      <c r="M1870" s="233" t="inlineStr">
        <is>
          <t>표점</t>
        </is>
      </c>
      <c r="N1870" s="233" t="inlineStr">
        <is>
          <t>변표</t>
        </is>
      </c>
      <c r="O1870" s="3" t="inlineStr">
        <is>
          <t>나838</t>
        </is>
      </c>
    </row>
    <row r="1871">
      <c r="A1871" s="0" t="n">
        <v>232</v>
      </c>
      <c r="B1871" s="0" t="n">
        <v>2245</v>
      </c>
      <c r="C1871" s="0" t="inlineStr">
        <is>
          <t>나</t>
        </is>
      </c>
      <c r="D1871" s="0" t="inlineStr">
        <is>
          <t>경인교대</t>
        </is>
      </c>
      <c r="E1871" s="232" t="inlineStr">
        <is>
          <t>일반학생</t>
        </is>
      </c>
      <c r="F1871" s="0" t="inlineStr">
        <is>
          <t>통합</t>
        </is>
      </c>
      <c r="G1871" s="0" t="n">
        <v>3</v>
      </c>
      <c r="H1871" s="0" t="n">
        <v>906.25</v>
      </c>
      <c r="I1871" s="0" t="n">
        <v>885</v>
      </c>
      <c r="J1871" s="0" t="n">
        <v>874.375</v>
      </c>
      <c r="K1871" s="0" t="n">
        <v>857.125</v>
      </c>
      <c r="L1871" s="0" t="n">
        <v>837</v>
      </c>
      <c r="M1871" s="233" t="inlineStr">
        <is>
          <t>백분위</t>
        </is>
      </c>
      <c r="N1871" s="233" t="inlineStr">
        <is>
          <t>백분위</t>
        </is>
      </c>
      <c r="O1871" s="3" t="inlineStr">
        <is>
          <t>나839</t>
        </is>
      </c>
    </row>
    <row r="1872">
      <c r="A1872" s="0" t="n">
        <v>233</v>
      </c>
      <c r="B1872" s="0" t="n">
        <v>2246</v>
      </c>
      <c r="C1872" s="0" t="inlineStr">
        <is>
          <t>나</t>
        </is>
      </c>
      <c r="D1872" s="0" t="inlineStr">
        <is>
          <t>경인교대</t>
        </is>
      </c>
      <c r="E1872" s="232" t="inlineStr">
        <is>
          <t>저소득층</t>
        </is>
      </c>
      <c r="F1872" s="0" t="inlineStr">
        <is>
          <t>통합</t>
        </is>
      </c>
      <c r="G1872" s="0" t="n">
        <v>3</v>
      </c>
      <c r="H1872" s="0" t="n">
        <v>806.125</v>
      </c>
      <c r="I1872" s="0" t="n">
        <v>793.625</v>
      </c>
      <c r="J1872" s="0" t="n">
        <v>781</v>
      </c>
      <c r="K1872" s="0" t="n">
        <v>753.5</v>
      </c>
      <c r="L1872" s="0" t="n">
        <v>723.75</v>
      </c>
      <c r="M1872" s="233" t="inlineStr">
        <is>
          <t>백분위</t>
        </is>
      </c>
      <c r="N1872" s="233" t="inlineStr">
        <is>
          <t>백분위</t>
        </is>
      </c>
      <c r="O1872" s="3" t="inlineStr">
        <is>
          <t>나840</t>
        </is>
      </c>
    </row>
    <row r="1873">
      <c r="A1873" s="0" t="n">
        <v>234</v>
      </c>
      <c r="B1873" s="0" t="n">
        <v>2247</v>
      </c>
      <c r="C1873" s="0" t="inlineStr">
        <is>
          <t>나</t>
        </is>
      </c>
      <c r="D1873" s="0" t="inlineStr">
        <is>
          <t>공주교대</t>
        </is>
      </c>
      <c r="E1873" s="232" t="inlineStr">
        <is>
          <t>일반학생</t>
        </is>
      </c>
      <c r="F1873" s="0" t="inlineStr">
        <is>
          <t>통합</t>
        </is>
      </c>
      <c r="G1873" s="0" t="n">
        <v>3</v>
      </c>
      <c r="H1873" s="0" t="n">
        <v>341.688</v>
      </c>
      <c r="I1873" s="0" t="n">
        <v>338.688</v>
      </c>
      <c r="J1873" s="0" t="n">
        <v>337.438</v>
      </c>
      <c r="K1873" s="0" t="n">
        <v>335.938</v>
      </c>
      <c r="L1873" s="0" t="n">
        <v>333.75</v>
      </c>
      <c r="M1873" s="233" t="inlineStr">
        <is>
          <t>표점</t>
        </is>
      </c>
      <c r="N1873" s="233" t="inlineStr">
        <is>
          <t>표점</t>
        </is>
      </c>
      <c r="O1873" s="3" t="inlineStr">
        <is>
          <t>나841</t>
        </is>
      </c>
    </row>
    <row r="1874">
      <c r="A1874" s="0" t="n">
        <v>234</v>
      </c>
      <c r="B1874" s="0" t="n">
        <v>2248</v>
      </c>
      <c r="C1874" s="0" t="inlineStr">
        <is>
          <t>나</t>
        </is>
      </c>
      <c r="D1874" s="0" t="inlineStr">
        <is>
          <t>공주교대</t>
        </is>
      </c>
      <c r="E1874" s="232" t="inlineStr">
        <is>
          <t>농어촌</t>
        </is>
      </c>
      <c r="F1874" s="0" t="inlineStr">
        <is>
          <t>통합</t>
        </is>
      </c>
      <c r="G1874" s="0" t="n">
        <v>3</v>
      </c>
      <c r="H1874" s="0" t="n">
        <v>340.313</v>
      </c>
      <c r="I1874" s="0" t="n">
        <v>338.688</v>
      </c>
      <c r="J1874" s="0" t="n">
        <v>337.125</v>
      </c>
      <c r="K1874" s="0" t="n">
        <v>334.938</v>
      </c>
      <c r="L1874" s="0" t="n">
        <v>332.625</v>
      </c>
      <c r="M1874" s="233" t="inlineStr">
        <is>
          <t>표점</t>
        </is>
      </c>
      <c r="N1874" s="233" t="inlineStr">
        <is>
          <t>표점</t>
        </is>
      </c>
      <c r="O1874" s="3" t="inlineStr">
        <is>
          <t>나842</t>
        </is>
      </c>
    </row>
    <row r="1875">
      <c r="A1875" s="0" t="n">
        <v>234</v>
      </c>
      <c r="B1875" s="0" t="n">
        <v>2249</v>
      </c>
      <c r="C1875" s="0" t="inlineStr">
        <is>
          <t>나</t>
        </is>
      </c>
      <c r="D1875" s="0" t="inlineStr">
        <is>
          <t>공주교대</t>
        </is>
      </c>
      <c r="E1875" s="232" t="inlineStr">
        <is>
          <t>기회균형</t>
        </is>
      </c>
      <c r="F1875" s="0" t="inlineStr">
        <is>
          <t>통합</t>
        </is>
      </c>
      <c r="G1875" s="0" t="n">
        <v>3</v>
      </c>
      <c r="H1875" s="0" t="n">
        <v>328.063</v>
      </c>
      <c r="I1875" s="0" t="n">
        <v>325.875</v>
      </c>
      <c r="J1875" s="0" t="n">
        <v>323.625</v>
      </c>
      <c r="K1875" s="0" t="n">
        <v>319.375</v>
      </c>
      <c r="L1875" s="0" t="n">
        <v>314.313</v>
      </c>
      <c r="M1875" s="233" t="inlineStr">
        <is>
          <t>표점</t>
        </is>
      </c>
      <c r="N1875" s="233" t="inlineStr">
        <is>
          <t>표점</t>
        </is>
      </c>
      <c r="O1875" s="3" t="inlineStr">
        <is>
          <t>나843</t>
        </is>
      </c>
    </row>
    <row r="1876">
      <c r="A1876" s="0" t="n">
        <v>235</v>
      </c>
      <c r="B1876" s="0" t="n">
        <v>2250</v>
      </c>
      <c r="C1876" s="0" t="inlineStr">
        <is>
          <t>나</t>
        </is>
      </c>
      <c r="D1876" s="0" t="inlineStr">
        <is>
          <t>광주교대</t>
        </is>
      </c>
      <c r="E1876" s="232" t="inlineStr">
        <is>
          <t>일반학생</t>
        </is>
      </c>
      <c r="F1876" s="0" t="inlineStr">
        <is>
          <t>통합</t>
        </is>
      </c>
      <c r="G1876" s="0" t="n">
        <v>3</v>
      </c>
      <c r="H1876" s="0" t="n">
        <v>832.675</v>
      </c>
      <c r="I1876" s="0" t="n">
        <v>816.35</v>
      </c>
      <c r="J1876" s="0" t="n">
        <v>810.575</v>
      </c>
      <c r="K1876" s="0" t="n">
        <v>803.05</v>
      </c>
      <c r="L1876" s="0" t="n">
        <v>791.25</v>
      </c>
      <c r="M1876" s="233" t="inlineStr">
        <is>
          <t>백분위</t>
        </is>
      </c>
      <c r="N1876" s="233" t="inlineStr">
        <is>
          <t>백분위</t>
        </is>
      </c>
      <c r="O1876" s="3" t="inlineStr">
        <is>
          <t>나844</t>
        </is>
      </c>
    </row>
    <row r="1877">
      <c r="A1877" s="0" t="n">
        <v>235</v>
      </c>
      <c r="B1877" s="0" t="n">
        <v>2251</v>
      </c>
      <c r="C1877" s="0" t="inlineStr">
        <is>
          <t>나</t>
        </is>
      </c>
      <c r="D1877" s="0" t="inlineStr">
        <is>
          <t>광주교대</t>
        </is>
      </c>
      <c r="E1877" s="232" t="inlineStr">
        <is>
          <t>농어촌</t>
        </is>
      </c>
      <c r="F1877" s="0" t="inlineStr">
        <is>
          <t>통합</t>
        </is>
      </c>
      <c r="G1877" s="0" t="n">
        <v>3</v>
      </c>
      <c r="H1877" s="0" t="n">
        <v>822.5</v>
      </c>
      <c r="I1877" s="0" t="n">
        <v>808.7</v>
      </c>
      <c r="J1877" s="0" t="n">
        <v>802.1</v>
      </c>
      <c r="K1877" s="0" t="n">
        <v>790.875</v>
      </c>
      <c r="L1877" s="0" t="n">
        <v>778.7</v>
      </c>
      <c r="M1877" s="233" t="inlineStr">
        <is>
          <t>백분위</t>
        </is>
      </c>
      <c r="N1877" s="233" t="inlineStr">
        <is>
          <t>백분위</t>
        </is>
      </c>
      <c r="O1877" s="3" t="inlineStr">
        <is>
          <t>나845</t>
        </is>
      </c>
    </row>
    <row r="1878">
      <c r="A1878" s="0" t="n">
        <v>235</v>
      </c>
      <c r="B1878" s="0" t="n">
        <v>2252</v>
      </c>
      <c r="C1878" s="0" t="inlineStr">
        <is>
          <t>나</t>
        </is>
      </c>
      <c r="D1878" s="0" t="inlineStr">
        <is>
          <t>광주교대</t>
        </is>
      </c>
      <c r="E1878" s="232" t="inlineStr">
        <is>
          <t>기초/차상위/한부모</t>
        </is>
      </c>
      <c r="F1878" s="0" t="inlineStr">
        <is>
          <t>통합</t>
        </is>
      </c>
      <c r="G1878" s="0" t="n">
        <v>3</v>
      </c>
      <c r="H1878" s="0" t="n">
        <v>776.75</v>
      </c>
      <c r="I1878" s="0" t="n">
        <v>759.125</v>
      </c>
      <c r="J1878" s="0" t="n">
        <v>747.7</v>
      </c>
      <c r="K1878" s="0" t="n">
        <v>726.05</v>
      </c>
      <c r="L1878" s="0" t="n">
        <v>700.45</v>
      </c>
      <c r="M1878" s="233" t="inlineStr">
        <is>
          <t>백분위</t>
        </is>
      </c>
      <c r="N1878" s="233" t="inlineStr">
        <is>
          <t>백분위</t>
        </is>
      </c>
      <c r="O1878" s="3" t="inlineStr">
        <is>
          <t>나846</t>
        </is>
      </c>
    </row>
    <row r="1879">
      <c r="A1879" s="0" t="n">
        <v>236</v>
      </c>
      <c r="B1879" s="0" t="n">
        <v>2253</v>
      </c>
      <c r="C1879" s="0" t="inlineStr">
        <is>
          <t>나</t>
        </is>
      </c>
      <c r="D1879" s="0" t="inlineStr">
        <is>
          <t>대구교대</t>
        </is>
      </c>
      <c r="E1879" s="232" t="inlineStr">
        <is>
          <t>일반학생</t>
        </is>
      </c>
      <c r="F1879" s="0" t="inlineStr">
        <is>
          <t>통합</t>
        </is>
      </c>
      <c r="G1879" s="0" t="n">
        <v>3</v>
      </c>
      <c r="H1879" s="0" t="n">
        <v>884.34</v>
      </c>
      <c r="I1879" s="0" t="n">
        <v>873.799</v>
      </c>
      <c r="J1879" s="0" t="n">
        <v>870.235</v>
      </c>
      <c r="K1879" s="0" t="n">
        <v>867.306</v>
      </c>
      <c r="L1879" s="0" t="n">
        <v>863.449</v>
      </c>
      <c r="M1879" s="233" t="inlineStr">
        <is>
          <t>표점/만점</t>
        </is>
      </c>
      <c r="N1879" s="233" t="inlineStr">
        <is>
          <t>표점/만점</t>
        </is>
      </c>
      <c r="O1879" s="3" t="inlineStr">
        <is>
          <t>나847</t>
        </is>
      </c>
    </row>
    <row r="1880">
      <c r="A1880" s="0" t="n">
        <v>236</v>
      </c>
      <c r="B1880" s="0" t="n">
        <v>2254</v>
      </c>
      <c r="C1880" s="0" t="inlineStr">
        <is>
          <t>나</t>
        </is>
      </c>
      <c r="D1880" s="0" t="inlineStr">
        <is>
          <t>대구교대</t>
        </is>
      </c>
      <c r="E1880" s="232" t="inlineStr">
        <is>
          <t>농어촌</t>
        </is>
      </c>
      <c r="F1880" s="0" t="inlineStr">
        <is>
          <t>통합</t>
        </is>
      </c>
      <c r="G1880" s="0" t="n">
        <v>3</v>
      </c>
      <c r="H1880" s="0" t="n">
        <v>850.9880000000001</v>
      </c>
      <c r="I1880" s="0" t="n">
        <v>847.539</v>
      </c>
      <c r="J1880" s="0" t="n">
        <v>844.903</v>
      </c>
      <c r="K1880" s="0" t="n">
        <v>841.466</v>
      </c>
      <c r="L1880" s="0" t="n">
        <v>836.372</v>
      </c>
      <c r="M1880" s="233" t="inlineStr">
        <is>
          <t>표점/만점</t>
        </is>
      </c>
      <c r="N1880" s="233" t="inlineStr">
        <is>
          <t>표점/만점</t>
        </is>
      </c>
      <c r="O1880" s="3" t="inlineStr">
        <is>
          <t>나848</t>
        </is>
      </c>
    </row>
    <row r="1881">
      <c r="A1881" s="0" t="n">
        <v>236</v>
      </c>
      <c r="B1881" s="0" t="n">
        <v>2255</v>
      </c>
      <c r="C1881" s="0" t="inlineStr">
        <is>
          <t>나</t>
        </is>
      </c>
      <c r="D1881" s="0" t="inlineStr">
        <is>
          <t>대구교대</t>
        </is>
      </c>
      <c r="E1881" s="232" t="inlineStr">
        <is>
          <t>기초/차상위/한부모</t>
        </is>
      </c>
      <c r="F1881" s="0" t="inlineStr">
        <is>
          <t>통합</t>
        </is>
      </c>
      <c r="G1881" s="0" t="n">
        <v>3</v>
      </c>
      <c r="H1881" s="0" t="n">
        <v>815.644</v>
      </c>
      <c r="I1881" s="0" t="n">
        <v>810.33</v>
      </c>
      <c r="J1881" s="0" t="n">
        <v>804.519</v>
      </c>
      <c r="K1881" s="0" t="n">
        <v>794.28</v>
      </c>
      <c r="L1881" s="0" t="n">
        <v>778.556</v>
      </c>
      <c r="M1881" s="233" t="inlineStr">
        <is>
          <t>표점/만점</t>
        </is>
      </c>
      <c r="N1881" s="233" t="inlineStr">
        <is>
          <t>표점/만점</t>
        </is>
      </c>
      <c r="O1881" s="3" t="inlineStr">
        <is>
          <t>나849</t>
        </is>
      </c>
    </row>
    <row r="1882">
      <c r="A1882" s="0" t="n">
        <v>236</v>
      </c>
      <c r="B1882" s="0" t="n">
        <v>2256</v>
      </c>
      <c r="C1882" s="0" t="inlineStr">
        <is>
          <t>나</t>
        </is>
      </c>
      <c r="D1882" s="0" t="inlineStr">
        <is>
          <t>대구교대</t>
        </is>
      </c>
      <c r="E1882" s="232" t="inlineStr">
        <is>
          <t>만학도</t>
        </is>
      </c>
      <c r="F1882" s="0" t="inlineStr">
        <is>
          <t>통합</t>
        </is>
      </c>
      <c r="G1882" s="0" t="n">
        <v>3</v>
      </c>
      <c r="H1882" s="0" t="n">
        <v>815.644</v>
      </c>
      <c r="I1882" s="0" t="n">
        <v>810.33</v>
      </c>
      <c r="J1882" s="0" t="n">
        <v>804.519</v>
      </c>
      <c r="K1882" s="0" t="n">
        <v>794.28</v>
      </c>
      <c r="L1882" s="0" t="n">
        <v>778.556</v>
      </c>
      <c r="M1882" s="233" t="inlineStr">
        <is>
          <t>표점/만점</t>
        </is>
      </c>
      <c r="N1882" s="233" t="inlineStr">
        <is>
          <t>표점/만점</t>
        </is>
      </c>
      <c r="O1882" s="3" t="inlineStr">
        <is>
          <t>나850</t>
        </is>
      </c>
    </row>
    <row r="1883">
      <c r="A1883" s="0" t="n">
        <v>237</v>
      </c>
      <c r="B1883" s="0" t="n">
        <v>2257</v>
      </c>
      <c r="C1883" s="0" t="inlineStr">
        <is>
          <t>나</t>
        </is>
      </c>
      <c r="D1883" s="0" t="inlineStr">
        <is>
          <t>부산교대</t>
        </is>
      </c>
      <c r="E1883" s="232" t="inlineStr">
        <is>
          <t>일반학생</t>
        </is>
      </c>
      <c r="F1883" s="0" t="inlineStr">
        <is>
          <t>통합</t>
        </is>
      </c>
      <c r="G1883" s="0" t="n">
        <v>3</v>
      </c>
      <c r="H1883" s="0" t="n">
        <v>667.96</v>
      </c>
      <c r="I1883" s="0" t="n">
        <v>654.26</v>
      </c>
      <c r="J1883" s="0" t="n">
        <v>648</v>
      </c>
      <c r="K1883" s="0" t="n">
        <v>638.48</v>
      </c>
      <c r="L1883" s="0" t="n">
        <v>628.66</v>
      </c>
      <c r="M1883" s="233" t="inlineStr">
        <is>
          <t>백분위</t>
        </is>
      </c>
      <c r="N1883" s="233" t="inlineStr">
        <is>
          <t>백분위</t>
        </is>
      </c>
      <c r="O1883" s="3" t="inlineStr">
        <is>
          <t>나851</t>
        </is>
      </c>
    </row>
    <row r="1884">
      <c r="A1884" s="0" t="n">
        <v>237</v>
      </c>
      <c r="B1884" s="0" t="n">
        <v>2258</v>
      </c>
      <c r="C1884" s="0" t="inlineStr">
        <is>
          <t>나</t>
        </is>
      </c>
      <c r="D1884" s="0" t="inlineStr">
        <is>
          <t>부산교대</t>
        </is>
      </c>
      <c r="E1884" s="232" t="inlineStr">
        <is>
          <t>농어촌</t>
        </is>
      </c>
      <c r="F1884" s="0" t="inlineStr">
        <is>
          <t>통합</t>
        </is>
      </c>
      <c r="G1884" s="0" t="n">
        <v>3</v>
      </c>
      <c r="H1884" s="0" t="n">
        <v>644.54</v>
      </c>
      <c r="I1884" s="0" t="n">
        <v>632.4400000000001</v>
      </c>
      <c r="J1884" s="0" t="n">
        <v>624.6</v>
      </c>
      <c r="K1884" s="0" t="n">
        <v>613.96</v>
      </c>
      <c r="L1884" s="0" t="n">
        <v>603.34</v>
      </c>
      <c r="M1884" s="233" t="inlineStr">
        <is>
          <t>백분위</t>
        </is>
      </c>
      <c r="N1884" s="233" t="inlineStr">
        <is>
          <t>백분위</t>
        </is>
      </c>
      <c r="O1884" s="3" t="inlineStr">
        <is>
          <t>나852</t>
        </is>
      </c>
    </row>
    <row r="1885">
      <c r="A1885" s="0" t="n">
        <v>237</v>
      </c>
      <c r="B1885" s="0" t="n">
        <v>2259</v>
      </c>
      <c r="C1885" s="0" t="inlineStr">
        <is>
          <t>나</t>
        </is>
      </c>
      <c r="D1885" s="0" t="inlineStr">
        <is>
          <t>부산교대</t>
        </is>
      </c>
      <c r="E1885" s="232" t="inlineStr">
        <is>
          <t>저소득</t>
        </is>
      </c>
      <c r="F1885" s="0" t="inlineStr">
        <is>
          <t>통합</t>
        </is>
      </c>
      <c r="G1885" s="0" t="n">
        <v>3</v>
      </c>
      <c r="H1885" s="0" t="n">
        <v>580.9</v>
      </c>
      <c r="I1885" s="0" t="n">
        <v>567.1</v>
      </c>
      <c r="J1885" s="0" t="n">
        <v>558.36</v>
      </c>
      <c r="K1885" s="0" t="n">
        <v>539.6</v>
      </c>
      <c r="L1885" s="0" t="n">
        <v>520.64</v>
      </c>
      <c r="M1885" s="233" t="inlineStr">
        <is>
          <t>백분위</t>
        </is>
      </c>
      <c r="N1885" s="233" t="inlineStr">
        <is>
          <t>백분위</t>
        </is>
      </c>
      <c r="O1885" s="3" t="inlineStr">
        <is>
          <t>나853</t>
        </is>
      </c>
    </row>
    <row r="1886">
      <c r="A1886" s="0" t="n">
        <v>238</v>
      </c>
      <c r="B1886" s="0" t="n">
        <v>2260</v>
      </c>
      <c r="C1886" s="0" t="inlineStr">
        <is>
          <t>나</t>
        </is>
      </c>
      <c r="D1886" s="0" t="inlineStr">
        <is>
          <t>서울교대</t>
        </is>
      </c>
      <c r="E1886" s="232" t="inlineStr">
        <is>
          <t>일반전형</t>
        </is>
      </c>
      <c r="F1886" s="0" t="inlineStr">
        <is>
          <t>통합</t>
        </is>
      </c>
      <c r="G1886" s="0" t="n">
        <v>3</v>
      </c>
      <c r="H1886" s="0" t="n">
        <v>632.412</v>
      </c>
      <c r="I1886" s="0" t="n">
        <v>628.912</v>
      </c>
      <c r="J1886" s="0" t="n">
        <v>625.912</v>
      </c>
      <c r="K1886" s="0" t="n">
        <v>621.744</v>
      </c>
      <c r="L1886" s="0" t="n">
        <v>616.41</v>
      </c>
      <c r="M1886" s="233" t="inlineStr">
        <is>
          <t>표점</t>
        </is>
      </c>
      <c r="N1886" s="233" t="inlineStr">
        <is>
          <t>표점</t>
        </is>
      </c>
      <c r="O1886" s="3" t="inlineStr">
        <is>
          <t>나854</t>
        </is>
      </c>
    </row>
    <row r="1887">
      <c r="A1887" s="0" t="n">
        <v>238</v>
      </c>
      <c r="B1887" s="0" t="n">
        <v>2261</v>
      </c>
      <c r="C1887" s="0" t="inlineStr">
        <is>
          <t>나</t>
        </is>
      </c>
      <c r="D1887" s="0" t="inlineStr">
        <is>
          <t>서울교대</t>
        </is>
      </c>
      <c r="E1887" s="232" t="inlineStr">
        <is>
          <t>기초생활수급자전형</t>
        </is>
      </c>
      <c r="F1887" s="0" t="inlineStr">
        <is>
          <t>통합</t>
        </is>
      </c>
      <c r="G1887" s="0" t="n">
        <v>3</v>
      </c>
      <c r="H1887" s="0" t="n">
        <v>566.071</v>
      </c>
      <c r="I1887" s="0" t="n">
        <v>561.237</v>
      </c>
      <c r="J1887" s="0" t="n">
        <v>556.5700000000001</v>
      </c>
      <c r="K1887" s="0" t="n">
        <v>547.902</v>
      </c>
      <c r="L1887" s="0" t="n">
        <v>537.901</v>
      </c>
      <c r="M1887" s="233" t="inlineStr">
        <is>
          <t>표점</t>
        </is>
      </c>
      <c r="N1887" s="233" t="inlineStr">
        <is>
          <t>표점</t>
        </is>
      </c>
      <c r="O1887" s="3" t="inlineStr">
        <is>
          <t>나855</t>
        </is>
      </c>
    </row>
    <row r="1888">
      <c r="A1888" s="0" t="n">
        <v>239</v>
      </c>
      <c r="B1888" s="0" t="n">
        <v>2262</v>
      </c>
      <c r="C1888" s="0" t="inlineStr">
        <is>
          <t>나</t>
        </is>
      </c>
      <c r="D1888" s="0" t="inlineStr">
        <is>
          <t>전주교대</t>
        </is>
      </c>
      <c r="E1888" s="232" t="inlineStr">
        <is>
          <t>일반학생</t>
        </is>
      </c>
      <c r="F1888" s="0" t="inlineStr">
        <is>
          <t>통합</t>
        </is>
      </c>
      <c r="G1888" s="0" t="n">
        <v>3</v>
      </c>
      <c r="H1888" s="0" t="n">
        <v>600.6</v>
      </c>
      <c r="I1888" s="0" t="n">
        <v>588.4</v>
      </c>
      <c r="J1888" s="0" t="n">
        <v>582.5</v>
      </c>
      <c r="K1888" s="0" t="n">
        <v>574.4</v>
      </c>
      <c r="L1888" s="0" t="n">
        <v>565.3</v>
      </c>
      <c r="M1888" s="233" t="inlineStr">
        <is>
          <t>백분위</t>
        </is>
      </c>
      <c r="N1888" s="233" t="inlineStr">
        <is>
          <t>백분위</t>
        </is>
      </c>
      <c r="O1888" s="3" t="inlineStr">
        <is>
          <t>나856</t>
        </is>
      </c>
    </row>
    <row r="1889">
      <c r="A1889" s="0" t="n">
        <v>239</v>
      </c>
      <c r="B1889" s="0" t="n">
        <v>2263</v>
      </c>
      <c r="C1889" s="0" t="inlineStr">
        <is>
          <t>나</t>
        </is>
      </c>
      <c r="D1889" s="0" t="inlineStr">
        <is>
          <t>전주교대</t>
        </is>
      </c>
      <c r="E1889" s="232" t="inlineStr">
        <is>
          <t>농어촌</t>
        </is>
      </c>
      <c r="F1889" s="0" t="inlineStr">
        <is>
          <t>통합</t>
        </is>
      </c>
      <c r="G1889" s="0" t="n">
        <v>3</v>
      </c>
      <c r="H1889" s="0" t="n">
        <v>587</v>
      </c>
      <c r="I1889" s="0" t="n">
        <v>579.9</v>
      </c>
      <c r="J1889" s="0" t="n">
        <v>574</v>
      </c>
      <c r="K1889" s="0" t="n">
        <v>564.7</v>
      </c>
      <c r="L1889" s="0" t="n">
        <v>555.7</v>
      </c>
      <c r="M1889" s="233" t="inlineStr">
        <is>
          <t>백분위</t>
        </is>
      </c>
      <c r="N1889" s="233" t="inlineStr">
        <is>
          <t>백분위</t>
        </is>
      </c>
      <c r="O1889" s="3" t="inlineStr">
        <is>
          <t>나857</t>
        </is>
      </c>
    </row>
    <row r="1890">
      <c r="A1890" s="0" t="n">
        <v>239</v>
      </c>
      <c r="B1890" s="0" t="n">
        <v>2264</v>
      </c>
      <c r="C1890" s="0" t="inlineStr">
        <is>
          <t>나</t>
        </is>
      </c>
      <c r="D1890" s="0" t="inlineStr">
        <is>
          <t>전주교대</t>
        </is>
      </c>
      <c r="E1890" s="232" t="inlineStr">
        <is>
          <t>기회균형</t>
        </is>
      </c>
      <c r="F1890" s="0" t="inlineStr">
        <is>
          <t>통합</t>
        </is>
      </c>
      <c r="G1890" s="0" t="n">
        <v>3</v>
      </c>
      <c r="H1890" s="0" t="n">
        <v>574.4</v>
      </c>
      <c r="I1890" s="0" t="n">
        <v>567.3</v>
      </c>
      <c r="J1890" s="0" t="n">
        <v>557.6</v>
      </c>
      <c r="K1890" s="0" t="n">
        <v>540.4</v>
      </c>
      <c r="L1890" s="0" t="n">
        <v>520.2</v>
      </c>
      <c r="M1890" s="233" t="inlineStr">
        <is>
          <t>백분위</t>
        </is>
      </c>
      <c r="N1890" s="233" t="inlineStr">
        <is>
          <t>백분위</t>
        </is>
      </c>
      <c r="O1890" s="3" t="inlineStr">
        <is>
          <t>나858</t>
        </is>
      </c>
    </row>
    <row r="1891">
      <c r="A1891" s="0" t="n">
        <v>219</v>
      </c>
      <c r="B1891" s="0" t="n">
        <v>2276</v>
      </c>
      <c r="C1891" s="0" t="inlineStr">
        <is>
          <t>나</t>
        </is>
      </c>
      <c r="D1891" s="0" t="inlineStr">
        <is>
          <t>제주대</t>
        </is>
      </c>
      <c r="E1891" s="232" t="inlineStr">
        <is>
          <t>초등교육학부</t>
        </is>
      </c>
      <c r="F1891" s="0" t="inlineStr">
        <is>
          <t>통합</t>
        </is>
      </c>
      <c r="G1891" s="0" t="n">
        <v>3</v>
      </c>
      <c r="H1891" s="0" t="n">
        <v>821.351</v>
      </c>
      <c r="I1891" s="0" t="n">
        <v>803.951</v>
      </c>
      <c r="J1891" s="0" t="n">
        <v>796.082</v>
      </c>
      <c r="K1891" s="0" t="n">
        <v>786.7809999999999</v>
      </c>
      <c r="L1891" s="0" t="n">
        <v>778.609</v>
      </c>
      <c r="M1891" s="233" t="inlineStr">
        <is>
          <t>백분위</t>
        </is>
      </c>
      <c r="N1891" s="233" t="inlineStr">
        <is>
          <t>백분위</t>
        </is>
      </c>
      <c r="O1891" s="3" t="inlineStr">
        <is>
          <t>나859</t>
        </is>
      </c>
    </row>
    <row r="1892">
      <c r="A1892" s="0" t="n">
        <v>240</v>
      </c>
      <c r="B1892" s="0" t="n">
        <v>2265</v>
      </c>
      <c r="C1892" s="0" t="inlineStr">
        <is>
          <t>나</t>
        </is>
      </c>
      <c r="D1892" s="0" t="inlineStr">
        <is>
          <t>진주교대</t>
        </is>
      </c>
      <c r="E1892" s="232" t="inlineStr">
        <is>
          <t>일반학생</t>
        </is>
      </c>
      <c r="F1892" s="0" t="inlineStr">
        <is>
          <t>통합</t>
        </is>
      </c>
      <c r="G1892" s="0" t="n">
        <v>3</v>
      </c>
      <c r="H1892" s="0" t="n">
        <v>636.6</v>
      </c>
      <c r="I1892" s="0" t="n">
        <v>628.58</v>
      </c>
      <c r="J1892" s="0" t="n">
        <v>620.2</v>
      </c>
      <c r="K1892" s="0" t="n">
        <v>608.46</v>
      </c>
      <c r="L1892" s="0" t="n">
        <v>598.22</v>
      </c>
      <c r="M1892" s="233" t="inlineStr">
        <is>
          <t>백분위</t>
        </is>
      </c>
      <c r="N1892" s="233" t="inlineStr">
        <is>
          <t>백분위</t>
        </is>
      </c>
      <c r="O1892" s="3" t="inlineStr">
        <is>
          <t>나860</t>
        </is>
      </c>
    </row>
    <row r="1893">
      <c r="A1893" s="0" t="n">
        <v>240</v>
      </c>
      <c r="B1893" s="0" t="n">
        <v>2266</v>
      </c>
      <c r="C1893" s="0" t="inlineStr">
        <is>
          <t>나</t>
        </is>
      </c>
      <c r="D1893" s="0" t="inlineStr">
        <is>
          <t>진주교대</t>
        </is>
      </c>
      <c r="E1893" s="232" t="inlineStr">
        <is>
          <t>농어촌</t>
        </is>
      </c>
      <c r="F1893" s="0" t="inlineStr">
        <is>
          <t>통합</t>
        </is>
      </c>
      <c r="G1893" s="0" t="n">
        <v>3</v>
      </c>
      <c r="H1893" s="0" t="n">
        <v>620.2</v>
      </c>
      <c r="I1893" s="0" t="n">
        <v>608.46</v>
      </c>
      <c r="J1893" s="0" t="n">
        <v>600.08</v>
      </c>
      <c r="K1893" s="0" t="n">
        <v>589.4400000000001</v>
      </c>
      <c r="L1893" s="0" t="n">
        <v>578.9</v>
      </c>
      <c r="M1893" s="233" t="inlineStr">
        <is>
          <t>백분위</t>
        </is>
      </c>
      <c r="N1893" s="233" t="inlineStr">
        <is>
          <t>백분위</t>
        </is>
      </c>
      <c r="O1893" s="3" t="inlineStr">
        <is>
          <t>나861</t>
        </is>
      </c>
    </row>
    <row r="1894">
      <c r="A1894" s="0" t="n">
        <v>240</v>
      </c>
      <c r="B1894" s="0" t="n">
        <v>2267</v>
      </c>
      <c r="C1894" s="0" t="inlineStr">
        <is>
          <t>나</t>
        </is>
      </c>
      <c r="D1894" s="0" t="inlineStr">
        <is>
          <t>진주교대</t>
        </is>
      </c>
      <c r="E1894" s="232" t="inlineStr">
        <is>
          <t>기회균형</t>
        </is>
      </c>
      <c r="F1894" s="0" t="inlineStr">
        <is>
          <t>통합</t>
        </is>
      </c>
      <c r="G1894" s="0" t="n">
        <v>3</v>
      </c>
      <c r="H1894" s="0" t="n">
        <v>555.42</v>
      </c>
      <c r="I1894" s="0" t="n">
        <v>547.9</v>
      </c>
      <c r="J1894" s="0" t="n">
        <v>540.92</v>
      </c>
      <c r="K1894" s="0" t="n">
        <v>523.46</v>
      </c>
      <c r="L1894" s="0" t="n">
        <v>501.98</v>
      </c>
      <c r="M1894" s="233" t="inlineStr">
        <is>
          <t>백분위</t>
        </is>
      </c>
      <c r="N1894" s="233" t="inlineStr">
        <is>
          <t>백분위</t>
        </is>
      </c>
      <c r="O1894" s="3" t="inlineStr">
        <is>
          <t>나862</t>
        </is>
      </c>
    </row>
    <row r="1895">
      <c r="A1895" s="0" t="n">
        <v>241</v>
      </c>
      <c r="B1895" s="0" t="n">
        <v>2268</v>
      </c>
      <c r="C1895" s="0" t="inlineStr">
        <is>
          <t>나</t>
        </is>
      </c>
      <c r="D1895" s="0" t="inlineStr">
        <is>
          <t>청주교대</t>
        </is>
      </c>
      <c r="E1895" s="232" t="inlineStr">
        <is>
          <t>일반학생</t>
        </is>
      </c>
      <c r="F1895" s="0" t="inlineStr">
        <is>
          <t>통합</t>
        </is>
      </c>
      <c r="G1895" s="0" t="n">
        <v>3</v>
      </c>
      <c r="H1895" s="0" t="n">
        <v>545.62</v>
      </c>
      <c r="I1895" s="0" t="n">
        <v>540.22</v>
      </c>
      <c r="J1895" s="0" t="n">
        <v>537.88</v>
      </c>
      <c r="K1895" s="0" t="n">
        <v>535.52</v>
      </c>
      <c r="L1895" s="0" t="n">
        <v>532.88</v>
      </c>
      <c r="M1895" s="233" t="inlineStr">
        <is>
          <t>표점</t>
        </is>
      </c>
      <c r="N1895" s="233" t="inlineStr">
        <is>
          <t>표점</t>
        </is>
      </c>
      <c r="O1895" s="3" t="inlineStr">
        <is>
          <t>나863</t>
        </is>
      </c>
    </row>
    <row r="1896">
      <c r="A1896" s="0" t="n">
        <v>241</v>
      </c>
      <c r="B1896" s="0" t="n">
        <v>2269</v>
      </c>
      <c r="C1896" s="0" t="inlineStr">
        <is>
          <t>나</t>
        </is>
      </c>
      <c r="D1896" s="0" t="inlineStr">
        <is>
          <t>청주교대</t>
        </is>
      </c>
      <c r="E1896" s="232" t="inlineStr">
        <is>
          <t>농어촌</t>
        </is>
      </c>
      <c r="F1896" s="0" t="inlineStr">
        <is>
          <t>통합</t>
        </is>
      </c>
      <c r="G1896" s="0" t="n">
        <v>3</v>
      </c>
      <c r="H1896" s="0" t="n">
        <v>516.08</v>
      </c>
      <c r="I1896" s="0" t="n">
        <v>513.42</v>
      </c>
      <c r="J1896" s="0" t="n">
        <v>511.16</v>
      </c>
      <c r="K1896" s="0" t="n">
        <v>508.8</v>
      </c>
      <c r="L1896" s="0" t="n">
        <v>505.66</v>
      </c>
      <c r="M1896" s="233" t="inlineStr">
        <is>
          <t>표점</t>
        </is>
      </c>
      <c r="N1896" s="233" t="inlineStr">
        <is>
          <t>표점</t>
        </is>
      </c>
      <c r="O1896" s="3" t="inlineStr">
        <is>
          <t>나864</t>
        </is>
      </c>
    </row>
    <row r="1897">
      <c r="A1897" s="0" t="n">
        <v>241</v>
      </c>
      <c r="B1897" s="0" t="n">
        <v>2270</v>
      </c>
      <c r="C1897" s="0" t="inlineStr">
        <is>
          <t>나</t>
        </is>
      </c>
      <c r="D1897" s="0" t="inlineStr">
        <is>
          <t>청주교대</t>
        </is>
      </c>
      <c r="E1897" s="232" t="inlineStr">
        <is>
          <t>기회균형</t>
        </is>
      </c>
      <c r="F1897" s="0" t="inlineStr">
        <is>
          <t>통합</t>
        </is>
      </c>
      <c r="G1897" s="0" t="n">
        <v>3</v>
      </c>
      <c r="H1897" s="0" t="n">
        <v>499.06</v>
      </c>
      <c r="I1897" s="0" t="n">
        <v>496.5</v>
      </c>
      <c r="J1897" s="0" t="n">
        <v>493.16</v>
      </c>
      <c r="K1897" s="0" t="n">
        <v>486.66</v>
      </c>
      <c r="L1897" s="0" t="n">
        <v>483.26</v>
      </c>
      <c r="M1897" s="233" t="inlineStr">
        <is>
          <t>표점</t>
        </is>
      </c>
      <c r="N1897" s="233" t="inlineStr">
        <is>
          <t>표점</t>
        </is>
      </c>
      <c r="O1897" s="3" t="inlineStr">
        <is>
          <t>나865</t>
        </is>
      </c>
    </row>
    <row r="1898">
      <c r="A1898" s="0" t="n">
        <v>242</v>
      </c>
      <c r="B1898" s="0" t="n">
        <v>2273</v>
      </c>
      <c r="C1898" s="0" t="inlineStr">
        <is>
          <t>나</t>
        </is>
      </c>
      <c r="D1898" s="0" t="inlineStr">
        <is>
          <t>춘천교대</t>
        </is>
      </c>
      <c r="E1898" s="232" t="inlineStr">
        <is>
          <t>농어촌</t>
        </is>
      </c>
      <c r="F1898" s="0" t="inlineStr">
        <is>
          <t>통합</t>
        </is>
      </c>
      <c r="G1898" s="0" t="n">
        <v>3</v>
      </c>
      <c r="H1898" s="0" t="n">
        <v>401.74</v>
      </c>
      <c r="I1898" s="0" t="n">
        <v>399.604</v>
      </c>
      <c r="J1898" s="0" t="n">
        <v>397.484</v>
      </c>
      <c r="K1898" s="0" t="n">
        <v>394.64</v>
      </c>
      <c r="L1898" s="0" t="n">
        <v>391.764</v>
      </c>
      <c r="M1898" s="233" t="inlineStr">
        <is>
          <t>표점</t>
        </is>
      </c>
      <c r="N1898" s="233" t="inlineStr">
        <is>
          <t>표점</t>
        </is>
      </c>
      <c r="O1898" s="3" t="inlineStr">
        <is>
          <t>나866</t>
        </is>
      </c>
    </row>
    <row r="1899">
      <c r="A1899" s="0" t="n">
        <v>242</v>
      </c>
      <c r="B1899" s="0" t="n">
        <v>2271</v>
      </c>
      <c r="C1899" s="0" t="inlineStr">
        <is>
          <t>나</t>
        </is>
      </c>
      <c r="D1899" s="0" t="inlineStr">
        <is>
          <t>춘천교대</t>
        </is>
      </c>
      <c r="E1899" s="232" t="inlineStr">
        <is>
          <t>일반학생</t>
        </is>
      </c>
      <c r="F1899" s="0" t="inlineStr">
        <is>
          <t>통합</t>
        </is>
      </c>
      <c r="G1899" s="0" t="n">
        <v>3</v>
      </c>
      <c r="H1899" s="0" t="n">
        <v>399.404</v>
      </c>
      <c r="I1899" s="0" t="n">
        <v>397.384</v>
      </c>
      <c r="J1899" s="0" t="n">
        <v>395.904</v>
      </c>
      <c r="K1899" s="0" t="n">
        <v>394</v>
      </c>
      <c r="L1899" s="0" t="n">
        <v>391.396</v>
      </c>
      <c r="M1899" s="233" t="inlineStr">
        <is>
          <t>표점</t>
        </is>
      </c>
      <c r="N1899" s="233" t="inlineStr">
        <is>
          <t>표점</t>
        </is>
      </c>
      <c r="O1899" s="3" t="inlineStr">
        <is>
          <t>나867</t>
        </is>
      </c>
    </row>
    <row r="1900">
      <c r="A1900" s="0" t="n">
        <v>242</v>
      </c>
      <c r="B1900" s="0" t="n">
        <v>2272</v>
      </c>
      <c r="C1900" s="0" t="inlineStr">
        <is>
          <t>나</t>
        </is>
      </c>
      <c r="D1900" s="0" t="inlineStr">
        <is>
          <t>춘천교대</t>
        </is>
      </c>
      <c r="E1900" s="232" t="inlineStr">
        <is>
          <t>강원인재</t>
        </is>
      </c>
      <c r="F1900" s="0" t="inlineStr">
        <is>
          <t>통합</t>
        </is>
      </c>
      <c r="G1900" s="0" t="n">
        <v>3</v>
      </c>
      <c r="H1900" s="0" t="n">
        <v>392.976</v>
      </c>
      <c r="I1900" s="0" t="n">
        <v>391.14</v>
      </c>
      <c r="J1900" s="0" t="n">
        <v>389.26</v>
      </c>
      <c r="K1900" s="0" t="n">
        <v>386.3</v>
      </c>
      <c r="L1900" s="0" t="n">
        <v>383.14</v>
      </c>
      <c r="M1900" s="233" t="inlineStr">
        <is>
          <t>표점</t>
        </is>
      </c>
      <c r="N1900" s="233" t="inlineStr">
        <is>
          <t>표점</t>
        </is>
      </c>
      <c r="O1900" s="3" t="inlineStr">
        <is>
          <t>나868</t>
        </is>
      </c>
    </row>
    <row r="1901">
      <c r="A1901" s="0" t="n">
        <v>242</v>
      </c>
      <c r="B1901" s="0" t="n">
        <v>2274</v>
      </c>
      <c r="C1901" s="0" t="inlineStr">
        <is>
          <t>나</t>
        </is>
      </c>
      <c r="D1901" s="0" t="inlineStr">
        <is>
          <t>춘천교대</t>
        </is>
      </c>
      <c r="E1901" s="232" t="inlineStr">
        <is>
          <t>기초/차상위</t>
        </is>
      </c>
      <c r="F1901" s="0" t="inlineStr">
        <is>
          <t>통합</t>
        </is>
      </c>
      <c r="G1901" s="0" t="n">
        <v>3</v>
      </c>
      <c r="H1901" s="0" t="n">
        <v>380.52</v>
      </c>
      <c r="I1901" s="0" t="n">
        <v>378.656</v>
      </c>
      <c r="J1901" s="0" t="n">
        <v>375.92</v>
      </c>
      <c r="K1901" s="0" t="n">
        <v>369.416</v>
      </c>
      <c r="L1901" s="0" t="n">
        <v>362.58</v>
      </c>
      <c r="M1901" s="233" t="inlineStr">
        <is>
          <t>표점</t>
        </is>
      </c>
      <c r="N1901" s="233" t="inlineStr">
        <is>
          <t>표점</t>
        </is>
      </c>
      <c r="O1901" s="3" t="inlineStr">
        <is>
          <t>나869</t>
        </is>
      </c>
    </row>
    <row r="1902">
      <c r="A1902" s="0" t="n">
        <v>11</v>
      </c>
      <c r="B1902" s="0" t="n">
        <v>215</v>
      </c>
      <c r="C1902" s="0" t="inlineStr">
        <is>
          <t>다</t>
        </is>
      </c>
      <c r="D1902" s="0" t="inlineStr">
        <is>
          <t>고려대</t>
        </is>
      </c>
      <c r="E1902" s="232" t="inlineStr">
        <is>
          <t>학부대학</t>
        </is>
      </c>
      <c r="F1902" s="0" t="inlineStr">
        <is>
          <t>통합</t>
        </is>
      </c>
      <c r="G1902" s="0" t="n">
        <v>1</v>
      </c>
      <c r="H1902" s="0" t="n">
        <v>663.3099999999999</v>
      </c>
      <c r="I1902" s="0" t="n">
        <v>662.867</v>
      </c>
      <c r="J1902" s="0" t="n">
        <v>661.049</v>
      </c>
      <c r="K1902" s="0" t="n">
        <v>659.71</v>
      </c>
      <c r="L1902" s="0" t="n">
        <v>656.361</v>
      </c>
      <c r="M1902" s="233" t="inlineStr">
        <is>
          <t>표점</t>
        </is>
      </c>
      <c r="N1902" s="233" t="inlineStr">
        <is>
          <t>변표</t>
        </is>
      </c>
      <c r="O1902" s="3" t="inlineStr">
        <is>
          <t>다1</t>
        </is>
      </c>
    </row>
    <row r="1903">
      <c r="A1903" s="0" t="n">
        <v>11</v>
      </c>
      <c r="B1903" s="0" t="n">
        <v>248</v>
      </c>
      <c r="C1903" s="0" t="inlineStr">
        <is>
          <t>다</t>
        </is>
      </c>
      <c r="D1903" s="0" t="inlineStr">
        <is>
          <t>고려대</t>
        </is>
      </c>
      <c r="E1903" s="232" t="inlineStr">
        <is>
          <t>학부대학(교과)</t>
        </is>
      </c>
      <c r="F1903" s="0" t="inlineStr">
        <is>
          <t>통합</t>
        </is>
      </c>
      <c r="G1903" s="0" t="n">
        <v>1</v>
      </c>
      <c r="H1903" s="0" t="e">
        <v>#N/A</v>
      </c>
      <c r="I1903" s="0" t="e">
        <v>#N/A</v>
      </c>
      <c r="J1903" s="0" t="e">
        <v>#N/A</v>
      </c>
      <c r="K1903" s="0" t="e">
        <v>#N/A</v>
      </c>
      <c r="L1903" s="0" t="e">
        <v>#N/A</v>
      </c>
      <c r="M1903" s="233" t="inlineStr">
        <is>
          <t>표점</t>
        </is>
      </c>
      <c r="N1903" s="233" t="inlineStr">
        <is>
          <t>변표</t>
        </is>
      </c>
      <c r="O1903" s="3" t="inlineStr">
        <is>
          <t>1</t>
        </is>
      </c>
    </row>
    <row r="1904">
      <c r="A1904" s="0" t="n">
        <v>14</v>
      </c>
      <c r="B1904" s="0" t="n">
        <v>260</v>
      </c>
      <c r="C1904" s="0" t="inlineStr">
        <is>
          <t>다</t>
        </is>
      </c>
      <c r="D1904" s="0" t="inlineStr">
        <is>
          <t>서강대</t>
        </is>
      </c>
      <c r="E1904" s="232" t="inlineStr">
        <is>
          <t>AI기반자유전공학부</t>
        </is>
      </c>
      <c r="F1904" s="0" t="inlineStr">
        <is>
          <t>자연</t>
        </is>
      </c>
      <c r="G1904" s="0" t="n">
        <v>1</v>
      </c>
      <c r="H1904" s="0" t="n">
        <v>502.585</v>
      </c>
      <c r="I1904" s="0" t="n">
        <v>501.973</v>
      </c>
      <c r="J1904" s="0" t="n">
        <v>501.367</v>
      </c>
      <c r="K1904" s="0" t="n">
        <v>499.113</v>
      </c>
      <c r="L1904" s="0" t="n">
        <v>497.185</v>
      </c>
      <c r="M1904" s="233" t="inlineStr">
        <is>
          <t>표점</t>
        </is>
      </c>
      <c r="N1904" s="233" t="inlineStr">
        <is>
          <t>변표</t>
        </is>
      </c>
      <c r="O1904" s="3" t="inlineStr">
        <is>
          <t>다2</t>
        </is>
      </c>
    </row>
    <row r="1905">
      <c r="A1905" s="0" t="n">
        <v>14</v>
      </c>
      <c r="B1905" s="0" t="n">
        <v>271</v>
      </c>
      <c r="C1905" s="0" t="inlineStr">
        <is>
          <t>다</t>
        </is>
      </c>
      <c r="D1905" s="0" t="inlineStr">
        <is>
          <t>서강대</t>
        </is>
      </c>
      <c r="E1905" s="232" t="inlineStr">
        <is>
          <t>인문학기반자유전공학부</t>
        </is>
      </c>
      <c r="F1905" s="0" t="inlineStr">
        <is>
          <t>통합</t>
        </is>
      </c>
      <c r="G1905" s="0" t="n">
        <v>1</v>
      </c>
      <c r="H1905" s="0" t="n">
        <v>503.729</v>
      </c>
      <c r="I1905" s="0" t="n">
        <v>503.522</v>
      </c>
      <c r="J1905" s="0" t="n">
        <v>502.877</v>
      </c>
      <c r="K1905" s="0" t="n">
        <v>502.093</v>
      </c>
      <c r="L1905" s="0" t="n">
        <v>500.568</v>
      </c>
      <c r="M1905" s="233" t="inlineStr">
        <is>
          <t>표점</t>
        </is>
      </c>
      <c r="N1905" s="233" t="inlineStr">
        <is>
          <t>변표</t>
        </is>
      </c>
      <c r="O1905" s="3" t="inlineStr">
        <is>
          <t>다3</t>
        </is>
      </c>
    </row>
    <row r="1906">
      <c r="A1906" s="0" t="n">
        <v>275</v>
      </c>
      <c r="B1906" s="0" t="n">
        <v>291</v>
      </c>
      <c r="C1906" s="0" t="inlineStr">
        <is>
          <t>다</t>
        </is>
      </c>
      <c r="D1906" s="0" t="inlineStr">
        <is>
          <t>성균관대</t>
        </is>
      </c>
      <c r="E1906" s="232" t="inlineStr">
        <is>
          <t>배터리학과</t>
        </is>
      </c>
      <c r="F1906" s="0" t="inlineStr">
        <is>
          <t>자연</t>
        </is>
      </c>
      <c r="G1906" s="0" t="n">
        <v>1</v>
      </c>
      <c r="H1906" s="0" t="n">
        <v>674.559</v>
      </c>
      <c r="I1906" s="0" t="n">
        <v>673.048</v>
      </c>
      <c r="J1906" s="0" t="n">
        <v>671.3049999999999</v>
      </c>
      <c r="K1906" s="0" t="n">
        <v>669.721</v>
      </c>
      <c r="L1906" s="0" t="n">
        <v>664.8</v>
      </c>
      <c r="M1906" s="233" t="inlineStr">
        <is>
          <t>표점</t>
        </is>
      </c>
      <c r="N1906" s="233" t="inlineStr">
        <is>
          <t>변표</t>
        </is>
      </c>
      <c r="O1906" s="3" t="inlineStr">
        <is>
          <t>다4</t>
        </is>
      </c>
    </row>
    <row r="1907">
      <c r="A1907" s="0" t="n">
        <v>275</v>
      </c>
      <c r="B1907" s="0" t="n">
        <v>282</v>
      </c>
      <c r="C1907" s="0" t="inlineStr">
        <is>
          <t>다</t>
        </is>
      </c>
      <c r="D1907" s="0" t="inlineStr">
        <is>
          <t>성균관대</t>
        </is>
      </c>
      <c r="E1907" s="232" t="inlineStr">
        <is>
          <t>반도체융합공학과</t>
        </is>
      </c>
      <c r="F1907" s="0" t="inlineStr">
        <is>
          <t>자연</t>
        </is>
      </c>
      <c r="G1907" s="0" t="n">
        <v>1</v>
      </c>
      <c r="H1907" s="0" t="n">
        <v>671.3049999999999</v>
      </c>
      <c r="I1907" s="0" t="n">
        <v>669.981</v>
      </c>
      <c r="J1907" s="0" t="n">
        <v>668.227</v>
      </c>
      <c r="K1907" s="0" t="n">
        <v>667.029</v>
      </c>
      <c r="L1907" s="0" t="n">
        <v>662.46</v>
      </c>
      <c r="M1907" s="233" t="inlineStr">
        <is>
          <t>표점</t>
        </is>
      </c>
      <c r="N1907" s="233" t="inlineStr">
        <is>
          <t>변표</t>
        </is>
      </c>
      <c r="O1907" s="3" t="inlineStr">
        <is>
          <t>다5</t>
        </is>
      </c>
    </row>
    <row r="1908">
      <c r="A1908" s="0" t="n">
        <v>275</v>
      </c>
      <c r="B1908" s="0" t="n">
        <v>283</v>
      </c>
      <c r="C1908" s="0" t="inlineStr">
        <is>
          <t>다</t>
        </is>
      </c>
      <c r="D1908" s="0" t="inlineStr">
        <is>
          <t>성균관대</t>
        </is>
      </c>
      <c r="E1908" s="232" t="inlineStr">
        <is>
          <t>양자정보공학과</t>
        </is>
      </c>
      <c r="F1908" s="0" t="inlineStr">
        <is>
          <t>자연</t>
        </is>
      </c>
      <c r="G1908" s="0" t="n">
        <v>1</v>
      </c>
      <c r="H1908" s="0" t="n">
        <v>671.3049999999999</v>
      </c>
      <c r="I1908" s="0" t="n">
        <v>669.981</v>
      </c>
      <c r="J1908" s="0" t="n">
        <v>668.227</v>
      </c>
      <c r="K1908" s="0" t="n">
        <v>667.029</v>
      </c>
      <c r="L1908" s="0" t="n">
        <v>664.534</v>
      </c>
      <c r="M1908" s="233" t="inlineStr">
        <is>
          <t>표점</t>
        </is>
      </c>
      <c r="N1908" s="233" t="inlineStr">
        <is>
          <t>변표</t>
        </is>
      </c>
      <c r="O1908" s="3" t="inlineStr">
        <is>
          <t>다6</t>
        </is>
      </c>
    </row>
    <row r="1909">
      <c r="A1909" s="0" t="n">
        <v>275</v>
      </c>
      <c r="B1909" s="0" t="n">
        <v>285</v>
      </c>
      <c r="C1909" s="0" t="inlineStr">
        <is>
          <t>다</t>
        </is>
      </c>
      <c r="D1909" s="0" t="inlineStr">
        <is>
          <t>성균관대</t>
        </is>
      </c>
      <c r="E1909" s="232" t="inlineStr">
        <is>
          <t>글로벌바이오메디컬공학과</t>
        </is>
      </c>
      <c r="F1909" s="0" t="inlineStr">
        <is>
          <t>자연</t>
        </is>
      </c>
      <c r="G1909" s="0" t="n">
        <v>1</v>
      </c>
      <c r="H1909" s="0" t="n">
        <v>669.721</v>
      </c>
      <c r="I1909" s="0" t="n">
        <v>667.827</v>
      </c>
      <c r="J1909" s="0" t="n">
        <v>666.169</v>
      </c>
      <c r="K1909" s="0" t="n">
        <v>664.8</v>
      </c>
      <c r="L1909" s="0" t="n">
        <v>660.46</v>
      </c>
      <c r="M1909" s="233" t="inlineStr">
        <is>
          <t>표점</t>
        </is>
      </c>
      <c r="N1909" s="233" t="inlineStr">
        <is>
          <t>변표</t>
        </is>
      </c>
      <c r="O1909" s="3" t="inlineStr">
        <is>
          <t>다7</t>
        </is>
      </c>
    </row>
    <row r="1910">
      <c r="A1910" s="0" t="n">
        <v>275</v>
      </c>
      <c r="B1910" s="0" t="n">
        <v>284</v>
      </c>
      <c r="C1910" s="0" t="inlineStr">
        <is>
          <t>다</t>
        </is>
      </c>
      <c r="D1910" s="0" t="inlineStr">
        <is>
          <t>성균관대</t>
        </is>
      </c>
      <c r="E1910" s="232" t="inlineStr">
        <is>
          <t>에너지학과</t>
        </is>
      </c>
      <c r="F1910" s="0" t="inlineStr">
        <is>
          <t>자연</t>
        </is>
      </c>
      <c r="G1910" s="0" t="n">
        <v>1</v>
      </c>
      <c r="H1910" s="0" t="n">
        <v>668.227</v>
      </c>
      <c r="I1910" s="0" t="n">
        <v>667.029</v>
      </c>
      <c r="J1910" s="0" t="n">
        <v>665.881</v>
      </c>
      <c r="K1910" s="0" t="n">
        <v>664.534</v>
      </c>
      <c r="L1910" s="0" t="n">
        <v>660.085</v>
      </c>
      <c r="M1910" s="233" t="inlineStr">
        <is>
          <t>표점</t>
        </is>
      </c>
      <c r="N1910" s="233" t="inlineStr">
        <is>
          <t>변표</t>
        </is>
      </c>
      <c r="O1910" s="3" t="inlineStr">
        <is>
          <t>다8</t>
        </is>
      </c>
    </row>
    <row r="1911">
      <c r="A1911" s="0" t="n">
        <v>278</v>
      </c>
      <c r="B1911" s="0" t="n">
        <v>299</v>
      </c>
      <c r="C1911" s="0" t="inlineStr">
        <is>
          <t>다</t>
        </is>
      </c>
      <c r="D1911" s="0" t="inlineStr">
        <is>
          <t>성균관대</t>
        </is>
      </c>
      <c r="E1911" s="232" t="inlineStr">
        <is>
          <t>글로벌경영학과</t>
        </is>
      </c>
      <c r="F1911" s="0" t="inlineStr">
        <is>
          <t>통합</t>
        </is>
      </c>
      <c r="G1911" s="0" t="n">
        <v>1</v>
      </c>
      <c r="H1911" s="0" t="n">
        <v>664.89</v>
      </c>
      <c r="I1911" s="0" t="n">
        <v>662.824</v>
      </c>
      <c r="J1911" s="0" t="n">
        <v>661.823</v>
      </c>
      <c r="K1911" s="0" t="n">
        <v>656.542</v>
      </c>
      <c r="L1911" s="0" t="n">
        <v>654.1559999999999</v>
      </c>
      <c r="M1911" s="233" t="inlineStr">
        <is>
          <t>표점</t>
        </is>
      </c>
      <c r="N1911" s="233" t="inlineStr">
        <is>
          <t>변표</t>
        </is>
      </c>
      <c r="O1911" s="3" t="inlineStr">
        <is>
          <t>다9</t>
        </is>
      </c>
    </row>
    <row r="1912">
      <c r="A1912" s="0" t="n">
        <v>29</v>
      </c>
      <c r="B1912" s="0" t="n">
        <v>329</v>
      </c>
      <c r="C1912" s="0" t="inlineStr">
        <is>
          <t>다</t>
        </is>
      </c>
      <c r="D1912" s="0" t="inlineStr">
        <is>
          <t>한양대</t>
        </is>
      </c>
      <c r="E1912" s="232" t="inlineStr">
        <is>
          <t>한양인터칼리지학부</t>
        </is>
      </c>
      <c r="F1912" s="0" t="inlineStr">
        <is>
          <t>통합</t>
        </is>
      </c>
      <c r="G1912" s="0" t="n">
        <v>1</v>
      </c>
      <c r="H1912" s="0" t="n">
        <v>851.641</v>
      </c>
      <c r="I1912" s="0" t="n">
        <v>849.107</v>
      </c>
      <c r="J1912" s="0" t="n">
        <v>847.423</v>
      </c>
      <c r="K1912" s="0" t="n">
        <v>845.2670000000001</v>
      </c>
      <c r="L1912" s="0" t="n">
        <v>843.729</v>
      </c>
      <c r="M1912" s="233" t="inlineStr">
        <is>
          <t>표점/만점</t>
        </is>
      </c>
      <c r="N1912" s="233" t="inlineStr">
        <is>
          <t>변표/만점</t>
        </is>
      </c>
      <c r="O1912" s="3" t="inlineStr">
        <is>
          <t>다10</t>
        </is>
      </c>
    </row>
    <row r="1913">
      <c r="A1913" s="0" t="n">
        <v>30</v>
      </c>
      <c r="B1913" s="0" t="n">
        <v>374</v>
      </c>
      <c r="C1913" s="0" t="inlineStr">
        <is>
          <t>다</t>
        </is>
      </c>
      <c r="D1913" s="0" t="inlineStr">
        <is>
          <t>중앙대</t>
        </is>
      </c>
      <c r="E1913" s="232" t="inlineStr">
        <is>
          <t>창의ICT공과대학</t>
        </is>
      </c>
      <c r="F1913" s="0" t="inlineStr">
        <is>
          <t>자연</t>
        </is>
      </c>
      <c r="G1913" s="0" t="n">
        <v>1</v>
      </c>
      <c r="H1913" s="0" t="n">
        <v>768.376</v>
      </c>
      <c r="I1913" s="0" t="n">
        <v>766.333</v>
      </c>
      <c r="J1913" s="0" t="n">
        <v>764.9640000000001</v>
      </c>
      <c r="K1913" s="0" t="n">
        <v>764.074</v>
      </c>
      <c r="L1913" s="0" t="n">
        <v>762.401</v>
      </c>
      <c r="M1913" s="233" t="inlineStr">
        <is>
          <t>표점</t>
        </is>
      </c>
      <c r="N1913" s="233" t="inlineStr">
        <is>
          <t>변표</t>
        </is>
      </c>
      <c r="O1913" s="3" t="inlineStr">
        <is>
          <t>다11</t>
        </is>
      </c>
    </row>
    <row r="1914">
      <c r="A1914" s="0" t="n">
        <v>30</v>
      </c>
      <c r="B1914" s="0" t="n">
        <v>354</v>
      </c>
      <c r="C1914" s="0" t="inlineStr">
        <is>
          <t>다</t>
        </is>
      </c>
      <c r="D1914" s="0" t="inlineStr">
        <is>
          <t>중앙대</t>
        </is>
      </c>
      <c r="E1914" s="232" t="inlineStr">
        <is>
          <t>소프트웨어학부</t>
        </is>
      </c>
      <c r="F1914" s="0" t="inlineStr">
        <is>
          <t>자연</t>
        </is>
      </c>
      <c r="G1914" s="0" t="n">
        <v>1</v>
      </c>
      <c r="H1914" s="0" t="n">
        <v>767.669</v>
      </c>
      <c r="I1914" s="0" t="n">
        <v>765.627</v>
      </c>
      <c r="J1914" s="0" t="n">
        <v>764.437</v>
      </c>
      <c r="K1914" s="0" t="n">
        <v>762.897</v>
      </c>
      <c r="L1914" s="0" t="n">
        <v>759.456</v>
      </c>
      <c r="M1914" s="233" t="inlineStr">
        <is>
          <t>표점</t>
        </is>
      </c>
      <c r="N1914" s="233" t="inlineStr">
        <is>
          <t>변표</t>
        </is>
      </c>
      <c r="O1914" s="3" t="inlineStr">
        <is>
          <t>다12</t>
        </is>
      </c>
    </row>
    <row r="1915">
      <c r="A1915" s="0" t="n">
        <v>32</v>
      </c>
      <c r="B1915" s="0" t="n">
        <v>375</v>
      </c>
      <c r="C1915" s="0" t="inlineStr">
        <is>
          <t>다</t>
        </is>
      </c>
      <c r="D1915" s="0" t="inlineStr">
        <is>
          <t>중앙대</t>
        </is>
      </c>
      <c r="E1915" s="232" t="inlineStr">
        <is>
          <t>경영학부(경영학)</t>
        </is>
      </c>
      <c r="F1915" s="0" t="inlineStr">
        <is>
          <t>통합</t>
        </is>
      </c>
      <c r="G1915" s="0" t="n">
        <v>1</v>
      </c>
      <c r="H1915" s="0" t="n">
        <v>755.477</v>
      </c>
      <c r="I1915" s="0" t="n">
        <v>754.362</v>
      </c>
      <c r="J1915" s="0" t="n">
        <v>753.225</v>
      </c>
      <c r="K1915" s="0" t="n">
        <v>751.6660000000001</v>
      </c>
      <c r="L1915" s="0" t="n">
        <v>751.34</v>
      </c>
      <c r="M1915" s="233" t="inlineStr">
        <is>
          <t>표점</t>
        </is>
      </c>
      <c r="N1915" s="233" t="inlineStr">
        <is>
          <t>변표</t>
        </is>
      </c>
      <c r="O1915" s="3" t="inlineStr">
        <is>
          <t>다13</t>
        </is>
      </c>
    </row>
    <row r="1916">
      <c r="A1916" s="0" t="n">
        <v>44</v>
      </c>
      <c r="B1916" s="0" t="n">
        <v>472</v>
      </c>
      <c r="C1916" s="0" t="inlineStr">
        <is>
          <t>다</t>
        </is>
      </c>
      <c r="D1916" s="0" t="inlineStr">
        <is>
          <t>서울시립대</t>
        </is>
      </c>
      <c r="E1916" s="232" t="inlineStr">
        <is>
          <t>첨단융합학부 첨단인공지능전공</t>
        </is>
      </c>
      <c r="F1916" s="0" t="inlineStr">
        <is>
          <t>자연</t>
        </is>
      </c>
      <c r="G1916" s="0" t="n">
        <v>2</v>
      </c>
      <c r="H1916" s="0" t="n">
        <v>916.842</v>
      </c>
      <c r="I1916" s="0" t="n">
        <v>913.937</v>
      </c>
      <c r="J1916" s="0" t="n">
        <v>911.676</v>
      </c>
      <c r="K1916" s="0" t="n">
        <v>907.511</v>
      </c>
      <c r="L1916" s="0" t="n">
        <v>900.545</v>
      </c>
      <c r="M1916" s="233" t="inlineStr">
        <is>
          <t>표점/만점</t>
        </is>
      </c>
      <c r="N1916" s="233" t="inlineStr">
        <is>
          <t>변표/만점</t>
        </is>
      </c>
      <c r="O1916" s="3" t="inlineStr">
        <is>
          <t>다14</t>
        </is>
      </c>
    </row>
    <row r="1917">
      <c r="A1917" s="0" t="n">
        <v>44</v>
      </c>
      <c r="B1917" s="0" t="n">
        <v>471</v>
      </c>
      <c r="C1917" s="0" t="inlineStr">
        <is>
          <t>다</t>
        </is>
      </c>
      <c r="D1917" s="0" t="inlineStr">
        <is>
          <t>서울시립대</t>
        </is>
      </c>
      <c r="E1917" s="232" t="inlineStr">
        <is>
          <t>첨단융합학부 융합바이오헬스전공</t>
        </is>
      </c>
      <c r="F1917" s="0" t="inlineStr">
        <is>
          <t>자연</t>
        </is>
      </c>
      <c r="G1917" s="0" t="n">
        <v>2</v>
      </c>
      <c r="H1917" s="0" t="n">
        <v>914.852</v>
      </c>
      <c r="I1917" s="0" t="n">
        <v>911.88</v>
      </c>
      <c r="J1917" s="0" t="n">
        <v>909.28</v>
      </c>
      <c r="K1917" s="0" t="n">
        <v>904.756</v>
      </c>
      <c r="L1917" s="0" t="n">
        <v>898.718</v>
      </c>
      <c r="M1917" s="233" t="inlineStr">
        <is>
          <t>표점/만점</t>
        </is>
      </c>
      <c r="N1917" s="233" t="inlineStr">
        <is>
          <t>변표/만점</t>
        </is>
      </c>
      <c r="O1917" s="3" t="inlineStr">
        <is>
          <t>다15</t>
        </is>
      </c>
    </row>
    <row r="1918">
      <c r="A1918" s="0" t="n">
        <v>45</v>
      </c>
      <c r="B1918" s="0" t="n">
        <v>488</v>
      </c>
      <c r="C1918" s="0" t="inlineStr">
        <is>
          <t>다</t>
        </is>
      </c>
      <c r="D1918" s="0" t="inlineStr">
        <is>
          <t>서울시립대</t>
        </is>
      </c>
      <c r="E1918" s="232" t="inlineStr">
        <is>
          <t>융합응용화학과</t>
        </is>
      </c>
      <c r="F1918" s="0" t="inlineStr">
        <is>
          <t>자연</t>
        </is>
      </c>
      <c r="G1918" s="0" t="n">
        <v>2</v>
      </c>
      <c r="H1918" s="0" t="n">
        <v>910.104</v>
      </c>
      <c r="I1918" s="0" t="n">
        <v>908.526</v>
      </c>
      <c r="J1918" s="0" t="n">
        <v>906.194</v>
      </c>
      <c r="K1918" s="0" t="n">
        <v>901.951</v>
      </c>
      <c r="L1918" s="0" t="n">
        <v>899.067</v>
      </c>
      <c r="M1918" s="233" t="inlineStr">
        <is>
          <t>표점/만점</t>
        </is>
      </c>
      <c r="N1918" s="233" t="inlineStr">
        <is>
          <t>변표/만점</t>
        </is>
      </c>
      <c r="O1918" s="3" t="inlineStr">
        <is>
          <t>다16</t>
        </is>
      </c>
    </row>
    <row r="1919">
      <c r="A1919" s="0" t="n">
        <v>88</v>
      </c>
      <c r="B1919" s="0" t="n">
        <v>505</v>
      </c>
      <c r="C1919" s="0" t="inlineStr">
        <is>
          <t>다</t>
        </is>
      </c>
      <c r="D1919" s="0" t="inlineStr">
        <is>
          <t>이화여대</t>
        </is>
      </c>
      <c r="E1919" s="232" t="inlineStr">
        <is>
          <t>인공지능데이터(자연)</t>
        </is>
      </c>
      <c r="F1919" s="0" t="inlineStr">
        <is>
          <t>자연</t>
        </is>
      </c>
      <c r="G1919" s="0" t="n">
        <v>2</v>
      </c>
      <c r="H1919" s="0" t="n">
        <v>937.0119999999999</v>
      </c>
      <c r="I1919" s="0" t="n">
        <v>935.248</v>
      </c>
      <c r="J1919" s="0" t="n">
        <v>933.562</v>
      </c>
      <c r="K1919" s="0" t="n">
        <v>930.405</v>
      </c>
      <c r="L1919" s="0" t="n">
        <v>925.224</v>
      </c>
      <c r="M1919" s="233" t="inlineStr">
        <is>
          <t>표점/만점</t>
        </is>
      </c>
      <c r="N1919" s="233" t="inlineStr">
        <is>
          <t>변표/만점</t>
        </is>
      </c>
      <c r="O1919" s="3" t="inlineStr">
        <is>
          <t>다17</t>
        </is>
      </c>
    </row>
    <row r="1920">
      <c r="A1920" s="0" t="n">
        <v>89</v>
      </c>
      <c r="B1920" s="0" t="n">
        <v>511</v>
      </c>
      <c r="C1920" s="0" t="inlineStr">
        <is>
          <t>다</t>
        </is>
      </c>
      <c r="D1920" s="0" t="inlineStr">
        <is>
          <t>이화여대</t>
        </is>
      </c>
      <c r="E1920" s="232" t="inlineStr">
        <is>
          <t>인공지능데이터(인문)</t>
        </is>
      </c>
      <c r="F1920" s="0" t="inlineStr">
        <is>
          <t>통합</t>
        </is>
      </c>
      <c r="G1920" s="0" t="n">
        <v>2</v>
      </c>
      <c r="H1920" s="0" t="n">
        <v>930.51</v>
      </c>
      <c r="I1920" s="0" t="n">
        <v>928.977</v>
      </c>
      <c r="J1920" s="0" t="n">
        <v>927.556</v>
      </c>
      <c r="K1920" s="0" t="n">
        <v>924.713</v>
      </c>
      <c r="L1920" s="0" t="n">
        <v>920.3390000000001</v>
      </c>
      <c r="M1920" s="233" t="inlineStr">
        <is>
          <t>표점/만점</t>
        </is>
      </c>
      <c r="N1920" s="233" t="inlineStr">
        <is>
          <t>변표/만점</t>
        </is>
      </c>
      <c r="O1920" s="3" t="inlineStr">
        <is>
          <t>다18</t>
        </is>
      </c>
    </row>
    <row r="1921">
      <c r="A1921" s="0" t="n">
        <v>40</v>
      </c>
      <c r="B1921" s="0" t="n">
        <v>522</v>
      </c>
      <c r="C1921" s="0" t="inlineStr">
        <is>
          <t>다</t>
        </is>
      </c>
      <c r="D1921" s="0" t="inlineStr">
        <is>
          <t>한국외국어대</t>
        </is>
      </c>
      <c r="E1921" s="232" t="inlineStr">
        <is>
          <t>Language &amp; AI융합학부</t>
        </is>
      </c>
      <c r="F1921" s="0" t="inlineStr">
        <is>
          <t>자연</t>
        </is>
      </c>
      <c r="G1921" s="0" t="n">
        <v>2</v>
      </c>
      <c r="H1921" s="0" t="n">
        <v>658.4930000000001</v>
      </c>
      <c r="I1921" s="0" t="n">
        <v>656.0650000000001</v>
      </c>
      <c r="J1921" s="0" t="n">
        <v>653.4690000000001</v>
      </c>
      <c r="K1921" s="0" t="n">
        <v>648.551</v>
      </c>
      <c r="L1921" s="0" t="n">
        <v>643.938</v>
      </c>
      <c r="M1921" s="233" t="inlineStr">
        <is>
          <t>표점/만점</t>
        </is>
      </c>
      <c r="N1921" s="233" t="inlineStr">
        <is>
          <t>변표/만점</t>
        </is>
      </c>
      <c r="O1921" s="3" t="inlineStr">
        <is>
          <t>다19</t>
        </is>
      </c>
    </row>
    <row r="1922">
      <c r="A1922" s="0" t="n">
        <v>40</v>
      </c>
      <c r="B1922" s="0" t="n">
        <v>539</v>
      </c>
      <c r="C1922" s="0" t="inlineStr">
        <is>
          <t>다</t>
        </is>
      </c>
      <c r="D1922" s="0" t="inlineStr">
        <is>
          <t>한국외국어대</t>
        </is>
      </c>
      <c r="E1922" s="232" t="inlineStr">
        <is>
          <t>AI융합대학[통합모집]</t>
        </is>
      </c>
      <c r="F1922" s="0" t="inlineStr">
        <is>
          <t>자연</t>
        </is>
      </c>
      <c r="G1922" s="0" t="n">
        <v>2</v>
      </c>
      <c r="H1922" s="0" t="n">
        <v>625.374</v>
      </c>
      <c r="I1922" s="0" t="n">
        <v>623.5</v>
      </c>
      <c r="J1922" s="0" t="n">
        <v>621.447</v>
      </c>
      <c r="K1922" s="0" t="n">
        <v>620.0410000000001</v>
      </c>
      <c r="L1922" s="0" t="n">
        <v>617.534</v>
      </c>
      <c r="M1922" s="233" t="inlineStr">
        <is>
          <t>표점/만점</t>
        </is>
      </c>
      <c r="N1922" s="233" t="inlineStr">
        <is>
          <t>변표/만점</t>
        </is>
      </c>
      <c r="O1922" s="3" t="inlineStr">
        <is>
          <t>다20</t>
        </is>
      </c>
    </row>
    <row r="1923">
      <c r="A1923" s="0" t="n">
        <v>40</v>
      </c>
      <c r="B1923" s="0" t="n">
        <v>524</v>
      </c>
      <c r="C1923" s="0" t="inlineStr">
        <is>
          <t>다</t>
        </is>
      </c>
      <c r="D1923" s="0" t="inlineStr">
        <is>
          <t>한국외국어대</t>
        </is>
      </c>
      <c r="E1923" s="232" t="inlineStr">
        <is>
          <t>통계학과</t>
        </is>
      </c>
      <c r="F1923" s="0" t="inlineStr">
        <is>
          <t>자연</t>
        </is>
      </c>
      <c r="G1923" s="0" t="n">
        <v>2</v>
      </c>
      <c r="H1923" s="0" t="n">
        <v>625.2619999999999</v>
      </c>
      <c r="I1923" s="0" t="n">
        <v>622.986</v>
      </c>
      <c r="J1923" s="0" t="n">
        <v>621.063</v>
      </c>
      <c r="K1923" s="0" t="n">
        <v>619.847</v>
      </c>
      <c r="L1923" s="0" t="n">
        <v>617.265</v>
      </c>
      <c r="M1923" s="233" t="inlineStr">
        <is>
          <t>표점/만점</t>
        </is>
      </c>
      <c r="N1923" s="233" t="inlineStr">
        <is>
          <t>변표/만점</t>
        </is>
      </c>
      <c r="O1923" s="3" t="inlineStr">
        <is>
          <t>다21</t>
        </is>
      </c>
    </row>
    <row r="1924">
      <c r="A1924" s="0" t="n">
        <v>40</v>
      </c>
      <c r="B1924" s="0" t="n">
        <v>533</v>
      </c>
      <c r="C1924" s="0" t="inlineStr">
        <is>
          <t>다</t>
        </is>
      </c>
      <c r="D1924" s="0" t="inlineStr">
        <is>
          <t>한국외국어대</t>
        </is>
      </c>
      <c r="E1924" s="232" t="inlineStr">
        <is>
          <t>전자물리학과</t>
        </is>
      </c>
      <c r="F1924" s="0" t="inlineStr">
        <is>
          <t>자연</t>
        </is>
      </c>
      <c r="G1924" s="0" t="n">
        <v>2</v>
      </c>
      <c r="H1924" s="0" t="n">
        <v>622.715</v>
      </c>
      <c r="I1924" s="0" t="n">
        <v>620.852</v>
      </c>
      <c r="J1924" s="0" t="n">
        <v>619.752</v>
      </c>
      <c r="K1924" s="0" t="n">
        <v>618.436</v>
      </c>
      <c r="L1924" s="0" t="n">
        <v>614.655</v>
      </c>
      <c r="M1924" s="233" t="inlineStr">
        <is>
          <t>표점/만점</t>
        </is>
      </c>
      <c r="N1924" s="233" t="inlineStr">
        <is>
          <t>변표/만점</t>
        </is>
      </c>
      <c r="O1924" s="3" t="inlineStr">
        <is>
          <t>다22</t>
        </is>
      </c>
    </row>
    <row r="1925">
      <c r="A1925" s="0" t="n">
        <v>40</v>
      </c>
      <c r="B1925" s="0" t="n">
        <v>532</v>
      </c>
      <c r="C1925" s="0" t="inlineStr">
        <is>
          <t>다</t>
        </is>
      </c>
      <c r="D1925" s="0" t="inlineStr">
        <is>
          <t>한국외국어대</t>
        </is>
      </c>
      <c r="E1925" s="232" t="inlineStr">
        <is>
          <t>환경학과</t>
        </is>
      </c>
      <c r="F1925" s="0" t="inlineStr">
        <is>
          <t>자연</t>
        </is>
      </c>
      <c r="G1925" s="0" t="n">
        <v>2</v>
      </c>
      <c r="H1925" s="0" t="n">
        <v>622.623</v>
      </c>
      <c r="I1925" s="0" t="n">
        <v>620.676</v>
      </c>
      <c r="J1925" s="0" t="n">
        <v>619.662</v>
      </c>
      <c r="K1925" s="0" t="n">
        <v>618.34</v>
      </c>
      <c r="L1925" s="0" t="n">
        <v>614.5599999999999</v>
      </c>
      <c r="M1925" s="233" t="inlineStr">
        <is>
          <t>표점/만점</t>
        </is>
      </c>
      <c r="N1925" s="233" t="inlineStr">
        <is>
          <t>변표/만점</t>
        </is>
      </c>
      <c r="O1925" s="3" t="inlineStr">
        <is>
          <t>다23</t>
        </is>
      </c>
    </row>
    <row r="1926">
      <c r="A1926" s="0" t="n">
        <v>40</v>
      </c>
      <c r="B1926" s="0" t="n">
        <v>534</v>
      </c>
      <c r="C1926" s="0" t="inlineStr">
        <is>
          <t>다</t>
        </is>
      </c>
      <c r="D1926" s="0" t="inlineStr">
        <is>
          <t>한국외국어대</t>
        </is>
      </c>
      <c r="E1926" s="232" t="inlineStr">
        <is>
          <t>화학과</t>
        </is>
      </c>
      <c r="F1926" s="0" t="inlineStr">
        <is>
          <t>자연</t>
        </is>
      </c>
      <c r="G1926" s="0" t="n">
        <v>2</v>
      </c>
      <c r="H1926" s="0" t="n">
        <v>621.835</v>
      </c>
      <c r="I1926" s="0" t="n">
        <v>620.228</v>
      </c>
      <c r="J1926" s="0" t="n">
        <v>619.39</v>
      </c>
      <c r="K1926" s="0" t="n">
        <v>617.957</v>
      </c>
      <c r="L1926" s="0" t="n">
        <v>613.937</v>
      </c>
      <c r="M1926" s="233" t="inlineStr">
        <is>
          <t>표점/만점</t>
        </is>
      </c>
      <c r="N1926" s="233" t="inlineStr">
        <is>
          <t>변표/만점</t>
        </is>
      </c>
      <c r="O1926" s="3" t="inlineStr">
        <is>
          <t>다24</t>
        </is>
      </c>
    </row>
    <row r="1927">
      <c r="A1927" s="0" t="n">
        <v>40</v>
      </c>
      <c r="B1927" s="0" t="n">
        <v>531</v>
      </c>
      <c r="C1927" s="0" t="inlineStr">
        <is>
          <t>다</t>
        </is>
      </c>
      <c r="D1927" s="0" t="inlineStr">
        <is>
          <t>한국외국어대</t>
        </is>
      </c>
      <c r="E1927" s="232" t="inlineStr">
        <is>
          <t>수학과</t>
        </is>
      </c>
      <c r="F1927" s="0" t="inlineStr">
        <is>
          <t>자연</t>
        </is>
      </c>
      <c r="G1927" s="0" t="n">
        <v>2</v>
      </c>
      <c r="H1927" s="0" t="n">
        <v>621.648</v>
      </c>
      <c r="I1927" s="0" t="n">
        <v>620.0410000000001</v>
      </c>
      <c r="J1927" s="0" t="n">
        <v>619.182</v>
      </c>
      <c r="K1927" s="0" t="n">
        <v>617.681</v>
      </c>
      <c r="L1927" s="0" t="n">
        <v>613.752</v>
      </c>
      <c r="M1927" s="233" t="inlineStr">
        <is>
          <t>표점/만점</t>
        </is>
      </c>
      <c r="N1927" s="233" t="inlineStr">
        <is>
          <t>변표/만점</t>
        </is>
      </c>
      <c r="O1927" s="3" t="inlineStr">
        <is>
          <t>다25</t>
        </is>
      </c>
    </row>
    <row r="1928">
      <c r="A1928" s="0" t="n">
        <v>40</v>
      </c>
      <c r="B1928" s="0" t="n">
        <v>535</v>
      </c>
      <c r="C1928" s="0" t="inlineStr">
        <is>
          <t>다</t>
        </is>
      </c>
      <c r="D1928" s="0" t="inlineStr">
        <is>
          <t>한국외국어대</t>
        </is>
      </c>
      <c r="E1928" s="232" t="inlineStr">
        <is>
          <t>생명공학과</t>
        </is>
      </c>
      <c r="F1928" s="0" t="inlineStr">
        <is>
          <t>자연</t>
        </is>
      </c>
      <c r="G1928" s="0" t="n">
        <v>2</v>
      </c>
      <c r="H1928" s="0" t="n">
        <v>621.648</v>
      </c>
      <c r="I1928" s="0" t="n">
        <v>620.0410000000001</v>
      </c>
      <c r="J1928" s="0" t="n">
        <v>619.182</v>
      </c>
      <c r="K1928" s="0" t="n">
        <v>617.681</v>
      </c>
      <c r="L1928" s="0" t="n">
        <v>613.752</v>
      </c>
      <c r="M1928" s="233" t="inlineStr">
        <is>
          <t>표점/만점</t>
        </is>
      </c>
      <c r="N1928" s="233" t="inlineStr">
        <is>
          <t>변표/만점</t>
        </is>
      </c>
      <c r="O1928" s="3" t="inlineStr">
        <is>
          <t>다26</t>
        </is>
      </c>
    </row>
    <row r="1929">
      <c r="A1929" s="0" t="n">
        <v>40</v>
      </c>
      <c r="B1929" s="0" t="n">
        <v>538</v>
      </c>
      <c r="C1929" s="0" t="inlineStr">
        <is>
          <t>다</t>
        </is>
      </c>
      <c r="D1929" s="0" t="inlineStr">
        <is>
          <t>한국외국어대</t>
        </is>
      </c>
      <c r="E1929" s="232" t="inlineStr">
        <is>
          <t>자연과학대학[통합모집]</t>
        </is>
      </c>
      <c r="F1929" s="0" t="inlineStr">
        <is>
          <t>자연</t>
        </is>
      </c>
      <c r="G1929" s="0" t="n">
        <v>2</v>
      </c>
      <c r="H1929" s="0" t="n">
        <v>620.676</v>
      </c>
      <c r="I1929" s="0" t="n">
        <v>619.662</v>
      </c>
      <c r="J1929" s="0" t="n">
        <v>618.34</v>
      </c>
      <c r="K1929" s="0" t="n">
        <v>616.532</v>
      </c>
      <c r="L1929" s="0" t="n">
        <v>613.433</v>
      </c>
      <c r="M1929" s="233" t="inlineStr">
        <is>
          <t>표점/만점</t>
        </is>
      </c>
      <c r="N1929" s="233" t="inlineStr">
        <is>
          <t>변표/만점</t>
        </is>
      </c>
      <c r="O1929" s="3" t="inlineStr">
        <is>
          <t>다27</t>
        </is>
      </c>
    </row>
    <row r="1930">
      <c r="A1930" s="0" t="n">
        <v>38</v>
      </c>
      <c r="B1930" s="0" t="n">
        <v>604</v>
      </c>
      <c r="C1930" s="0" t="inlineStr">
        <is>
          <t>다</t>
        </is>
      </c>
      <c r="D1930" s="0" t="inlineStr">
        <is>
          <t>한국외국어대</t>
        </is>
      </c>
      <c r="E1930" s="232" t="inlineStr">
        <is>
          <t>자유전공학부(서울)</t>
        </is>
      </c>
      <c r="F1930" s="0" t="inlineStr">
        <is>
          <t>통합</t>
        </is>
      </c>
      <c r="G1930" s="0" t="n">
        <v>2</v>
      </c>
      <c r="H1930" s="0" t="n">
        <v>654.5650000000001</v>
      </c>
      <c r="I1930" s="0" t="n">
        <v>652.117</v>
      </c>
      <c r="J1930" s="0" t="n">
        <v>649.102</v>
      </c>
      <c r="K1930" s="0" t="n">
        <v>646.88</v>
      </c>
      <c r="L1930" s="0" t="n">
        <v>642.367</v>
      </c>
      <c r="M1930" s="233" t="inlineStr">
        <is>
          <t>표점/만점</t>
        </is>
      </c>
      <c r="N1930" s="233" t="inlineStr">
        <is>
          <t>변표/만점</t>
        </is>
      </c>
      <c r="O1930" s="3" t="inlineStr">
        <is>
          <t>다28</t>
        </is>
      </c>
    </row>
    <row r="1931">
      <c r="A1931" s="0" t="n">
        <v>39</v>
      </c>
      <c r="B1931" s="0" t="n">
        <v>577</v>
      </c>
      <c r="C1931" s="0" t="inlineStr">
        <is>
          <t>다</t>
        </is>
      </c>
      <c r="D1931" s="0" t="inlineStr">
        <is>
          <t>한국외국어대</t>
        </is>
      </c>
      <c r="E1931" s="232" t="inlineStr">
        <is>
          <t>글로벌스포츠산업학부</t>
        </is>
      </c>
      <c r="F1931" s="0" t="inlineStr">
        <is>
          <t>통합</t>
        </is>
      </c>
      <c r="G1931" s="0" t="n">
        <v>2</v>
      </c>
      <c r="H1931" s="0" t="n">
        <v>623.72</v>
      </c>
      <c r="I1931" s="0" t="n">
        <v>622.686</v>
      </c>
      <c r="J1931" s="0" t="n">
        <v>621.119</v>
      </c>
      <c r="K1931" s="0" t="n">
        <v>618.817</v>
      </c>
      <c r="L1931" s="0" t="n">
        <v>616.228</v>
      </c>
      <c r="M1931" s="233" t="inlineStr">
        <is>
          <t>표점/만점</t>
        </is>
      </c>
      <c r="N1931" s="233" t="inlineStr">
        <is>
          <t>변표/만점</t>
        </is>
      </c>
      <c r="O1931" s="3" t="inlineStr">
        <is>
          <t>다29</t>
        </is>
      </c>
    </row>
    <row r="1932">
      <c r="A1932" s="0" t="n">
        <v>39</v>
      </c>
      <c r="B1932" s="0" t="n">
        <v>578</v>
      </c>
      <c r="C1932" s="0" t="inlineStr">
        <is>
          <t>다</t>
        </is>
      </c>
      <c r="D1932" s="0" t="inlineStr">
        <is>
          <t>한국외국어대</t>
        </is>
      </c>
      <c r="E1932" s="232" t="inlineStr">
        <is>
          <t>국제금융학과</t>
        </is>
      </c>
      <c r="F1932" s="0" t="inlineStr">
        <is>
          <t>통합</t>
        </is>
      </c>
      <c r="G1932" s="0" t="n">
        <v>2</v>
      </c>
      <c r="H1932" s="0" t="n">
        <v>615.909</v>
      </c>
      <c r="I1932" s="0" t="n">
        <v>615.081</v>
      </c>
      <c r="J1932" s="0" t="n">
        <v>613.716</v>
      </c>
      <c r="K1932" s="0" t="n">
        <v>611.354</v>
      </c>
      <c r="L1932" s="0" t="n">
        <v>608.658</v>
      </c>
      <c r="M1932" s="233" t="inlineStr">
        <is>
          <t>표점/만점</t>
        </is>
      </c>
      <c r="N1932" s="233" t="inlineStr">
        <is>
          <t>변표/만점</t>
        </is>
      </c>
      <c r="O1932" s="3" t="inlineStr">
        <is>
          <t>다30</t>
        </is>
      </c>
    </row>
    <row r="1933">
      <c r="A1933" s="0" t="n">
        <v>38</v>
      </c>
      <c r="B1933" s="0" t="n">
        <v>611</v>
      </c>
      <c r="C1933" s="0" t="inlineStr">
        <is>
          <t>다</t>
        </is>
      </c>
      <c r="D1933" s="0" t="inlineStr">
        <is>
          <t>한국외국어대</t>
        </is>
      </c>
      <c r="E1933" s="232" t="inlineStr">
        <is>
          <t>Culture &amp; Technology융합대학[통합모집]</t>
        </is>
      </c>
      <c r="F1933" s="0" t="inlineStr">
        <is>
          <t>통합</t>
        </is>
      </c>
      <c r="G1933" s="0" t="n">
        <v>2</v>
      </c>
      <c r="H1933" s="0" t="n">
        <v>618.568</v>
      </c>
      <c r="I1933" s="0" t="n">
        <v>617.686</v>
      </c>
      <c r="J1933" s="0" t="n">
        <v>616.603</v>
      </c>
      <c r="K1933" s="0" t="n">
        <v>612.183</v>
      </c>
      <c r="L1933" s="0" t="n">
        <v>610.7910000000001</v>
      </c>
      <c r="M1933" s="233" t="inlineStr">
        <is>
          <t>표점/만점</t>
        </is>
      </c>
      <c r="N1933" s="233" t="inlineStr">
        <is>
          <t>변표/만점</t>
        </is>
      </c>
      <c r="O1933" s="3" t="inlineStr">
        <is>
          <t>다31</t>
        </is>
      </c>
    </row>
    <row r="1934">
      <c r="A1934" s="0" t="n">
        <v>39</v>
      </c>
      <c r="B1934" s="0" t="n">
        <v>585</v>
      </c>
      <c r="C1934" s="0" t="inlineStr">
        <is>
          <t>다</t>
        </is>
      </c>
      <c r="D1934" s="0" t="inlineStr">
        <is>
          <t>한국외국어대</t>
        </is>
      </c>
      <c r="E1934" s="232" t="inlineStr">
        <is>
          <t>Gobal Business &amp; Technology학부</t>
        </is>
      </c>
      <c r="F1934" s="0" t="inlineStr">
        <is>
          <t>통합</t>
        </is>
      </c>
      <c r="G1934" s="0" t="n">
        <v>2</v>
      </c>
      <c r="H1934" s="0" t="n">
        <v>615.081</v>
      </c>
      <c r="I1934" s="0" t="n">
        <v>614.12</v>
      </c>
      <c r="J1934" s="0" t="n">
        <v>612.35</v>
      </c>
      <c r="K1934" s="0" t="n">
        <v>609.96</v>
      </c>
      <c r="L1934" s="0" t="n">
        <v>607.391</v>
      </c>
      <c r="M1934" s="233" t="inlineStr">
        <is>
          <t>표점/만점</t>
        </is>
      </c>
      <c r="N1934" s="233" t="inlineStr">
        <is>
          <t>변표/만점</t>
        </is>
      </c>
      <c r="O1934" s="3" t="inlineStr">
        <is>
          <t>다32</t>
        </is>
      </c>
    </row>
    <row r="1935">
      <c r="A1935" s="0" t="n">
        <v>38</v>
      </c>
      <c r="B1935" s="0" t="n">
        <v>612</v>
      </c>
      <c r="C1935" s="0" t="inlineStr">
        <is>
          <t>다</t>
        </is>
      </c>
      <c r="D1935" s="0" t="inlineStr">
        <is>
          <t>한국외국어대</t>
        </is>
      </c>
      <c r="E1935" s="232" t="inlineStr">
        <is>
          <t>자유전공학부(글로벌)</t>
        </is>
      </c>
      <c r="F1935" s="0" t="inlineStr">
        <is>
          <t>통합</t>
        </is>
      </c>
      <c r="G1935" s="0" t="n">
        <v>2</v>
      </c>
      <c r="H1935" s="0" t="n">
        <v>620.096</v>
      </c>
      <c r="I1935" s="0" t="n">
        <v>618.432</v>
      </c>
      <c r="J1935" s="0" t="n">
        <v>615.771</v>
      </c>
      <c r="K1935" s="0" t="n">
        <v>612.476</v>
      </c>
      <c r="L1935" s="0" t="n">
        <v>609.6420000000001</v>
      </c>
      <c r="M1935" s="233" t="inlineStr">
        <is>
          <t>표점/만점</t>
        </is>
      </c>
      <c r="N1935" s="233" t="inlineStr">
        <is>
          <t>변표/만점</t>
        </is>
      </c>
      <c r="O1935" s="3" t="inlineStr">
        <is>
          <t>다33</t>
        </is>
      </c>
    </row>
    <row r="1936">
      <c r="A1936" s="0" t="n">
        <v>39</v>
      </c>
      <c r="B1936" s="0" t="n">
        <v>580</v>
      </c>
      <c r="C1936" s="0" t="inlineStr">
        <is>
          <t>다</t>
        </is>
      </c>
      <c r="D1936" s="0" t="inlineStr">
        <is>
          <t>한국외국어대</t>
        </is>
      </c>
      <c r="E1936" s="232" t="inlineStr">
        <is>
          <t>Finance &amp; AI융합학부</t>
        </is>
      </c>
      <c r="F1936" s="0" t="inlineStr">
        <is>
          <t>통합</t>
        </is>
      </c>
      <c r="G1936" s="0" t="n">
        <v>2</v>
      </c>
      <c r="H1936" s="0" t="n">
        <v>612.207</v>
      </c>
      <c r="I1936" s="0" t="n">
        <v>611.035</v>
      </c>
      <c r="J1936" s="0" t="n">
        <v>609.1079999999999</v>
      </c>
      <c r="K1936" s="0" t="n">
        <v>607.032</v>
      </c>
      <c r="L1936" s="0" t="n">
        <v>605.158</v>
      </c>
      <c r="M1936" s="233" t="inlineStr">
        <is>
          <t>표점/만점</t>
        </is>
      </c>
      <c r="N1936" s="233" t="inlineStr">
        <is>
          <t>변표/만점</t>
        </is>
      </c>
      <c r="O1936" s="3" t="inlineStr">
        <is>
          <t>다34</t>
        </is>
      </c>
    </row>
    <row r="1937">
      <c r="A1937" s="0" t="n">
        <v>38</v>
      </c>
      <c r="B1937" s="0" t="n">
        <v>582</v>
      </c>
      <c r="C1937" s="0" t="inlineStr">
        <is>
          <t>다</t>
        </is>
      </c>
      <c r="D1937" s="0" t="inlineStr">
        <is>
          <t>한국외국어대</t>
        </is>
      </c>
      <c r="E1937" s="232" t="inlineStr">
        <is>
          <t>투어리즘 &amp; 웰니스학부</t>
        </is>
      </c>
      <c r="F1937" s="0" t="inlineStr">
        <is>
          <t>통합</t>
        </is>
      </c>
      <c r="G1937" s="0" t="n">
        <v>2</v>
      </c>
      <c r="H1937" s="0" t="n">
        <v>615.922</v>
      </c>
      <c r="I1937" s="0" t="n">
        <v>614.681</v>
      </c>
      <c r="J1937" s="0" t="n">
        <v>612.52</v>
      </c>
      <c r="K1937" s="0" t="n">
        <v>610.692</v>
      </c>
      <c r="L1937" s="0" t="n">
        <v>609.08</v>
      </c>
      <c r="M1937" s="233" t="inlineStr">
        <is>
          <t>표점/만점</t>
        </is>
      </c>
      <c r="N1937" s="233" t="inlineStr">
        <is>
          <t>변표/만점</t>
        </is>
      </c>
      <c r="O1937" s="3" t="inlineStr">
        <is>
          <t>다35</t>
        </is>
      </c>
    </row>
    <row r="1938">
      <c r="A1938" s="0" t="n">
        <v>39</v>
      </c>
      <c r="B1938" s="0" t="n">
        <v>586</v>
      </c>
      <c r="C1938" s="0" t="inlineStr">
        <is>
          <t>다</t>
        </is>
      </c>
      <c r="D1938" s="0" t="inlineStr">
        <is>
          <t>한국외국어대</t>
        </is>
      </c>
      <c r="E1938" s="232" t="inlineStr">
        <is>
          <t>융합인재학부</t>
        </is>
      </c>
      <c r="F1938" s="0" t="inlineStr">
        <is>
          <t>통합</t>
        </is>
      </c>
      <c r="G1938" s="0" t="n">
        <v>2</v>
      </c>
      <c r="H1938" s="0" t="n">
        <v>611.924</v>
      </c>
      <c r="I1938" s="0" t="n">
        <v>610.446</v>
      </c>
      <c r="J1938" s="0" t="n">
        <v>608.446</v>
      </c>
      <c r="K1938" s="0" t="n">
        <v>606.545</v>
      </c>
      <c r="L1938" s="0" t="n">
        <v>604.942</v>
      </c>
      <c r="M1938" s="233" t="inlineStr">
        <is>
          <t>표점/만점</t>
        </is>
      </c>
      <c r="N1938" s="233" t="inlineStr">
        <is>
          <t>변표/만점</t>
        </is>
      </c>
      <c r="O1938" s="3" t="inlineStr">
        <is>
          <t>다36</t>
        </is>
      </c>
    </row>
    <row r="1939">
      <c r="A1939" s="0" t="n">
        <v>39</v>
      </c>
      <c r="B1939" s="0" t="n">
        <v>610</v>
      </c>
      <c r="C1939" s="0" t="inlineStr">
        <is>
          <t>다</t>
        </is>
      </c>
      <c r="D1939" s="0" t="inlineStr">
        <is>
          <t>한국외국어대</t>
        </is>
      </c>
      <c r="E1939" s="232" t="inlineStr">
        <is>
          <t>경상대학[통합모집]</t>
        </is>
      </c>
      <c r="F1939" s="0" t="inlineStr">
        <is>
          <t>통합</t>
        </is>
      </c>
      <c r="G1939" s="0" t="n">
        <v>2</v>
      </c>
      <c r="H1939" s="0" t="n">
        <v>598.902</v>
      </c>
      <c r="I1939" s="0" t="n">
        <v>597.865</v>
      </c>
      <c r="J1939" s="0" t="n">
        <v>596.167</v>
      </c>
      <c r="K1939" s="0" t="n">
        <v>594.495</v>
      </c>
      <c r="L1939" s="0" t="n">
        <v>592.211</v>
      </c>
      <c r="M1939" s="233" t="inlineStr">
        <is>
          <t>표점/만점</t>
        </is>
      </c>
      <c r="N1939" s="233" t="inlineStr">
        <is>
          <t>변표/만점</t>
        </is>
      </c>
      <c r="O1939" s="3" t="inlineStr">
        <is>
          <t>다37</t>
        </is>
      </c>
    </row>
    <row r="1940">
      <c r="A1940" s="0" t="n">
        <v>47</v>
      </c>
      <c r="B1940" s="0" t="n">
        <v>628</v>
      </c>
      <c r="C1940" s="0" t="inlineStr">
        <is>
          <t>다</t>
        </is>
      </c>
      <c r="D1940" s="0" t="inlineStr">
        <is>
          <t>건국대</t>
        </is>
      </c>
      <c r="E1940" s="232" t="inlineStr">
        <is>
          <t>시스템생명공학과</t>
        </is>
      </c>
      <c r="F1940" s="0" t="inlineStr">
        <is>
          <t>자연</t>
        </is>
      </c>
      <c r="G1940" s="0" t="n">
        <v>2</v>
      </c>
      <c r="H1940" s="0" t="n">
        <v>671.532</v>
      </c>
      <c r="I1940" s="0" t="n">
        <v>670.098</v>
      </c>
      <c r="J1940" s="0" t="n">
        <v>667.05</v>
      </c>
      <c r="K1940" s="0" t="n">
        <v>663.4400000000001</v>
      </c>
      <c r="L1940" s="0" t="n">
        <v>659.301</v>
      </c>
      <c r="M1940" s="233" t="inlineStr">
        <is>
          <t>표점</t>
        </is>
      </c>
      <c r="N1940" s="233" t="inlineStr">
        <is>
          <t>변표</t>
        </is>
      </c>
      <c r="O1940" s="3" t="inlineStr">
        <is>
          <t>다38</t>
        </is>
      </c>
    </row>
    <row r="1941">
      <c r="A1941" s="0" t="n">
        <v>47</v>
      </c>
      <c r="B1941" s="0" t="n">
        <v>629</v>
      </c>
      <c r="C1941" s="0" t="inlineStr">
        <is>
          <t>다</t>
        </is>
      </c>
      <c r="D1941" s="0" t="inlineStr">
        <is>
          <t>건국대</t>
        </is>
      </c>
      <c r="E1941" s="232" t="inlineStr">
        <is>
          <t>융합생명공학과</t>
        </is>
      </c>
      <c r="F1941" s="0" t="inlineStr">
        <is>
          <t>자연</t>
        </is>
      </c>
      <c r="G1941" s="0" t="n">
        <v>2</v>
      </c>
      <c r="H1941" s="0" t="n">
        <v>670.73</v>
      </c>
      <c r="I1941" s="0" t="n">
        <v>668.942</v>
      </c>
      <c r="J1941" s="0" t="n">
        <v>666.275</v>
      </c>
      <c r="K1941" s="0" t="n">
        <v>664.486</v>
      </c>
      <c r="L1941" s="0" t="n">
        <v>660.826</v>
      </c>
      <c r="M1941" s="233" t="inlineStr">
        <is>
          <t>표점</t>
        </is>
      </c>
      <c r="N1941" s="233" t="inlineStr">
        <is>
          <t>변표</t>
        </is>
      </c>
      <c r="O1941" s="3" t="inlineStr">
        <is>
          <t>다39</t>
        </is>
      </c>
    </row>
    <row r="1942">
      <c r="A1942" s="0" t="n">
        <v>47</v>
      </c>
      <c r="B1942" s="0" t="n">
        <v>626</v>
      </c>
      <c r="C1942" s="0" t="inlineStr">
        <is>
          <t>다</t>
        </is>
      </c>
      <c r="D1942" s="0" t="inlineStr">
        <is>
          <t>건국대</t>
        </is>
      </c>
      <c r="E1942" s="232" t="inlineStr">
        <is>
          <t>공과대학자유전공학부</t>
        </is>
      </c>
      <c r="F1942" s="0" t="inlineStr">
        <is>
          <t>자연</t>
        </is>
      </c>
      <c r="G1942" s="0" t="n">
        <v>2</v>
      </c>
      <c r="H1942" s="0" t="n">
        <v>669.6660000000001</v>
      </c>
      <c r="I1942" s="0" t="n">
        <v>666.275</v>
      </c>
      <c r="J1942" s="0" t="n">
        <v>663.182</v>
      </c>
      <c r="K1942" s="0" t="n">
        <v>660.826</v>
      </c>
      <c r="L1942" s="0" t="n">
        <v>656.862</v>
      </c>
      <c r="M1942" s="233" t="inlineStr">
        <is>
          <t>표점</t>
        </is>
      </c>
      <c r="N1942" s="233" t="inlineStr">
        <is>
          <t>변표</t>
        </is>
      </c>
      <c r="O1942" s="3" t="inlineStr">
        <is>
          <t>다40</t>
        </is>
      </c>
    </row>
    <row r="1943">
      <c r="A1943" s="0" t="n">
        <v>48</v>
      </c>
      <c r="B1943" s="0" t="n">
        <v>641</v>
      </c>
      <c r="C1943" s="0" t="inlineStr">
        <is>
          <t>다</t>
        </is>
      </c>
      <c r="D1943" s="0" t="inlineStr">
        <is>
          <t>건국대</t>
        </is>
      </c>
      <c r="E1943" s="232" t="inlineStr">
        <is>
          <t>미디어커뮤니케이션학과</t>
        </is>
      </c>
      <c r="F1943" s="0" t="inlineStr">
        <is>
          <t>통합</t>
        </is>
      </c>
      <c r="G1943" s="0" t="n">
        <v>2</v>
      </c>
      <c r="H1943" s="0" t="n">
        <v>682.0599999999999</v>
      </c>
      <c r="I1943" s="0" t="n">
        <v>678.846</v>
      </c>
      <c r="J1943" s="0" t="n">
        <v>674.78</v>
      </c>
      <c r="K1943" s="0" t="n">
        <v>671.792</v>
      </c>
      <c r="L1943" s="0" t="n">
        <v>668.4880000000001</v>
      </c>
      <c r="M1943" s="233" t="inlineStr">
        <is>
          <t>표점</t>
        </is>
      </c>
      <c r="N1943" s="233" t="inlineStr">
        <is>
          <t>변표</t>
        </is>
      </c>
      <c r="O1943" s="3" t="inlineStr">
        <is>
          <t>다41</t>
        </is>
      </c>
    </row>
    <row r="1944">
      <c r="A1944" s="0" t="n">
        <v>53</v>
      </c>
      <c r="B1944" s="0" t="n">
        <v>654</v>
      </c>
      <c r="C1944" s="0" t="inlineStr">
        <is>
          <t>다</t>
        </is>
      </c>
      <c r="D1944" s="0" t="inlineStr">
        <is>
          <t>동국대</t>
        </is>
      </c>
      <c r="E1944" s="232" t="inlineStr">
        <is>
          <t>시스템반도체학부</t>
        </is>
      </c>
      <c r="F1944" s="0" t="inlineStr">
        <is>
          <t>자연</t>
        </is>
      </c>
      <c r="G1944" s="0" t="n">
        <v>2</v>
      </c>
      <c r="H1944" s="0" t="n">
        <v>697.499</v>
      </c>
      <c r="I1944" s="0" t="n">
        <v>696.5940000000001</v>
      </c>
      <c r="J1944" s="0" t="n">
        <v>694.86</v>
      </c>
      <c r="K1944" s="0" t="n">
        <v>693.518</v>
      </c>
      <c r="L1944" s="0" t="n">
        <v>692.172</v>
      </c>
      <c r="M1944" s="233" t="inlineStr">
        <is>
          <t>표점</t>
        </is>
      </c>
      <c r="N1944" s="233" t="inlineStr">
        <is>
          <t>변표</t>
        </is>
      </c>
      <c r="O1944" s="3" t="inlineStr">
        <is>
          <t>다42</t>
        </is>
      </c>
    </row>
    <row r="1945">
      <c r="A1945" s="0" t="n">
        <v>53</v>
      </c>
      <c r="B1945" s="0" t="n">
        <v>673</v>
      </c>
      <c r="C1945" s="0" t="inlineStr">
        <is>
          <t>다</t>
        </is>
      </c>
      <c r="D1945" s="0" t="inlineStr">
        <is>
          <t>동국대</t>
        </is>
      </c>
      <c r="E1945" s="232" t="inlineStr">
        <is>
          <t>열린전공학부(자연)</t>
        </is>
      </c>
      <c r="F1945" s="0" t="inlineStr">
        <is>
          <t>자연</t>
        </is>
      </c>
      <c r="G1945" s="0" t="n">
        <v>2</v>
      </c>
      <c r="H1945" s="0" t="n">
        <v>695.833</v>
      </c>
      <c r="I1945" s="0" t="n">
        <v>693.518</v>
      </c>
      <c r="J1945" s="0" t="n">
        <v>690.356</v>
      </c>
      <c r="K1945" s="0" t="n">
        <v>687.779</v>
      </c>
      <c r="L1945" s="0" t="n">
        <v>683.8099999999999</v>
      </c>
      <c r="M1945" s="233" t="inlineStr">
        <is>
          <t>표점</t>
        </is>
      </c>
      <c r="N1945" s="233" t="inlineStr">
        <is>
          <t>변표</t>
        </is>
      </c>
      <c r="O1945" s="3" t="inlineStr">
        <is>
          <t>다43</t>
        </is>
      </c>
    </row>
    <row r="1946">
      <c r="A1946" s="0" t="n">
        <v>53</v>
      </c>
      <c r="B1946" s="0" t="n">
        <v>674</v>
      </c>
      <c r="C1946" s="0" t="inlineStr">
        <is>
          <t>다</t>
        </is>
      </c>
      <c r="D1946" s="0" t="inlineStr">
        <is>
          <t>동국대</t>
        </is>
      </c>
      <c r="E1946" s="232" t="inlineStr">
        <is>
          <t>바이오시스템대학(광역화)</t>
        </is>
      </c>
      <c r="F1946" s="0" t="inlineStr">
        <is>
          <t>자연</t>
        </is>
      </c>
      <c r="G1946" s="0" t="n">
        <v>2</v>
      </c>
      <c r="H1946" s="0" t="n">
        <v>693.045</v>
      </c>
      <c r="I1946" s="0" t="n">
        <v>690.651</v>
      </c>
      <c r="J1946" s="0" t="n">
        <v>687.148</v>
      </c>
      <c r="K1946" s="0" t="n">
        <v>684.377</v>
      </c>
      <c r="L1946" s="0" t="n">
        <v>679.984</v>
      </c>
      <c r="M1946" s="233" t="inlineStr">
        <is>
          <t>표점</t>
        </is>
      </c>
      <c r="N1946" s="233" t="inlineStr">
        <is>
          <t>변표</t>
        </is>
      </c>
      <c r="O1946" s="3" t="inlineStr">
        <is>
          <t>다44</t>
        </is>
      </c>
    </row>
    <row r="1947">
      <c r="A1947" s="0" t="n">
        <v>53</v>
      </c>
      <c r="B1947" s="0" t="n">
        <v>665</v>
      </c>
      <c r="C1947" s="0" t="inlineStr">
        <is>
          <t>다</t>
        </is>
      </c>
      <c r="D1947" s="0" t="inlineStr">
        <is>
          <t>동국대</t>
        </is>
      </c>
      <c r="E1947" s="232" t="inlineStr">
        <is>
          <t>물리학과</t>
        </is>
      </c>
      <c r="F1947" s="0" t="inlineStr">
        <is>
          <t>자연</t>
        </is>
      </c>
      <c r="G1947" s="0" t="n">
        <v>2</v>
      </c>
      <c r="H1947" s="0" t="n">
        <v>693.147</v>
      </c>
      <c r="I1947" s="0" t="n">
        <v>690.651</v>
      </c>
      <c r="J1947" s="0" t="n">
        <v>686.681</v>
      </c>
      <c r="K1947" s="0" t="n">
        <v>683.8099999999999</v>
      </c>
      <c r="L1947" s="0" t="n">
        <v>679.984</v>
      </c>
      <c r="M1947" s="233" t="inlineStr">
        <is>
          <t>표점</t>
        </is>
      </c>
      <c r="N1947" s="233" t="inlineStr">
        <is>
          <t>변표</t>
        </is>
      </c>
      <c r="O1947" s="3" t="inlineStr">
        <is>
          <t>다45</t>
        </is>
      </c>
    </row>
    <row r="1948">
      <c r="A1948" s="0" t="n">
        <v>54</v>
      </c>
      <c r="B1948" s="0" t="n">
        <v>675</v>
      </c>
      <c r="C1948" s="0" t="inlineStr">
        <is>
          <t>다</t>
        </is>
      </c>
      <c r="D1948" s="0" t="inlineStr">
        <is>
          <t>동국대</t>
        </is>
      </c>
      <c r="E1948" s="232" t="inlineStr">
        <is>
          <t>경찰행정학부</t>
        </is>
      </c>
      <c r="F1948" s="0" t="inlineStr">
        <is>
          <t>통합</t>
        </is>
      </c>
      <c r="G1948" s="0" t="n">
        <v>2</v>
      </c>
      <c r="H1948" s="0" t="n">
        <v>695.706</v>
      </c>
      <c r="I1948" s="0" t="n">
        <v>694.65</v>
      </c>
      <c r="J1948" s="0" t="n">
        <v>692.165</v>
      </c>
      <c r="K1948" s="0" t="n">
        <v>689.404</v>
      </c>
      <c r="L1948" s="0" t="n">
        <v>683.389</v>
      </c>
      <c r="M1948" s="233" t="inlineStr">
        <is>
          <t>표점</t>
        </is>
      </c>
      <c r="N1948" s="233" t="inlineStr">
        <is>
          <t>변표</t>
        </is>
      </c>
      <c r="O1948" s="3" t="inlineStr">
        <is>
          <t>다46</t>
        </is>
      </c>
    </row>
    <row r="1949">
      <c r="A1949" s="0" t="n">
        <v>54</v>
      </c>
      <c r="B1949" s="0" t="n">
        <v>704</v>
      </c>
      <c r="C1949" s="0" t="inlineStr">
        <is>
          <t>다</t>
        </is>
      </c>
      <c r="D1949" s="0" t="inlineStr">
        <is>
          <t>동국대</t>
        </is>
      </c>
      <c r="E1949" s="232" t="inlineStr">
        <is>
          <t>열린전공학부(인문)</t>
        </is>
      </c>
      <c r="F1949" s="0" t="inlineStr">
        <is>
          <t>통합</t>
        </is>
      </c>
      <c r="G1949" s="0" t="n">
        <v>2</v>
      </c>
      <c r="H1949" s="0" t="n">
        <v>696.418</v>
      </c>
      <c r="I1949" s="0" t="n">
        <v>693.663</v>
      </c>
      <c r="J1949" s="0" t="n">
        <v>690.704</v>
      </c>
      <c r="K1949" s="0" t="n">
        <v>688.444</v>
      </c>
      <c r="L1949" s="0" t="n">
        <v>684.926</v>
      </c>
      <c r="M1949" s="233" t="inlineStr">
        <is>
          <t>표점</t>
        </is>
      </c>
      <c r="N1949" s="233" t="inlineStr">
        <is>
          <t>변표</t>
        </is>
      </c>
      <c r="O1949" s="3" t="inlineStr">
        <is>
          <t>다47</t>
        </is>
      </c>
    </row>
    <row r="1950">
      <c r="A1950" s="0" t="n">
        <v>56</v>
      </c>
      <c r="B1950" s="0" t="n">
        <v>705</v>
      </c>
      <c r="C1950" s="0" t="inlineStr">
        <is>
          <t>다</t>
        </is>
      </c>
      <c r="D1950" s="0" t="inlineStr">
        <is>
          <t>홍익대</t>
        </is>
      </c>
      <c r="E1950" s="232" t="inlineStr">
        <is>
          <t>건축학전공(5년제)</t>
        </is>
      </c>
      <c r="F1950" s="0" t="inlineStr">
        <is>
          <t>자연</t>
        </is>
      </c>
      <c r="G1950" s="0" t="n">
        <v>2</v>
      </c>
      <c r="H1950" s="0" t="n">
        <v>134.062</v>
      </c>
      <c r="I1950" s="0" t="n">
        <v>133.838</v>
      </c>
      <c r="J1950" s="0" t="n">
        <v>133.574</v>
      </c>
      <c r="K1950" s="0" t="n">
        <v>133.047</v>
      </c>
      <c r="L1950" s="0" t="n">
        <v>131.885</v>
      </c>
      <c r="M1950" s="233" t="inlineStr">
        <is>
          <t>표점</t>
        </is>
      </c>
      <c r="N1950" s="233" t="inlineStr">
        <is>
          <t>표점</t>
        </is>
      </c>
      <c r="O1950" s="3" t="inlineStr">
        <is>
          <t>다48</t>
        </is>
      </c>
    </row>
    <row r="1951">
      <c r="A1951" s="0" t="n">
        <v>56</v>
      </c>
      <c r="B1951" s="0" t="n">
        <v>707</v>
      </c>
      <c r="C1951" s="0" t="inlineStr">
        <is>
          <t>다</t>
        </is>
      </c>
      <c r="D1951" s="0" t="inlineStr">
        <is>
          <t>홍익대</t>
        </is>
      </c>
      <c r="E1951" s="232" t="inlineStr">
        <is>
          <t>서울캠퍼스자율전공(자연·예능)</t>
        </is>
      </c>
      <c r="F1951" s="0" t="inlineStr">
        <is>
          <t>자연</t>
        </is>
      </c>
      <c r="G1951" s="0" t="n">
        <v>2</v>
      </c>
      <c r="H1951" s="0" t="n">
        <v>133.616</v>
      </c>
      <c r="I1951" s="0" t="n">
        <v>133.27</v>
      </c>
      <c r="J1951" s="0" t="n">
        <v>132.908</v>
      </c>
      <c r="K1951" s="0" t="n">
        <v>132.329</v>
      </c>
      <c r="L1951" s="0" t="n">
        <v>131.169</v>
      </c>
      <c r="M1951" s="233" t="inlineStr">
        <is>
          <t>표점</t>
        </is>
      </c>
      <c r="N1951" s="233" t="inlineStr">
        <is>
          <t>표점</t>
        </is>
      </c>
      <c r="O1951" s="3" t="inlineStr">
        <is>
          <t>다49</t>
        </is>
      </c>
    </row>
    <row r="1952">
      <c r="A1952" s="0" t="n">
        <v>56</v>
      </c>
      <c r="B1952" s="0" t="n">
        <v>709</v>
      </c>
      <c r="C1952" s="0" t="inlineStr">
        <is>
          <t>다</t>
        </is>
      </c>
      <c r="D1952" s="0" t="inlineStr">
        <is>
          <t>홍익대</t>
        </is>
      </c>
      <c r="E1952" s="232" t="inlineStr">
        <is>
          <t>신소재·화공시스템공학부</t>
        </is>
      </c>
      <c r="F1952" s="0" t="inlineStr">
        <is>
          <t>자연</t>
        </is>
      </c>
      <c r="G1952" s="0" t="n">
        <v>2</v>
      </c>
      <c r="H1952" s="0" t="n">
        <v>133.156</v>
      </c>
      <c r="I1952" s="0" t="n">
        <v>132.908</v>
      </c>
      <c r="J1952" s="0" t="n">
        <v>132.676</v>
      </c>
      <c r="K1952" s="0" t="n">
        <v>132.08</v>
      </c>
      <c r="L1952" s="0" t="n">
        <v>130.873</v>
      </c>
      <c r="M1952" s="233" t="inlineStr">
        <is>
          <t>표점</t>
        </is>
      </c>
      <c r="N1952" s="233" t="inlineStr">
        <is>
          <t>표점</t>
        </is>
      </c>
      <c r="O1952" s="3" t="inlineStr">
        <is>
          <t>다50</t>
        </is>
      </c>
    </row>
    <row r="1953">
      <c r="A1953" s="0" t="n">
        <v>56</v>
      </c>
      <c r="B1953" s="0" t="n">
        <v>713</v>
      </c>
      <c r="C1953" s="0" t="inlineStr">
        <is>
          <t>다</t>
        </is>
      </c>
      <c r="D1953" s="0" t="inlineStr">
        <is>
          <t>홍익대</t>
        </is>
      </c>
      <c r="E1953" s="232" t="inlineStr">
        <is>
          <t>컴퓨터공학과</t>
        </is>
      </c>
      <c r="F1953" s="0" t="inlineStr">
        <is>
          <t>자연</t>
        </is>
      </c>
      <c r="G1953" s="0" t="n">
        <v>2</v>
      </c>
      <c r="H1953" s="0" t="n">
        <v>133.156</v>
      </c>
      <c r="I1953" s="0" t="n">
        <v>132.908</v>
      </c>
      <c r="J1953" s="0" t="n">
        <v>132.676</v>
      </c>
      <c r="K1953" s="0" t="n">
        <v>132.08</v>
      </c>
      <c r="L1953" s="0" t="n">
        <v>130.873</v>
      </c>
      <c r="M1953" s="233" t="inlineStr">
        <is>
          <t>표점</t>
        </is>
      </c>
      <c r="N1953" s="233" t="inlineStr">
        <is>
          <t>표점</t>
        </is>
      </c>
      <c r="O1953" s="3" t="inlineStr">
        <is>
          <t>다51</t>
        </is>
      </c>
    </row>
    <row r="1954">
      <c r="A1954" s="0" t="n">
        <v>56</v>
      </c>
      <c r="B1954" s="0" t="n">
        <v>708</v>
      </c>
      <c r="C1954" s="0" t="inlineStr">
        <is>
          <t>다</t>
        </is>
      </c>
      <c r="D1954" s="0" t="inlineStr">
        <is>
          <t>홍익대</t>
        </is>
      </c>
      <c r="E1954" s="232" t="inlineStr">
        <is>
          <t>산업·데이터공학과</t>
        </is>
      </c>
      <c r="F1954" s="0" t="inlineStr">
        <is>
          <t>자연</t>
        </is>
      </c>
      <c r="G1954" s="0" t="n">
        <v>2</v>
      </c>
      <c r="H1954" s="0" t="n">
        <v>133.047</v>
      </c>
      <c r="I1954" s="0" t="n">
        <v>132.805</v>
      </c>
      <c r="J1954" s="0" t="n">
        <v>132.539</v>
      </c>
      <c r="K1954" s="0" t="n">
        <v>131.936</v>
      </c>
      <c r="L1954" s="0" t="n">
        <v>130.745</v>
      </c>
      <c r="M1954" s="233" t="inlineStr">
        <is>
          <t>표점</t>
        </is>
      </c>
      <c r="N1954" s="233" t="inlineStr">
        <is>
          <t>표점</t>
        </is>
      </c>
      <c r="O1954" s="3" t="inlineStr">
        <is>
          <t>다52</t>
        </is>
      </c>
    </row>
    <row r="1955">
      <c r="A1955" s="0" t="n">
        <v>56</v>
      </c>
      <c r="B1955" s="0" t="n">
        <v>710</v>
      </c>
      <c r="C1955" s="0" t="inlineStr">
        <is>
          <t>다</t>
        </is>
      </c>
      <c r="D1955" s="0" t="inlineStr">
        <is>
          <t>홍익대</t>
        </is>
      </c>
      <c r="E1955" s="232" t="inlineStr">
        <is>
          <t>기계·시스템디자인공학과</t>
        </is>
      </c>
      <c r="F1955" s="0" t="inlineStr">
        <is>
          <t>자연</t>
        </is>
      </c>
      <c r="G1955" s="0" t="n">
        <v>2</v>
      </c>
      <c r="H1955" s="0" t="n">
        <v>133.047</v>
      </c>
      <c r="I1955" s="0" t="n">
        <v>132.805</v>
      </c>
      <c r="J1955" s="0" t="n">
        <v>132.539</v>
      </c>
      <c r="K1955" s="0" t="n">
        <v>131.936</v>
      </c>
      <c r="L1955" s="0" t="n">
        <v>130.745</v>
      </c>
      <c r="M1955" s="233" t="inlineStr">
        <is>
          <t>표점</t>
        </is>
      </c>
      <c r="N1955" s="233" t="inlineStr">
        <is>
          <t>표점</t>
        </is>
      </c>
      <c r="O1955" s="3" t="inlineStr">
        <is>
          <t>다53</t>
        </is>
      </c>
    </row>
    <row r="1956">
      <c r="A1956" s="0" t="n">
        <v>56</v>
      </c>
      <c r="B1956" s="0" t="n">
        <v>715</v>
      </c>
      <c r="C1956" s="0" t="inlineStr">
        <is>
          <t>다</t>
        </is>
      </c>
      <c r="D1956" s="0" t="inlineStr">
        <is>
          <t>홍익대</t>
        </is>
      </c>
      <c r="E1956" s="232" t="inlineStr">
        <is>
          <t>실내건축학전공</t>
        </is>
      </c>
      <c r="F1956" s="0" t="inlineStr">
        <is>
          <t>자연</t>
        </is>
      </c>
      <c r="G1956" s="0" t="n">
        <v>2</v>
      </c>
      <c r="H1956" s="0" t="n">
        <v>132.948</v>
      </c>
      <c r="I1956" s="0" t="n">
        <v>132.725</v>
      </c>
      <c r="J1956" s="0" t="n">
        <v>132.468</v>
      </c>
      <c r="K1956" s="0" t="n">
        <v>131.865</v>
      </c>
      <c r="L1956" s="0" t="n">
        <v>130.658</v>
      </c>
      <c r="M1956" s="233" t="inlineStr">
        <is>
          <t>표점</t>
        </is>
      </c>
      <c r="N1956" s="233" t="inlineStr">
        <is>
          <t>표점</t>
        </is>
      </c>
      <c r="O1956" s="3" t="inlineStr">
        <is>
          <t>다54</t>
        </is>
      </c>
    </row>
    <row r="1957">
      <c r="A1957" s="0" t="n">
        <v>56</v>
      </c>
      <c r="B1957" s="0" t="n">
        <v>706</v>
      </c>
      <c r="C1957" s="0" t="inlineStr">
        <is>
          <t>다</t>
        </is>
      </c>
      <c r="D1957" s="0" t="inlineStr">
        <is>
          <t>홍익대</t>
        </is>
      </c>
      <c r="E1957" s="232" t="inlineStr">
        <is>
          <t>전자·전기공학부</t>
        </is>
      </c>
      <c r="F1957" s="0" t="inlineStr">
        <is>
          <t>자연</t>
        </is>
      </c>
      <c r="G1957" s="0" t="n">
        <v>2</v>
      </c>
      <c r="H1957" s="0" t="n">
        <v>132.877</v>
      </c>
      <c r="I1957" s="0" t="n">
        <v>132.597</v>
      </c>
      <c r="J1957" s="0" t="n">
        <v>132.329</v>
      </c>
      <c r="K1957" s="0" t="n">
        <v>131.728</v>
      </c>
      <c r="L1957" s="0" t="n">
        <v>130.488</v>
      </c>
      <c r="M1957" s="233" t="inlineStr">
        <is>
          <t>표점</t>
        </is>
      </c>
      <c r="N1957" s="233" t="inlineStr">
        <is>
          <t>표점</t>
        </is>
      </c>
      <c r="O1957" s="3" t="inlineStr">
        <is>
          <t>다55</t>
        </is>
      </c>
    </row>
    <row r="1958">
      <c r="A1958" s="0" t="n">
        <v>56</v>
      </c>
      <c r="B1958" s="0" t="n">
        <v>711</v>
      </c>
      <c r="C1958" s="0" t="inlineStr">
        <is>
          <t>다</t>
        </is>
      </c>
      <c r="D1958" s="0" t="inlineStr">
        <is>
          <t>홍익대</t>
        </is>
      </c>
      <c r="E1958" s="232" t="inlineStr">
        <is>
          <t>도시공학과</t>
        </is>
      </c>
      <c r="F1958" s="0" t="inlineStr">
        <is>
          <t>자연</t>
        </is>
      </c>
      <c r="G1958" s="0" t="n">
        <v>2</v>
      </c>
      <c r="H1958" s="0" t="n">
        <v>132.877</v>
      </c>
      <c r="I1958" s="0" t="n">
        <v>132.597</v>
      </c>
      <c r="J1958" s="0" t="n">
        <v>132.329</v>
      </c>
      <c r="K1958" s="0" t="n">
        <v>131.728</v>
      </c>
      <c r="L1958" s="0" t="n">
        <v>130.488</v>
      </c>
      <c r="M1958" s="233" t="inlineStr">
        <is>
          <t>표점</t>
        </is>
      </c>
      <c r="N1958" s="233" t="inlineStr">
        <is>
          <t>표점</t>
        </is>
      </c>
      <c r="O1958" s="3" t="inlineStr">
        <is>
          <t>다56</t>
        </is>
      </c>
    </row>
    <row r="1959">
      <c r="A1959" s="0" t="n">
        <v>56</v>
      </c>
      <c r="B1959" s="0" t="n">
        <v>714</v>
      </c>
      <c r="C1959" s="0" t="inlineStr">
        <is>
          <t>다</t>
        </is>
      </c>
      <c r="D1959" s="0" t="inlineStr">
        <is>
          <t>홍익대</t>
        </is>
      </c>
      <c r="E1959" s="232" t="inlineStr">
        <is>
          <t>수학교육과</t>
        </is>
      </c>
      <c r="F1959" s="0" t="inlineStr">
        <is>
          <t>자연</t>
        </is>
      </c>
      <c r="G1959" s="0" t="n">
        <v>2</v>
      </c>
      <c r="H1959" s="0" t="n">
        <v>132.776</v>
      </c>
      <c r="I1959" s="0" t="n">
        <v>132.488</v>
      </c>
      <c r="J1959" s="0" t="n">
        <v>132.21</v>
      </c>
      <c r="K1959" s="0" t="n">
        <v>131.609</v>
      </c>
      <c r="L1959" s="0" t="n">
        <v>130.353</v>
      </c>
      <c r="M1959" s="233" t="inlineStr">
        <is>
          <t>표점</t>
        </is>
      </c>
      <c r="N1959" s="233" t="inlineStr">
        <is>
          <t>표점</t>
        </is>
      </c>
      <c r="O1959" s="3" t="inlineStr">
        <is>
          <t>다57</t>
        </is>
      </c>
    </row>
    <row r="1960">
      <c r="A1960" s="0" t="n">
        <v>56</v>
      </c>
      <c r="B1960" s="0" t="n">
        <v>712</v>
      </c>
      <c r="C1960" s="0" t="inlineStr">
        <is>
          <t>다</t>
        </is>
      </c>
      <c r="D1960" s="0" t="inlineStr">
        <is>
          <t>홍익대</t>
        </is>
      </c>
      <c r="E1960" s="232" t="inlineStr">
        <is>
          <t>건설환경공학과</t>
        </is>
      </c>
      <c r="F1960" s="0" t="inlineStr">
        <is>
          <t>자연</t>
        </is>
      </c>
      <c r="G1960" s="0" t="n">
        <v>2</v>
      </c>
      <c r="H1960" s="0" t="n">
        <v>132.698</v>
      </c>
      <c r="I1960" s="0" t="n">
        <v>132.418</v>
      </c>
      <c r="J1960" s="0" t="n">
        <v>132.13</v>
      </c>
      <c r="K1960" s="0" t="n">
        <v>131.527</v>
      </c>
      <c r="L1960" s="0" t="n">
        <v>130.266</v>
      </c>
      <c r="M1960" s="233" t="inlineStr">
        <is>
          <t>표점</t>
        </is>
      </c>
      <c r="N1960" s="233" t="inlineStr">
        <is>
          <t>표점</t>
        </is>
      </c>
      <c r="O1960" s="3" t="inlineStr">
        <is>
          <t>다58</t>
        </is>
      </c>
    </row>
    <row r="1961">
      <c r="A1961" s="0" t="n">
        <v>57</v>
      </c>
      <c r="B1961" s="0" t="n">
        <v>716</v>
      </c>
      <c r="C1961" s="0" t="inlineStr">
        <is>
          <t>다</t>
        </is>
      </c>
      <c r="D1961" s="0" t="inlineStr">
        <is>
          <t>홍익대</t>
        </is>
      </c>
      <c r="E1961" s="232" t="inlineStr">
        <is>
          <t>서울캠퍼스자율전공(인문·예능)</t>
        </is>
      </c>
      <c r="F1961" s="0" t="inlineStr">
        <is>
          <t>통합</t>
        </is>
      </c>
      <c r="G1961" s="0" t="n">
        <v>2</v>
      </c>
      <c r="H1961" s="0" t="n">
        <v>132.895</v>
      </c>
      <c r="I1961" s="0" t="n">
        <v>132.465</v>
      </c>
      <c r="J1961" s="0" t="n">
        <v>132.133</v>
      </c>
      <c r="K1961" s="0" t="n">
        <v>131.613</v>
      </c>
      <c r="L1961" s="0" t="n">
        <v>130.505</v>
      </c>
      <c r="M1961" s="233" t="inlineStr">
        <is>
          <t>표점</t>
        </is>
      </c>
      <c r="N1961" s="233" t="inlineStr">
        <is>
          <t>표점</t>
        </is>
      </c>
      <c r="O1961" s="3" t="inlineStr">
        <is>
          <t>다59</t>
        </is>
      </c>
    </row>
    <row r="1962">
      <c r="A1962" s="0" t="n">
        <v>57</v>
      </c>
      <c r="B1962" s="0" t="n">
        <v>725</v>
      </c>
      <c r="C1962" s="0" t="inlineStr">
        <is>
          <t>다</t>
        </is>
      </c>
      <c r="D1962" s="0" t="inlineStr">
        <is>
          <t>홍익대</t>
        </is>
      </c>
      <c r="E1962" s="232" t="inlineStr">
        <is>
          <t>경제학부</t>
        </is>
      </c>
      <c r="F1962" s="0" t="inlineStr">
        <is>
          <t>통합</t>
        </is>
      </c>
      <c r="G1962" s="0" t="n">
        <v>2</v>
      </c>
      <c r="H1962" s="0" t="n">
        <v>131.798</v>
      </c>
      <c r="I1962" s="0" t="n">
        <v>131.613</v>
      </c>
      <c r="J1962" s="0" t="n">
        <v>131.402</v>
      </c>
      <c r="K1962" s="0" t="n">
        <v>130.945</v>
      </c>
      <c r="L1962" s="0" t="n">
        <v>130.151</v>
      </c>
      <c r="M1962" s="233" t="inlineStr">
        <is>
          <t>표점</t>
        </is>
      </c>
      <c r="N1962" s="233" t="inlineStr">
        <is>
          <t>표점</t>
        </is>
      </c>
      <c r="O1962" s="3" t="inlineStr">
        <is>
          <t>다60</t>
        </is>
      </c>
    </row>
    <row r="1963">
      <c r="A1963" s="0" t="n">
        <v>57</v>
      </c>
      <c r="B1963" s="0" t="n">
        <v>718</v>
      </c>
      <c r="C1963" s="0" t="inlineStr">
        <is>
          <t>다</t>
        </is>
      </c>
      <c r="D1963" s="0" t="inlineStr">
        <is>
          <t>홍익대</t>
        </is>
      </c>
      <c r="E1963" s="232" t="inlineStr">
        <is>
          <t>경영학부</t>
        </is>
      </c>
      <c r="F1963" s="0" t="inlineStr">
        <is>
          <t>통합</t>
        </is>
      </c>
      <c r="G1963" s="0" t="n">
        <v>2</v>
      </c>
      <c r="H1963" s="0" t="n">
        <v>131.585</v>
      </c>
      <c r="I1963" s="0" t="n">
        <v>131.4</v>
      </c>
      <c r="J1963" s="0" t="n">
        <v>131.239</v>
      </c>
      <c r="K1963" s="0" t="n">
        <v>130.666</v>
      </c>
      <c r="L1963" s="0" t="n">
        <v>129.462</v>
      </c>
      <c r="M1963" s="233" t="inlineStr">
        <is>
          <t>표점</t>
        </is>
      </c>
      <c r="N1963" s="233" t="inlineStr">
        <is>
          <t>표점</t>
        </is>
      </c>
      <c r="O1963" s="3" t="inlineStr">
        <is>
          <t>다61</t>
        </is>
      </c>
    </row>
    <row r="1964">
      <c r="A1964" s="0" t="n">
        <v>57</v>
      </c>
      <c r="B1964" s="0" t="n">
        <v>724</v>
      </c>
      <c r="C1964" s="0" t="inlineStr">
        <is>
          <t>다</t>
        </is>
      </c>
      <c r="D1964" s="0" t="inlineStr">
        <is>
          <t>홍익대</t>
        </is>
      </c>
      <c r="E1964" s="232" t="inlineStr">
        <is>
          <t>법학부</t>
        </is>
      </c>
      <c r="F1964" s="0" t="inlineStr">
        <is>
          <t>통합</t>
        </is>
      </c>
      <c r="G1964" s="0" t="n">
        <v>2</v>
      </c>
      <c r="H1964" s="0" t="n">
        <v>131.402</v>
      </c>
      <c r="I1964" s="0" t="n">
        <v>131.269</v>
      </c>
      <c r="J1964" s="0" t="n">
        <v>131.106</v>
      </c>
      <c r="K1964" s="0" t="n">
        <v>130.505</v>
      </c>
      <c r="L1964" s="0" t="n">
        <v>129.299</v>
      </c>
      <c r="M1964" s="233" t="inlineStr">
        <is>
          <t>표점</t>
        </is>
      </c>
      <c r="N1964" s="233" t="inlineStr">
        <is>
          <t>표점</t>
        </is>
      </c>
      <c r="O1964" s="3" t="inlineStr">
        <is>
          <t>다62</t>
        </is>
      </c>
    </row>
    <row r="1965">
      <c r="A1965" s="0" t="n">
        <v>57</v>
      </c>
      <c r="B1965" s="0" t="n">
        <v>721</v>
      </c>
      <c r="C1965" s="0" t="inlineStr">
        <is>
          <t>다</t>
        </is>
      </c>
      <c r="D1965" s="0" t="inlineStr">
        <is>
          <t>홍익대</t>
        </is>
      </c>
      <c r="E1965" s="232" t="inlineStr">
        <is>
          <t>영어교육과</t>
        </is>
      </c>
      <c r="F1965" s="0" t="inlineStr">
        <is>
          <t>통합</t>
        </is>
      </c>
      <c r="G1965" s="0" t="n">
        <v>2</v>
      </c>
      <c r="H1965" s="0" t="n">
        <v>131.299</v>
      </c>
      <c r="I1965" s="0" t="n">
        <v>131.128</v>
      </c>
      <c r="J1965" s="0" t="n">
        <v>130.939</v>
      </c>
      <c r="K1965" s="0" t="n">
        <v>130.372</v>
      </c>
      <c r="L1965" s="0" t="n">
        <v>129.168</v>
      </c>
      <c r="M1965" s="233" t="inlineStr">
        <is>
          <t>표점</t>
        </is>
      </c>
      <c r="N1965" s="233" t="inlineStr">
        <is>
          <t>표점</t>
        </is>
      </c>
      <c r="O1965" s="3" t="inlineStr">
        <is>
          <t>다63</t>
        </is>
      </c>
    </row>
    <row r="1966">
      <c r="A1966" s="0" t="n">
        <v>57</v>
      </c>
      <c r="B1966" s="0" t="n">
        <v>717</v>
      </c>
      <c r="C1966" s="0" t="inlineStr">
        <is>
          <t>다</t>
        </is>
      </c>
      <c r="D1966" s="0" t="inlineStr">
        <is>
          <t>홍익대</t>
        </is>
      </c>
      <c r="E1966" s="232" t="inlineStr">
        <is>
          <t>영어영문학과</t>
        </is>
      </c>
      <c r="F1966" s="0" t="inlineStr">
        <is>
          <t>통합</t>
        </is>
      </c>
      <c r="G1966" s="0" t="n">
        <v>2</v>
      </c>
      <c r="H1966" s="0" t="n">
        <v>131.269</v>
      </c>
      <c r="I1966" s="0" t="n">
        <v>131.106</v>
      </c>
      <c r="J1966" s="0" t="n">
        <v>130.887</v>
      </c>
      <c r="K1966" s="0" t="n">
        <v>130.284</v>
      </c>
      <c r="L1966" s="0" t="n">
        <v>129.108</v>
      </c>
      <c r="M1966" s="233" t="inlineStr">
        <is>
          <t>표점</t>
        </is>
      </c>
      <c r="N1966" s="233" t="inlineStr">
        <is>
          <t>표점</t>
        </is>
      </c>
      <c r="O1966" s="3" t="inlineStr">
        <is>
          <t>다64</t>
        </is>
      </c>
    </row>
    <row r="1967">
      <c r="A1967" s="0" t="n">
        <v>57</v>
      </c>
      <c r="B1967" s="0" t="n">
        <v>720</v>
      </c>
      <c r="C1967" s="0" t="inlineStr">
        <is>
          <t>다</t>
        </is>
      </c>
      <c r="D1967" s="0" t="inlineStr">
        <is>
          <t>홍익대</t>
        </is>
      </c>
      <c r="E1967" s="232" t="inlineStr">
        <is>
          <t>독어독문학과</t>
        </is>
      </c>
      <c r="F1967" s="0" t="inlineStr">
        <is>
          <t>통합</t>
        </is>
      </c>
      <c r="G1967" s="0" t="n">
        <v>2</v>
      </c>
      <c r="H1967" s="0" t="n">
        <v>131.269</v>
      </c>
      <c r="I1967" s="0" t="n">
        <v>131.106</v>
      </c>
      <c r="J1967" s="0" t="n">
        <v>130.887</v>
      </c>
      <c r="K1967" s="0" t="n">
        <v>130.284</v>
      </c>
      <c r="L1967" s="0" t="n">
        <v>129.108</v>
      </c>
      <c r="M1967" s="233" t="inlineStr">
        <is>
          <t>표점</t>
        </is>
      </c>
      <c r="N1967" s="233" t="inlineStr">
        <is>
          <t>표점</t>
        </is>
      </c>
      <c r="O1967" s="3" t="inlineStr">
        <is>
          <t>다65</t>
        </is>
      </c>
    </row>
    <row r="1968">
      <c r="A1968" s="0" t="n">
        <v>57</v>
      </c>
      <c r="B1968" s="0" t="n">
        <v>722</v>
      </c>
      <c r="C1968" s="0" t="inlineStr">
        <is>
          <t>다</t>
        </is>
      </c>
      <c r="D1968" s="0" t="inlineStr">
        <is>
          <t>홍익대</t>
        </is>
      </c>
      <c r="E1968" s="232" t="inlineStr">
        <is>
          <t>국어국문학과</t>
        </is>
      </c>
      <c r="F1968" s="0" t="inlineStr">
        <is>
          <t>통합</t>
        </is>
      </c>
      <c r="G1968" s="0" t="n">
        <v>2</v>
      </c>
      <c r="H1968" s="0" t="n">
        <v>131.128</v>
      </c>
      <c r="I1968" s="0" t="n">
        <v>130.939</v>
      </c>
      <c r="J1968" s="0" t="n">
        <v>130.754</v>
      </c>
      <c r="K1968" s="0" t="n">
        <v>130.181</v>
      </c>
      <c r="L1968" s="0" t="n">
        <v>128.975</v>
      </c>
      <c r="M1968" s="233" t="inlineStr">
        <is>
          <t>표점</t>
        </is>
      </c>
      <c r="N1968" s="233" t="inlineStr">
        <is>
          <t>표점</t>
        </is>
      </c>
      <c r="O1968" s="3" t="inlineStr">
        <is>
          <t>다66</t>
        </is>
      </c>
    </row>
    <row r="1969">
      <c r="A1969" s="0" t="n">
        <v>57</v>
      </c>
      <c r="B1969" s="0" t="n">
        <v>726</v>
      </c>
      <c r="C1969" s="0" t="inlineStr">
        <is>
          <t>다</t>
        </is>
      </c>
      <c r="D1969" s="0" t="inlineStr">
        <is>
          <t>홍익대</t>
        </is>
      </c>
      <c r="E1969" s="232" t="inlineStr">
        <is>
          <t>국어교육과</t>
        </is>
      </c>
      <c r="F1969" s="0" t="inlineStr">
        <is>
          <t>통합</t>
        </is>
      </c>
      <c r="G1969" s="0" t="n">
        <v>2</v>
      </c>
      <c r="H1969" s="0" t="n">
        <v>131.046</v>
      </c>
      <c r="I1969" s="0" t="n">
        <v>130.857</v>
      </c>
      <c r="J1969" s="0" t="n">
        <v>130.666</v>
      </c>
      <c r="K1969" s="0" t="n">
        <v>130.091</v>
      </c>
      <c r="L1969" s="0" t="n">
        <v>128.857</v>
      </c>
      <c r="M1969" s="233" t="inlineStr">
        <is>
          <t>표점</t>
        </is>
      </c>
      <c r="N1969" s="233" t="inlineStr">
        <is>
          <t>표점</t>
        </is>
      </c>
      <c r="O1969" s="3" t="inlineStr">
        <is>
          <t>다67</t>
        </is>
      </c>
    </row>
    <row r="1970">
      <c r="A1970" s="0" t="n">
        <v>57</v>
      </c>
      <c r="B1970" s="0" t="n">
        <v>727</v>
      </c>
      <c r="C1970" s="0" t="inlineStr">
        <is>
          <t>다</t>
        </is>
      </c>
      <c r="D1970" s="0" t="inlineStr">
        <is>
          <t>홍익대</t>
        </is>
      </c>
      <c r="E1970" s="232" t="inlineStr">
        <is>
          <t>교육학과</t>
        </is>
      </c>
      <c r="F1970" s="0" t="inlineStr">
        <is>
          <t>통합</t>
        </is>
      </c>
      <c r="G1970" s="0" t="n">
        <v>2</v>
      </c>
      <c r="H1970" s="0" t="n">
        <v>131.046</v>
      </c>
      <c r="I1970" s="0" t="n">
        <v>130.857</v>
      </c>
      <c r="J1970" s="0" t="n">
        <v>130.666</v>
      </c>
      <c r="K1970" s="0" t="n">
        <v>130.091</v>
      </c>
      <c r="L1970" s="0" t="n">
        <v>128.857</v>
      </c>
      <c r="M1970" s="233" t="inlineStr">
        <is>
          <t>표점</t>
        </is>
      </c>
      <c r="N1970" s="233" t="inlineStr">
        <is>
          <t>표점</t>
        </is>
      </c>
      <c r="O1970" s="3" t="inlineStr">
        <is>
          <t>다68</t>
        </is>
      </c>
    </row>
    <row r="1971">
      <c r="A1971" s="0" t="n">
        <v>57</v>
      </c>
      <c r="B1971" s="0" t="n">
        <v>719</v>
      </c>
      <c r="C1971" s="0" t="inlineStr">
        <is>
          <t>다</t>
        </is>
      </c>
      <c r="D1971" s="0" t="inlineStr">
        <is>
          <t>홍익대</t>
        </is>
      </c>
      <c r="E1971" s="232" t="inlineStr">
        <is>
          <t>역사교육과</t>
        </is>
      </c>
      <c r="F1971" s="0" t="inlineStr">
        <is>
          <t>통합</t>
        </is>
      </c>
      <c r="G1971" s="0" t="n">
        <v>2</v>
      </c>
      <c r="H1971" s="0" t="n">
        <v>130.939</v>
      </c>
      <c r="I1971" s="0" t="n">
        <v>130.754</v>
      </c>
      <c r="J1971" s="0" t="n">
        <v>130.563</v>
      </c>
      <c r="K1971" s="0" t="n">
        <v>129.982</v>
      </c>
      <c r="L1971" s="0" t="n">
        <v>128.776</v>
      </c>
      <c r="M1971" s="233" t="inlineStr">
        <is>
          <t>표점</t>
        </is>
      </c>
      <c r="N1971" s="233" t="inlineStr">
        <is>
          <t>표점</t>
        </is>
      </c>
      <c r="O1971" s="3" t="inlineStr">
        <is>
          <t>다69</t>
        </is>
      </c>
    </row>
    <row r="1972">
      <c r="A1972" s="0" t="n">
        <v>57</v>
      </c>
      <c r="B1972" s="0" t="n">
        <v>723</v>
      </c>
      <c r="C1972" s="0" t="inlineStr">
        <is>
          <t>다</t>
        </is>
      </c>
      <c r="D1972" s="0" t="inlineStr">
        <is>
          <t>홍익대</t>
        </is>
      </c>
      <c r="E1972" s="232" t="inlineStr">
        <is>
          <t>불어불문학과</t>
        </is>
      </c>
      <c r="F1972" s="0" t="inlineStr">
        <is>
          <t>통합</t>
        </is>
      </c>
      <c r="G1972" s="0" t="n">
        <v>2</v>
      </c>
      <c r="H1972" s="0" t="n">
        <v>130.939</v>
      </c>
      <c r="I1972" s="0" t="n">
        <v>130.754</v>
      </c>
      <c r="J1972" s="0" t="n">
        <v>130.563</v>
      </c>
      <c r="K1972" s="0" t="n">
        <v>129.982</v>
      </c>
      <c r="L1972" s="0" t="n">
        <v>128.776</v>
      </c>
      <c r="M1972" s="233" t="inlineStr">
        <is>
          <t>표점</t>
        </is>
      </c>
      <c r="N1972" s="233" t="inlineStr">
        <is>
          <t>표점</t>
        </is>
      </c>
      <c r="O1972" s="3" t="inlineStr">
        <is>
          <t>다70</t>
        </is>
      </c>
    </row>
    <row r="1973">
      <c r="A1973" s="0" t="n">
        <v>85</v>
      </c>
      <c r="B1973" s="0" t="n">
        <v>841</v>
      </c>
      <c r="C1973" s="0" t="inlineStr">
        <is>
          <t>다</t>
        </is>
      </c>
      <c r="D1973" s="0" t="inlineStr">
        <is>
          <t>서울과학기술대</t>
        </is>
      </c>
      <c r="E1973" s="232" t="inlineStr">
        <is>
          <t>ST자유전공학부</t>
        </is>
      </c>
      <c r="F1973" s="0" t="inlineStr">
        <is>
          <t>자연</t>
        </is>
      </c>
      <c r="G1973" s="0" t="n">
        <v>2</v>
      </c>
      <c r="H1973" s="0" t="n">
        <v>911.9690000000001</v>
      </c>
      <c r="I1973" s="0" t="n">
        <v>909.843</v>
      </c>
      <c r="J1973" s="0" t="n">
        <v>907.011</v>
      </c>
      <c r="K1973" s="0" t="n">
        <v>902.789</v>
      </c>
      <c r="L1973" s="0" t="n">
        <v>897.421</v>
      </c>
      <c r="M1973" s="233" t="inlineStr">
        <is>
          <t>표점/만점</t>
        </is>
      </c>
      <c r="N1973" s="233" t="inlineStr">
        <is>
          <t>표점/만점</t>
        </is>
      </c>
      <c r="O1973" s="3" t="inlineStr">
        <is>
          <t>다71</t>
        </is>
      </c>
    </row>
    <row r="1974">
      <c r="A1974" s="0" t="n">
        <v>75</v>
      </c>
      <c r="B1974" s="0" t="n">
        <v>854</v>
      </c>
      <c r="C1974" s="0" t="inlineStr">
        <is>
          <t>다</t>
        </is>
      </c>
      <c r="D1974" s="0" t="inlineStr">
        <is>
          <t>숭실대</t>
        </is>
      </c>
      <c r="E1974" s="232" t="inlineStr">
        <is>
          <t>정보보호학과</t>
        </is>
      </c>
      <c r="F1974" s="0" t="inlineStr">
        <is>
          <t>자연</t>
        </is>
      </c>
      <c r="G1974" s="0" t="n">
        <v>2</v>
      </c>
      <c r="H1974" s="0" t="n">
        <v>938.873</v>
      </c>
      <c r="I1974" s="0" t="n">
        <v>934.4109999999999</v>
      </c>
      <c r="J1974" s="0" t="n">
        <v>930.521</v>
      </c>
      <c r="K1974" s="0" t="n">
        <v>927.097</v>
      </c>
      <c r="L1974" s="0" t="n">
        <v>921.288</v>
      </c>
      <c r="M1974" s="233" t="inlineStr">
        <is>
          <t>표점/만점</t>
        </is>
      </c>
      <c r="N1974" s="233" t="inlineStr">
        <is>
          <t>변표/만점</t>
        </is>
      </c>
      <c r="O1974" s="3" t="inlineStr">
        <is>
          <t>다72</t>
        </is>
      </c>
    </row>
    <row r="1975">
      <c r="A1975" s="0" t="n">
        <v>75</v>
      </c>
      <c r="B1975" s="0" t="n">
        <v>850</v>
      </c>
      <c r="C1975" s="0" t="inlineStr">
        <is>
          <t>다</t>
        </is>
      </c>
      <c r="D1975" s="0" t="inlineStr">
        <is>
          <t>숭실대</t>
        </is>
      </c>
      <c r="E1975" s="232" t="inlineStr">
        <is>
          <t>컴퓨터학부</t>
        </is>
      </c>
      <c r="F1975" s="0" t="inlineStr">
        <is>
          <t>자연</t>
        </is>
      </c>
      <c r="G1975" s="0" t="n">
        <v>2</v>
      </c>
      <c r="H1975" s="0" t="n">
        <v>912.079</v>
      </c>
      <c r="I1975" s="0" t="n">
        <v>909.633</v>
      </c>
      <c r="J1975" s="0" t="n">
        <v>907.846</v>
      </c>
      <c r="K1975" s="0" t="n">
        <v>905.1609999999999</v>
      </c>
      <c r="L1975" s="0" t="n">
        <v>898.225</v>
      </c>
      <c r="M1975" s="233" t="inlineStr">
        <is>
          <t>표점/만점</t>
        </is>
      </c>
      <c r="N1975" s="233" t="inlineStr">
        <is>
          <t>변표/만점</t>
        </is>
      </c>
      <c r="O1975" s="3" t="inlineStr">
        <is>
          <t>다73</t>
        </is>
      </c>
    </row>
    <row r="1976">
      <c r="A1976" s="0" t="n">
        <v>74</v>
      </c>
      <c r="B1976" s="0" t="n">
        <v>860</v>
      </c>
      <c r="C1976" s="0" t="inlineStr">
        <is>
          <t>다</t>
        </is>
      </c>
      <c r="D1976" s="0" t="inlineStr">
        <is>
          <t>숭실대</t>
        </is>
      </c>
      <c r="E1976" s="232" t="inlineStr">
        <is>
          <t>전자정보공학부(전자공학)</t>
        </is>
      </c>
      <c r="F1976" s="0" t="inlineStr">
        <is>
          <t>자연</t>
        </is>
      </c>
      <c r="G1976" s="0" t="n">
        <v>2</v>
      </c>
      <c r="H1976" s="0" t="n">
        <v>917.412</v>
      </c>
      <c r="I1976" s="0" t="n">
        <v>912.169</v>
      </c>
      <c r="J1976" s="0" t="n">
        <v>907.687</v>
      </c>
      <c r="K1976" s="0" t="n">
        <v>903.995</v>
      </c>
      <c r="L1976" s="0" t="n">
        <v>896.1079999999999</v>
      </c>
      <c r="M1976" s="233" t="inlineStr">
        <is>
          <t>표점/만점</t>
        </is>
      </c>
      <c r="N1976" s="233" t="inlineStr">
        <is>
          <t>변표/만점</t>
        </is>
      </c>
      <c r="O1976" s="3" t="inlineStr">
        <is>
          <t>다74</t>
        </is>
      </c>
    </row>
    <row r="1977">
      <c r="A1977" s="0" t="n">
        <v>75</v>
      </c>
      <c r="B1977" s="0" t="n">
        <v>852</v>
      </c>
      <c r="C1977" s="0" t="inlineStr">
        <is>
          <t>다</t>
        </is>
      </c>
      <c r="D1977" s="0" t="inlineStr">
        <is>
          <t>숭실대</t>
        </is>
      </c>
      <c r="E1977" s="232" t="inlineStr">
        <is>
          <t>AI융합학부</t>
        </is>
      </c>
      <c r="F1977" s="0" t="inlineStr">
        <is>
          <t>자연</t>
        </is>
      </c>
      <c r="G1977" s="0" t="n">
        <v>2</v>
      </c>
      <c r="H1977" s="0" t="n">
        <v>913.179</v>
      </c>
      <c r="I1977" s="0" t="n">
        <v>908.0410000000001</v>
      </c>
      <c r="J1977" s="0" t="n">
        <v>903.919</v>
      </c>
      <c r="K1977" s="0" t="n">
        <v>899.515</v>
      </c>
      <c r="L1977" s="0" t="n">
        <v>894.181</v>
      </c>
      <c r="M1977" s="233" t="inlineStr">
        <is>
          <t>표점/만점</t>
        </is>
      </c>
      <c r="N1977" s="233" t="inlineStr">
        <is>
          <t>변표/만점</t>
        </is>
      </c>
      <c r="O1977" s="3" t="inlineStr">
        <is>
          <t>다75</t>
        </is>
      </c>
    </row>
    <row r="1978">
      <c r="A1978" s="0" t="n">
        <v>74</v>
      </c>
      <c r="B1978" s="0" t="n">
        <v>861</v>
      </c>
      <c r="C1978" s="0" t="inlineStr">
        <is>
          <t>다</t>
        </is>
      </c>
      <c r="D1978" s="0" t="inlineStr">
        <is>
          <t>숭실대</t>
        </is>
      </c>
      <c r="E1978" s="232" t="inlineStr">
        <is>
          <t>의생명시스템학부</t>
        </is>
      </c>
      <c r="F1978" s="0" t="inlineStr">
        <is>
          <t>자연</t>
        </is>
      </c>
      <c r="G1978" s="0" t="n">
        <v>2</v>
      </c>
      <c r="H1978" s="0" t="n">
        <v>915.721</v>
      </c>
      <c r="I1978" s="0" t="n">
        <v>910.573</v>
      </c>
      <c r="J1978" s="0" t="n">
        <v>906.444</v>
      </c>
      <c r="K1978" s="0" t="n">
        <v>902.029</v>
      </c>
      <c r="L1978" s="0" t="n">
        <v>895.2</v>
      </c>
      <c r="M1978" s="233" t="inlineStr">
        <is>
          <t>표점/만점</t>
        </is>
      </c>
      <c r="N1978" s="233" t="inlineStr">
        <is>
          <t>변표/만점</t>
        </is>
      </c>
      <c r="O1978" s="3" t="inlineStr">
        <is>
          <t>다76</t>
        </is>
      </c>
    </row>
    <row r="1979">
      <c r="A1979" s="0" t="n">
        <v>74</v>
      </c>
      <c r="B1979" s="0" t="n">
        <v>866</v>
      </c>
      <c r="C1979" s="0" t="inlineStr">
        <is>
          <t>다</t>
        </is>
      </c>
      <c r="D1979" s="0" t="inlineStr">
        <is>
          <t>숭실대</t>
        </is>
      </c>
      <c r="E1979" s="232" t="inlineStr">
        <is>
          <t>수학과</t>
        </is>
      </c>
      <c r="F1979" s="0" t="inlineStr">
        <is>
          <t>자연</t>
        </is>
      </c>
      <c r="G1979" s="0" t="n">
        <v>2</v>
      </c>
      <c r="H1979" s="0" t="n">
        <v>913.7190000000001</v>
      </c>
      <c r="I1979" s="0" t="n">
        <v>908.828</v>
      </c>
      <c r="J1979" s="0" t="n">
        <v>904.3869999999999</v>
      </c>
      <c r="K1979" s="0" t="n">
        <v>900.035</v>
      </c>
      <c r="L1979" s="0" t="n">
        <v>892.776</v>
      </c>
      <c r="M1979" s="233" t="inlineStr">
        <is>
          <t>표점/만점</t>
        </is>
      </c>
      <c r="N1979" s="233" t="inlineStr">
        <is>
          <t>변표/만점</t>
        </is>
      </c>
      <c r="O1979" s="3" t="inlineStr">
        <is>
          <t>다77</t>
        </is>
      </c>
    </row>
    <row r="1980">
      <c r="A1980" s="0" t="n">
        <v>74</v>
      </c>
      <c r="B1980" s="0" t="n">
        <v>864</v>
      </c>
      <c r="C1980" s="0" t="inlineStr">
        <is>
          <t>다</t>
        </is>
      </c>
      <c r="D1980" s="0" t="inlineStr">
        <is>
          <t>숭실대</t>
        </is>
      </c>
      <c r="E1980" s="232" t="inlineStr">
        <is>
          <t>화학공학과</t>
        </is>
      </c>
      <c r="F1980" s="0" t="inlineStr">
        <is>
          <t>자연</t>
        </is>
      </c>
      <c r="G1980" s="0" t="n">
        <v>2</v>
      </c>
      <c r="H1980" s="0" t="n">
        <v>912.169</v>
      </c>
      <c r="I1980" s="0" t="n">
        <v>907.127</v>
      </c>
      <c r="J1980" s="0" t="n">
        <v>902.635</v>
      </c>
      <c r="K1980" s="0" t="n">
        <v>898.338</v>
      </c>
      <c r="L1980" s="0" t="n">
        <v>891.701</v>
      </c>
      <c r="M1980" s="233" t="inlineStr">
        <is>
          <t>표점/만점</t>
        </is>
      </c>
      <c r="N1980" s="233" t="inlineStr">
        <is>
          <t>변표/만점</t>
        </is>
      </c>
      <c r="O1980" s="3" t="inlineStr">
        <is>
          <t>다78</t>
        </is>
      </c>
    </row>
    <row r="1981">
      <c r="A1981" s="0" t="n">
        <v>74</v>
      </c>
      <c r="B1981" s="0" t="n">
        <v>863</v>
      </c>
      <c r="C1981" s="0" t="inlineStr">
        <is>
          <t>다</t>
        </is>
      </c>
      <c r="D1981" s="0" t="inlineStr">
        <is>
          <t>숭실대</t>
        </is>
      </c>
      <c r="E1981" s="232" t="inlineStr">
        <is>
          <t>전기공학부</t>
        </is>
      </c>
      <c r="F1981" s="0" t="inlineStr">
        <is>
          <t>자연</t>
        </is>
      </c>
      <c r="G1981" s="0" t="n">
        <v>2</v>
      </c>
      <c r="H1981" s="0" t="n">
        <v>911.912</v>
      </c>
      <c r="I1981" s="0" t="n">
        <v>906.921</v>
      </c>
      <c r="J1981" s="0" t="n">
        <v>902.292</v>
      </c>
      <c r="K1981" s="0" t="n">
        <v>898.047</v>
      </c>
      <c r="L1981" s="0" t="n">
        <v>891.5700000000001</v>
      </c>
      <c r="M1981" s="233" t="inlineStr">
        <is>
          <t>표점/만점</t>
        </is>
      </c>
      <c r="N1981" s="233" t="inlineStr">
        <is>
          <t>변표/만점</t>
        </is>
      </c>
      <c r="O1981" s="3" t="inlineStr">
        <is>
          <t>다79</t>
        </is>
      </c>
    </row>
    <row r="1982">
      <c r="A1982" s="0" t="n">
        <v>75</v>
      </c>
      <c r="B1982" s="0" t="n">
        <v>857</v>
      </c>
      <c r="C1982" s="0" t="inlineStr">
        <is>
          <t>다</t>
        </is>
      </c>
      <c r="D1982" s="0" t="inlineStr">
        <is>
          <t>숭실대</t>
        </is>
      </c>
      <c r="E1982" s="232" t="inlineStr">
        <is>
          <t>글로벌미디어학부</t>
        </is>
      </c>
      <c r="F1982" s="0" t="inlineStr">
        <is>
          <t>자연</t>
        </is>
      </c>
      <c r="G1982" s="0" t="n">
        <v>2</v>
      </c>
      <c r="H1982" s="0" t="n">
        <v>908.912</v>
      </c>
      <c r="I1982" s="0" t="n">
        <v>903.919</v>
      </c>
      <c r="J1982" s="0" t="n">
        <v>899.086</v>
      </c>
      <c r="K1982" s="0" t="n">
        <v>895.151</v>
      </c>
      <c r="L1982" s="0" t="n">
        <v>888.649</v>
      </c>
      <c r="M1982" s="233" t="inlineStr">
        <is>
          <t>표점/만점</t>
        </is>
      </c>
      <c r="N1982" s="233" t="inlineStr">
        <is>
          <t>변표/만점</t>
        </is>
      </c>
      <c r="O1982" s="3" t="inlineStr">
        <is>
          <t>다80</t>
        </is>
      </c>
    </row>
    <row r="1983">
      <c r="A1983" s="0" t="n">
        <v>75</v>
      </c>
      <c r="B1983" s="0" t="n">
        <v>858</v>
      </c>
      <c r="C1983" s="0" t="inlineStr">
        <is>
          <t>다</t>
        </is>
      </c>
      <c r="D1983" s="0" t="inlineStr">
        <is>
          <t>숭실대</t>
        </is>
      </c>
      <c r="E1983" s="232" t="inlineStr">
        <is>
          <t>정보통계·보험수리학과</t>
        </is>
      </c>
      <c r="F1983" s="0" t="inlineStr">
        <is>
          <t>자연</t>
        </is>
      </c>
      <c r="G1983" s="0" t="n">
        <v>2</v>
      </c>
      <c r="H1983" s="0" t="n">
        <v>908.427</v>
      </c>
      <c r="I1983" s="0" t="n">
        <v>903.17</v>
      </c>
      <c r="J1983" s="0" t="n">
        <v>898.689</v>
      </c>
      <c r="K1983" s="0" t="n">
        <v>895.015</v>
      </c>
      <c r="L1983" s="0" t="n">
        <v>888.2670000000001</v>
      </c>
      <c r="M1983" s="233" t="inlineStr">
        <is>
          <t>표점/만점</t>
        </is>
      </c>
      <c r="N1983" s="233" t="inlineStr">
        <is>
          <t>변표/만점</t>
        </is>
      </c>
      <c r="O1983" s="3" t="inlineStr">
        <is>
          <t>다81</t>
        </is>
      </c>
    </row>
    <row r="1984">
      <c r="A1984" s="0" t="n">
        <v>74</v>
      </c>
      <c r="B1984" s="0" t="n">
        <v>862</v>
      </c>
      <c r="C1984" s="0" t="inlineStr">
        <is>
          <t>다</t>
        </is>
      </c>
      <c r="D1984" s="0" t="inlineStr">
        <is>
          <t>숭실대</t>
        </is>
      </c>
      <c r="E1984" s="232" t="inlineStr">
        <is>
          <t>신소재공학과</t>
        </is>
      </c>
      <c r="F1984" s="0" t="inlineStr">
        <is>
          <t>자연</t>
        </is>
      </c>
      <c r="G1984" s="0" t="n">
        <v>2</v>
      </c>
      <c r="H1984" s="0" t="n">
        <v>910.96</v>
      </c>
      <c r="I1984" s="0" t="n">
        <v>905.694</v>
      </c>
      <c r="J1984" s="0" t="n">
        <v>901.202</v>
      </c>
      <c r="K1984" s="0" t="n">
        <v>897.5170000000001</v>
      </c>
      <c r="L1984" s="0" t="n">
        <v>890.759</v>
      </c>
      <c r="M1984" s="233" t="inlineStr">
        <is>
          <t>표점/만점</t>
        </is>
      </c>
      <c r="N1984" s="233" t="inlineStr">
        <is>
          <t>변표/만점</t>
        </is>
      </c>
      <c r="O1984" s="3" t="inlineStr">
        <is>
          <t>다82</t>
        </is>
      </c>
    </row>
    <row r="1985">
      <c r="A1985" s="0" t="n">
        <v>74</v>
      </c>
      <c r="B1985" s="0" t="n">
        <v>865</v>
      </c>
      <c r="C1985" s="0" t="inlineStr">
        <is>
          <t>다</t>
        </is>
      </c>
      <c r="D1985" s="0" t="inlineStr">
        <is>
          <t>숭실대</t>
        </is>
      </c>
      <c r="E1985" s="232" t="inlineStr">
        <is>
          <t>기계공학부</t>
        </is>
      </c>
      <c r="F1985" s="0" t="inlineStr">
        <is>
          <t>자연</t>
        </is>
      </c>
      <c r="G1985" s="0" t="n">
        <v>2</v>
      </c>
      <c r="H1985" s="0" t="n">
        <v>910.96</v>
      </c>
      <c r="I1985" s="0" t="n">
        <v>905.694</v>
      </c>
      <c r="J1985" s="0" t="n">
        <v>901.202</v>
      </c>
      <c r="K1985" s="0" t="n">
        <v>897.5170000000001</v>
      </c>
      <c r="L1985" s="0" t="n">
        <v>890.759</v>
      </c>
      <c r="M1985" s="233" t="inlineStr">
        <is>
          <t>표점/만점</t>
        </is>
      </c>
      <c r="N1985" s="233" t="inlineStr">
        <is>
          <t>변표/만점</t>
        </is>
      </c>
      <c r="O1985" s="3" t="inlineStr">
        <is>
          <t>다83</t>
        </is>
      </c>
    </row>
    <row r="1986">
      <c r="A1986" s="0" t="n">
        <v>74</v>
      </c>
      <c r="B1986" s="0" t="n">
        <v>868</v>
      </c>
      <c r="C1986" s="0" t="inlineStr">
        <is>
          <t>다</t>
        </is>
      </c>
      <c r="D1986" s="0" t="inlineStr">
        <is>
          <t>숭실대</t>
        </is>
      </c>
      <c r="E1986" s="232" t="inlineStr">
        <is>
          <t>물리학과</t>
        </is>
      </c>
      <c r="F1986" s="0" t="inlineStr">
        <is>
          <t>자연</t>
        </is>
      </c>
      <c r="G1986" s="0" t="n">
        <v>2</v>
      </c>
      <c r="H1986" s="0" t="n">
        <v>909.689</v>
      </c>
      <c r="I1986" s="0" t="n">
        <v>904.821</v>
      </c>
      <c r="J1986" s="0" t="n">
        <v>900.035</v>
      </c>
      <c r="K1986" s="0" t="n">
        <v>896.407</v>
      </c>
      <c r="L1986" s="0" t="n">
        <v>890.164</v>
      </c>
      <c r="M1986" s="233" t="inlineStr">
        <is>
          <t>표점/만점</t>
        </is>
      </c>
      <c r="N1986" s="233" t="inlineStr">
        <is>
          <t>변표/만점</t>
        </is>
      </c>
      <c r="O1986" s="3" t="inlineStr">
        <is>
          <t>다84</t>
        </is>
      </c>
    </row>
    <row r="1987">
      <c r="A1987" s="0" t="n">
        <v>74</v>
      </c>
      <c r="B1987" s="0" t="n">
        <v>867</v>
      </c>
      <c r="C1987" s="0" t="inlineStr">
        <is>
          <t>다</t>
        </is>
      </c>
      <c r="D1987" s="0" t="inlineStr">
        <is>
          <t>숭실대</t>
        </is>
      </c>
      <c r="E1987" s="232" t="inlineStr">
        <is>
          <t>화학과</t>
        </is>
      </c>
      <c r="F1987" s="0" t="inlineStr">
        <is>
          <t>자연</t>
        </is>
      </c>
      <c r="G1987" s="0" t="n">
        <v>2</v>
      </c>
      <c r="H1987" s="0" t="n">
        <v>907.549</v>
      </c>
      <c r="I1987" s="0" t="n">
        <v>902.029</v>
      </c>
      <c r="J1987" s="0" t="n">
        <v>897.653</v>
      </c>
      <c r="K1987" s="0" t="n">
        <v>894.773</v>
      </c>
      <c r="L1987" s="0" t="n">
        <v>888.876</v>
      </c>
      <c r="M1987" s="233" t="inlineStr">
        <is>
          <t>표점/만점</t>
        </is>
      </c>
      <c r="N1987" s="233" t="inlineStr">
        <is>
          <t>변표/만점</t>
        </is>
      </c>
      <c r="O1987" s="3" t="inlineStr">
        <is>
          <t>다85</t>
        </is>
      </c>
    </row>
    <row r="1988">
      <c r="A1988" s="0" t="n">
        <v>73</v>
      </c>
      <c r="B1988" s="0" t="n">
        <v>891</v>
      </c>
      <c r="C1988" s="0" t="inlineStr">
        <is>
          <t>다</t>
        </is>
      </c>
      <c r="D1988" s="0" t="inlineStr">
        <is>
          <t>숭실대</t>
        </is>
      </c>
      <c r="E1988" s="232" t="inlineStr">
        <is>
          <t>자유전공학부(인문)</t>
        </is>
      </c>
      <c r="F1988" s="0" t="inlineStr">
        <is>
          <t>통합</t>
        </is>
      </c>
      <c r="G1988" s="0" t="n">
        <v>2</v>
      </c>
      <c r="H1988" s="0" t="n">
        <v>908.838</v>
      </c>
      <c r="I1988" s="0" t="n">
        <v>903.683</v>
      </c>
      <c r="J1988" s="0" t="n">
        <v>900.61</v>
      </c>
      <c r="K1988" s="0" t="n">
        <v>897.37</v>
      </c>
      <c r="L1988" s="0" t="n">
        <v>889.668</v>
      </c>
      <c r="M1988" s="233" t="inlineStr">
        <is>
          <t>표점/만점</t>
        </is>
      </c>
      <c r="N1988" s="233" t="inlineStr">
        <is>
          <t>변표/만점</t>
        </is>
      </c>
      <c r="O1988" s="3" t="inlineStr">
        <is>
          <t>다86</t>
        </is>
      </c>
    </row>
    <row r="1989">
      <c r="A1989" s="0" t="n">
        <v>76</v>
      </c>
      <c r="B1989" s="0" t="n">
        <v>874</v>
      </c>
      <c r="C1989" s="0" t="inlineStr">
        <is>
          <t>다</t>
        </is>
      </c>
      <c r="D1989" s="0" t="inlineStr">
        <is>
          <t>숭실대</t>
        </is>
      </c>
      <c r="E1989" s="232" t="inlineStr">
        <is>
          <t>사회복지학부</t>
        </is>
      </c>
      <c r="F1989" s="0" t="inlineStr">
        <is>
          <t>통합</t>
        </is>
      </c>
      <c r="G1989" s="0" t="n">
        <v>2</v>
      </c>
      <c r="H1989" s="0" t="n">
        <v>903.992</v>
      </c>
      <c r="I1989" s="0" t="n">
        <v>898.471</v>
      </c>
      <c r="J1989" s="0" t="n">
        <v>894.419</v>
      </c>
      <c r="K1989" s="0" t="n">
        <v>890.946</v>
      </c>
      <c r="L1989" s="0" t="n">
        <v>883.187</v>
      </c>
      <c r="M1989" s="233" t="inlineStr">
        <is>
          <t>표점/만점</t>
        </is>
      </c>
      <c r="N1989" s="233" t="inlineStr">
        <is>
          <t>변표/만점</t>
        </is>
      </c>
      <c r="O1989" s="3" t="inlineStr">
        <is>
          <t>다87</t>
        </is>
      </c>
    </row>
    <row r="1990">
      <c r="A1990" s="0" t="n">
        <v>67</v>
      </c>
      <c r="B1990" s="0" t="n">
        <v>771</v>
      </c>
      <c r="C1990" s="0" t="inlineStr">
        <is>
          <t>다</t>
        </is>
      </c>
      <c r="D1990" s="0" t="inlineStr">
        <is>
          <t>국민대</t>
        </is>
      </c>
      <c r="E1990" s="232" t="inlineStr">
        <is>
          <t>AI빅데이터융합경영학과(자연)</t>
        </is>
      </c>
      <c r="F1990" s="0" t="inlineStr">
        <is>
          <t>자연</t>
        </is>
      </c>
      <c r="G1990" s="0" t="n">
        <v>2</v>
      </c>
      <c r="H1990" s="0" t="n">
        <v>701.867</v>
      </c>
      <c r="I1990" s="0" t="n">
        <v>699.062</v>
      </c>
      <c r="J1990" s="0" t="n">
        <v>696.732</v>
      </c>
      <c r="K1990" s="0" t="n">
        <v>693.545</v>
      </c>
      <c r="L1990" s="0" t="n">
        <v>689.766</v>
      </c>
      <c r="M1990" s="233" t="inlineStr">
        <is>
          <t>표점</t>
        </is>
      </c>
      <c r="N1990" s="233" t="inlineStr">
        <is>
          <t>표점</t>
        </is>
      </c>
      <c r="O1990" s="3" t="inlineStr">
        <is>
          <t>다88</t>
        </is>
      </c>
    </row>
    <row r="1991">
      <c r="A1991" s="0" t="n">
        <v>67</v>
      </c>
      <c r="B1991" s="0" t="n">
        <v>784</v>
      </c>
      <c r="C1991" s="0" t="inlineStr">
        <is>
          <t>다</t>
        </is>
      </c>
      <c r="D1991" s="0" t="inlineStr">
        <is>
          <t>국민대</t>
        </is>
      </c>
      <c r="E1991" s="232" t="inlineStr">
        <is>
          <t>임산생명공학과</t>
        </is>
      </c>
      <c r="F1991" s="0" t="inlineStr">
        <is>
          <t>자연</t>
        </is>
      </c>
      <c r="G1991" s="0" t="n">
        <v>2</v>
      </c>
      <c r="H1991" s="0" t="n">
        <v>697.67</v>
      </c>
      <c r="I1991" s="0" t="n">
        <v>694.601</v>
      </c>
      <c r="J1991" s="0" t="n">
        <v>692.371</v>
      </c>
      <c r="K1991" s="0" t="n">
        <v>690.12</v>
      </c>
      <c r="L1991" s="0" t="n">
        <v>686.341</v>
      </c>
      <c r="M1991" s="233" t="inlineStr">
        <is>
          <t>표점</t>
        </is>
      </c>
      <c r="N1991" s="233" t="inlineStr">
        <is>
          <t>표점</t>
        </is>
      </c>
      <c r="O1991" s="3" t="inlineStr">
        <is>
          <t>다89</t>
        </is>
      </c>
    </row>
    <row r="1992">
      <c r="A1992" s="0" t="n">
        <v>67</v>
      </c>
      <c r="B1992" s="0" t="n">
        <v>779</v>
      </c>
      <c r="C1992" s="0" t="inlineStr">
        <is>
          <t>다</t>
        </is>
      </c>
      <c r="D1992" s="0" t="inlineStr">
        <is>
          <t>국민대</t>
        </is>
      </c>
      <c r="E1992" s="232" t="inlineStr">
        <is>
          <t>나노전자물리학과</t>
        </is>
      </c>
      <c r="F1992" s="0" t="inlineStr">
        <is>
          <t>자연</t>
        </is>
      </c>
      <c r="G1992" s="0" t="n">
        <v>2</v>
      </c>
      <c r="H1992" s="0" t="n">
        <v>694.601</v>
      </c>
      <c r="I1992" s="0" t="n">
        <v>691.859</v>
      </c>
      <c r="J1992" s="0" t="n">
        <v>690.292</v>
      </c>
      <c r="K1992" s="0" t="n">
        <v>687.633</v>
      </c>
      <c r="L1992" s="0" t="n">
        <v>684.71</v>
      </c>
      <c r="M1992" s="233" t="inlineStr">
        <is>
          <t>표점</t>
        </is>
      </c>
      <c r="N1992" s="233" t="inlineStr">
        <is>
          <t>표점</t>
        </is>
      </c>
      <c r="O1992" s="3" t="inlineStr">
        <is>
          <t>다90</t>
        </is>
      </c>
    </row>
    <row r="1993">
      <c r="A1993" s="0" t="n">
        <v>67</v>
      </c>
      <c r="B1993" s="0" t="n">
        <v>786</v>
      </c>
      <c r="C1993" s="0" t="inlineStr">
        <is>
          <t>다</t>
        </is>
      </c>
      <c r="D1993" s="0" t="inlineStr">
        <is>
          <t>국민대</t>
        </is>
      </c>
      <c r="E1993" s="232" t="inlineStr">
        <is>
          <t>산림환경시스템학과</t>
        </is>
      </c>
      <c r="F1993" s="0" t="inlineStr">
        <is>
          <t>자연</t>
        </is>
      </c>
      <c r="G1993" s="0" t="n">
        <v>2</v>
      </c>
      <c r="H1993" s="0" t="e">
        <v>#N/A</v>
      </c>
      <c r="I1993" s="0" t="e">
        <v>#N/A</v>
      </c>
      <c r="J1993" s="0" t="e">
        <v>#N/A</v>
      </c>
      <c r="K1993" s="0" t="e">
        <v>#N/A</v>
      </c>
      <c r="L1993" s="0" t="e">
        <v>#N/A</v>
      </c>
      <c r="M1993" s="233" t="inlineStr">
        <is>
          <t>표점</t>
        </is>
      </c>
      <c r="N1993" s="233" t="inlineStr">
        <is>
          <t>표점</t>
        </is>
      </c>
      <c r="O1993" s="3" t="inlineStr">
        <is>
          <t>1</t>
        </is>
      </c>
    </row>
    <row r="1994">
      <c r="A1994" s="0" t="n">
        <v>68</v>
      </c>
      <c r="B1994" s="0" t="n">
        <v>793</v>
      </c>
      <c r="C1994" s="0" t="inlineStr">
        <is>
          <t>다</t>
        </is>
      </c>
      <c r="D1994" s="0" t="inlineStr">
        <is>
          <t>국민대</t>
        </is>
      </c>
      <c r="E1994" s="232" t="inlineStr">
        <is>
          <t>AI빅데이터융합경영학과(인문)</t>
        </is>
      </c>
      <c r="F1994" s="0" t="inlineStr">
        <is>
          <t>통합</t>
        </is>
      </c>
      <c r="G1994" s="0" t="n">
        <v>2</v>
      </c>
      <c r="H1994" s="0" t="n">
        <v>699.0940000000001</v>
      </c>
      <c r="I1994" s="0" t="n">
        <v>696.5</v>
      </c>
      <c r="J1994" s="0" t="n">
        <v>694.36</v>
      </c>
      <c r="K1994" s="0" t="n">
        <v>691.316</v>
      </c>
      <c r="L1994" s="0" t="n">
        <v>687</v>
      </c>
      <c r="M1994" s="233" t="inlineStr">
        <is>
          <t>표점</t>
        </is>
      </c>
      <c r="N1994" s="233" t="inlineStr">
        <is>
          <t>표점</t>
        </is>
      </c>
      <c r="O1994" s="3" t="inlineStr">
        <is>
          <t>다91</t>
        </is>
      </c>
    </row>
    <row r="1995">
      <c r="A1995" s="0" t="n">
        <v>68</v>
      </c>
      <c r="B1995" s="0" t="n">
        <v>794</v>
      </c>
      <c r="C1995" s="0" t="inlineStr">
        <is>
          <t>다</t>
        </is>
      </c>
      <c r="D1995" s="0" t="inlineStr">
        <is>
          <t>국민대</t>
        </is>
      </c>
      <c r="E1995" s="232" t="inlineStr">
        <is>
          <t>법학부</t>
        </is>
      </c>
      <c r="F1995" s="0" t="inlineStr">
        <is>
          <t>통합</t>
        </is>
      </c>
      <c r="G1995" s="0" t="n">
        <v>2</v>
      </c>
      <c r="H1995" s="0" t="n">
        <v>694.494</v>
      </c>
      <c r="I1995" s="0" t="n">
        <v>692.116</v>
      </c>
      <c r="J1995" s="0" t="n">
        <v>688.974</v>
      </c>
      <c r="K1995" s="0" t="n">
        <v>687</v>
      </c>
      <c r="L1995" s="0" t="n">
        <v>684.39</v>
      </c>
      <c r="M1995" s="233" t="inlineStr">
        <is>
          <t>표점</t>
        </is>
      </c>
      <c r="N1995" s="233" t="inlineStr">
        <is>
          <t>표점</t>
        </is>
      </c>
      <c r="O1995" s="3" t="inlineStr">
        <is>
          <t>다92</t>
        </is>
      </c>
    </row>
    <row r="1996">
      <c r="A1996" s="0" t="n">
        <v>68</v>
      </c>
      <c r="B1996" s="0" t="n">
        <v>803</v>
      </c>
      <c r="C1996" s="0" t="inlineStr">
        <is>
          <t>다</t>
        </is>
      </c>
      <c r="D1996" s="0" t="inlineStr">
        <is>
          <t>국민대</t>
        </is>
      </c>
      <c r="E1996" s="232" t="inlineStr">
        <is>
          <t>영어영문학부</t>
        </is>
      </c>
      <c r="F1996" s="0" t="inlineStr">
        <is>
          <t>통합</t>
        </is>
      </c>
      <c r="G1996" s="0" t="n">
        <v>2</v>
      </c>
      <c r="H1996" s="0" t="n">
        <v>693.806</v>
      </c>
      <c r="I1996" s="0" t="n">
        <v>691.466</v>
      </c>
      <c r="J1996" s="0" t="n">
        <v>688.27</v>
      </c>
      <c r="K1996" s="0" t="n">
        <v>686.53</v>
      </c>
      <c r="L1996" s="0" t="n">
        <v>683.05</v>
      </c>
      <c r="M1996" s="233" t="inlineStr">
        <is>
          <t>표점</t>
        </is>
      </c>
      <c r="N1996" s="233" t="inlineStr">
        <is>
          <t>표점</t>
        </is>
      </c>
      <c r="O1996" s="3" t="inlineStr">
        <is>
          <t>다93</t>
        </is>
      </c>
    </row>
    <row r="1997">
      <c r="A1997" s="0" t="n">
        <v>68</v>
      </c>
      <c r="B1997" s="0" t="n">
        <v>806</v>
      </c>
      <c r="C1997" s="0" t="inlineStr">
        <is>
          <t>다</t>
        </is>
      </c>
      <c r="D1997" s="0" t="inlineStr">
        <is>
          <t>국민대</t>
        </is>
      </c>
      <c r="E1997" s="232" t="inlineStr">
        <is>
          <t>중어중문학과</t>
        </is>
      </c>
      <c r="F1997" s="0" t="inlineStr">
        <is>
          <t>통합</t>
        </is>
      </c>
      <c r="G1997" s="0" t="n">
        <v>2</v>
      </c>
      <c r="H1997" s="0" t="n">
        <v>693.606</v>
      </c>
      <c r="I1997" s="0" t="n">
        <v>691.046</v>
      </c>
      <c r="J1997" s="0" t="n">
        <v>687.986</v>
      </c>
      <c r="K1997" s="0" t="n">
        <v>686.246</v>
      </c>
      <c r="L1997" s="0" t="n">
        <v>682.766</v>
      </c>
      <c r="M1997" s="233" t="inlineStr">
        <is>
          <t>표점</t>
        </is>
      </c>
      <c r="N1997" s="233" t="inlineStr">
        <is>
          <t>표점</t>
        </is>
      </c>
      <c r="O1997" s="3" t="inlineStr">
        <is>
          <t>다94</t>
        </is>
      </c>
    </row>
    <row r="1998">
      <c r="A1998" s="0" t="n">
        <v>68</v>
      </c>
      <c r="B1998" s="0" t="n">
        <v>812</v>
      </c>
      <c r="C1998" s="0" t="inlineStr">
        <is>
          <t>다</t>
        </is>
      </c>
      <c r="D1998" s="0" t="inlineStr">
        <is>
          <t>국민대</t>
        </is>
      </c>
      <c r="E1998" s="232" t="inlineStr">
        <is>
          <t>KMU International BusinessSchool</t>
        </is>
      </c>
      <c r="F1998" s="0" t="inlineStr">
        <is>
          <t>통합</t>
        </is>
      </c>
      <c r="G1998" s="0" t="n">
        <v>2</v>
      </c>
      <c r="H1998" s="0" t="n">
        <v>692.116</v>
      </c>
      <c r="I1998" s="0" t="n">
        <v>689.326</v>
      </c>
      <c r="J1998" s="0" t="n">
        <v>687</v>
      </c>
      <c r="K1998" s="0" t="n">
        <v>684.6900000000001</v>
      </c>
      <c r="L1998" s="0" t="n">
        <v>681.01</v>
      </c>
      <c r="M1998" s="233" t="inlineStr">
        <is>
          <t>표점</t>
        </is>
      </c>
      <c r="N1998" s="233" t="inlineStr">
        <is>
          <t>표점</t>
        </is>
      </c>
      <c r="O1998" s="3" t="inlineStr">
        <is>
          <t>다95</t>
        </is>
      </c>
    </row>
    <row r="1999">
      <c r="A1999" s="0" t="n">
        <v>68</v>
      </c>
      <c r="B1999" s="0" t="n">
        <v>799</v>
      </c>
      <c r="C1999" s="0" t="inlineStr">
        <is>
          <t>다</t>
        </is>
      </c>
      <c r="D1999" s="0" t="inlineStr">
        <is>
          <t>국민대</t>
        </is>
      </c>
      <c r="E1999" s="232" t="inlineStr">
        <is>
          <t>국어국문학전공</t>
        </is>
      </c>
      <c r="F1999" s="0" t="inlineStr">
        <is>
          <t>통합</t>
        </is>
      </c>
      <c r="G1999" s="0" t="n">
        <v>2</v>
      </c>
      <c r="H1999" s="0" t="n">
        <v>691.75</v>
      </c>
      <c r="I1999" s="0" t="n">
        <v>689.326</v>
      </c>
      <c r="J1999" s="0" t="n">
        <v>686.664</v>
      </c>
      <c r="K1999" s="0" t="n">
        <v>684.99</v>
      </c>
      <c r="L1999" s="0" t="n">
        <v>681.796</v>
      </c>
      <c r="M1999" s="233" t="inlineStr">
        <is>
          <t>표점</t>
        </is>
      </c>
      <c r="N1999" s="233" t="inlineStr">
        <is>
          <t>표점</t>
        </is>
      </c>
      <c r="O1999" s="3" t="inlineStr">
        <is>
          <t>다96</t>
        </is>
      </c>
    </row>
    <row r="2000">
      <c r="A2000" s="0" t="n">
        <v>68</v>
      </c>
      <c r="B2000" s="0" t="n">
        <v>807</v>
      </c>
      <c r="C2000" s="0" t="inlineStr">
        <is>
          <t>다</t>
        </is>
      </c>
      <c r="D2000" s="0" t="inlineStr">
        <is>
          <t>국민대</t>
        </is>
      </c>
      <c r="E2000" s="232" t="inlineStr">
        <is>
          <t>중국학전공</t>
        </is>
      </c>
      <c r="F2000" s="0" t="inlineStr">
        <is>
          <t>통합</t>
        </is>
      </c>
      <c r="G2000" s="0" t="n">
        <v>2</v>
      </c>
      <c r="H2000" s="0" t="n">
        <v>690.9640000000001</v>
      </c>
      <c r="I2000" s="0" t="n">
        <v>688.54</v>
      </c>
      <c r="J2000" s="0" t="n">
        <v>686.096</v>
      </c>
      <c r="K2000" s="0" t="n">
        <v>684.54</v>
      </c>
      <c r="L2000" s="0" t="n">
        <v>681.294</v>
      </c>
      <c r="M2000" s="233" t="inlineStr">
        <is>
          <t>표점</t>
        </is>
      </c>
      <c r="N2000" s="233" t="inlineStr">
        <is>
          <t>표점</t>
        </is>
      </c>
      <c r="O2000" s="3" t="inlineStr">
        <is>
          <t>다97</t>
        </is>
      </c>
    </row>
    <row r="2001">
      <c r="A2001" s="0" t="n">
        <v>68</v>
      </c>
      <c r="B2001" s="0" t="n">
        <v>800</v>
      </c>
      <c r="C2001" s="0" t="inlineStr">
        <is>
          <t>다</t>
        </is>
      </c>
      <c r="D2001" s="0" t="inlineStr">
        <is>
          <t>국민대</t>
        </is>
      </c>
      <c r="E2001" s="232" t="inlineStr">
        <is>
          <t>한국역사학과</t>
        </is>
      </c>
      <c r="F2001" s="0" t="inlineStr">
        <is>
          <t>통합</t>
        </is>
      </c>
      <c r="G2001" s="0" t="n">
        <v>2</v>
      </c>
      <c r="H2001" s="0" t="n">
        <v>690.396</v>
      </c>
      <c r="I2001" s="0" t="n">
        <v>687.986</v>
      </c>
      <c r="J2001" s="0" t="n">
        <v>685.744</v>
      </c>
      <c r="K2001" s="0" t="n">
        <v>684.054</v>
      </c>
      <c r="L2001" s="0" t="n">
        <v>680.876</v>
      </c>
      <c r="M2001" s="233" t="inlineStr">
        <is>
          <t>표점</t>
        </is>
      </c>
      <c r="N2001" s="233" t="inlineStr">
        <is>
          <t>표점</t>
        </is>
      </c>
      <c r="O2001" s="3" t="inlineStr">
        <is>
          <t>다98</t>
        </is>
      </c>
    </row>
    <row r="2002">
      <c r="A2002" s="0" t="n">
        <v>68</v>
      </c>
      <c r="B2002" s="0" t="n">
        <v>792</v>
      </c>
      <c r="C2002" s="0" t="inlineStr">
        <is>
          <t>다</t>
        </is>
      </c>
      <c r="D2002" s="0" t="inlineStr">
        <is>
          <t>국민대</t>
        </is>
      </c>
      <c r="E2002" s="232" t="inlineStr">
        <is>
          <t>건축학부(인문)</t>
        </is>
      </c>
      <c r="F2002" s="0" t="inlineStr">
        <is>
          <t>통합</t>
        </is>
      </c>
      <c r="G2002" s="0" t="n">
        <v>2</v>
      </c>
      <c r="H2002" s="0" t="e">
        <v>#N/A</v>
      </c>
      <c r="I2002" s="0" t="e">
        <v>#N/A</v>
      </c>
      <c r="J2002" s="0" t="e">
        <v>#N/A</v>
      </c>
      <c r="K2002" s="0" t="e">
        <v>#N/A</v>
      </c>
      <c r="L2002" s="0" t="e">
        <v>#N/A</v>
      </c>
      <c r="M2002" s="233" t="inlineStr">
        <is>
          <t>표점</t>
        </is>
      </c>
      <c r="N2002" s="233" t="inlineStr">
        <is>
          <t>표점</t>
        </is>
      </c>
      <c r="O2002" s="3" t="inlineStr">
        <is>
          <t>1</t>
        </is>
      </c>
    </row>
    <row r="2003">
      <c r="A2003" s="0" t="n">
        <v>68</v>
      </c>
      <c r="B2003" s="0" t="n">
        <v>811</v>
      </c>
      <c r="C2003" s="0" t="inlineStr">
        <is>
          <t>다</t>
        </is>
      </c>
      <c r="D2003" s="0" t="inlineStr">
        <is>
          <t>국민대</t>
        </is>
      </c>
      <c r="E2003" s="232" t="inlineStr">
        <is>
          <t>글로벌한국어전공</t>
        </is>
      </c>
      <c r="F2003" s="0" t="inlineStr">
        <is>
          <t>통합</t>
        </is>
      </c>
      <c r="G2003" s="0" t="n">
        <v>2</v>
      </c>
      <c r="H2003" s="0" t="e">
        <v>#N/A</v>
      </c>
      <c r="I2003" s="0" t="e">
        <v>#N/A</v>
      </c>
      <c r="J2003" s="0" t="e">
        <v>#N/A</v>
      </c>
      <c r="K2003" s="0" t="e">
        <v>#N/A</v>
      </c>
      <c r="L2003" s="0" t="e">
        <v>#N/A</v>
      </c>
      <c r="M2003" s="233" t="inlineStr">
        <is>
          <t>표점</t>
        </is>
      </c>
      <c r="N2003" s="233" t="inlineStr">
        <is>
          <t>표점</t>
        </is>
      </c>
      <c r="O2003" s="3" t="inlineStr">
        <is>
          <t>1</t>
        </is>
      </c>
    </row>
    <row r="2004">
      <c r="A2004" s="0" t="n">
        <v>83</v>
      </c>
      <c r="B2004" s="0" t="n">
        <v>914</v>
      </c>
      <c r="C2004" s="0" t="inlineStr">
        <is>
          <t>다</t>
        </is>
      </c>
      <c r="D2004" s="0" t="inlineStr">
        <is>
          <t>세종대</t>
        </is>
      </c>
      <c r="E2004" s="232" t="inlineStr">
        <is>
          <t>자유전공학부</t>
        </is>
      </c>
      <c r="F2004" s="0" t="inlineStr">
        <is>
          <t>통합</t>
        </is>
      </c>
      <c r="G2004" s="0" t="n">
        <v>2</v>
      </c>
      <c r="H2004" s="0" t="n">
        <v>711.877</v>
      </c>
      <c r="I2004" s="0" t="n">
        <v>708.9829999999999</v>
      </c>
      <c r="J2004" s="0" t="n">
        <v>705.561</v>
      </c>
      <c r="K2004" s="0" t="n">
        <v>702.776</v>
      </c>
      <c r="L2004" s="0" t="n">
        <v>697.237</v>
      </c>
      <c r="M2004" s="233" t="inlineStr">
        <is>
          <t>표점</t>
        </is>
      </c>
      <c r="N2004" s="233" t="inlineStr">
        <is>
          <t>변표</t>
        </is>
      </c>
      <c r="O2004" s="3" t="inlineStr">
        <is>
          <t>다99</t>
        </is>
      </c>
    </row>
    <row r="2005">
      <c r="A2005" s="0" t="n">
        <v>111</v>
      </c>
      <c r="B2005" s="0" t="n">
        <v>973</v>
      </c>
      <c r="C2005" s="0" t="inlineStr">
        <is>
          <t>다</t>
        </is>
      </c>
      <c r="D2005" s="0" t="inlineStr">
        <is>
          <t>아주대</t>
        </is>
      </c>
      <c r="E2005" s="232" t="inlineStr">
        <is>
          <t>지능형반도체공학과</t>
        </is>
      </c>
      <c r="F2005" s="0" t="inlineStr">
        <is>
          <t>자연</t>
        </is>
      </c>
      <c r="G2005" s="0" t="n">
        <v>2</v>
      </c>
      <c r="H2005" s="0" t="n">
        <v>918.372</v>
      </c>
      <c r="I2005" s="0" t="n">
        <v>914.641</v>
      </c>
      <c r="J2005" s="0" t="n">
        <v>909.218</v>
      </c>
      <c r="K2005" s="0" t="n">
        <v>902.6660000000001</v>
      </c>
      <c r="L2005" s="0" t="n">
        <v>893.84</v>
      </c>
      <c r="M2005" s="233" t="inlineStr">
        <is>
          <t>표점/만점</t>
        </is>
      </c>
      <c r="N2005" s="233" t="inlineStr">
        <is>
          <t>변표/만점</t>
        </is>
      </c>
      <c r="O2005" s="3" t="inlineStr">
        <is>
          <t>다100</t>
        </is>
      </c>
    </row>
    <row r="2006">
      <c r="A2006" s="0" t="n">
        <v>111</v>
      </c>
      <c r="B2006" s="0" t="n">
        <v>974</v>
      </c>
      <c r="C2006" s="0" t="inlineStr">
        <is>
          <t>다</t>
        </is>
      </c>
      <c r="D2006" s="0" t="inlineStr">
        <is>
          <t>아주대</t>
        </is>
      </c>
      <c r="E2006" s="232" t="inlineStr">
        <is>
          <t>간호학과</t>
        </is>
      </c>
      <c r="F2006" s="0" t="inlineStr">
        <is>
          <t>자연</t>
        </is>
      </c>
      <c r="G2006" s="0" t="n">
        <v>2</v>
      </c>
      <c r="H2006" s="0" t="n">
        <v>916.513</v>
      </c>
      <c r="I2006" s="0" t="n">
        <v>912.8390000000001</v>
      </c>
      <c r="J2006" s="0" t="n">
        <v>907.361</v>
      </c>
      <c r="K2006" s="0" t="n">
        <v>903.346</v>
      </c>
      <c r="L2006" s="0" t="n">
        <v>897.633</v>
      </c>
      <c r="M2006" s="233" t="inlineStr">
        <is>
          <t>표점/만점</t>
        </is>
      </c>
      <c r="N2006" s="233" t="inlineStr">
        <is>
          <t>변표/만점</t>
        </is>
      </c>
      <c r="O2006" s="3" t="inlineStr">
        <is>
          <t>다101</t>
        </is>
      </c>
    </row>
    <row r="2007">
      <c r="A2007" s="0" t="n">
        <v>111</v>
      </c>
      <c r="B2007" s="0" t="n">
        <v>976</v>
      </c>
      <c r="C2007" s="0" t="inlineStr">
        <is>
          <t>다</t>
        </is>
      </c>
      <c r="D2007" s="0" t="inlineStr">
        <is>
          <t>아주대</t>
        </is>
      </c>
      <c r="E2007" s="232" t="inlineStr">
        <is>
          <t>전자공학과</t>
        </is>
      </c>
      <c r="F2007" s="0" t="inlineStr">
        <is>
          <t>자연</t>
        </is>
      </c>
      <c r="G2007" s="0" t="n">
        <v>2</v>
      </c>
      <c r="H2007" s="0" t="n">
        <v>916.513</v>
      </c>
      <c r="I2007" s="0" t="n">
        <v>912.8390000000001</v>
      </c>
      <c r="J2007" s="0" t="n">
        <v>907.361</v>
      </c>
      <c r="K2007" s="0" t="n">
        <v>900.688</v>
      </c>
      <c r="L2007" s="0" t="n">
        <v>892.3440000000001</v>
      </c>
      <c r="M2007" s="233" t="inlineStr">
        <is>
          <t>표점/만점</t>
        </is>
      </c>
      <c r="N2007" s="233" t="inlineStr">
        <is>
          <t>변표/만점</t>
        </is>
      </c>
      <c r="O2007" s="3" t="inlineStr">
        <is>
          <t>다102</t>
        </is>
      </c>
    </row>
    <row r="2008">
      <c r="A2008" s="0" t="n">
        <v>111</v>
      </c>
      <c r="B2008" s="0" t="n">
        <v>981</v>
      </c>
      <c r="C2008" s="0" t="inlineStr">
        <is>
          <t>다</t>
        </is>
      </c>
      <c r="D2008" s="0" t="inlineStr">
        <is>
          <t>아주대</t>
        </is>
      </c>
      <c r="E2008" s="232" t="inlineStr">
        <is>
          <t>화학공학과</t>
        </is>
      </c>
      <c r="F2008" s="0" t="inlineStr">
        <is>
          <t>자연</t>
        </is>
      </c>
      <c r="G2008" s="0" t="n">
        <v>2</v>
      </c>
      <c r="H2008" s="0" t="n">
        <v>914.508</v>
      </c>
      <c r="I2008" s="0" t="n">
        <v>910.144</v>
      </c>
      <c r="J2008" s="0" t="n">
        <v>904.727</v>
      </c>
      <c r="K2008" s="0" t="n">
        <v>897.769</v>
      </c>
      <c r="L2008" s="0" t="n">
        <v>890.223</v>
      </c>
      <c r="M2008" s="233" t="inlineStr">
        <is>
          <t>표점/만점</t>
        </is>
      </c>
      <c r="N2008" s="233" t="inlineStr">
        <is>
          <t>변표/만점</t>
        </is>
      </c>
      <c r="O2008" s="3" t="inlineStr">
        <is>
          <t>다103</t>
        </is>
      </c>
    </row>
    <row r="2009">
      <c r="A2009" s="0" t="n">
        <v>111</v>
      </c>
      <c r="B2009" s="0" t="n">
        <v>975</v>
      </c>
      <c r="C2009" s="0" t="inlineStr">
        <is>
          <t>다</t>
        </is>
      </c>
      <c r="D2009" s="0" t="inlineStr">
        <is>
          <t>아주대</t>
        </is>
      </c>
      <c r="E2009" s="232" t="inlineStr">
        <is>
          <t>소프트웨어학과</t>
        </is>
      </c>
      <c r="F2009" s="0" t="inlineStr">
        <is>
          <t>자연</t>
        </is>
      </c>
      <c r="G2009" s="0" t="n">
        <v>2</v>
      </c>
      <c r="H2009" s="0" t="n">
        <v>913.947</v>
      </c>
      <c r="I2009" s="0" t="n">
        <v>909.597</v>
      </c>
      <c r="J2009" s="0" t="n">
        <v>904.087</v>
      </c>
      <c r="K2009" s="0" t="n">
        <v>900.427</v>
      </c>
      <c r="L2009" s="0" t="n">
        <v>894.371</v>
      </c>
      <c r="M2009" s="233" t="inlineStr">
        <is>
          <t>표점/만점</t>
        </is>
      </c>
      <c r="N2009" s="233" t="inlineStr">
        <is>
          <t>변표/만점</t>
        </is>
      </c>
      <c r="O2009" s="3" t="inlineStr">
        <is>
          <t>다104</t>
        </is>
      </c>
    </row>
    <row r="2010">
      <c r="A2010" s="0" t="n">
        <v>111</v>
      </c>
      <c r="B2010" s="0" t="n">
        <v>977</v>
      </c>
      <c r="C2010" s="0" t="inlineStr">
        <is>
          <t>다</t>
        </is>
      </c>
      <c r="D2010" s="0" t="inlineStr">
        <is>
          <t>아주대</t>
        </is>
      </c>
      <c r="E2010" s="232" t="inlineStr">
        <is>
          <t>첨단신소재공학과</t>
        </is>
      </c>
      <c r="F2010" s="0" t="inlineStr">
        <is>
          <t>자연</t>
        </is>
      </c>
      <c r="G2010" s="0" t="n">
        <v>2</v>
      </c>
      <c r="H2010" s="0" t="n">
        <v>906.968</v>
      </c>
      <c r="I2010" s="0" t="n">
        <v>904.087</v>
      </c>
      <c r="J2010" s="0" t="n">
        <v>901.571</v>
      </c>
      <c r="K2010" s="0" t="n">
        <v>894.371</v>
      </c>
      <c r="L2010" s="0" t="n">
        <v>886.216</v>
      </c>
      <c r="M2010" s="233" t="inlineStr">
        <is>
          <t>표점/만점</t>
        </is>
      </c>
      <c r="N2010" s="233" t="inlineStr">
        <is>
          <t>변표/만점</t>
        </is>
      </c>
      <c r="O2010" s="3" t="inlineStr">
        <is>
          <t>다105</t>
        </is>
      </c>
    </row>
    <row r="2011">
      <c r="A2011" s="0" t="n">
        <v>111</v>
      </c>
      <c r="B2011" s="0" t="n">
        <v>980</v>
      </c>
      <c r="C2011" s="0" t="inlineStr">
        <is>
          <t>다</t>
        </is>
      </c>
      <c r="D2011" s="0" t="inlineStr">
        <is>
          <t>아주대</t>
        </is>
      </c>
      <c r="E2011" s="232" t="inlineStr">
        <is>
          <t>사이버보안학과</t>
        </is>
      </c>
      <c r="F2011" s="0" t="inlineStr">
        <is>
          <t>자연</t>
        </is>
      </c>
      <c r="G2011" s="0" t="n">
        <v>2</v>
      </c>
      <c r="H2011" s="0" t="n">
        <v>908.763</v>
      </c>
      <c r="I2011" s="0" t="n">
        <v>904.727</v>
      </c>
      <c r="J2011" s="0" t="n">
        <v>899.335</v>
      </c>
      <c r="K2011" s="0" t="n">
        <v>892.674</v>
      </c>
      <c r="L2011" s="0" t="n">
        <v>886.478</v>
      </c>
      <c r="M2011" s="233" t="inlineStr">
        <is>
          <t>표점/만점</t>
        </is>
      </c>
      <c r="N2011" s="233" t="inlineStr">
        <is>
          <t>변표/만점</t>
        </is>
      </c>
      <c r="O2011" s="3" t="inlineStr">
        <is>
          <t>다106</t>
        </is>
      </c>
    </row>
    <row r="2012">
      <c r="A2012" s="0" t="n">
        <v>111</v>
      </c>
      <c r="B2012" s="0" t="n">
        <v>984</v>
      </c>
      <c r="C2012" s="0" t="inlineStr">
        <is>
          <t>다</t>
        </is>
      </c>
      <c r="D2012" s="0" t="inlineStr">
        <is>
          <t>아주대</t>
        </is>
      </c>
      <c r="E2012" s="232" t="inlineStr">
        <is>
          <t>첨단바이오융합대학</t>
        </is>
      </c>
      <c r="F2012" s="0" t="inlineStr">
        <is>
          <t>자연</t>
        </is>
      </c>
      <c r="G2012" s="0" t="n">
        <v>2</v>
      </c>
      <c r="H2012" s="0" t="n">
        <v>905.345</v>
      </c>
      <c r="I2012" s="0" t="n">
        <v>902.6660000000001</v>
      </c>
      <c r="J2012" s="0" t="n">
        <v>898.3920000000001</v>
      </c>
      <c r="K2012" s="0" t="n">
        <v>894.78</v>
      </c>
      <c r="L2012" s="0" t="n">
        <v>889.645</v>
      </c>
      <c r="M2012" s="233" t="inlineStr">
        <is>
          <t>표점/만점</t>
        </is>
      </c>
      <c r="N2012" s="233" t="inlineStr">
        <is>
          <t>변표/만점</t>
        </is>
      </c>
      <c r="O2012" s="3" t="inlineStr">
        <is>
          <t>다107</t>
        </is>
      </c>
    </row>
    <row r="2013">
      <c r="A2013" s="0" t="n">
        <v>111</v>
      </c>
      <c r="B2013" s="0" t="n">
        <v>983</v>
      </c>
      <c r="C2013" s="0" t="inlineStr">
        <is>
          <t>다</t>
        </is>
      </c>
      <c r="D2013" s="0" t="inlineStr">
        <is>
          <t>아주대</t>
        </is>
      </c>
      <c r="E2013" s="232" t="inlineStr">
        <is>
          <t>산업공학과</t>
        </is>
      </c>
      <c r="F2013" s="0" t="inlineStr">
        <is>
          <t>자연</t>
        </is>
      </c>
      <c r="G2013" s="0" t="n">
        <v>2</v>
      </c>
      <c r="H2013" s="0" t="n">
        <v>906.149</v>
      </c>
      <c r="I2013" s="0" t="n">
        <v>902.102</v>
      </c>
      <c r="J2013" s="0" t="n">
        <v>896.516</v>
      </c>
      <c r="K2013" s="0" t="n">
        <v>892.674</v>
      </c>
      <c r="L2013" s="0" t="n">
        <v>886.808</v>
      </c>
      <c r="M2013" s="233" t="inlineStr">
        <is>
          <t>표점/만점</t>
        </is>
      </c>
      <c r="N2013" s="233" t="inlineStr">
        <is>
          <t>변표/만점</t>
        </is>
      </c>
      <c r="O2013" s="3" t="inlineStr">
        <is>
          <t>다108</t>
        </is>
      </c>
    </row>
    <row r="2014">
      <c r="A2014" s="0" t="n">
        <v>111</v>
      </c>
      <c r="B2014" s="0" t="n">
        <v>978</v>
      </c>
      <c r="C2014" s="0" t="inlineStr">
        <is>
          <t>다</t>
        </is>
      </c>
      <c r="D2014" s="0" t="inlineStr">
        <is>
          <t>아주대</t>
        </is>
      </c>
      <c r="E2014" s="232" t="inlineStr">
        <is>
          <t>미래모빌리티공학과</t>
        </is>
      </c>
      <c r="F2014" s="0" t="inlineStr">
        <is>
          <t>자연</t>
        </is>
      </c>
      <c r="G2014" s="0" t="n">
        <v>2</v>
      </c>
      <c r="H2014" s="0" t="n">
        <v>905.849</v>
      </c>
      <c r="I2014" s="0" t="n">
        <v>901.966</v>
      </c>
      <c r="J2014" s="0" t="n">
        <v>895.764</v>
      </c>
      <c r="K2014" s="0" t="n">
        <v>890.4829999999999</v>
      </c>
      <c r="L2014" s="0" t="n">
        <v>884.78</v>
      </c>
      <c r="M2014" s="233" t="inlineStr">
        <is>
          <t>표점/만점</t>
        </is>
      </c>
      <c r="N2014" s="233" t="inlineStr">
        <is>
          <t>변표/만점</t>
        </is>
      </c>
      <c r="O2014" s="3" t="inlineStr">
        <is>
          <t>다109</t>
        </is>
      </c>
    </row>
    <row r="2015">
      <c r="A2015" s="0" t="n">
        <v>111</v>
      </c>
      <c r="B2015" s="0" t="n">
        <v>982</v>
      </c>
      <c r="C2015" s="0" t="inlineStr">
        <is>
          <t>다</t>
        </is>
      </c>
      <c r="D2015" s="0" t="inlineStr">
        <is>
          <t>아주대</t>
        </is>
      </c>
      <c r="E2015" s="232" t="inlineStr">
        <is>
          <t>기계공학과</t>
        </is>
      </c>
      <c r="F2015" s="0" t="inlineStr">
        <is>
          <t>자연</t>
        </is>
      </c>
      <c r="G2015" s="0" t="n">
        <v>2</v>
      </c>
      <c r="H2015" s="0" t="n">
        <v>905.849</v>
      </c>
      <c r="I2015" s="0" t="n">
        <v>901.966</v>
      </c>
      <c r="J2015" s="0" t="n">
        <v>895.764</v>
      </c>
      <c r="K2015" s="0" t="n">
        <v>892.672</v>
      </c>
      <c r="L2015" s="0" t="n">
        <v>886.672</v>
      </c>
      <c r="M2015" s="233" t="inlineStr">
        <is>
          <t>표점/만점</t>
        </is>
      </c>
      <c r="N2015" s="233" t="inlineStr">
        <is>
          <t>변표/만점</t>
        </is>
      </c>
      <c r="O2015" s="3" t="inlineStr">
        <is>
          <t>다110</t>
        </is>
      </c>
    </row>
    <row r="2016">
      <c r="A2016" s="0" t="n">
        <v>111</v>
      </c>
      <c r="B2016" s="0" t="n">
        <v>979</v>
      </c>
      <c r="C2016" s="0" t="inlineStr">
        <is>
          <t>다</t>
        </is>
      </c>
      <c r="D2016" s="0" t="inlineStr">
        <is>
          <t>아주대</t>
        </is>
      </c>
      <c r="E2016" s="232" t="inlineStr">
        <is>
          <t>응용화학과</t>
        </is>
      </c>
      <c r="F2016" s="0" t="inlineStr">
        <is>
          <t>자연</t>
        </is>
      </c>
      <c r="G2016" s="0" t="n">
        <v>2</v>
      </c>
      <c r="H2016" s="0" t="n">
        <v>903.5940000000001</v>
      </c>
      <c r="I2016" s="0" t="n">
        <v>899.335</v>
      </c>
      <c r="J2016" s="0" t="n">
        <v>893.84</v>
      </c>
      <c r="K2016" s="0" t="n">
        <v>891.153</v>
      </c>
      <c r="L2016" s="0" t="n">
        <v>885.3579999999999</v>
      </c>
      <c r="M2016" s="233" t="inlineStr">
        <is>
          <t>표점/만점</t>
        </is>
      </c>
      <c r="N2016" s="233" t="inlineStr">
        <is>
          <t>변표/만점</t>
        </is>
      </c>
      <c r="O2016" s="3" t="inlineStr">
        <is>
          <t>다111</t>
        </is>
      </c>
    </row>
    <row r="2017">
      <c r="A2017" s="0" t="n">
        <v>111</v>
      </c>
      <c r="B2017" s="0" t="n">
        <v>986</v>
      </c>
      <c r="C2017" s="0" t="inlineStr">
        <is>
          <t>다</t>
        </is>
      </c>
      <c r="D2017" s="0" t="inlineStr">
        <is>
          <t>아주대</t>
        </is>
      </c>
      <c r="E2017" s="232" t="inlineStr">
        <is>
          <t>디지털미디어학과</t>
        </is>
      </c>
      <c r="F2017" s="0" t="inlineStr">
        <is>
          <t>자연</t>
        </is>
      </c>
      <c r="G2017" s="0" t="n">
        <v>2</v>
      </c>
      <c r="H2017" s="0" t="n">
        <v>900.427</v>
      </c>
      <c r="I2017" s="0" t="n">
        <v>897.116</v>
      </c>
      <c r="J2017" s="0" t="n">
        <v>893.386</v>
      </c>
      <c r="K2017" s="0" t="n">
        <v>888.441</v>
      </c>
      <c r="L2017" s="0" t="n">
        <v>883.029</v>
      </c>
      <c r="M2017" s="233" t="inlineStr">
        <is>
          <t>표점/만점</t>
        </is>
      </c>
      <c r="N2017" s="233" t="inlineStr">
        <is>
          <t>변표/만점</t>
        </is>
      </c>
      <c r="O2017" s="3" t="inlineStr">
        <is>
          <t>다112</t>
        </is>
      </c>
    </row>
    <row r="2018">
      <c r="A2018" s="0" t="n">
        <v>111</v>
      </c>
      <c r="B2018" s="0" t="n">
        <v>990</v>
      </c>
      <c r="C2018" s="0" t="inlineStr">
        <is>
          <t>다</t>
        </is>
      </c>
      <c r="D2018" s="0" t="inlineStr">
        <is>
          <t>아주대</t>
        </is>
      </c>
      <c r="E2018" s="232" t="inlineStr">
        <is>
          <t>교통시스템공학과</t>
        </is>
      </c>
      <c r="F2018" s="0" t="inlineStr">
        <is>
          <t>자연</t>
        </is>
      </c>
      <c r="G2018" s="0" t="n">
        <v>2</v>
      </c>
      <c r="H2018" s="0" t="n">
        <v>901.571</v>
      </c>
      <c r="I2018" s="0" t="n">
        <v>897.116</v>
      </c>
      <c r="J2018" s="0" t="n">
        <v>892.478</v>
      </c>
      <c r="K2018" s="0" t="n">
        <v>889.24</v>
      </c>
      <c r="L2018" s="0" t="n">
        <v>884.039</v>
      </c>
      <c r="M2018" s="233" t="inlineStr">
        <is>
          <t>표점/만점</t>
        </is>
      </c>
      <c r="N2018" s="233" t="inlineStr">
        <is>
          <t>변표/만점</t>
        </is>
      </c>
      <c r="O2018" s="3" t="inlineStr">
        <is>
          <t>다113</t>
        </is>
      </c>
    </row>
    <row r="2019">
      <c r="A2019" s="0" t="n">
        <v>111</v>
      </c>
      <c r="B2019" s="0" t="n">
        <v>991</v>
      </c>
      <c r="C2019" s="0" t="inlineStr">
        <is>
          <t>다</t>
        </is>
      </c>
      <c r="D2019" s="0" t="inlineStr">
        <is>
          <t>아주대</t>
        </is>
      </c>
      <c r="E2019" s="232" t="inlineStr">
        <is>
          <t>건축학과</t>
        </is>
      </c>
      <c r="F2019" s="0" t="inlineStr">
        <is>
          <t>자연</t>
        </is>
      </c>
      <c r="G2019" s="0" t="n">
        <v>2</v>
      </c>
      <c r="H2019" s="0" t="n">
        <v>901.571</v>
      </c>
      <c r="I2019" s="0" t="n">
        <v>897.116</v>
      </c>
      <c r="J2019" s="0" t="n">
        <v>892.478</v>
      </c>
      <c r="K2019" s="0" t="n">
        <v>889.24</v>
      </c>
      <c r="L2019" s="0" t="n">
        <v>884.039</v>
      </c>
      <c r="M2019" s="233" t="inlineStr">
        <is>
          <t>표점/만점</t>
        </is>
      </c>
      <c r="N2019" s="233" t="inlineStr">
        <is>
          <t>변표/만점</t>
        </is>
      </c>
      <c r="O2019" s="3" t="inlineStr">
        <is>
          <t>다114</t>
        </is>
      </c>
    </row>
    <row r="2020">
      <c r="A2020" s="0" t="n">
        <v>111</v>
      </c>
      <c r="B2020" s="0" t="n">
        <v>988</v>
      </c>
      <c r="C2020" s="0" t="inlineStr">
        <is>
          <t>다</t>
        </is>
      </c>
      <c r="D2020" s="0" t="inlineStr">
        <is>
          <t>아주대</t>
        </is>
      </c>
      <c r="E2020" s="232" t="inlineStr">
        <is>
          <t>프런티어과학학부</t>
        </is>
      </c>
      <c r="F2020" s="0" t="inlineStr">
        <is>
          <t>자연</t>
        </is>
      </c>
      <c r="G2020" s="0" t="n">
        <v>2</v>
      </c>
      <c r="H2020" s="0" t="n">
        <v>899.78</v>
      </c>
      <c r="I2020" s="0" t="n">
        <v>896.516</v>
      </c>
      <c r="J2020" s="0" t="n">
        <v>891.987</v>
      </c>
      <c r="K2020" s="0" t="n">
        <v>888.441</v>
      </c>
      <c r="L2020" s="0" t="n">
        <v>883.426</v>
      </c>
      <c r="M2020" s="233" t="inlineStr">
        <is>
          <t>표점/만점</t>
        </is>
      </c>
      <c r="N2020" s="233" t="inlineStr">
        <is>
          <t>변표/만점</t>
        </is>
      </c>
      <c r="O2020" s="3" t="inlineStr">
        <is>
          <t>다115</t>
        </is>
      </c>
    </row>
    <row r="2021">
      <c r="A2021" s="0" t="n">
        <v>111</v>
      </c>
      <c r="B2021" s="0" t="n">
        <v>985</v>
      </c>
      <c r="C2021" s="0" t="inlineStr">
        <is>
          <t>다</t>
        </is>
      </c>
      <c r="D2021" s="0" t="inlineStr">
        <is>
          <t>아주대</t>
        </is>
      </c>
      <c r="E2021" s="232" t="inlineStr">
        <is>
          <t>건설시스템공학과</t>
        </is>
      </c>
      <c r="F2021" s="0" t="inlineStr">
        <is>
          <t>자연</t>
        </is>
      </c>
      <c r="G2021" s="0" t="n">
        <v>2</v>
      </c>
      <c r="H2021" s="0" t="n">
        <v>899.78</v>
      </c>
      <c r="I2021" s="0" t="n">
        <v>895.369</v>
      </c>
      <c r="J2021" s="0" t="n">
        <v>891.153</v>
      </c>
      <c r="K2021" s="0" t="n">
        <v>888.0170000000001</v>
      </c>
      <c r="L2021" s="0" t="n">
        <v>883.029</v>
      </c>
      <c r="M2021" s="233" t="inlineStr">
        <is>
          <t>표점/만점</t>
        </is>
      </c>
      <c r="N2021" s="233" t="inlineStr">
        <is>
          <t>변표/만점</t>
        </is>
      </c>
      <c r="O2021" s="3" t="inlineStr">
        <is>
          <t>다116</t>
        </is>
      </c>
    </row>
    <row r="2022">
      <c r="A2022" s="0" t="n">
        <v>111</v>
      </c>
      <c r="B2022" s="0" t="n">
        <v>989</v>
      </c>
      <c r="C2022" s="0" t="inlineStr">
        <is>
          <t>다</t>
        </is>
      </c>
      <c r="D2022" s="0" t="inlineStr">
        <is>
          <t>아주대</t>
        </is>
      </c>
      <c r="E2022" s="232" t="inlineStr">
        <is>
          <t>환경안전공학과</t>
        </is>
      </c>
      <c r="F2022" s="0" t="inlineStr">
        <is>
          <t>자연</t>
        </is>
      </c>
      <c r="G2022" s="0" t="n">
        <v>2</v>
      </c>
      <c r="H2022" s="0" t="n">
        <v>897.769</v>
      </c>
      <c r="I2022" s="0" t="n">
        <v>893.84</v>
      </c>
      <c r="J2022" s="0" t="n">
        <v>889.645</v>
      </c>
      <c r="K2022" s="0" t="n">
        <v>886.808</v>
      </c>
      <c r="L2022" s="0" t="n">
        <v>882.139</v>
      </c>
      <c r="M2022" s="233" t="inlineStr">
        <is>
          <t>표점/만점</t>
        </is>
      </c>
      <c r="N2022" s="233" t="inlineStr">
        <is>
          <t>변표/만점</t>
        </is>
      </c>
      <c r="O2022" s="3" t="inlineStr">
        <is>
          <t>다117</t>
        </is>
      </c>
    </row>
    <row r="2023">
      <c r="A2023" s="0" t="n">
        <v>111</v>
      </c>
      <c r="B2023" s="0" t="n">
        <v>987</v>
      </c>
      <c r="C2023" s="0" t="inlineStr">
        <is>
          <t>다</t>
        </is>
      </c>
      <c r="D2023" s="0" t="inlineStr">
        <is>
          <t>아주대</t>
        </is>
      </c>
      <c r="E2023" s="232" t="inlineStr">
        <is>
          <t>수학과</t>
        </is>
      </c>
      <c r="F2023" s="0" t="inlineStr">
        <is>
          <t>자연</t>
        </is>
      </c>
      <c r="G2023" s="0" t="n">
        <v>2</v>
      </c>
      <c r="H2023" s="0" t="e">
        <v>#N/A</v>
      </c>
      <c r="I2023" s="0" t="e">
        <v>#N/A</v>
      </c>
      <c r="J2023" s="0" t="e">
        <v>#N/A</v>
      </c>
      <c r="K2023" s="0" t="e">
        <v>#N/A</v>
      </c>
      <c r="L2023" s="0" t="e">
        <v>#N/A</v>
      </c>
      <c r="M2023" s="233" t="inlineStr">
        <is>
          <t>표점/만점</t>
        </is>
      </c>
      <c r="N2023" s="233" t="inlineStr">
        <is>
          <t>변표/만점</t>
        </is>
      </c>
      <c r="O2023" s="3" t="inlineStr">
        <is>
          <t>1</t>
        </is>
      </c>
    </row>
    <row r="2024">
      <c r="A2024" s="0" t="n">
        <v>113</v>
      </c>
      <c r="B2024" s="0" t="n">
        <v>993</v>
      </c>
      <c r="C2024" s="0" t="inlineStr">
        <is>
          <t>다</t>
        </is>
      </c>
      <c r="D2024" s="0" t="inlineStr">
        <is>
          <t>아주대</t>
        </is>
      </c>
      <c r="E2024" s="232" t="inlineStr">
        <is>
          <t>간호학과(교차)</t>
        </is>
      </c>
      <c r="F2024" s="0" t="inlineStr">
        <is>
          <t>통합</t>
        </is>
      </c>
      <c r="G2024" s="0" t="n">
        <v>2</v>
      </c>
      <c r="H2024" s="0" t="n">
        <v>902.475</v>
      </c>
      <c r="I2024" s="0" t="n">
        <v>901.342</v>
      </c>
      <c r="J2024" s="0" t="n">
        <v>900.073</v>
      </c>
      <c r="K2024" s="0" t="n">
        <v>898.732</v>
      </c>
      <c r="L2024" s="0" t="n">
        <v>896.4400000000001</v>
      </c>
      <c r="M2024" s="233" t="inlineStr">
        <is>
          <t>표점/만점</t>
        </is>
      </c>
      <c r="N2024" s="233" t="inlineStr">
        <is>
          <t>변표/만점</t>
        </is>
      </c>
      <c r="O2024" s="3" t="inlineStr">
        <is>
          <t>다118</t>
        </is>
      </c>
    </row>
    <row r="2025">
      <c r="A2025" s="0" t="n">
        <v>114</v>
      </c>
      <c r="B2025" s="0" t="n">
        <v>995</v>
      </c>
      <c r="C2025" s="0" t="inlineStr">
        <is>
          <t>다</t>
        </is>
      </c>
      <c r="D2025" s="0" t="inlineStr">
        <is>
          <t>아주대</t>
        </is>
      </c>
      <c r="E2025" s="232" t="inlineStr">
        <is>
          <t>심리학과</t>
        </is>
      </c>
      <c r="F2025" s="0" t="inlineStr">
        <is>
          <t>통합</t>
        </is>
      </c>
      <c r="G2025" s="0" t="n">
        <v>2</v>
      </c>
      <c r="H2025" s="0" t="n">
        <v>896.325</v>
      </c>
      <c r="I2025" s="0" t="n">
        <v>892.615</v>
      </c>
      <c r="J2025" s="0" t="n">
        <v>886.958</v>
      </c>
      <c r="K2025" s="0" t="n">
        <v>883.748</v>
      </c>
      <c r="L2025" s="0" t="n">
        <v>878.001</v>
      </c>
      <c r="M2025" s="233" t="inlineStr">
        <is>
          <t>표점/만점</t>
        </is>
      </c>
      <c r="N2025" s="233" t="inlineStr">
        <is>
          <t>변표/만점</t>
        </is>
      </c>
      <c r="O2025" s="3" t="inlineStr">
        <is>
          <t>다119</t>
        </is>
      </c>
    </row>
    <row r="2026">
      <c r="A2026" s="0" t="n">
        <v>114</v>
      </c>
      <c r="B2026" s="0" t="n">
        <v>1004</v>
      </c>
      <c r="C2026" s="0" t="inlineStr">
        <is>
          <t>다</t>
        </is>
      </c>
      <c r="D2026" s="0" t="inlineStr">
        <is>
          <t>아주대</t>
        </is>
      </c>
      <c r="E2026" s="232" t="inlineStr">
        <is>
          <t>문화콘텐츠학과</t>
        </is>
      </c>
      <c r="F2026" s="0" t="inlineStr">
        <is>
          <t>통합</t>
        </is>
      </c>
      <c r="G2026" s="0" t="n">
        <v>2</v>
      </c>
      <c r="H2026" s="0" t="n">
        <v>891.316</v>
      </c>
      <c r="I2026" s="0" t="n">
        <v>888.453</v>
      </c>
      <c r="J2026" s="0" t="n">
        <v>885.2</v>
      </c>
      <c r="K2026" s="0" t="n">
        <v>879.77</v>
      </c>
      <c r="L2026" s="0" t="n">
        <v>872.804</v>
      </c>
      <c r="M2026" s="233" t="inlineStr">
        <is>
          <t>표점/만점</t>
        </is>
      </c>
      <c r="N2026" s="233" t="inlineStr">
        <is>
          <t>변표/만점</t>
        </is>
      </c>
      <c r="O2026" s="3" t="inlineStr">
        <is>
          <t>다120</t>
        </is>
      </c>
    </row>
    <row r="2027">
      <c r="A2027" s="0" t="n">
        <v>114</v>
      </c>
      <c r="B2027" s="0" t="n">
        <v>996</v>
      </c>
      <c r="C2027" s="0" t="inlineStr">
        <is>
          <t>다</t>
        </is>
      </c>
      <c r="D2027" s="0" t="inlineStr">
        <is>
          <t>아주대</t>
        </is>
      </c>
      <c r="E2027" s="232" t="inlineStr">
        <is>
          <t>경제정치사회융합학부</t>
        </is>
      </c>
      <c r="F2027" s="0" t="inlineStr">
        <is>
          <t>통합</t>
        </is>
      </c>
      <c r="G2027" s="0" t="n">
        <v>2</v>
      </c>
      <c r="H2027" s="0" t="n">
        <v>889.648</v>
      </c>
      <c r="I2027" s="0" t="n">
        <v>886.778</v>
      </c>
      <c r="J2027" s="0" t="n">
        <v>883.986</v>
      </c>
      <c r="K2027" s="0" t="n">
        <v>881.234</v>
      </c>
      <c r="L2027" s="0" t="n">
        <v>875.657</v>
      </c>
      <c r="M2027" s="233" t="inlineStr">
        <is>
          <t>표점/만점</t>
        </is>
      </c>
      <c r="N2027" s="233" t="inlineStr">
        <is>
          <t>변표/만점</t>
        </is>
      </c>
      <c r="O2027" s="3" t="inlineStr">
        <is>
          <t>다121</t>
        </is>
      </c>
    </row>
    <row r="2028">
      <c r="A2028" s="0" t="n">
        <v>113</v>
      </c>
      <c r="B2028" s="0" t="n">
        <v>994</v>
      </c>
      <c r="C2028" s="0" t="inlineStr">
        <is>
          <t>다</t>
        </is>
      </c>
      <c r="D2028" s="0" t="inlineStr">
        <is>
          <t>아주대</t>
        </is>
      </c>
      <c r="E2028" s="232" t="inlineStr">
        <is>
          <t>금융공학과</t>
        </is>
      </c>
      <c r="F2028" s="0" t="inlineStr">
        <is>
          <t>통합</t>
        </is>
      </c>
      <c r="G2028" s="0" t="n">
        <v>2</v>
      </c>
      <c r="H2028" s="0" t="n">
        <v>891.578</v>
      </c>
      <c r="I2028" s="0" t="n">
        <v>888.369</v>
      </c>
      <c r="J2028" s="0" t="n">
        <v>885.062</v>
      </c>
      <c r="K2028" s="0" t="n">
        <v>879.735</v>
      </c>
      <c r="L2028" s="0" t="n">
        <v>876.4450000000001</v>
      </c>
      <c r="M2028" s="233" t="inlineStr">
        <is>
          <t>표점/만점</t>
        </is>
      </c>
      <c r="N2028" s="233" t="inlineStr">
        <is>
          <t>변표/만점</t>
        </is>
      </c>
      <c r="O2028" s="3" t="inlineStr">
        <is>
          <t>다122</t>
        </is>
      </c>
    </row>
    <row r="2029">
      <c r="A2029" s="0" t="n">
        <v>114</v>
      </c>
      <c r="B2029" s="0" t="n">
        <v>1002</v>
      </c>
      <c r="C2029" s="0" t="inlineStr">
        <is>
          <t>다</t>
        </is>
      </c>
      <c r="D2029" s="0" t="inlineStr">
        <is>
          <t>아주대</t>
        </is>
      </c>
      <c r="E2029" s="232" t="inlineStr">
        <is>
          <t>행정학과</t>
        </is>
      </c>
      <c r="F2029" s="0" t="inlineStr">
        <is>
          <t>통합</t>
        </is>
      </c>
      <c r="G2029" s="0" t="n">
        <v>2</v>
      </c>
      <c r="H2029" s="0" t="n">
        <v>887.575</v>
      </c>
      <c r="I2029" s="0" t="n">
        <v>885.678</v>
      </c>
      <c r="J2029" s="0" t="n">
        <v>883.205</v>
      </c>
      <c r="K2029" s="0" t="n">
        <v>879.77</v>
      </c>
      <c r="L2029" s="0" t="n">
        <v>874.559</v>
      </c>
      <c r="M2029" s="233" t="inlineStr">
        <is>
          <t>표점/만점</t>
        </is>
      </c>
      <c r="N2029" s="233" t="inlineStr">
        <is>
          <t>변표/만점</t>
        </is>
      </c>
      <c r="O2029" s="3" t="inlineStr">
        <is>
          <t>다123</t>
        </is>
      </c>
    </row>
    <row r="2030">
      <c r="A2030" s="0" t="n">
        <v>114</v>
      </c>
      <c r="B2030" s="0" t="n">
        <v>1003</v>
      </c>
      <c r="C2030" s="0" t="inlineStr">
        <is>
          <t>다</t>
        </is>
      </c>
      <c r="D2030" s="0" t="inlineStr">
        <is>
          <t>아주대</t>
        </is>
      </c>
      <c r="E2030" s="232" t="inlineStr">
        <is>
          <t>영어영문학과</t>
        </is>
      </c>
      <c r="F2030" s="0" t="inlineStr">
        <is>
          <t>통합</t>
        </is>
      </c>
      <c r="G2030" s="0" t="n">
        <v>2</v>
      </c>
      <c r="H2030" s="0" t="n">
        <v>889.41</v>
      </c>
      <c r="I2030" s="0" t="n">
        <v>885.819</v>
      </c>
      <c r="J2030" s="0" t="n">
        <v>882.727</v>
      </c>
      <c r="K2030" s="0" t="n">
        <v>879.391</v>
      </c>
      <c r="L2030" s="0" t="n">
        <v>874.282</v>
      </c>
      <c r="M2030" s="233" t="inlineStr">
        <is>
          <t>표점/만점</t>
        </is>
      </c>
      <c r="N2030" s="233" t="inlineStr">
        <is>
          <t>변표/만점</t>
        </is>
      </c>
      <c r="O2030" s="3" t="inlineStr">
        <is>
          <t>다124</t>
        </is>
      </c>
    </row>
    <row r="2031">
      <c r="A2031" s="0" t="n">
        <v>114</v>
      </c>
      <c r="B2031" s="0" t="n">
        <v>997</v>
      </c>
      <c r="C2031" s="0" t="inlineStr">
        <is>
          <t>다</t>
        </is>
      </c>
      <c r="D2031" s="0" t="inlineStr">
        <is>
          <t>아주대</t>
        </is>
      </c>
      <c r="E2031" s="232" t="inlineStr">
        <is>
          <t>국어국문학과</t>
        </is>
      </c>
      <c r="F2031" s="0" t="inlineStr">
        <is>
          <t>통합</t>
        </is>
      </c>
      <c r="G2031" s="0" t="n">
        <v>2</v>
      </c>
      <c r="H2031" s="0" t="n">
        <v>889.648</v>
      </c>
      <c r="I2031" s="0" t="n">
        <v>885.819</v>
      </c>
      <c r="J2031" s="0" t="n">
        <v>882.489</v>
      </c>
      <c r="K2031" s="0" t="n">
        <v>876.802</v>
      </c>
      <c r="L2031" s="0" t="n">
        <v>871.404</v>
      </c>
      <c r="M2031" s="233" t="inlineStr">
        <is>
          <t>표점/만점</t>
        </is>
      </c>
      <c r="N2031" s="233" t="inlineStr">
        <is>
          <t>변표/만점</t>
        </is>
      </c>
      <c r="O2031" s="3" t="inlineStr">
        <is>
          <t>다125</t>
        </is>
      </c>
    </row>
    <row r="2032">
      <c r="A2032" s="0" t="n">
        <v>113</v>
      </c>
      <c r="B2032" s="0" t="n">
        <v>998</v>
      </c>
      <c r="C2032" s="0" t="inlineStr">
        <is>
          <t>다</t>
        </is>
      </c>
      <c r="D2032" s="0" t="inlineStr">
        <is>
          <t>아주대</t>
        </is>
      </c>
      <c r="E2032" s="232" t="inlineStr">
        <is>
          <t>경영인텔리전스학과</t>
        </is>
      </c>
      <c r="F2032" s="0" t="inlineStr">
        <is>
          <t>통합</t>
        </is>
      </c>
      <c r="G2032" s="0" t="n">
        <v>2</v>
      </c>
      <c r="H2032" s="0" t="n">
        <v>887.851</v>
      </c>
      <c r="I2032" s="0" t="n">
        <v>886.48</v>
      </c>
      <c r="J2032" s="0" t="n">
        <v>884.375</v>
      </c>
      <c r="K2032" s="0" t="n">
        <v>881.399</v>
      </c>
      <c r="L2032" s="0" t="n">
        <v>876.4450000000001</v>
      </c>
      <c r="M2032" s="233" t="inlineStr">
        <is>
          <t>표점/만점</t>
        </is>
      </c>
      <c r="N2032" s="233" t="inlineStr">
        <is>
          <t>변표/만점</t>
        </is>
      </c>
      <c r="O2032" s="3" t="inlineStr">
        <is>
          <t>다126</t>
        </is>
      </c>
    </row>
    <row r="2033">
      <c r="A2033" s="0" t="n">
        <v>113</v>
      </c>
      <c r="B2033" s="0" t="n">
        <v>999</v>
      </c>
      <c r="C2033" s="0" t="inlineStr">
        <is>
          <t>다</t>
        </is>
      </c>
      <c r="D2033" s="0" t="inlineStr">
        <is>
          <t>아주대</t>
        </is>
      </c>
      <c r="E2033" s="232" t="inlineStr">
        <is>
          <t>경영학과</t>
        </is>
      </c>
      <c r="F2033" s="0" t="inlineStr">
        <is>
          <t>통합</t>
        </is>
      </c>
      <c r="G2033" s="0" t="n">
        <v>2</v>
      </c>
      <c r="H2033" s="0" t="n">
        <v>886.192</v>
      </c>
      <c r="I2033" s="0" t="n">
        <v>884.545</v>
      </c>
      <c r="J2033" s="0" t="n">
        <v>882.54</v>
      </c>
      <c r="K2033" s="0" t="n">
        <v>879.735</v>
      </c>
      <c r="L2033" s="0" t="n">
        <v>874.5170000000001</v>
      </c>
      <c r="M2033" s="233" t="inlineStr">
        <is>
          <t>표점/만점</t>
        </is>
      </c>
      <c r="N2033" s="233" t="inlineStr">
        <is>
          <t>변표/만점</t>
        </is>
      </c>
      <c r="O2033" s="3" t="inlineStr">
        <is>
          <t>다127</t>
        </is>
      </c>
    </row>
    <row r="2034">
      <c r="A2034" s="0" t="n">
        <v>114</v>
      </c>
      <c r="B2034" s="0" t="n">
        <v>1000</v>
      </c>
      <c r="C2034" s="0" t="inlineStr">
        <is>
          <t>다</t>
        </is>
      </c>
      <c r="D2034" s="0" t="inlineStr">
        <is>
          <t>아주대</t>
        </is>
      </c>
      <c r="E2034" s="232" t="inlineStr">
        <is>
          <t>사학과</t>
        </is>
      </c>
      <c r="F2034" s="0" t="inlineStr">
        <is>
          <t>통합</t>
        </is>
      </c>
      <c r="G2034" s="0" t="n">
        <v>2</v>
      </c>
      <c r="H2034" s="0" t="e">
        <v>#N/A</v>
      </c>
      <c r="I2034" s="0" t="e">
        <v>#N/A</v>
      </c>
      <c r="J2034" s="0" t="e">
        <v>#N/A</v>
      </c>
      <c r="K2034" s="0" t="e">
        <v>#N/A</v>
      </c>
      <c r="L2034" s="0" t="e">
        <v>#N/A</v>
      </c>
      <c r="M2034" s="233" t="inlineStr">
        <is>
          <t>표점/만점</t>
        </is>
      </c>
      <c r="N2034" s="233" t="inlineStr">
        <is>
          <t>변표/만점</t>
        </is>
      </c>
      <c r="O2034" s="3" t="inlineStr">
        <is>
          <t>1</t>
        </is>
      </c>
    </row>
    <row r="2035">
      <c r="A2035" s="0" t="n">
        <v>114</v>
      </c>
      <c r="B2035" s="0" t="n">
        <v>1001</v>
      </c>
      <c r="C2035" s="0" t="inlineStr">
        <is>
          <t>다</t>
        </is>
      </c>
      <c r="D2035" s="0" t="inlineStr">
        <is>
          <t>아주대</t>
        </is>
      </c>
      <c r="E2035" s="232" t="inlineStr">
        <is>
          <t>불어불문학과</t>
        </is>
      </c>
      <c r="F2035" s="0" t="inlineStr">
        <is>
          <t>통합</t>
        </is>
      </c>
      <c r="G2035" s="0" t="n">
        <v>2</v>
      </c>
      <c r="H2035" s="0" t="e">
        <v>#N/A</v>
      </c>
      <c r="I2035" s="0" t="e">
        <v>#N/A</v>
      </c>
      <c r="J2035" s="0" t="e">
        <v>#N/A</v>
      </c>
      <c r="K2035" s="0" t="e">
        <v>#N/A</v>
      </c>
      <c r="L2035" s="0" t="e">
        <v>#N/A</v>
      </c>
      <c r="M2035" s="233" t="inlineStr">
        <is>
          <t>표점/만점</t>
        </is>
      </c>
      <c r="N2035" s="233" t="inlineStr">
        <is>
          <t>변표/만점</t>
        </is>
      </c>
      <c r="O2035" s="3" t="inlineStr">
        <is>
          <t>1</t>
        </is>
      </c>
    </row>
    <row r="2036">
      <c r="A2036" s="0" t="n">
        <v>115</v>
      </c>
      <c r="B2036" s="0" t="n">
        <v>921</v>
      </c>
      <c r="C2036" s="0" t="inlineStr">
        <is>
          <t>다</t>
        </is>
      </c>
      <c r="D2036" s="0" t="inlineStr">
        <is>
          <t>인하대</t>
        </is>
      </c>
      <c r="E2036" s="232" t="inlineStr">
        <is>
          <t>항공우주공학과</t>
        </is>
      </c>
      <c r="F2036" s="0" t="inlineStr">
        <is>
          <t>자연</t>
        </is>
      </c>
      <c r="G2036" s="0" t="n">
        <v>2</v>
      </c>
      <c r="H2036" s="0" t="n">
        <v>908.228</v>
      </c>
      <c r="I2036" s="0" t="n">
        <v>904.825</v>
      </c>
      <c r="J2036" s="0" t="n">
        <v>902.259</v>
      </c>
      <c r="K2036" s="0" t="n">
        <v>897.9690000000001</v>
      </c>
      <c r="L2036" s="0" t="n">
        <v>890.787</v>
      </c>
      <c r="M2036" s="233" t="inlineStr">
        <is>
          <t>표점/만점</t>
        </is>
      </c>
      <c r="N2036" s="233" t="inlineStr">
        <is>
          <t>변표/만점</t>
        </is>
      </c>
      <c r="O2036" s="3" t="inlineStr">
        <is>
          <t>다128</t>
        </is>
      </c>
    </row>
    <row r="2037">
      <c r="A2037" s="0" t="n">
        <v>115</v>
      </c>
      <c r="B2037" s="0" t="n">
        <v>927</v>
      </c>
      <c r="C2037" s="0" t="inlineStr">
        <is>
          <t>다</t>
        </is>
      </c>
      <c r="D2037" s="0" t="inlineStr">
        <is>
          <t>인하대</t>
        </is>
      </c>
      <c r="E2037" s="232" t="inlineStr">
        <is>
          <t>전기전자공학부</t>
        </is>
      </c>
      <c r="F2037" s="0" t="inlineStr">
        <is>
          <t>자연</t>
        </is>
      </c>
      <c r="G2037" s="0" t="n">
        <v>2</v>
      </c>
      <c r="H2037" s="0" t="n">
        <v>907.482</v>
      </c>
      <c r="I2037" s="0" t="n">
        <v>904.655</v>
      </c>
      <c r="J2037" s="0" t="n">
        <v>902</v>
      </c>
      <c r="K2037" s="0" t="n">
        <v>897.54</v>
      </c>
      <c r="L2037" s="0" t="n">
        <v>890.2809999999999</v>
      </c>
      <c r="M2037" s="233" t="inlineStr">
        <is>
          <t>표점/만점</t>
        </is>
      </c>
      <c r="N2037" s="233" t="inlineStr">
        <is>
          <t>변표/만점</t>
        </is>
      </c>
      <c r="O2037" s="3" t="inlineStr">
        <is>
          <t>다129</t>
        </is>
      </c>
    </row>
    <row r="2038">
      <c r="A2038" s="0" t="n">
        <v>115</v>
      </c>
      <c r="B2038" s="0" t="n">
        <v>945</v>
      </c>
      <c r="C2038" s="0" t="inlineStr">
        <is>
          <t>다</t>
        </is>
      </c>
      <c r="D2038" s="0" t="inlineStr">
        <is>
          <t>인하대</t>
        </is>
      </c>
      <c r="E2038" s="232" t="inlineStr">
        <is>
          <t>반도체시스템공학과</t>
        </is>
      </c>
      <c r="F2038" s="0" t="inlineStr">
        <is>
          <t>자연</t>
        </is>
      </c>
      <c r="G2038" s="0" t="n">
        <v>2</v>
      </c>
      <c r="H2038" s="0" t="n">
        <v>899.405</v>
      </c>
      <c r="I2038" s="0" t="n">
        <v>896.7619999999999</v>
      </c>
      <c r="J2038" s="0" t="n">
        <v>893.672</v>
      </c>
      <c r="K2038" s="0" t="n">
        <v>886.91</v>
      </c>
      <c r="L2038" s="0" t="n">
        <v>881.607</v>
      </c>
      <c r="M2038" s="233" t="inlineStr">
        <is>
          <t>표점/만점</t>
        </is>
      </c>
      <c r="N2038" s="233" t="inlineStr">
        <is>
          <t>변표/만점</t>
        </is>
      </c>
      <c r="O2038" s="3" t="inlineStr">
        <is>
          <t>다130</t>
        </is>
      </c>
    </row>
    <row r="2039">
      <c r="A2039" s="0" t="n">
        <v>115</v>
      </c>
      <c r="B2039" s="0" t="n">
        <v>918</v>
      </c>
      <c r="C2039" s="0" t="inlineStr">
        <is>
          <t>다</t>
        </is>
      </c>
      <c r="D2039" s="0" t="inlineStr">
        <is>
          <t>인하대</t>
        </is>
      </c>
      <c r="E2039" s="232" t="inlineStr">
        <is>
          <t>화학공학과</t>
        </is>
      </c>
      <c r="F2039" s="0" t="inlineStr">
        <is>
          <t>자연</t>
        </is>
      </c>
      <c r="G2039" s="0" t="n">
        <v>2</v>
      </c>
      <c r="H2039" s="0" t="n">
        <v>897.9690000000001</v>
      </c>
      <c r="I2039" s="0" t="n">
        <v>895.317</v>
      </c>
      <c r="J2039" s="0" t="n">
        <v>891.59</v>
      </c>
      <c r="K2039" s="0" t="n">
        <v>887.08</v>
      </c>
      <c r="L2039" s="0" t="n">
        <v>882.0359999999999</v>
      </c>
      <c r="M2039" s="233" t="inlineStr">
        <is>
          <t>표점/만점</t>
        </is>
      </c>
      <c r="N2039" s="233" t="inlineStr">
        <is>
          <t>변표/만점</t>
        </is>
      </c>
      <c r="O2039" s="3" t="inlineStr">
        <is>
          <t>다131</t>
        </is>
      </c>
    </row>
    <row r="2040">
      <c r="A2040" s="0" t="n">
        <v>115</v>
      </c>
      <c r="B2040" s="0" t="n">
        <v>919</v>
      </c>
      <c r="C2040" s="0" t="inlineStr">
        <is>
          <t>다</t>
        </is>
      </c>
      <c r="D2040" s="0" t="inlineStr">
        <is>
          <t>인하대</t>
        </is>
      </c>
      <c r="E2040" s="232" t="inlineStr">
        <is>
          <t>신소재공학과</t>
        </is>
      </c>
      <c r="F2040" s="0" t="inlineStr">
        <is>
          <t>자연</t>
        </is>
      </c>
      <c r="G2040" s="0" t="n">
        <v>2</v>
      </c>
      <c r="H2040" s="0" t="n">
        <v>897.54</v>
      </c>
      <c r="I2040" s="0" t="n">
        <v>894.888</v>
      </c>
      <c r="J2040" s="0" t="n">
        <v>891.59</v>
      </c>
      <c r="K2040" s="0" t="n">
        <v>887.08</v>
      </c>
      <c r="L2040" s="0" t="n">
        <v>882.0359999999999</v>
      </c>
      <c r="M2040" s="233" t="inlineStr">
        <is>
          <t>표점/만점</t>
        </is>
      </c>
      <c r="N2040" s="233" t="inlineStr">
        <is>
          <t>변표/만점</t>
        </is>
      </c>
      <c r="O2040" s="3" t="inlineStr">
        <is>
          <t>다132</t>
        </is>
      </c>
    </row>
    <row r="2041">
      <c r="A2041" s="0" t="n">
        <v>115</v>
      </c>
      <c r="B2041" s="0" t="n">
        <v>930</v>
      </c>
      <c r="C2041" s="0" t="inlineStr">
        <is>
          <t>다</t>
        </is>
      </c>
      <c r="D2041" s="0" t="inlineStr">
        <is>
          <t>인하대</t>
        </is>
      </c>
      <c r="E2041" s="232" t="inlineStr">
        <is>
          <t>기계공학과</t>
        </is>
      </c>
      <c r="F2041" s="0" t="inlineStr">
        <is>
          <t>자연</t>
        </is>
      </c>
      <c r="G2041" s="0" t="n">
        <v>2</v>
      </c>
      <c r="H2041" s="0" t="n">
        <v>897.526</v>
      </c>
      <c r="I2041" s="0" t="n">
        <v>894.888</v>
      </c>
      <c r="J2041" s="0" t="n">
        <v>891.242</v>
      </c>
      <c r="K2041" s="0" t="n">
        <v>887.08</v>
      </c>
      <c r="L2041" s="0" t="n">
        <v>882.0359999999999</v>
      </c>
      <c r="M2041" s="233" t="inlineStr">
        <is>
          <t>표점/만점</t>
        </is>
      </c>
      <c r="N2041" s="233" t="inlineStr">
        <is>
          <t>변표/만점</t>
        </is>
      </c>
      <c r="O2041" s="3" t="inlineStr">
        <is>
          <t>다133</t>
        </is>
      </c>
    </row>
    <row r="2042">
      <c r="A2042" s="0" t="n">
        <v>115</v>
      </c>
      <c r="B2042" s="0" t="n">
        <v>931</v>
      </c>
      <c r="C2042" s="0" t="inlineStr">
        <is>
          <t>다</t>
        </is>
      </c>
      <c r="D2042" s="0" t="inlineStr">
        <is>
          <t>인하대</t>
        </is>
      </c>
      <c r="E2042" s="232" t="inlineStr">
        <is>
          <t>스마트모빌리티공학과</t>
        </is>
      </c>
      <c r="F2042" s="0" t="inlineStr">
        <is>
          <t>자연</t>
        </is>
      </c>
      <c r="G2042" s="0" t="n">
        <v>2</v>
      </c>
      <c r="H2042" s="0" t="n">
        <v>894.101</v>
      </c>
      <c r="I2042" s="0" t="n">
        <v>890.957</v>
      </c>
      <c r="J2042" s="0" t="n">
        <v>887.8680000000001</v>
      </c>
      <c r="K2042" s="0" t="n">
        <v>884.664</v>
      </c>
      <c r="L2042" s="0" t="n">
        <v>879.793</v>
      </c>
      <c r="M2042" s="233" t="inlineStr">
        <is>
          <t>표점/만점</t>
        </is>
      </c>
      <c r="N2042" s="233" t="inlineStr">
        <is>
          <t>변표/만점</t>
        </is>
      </c>
      <c r="O2042" s="3" t="inlineStr">
        <is>
          <t>다134</t>
        </is>
      </c>
    </row>
    <row r="2043">
      <c r="A2043" s="0" t="n">
        <v>115</v>
      </c>
      <c r="B2043" s="0" t="n">
        <v>915</v>
      </c>
      <c r="C2043" s="0" t="inlineStr">
        <is>
          <t>다</t>
        </is>
      </c>
      <c r="D2043" s="0" t="inlineStr">
        <is>
          <t>인하대</t>
        </is>
      </c>
      <c r="E2043" s="232" t="inlineStr">
        <is>
          <t>생명공학과</t>
        </is>
      </c>
      <c r="F2043" s="0" t="inlineStr">
        <is>
          <t>자연</t>
        </is>
      </c>
      <c r="G2043" s="0" t="n">
        <v>2</v>
      </c>
      <c r="H2043" s="0" t="n">
        <v>893.672</v>
      </c>
      <c r="I2043" s="0" t="n">
        <v>889.7809999999999</v>
      </c>
      <c r="J2043" s="0" t="n">
        <v>886.91</v>
      </c>
      <c r="K2043" s="0" t="n">
        <v>883.3390000000001</v>
      </c>
      <c r="L2043" s="0" t="n">
        <v>878.912</v>
      </c>
      <c r="M2043" s="233" t="inlineStr">
        <is>
          <t>표점/만점</t>
        </is>
      </c>
      <c r="N2043" s="233" t="inlineStr">
        <is>
          <t>변표/만점</t>
        </is>
      </c>
      <c r="O2043" s="3" t="inlineStr">
        <is>
          <t>다135</t>
        </is>
      </c>
    </row>
    <row r="2044">
      <c r="A2044" s="0" t="n">
        <v>123</v>
      </c>
      <c r="B2044" s="0" t="n">
        <v>942</v>
      </c>
      <c r="C2044" s="0" t="inlineStr">
        <is>
          <t>다</t>
        </is>
      </c>
      <c r="D2044" s="0" t="inlineStr">
        <is>
          <t>인하대</t>
        </is>
      </c>
      <c r="E2044" s="232" t="inlineStr">
        <is>
          <t>자유전공융합학부(자연)</t>
        </is>
      </c>
      <c r="F2044" s="0" t="inlineStr">
        <is>
          <t>자연</t>
        </is>
      </c>
      <c r="G2044" s="0" t="n">
        <v>2</v>
      </c>
      <c r="H2044" s="0" t="n">
        <v>879.989</v>
      </c>
      <c r="I2044" s="0" t="n">
        <v>876.2329999999999</v>
      </c>
      <c r="J2044" s="0" t="n">
        <v>872.4589999999999</v>
      </c>
      <c r="K2044" s="0" t="n">
        <v>868.83</v>
      </c>
      <c r="L2044" s="0" t="n">
        <v>864.655</v>
      </c>
      <c r="M2044" s="233" t="inlineStr">
        <is>
          <t>표점/만점</t>
        </is>
      </c>
      <c r="N2044" s="233" t="inlineStr">
        <is>
          <t>변표/만점</t>
        </is>
      </c>
      <c r="O2044" s="3" t="inlineStr">
        <is>
          <t>다136</t>
        </is>
      </c>
    </row>
    <row r="2045">
      <c r="A2045" s="0" t="n">
        <v>115</v>
      </c>
      <c r="B2045" s="0" t="n">
        <v>916</v>
      </c>
      <c r="C2045" s="0" t="inlineStr">
        <is>
          <t>다</t>
        </is>
      </c>
      <c r="D2045" s="0" t="inlineStr">
        <is>
          <t>인하대</t>
        </is>
      </c>
      <c r="E2045" s="232" t="inlineStr">
        <is>
          <t>인공지능공학과</t>
        </is>
      </c>
      <c r="F2045" s="0" t="inlineStr">
        <is>
          <t>자연</t>
        </is>
      </c>
      <c r="G2045" s="0" t="n">
        <v>2</v>
      </c>
      <c r="H2045" s="0" t="n">
        <v>891.242</v>
      </c>
      <c r="I2045" s="0" t="n">
        <v>888.482</v>
      </c>
      <c r="J2045" s="0" t="n">
        <v>885.753</v>
      </c>
      <c r="K2045" s="0" t="n">
        <v>881.088</v>
      </c>
      <c r="L2045" s="0" t="n">
        <v>876.437</v>
      </c>
      <c r="M2045" s="233" t="inlineStr">
        <is>
          <t>표점/만점</t>
        </is>
      </c>
      <c r="N2045" s="233" t="inlineStr">
        <is>
          <t>변표/만점</t>
        </is>
      </c>
      <c r="O2045" s="3" t="inlineStr">
        <is>
          <t>다137</t>
        </is>
      </c>
    </row>
    <row r="2046">
      <c r="A2046" s="0" t="n">
        <v>115</v>
      </c>
      <c r="B2046" s="0" t="n">
        <v>939</v>
      </c>
      <c r="C2046" s="0" t="inlineStr">
        <is>
          <t>다</t>
        </is>
      </c>
      <c r="D2046" s="0" t="inlineStr">
        <is>
          <t>인하대</t>
        </is>
      </c>
      <c r="E2046" s="232" t="inlineStr">
        <is>
          <t>물리학과</t>
        </is>
      </c>
      <c r="F2046" s="0" t="inlineStr">
        <is>
          <t>자연</t>
        </is>
      </c>
      <c r="G2046" s="0" t="n">
        <v>2</v>
      </c>
      <c r="H2046" s="0" t="n">
        <v>893.672</v>
      </c>
      <c r="I2046" s="0" t="n">
        <v>889.611</v>
      </c>
      <c r="J2046" s="0" t="n">
        <v>885.753</v>
      </c>
      <c r="K2046" s="0" t="n">
        <v>882.659</v>
      </c>
      <c r="L2046" s="0" t="n">
        <v>878.242</v>
      </c>
      <c r="M2046" s="233" t="inlineStr">
        <is>
          <t>표점/만점</t>
        </is>
      </c>
      <c r="N2046" s="233" t="inlineStr">
        <is>
          <t>변표/만점</t>
        </is>
      </c>
      <c r="O2046" s="3" t="inlineStr">
        <is>
          <t>다138</t>
        </is>
      </c>
    </row>
    <row r="2047">
      <c r="A2047" s="0" t="n">
        <v>115</v>
      </c>
      <c r="B2047" s="0" t="n">
        <v>934</v>
      </c>
      <c r="C2047" s="0" t="inlineStr">
        <is>
          <t>다</t>
        </is>
      </c>
      <c r="D2047" s="0" t="inlineStr">
        <is>
          <t>인하대</t>
        </is>
      </c>
      <c r="E2047" s="232" t="inlineStr">
        <is>
          <t>데이터사이언스학과</t>
        </is>
      </c>
      <c r="F2047" s="0" t="inlineStr">
        <is>
          <t>자연</t>
        </is>
      </c>
      <c r="G2047" s="0" t="n">
        <v>2</v>
      </c>
      <c r="H2047" s="0" t="n">
        <v>893.2569999999999</v>
      </c>
      <c r="I2047" s="0" t="n">
        <v>888.741</v>
      </c>
      <c r="J2047" s="0" t="n">
        <v>885.423</v>
      </c>
      <c r="K2047" s="0" t="n">
        <v>882.206</v>
      </c>
      <c r="L2047" s="0" t="n">
        <v>877.861</v>
      </c>
      <c r="M2047" s="233" t="inlineStr">
        <is>
          <t>표점/만점</t>
        </is>
      </c>
      <c r="N2047" s="233" t="inlineStr">
        <is>
          <t>변표/만점</t>
        </is>
      </c>
      <c r="O2047" s="3" t="inlineStr">
        <is>
          <t>다139</t>
        </is>
      </c>
    </row>
    <row r="2048">
      <c r="A2048" s="0" t="n">
        <v>115</v>
      </c>
      <c r="B2048" s="0" t="n">
        <v>924</v>
      </c>
      <c r="C2048" s="0" t="inlineStr">
        <is>
          <t>다</t>
        </is>
      </c>
      <c r="D2048" s="0" t="inlineStr">
        <is>
          <t>인하대</t>
        </is>
      </c>
      <c r="E2048" s="232" t="inlineStr">
        <is>
          <t>생명과학과</t>
        </is>
      </c>
      <c r="F2048" s="0" t="inlineStr">
        <is>
          <t>자연</t>
        </is>
      </c>
      <c r="G2048" s="0" t="n">
        <v>2</v>
      </c>
      <c r="H2048" s="0" t="n">
        <v>891.59</v>
      </c>
      <c r="I2048" s="0" t="n">
        <v>887.8680000000001</v>
      </c>
      <c r="J2048" s="0" t="n">
        <v>884.519</v>
      </c>
      <c r="K2048" s="0" t="n">
        <v>880.779</v>
      </c>
      <c r="L2048" s="0" t="n">
        <v>875.771</v>
      </c>
      <c r="M2048" s="233" t="inlineStr">
        <is>
          <t>표점/만점</t>
        </is>
      </c>
      <c r="N2048" s="233" t="inlineStr">
        <is>
          <t>변표/만점</t>
        </is>
      </c>
      <c r="O2048" s="3" t="inlineStr">
        <is>
          <t>다140</t>
        </is>
      </c>
    </row>
    <row r="2049">
      <c r="A2049" s="0" t="n">
        <v>115</v>
      </c>
      <c r="B2049" s="0" t="n">
        <v>947</v>
      </c>
      <c r="C2049" s="0" t="inlineStr">
        <is>
          <t>다</t>
        </is>
      </c>
      <c r="D2049" s="0" t="inlineStr">
        <is>
          <t>인하대</t>
        </is>
      </c>
      <c r="E2049" s="232" t="inlineStr">
        <is>
          <t>수학과</t>
        </is>
      </c>
      <c r="F2049" s="0" t="inlineStr">
        <is>
          <t>자연</t>
        </is>
      </c>
      <c r="G2049" s="0" t="n">
        <v>2</v>
      </c>
      <c r="H2049" s="0" t="n">
        <v>890.787</v>
      </c>
      <c r="I2049" s="0" t="n">
        <v>887.08</v>
      </c>
      <c r="J2049" s="0" t="n">
        <v>883.598</v>
      </c>
      <c r="K2049" s="0" t="n">
        <v>880.664</v>
      </c>
      <c r="L2049" s="0" t="n">
        <v>876.437</v>
      </c>
      <c r="M2049" s="233" t="inlineStr">
        <is>
          <t>표점/만점</t>
        </is>
      </c>
      <c r="N2049" s="233" t="inlineStr">
        <is>
          <t>변표/만점</t>
        </is>
      </c>
      <c r="O2049" s="3" t="inlineStr">
        <is>
          <t>다141</t>
        </is>
      </c>
    </row>
    <row r="2050">
      <c r="A2050" s="0" t="n">
        <v>115</v>
      </c>
      <c r="B2050" s="0" t="n">
        <v>935</v>
      </c>
      <c r="C2050" s="0" t="inlineStr">
        <is>
          <t>다</t>
        </is>
      </c>
      <c r="D2050" s="0" t="inlineStr">
        <is>
          <t>인하대</t>
        </is>
      </c>
      <c r="E2050" s="232" t="inlineStr">
        <is>
          <t>공간정보공학과</t>
        </is>
      </c>
      <c r="F2050" s="0" t="inlineStr">
        <is>
          <t>자연</t>
        </is>
      </c>
      <c r="G2050" s="0" t="n">
        <v>2</v>
      </c>
      <c r="H2050" s="0" t="n">
        <v>887.3390000000001</v>
      </c>
      <c r="I2050" s="0" t="n">
        <v>885.423</v>
      </c>
      <c r="J2050" s="0" t="n">
        <v>882.724</v>
      </c>
      <c r="K2050" s="0" t="n">
        <v>879.963</v>
      </c>
      <c r="L2050" s="0" t="n">
        <v>875.771</v>
      </c>
      <c r="M2050" s="233" t="inlineStr">
        <is>
          <t>표점/만점</t>
        </is>
      </c>
      <c r="N2050" s="233" t="inlineStr">
        <is>
          <t>변표/만점</t>
        </is>
      </c>
      <c r="O2050" s="3" t="inlineStr">
        <is>
          <t>다142</t>
        </is>
      </c>
    </row>
    <row r="2051">
      <c r="A2051" s="0" t="n">
        <v>117</v>
      </c>
      <c r="B2051" s="0" t="n">
        <v>944</v>
      </c>
      <c r="C2051" s="0" t="inlineStr">
        <is>
          <t>다</t>
        </is>
      </c>
      <c r="D2051" s="0" t="inlineStr">
        <is>
          <t>인하대</t>
        </is>
      </c>
      <c r="E2051" s="232" t="inlineStr">
        <is>
          <t>자연과학융합학부</t>
        </is>
      </c>
      <c r="F2051" s="0" t="inlineStr">
        <is>
          <t>자연</t>
        </is>
      </c>
      <c r="G2051" s="0" t="n">
        <v>2</v>
      </c>
      <c r="H2051" s="0" t="n">
        <v>879.708</v>
      </c>
      <c r="I2051" s="0" t="n">
        <v>876.877</v>
      </c>
      <c r="J2051" s="0" t="n">
        <v>873.759</v>
      </c>
      <c r="K2051" s="0" t="n">
        <v>870.769</v>
      </c>
      <c r="L2051" s="0" t="n">
        <v>866.396</v>
      </c>
      <c r="M2051" s="233" t="inlineStr">
        <is>
          <t>표점/만점</t>
        </is>
      </c>
      <c r="N2051" s="233" t="inlineStr">
        <is>
          <t>변표/만점</t>
        </is>
      </c>
      <c r="O2051" s="3" t="inlineStr">
        <is>
          <t>다143</t>
        </is>
      </c>
    </row>
    <row r="2052">
      <c r="A2052" s="0" t="n">
        <v>115</v>
      </c>
      <c r="B2052" s="0" t="n">
        <v>928</v>
      </c>
      <c r="C2052" s="0" t="inlineStr">
        <is>
          <t>다</t>
        </is>
      </c>
      <c r="D2052" s="0" t="inlineStr">
        <is>
          <t>인하대</t>
        </is>
      </c>
      <c r="E2052" s="232" t="inlineStr">
        <is>
          <t>해양과학과</t>
        </is>
      </c>
      <c r="F2052" s="0" t="inlineStr">
        <is>
          <t>자연</t>
        </is>
      </c>
      <c r="G2052" s="0" t="n">
        <v>2</v>
      </c>
      <c r="H2052" s="0" t="n">
        <v>887.08</v>
      </c>
      <c r="I2052" s="0" t="n">
        <v>884.163</v>
      </c>
      <c r="J2052" s="0" t="n">
        <v>880.519</v>
      </c>
      <c r="K2052" s="0" t="n">
        <v>877.075</v>
      </c>
      <c r="L2052" s="0" t="n">
        <v>872.748</v>
      </c>
      <c r="M2052" s="233" t="inlineStr">
        <is>
          <t>표점/만점</t>
        </is>
      </c>
      <c r="N2052" s="233" t="inlineStr">
        <is>
          <t>변표/만점</t>
        </is>
      </c>
      <c r="O2052" s="3" t="inlineStr">
        <is>
          <t>다144</t>
        </is>
      </c>
    </row>
    <row r="2053">
      <c r="A2053" s="0" t="n">
        <v>115</v>
      </c>
      <c r="B2053" s="0" t="n">
        <v>946</v>
      </c>
      <c r="C2053" s="0" t="inlineStr">
        <is>
          <t>다</t>
        </is>
      </c>
      <c r="D2053" s="0" t="inlineStr">
        <is>
          <t>인하대</t>
        </is>
      </c>
      <c r="E2053" s="232" t="inlineStr">
        <is>
          <t>화학과</t>
        </is>
      </c>
      <c r="F2053" s="0" t="inlineStr">
        <is>
          <t>자연</t>
        </is>
      </c>
      <c r="G2053" s="0" t="n">
        <v>2</v>
      </c>
      <c r="H2053" s="0" t="n">
        <v>883.598</v>
      </c>
      <c r="I2053" s="0" t="n">
        <v>881.462</v>
      </c>
      <c r="J2053" s="0" t="n">
        <v>878.912</v>
      </c>
      <c r="K2053" s="0" t="n">
        <v>875.771</v>
      </c>
      <c r="L2053" s="0" t="n">
        <v>870.087</v>
      </c>
      <c r="M2053" s="233" t="inlineStr">
        <is>
          <t>표점/만점</t>
        </is>
      </c>
      <c r="N2053" s="233" t="inlineStr">
        <is>
          <t>변표/만점</t>
        </is>
      </c>
      <c r="O2053" s="3" t="inlineStr">
        <is>
          <t>다145</t>
        </is>
      </c>
    </row>
    <row r="2054">
      <c r="A2054" s="0" t="n">
        <v>115</v>
      </c>
      <c r="B2054" s="0" t="n">
        <v>922</v>
      </c>
      <c r="C2054" s="0" t="inlineStr">
        <is>
          <t>다</t>
        </is>
      </c>
      <c r="D2054" s="0" t="inlineStr">
        <is>
          <t>인하대</t>
        </is>
      </c>
      <c r="E2054" s="232" t="inlineStr">
        <is>
          <t>통계학과</t>
        </is>
      </c>
      <c r="F2054" s="0" t="inlineStr">
        <is>
          <t>자연</t>
        </is>
      </c>
      <c r="G2054" s="0" t="n">
        <v>2</v>
      </c>
      <c r="H2054" s="0" t="n">
        <v>879.963</v>
      </c>
      <c r="I2054" s="0" t="n">
        <v>877.2859999999999</v>
      </c>
      <c r="J2054" s="0" t="n">
        <v>874.226</v>
      </c>
      <c r="K2054" s="0" t="n">
        <v>871.546</v>
      </c>
      <c r="L2054" s="0" t="n">
        <v>866.688</v>
      </c>
      <c r="M2054" s="233" t="inlineStr">
        <is>
          <t>표점/만점</t>
        </is>
      </c>
      <c r="N2054" s="233" t="inlineStr">
        <is>
          <t>변표/만점</t>
        </is>
      </c>
      <c r="O2054" s="3" t="inlineStr">
        <is>
          <t>다146</t>
        </is>
      </c>
    </row>
    <row r="2055">
      <c r="A2055" s="0" t="n">
        <v>118</v>
      </c>
      <c r="B2055" s="0" t="n">
        <v>949</v>
      </c>
      <c r="C2055" s="0" t="inlineStr">
        <is>
          <t>다</t>
        </is>
      </c>
      <c r="D2055" s="0" t="inlineStr">
        <is>
          <t>인하대</t>
        </is>
      </c>
      <c r="E2055" s="232" t="inlineStr">
        <is>
          <t>국제통상학과</t>
        </is>
      </c>
      <c r="F2055" s="0" t="inlineStr">
        <is>
          <t>통합</t>
        </is>
      </c>
      <c r="G2055" s="0" t="n">
        <v>2</v>
      </c>
      <c r="H2055" s="0" t="n">
        <v>896.9109999999999</v>
      </c>
      <c r="I2055" s="0" t="n">
        <v>893.876</v>
      </c>
      <c r="J2055" s="0" t="n">
        <v>889.9829999999999</v>
      </c>
      <c r="K2055" s="0" t="n">
        <v>886.273</v>
      </c>
      <c r="L2055" s="0" t="n">
        <v>881.3099999999999</v>
      </c>
      <c r="M2055" s="233" t="inlineStr">
        <is>
          <t>표점/만점</t>
        </is>
      </c>
      <c r="N2055" s="233" t="inlineStr">
        <is>
          <t>변표/만점</t>
        </is>
      </c>
      <c r="O2055" s="3" t="inlineStr">
        <is>
          <t>다147</t>
        </is>
      </c>
    </row>
    <row r="2056">
      <c r="A2056" s="0" t="n">
        <v>118</v>
      </c>
      <c r="B2056" s="0" t="n">
        <v>954</v>
      </c>
      <c r="C2056" s="0" t="inlineStr">
        <is>
          <t>다</t>
        </is>
      </c>
      <c r="D2056" s="0" t="inlineStr">
        <is>
          <t>인하대</t>
        </is>
      </c>
      <c r="E2056" s="232" t="inlineStr">
        <is>
          <t>미디어커뮤니케이션학과</t>
        </is>
      </c>
      <c r="F2056" s="0" t="inlineStr">
        <is>
          <t>통합</t>
        </is>
      </c>
      <c r="G2056" s="0" t="n">
        <v>2</v>
      </c>
      <c r="H2056" s="0" t="n">
        <v>898.282</v>
      </c>
      <c r="I2056" s="0" t="n">
        <v>894.158</v>
      </c>
      <c r="J2056" s="0" t="n">
        <v>889.109</v>
      </c>
      <c r="K2056" s="0" t="n">
        <v>883.89</v>
      </c>
      <c r="L2056" s="0" t="n">
        <v>879.099</v>
      </c>
      <c r="M2056" s="233" t="inlineStr">
        <is>
          <t>표점/만점</t>
        </is>
      </c>
      <c r="N2056" s="233" t="inlineStr">
        <is>
          <t>변표/만점</t>
        </is>
      </c>
      <c r="O2056" s="3" t="inlineStr">
        <is>
          <t>다148</t>
        </is>
      </c>
    </row>
    <row r="2057">
      <c r="A2057" s="0" t="n">
        <v>118</v>
      </c>
      <c r="B2057" s="0" t="n">
        <v>965</v>
      </c>
      <c r="C2057" s="0" t="inlineStr">
        <is>
          <t>다</t>
        </is>
      </c>
      <c r="D2057" s="0" t="inlineStr">
        <is>
          <t>인하대</t>
        </is>
      </c>
      <c r="E2057" s="232" t="inlineStr">
        <is>
          <t>사학과</t>
        </is>
      </c>
      <c r="F2057" s="0" t="inlineStr">
        <is>
          <t>통합</t>
        </is>
      </c>
      <c r="G2057" s="0" t="n">
        <v>2</v>
      </c>
      <c r="H2057" s="0" t="n">
        <v>895.133</v>
      </c>
      <c r="I2057" s="0" t="n">
        <v>890.221</v>
      </c>
      <c r="J2057" s="0" t="n">
        <v>886.093</v>
      </c>
      <c r="K2057" s="0" t="n">
        <v>882.595</v>
      </c>
      <c r="L2057" s="0" t="n">
        <v>877.713</v>
      </c>
      <c r="M2057" s="233" t="inlineStr">
        <is>
          <t>표점/만점</t>
        </is>
      </c>
      <c r="N2057" s="233" t="inlineStr">
        <is>
          <t>변표/만점</t>
        </is>
      </c>
      <c r="O2057" s="3" t="inlineStr">
        <is>
          <t>다149</t>
        </is>
      </c>
    </row>
    <row r="2058">
      <c r="A2058" s="0" t="n">
        <v>121</v>
      </c>
      <c r="B2058" s="0" t="n">
        <v>969</v>
      </c>
      <c r="C2058" s="0" t="inlineStr">
        <is>
          <t>다</t>
        </is>
      </c>
      <c r="D2058" s="0" t="inlineStr">
        <is>
          <t>인하대</t>
        </is>
      </c>
      <c r="E2058" s="232" t="inlineStr">
        <is>
          <t>자유전공융합학부(인문)</t>
        </is>
      </c>
      <c r="F2058" s="0" t="inlineStr">
        <is>
          <t>통합</t>
        </is>
      </c>
      <c r="G2058" s="0" t="n">
        <v>2</v>
      </c>
      <c r="H2058" s="0" t="n">
        <v>872.98</v>
      </c>
      <c r="I2058" s="0" t="n">
        <v>869.068</v>
      </c>
      <c r="J2058" s="0" t="n">
        <v>864.699</v>
      </c>
      <c r="K2058" s="0" t="n">
        <v>861.388</v>
      </c>
      <c r="L2058" s="0" t="n">
        <v>856.295</v>
      </c>
      <c r="M2058" s="233" t="inlineStr">
        <is>
          <t>표점/만점</t>
        </is>
      </c>
      <c r="N2058" s="233" t="inlineStr">
        <is>
          <t>변표/만점</t>
        </is>
      </c>
      <c r="O2058" s="3" t="inlineStr">
        <is>
          <t>다150</t>
        </is>
      </c>
    </row>
    <row r="2059">
      <c r="A2059" s="0" t="n">
        <v>118</v>
      </c>
      <c r="B2059" s="0" t="n">
        <v>968</v>
      </c>
      <c r="C2059" s="0" t="inlineStr">
        <is>
          <t>다</t>
        </is>
      </c>
      <c r="D2059" s="0" t="inlineStr">
        <is>
          <t>인하대</t>
        </is>
      </c>
      <c r="E2059" s="232" t="inlineStr">
        <is>
          <t>행정학과</t>
        </is>
      </c>
      <c r="F2059" s="0" t="inlineStr">
        <is>
          <t>통합</t>
        </is>
      </c>
      <c r="G2059" s="0" t="n">
        <v>2</v>
      </c>
      <c r="H2059" s="0" t="n">
        <v>892.476</v>
      </c>
      <c r="I2059" s="0" t="n">
        <v>888.313</v>
      </c>
      <c r="J2059" s="0" t="n">
        <v>884.912</v>
      </c>
      <c r="K2059" s="0" t="n">
        <v>880.8920000000001</v>
      </c>
      <c r="L2059" s="0" t="n">
        <v>876.4299999999999</v>
      </c>
      <c r="M2059" s="233" t="inlineStr">
        <is>
          <t>표점/만점</t>
        </is>
      </c>
      <c r="N2059" s="233" t="inlineStr">
        <is>
          <t>변표/만점</t>
        </is>
      </c>
      <c r="O2059" s="3" t="inlineStr">
        <is>
          <t>다151</t>
        </is>
      </c>
    </row>
    <row r="2060">
      <c r="A2060" s="0" t="n">
        <v>118</v>
      </c>
      <c r="B2060" s="0" t="n">
        <v>955</v>
      </c>
      <c r="C2060" s="0" t="inlineStr">
        <is>
          <t>다</t>
        </is>
      </c>
      <c r="D2060" s="0" t="inlineStr">
        <is>
          <t>인하대</t>
        </is>
      </c>
      <c r="E2060" s="232" t="inlineStr">
        <is>
          <t>경영학과</t>
        </is>
      </c>
      <c r="F2060" s="0" t="inlineStr">
        <is>
          <t>통합</t>
        </is>
      </c>
      <c r="G2060" s="0" t="n">
        <v>2</v>
      </c>
      <c r="H2060" s="0" t="n">
        <v>886.511</v>
      </c>
      <c r="I2060" s="0" t="n">
        <v>885.529</v>
      </c>
      <c r="J2060" s="0" t="n">
        <v>884.269</v>
      </c>
      <c r="K2060" s="0" t="n">
        <v>881.3099999999999</v>
      </c>
      <c r="L2060" s="0" t="n">
        <v>874.08</v>
      </c>
      <c r="M2060" s="233" t="inlineStr">
        <is>
          <t>표점/만점</t>
        </is>
      </c>
      <c r="N2060" s="233" t="inlineStr">
        <is>
          <t>변표/만점</t>
        </is>
      </c>
      <c r="O2060" s="3" t="inlineStr">
        <is>
          <t>다152</t>
        </is>
      </c>
    </row>
    <row r="2061">
      <c r="A2061" s="0" t="n">
        <v>118</v>
      </c>
      <c r="B2061" s="0" t="n">
        <v>959</v>
      </c>
      <c r="C2061" s="0" t="inlineStr">
        <is>
          <t>다</t>
        </is>
      </c>
      <c r="D2061" s="0" t="inlineStr">
        <is>
          <t>인하대</t>
        </is>
      </c>
      <c r="E2061" s="232" t="inlineStr">
        <is>
          <t>국어교육과</t>
        </is>
      </c>
      <c r="F2061" s="0" t="inlineStr">
        <is>
          <t>통합</t>
        </is>
      </c>
      <c r="G2061" s="0" t="n">
        <v>2</v>
      </c>
      <c r="H2061" s="0" t="n">
        <v>889.9829999999999</v>
      </c>
      <c r="I2061" s="0" t="n">
        <v>886.511</v>
      </c>
      <c r="J2061" s="0" t="n">
        <v>883.431</v>
      </c>
      <c r="K2061" s="0" t="n">
        <v>878.72</v>
      </c>
      <c r="L2061" s="0" t="n">
        <v>872.925</v>
      </c>
      <c r="M2061" s="233" t="inlineStr">
        <is>
          <t>표점/만점</t>
        </is>
      </c>
      <c r="N2061" s="233" t="inlineStr">
        <is>
          <t>변표/만점</t>
        </is>
      </c>
      <c r="O2061" s="3" t="inlineStr">
        <is>
          <t>다153</t>
        </is>
      </c>
    </row>
    <row r="2062">
      <c r="A2062" s="0" t="n">
        <v>118</v>
      </c>
      <c r="B2062" s="0" t="n">
        <v>966</v>
      </c>
      <c r="C2062" s="0" t="inlineStr">
        <is>
          <t>다</t>
        </is>
      </c>
      <c r="D2062" s="0" t="inlineStr">
        <is>
          <t>인하대</t>
        </is>
      </c>
      <c r="E2062" s="232" t="inlineStr">
        <is>
          <t>아동심리학과</t>
        </is>
      </c>
      <c r="F2062" s="0" t="inlineStr">
        <is>
          <t>통합</t>
        </is>
      </c>
      <c r="G2062" s="0" t="n">
        <v>2</v>
      </c>
      <c r="H2062" s="0" t="n">
        <v>888.871</v>
      </c>
      <c r="I2062" s="0" t="n">
        <v>885.2910000000001</v>
      </c>
      <c r="J2062" s="0" t="n">
        <v>882.049</v>
      </c>
      <c r="K2062" s="0" t="n">
        <v>877.3339999999999</v>
      </c>
      <c r="L2062" s="0" t="n">
        <v>872.687</v>
      </c>
      <c r="M2062" s="233" t="inlineStr">
        <is>
          <t>표점/만점</t>
        </is>
      </c>
      <c r="N2062" s="233" t="inlineStr">
        <is>
          <t>변표/만점</t>
        </is>
      </c>
      <c r="O2062" s="3" t="inlineStr">
        <is>
          <t>다154</t>
        </is>
      </c>
    </row>
    <row r="2063">
      <c r="A2063" s="0" t="n">
        <v>119</v>
      </c>
      <c r="B2063" s="0" t="n">
        <v>971</v>
      </c>
      <c r="C2063" s="0" t="inlineStr">
        <is>
          <t>다</t>
        </is>
      </c>
      <c r="D2063" s="0" t="inlineStr">
        <is>
          <t>인하대</t>
        </is>
      </c>
      <c r="E2063" s="232" t="inlineStr">
        <is>
          <t>사회과학융합학부</t>
        </is>
      </c>
      <c r="F2063" s="0" t="inlineStr">
        <is>
          <t>통합</t>
        </is>
      </c>
      <c r="G2063" s="0" t="n">
        <v>2</v>
      </c>
      <c r="H2063" s="0" t="n">
        <v>880.842</v>
      </c>
      <c r="I2063" s="0" t="n">
        <v>878.088</v>
      </c>
      <c r="J2063" s="0" t="n">
        <v>874.775</v>
      </c>
      <c r="K2063" s="0" t="n">
        <v>871.7380000000001</v>
      </c>
      <c r="L2063" s="0" t="n">
        <v>866.831</v>
      </c>
      <c r="M2063" s="233" t="inlineStr">
        <is>
          <t>표점/만점</t>
        </is>
      </c>
      <c r="N2063" s="233" t="inlineStr">
        <is>
          <t>변표/만점</t>
        </is>
      </c>
      <c r="O2063" s="3" t="inlineStr">
        <is>
          <t>다155</t>
        </is>
      </c>
    </row>
    <row r="2064">
      <c r="A2064" s="0" t="n">
        <v>118</v>
      </c>
      <c r="B2064" s="0" t="n">
        <v>958</v>
      </c>
      <c r="C2064" s="0" t="inlineStr">
        <is>
          <t>다</t>
        </is>
      </c>
      <c r="D2064" s="0" t="inlineStr">
        <is>
          <t>인하대</t>
        </is>
      </c>
      <c r="E2064" s="232" t="inlineStr">
        <is>
          <t>교육학과</t>
        </is>
      </c>
      <c r="F2064" s="0" t="inlineStr">
        <is>
          <t>통합</t>
        </is>
      </c>
      <c r="G2064" s="0" t="n">
        <v>2</v>
      </c>
      <c r="H2064" s="0" t="n">
        <v>886.741</v>
      </c>
      <c r="I2064" s="0" t="n">
        <v>883.89</v>
      </c>
      <c r="J2064" s="0" t="n">
        <v>880.086</v>
      </c>
      <c r="K2064" s="0" t="n">
        <v>875.811</v>
      </c>
      <c r="L2064" s="0" t="n">
        <v>871.251</v>
      </c>
      <c r="M2064" s="233" t="inlineStr">
        <is>
          <t>표점/만점</t>
        </is>
      </c>
      <c r="N2064" s="233" t="inlineStr">
        <is>
          <t>변표/만점</t>
        </is>
      </c>
      <c r="O2064" s="3" t="inlineStr">
        <is>
          <t>다156</t>
        </is>
      </c>
    </row>
    <row r="2065">
      <c r="A2065" s="0" t="n">
        <v>118</v>
      </c>
      <c r="B2065" s="0" t="n">
        <v>952</v>
      </c>
      <c r="C2065" s="0" t="inlineStr">
        <is>
          <t>다</t>
        </is>
      </c>
      <c r="D2065" s="0" t="inlineStr">
        <is>
          <t>인하대</t>
        </is>
      </c>
      <c r="E2065" s="232" t="inlineStr">
        <is>
          <t>소비자학과</t>
        </is>
      </c>
      <c r="F2065" s="0" t="inlineStr">
        <is>
          <t>통합</t>
        </is>
      </c>
      <c r="G2065" s="0" t="n">
        <v>2</v>
      </c>
      <c r="H2065" s="0" t="n">
        <v>886.093</v>
      </c>
      <c r="I2065" s="0" t="n">
        <v>883.29</v>
      </c>
      <c r="J2065" s="0" t="n">
        <v>879.6799999999999</v>
      </c>
      <c r="K2065" s="0" t="n">
        <v>875.184</v>
      </c>
      <c r="L2065" s="0" t="n">
        <v>870.692</v>
      </c>
      <c r="M2065" s="233" t="inlineStr">
        <is>
          <t>표점/만점</t>
        </is>
      </c>
      <c r="N2065" s="233" t="inlineStr">
        <is>
          <t>변표/만점</t>
        </is>
      </c>
      <c r="O2065" s="3" t="inlineStr">
        <is>
          <t>다157</t>
        </is>
      </c>
    </row>
    <row r="2066">
      <c r="A2066" s="0" t="n">
        <v>118</v>
      </c>
      <c r="B2066" s="0" t="n">
        <v>953</v>
      </c>
      <c r="C2066" s="0" t="inlineStr">
        <is>
          <t>다</t>
        </is>
      </c>
      <c r="D2066" s="0" t="inlineStr">
        <is>
          <t>인하대</t>
        </is>
      </c>
      <c r="E2066" s="232" t="inlineStr">
        <is>
          <t>문화콘텐츠문화경영학과</t>
        </is>
      </c>
      <c r="F2066" s="0" t="inlineStr">
        <is>
          <t>통합</t>
        </is>
      </c>
      <c r="G2066" s="0" t="n">
        <v>2</v>
      </c>
      <c r="H2066" s="0" t="n">
        <v>885.2910000000001</v>
      </c>
      <c r="I2066" s="0" t="n">
        <v>882.634</v>
      </c>
      <c r="J2066" s="0" t="n">
        <v>879.202</v>
      </c>
      <c r="K2066" s="0" t="n">
        <v>874.766</v>
      </c>
      <c r="L2066" s="0" t="n">
        <v>869.073</v>
      </c>
      <c r="M2066" s="233" t="inlineStr">
        <is>
          <t>표점/만점</t>
        </is>
      </c>
      <c r="N2066" s="233" t="inlineStr">
        <is>
          <t>변표/만점</t>
        </is>
      </c>
      <c r="O2066" s="3" t="inlineStr">
        <is>
          <t>다158</t>
        </is>
      </c>
    </row>
    <row r="2067">
      <c r="A2067" s="0" t="n">
        <v>119</v>
      </c>
      <c r="B2067" s="0" t="n">
        <v>972</v>
      </c>
      <c r="C2067" s="0" t="inlineStr">
        <is>
          <t>다</t>
        </is>
      </c>
      <c r="D2067" s="0" t="inlineStr">
        <is>
          <t>인하대</t>
        </is>
      </c>
      <c r="E2067" s="232" t="inlineStr">
        <is>
          <t>인문융합학부</t>
        </is>
      </c>
      <c r="F2067" s="0" t="inlineStr">
        <is>
          <t>통합</t>
        </is>
      </c>
      <c r="G2067" s="0" t="n">
        <v>2</v>
      </c>
      <c r="H2067" s="0" t="n">
        <v>879.388</v>
      </c>
      <c r="I2067" s="0" t="n">
        <v>876.651</v>
      </c>
      <c r="J2067" s="0" t="n">
        <v>873.268</v>
      </c>
      <c r="K2067" s="0" t="n">
        <v>869.772</v>
      </c>
      <c r="L2067" s="0" t="n">
        <v>864.486</v>
      </c>
      <c r="M2067" s="233" t="inlineStr">
        <is>
          <t>표점/만점</t>
        </is>
      </c>
      <c r="N2067" s="233" t="inlineStr">
        <is>
          <t>변표/만점</t>
        </is>
      </c>
      <c r="O2067" s="3" t="inlineStr">
        <is>
          <t>다159</t>
        </is>
      </c>
    </row>
    <row r="2068">
      <c r="A2068" s="0" t="n">
        <v>118</v>
      </c>
      <c r="B2068" s="0" t="n">
        <v>964</v>
      </c>
      <c r="C2068" s="0" t="inlineStr">
        <is>
          <t>다</t>
        </is>
      </c>
      <c r="D2068" s="0" t="inlineStr">
        <is>
          <t>인하대</t>
        </is>
      </c>
      <c r="E2068" s="232" t="inlineStr">
        <is>
          <t>일본언어문화학과</t>
        </is>
      </c>
      <c r="F2068" s="0" t="inlineStr">
        <is>
          <t>통합</t>
        </is>
      </c>
      <c r="G2068" s="0" t="n">
        <v>2</v>
      </c>
      <c r="H2068" s="0" t="n">
        <v>884.873</v>
      </c>
      <c r="I2068" s="0" t="n">
        <v>880.931</v>
      </c>
      <c r="J2068" s="0" t="n">
        <v>878.064</v>
      </c>
      <c r="K2068" s="0" t="n">
        <v>873.424</v>
      </c>
      <c r="L2068" s="0" t="n">
        <v>869.073</v>
      </c>
      <c r="M2068" s="233" t="inlineStr">
        <is>
          <t>표점/만점</t>
        </is>
      </c>
      <c r="N2068" s="233" t="inlineStr">
        <is>
          <t>변표/만점</t>
        </is>
      </c>
      <c r="O2068" s="3" t="inlineStr">
        <is>
          <t>다160</t>
        </is>
      </c>
    </row>
    <row r="2069">
      <c r="A2069" s="0" t="n">
        <v>118</v>
      </c>
      <c r="B2069" s="0" t="n">
        <v>961</v>
      </c>
      <c r="C2069" s="0" t="inlineStr">
        <is>
          <t>다</t>
        </is>
      </c>
      <c r="D2069" s="0" t="inlineStr">
        <is>
          <t>인하대</t>
        </is>
      </c>
      <c r="E2069" s="232" t="inlineStr">
        <is>
          <t>사회복지학과</t>
        </is>
      </c>
      <c r="F2069" s="0" t="inlineStr">
        <is>
          <t>통합</t>
        </is>
      </c>
      <c r="G2069" s="0" t="n">
        <v>2</v>
      </c>
      <c r="H2069" s="0" t="n">
        <v>884.449</v>
      </c>
      <c r="I2069" s="0" t="n">
        <v>880.8920000000001</v>
      </c>
      <c r="J2069" s="0" t="n">
        <v>877.953</v>
      </c>
      <c r="K2069" s="0" t="n">
        <v>874.327</v>
      </c>
      <c r="L2069" s="0" t="n">
        <v>869.718</v>
      </c>
      <c r="M2069" s="233" t="inlineStr">
        <is>
          <t>표점/만점</t>
        </is>
      </c>
      <c r="N2069" s="233" t="inlineStr">
        <is>
          <t>변표/만점</t>
        </is>
      </c>
      <c r="O2069" s="3" t="inlineStr">
        <is>
          <t>다161</t>
        </is>
      </c>
    </row>
    <row r="2070">
      <c r="A2070" s="0" t="n">
        <v>91</v>
      </c>
      <c r="B2070" s="0" t="n">
        <v>1074</v>
      </c>
      <c r="C2070" s="0" t="inlineStr">
        <is>
          <t>다</t>
        </is>
      </c>
      <c r="D2070" s="0" t="inlineStr">
        <is>
          <t>단국대</t>
        </is>
      </c>
      <c r="E2070" s="232" t="inlineStr">
        <is>
          <t>컴퓨터공학과</t>
        </is>
      </c>
      <c r="F2070" s="0" t="inlineStr">
        <is>
          <t>자연</t>
        </is>
      </c>
      <c r="G2070" s="0" t="n">
        <v>2</v>
      </c>
      <c r="H2070" s="0" t="n">
        <v>886.284</v>
      </c>
      <c r="I2070" s="0" t="n">
        <v>883.0069999999999</v>
      </c>
      <c r="J2070" s="0" t="n">
        <v>878.491</v>
      </c>
      <c r="K2070" s="0" t="n">
        <v>873.045</v>
      </c>
      <c r="L2070" s="0" t="n">
        <v>856.9930000000001</v>
      </c>
      <c r="M2070" s="233" t="inlineStr">
        <is>
          <t>백분위</t>
        </is>
      </c>
      <c r="N2070" s="233" t="inlineStr">
        <is>
          <t>백분위</t>
        </is>
      </c>
      <c r="O2070" s="3" t="inlineStr">
        <is>
          <t>다162</t>
        </is>
      </c>
    </row>
    <row r="2071">
      <c r="A2071" s="0" t="n">
        <v>91</v>
      </c>
      <c r="B2071" s="0" t="n">
        <v>1081</v>
      </c>
      <c r="C2071" s="0" t="inlineStr">
        <is>
          <t>다</t>
        </is>
      </c>
      <c r="D2071" s="0" t="inlineStr">
        <is>
          <t>단국대</t>
        </is>
      </c>
      <c r="E2071" s="232" t="inlineStr">
        <is>
          <t>소프트웨어학과</t>
        </is>
      </c>
      <c r="F2071" s="0" t="inlineStr">
        <is>
          <t>자연</t>
        </is>
      </c>
      <c r="G2071" s="0" t="n">
        <v>2</v>
      </c>
      <c r="H2071" s="0" t="n">
        <v>884.342</v>
      </c>
      <c r="I2071" s="0" t="n">
        <v>880.202</v>
      </c>
      <c r="J2071" s="0" t="n">
        <v>876.3680000000001</v>
      </c>
      <c r="K2071" s="0" t="n">
        <v>870.807</v>
      </c>
      <c r="L2071" s="0" t="n">
        <v>855.474</v>
      </c>
      <c r="M2071" s="233" t="inlineStr">
        <is>
          <t>백분위</t>
        </is>
      </c>
      <c r="N2071" s="233" t="inlineStr">
        <is>
          <t>백분위</t>
        </is>
      </c>
      <c r="O2071" s="3" t="inlineStr">
        <is>
          <t>다163</t>
        </is>
      </c>
    </row>
    <row r="2072">
      <c r="A2072" s="0" t="n">
        <v>91</v>
      </c>
      <c r="B2072" s="0" t="n">
        <v>1073</v>
      </c>
      <c r="C2072" s="0" t="inlineStr">
        <is>
          <t>다</t>
        </is>
      </c>
      <c r="D2072" s="0" t="inlineStr">
        <is>
          <t>단국대</t>
        </is>
      </c>
      <c r="E2072" s="232" t="inlineStr">
        <is>
          <t>사이버보안학과</t>
        </is>
      </c>
      <c r="F2072" s="0" t="inlineStr">
        <is>
          <t>자연</t>
        </is>
      </c>
      <c r="G2072" s="0" t="n">
        <v>2</v>
      </c>
      <c r="H2072" s="0" t="n">
        <v>883.48</v>
      </c>
      <c r="I2072" s="0" t="n">
        <v>878.491</v>
      </c>
      <c r="J2072" s="0" t="n">
        <v>870.807</v>
      </c>
      <c r="K2072" s="0" t="n">
        <v>865.208</v>
      </c>
      <c r="L2072" s="0" t="n">
        <v>855.474</v>
      </c>
      <c r="M2072" s="233" t="inlineStr">
        <is>
          <t>백분위</t>
        </is>
      </c>
      <c r="N2072" s="233" t="inlineStr">
        <is>
          <t>백분위</t>
        </is>
      </c>
      <c r="O2072" s="3" t="inlineStr">
        <is>
          <t>다164</t>
        </is>
      </c>
    </row>
    <row r="2073">
      <c r="A2073" s="0" t="n">
        <v>91</v>
      </c>
      <c r="B2073" s="0" t="n">
        <v>1072</v>
      </c>
      <c r="C2073" s="0" t="inlineStr">
        <is>
          <t>다</t>
        </is>
      </c>
      <c r="D2073" s="0" t="inlineStr">
        <is>
          <t>단국대</t>
        </is>
      </c>
      <c r="E2073" s="232" t="inlineStr">
        <is>
          <t>통계데이터사이언스학과</t>
        </is>
      </c>
      <c r="F2073" s="0" t="inlineStr">
        <is>
          <t>자연</t>
        </is>
      </c>
      <c r="G2073" s="0" t="n">
        <v>2</v>
      </c>
      <c r="H2073" s="0" t="n">
        <v>883.08</v>
      </c>
      <c r="I2073" s="0" t="n">
        <v>876.568</v>
      </c>
      <c r="J2073" s="0" t="n">
        <v>870.131</v>
      </c>
      <c r="K2073" s="0" t="n">
        <v>864.2619999999999</v>
      </c>
      <c r="L2073" s="0" t="n">
        <v>853.059</v>
      </c>
      <c r="M2073" s="233" t="inlineStr">
        <is>
          <t>백분위</t>
        </is>
      </c>
      <c r="N2073" s="233" t="inlineStr">
        <is>
          <t>백분위</t>
        </is>
      </c>
      <c r="O2073" s="3" t="inlineStr">
        <is>
          <t>다165</t>
        </is>
      </c>
    </row>
    <row r="2074">
      <c r="A2074" s="0" t="n">
        <v>91</v>
      </c>
      <c r="B2074" s="0" t="n">
        <v>1068</v>
      </c>
      <c r="C2074" s="0" t="inlineStr">
        <is>
          <t>다</t>
        </is>
      </c>
      <c r="D2074" s="0" t="inlineStr">
        <is>
          <t>단국대</t>
        </is>
      </c>
      <c r="E2074" s="232" t="inlineStr">
        <is>
          <t>수학교육과</t>
        </is>
      </c>
      <c r="F2074" s="0" t="inlineStr">
        <is>
          <t>자연</t>
        </is>
      </c>
      <c r="G2074" s="0" t="n">
        <v>2</v>
      </c>
      <c r="H2074" s="0" t="n">
        <v>881.297</v>
      </c>
      <c r="I2074" s="0" t="n">
        <v>876.568</v>
      </c>
      <c r="J2074" s="0" t="n">
        <v>869.8579999999999</v>
      </c>
      <c r="K2074" s="0" t="n">
        <v>863.789</v>
      </c>
      <c r="L2074" s="0" t="n">
        <v>853.019</v>
      </c>
      <c r="M2074" s="233" t="inlineStr">
        <is>
          <t>백분위</t>
        </is>
      </c>
      <c r="N2074" s="233" t="inlineStr">
        <is>
          <t>백분위</t>
        </is>
      </c>
      <c r="O2074" s="3" t="inlineStr">
        <is>
          <t>다166</t>
        </is>
      </c>
    </row>
    <row r="2075">
      <c r="A2075" s="0" t="n">
        <v>91</v>
      </c>
      <c r="B2075" s="0" t="n">
        <v>1070</v>
      </c>
      <c r="C2075" s="0" t="inlineStr">
        <is>
          <t>다</t>
        </is>
      </c>
      <c r="D2075" s="0" t="inlineStr">
        <is>
          <t>단국대</t>
        </is>
      </c>
      <c r="E2075" s="232" t="inlineStr">
        <is>
          <t>모바일시스템공학과</t>
        </is>
      </c>
      <c r="F2075" s="0" t="inlineStr">
        <is>
          <t>자연</t>
        </is>
      </c>
      <c r="G2075" s="0" t="n">
        <v>2</v>
      </c>
      <c r="H2075" s="0" t="n">
        <v>879.729</v>
      </c>
      <c r="I2075" s="0" t="n">
        <v>874.862</v>
      </c>
      <c r="J2075" s="0" t="n">
        <v>868.673</v>
      </c>
      <c r="K2075" s="0" t="n">
        <v>862.612</v>
      </c>
      <c r="L2075" s="0" t="n">
        <v>851.8</v>
      </c>
      <c r="M2075" s="233" t="inlineStr">
        <is>
          <t>백분위</t>
        </is>
      </c>
      <c r="N2075" s="233" t="inlineStr">
        <is>
          <t>백분위</t>
        </is>
      </c>
      <c r="O2075" s="3" t="inlineStr">
        <is>
          <t>다167</t>
        </is>
      </c>
    </row>
    <row r="2076">
      <c r="A2076" s="0" t="n">
        <v>91</v>
      </c>
      <c r="B2076" s="0" t="n">
        <v>1080</v>
      </c>
      <c r="C2076" s="0" t="inlineStr">
        <is>
          <t>다</t>
        </is>
      </c>
      <c r="D2076" s="0" t="inlineStr">
        <is>
          <t>단국대</t>
        </is>
      </c>
      <c r="E2076" s="232" t="inlineStr">
        <is>
          <t>건축학부(건축공학전공)</t>
        </is>
      </c>
      <c r="F2076" s="0" t="inlineStr">
        <is>
          <t>자연</t>
        </is>
      </c>
      <c r="G2076" s="0" t="n">
        <v>2</v>
      </c>
      <c r="H2076" s="0" t="n">
        <v>874.662</v>
      </c>
      <c r="I2076" s="0" t="n">
        <v>870.221</v>
      </c>
      <c r="J2076" s="0" t="n">
        <v>865.2809999999999</v>
      </c>
      <c r="K2076" s="0" t="n">
        <v>855.548</v>
      </c>
      <c r="L2076" s="0" t="n">
        <v>844.717</v>
      </c>
      <c r="M2076" s="233" t="inlineStr">
        <is>
          <t>백분위</t>
        </is>
      </c>
      <c r="N2076" s="233" t="inlineStr">
        <is>
          <t>백분위</t>
        </is>
      </c>
      <c r="O2076" s="3" t="inlineStr">
        <is>
          <t>다168</t>
        </is>
      </c>
    </row>
    <row r="2077">
      <c r="A2077" s="0" t="n">
        <v>91</v>
      </c>
      <c r="B2077" s="0" t="n">
        <v>1078</v>
      </c>
      <c r="C2077" s="0" t="inlineStr">
        <is>
          <t>다</t>
        </is>
      </c>
      <c r="D2077" s="0" t="inlineStr">
        <is>
          <t>단국대</t>
        </is>
      </c>
      <c r="E2077" s="232" t="inlineStr">
        <is>
          <t>과학교육과</t>
        </is>
      </c>
      <c r="F2077" s="0" t="inlineStr">
        <is>
          <t>자연</t>
        </is>
      </c>
      <c r="G2077" s="0" t="n">
        <v>2</v>
      </c>
      <c r="H2077" s="0" t="n">
        <v>873.448</v>
      </c>
      <c r="I2077" s="0" t="n">
        <v>869.8579999999999</v>
      </c>
      <c r="J2077" s="0" t="n">
        <v>862.498</v>
      </c>
      <c r="K2077" s="0" t="n">
        <v>855.548</v>
      </c>
      <c r="L2077" s="0" t="n">
        <v>844.717</v>
      </c>
      <c r="M2077" s="233" t="inlineStr">
        <is>
          <t>백분위</t>
        </is>
      </c>
      <c r="N2077" s="233" t="inlineStr">
        <is>
          <t>백분위</t>
        </is>
      </c>
      <c r="O2077" s="3" t="inlineStr">
        <is>
          <t>다169</t>
        </is>
      </c>
    </row>
    <row r="2078">
      <c r="A2078" s="0" t="n">
        <v>91</v>
      </c>
      <c r="B2078" s="0" t="n">
        <v>1079</v>
      </c>
      <c r="C2078" s="0" t="inlineStr">
        <is>
          <t>다</t>
        </is>
      </c>
      <c r="D2078" s="0" t="inlineStr">
        <is>
          <t>단국대</t>
        </is>
      </c>
      <c r="E2078" s="232" t="inlineStr">
        <is>
          <t>융합소재공학전공</t>
        </is>
      </c>
      <c r="F2078" s="0" t="inlineStr">
        <is>
          <t>자연</t>
        </is>
      </c>
      <c r="G2078" s="0" t="n">
        <v>2</v>
      </c>
      <c r="H2078" s="0" t="n">
        <v>862.498</v>
      </c>
      <c r="I2078" s="0" t="n">
        <v>858.658</v>
      </c>
      <c r="J2078" s="0" t="n">
        <v>851.8</v>
      </c>
      <c r="K2078" s="0" t="n">
        <v>843.609</v>
      </c>
      <c r="L2078" s="0" t="n">
        <v>830.217</v>
      </c>
      <c r="M2078" s="233" t="inlineStr">
        <is>
          <t>백분위</t>
        </is>
      </c>
      <c r="N2078" s="233" t="inlineStr">
        <is>
          <t>백분위</t>
        </is>
      </c>
      <c r="O2078" s="3" t="inlineStr">
        <is>
          <t>다170</t>
        </is>
      </c>
    </row>
    <row r="2079">
      <c r="A2079" s="0" t="n">
        <v>91</v>
      </c>
      <c r="B2079" s="0" t="n">
        <v>1077</v>
      </c>
      <c r="C2079" s="0" t="inlineStr">
        <is>
          <t>다</t>
        </is>
      </c>
      <c r="D2079" s="0" t="inlineStr">
        <is>
          <t>단국대</t>
        </is>
      </c>
      <c r="E2079" s="232" t="inlineStr">
        <is>
          <t>인프라건설공학과</t>
        </is>
      </c>
      <c r="F2079" s="0" t="inlineStr">
        <is>
          <t>자연</t>
        </is>
      </c>
      <c r="G2079" s="0" t="n">
        <v>2</v>
      </c>
      <c r="H2079" s="0" t="n">
        <v>858.658</v>
      </c>
      <c r="I2079" s="0" t="n">
        <v>851.874</v>
      </c>
      <c r="J2079" s="0" t="n">
        <v>846.677</v>
      </c>
      <c r="K2079" s="0" t="n">
        <v>837.147</v>
      </c>
      <c r="L2079" s="0" t="n">
        <v>827.188</v>
      </c>
      <c r="M2079" s="233" t="inlineStr">
        <is>
          <t>백분위</t>
        </is>
      </c>
      <c r="N2079" s="233" t="inlineStr">
        <is>
          <t>백분위</t>
        </is>
      </c>
      <c r="O2079" s="3" t="inlineStr">
        <is>
          <t>다171</t>
        </is>
      </c>
    </row>
    <row r="2080">
      <c r="A2080" s="0" t="n">
        <v>94</v>
      </c>
      <c r="B2080" s="0" t="n">
        <v>1085</v>
      </c>
      <c r="C2080" s="0" t="inlineStr">
        <is>
          <t>다</t>
        </is>
      </c>
      <c r="D2080" s="0" t="inlineStr">
        <is>
          <t>단국대</t>
        </is>
      </c>
      <c r="E2080" s="232" t="inlineStr">
        <is>
          <t>경영학부</t>
        </is>
      </c>
      <c r="F2080" s="0" t="inlineStr">
        <is>
          <t>통합</t>
        </is>
      </c>
      <c r="G2080" s="0" t="n">
        <v>2</v>
      </c>
      <c r="H2080" s="0" t="n">
        <v>867.155</v>
      </c>
      <c r="I2080" s="0" t="n">
        <v>863.3099999999999</v>
      </c>
      <c r="J2080" s="0" t="n">
        <v>856.725</v>
      </c>
      <c r="K2080" s="0" t="n">
        <v>850.88</v>
      </c>
      <c r="L2080" s="0" t="n">
        <v>842.295</v>
      </c>
      <c r="M2080" s="233" t="inlineStr">
        <is>
          <t>백분위</t>
        </is>
      </c>
      <c r="N2080" s="233" t="inlineStr">
        <is>
          <t>백분위</t>
        </is>
      </c>
      <c r="O2080" s="3" t="inlineStr">
        <is>
          <t>다172</t>
        </is>
      </c>
    </row>
    <row r="2081">
      <c r="A2081" s="0" t="n">
        <v>95</v>
      </c>
      <c r="B2081" s="0" t="n">
        <v>1099</v>
      </c>
      <c r="C2081" s="0" t="inlineStr">
        <is>
          <t>다</t>
        </is>
      </c>
      <c r="D2081" s="0" t="inlineStr">
        <is>
          <t>단국대</t>
        </is>
      </c>
      <c r="E2081" s="232" t="inlineStr">
        <is>
          <t>퇴계혁신칼리지</t>
        </is>
      </c>
      <c r="F2081" s="0" t="inlineStr">
        <is>
          <t>통합</t>
        </is>
      </c>
      <c r="G2081" s="0" t="n">
        <v>2</v>
      </c>
      <c r="H2081" s="0" t="n">
        <v>863.84</v>
      </c>
      <c r="I2081" s="0" t="n">
        <v>858.8</v>
      </c>
      <c r="J2081" s="0" t="n">
        <v>850.9400000000001</v>
      </c>
      <c r="K2081" s="0" t="n">
        <v>845.87</v>
      </c>
      <c r="L2081" s="0" t="n">
        <v>835.51</v>
      </c>
      <c r="M2081" s="233" t="inlineStr">
        <is>
          <t>백분위</t>
        </is>
      </c>
      <c r="N2081" s="233" t="inlineStr">
        <is>
          <t>백분위</t>
        </is>
      </c>
      <c r="O2081" s="3" t="inlineStr">
        <is>
          <t>다173</t>
        </is>
      </c>
    </row>
    <row r="2082">
      <c r="A2082" s="0" t="n">
        <v>93</v>
      </c>
      <c r="B2082" s="0" t="n">
        <v>1095</v>
      </c>
      <c r="C2082" s="0" t="inlineStr">
        <is>
          <t>다</t>
        </is>
      </c>
      <c r="D2082" s="0" t="inlineStr">
        <is>
          <t>단국대</t>
        </is>
      </c>
      <c r="E2082" s="232" t="inlineStr">
        <is>
          <t>사학과</t>
        </is>
      </c>
      <c r="F2082" s="0" t="inlineStr">
        <is>
          <t>통합</t>
        </is>
      </c>
      <c r="G2082" s="0" t="n">
        <v>2</v>
      </c>
      <c r="H2082" s="0" t="n">
        <v>866.27</v>
      </c>
      <c r="I2082" s="0" t="n">
        <v>861.155</v>
      </c>
      <c r="J2082" s="0" t="n">
        <v>853.59</v>
      </c>
      <c r="K2082" s="0" t="n">
        <v>847.7</v>
      </c>
      <c r="L2082" s="0" t="n">
        <v>838.735</v>
      </c>
      <c r="M2082" s="233" t="inlineStr">
        <is>
          <t>백분위</t>
        </is>
      </c>
      <c r="N2082" s="233" t="inlineStr">
        <is>
          <t>백분위</t>
        </is>
      </c>
      <c r="O2082" s="3" t="inlineStr">
        <is>
          <t>다174</t>
        </is>
      </c>
    </row>
    <row r="2083">
      <c r="A2083" s="0" t="n">
        <v>93</v>
      </c>
      <c r="B2083" s="0" t="n">
        <v>1083</v>
      </c>
      <c r="C2083" s="0" t="inlineStr">
        <is>
          <t>다</t>
        </is>
      </c>
      <c r="D2083" s="0" t="inlineStr">
        <is>
          <t>단국대</t>
        </is>
      </c>
      <c r="E2083" s="232" t="inlineStr">
        <is>
          <t>철학과</t>
        </is>
      </c>
      <c r="F2083" s="0" t="inlineStr">
        <is>
          <t>통합</t>
        </is>
      </c>
      <c r="G2083" s="0" t="n">
        <v>2</v>
      </c>
      <c r="H2083" s="0" t="n">
        <v>865.795</v>
      </c>
      <c r="I2083" s="0" t="n">
        <v>861.155</v>
      </c>
      <c r="J2083" s="0" t="n">
        <v>853.29</v>
      </c>
      <c r="K2083" s="0" t="n">
        <v>847.575</v>
      </c>
      <c r="L2083" s="0" t="n">
        <v>838.735</v>
      </c>
      <c r="M2083" s="233" t="inlineStr">
        <is>
          <t>백분위</t>
        </is>
      </c>
      <c r="N2083" s="233" t="inlineStr">
        <is>
          <t>백분위</t>
        </is>
      </c>
      <c r="O2083" s="3" t="inlineStr">
        <is>
          <t>다175</t>
        </is>
      </c>
    </row>
    <row r="2084">
      <c r="A2084" s="0" t="n">
        <v>95</v>
      </c>
      <c r="B2084" s="0" t="n">
        <v>1100</v>
      </c>
      <c r="C2084" s="0" t="inlineStr">
        <is>
          <t>다</t>
        </is>
      </c>
      <c r="D2084" s="0" t="inlineStr">
        <is>
          <t>단국대</t>
        </is>
      </c>
      <c r="E2084" s="232" t="inlineStr">
        <is>
          <t>사회계열광역</t>
        </is>
      </c>
      <c r="F2084" s="0" t="inlineStr">
        <is>
          <t>통합</t>
        </is>
      </c>
      <c r="G2084" s="0" t="n">
        <v>2</v>
      </c>
      <c r="H2084" s="0" t="n">
        <v>862.8200000000001</v>
      </c>
      <c r="I2084" s="0" t="n">
        <v>857.63</v>
      </c>
      <c r="J2084" s="0" t="n">
        <v>849.74</v>
      </c>
      <c r="K2084" s="0" t="n">
        <v>843.95</v>
      </c>
      <c r="L2084" s="0" t="n">
        <v>834.04</v>
      </c>
      <c r="M2084" s="233" t="inlineStr">
        <is>
          <t>백분위</t>
        </is>
      </c>
      <c r="N2084" s="233" t="inlineStr">
        <is>
          <t>백분위</t>
        </is>
      </c>
      <c r="O2084" s="3" t="inlineStr">
        <is>
          <t>다176</t>
        </is>
      </c>
    </row>
    <row r="2085">
      <c r="A2085" s="0" t="n">
        <v>93</v>
      </c>
      <c r="B2085" s="0" t="n">
        <v>1096</v>
      </c>
      <c r="C2085" s="0" t="inlineStr">
        <is>
          <t>다</t>
        </is>
      </c>
      <c r="D2085" s="0" t="inlineStr">
        <is>
          <t>단국대</t>
        </is>
      </c>
      <c r="E2085" s="232" t="inlineStr">
        <is>
          <t>한문교육과</t>
        </is>
      </c>
      <c r="F2085" s="0" t="inlineStr">
        <is>
          <t>통합</t>
        </is>
      </c>
      <c r="G2085" s="0" t="n">
        <v>2</v>
      </c>
      <c r="H2085" s="0" t="n">
        <v>861.775</v>
      </c>
      <c r="I2085" s="0" t="n">
        <v>856.885</v>
      </c>
      <c r="J2085" s="0" t="n">
        <v>849.4450000000001</v>
      </c>
      <c r="K2085" s="0" t="n">
        <v>843.33</v>
      </c>
      <c r="L2085" s="0" t="n">
        <v>834.465</v>
      </c>
      <c r="M2085" s="233" t="inlineStr">
        <is>
          <t>백분위</t>
        </is>
      </c>
      <c r="N2085" s="233" t="inlineStr">
        <is>
          <t>백분위</t>
        </is>
      </c>
      <c r="O2085" s="3" t="inlineStr">
        <is>
          <t>다177</t>
        </is>
      </c>
    </row>
    <row r="2086">
      <c r="A2086" s="0" t="n">
        <v>93</v>
      </c>
      <c r="B2086" s="0" t="n">
        <v>1094</v>
      </c>
      <c r="C2086" s="0" t="inlineStr">
        <is>
          <t>다</t>
        </is>
      </c>
      <c r="D2086" s="0" t="inlineStr">
        <is>
          <t>단국대</t>
        </is>
      </c>
      <c r="E2086" s="232" t="inlineStr">
        <is>
          <t>특수교육과</t>
        </is>
      </c>
      <c r="F2086" s="0" t="inlineStr">
        <is>
          <t>통합</t>
        </is>
      </c>
      <c r="G2086" s="0" t="n">
        <v>2</v>
      </c>
      <c r="H2086" s="0" t="n">
        <v>858.8049999999999</v>
      </c>
      <c r="I2086" s="0" t="n">
        <v>853.59</v>
      </c>
      <c r="J2086" s="0" t="n">
        <v>845.3</v>
      </c>
      <c r="K2086" s="0" t="n">
        <v>839.885</v>
      </c>
      <c r="L2086" s="0" t="n">
        <v>831.995</v>
      </c>
      <c r="M2086" s="233" t="inlineStr">
        <is>
          <t>백분위</t>
        </is>
      </c>
      <c r="N2086" s="233" t="inlineStr">
        <is>
          <t>백분위</t>
        </is>
      </c>
      <c r="O2086" s="3" t="inlineStr">
        <is>
          <t>다178</t>
        </is>
      </c>
    </row>
    <row r="2087">
      <c r="A2087" s="0" t="n">
        <v>99</v>
      </c>
      <c r="B2087" s="0" t="n">
        <v>1007</v>
      </c>
      <c r="C2087" s="0" t="inlineStr">
        <is>
          <t>다</t>
        </is>
      </c>
      <c r="D2087" s="0" t="inlineStr">
        <is>
          <t>광운대</t>
        </is>
      </c>
      <c r="E2087" s="232" t="inlineStr">
        <is>
          <t>정보융합학부</t>
        </is>
      </c>
      <c r="F2087" s="0" t="inlineStr">
        <is>
          <t>자연</t>
        </is>
      </c>
      <c r="G2087" s="0" t="n">
        <v>2</v>
      </c>
      <c r="H2087" s="0" t="n">
        <v>687.5700000000001</v>
      </c>
      <c r="I2087" s="0" t="n">
        <v>686.635</v>
      </c>
      <c r="J2087" s="0" t="n">
        <v>684.841</v>
      </c>
      <c r="K2087" s="0" t="n">
        <v>681.865</v>
      </c>
      <c r="L2087" s="0" t="n">
        <v>679.211</v>
      </c>
      <c r="M2087" s="233" t="inlineStr">
        <is>
          <t>표점</t>
        </is>
      </c>
      <c r="N2087" s="233" t="inlineStr">
        <is>
          <t>변표</t>
        </is>
      </c>
      <c r="O2087" s="3" t="inlineStr">
        <is>
          <t>다179</t>
        </is>
      </c>
    </row>
    <row r="2088">
      <c r="A2088" s="0" t="n">
        <v>96</v>
      </c>
      <c r="B2088" s="0" t="n">
        <v>1009</v>
      </c>
      <c r="C2088" s="0" t="inlineStr">
        <is>
          <t>다</t>
        </is>
      </c>
      <c r="D2088" s="0" t="inlineStr">
        <is>
          <t>광운대</t>
        </is>
      </c>
      <c r="E2088" s="232" t="inlineStr">
        <is>
          <t>전자융합공학과</t>
        </is>
      </c>
      <c r="F2088" s="0" t="inlineStr">
        <is>
          <t>자연</t>
        </is>
      </c>
      <c r="G2088" s="0" t="n">
        <v>2</v>
      </c>
      <c r="H2088" s="0" t="n">
        <v>697.182</v>
      </c>
      <c r="I2088" s="0" t="n">
        <v>695.25</v>
      </c>
      <c r="J2088" s="0" t="n">
        <v>693.429</v>
      </c>
      <c r="K2088" s="0" t="n">
        <v>690.785</v>
      </c>
      <c r="L2088" s="0" t="n">
        <v>687.912</v>
      </c>
      <c r="M2088" s="233" t="inlineStr">
        <is>
          <t>표점</t>
        </is>
      </c>
      <c r="N2088" s="233" t="inlineStr">
        <is>
          <t>변표</t>
        </is>
      </c>
      <c r="O2088" s="3" t="inlineStr">
        <is>
          <t>다180</t>
        </is>
      </c>
    </row>
    <row r="2089">
      <c r="A2089" s="0" t="n">
        <v>96</v>
      </c>
      <c r="B2089" s="0" t="n">
        <v>1010</v>
      </c>
      <c r="C2089" s="0" t="inlineStr">
        <is>
          <t>다</t>
        </is>
      </c>
      <c r="D2089" s="0" t="inlineStr">
        <is>
          <t>광운대</t>
        </is>
      </c>
      <c r="E2089" s="232" t="inlineStr">
        <is>
          <t>전자통신공학과</t>
        </is>
      </c>
      <c r="F2089" s="0" t="inlineStr">
        <is>
          <t>자연</t>
        </is>
      </c>
      <c r="G2089" s="0" t="n">
        <v>2</v>
      </c>
      <c r="H2089" s="0" t="n">
        <v>695.25</v>
      </c>
      <c r="I2089" s="0" t="n">
        <v>693.429</v>
      </c>
      <c r="J2089" s="0" t="n">
        <v>691.7670000000001</v>
      </c>
      <c r="K2089" s="0" t="n">
        <v>688.982</v>
      </c>
      <c r="L2089" s="0" t="n">
        <v>686.2380000000001</v>
      </c>
      <c r="M2089" s="233" t="inlineStr">
        <is>
          <t>표점</t>
        </is>
      </c>
      <c r="N2089" s="233" t="inlineStr">
        <is>
          <t>변표</t>
        </is>
      </c>
      <c r="O2089" s="3" t="inlineStr">
        <is>
          <t>다181</t>
        </is>
      </c>
    </row>
    <row r="2090">
      <c r="A2090" s="0" t="n">
        <v>96</v>
      </c>
      <c r="B2090" s="0" t="n">
        <v>1018</v>
      </c>
      <c r="C2090" s="0" t="inlineStr">
        <is>
          <t>다</t>
        </is>
      </c>
      <c r="D2090" s="0" t="inlineStr">
        <is>
          <t>광운대</t>
        </is>
      </c>
      <c r="E2090" s="232" t="inlineStr">
        <is>
          <t>전자재료공학과</t>
        </is>
      </c>
      <c r="F2090" s="0" t="inlineStr">
        <is>
          <t>자연</t>
        </is>
      </c>
      <c r="G2090" s="0" t="n">
        <v>2</v>
      </c>
      <c r="H2090" s="0" t="n">
        <v>694.658</v>
      </c>
      <c r="I2090" s="0" t="n">
        <v>692.897</v>
      </c>
      <c r="J2090" s="0" t="n">
        <v>691.327</v>
      </c>
      <c r="K2090" s="0" t="n">
        <v>688.567</v>
      </c>
      <c r="L2090" s="0" t="n">
        <v>685.626</v>
      </c>
      <c r="M2090" s="233" t="inlineStr">
        <is>
          <t>표점</t>
        </is>
      </c>
      <c r="N2090" s="233" t="inlineStr">
        <is>
          <t>변표</t>
        </is>
      </c>
      <c r="O2090" s="3" t="inlineStr">
        <is>
          <t>다182</t>
        </is>
      </c>
    </row>
    <row r="2091">
      <c r="A2091" s="0" t="n">
        <v>96</v>
      </c>
      <c r="B2091" s="0" t="n">
        <v>1039</v>
      </c>
      <c r="C2091" s="0" t="inlineStr">
        <is>
          <t>다</t>
        </is>
      </c>
      <c r="D2091" s="0" t="inlineStr">
        <is>
          <t>광운대</t>
        </is>
      </c>
      <c r="E2091" s="232" t="inlineStr">
        <is>
          <t>로봇학부AI로봇전공</t>
        </is>
      </c>
      <c r="F2091" s="0" t="inlineStr">
        <is>
          <t>자연</t>
        </is>
      </c>
      <c r="G2091" s="0" t="n">
        <v>2</v>
      </c>
      <c r="H2091" s="0" t="n">
        <v>693.154</v>
      </c>
      <c r="I2091" s="0" t="n">
        <v>692.11</v>
      </c>
      <c r="J2091" s="0" t="n">
        <v>690.362</v>
      </c>
      <c r="K2091" s="0" t="n">
        <v>687.622</v>
      </c>
      <c r="L2091" s="0" t="n">
        <v>684.63</v>
      </c>
      <c r="M2091" s="233" t="inlineStr">
        <is>
          <t>표점</t>
        </is>
      </c>
      <c r="N2091" s="233" t="inlineStr">
        <is>
          <t>변표</t>
        </is>
      </c>
      <c r="O2091" s="3" t="inlineStr">
        <is>
          <t>다183</t>
        </is>
      </c>
    </row>
    <row r="2092">
      <c r="A2092" s="0" t="n">
        <v>96</v>
      </c>
      <c r="B2092" s="0" t="n">
        <v>1028</v>
      </c>
      <c r="C2092" s="0" t="inlineStr">
        <is>
          <t>다</t>
        </is>
      </c>
      <c r="D2092" s="0" t="inlineStr">
        <is>
          <t>광운대</t>
        </is>
      </c>
      <c r="E2092" s="232" t="inlineStr">
        <is>
          <t>자율전공학부(자연)</t>
        </is>
      </c>
      <c r="F2092" s="0" t="inlineStr">
        <is>
          <t>자연</t>
        </is>
      </c>
      <c r="G2092" s="0" t="n">
        <v>2</v>
      </c>
      <c r="H2092" s="0" t="n">
        <v>692.897</v>
      </c>
      <c r="I2092" s="0" t="n">
        <v>691.607</v>
      </c>
      <c r="J2092" s="0" t="n">
        <v>689.7910000000001</v>
      </c>
      <c r="K2092" s="0" t="n">
        <v>686.967</v>
      </c>
      <c r="L2092" s="0" t="n">
        <v>684.212</v>
      </c>
      <c r="M2092" s="233" t="inlineStr">
        <is>
          <t>표점</t>
        </is>
      </c>
      <c r="N2092" s="233" t="inlineStr">
        <is>
          <t>변표</t>
        </is>
      </c>
      <c r="O2092" s="3" t="inlineStr">
        <is>
          <t>다184</t>
        </is>
      </c>
    </row>
    <row r="2093">
      <c r="A2093" s="0" t="n">
        <v>96</v>
      </c>
      <c r="B2093" s="0" t="n">
        <v>1020</v>
      </c>
      <c r="C2093" s="0" t="inlineStr">
        <is>
          <t>다</t>
        </is>
      </c>
      <c r="D2093" s="0" t="inlineStr">
        <is>
          <t>광운대</t>
        </is>
      </c>
      <c r="E2093" s="232" t="inlineStr">
        <is>
          <t>환경공학과</t>
        </is>
      </c>
      <c r="F2093" s="0" t="inlineStr">
        <is>
          <t>자연</t>
        </is>
      </c>
      <c r="G2093" s="0" t="n">
        <v>2</v>
      </c>
      <c r="H2093" s="0" t="n">
        <v>692.897</v>
      </c>
      <c r="I2093" s="0" t="n">
        <v>691.327</v>
      </c>
      <c r="J2093" s="0" t="n">
        <v>689.258</v>
      </c>
      <c r="K2093" s="0" t="n">
        <v>686.529</v>
      </c>
      <c r="L2093" s="0" t="n">
        <v>683.8150000000001</v>
      </c>
      <c r="M2093" s="233" t="inlineStr">
        <is>
          <t>표점</t>
        </is>
      </c>
      <c r="N2093" s="233" t="inlineStr">
        <is>
          <t>변표</t>
        </is>
      </c>
      <c r="O2093" s="3" t="inlineStr">
        <is>
          <t>다185</t>
        </is>
      </c>
    </row>
    <row r="2094">
      <c r="A2094" s="0" t="n">
        <v>96</v>
      </c>
      <c r="B2094" s="0" t="n">
        <v>1013</v>
      </c>
      <c r="C2094" s="0" t="inlineStr">
        <is>
          <t>다</t>
        </is>
      </c>
      <c r="D2094" s="0" t="inlineStr">
        <is>
          <t>광운대</t>
        </is>
      </c>
      <c r="E2094" s="232" t="inlineStr">
        <is>
          <t>건축공학과</t>
        </is>
      </c>
      <c r="F2094" s="0" t="inlineStr">
        <is>
          <t>자연</t>
        </is>
      </c>
      <c r="G2094" s="0" t="n">
        <v>2</v>
      </c>
      <c r="H2094" s="0" t="n">
        <v>692.802</v>
      </c>
      <c r="I2094" s="0" t="n">
        <v>691.066</v>
      </c>
      <c r="J2094" s="0" t="n">
        <v>689.163</v>
      </c>
      <c r="K2094" s="0" t="n">
        <v>686.3339999999999</v>
      </c>
      <c r="L2094" s="0" t="n">
        <v>681.188</v>
      </c>
      <c r="M2094" s="233" t="inlineStr">
        <is>
          <t>표점</t>
        </is>
      </c>
      <c r="N2094" s="233" t="inlineStr">
        <is>
          <t>변표</t>
        </is>
      </c>
      <c r="O2094" s="3" t="inlineStr">
        <is>
          <t>다186</t>
        </is>
      </c>
    </row>
    <row r="2095">
      <c r="A2095" s="0" t="n">
        <v>96</v>
      </c>
      <c r="B2095" s="0" t="n">
        <v>1015</v>
      </c>
      <c r="C2095" s="0" t="inlineStr">
        <is>
          <t>다</t>
        </is>
      </c>
      <c r="D2095" s="0" t="inlineStr">
        <is>
          <t>광운대</t>
        </is>
      </c>
      <c r="E2095" s="232" t="inlineStr">
        <is>
          <t>화학과</t>
        </is>
      </c>
      <c r="F2095" s="0" t="inlineStr">
        <is>
          <t>자연</t>
        </is>
      </c>
      <c r="G2095" s="0" t="n">
        <v>2</v>
      </c>
      <c r="H2095" s="0" t="n">
        <v>692.3049999999999</v>
      </c>
      <c r="I2095" s="0" t="n">
        <v>690.362</v>
      </c>
      <c r="J2095" s="0" t="n">
        <v>688.4829999999999</v>
      </c>
      <c r="K2095" s="0" t="n">
        <v>685.622</v>
      </c>
      <c r="L2095" s="0" t="n">
        <v>682.972</v>
      </c>
      <c r="M2095" s="233" t="inlineStr">
        <is>
          <t>표점</t>
        </is>
      </c>
      <c r="N2095" s="233" t="inlineStr">
        <is>
          <t>변표</t>
        </is>
      </c>
      <c r="O2095" s="3" t="inlineStr">
        <is>
          <t>다187</t>
        </is>
      </c>
    </row>
    <row r="2096">
      <c r="A2096" s="0" t="n">
        <v>96</v>
      </c>
      <c r="B2096" s="0" t="n">
        <v>1021</v>
      </c>
      <c r="C2096" s="0" t="inlineStr">
        <is>
          <t>다</t>
        </is>
      </c>
      <c r="D2096" s="0" t="inlineStr">
        <is>
          <t>광운대</t>
        </is>
      </c>
      <c r="E2096" s="232" t="inlineStr">
        <is>
          <t>전자바이오물리학과</t>
        </is>
      </c>
      <c r="F2096" s="0" t="inlineStr">
        <is>
          <t>자연</t>
        </is>
      </c>
      <c r="G2096" s="0" t="n">
        <v>2</v>
      </c>
      <c r="H2096" s="0" t="n">
        <v>688.0119999999999</v>
      </c>
      <c r="I2096" s="0" t="n">
        <v>686.429</v>
      </c>
      <c r="J2096" s="0" t="n">
        <v>684.308</v>
      </c>
      <c r="K2096" s="0" t="n">
        <v>681.9589999999999</v>
      </c>
      <c r="L2096" s="0" t="n">
        <v>679.793</v>
      </c>
      <c r="M2096" s="233" t="inlineStr">
        <is>
          <t>표점</t>
        </is>
      </c>
      <c r="N2096" s="233" t="inlineStr">
        <is>
          <t>변표</t>
        </is>
      </c>
      <c r="O2096" s="3" t="inlineStr">
        <is>
          <t>다188</t>
        </is>
      </c>
    </row>
    <row r="2097">
      <c r="A2097" s="0" t="n">
        <v>96</v>
      </c>
      <c r="B2097" s="0" t="n">
        <v>1029</v>
      </c>
      <c r="C2097" s="0" t="inlineStr">
        <is>
          <t>다</t>
        </is>
      </c>
      <c r="D2097" s="0" t="inlineStr">
        <is>
          <t>광운대</t>
        </is>
      </c>
      <c r="E2097" s="232" t="inlineStr">
        <is>
          <t>전자재료공학과(기회균형)</t>
        </is>
      </c>
      <c r="F2097" s="0" t="inlineStr">
        <is>
          <t>자연</t>
        </is>
      </c>
      <c r="G2097" s="0" t="n">
        <v>2</v>
      </c>
      <c r="H2097" s="0" t="n">
        <v>687.189</v>
      </c>
      <c r="I2097" s="0" t="n">
        <v>685.622</v>
      </c>
      <c r="J2097" s="0" t="n">
        <v>683.97</v>
      </c>
      <c r="K2097" s="0" t="n">
        <v>681.61</v>
      </c>
      <c r="L2097" s="0" t="n">
        <v>679.277</v>
      </c>
      <c r="M2097" s="233" t="inlineStr">
        <is>
          <t>표점</t>
        </is>
      </c>
      <c r="N2097" s="233" t="inlineStr">
        <is>
          <t>변표</t>
        </is>
      </c>
      <c r="O2097" s="3" t="inlineStr">
        <is>
          <t>다189</t>
        </is>
      </c>
    </row>
    <row r="2098">
      <c r="A2098" s="0" t="n">
        <v>96</v>
      </c>
      <c r="B2098" s="0" t="n">
        <v>1026</v>
      </c>
      <c r="C2098" s="0" t="inlineStr">
        <is>
          <t>다</t>
        </is>
      </c>
      <c r="D2098" s="0" t="inlineStr">
        <is>
          <t>광운대</t>
        </is>
      </c>
      <c r="E2098" s="232" t="inlineStr">
        <is>
          <t>전자융합공학과(기회균형)</t>
        </is>
      </c>
      <c r="F2098" s="0" t="inlineStr">
        <is>
          <t>자연</t>
        </is>
      </c>
      <c r="G2098" s="0" t="n">
        <v>2</v>
      </c>
      <c r="H2098" s="0" t="n">
        <v>672.471</v>
      </c>
      <c r="I2098" s="0" t="n">
        <v>670.9</v>
      </c>
      <c r="J2098" s="0" t="n">
        <v>669.404</v>
      </c>
      <c r="K2098" s="0" t="n">
        <v>667.0700000000001</v>
      </c>
      <c r="L2098" s="0" t="n">
        <v>664.847</v>
      </c>
      <c r="M2098" s="233" t="inlineStr">
        <is>
          <t>표점</t>
        </is>
      </c>
      <c r="N2098" s="233" t="inlineStr">
        <is>
          <t>변표</t>
        </is>
      </c>
      <c r="O2098" s="3" t="inlineStr">
        <is>
          <t>다190</t>
        </is>
      </c>
    </row>
    <row r="2099">
      <c r="A2099" s="0" t="n">
        <v>96</v>
      </c>
      <c r="B2099" s="0" t="n">
        <v>1030</v>
      </c>
      <c r="C2099" s="0" t="inlineStr">
        <is>
          <t>다</t>
        </is>
      </c>
      <c r="D2099" s="0" t="inlineStr">
        <is>
          <t>광운대</t>
        </is>
      </c>
      <c r="E2099" s="232" t="inlineStr">
        <is>
          <t>로봇학부AI로봇전공(기회균형)</t>
        </is>
      </c>
      <c r="F2099" s="0" t="inlineStr">
        <is>
          <t>자연</t>
        </is>
      </c>
      <c r="G2099" s="0" t="n">
        <v>2</v>
      </c>
      <c r="H2099" s="0" t="n">
        <v>671.776</v>
      </c>
      <c r="I2099" s="0" t="n">
        <v>670.373</v>
      </c>
      <c r="J2099" s="0" t="n">
        <v>668.644</v>
      </c>
      <c r="K2099" s="0" t="n">
        <v>665.897</v>
      </c>
      <c r="L2099" s="0" t="n">
        <v>662.92</v>
      </c>
      <c r="M2099" s="233" t="inlineStr">
        <is>
          <t>표점</t>
        </is>
      </c>
      <c r="N2099" s="233" t="inlineStr">
        <is>
          <t>변표</t>
        </is>
      </c>
      <c r="O2099" s="3" t="inlineStr">
        <is>
          <t>다191</t>
        </is>
      </c>
    </row>
    <row r="2100">
      <c r="A2100" s="0" t="n">
        <v>96</v>
      </c>
      <c r="B2100" s="0" t="n">
        <v>1033</v>
      </c>
      <c r="C2100" s="0" t="inlineStr">
        <is>
          <t>다</t>
        </is>
      </c>
      <c r="D2100" s="0" t="inlineStr">
        <is>
          <t>광운대</t>
        </is>
      </c>
      <c r="E2100" s="232" t="inlineStr">
        <is>
          <t>정보융합학부(기회균형)</t>
        </is>
      </c>
      <c r="F2100" s="0" t="inlineStr">
        <is>
          <t>자연</t>
        </is>
      </c>
      <c r="G2100" s="0" t="n">
        <v>2</v>
      </c>
      <c r="H2100" s="0" t="n">
        <v>671.434</v>
      </c>
      <c r="I2100" s="0" t="n">
        <v>670.027</v>
      </c>
      <c r="J2100" s="0" t="n">
        <v>668.547</v>
      </c>
      <c r="K2100" s="0" t="n">
        <v>666.194</v>
      </c>
      <c r="L2100" s="0" t="n">
        <v>663.6369999999999</v>
      </c>
      <c r="M2100" s="233" t="inlineStr">
        <is>
          <t>표점</t>
        </is>
      </c>
      <c r="N2100" s="233" t="inlineStr">
        <is>
          <t>변표</t>
        </is>
      </c>
      <c r="O2100" s="3" t="inlineStr">
        <is>
          <t>다192</t>
        </is>
      </c>
    </row>
    <row r="2101">
      <c r="A2101" s="0" t="n">
        <v>96</v>
      </c>
      <c r="B2101" s="0" t="n">
        <v>1035</v>
      </c>
      <c r="C2101" s="0" t="inlineStr">
        <is>
          <t>다</t>
        </is>
      </c>
      <c r="D2101" s="0" t="inlineStr">
        <is>
          <t>광운대</t>
        </is>
      </c>
      <c r="E2101" s="232" t="inlineStr">
        <is>
          <t>환경공학과(기회균형)</t>
        </is>
      </c>
      <c r="F2101" s="0" t="inlineStr">
        <is>
          <t>자연</t>
        </is>
      </c>
      <c r="G2101" s="0" t="n">
        <v>2</v>
      </c>
      <c r="H2101" s="0" t="n">
        <v>671.434</v>
      </c>
      <c r="I2101" s="0" t="n">
        <v>669.7859999999999</v>
      </c>
      <c r="J2101" s="0" t="n">
        <v>667.899</v>
      </c>
      <c r="K2101" s="0" t="n">
        <v>665.2140000000001</v>
      </c>
      <c r="L2101" s="0" t="n">
        <v>662.381</v>
      </c>
      <c r="M2101" s="233" t="inlineStr">
        <is>
          <t>표점</t>
        </is>
      </c>
      <c r="N2101" s="233" t="inlineStr">
        <is>
          <t>변표</t>
        </is>
      </c>
      <c r="O2101" s="3" t="inlineStr">
        <is>
          <t>다193</t>
        </is>
      </c>
    </row>
    <row r="2102">
      <c r="A2102" s="0" t="n">
        <v>96</v>
      </c>
      <c r="B2102" s="0" t="n">
        <v>1036</v>
      </c>
      <c r="C2102" s="0" t="inlineStr">
        <is>
          <t>다</t>
        </is>
      </c>
      <c r="D2102" s="0" t="inlineStr">
        <is>
          <t>광운대</t>
        </is>
      </c>
      <c r="E2102" s="232" t="inlineStr">
        <is>
          <t>전자바이오물리학과(기회균형)</t>
        </is>
      </c>
      <c r="F2102" s="0" t="inlineStr">
        <is>
          <t>자연</t>
        </is>
      </c>
      <c r="G2102" s="0" t="n">
        <v>2</v>
      </c>
      <c r="H2102" s="0" t="n">
        <v>670.553</v>
      </c>
      <c r="I2102" s="0" t="n">
        <v>669.162</v>
      </c>
      <c r="J2102" s="0" t="n">
        <v>667.4880000000001</v>
      </c>
      <c r="K2102" s="0" t="n">
        <v>665.314</v>
      </c>
      <c r="L2102" s="0" t="n">
        <v>663.115</v>
      </c>
      <c r="M2102" s="233" t="inlineStr">
        <is>
          <t>표점</t>
        </is>
      </c>
      <c r="N2102" s="233" t="inlineStr">
        <is>
          <t>변표</t>
        </is>
      </c>
      <c r="O2102" s="3" t="inlineStr">
        <is>
          <t>다194</t>
        </is>
      </c>
    </row>
    <row r="2103">
      <c r="A2103" s="0" t="n">
        <v>96</v>
      </c>
      <c r="B2103" s="0" t="n">
        <v>1032</v>
      </c>
      <c r="C2103" s="0" t="inlineStr">
        <is>
          <t>다</t>
        </is>
      </c>
      <c r="D2103" s="0" t="inlineStr">
        <is>
          <t>광운대</t>
        </is>
      </c>
      <c r="E2103" s="232" t="inlineStr">
        <is>
          <t>전자통신공학과(기회균형)</t>
        </is>
      </c>
      <c r="F2103" s="0" t="inlineStr">
        <is>
          <t>자연</t>
        </is>
      </c>
      <c r="G2103" s="0" t="n">
        <v>2</v>
      </c>
      <c r="H2103" s="0" t="n">
        <v>668.181</v>
      </c>
      <c r="I2103" s="0" t="n">
        <v>666.785</v>
      </c>
      <c r="J2103" s="0" t="n">
        <v>665.501</v>
      </c>
      <c r="K2103" s="0" t="n">
        <v>663.395</v>
      </c>
      <c r="L2103" s="0" t="n">
        <v>661.25</v>
      </c>
      <c r="M2103" s="233" t="inlineStr">
        <is>
          <t>표점</t>
        </is>
      </c>
      <c r="N2103" s="233" t="inlineStr">
        <is>
          <t>변표</t>
        </is>
      </c>
      <c r="O2103" s="3" t="inlineStr">
        <is>
          <t>다195</t>
        </is>
      </c>
    </row>
    <row r="2104">
      <c r="A2104" s="0" t="n">
        <v>96</v>
      </c>
      <c r="B2104" s="0" t="n">
        <v>1034</v>
      </c>
      <c r="C2104" s="0" t="inlineStr">
        <is>
          <t>다</t>
        </is>
      </c>
      <c r="D2104" s="0" t="inlineStr">
        <is>
          <t>광운대</t>
        </is>
      </c>
      <c r="E2104" s="232" t="inlineStr">
        <is>
          <t>화학과(기회균형)</t>
        </is>
      </c>
      <c r="F2104" s="0" t="inlineStr">
        <is>
          <t>자연</t>
        </is>
      </c>
      <c r="G2104" s="0" t="n">
        <v>2</v>
      </c>
      <c r="H2104" s="0" t="n">
        <v>668.361</v>
      </c>
      <c r="I2104" s="0" t="n">
        <v>666.785</v>
      </c>
      <c r="J2104" s="0" t="n">
        <v>665.127</v>
      </c>
      <c r="K2104" s="0" t="n">
        <v>662.478</v>
      </c>
      <c r="L2104" s="0" t="n">
        <v>659.838</v>
      </c>
      <c r="M2104" s="233" t="inlineStr">
        <is>
          <t>표점</t>
        </is>
      </c>
      <c r="N2104" s="233" t="inlineStr">
        <is>
          <t>변표</t>
        </is>
      </c>
      <c r="O2104" s="3" t="inlineStr">
        <is>
          <t>다196</t>
        </is>
      </c>
    </row>
    <row r="2105">
      <c r="A2105" s="0" t="n">
        <v>96</v>
      </c>
      <c r="B2105" s="0" t="n">
        <v>1037</v>
      </c>
      <c r="C2105" s="0" t="inlineStr">
        <is>
          <t>다</t>
        </is>
      </c>
      <c r="D2105" s="0" t="inlineStr">
        <is>
          <t>광운대</t>
        </is>
      </c>
      <c r="E2105" s="232" t="inlineStr">
        <is>
          <t>건축공학과(기회균형)</t>
        </is>
      </c>
      <c r="F2105" s="0" t="inlineStr">
        <is>
          <t>자연</t>
        </is>
      </c>
      <c r="G2105" s="0" t="n">
        <v>2</v>
      </c>
      <c r="H2105" s="0" t="n">
        <v>665.897</v>
      </c>
      <c r="I2105" s="0" t="n">
        <v>664.391</v>
      </c>
      <c r="J2105" s="0" t="n">
        <v>662.381</v>
      </c>
      <c r="K2105" s="0" t="n">
        <v>659.558</v>
      </c>
      <c r="L2105" s="0" t="n">
        <v>656.116</v>
      </c>
      <c r="M2105" s="233" t="inlineStr">
        <is>
          <t>표점</t>
        </is>
      </c>
      <c r="N2105" s="233" t="inlineStr">
        <is>
          <t>변표</t>
        </is>
      </c>
      <c r="O2105" s="3" t="inlineStr">
        <is>
          <t>다197</t>
        </is>
      </c>
    </row>
    <row r="2106">
      <c r="A2106" s="0" t="n">
        <v>97</v>
      </c>
      <c r="B2106" s="0" t="n">
        <v>1050</v>
      </c>
      <c r="C2106" s="0" t="inlineStr">
        <is>
          <t>다</t>
        </is>
      </c>
      <c r="D2106" s="0" t="inlineStr">
        <is>
          <t>광운대</t>
        </is>
      </c>
      <c r="E2106" s="232" t="inlineStr">
        <is>
          <t>법학부</t>
        </is>
      </c>
      <c r="F2106" s="0" t="inlineStr">
        <is>
          <t>통합</t>
        </is>
      </c>
      <c r="G2106" s="0" t="n">
        <v>2</v>
      </c>
      <c r="H2106" s="0" t="n">
        <v>691.385</v>
      </c>
      <c r="I2106" s="0" t="n">
        <v>690.197</v>
      </c>
      <c r="J2106" s="0" t="n">
        <v>688.328</v>
      </c>
      <c r="K2106" s="0" t="n">
        <v>685.463</v>
      </c>
      <c r="L2106" s="0" t="n">
        <v>682.797</v>
      </c>
      <c r="M2106" s="233" t="inlineStr">
        <is>
          <t>표점</t>
        </is>
      </c>
      <c r="N2106" s="233" t="inlineStr">
        <is>
          <t>변표</t>
        </is>
      </c>
      <c r="O2106" s="3" t="inlineStr">
        <is>
          <t>다198</t>
        </is>
      </c>
    </row>
    <row r="2107">
      <c r="A2107" s="0" t="n">
        <v>97</v>
      </c>
      <c r="B2107" s="0" t="n">
        <v>1048</v>
      </c>
      <c r="C2107" s="0" t="inlineStr">
        <is>
          <t>다</t>
        </is>
      </c>
      <c r="D2107" s="0" t="inlineStr">
        <is>
          <t>광운대</t>
        </is>
      </c>
      <c r="E2107" s="232" t="inlineStr">
        <is>
          <t>행정학과</t>
        </is>
      </c>
      <c r="F2107" s="0" t="inlineStr">
        <is>
          <t>통합</t>
        </is>
      </c>
      <c r="G2107" s="0" t="n">
        <v>2</v>
      </c>
      <c r="H2107" s="0" t="n">
        <v>690.75</v>
      </c>
      <c r="I2107" s="0" t="n">
        <v>689.523</v>
      </c>
      <c r="J2107" s="0" t="n">
        <v>687.708</v>
      </c>
      <c r="K2107" s="0" t="n">
        <v>685.002</v>
      </c>
      <c r="L2107" s="0" t="n">
        <v>682.268</v>
      </c>
      <c r="M2107" s="233" t="inlineStr">
        <is>
          <t>표점</t>
        </is>
      </c>
      <c r="N2107" s="233" t="inlineStr">
        <is>
          <t>변표</t>
        </is>
      </c>
      <c r="O2107" s="3" t="inlineStr">
        <is>
          <t>다199</t>
        </is>
      </c>
    </row>
    <row r="2108">
      <c r="A2108" s="0" t="n">
        <v>98</v>
      </c>
      <c r="B2108" s="0" t="n">
        <v>1045</v>
      </c>
      <c r="C2108" s="0" t="inlineStr">
        <is>
          <t>다</t>
        </is>
      </c>
      <c r="D2108" s="0" t="inlineStr">
        <is>
          <t>광운대</t>
        </is>
      </c>
      <c r="E2108" s="232" t="inlineStr">
        <is>
          <t>경영학부빅데이터경영전공</t>
        </is>
      </c>
      <c r="F2108" s="0" t="inlineStr">
        <is>
          <t>통합</t>
        </is>
      </c>
      <c r="G2108" s="0" t="n">
        <v>2</v>
      </c>
      <c r="H2108" s="0" t="n">
        <v>690.9160000000001</v>
      </c>
      <c r="I2108" s="0" t="n">
        <v>689.4589999999999</v>
      </c>
      <c r="J2108" s="0" t="n">
        <v>687.631</v>
      </c>
      <c r="K2108" s="0" t="n">
        <v>684.9880000000001</v>
      </c>
      <c r="L2108" s="0" t="n">
        <v>682.3390000000001</v>
      </c>
      <c r="M2108" s="233" t="inlineStr">
        <is>
          <t>표점</t>
        </is>
      </c>
      <c r="N2108" s="233" t="inlineStr">
        <is>
          <t>변표</t>
        </is>
      </c>
      <c r="O2108" s="3" t="inlineStr">
        <is>
          <t>다200</t>
        </is>
      </c>
    </row>
    <row r="2109">
      <c r="A2109" s="0" t="n">
        <v>97</v>
      </c>
      <c r="B2109" s="0" t="n">
        <v>1052</v>
      </c>
      <c r="C2109" s="0" t="inlineStr">
        <is>
          <t>다</t>
        </is>
      </c>
      <c r="D2109" s="0" t="inlineStr">
        <is>
          <t>광운대</t>
        </is>
      </c>
      <c r="E2109" s="232" t="inlineStr">
        <is>
          <t>영어산업학과</t>
        </is>
      </c>
      <c r="F2109" s="0" t="inlineStr">
        <is>
          <t>통합</t>
        </is>
      </c>
      <c r="G2109" s="0" t="n">
        <v>2</v>
      </c>
      <c r="H2109" s="0" t="n">
        <v>689.712</v>
      </c>
      <c r="I2109" s="0" t="n">
        <v>688.51</v>
      </c>
      <c r="J2109" s="0" t="n">
        <v>686.822</v>
      </c>
      <c r="K2109" s="0" t="n">
        <v>684.112</v>
      </c>
      <c r="L2109" s="0" t="n">
        <v>681.342</v>
      </c>
      <c r="M2109" s="233" t="inlineStr">
        <is>
          <t>표점</t>
        </is>
      </c>
      <c r="N2109" s="233" t="inlineStr">
        <is>
          <t>변표</t>
        </is>
      </c>
      <c r="O2109" s="3" t="inlineStr">
        <is>
          <t>다201</t>
        </is>
      </c>
    </row>
    <row r="2110">
      <c r="A2110" s="0" t="n">
        <v>97</v>
      </c>
      <c r="B2110" s="0" t="n">
        <v>1057</v>
      </c>
      <c r="C2110" s="0" t="inlineStr">
        <is>
          <t>다</t>
        </is>
      </c>
      <c r="D2110" s="0" t="inlineStr">
        <is>
          <t>광운대</t>
        </is>
      </c>
      <c r="E2110" s="232" t="inlineStr">
        <is>
          <t>자율전공학부(인문)</t>
        </is>
      </c>
      <c r="F2110" s="0" t="inlineStr">
        <is>
          <t>통합</t>
        </is>
      </c>
      <c r="G2110" s="0" t="n">
        <v>2</v>
      </c>
      <c r="H2110" s="0" t="n">
        <v>689.955</v>
      </c>
      <c r="I2110" s="0" t="n">
        <v>688.453</v>
      </c>
      <c r="J2110" s="0" t="n">
        <v>686.58</v>
      </c>
      <c r="K2110" s="0" t="n">
        <v>683.987</v>
      </c>
      <c r="L2110" s="0" t="n">
        <v>681.342</v>
      </c>
      <c r="M2110" s="233" t="inlineStr">
        <is>
          <t>표점</t>
        </is>
      </c>
      <c r="N2110" s="233" t="inlineStr">
        <is>
          <t>변표</t>
        </is>
      </c>
      <c r="O2110" s="3" t="inlineStr">
        <is>
          <t>다202</t>
        </is>
      </c>
    </row>
    <row r="2111">
      <c r="A2111" s="0" t="n">
        <v>98</v>
      </c>
      <c r="B2111" s="0" t="n">
        <v>1054</v>
      </c>
      <c r="C2111" s="0" t="inlineStr">
        <is>
          <t>다</t>
        </is>
      </c>
      <c r="D2111" s="0" t="inlineStr">
        <is>
          <t>광운대</t>
        </is>
      </c>
      <c r="E2111" s="232" t="inlineStr">
        <is>
          <t>국제통상학부</t>
        </is>
      </c>
      <c r="F2111" s="0" t="inlineStr">
        <is>
          <t>통합</t>
        </is>
      </c>
      <c r="G2111" s="0" t="n">
        <v>2</v>
      </c>
      <c r="H2111" s="0" t="n">
        <v>689.208</v>
      </c>
      <c r="I2111" s="0" t="n">
        <v>687.9829999999999</v>
      </c>
      <c r="J2111" s="0" t="n">
        <v>686.348</v>
      </c>
      <c r="K2111" s="0" t="n">
        <v>683.7190000000001</v>
      </c>
      <c r="L2111" s="0" t="n">
        <v>681.197</v>
      </c>
      <c r="M2111" s="233" t="inlineStr">
        <is>
          <t>표점</t>
        </is>
      </c>
      <c r="N2111" s="233" t="inlineStr">
        <is>
          <t>변표</t>
        </is>
      </c>
      <c r="O2111" s="3" t="inlineStr">
        <is>
          <t>다203</t>
        </is>
      </c>
    </row>
    <row r="2112">
      <c r="A2112" s="0" t="n">
        <v>97</v>
      </c>
      <c r="B2112" s="0" t="n">
        <v>1047</v>
      </c>
      <c r="C2112" s="0" t="inlineStr">
        <is>
          <t>다</t>
        </is>
      </c>
      <c r="D2112" s="0" t="inlineStr">
        <is>
          <t>광운대</t>
        </is>
      </c>
      <c r="E2112" s="232" t="inlineStr">
        <is>
          <t>동북아문화산업학부</t>
        </is>
      </c>
      <c r="F2112" s="0" t="inlineStr">
        <is>
          <t>통합</t>
        </is>
      </c>
      <c r="G2112" s="0" t="n">
        <v>2</v>
      </c>
      <c r="H2112" s="0" t="n">
        <v>688.852</v>
      </c>
      <c r="I2112" s="0" t="n">
        <v>687.708</v>
      </c>
      <c r="J2112" s="0" t="n">
        <v>685.9</v>
      </c>
      <c r="K2112" s="0" t="n">
        <v>683.335</v>
      </c>
      <c r="L2112" s="0" t="n">
        <v>680.725</v>
      </c>
      <c r="M2112" s="233" t="inlineStr">
        <is>
          <t>표점</t>
        </is>
      </c>
      <c r="N2112" s="233" t="inlineStr">
        <is>
          <t>변표</t>
        </is>
      </c>
      <c r="O2112" s="3" t="inlineStr">
        <is>
          <t>다204</t>
        </is>
      </c>
    </row>
    <row r="2113">
      <c r="A2113" s="0" t="n">
        <v>97</v>
      </c>
      <c r="B2113" s="0" t="n">
        <v>1049</v>
      </c>
      <c r="C2113" s="0" t="inlineStr">
        <is>
          <t>다</t>
        </is>
      </c>
      <c r="D2113" s="0" t="inlineStr">
        <is>
          <t>광운대</t>
        </is>
      </c>
      <c r="E2113" s="232" t="inlineStr">
        <is>
          <t>국어국문학과</t>
        </is>
      </c>
      <c r="F2113" s="0" t="inlineStr">
        <is>
          <t>통합</t>
        </is>
      </c>
      <c r="G2113" s="0" t="n">
        <v>2</v>
      </c>
      <c r="H2113" s="0" t="n">
        <v>687.008</v>
      </c>
      <c r="I2113" s="0" t="n">
        <v>685.9</v>
      </c>
      <c r="J2113" s="0" t="n">
        <v>684.298</v>
      </c>
      <c r="K2113" s="0" t="n">
        <v>681.588</v>
      </c>
      <c r="L2113" s="0" t="n">
        <v>679.2619999999999</v>
      </c>
      <c r="M2113" s="233" t="inlineStr">
        <is>
          <t>표점</t>
        </is>
      </c>
      <c r="N2113" s="233" t="inlineStr">
        <is>
          <t>변표</t>
        </is>
      </c>
      <c r="O2113" s="3" t="inlineStr">
        <is>
          <t>다205</t>
        </is>
      </c>
    </row>
    <row r="2114">
      <c r="A2114" s="0" t="n">
        <v>97</v>
      </c>
      <c r="B2114" s="0" t="n">
        <v>1051</v>
      </c>
      <c r="C2114" s="0" t="inlineStr">
        <is>
          <t>다</t>
        </is>
      </c>
      <c r="D2114" s="0" t="inlineStr">
        <is>
          <t>광운대</t>
        </is>
      </c>
      <c r="E2114" s="232" t="inlineStr">
        <is>
          <t>국제학부</t>
        </is>
      </c>
      <c r="F2114" s="0" t="inlineStr">
        <is>
          <t>통합</t>
        </is>
      </c>
      <c r="G2114" s="0" t="n">
        <v>2</v>
      </c>
      <c r="H2114" s="0" t="n">
        <v>686.1180000000001</v>
      </c>
      <c r="I2114" s="0" t="n">
        <v>685.002</v>
      </c>
      <c r="J2114" s="0" t="n">
        <v>683.5170000000001</v>
      </c>
      <c r="K2114" s="0" t="n">
        <v>680.85</v>
      </c>
      <c r="L2114" s="0" t="n">
        <v>678.515</v>
      </c>
      <c r="M2114" s="233" t="inlineStr">
        <is>
          <t>표점</t>
        </is>
      </c>
      <c r="N2114" s="233" t="inlineStr">
        <is>
          <t>변표</t>
        </is>
      </c>
      <c r="O2114" s="3" t="inlineStr">
        <is>
          <t>다206</t>
        </is>
      </c>
    </row>
    <row r="2115">
      <c r="A2115" s="0" t="n">
        <v>97</v>
      </c>
      <c r="B2115" s="0" t="n">
        <v>1062</v>
      </c>
      <c r="C2115" s="0" t="inlineStr">
        <is>
          <t>다</t>
        </is>
      </c>
      <c r="D2115" s="0" t="inlineStr">
        <is>
          <t>광운대</t>
        </is>
      </c>
      <c r="E2115" s="232" t="inlineStr">
        <is>
          <t>법학부(기회균형)</t>
        </is>
      </c>
      <c r="F2115" s="0" t="inlineStr">
        <is>
          <t>통합</t>
        </is>
      </c>
      <c r="G2115" s="0" t="n">
        <v>2</v>
      </c>
      <c r="H2115" s="0" t="n">
        <v>676.99</v>
      </c>
      <c r="I2115" s="0" t="n">
        <v>675.49</v>
      </c>
      <c r="J2115" s="0" t="n">
        <v>673.885</v>
      </c>
      <c r="K2115" s="0" t="n">
        <v>671.615</v>
      </c>
      <c r="L2115" s="0" t="n">
        <v>669.045</v>
      </c>
      <c r="M2115" s="233" t="inlineStr">
        <is>
          <t>표점</t>
        </is>
      </c>
      <c r="N2115" s="233" t="inlineStr">
        <is>
          <t>변표</t>
        </is>
      </c>
      <c r="O2115" s="3" t="inlineStr">
        <is>
          <t>다207</t>
        </is>
      </c>
    </row>
    <row r="2116">
      <c r="A2116" s="0" t="n">
        <v>97</v>
      </c>
      <c r="B2116" s="0" t="n">
        <v>1055</v>
      </c>
      <c r="C2116" s="0" t="inlineStr">
        <is>
          <t>다</t>
        </is>
      </c>
      <c r="D2116" s="0" t="inlineStr">
        <is>
          <t>광운대</t>
        </is>
      </c>
      <c r="E2116" s="232" t="inlineStr">
        <is>
          <t>경영학부빅데이터경영전공(기회균형)</t>
        </is>
      </c>
      <c r="F2116" s="0" t="inlineStr">
        <is>
          <t>통합</t>
        </is>
      </c>
      <c r="G2116" s="0" t="n">
        <v>2</v>
      </c>
      <c r="H2116" s="0" t="n">
        <v>671.023</v>
      </c>
      <c r="I2116" s="0" t="n">
        <v>669.663</v>
      </c>
      <c r="J2116" s="0" t="n">
        <v>667.888</v>
      </c>
      <c r="K2116" s="0" t="n">
        <v>664.968</v>
      </c>
      <c r="L2116" s="0" t="n">
        <v>661.657</v>
      </c>
      <c r="M2116" s="233" t="inlineStr">
        <is>
          <t>표점</t>
        </is>
      </c>
      <c r="N2116" s="233" t="inlineStr">
        <is>
          <t>변표</t>
        </is>
      </c>
      <c r="O2116" s="3" t="inlineStr">
        <is>
          <t>다208</t>
        </is>
      </c>
    </row>
    <row r="2117">
      <c r="A2117" s="3" t="n">
        <v>97</v>
      </c>
      <c r="B2117" s="3" t="n">
        <v>1064</v>
      </c>
      <c r="C2117" s="3" t="inlineStr">
        <is>
          <t>다</t>
        </is>
      </c>
      <c r="D2117" s="3" t="inlineStr">
        <is>
          <t>광운대</t>
        </is>
      </c>
      <c r="E2117" s="21" t="inlineStr">
        <is>
          <t>국제학부(기회균형)</t>
        </is>
      </c>
      <c r="F2117" s="3" t="inlineStr">
        <is>
          <t>통합</t>
        </is>
      </c>
      <c r="G2117" s="697" t="n">
        <v>2</v>
      </c>
      <c r="H2117" s="3" t="n">
        <v>669.3200000000001</v>
      </c>
      <c r="I2117" s="3" t="n">
        <v>667.795</v>
      </c>
      <c r="J2117" s="3" t="n">
        <v>666.045</v>
      </c>
      <c r="K2117" s="3" t="n">
        <v>662.643</v>
      </c>
      <c r="L2117" s="3" t="n">
        <v>659.775</v>
      </c>
      <c r="M2117" s="232" t="inlineStr">
        <is>
          <t>표점</t>
        </is>
      </c>
      <c r="N2117" s="232" t="inlineStr">
        <is>
          <t>변표</t>
        </is>
      </c>
      <c r="O2117" s="3" t="inlineStr">
        <is>
          <t>다209</t>
        </is>
      </c>
    </row>
    <row r="2118">
      <c r="A2118" s="3" t="n">
        <v>97</v>
      </c>
      <c r="B2118" s="3" t="n">
        <v>1065</v>
      </c>
      <c r="C2118" s="3" t="inlineStr">
        <is>
          <t>다</t>
        </is>
      </c>
      <c r="D2118" s="3" t="inlineStr">
        <is>
          <t>광운대</t>
        </is>
      </c>
      <c r="E2118" s="21" t="inlineStr">
        <is>
          <t>국제통상학부(기회균형)</t>
        </is>
      </c>
      <c r="F2118" s="3" t="inlineStr">
        <is>
          <t>통합</t>
        </is>
      </c>
      <c r="G2118" s="697" t="n">
        <v>2</v>
      </c>
      <c r="H2118" s="3" t="n">
        <v>668.037</v>
      </c>
      <c r="I2118" s="3" t="n">
        <v>667.145</v>
      </c>
      <c r="J2118" s="3" t="n">
        <v>665.77</v>
      </c>
      <c r="K2118" s="3" t="n">
        <v>663.225</v>
      </c>
      <c r="L2118" s="3" t="n">
        <v>660.625</v>
      </c>
      <c r="M2118" s="232" t="inlineStr">
        <is>
          <t>표점</t>
        </is>
      </c>
      <c r="N2118" s="232" t="inlineStr">
        <is>
          <t>변표</t>
        </is>
      </c>
      <c r="O2118" s="3" t="inlineStr">
        <is>
          <t>다210</t>
        </is>
      </c>
    </row>
    <row r="2119">
      <c r="A2119" s="3" t="n">
        <v>97</v>
      </c>
      <c r="B2119" s="3" t="n">
        <v>1058</v>
      </c>
      <c r="C2119" s="3" t="inlineStr">
        <is>
          <t>다</t>
        </is>
      </c>
      <c r="D2119" s="3" t="inlineStr">
        <is>
          <t>광운대</t>
        </is>
      </c>
      <c r="E2119" s="21" t="inlineStr">
        <is>
          <t>국어국문학과(기회균형)</t>
        </is>
      </c>
      <c r="F2119" s="3" t="inlineStr">
        <is>
          <t>통합</t>
        </is>
      </c>
      <c r="G2119" s="697" t="n">
        <v>2</v>
      </c>
      <c r="H2119" s="3" t="n">
        <v>668.655</v>
      </c>
      <c r="I2119" s="3" t="n">
        <v>667.145</v>
      </c>
      <c r="J2119" s="3" t="n">
        <v>665.1180000000001</v>
      </c>
      <c r="K2119" s="3" t="n">
        <v>661.45</v>
      </c>
      <c r="L2119" s="3" t="n">
        <v>657.66</v>
      </c>
      <c r="M2119" s="232" t="inlineStr">
        <is>
          <t>표점</t>
        </is>
      </c>
      <c r="N2119" s="232" t="inlineStr">
        <is>
          <t>변표</t>
        </is>
      </c>
      <c r="O2119" s="3" t="inlineStr">
        <is>
          <t>다211</t>
        </is>
      </c>
    </row>
    <row r="2120">
      <c r="A2120" s="3" t="n">
        <v>97</v>
      </c>
      <c r="B2120" s="3" t="n">
        <v>1061</v>
      </c>
      <c r="C2120" s="3" t="inlineStr">
        <is>
          <t>다</t>
        </is>
      </c>
      <c r="D2120" s="3" t="inlineStr">
        <is>
          <t>광운대</t>
        </is>
      </c>
      <c r="E2120" s="21" t="inlineStr">
        <is>
          <t>행정학과(기회균형)</t>
        </is>
      </c>
      <c r="F2120" s="3" t="inlineStr">
        <is>
          <t>통합</t>
        </is>
      </c>
      <c r="G2120" s="697" t="n">
        <v>2</v>
      </c>
      <c r="H2120" s="3" t="n">
        <v>668.037</v>
      </c>
      <c r="I2120" s="3" t="n">
        <v>666.825</v>
      </c>
      <c r="J2120" s="3" t="n">
        <v>664.968</v>
      </c>
      <c r="K2120" s="3" t="n">
        <v>661.8390000000001</v>
      </c>
      <c r="L2120" s="3" t="n">
        <v>658.73</v>
      </c>
      <c r="M2120" s="232" t="inlineStr">
        <is>
          <t>표점</t>
        </is>
      </c>
      <c r="N2120" s="232" t="inlineStr">
        <is>
          <t>변표</t>
        </is>
      </c>
      <c r="O2120" s="3" t="inlineStr">
        <is>
          <t>다212</t>
        </is>
      </c>
    </row>
    <row r="2121">
      <c r="A2121" s="3" t="n">
        <v>97</v>
      </c>
      <c r="B2121" s="3" t="n">
        <v>1060</v>
      </c>
      <c r="C2121" s="3" t="inlineStr">
        <is>
          <t>다</t>
        </is>
      </c>
      <c r="D2121" s="3" t="inlineStr">
        <is>
          <t>광운대</t>
        </is>
      </c>
      <c r="E2121" s="21" t="inlineStr">
        <is>
          <t>동북아문화산업학부(기회균형)</t>
        </is>
      </c>
      <c r="F2121" s="3" t="inlineStr">
        <is>
          <t>통합</t>
        </is>
      </c>
      <c r="G2121" s="697" t="n">
        <v>2</v>
      </c>
      <c r="H2121" s="3" t="n">
        <v>664.543</v>
      </c>
      <c r="I2121" s="3" t="n">
        <v>663.5</v>
      </c>
      <c r="J2121" s="3" t="n">
        <v>661.932</v>
      </c>
      <c r="K2121" s="3" t="n">
        <v>659.4</v>
      </c>
      <c r="L2121" s="3" t="n">
        <v>657.1079999999999</v>
      </c>
      <c r="M2121" s="232" t="inlineStr">
        <is>
          <t>표점</t>
        </is>
      </c>
      <c r="N2121" s="232" t="inlineStr">
        <is>
          <t>변표</t>
        </is>
      </c>
      <c r="O2121" s="3" t="inlineStr">
        <is>
          <t>다213</t>
        </is>
      </c>
    </row>
    <row r="2122">
      <c r="A2122" s="3" t="n">
        <v>97</v>
      </c>
      <c r="B2122" s="3" t="n">
        <v>1059</v>
      </c>
      <c r="C2122" s="3" t="inlineStr">
        <is>
          <t>다</t>
        </is>
      </c>
      <c r="D2122" s="3" t="inlineStr">
        <is>
          <t>광운대</t>
        </is>
      </c>
      <c r="E2122" s="21" t="inlineStr">
        <is>
          <t>영어산업학과(기회균형)</t>
        </is>
      </c>
      <c r="F2122" s="3" t="inlineStr">
        <is>
          <t>통합</t>
        </is>
      </c>
      <c r="G2122" s="697" t="n">
        <v>2</v>
      </c>
      <c r="H2122" s="3" t="n">
        <v>657.467</v>
      </c>
      <c r="I2122" s="3" t="n">
        <v>656.067</v>
      </c>
      <c r="J2122" s="3" t="n">
        <v>654.2430000000001</v>
      </c>
      <c r="K2122" s="3" t="n">
        <v>651.6369999999999</v>
      </c>
      <c r="L2122" s="3" t="n">
        <v>649.255</v>
      </c>
      <c r="M2122" s="232" t="inlineStr">
        <is>
          <t>표점</t>
        </is>
      </c>
      <c r="N2122" s="232" t="inlineStr">
        <is>
          <t>변표</t>
        </is>
      </c>
      <c r="O2122" s="3" t="inlineStr">
        <is>
          <t>다214</t>
        </is>
      </c>
    </row>
    <row r="2123">
      <c r="A2123" s="3" t="n">
        <v>132</v>
      </c>
      <c r="B2123" s="3" t="n">
        <v>1137</v>
      </c>
      <c r="C2123" s="3" t="inlineStr">
        <is>
          <t>다</t>
        </is>
      </c>
      <c r="D2123" s="3" t="inlineStr">
        <is>
          <t>인천대</t>
        </is>
      </c>
      <c r="E2123" s="21" t="inlineStr">
        <is>
          <t>컴퓨터공학부</t>
        </is>
      </c>
      <c r="F2123" s="3" t="inlineStr">
        <is>
          <t>자연</t>
        </is>
      </c>
      <c r="G2123" s="697" t="n">
        <v>2</v>
      </c>
      <c r="H2123" s="3" t="n">
        <v>819.61</v>
      </c>
      <c r="I2123" s="3" t="n">
        <v>808.61</v>
      </c>
      <c r="J2123" s="3" t="n">
        <v>798.87</v>
      </c>
      <c r="K2123" s="3" t="n">
        <v>787.92</v>
      </c>
      <c r="L2123" s="3" t="n">
        <v>777.34</v>
      </c>
      <c r="M2123" s="232" t="inlineStr">
        <is>
          <t>백분위</t>
        </is>
      </c>
      <c r="N2123" s="232" t="inlineStr">
        <is>
          <t>백분위</t>
        </is>
      </c>
      <c r="O2123" s="3" t="inlineStr">
        <is>
          <t>다215</t>
        </is>
      </c>
    </row>
    <row r="2124">
      <c r="A2124" s="3" t="n">
        <v>132</v>
      </c>
      <c r="B2124" s="3" t="n">
        <v>1136</v>
      </c>
      <c r="C2124" s="3" t="inlineStr">
        <is>
          <t>다</t>
        </is>
      </c>
      <c r="D2124" s="3" t="inlineStr">
        <is>
          <t>인천대</t>
        </is>
      </c>
      <c r="E2124" s="21" t="inlineStr">
        <is>
          <t>임베디드시스템공학과</t>
        </is>
      </c>
      <c r="F2124" s="3" t="inlineStr">
        <is>
          <t>자연</t>
        </is>
      </c>
      <c r="G2124" s="697" t="n">
        <v>2</v>
      </c>
      <c r="H2124" s="3" t="n">
        <v>801.6799999999999</v>
      </c>
      <c r="I2124" s="3" t="n">
        <v>792.15</v>
      </c>
      <c r="J2124" s="3" t="n">
        <v>781.33</v>
      </c>
      <c r="K2124" s="3" t="n">
        <v>772.6900000000001</v>
      </c>
      <c r="L2124" s="3" t="n">
        <v>762.03</v>
      </c>
      <c r="M2124" s="232" t="inlineStr">
        <is>
          <t>백분위</t>
        </is>
      </c>
      <c r="N2124" s="232" t="inlineStr">
        <is>
          <t>백분위</t>
        </is>
      </c>
      <c r="O2124" s="3" t="inlineStr">
        <is>
          <t>다216</t>
        </is>
      </c>
    </row>
    <row r="2125">
      <c r="A2125" s="3" t="n">
        <v>132</v>
      </c>
      <c r="B2125" s="3" t="n">
        <v>1156</v>
      </c>
      <c r="C2125" s="3" t="inlineStr">
        <is>
          <t>다</t>
        </is>
      </c>
      <c r="D2125" s="3" t="inlineStr">
        <is>
          <t>인천대</t>
        </is>
      </c>
      <c r="E2125" s="21" t="inlineStr">
        <is>
          <t>물리학과</t>
        </is>
      </c>
      <c r="F2125" s="3" t="inlineStr">
        <is>
          <t>자연</t>
        </is>
      </c>
      <c r="G2125" s="697" t="n">
        <v>2</v>
      </c>
      <c r="H2125" s="3" t="n">
        <v>801.4299999999999</v>
      </c>
      <c r="I2125" s="3" t="n">
        <v>790.27</v>
      </c>
      <c r="J2125" s="3" t="n">
        <v>780.38</v>
      </c>
      <c r="K2125" s="3" t="n">
        <v>775.01</v>
      </c>
      <c r="L2125" s="3" t="n">
        <v>770.4299999999999</v>
      </c>
      <c r="M2125" s="232" t="inlineStr">
        <is>
          <t>백분위</t>
        </is>
      </c>
      <c r="N2125" s="232" t="inlineStr">
        <is>
          <t>백분위</t>
        </is>
      </c>
      <c r="O2125" s="3" t="inlineStr">
        <is>
          <t>다217</t>
        </is>
      </c>
    </row>
    <row r="2126">
      <c r="A2126" s="3" t="n">
        <v>132</v>
      </c>
      <c r="B2126" s="3" t="n">
        <v>1140</v>
      </c>
      <c r="C2126" s="3" t="inlineStr">
        <is>
          <t>다</t>
        </is>
      </c>
      <c r="D2126" s="3" t="inlineStr">
        <is>
          <t>인천대</t>
        </is>
      </c>
      <c r="E2126" s="21" t="inlineStr">
        <is>
          <t>정보통신공학과</t>
        </is>
      </c>
      <c r="F2126" s="3" t="inlineStr">
        <is>
          <t>자연</t>
        </is>
      </c>
      <c r="G2126" s="697" t="n">
        <v>2</v>
      </c>
      <c r="H2126" s="3" t="n">
        <v>792.15</v>
      </c>
      <c r="I2126" s="3" t="n">
        <v>783.11</v>
      </c>
      <c r="J2126" s="3" t="n">
        <v>773.53</v>
      </c>
      <c r="K2126" s="3" t="n">
        <v>765.08</v>
      </c>
      <c r="L2126" s="3" t="n">
        <v>754.14</v>
      </c>
      <c r="M2126" s="232" t="inlineStr">
        <is>
          <t>백분위</t>
        </is>
      </c>
      <c r="N2126" s="232" t="inlineStr">
        <is>
          <t>백분위</t>
        </is>
      </c>
      <c r="O2126" s="3" t="inlineStr">
        <is>
          <t>다218</t>
        </is>
      </c>
    </row>
    <row r="2127">
      <c r="A2127" s="3" t="n">
        <v>132</v>
      </c>
      <c r="B2127" s="3" t="n">
        <v>1148</v>
      </c>
      <c r="C2127" s="3" t="inlineStr">
        <is>
          <t>다</t>
        </is>
      </c>
      <c r="D2127" s="3" t="inlineStr">
        <is>
          <t>인천대</t>
        </is>
      </c>
      <c r="E2127" s="21" t="inlineStr">
        <is>
          <t>해양학과</t>
        </is>
      </c>
      <c r="F2127" s="3" t="inlineStr">
        <is>
          <t>자연</t>
        </is>
      </c>
      <c r="G2127" s="697" t="n">
        <v>2</v>
      </c>
      <c r="H2127" s="3" t="n">
        <v>792.15</v>
      </c>
      <c r="I2127" s="3" t="n">
        <v>781.83</v>
      </c>
      <c r="J2127" s="3" t="n">
        <v>772.6900000000001</v>
      </c>
      <c r="K2127" s="3" t="n">
        <v>767.29</v>
      </c>
      <c r="L2127" s="3" t="n">
        <v>760.95</v>
      </c>
      <c r="M2127" s="232" t="inlineStr">
        <is>
          <t>백분위</t>
        </is>
      </c>
      <c r="N2127" s="232" t="inlineStr">
        <is>
          <t>백분위</t>
        </is>
      </c>
      <c r="O2127" s="3" t="inlineStr">
        <is>
          <t>다219</t>
        </is>
      </c>
    </row>
    <row r="2128">
      <c r="A2128" s="3" t="n">
        <v>132</v>
      </c>
      <c r="B2128" s="3" t="n">
        <v>1151</v>
      </c>
      <c r="C2128" s="3" t="inlineStr">
        <is>
          <t>다</t>
        </is>
      </c>
      <c r="D2128" s="3" t="inlineStr">
        <is>
          <t>인천대</t>
        </is>
      </c>
      <c r="E2128" s="21" t="inlineStr">
        <is>
          <t>건설환경공학전공</t>
        </is>
      </c>
      <c r="F2128" s="3" t="inlineStr">
        <is>
          <t>자연</t>
        </is>
      </c>
      <c r="G2128" s="697" t="n">
        <v>2</v>
      </c>
      <c r="H2128" s="3" t="n">
        <v>792.15</v>
      </c>
      <c r="I2128" s="3" t="n">
        <v>781.83</v>
      </c>
      <c r="J2128" s="3" t="n">
        <v>772.58</v>
      </c>
      <c r="K2128" s="3" t="n">
        <v>765.08</v>
      </c>
      <c r="L2128" s="3" t="n">
        <v>757.87</v>
      </c>
      <c r="M2128" s="232" t="inlineStr">
        <is>
          <t>백분위</t>
        </is>
      </c>
      <c r="N2128" s="232" t="inlineStr">
        <is>
          <t>백분위</t>
        </is>
      </c>
      <c r="O2128" s="3" t="inlineStr">
        <is>
          <t>다220</t>
        </is>
      </c>
    </row>
    <row r="2129">
      <c r="A2129" s="3" t="n">
        <v>132</v>
      </c>
      <c r="B2129" s="3" t="n">
        <v>1146</v>
      </c>
      <c r="C2129" s="3" t="inlineStr">
        <is>
          <t>다</t>
        </is>
      </c>
      <c r="D2129" s="3" t="inlineStr">
        <is>
          <t>인천대</t>
        </is>
      </c>
      <c r="E2129" s="21" t="inlineStr">
        <is>
          <t>도시공학과</t>
        </is>
      </c>
      <c r="F2129" s="3" t="inlineStr">
        <is>
          <t>자연</t>
        </is>
      </c>
      <c r="G2129" s="697" t="n">
        <v>2</v>
      </c>
      <c r="H2129" s="3" t="n">
        <v>787.92</v>
      </c>
      <c r="I2129" s="3" t="n">
        <v>778.27</v>
      </c>
      <c r="J2129" s="3" t="n">
        <v>768.87</v>
      </c>
      <c r="K2129" s="3" t="n">
        <v>760.95</v>
      </c>
      <c r="L2129" s="3" t="n">
        <v>751.77</v>
      </c>
      <c r="M2129" s="232" t="inlineStr">
        <is>
          <t>백분위</t>
        </is>
      </c>
      <c r="N2129" s="232" t="inlineStr">
        <is>
          <t>백분위</t>
        </is>
      </c>
      <c r="O2129" s="3" t="inlineStr">
        <is>
          <t>다221</t>
        </is>
      </c>
    </row>
    <row r="2130">
      <c r="A2130" s="3" t="n">
        <v>132</v>
      </c>
      <c r="B2130" s="3" t="n">
        <v>1153</v>
      </c>
      <c r="C2130" s="3" t="inlineStr">
        <is>
          <t>다</t>
        </is>
      </c>
      <c r="D2130" s="3" t="inlineStr">
        <is>
          <t>인천대</t>
        </is>
      </c>
      <c r="E2130" s="21" t="inlineStr">
        <is>
          <t>도시건축학부</t>
        </is>
      </c>
      <c r="F2130" s="3" t="inlineStr">
        <is>
          <t>자연</t>
        </is>
      </c>
      <c r="G2130" s="697" t="n">
        <v>2</v>
      </c>
      <c r="H2130" s="3" t="n">
        <v>787.85</v>
      </c>
      <c r="I2130" s="3" t="n">
        <v>778.02</v>
      </c>
      <c r="J2130" s="3" t="n">
        <v>768.11</v>
      </c>
      <c r="K2130" s="3" t="n">
        <v>762.15</v>
      </c>
      <c r="L2130" s="3" t="n">
        <v>756.6900000000001</v>
      </c>
      <c r="M2130" s="232" t="inlineStr">
        <is>
          <t>백분위</t>
        </is>
      </c>
      <c r="N2130" s="232" t="inlineStr">
        <is>
          <t>백분위</t>
        </is>
      </c>
      <c r="O2130" s="3" t="inlineStr">
        <is>
          <t>다222</t>
        </is>
      </c>
    </row>
    <row r="2131">
      <c r="A2131" s="3" t="n">
        <v>132</v>
      </c>
      <c r="B2131" s="3" t="n">
        <v>1159</v>
      </c>
      <c r="C2131" s="3" t="inlineStr">
        <is>
          <t>다</t>
        </is>
      </c>
      <c r="D2131" s="3" t="inlineStr">
        <is>
          <t>인천대</t>
        </is>
      </c>
      <c r="E2131" s="21" t="inlineStr">
        <is>
          <t>환경공학전공</t>
        </is>
      </c>
      <c r="F2131" s="3" t="inlineStr">
        <is>
          <t>자연</t>
        </is>
      </c>
      <c r="G2131" s="697" t="n">
        <v>2</v>
      </c>
      <c r="H2131" s="3" t="n">
        <v>786.21</v>
      </c>
      <c r="I2131" s="3" t="n">
        <v>776.67</v>
      </c>
      <c r="J2131" s="3" t="n">
        <v>767.22</v>
      </c>
      <c r="K2131" s="3" t="n">
        <v>761.0599999999999</v>
      </c>
      <c r="L2131" s="3" t="n">
        <v>754.46</v>
      </c>
      <c r="M2131" s="232" t="inlineStr">
        <is>
          <t>백분위</t>
        </is>
      </c>
      <c r="N2131" s="232" t="inlineStr">
        <is>
          <t>백분위</t>
        </is>
      </c>
      <c r="O2131" s="3" t="inlineStr">
        <is>
          <t>다223</t>
        </is>
      </c>
    </row>
    <row r="2132">
      <c r="A2132" s="3" t="n">
        <v>132</v>
      </c>
      <c r="B2132" s="3" t="n">
        <v>1147</v>
      </c>
      <c r="C2132" s="3" t="inlineStr">
        <is>
          <t>다</t>
        </is>
      </c>
      <c r="D2132" s="3" t="inlineStr">
        <is>
          <t>인천대</t>
        </is>
      </c>
      <c r="E2132" s="21" t="inlineStr">
        <is>
          <t>화학과</t>
        </is>
      </c>
      <c r="F2132" s="3" t="inlineStr">
        <is>
          <t>자연</t>
        </is>
      </c>
      <c r="G2132" s="697" t="n">
        <v>2</v>
      </c>
      <c r="H2132" s="3" t="n">
        <v>780.45</v>
      </c>
      <c r="I2132" s="3" t="n">
        <v>771.35</v>
      </c>
      <c r="J2132" s="3" t="n">
        <v>760.3200000000001</v>
      </c>
      <c r="K2132" s="3" t="n">
        <v>752.74</v>
      </c>
      <c r="L2132" s="3" t="n">
        <v>743.72</v>
      </c>
      <c r="M2132" s="232" t="inlineStr">
        <is>
          <t>백분위</t>
        </is>
      </c>
      <c r="N2132" s="232" t="inlineStr">
        <is>
          <t>백분위</t>
        </is>
      </c>
      <c r="O2132" s="3" t="inlineStr">
        <is>
          <t>다224</t>
        </is>
      </c>
    </row>
    <row r="2133">
      <c r="A2133" s="3" t="n">
        <v>132</v>
      </c>
      <c r="B2133" s="3" t="n">
        <v>1150</v>
      </c>
      <c r="C2133" s="3" t="inlineStr">
        <is>
          <t>다</t>
        </is>
      </c>
      <c r="D2133" s="3" t="inlineStr">
        <is>
          <t>인천대</t>
        </is>
      </c>
      <c r="E2133" s="21" t="inlineStr">
        <is>
          <t>수학과</t>
        </is>
      </c>
      <c r="F2133" s="3" t="inlineStr">
        <is>
          <t>자연</t>
        </is>
      </c>
      <c r="G2133" s="697" t="n">
        <v>2</v>
      </c>
      <c r="H2133" s="3" t="n">
        <v>772.6900000000001</v>
      </c>
      <c r="I2133" s="3" t="n">
        <v>762.1</v>
      </c>
      <c r="J2133" s="3" t="n">
        <v>752.22</v>
      </c>
      <c r="K2133" s="3" t="n">
        <v>743.72</v>
      </c>
      <c r="L2133" s="3" t="n">
        <v>737.08</v>
      </c>
      <c r="M2133" s="232" t="inlineStr">
        <is>
          <t>백분위</t>
        </is>
      </c>
      <c r="N2133" s="232" t="inlineStr">
        <is>
          <t>백분위</t>
        </is>
      </c>
      <c r="O2133" s="3" t="inlineStr">
        <is>
          <t>다225</t>
        </is>
      </c>
    </row>
    <row r="2134">
      <c r="A2134" s="3" t="n">
        <v>130</v>
      </c>
      <c r="B2134" s="3" t="n">
        <v>1161</v>
      </c>
      <c r="C2134" s="3" t="inlineStr">
        <is>
          <t>다</t>
        </is>
      </c>
      <c r="D2134" s="3" t="inlineStr">
        <is>
          <t>인천대</t>
        </is>
      </c>
      <c r="E2134" s="21" t="inlineStr">
        <is>
          <t>동북아국제통상전공</t>
        </is>
      </c>
      <c r="F2134" s="3" t="inlineStr">
        <is>
          <t>통합</t>
        </is>
      </c>
      <c r="G2134" s="697" t="n">
        <v>2</v>
      </c>
      <c r="H2134" s="3" t="n">
        <v>854.855</v>
      </c>
      <c r="I2134" s="3" t="n">
        <v>848.225</v>
      </c>
      <c r="J2134" s="3" t="n">
        <v>841.47</v>
      </c>
      <c r="K2134" s="3" t="n">
        <v>832.725</v>
      </c>
      <c r="L2134" s="3" t="n">
        <v>822.97</v>
      </c>
      <c r="M2134" s="232" t="inlineStr">
        <is>
          <t>백분위</t>
        </is>
      </c>
      <c r="N2134" s="232" t="inlineStr">
        <is>
          <t>백분위</t>
        </is>
      </c>
      <c r="O2134" s="3" t="inlineStr">
        <is>
          <t>다226</t>
        </is>
      </c>
    </row>
    <row r="2135">
      <c r="A2135" s="3" t="n">
        <v>130</v>
      </c>
      <c r="B2135" s="3" t="n">
        <v>1166</v>
      </c>
      <c r="C2135" s="3" t="inlineStr">
        <is>
          <t>다</t>
        </is>
      </c>
      <c r="D2135" s="3" t="inlineStr">
        <is>
          <t>인천대</t>
        </is>
      </c>
      <c r="E2135" s="21" t="inlineStr">
        <is>
          <t>스마트물류공학전공</t>
        </is>
      </c>
      <c r="F2135" s="3" t="inlineStr">
        <is>
          <t>통합</t>
        </is>
      </c>
      <c r="G2135" s="697" t="n">
        <v>2</v>
      </c>
      <c r="H2135" s="3" t="n">
        <v>835.485</v>
      </c>
      <c r="I2135" s="3" t="n">
        <v>830.115</v>
      </c>
      <c r="J2135" s="3" t="n">
        <v>823.27</v>
      </c>
      <c r="K2135" s="3" t="n">
        <v>813.8</v>
      </c>
      <c r="L2135" s="3" t="n">
        <v>804.42</v>
      </c>
      <c r="M2135" s="232" t="inlineStr">
        <is>
          <t>백분위</t>
        </is>
      </c>
      <c r="N2135" s="232" t="inlineStr">
        <is>
          <t>백분위</t>
        </is>
      </c>
      <c r="O2135" s="3" t="inlineStr">
        <is>
          <t>다227</t>
        </is>
      </c>
    </row>
    <row r="2136">
      <c r="A2136" s="3" t="n">
        <v>129</v>
      </c>
      <c r="B2136" s="3" t="n">
        <v>1168</v>
      </c>
      <c r="C2136" s="3" t="inlineStr">
        <is>
          <t>다</t>
        </is>
      </c>
      <c r="D2136" s="3" t="inlineStr">
        <is>
          <t>인천대</t>
        </is>
      </c>
      <c r="E2136" s="21" t="inlineStr">
        <is>
          <t>경제학과</t>
        </is>
      </c>
      <c r="F2136" s="3" t="inlineStr">
        <is>
          <t>통합</t>
        </is>
      </c>
      <c r="G2136" s="697" t="n">
        <v>2</v>
      </c>
      <c r="H2136" s="3" t="n">
        <v>820.615</v>
      </c>
      <c r="I2136" s="3" t="n">
        <v>815.03</v>
      </c>
      <c r="J2136" s="3" t="n">
        <v>809.085</v>
      </c>
      <c r="K2136" s="3" t="n">
        <v>800.79</v>
      </c>
      <c r="L2136" s="3" t="n">
        <v>791.91</v>
      </c>
      <c r="M2136" s="232" t="inlineStr">
        <is>
          <t>백분위</t>
        </is>
      </c>
      <c r="N2136" s="232" t="inlineStr">
        <is>
          <t>백분위</t>
        </is>
      </c>
      <c r="O2136" s="3" t="inlineStr">
        <is>
          <t>다228</t>
        </is>
      </c>
    </row>
    <row r="2137">
      <c r="A2137" s="3" t="n">
        <v>129</v>
      </c>
      <c r="B2137" s="3" t="n">
        <v>1176</v>
      </c>
      <c r="C2137" s="3" t="inlineStr">
        <is>
          <t>다</t>
        </is>
      </c>
      <c r="D2137" s="3" t="inlineStr">
        <is>
          <t>인천대</t>
        </is>
      </c>
      <c r="E2137" s="21" t="inlineStr">
        <is>
          <t>정치외교학과</t>
        </is>
      </c>
      <c r="F2137" s="3" t="inlineStr">
        <is>
          <t>통합</t>
        </is>
      </c>
      <c r="G2137" s="697" t="n">
        <v>2</v>
      </c>
      <c r="H2137" s="3" t="n">
        <v>810.595</v>
      </c>
      <c r="I2137" s="3" t="n">
        <v>805.7</v>
      </c>
      <c r="J2137" s="3" t="n">
        <v>800.165</v>
      </c>
      <c r="K2137" s="3" t="n">
        <v>791.91</v>
      </c>
      <c r="L2137" s="3" t="n">
        <v>783.665</v>
      </c>
      <c r="M2137" s="232" t="inlineStr">
        <is>
          <t>백분위</t>
        </is>
      </c>
      <c r="N2137" s="232" t="inlineStr">
        <is>
          <t>백분위</t>
        </is>
      </c>
      <c r="O2137" s="3" t="inlineStr">
        <is>
          <t>다229</t>
        </is>
      </c>
    </row>
    <row r="2138">
      <c r="A2138" s="3" t="n">
        <v>129</v>
      </c>
      <c r="B2138" s="3" t="n">
        <v>1184</v>
      </c>
      <c r="C2138" s="3" t="inlineStr">
        <is>
          <t>다</t>
        </is>
      </c>
      <c r="D2138" s="3" t="inlineStr">
        <is>
          <t>인천대</t>
        </is>
      </c>
      <c r="E2138" s="21" t="inlineStr">
        <is>
          <t>행정학과</t>
        </is>
      </c>
      <c r="F2138" s="3" t="inlineStr">
        <is>
          <t>통합</t>
        </is>
      </c>
      <c r="G2138" s="697" t="n">
        <v>2</v>
      </c>
      <c r="H2138" s="3" t="n">
        <v>808.01</v>
      </c>
      <c r="I2138" s="3" t="n">
        <v>803.09</v>
      </c>
      <c r="J2138" s="3" t="n">
        <v>797.63</v>
      </c>
      <c r="K2138" s="3" t="n">
        <v>788.875</v>
      </c>
      <c r="L2138" s="3" t="n">
        <v>780.9299999999999</v>
      </c>
      <c r="M2138" s="232" t="inlineStr">
        <is>
          <t>백분위</t>
        </is>
      </c>
      <c r="N2138" s="232" t="inlineStr">
        <is>
          <t>백분위</t>
        </is>
      </c>
      <c r="O2138" s="3" t="inlineStr">
        <is>
          <t>다230</t>
        </is>
      </c>
    </row>
    <row r="2139">
      <c r="A2139" s="3" t="n">
        <v>129</v>
      </c>
      <c r="B2139" s="3" t="n">
        <v>1175</v>
      </c>
      <c r="C2139" s="3" t="inlineStr">
        <is>
          <t>다</t>
        </is>
      </c>
      <c r="D2139" s="3" t="inlineStr">
        <is>
          <t>인천대</t>
        </is>
      </c>
      <c r="E2139" s="21" t="inlineStr">
        <is>
          <t>Global Trade &amp; Service학부</t>
        </is>
      </c>
      <c r="F2139" s="3" t="inlineStr">
        <is>
          <t>통합</t>
        </is>
      </c>
      <c r="G2139" s="697" t="n">
        <v>2</v>
      </c>
      <c r="H2139" s="3" t="n">
        <v>808.01</v>
      </c>
      <c r="I2139" s="3" t="n">
        <v>802.915</v>
      </c>
      <c r="J2139" s="3" t="n">
        <v>797.48</v>
      </c>
      <c r="K2139" s="3" t="n">
        <v>788.525</v>
      </c>
      <c r="L2139" s="3" t="n">
        <v>780.78</v>
      </c>
      <c r="M2139" s="232" t="inlineStr">
        <is>
          <t>백분위</t>
        </is>
      </c>
      <c r="N2139" s="232" t="inlineStr">
        <is>
          <t>백분위</t>
        </is>
      </c>
      <c r="O2139" s="3" t="inlineStr">
        <is>
          <t>다231</t>
        </is>
      </c>
    </row>
    <row r="2140">
      <c r="A2140" s="3" t="n">
        <v>129</v>
      </c>
      <c r="B2140" s="3" t="n">
        <v>1177</v>
      </c>
      <c r="C2140" s="3" t="inlineStr">
        <is>
          <t>다</t>
        </is>
      </c>
      <c r="D2140" s="3" t="inlineStr">
        <is>
          <t>인천대</t>
        </is>
      </c>
      <c r="E2140" s="21" t="inlineStr">
        <is>
          <t>도시행정학과</t>
        </is>
      </c>
      <c r="F2140" s="3" t="inlineStr">
        <is>
          <t>통합</t>
        </is>
      </c>
      <c r="G2140" s="697" t="n">
        <v>2</v>
      </c>
      <c r="H2140" s="3" t="n">
        <v>808.01</v>
      </c>
      <c r="I2140" s="3" t="n">
        <v>802.915</v>
      </c>
      <c r="J2140" s="3" t="n">
        <v>797.48</v>
      </c>
      <c r="K2140" s="3" t="n">
        <v>788.525</v>
      </c>
      <c r="L2140" s="3" t="n">
        <v>780.78</v>
      </c>
      <c r="M2140" s="232" t="inlineStr">
        <is>
          <t>백분위</t>
        </is>
      </c>
      <c r="N2140" s="232" t="inlineStr">
        <is>
          <t>백분위</t>
        </is>
      </c>
      <c r="O2140" s="3" t="inlineStr">
        <is>
          <t>다232</t>
        </is>
      </c>
    </row>
    <row r="2141">
      <c r="A2141" s="3" t="n">
        <v>129</v>
      </c>
      <c r="B2141" s="3" t="n">
        <v>1169</v>
      </c>
      <c r="C2141" s="3" t="inlineStr">
        <is>
          <t>다</t>
        </is>
      </c>
      <c r="D2141" s="3" t="inlineStr">
        <is>
          <t>인천대</t>
        </is>
      </c>
      <c r="E2141" s="21" t="inlineStr">
        <is>
          <t>소비자학과</t>
        </is>
      </c>
      <c r="F2141" s="3" t="inlineStr">
        <is>
          <t>통합</t>
        </is>
      </c>
      <c r="G2141" s="697" t="n">
        <v>2</v>
      </c>
      <c r="H2141" s="3" t="n">
        <v>807.36</v>
      </c>
      <c r="I2141" s="3" t="n">
        <v>802.115</v>
      </c>
      <c r="J2141" s="3" t="n">
        <v>796.145</v>
      </c>
      <c r="K2141" s="3" t="n">
        <v>788.225</v>
      </c>
      <c r="L2141" s="3" t="n">
        <v>780.4299999999999</v>
      </c>
      <c r="M2141" s="232" t="inlineStr">
        <is>
          <t>백분위</t>
        </is>
      </c>
      <c r="N2141" s="232" t="inlineStr">
        <is>
          <t>백분위</t>
        </is>
      </c>
      <c r="O2141" s="3" t="inlineStr">
        <is>
          <t>다233</t>
        </is>
      </c>
    </row>
    <row r="2142">
      <c r="A2142" s="3" t="n">
        <v>129</v>
      </c>
      <c r="B2142" s="3" t="n">
        <v>1185</v>
      </c>
      <c r="C2142" s="3" t="inlineStr">
        <is>
          <t>다</t>
        </is>
      </c>
      <c r="D2142" s="3" t="inlineStr">
        <is>
          <t>인천대</t>
        </is>
      </c>
      <c r="E2142" s="21" t="inlineStr">
        <is>
          <t>패션산업학과</t>
        </is>
      </c>
      <c r="F2142" s="3" t="inlineStr">
        <is>
          <t>통합</t>
        </is>
      </c>
      <c r="G2142" s="697" t="n">
        <v>2</v>
      </c>
      <c r="H2142" s="3" t="n">
        <v>802.115</v>
      </c>
      <c r="I2142" s="3" t="n">
        <v>797.63</v>
      </c>
      <c r="J2142" s="3" t="n">
        <v>790.635</v>
      </c>
      <c r="K2142" s="3" t="n">
        <v>783.665</v>
      </c>
      <c r="L2142" s="3" t="n">
        <v>775.71</v>
      </c>
      <c r="M2142" s="232" t="inlineStr">
        <is>
          <t>백분위</t>
        </is>
      </c>
      <c r="N2142" s="232" t="inlineStr">
        <is>
          <t>백분위</t>
        </is>
      </c>
      <c r="O2142" s="3" t="inlineStr">
        <is>
          <t>다234</t>
        </is>
      </c>
    </row>
    <row r="2143">
      <c r="A2143" s="3" t="n">
        <v>129</v>
      </c>
      <c r="B2143" s="3" t="n">
        <v>1171</v>
      </c>
      <c r="C2143" s="3" t="inlineStr">
        <is>
          <t>다</t>
        </is>
      </c>
      <c r="D2143" s="3" t="inlineStr">
        <is>
          <t>인천대</t>
        </is>
      </c>
      <c r="E2143" s="21" t="inlineStr">
        <is>
          <t>법학부</t>
        </is>
      </c>
      <c r="F2143" s="3" t="inlineStr">
        <is>
          <t>통합</t>
        </is>
      </c>
      <c r="G2143" s="697" t="n">
        <v>2</v>
      </c>
      <c r="H2143" s="3" t="n">
        <v>801.79</v>
      </c>
      <c r="I2143" s="3" t="n">
        <v>797.48</v>
      </c>
      <c r="J2143" s="3" t="n">
        <v>790.1849999999999</v>
      </c>
      <c r="K2143" s="3" t="n">
        <v>783.665</v>
      </c>
      <c r="L2143" s="3" t="n">
        <v>775.1849999999999</v>
      </c>
      <c r="M2143" s="232" t="inlineStr">
        <is>
          <t>백분위</t>
        </is>
      </c>
      <c r="N2143" s="232" t="inlineStr">
        <is>
          <t>백분위</t>
        </is>
      </c>
      <c r="O2143" s="3" t="inlineStr">
        <is>
          <t>다235</t>
        </is>
      </c>
    </row>
    <row r="2144">
      <c r="A2144" s="3" t="n">
        <v>105</v>
      </c>
      <c r="B2144" s="3" t="n">
        <v>1272</v>
      </c>
      <c r="C2144" s="3" t="inlineStr">
        <is>
          <t>다</t>
        </is>
      </c>
      <c r="D2144" s="3" t="inlineStr">
        <is>
          <t>가톨릭대</t>
        </is>
      </c>
      <c r="E2144" s="21" t="inlineStr">
        <is>
          <t>바이오메디컬소프트웨어학과</t>
        </is>
      </c>
      <c r="F2144" s="3" t="inlineStr">
        <is>
          <t>자연</t>
        </is>
      </c>
      <c r="G2144" s="697" t="n">
        <v>2</v>
      </c>
      <c r="H2144" s="3" t="n">
        <v>877.38</v>
      </c>
      <c r="I2144" s="3" t="n">
        <v>873.04</v>
      </c>
      <c r="J2144" s="3" t="n">
        <v>865.78</v>
      </c>
      <c r="K2144" s="3" t="n">
        <v>857.6</v>
      </c>
      <c r="L2144" s="3" t="n">
        <v>849.5</v>
      </c>
      <c r="M2144" s="232" t="inlineStr">
        <is>
          <t>백분위</t>
        </is>
      </c>
      <c r="N2144" s="232" t="inlineStr">
        <is>
          <t>백분위</t>
        </is>
      </c>
      <c r="O2144" s="3" t="inlineStr">
        <is>
          <t>다236</t>
        </is>
      </c>
    </row>
    <row r="2145">
      <c r="A2145" s="3" t="n">
        <v>105</v>
      </c>
      <c r="B2145" s="3" t="n">
        <v>1274</v>
      </c>
      <c r="C2145" s="3" t="inlineStr">
        <is>
          <t>다</t>
        </is>
      </c>
      <c r="D2145" s="3" t="inlineStr">
        <is>
          <t>가톨릭대</t>
        </is>
      </c>
      <c r="E2145" s="21" t="inlineStr">
        <is>
          <t>자연공학계열(일반전형)</t>
        </is>
      </c>
      <c r="F2145" s="3" t="inlineStr">
        <is>
          <t>자연</t>
        </is>
      </c>
      <c r="G2145" s="697" t="n">
        <v>2</v>
      </c>
      <c r="H2145" s="3" t="n">
        <v>856.24</v>
      </c>
      <c r="I2145" s="3" t="n">
        <v>851.36</v>
      </c>
      <c r="J2145" s="3" t="n">
        <v>846.2</v>
      </c>
      <c r="K2145" s="3" t="n">
        <v>836.28</v>
      </c>
      <c r="L2145" s="3" t="n">
        <v>826.22</v>
      </c>
      <c r="M2145" s="232" t="inlineStr">
        <is>
          <t>백분위</t>
        </is>
      </c>
      <c r="N2145" s="232" t="inlineStr">
        <is>
          <t>백분위</t>
        </is>
      </c>
      <c r="O2145" s="3" t="inlineStr">
        <is>
          <t>다237</t>
        </is>
      </c>
    </row>
    <row r="2146">
      <c r="A2146" s="3" t="n">
        <v>107</v>
      </c>
      <c r="B2146" s="3" t="n">
        <v>1278</v>
      </c>
      <c r="C2146" s="3" t="inlineStr">
        <is>
          <t>다</t>
        </is>
      </c>
      <c r="D2146" s="3" t="inlineStr">
        <is>
          <t>가톨릭대</t>
        </is>
      </c>
      <c r="E2146" s="21" t="inlineStr">
        <is>
          <t>자연공학계열(일반전형Ⅱ)</t>
        </is>
      </c>
      <c r="F2146" s="3" t="inlineStr">
        <is>
          <t>통합</t>
        </is>
      </c>
      <c r="G2146" s="697" t="n">
        <v>2</v>
      </c>
      <c r="H2146" s="3" t="n">
        <v>844.92</v>
      </c>
      <c r="I2146" s="3" t="n">
        <v>834.7</v>
      </c>
      <c r="J2146" s="3" t="n">
        <v>823.38</v>
      </c>
      <c r="K2146" s="3" t="n">
        <v>803.58</v>
      </c>
      <c r="L2146" s="3" t="n">
        <v>787.58</v>
      </c>
      <c r="M2146" s="232" t="inlineStr">
        <is>
          <t>백분위</t>
        </is>
      </c>
      <c r="N2146" s="232" t="inlineStr">
        <is>
          <t>백분위</t>
        </is>
      </c>
      <c r="O2146" s="3" t="inlineStr">
        <is>
          <t>다238</t>
        </is>
      </c>
    </row>
    <row r="2147">
      <c r="A2147" s="3" t="n">
        <v>101</v>
      </c>
      <c r="B2147" s="3" t="n">
        <v>1231</v>
      </c>
      <c r="C2147" s="3" t="inlineStr">
        <is>
          <t>다</t>
        </is>
      </c>
      <c r="D2147" s="3" t="inlineStr">
        <is>
          <t>명지대</t>
        </is>
      </c>
      <c r="E2147" s="21" t="inlineStr">
        <is>
          <t>인공지능·소프트웨어융합대학</t>
        </is>
      </c>
      <c r="F2147" s="3" t="inlineStr">
        <is>
          <t>자연</t>
        </is>
      </c>
      <c r="G2147" s="697" t="n">
        <v>2</v>
      </c>
      <c r="H2147" s="3" t="n">
        <v>913.41</v>
      </c>
      <c r="I2147" s="3" t="n">
        <v>908.02</v>
      </c>
      <c r="J2147" s="3" t="n">
        <v>900.4400000000001</v>
      </c>
      <c r="K2147" s="3" t="n">
        <v>890.35</v>
      </c>
      <c r="L2147" s="3" t="n">
        <v>880.3099999999999</v>
      </c>
      <c r="M2147" s="232" t="inlineStr">
        <is>
          <t>백분위</t>
        </is>
      </c>
      <c r="N2147" s="232" t="inlineStr">
        <is>
          <t>백분위</t>
        </is>
      </c>
      <c r="O2147" s="3" t="inlineStr">
        <is>
          <t>다239</t>
        </is>
      </c>
    </row>
    <row r="2148">
      <c r="A2148" s="3" t="n">
        <v>101</v>
      </c>
      <c r="B2148" s="3" t="n">
        <v>1230</v>
      </c>
      <c r="C2148" s="3" t="inlineStr">
        <is>
          <t>다</t>
        </is>
      </c>
      <c r="D2148" s="3" t="inlineStr">
        <is>
          <t>명지대</t>
        </is>
      </c>
      <c r="E2148" s="21" t="inlineStr">
        <is>
          <t>자율전공학부(자연)</t>
        </is>
      </c>
      <c r="F2148" s="3" t="inlineStr">
        <is>
          <t>자연</t>
        </is>
      </c>
      <c r="G2148" s="697" t="n">
        <v>2</v>
      </c>
      <c r="H2148" s="3" t="n">
        <v>859.9400000000001</v>
      </c>
      <c r="I2148" s="3" t="n">
        <v>854.78</v>
      </c>
      <c r="J2148" s="3" t="n">
        <v>849.64</v>
      </c>
      <c r="K2148" s="3" t="n">
        <v>840.88</v>
      </c>
      <c r="L2148" s="3" t="n">
        <v>831.73</v>
      </c>
      <c r="M2148" s="232" t="inlineStr">
        <is>
          <t>백분위</t>
        </is>
      </c>
      <c r="N2148" s="232" t="inlineStr">
        <is>
          <t>백분위</t>
        </is>
      </c>
      <c r="O2148" s="3" t="inlineStr">
        <is>
          <t>다240</t>
        </is>
      </c>
    </row>
    <row r="2149">
      <c r="A2149" s="3" t="n">
        <v>102</v>
      </c>
      <c r="B2149" s="3" t="n">
        <v>1237</v>
      </c>
      <c r="C2149" s="3" t="inlineStr">
        <is>
          <t>다</t>
        </is>
      </c>
      <c r="D2149" s="3" t="inlineStr">
        <is>
          <t>명지대</t>
        </is>
      </c>
      <c r="E2149" s="21" t="inlineStr">
        <is>
          <t>경영대학</t>
        </is>
      </c>
      <c r="F2149" s="3" t="inlineStr">
        <is>
          <t>통합</t>
        </is>
      </c>
      <c r="G2149" s="697" t="n">
        <v>2</v>
      </c>
      <c r="H2149" s="3" t="n">
        <v>872.7</v>
      </c>
      <c r="I2149" s="3" t="n">
        <v>867.34</v>
      </c>
      <c r="J2149" s="3" t="n">
        <v>862.73</v>
      </c>
      <c r="K2149" s="3" t="n">
        <v>853.72</v>
      </c>
      <c r="L2149" s="3" t="n">
        <v>845.23</v>
      </c>
      <c r="M2149" s="232" t="inlineStr">
        <is>
          <t>백분위</t>
        </is>
      </c>
      <c r="N2149" s="232" t="inlineStr">
        <is>
          <t>백분위</t>
        </is>
      </c>
      <c r="O2149" s="3" t="inlineStr">
        <is>
          <t>다241</t>
        </is>
      </c>
    </row>
    <row r="2150">
      <c r="A2150" s="3" t="n">
        <v>139</v>
      </c>
      <c r="B2150" s="3" t="n">
        <v>1287</v>
      </c>
      <c r="C2150" s="3" t="inlineStr">
        <is>
          <t>다</t>
        </is>
      </c>
      <c r="D2150" s="3" t="inlineStr">
        <is>
          <t>가천대</t>
        </is>
      </c>
      <c r="E2150" s="21" t="inlineStr">
        <is>
          <t>클라우드공학과(전형Ⅰ)</t>
        </is>
      </c>
      <c r="F2150" s="3" t="inlineStr">
        <is>
          <t>자연</t>
        </is>
      </c>
      <c r="G2150" s="697" t="n">
        <v>2</v>
      </c>
      <c r="H2150" s="3" t="n">
        <v>90.456</v>
      </c>
      <c r="I2150" s="3" t="n">
        <v>90.218</v>
      </c>
      <c r="J2150" s="3" t="n">
        <v>89.625</v>
      </c>
      <c r="K2150" s="3" t="n">
        <v>89.22</v>
      </c>
      <c r="L2150" s="3" t="n">
        <v>88.029</v>
      </c>
      <c r="M2150" s="232" t="inlineStr">
        <is>
          <t>백분위</t>
        </is>
      </c>
      <c r="N2150" s="232" t="inlineStr">
        <is>
          <t>백분위</t>
        </is>
      </c>
      <c r="O2150" s="3" t="inlineStr">
        <is>
          <t>다242</t>
        </is>
      </c>
    </row>
    <row r="2151">
      <c r="A2151" s="3" t="n">
        <v>244</v>
      </c>
      <c r="B2151" s="3" t="n">
        <v>1286</v>
      </c>
      <c r="C2151" s="3" t="inlineStr">
        <is>
          <t>다</t>
        </is>
      </c>
      <c r="D2151" s="3" t="inlineStr">
        <is>
          <t>가천대</t>
        </is>
      </c>
      <c r="E2151" s="21" t="inlineStr">
        <is>
          <t>방사선학과(전형Ⅰ)</t>
        </is>
      </c>
      <c r="F2151" s="3" t="inlineStr">
        <is>
          <t>자연</t>
        </is>
      </c>
      <c r="G2151" s="697" t="n">
        <v>2</v>
      </c>
      <c r="H2151" s="3" t="n">
        <v>89.08499999999999</v>
      </c>
      <c r="I2151" s="3" t="n">
        <v>88.71599999999999</v>
      </c>
      <c r="J2151" s="3" t="n">
        <v>87.949</v>
      </c>
      <c r="K2151" s="3" t="n">
        <v>87.182</v>
      </c>
      <c r="L2151" s="3" t="n">
        <v>86.68000000000001</v>
      </c>
      <c r="M2151" s="232" t="inlineStr">
        <is>
          <t>백분위</t>
        </is>
      </c>
      <c r="N2151" s="232" t="inlineStr">
        <is>
          <t>백분위</t>
        </is>
      </c>
      <c r="O2151" s="3" t="inlineStr">
        <is>
          <t>다243</t>
        </is>
      </c>
    </row>
    <row r="2152">
      <c r="A2152" s="3" t="n">
        <v>244</v>
      </c>
      <c r="B2152" s="3" t="n">
        <v>1285</v>
      </c>
      <c r="C2152" s="3" t="inlineStr">
        <is>
          <t>다</t>
        </is>
      </c>
      <c r="D2152" s="3" t="inlineStr">
        <is>
          <t>가천대</t>
        </is>
      </c>
      <c r="E2152" s="21" t="inlineStr">
        <is>
          <t>물리치료학과(전형Ⅰ)</t>
        </is>
      </c>
      <c r="F2152" s="3" t="inlineStr">
        <is>
          <t>자연</t>
        </is>
      </c>
      <c r="G2152" s="697" t="n">
        <v>2</v>
      </c>
      <c r="H2152" s="3" t="n">
        <v>87.029</v>
      </c>
      <c r="I2152" s="3" t="n">
        <v>86.658</v>
      </c>
      <c r="J2152" s="3" t="n">
        <v>86.13800000000001</v>
      </c>
      <c r="K2152" s="3" t="n">
        <v>85.61</v>
      </c>
      <c r="L2152" s="3" t="n">
        <v>85.291</v>
      </c>
      <c r="M2152" s="232" t="inlineStr">
        <is>
          <t>백분위</t>
        </is>
      </c>
      <c r="N2152" s="232" t="inlineStr">
        <is>
          <t>백분위</t>
        </is>
      </c>
      <c r="O2152" s="3" t="inlineStr">
        <is>
          <t>다244</t>
        </is>
      </c>
    </row>
    <row r="2153">
      <c r="A2153" s="3" t="n">
        <v>244</v>
      </c>
      <c r="B2153" s="3" t="n">
        <v>1289</v>
      </c>
      <c r="C2153" s="3" t="inlineStr">
        <is>
          <t>다</t>
        </is>
      </c>
      <c r="D2153" s="3" t="inlineStr">
        <is>
          <t>가천대</t>
        </is>
      </c>
      <c r="E2153" s="21" t="inlineStr">
        <is>
          <t>바이오로직스학과(전형Ⅰ)</t>
        </is>
      </c>
      <c r="F2153" s="3" t="inlineStr">
        <is>
          <t>자연</t>
        </is>
      </c>
      <c r="G2153" s="697" t="n">
        <v>2</v>
      </c>
      <c r="H2153" s="3" t="n">
        <v>86.97499999999999</v>
      </c>
      <c r="I2153" s="3" t="n">
        <v>86.455</v>
      </c>
      <c r="J2153" s="3" t="n">
        <v>85.842</v>
      </c>
      <c r="K2153" s="3" t="n">
        <v>85.44799999999999</v>
      </c>
      <c r="L2153" s="3" t="n">
        <v>84.71299999999999</v>
      </c>
      <c r="M2153" s="232" t="inlineStr">
        <is>
          <t>백분위</t>
        </is>
      </c>
      <c r="N2153" s="232" t="inlineStr">
        <is>
          <t>백분위</t>
        </is>
      </c>
      <c r="O2153" s="3" t="inlineStr">
        <is>
          <t>다245</t>
        </is>
      </c>
    </row>
    <row r="2154">
      <c r="A2154" s="3" t="n">
        <v>244</v>
      </c>
      <c r="B2154" s="3" t="n">
        <v>1295</v>
      </c>
      <c r="C2154" s="3" t="inlineStr">
        <is>
          <t>다</t>
        </is>
      </c>
      <c r="D2154" s="3" t="inlineStr">
        <is>
          <t>가천대</t>
        </is>
      </c>
      <c r="E2154" s="21" t="inlineStr">
        <is>
          <t>신소재공학과(전형Ⅰ)</t>
        </is>
      </c>
      <c r="F2154" s="3" t="inlineStr">
        <is>
          <t>자연</t>
        </is>
      </c>
      <c r="G2154" s="697" t="n">
        <v>2</v>
      </c>
      <c r="H2154" s="3" t="n">
        <v>86.92700000000001</v>
      </c>
      <c r="I2154" s="3" t="n">
        <v>86.224</v>
      </c>
      <c r="J2154" s="3" t="n">
        <v>85.61</v>
      </c>
      <c r="K2154" s="3" t="n">
        <v>85.01000000000001</v>
      </c>
      <c r="L2154" s="3" t="n">
        <v>83.342</v>
      </c>
      <c r="M2154" s="232" t="inlineStr">
        <is>
          <t>백분위</t>
        </is>
      </c>
      <c r="N2154" s="232" t="inlineStr">
        <is>
          <t>백분위</t>
        </is>
      </c>
      <c r="O2154" s="3" t="inlineStr">
        <is>
          <t>다246</t>
        </is>
      </c>
    </row>
    <row r="2155">
      <c r="A2155" s="3" t="n">
        <v>244</v>
      </c>
      <c r="B2155" s="3" t="n">
        <v>1303</v>
      </c>
      <c r="C2155" s="3" t="inlineStr">
        <is>
          <t>다</t>
        </is>
      </c>
      <c r="D2155" s="3" t="inlineStr">
        <is>
          <t>가천대</t>
        </is>
      </c>
      <c r="E2155" s="21" t="inlineStr">
        <is>
          <t>인공지능학과(전형Ⅰ)</t>
        </is>
      </c>
      <c r="F2155" s="3" t="inlineStr">
        <is>
          <t>자연</t>
        </is>
      </c>
      <c r="G2155" s="697" t="n">
        <v>2</v>
      </c>
      <c r="H2155" s="3" t="n">
        <v>86.608</v>
      </c>
      <c r="I2155" s="3" t="n">
        <v>86.078</v>
      </c>
      <c r="J2155" s="3" t="n">
        <v>85.523</v>
      </c>
      <c r="K2155" s="3" t="n">
        <v>84.925</v>
      </c>
      <c r="L2155" s="3" t="n">
        <v>84.53400000000001</v>
      </c>
      <c r="M2155" s="232" t="inlineStr">
        <is>
          <t>백분위</t>
        </is>
      </c>
      <c r="N2155" s="232" t="inlineStr">
        <is>
          <t>백분위</t>
        </is>
      </c>
      <c r="O2155" s="3" t="inlineStr">
        <is>
          <t>다247</t>
        </is>
      </c>
    </row>
    <row r="2156">
      <c r="A2156" s="3" t="n">
        <v>244</v>
      </c>
      <c r="B2156" s="3" t="n">
        <v>1297</v>
      </c>
      <c r="C2156" s="3" t="inlineStr">
        <is>
          <t>다</t>
        </is>
      </c>
      <c r="D2156" s="3" t="inlineStr">
        <is>
          <t>가천대</t>
        </is>
      </c>
      <c r="E2156" s="21" t="inlineStr">
        <is>
          <t>바이오나노학과(전형Ⅰ)</t>
        </is>
      </c>
      <c r="F2156" s="3" t="inlineStr">
        <is>
          <t>자연</t>
        </is>
      </c>
      <c r="G2156" s="697" t="n">
        <v>2</v>
      </c>
      <c r="H2156" s="3" t="n">
        <v>86.547</v>
      </c>
      <c r="I2156" s="3" t="n">
        <v>86.074</v>
      </c>
      <c r="J2156" s="3" t="n">
        <v>85.471</v>
      </c>
      <c r="K2156" s="3" t="n">
        <v>84.815</v>
      </c>
      <c r="L2156" s="3" t="n">
        <v>84.036</v>
      </c>
      <c r="M2156" s="232" t="inlineStr">
        <is>
          <t>백분위</t>
        </is>
      </c>
      <c r="N2156" s="232" t="inlineStr">
        <is>
          <t>백분위</t>
        </is>
      </c>
      <c r="O2156" s="3" t="inlineStr">
        <is>
          <t>다248</t>
        </is>
      </c>
    </row>
    <row r="2157">
      <c r="A2157" s="3" t="n">
        <v>244</v>
      </c>
      <c r="B2157" s="3" t="n">
        <v>1298</v>
      </c>
      <c r="C2157" s="3" t="inlineStr">
        <is>
          <t>다</t>
        </is>
      </c>
      <c r="D2157" s="3" t="inlineStr">
        <is>
          <t>가천대</t>
        </is>
      </c>
      <c r="E2157" s="21" t="inlineStr">
        <is>
          <t>기계공학부(전형Ⅰ)</t>
        </is>
      </c>
      <c r="F2157" s="3" t="inlineStr">
        <is>
          <t>자연</t>
        </is>
      </c>
      <c r="G2157" s="697" t="n">
        <v>2</v>
      </c>
      <c r="H2157" s="3" t="n">
        <v>86.36499999999999</v>
      </c>
      <c r="I2157" s="3" t="n">
        <v>85.815</v>
      </c>
      <c r="J2157" s="3" t="n">
        <v>85.291</v>
      </c>
      <c r="K2157" s="3" t="n">
        <v>84.57899999999999</v>
      </c>
      <c r="L2157" s="3" t="n">
        <v>83.863</v>
      </c>
      <c r="M2157" s="232" t="inlineStr">
        <is>
          <t>백분위</t>
        </is>
      </c>
      <c r="N2157" s="232" t="inlineStr">
        <is>
          <t>백분위</t>
        </is>
      </c>
      <c r="O2157" s="3" t="inlineStr">
        <is>
          <t>다249</t>
        </is>
      </c>
    </row>
    <row r="2158">
      <c r="A2158" s="3" t="n">
        <v>244</v>
      </c>
      <c r="B2158" s="3" t="n">
        <v>1299</v>
      </c>
      <c r="C2158" s="3" t="inlineStr">
        <is>
          <t>다</t>
        </is>
      </c>
      <c r="D2158" s="3" t="inlineStr">
        <is>
          <t>가천대</t>
        </is>
      </c>
      <c r="E2158" s="21" t="inlineStr">
        <is>
          <t>건축학부(전형Ⅰ)</t>
        </is>
      </c>
      <c r="F2158" s="3" t="inlineStr">
        <is>
          <t>자연</t>
        </is>
      </c>
      <c r="G2158" s="697" t="n">
        <v>2</v>
      </c>
      <c r="H2158" s="3" t="n">
        <v>86.078</v>
      </c>
      <c r="I2158" s="3" t="n">
        <v>85.66</v>
      </c>
      <c r="J2158" s="3" t="n">
        <v>85.14100000000001</v>
      </c>
      <c r="K2158" s="3" t="n">
        <v>84.53400000000001</v>
      </c>
      <c r="L2158" s="3" t="n">
        <v>83.67</v>
      </c>
      <c r="M2158" s="232" t="inlineStr">
        <is>
          <t>백분위</t>
        </is>
      </c>
      <c r="N2158" s="232" t="inlineStr">
        <is>
          <t>백분위</t>
        </is>
      </c>
      <c r="O2158" s="3" t="inlineStr">
        <is>
          <t>다250</t>
        </is>
      </c>
    </row>
    <row r="2159">
      <c r="A2159" s="3" t="n">
        <v>244</v>
      </c>
      <c r="B2159" s="3" t="n">
        <v>1288</v>
      </c>
      <c r="C2159" s="3" t="inlineStr">
        <is>
          <t>다</t>
        </is>
      </c>
      <c r="D2159" s="3" t="inlineStr">
        <is>
          <t>가천대</t>
        </is>
      </c>
      <c r="E2159" s="21" t="inlineStr">
        <is>
          <t>화학과(전형Ⅰ)</t>
        </is>
      </c>
      <c r="F2159" s="3" t="inlineStr">
        <is>
          <t>자연</t>
        </is>
      </c>
      <c r="G2159" s="697" t="n">
        <v>2</v>
      </c>
      <c r="H2159" s="3" t="n">
        <v>86.074</v>
      </c>
      <c r="I2159" s="3" t="n">
        <v>85.66</v>
      </c>
      <c r="J2159" s="3" t="n">
        <v>85.136</v>
      </c>
      <c r="K2159" s="3" t="n">
        <v>84.53400000000001</v>
      </c>
      <c r="L2159" s="3" t="n">
        <v>83.779</v>
      </c>
      <c r="M2159" s="232" t="inlineStr">
        <is>
          <t>백분위</t>
        </is>
      </c>
      <c r="N2159" s="232" t="inlineStr">
        <is>
          <t>백분위</t>
        </is>
      </c>
      <c r="O2159" s="3" t="inlineStr">
        <is>
          <t>다251</t>
        </is>
      </c>
    </row>
    <row r="2160">
      <c r="A2160" s="3" t="n">
        <v>244</v>
      </c>
      <c r="B2160" s="3" t="n">
        <v>1291</v>
      </c>
      <c r="C2160" s="3" t="inlineStr">
        <is>
          <t>다</t>
        </is>
      </c>
      <c r="D2160" s="3" t="inlineStr">
        <is>
          <t>가천대</t>
        </is>
      </c>
      <c r="E2160" s="21" t="inlineStr">
        <is>
          <t>식품생명공학과(전형Ⅰ)</t>
        </is>
      </c>
      <c r="F2160" s="3" t="inlineStr">
        <is>
          <t>자연</t>
        </is>
      </c>
      <c r="G2160" s="697" t="n">
        <v>2</v>
      </c>
      <c r="H2160" s="3" t="n">
        <v>85.682</v>
      </c>
      <c r="I2160" s="3" t="n">
        <v>85.339</v>
      </c>
      <c r="J2160" s="3" t="n">
        <v>84.68600000000001</v>
      </c>
      <c r="K2160" s="3" t="n">
        <v>83.955</v>
      </c>
      <c r="L2160" s="3" t="n">
        <v>82.511</v>
      </c>
      <c r="M2160" s="232" t="inlineStr">
        <is>
          <t>백분위</t>
        </is>
      </c>
      <c r="N2160" s="232" t="inlineStr">
        <is>
          <t>백분위</t>
        </is>
      </c>
      <c r="O2160" s="3" t="inlineStr">
        <is>
          <t>다252</t>
        </is>
      </c>
    </row>
    <row r="2161">
      <c r="A2161" s="3" t="n">
        <v>244</v>
      </c>
      <c r="B2161" s="3" t="n">
        <v>1284</v>
      </c>
      <c r="C2161" s="3" t="inlineStr">
        <is>
          <t>다</t>
        </is>
      </c>
      <c r="D2161" s="3" t="inlineStr">
        <is>
          <t>가천대</t>
        </is>
      </c>
      <c r="E2161" s="21" t="inlineStr">
        <is>
          <t>의공학과(전형Ⅰ)</t>
        </is>
      </c>
      <c r="F2161" s="3" t="inlineStr">
        <is>
          <t>자연</t>
        </is>
      </c>
      <c r="G2161" s="697" t="n">
        <v>2</v>
      </c>
      <c r="H2161" s="3" t="n">
        <v>85.806</v>
      </c>
      <c r="I2161" s="3" t="n">
        <v>85.291</v>
      </c>
      <c r="J2161" s="3" t="n">
        <v>84.53400000000001</v>
      </c>
      <c r="K2161" s="3" t="n">
        <v>83.955</v>
      </c>
      <c r="L2161" s="3" t="n">
        <v>82.145</v>
      </c>
      <c r="M2161" s="232" t="inlineStr">
        <is>
          <t>백분위</t>
        </is>
      </c>
      <c r="N2161" s="232" t="inlineStr">
        <is>
          <t>백분위</t>
        </is>
      </c>
      <c r="O2161" s="3" t="inlineStr">
        <is>
          <t>다253</t>
        </is>
      </c>
    </row>
    <row r="2162">
      <c r="A2162" s="3" t="n">
        <v>244</v>
      </c>
      <c r="B2162" s="3" t="n">
        <v>1282</v>
      </c>
      <c r="C2162" s="3" t="inlineStr">
        <is>
          <t>다</t>
        </is>
      </c>
      <c r="D2162" s="3" t="inlineStr">
        <is>
          <t>가천대</t>
        </is>
      </c>
      <c r="E2162" s="21" t="inlineStr">
        <is>
          <t>응급구조학과(전형Ⅰ)</t>
        </is>
      </c>
      <c r="F2162" s="3" t="inlineStr">
        <is>
          <t>자연</t>
        </is>
      </c>
      <c r="G2162" s="697" t="n">
        <v>2</v>
      </c>
      <c r="H2162" s="3" t="n">
        <v>85.655</v>
      </c>
      <c r="I2162" s="3" t="n">
        <v>85.208</v>
      </c>
      <c r="J2162" s="3" t="n">
        <v>84.39</v>
      </c>
      <c r="K2162" s="3" t="n">
        <v>83.611</v>
      </c>
      <c r="L2162" s="3" t="n">
        <v>82.68600000000001</v>
      </c>
      <c r="M2162" s="232" t="inlineStr">
        <is>
          <t>백분위</t>
        </is>
      </c>
      <c r="N2162" s="232" t="inlineStr">
        <is>
          <t>백분위</t>
        </is>
      </c>
      <c r="O2162" s="3" t="inlineStr">
        <is>
          <t>다254</t>
        </is>
      </c>
    </row>
    <row r="2163">
      <c r="A2163" s="3" t="n">
        <v>244</v>
      </c>
      <c r="B2163" s="3" t="n">
        <v>1306</v>
      </c>
      <c r="C2163" s="3" t="inlineStr">
        <is>
          <t>다</t>
        </is>
      </c>
      <c r="D2163" s="3" t="inlineStr">
        <is>
          <t>가천대</t>
        </is>
      </c>
      <c r="E2163" s="21" t="inlineStr">
        <is>
          <t>운동재활학과(전형Ⅰ)</t>
        </is>
      </c>
      <c r="F2163" s="3" t="inlineStr">
        <is>
          <t>자연</t>
        </is>
      </c>
      <c r="G2163" s="697" t="n">
        <v>2</v>
      </c>
      <c r="H2163" s="3" t="n">
        <v>85.348</v>
      </c>
      <c r="I2163" s="3" t="n">
        <v>84.824</v>
      </c>
      <c r="J2163" s="3" t="n">
        <v>84.01300000000001</v>
      </c>
      <c r="K2163" s="3" t="n">
        <v>83.33799999999999</v>
      </c>
      <c r="L2163" s="3" t="n">
        <v>82.361</v>
      </c>
      <c r="M2163" s="232" t="inlineStr">
        <is>
          <t>백분위</t>
        </is>
      </c>
      <c r="N2163" s="232" t="inlineStr">
        <is>
          <t>백분위</t>
        </is>
      </c>
      <c r="O2163" s="3" t="inlineStr">
        <is>
          <t>다255</t>
        </is>
      </c>
    </row>
    <row r="2164">
      <c r="A2164" s="3" t="n">
        <v>244</v>
      </c>
      <c r="B2164" s="3" t="n">
        <v>1292</v>
      </c>
      <c r="C2164" s="3" t="inlineStr">
        <is>
          <t>다</t>
        </is>
      </c>
      <c r="D2164" s="3" t="inlineStr">
        <is>
          <t>가천대</t>
        </is>
      </c>
      <c r="E2164" s="21" t="inlineStr">
        <is>
          <t>식품영양학과(전형Ⅰ)</t>
        </is>
      </c>
      <c r="F2164" s="3" t="inlineStr">
        <is>
          <t>자연</t>
        </is>
      </c>
      <c r="G2164" s="697" t="n">
        <v>2</v>
      </c>
      <c r="H2164" s="3" t="n">
        <v>84.925</v>
      </c>
      <c r="I2164" s="3" t="n">
        <v>84.53400000000001</v>
      </c>
      <c r="J2164" s="3" t="n">
        <v>83.779</v>
      </c>
      <c r="K2164" s="3" t="n">
        <v>83.026</v>
      </c>
      <c r="L2164" s="3" t="n">
        <v>82.401</v>
      </c>
      <c r="M2164" s="232" t="inlineStr">
        <is>
          <t>백분위</t>
        </is>
      </c>
      <c r="N2164" s="232" t="inlineStr">
        <is>
          <t>백분위</t>
        </is>
      </c>
      <c r="O2164" s="3" t="inlineStr">
        <is>
          <t>다256</t>
        </is>
      </c>
    </row>
    <row r="2165">
      <c r="A2165" s="3" t="n">
        <v>244</v>
      </c>
      <c r="B2165" s="3" t="n">
        <v>1281</v>
      </c>
      <c r="C2165" s="3" t="inlineStr">
        <is>
          <t>다</t>
        </is>
      </c>
      <c r="D2165" s="3" t="inlineStr">
        <is>
          <t>가천대</t>
        </is>
      </c>
      <c r="E2165" s="21" t="inlineStr">
        <is>
          <t>치위생학과(전형Ⅰ)</t>
        </is>
      </c>
      <c r="F2165" s="3" t="inlineStr">
        <is>
          <t>자연</t>
        </is>
      </c>
      <c r="G2165" s="697" t="n">
        <v>2</v>
      </c>
      <c r="H2165" s="3" t="n">
        <v>83.85899999999999</v>
      </c>
      <c r="I2165" s="3" t="n">
        <v>83.33799999999999</v>
      </c>
      <c r="J2165" s="3" t="n">
        <v>82.511</v>
      </c>
      <c r="K2165" s="3" t="n">
        <v>81.819</v>
      </c>
      <c r="L2165" s="3" t="n">
        <v>81.07299999999999</v>
      </c>
      <c r="M2165" s="232" t="inlineStr">
        <is>
          <t>백분위</t>
        </is>
      </c>
      <c r="N2165" s="232" t="inlineStr">
        <is>
          <t>백분위</t>
        </is>
      </c>
      <c r="O2165" s="3" t="inlineStr">
        <is>
          <t>다257</t>
        </is>
      </c>
    </row>
    <row r="2166">
      <c r="A2166" s="3" t="n">
        <v>245</v>
      </c>
      <c r="B2166" s="3" t="n">
        <v>1315</v>
      </c>
      <c r="C2166" s="3" t="inlineStr">
        <is>
          <t>다</t>
        </is>
      </c>
      <c r="D2166" s="3" t="inlineStr">
        <is>
          <t>가천대</t>
        </is>
      </c>
      <c r="E2166" s="21" t="inlineStr">
        <is>
          <t>미디어커뮤니케이션학과(전형Ⅰ)</t>
        </is>
      </c>
      <c r="F2166" s="3" t="inlineStr">
        <is>
          <t>통합</t>
        </is>
      </c>
      <c r="G2166" s="697" t="n">
        <v>2</v>
      </c>
      <c r="H2166" s="3" t="n">
        <v>87.04900000000001</v>
      </c>
      <c r="I2166" s="3" t="n">
        <v>86.712</v>
      </c>
      <c r="J2166" s="3" t="n">
        <v>86.004</v>
      </c>
      <c r="K2166" s="3" t="n">
        <v>85.399</v>
      </c>
      <c r="L2166" s="3" t="n">
        <v>85.003</v>
      </c>
      <c r="M2166" s="232" t="inlineStr">
        <is>
          <t>백분위</t>
        </is>
      </c>
      <c r="N2166" s="232" t="inlineStr">
        <is>
          <t>백분위</t>
        </is>
      </c>
      <c r="O2166" s="3" t="inlineStr">
        <is>
          <t>다258</t>
        </is>
      </c>
    </row>
    <row r="2167">
      <c r="A2167" s="3" t="n">
        <v>245</v>
      </c>
      <c r="B2167" s="3" t="n">
        <v>1321</v>
      </c>
      <c r="C2167" s="3" t="inlineStr">
        <is>
          <t>다</t>
        </is>
      </c>
      <c r="D2167" s="3" t="inlineStr">
        <is>
          <t>가천대</t>
        </is>
      </c>
      <c r="E2167" s="21" t="inlineStr">
        <is>
          <t>경영학과(전형Ⅰ)</t>
        </is>
      </c>
      <c r="F2167" s="3" t="inlineStr">
        <is>
          <t>통합</t>
        </is>
      </c>
      <c r="G2167" s="697" t="n">
        <v>2</v>
      </c>
      <c r="H2167" s="3" t="n">
        <v>86.97499999999999</v>
      </c>
      <c r="I2167" s="3" t="n">
        <v>86.596</v>
      </c>
      <c r="J2167" s="3" t="n">
        <v>85.94799999999999</v>
      </c>
      <c r="K2167" s="3" t="n">
        <v>85.399</v>
      </c>
      <c r="L2167" s="3" t="n">
        <v>84.911</v>
      </c>
      <c r="M2167" s="232" t="inlineStr">
        <is>
          <t>백분위</t>
        </is>
      </c>
      <c r="N2167" s="232" t="inlineStr">
        <is>
          <t>백분위</t>
        </is>
      </c>
      <c r="O2167" s="3" t="inlineStr">
        <is>
          <t>다259</t>
        </is>
      </c>
    </row>
    <row r="2168">
      <c r="A2168" s="3" t="n">
        <v>245</v>
      </c>
      <c r="B2168" s="3" t="n">
        <v>1313</v>
      </c>
      <c r="C2168" s="3" t="inlineStr">
        <is>
          <t>다</t>
        </is>
      </c>
      <c r="D2168" s="3" t="inlineStr">
        <is>
          <t>가천대</t>
        </is>
      </c>
      <c r="E2168" s="21" t="inlineStr">
        <is>
          <t>패션산업학과(전형Ⅰ)</t>
        </is>
      </c>
      <c r="F2168" s="3" t="inlineStr">
        <is>
          <t>통합</t>
        </is>
      </c>
      <c r="G2168" s="697" t="n">
        <v>2</v>
      </c>
      <c r="H2168" s="3" t="n">
        <v>86.38</v>
      </c>
      <c r="I2168" s="3" t="n">
        <v>85.94799999999999</v>
      </c>
      <c r="J2168" s="3" t="n">
        <v>85.277</v>
      </c>
      <c r="K2168" s="3" t="n">
        <v>84.571</v>
      </c>
      <c r="L2168" s="3" t="n">
        <v>84.158</v>
      </c>
      <c r="M2168" s="232" t="inlineStr">
        <is>
          <t>백분위</t>
        </is>
      </c>
      <c r="N2168" s="232" t="inlineStr">
        <is>
          <t>백분위</t>
        </is>
      </c>
      <c r="O2168" s="3" t="inlineStr">
        <is>
          <t>다260</t>
        </is>
      </c>
    </row>
    <row r="2169">
      <c r="A2169" s="3" t="n">
        <v>245</v>
      </c>
      <c r="B2169" s="3" t="n">
        <v>1323</v>
      </c>
      <c r="C2169" s="3" t="inlineStr">
        <is>
          <t>다</t>
        </is>
      </c>
      <c r="D2169" s="3" t="inlineStr">
        <is>
          <t>가천대</t>
        </is>
      </c>
      <c r="E2169" s="21" t="inlineStr">
        <is>
          <t>의료산업경영학과(전형Ⅰ)</t>
        </is>
      </c>
      <c r="F2169" s="3" t="inlineStr">
        <is>
          <t>통합</t>
        </is>
      </c>
      <c r="G2169" s="697" t="n">
        <v>2</v>
      </c>
      <c r="H2169" s="3" t="n">
        <v>85.604</v>
      </c>
      <c r="I2169" s="3" t="n">
        <v>85.255</v>
      </c>
      <c r="J2169" s="3" t="n">
        <v>84.38800000000001</v>
      </c>
      <c r="K2169" s="3" t="n">
        <v>83.666</v>
      </c>
      <c r="L2169" s="3" t="n">
        <v>83.268</v>
      </c>
      <c r="M2169" s="232" t="inlineStr">
        <is>
          <t>백분위</t>
        </is>
      </c>
      <c r="N2169" s="232" t="inlineStr">
        <is>
          <t>백분위</t>
        </is>
      </c>
      <c r="O2169" s="3" t="inlineStr">
        <is>
          <t>다261</t>
        </is>
      </c>
    </row>
    <row r="2170">
      <c r="A2170" s="3" t="n">
        <v>246</v>
      </c>
      <c r="B2170" s="3" t="n">
        <v>1331</v>
      </c>
      <c r="C2170" s="3" t="inlineStr">
        <is>
          <t>다</t>
        </is>
      </c>
      <c r="D2170" s="3" t="inlineStr">
        <is>
          <t>경기대</t>
        </is>
      </c>
      <c r="E2170" s="21" t="inlineStr">
        <is>
          <t>건축학과(5년제)</t>
        </is>
      </c>
      <c r="F2170" s="3" t="inlineStr">
        <is>
          <t>자연</t>
        </is>
      </c>
      <c r="G2170" s="697" t="n">
        <v>2</v>
      </c>
      <c r="H2170" s="3" t="n">
        <v>85.134</v>
      </c>
      <c r="I2170" s="3" t="n">
        <v>84.505</v>
      </c>
      <c r="J2170" s="3" t="n">
        <v>83.593</v>
      </c>
      <c r="K2170" s="3" t="n">
        <v>82.836</v>
      </c>
      <c r="L2170" s="3" t="n">
        <v>81.735</v>
      </c>
      <c r="M2170" s="232" t="inlineStr">
        <is>
          <t>백분위</t>
        </is>
      </c>
      <c r="N2170" s="232" t="inlineStr">
        <is>
          <t>백분위</t>
        </is>
      </c>
      <c r="O2170" s="3" t="inlineStr">
        <is>
          <t>다262</t>
        </is>
      </c>
    </row>
    <row r="2171">
      <c r="A2171" s="3" t="n">
        <v>246</v>
      </c>
      <c r="B2171" s="3" t="n">
        <v>1334</v>
      </c>
      <c r="C2171" s="3" t="inlineStr">
        <is>
          <t>다</t>
        </is>
      </c>
      <c r="D2171" s="3" t="inlineStr">
        <is>
          <t>경기대</t>
        </is>
      </c>
      <c r="E2171" s="21" t="inlineStr">
        <is>
          <t>AI컴퓨터공학부 인공지능전공</t>
        </is>
      </c>
      <c r="F2171" s="3" t="inlineStr">
        <is>
          <t>자연</t>
        </is>
      </c>
      <c r="G2171" s="697" t="n">
        <v>2</v>
      </c>
      <c r="H2171" s="3" t="n">
        <v>84.09</v>
      </c>
      <c r="I2171" s="3" t="n">
        <v>83.443</v>
      </c>
      <c r="J2171" s="3" t="n">
        <v>82.62</v>
      </c>
      <c r="K2171" s="3" t="n">
        <v>81.735</v>
      </c>
      <c r="L2171" s="3" t="n">
        <v>80.73</v>
      </c>
      <c r="M2171" s="232" t="inlineStr">
        <is>
          <t>백분위</t>
        </is>
      </c>
      <c r="N2171" s="232" t="inlineStr">
        <is>
          <t>백분위</t>
        </is>
      </c>
      <c r="O2171" s="3" t="inlineStr">
        <is>
          <t>다263</t>
        </is>
      </c>
    </row>
    <row r="2172">
      <c r="A2172" s="3" t="n">
        <v>246</v>
      </c>
      <c r="B2172" s="3" t="n">
        <v>1325</v>
      </c>
      <c r="C2172" s="3" t="inlineStr">
        <is>
          <t>다</t>
        </is>
      </c>
      <c r="D2172" s="3" t="inlineStr">
        <is>
          <t>경기대</t>
        </is>
      </c>
      <c r="E2172" s="21" t="inlineStr">
        <is>
          <t>전자공학부</t>
        </is>
      </c>
      <c r="F2172" s="3" t="inlineStr">
        <is>
          <t>자연</t>
        </is>
      </c>
      <c r="G2172" s="697" t="n">
        <v>2</v>
      </c>
      <c r="H2172" s="3" t="n">
        <v>83.59999999999999</v>
      </c>
      <c r="I2172" s="3" t="n">
        <v>83.001</v>
      </c>
      <c r="J2172" s="3" t="n">
        <v>82.083</v>
      </c>
      <c r="K2172" s="3" t="n">
        <v>81.33</v>
      </c>
      <c r="L2172" s="3" t="n">
        <v>80.334</v>
      </c>
      <c r="M2172" s="232" t="inlineStr">
        <is>
          <t>백분위</t>
        </is>
      </c>
      <c r="N2172" s="232" t="inlineStr">
        <is>
          <t>백분위</t>
        </is>
      </c>
      <c r="O2172" s="3" t="inlineStr">
        <is>
          <t>다264</t>
        </is>
      </c>
    </row>
    <row r="2173">
      <c r="A2173" s="3" t="n">
        <v>246</v>
      </c>
      <c r="B2173" s="3" t="n">
        <v>1332</v>
      </c>
      <c r="C2173" s="3" t="inlineStr">
        <is>
          <t>다</t>
        </is>
      </c>
      <c r="D2173" s="3" t="inlineStr">
        <is>
          <t>경기대</t>
        </is>
      </c>
      <c r="E2173" s="21" t="inlineStr">
        <is>
          <t>AI컴퓨터공학부</t>
        </is>
      </c>
      <c r="F2173" s="3" t="inlineStr">
        <is>
          <t>자연</t>
        </is>
      </c>
      <c r="G2173" s="697" t="n">
        <v>2</v>
      </c>
      <c r="H2173" s="3" t="n">
        <v>83.211</v>
      </c>
      <c r="I2173" s="3" t="n">
        <v>82.678</v>
      </c>
      <c r="J2173" s="3" t="n">
        <v>81.735</v>
      </c>
      <c r="K2173" s="3" t="n">
        <v>80.997</v>
      </c>
      <c r="L2173" s="3" t="n">
        <v>79.465</v>
      </c>
      <c r="M2173" s="232" t="inlineStr">
        <is>
          <t>백분위</t>
        </is>
      </c>
      <c r="N2173" s="232" t="inlineStr">
        <is>
          <t>백분위</t>
        </is>
      </c>
      <c r="O2173" s="3" t="inlineStr">
        <is>
          <t>다265</t>
        </is>
      </c>
    </row>
    <row r="2174">
      <c r="A2174" s="3" t="n">
        <v>246</v>
      </c>
      <c r="B2174" s="3" t="n">
        <v>1336</v>
      </c>
      <c r="C2174" s="3" t="inlineStr">
        <is>
          <t>다</t>
        </is>
      </c>
      <c r="D2174" s="3" t="inlineStr">
        <is>
          <t>경기대</t>
        </is>
      </c>
      <c r="E2174" s="21" t="inlineStr">
        <is>
          <t>수학과</t>
        </is>
      </c>
      <c r="F2174" s="3" t="inlineStr">
        <is>
          <t>자연</t>
        </is>
      </c>
      <c r="G2174" s="697" t="n">
        <v>2</v>
      </c>
      <c r="H2174" s="3" t="n">
        <v>83.05200000000001</v>
      </c>
      <c r="I2174" s="3" t="n">
        <v>82.574</v>
      </c>
      <c r="J2174" s="3" t="n">
        <v>81.621</v>
      </c>
      <c r="K2174" s="3" t="n">
        <v>80.812</v>
      </c>
      <c r="L2174" s="3" t="n">
        <v>79.767</v>
      </c>
      <c r="M2174" s="232" t="inlineStr">
        <is>
          <t>백분위</t>
        </is>
      </c>
      <c r="N2174" s="232" t="inlineStr">
        <is>
          <t>백분위</t>
        </is>
      </c>
      <c r="O2174" s="3" t="inlineStr">
        <is>
          <t>다266</t>
        </is>
      </c>
    </row>
    <row r="2175">
      <c r="A2175" s="3" t="n">
        <v>246</v>
      </c>
      <c r="B2175" s="3" t="n">
        <v>1329</v>
      </c>
      <c r="C2175" s="3" t="inlineStr">
        <is>
          <t>다</t>
        </is>
      </c>
      <c r="D2175" s="3" t="inlineStr">
        <is>
          <t>경기대</t>
        </is>
      </c>
      <c r="E2175" s="21" t="inlineStr">
        <is>
          <t>신소재화학공학부</t>
        </is>
      </c>
      <c r="F2175" s="3" t="inlineStr">
        <is>
          <t>자연</t>
        </is>
      </c>
      <c r="G2175" s="697" t="n">
        <v>2</v>
      </c>
      <c r="H2175" s="3" t="n">
        <v>83.001</v>
      </c>
      <c r="I2175" s="3" t="n">
        <v>82.429</v>
      </c>
      <c r="J2175" s="3" t="n">
        <v>81.584</v>
      </c>
      <c r="K2175" s="3" t="n">
        <v>80.73</v>
      </c>
      <c r="L2175" s="3" t="n">
        <v>79.76000000000001</v>
      </c>
      <c r="M2175" s="232" t="inlineStr">
        <is>
          <t>백분위</t>
        </is>
      </c>
      <c r="N2175" s="232" t="inlineStr">
        <is>
          <t>백분위</t>
        </is>
      </c>
      <c r="O2175" s="3" t="inlineStr">
        <is>
          <t>다267</t>
        </is>
      </c>
    </row>
    <row r="2176">
      <c r="A2176" s="3" t="n">
        <v>246</v>
      </c>
      <c r="B2176" s="3" t="n">
        <v>1330</v>
      </c>
      <c r="C2176" s="3" t="inlineStr">
        <is>
          <t>다</t>
        </is>
      </c>
      <c r="D2176" s="3" t="inlineStr">
        <is>
          <t>경기대</t>
        </is>
      </c>
      <c r="E2176" s="3" t="inlineStr">
        <is>
          <t>AI컴퓨터공학부 SW안전보안전공</t>
        </is>
      </c>
      <c r="F2176" s="3" t="inlineStr">
        <is>
          <t>자연</t>
        </is>
      </c>
      <c r="G2176" s="697" t="n">
        <v>2</v>
      </c>
      <c r="H2176" s="3" t="n">
        <v>82.93300000000001</v>
      </c>
      <c r="I2176" s="3" t="n">
        <v>82.35599999999999</v>
      </c>
      <c r="J2176" s="3" t="n">
        <v>81.447</v>
      </c>
      <c r="K2176" s="3" t="n">
        <v>80.637</v>
      </c>
      <c r="L2176" s="3" t="n">
        <v>78.693</v>
      </c>
      <c r="M2176" s="232" t="inlineStr">
        <is>
          <t>백분위</t>
        </is>
      </c>
      <c r="N2176" s="232" t="inlineStr">
        <is>
          <t>백분위</t>
        </is>
      </c>
      <c r="O2176" s="3" t="inlineStr">
        <is>
          <t>다268</t>
        </is>
      </c>
    </row>
    <row r="2177">
      <c r="A2177" s="3" t="n">
        <v>246</v>
      </c>
      <c r="B2177" s="3" t="n">
        <v>1324</v>
      </c>
      <c r="C2177" s="3" t="inlineStr">
        <is>
          <t>다</t>
        </is>
      </c>
      <c r="D2177" s="3" t="inlineStr">
        <is>
          <t>경기대</t>
        </is>
      </c>
      <c r="E2177" s="3" t="inlineStr">
        <is>
          <t>바이오융합학부</t>
        </is>
      </c>
      <c r="F2177" s="3" t="inlineStr">
        <is>
          <t>자연</t>
        </is>
      </c>
      <c r="G2177" s="697" t="n">
        <v>2</v>
      </c>
      <c r="H2177" s="3" t="n">
        <v>82.806</v>
      </c>
      <c r="I2177" s="3" t="n">
        <v>82.211</v>
      </c>
      <c r="J2177" s="3" t="n">
        <v>81.393</v>
      </c>
      <c r="K2177" s="3" t="n">
        <v>80.624</v>
      </c>
      <c r="L2177" s="3" t="n">
        <v>79.47199999999999</v>
      </c>
      <c r="M2177" s="232" t="inlineStr">
        <is>
          <t>백분위</t>
        </is>
      </c>
      <c r="N2177" s="232" t="inlineStr">
        <is>
          <t>백분위</t>
        </is>
      </c>
      <c r="O2177" s="3" t="inlineStr">
        <is>
          <t>다269</t>
        </is>
      </c>
    </row>
    <row r="2178">
      <c r="A2178" s="3" t="n">
        <v>246</v>
      </c>
      <c r="B2178" s="3" t="n">
        <v>1335</v>
      </c>
      <c r="C2178" s="3" t="inlineStr">
        <is>
          <t>다</t>
        </is>
      </c>
      <c r="D2178" s="3" t="inlineStr">
        <is>
          <t>경기대</t>
        </is>
      </c>
      <c r="E2178" s="3" t="inlineStr">
        <is>
          <t>기계시스템공학과</t>
        </is>
      </c>
      <c r="F2178" s="3" t="inlineStr">
        <is>
          <t>자연</t>
        </is>
      </c>
      <c r="G2178" s="697" t="n">
        <v>2</v>
      </c>
      <c r="H2178" s="3" t="n">
        <v>82.836</v>
      </c>
      <c r="I2178" s="3" t="n">
        <v>82.18899999999999</v>
      </c>
      <c r="J2178" s="3" t="n">
        <v>81.276</v>
      </c>
      <c r="K2178" s="3" t="n">
        <v>80.624</v>
      </c>
      <c r="L2178" s="3" t="n">
        <v>79.992</v>
      </c>
      <c r="M2178" s="232" t="inlineStr">
        <is>
          <t>백분위</t>
        </is>
      </c>
      <c r="N2178" s="232" t="inlineStr">
        <is>
          <t>백분위</t>
        </is>
      </c>
      <c r="O2178" s="3" t="inlineStr">
        <is>
          <t>다270</t>
        </is>
      </c>
    </row>
    <row r="2179">
      <c r="A2179" s="3" t="n">
        <v>246</v>
      </c>
      <c r="B2179" s="3" t="n">
        <v>1333</v>
      </c>
      <c r="C2179" s="3" t="inlineStr">
        <is>
          <t>다</t>
        </is>
      </c>
      <c r="D2179" s="3" t="inlineStr">
        <is>
          <t>경기대</t>
        </is>
      </c>
      <c r="E2179" s="3" t="inlineStr">
        <is>
          <t>산업경영공학과</t>
        </is>
      </c>
      <c r="F2179" s="3" t="inlineStr">
        <is>
          <t>자연</t>
        </is>
      </c>
      <c r="G2179" s="697" t="n">
        <v>2</v>
      </c>
      <c r="H2179" s="3" t="n">
        <v>82.483</v>
      </c>
      <c r="I2179" s="3" t="n">
        <v>81.87</v>
      </c>
      <c r="J2179" s="3" t="n">
        <v>81.078</v>
      </c>
      <c r="K2179" s="3" t="n">
        <v>80.334</v>
      </c>
      <c r="L2179" s="3" t="n">
        <v>79.20099999999999</v>
      </c>
      <c r="M2179" s="232" t="inlineStr">
        <is>
          <t>백분위</t>
        </is>
      </c>
      <c r="N2179" s="232" t="inlineStr">
        <is>
          <t>백분위</t>
        </is>
      </c>
      <c r="O2179" s="3" t="inlineStr">
        <is>
          <t>다271</t>
        </is>
      </c>
    </row>
    <row r="2180">
      <c r="A2180" s="3" t="n">
        <v>246</v>
      </c>
      <c r="B2180" s="3" t="n">
        <v>1326</v>
      </c>
      <c r="C2180" s="3" t="inlineStr">
        <is>
          <t>다</t>
        </is>
      </c>
      <c r="D2180" s="3" t="inlineStr">
        <is>
          <t>경기대</t>
        </is>
      </c>
      <c r="E2180" s="3" t="inlineStr">
        <is>
          <t>스마트시티공학부</t>
        </is>
      </c>
      <c r="F2180" s="3" t="inlineStr">
        <is>
          <t>자연</t>
        </is>
      </c>
      <c r="G2180" s="697" t="n">
        <v>2</v>
      </c>
      <c r="H2180" s="3" t="n">
        <v>82.35599999999999</v>
      </c>
      <c r="I2180" s="3" t="n">
        <v>81.735</v>
      </c>
      <c r="J2180" s="3" t="n">
        <v>80.904</v>
      </c>
      <c r="K2180" s="3" t="n">
        <v>80.13200000000001</v>
      </c>
      <c r="L2180" s="3" t="n">
        <v>79.01000000000001</v>
      </c>
      <c r="M2180" s="232" t="inlineStr">
        <is>
          <t>백분위</t>
        </is>
      </c>
      <c r="N2180" s="232" t="inlineStr">
        <is>
          <t>백분위</t>
        </is>
      </c>
      <c r="O2180" s="3" t="inlineStr">
        <is>
          <t>다272</t>
        </is>
      </c>
    </row>
    <row r="2181">
      <c r="A2181" s="3" t="n">
        <v>246</v>
      </c>
      <c r="B2181" s="3" t="n">
        <v>1327</v>
      </c>
      <c r="C2181" s="3" t="inlineStr">
        <is>
          <t>다</t>
        </is>
      </c>
      <c r="D2181" s="3" t="inlineStr">
        <is>
          <t>경기대</t>
        </is>
      </c>
      <c r="E2181" s="3" t="inlineStr">
        <is>
          <t>화학과</t>
        </is>
      </c>
      <c r="F2181" s="3" t="inlineStr">
        <is>
          <t>자연</t>
        </is>
      </c>
      <c r="G2181" s="697" t="n">
        <v>2</v>
      </c>
      <c r="H2181" s="3" t="n">
        <v>82.211</v>
      </c>
      <c r="I2181" s="3" t="n">
        <v>81.666</v>
      </c>
      <c r="J2181" s="3" t="n">
        <v>80.904</v>
      </c>
      <c r="K2181" s="3" t="n">
        <v>80.245</v>
      </c>
      <c r="L2181" s="3" t="n">
        <v>79.208</v>
      </c>
      <c r="M2181" s="232" t="inlineStr">
        <is>
          <t>백분위</t>
        </is>
      </c>
      <c r="N2181" s="232" t="inlineStr">
        <is>
          <t>백분위</t>
        </is>
      </c>
      <c r="O2181" s="3" t="inlineStr">
        <is>
          <t>다273</t>
        </is>
      </c>
    </row>
    <row r="2182">
      <c r="A2182" s="3" t="n">
        <v>246</v>
      </c>
      <c r="B2182" s="3" t="n">
        <v>1328</v>
      </c>
      <c r="C2182" s="3" t="inlineStr">
        <is>
          <t>다</t>
        </is>
      </c>
      <c r="D2182" s="3" t="inlineStr">
        <is>
          <t>경기대</t>
        </is>
      </c>
      <c r="E2182" s="3" t="inlineStr">
        <is>
          <t>사회에너지시스템공학과</t>
        </is>
      </c>
      <c r="F2182" s="3" t="inlineStr">
        <is>
          <t>자연</t>
        </is>
      </c>
      <c r="G2182" s="697" t="n">
        <v>2</v>
      </c>
      <c r="H2182" s="3" t="n">
        <v>82.137</v>
      </c>
      <c r="I2182" s="3" t="n">
        <v>81.59099999999999</v>
      </c>
      <c r="J2182" s="3" t="n">
        <v>80.812</v>
      </c>
      <c r="K2182" s="3" t="n">
        <v>79.901</v>
      </c>
      <c r="L2182" s="3" t="n">
        <v>78.596</v>
      </c>
      <c r="M2182" s="232" t="inlineStr">
        <is>
          <t>백분위</t>
        </is>
      </c>
      <c r="N2182" s="232" t="inlineStr">
        <is>
          <t>백분위</t>
        </is>
      </c>
      <c r="O2182" s="3" t="inlineStr">
        <is>
          <t>다274</t>
        </is>
      </c>
    </row>
    <row r="2183">
      <c r="A2183" s="3" t="n">
        <v>247</v>
      </c>
      <c r="B2183" s="3" t="n">
        <v>1352</v>
      </c>
      <c r="C2183" s="3" t="inlineStr">
        <is>
          <t>다</t>
        </is>
      </c>
      <c r="D2183" s="3" t="inlineStr">
        <is>
          <t>경기대</t>
        </is>
      </c>
      <c r="E2183" s="3" t="inlineStr">
        <is>
          <t>공공안전학부</t>
        </is>
      </c>
      <c r="F2183" s="3" t="inlineStr">
        <is>
          <t>통합</t>
        </is>
      </c>
      <c r="G2183" s="697" t="n">
        <v>2</v>
      </c>
      <c r="H2183" s="3" t="n">
        <v>83.759</v>
      </c>
      <c r="I2183" s="3" t="n">
        <v>83.27800000000001</v>
      </c>
      <c r="J2183" s="3" t="n">
        <v>82.596</v>
      </c>
      <c r="K2183" s="3" t="n">
        <v>81.82299999999999</v>
      </c>
      <c r="L2183" s="3" t="n">
        <v>80.842</v>
      </c>
      <c r="M2183" s="232" t="inlineStr">
        <is>
          <t>백분위</t>
        </is>
      </c>
      <c r="N2183" s="232" t="inlineStr">
        <is>
          <t>백분위</t>
        </is>
      </c>
      <c r="O2183" s="3" t="inlineStr">
        <is>
          <t>다275</t>
        </is>
      </c>
    </row>
    <row r="2184">
      <c r="A2184" s="3" t="n">
        <v>247</v>
      </c>
      <c r="B2184" s="3" t="n">
        <v>1346</v>
      </c>
      <c r="C2184" s="3" t="inlineStr">
        <is>
          <t>다</t>
        </is>
      </c>
      <c r="D2184" s="3" t="inlineStr">
        <is>
          <t>경기대</t>
        </is>
      </c>
      <c r="E2184" s="3" t="inlineStr">
        <is>
          <t>호텔외식경영학부</t>
        </is>
      </c>
      <c r="F2184" s="3" t="inlineStr">
        <is>
          <t>통합</t>
        </is>
      </c>
      <c r="G2184" s="697" t="n">
        <v>2</v>
      </c>
      <c r="H2184" s="3" t="n">
        <v>83.51900000000001</v>
      </c>
      <c r="I2184" s="3" t="n">
        <v>82.899</v>
      </c>
      <c r="J2184" s="3" t="n">
        <v>82.111</v>
      </c>
      <c r="K2184" s="3" t="n">
        <v>81.374</v>
      </c>
      <c r="L2184" s="3" t="n">
        <v>80.456</v>
      </c>
      <c r="M2184" s="232" t="inlineStr">
        <is>
          <t>백분위</t>
        </is>
      </c>
      <c r="N2184" s="232" t="inlineStr">
        <is>
          <t>백분위</t>
        </is>
      </c>
      <c r="O2184" s="3" t="inlineStr">
        <is>
          <t>다276</t>
        </is>
      </c>
    </row>
    <row r="2185">
      <c r="A2185" s="3" t="n">
        <v>247</v>
      </c>
      <c r="B2185" s="3" t="n">
        <v>1340</v>
      </c>
      <c r="C2185" s="3" t="inlineStr">
        <is>
          <t>다</t>
        </is>
      </c>
      <c r="D2185" s="3" t="inlineStr">
        <is>
          <t>경기대</t>
        </is>
      </c>
      <c r="E2185" s="3" t="inlineStr">
        <is>
          <t>미디어영상학과</t>
        </is>
      </c>
      <c r="F2185" s="3" t="inlineStr">
        <is>
          <t>통합</t>
        </is>
      </c>
      <c r="G2185" s="697" t="n">
        <v>2</v>
      </c>
      <c r="H2185" s="3" t="n">
        <v>83.27800000000001</v>
      </c>
      <c r="I2185" s="3" t="n">
        <v>82.738</v>
      </c>
      <c r="J2185" s="3" t="n">
        <v>81.93600000000001</v>
      </c>
      <c r="K2185" s="3" t="n">
        <v>81.063</v>
      </c>
      <c r="L2185" s="3" t="n">
        <v>80.078</v>
      </c>
      <c r="M2185" s="232" t="inlineStr">
        <is>
          <t>백분위</t>
        </is>
      </c>
      <c r="N2185" s="232" t="inlineStr">
        <is>
          <t>백분위</t>
        </is>
      </c>
      <c r="O2185" s="3" t="inlineStr">
        <is>
          <t>다277</t>
        </is>
      </c>
    </row>
    <row r="2186">
      <c r="A2186" s="3" t="n">
        <v>247</v>
      </c>
      <c r="B2186" s="3" t="n">
        <v>1339</v>
      </c>
      <c r="C2186" s="3" t="inlineStr">
        <is>
          <t>다</t>
        </is>
      </c>
      <c r="D2186" s="3" t="inlineStr">
        <is>
          <t>경기대</t>
        </is>
      </c>
      <c r="E2186" s="3" t="inlineStr">
        <is>
          <t>관광문화콘텐츠학과</t>
        </is>
      </c>
      <c r="F2186" s="3" t="inlineStr">
        <is>
          <t>통합</t>
        </is>
      </c>
      <c r="G2186" s="697" t="n">
        <v>2</v>
      </c>
      <c r="H2186" s="3" t="n">
        <v>83.072</v>
      </c>
      <c r="I2186" s="3" t="n">
        <v>82.596</v>
      </c>
      <c r="J2186" s="3" t="n">
        <v>81.77</v>
      </c>
      <c r="K2186" s="3" t="n">
        <v>80.986</v>
      </c>
      <c r="L2186" s="3" t="n">
        <v>79.95</v>
      </c>
      <c r="M2186" s="232" t="inlineStr">
        <is>
          <t>백분위</t>
        </is>
      </c>
      <c r="N2186" s="232" t="inlineStr">
        <is>
          <t>백분위</t>
        </is>
      </c>
      <c r="O2186" s="3" t="inlineStr">
        <is>
          <t>다278</t>
        </is>
      </c>
    </row>
    <row r="2187">
      <c r="A2187" s="3" t="n">
        <v>247</v>
      </c>
      <c r="B2187" s="3" t="n">
        <v>1354</v>
      </c>
      <c r="C2187" s="3" t="inlineStr">
        <is>
          <t>다</t>
        </is>
      </c>
      <c r="D2187" s="3" t="inlineStr">
        <is>
          <t>경기대</t>
        </is>
      </c>
      <c r="E2187" s="3" t="inlineStr">
        <is>
          <t>법학과</t>
        </is>
      </c>
      <c r="F2187" s="3" t="inlineStr">
        <is>
          <t>통합</t>
        </is>
      </c>
      <c r="G2187" s="697" t="n">
        <v>2</v>
      </c>
      <c r="H2187" s="3" t="n">
        <v>82.596</v>
      </c>
      <c r="I2187" s="3" t="n">
        <v>82.07899999999999</v>
      </c>
      <c r="J2187" s="3" t="n">
        <v>81.322</v>
      </c>
      <c r="K2187" s="3" t="n">
        <v>80.63500000000001</v>
      </c>
      <c r="L2187" s="3" t="n">
        <v>79.57599999999999</v>
      </c>
      <c r="M2187" s="232" t="inlineStr">
        <is>
          <t>백분위</t>
        </is>
      </c>
      <c r="N2187" s="232" t="inlineStr">
        <is>
          <t>백분위</t>
        </is>
      </c>
      <c r="O2187" s="3" t="inlineStr">
        <is>
          <t>다279</t>
        </is>
      </c>
    </row>
    <row r="2188">
      <c r="A2188" s="3" t="n">
        <v>247</v>
      </c>
      <c r="B2188" s="3" t="n">
        <v>1343</v>
      </c>
      <c r="C2188" s="3" t="inlineStr">
        <is>
          <t>다</t>
        </is>
      </c>
      <c r="D2188" s="3" t="inlineStr">
        <is>
          <t>경기대</t>
        </is>
      </c>
      <c r="E2188" s="3" t="inlineStr">
        <is>
          <t>관광개발경영학과</t>
        </is>
      </c>
      <c r="F2188" s="3" t="inlineStr">
        <is>
          <t>통합</t>
        </is>
      </c>
      <c r="G2188" s="697" t="n">
        <v>2</v>
      </c>
      <c r="H2188" s="3" t="n">
        <v>82.545</v>
      </c>
      <c r="I2188" s="3" t="n">
        <v>82.04900000000001</v>
      </c>
      <c r="J2188" s="3" t="n">
        <v>81.224</v>
      </c>
      <c r="K2188" s="3" t="n">
        <v>80.506</v>
      </c>
      <c r="L2188" s="3" t="n">
        <v>79.43600000000001</v>
      </c>
      <c r="M2188" s="232" t="inlineStr">
        <is>
          <t>백분위</t>
        </is>
      </c>
      <c r="N2188" s="232" t="inlineStr">
        <is>
          <t>백분위</t>
        </is>
      </c>
      <c r="O2188" s="3" t="inlineStr">
        <is>
          <t>다280</t>
        </is>
      </c>
    </row>
    <row r="2189">
      <c r="A2189" s="3" t="n">
        <v>247</v>
      </c>
      <c r="B2189" s="3" t="n">
        <v>1342</v>
      </c>
      <c r="C2189" s="3" t="inlineStr">
        <is>
          <t>다</t>
        </is>
      </c>
      <c r="D2189" s="3" t="inlineStr">
        <is>
          <t>경기대</t>
        </is>
      </c>
      <c r="E2189" s="3" t="inlineStr">
        <is>
          <t>경제학부</t>
        </is>
      </c>
      <c r="F2189" s="3" t="inlineStr">
        <is>
          <t>통합</t>
        </is>
      </c>
      <c r="G2189" s="697" t="n">
        <v>2</v>
      </c>
      <c r="H2189" s="3" t="n">
        <v>82.45</v>
      </c>
      <c r="I2189" s="3" t="n">
        <v>81.98099999999999</v>
      </c>
      <c r="J2189" s="3" t="n">
        <v>81.193</v>
      </c>
      <c r="K2189" s="3" t="n">
        <v>80.456</v>
      </c>
      <c r="L2189" s="3" t="n">
        <v>79.369</v>
      </c>
      <c r="M2189" s="232" t="inlineStr">
        <is>
          <t>백분위</t>
        </is>
      </c>
      <c r="N2189" s="232" t="inlineStr">
        <is>
          <t>백분위</t>
        </is>
      </c>
      <c r="O2189" s="3" t="inlineStr">
        <is>
          <t>다281</t>
        </is>
      </c>
    </row>
    <row r="2190">
      <c r="A2190" s="3" t="n">
        <v>247</v>
      </c>
      <c r="B2190" s="3" t="n">
        <v>1351</v>
      </c>
      <c r="C2190" s="3" t="inlineStr">
        <is>
          <t>다</t>
        </is>
      </c>
      <c r="D2190" s="3" t="inlineStr">
        <is>
          <t>경기대</t>
        </is>
      </c>
      <c r="E2190" s="3" t="inlineStr">
        <is>
          <t>경영학부</t>
        </is>
      </c>
      <c r="F2190" s="3" t="inlineStr">
        <is>
          <t>통합</t>
        </is>
      </c>
      <c r="G2190" s="697" t="n">
        <v>2</v>
      </c>
      <c r="H2190" s="3" t="n">
        <v>82.372</v>
      </c>
      <c r="I2190" s="3" t="n">
        <v>81.83799999999999</v>
      </c>
      <c r="J2190" s="3" t="n">
        <v>81.063</v>
      </c>
      <c r="K2190" s="3" t="n">
        <v>80.456</v>
      </c>
      <c r="L2190" s="3" t="n">
        <v>79.985</v>
      </c>
      <c r="M2190" s="232" t="inlineStr">
        <is>
          <t>백분위</t>
        </is>
      </c>
      <c r="N2190" s="232" t="inlineStr">
        <is>
          <t>백분위</t>
        </is>
      </c>
      <c r="O2190" s="3" t="inlineStr">
        <is>
          <t>다282</t>
        </is>
      </c>
    </row>
    <row r="2191">
      <c r="A2191" s="3" t="n">
        <v>247</v>
      </c>
      <c r="B2191" s="3" t="n">
        <v>1353</v>
      </c>
      <c r="C2191" s="3" t="inlineStr">
        <is>
          <t>다</t>
        </is>
      </c>
      <c r="D2191" s="3" t="inlineStr">
        <is>
          <t>경기대</t>
        </is>
      </c>
      <c r="E2191" s="3" t="inlineStr">
        <is>
          <t>공공인재학부</t>
        </is>
      </c>
      <c r="F2191" s="3" t="inlineStr">
        <is>
          <t>통합</t>
        </is>
      </c>
      <c r="G2191" s="697" t="n">
        <v>2</v>
      </c>
      <c r="H2191" s="3" t="n">
        <v>81.82299999999999</v>
      </c>
      <c r="I2191" s="3" t="n">
        <v>81.374</v>
      </c>
      <c r="J2191" s="3" t="n">
        <v>80.63500000000001</v>
      </c>
      <c r="K2191" s="3" t="n">
        <v>79.935</v>
      </c>
      <c r="L2191" s="3" t="n">
        <v>78.806</v>
      </c>
      <c r="M2191" s="232" t="inlineStr">
        <is>
          <t>백분위</t>
        </is>
      </c>
      <c r="N2191" s="232" t="inlineStr">
        <is>
          <t>백분위</t>
        </is>
      </c>
      <c r="O2191" s="3" t="inlineStr">
        <is>
          <t>다283</t>
        </is>
      </c>
    </row>
    <row r="2192">
      <c r="A2192" s="3" t="n">
        <v>247</v>
      </c>
      <c r="B2192" s="3" t="n">
        <v>1347</v>
      </c>
      <c r="C2192" s="3" t="inlineStr">
        <is>
          <t>다</t>
        </is>
      </c>
      <c r="D2192" s="3" t="inlineStr">
        <is>
          <t>경기대</t>
        </is>
      </c>
      <c r="E2192" s="3" t="inlineStr">
        <is>
          <t>글로벌어문학부</t>
        </is>
      </c>
      <c r="F2192" s="3" t="inlineStr">
        <is>
          <t>통합</t>
        </is>
      </c>
      <c r="G2192" s="697" t="n">
        <v>2</v>
      </c>
      <c r="H2192" s="3" t="n">
        <v>81.56399999999999</v>
      </c>
      <c r="I2192" s="3" t="n">
        <v>81.001</v>
      </c>
      <c r="J2192" s="3" t="n">
        <v>80.381</v>
      </c>
      <c r="K2192" s="3" t="n">
        <v>79.57599999999999</v>
      </c>
      <c r="L2192" s="3" t="n">
        <v>78.441</v>
      </c>
      <c r="M2192" s="232" t="inlineStr">
        <is>
          <t>백분위</t>
        </is>
      </c>
      <c r="N2192" s="232" t="inlineStr">
        <is>
          <t>백분위</t>
        </is>
      </c>
      <c r="O2192" s="3" t="inlineStr">
        <is>
          <t>다284</t>
        </is>
      </c>
    </row>
    <row r="2193">
      <c r="A2193" s="3" t="n">
        <v>247</v>
      </c>
      <c r="B2193" s="3" t="n">
        <v>1357</v>
      </c>
      <c r="C2193" s="3" t="inlineStr">
        <is>
          <t>다</t>
        </is>
      </c>
      <c r="D2193" s="3" t="inlineStr">
        <is>
          <t>경기대</t>
        </is>
      </c>
      <c r="E2193" s="3" t="inlineStr">
        <is>
          <t>영어영문학과</t>
        </is>
      </c>
      <c r="F2193" s="3" t="inlineStr">
        <is>
          <t>통합</t>
        </is>
      </c>
      <c r="G2193" s="697" t="n">
        <v>2</v>
      </c>
      <c r="H2193" s="3" t="n">
        <v>81.434</v>
      </c>
      <c r="I2193" s="3" t="n">
        <v>80.968</v>
      </c>
      <c r="J2193" s="3" t="n">
        <v>80.298</v>
      </c>
      <c r="K2193" s="3" t="n">
        <v>79.51600000000001</v>
      </c>
      <c r="L2193" s="3" t="n">
        <v>78.40600000000001</v>
      </c>
      <c r="M2193" s="232" t="inlineStr">
        <is>
          <t>백분위</t>
        </is>
      </c>
      <c r="N2193" s="232" t="inlineStr">
        <is>
          <t>백분위</t>
        </is>
      </c>
      <c r="O2193" s="3" t="inlineStr">
        <is>
          <t>다285</t>
        </is>
      </c>
    </row>
    <row r="2194">
      <c r="A2194" s="3" t="n">
        <v>247</v>
      </c>
      <c r="B2194" s="3" t="n">
        <v>1350</v>
      </c>
      <c r="C2194" s="3" t="inlineStr">
        <is>
          <t>다</t>
        </is>
      </c>
      <c r="D2194" s="3" t="inlineStr">
        <is>
          <t>경기대</t>
        </is>
      </c>
      <c r="E2194" s="3" t="inlineStr">
        <is>
          <t>무역학과</t>
        </is>
      </c>
      <c r="F2194" s="3" t="inlineStr">
        <is>
          <t>통합</t>
        </is>
      </c>
      <c r="G2194" s="697" t="n">
        <v>2</v>
      </c>
      <c r="H2194" s="3" t="n">
        <v>81.374</v>
      </c>
      <c r="I2194" s="3" t="n">
        <v>80.842</v>
      </c>
      <c r="J2194" s="3" t="n">
        <v>80.173</v>
      </c>
      <c r="K2194" s="3" t="n">
        <v>79.383</v>
      </c>
      <c r="L2194" s="3" t="n">
        <v>78.31100000000001</v>
      </c>
      <c r="M2194" s="232" t="inlineStr">
        <is>
          <t>백분위</t>
        </is>
      </c>
      <c r="N2194" s="232" t="inlineStr">
        <is>
          <t>백분위</t>
        </is>
      </c>
      <c r="O2194" s="3" t="inlineStr">
        <is>
          <t>다286</t>
        </is>
      </c>
    </row>
    <row r="2195">
      <c r="A2195" s="3" t="n">
        <v>247</v>
      </c>
      <c r="B2195" s="3" t="n">
        <v>1356</v>
      </c>
      <c r="C2195" s="3" t="inlineStr">
        <is>
          <t>다</t>
        </is>
      </c>
      <c r="D2195" s="3" t="inlineStr">
        <is>
          <t>경기대</t>
        </is>
      </c>
      <c r="E2195" s="3" t="inlineStr">
        <is>
          <t>문헌정보학과</t>
        </is>
      </c>
      <c r="F2195" s="3" t="inlineStr">
        <is>
          <t>통합</t>
        </is>
      </c>
      <c r="G2195" s="697" t="n">
        <v>2</v>
      </c>
      <c r="H2195" s="3" t="n">
        <v>81.322</v>
      </c>
      <c r="I2195" s="3" t="n">
        <v>80.842</v>
      </c>
      <c r="J2195" s="3" t="n">
        <v>80.158</v>
      </c>
      <c r="K2195" s="3" t="n">
        <v>79.369</v>
      </c>
      <c r="L2195" s="3" t="n">
        <v>78.279</v>
      </c>
      <c r="M2195" s="232" t="inlineStr">
        <is>
          <t>백분위</t>
        </is>
      </c>
      <c r="N2195" s="232" t="inlineStr">
        <is>
          <t>백분위</t>
        </is>
      </c>
      <c r="O2195" s="3" t="inlineStr">
        <is>
          <t>다287</t>
        </is>
      </c>
    </row>
    <row r="2196">
      <c r="A2196" s="3" t="n">
        <v>247</v>
      </c>
      <c r="B2196" s="3" t="n">
        <v>1359</v>
      </c>
      <c r="C2196" s="3" t="inlineStr">
        <is>
          <t>다</t>
        </is>
      </c>
      <c r="D2196" s="3" t="inlineStr">
        <is>
          <t>경기대</t>
        </is>
      </c>
      <c r="E2196" s="3" t="inlineStr">
        <is>
          <t>국어국문학과</t>
        </is>
      </c>
      <c r="F2196" s="3" t="inlineStr">
        <is>
          <t>통합</t>
        </is>
      </c>
      <c r="G2196" s="697" t="n">
        <v>2</v>
      </c>
      <c r="H2196" s="3" t="n">
        <v>81.161</v>
      </c>
      <c r="I2196" s="3" t="n">
        <v>80.76000000000001</v>
      </c>
      <c r="J2196" s="3" t="n">
        <v>80.03</v>
      </c>
      <c r="K2196" s="3" t="n">
        <v>79.26000000000001</v>
      </c>
      <c r="L2196" s="3" t="n">
        <v>78.124</v>
      </c>
      <c r="M2196" s="232" t="inlineStr">
        <is>
          <t>백분위</t>
        </is>
      </c>
      <c r="N2196" s="232" t="inlineStr">
        <is>
          <t>백분위</t>
        </is>
      </c>
      <c r="O2196" s="3" t="inlineStr">
        <is>
          <t>다288</t>
        </is>
      </c>
    </row>
    <row r="2197">
      <c r="A2197" s="3" t="n">
        <v>247</v>
      </c>
      <c r="B2197" s="3" t="n">
        <v>1355</v>
      </c>
      <c r="C2197" s="3" t="inlineStr">
        <is>
          <t>다</t>
        </is>
      </c>
      <c r="D2197" s="3" t="inlineStr">
        <is>
          <t>경기대</t>
        </is>
      </c>
      <c r="E2197" s="3" t="inlineStr">
        <is>
          <t>휴먼서비스학부</t>
        </is>
      </c>
      <c r="F2197" s="3" t="inlineStr">
        <is>
          <t>통합</t>
        </is>
      </c>
      <c r="G2197" s="697" t="n">
        <v>2</v>
      </c>
      <c r="H2197" s="3" t="n">
        <v>81.116</v>
      </c>
      <c r="I2197" s="3" t="n">
        <v>80.63500000000001</v>
      </c>
      <c r="J2197" s="3" t="n">
        <v>79.837</v>
      </c>
      <c r="K2197" s="3" t="n">
        <v>79.08</v>
      </c>
      <c r="L2197" s="3" t="n">
        <v>77.98</v>
      </c>
      <c r="M2197" s="232" t="inlineStr">
        <is>
          <t>백분위</t>
        </is>
      </c>
      <c r="N2197" s="232" t="inlineStr">
        <is>
          <t>백분위</t>
        </is>
      </c>
      <c r="O2197" s="3" t="inlineStr">
        <is>
          <t>다289</t>
        </is>
      </c>
    </row>
    <row r="2198">
      <c r="A2198" s="3" t="n">
        <v>247</v>
      </c>
      <c r="B2198" s="3" t="n">
        <v>1358</v>
      </c>
      <c r="C2198" s="3" t="inlineStr">
        <is>
          <t>다</t>
        </is>
      </c>
      <c r="D2198" s="3" t="inlineStr">
        <is>
          <t>경기대</t>
        </is>
      </c>
      <c r="E2198" s="3" t="inlineStr">
        <is>
          <t>사학과</t>
        </is>
      </c>
      <c r="F2198" s="3" t="inlineStr">
        <is>
          <t>통합</t>
        </is>
      </c>
      <c r="G2198" s="697" t="n">
        <v>2</v>
      </c>
      <c r="H2198" s="3" t="n">
        <v>80.68000000000001</v>
      </c>
      <c r="I2198" s="3" t="n">
        <v>80.253</v>
      </c>
      <c r="J2198" s="3" t="n">
        <v>79.48099999999999</v>
      </c>
      <c r="K2198" s="3" t="n">
        <v>78.72799999999999</v>
      </c>
      <c r="L2198" s="3" t="n">
        <v>77.59999999999999</v>
      </c>
      <c r="M2198" s="232" t="inlineStr">
        <is>
          <t>백분위</t>
        </is>
      </c>
      <c r="N2198" s="232" t="inlineStr">
        <is>
          <t>백분위</t>
        </is>
      </c>
      <c r="O2198" s="3" t="inlineStr">
        <is>
          <t>다290</t>
        </is>
      </c>
    </row>
    <row r="2199">
      <c r="A2199" s="3" t="n">
        <v>247</v>
      </c>
      <c r="B2199" s="3" t="n">
        <v>1349</v>
      </c>
      <c r="C2199" s="3" t="inlineStr">
        <is>
          <t>다</t>
        </is>
      </c>
      <c r="D2199" s="3" t="inlineStr">
        <is>
          <t>경기대</t>
        </is>
      </c>
      <c r="E2199" s="3" t="inlineStr">
        <is>
          <t>유아교육과</t>
        </is>
      </c>
      <c r="F2199" s="3" t="inlineStr">
        <is>
          <t>통합</t>
        </is>
      </c>
      <c r="G2199" s="697" t="n">
        <v>2</v>
      </c>
      <c r="H2199" s="3" t="n">
        <v>80.253</v>
      </c>
      <c r="I2199" s="3" t="n">
        <v>79.691</v>
      </c>
      <c r="J2199" s="3" t="n">
        <v>78.806</v>
      </c>
      <c r="K2199" s="3" t="n">
        <v>77.93000000000001</v>
      </c>
      <c r="L2199" s="3" t="n">
        <v>76.953</v>
      </c>
      <c r="M2199" s="232" t="inlineStr">
        <is>
          <t>백분위</t>
        </is>
      </c>
      <c r="N2199" s="232" t="inlineStr">
        <is>
          <t>백분위</t>
        </is>
      </c>
      <c r="O2199" s="3" t="inlineStr">
        <is>
          <t>다291</t>
        </is>
      </c>
    </row>
    <row r="2200">
      <c r="A2200" s="3" t="n">
        <v>136</v>
      </c>
      <c r="B2200" s="3" t="n">
        <v>1361</v>
      </c>
      <c r="C2200" s="3" t="inlineStr">
        <is>
          <t>다</t>
        </is>
      </c>
      <c r="D2200" s="3" t="inlineStr">
        <is>
          <t>고려대(세종)</t>
        </is>
      </c>
      <c r="E2200" s="3" t="inlineStr">
        <is>
          <t>빅데이터사이언스학부</t>
        </is>
      </c>
      <c r="F2200" s="3" t="inlineStr">
        <is>
          <t>자연</t>
        </is>
      </c>
      <c r="G2200" s="697" t="n">
        <v>2</v>
      </c>
      <c r="H2200" s="3" t="n">
        <v>840.277</v>
      </c>
      <c r="I2200" s="3" t="n">
        <v>837.833</v>
      </c>
      <c r="J2200" s="3" t="n">
        <v>833.973</v>
      </c>
      <c r="K2200" s="3" t="n">
        <v>830.609</v>
      </c>
      <c r="L2200" s="3" t="n">
        <v>827.542</v>
      </c>
      <c r="M2200" s="232" t="inlineStr">
        <is>
          <t>표점/만점</t>
        </is>
      </c>
      <c r="N2200" s="232" t="inlineStr">
        <is>
          <t>변표/만점</t>
        </is>
      </c>
      <c r="O2200" s="3" t="inlineStr">
        <is>
          <t>다292</t>
        </is>
      </c>
    </row>
    <row r="2201">
      <c r="A2201" s="3" t="n">
        <v>134</v>
      </c>
      <c r="B2201" s="3" t="n">
        <v>1368</v>
      </c>
      <c r="C2201" s="3" t="inlineStr">
        <is>
          <t>다</t>
        </is>
      </c>
      <c r="D2201" s="3" t="inlineStr">
        <is>
          <t>고려대(세종)</t>
        </is>
      </c>
      <c r="E2201" s="3" t="inlineStr">
        <is>
          <t>컴퓨터소프트웨어학과</t>
        </is>
      </c>
      <c r="F2201" s="3" t="inlineStr">
        <is>
          <t>자연</t>
        </is>
      </c>
      <c r="G2201" s="697" t="n">
        <v>2</v>
      </c>
      <c r="H2201" s="3" t="n">
        <v>812.388</v>
      </c>
      <c r="I2201" s="3" t="n">
        <v>809.928</v>
      </c>
      <c r="J2201" s="3" t="n">
        <v>806.383</v>
      </c>
      <c r="K2201" s="3" t="n">
        <v>803.073</v>
      </c>
      <c r="L2201" s="3" t="n">
        <v>801.0549999999999</v>
      </c>
      <c r="M2201" s="232" t="inlineStr">
        <is>
          <t>표점/만점</t>
        </is>
      </c>
      <c r="N2201" s="232" t="inlineStr">
        <is>
          <t>변표/만점</t>
        </is>
      </c>
      <c r="O2201" s="3" t="inlineStr">
        <is>
          <t>다293</t>
        </is>
      </c>
    </row>
    <row r="2202">
      <c r="A2202" s="3" t="n">
        <v>134</v>
      </c>
      <c r="B2202" s="3" t="n">
        <v>1374</v>
      </c>
      <c r="C2202" s="3" t="inlineStr">
        <is>
          <t>다</t>
        </is>
      </c>
      <c r="D2202" s="3" t="inlineStr">
        <is>
          <t>고려대(세종)</t>
        </is>
      </c>
      <c r="E2202" s="3" t="inlineStr">
        <is>
          <t>식품생명공학과</t>
        </is>
      </c>
      <c r="F2202" s="3" t="inlineStr">
        <is>
          <t>자연</t>
        </is>
      </c>
      <c r="G2202" s="697" t="n">
        <v>2</v>
      </c>
      <c r="H2202" s="3" t="n">
        <v>810.168</v>
      </c>
      <c r="I2202" s="3" t="n">
        <v>808.054</v>
      </c>
      <c r="J2202" s="3" t="n">
        <v>804.327</v>
      </c>
      <c r="K2202" s="3" t="n">
        <v>800.2670000000001</v>
      </c>
      <c r="L2202" s="3" t="n">
        <v>797.413</v>
      </c>
      <c r="M2202" s="232" t="inlineStr">
        <is>
          <t>표점/만점</t>
        </is>
      </c>
      <c r="N2202" s="232" t="inlineStr">
        <is>
          <t>변표/만점</t>
        </is>
      </c>
      <c r="O2202" s="3" t="inlineStr">
        <is>
          <t>다294</t>
        </is>
      </c>
    </row>
    <row r="2203">
      <c r="A2203" s="3" t="n">
        <v>134</v>
      </c>
      <c r="B2203" s="3" t="n">
        <v>1371</v>
      </c>
      <c r="C2203" s="3" t="inlineStr">
        <is>
          <t>다</t>
        </is>
      </c>
      <c r="D2203" s="3" t="inlineStr">
        <is>
          <t>고려대(세종)</t>
        </is>
      </c>
      <c r="E2203" s="3" t="inlineStr">
        <is>
          <t>전자·기계융합공학과</t>
        </is>
      </c>
      <c r="F2203" s="3" t="inlineStr">
        <is>
          <t>자연</t>
        </is>
      </c>
      <c r="G2203" s="697" t="n">
        <v>2</v>
      </c>
      <c r="H2203" s="3" t="n">
        <v>809.27</v>
      </c>
      <c r="I2203" s="3" t="n">
        <v>806.5170000000001</v>
      </c>
      <c r="J2203" s="3" t="n">
        <v>802.939</v>
      </c>
      <c r="K2203" s="3" t="n">
        <v>799.221</v>
      </c>
      <c r="L2203" s="3" t="n">
        <v>796.625</v>
      </c>
      <c r="M2203" s="232" t="inlineStr">
        <is>
          <t>표점/만점</t>
        </is>
      </c>
      <c r="N2203" s="232" t="inlineStr">
        <is>
          <t>변표/만점</t>
        </is>
      </c>
      <c r="O2203" s="3" t="inlineStr">
        <is>
          <t>다295</t>
        </is>
      </c>
    </row>
    <row r="2204">
      <c r="A2204" s="3" t="n">
        <v>134</v>
      </c>
      <c r="B2204" s="3" t="n">
        <v>1370</v>
      </c>
      <c r="C2204" s="3" t="inlineStr">
        <is>
          <t>다</t>
        </is>
      </c>
      <c r="D2204" s="3" t="inlineStr">
        <is>
          <t>고려대(세종)</t>
        </is>
      </c>
      <c r="E2204" s="3" t="inlineStr">
        <is>
          <t>전자및정보공학과</t>
        </is>
      </c>
      <c r="F2204" s="3" t="inlineStr">
        <is>
          <t>자연</t>
        </is>
      </c>
      <c r="G2204" s="697" t="n">
        <v>2</v>
      </c>
      <c r="H2204" s="3" t="n">
        <v>803.444</v>
      </c>
      <c r="I2204" s="3" t="n">
        <v>801.365</v>
      </c>
      <c r="J2204" s="3" t="n">
        <v>797.278</v>
      </c>
      <c r="K2204" s="3" t="n">
        <v>793.503</v>
      </c>
      <c r="L2204" s="3" t="n">
        <v>791.024</v>
      </c>
      <c r="M2204" s="232" t="inlineStr">
        <is>
          <t>표점/만점</t>
        </is>
      </c>
      <c r="N2204" s="232" t="inlineStr">
        <is>
          <t>변표/만점</t>
        </is>
      </c>
      <c r="O2204" s="3" t="inlineStr">
        <is>
          <t>다296</t>
        </is>
      </c>
    </row>
    <row r="2205">
      <c r="A2205" s="3" t="n">
        <v>134</v>
      </c>
      <c r="B2205" s="3" t="n">
        <v>1363</v>
      </c>
      <c r="C2205" s="3" t="inlineStr">
        <is>
          <t>다</t>
        </is>
      </c>
      <c r="D2205" s="3" t="inlineStr">
        <is>
          <t>고려대(세종)</t>
        </is>
      </c>
      <c r="E2205" s="3" t="inlineStr">
        <is>
          <t>생명정보공학과</t>
        </is>
      </c>
      <c r="F2205" s="3" t="inlineStr">
        <is>
          <t>자연</t>
        </is>
      </c>
      <c r="G2205" s="697" t="n">
        <v>2</v>
      </c>
      <c r="H2205" s="3" t="n">
        <v>803.073</v>
      </c>
      <c r="I2205" s="3" t="n">
        <v>800.919</v>
      </c>
      <c r="J2205" s="3" t="n">
        <v>797.1420000000001</v>
      </c>
      <c r="K2205" s="3" t="n">
        <v>793.503</v>
      </c>
      <c r="L2205" s="3" t="n">
        <v>790.821</v>
      </c>
      <c r="M2205" s="232" t="inlineStr">
        <is>
          <t>표점/만점</t>
        </is>
      </c>
      <c r="N2205" s="232" t="inlineStr">
        <is>
          <t>변표/만점</t>
        </is>
      </c>
      <c r="O2205" s="3" t="inlineStr">
        <is>
          <t>다297</t>
        </is>
      </c>
    </row>
    <row r="2206">
      <c r="A2206" s="3" t="n">
        <v>134</v>
      </c>
      <c r="B2206" s="3" t="n">
        <v>1369</v>
      </c>
      <c r="C2206" s="3" t="inlineStr">
        <is>
          <t>다</t>
        </is>
      </c>
      <c r="D2206" s="3" t="inlineStr">
        <is>
          <t>고려대(세종)</t>
        </is>
      </c>
      <c r="E2206" s="3" t="inlineStr">
        <is>
          <t>환경시스템공학과</t>
        </is>
      </c>
      <c r="F2206" s="3" t="inlineStr">
        <is>
          <t>자연</t>
        </is>
      </c>
      <c r="G2206" s="697" t="n">
        <v>2</v>
      </c>
      <c r="H2206" s="3" t="n">
        <v>796.04</v>
      </c>
      <c r="I2206" s="3" t="n">
        <v>793.503</v>
      </c>
      <c r="J2206" s="3" t="n">
        <v>789.688</v>
      </c>
      <c r="K2206" s="3" t="n">
        <v>785.528</v>
      </c>
      <c r="L2206" s="3" t="n">
        <v>783.567</v>
      </c>
      <c r="M2206" s="232" t="inlineStr">
        <is>
          <t>표점/만점</t>
        </is>
      </c>
      <c r="N2206" s="232" t="inlineStr">
        <is>
          <t>변표/만점</t>
        </is>
      </c>
      <c r="O2206" s="3" t="inlineStr">
        <is>
          <t>다298</t>
        </is>
      </c>
    </row>
    <row r="2207">
      <c r="A2207" s="3" t="n">
        <v>137</v>
      </c>
      <c r="B2207" s="3" t="n">
        <v>1381</v>
      </c>
      <c r="C2207" s="3" t="inlineStr">
        <is>
          <t>다</t>
        </is>
      </c>
      <c r="D2207" s="3" t="inlineStr">
        <is>
          <t>고려대(세종)</t>
        </is>
      </c>
      <c r="E2207" s="3" t="inlineStr">
        <is>
          <t>문화창의학부</t>
        </is>
      </c>
      <c r="F2207" s="3" t="inlineStr">
        <is>
          <t>통합</t>
        </is>
      </c>
      <c r="G2207" s="697" t="n">
        <v>2</v>
      </c>
      <c r="H2207" s="3" t="n">
        <v>832.421</v>
      </c>
      <c r="I2207" s="3" t="n">
        <v>829.748</v>
      </c>
      <c r="J2207" s="3" t="n">
        <v>826.509</v>
      </c>
      <c r="K2207" s="3" t="n">
        <v>823.774</v>
      </c>
      <c r="L2207" s="3" t="n">
        <v>821.015</v>
      </c>
      <c r="M2207" s="232" t="inlineStr">
        <is>
          <t>표점/만점</t>
        </is>
      </c>
      <c r="N2207" s="232" t="inlineStr">
        <is>
          <t>변표/만점</t>
        </is>
      </c>
      <c r="O2207" s="3" t="inlineStr">
        <is>
          <t>다299</t>
        </is>
      </c>
    </row>
    <row r="2208">
      <c r="A2208" s="3" t="n">
        <v>138</v>
      </c>
      <c r="B2208" s="3" t="n">
        <v>1388</v>
      </c>
      <c r="C2208" s="3" t="inlineStr">
        <is>
          <t>다</t>
        </is>
      </c>
      <c r="D2208" s="3" t="inlineStr">
        <is>
          <t>고려대(세종)</t>
        </is>
      </c>
      <c r="E2208" s="3" t="inlineStr">
        <is>
          <t>정부행정학부</t>
        </is>
      </c>
      <c r="F2208" s="3" t="inlineStr">
        <is>
          <t>통합</t>
        </is>
      </c>
      <c r="G2208" s="697" t="n">
        <v>2</v>
      </c>
      <c r="H2208" s="3" t="n">
        <v>832.869</v>
      </c>
      <c r="I2208" s="3" t="n">
        <v>829.963</v>
      </c>
      <c r="J2208" s="3" t="n">
        <v>825.97</v>
      </c>
      <c r="K2208" s="3" t="n">
        <v>821.205</v>
      </c>
      <c r="L2208" s="3" t="n">
        <v>818.343</v>
      </c>
      <c r="M2208" s="232" t="inlineStr">
        <is>
          <t>표점/만점</t>
        </is>
      </c>
      <c r="N2208" s="232" t="inlineStr">
        <is>
          <t>변표/만점</t>
        </is>
      </c>
      <c r="O2208" s="3" t="inlineStr">
        <is>
          <t>다300</t>
        </is>
      </c>
    </row>
    <row r="2209">
      <c r="A2209" s="3" t="n">
        <v>137</v>
      </c>
      <c r="B2209" s="3" t="n">
        <v>1382</v>
      </c>
      <c r="C2209" s="3" t="inlineStr">
        <is>
          <t>다</t>
        </is>
      </c>
      <c r="D2209" s="3" t="inlineStr">
        <is>
          <t>고려대(세종)</t>
        </is>
      </c>
      <c r="E2209" s="3" t="inlineStr">
        <is>
          <t>문화유산융합학부</t>
        </is>
      </c>
      <c r="F2209" s="3" t="inlineStr">
        <is>
          <t>통합</t>
        </is>
      </c>
      <c r="G2209" s="697" t="n">
        <v>2</v>
      </c>
      <c r="H2209" s="3" t="n">
        <v>825.793</v>
      </c>
      <c r="I2209" s="3" t="n">
        <v>822.866</v>
      </c>
      <c r="J2209" s="3" t="n">
        <v>818.705</v>
      </c>
      <c r="K2209" s="3" t="n">
        <v>815.001</v>
      </c>
      <c r="L2209" s="3" t="n">
        <v>812.712</v>
      </c>
      <c r="M2209" s="232" t="inlineStr">
        <is>
          <t>표점/만점</t>
        </is>
      </c>
      <c r="N2209" s="232" t="inlineStr">
        <is>
          <t>변표/만점</t>
        </is>
      </c>
      <c r="O2209" s="3" t="inlineStr">
        <is>
          <t>다301</t>
        </is>
      </c>
    </row>
    <row r="2210">
      <c r="A2210" s="3" t="n">
        <v>138</v>
      </c>
      <c r="B2210" s="3" t="n">
        <v>1379</v>
      </c>
      <c r="C2210" s="3" t="inlineStr">
        <is>
          <t>다</t>
        </is>
      </c>
      <c r="D2210" s="3" t="inlineStr">
        <is>
          <t>고려대(세종)</t>
        </is>
      </c>
      <c r="E2210" s="3" t="inlineStr">
        <is>
          <t>자유전공학부(글로벌비즈니스)</t>
        </is>
      </c>
      <c r="F2210" s="3" t="inlineStr">
        <is>
          <t>통합</t>
        </is>
      </c>
      <c r="G2210" s="697" t="n">
        <v>2</v>
      </c>
      <c r="H2210" s="3" t="n">
        <v>825.97</v>
      </c>
      <c r="I2210" s="3" t="n">
        <v>822.587</v>
      </c>
      <c r="J2210" s="3" t="n">
        <v>818.763</v>
      </c>
      <c r="K2210" s="3" t="n">
        <v>814.441</v>
      </c>
      <c r="L2210" s="3" t="n">
        <v>811.647</v>
      </c>
      <c r="M2210" s="232" t="inlineStr">
        <is>
          <t>표점/만점</t>
        </is>
      </c>
      <c r="N2210" s="232" t="inlineStr">
        <is>
          <t>변표/만점</t>
        </is>
      </c>
      <c r="O2210" s="3" t="inlineStr">
        <is>
          <t>다302</t>
        </is>
      </c>
    </row>
    <row r="2211">
      <c r="A2211" s="3" t="n">
        <v>138</v>
      </c>
      <c r="B2211" s="3" t="n">
        <v>1384</v>
      </c>
      <c r="C2211" s="3" t="inlineStr">
        <is>
          <t>다</t>
        </is>
      </c>
      <c r="D2211" s="3" t="inlineStr">
        <is>
          <t>고려대(세종)</t>
        </is>
      </c>
      <c r="E2211" s="3" t="inlineStr">
        <is>
          <t>공공사회·통일외교학부</t>
        </is>
      </c>
      <c r="F2211" s="3" t="inlineStr">
        <is>
          <t>통합</t>
        </is>
      </c>
      <c r="G2211" s="697" t="n">
        <v>2</v>
      </c>
      <c r="H2211" s="3" t="n">
        <v>821.747</v>
      </c>
      <c r="I2211" s="3" t="n">
        <v>818.417</v>
      </c>
      <c r="J2211" s="3" t="n">
        <v>814.441</v>
      </c>
      <c r="K2211" s="3" t="n">
        <v>810.996</v>
      </c>
      <c r="L2211" s="3" t="n">
        <v>808.112</v>
      </c>
      <c r="M2211" s="232" t="inlineStr">
        <is>
          <t>표점/만점</t>
        </is>
      </c>
      <c r="N2211" s="232" t="inlineStr">
        <is>
          <t>변표/만점</t>
        </is>
      </c>
      <c r="O2211" s="3" t="inlineStr">
        <is>
          <t>다303</t>
        </is>
      </c>
    </row>
    <row r="2212">
      <c r="A2212" s="3" t="n">
        <v>292</v>
      </c>
      <c r="B2212" s="3" t="n">
        <v>1470</v>
      </c>
      <c r="C2212" s="3" t="inlineStr">
        <is>
          <t>다</t>
        </is>
      </c>
      <c r="D2212" s="3" t="inlineStr">
        <is>
          <t>강원대(제2캠)</t>
        </is>
      </c>
      <c r="E2212" s="3" t="inlineStr">
        <is>
          <t>전기공학과</t>
        </is>
      </c>
      <c r="F2212" s="3" t="inlineStr">
        <is>
          <t>통합</t>
        </is>
      </c>
      <c r="G2212" s="697" t="n">
        <v>3</v>
      </c>
      <c r="H2212" s="3" t="n">
        <v>264.98</v>
      </c>
      <c r="I2212" s="3" t="n">
        <v>259.86</v>
      </c>
      <c r="J2212" s="3" t="n">
        <v>256.07</v>
      </c>
      <c r="K2212" s="3" t="n">
        <v>248.83</v>
      </c>
      <c r="L2212" s="3" t="n">
        <v>240.02</v>
      </c>
      <c r="M2212" s="232" t="inlineStr">
        <is>
          <t>백분위</t>
        </is>
      </c>
      <c r="N2212" s="232" t="inlineStr">
        <is>
          <t>백분위</t>
        </is>
      </c>
      <c r="O2212" s="3" t="inlineStr">
        <is>
          <t>다304</t>
        </is>
      </c>
    </row>
    <row r="2213">
      <c r="A2213" s="3" t="n">
        <v>293</v>
      </c>
      <c r="B2213" s="3" t="n">
        <v>1478</v>
      </c>
      <c r="C2213" s="3" t="inlineStr">
        <is>
          <t>다</t>
        </is>
      </c>
      <c r="D2213" s="3" t="inlineStr">
        <is>
          <t>강원대(제2캠)</t>
        </is>
      </c>
      <c r="E2213" s="3" t="inlineStr">
        <is>
          <t>유아교육과</t>
        </is>
      </c>
      <c r="F2213" s="3" t="inlineStr">
        <is>
          <t>통합</t>
        </is>
      </c>
      <c r="G2213" s="697" t="n">
        <v>3</v>
      </c>
      <c r="H2213" s="3" t="n">
        <v>238.05</v>
      </c>
      <c r="I2213" s="3" t="n">
        <v>233.8</v>
      </c>
      <c r="J2213" s="3" t="n">
        <v>231.21</v>
      </c>
      <c r="K2213" s="3" t="n">
        <v>225.7</v>
      </c>
      <c r="L2213" s="3" t="n">
        <v>219.32</v>
      </c>
      <c r="M2213" s="232" t="inlineStr">
        <is>
          <t>백분위</t>
        </is>
      </c>
      <c r="N2213" s="232" t="inlineStr">
        <is>
          <t>백분위</t>
        </is>
      </c>
      <c r="O2213" s="3" t="inlineStr">
        <is>
          <t>다305</t>
        </is>
      </c>
    </row>
    <row r="2214">
      <c r="A2214" s="3" t="n">
        <v>292</v>
      </c>
      <c r="B2214" s="3" t="n">
        <v>1479</v>
      </c>
      <c r="C2214" s="3" t="inlineStr">
        <is>
          <t>다</t>
        </is>
      </c>
      <c r="D2214" s="3" t="inlineStr">
        <is>
          <t>강원대(제2캠)</t>
        </is>
      </c>
      <c r="E2214" s="3" t="inlineStr">
        <is>
          <t>소방방재학부</t>
        </is>
      </c>
      <c r="F2214" s="3" t="inlineStr">
        <is>
          <t>통합</t>
        </is>
      </c>
      <c r="G2214" s="697" t="n">
        <v>3</v>
      </c>
      <c r="H2214" s="3" t="n">
        <v>229.9</v>
      </c>
      <c r="I2214" s="3" t="n">
        <v>225.9</v>
      </c>
      <c r="J2214" s="3" t="n">
        <v>223.52</v>
      </c>
      <c r="K2214" s="3" t="n">
        <v>218.46</v>
      </c>
      <c r="L2214" s="3" t="n">
        <v>211.64</v>
      </c>
      <c r="M2214" s="232" t="inlineStr">
        <is>
          <t>백분위</t>
        </is>
      </c>
      <c r="N2214" s="232" t="inlineStr">
        <is>
          <t>백분위</t>
        </is>
      </c>
      <c r="O2214" s="3" t="inlineStr">
        <is>
          <t>다306</t>
        </is>
      </c>
    </row>
    <row r="2215">
      <c r="A2215" s="3" t="n">
        <v>293</v>
      </c>
      <c r="B2215" s="3" t="n">
        <v>1468</v>
      </c>
      <c r="C2215" s="3" t="inlineStr">
        <is>
          <t>다</t>
        </is>
      </c>
      <c r="D2215" s="3" t="inlineStr">
        <is>
          <t>강원대(제2캠)</t>
        </is>
      </c>
      <c r="E2215" s="3" t="inlineStr">
        <is>
          <t>사회복지학과</t>
        </is>
      </c>
      <c r="F2215" s="3" t="inlineStr">
        <is>
          <t>통합</t>
        </is>
      </c>
      <c r="G2215" s="697" t="n">
        <v>3</v>
      </c>
      <c r="H2215" s="3" t="n">
        <v>227.01</v>
      </c>
      <c r="I2215" s="3" t="n">
        <v>224.58</v>
      </c>
      <c r="J2215" s="3" t="n">
        <v>221.04</v>
      </c>
      <c r="K2215" s="3" t="n">
        <v>217.96</v>
      </c>
      <c r="L2215" s="3" t="n">
        <v>216.59</v>
      </c>
      <c r="M2215" s="232" t="inlineStr">
        <is>
          <t>백분위</t>
        </is>
      </c>
      <c r="N2215" s="232" t="inlineStr">
        <is>
          <t>백분위</t>
        </is>
      </c>
      <c r="O2215" s="3" t="inlineStr">
        <is>
          <t>다307</t>
        </is>
      </c>
    </row>
    <row r="2216">
      <c r="A2216" s="3" t="n">
        <v>292</v>
      </c>
      <c r="B2216" s="3" t="n">
        <v>1483</v>
      </c>
      <c r="C2216" s="3" t="inlineStr">
        <is>
          <t>다</t>
        </is>
      </c>
      <c r="D2216" s="3" t="inlineStr">
        <is>
          <t>강원대(제2캠)</t>
        </is>
      </c>
      <c r="E2216" s="3" t="inlineStr">
        <is>
          <t>바이오기능성소재학과</t>
        </is>
      </c>
      <c r="F2216" s="3" t="inlineStr">
        <is>
          <t>통합</t>
        </is>
      </c>
      <c r="G2216" s="697" t="n">
        <v>3</v>
      </c>
      <c r="H2216" s="3" t="n">
        <v>224.28</v>
      </c>
      <c r="I2216" s="3" t="n">
        <v>221.04</v>
      </c>
      <c r="J2216" s="3" t="n">
        <v>219.12</v>
      </c>
      <c r="K2216" s="3" t="n">
        <v>212.86</v>
      </c>
      <c r="L2216" s="3" t="n">
        <v>207.24</v>
      </c>
      <c r="M2216" s="232" t="inlineStr">
        <is>
          <t>백분위</t>
        </is>
      </c>
      <c r="N2216" s="232" t="inlineStr">
        <is>
          <t>백분위</t>
        </is>
      </c>
      <c r="O2216" s="3" t="inlineStr">
        <is>
          <t>다308</t>
        </is>
      </c>
    </row>
    <row r="2217">
      <c r="A2217" s="3" t="n">
        <v>292</v>
      </c>
      <c r="B2217" s="3" t="n">
        <v>1482</v>
      </c>
      <c r="C2217" s="3" t="inlineStr">
        <is>
          <t>다</t>
        </is>
      </c>
      <c r="D2217" s="3" t="inlineStr">
        <is>
          <t>강원대(제2캠)</t>
        </is>
      </c>
      <c r="E2217" s="3" t="inlineStr">
        <is>
          <t>그린에너지공학과</t>
        </is>
      </c>
      <c r="F2217" s="3" t="inlineStr">
        <is>
          <t>통합</t>
        </is>
      </c>
      <c r="G2217" s="697" t="n">
        <v>3</v>
      </c>
      <c r="H2217" s="3" t="n">
        <v>220.48</v>
      </c>
      <c r="I2217" s="3" t="n">
        <v>217.09</v>
      </c>
      <c r="J2217" s="3" t="n">
        <v>213.72</v>
      </c>
      <c r="K2217" s="3" t="n">
        <v>209.57</v>
      </c>
      <c r="L2217" s="3" t="n">
        <v>202.39</v>
      </c>
      <c r="M2217" s="232" t="inlineStr">
        <is>
          <t>백분위</t>
        </is>
      </c>
      <c r="N2217" s="232" t="inlineStr">
        <is>
          <t>백분위</t>
        </is>
      </c>
      <c r="O2217" s="3" t="inlineStr">
        <is>
          <t>다309</t>
        </is>
      </c>
    </row>
    <row r="2218">
      <c r="A2218" s="3" t="n">
        <v>293</v>
      </c>
      <c r="B2218" s="3" t="n">
        <v>1480</v>
      </c>
      <c r="C2218" s="3" t="inlineStr">
        <is>
          <t>다</t>
        </is>
      </c>
      <c r="D2218" s="3" t="inlineStr">
        <is>
          <t>강원대(제2캠)</t>
        </is>
      </c>
      <c r="E2218" s="3" t="inlineStr">
        <is>
          <t>일본어학과</t>
        </is>
      </c>
      <c r="F2218" s="3" t="inlineStr">
        <is>
          <t>통합</t>
        </is>
      </c>
      <c r="G2218" s="697" t="n">
        <v>3</v>
      </c>
      <c r="H2218" s="3" t="n">
        <v>217.9</v>
      </c>
      <c r="I2218" s="3" t="n">
        <v>213.46</v>
      </c>
      <c r="J2218" s="3" t="n">
        <v>211.64</v>
      </c>
      <c r="K2218" s="3" t="n">
        <v>206.68</v>
      </c>
      <c r="L2218" s="3" t="n">
        <v>198.9</v>
      </c>
      <c r="M2218" s="232" t="inlineStr">
        <is>
          <t>백분위</t>
        </is>
      </c>
      <c r="N2218" s="232" t="inlineStr">
        <is>
          <t>백분위</t>
        </is>
      </c>
      <c r="O2218" s="3" t="inlineStr">
        <is>
          <t>다310</t>
        </is>
      </c>
    </row>
    <row r="2219">
      <c r="A2219" s="3" t="n">
        <v>190</v>
      </c>
      <c r="B2219" s="3" t="n">
        <v>1546</v>
      </c>
      <c r="C2219" s="3" t="inlineStr">
        <is>
          <t>다</t>
        </is>
      </c>
      <c r="D2219" s="3" t="inlineStr">
        <is>
          <t>경상국립대</t>
        </is>
      </c>
      <c r="E2219" s="3" t="inlineStr">
        <is>
          <t>해양경찰시스템학과</t>
        </is>
      </c>
      <c r="F2219" s="3" t="inlineStr">
        <is>
          <t>자연</t>
        </is>
      </c>
      <c r="G2219" s="697" t="n">
        <v>3</v>
      </c>
      <c r="H2219" s="3" t="n">
        <v>836.646</v>
      </c>
      <c r="I2219" s="3" t="n">
        <v>834.389</v>
      </c>
      <c r="J2219" s="3" t="n">
        <v>829.641</v>
      </c>
      <c r="K2219" s="3" t="n">
        <v>824.6559999999999</v>
      </c>
      <c r="L2219" s="3" t="n">
        <v>818.502</v>
      </c>
      <c r="M2219" s="232" t="inlineStr">
        <is>
          <t>표점/만점</t>
        </is>
      </c>
      <c r="N2219" s="232" t="inlineStr">
        <is>
          <t>표점/만점</t>
        </is>
      </c>
      <c r="O2219" s="3" t="inlineStr">
        <is>
          <t>다311</t>
        </is>
      </c>
    </row>
    <row r="2220">
      <c r="A2220" s="3" t="n">
        <v>190</v>
      </c>
      <c r="B2220" s="3" t="n">
        <v>1536</v>
      </c>
      <c r="C2220" s="3" t="inlineStr">
        <is>
          <t>다</t>
        </is>
      </c>
      <c r="D2220" s="3" t="inlineStr">
        <is>
          <t>경상국립대</t>
        </is>
      </c>
      <c r="E2220" s="3" t="inlineStr">
        <is>
          <t>기계시스템공학과</t>
        </is>
      </c>
      <c r="F2220" s="3" t="inlineStr">
        <is>
          <t>자연</t>
        </is>
      </c>
      <c r="G2220" s="697" t="n">
        <v>3</v>
      </c>
      <c r="H2220" s="3" t="e">
        <v>#N/A</v>
      </c>
      <c r="I2220" s="3" t="e">
        <v>#N/A</v>
      </c>
      <c r="J2220" s="3" t="e">
        <v>#N/A</v>
      </c>
      <c r="K2220" s="3" t="e">
        <v>#N/A</v>
      </c>
      <c r="L2220" s="3" t="e">
        <v>#N/A</v>
      </c>
      <c r="M2220" s="232" t="inlineStr">
        <is>
          <t>표점/만점</t>
        </is>
      </c>
      <c r="N2220" s="232" t="inlineStr">
        <is>
          <t>표점/만점</t>
        </is>
      </c>
      <c r="O2220" s="3" t="inlineStr">
        <is>
          <t>1</t>
        </is>
      </c>
    </row>
    <row r="2221">
      <c r="A2221" s="3" t="n">
        <v>190</v>
      </c>
      <c r="B2221" s="3" t="n">
        <v>1537</v>
      </c>
      <c r="C2221" s="3" t="inlineStr">
        <is>
          <t>다</t>
        </is>
      </c>
      <c r="D2221" s="3" t="inlineStr">
        <is>
          <t>경상국립대</t>
        </is>
      </c>
      <c r="E2221" s="3" t="inlineStr">
        <is>
          <t>스마트에너지기계공학과</t>
        </is>
      </c>
      <c r="F2221" s="3" t="inlineStr">
        <is>
          <t>자연</t>
        </is>
      </c>
      <c r="G2221" s="697" t="n">
        <v>3</v>
      </c>
      <c r="H2221" s="3" t="e">
        <v>#N/A</v>
      </c>
      <c r="I2221" s="3" t="e">
        <v>#N/A</v>
      </c>
      <c r="J2221" s="3" t="e">
        <v>#N/A</v>
      </c>
      <c r="K2221" s="3" t="e">
        <v>#N/A</v>
      </c>
      <c r="L2221" s="3" t="e">
        <v>#N/A</v>
      </c>
      <c r="M2221" s="232" t="inlineStr">
        <is>
          <t>표점/만점</t>
        </is>
      </c>
      <c r="N2221" s="232" t="inlineStr">
        <is>
          <t>표점/만점</t>
        </is>
      </c>
      <c r="O2221" s="3" t="inlineStr">
        <is>
          <t>1</t>
        </is>
      </c>
    </row>
    <row r="2222">
      <c r="A2222" s="3" t="n">
        <v>190</v>
      </c>
      <c r="B2222" s="3" t="n">
        <v>1538</v>
      </c>
      <c r="C2222" s="3" t="inlineStr">
        <is>
          <t>다</t>
        </is>
      </c>
      <c r="D2222" s="3" t="inlineStr">
        <is>
          <t>경상국립대</t>
        </is>
      </c>
      <c r="E2222" s="3" t="inlineStr">
        <is>
          <t>해양토목공학과</t>
        </is>
      </c>
      <c r="F2222" s="3" t="inlineStr">
        <is>
          <t>자연</t>
        </is>
      </c>
      <c r="G2222" s="697" t="n">
        <v>3</v>
      </c>
      <c r="H2222" s="3" t="e">
        <v>#N/A</v>
      </c>
      <c r="I2222" s="3" t="e">
        <v>#N/A</v>
      </c>
      <c r="J2222" s="3" t="e">
        <v>#N/A</v>
      </c>
      <c r="K2222" s="3" t="e">
        <v>#N/A</v>
      </c>
      <c r="L2222" s="3" t="e">
        <v>#N/A</v>
      </c>
      <c r="M2222" s="232" t="inlineStr">
        <is>
          <t>표점/만점</t>
        </is>
      </c>
      <c r="N2222" s="232" t="inlineStr">
        <is>
          <t>표점/만점</t>
        </is>
      </c>
      <c r="O2222" s="3" t="inlineStr">
        <is>
          <t>1</t>
        </is>
      </c>
    </row>
    <row r="2223">
      <c r="A2223" s="3" t="n">
        <v>190</v>
      </c>
      <c r="B2223" s="3" t="n">
        <v>1539</v>
      </c>
      <c r="C2223" s="3" t="inlineStr">
        <is>
          <t>다</t>
        </is>
      </c>
      <c r="D2223" s="3" t="inlineStr">
        <is>
          <t>경상국립대</t>
        </is>
      </c>
      <c r="E2223" s="3" t="inlineStr">
        <is>
          <t>해양식품생명의학부</t>
        </is>
      </c>
      <c r="F2223" s="3" t="inlineStr">
        <is>
          <t>자연</t>
        </is>
      </c>
      <c r="G2223" s="697" t="n">
        <v>3</v>
      </c>
      <c r="H2223" s="3" t="e">
        <v>#N/A</v>
      </c>
      <c r="I2223" s="3" t="e">
        <v>#N/A</v>
      </c>
      <c r="J2223" s="3" t="e">
        <v>#N/A</v>
      </c>
      <c r="K2223" s="3" t="e">
        <v>#N/A</v>
      </c>
      <c r="L2223" s="3" t="e">
        <v>#N/A</v>
      </c>
      <c r="M2223" s="232" t="inlineStr">
        <is>
          <t>표점/만점</t>
        </is>
      </c>
      <c r="N2223" s="232" t="inlineStr">
        <is>
          <t>표점/만점</t>
        </is>
      </c>
      <c r="O2223" s="3" t="inlineStr">
        <is>
          <t>1</t>
        </is>
      </c>
    </row>
    <row r="2224">
      <c r="A2224" s="3" t="n">
        <v>190</v>
      </c>
      <c r="B2224" s="3" t="n">
        <v>1540</v>
      </c>
      <c r="C2224" s="3" t="inlineStr">
        <is>
          <t>다</t>
        </is>
      </c>
      <c r="D2224" s="3" t="inlineStr">
        <is>
          <t>경상국립대</t>
        </is>
      </c>
      <c r="E2224" s="3" t="inlineStr">
        <is>
          <t>해양환경공학과</t>
        </is>
      </c>
      <c r="F2224" s="3" t="inlineStr">
        <is>
          <t>자연</t>
        </is>
      </c>
      <c r="G2224" s="697" t="n">
        <v>3</v>
      </c>
      <c r="H2224" s="3" t="e">
        <v>#N/A</v>
      </c>
      <c r="I2224" s="3" t="e">
        <v>#N/A</v>
      </c>
      <c r="J2224" s="3" t="e">
        <v>#N/A</v>
      </c>
      <c r="K2224" s="3" t="e">
        <v>#N/A</v>
      </c>
      <c r="L2224" s="3" t="e">
        <v>#N/A</v>
      </c>
      <c r="M2224" s="232" t="inlineStr">
        <is>
          <t>표점/만점</t>
        </is>
      </c>
      <c r="N2224" s="232" t="inlineStr">
        <is>
          <t>표점/만점</t>
        </is>
      </c>
      <c r="O2224" s="3" t="inlineStr">
        <is>
          <t>1</t>
        </is>
      </c>
    </row>
    <row r="2225">
      <c r="A2225" s="3" t="n">
        <v>190</v>
      </c>
      <c r="B2225" s="3" t="n">
        <v>1541</v>
      </c>
      <c r="C2225" s="3" t="inlineStr">
        <is>
          <t>다</t>
        </is>
      </c>
      <c r="D2225" s="3" t="inlineStr">
        <is>
          <t>경상국립대</t>
        </is>
      </c>
      <c r="E2225" s="3" t="inlineStr">
        <is>
          <t>조선해양공학과</t>
        </is>
      </c>
      <c r="F2225" s="3" t="inlineStr">
        <is>
          <t>자연</t>
        </is>
      </c>
      <c r="G2225" s="697" t="n">
        <v>3</v>
      </c>
      <c r="H2225" s="3" t="e">
        <v>#N/A</v>
      </c>
      <c r="I2225" s="3" t="e">
        <v>#N/A</v>
      </c>
      <c r="J2225" s="3" t="e">
        <v>#N/A</v>
      </c>
      <c r="K2225" s="3" t="e">
        <v>#N/A</v>
      </c>
      <c r="L2225" s="3" t="e">
        <v>#N/A</v>
      </c>
      <c r="M2225" s="232" t="inlineStr">
        <is>
          <t>표점/만점</t>
        </is>
      </c>
      <c r="N2225" s="232" t="inlineStr">
        <is>
          <t>표점/만점</t>
        </is>
      </c>
      <c r="O2225" s="3" t="inlineStr">
        <is>
          <t>1</t>
        </is>
      </c>
    </row>
    <row r="2226">
      <c r="A2226" s="3" t="n">
        <v>190</v>
      </c>
      <c r="B2226" s="3" t="n">
        <v>1542</v>
      </c>
      <c r="C2226" s="3" t="inlineStr">
        <is>
          <t>다</t>
        </is>
      </c>
      <c r="D2226" s="3" t="inlineStr">
        <is>
          <t>경상국립대</t>
        </is>
      </c>
      <c r="E2226" s="3" t="inlineStr">
        <is>
          <t>해양생명과학과</t>
        </is>
      </c>
      <c r="F2226" s="3" t="inlineStr">
        <is>
          <t>자연</t>
        </is>
      </c>
      <c r="G2226" s="697" t="n">
        <v>3</v>
      </c>
      <c r="H2226" s="3" t="e">
        <v>#N/A</v>
      </c>
      <c r="I2226" s="3" t="e">
        <v>#N/A</v>
      </c>
      <c r="J2226" s="3" t="e">
        <v>#N/A</v>
      </c>
      <c r="K2226" s="3" t="e">
        <v>#N/A</v>
      </c>
      <c r="L2226" s="3" t="e">
        <v>#N/A</v>
      </c>
      <c r="M2226" s="232" t="inlineStr">
        <is>
          <t>표점/만점</t>
        </is>
      </c>
      <c r="N2226" s="232" t="inlineStr">
        <is>
          <t>표점/만점</t>
        </is>
      </c>
      <c r="O2226" s="3" t="inlineStr">
        <is>
          <t>1</t>
        </is>
      </c>
    </row>
    <row r="2227">
      <c r="A2227" s="3" t="n">
        <v>189</v>
      </c>
      <c r="B2227" s="3" t="n">
        <v>1579</v>
      </c>
      <c r="C2227" s="3" t="inlineStr">
        <is>
          <t>다</t>
        </is>
      </c>
      <c r="D2227" s="3" t="inlineStr">
        <is>
          <t>경상국립대</t>
        </is>
      </c>
      <c r="E2227" s="3" t="inlineStr">
        <is>
          <t>해양수산경영학과</t>
        </is>
      </c>
      <c r="F2227" s="3" t="inlineStr">
        <is>
          <t>통합</t>
        </is>
      </c>
      <c r="G2227" s="697" t="n">
        <v>3</v>
      </c>
      <c r="H2227" s="3" t="e">
        <v>#N/A</v>
      </c>
      <c r="I2227" s="3" t="e">
        <v>#N/A</v>
      </c>
      <c r="J2227" s="3" t="e">
        <v>#N/A</v>
      </c>
      <c r="K2227" s="3" t="e">
        <v>#N/A</v>
      </c>
      <c r="L2227" s="3" t="e">
        <v>#N/A</v>
      </c>
      <c r="M2227" s="232" t="inlineStr">
        <is>
          <t>표점/만점</t>
        </is>
      </c>
      <c r="N2227" s="232" t="inlineStr">
        <is>
          <t>표점/만점</t>
        </is>
      </c>
      <c r="O2227" s="3" t="inlineStr">
        <is>
          <t>1</t>
        </is>
      </c>
    </row>
    <row r="2228">
      <c r="A2228" s="3" t="n">
        <v>287</v>
      </c>
      <c r="B2228" s="3" t="n">
        <v>1738</v>
      </c>
      <c r="C2228" s="3" t="inlineStr">
        <is>
          <t>다</t>
        </is>
      </c>
      <c r="D2228" s="3" t="inlineStr">
        <is>
          <t>부산대</t>
        </is>
      </c>
      <c r="E2228" s="3" t="inlineStr">
        <is>
          <t>첨단융합학부(공학자율전공)</t>
        </is>
      </c>
      <c r="F2228" s="3" t="inlineStr">
        <is>
          <t>자연</t>
        </is>
      </c>
      <c r="G2228" s="697" t="n">
        <v>2</v>
      </c>
      <c r="H2228" s="3" t="n">
        <v>705.077</v>
      </c>
      <c r="I2228" s="3" t="n">
        <v>703.617</v>
      </c>
      <c r="J2228" s="3" t="n">
        <v>701.02</v>
      </c>
      <c r="K2228" s="3" t="n">
        <v>699</v>
      </c>
      <c r="L2228" s="3" t="n">
        <v>695.21</v>
      </c>
      <c r="M2228" s="232" t="inlineStr">
        <is>
          <t>표점</t>
        </is>
      </c>
      <c r="N2228" s="232" t="inlineStr">
        <is>
          <t>표점</t>
        </is>
      </c>
      <c r="O2228" s="3" t="inlineStr">
        <is>
          <t>다312</t>
        </is>
      </c>
    </row>
    <row r="2229">
      <c r="A2229" s="3" t="n">
        <v>287</v>
      </c>
      <c r="B2229" s="3" t="n">
        <v>1737</v>
      </c>
      <c r="C2229" s="3" t="inlineStr">
        <is>
          <t>다</t>
        </is>
      </c>
      <c r="D2229" s="3" t="inlineStr">
        <is>
          <t>부산대</t>
        </is>
      </c>
      <c r="E2229" s="3" t="inlineStr">
        <is>
          <t>첨단융합학부(정보의생명공학자율전공)</t>
        </is>
      </c>
      <c r="F2229" s="3" t="inlineStr">
        <is>
          <t>자연</t>
        </is>
      </c>
      <c r="G2229" s="697" t="n">
        <v>2</v>
      </c>
      <c r="H2229" s="3" t="n">
        <v>697.08</v>
      </c>
      <c r="I2229" s="3" t="n">
        <v>695.3440000000001</v>
      </c>
      <c r="J2229" s="3" t="n">
        <v>693.39</v>
      </c>
      <c r="K2229" s="3" t="n">
        <v>692.004</v>
      </c>
      <c r="L2229" s="3" t="n">
        <v>689.414</v>
      </c>
      <c r="M2229" s="232" t="inlineStr">
        <is>
          <t>표점</t>
        </is>
      </c>
      <c r="N2229" s="232" t="inlineStr">
        <is>
          <t>표점</t>
        </is>
      </c>
      <c r="O2229" s="3" t="inlineStr">
        <is>
          <t>다313</t>
        </is>
      </c>
    </row>
    <row r="2230">
      <c r="A2230" s="3" t="n">
        <v>287</v>
      </c>
      <c r="B2230" s="3" t="n">
        <v>1739</v>
      </c>
      <c r="C2230" s="3" t="inlineStr">
        <is>
          <t>다</t>
        </is>
      </c>
      <c r="D2230" s="3" t="inlineStr">
        <is>
          <t>부산대</t>
        </is>
      </c>
      <c r="E2230" s="3" t="inlineStr">
        <is>
          <t>첨단융합학부(나노자율전공)</t>
        </is>
      </c>
      <c r="F2230" s="3" t="inlineStr">
        <is>
          <t>자연</t>
        </is>
      </c>
      <c r="G2230" s="697" t="n">
        <v>2</v>
      </c>
      <c r="H2230" s="3" t="n">
        <v>692.104</v>
      </c>
      <c r="I2230" s="3" t="n">
        <v>690.24</v>
      </c>
      <c r="J2230" s="3" t="n">
        <v>687.836</v>
      </c>
      <c r="K2230" s="3" t="n">
        <v>685.6559999999999</v>
      </c>
      <c r="L2230" s="3" t="n">
        <v>682.076</v>
      </c>
      <c r="M2230" s="232" t="inlineStr">
        <is>
          <t>표점</t>
        </is>
      </c>
      <c r="N2230" s="232" t="inlineStr">
        <is>
          <t>표점</t>
        </is>
      </c>
      <c r="O2230" s="3" t="inlineStr">
        <is>
          <t>다314</t>
        </is>
      </c>
    </row>
    <row r="2231">
      <c r="A2231" s="3" t="n">
        <v>216</v>
      </c>
      <c r="B2231" s="3" t="n">
        <v>1880</v>
      </c>
      <c r="C2231" s="3" t="inlineStr">
        <is>
          <t>다</t>
        </is>
      </c>
      <c r="D2231" s="3" t="inlineStr">
        <is>
          <t>제주대</t>
        </is>
      </c>
      <c r="E2231" s="3" t="inlineStr">
        <is>
          <t>수학교육과</t>
        </is>
      </c>
      <c r="F2231" s="3" t="inlineStr">
        <is>
          <t>자연</t>
        </is>
      </c>
      <c r="G2231" s="697" t="n">
        <v>3</v>
      </c>
      <c r="H2231" s="3" t="n">
        <v>829.36</v>
      </c>
      <c r="I2231" s="3" t="n">
        <v>824.08</v>
      </c>
      <c r="J2231" s="3" t="n">
        <v>813.52</v>
      </c>
      <c r="K2231" s="3" t="n">
        <v>799.46</v>
      </c>
      <c r="L2231" s="3" t="n">
        <v>782.365</v>
      </c>
      <c r="M2231" s="232" t="inlineStr">
        <is>
          <t>백분위</t>
        </is>
      </c>
      <c r="N2231" s="232" t="inlineStr">
        <is>
          <t>백분위</t>
        </is>
      </c>
      <c r="O2231" s="3" t="inlineStr">
        <is>
          <t>다315</t>
        </is>
      </c>
    </row>
    <row r="2232">
      <c r="A2232" s="3" t="n">
        <v>213</v>
      </c>
      <c r="B2232" s="3" t="n">
        <v>1879</v>
      </c>
      <c r="C2232" s="3" t="inlineStr">
        <is>
          <t>다</t>
        </is>
      </c>
      <c r="D2232" s="3" t="inlineStr">
        <is>
          <t>제주대</t>
        </is>
      </c>
      <c r="E2232" s="3" t="inlineStr">
        <is>
          <t>간호학과</t>
        </is>
      </c>
      <c r="F2232" s="3" t="inlineStr">
        <is>
          <t>자연</t>
        </is>
      </c>
      <c r="G2232" s="697" t="n">
        <v>3</v>
      </c>
      <c r="H2232" s="3" t="n">
        <v>813.593</v>
      </c>
      <c r="I2232" s="3" t="n">
        <v>809.091</v>
      </c>
      <c r="J2232" s="3" t="n">
        <v>798.079</v>
      </c>
      <c r="K2232" s="3" t="n">
        <v>782.856</v>
      </c>
      <c r="L2232" s="3" t="n">
        <v>765.169</v>
      </c>
      <c r="M2232" s="232" t="inlineStr">
        <is>
          <t>백분위</t>
        </is>
      </c>
      <c r="N2232" s="232" t="inlineStr">
        <is>
          <t>백분위</t>
        </is>
      </c>
      <c r="O2232" s="3" t="inlineStr">
        <is>
          <t>다316</t>
        </is>
      </c>
    </row>
    <row r="2233">
      <c r="A2233" s="3" t="n">
        <v>214</v>
      </c>
      <c r="B2233" s="3" t="n">
        <v>1877</v>
      </c>
      <c r="C2233" s="3" t="inlineStr">
        <is>
          <t>다</t>
        </is>
      </c>
      <c r="D2233" s="3" t="inlineStr">
        <is>
          <t>제주대</t>
        </is>
      </c>
      <c r="E2233" s="3" t="inlineStr">
        <is>
          <t>컴퓨터공학과</t>
        </is>
      </c>
      <c r="F2233" s="3" t="inlineStr">
        <is>
          <t>자연</t>
        </is>
      </c>
      <c r="G2233" s="697" t="n">
        <v>3</v>
      </c>
      <c r="H2233" s="3" t="n">
        <v>810.157</v>
      </c>
      <c r="I2233" s="3" t="n">
        <v>804.827</v>
      </c>
      <c r="J2233" s="3" t="n">
        <v>795.398</v>
      </c>
      <c r="K2233" s="3" t="n">
        <v>777.395</v>
      </c>
      <c r="L2233" s="3" t="n">
        <v>762.64</v>
      </c>
      <c r="M2233" s="232" t="inlineStr">
        <is>
          <t>백분위</t>
        </is>
      </c>
      <c r="N2233" s="232" t="inlineStr">
        <is>
          <t>백분위</t>
        </is>
      </c>
      <c r="O2233" s="3" t="inlineStr">
        <is>
          <t>다317</t>
        </is>
      </c>
    </row>
    <row r="2234">
      <c r="A2234" s="3" t="n">
        <v>215</v>
      </c>
      <c r="B2234" s="3" t="n">
        <v>1911</v>
      </c>
      <c r="C2234" s="3" t="inlineStr">
        <is>
          <t>다</t>
        </is>
      </c>
      <c r="D2234" s="3" t="inlineStr">
        <is>
          <t>제주대</t>
        </is>
      </c>
      <c r="E2234" s="3" t="inlineStr">
        <is>
          <t>물리교육전공</t>
        </is>
      </c>
      <c r="F2234" s="3" t="inlineStr">
        <is>
          <t>자연</t>
        </is>
      </c>
      <c r="G2234" s="697" t="n">
        <v>3</v>
      </c>
      <c r="H2234" s="3" t="n">
        <v>760.3680000000001</v>
      </c>
      <c r="I2234" s="3" t="n">
        <v>753.784</v>
      </c>
      <c r="J2234" s="3" t="n">
        <v>743.86</v>
      </c>
      <c r="K2234" s="3" t="n">
        <v>724.146</v>
      </c>
      <c r="L2234" s="3" t="n">
        <v>701.614</v>
      </c>
      <c r="M2234" s="232" t="inlineStr">
        <is>
          <t>백분위</t>
        </is>
      </c>
      <c r="N2234" s="232" t="inlineStr">
        <is>
          <t>백분위</t>
        </is>
      </c>
      <c r="O2234" s="3" t="inlineStr">
        <is>
          <t>다318</t>
        </is>
      </c>
    </row>
    <row r="2235">
      <c r="A2235" s="3" t="n">
        <v>213</v>
      </c>
      <c r="B2235" s="3" t="n">
        <v>1882</v>
      </c>
      <c r="C2235" s="3" t="inlineStr">
        <is>
          <t>다</t>
        </is>
      </c>
      <c r="D2235" s="3" t="inlineStr">
        <is>
          <t>제주대</t>
        </is>
      </c>
      <c r="E2235" s="3" t="inlineStr">
        <is>
          <t>컴퓨터교육과</t>
        </is>
      </c>
      <c r="F2235" s="3" t="inlineStr">
        <is>
          <t>자연</t>
        </is>
      </c>
      <c r="G2235" s="697" t="n">
        <v>3</v>
      </c>
      <c r="H2235" s="3" t="n">
        <v>767.683</v>
      </c>
      <c r="I2235" s="3" t="n">
        <v>761.675</v>
      </c>
      <c r="J2235" s="3" t="n">
        <v>753.561</v>
      </c>
      <c r="K2235" s="3" t="n">
        <v>742.718</v>
      </c>
      <c r="L2235" s="3" t="n">
        <v>729.221</v>
      </c>
      <c r="M2235" s="232" t="inlineStr">
        <is>
          <t>백분위</t>
        </is>
      </c>
      <c r="N2235" s="232" t="inlineStr">
        <is>
          <t>백분위</t>
        </is>
      </c>
      <c r="O2235" s="3" t="inlineStr">
        <is>
          <t>다319</t>
        </is>
      </c>
    </row>
    <row r="2236">
      <c r="A2236" s="3" t="n">
        <v>214</v>
      </c>
      <c r="B2236" s="3" t="n">
        <v>1881</v>
      </c>
      <c r="C2236" s="3" t="inlineStr">
        <is>
          <t>다</t>
        </is>
      </c>
      <c r="D2236" s="3" t="inlineStr">
        <is>
          <t>제주대</t>
        </is>
      </c>
      <c r="E2236" s="3" t="inlineStr">
        <is>
          <t>전자공학과</t>
        </is>
      </c>
      <c r="F2236" s="3" t="inlineStr">
        <is>
          <t>자연</t>
        </is>
      </c>
      <c r="G2236" s="697" t="n">
        <v>3</v>
      </c>
      <c r="H2236" s="3" t="n">
        <v>769.032</v>
      </c>
      <c r="I2236" s="3" t="n">
        <v>765.354</v>
      </c>
      <c r="J2236" s="3" t="n">
        <v>757.111</v>
      </c>
      <c r="K2236" s="3" t="n">
        <v>743.393</v>
      </c>
      <c r="L2236" s="3" t="n">
        <v>729.23</v>
      </c>
      <c r="M2236" s="232" t="inlineStr">
        <is>
          <t>백분위</t>
        </is>
      </c>
      <c r="N2236" s="232" t="inlineStr">
        <is>
          <t>백분위</t>
        </is>
      </c>
      <c r="O2236" s="3" t="inlineStr">
        <is>
          <t>다320</t>
        </is>
      </c>
    </row>
    <row r="2237">
      <c r="A2237" s="3" t="n">
        <v>214</v>
      </c>
      <c r="B2237" s="3" t="n">
        <v>1888</v>
      </c>
      <c r="C2237" s="3" t="inlineStr">
        <is>
          <t>다</t>
        </is>
      </c>
      <c r="D2237" s="3" t="inlineStr">
        <is>
          <t>제주대</t>
        </is>
      </c>
      <c r="E2237" s="3" t="inlineStr">
        <is>
          <t>전기공학과</t>
        </is>
      </c>
      <c r="F2237" s="3" t="inlineStr">
        <is>
          <t>자연</t>
        </is>
      </c>
      <c r="G2237" s="697" t="n">
        <v>3</v>
      </c>
      <c r="H2237" s="3" t="n">
        <v>754.991</v>
      </c>
      <c r="I2237" s="3" t="n">
        <v>748.6079999999999</v>
      </c>
      <c r="J2237" s="3" t="n">
        <v>732.215</v>
      </c>
      <c r="K2237" s="3" t="n">
        <v>713.088</v>
      </c>
      <c r="L2237" s="3" t="n">
        <v>699.468</v>
      </c>
      <c r="M2237" s="232" t="inlineStr">
        <is>
          <t>백분위</t>
        </is>
      </c>
      <c r="N2237" s="232" t="inlineStr">
        <is>
          <t>백분위</t>
        </is>
      </c>
      <c r="O2237" s="3" t="inlineStr">
        <is>
          <t>다321</t>
        </is>
      </c>
    </row>
    <row r="2238">
      <c r="A2238" s="3" t="n">
        <v>214</v>
      </c>
      <c r="B2238" s="3" t="n">
        <v>1891</v>
      </c>
      <c r="C2238" s="3" t="inlineStr">
        <is>
          <t>다</t>
        </is>
      </c>
      <c r="D2238" s="3" t="inlineStr">
        <is>
          <t>제주대</t>
        </is>
      </c>
      <c r="E2238" s="3" t="inlineStr">
        <is>
          <t>건축공학과</t>
        </is>
      </c>
      <c r="F2238" s="3" t="inlineStr">
        <is>
          <t>자연</t>
        </is>
      </c>
      <c r="G2238" s="697" t="n">
        <v>3</v>
      </c>
      <c r="H2238" s="3" t="n">
        <v>735.53</v>
      </c>
      <c r="I2238" s="3" t="n">
        <v>726.874</v>
      </c>
      <c r="J2238" s="3" t="n">
        <v>712.91</v>
      </c>
      <c r="K2238" s="3" t="n">
        <v>695.727</v>
      </c>
      <c r="L2238" s="3" t="n">
        <v>675.763</v>
      </c>
      <c r="M2238" s="232" t="inlineStr">
        <is>
          <t>백분위</t>
        </is>
      </c>
      <c r="N2238" s="232" t="inlineStr">
        <is>
          <t>백분위</t>
        </is>
      </c>
      <c r="O2238" s="3" t="inlineStr">
        <is>
          <t>다322</t>
        </is>
      </c>
    </row>
    <row r="2239">
      <c r="A2239" s="3" t="n">
        <v>213</v>
      </c>
      <c r="B2239" s="3" t="n">
        <v>1902</v>
      </c>
      <c r="C2239" s="3" t="inlineStr">
        <is>
          <t>다</t>
        </is>
      </c>
      <c r="D2239" s="3" t="inlineStr">
        <is>
          <t>제주대</t>
        </is>
      </c>
      <c r="E2239" s="3" t="inlineStr">
        <is>
          <t>식품영양학과</t>
        </is>
      </c>
      <c r="F2239" s="3" t="inlineStr">
        <is>
          <t>자연</t>
        </is>
      </c>
      <c r="G2239" s="697" t="n">
        <v>3</v>
      </c>
      <c r="H2239" s="3" t="n">
        <v>690.952</v>
      </c>
      <c r="I2239" s="3" t="n">
        <v>686.814</v>
      </c>
      <c r="J2239" s="3" t="n">
        <v>677.283</v>
      </c>
      <c r="K2239" s="3" t="n">
        <v>663.823</v>
      </c>
      <c r="L2239" s="3" t="n">
        <v>652.41</v>
      </c>
      <c r="M2239" s="232" t="inlineStr">
        <is>
          <t>백분위</t>
        </is>
      </c>
      <c r="N2239" s="232" t="inlineStr">
        <is>
          <t>백분위</t>
        </is>
      </c>
      <c r="O2239" s="3" t="inlineStr">
        <is>
          <t>다323</t>
        </is>
      </c>
    </row>
    <row r="2240">
      <c r="A2240" s="3" t="n">
        <v>214</v>
      </c>
      <c r="B2240" s="3" t="n">
        <v>1897</v>
      </c>
      <c r="C2240" s="3" t="inlineStr">
        <is>
          <t>다</t>
        </is>
      </c>
      <c r="D2240" s="3" t="inlineStr">
        <is>
          <t>제주대</t>
        </is>
      </c>
      <c r="E2240" s="3" t="inlineStr">
        <is>
          <t>토목공학과</t>
        </is>
      </c>
      <c r="F2240" s="3" t="inlineStr">
        <is>
          <t>자연</t>
        </is>
      </c>
      <c r="G2240" s="697" t="n">
        <v>3</v>
      </c>
      <c r="H2240" s="3" t="n">
        <v>720.3339999999999</v>
      </c>
      <c r="I2240" s="3" t="n">
        <v>704.524</v>
      </c>
      <c r="J2240" s="3" t="n">
        <v>683.057</v>
      </c>
      <c r="K2240" s="3" t="n">
        <v>660.21</v>
      </c>
      <c r="L2240" s="3" t="n">
        <v>634.538</v>
      </c>
      <c r="M2240" s="232" t="inlineStr">
        <is>
          <t>백분위</t>
        </is>
      </c>
      <c r="N2240" s="232" t="inlineStr">
        <is>
          <t>백분위</t>
        </is>
      </c>
      <c r="O2240" s="3" t="inlineStr">
        <is>
          <t>다324</t>
        </is>
      </c>
    </row>
    <row r="2241">
      <c r="A2241" s="3" t="n">
        <v>213</v>
      </c>
      <c r="B2241" s="3" t="n">
        <v>1899</v>
      </c>
      <c r="C2241" s="3" t="inlineStr">
        <is>
          <t>다</t>
        </is>
      </c>
      <c r="D2241" s="3" t="inlineStr">
        <is>
          <t>제주대</t>
        </is>
      </c>
      <c r="E2241" s="3" t="inlineStr">
        <is>
          <t>화학코스메틱스학과</t>
        </is>
      </c>
      <c r="F2241" s="3" t="inlineStr">
        <is>
          <t>자연</t>
        </is>
      </c>
      <c r="G2241" s="697" t="n">
        <v>3</v>
      </c>
      <c r="H2241" s="3" t="n">
        <v>697.922</v>
      </c>
      <c r="I2241" s="3" t="n">
        <v>691.018</v>
      </c>
      <c r="J2241" s="3" t="n">
        <v>671.763</v>
      </c>
      <c r="K2241" s="3" t="n">
        <v>659.726</v>
      </c>
      <c r="L2241" s="3" t="n">
        <v>649.95</v>
      </c>
      <c r="M2241" s="232" t="inlineStr">
        <is>
          <t>백분위</t>
        </is>
      </c>
      <c r="N2241" s="232" t="inlineStr">
        <is>
          <t>백분위</t>
        </is>
      </c>
      <c r="O2241" s="3" t="inlineStr">
        <is>
          <t>다325</t>
        </is>
      </c>
    </row>
    <row r="2242">
      <c r="A2242" s="3" t="n">
        <v>213</v>
      </c>
      <c r="B2242" s="3" t="n">
        <v>1903</v>
      </c>
      <c r="C2242" s="3" t="inlineStr">
        <is>
          <t>다</t>
        </is>
      </c>
      <c r="D2242" s="3" t="inlineStr">
        <is>
          <t>제주대</t>
        </is>
      </c>
      <c r="E2242" s="3" t="inlineStr">
        <is>
          <t>생활환경복지학부</t>
        </is>
      </c>
      <c r="F2242" s="3" t="inlineStr">
        <is>
          <t>자연</t>
        </is>
      </c>
      <c r="G2242" s="697" t="n">
        <v>3</v>
      </c>
      <c r="H2242" s="3" t="n">
        <v>699.682</v>
      </c>
      <c r="I2242" s="3" t="n">
        <v>685.398</v>
      </c>
      <c r="J2242" s="3" t="n">
        <v>662.598</v>
      </c>
      <c r="K2242" s="3" t="n">
        <v>643.119</v>
      </c>
      <c r="L2242" s="3" t="n">
        <v>613.426</v>
      </c>
      <c r="M2242" s="232" t="inlineStr">
        <is>
          <t>백분위</t>
        </is>
      </c>
      <c r="N2242" s="232" t="inlineStr">
        <is>
          <t>백분위</t>
        </is>
      </c>
      <c r="O2242" s="3" t="inlineStr">
        <is>
          <t>다326</t>
        </is>
      </c>
    </row>
    <row r="2243">
      <c r="A2243" s="3" t="n">
        <v>214</v>
      </c>
      <c r="B2243" s="3" t="n">
        <v>1892</v>
      </c>
      <c r="C2243" s="3" t="inlineStr">
        <is>
          <t>다</t>
        </is>
      </c>
      <c r="D2243" s="3" t="inlineStr">
        <is>
          <t>제주대</t>
        </is>
      </c>
      <c r="E2243" s="3" t="inlineStr">
        <is>
          <t>생명공학부</t>
        </is>
      </c>
      <c r="F2243" s="3" t="inlineStr">
        <is>
          <t>자연</t>
        </is>
      </c>
      <c r="G2243" s="697" t="n">
        <v>3</v>
      </c>
      <c r="H2243" s="3" t="n">
        <v>710.053</v>
      </c>
      <c r="I2243" s="3" t="n">
        <v>695.418</v>
      </c>
      <c r="J2243" s="3" t="n">
        <v>672.423</v>
      </c>
      <c r="K2243" s="3" t="n">
        <v>652.602</v>
      </c>
      <c r="L2243" s="3" t="n">
        <v>621.773</v>
      </c>
      <c r="M2243" s="232" t="inlineStr">
        <is>
          <t>백분위</t>
        </is>
      </c>
      <c r="N2243" s="232" t="inlineStr">
        <is>
          <t>백분위</t>
        </is>
      </c>
      <c r="O2243" s="3" t="inlineStr">
        <is>
          <t>다327</t>
        </is>
      </c>
    </row>
    <row r="2244">
      <c r="A2244" s="3" t="n">
        <v>213</v>
      </c>
      <c r="B2244" s="3" t="n">
        <v>1894</v>
      </c>
      <c r="C2244" s="3" t="inlineStr">
        <is>
          <t>다</t>
        </is>
      </c>
      <c r="D2244" s="3" t="inlineStr">
        <is>
          <t>제주대</t>
        </is>
      </c>
      <c r="E2244" s="3" t="inlineStr">
        <is>
          <t>식품생명공학과</t>
        </is>
      </c>
      <c r="F2244" s="3" t="inlineStr">
        <is>
          <t>자연</t>
        </is>
      </c>
      <c r="G2244" s="697" t="n">
        <v>3</v>
      </c>
      <c r="H2244" s="3" t="n">
        <v>688.473</v>
      </c>
      <c r="I2244" s="3" t="n">
        <v>681.548</v>
      </c>
      <c r="J2244" s="3" t="n">
        <v>660.418</v>
      </c>
      <c r="K2244" s="3" t="n">
        <v>654.361</v>
      </c>
      <c r="L2244" s="3" t="n">
        <v>639.5700000000001</v>
      </c>
      <c r="M2244" s="232" t="inlineStr">
        <is>
          <t>백분위</t>
        </is>
      </c>
      <c r="N2244" s="232" t="inlineStr">
        <is>
          <t>백분위</t>
        </is>
      </c>
      <c r="O2244" s="3" t="inlineStr">
        <is>
          <t>다328</t>
        </is>
      </c>
    </row>
    <row r="2245">
      <c r="A2245" s="3" t="n">
        <v>213</v>
      </c>
      <c r="B2245" s="3" t="n">
        <v>1907</v>
      </c>
      <c r="C2245" s="3" t="inlineStr">
        <is>
          <t>다</t>
        </is>
      </c>
      <c r="D2245" s="3" t="inlineStr">
        <is>
          <t>제주대</t>
        </is>
      </c>
      <c r="E2245" s="3" t="inlineStr">
        <is>
          <t>지구해양과학과</t>
        </is>
      </c>
      <c r="F2245" s="3" t="inlineStr">
        <is>
          <t>자연</t>
        </is>
      </c>
      <c r="G2245" s="697" t="n">
        <v>3</v>
      </c>
      <c r="H2245" s="3" t="n">
        <v>689.922</v>
      </c>
      <c r="I2245" s="3" t="n">
        <v>669.772</v>
      </c>
      <c r="J2245" s="3" t="n">
        <v>652.41</v>
      </c>
      <c r="K2245" s="3" t="n">
        <v>630.024</v>
      </c>
      <c r="L2245" s="3" t="n">
        <v>599.086</v>
      </c>
      <c r="M2245" s="232" t="inlineStr">
        <is>
          <t>백분위</t>
        </is>
      </c>
      <c r="N2245" s="232" t="inlineStr">
        <is>
          <t>백분위</t>
        </is>
      </c>
      <c r="O2245" s="3" t="inlineStr">
        <is>
          <t>다329</t>
        </is>
      </c>
    </row>
    <row r="2246">
      <c r="A2246" s="3" t="n">
        <v>213</v>
      </c>
      <c r="B2246" s="3" t="n">
        <v>1883</v>
      </c>
      <c r="C2246" s="3" t="inlineStr">
        <is>
          <t>다</t>
        </is>
      </c>
      <c r="D2246" s="3" t="inlineStr">
        <is>
          <t>제주대</t>
        </is>
      </c>
      <c r="E2246" s="3" t="inlineStr">
        <is>
          <t>수산생명의학과</t>
        </is>
      </c>
      <c r="F2246" s="3" t="inlineStr">
        <is>
          <t>자연</t>
        </is>
      </c>
      <c r="G2246" s="697" t="n">
        <v>3</v>
      </c>
      <c r="H2246" s="3" t="e">
        <v>#N/A</v>
      </c>
      <c r="I2246" s="3" t="e">
        <v>#N/A</v>
      </c>
      <c r="J2246" s="3" t="e">
        <v>#N/A</v>
      </c>
      <c r="K2246" s="3" t="e">
        <v>#N/A</v>
      </c>
      <c r="L2246" s="3" t="e">
        <v>#N/A</v>
      </c>
      <c r="M2246" s="232" t="inlineStr">
        <is>
          <t>백분위</t>
        </is>
      </c>
      <c r="N2246" s="232" t="inlineStr">
        <is>
          <t>백분위</t>
        </is>
      </c>
      <c r="O2246" s="3" t="inlineStr">
        <is>
          <t>1</t>
        </is>
      </c>
    </row>
    <row r="2247">
      <c r="A2247" s="3" t="n">
        <v>214</v>
      </c>
      <c r="B2247" s="3" t="n">
        <v>1887</v>
      </c>
      <c r="C2247" s="3" t="inlineStr">
        <is>
          <t>다</t>
        </is>
      </c>
      <c r="D2247" s="3" t="inlineStr">
        <is>
          <t>제주대</t>
        </is>
      </c>
      <c r="E2247" s="3" t="inlineStr">
        <is>
          <t>해양시스템공학과</t>
        </is>
      </c>
      <c r="F2247" s="3" t="inlineStr">
        <is>
          <t>자연</t>
        </is>
      </c>
      <c r="G2247" s="697" t="n">
        <v>3</v>
      </c>
      <c r="H2247" s="3" t="e">
        <v>#N/A</v>
      </c>
      <c r="I2247" s="3" t="e">
        <v>#N/A</v>
      </c>
      <c r="J2247" s="3" t="e">
        <v>#N/A</v>
      </c>
      <c r="K2247" s="3" t="e">
        <v>#N/A</v>
      </c>
      <c r="L2247" s="3" t="e">
        <v>#N/A</v>
      </c>
      <c r="M2247" s="232" t="inlineStr">
        <is>
          <t>백분위</t>
        </is>
      </c>
      <c r="N2247" s="232" t="inlineStr">
        <is>
          <t>백분위</t>
        </is>
      </c>
      <c r="O2247" s="3" t="inlineStr">
        <is>
          <t>1</t>
        </is>
      </c>
    </row>
    <row r="2248">
      <c r="A2248" s="3" t="n">
        <v>213</v>
      </c>
      <c r="B2248" s="3" t="n">
        <v>1889</v>
      </c>
      <c r="C2248" s="3" t="inlineStr">
        <is>
          <t>다</t>
        </is>
      </c>
      <c r="D2248" s="3" t="inlineStr">
        <is>
          <t>제주대</t>
        </is>
      </c>
      <c r="E2248" s="3" t="inlineStr">
        <is>
          <t>원예과학전공</t>
        </is>
      </c>
      <c r="F2248" s="3" t="inlineStr">
        <is>
          <t>자연</t>
        </is>
      </c>
      <c r="G2248" s="697" t="n">
        <v>3</v>
      </c>
      <c r="H2248" s="3" t="e">
        <v>#N/A</v>
      </c>
      <c r="I2248" s="3" t="e">
        <v>#N/A</v>
      </c>
      <c r="J2248" s="3" t="e">
        <v>#N/A</v>
      </c>
      <c r="K2248" s="3" t="e">
        <v>#N/A</v>
      </c>
      <c r="L2248" s="3" t="e">
        <v>#N/A</v>
      </c>
      <c r="M2248" s="232" t="inlineStr">
        <is>
          <t>백분위</t>
        </is>
      </c>
      <c r="N2248" s="232" t="inlineStr">
        <is>
          <t>백분위</t>
        </is>
      </c>
      <c r="O2248" s="3" t="inlineStr">
        <is>
          <t>1</t>
        </is>
      </c>
    </row>
    <row r="2249">
      <c r="A2249" s="3" t="n">
        <v>213</v>
      </c>
      <c r="B2249" s="3" t="n">
        <v>1898</v>
      </c>
      <c r="C2249" s="3" t="inlineStr">
        <is>
          <t>다</t>
        </is>
      </c>
      <c r="D2249" s="3" t="inlineStr">
        <is>
          <t>제주대</t>
        </is>
      </c>
      <c r="E2249" s="3" t="inlineStr">
        <is>
          <t>물리학과</t>
        </is>
      </c>
      <c r="F2249" s="3" t="inlineStr">
        <is>
          <t>자연</t>
        </is>
      </c>
      <c r="G2249" s="697" t="n">
        <v>3</v>
      </c>
      <c r="H2249" s="3" t="e">
        <v>#N/A</v>
      </c>
      <c r="I2249" s="3" t="e">
        <v>#N/A</v>
      </c>
      <c r="J2249" s="3" t="e">
        <v>#N/A</v>
      </c>
      <c r="K2249" s="3" t="e">
        <v>#N/A</v>
      </c>
      <c r="L2249" s="3" t="e">
        <v>#N/A</v>
      </c>
      <c r="M2249" s="232" t="inlineStr">
        <is>
          <t>백분위</t>
        </is>
      </c>
      <c r="N2249" s="232" t="inlineStr">
        <is>
          <t>백분위</t>
        </is>
      </c>
      <c r="O2249" s="3" t="inlineStr">
        <is>
          <t>1</t>
        </is>
      </c>
    </row>
    <row r="2250">
      <c r="A2250" s="3" t="n">
        <v>214</v>
      </c>
      <c r="B2250" s="3" t="n">
        <v>1912</v>
      </c>
      <c r="C2250" s="3" t="inlineStr">
        <is>
          <t>다</t>
        </is>
      </c>
      <c r="D2250" s="3" t="inlineStr">
        <is>
          <t>제주대</t>
        </is>
      </c>
      <c r="E2250" s="3" t="inlineStr">
        <is>
          <t>원자력공학과</t>
        </is>
      </c>
      <c r="F2250" s="3" t="inlineStr">
        <is>
          <t>자연</t>
        </is>
      </c>
      <c r="G2250" s="697" t="n">
        <v>3</v>
      </c>
      <c r="H2250" s="3" t="e">
        <v>#N/A</v>
      </c>
      <c r="I2250" s="3" t="e">
        <v>#N/A</v>
      </c>
      <c r="J2250" s="3" t="e">
        <v>#N/A</v>
      </c>
      <c r="K2250" s="3" t="e">
        <v>#N/A</v>
      </c>
      <c r="L2250" s="3" t="e">
        <v>#N/A</v>
      </c>
      <c r="M2250" s="232" t="inlineStr">
        <is>
          <t>백분위</t>
        </is>
      </c>
      <c r="N2250" s="232" t="inlineStr">
        <is>
          <t>백분위</t>
        </is>
      </c>
      <c r="O2250" s="3" t="inlineStr">
        <is>
          <t>1</t>
        </is>
      </c>
    </row>
    <row r="2251">
      <c r="A2251" s="3" t="n">
        <v>212</v>
      </c>
      <c r="B2251" s="3" t="n">
        <v>1914</v>
      </c>
      <c r="C2251" s="3" t="inlineStr">
        <is>
          <t>다</t>
        </is>
      </c>
      <c r="D2251" s="3" t="inlineStr">
        <is>
          <t>제주대</t>
        </is>
      </c>
      <c r="E2251" s="3" t="inlineStr">
        <is>
          <t>영어교육과</t>
        </is>
      </c>
      <c r="F2251" s="3" t="inlineStr">
        <is>
          <t>통합</t>
        </is>
      </c>
      <c r="G2251" s="697" t="n">
        <v>3</v>
      </c>
      <c r="H2251" s="3" t="n">
        <v>807.8</v>
      </c>
      <c r="I2251" s="3" t="n">
        <v>798.2</v>
      </c>
      <c r="J2251" s="3" t="n">
        <v>788.25</v>
      </c>
      <c r="K2251" s="3" t="n">
        <v>768.1</v>
      </c>
      <c r="L2251" s="3" t="n">
        <v>738.5</v>
      </c>
      <c r="M2251" s="232" t="inlineStr">
        <is>
          <t>백분위</t>
        </is>
      </c>
      <c r="N2251" s="232" t="inlineStr">
        <is>
          <t>백분위</t>
        </is>
      </c>
      <c r="O2251" s="3" t="inlineStr">
        <is>
          <t>다330</t>
        </is>
      </c>
    </row>
    <row r="2252">
      <c r="A2252" s="3" t="n">
        <v>212</v>
      </c>
      <c r="B2252" s="3" t="n">
        <v>1923</v>
      </c>
      <c r="C2252" s="3" t="inlineStr">
        <is>
          <t>다</t>
        </is>
      </c>
      <c r="D2252" s="3" t="inlineStr">
        <is>
          <t>제주대</t>
        </is>
      </c>
      <c r="E2252" s="3" t="inlineStr">
        <is>
          <t>사회교육과</t>
        </is>
      </c>
      <c r="F2252" s="3" t="inlineStr">
        <is>
          <t>통합</t>
        </is>
      </c>
      <c r="G2252" s="697" t="n">
        <v>3</v>
      </c>
      <c r="H2252" s="3" t="n">
        <v>807.8</v>
      </c>
      <c r="I2252" s="3" t="n">
        <v>798.2</v>
      </c>
      <c r="J2252" s="3" t="n">
        <v>788.25</v>
      </c>
      <c r="K2252" s="3" t="n">
        <v>768.1</v>
      </c>
      <c r="L2252" s="3" t="n">
        <v>738.5</v>
      </c>
      <c r="M2252" s="232" t="inlineStr">
        <is>
          <t>백분위</t>
        </is>
      </c>
      <c r="N2252" s="232" t="inlineStr">
        <is>
          <t>백분위</t>
        </is>
      </c>
      <c r="O2252" s="3" t="inlineStr">
        <is>
          <t>다331</t>
        </is>
      </c>
    </row>
    <row r="2253">
      <c r="A2253" s="3" t="n">
        <v>212</v>
      </c>
      <c r="B2253" s="3" t="n">
        <v>1936</v>
      </c>
      <c r="C2253" s="3" t="inlineStr">
        <is>
          <t>다</t>
        </is>
      </c>
      <c r="D2253" s="3" t="inlineStr">
        <is>
          <t>제주대</t>
        </is>
      </c>
      <c r="E2253" s="3" t="inlineStr">
        <is>
          <t>국어교육과</t>
        </is>
      </c>
      <c r="F2253" s="3" t="inlineStr">
        <is>
          <t>통합</t>
        </is>
      </c>
      <c r="G2253" s="697" t="n">
        <v>3</v>
      </c>
      <c r="H2253" s="3" t="n">
        <v>807.8</v>
      </c>
      <c r="I2253" s="3" t="n">
        <v>798.2</v>
      </c>
      <c r="J2253" s="3" t="n">
        <v>788.25</v>
      </c>
      <c r="K2253" s="3" t="n">
        <v>768.1</v>
      </c>
      <c r="L2253" s="3" t="n">
        <v>738.5</v>
      </c>
      <c r="M2253" s="232" t="inlineStr">
        <is>
          <t>백분위</t>
        </is>
      </c>
      <c r="N2253" s="232" t="inlineStr">
        <is>
          <t>백분위</t>
        </is>
      </c>
      <c r="O2253" s="3" t="inlineStr">
        <is>
          <t>다332</t>
        </is>
      </c>
    </row>
    <row r="2254">
      <c r="A2254" s="3" t="n">
        <v>212</v>
      </c>
      <c r="B2254" s="3" t="n">
        <v>1919</v>
      </c>
      <c r="C2254" s="3" t="inlineStr">
        <is>
          <t>다</t>
        </is>
      </c>
      <c r="D2254" s="3" t="inlineStr">
        <is>
          <t>제주대</t>
        </is>
      </c>
      <c r="E2254" s="3" t="inlineStr">
        <is>
          <t>지리교육과</t>
        </is>
      </c>
      <c r="F2254" s="3" t="inlineStr">
        <is>
          <t>통합</t>
        </is>
      </c>
      <c r="G2254" s="697" t="n">
        <v>3</v>
      </c>
      <c r="H2254" s="3" t="n">
        <v>755.2</v>
      </c>
      <c r="I2254" s="3" t="n">
        <v>751.6</v>
      </c>
      <c r="J2254" s="3" t="n">
        <v>742.85</v>
      </c>
      <c r="K2254" s="3" t="n">
        <v>730.55</v>
      </c>
      <c r="L2254" s="3" t="n">
        <v>719.05</v>
      </c>
      <c r="M2254" s="232" t="inlineStr">
        <is>
          <t>백분위</t>
        </is>
      </c>
      <c r="N2254" s="232" t="inlineStr">
        <is>
          <t>백분위</t>
        </is>
      </c>
      <c r="O2254" s="3" t="inlineStr">
        <is>
          <t>다333</t>
        </is>
      </c>
    </row>
    <row r="2255">
      <c r="A2255" s="3" t="n">
        <v>212</v>
      </c>
      <c r="B2255" s="3" t="n">
        <v>1921</v>
      </c>
      <c r="C2255" s="3" t="inlineStr">
        <is>
          <t>다</t>
        </is>
      </c>
      <c r="D2255" s="3" t="inlineStr">
        <is>
          <t>제주대</t>
        </is>
      </c>
      <c r="E2255" s="3" t="inlineStr">
        <is>
          <t>경영학과</t>
        </is>
      </c>
      <c r="F2255" s="3" t="inlineStr">
        <is>
          <t>통합</t>
        </is>
      </c>
      <c r="G2255" s="697" t="n">
        <v>3</v>
      </c>
      <c r="H2255" s="3" t="n">
        <v>741.85</v>
      </c>
      <c r="I2255" s="3" t="n">
        <v>737.8</v>
      </c>
      <c r="J2255" s="3" t="n">
        <v>729.5</v>
      </c>
      <c r="K2255" s="3" t="n">
        <v>719.05</v>
      </c>
      <c r="L2255" s="3" t="n">
        <v>706.15</v>
      </c>
      <c r="M2255" s="232" t="inlineStr">
        <is>
          <t>백분위</t>
        </is>
      </c>
      <c r="N2255" s="232" t="inlineStr">
        <is>
          <t>백분위</t>
        </is>
      </c>
      <c r="O2255" s="3" t="inlineStr">
        <is>
          <t>다334</t>
        </is>
      </c>
    </row>
    <row r="2256">
      <c r="A2256" s="3" t="n">
        <v>212</v>
      </c>
      <c r="B2256" s="3" t="n">
        <v>1916</v>
      </c>
      <c r="C2256" s="3" t="inlineStr">
        <is>
          <t>다</t>
        </is>
      </c>
      <c r="D2256" s="3" t="inlineStr">
        <is>
          <t>제주대</t>
        </is>
      </c>
      <c r="E2256" s="3" t="inlineStr">
        <is>
          <t>언론홍보학과</t>
        </is>
      </c>
      <c r="F2256" s="3" t="inlineStr">
        <is>
          <t>통합</t>
        </is>
      </c>
      <c r="G2256" s="697" t="n">
        <v>3</v>
      </c>
      <c r="H2256" s="3" t="n">
        <v>732.6</v>
      </c>
      <c r="I2256" s="3" t="n">
        <v>728.45</v>
      </c>
      <c r="J2256" s="3" t="n">
        <v>722</v>
      </c>
      <c r="K2256" s="3" t="n">
        <v>709.1</v>
      </c>
      <c r="L2256" s="3" t="n">
        <v>696.7</v>
      </c>
      <c r="M2256" s="232" t="inlineStr">
        <is>
          <t>백분위</t>
        </is>
      </c>
      <c r="N2256" s="232" t="inlineStr">
        <is>
          <t>백분위</t>
        </is>
      </c>
      <c r="O2256" s="3" t="inlineStr">
        <is>
          <t>다335</t>
        </is>
      </c>
    </row>
    <row r="2257">
      <c r="A2257" s="3" t="n">
        <v>212</v>
      </c>
      <c r="B2257" s="3" t="n">
        <v>1918</v>
      </c>
      <c r="C2257" s="3" t="inlineStr">
        <is>
          <t>다</t>
        </is>
      </c>
      <c r="D2257" s="3" t="inlineStr">
        <is>
          <t>제주대</t>
        </is>
      </c>
      <c r="E2257" s="3" t="inlineStr">
        <is>
          <t>회계학과</t>
        </is>
      </c>
      <c r="F2257" s="3" t="inlineStr">
        <is>
          <t>통합</t>
        </is>
      </c>
      <c r="G2257" s="697" t="n">
        <v>3</v>
      </c>
      <c r="H2257" s="3" t="n">
        <v>725.5</v>
      </c>
      <c r="I2257" s="3" t="n">
        <v>722</v>
      </c>
      <c r="J2257" s="3" t="n">
        <v>714.25</v>
      </c>
      <c r="K2257" s="3" t="n">
        <v>701.95</v>
      </c>
      <c r="L2257" s="3" t="n">
        <v>690.05</v>
      </c>
      <c r="M2257" s="232" t="inlineStr">
        <is>
          <t>백분위</t>
        </is>
      </c>
      <c r="N2257" s="232" t="inlineStr">
        <is>
          <t>백분위</t>
        </is>
      </c>
      <c r="O2257" s="3" t="inlineStr">
        <is>
          <t>다336</t>
        </is>
      </c>
    </row>
    <row r="2258">
      <c r="A2258" s="3" t="n">
        <v>212</v>
      </c>
      <c r="B2258" s="3" t="n">
        <v>1930</v>
      </c>
      <c r="C2258" s="3" t="inlineStr">
        <is>
          <t>다</t>
        </is>
      </c>
      <c r="D2258" s="3" t="inlineStr">
        <is>
          <t>제주대</t>
        </is>
      </c>
      <c r="E2258" s="3" t="inlineStr">
        <is>
          <t>국어국문학과</t>
        </is>
      </c>
      <c r="F2258" s="3" t="inlineStr">
        <is>
          <t>통합</t>
        </is>
      </c>
      <c r="G2258" s="697" t="n">
        <v>3</v>
      </c>
      <c r="H2258" s="3" t="n">
        <v>721.2</v>
      </c>
      <c r="I2258" s="3" t="n">
        <v>716.95</v>
      </c>
      <c r="J2258" s="3" t="n">
        <v>710.65</v>
      </c>
      <c r="K2258" s="3" t="n">
        <v>697.25</v>
      </c>
      <c r="L2258" s="3" t="n">
        <v>686.55</v>
      </c>
      <c r="M2258" s="232" t="inlineStr">
        <is>
          <t>백분위</t>
        </is>
      </c>
      <c r="N2258" s="232" t="inlineStr">
        <is>
          <t>백분위</t>
        </is>
      </c>
      <c r="O2258" s="3" t="inlineStr">
        <is>
          <t>다337</t>
        </is>
      </c>
    </row>
    <row r="2259">
      <c r="A2259" s="3" t="n">
        <v>212</v>
      </c>
      <c r="B2259" s="3" t="n">
        <v>1924</v>
      </c>
      <c r="C2259" s="3" t="inlineStr">
        <is>
          <t>다</t>
        </is>
      </c>
      <c r="D2259" s="3" t="inlineStr">
        <is>
          <t>제주대</t>
        </is>
      </c>
      <c r="E2259" s="3" t="inlineStr">
        <is>
          <t>사회학과</t>
        </is>
      </c>
      <c r="F2259" s="3" t="inlineStr">
        <is>
          <t>통합</t>
        </is>
      </c>
      <c r="G2259" s="697" t="n">
        <v>3</v>
      </c>
      <c r="H2259" s="3" t="n">
        <v>725.5</v>
      </c>
      <c r="I2259" s="3" t="n">
        <v>717.6</v>
      </c>
      <c r="J2259" s="3" t="n">
        <v>706.15</v>
      </c>
      <c r="K2259" s="3" t="n">
        <v>693.2</v>
      </c>
      <c r="L2259" s="3" t="n">
        <v>685.75</v>
      </c>
      <c r="M2259" s="232" t="inlineStr">
        <is>
          <t>백분위</t>
        </is>
      </c>
      <c r="N2259" s="232" t="inlineStr">
        <is>
          <t>백분위</t>
        </is>
      </c>
      <c r="O2259" s="3" t="inlineStr">
        <is>
          <t>다338</t>
        </is>
      </c>
    </row>
    <row r="2260">
      <c r="A2260" s="3" t="n">
        <v>212</v>
      </c>
      <c r="B2260" s="3" t="n">
        <v>1932</v>
      </c>
      <c r="C2260" s="3" t="inlineStr">
        <is>
          <t>다</t>
        </is>
      </c>
      <c r="D2260" s="3" t="inlineStr">
        <is>
          <t>제주대</t>
        </is>
      </c>
      <c r="E2260" s="3" t="inlineStr">
        <is>
          <t>무역학과</t>
        </is>
      </c>
      <c r="F2260" s="3" t="inlineStr">
        <is>
          <t>통합</t>
        </is>
      </c>
      <c r="G2260" s="697" t="n">
        <v>3</v>
      </c>
      <c r="H2260" s="3" t="n">
        <v>703.55</v>
      </c>
      <c r="I2260" s="3" t="n">
        <v>697.25</v>
      </c>
      <c r="J2260" s="3" t="n">
        <v>686.5</v>
      </c>
      <c r="K2260" s="3" t="n">
        <v>676.95</v>
      </c>
      <c r="L2260" s="3" t="n">
        <v>665.9</v>
      </c>
      <c r="M2260" s="232" t="inlineStr">
        <is>
          <t>백분위</t>
        </is>
      </c>
      <c r="N2260" s="232" t="inlineStr">
        <is>
          <t>백분위</t>
        </is>
      </c>
      <c r="O2260" s="3" t="inlineStr">
        <is>
          <t>다339</t>
        </is>
      </c>
    </row>
    <row r="2261">
      <c r="A2261" s="3" t="n">
        <v>212</v>
      </c>
      <c r="B2261" s="3" t="n">
        <v>1927</v>
      </c>
      <c r="C2261" s="3" t="inlineStr">
        <is>
          <t>다</t>
        </is>
      </c>
      <c r="D2261" s="3" t="inlineStr">
        <is>
          <t>제주대</t>
        </is>
      </c>
      <c r="E2261" s="3" t="inlineStr">
        <is>
          <t>정치외교학과</t>
        </is>
      </c>
      <c r="F2261" s="3" t="inlineStr">
        <is>
          <t>통합</t>
        </is>
      </c>
      <c r="G2261" s="697" t="n">
        <v>3</v>
      </c>
      <c r="H2261" s="3" t="n">
        <v>703.4</v>
      </c>
      <c r="I2261" s="3" t="n">
        <v>697.1</v>
      </c>
      <c r="J2261" s="3" t="n">
        <v>686.5</v>
      </c>
      <c r="K2261" s="3" t="n">
        <v>676.95</v>
      </c>
      <c r="L2261" s="3" t="n">
        <v>665.8</v>
      </c>
      <c r="M2261" s="232" t="inlineStr">
        <is>
          <t>백분위</t>
        </is>
      </c>
      <c r="N2261" s="232" t="inlineStr">
        <is>
          <t>백분위</t>
        </is>
      </c>
      <c r="O2261" s="3" t="inlineStr">
        <is>
          <t>다340</t>
        </is>
      </c>
    </row>
    <row r="2262">
      <c r="A2262" s="3" t="n">
        <v>220</v>
      </c>
      <c r="B2262" s="3" t="n">
        <v>1913</v>
      </c>
      <c r="C2262" s="3" t="inlineStr">
        <is>
          <t>다</t>
        </is>
      </c>
      <c r="D2262" s="3" t="inlineStr">
        <is>
          <t>제주대</t>
        </is>
      </c>
      <c r="E2262" s="3" t="inlineStr">
        <is>
          <t>자유전공</t>
        </is>
      </c>
      <c r="F2262" s="3" t="inlineStr">
        <is>
          <t>통합</t>
        </is>
      </c>
      <c r="G2262" s="697" t="n">
        <v>3</v>
      </c>
      <c r="H2262" s="3" t="n">
        <v>678.85</v>
      </c>
      <c r="I2262" s="3" t="n">
        <v>674.8</v>
      </c>
      <c r="J2262" s="3" t="n">
        <v>668.4</v>
      </c>
      <c r="K2262" s="3" t="n">
        <v>656.875</v>
      </c>
      <c r="L2262" s="3" t="n">
        <v>644.25</v>
      </c>
      <c r="M2262" s="232" t="inlineStr">
        <is>
          <t>백분위</t>
        </is>
      </c>
      <c r="N2262" s="232" t="inlineStr">
        <is>
          <t>백분위</t>
        </is>
      </c>
      <c r="O2262" s="3" t="inlineStr">
        <is>
          <t>다341</t>
        </is>
      </c>
    </row>
    <row r="2263">
      <c r="A2263" s="3" t="n">
        <v>212</v>
      </c>
      <c r="B2263" s="3" t="n">
        <v>1933</v>
      </c>
      <c r="C2263" s="3" t="inlineStr">
        <is>
          <t>다</t>
        </is>
      </c>
      <c r="D2263" s="3" t="inlineStr">
        <is>
          <t>제주대</t>
        </is>
      </c>
      <c r="E2263" s="3" t="inlineStr">
        <is>
          <t>일어일문학과</t>
        </is>
      </c>
      <c r="F2263" s="3" t="inlineStr">
        <is>
          <t>통합</t>
        </is>
      </c>
      <c r="G2263" s="697" t="n">
        <v>3</v>
      </c>
      <c r="H2263" s="3" t="n">
        <v>692.15</v>
      </c>
      <c r="I2263" s="3" t="n">
        <v>686.55</v>
      </c>
      <c r="J2263" s="3" t="n">
        <v>676.95</v>
      </c>
      <c r="K2263" s="3" t="n">
        <v>662.8</v>
      </c>
      <c r="L2263" s="3" t="n">
        <v>652.7</v>
      </c>
      <c r="M2263" s="232" t="inlineStr">
        <is>
          <t>백분위</t>
        </is>
      </c>
      <c r="N2263" s="232" t="inlineStr">
        <is>
          <t>백분위</t>
        </is>
      </c>
      <c r="O2263" s="3" t="inlineStr">
        <is>
          <t>다342</t>
        </is>
      </c>
    </row>
    <row r="2264">
      <c r="A2264" s="3" t="n">
        <v>212</v>
      </c>
      <c r="B2264" s="3" t="n">
        <v>1929</v>
      </c>
      <c r="C2264" s="3" t="inlineStr">
        <is>
          <t>다</t>
        </is>
      </c>
      <c r="D2264" s="3" t="inlineStr">
        <is>
          <t>제주대</t>
        </is>
      </c>
      <c r="E2264" s="3" t="inlineStr">
        <is>
          <t>독일학과</t>
        </is>
      </c>
      <c r="F2264" s="3" t="inlineStr">
        <is>
          <t>통합</t>
        </is>
      </c>
      <c r="G2264" s="697" t="n">
        <v>3</v>
      </c>
      <c r="H2264" s="3" t="n">
        <v>683.25</v>
      </c>
      <c r="I2264" s="3" t="n">
        <v>677.6</v>
      </c>
      <c r="J2264" s="3" t="n">
        <v>665.35</v>
      </c>
      <c r="K2264" s="3" t="n">
        <v>652.25</v>
      </c>
      <c r="L2264" s="3" t="n">
        <v>644.3</v>
      </c>
      <c r="M2264" s="232" t="inlineStr">
        <is>
          <t>백분위</t>
        </is>
      </c>
      <c r="N2264" s="232" t="inlineStr">
        <is>
          <t>백분위</t>
        </is>
      </c>
      <c r="O2264" s="3" t="inlineStr">
        <is>
          <t>다343</t>
        </is>
      </c>
    </row>
    <row r="2265">
      <c r="A2265" s="3" t="n">
        <v>212</v>
      </c>
      <c r="B2265" s="3" t="n">
        <v>1934</v>
      </c>
      <c r="C2265" s="3" t="inlineStr">
        <is>
          <t>다</t>
        </is>
      </c>
      <c r="D2265" s="3" t="inlineStr">
        <is>
          <t>제주대</t>
        </is>
      </c>
      <c r="E2265" s="3" t="inlineStr">
        <is>
          <t>관광개발학과</t>
        </is>
      </c>
      <c r="F2265" s="3" t="inlineStr">
        <is>
          <t>통합</t>
        </is>
      </c>
      <c r="G2265" s="697" t="n">
        <v>3</v>
      </c>
      <c r="H2265" s="3" t="n">
        <v>682.85</v>
      </c>
      <c r="I2265" s="3" t="n">
        <v>676.95</v>
      </c>
      <c r="J2265" s="3" t="n">
        <v>663.35</v>
      </c>
      <c r="K2265" s="3" t="n">
        <v>651.05</v>
      </c>
      <c r="L2265" s="3" t="n">
        <v>643.25</v>
      </c>
      <c r="M2265" s="232" t="inlineStr">
        <is>
          <t>백분위</t>
        </is>
      </c>
      <c r="N2265" s="232" t="inlineStr">
        <is>
          <t>백분위</t>
        </is>
      </c>
      <c r="O2265" s="3" t="inlineStr">
        <is>
          <t>다344</t>
        </is>
      </c>
    </row>
    <row r="2266">
      <c r="A2266" s="3" t="n">
        <v>212</v>
      </c>
      <c r="B2266" s="3" t="n">
        <v>1938</v>
      </c>
      <c r="C2266" s="3" t="inlineStr">
        <is>
          <t>다</t>
        </is>
      </c>
      <c r="D2266" s="3" t="inlineStr">
        <is>
          <t>제주대</t>
        </is>
      </c>
      <c r="E2266" s="3" t="inlineStr">
        <is>
          <t>(야)행정학과</t>
        </is>
      </c>
      <c r="F2266" s="3" t="inlineStr">
        <is>
          <t>통합</t>
        </is>
      </c>
      <c r="G2266" s="697" t="n">
        <v>3</v>
      </c>
      <c r="H2266" s="3" t="e">
        <v>#N/A</v>
      </c>
      <c r="I2266" s="3" t="e">
        <v>#N/A</v>
      </c>
      <c r="J2266" s="3" t="e">
        <v>#N/A</v>
      </c>
      <c r="K2266" s="3" t="e">
        <v>#N/A</v>
      </c>
      <c r="L2266" s="3" t="e">
        <v>#N/A</v>
      </c>
      <c r="M2266" s="232" t="inlineStr">
        <is>
          <t>백분위</t>
        </is>
      </c>
      <c r="N2266" s="232" t="inlineStr">
        <is>
          <t>백분위</t>
        </is>
      </c>
      <c r="O2266" s="3" t="inlineStr">
        <is>
          <t>1</t>
        </is>
      </c>
    </row>
    <row r="2267">
      <c r="A2267" s="3" t="n">
        <v>115</v>
      </c>
      <c r="B2267" s="3" t="n">
        <v>2099</v>
      </c>
      <c r="C2267" s="3" t="inlineStr">
        <is>
          <t>다</t>
        </is>
      </c>
      <c r="D2267" s="3" t="inlineStr">
        <is>
          <t>인하대</t>
        </is>
      </c>
      <c r="E2267" s="3" t="inlineStr">
        <is>
          <t>의예</t>
        </is>
      </c>
      <c r="F2267" s="3" t="inlineStr">
        <is>
          <t>자연</t>
        </is>
      </c>
      <c r="G2267" s="697" t="n">
        <v>1</v>
      </c>
      <c r="H2267" s="3" t="n">
        <v>981.203</v>
      </c>
      <c r="I2267" s="3" t="n">
        <v>979.071</v>
      </c>
      <c r="J2267" s="3" t="n">
        <v>978.304</v>
      </c>
      <c r="K2267" s="3" t="n">
        <v>977.014</v>
      </c>
      <c r="L2267" s="3" t="n">
        <v>974.907</v>
      </c>
      <c r="M2267" s="232" t="inlineStr">
        <is>
          <t>표점/만점</t>
        </is>
      </c>
      <c r="N2267" s="232" t="inlineStr">
        <is>
          <t>변표/만점</t>
        </is>
      </c>
      <c r="O2267" s="3" t="inlineStr">
        <is>
          <t>다345</t>
        </is>
      </c>
    </row>
    <row r="2268">
      <c r="A2268" s="3" t="n">
        <v>169</v>
      </c>
      <c r="B2268" s="3" t="n">
        <v>2105</v>
      </c>
      <c r="C2268" s="3" t="inlineStr">
        <is>
          <t>다</t>
        </is>
      </c>
      <c r="D2268" s="3" t="inlineStr">
        <is>
          <t>순천향대</t>
        </is>
      </c>
      <c r="E2268" s="3" t="inlineStr">
        <is>
          <t>의예</t>
        </is>
      </c>
      <c r="F2268" s="3" t="inlineStr">
        <is>
          <t>자연</t>
        </is>
      </c>
      <c r="G2268" s="697" t="n">
        <v>1</v>
      </c>
      <c r="H2268" s="3" t="n">
        <v>1004.59</v>
      </c>
      <c r="I2268" s="3" t="n">
        <v>1004.336</v>
      </c>
      <c r="J2268" s="3" t="n">
        <v>1004.041</v>
      </c>
      <c r="K2268" s="3" t="n">
        <v>1003.813</v>
      </c>
      <c r="L2268" s="3" t="n">
        <v>1003.61</v>
      </c>
      <c r="M2268" s="232" t="inlineStr">
        <is>
          <t>백분위</t>
        </is>
      </c>
      <c r="N2268" s="232" t="inlineStr">
        <is>
          <t>백분위</t>
        </is>
      </c>
      <c r="O2268" s="3" t="inlineStr">
        <is>
          <t>다346</t>
        </is>
      </c>
    </row>
    <row r="2269">
      <c r="A2269" s="3" t="n">
        <v>145</v>
      </c>
      <c r="B2269" s="3" t="n">
        <v>2138</v>
      </c>
      <c r="C2269" s="3" t="inlineStr">
        <is>
          <t>다</t>
        </is>
      </c>
      <c r="D2269" s="3" t="inlineStr">
        <is>
          <t>계명대</t>
        </is>
      </c>
      <c r="E2269" s="3" t="inlineStr">
        <is>
          <t>의예</t>
        </is>
      </c>
      <c r="F2269" s="3" t="inlineStr">
        <is>
          <t>자연</t>
        </is>
      </c>
      <c r="G2269" s="697" t="n">
        <v>1</v>
      </c>
      <c r="H2269" s="3" t="n">
        <v>417.306</v>
      </c>
      <c r="I2269" s="3" t="n">
        <v>416.626</v>
      </c>
      <c r="J2269" s="3" t="n">
        <v>416.298</v>
      </c>
      <c r="K2269" s="3" t="n">
        <v>416.138</v>
      </c>
      <c r="L2269" s="3" t="n">
        <v>415.878</v>
      </c>
      <c r="M2269" s="232" t="inlineStr">
        <is>
          <t>백분위</t>
        </is>
      </c>
      <c r="N2269" s="232" t="inlineStr">
        <is>
          <t>백분위</t>
        </is>
      </c>
      <c r="O2269" s="3" t="inlineStr">
        <is>
          <t>다347</t>
        </is>
      </c>
    </row>
    <row r="2270">
      <c r="A2270" s="3" t="n">
        <v>148</v>
      </c>
      <c r="B2270" s="3" t="n">
        <v>2130</v>
      </c>
      <c r="C2270" s="3" t="inlineStr">
        <is>
          <t>다</t>
        </is>
      </c>
      <c r="D2270" s="3" t="inlineStr">
        <is>
          <t>단국(천안)</t>
        </is>
      </c>
      <c r="E2270" s="3" t="inlineStr">
        <is>
          <t>의예</t>
        </is>
      </c>
      <c r="F2270" s="3" t="inlineStr">
        <is>
          <t>자연</t>
        </is>
      </c>
      <c r="G2270" s="697" t="n">
        <v>1</v>
      </c>
      <c r="H2270" s="3" t="n">
        <v>962.566</v>
      </c>
      <c r="I2270" s="3" t="n">
        <v>959.9690000000001</v>
      </c>
      <c r="J2270" s="3" t="n">
        <v>957.831</v>
      </c>
      <c r="K2270" s="3" t="n">
        <v>951.64</v>
      </c>
      <c r="L2270" s="3" t="n">
        <v>949.111</v>
      </c>
      <c r="M2270" s="232" t="inlineStr">
        <is>
          <t>표점/만점</t>
        </is>
      </c>
      <c r="N2270" s="232" t="inlineStr">
        <is>
          <t>백분위</t>
        </is>
      </c>
      <c r="O2270" s="3" t="inlineStr">
        <is>
          <t>다348</t>
        </is>
      </c>
    </row>
    <row r="2271">
      <c r="A2271" s="3" t="n">
        <v>146</v>
      </c>
      <c r="B2271" s="3" t="n">
        <v>2141</v>
      </c>
      <c r="C2271" s="3" t="inlineStr">
        <is>
          <t>다</t>
        </is>
      </c>
      <c r="D2271" s="3" t="inlineStr">
        <is>
          <t>고신대</t>
        </is>
      </c>
      <c r="E2271" s="3" t="inlineStr">
        <is>
          <t>의예</t>
        </is>
      </c>
      <c r="F2271" s="3" t="inlineStr">
        <is>
          <t>자연</t>
        </is>
      </c>
      <c r="G2271" s="697" t="n">
        <v>1</v>
      </c>
      <c r="H2271" s="3" t="n">
        <v>674.11</v>
      </c>
      <c r="I2271" s="3" t="n">
        <v>673.45</v>
      </c>
      <c r="J2271" s="3" t="n">
        <v>671.9400000000001</v>
      </c>
      <c r="K2271" s="3" t="n">
        <v>671.4299999999999</v>
      </c>
      <c r="L2271" s="3" t="n">
        <v>671.12</v>
      </c>
      <c r="M2271" s="232" t="inlineStr">
        <is>
          <t>표점</t>
        </is>
      </c>
      <c r="N2271" s="232" t="inlineStr">
        <is>
          <t>표점</t>
        </is>
      </c>
      <c r="O2271" s="3" t="inlineStr">
        <is>
          <t>다349</t>
        </is>
      </c>
    </row>
    <row r="2272">
      <c r="A2272" s="3" t="n">
        <v>146</v>
      </c>
      <c r="B2272" s="3" t="n">
        <v>2142</v>
      </c>
      <c r="C2272" s="3" t="inlineStr">
        <is>
          <t>다</t>
        </is>
      </c>
      <c r="D2272" s="3" t="inlineStr">
        <is>
          <t>고신대</t>
        </is>
      </c>
      <c r="E2272" s="3" t="inlineStr">
        <is>
          <t>의예(지역)</t>
        </is>
      </c>
      <c r="F2272" s="3" t="inlineStr">
        <is>
          <t>자연</t>
        </is>
      </c>
      <c r="G2272" s="697" t="n">
        <v>1</v>
      </c>
      <c r="H2272" s="3" t="n">
        <v>670.36</v>
      </c>
      <c r="I2272" s="3" t="n">
        <v>669.4400000000001</v>
      </c>
      <c r="J2272" s="3" t="n">
        <v>668.48</v>
      </c>
      <c r="K2272" s="3" t="n">
        <v>666.24</v>
      </c>
      <c r="L2272" s="3" t="n">
        <v>661.16</v>
      </c>
      <c r="M2272" s="232" t="inlineStr">
        <is>
          <t>표점</t>
        </is>
      </c>
      <c r="N2272" s="232" t="inlineStr">
        <is>
          <t>표점</t>
        </is>
      </c>
      <c r="O2272" s="3" t="inlineStr">
        <is>
          <t>다350</t>
        </is>
      </c>
    </row>
    <row r="2273">
      <c r="A2273" s="3" t="n">
        <v>147</v>
      </c>
      <c r="B2273" s="3" t="n">
        <v>2149</v>
      </c>
      <c r="C2273" s="3" t="inlineStr">
        <is>
          <t>다</t>
        </is>
      </c>
      <c r="D2273" s="3" t="inlineStr">
        <is>
          <t>관동대</t>
        </is>
      </c>
      <c r="E2273" s="3" t="inlineStr">
        <is>
          <t>의예</t>
        </is>
      </c>
      <c r="F2273" s="3" t="inlineStr">
        <is>
          <t>자연</t>
        </is>
      </c>
      <c r="G2273" s="697" t="n">
        <v>1</v>
      </c>
      <c r="H2273" s="3" t="n">
        <v>1004.814</v>
      </c>
      <c r="I2273" s="3" t="n">
        <v>1004.96</v>
      </c>
      <c r="J2273" s="3" t="n">
        <v>1003.71</v>
      </c>
      <c r="K2273" s="3" t="n">
        <v>1002.692</v>
      </c>
      <c r="L2273" s="3" t="n">
        <v>1001.17</v>
      </c>
      <c r="M2273" s="232" t="inlineStr">
        <is>
          <t>백분위</t>
        </is>
      </c>
      <c r="N2273" s="232" t="inlineStr">
        <is>
          <t>백분위</t>
        </is>
      </c>
      <c r="O2273" s="3" t="inlineStr">
        <is>
          <t>다351</t>
        </is>
      </c>
    </row>
    <row r="2274">
      <c r="A2274" s="3" t="n">
        <v>155</v>
      </c>
      <c r="B2274" s="3" t="n">
        <v>2131</v>
      </c>
      <c r="C2274" s="3" t="inlineStr">
        <is>
          <t>다</t>
        </is>
      </c>
      <c r="D2274" s="3" t="inlineStr">
        <is>
          <t>동국(WISE)</t>
        </is>
      </c>
      <c r="E2274" s="3" t="inlineStr">
        <is>
          <t>의예</t>
        </is>
      </c>
      <c r="F2274" s="3" t="inlineStr">
        <is>
          <t>자연</t>
        </is>
      </c>
      <c r="G2274" s="697" t="n">
        <v>1</v>
      </c>
      <c r="H2274" s="3" t="n">
        <v>990.823</v>
      </c>
      <c r="I2274" s="3" t="n">
        <v>986.744</v>
      </c>
      <c r="J2274" s="3" t="n">
        <v>985.217</v>
      </c>
      <c r="K2274" s="3" t="n">
        <v>983.938</v>
      </c>
      <c r="L2274" s="3" t="n">
        <v>980.846</v>
      </c>
      <c r="M2274" s="232" t="inlineStr">
        <is>
          <t>백분위</t>
        </is>
      </c>
      <c r="N2274" s="232" t="inlineStr">
        <is>
          <t>백분위</t>
        </is>
      </c>
      <c r="O2274" s="3" t="inlineStr">
        <is>
          <t>다352</t>
        </is>
      </c>
    </row>
    <row r="2275">
      <c r="A2275" s="3" t="n">
        <v>150</v>
      </c>
      <c r="B2275" s="3" t="n">
        <v>2148</v>
      </c>
      <c r="C2275" s="3" t="inlineStr">
        <is>
          <t>다</t>
        </is>
      </c>
      <c r="D2275" s="3" t="inlineStr">
        <is>
          <t>대구가톨릭대</t>
        </is>
      </c>
      <c r="E2275" s="3" t="inlineStr">
        <is>
          <t>의예</t>
        </is>
      </c>
      <c r="F2275" s="3" t="inlineStr">
        <is>
          <t>자연</t>
        </is>
      </c>
      <c r="G2275" s="697" t="n">
        <v>1</v>
      </c>
      <c r="H2275" s="3" t="n">
        <v>521.698</v>
      </c>
      <c r="I2275" s="3" t="n">
        <v>520.8869999999999</v>
      </c>
      <c r="J2275" s="3" t="n">
        <v>519.956</v>
      </c>
      <c r="K2275" s="3" t="n">
        <v>518.694</v>
      </c>
      <c r="L2275" s="3" t="n">
        <v>515.442</v>
      </c>
      <c r="M2275" s="232" t="inlineStr">
        <is>
          <t>표점</t>
        </is>
      </c>
      <c r="N2275" s="232" t="inlineStr">
        <is>
          <t>표점/만점</t>
        </is>
      </c>
      <c r="O2275" s="3" t="inlineStr">
        <is>
          <t>다353</t>
        </is>
      </c>
    </row>
    <row r="2276">
      <c r="A2276" s="3" t="n">
        <v>141</v>
      </c>
      <c r="B2276" s="3" t="n">
        <v>2158</v>
      </c>
      <c r="C2276" s="3" t="inlineStr">
        <is>
          <t>다</t>
        </is>
      </c>
      <c r="D2276" s="3" t="inlineStr">
        <is>
          <t>강릉원주대</t>
        </is>
      </c>
      <c r="E2276" s="3" t="inlineStr">
        <is>
          <t>치의예</t>
        </is>
      </c>
      <c r="F2276" s="3" t="inlineStr">
        <is>
          <t>자연</t>
        </is>
      </c>
      <c r="G2276" s="697" t="n">
        <v>1</v>
      </c>
      <c r="H2276" s="3" t="n">
        <v>981.485</v>
      </c>
      <c r="I2276" s="3" t="n">
        <v>979.925</v>
      </c>
      <c r="J2276" s="3" t="n">
        <v>978.99</v>
      </c>
      <c r="K2276" s="3" t="n">
        <v>977.835</v>
      </c>
      <c r="L2276" s="3" t="n">
        <v>971.6</v>
      </c>
      <c r="M2276" s="232" t="inlineStr">
        <is>
          <t>백분위</t>
        </is>
      </c>
      <c r="N2276" s="232" t="inlineStr">
        <is>
          <t>백분위</t>
        </is>
      </c>
      <c r="O2276" s="3" t="inlineStr">
        <is>
          <t>다354</t>
        </is>
      </c>
    </row>
    <row r="2277">
      <c r="A2277" s="3" t="n">
        <v>141</v>
      </c>
      <c r="B2277" s="3" t="n">
        <v>2159</v>
      </c>
      <c r="C2277" s="3" t="inlineStr">
        <is>
          <t>다</t>
        </is>
      </c>
      <c r="D2277" s="3" t="inlineStr">
        <is>
          <t>강릉원주대</t>
        </is>
      </c>
      <c r="E2277" s="3" t="inlineStr">
        <is>
          <t>치의예(지역)</t>
        </is>
      </c>
      <c r="F2277" s="3" t="inlineStr">
        <is>
          <t>자연</t>
        </is>
      </c>
      <c r="G2277" s="697" t="n">
        <v>1</v>
      </c>
      <c r="H2277" s="3" t="n">
        <v>936.085</v>
      </c>
      <c r="I2277" s="3" t="n">
        <v>935.535</v>
      </c>
      <c r="J2277" s="3" t="n">
        <v>934.96</v>
      </c>
      <c r="K2277" s="3" t="n">
        <v>926.675</v>
      </c>
      <c r="L2277" s="3" t="n">
        <v>914.5549999999999</v>
      </c>
      <c r="M2277" s="232" t="inlineStr">
        <is>
          <t>백분위</t>
        </is>
      </c>
      <c r="N2277" s="232" t="inlineStr">
        <is>
          <t>백분위</t>
        </is>
      </c>
      <c r="O2277" s="3" t="inlineStr">
        <is>
          <t>다355</t>
        </is>
      </c>
    </row>
    <row r="2278">
      <c r="A2278" s="3" t="n">
        <v>145</v>
      </c>
      <c r="B2278" s="3" t="n">
        <v>2209</v>
      </c>
      <c r="C2278" s="3" t="inlineStr">
        <is>
          <t>다</t>
        </is>
      </c>
      <c r="D2278" s="3" t="inlineStr">
        <is>
          <t>계명대</t>
        </is>
      </c>
      <c r="E2278" s="3" t="inlineStr">
        <is>
          <t>약학</t>
        </is>
      </c>
      <c r="F2278" s="3" t="inlineStr">
        <is>
          <t>자연</t>
        </is>
      </c>
      <c r="G2278" s="697" t="n">
        <v>1</v>
      </c>
      <c r="H2278" s="3" t="n">
        <v>413.57</v>
      </c>
      <c r="I2278" s="3" t="n">
        <v>412.726</v>
      </c>
      <c r="J2278" s="3" t="n">
        <v>411.902</v>
      </c>
      <c r="K2278" s="3" t="n">
        <v>410.426</v>
      </c>
      <c r="L2278" s="3" t="n">
        <v>409.51</v>
      </c>
      <c r="M2278" s="232" t="inlineStr">
        <is>
          <t>백분위</t>
        </is>
      </c>
      <c r="N2278" s="232" t="inlineStr">
        <is>
          <t>백분위</t>
        </is>
      </c>
      <c r="O2278" s="3" t="inlineStr">
        <is>
          <t>다356</t>
        </is>
      </c>
    </row>
    <row r="2279">
      <c r="A2279" s="3" t="n">
        <v>168</v>
      </c>
      <c r="B2279" s="3" t="n">
        <v>2213</v>
      </c>
      <c r="C2279" s="3" t="inlineStr">
        <is>
          <t>다</t>
        </is>
      </c>
      <c r="D2279" s="3" t="inlineStr">
        <is>
          <t>순천대</t>
        </is>
      </c>
      <c r="E2279" s="3" t="inlineStr">
        <is>
          <t>약학</t>
        </is>
      </c>
      <c r="F2279" s="3" t="inlineStr">
        <is>
          <t>자연</t>
        </is>
      </c>
      <c r="G2279" s="697" t="n">
        <v>1</v>
      </c>
      <c r="H2279" s="3" t="n">
        <v>293.9</v>
      </c>
      <c r="I2279" s="3" t="n">
        <v>293.53</v>
      </c>
      <c r="J2279" s="3" t="n">
        <v>292.79</v>
      </c>
      <c r="K2279" s="3" t="n">
        <v>291.77</v>
      </c>
      <c r="L2279" s="3" t="n">
        <v>289.35</v>
      </c>
      <c r="M2279" s="232" t="inlineStr">
        <is>
          <t>백분위</t>
        </is>
      </c>
      <c r="N2279" s="232" t="inlineStr">
        <is>
          <t>백분위</t>
        </is>
      </c>
      <c r="O2279" s="3" t="inlineStr">
        <is>
          <t>다357</t>
        </is>
      </c>
    </row>
    <row r="2280">
      <c r="A2280" s="3" t="n">
        <v>168</v>
      </c>
      <c r="B2280" s="3" t="n">
        <v>2214</v>
      </c>
      <c r="C2280" s="3" t="inlineStr">
        <is>
          <t>다</t>
        </is>
      </c>
      <c r="D2280" s="3" t="inlineStr">
        <is>
          <t>순천대</t>
        </is>
      </c>
      <c r="E2280" s="3" t="inlineStr">
        <is>
          <t>약학(지역)</t>
        </is>
      </c>
      <c r="F2280" s="3" t="inlineStr">
        <is>
          <t>자연</t>
        </is>
      </c>
      <c r="G2280" s="697" t="n">
        <v>1</v>
      </c>
      <c r="H2280" s="3" t="n">
        <v>292.61</v>
      </c>
      <c r="I2280" s="3" t="n">
        <v>292.49</v>
      </c>
      <c r="J2280" s="3" t="n">
        <v>291.47</v>
      </c>
      <c r="K2280" s="3" t="n">
        <v>288.78</v>
      </c>
      <c r="L2280" s="3" t="n">
        <v>284.74</v>
      </c>
      <c r="M2280" s="232" t="inlineStr">
        <is>
          <t>백분위</t>
        </is>
      </c>
      <c r="N2280" s="232" t="inlineStr">
        <is>
          <t>백분위</t>
        </is>
      </c>
      <c r="O2280" s="3" t="inlineStr">
        <is>
          <t>다358</t>
        </is>
      </c>
    </row>
    <row r="2281">
      <c r="A2281" s="3" t="n">
        <v>217</v>
      </c>
      <c r="B2281" s="3" t="n">
        <v>2210</v>
      </c>
      <c r="C2281" s="3" t="inlineStr">
        <is>
          <t>다</t>
        </is>
      </c>
      <c r="D2281" s="3" t="inlineStr">
        <is>
          <t>제주대</t>
        </is>
      </c>
      <c r="E2281" s="3" t="inlineStr">
        <is>
          <t>약학</t>
        </is>
      </c>
      <c r="F2281" s="3" t="inlineStr">
        <is>
          <t>자연</t>
        </is>
      </c>
      <c r="G2281" s="697" t="n">
        <v>1</v>
      </c>
      <c r="H2281" s="3" t="n">
        <v>969.48</v>
      </c>
      <c r="I2281" s="3" t="n">
        <v>967.6799999999999</v>
      </c>
      <c r="J2281" s="3" t="n">
        <v>966.5</v>
      </c>
      <c r="K2281" s="3" t="n">
        <v>964.59</v>
      </c>
      <c r="L2281" s="3" t="n">
        <v>962.0700000000001</v>
      </c>
      <c r="M2281" s="232" t="inlineStr">
        <is>
          <t>백분위</t>
        </is>
      </c>
      <c r="N2281" s="232" t="inlineStr">
        <is>
          <t>백분위</t>
        </is>
      </c>
      <c r="O2281" s="3" t="inlineStr">
        <is>
          <t>다359</t>
        </is>
      </c>
    </row>
    <row r="2282">
      <c r="A2282" s="3" t="n">
        <v>156</v>
      </c>
      <c r="B2282" s="3" t="n">
        <v>2222</v>
      </c>
      <c r="C2282" s="3" t="inlineStr">
        <is>
          <t>다</t>
        </is>
      </c>
      <c r="D2282" s="3" t="inlineStr">
        <is>
          <t>동국(WISE)</t>
        </is>
      </c>
      <c r="E2282" s="3" t="inlineStr">
        <is>
          <t>한의예(유형Ⅰ)</t>
        </is>
      </c>
      <c r="F2282" s="3" t="inlineStr">
        <is>
          <t>자연</t>
        </is>
      </c>
      <c r="G2282" s="697" t="n">
        <v>1</v>
      </c>
      <c r="H2282" s="3" t="n">
        <v>982.55</v>
      </c>
      <c r="I2282" s="3" t="n">
        <v>981.05</v>
      </c>
      <c r="J2282" s="3" t="n">
        <v>979.78</v>
      </c>
      <c r="K2282" s="3" t="n">
        <v>975.33</v>
      </c>
      <c r="L2282" s="3" t="n">
        <v>966.11</v>
      </c>
      <c r="M2282" s="232" t="inlineStr">
        <is>
          <t>백분위</t>
        </is>
      </c>
      <c r="N2282" s="232" t="inlineStr">
        <is>
          <t>백분위</t>
        </is>
      </c>
      <c r="O2282" s="3" t="inlineStr">
        <is>
          <t>다360</t>
        </is>
      </c>
    </row>
    <row r="2283">
      <c r="A2283" s="3" t="n">
        <v>157</v>
      </c>
      <c r="B2283" s="3" t="n">
        <v>2223</v>
      </c>
      <c r="C2283" s="3" t="inlineStr">
        <is>
          <t>다</t>
        </is>
      </c>
      <c r="D2283" s="3" t="inlineStr">
        <is>
          <t>동국(WISE)</t>
        </is>
      </c>
      <c r="E2283" s="3" t="inlineStr">
        <is>
          <t>한의예(유형Ⅱ)</t>
        </is>
      </c>
      <c r="F2283" s="3" t="inlineStr">
        <is>
          <t>통합</t>
        </is>
      </c>
      <c r="G2283" s="697" t="n">
        <v>1</v>
      </c>
      <c r="H2283" s="3" t="n">
        <v>991.28</v>
      </c>
      <c r="I2283" s="3" t="n">
        <v>989.99</v>
      </c>
      <c r="J2283" s="3" t="n">
        <v>989.14</v>
      </c>
      <c r="K2283" s="3" t="n">
        <v>987.0700000000001</v>
      </c>
      <c r="L2283" s="3" t="n">
        <v>973.88</v>
      </c>
      <c r="M2283" s="232" t="inlineStr">
        <is>
          <t>백분위</t>
        </is>
      </c>
      <c r="N2283" s="232" t="inlineStr">
        <is>
          <t>백분위</t>
        </is>
      </c>
      <c r="O2283" s="3" t="inlineStr">
        <is>
          <t>다361</t>
        </is>
      </c>
    </row>
    <row r="2284">
      <c r="A2284" s="3" t="n">
        <v>165</v>
      </c>
      <c r="B2284" s="3" t="n">
        <v>2228</v>
      </c>
      <c r="C2284" s="3" t="inlineStr">
        <is>
          <t>다</t>
        </is>
      </c>
      <c r="D2284" s="3" t="inlineStr">
        <is>
          <t>상지대</t>
        </is>
      </c>
      <c r="E2284" s="3" t="inlineStr">
        <is>
          <t>한의예A</t>
        </is>
      </c>
      <c r="F2284" s="3" t="inlineStr">
        <is>
          <t>자연</t>
        </is>
      </c>
      <c r="G2284" s="697" t="n">
        <v>1</v>
      </c>
      <c r="H2284" s="3" t="n">
        <v>968.9400000000001</v>
      </c>
      <c r="I2284" s="3" t="n">
        <v>966.74</v>
      </c>
      <c r="J2284" s="3" t="n">
        <v>964.16</v>
      </c>
      <c r="K2284" s="3" t="n">
        <v>959.12</v>
      </c>
      <c r="L2284" s="3" t="n">
        <v>949.38</v>
      </c>
      <c r="M2284" s="232" t="inlineStr">
        <is>
          <t>백분위</t>
        </is>
      </c>
      <c r="N2284" s="232" t="inlineStr">
        <is>
          <t>백분위</t>
        </is>
      </c>
      <c r="O2284" s="3" t="inlineStr">
        <is>
          <t>다362</t>
        </is>
      </c>
    </row>
    <row r="2285">
      <c r="A2285" s="3" t="n">
        <v>166</v>
      </c>
      <c r="B2285" s="3" t="n">
        <v>2229</v>
      </c>
      <c r="C2285" s="3" t="inlineStr">
        <is>
          <t>다</t>
        </is>
      </c>
      <c r="D2285" s="3" t="inlineStr">
        <is>
          <t>상지대</t>
        </is>
      </c>
      <c r="E2285" s="3" t="inlineStr">
        <is>
          <t>한의예B</t>
        </is>
      </c>
      <c r="F2285" s="3" t="inlineStr">
        <is>
          <t>통합</t>
        </is>
      </c>
      <c r="G2285" s="697" t="n">
        <v>1</v>
      </c>
      <c r="H2285" s="3" t="n">
        <v>968.66</v>
      </c>
      <c r="I2285" s="3" t="n">
        <v>966.66</v>
      </c>
      <c r="J2285" s="3" t="n">
        <v>963.1</v>
      </c>
      <c r="K2285" s="3" t="n">
        <v>960.26</v>
      </c>
      <c r="L2285" s="3" t="n">
        <v>955.24</v>
      </c>
      <c r="M2285" s="232" t="inlineStr">
        <is>
          <t>백분위</t>
        </is>
      </c>
      <c r="N2285" s="232" t="inlineStr">
        <is>
          <t>백분위</t>
        </is>
      </c>
      <c r="O2285" s="3" t="inlineStr">
        <is>
          <t>다363</t>
        </is>
      </c>
    </row>
    <row r="2286">
      <c r="A2286" s="3" t="n">
        <v>217</v>
      </c>
      <c r="B2286" s="3" t="n">
        <v>2241</v>
      </c>
      <c r="C2286" s="3" t="inlineStr">
        <is>
          <t>다</t>
        </is>
      </c>
      <c r="D2286" s="3" t="inlineStr">
        <is>
          <t>제주대</t>
        </is>
      </c>
      <c r="E2286" s="3" t="inlineStr">
        <is>
          <t>수의예</t>
        </is>
      </c>
      <c r="F2286" s="3" t="inlineStr">
        <is>
          <t>자연</t>
        </is>
      </c>
      <c r="G2286" s="697" t="n">
        <v>1</v>
      </c>
      <c r="H2286" s="3" t="n">
        <v>970.83</v>
      </c>
      <c r="I2286" s="3" t="n">
        <v>967.72</v>
      </c>
      <c r="J2286" s="3" t="n">
        <v>965.8099999999999</v>
      </c>
      <c r="K2286" s="3" t="n">
        <v>962.8099999999999</v>
      </c>
      <c r="L2286" s="3" t="n">
        <v>962.0700000000001</v>
      </c>
      <c r="M2286" s="232" t="inlineStr">
        <is>
          <t>백분위</t>
        </is>
      </c>
      <c r="N2286" s="232" t="inlineStr">
        <is>
          <t>백분위</t>
        </is>
      </c>
      <c r="O2286" s="3" t="inlineStr">
        <is>
          <t>다364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lyH0Ux97SdNs76JhsR4dw==" formatRows="1" sort="1" spinCount="100000" hashValue="jy7m+V3YCWDsI/4Mrweb0qmmo8IsvlQL2EWDG081IO8PbK8CgZxtzxAga2NEZ/6UaRrBrXy0UGICRpq8eUmpnA=="/>
  <conditionalFormatting sqref="H11:L3000">
    <cfRule type="containsErrors" priority="48" dxfId="31">
      <formula>ISERROR(H11)</formula>
    </cfRule>
  </conditionalFormatting>
  <conditionalFormatting sqref="Q11:Q3000">
    <cfRule type="expression" priority="1" dxfId="30">
      <formula>Q11=1</formula>
    </cfRule>
  </conditionalFormatting>
  <conditionalFormatting sqref="T11:T1936">
    <cfRule type="expression" priority="38" stopIfTrue="1">
      <formula>#REF!=""</formula>
    </cfRule>
    <cfRule type="expression" priority="39" dxfId="29">
      <formula>NOT($T11=#REF!)</formula>
    </cfRule>
  </conditionalFormatting>
  <conditionalFormatting sqref="U11:AG798 U799:AF1936 AG799:AG989">
    <cfRule type="expression" priority="40" stopIfTrue="1">
      <formula>#REF!=""</formula>
    </cfRule>
    <cfRule type="expression" priority="41" dxfId="28">
      <formula>NOT($U11=#REF!)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H430"/>
  <sheetViews>
    <sheetView zoomScale="85" zoomScaleNormal="85" workbookViewId="0">
      <pane xSplit="5" ySplit="15" topLeftCell="F148" activePane="bottomRight" state="frozen"/>
      <selection activeCell="I1" sqref="I1:Q3"/>
      <selection pane="topRight" activeCell="I1" sqref="I1:Q3"/>
      <selection pane="bottomLeft" activeCell="I1" sqref="I1:Q3"/>
      <selection pane="bottomRight" activeCell="C2" sqref="C2"/>
    </sheetView>
  </sheetViews>
  <sheetFormatPr baseColWidth="8" defaultRowHeight="16.5"/>
  <cols>
    <col width="4.75" customWidth="1" style="556" min="1" max="2"/>
    <col width="4.875" customWidth="1" style="3" min="3" max="4"/>
    <col width="16.125" customWidth="1" style="3" min="5" max="5"/>
    <col width="10.875" customWidth="1" style="3" min="6" max="6"/>
    <col width="9" customWidth="1" style="3" min="7" max="13"/>
    <col width="8" customWidth="1" style="3" min="14" max="16"/>
    <col width="9" customWidth="1" style="3" min="17" max="19"/>
    <col width="4.875" customWidth="1" style="3" min="20" max="20"/>
    <col width="5" customWidth="1" style="3" min="21" max="24"/>
    <col width="6" customWidth="1" style="3" min="25" max="29"/>
    <col width="5.875" customWidth="1" style="3" min="30" max="30"/>
    <col width="8.125" customWidth="1" style="3" min="31" max="31"/>
    <col width="5.875" customWidth="1" style="3" min="32" max="36"/>
    <col width="4.125" customWidth="1" style="3" min="37" max="39"/>
    <col width="5.875" customWidth="1" style="3" min="40" max="41"/>
    <col width="6.25" customWidth="1" style="3" min="42" max="65"/>
    <col width="6.25" customWidth="1" style="212" min="66" max="66"/>
    <col width="9" customWidth="1" style="3" min="67" max="67"/>
    <col width="7.125" customWidth="1" style="3" min="68" max="75"/>
    <col width="7.125" customWidth="1" style="212" min="76" max="76"/>
    <col width="7.125" customWidth="1" style="3" min="77" max="84"/>
    <col width="7.125" customWidth="1" style="225" min="85" max="85"/>
    <col width="7.125" customWidth="1" style="206" min="86" max="86"/>
    <col width="7.125" customWidth="1" style="56" min="87" max="87"/>
    <col width="7.125" customWidth="1" style="3" min="88" max="89"/>
    <col width="10.75" customWidth="1" style="3" min="90" max="90"/>
    <col width="7.125" customWidth="1" style="3" min="91" max="95"/>
    <col width="7.125" customWidth="1" style="56" min="96" max="96"/>
    <col width="7.125" customWidth="1" style="3" min="97" max="104"/>
    <col width="7.125" customWidth="1" style="56" min="105" max="105"/>
    <col width="7.125" customWidth="1" style="3" min="106" max="117"/>
    <col width="7.375" customWidth="1" style="3" min="118" max="119"/>
    <col width="6.5" customWidth="1" style="56" min="120" max="120"/>
    <col width="7.125" customWidth="1" style="3" min="121" max="121"/>
    <col width="6.5" customWidth="1" style="3" min="122" max="124"/>
    <col width="9" customWidth="1" style="3" min="125" max="128"/>
    <col width="9" customWidth="1" style="56" min="129" max="129"/>
    <col width="3.875" customWidth="1" style="3" min="130" max="130"/>
    <col width="9.25" customWidth="1" style="3" min="131" max="132"/>
    <col width="9.875" customWidth="1" style="3" min="133" max="133"/>
    <col width="9" customWidth="1" style="3" min="134" max="156"/>
    <col width="10.25" customWidth="1" style="3" min="157" max="157"/>
    <col width="9" customWidth="1" style="3" min="158" max="164"/>
    <col width="3.125" customWidth="1" style="3" min="165" max="175"/>
    <col width="6.375" customWidth="1" style="3" min="176" max="178"/>
    <col width="9" customWidth="1" style="3" min="179" max="16384"/>
  </cols>
  <sheetData>
    <row r="1" ht="17.25" customHeight="1" s="671" thickBot="1">
      <c r="BN1" s="3" t="n"/>
      <c r="BX1" s="3" t="n"/>
      <c r="CG1" s="3" t="n"/>
      <c r="CH1" s="3" t="n"/>
      <c r="CI1" s="3" t="n"/>
      <c r="CR1" s="3" t="n"/>
      <c r="DA1" s="3" t="n"/>
      <c r="DP1" s="3" t="n"/>
      <c r="FH1" s="618" t="n"/>
    </row>
    <row r="2" ht="17.25" customHeight="1" s="671" thickBot="1">
      <c r="F2" s="19" t="n"/>
      <c r="G2" s="3">
        <f>' 본인점수 입력 '!AE3</f>
        <v/>
      </c>
      <c r="H2" s="3">
        <f>' 본인점수 입력 '!AF3</f>
        <v/>
      </c>
      <c r="I2" s="3">
        <f>' 본인점수 입력 '!AG3</f>
        <v/>
      </c>
      <c r="J2" s="3">
        <f>' 본인점수 입력 '!AH3</f>
        <v/>
      </c>
      <c r="K2" s="3">
        <f>' 본인점수 입력 '!AI3</f>
        <v/>
      </c>
      <c r="L2" s="3">
        <f>' 본인점수 입력 '!AJ3</f>
        <v/>
      </c>
      <c r="M2" s="3">
        <f>' 본인점수 입력 '!AK3</f>
        <v/>
      </c>
      <c r="N2" s="3">
        <f>' 본인점수 입력 '!AL3</f>
        <v/>
      </c>
      <c r="O2" s="3">
        <f>' 본인점수 입력 '!AM3</f>
        <v/>
      </c>
      <c r="P2" s="3">
        <f>' 본인점수 입력 '!AN3</f>
        <v/>
      </c>
      <c r="AD2" s="57" t="n"/>
      <c r="AU2" s="578">
        <f>K13</f>
        <v/>
      </c>
      <c r="BN2" s="3">
        <f>' 본인점수 입력 '!B6</f>
        <v/>
      </c>
      <c r="BP2" s="3">
        <f>' 본인점수 입력 '!D6</f>
        <v/>
      </c>
      <c r="BS2" s="3">
        <f>' 본인점수 입력 '!G6</f>
        <v/>
      </c>
      <c r="BX2" s="3" t="n"/>
      <c r="CA2" s="3">
        <f>' 본인점수 입력 '!O6</f>
        <v/>
      </c>
      <c r="CG2" s="3" t="n"/>
      <c r="CH2" s="3" t="n"/>
      <c r="CI2" s="3" t="n"/>
      <c r="CJ2" s="3">
        <f>' 본인점수 입력 '!B13</f>
        <v/>
      </c>
      <c r="CK2" s="3">
        <f>' 본인점수 입력 '!C13</f>
        <v/>
      </c>
      <c r="CL2" s="3">
        <f>' 본인점수 입력 '!D13</f>
        <v/>
      </c>
      <c r="CR2" s="3" t="n"/>
      <c r="DA2" s="3" t="n"/>
      <c r="DP2" s="3" t="n"/>
      <c r="EL2" s="3">
        <f>CJ2</f>
        <v/>
      </c>
      <c r="EM2" s="3">
        <f>CK2</f>
        <v/>
      </c>
      <c r="EN2" s="3">
        <f>CL2</f>
        <v/>
      </c>
      <c r="EP2" s="3" t="inlineStr">
        <is>
          <t>(가산점용)</t>
        </is>
      </c>
      <c r="FH2" s="618" t="n"/>
    </row>
    <row r="3">
      <c r="G3" s="3">
        <f>' 본인점수 입력 '!AE4</f>
        <v/>
      </c>
      <c r="H3" s="3">
        <f>' 본인점수 입력 '!AF4</f>
        <v/>
      </c>
      <c r="I3" s="3">
        <f>' 본인점수 입력 '!AG4</f>
        <v/>
      </c>
      <c r="J3" s="3">
        <f>' 본인점수 입력 '!AH4</f>
        <v/>
      </c>
      <c r="K3" s="3">
        <f>' 본인점수 입력 '!AI4</f>
        <v/>
      </c>
      <c r="L3" s="3">
        <f>' 본인점수 입력 '!AJ4</f>
        <v/>
      </c>
      <c r="M3" s="3">
        <f>' 본인점수 입력 '!AK4</f>
        <v/>
      </c>
      <c r="N3" s="3">
        <f>' 본인점수 입력 '!AL4</f>
        <v/>
      </c>
      <c r="O3" s="3">
        <f>' 본인점수 입력 '!AM4</f>
        <v/>
      </c>
      <c r="P3" s="3">
        <f>' 본인점수 입력 '!AN4</f>
        <v/>
      </c>
      <c r="AQ3" s="3">
        <f>G6</f>
        <v/>
      </c>
      <c r="AR3" s="3">
        <f>H6</f>
        <v/>
      </c>
      <c r="AS3" s="3">
        <f>I6</f>
        <v/>
      </c>
      <c r="AT3" s="3">
        <f>J6</f>
        <v/>
      </c>
      <c r="AU3" s="3">
        <f>K6</f>
        <v/>
      </c>
      <c r="AV3" s="3">
        <f>L6</f>
        <v/>
      </c>
      <c r="AW3" s="3">
        <f>M6</f>
        <v/>
      </c>
      <c r="AX3" s="3" t="inlineStr">
        <is>
          <t>탐구1</t>
        </is>
      </c>
      <c r="AY3" s="3" t="inlineStr">
        <is>
          <t>탐구2</t>
        </is>
      </c>
      <c r="BN3" s="3">
        <f>' 본인점수 입력 '!B7</f>
        <v/>
      </c>
      <c r="BO3" s="3">
        <f>' 본인점수 입력 '!C7</f>
        <v/>
      </c>
      <c r="BP3" s="3">
        <f>' 본인점수 입력 '!D7</f>
        <v/>
      </c>
      <c r="BQ3" s="3">
        <f>' 본인점수 입력 '!E7</f>
        <v/>
      </c>
      <c r="BR3" s="3">
        <f>' 본인점수 입력 '!F7</f>
        <v/>
      </c>
      <c r="BS3" s="3">
        <f>' 본인점수 입력 '!G7</f>
        <v/>
      </c>
      <c r="BT3" s="3">
        <f>' 본인점수 입력 '!H7</f>
        <v/>
      </c>
      <c r="BU3" s="3">
        <f>' 본인점수 입력 '!I7</f>
        <v/>
      </c>
      <c r="BV3" s="3">
        <f>' 본인점수 입력 '!J7</f>
        <v/>
      </c>
      <c r="BW3" s="3">
        <f>' 본인점수 입력 '!K7</f>
        <v/>
      </c>
      <c r="BX3" s="3">
        <f>' 본인점수 입력 '!L7</f>
        <v/>
      </c>
      <c r="BY3" s="3">
        <f>' 본인점수 입력 '!M7</f>
        <v/>
      </c>
      <c r="BZ3" s="3">
        <f>' 본인점수 입력 '!N7</f>
        <v/>
      </c>
      <c r="CA3" s="3">
        <f>' 본인점수 입력 '!O7</f>
        <v/>
      </c>
      <c r="CB3" s="3">
        <f>' 본인점수 입력 '!P7</f>
        <v/>
      </c>
      <c r="CC3" s="3">
        <f>' 본인점수 입력 '!Q7</f>
        <v/>
      </c>
      <c r="CD3" s="3">
        <f>' 본인점수 입력 '!R7</f>
        <v/>
      </c>
      <c r="CE3" s="3">
        <f>' 본인점수 입력 '!S7</f>
        <v/>
      </c>
      <c r="CF3" s="3">
        <f>' 본인점수 입력 '!T7</f>
        <v/>
      </c>
      <c r="CG3" s="3">
        <f>' 본인점수 입력 '!U7</f>
        <v/>
      </c>
      <c r="CH3" s="3">
        <f>' 본인점수 입력 '!V7</f>
        <v/>
      </c>
      <c r="CI3" s="3">
        <f>' 본인점수 입력 '!W7</f>
        <v/>
      </c>
      <c r="CR3" s="3" t="n"/>
      <c r="DA3" s="3" t="n"/>
      <c r="DP3" s="3" t="n"/>
      <c r="EE3" s="3">
        <f>AP3</f>
        <v/>
      </c>
      <c r="EF3" s="3">
        <f>AQ3</f>
        <v/>
      </c>
      <c r="EG3" s="3">
        <f>AR3</f>
        <v/>
      </c>
      <c r="EH3" s="3">
        <f>AS3</f>
        <v/>
      </c>
      <c r="EI3" s="3">
        <f>AT3</f>
        <v/>
      </c>
      <c r="EJ3" s="3">
        <f>AV3</f>
        <v/>
      </c>
      <c r="EK3" s="3">
        <f>AW3</f>
        <v/>
      </c>
      <c r="EP3" s="3">
        <f>AU3</f>
        <v/>
      </c>
      <c r="FH3" s="618" t="n"/>
    </row>
    <row r="4">
      <c r="AP4" s="3">
        <f>F7</f>
        <v/>
      </c>
      <c r="AQ4" s="3">
        <f>G7</f>
        <v/>
      </c>
      <c r="AR4" s="3">
        <f>H7</f>
        <v/>
      </c>
      <c r="AS4" s="3">
        <f>I7</f>
        <v/>
      </c>
      <c r="AT4" s="3">
        <f>J7</f>
        <v/>
      </c>
      <c r="AU4" s="3">
        <f>K7</f>
        <v/>
      </c>
      <c r="AV4" s="3">
        <f>L7</f>
        <v/>
      </c>
      <c r="AW4" s="3">
        <f>M7</f>
        <v/>
      </c>
      <c r="BM4" s="3">
        <f>' 본인점수 입력 '!A8</f>
        <v/>
      </c>
      <c r="BN4" s="3">
        <f>IF(' 본인점수 입력 '!B8="",0,' 본인점수 입력 '!B8)</f>
        <v/>
      </c>
      <c r="BO4" s="3">
        <f>IF(' 본인점수 입력 '!C8="",0,' 본인점수 입력 '!C8)</f>
        <v/>
      </c>
      <c r="BP4" s="3">
        <f>IF(' 본인점수 입력 '!D8="",0,' 본인점수 입력 '!D8)</f>
        <v/>
      </c>
      <c r="BQ4" s="3">
        <f>IF(' 본인점수 입력 '!E8="",0,' 본인점수 입력 '!E8)</f>
        <v/>
      </c>
      <c r="BR4" s="3">
        <f>IF(' 본인점수 입력 '!F8="",0,' 본인점수 입력 '!F8)</f>
        <v/>
      </c>
      <c r="BS4" s="3">
        <f>IF(' 본인점수 입력 '!G8="",0,' 본인점수 입력 '!G8)</f>
        <v/>
      </c>
      <c r="BT4" s="3">
        <f>IF(' 본인점수 입력 '!H8="",0,' 본인점수 입력 '!H8)</f>
        <v/>
      </c>
      <c r="BU4" s="3">
        <f>IF(' 본인점수 입력 '!I8="",0,' 본인점수 입력 '!I8)</f>
        <v/>
      </c>
      <c r="BV4" s="3">
        <f>IF(' 본인점수 입력 '!J8="",0,' 본인점수 입력 '!J8)</f>
        <v/>
      </c>
      <c r="BW4" s="3">
        <f>IF(' 본인점수 입력 '!K8="",0,' 본인점수 입력 '!K8)</f>
        <v/>
      </c>
      <c r="BX4" s="3">
        <f>IF(' 본인점수 입력 '!L8="",0,' 본인점수 입력 '!L8)</f>
        <v/>
      </c>
      <c r="BY4" s="3">
        <f>IF(' 본인점수 입력 '!M8="",0,' 본인점수 입력 '!M8)</f>
        <v/>
      </c>
      <c r="BZ4" s="3">
        <f>' 본인점수 입력 '!N8</f>
        <v/>
      </c>
      <c r="CA4" s="3">
        <f>' 본인점수 입력 '!O8</f>
        <v/>
      </c>
      <c r="CB4" s="3">
        <f>' 본인점수 입력 '!P8</f>
        <v/>
      </c>
      <c r="CC4" s="3">
        <f>' 본인점수 입력 '!Q8</f>
        <v/>
      </c>
      <c r="CD4" s="3">
        <f>' 본인점수 입력 '!R8</f>
        <v/>
      </c>
      <c r="CE4" s="3">
        <f>' 본인점수 입력 '!S8</f>
        <v/>
      </c>
      <c r="CF4" s="3">
        <f>' 본인점수 입력 '!T8</f>
        <v/>
      </c>
      <c r="CG4" s="3">
        <f>' 본인점수 입력 '!U8</f>
        <v/>
      </c>
      <c r="CH4" s="3">
        <f>' 본인점수 입력 '!V8</f>
        <v/>
      </c>
      <c r="CI4" s="3">
        <f>' 본인점수 입력 '!W8</f>
        <v/>
      </c>
      <c r="CJ4" s="3">
        <f>' 본인점수 입력 '!B14</f>
        <v/>
      </c>
      <c r="CK4" s="3">
        <f>' 본인점수 입력 '!C14</f>
        <v/>
      </c>
      <c r="CL4" s="3">
        <f>' 본인점수 입력 '!D14</f>
        <v/>
      </c>
      <c r="CR4" s="3" t="n"/>
      <c r="DA4" s="3" t="n"/>
      <c r="DP4" s="3" t="n"/>
      <c r="ED4" s="3" t="n">
        <v>9</v>
      </c>
      <c r="EE4" s="3">
        <f>AP4</f>
        <v/>
      </c>
      <c r="EF4" s="3">
        <f>AQ4</f>
        <v/>
      </c>
      <c r="EG4" s="3">
        <f>AR4</f>
        <v/>
      </c>
      <c r="EH4" s="3">
        <f>AS4</f>
        <v/>
      </c>
      <c r="EI4" s="3">
        <f>AT4</f>
        <v/>
      </c>
      <c r="EJ4" s="3">
        <f>AV4</f>
        <v/>
      </c>
      <c r="EK4" s="3">
        <f>AW4</f>
        <v/>
      </c>
      <c r="EL4" s="3">
        <f>CJ4</f>
        <v/>
      </c>
      <c r="EM4" s="3">
        <f>CK4</f>
        <v/>
      </c>
      <c r="EN4" s="3">
        <f>CL4</f>
        <v/>
      </c>
      <c r="EP4" s="3">
        <f>AU4</f>
        <v/>
      </c>
      <c r="ET4" s="3">
        <f>(EF4+EG4+EH4+EI4+EJ4+EK4)/3</f>
        <v/>
      </c>
      <c r="FH4" s="618" t="n"/>
    </row>
    <row r="5">
      <c r="G5" s="3">
        <f>' 본인점수 입력 '!AE6</f>
        <v/>
      </c>
      <c r="H5" s="3">
        <f>' 본인점수 입력 '!AF6</f>
        <v/>
      </c>
      <c r="I5" s="3">
        <f>' 본인점수 입력 '!AG6</f>
        <v/>
      </c>
      <c r="J5" s="3">
        <f>' 본인점수 입력 '!AH6</f>
        <v/>
      </c>
      <c r="K5" s="3">
        <f>' 본인점수 입력 '!AI6</f>
        <v/>
      </c>
      <c r="L5" s="3">
        <f>' 본인점수 입력 '!AJ6</f>
        <v/>
      </c>
      <c r="M5" s="3">
        <f>' 본인점수 입력 '!AK6</f>
        <v/>
      </c>
      <c r="N5" s="3">
        <f>' 본인점수 입력 '!AL6</f>
        <v/>
      </c>
      <c r="O5" s="3">
        <f>' 본인점수 입력 '!AM6</f>
        <v/>
      </c>
      <c r="P5" s="3">
        <f>' 본인점수 입력 '!AN6</f>
        <v/>
      </c>
      <c r="AP5" s="3">
        <f>F8</f>
        <v/>
      </c>
      <c r="AQ5" s="3">
        <f>G8</f>
        <v/>
      </c>
      <c r="AR5" s="3">
        <f>H8</f>
        <v/>
      </c>
      <c r="AS5" s="3">
        <f>I8</f>
        <v/>
      </c>
      <c r="AT5" s="3">
        <f>J8</f>
        <v/>
      </c>
      <c r="AU5" s="3">
        <f>K8</f>
        <v/>
      </c>
      <c r="AV5" s="3">
        <f>L8</f>
        <v/>
      </c>
      <c r="AW5" s="3">
        <f>M8</f>
        <v/>
      </c>
      <c r="AX5" s="3">
        <f>LARGE(($AS5:$AT5,$AV5:$AW5),1)</f>
        <v/>
      </c>
      <c r="AY5" s="3">
        <f>LARGE(($AS5:$AT5,$AV5:$AW5),2)</f>
        <v/>
      </c>
      <c r="BB5" s="29" t="n"/>
      <c r="BM5" s="3">
        <f>' 본인점수 입력 '!A9</f>
        <v/>
      </c>
      <c r="BN5" s="3">
        <f>IF(' 본인점수 입력 '!B9="",0,' 본인점수 입력 '!B9)</f>
        <v/>
      </c>
      <c r="BO5" s="3">
        <f>IF(' 본인점수 입력 '!C9="",0,' 본인점수 입력 '!C9)</f>
        <v/>
      </c>
      <c r="BP5" s="3">
        <f>IF(' 본인점수 입력 '!D9="",0,' 본인점수 입력 '!D9)</f>
        <v/>
      </c>
      <c r="BQ5" s="3">
        <f>IF(' 본인점수 입력 '!E9="",0,' 본인점수 입력 '!E9)</f>
        <v/>
      </c>
      <c r="BR5" s="3">
        <f>IF(' 본인점수 입력 '!F9="",0,' 본인점수 입력 '!F9)</f>
        <v/>
      </c>
      <c r="BS5" s="3">
        <f>IF(' 본인점수 입력 '!G9="",0,' 본인점수 입력 '!G9)</f>
        <v/>
      </c>
      <c r="BT5" s="3">
        <f>IF(' 본인점수 입력 '!H9="",0,' 본인점수 입력 '!H9)</f>
        <v/>
      </c>
      <c r="BU5" s="3">
        <f>IF(' 본인점수 입력 '!I9="",0,' 본인점수 입력 '!I9)</f>
        <v/>
      </c>
      <c r="BV5" s="3">
        <f>IF(' 본인점수 입력 '!J9="",0,' 본인점수 입력 '!J9)</f>
        <v/>
      </c>
      <c r="BW5" s="3">
        <f>IF(' 본인점수 입력 '!K9="",0,' 본인점수 입력 '!K9)</f>
        <v/>
      </c>
      <c r="BX5" s="3">
        <f>IF(' 본인점수 입력 '!L9="",0,' 본인점수 입력 '!L9)</f>
        <v/>
      </c>
      <c r="BY5" s="3">
        <f>IF(' 본인점수 입력 '!M9="",0,' 본인점수 입력 '!M9)</f>
        <v/>
      </c>
      <c r="BZ5" s="3">
        <f>IF(' 본인점수 입력 '!N9="",0,' 본인점수 입력 '!N9)</f>
        <v/>
      </c>
      <c r="CA5" s="3">
        <f>IF(' 본인점수 입력 '!O9="",0,' 본인점수 입력 '!O9)</f>
        <v/>
      </c>
      <c r="CB5" s="3">
        <f>IF(' 본인점수 입력 '!P9="",0,' 본인점수 입력 '!P9)</f>
        <v/>
      </c>
      <c r="CC5" s="3">
        <f>IF(' 본인점수 입력 '!Q9="",0,' 본인점수 입력 '!Q9)</f>
        <v/>
      </c>
      <c r="CD5" s="3">
        <f>IF(' 본인점수 입력 '!R9="",0,' 본인점수 입력 '!R9)</f>
        <v/>
      </c>
      <c r="CE5" s="3">
        <f>IF(' 본인점수 입력 '!S9="",0,' 본인점수 입력 '!S9)</f>
        <v/>
      </c>
      <c r="CF5" s="3">
        <f>IF(' 본인점수 입력 '!T9="",0,' 본인점수 입력 '!T9)</f>
        <v/>
      </c>
      <c r="CG5" s="3">
        <f>IF(' 본인점수 입력 '!U9="",0,' 본인점수 입력 '!U9)</f>
        <v/>
      </c>
      <c r="CH5" s="3">
        <f>IF(' 본인점수 입력 '!V9="",0,' 본인점수 입력 '!V9)</f>
        <v/>
      </c>
      <c r="CI5" s="3">
        <f>IF(' 본인점수 입력 '!W9="",0,' 본인점수 입력 '!W9)</f>
        <v/>
      </c>
      <c r="CJ5" s="3">
        <f>' 본인점수 입력 '!B15</f>
        <v/>
      </c>
      <c r="CK5" s="3">
        <f>' 본인점수 입력 '!C15</f>
        <v/>
      </c>
      <c r="CL5" s="3">
        <f>' 본인점수 입력 '!D15</f>
        <v/>
      </c>
      <c r="CR5" s="3" t="n"/>
      <c r="DA5" s="3" t="n"/>
      <c r="DP5" s="3" t="n"/>
      <c r="ED5" s="3" t="n">
        <v>1</v>
      </c>
      <c r="EE5" s="3">
        <f>AP5</f>
        <v/>
      </c>
      <c r="EF5" s="3">
        <f>AQ5</f>
        <v/>
      </c>
      <c r="EG5" s="3">
        <f>AR5</f>
        <v/>
      </c>
      <c r="EH5" s="3">
        <f>AS5</f>
        <v/>
      </c>
      <c r="EI5" s="3">
        <f>AT5</f>
        <v/>
      </c>
      <c r="EJ5" s="3">
        <f>AV5</f>
        <v/>
      </c>
      <c r="EK5" s="3">
        <f>AW5</f>
        <v/>
      </c>
      <c r="EL5" s="3">
        <f>CJ5</f>
        <v/>
      </c>
      <c r="EM5" s="3">
        <f>CK5</f>
        <v/>
      </c>
      <c r="EN5" s="3">
        <f>CL5</f>
        <v/>
      </c>
      <c r="EP5" s="3">
        <f>AU5</f>
        <v/>
      </c>
      <c r="ET5" s="3">
        <f>(EF5+EG5+EH5+EI5+EJ5+EK5)/3</f>
        <v/>
      </c>
      <c r="FH5" s="618" t="n"/>
    </row>
    <row r="6" ht="17.25" customHeight="1" s="671" thickBot="1">
      <c r="E6" s="58" t="n"/>
      <c r="G6" s="3">
        <f>' 본인점수 입력 '!AE7</f>
        <v/>
      </c>
      <c r="H6" s="3">
        <f>' 본인점수 입력 '!AF7</f>
        <v/>
      </c>
      <c r="I6" s="3">
        <f>' 본인점수 입력 '!AG7</f>
        <v/>
      </c>
      <c r="J6" s="3">
        <f>' 본인점수 입력 '!AH7</f>
        <v/>
      </c>
      <c r="K6" s="3">
        <f>' 본인점수 입력 '!AI7</f>
        <v/>
      </c>
      <c r="L6" s="3">
        <f>' 본인점수 입력 '!AJ7</f>
        <v/>
      </c>
      <c r="M6" s="3">
        <f>' 본인점수 입력 '!AK7</f>
        <v/>
      </c>
      <c r="N6" s="3">
        <f>' 본인점수 입력 '!AL7</f>
        <v/>
      </c>
      <c r="O6" s="3">
        <f>' 본인점수 입력 '!AM7</f>
        <v/>
      </c>
      <c r="P6" s="3">
        <f>' 본인점수 입력 '!AN7</f>
        <v/>
      </c>
      <c r="AP6" s="3">
        <f>F9</f>
        <v/>
      </c>
      <c r="AQ6" s="3">
        <f>G9</f>
        <v/>
      </c>
      <c r="AR6" s="3">
        <f>H9</f>
        <v/>
      </c>
      <c r="AS6" s="3">
        <f>I9</f>
        <v/>
      </c>
      <c r="AT6" s="3">
        <f>J9</f>
        <v/>
      </c>
      <c r="AU6" s="3">
        <f>K9</f>
        <v/>
      </c>
      <c r="AV6" s="3">
        <f>L9</f>
        <v/>
      </c>
      <c r="AW6" s="3">
        <f>M9</f>
        <v/>
      </c>
      <c r="AX6" s="3">
        <f>LARGE(($AS6:$AT6,$AV6:$AW6),1)</f>
        <v/>
      </c>
      <c r="AY6" s="3">
        <f>LARGE(($AS6:$AT6,$AV6:$AW6),2)</f>
        <v/>
      </c>
      <c r="BB6" s="22" t="n"/>
      <c r="BM6" s="3">
        <f>' 본인점수 입력 '!A10</f>
        <v/>
      </c>
      <c r="BN6" s="3">
        <f>IF(' 본인점수 입력 '!B10="",0,' 본인점수 입력 '!B10)</f>
        <v/>
      </c>
      <c r="BO6" s="3">
        <f>IF(' 본인점수 입력 '!C10="",0,' 본인점수 입력 '!C10)</f>
        <v/>
      </c>
      <c r="BP6" s="3">
        <f>IF(' 본인점수 입력 '!D10="",0,' 본인점수 입력 '!D10)</f>
        <v/>
      </c>
      <c r="BQ6" s="3">
        <f>IF(' 본인점수 입력 '!E10="",0,' 본인점수 입력 '!E10)</f>
        <v/>
      </c>
      <c r="BR6" s="3">
        <f>IF(' 본인점수 입력 '!F10="",0,' 본인점수 입력 '!F10)</f>
        <v/>
      </c>
      <c r="BS6" s="3">
        <f>IF(' 본인점수 입력 '!G10="",0,' 본인점수 입력 '!G10)</f>
        <v/>
      </c>
      <c r="BT6" s="3">
        <f>IF(' 본인점수 입력 '!H10="",0,' 본인점수 입력 '!H10)</f>
        <v/>
      </c>
      <c r="BU6" s="3">
        <f>IF(' 본인점수 입력 '!I10="",0,' 본인점수 입력 '!I10)</f>
        <v/>
      </c>
      <c r="BV6" s="3">
        <f>IF(' 본인점수 입력 '!J10="",0,' 본인점수 입력 '!J10)</f>
        <v/>
      </c>
      <c r="BW6" s="3">
        <f>IF(' 본인점수 입력 '!K10="",0,' 본인점수 입력 '!K10)</f>
        <v/>
      </c>
      <c r="BX6" s="3">
        <f>IF(' 본인점수 입력 '!L10="",0,' 본인점수 입력 '!L10)</f>
        <v/>
      </c>
      <c r="BY6" s="3">
        <f>IF(' 본인점수 입력 '!M10="",0,' 본인점수 입력 '!M10)</f>
        <v/>
      </c>
      <c r="BZ6" s="3">
        <f>IF(' 본인점수 입력 '!N10="",0,' 본인점수 입력 '!N10)</f>
        <v/>
      </c>
      <c r="CA6" s="3">
        <f>IF(' 본인점수 입력 '!O10="",0,' 본인점수 입력 '!O10)</f>
        <v/>
      </c>
      <c r="CB6" s="3">
        <f>IF(' 본인점수 입력 '!P10="",0,' 본인점수 입력 '!P10)</f>
        <v/>
      </c>
      <c r="CC6" s="3">
        <f>IF(' 본인점수 입력 '!Q10="",0,' 본인점수 입력 '!Q10)</f>
        <v/>
      </c>
      <c r="CD6" s="3">
        <f>IF(' 본인점수 입력 '!R10="",0,' 본인점수 입력 '!R10)</f>
        <v/>
      </c>
      <c r="CE6" s="3">
        <f>IF(' 본인점수 입력 '!S10="",0,' 본인점수 입력 '!S10)</f>
        <v/>
      </c>
      <c r="CF6" s="3">
        <f>IF(' 본인점수 입력 '!T10="",0,' 본인점수 입력 '!T10)</f>
        <v/>
      </c>
      <c r="CG6" s="3">
        <f>IF(' 본인점수 입력 '!U10="",0,' 본인점수 입력 '!U10)</f>
        <v/>
      </c>
      <c r="CH6" s="3">
        <f>IF(' 본인점수 입력 '!V10="",0,' 본인점수 입력 '!V10)</f>
        <v/>
      </c>
      <c r="CI6" s="3">
        <f>IF(' 본인점수 입력 '!W10="",0,' 본인점수 입력 '!W10)</f>
        <v/>
      </c>
      <c r="CJ6" s="3">
        <f>' 본인점수 입력 '!B16</f>
        <v/>
      </c>
      <c r="CK6" s="3">
        <f>' 본인점수 입력 '!C16</f>
        <v/>
      </c>
      <c r="CL6" s="3">
        <f>' 본인점수 입력 '!D16</f>
        <v/>
      </c>
      <c r="CR6" s="3" t="n"/>
      <c r="DA6" s="3" t="n"/>
      <c r="DP6" s="3" t="n"/>
      <c r="ED6" s="3" t="n">
        <v>2</v>
      </c>
      <c r="EE6" s="3">
        <f>AP6</f>
        <v/>
      </c>
      <c r="EF6" s="3">
        <f>AQ6</f>
        <v/>
      </c>
      <c r="EG6" s="3">
        <f>AR6</f>
        <v/>
      </c>
      <c r="EH6" s="3">
        <f>AS6</f>
        <v/>
      </c>
      <c r="EI6" s="3">
        <f>AT6</f>
        <v/>
      </c>
      <c r="EJ6" s="3">
        <f>AV6</f>
        <v/>
      </c>
      <c r="EK6" s="3">
        <f>AW6</f>
        <v/>
      </c>
      <c r="EL6" s="3">
        <f>CJ6</f>
        <v/>
      </c>
      <c r="EM6" s="3">
        <f>CK6</f>
        <v/>
      </c>
      <c r="EN6" s="3">
        <f>CL6</f>
        <v/>
      </c>
      <c r="EP6" s="3">
        <f>AU6</f>
        <v/>
      </c>
      <c r="ET6" s="3">
        <f>(EF6+EG6+(EH6+EI6+EJ6+EK6)/2)/3</f>
        <v/>
      </c>
      <c r="FH6" s="618" t="n"/>
    </row>
    <row r="7">
      <c r="E7" s="3" t="n">
        <v>9</v>
      </c>
      <c r="F7" s="3">
        <f>' 본인점수 입력 '!AD8</f>
        <v/>
      </c>
      <c r="G7" s="3">
        <f>' 본인점수 입력 '!AE8</f>
        <v/>
      </c>
      <c r="H7" s="3">
        <f>' 본인점수 입력 '!AF8</f>
        <v/>
      </c>
      <c r="I7" s="3">
        <f>' 본인점수 입력 '!AG8</f>
        <v/>
      </c>
      <c r="J7" s="3">
        <f>' 본인점수 입력 '!AH8</f>
        <v/>
      </c>
      <c r="K7" s="3">
        <f>' 본인점수 입력 '!AI8</f>
        <v/>
      </c>
      <c r="L7" s="3">
        <f>' 본인점수 입력 '!AJ8</f>
        <v/>
      </c>
      <c r="M7" s="3">
        <f>' 본인점수 입력 '!AK8</f>
        <v/>
      </c>
      <c r="N7" s="3">
        <f>' 본인점수 입력 '!AL8</f>
        <v/>
      </c>
      <c r="O7" s="3">
        <f>' 본인점수 입력 '!AM8</f>
        <v/>
      </c>
      <c r="P7" s="3">
        <f>' 본인점수 입력 '!AN8</f>
        <v/>
      </c>
      <c r="AF7" s="581">
        <f>' 본인점수 입력 '!$Z$53</f>
        <v/>
      </c>
      <c r="AG7" s="579">
        <f>' 본인점수 입력 '!$Z$53</f>
        <v/>
      </c>
      <c r="AH7" s="582">
        <f>' 본인점수 입력 '!$Z$53</f>
        <v/>
      </c>
      <c r="AI7" s="579">
        <f>' 본인점수 입력 '!$AA$53</f>
        <v/>
      </c>
      <c r="AJ7" s="582">
        <f>' 본인점수 입력 '!$AA$53</f>
        <v/>
      </c>
      <c r="AP7" s="3">
        <f>F10</f>
        <v/>
      </c>
      <c r="AQ7" s="3">
        <f>G10</f>
        <v/>
      </c>
      <c r="AR7" s="3">
        <f>H10</f>
        <v/>
      </c>
      <c r="AS7" s="3">
        <f>I10</f>
        <v/>
      </c>
      <c r="AT7" s="3">
        <f>J10</f>
        <v/>
      </c>
      <c r="AU7" s="3">
        <f>K10</f>
        <v/>
      </c>
      <c r="AV7" s="3">
        <f>L10</f>
        <v/>
      </c>
      <c r="AW7" s="3">
        <f>M10</f>
        <v/>
      </c>
      <c r="AX7" s="3">
        <f>LARGE(($AS7:$AT7,$AV7:$AW7),1)</f>
        <v/>
      </c>
      <c r="AY7" s="3">
        <f>LARGE(($AS7:$AT7,$AV7:$AW7),2)</f>
        <v/>
      </c>
      <c r="BB7" s="22" t="n">
        <v>1</v>
      </c>
      <c r="BM7" s="3">
        <f>' 본인점수 입력 '!A11</f>
        <v/>
      </c>
      <c r="BN7" s="3">
        <f>IF(' 본인점수 입력 '!B11="",0,' 본인점수 입력 '!B11)</f>
        <v/>
      </c>
      <c r="BO7" s="3">
        <f>IF(' 본인점수 입력 '!C11="",0,' 본인점수 입력 '!C11)</f>
        <v/>
      </c>
      <c r="BP7" s="3">
        <f>IF(' 본인점수 입력 '!D11="",0,' 본인점수 입력 '!D11)</f>
        <v/>
      </c>
      <c r="BQ7" s="3">
        <f>IF(' 본인점수 입력 '!E11="",0,' 본인점수 입력 '!E11)</f>
        <v/>
      </c>
      <c r="BR7" s="3">
        <f>IF(' 본인점수 입력 '!F11="",0,' 본인점수 입력 '!F11)</f>
        <v/>
      </c>
      <c r="BS7" s="3">
        <f>IF(' 본인점수 입력 '!G11="",0,' 본인점수 입력 '!G11)</f>
        <v/>
      </c>
      <c r="BT7" s="3">
        <f>IF(' 본인점수 입력 '!H11="",0,' 본인점수 입력 '!H11)</f>
        <v/>
      </c>
      <c r="BU7" s="3">
        <f>IF(' 본인점수 입력 '!I11="",0,' 본인점수 입력 '!I11)</f>
        <v/>
      </c>
      <c r="BV7" s="3">
        <f>IF(' 본인점수 입력 '!J11="",0,' 본인점수 입력 '!J11)</f>
        <v/>
      </c>
      <c r="BW7" s="3">
        <f>IF(' 본인점수 입력 '!K11="",0,' 본인점수 입력 '!K11)</f>
        <v/>
      </c>
      <c r="BX7" s="3">
        <f>IF(' 본인점수 입력 '!L11="",0,' 본인점수 입력 '!L11)</f>
        <v/>
      </c>
      <c r="BY7" s="3">
        <f>IF(' 본인점수 입력 '!M11="",0,' 본인점수 입력 '!M11)</f>
        <v/>
      </c>
      <c r="BZ7" s="3">
        <f>IF(' 본인점수 입력 '!N11="",0,' 본인점수 입력 '!N11)</f>
        <v/>
      </c>
      <c r="CA7" s="3">
        <f>IF(' 본인점수 입력 '!O11="",0,' 본인점수 입력 '!O11)</f>
        <v/>
      </c>
      <c r="CB7" s="3">
        <f>IF(' 본인점수 입력 '!P11="",0,' 본인점수 입력 '!P11)</f>
        <v/>
      </c>
      <c r="CC7" s="3">
        <f>IF(' 본인점수 입력 '!Q11="",0,' 본인점수 입력 '!Q11)</f>
        <v/>
      </c>
      <c r="CD7" s="3">
        <f>IF(' 본인점수 입력 '!R11="",0,' 본인점수 입력 '!R11)</f>
        <v/>
      </c>
      <c r="CE7" s="3">
        <f>IF(' 본인점수 입력 '!S11="",0,' 본인점수 입력 '!S11)</f>
        <v/>
      </c>
      <c r="CF7" s="3">
        <f>IF(' 본인점수 입력 '!T11="",0,' 본인점수 입력 '!T11)</f>
        <v/>
      </c>
      <c r="CG7" s="3">
        <f>IF(' 본인점수 입력 '!U11="",0,' 본인점수 입력 '!U11)</f>
        <v/>
      </c>
      <c r="CH7" s="3">
        <f>IF(' 본인점수 입력 '!V11="",0,' 본인점수 입력 '!V11)</f>
        <v/>
      </c>
      <c r="CI7" s="3">
        <f>IF(' 본인점수 입력 '!W11="",0,' 본인점수 입력 '!W11)</f>
        <v/>
      </c>
      <c r="CJ7" s="3">
        <f>' 본인점수 입력 '!B17</f>
        <v/>
      </c>
      <c r="CK7" s="3">
        <f>' 본인점수 입력 '!C17</f>
        <v/>
      </c>
      <c r="CL7" s="3">
        <f>' 본인점수 입력 '!D17</f>
        <v/>
      </c>
      <c r="CR7" s="3" t="n"/>
      <c r="DA7" s="3" t="n"/>
      <c r="DP7" s="3" t="n"/>
      <c r="DQ7" s="25" t="n"/>
      <c r="ED7" s="3" t="n">
        <v>3</v>
      </c>
      <c r="EE7" s="3">
        <f>AP7</f>
        <v/>
      </c>
      <c r="EF7" s="3">
        <f>AQ7</f>
        <v/>
      </c>
      <c r="EG7" s="3">
        <f>AR7</f>
        <v/>
      </c>
      <c r="EH7" s="3">
        <f>AS7</f>
        <v/>
      </c>
      <c r="EI7" s="3">
        <f>AT7</f>
        <v/>
      </c>
      <c r="EJ7" s="3">
        <f>AV7</f>
        <v/>
      </c>
      <c r="EK7" s="3">
        <f>AW7</f>
        <v/>
      </c>
      <c r="EL7" s="3">
        <f>CJ7</f>
        <v/>
      </c>
      <c r="EM7" s="3">
        <f>CK7</f>
        <v/>
      </c>
      <c r="EN7" s="3">
        <f>CL7</f>
        <v/>
      </c>
      <c r="EP7" s="3">
        <f>AU7</f>
        <v/>
      </c>
      <c r="ET7" s="3">
        <f>(EF7+EG7+(EH7+EI7+EJ7+EK7)/2)/3</f>
        <v/>
      </c>
      <c r="FH7" s="618" t="n"/>
    </row>
    <row r="8" ht="17.25" customHeight="1" s="671" thickBot="1">
      <c r="E8" s="3" t="n">
        <v>1</v>
      </c>
      <c r="F8" s="3">
        <f>' 본인점수 입력 '!AD9</f>
        <v/>
      </c>
      <c r="G8" s="3">
        <f>' 본인점수 입력 '!AE9</f>
        <v/>
      </c>
      <c r="H8" s="3">
        <f>' 본인점수 입력 '!AF9</f>
        <v/>
      </c>
      <c r="I8" s="3">
        <f>' 본인점수 입력 '!AG9</f>
        <v/>
      </c>
      <c r="J8" s="3">
        <f>' 본인점수 입력 '!AH9</f>
        <v/>
      </c>
      <c r="K8" s="3">
        <f>' 본인점수 입력 '!AI9</f>
        <v/>
      </c>
      <c r="L8" s="3">
        <f>' 본인점수 입력 '!AJ9</f>
        <v/>
      </c>
      <c r="M8" s="3">
        <f>' 본인점수 입력 '!AK9</f>
        <v/>
      </c>
      <c r="N8" s="3">
        <f>' 본인점수 입력 '!AL9</f>
        <v/>
      </c>
      <c r="O8" s="3">
        <f>' 본인점수 입력 '!AM9</f>
        <v/>
      </c>
      <c r="P8" s="3">
        <f>' 본인점수 입력 '!AN9</f>
        <v/>
      </c>
      <c r="AF8" s="583">
        <f>AF7</f>
        <v/>
      </c>
      <c r="AG8" s="580">
        <f>AG7</f>
        <v/>
      </c>
      <c r="AH8" s="584">
        <f>AH7</f>
        <v/>
      </c>
      <c r="AI8" s="580">
        <f>AI7</f>
        <v/>
      </c>
      <c r="AJ8" s="584">
        <f>AJ7</f>
        <v/>
      </c>
      <c r="BM8" s="3">
        <f>' 본인점수 입력 '!A21</f>
        <v/>
      </c>
      <c r="BN8" s="3">
        <f>IF(' 본인점수 입력 '!B21="",0,' 본인점수 입력 '!B21)</f>
        <v/>
      </c>
      <c r="BO8" s="3">
        <f>IF(' 본인점수 입력 '!C21="",0,' 본인점수 입력 '!C21)</f>
        <v/>
      </c>
      <c r="BP8" s="3">
        <f>IF(' 본인점수 입력 '!D21="",0,' 본인점수 입력 '!D21)</f>
        <v/>
      </c>
      <c r="BQ8" s="3">
        <f>IF(' 본인점수 입력 '!E21="",0,' 본인점수 입력 '!E21)</f>
        <v/>
      </c>
      <c r="BR8" s="3">
        <f>IF(' 본인점수 입력 '!F21="",0,' 본인점수 입력 '!F21)</f>
        <v/>
      </c>
      <c r="BS8" s="3">
        <f>IF(' 본인점수 입력 '!G21="",0,' 본인점수 입력 '!G21)</f>
        <v/>
      </c>
      <c r="BT8" s="3">
        <f>IF(' 본인점수 입력 '!H21="",0,' 본인점수 입력 '!H21)</f>
        <v/>
      </c>
      <c r="BU8" s="3">
        <f>IF(' 본인점수 입력 '!I21="",0,' 본인점수 입력 '!I21)</f>
        <v/>
      </c>
      <c r="BV8" s="3">
        <f>IF(' 본인점수 입력 '!J21="",0,' 본인점수 입력 '!J21)</f>
        <v/>
      </c>
      <c r="BW8" s="3">
        <f>IF(' 본인점수 입력 '!K21="",0,' 본인점수 입력 '!K21)</f>
        <v/>
      </c>
      <c r="BX8" s="3">
        <f>IF(' 본인점수 입력 '!L21="",0,' 본인점수 입력 '!L21)</f>
        <v/>
      </c>
      <c r="BY8" s="3">
        <f>IF(' 본인점수 입력 '!M21="",0,' 본인점수 입력 '!M21)</f>
        <v/>
      </c>
      <c r="BZ8" s="3">
        <f>IF(' 본인점수 입력 '!N21="",0,' 본인점수 입력 '!N21)</f>
        <v/>
      </c>
      <c r="CA8" s="3">
        <f>IF(' 본인점수 입력 '!O21="",0,' 본인점수 입력 '!O21)</f>
        <v/>
      </c>
      <c r="CB8" s="3">
        <f>IF(' 본인점수 입력 '!P21="",0,' 본인점수 입력 '!P21)</f>
        <v/>
      </c>
      <c r="CC8" s="3">
        <f>IF(' 본인점수 입력 '!Q21="",0,' 본인점수 입력 '!Q21)</f>
        <v/>
      </c>
      <c r="CD8" s="3">
        <f>IF(' 본인점수 입력 '!R21="",0,' 본인점수 입력 '!R21)</f>
        <v/>
      </c>
      <c r="CE8" s="3">
        <f>IF(' 본인점수 입력 '!S21="",0,' 본인점수 입력 '!S21)</f>
        <v/>
      </c>
      <c r="CF8" s="3">
        <f>IF(' 본인점수 입력 '!T21="",0,' 본인점수 입력 '!T21)</f>
        <v/>
      </c>
      <c r="CG8" s="3">
        <f>IF(' 본인점수 입력 '!U21="",0,' 본인점수 입력 '!U21)</f>
        <v/>
      </c>
      <c r="CH8" s="3">
        <f>IF(' 본인점수 입력 '!V21="",0,' 본인점수 입력 '!V21)</f>
        <v/>
      </c>
      <c r="CI8" s="3">
        <f>IF(' 본인점수 입력 '!W21="",0,' 본인점수 입력 '!W21)</f>
        <v/>
      </c>
      <c r="CJ8" s="3">
        <f>' 본인점수 입력 '!X21</f>
        <v/>
      </c>
      <c r="CK8" s="3">
        <f>' 본인점수 입력 '!Y21</f>
        <v/>
      </c>
      <c r="CL8" s="3">
        <f>' 본인점수 입력 '!Z21</f>
        <v/>
      </c>
      <c r="CR8" s="3" t="n"/>
      <c r="DA8" s="3" t="n"/>
      <c r="DM8" s="3">
        <f>COUNTIF(' 본인점수 입력 '!G43:N43,"&gt;"&amp;0)</f>
        <v/>
      </c>
      <c r="DN8" s="3">
        <f>COUNTIF(' 본인점수 입력 '!O43:W43,"&gt;"&amp;0)</f>
        <v/>
      </c>
      <c r="DO8" s="3">
        <f>COUNTIF(' 본인점수 입력 '!G43:W43,"&gt;"&amp;0)</f>
        <v/>
      </c>
      <c r="DP8" s="3">
        <f>IF(' 본인점수 입력 '!D43=1,1,0)</f>
        <v/>
      </c>
      <c r="DQ8" s="3">
        <f>IF(OR(' 본인점수 입력 '!D43=1,' 본인점수 입력 '!E43=1),1,0)</f>
        <v/>
      </c>
      <c r="DR8" s="3">
        <f>IF(' 본인점수 입력 '!F43=1,1,0)</f>
        <v/>
      </c>
      <c r="DS8" s="3">
        <f>IF(COUNTIF(' 본인점수 입력 '!G43:N43,"&gt;"&amp;0)&gt;0,1,0)</f>
        <v/>
      </c>
      <c r="DT8" s="3">
        <f>COUNTIF(' 본인점수 입력 '!K43:N43,"&gt;"&amp;0)</f>
        <v/>
      </c>
      <c r="DU8" s="3">
        <f>IF(COUNTIF(' 본인점수 입력 '!O43:W43,"&gt;"&amp;0)&gt;0,1,0)</f>
        <v/>
      </c>
      <c r="DV8" s="3">
        <f>IF(' 본인점수 입력 '!B43=1,1,0)</f>
        <v/>
      </c>
      <c r="DW8" s="3" t="n">
        <v>0</v>
      </c>
      <c r="DX8" s="3">
        <f>IF(' 본인점수 입력 '!Z43=1,1,0)</f>
        <v/>
      </c>
      <c r="DY8" s="56">
        <f>IF(I13=0,0,IF(LEFT(I13,2)=LEFT(J13,2),1,0))</f>
        <v/>
      </c>
      <c r="ED8" s="3" t="n">
        <v>12</v>
      </c>
      <c r="EE8" s="3" t="inlineStr">
        <is>
          <t>표점(만대)</t>
        </is>
      </c>
      <c r="EF8" s="3">
        <f>EF5</f>
        <v/>
      </c>
      <c r="EG8" s="3">
        <f>EG5</f>
        <v/>
      </c>
      <c r="EH8" s="3">
        <f>EH5</f>
        <v/>
      </c>
      <c r="EI8" s="3">
        <f>EI5</f>
        <v/>
      </c>
      <c r="EJ8" s="3">
        <f>EJ5</f>
        <v/>
      </c>
      <c r="EK8" s="3">
        <f>EK5</f>
        <v/>
      </c>
      <c r="EL8" s="3">
        <f>EL5</f>
        <v/>
      </c>
      <c r="EM8" s="3">
        <f>EM5</f>
        <v/>
      </c>
      <c r="EN8" s="3">
        <f>EN5</f>
        <v/>
      </c>
      <c r="FH8" s="618" t="n"/>
    </row>
    <row r="9" ht="17.25" customHeight="1" s="671" thickBot="1">
      <c r="E9" s="3" t="n">
        <v>2</v>
      </c>
      <c r="F9" s="3">
        <f>' 본인점수 입력 '!AD10</f>
        <v/>
      </c>
      <c r="G9" s="3">
        <f>' 본인점수 입력 '!AE10</f>
        <v/>
      </c>
      <c r="H9" s="3">
        <f>' 본인점수 입력 '!AF10</f>
        <v/>
      </c>
      <c r="I9" s="3">
        <f>' 본인점수 입력 '!AG10</f>
        <v/>
      </c>
      <c r="J9" s="3">
        <f>' 본인점수 입력 '!AH10</f>
        <v/>
      </c>
      <c r="K9" s="3">
        <f>' 본인점수 입력 '!AI10</f>
        <v/>
      </c>
      <c r="L9" s="3">
        <f>' 본인점수 입력 '!AJ10</f>
        <v/>
      </c>
      <c r="M9" s="3">
        <f>' 본인점수 입력 '!AK10</f>
        <v/>
      </c>
      <c r="N9" s="3">
        <f>' 본인점수 입력 '!AL10</f>
        <v/>
      </c>
      <c r="O9" s="3">
        <f>' 본인점수 입력 '!AM10</f>
        <v/>
      </c>
      <c r="P9" s="3">
        <f>' 본인점수 입력 '!AN10</f>
        <v/>
      </c>
      <c r="AF9" s="585">
        <f>AF8</f>
        <v/>
      </c>
      <c r="AG9" s="586">
        <f>AG8</f>
        <v/>
      </c>
      <c r="AH9" s="587">
        <f>AH8</f>
        <v/>
      </c>
      <c r="AI9" s="586">
        <f>AI8</f>
        <v/>
      </c>
      <c r="AJ9" s="587">
        <f>AJ8</f>
        <v/>
      </c>
      <c r="AP9" s="3">
        <f>F12</f>
        <v/>
      </c>
      <c r="AQ9" s="3">
        <f>G12</f>
        <v/>
      </c>
      <c r="AR9" s="3">
        <f>H12</f>
        <v/>
      </c>
      <c r="AS9" s="3">
        <f>IF(AS6=0,' 본인점수 입력 '!Z53,I12)</f>
        <v/>
      </c>
      <c r="AT9" s="3">
        <f>IF(AT6=0,' 본인점수 입력 '!Z53,J12)</f>
        <v/>
      </c>
      <c r="AU9" s="3">
        <f>K12</f>
        <v/>
      </c>
      <c r="AV9" s="3">
        <f>IF(AV6=0,' 본인점수 입력 '!AA53,L12)</f>
        <v/>
      </c>
      <c r="AW9" s="3">
        <f>IF(AW6=0,' 본인점수 입력 '!AA53,M12)</f>
        <v/>
      </c>
      <c r="AX9" s="3">
        <f>LARGE(($AS9:$AT9,$AV9:$AW9),1)</f>
        <v/>
      </c>
      <c r="AY9" s="3">
        <f>LARGE(($AS9:$AT9,$AV9:$AW9),2)</f>
        <v/>
      </c>
      <c r="BN9" s="3" t="n"/>
      <c r="BX9" s="3" t="n"/>
      <c r="CG9" s="3" t="n"/>
      <c r="CH9" s="3" t="n"/>
      <c r="CI9" s="3" t="n"/>
      <c r="CR9" s="3" t="n"/>
      <c r="DA9" s="3" t="n"/>
      <c r="DP9" s="3" t="n"/>
      <c r="EO9" s="59" t="n"/>
      <c r="EP9" s="60" t="n">
        <v>1</v>
      </c>
      <c r="FH9" s="618" t="n"/>
    </row>
    <row r="10">
      <c r="E10" s="3" t="n">
        <v>3</v>
      </c>
      <c r="F10" s="3">
        <f>' 본인점수 입력 '!AD11</f>
        <v/>
      </c>
      <c r="G10" s="3">
        <f>' 본인점수 입력 '!AE11</f>
        <v/>
      </c>
      <c r="H10" s="3">
        <f>' 본인점수 입력 '!AF11</f>
        <v/>
      </c>
      <c r="I10" s="3">
        <f>' 본인점수 입력 '!AG11</f>
        <v/>
      </c>
      <c r="J10" s="3">
        <f>' 본인점수 입력 '!AH11</f>
        <v/>
      </c>
      <c r="K10" s="3">
        <f>' 본인점수 입력 '!AI11</f>
        <v/>
      </c>
      <c r="L10" s="3">
        <f>' 본인점수 입력 '!AJ11</f>
        <v/>
      </c>
      <c r="M10" s="3">
        <f>' 본인점수 입력 '!AK11</f>
        <v/>
      </c>
      <c r="N10" s="3">
        <f>' 본인점수 입력 '!AL11</f>
        <v/>
      </c>
      <c r="O10" s="3">
        <f>' 본인점수 입력 '!AM11</f>
        <v/>
      </c>
      <c r="P10" s="3">
        <f>' 본인점수 입력 '!AN11</f>
        <v/>
      </c>
      <c r="AP10" s="25" t="n"/>
      <c r="BN10" s="3" t="n"/>
      <c r="BX10" s="3" t="n"/>
      <c r="CG10" s="3" t="n"/>
      <c r="CH10" s="3" t="n"/>
      <c r="CI10" s="3" t="n"/>
      <c r="CR10" s="3" t="n"/>
      <c r="DA10" s="3" t="n"/>
      <c r="DP10" s="3" t="n"/>
      <c r="FH10" s="618" t="n"/>
    </row>
    <row r="11">
      <c r="E11" s="3" t="n">
        <v>4</v>
      </c>
      <c r="Y11" s="62" t="n"/>
      <c r="BN11" s="3" t="n"/>
      <c r="BX11" s="3" t="n"/>
      <c r="CG11" s="3" t="n"/>
      <c r="CH11" s="3" t="n"/>
      <c r="CI11" s="3" t="n"/>
      <c r="CR11" s="3" t="n"/>
      <c r="DA11" s="3" t="n"/>
      <c r="DP11" s="3" t="n"/>
      <c r="FH11" s="618" t="n"/>
      <c r="FI11" s="623" t="n"/>
      <c r="FJ11" s="623" t="n"/>
      <c r="FK11" s="623" t="n"/>
      <c r="FL11" s="623" t="inlineStr">
        <is>
          <t xml:space="preserve">  ----배치표에서 삭제할 영역--- </t>
        </is>
      </c>
      <c r="FM11" s="623" t="n"/>
      <c r="FN11" s="623" t="n"/>
      <c r="FO11" s="623" t="n"/>
      <c r="FP11" s="623" t="n"/>
      <c r="FQ11" s="623" t="n"/>
      <c r="FR11" s="623" t="n"/>
      <c r="FS11" s="623" t="n"/>
    </row>
    <row r="12">
      <c r="F12" s="19">
        <f>' 본인점수 입력 '!AD17</f>
        <v/>
      </c>
      <c r="G12" s="19">
        <f>' 본인점수 입력 '!AE17</f>
        <v/>
      </c>
      <c r="H12" s="19">
        <f>' 본인점수 입력 '!AF17</f>
        <v/>
      </c>
      <c r="I12" s="19">
        <f>' 본인점수 입력 '!AG17</f>
        <v/>
      </c>
      <c r="J12" s="19">
        <f>' 본인점수 입력 '!AH17</f>
        <v/>
      </c>
      <c r="K12" s="19">
        <f>' 본인점수 입력 '!AI17</f>
        <v/>
      </c>
      <c r="L12" s="19">
        <f>' 본인점수 입력 '!AJ17</f>
        <v/>
      </c>
      <c r="M12" s="19">
        <f>' 본인점수 입력 '!AK17</f>
        <v/>
      </c>
      <c r="N12" s="19">
        <f>' 본인점수 입력 '!AL17</f>
        <v/>
      </c>
      <c r="O12" s="19">
        <f>' 본인점수 입력 '!AM17</f>
        <v/>
      </c>
      <c r="P12" s="19">
        <f>' 본인점수 입력 '!AN17</f>
        <v/>
      </c>
      <c r="S12" s="19" t="n"/>
      <c r="T12" s="19" t="n"/>
      <c r="U12" s="19" t="n"/>
      <c r="V12" s="19" t="n"/>
      <c r="W12" s="19" t="n"/>
      <c r="X12" s="19" t="n"/>
      <c r="Y12" s="29" t="n"/>
      <c r="Z12" s="19" t="n"/>
      <c r="AA12" s="19" t="n"/>
      <c r="AB12" s="19" t="n"/>
      <c r="AC12" s="19" t="n"/>
      <c r="BN12" s="3" t="n"/>
      <c r="BX12" s="3" t="n"/>
      <c r="CG12" s="3" t="n"/>
      <c r="CH12" s="3" t="n"/>
      <c r="CI12" s="3" t="n"/>
      <c r="CR12" s="3" t="n"/>
      <c r="DA12" s="3" t="n"/>
      <c r="DP12" s="3" t="n"/>
      <c r="DZ12" s="64" t="n"/>
      <c r="EA12" s="65" t="n"/>
      <c r="FF12" s="66" t="n"/>
      <c r="FG12" s="67" t="n"/>
      <c r="FH12" s="618" t="n"/>
    </row>
    <row r="13">
      <c r="I13" s="19">
        <f>' 본인점수 입력 '!AG18</f>
        <v/>
      </c>
      <c r="J13" s="19">
        <f>' 본인점수 입력 '!AH18</f>
        <v/>
      </c>
      <c r="K13" s="19">
        <f>' 본인점수 입력 '!AI18</f>
        <v/>
      </c>
      <c r="Y13" s="34" t="n"/>
      <c r="Z13" s="34" t="n"/>
      <c r="AA13" s="34" t="n"/>
      <c r="AB13" s="34" t="n"/>
      <c r="AC13" s="34" t="n"/>
      <c r="AE13" s="68" t="n"/>
      <c r="AF13" s="3" t="n">
        <v>1</v>
      </c>
      <c r="AG13" s="3" t="n">
        <v>2</v>
      </c>
      <c r="AI13" s="3" t="n">
        <v>1</v>
      </c>
      <c r="AJ13" s="3" t="n">
        <v>2</v>
      </c>
      <c r="AQ13" s="69" t="n"/>
      <c r="BB13" s="57" t="n"/>
      <c r="BN13" s="160" t="n"/>
      <c r="BO13" s="57" t="n"/>
      <c r="BX13" s="223" t="n"/>
      <c r="BY13" s="160" t="n"/>
      <c r="BZ13" s="160" t="n"/>
      <c r="CA13" s="160" t="n"/>
      <c r="CB13" s="160" t="n"/>
      <c r="CC13" s="160" t="n"/>
      <c r="CD13" s="160" t="n"/>
      <c r="CE13" s="160" t="n"/>
      <c r="CF13" s="160" t="n"/>
      <c r="CG13" s="3" t="n"/>
      <c r="CH13" s="3" t="n"/>
      <c r="CI13" s="57" t="n"/>
      <c r="CR13" s="57" t="n"/>
      <c r="DA13" s="57" t="n"/>
      <c r="DM13" s="57" t="n"/>
      <c r="DP13" s="57" t="n"/>
      <c r="DZ13" s="70" t="n"/>
      <c r="EA13" s="71" t="n"/>
      <c r="EB13" s="21" t="n"/>
      <c r="FG13" s="67" t="n"/>
      <c r="FH13" s="619" t="n"/>
    </row>
    <row r="14">
      <c r="K14" s="19" t="n"/>
      <c r="O14" s="173" t="n"/>
      <c r="P14" s="160" t="n"/>
      <c r="S14" s="72" t="n"/>
      <c r="T14" s="555" t="n"/>
      <c r="U14" s="72" t="n"/>
      <c r="V14" s="72" t="n"/>
      <c r="W14" s="72" t="n"/>
      <c r="Y14" s="34" t="n"/>
      <c r="Z14" s="34" t="n"/>
      <c r="AA14" s="34" t="n"/>
      <c r="AB14" s="34" t="n"/>
      <c r="AC14" s="34" t="n"/>
      <c r="AH14" s="73" t="n"/>
      <c r="AN14" s="572" t="n"/>
      <c r="AO14" s="573" t="n"/>
      <c r="AP14" s="574" t="n"/>
      <c r="AU14" s="73" t="n"/>
      <c r="BA14" s="74" t="n"/>
      <c r="BJ14" s="160" t="n"/>
      <c r="BK14" s="217" t="n"/>
      <c r="BN14" s="3" t="n"/>
      <c r="BW14" s="75" t="n"/>
      <c r="CG14" s="229" t="n"/>
      <c r="CH14" s="227" t="n"/>
      <c r="CI14" s="226" t="n"/>
      <c r="CQ14" s="75" t="n"/>
      <c r="CR14" s="3" t="n"/>
      <c r="CZ14" s="75" t="n"/>
      <c r="DA14" s="3" t="n"/>
      <c r="DK14" s="76" t="inlineStr">
        <is>
          <t>영어실질</t>
        </is>
      </c>
      <c r="DL14" s="76" t="inlineStr">
        <is>
          <t>한국.외국</t>
        </is>
      </c>
      <c r="DO14" s="75" t="n"/>
      <c r="DP14" s="3" t="n"/>
      <c r="DZ14" s="77" t="n"/>
      <c r="EA14" s="78" t="n"/>
      <c r="EB14" s="21" t="n"/>
      <c r="ER14" s="172">
        <f>MATCH($AR$6,$BP$6:$BR$6,0)</f>
        <v/>
      </c>
      <c r="FC14" s="79" t="n"/>
      <c r="FG14" s="80" t="n"/>
      <c r="FH14" s="620" t="n"/>
      <c r="FI14" s="72" t="n"/>
      <c r="FK14" s="503" t="n"/>
      <c r="FL14" s="503" t="n"/>
      <c r="FM14" s="503" t="n"/>
      <c r="FN14" s="503" t="n"/>
      <c r="FO14" s="503" t="n"/>
      <c r="FP14" s="503" t="n"/>
      <c r="FQ14" s="503" t="n"/>
      <c r="FR14" s="503" t="n"/>
      <c r="FS14" s="503" t="n"/>
    </row>
    <row r="15">
      <c r="F15" s="81" t="n"/>
      <c r="G15" s="22" t="n"/>
      <c r="H15" s="22" t="n"/>
      <c r="I15" s="22" t="n"/>
      <c r="J15" s="22" t="n"/>
      <c r="K15" s="82" t="n"/>
      <c r="L15" s="22" t="n"/>
      <c r="M15" s="22" t="n"/>
      <c r="O15" s="174" t="n"/>
      <c r="Q15" s="83" t="inlineStr">
        <is>
          <t>T.B C</t>
        </is>
      </c>
      <c r="R15" s="83" t="n"/>
      <c r="S15" s="72" t="n"/>
      <c r="T15" s="72" t="n"/>
      <c r="U15" s="555" t="n"/>
      <c r="V15" s="555" t="n"/>
      <c r="W15" s="555" t="n"/>
      <c r="Y15" s="34" t="n"/>
      <c r="Z15" s="34" t="n"/>
      <c r="AA15" s="34" t="n"/>
      <c r="AB15" s="34" t="n"/>
      <c r="AC15" s="34" t="n"/>
      <c r="AD15" s="3">
        <f>G15</f>
        <v/>
      </c>
      <c r="AE15" s="3">
        <f>H15</f>
        <v/>
      </c>
      <c r="AF15" s="3">
        <f>I15</f>
        <v/>
      </c>
      <c r="AG15" s="3">
        <f>J15</f>
        <v/>
      </c>
      <c r="AH15" s="84" t="n"/>
      <c r="AI15" s="3">
        <f>L15</f>
        <v/>
      </c>
      <c r="AJ15" s="3">
        <f>M15</f>
        <v/>
      </c>
      <c r="AN15" s="575" t="n"/>
      <c r="AO15" s="576" t="n"/>
      <c r="AP15" s="577" t="n"/>
      <c r="AQ15" s="22" t="n"/>
      <c r="AR15" s="22" t="n"/>
      <c r="AS15" s="22" t="n"/>
      <c r="AT15" s="22" t="n"/>
      <c r="AU15" s="82" t="n"/>
      <c r="AV15" s="22" t="n"/>
      <c r="AW15" s="22" t="n"/>
      <c r="AX15" s="22" t="n"/>
      <c r="AY15" s="22" t="n"/>
      <c r="AZ15" s="81" t="n"/>
      <c r="BB15" s="22" t="n"/>
      <c r="BC15" s="22" t="n"/>
      <c r="BD15" s="22" t="n"/>
      <c r="BE15" s="22" t="n"/>
      <c r="BF15" s="22" t="n"/>
      <c r="BG15" s="22" t="n"/>
      <c r="BH15" s="22" t="n"/>
      <c r="BI15" s="85" t="n"/>
      <c r="BJ15" s="216" t="n"/>
      <c r="BK15" s="218" t="n"/>
      <c r="BL15" s="215" t="n"/>
      <c r="BM15" s="85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85" t="n"/>
      <c r="BX15" s="213" t="n"/>
      <c r="BY15" s="210" t="n"/>
      <c r="BZ15" s="210" t="n"/>
      <c r="CA15" s="210" t="n"/>
      <c r="CB15" s="210" t="n"/>
      <c r="CC15" s="210" t="n"/>
      <c r="CD15" s="210" t="n"/>
      <c r="CE15" s="210" t="n"/>
      <c r="CF15" s="210" t="n"/>
      <c r="CG15" s="228" t="n"/>
      <c r="CH15" s="207" t="n"/>
      <c r="CI15" s="86" t="n">
        <v>1</v>
      </c>
      <c r="CJ15" s="22" t="n">
        <v>2</v>
      </c>
      <c r="CK15" s="22" t="n">
        <v>3</v>
      </c>
      <c r="CL15" s="22" t="n">
        <v>4</v>
      </c>
      <c r="CM15" s="22" t="n">
        <v>5</v>
      </c>
      <c r="CN15" s="22" t="n">
        <v>6</v>
      </c>
      <c r="CO15" s="22" t="n">
        <v>7</v>
      </c>
      <c r="CP15" s="22" t="n">
        <v>8</v>
      </c>
      <c r="CQ15" s="85" t="n">
        <v>9</v>
      </c>
      <c r="CR15" s="86" t="n">
        <v>1</v>
      </c>
      <c r="CS15" s="22" t="n">
        <v>2</v>
      </c>
      <c r="CT15" s="22" t="n">
        <v>3</v>
      </c>
      <c r="CU15" s="22" t="n">
        <v>4</v>
      </c>
      <c r="CV15" s="22" t="n">
        <v>5</v>
      </c>
      <c r="CW15" s="22" t="n">
        <v>6</v>
      </c>
      <c r="CX15" s="22" t="n">
        <v>7</v>
      </c>
      <c r="CY15" s="22" t="n">
        <v>8</v>
      </c>
      <c r="CZ15" s="85" t="n">
        <v>9</v>
      </c>
      <c r="DA15" s="86" t="n">
        <v>1</v>
      </c>
      <c r="DB15" s="22" t="n">
        <v>2</v>
      </c>
      <c r="DC15" s="22" t="n">
        <v>3</v>
      </c>
      <c r="DD15" s="22" t="n">
        <v>4</v>
      </c>
      <c r="DE15" s="22" t="n">
        <v>5</v>
      </c>
      <c r="DF15" s="22" t="n">
        <v>6</v>
      </c>
      <c r="DG15" s="22" t="n">
        <v>7</v>
      </c>
      <c r="DH15" s="22" t="n">
        <v>8</v>
      </c>
      <c r="DI15" s="22" t="n">
        <v>9</v>
      </c>
      <c r="DJ15" s="87" t="inlineStr">
        <is>
          <t>영어감점</t>
        </is>
      </c>
      <c r="DK15" s="76" t="inlineStr">
        <is>
          <t>반영비</t>
        </is>
      </c>
      <c r="DL15" s="76" t="inlineStr">
        <is>
          <t>감점</t>
        </is>
      </c>
      <c r="DM15" s="22" t="n"/>
      <c r="DN15" s="22" t="n"/>
      <c r="DO15" s="85" t="n"/>
      <c r="DP15" s="86" t="n"/>
      <c r="DQ15" s="81" t="n"/>
      <c r="DR15" s="22" t="n"/>
      <c r="DS15" s="22" t="n"/>
      <c r="DT15" s="22" t="n"/>
      <c r="DU15" s="22" t="n"/>
      <c r="DV15" s="22" t="n"/>
      <c r="DW15" s="156" t="inlineStr">
        <is>
          <t>함수</t>
        </is>
      </c>
      <c r="DX15" s="85" t="n"/>
      <c r="DY15" s="88" t="n"/>
      <c r="DZ15" s="89" t="n"/>
      <c r="EA15" s="90" t="n"/>
      <c r="EU15" s="25" t="n"/>
      <c r="FC15" s="22" t="n"/>
      <c r="FF15" s="22" t="n"/>
      <c r="FG15" s="80" t="n"/>
      <c r="FH15" s="621" t="n"/>
      <c r="FI15" s="221" t="n"/>
      <c r="FJ15" s="160" t="n"/>
      <c r="FK15" s="503" t="n"/>
      <c r="FL15" s="503" t="n"/>
      <c r="FM15" s="503" t="n"/>
      <c r="FN15" s="503" t="n"/>
      <c r="FO15" s="503" t="n"/>
      <c r="FP15" s="503" t="n"/>
      <c r="FQ15" s="503" t="n"/>
      <c r="FR15" s="503" t="n"/>
      <c r="FS15" s="503" t="n"/>
      <c r="GH15" s="3" t="inlineStr">
        <is>
          <t>.</t>
        </is>
      </c>
    </row>
    <row r="16">
      <c r="A16" s="556" t="inlineStr">
        <is>
          <t>학년도</t>
        </is>
      </c>
      <c r="C16" s="165" t="n">
        <v>1</v>
      </c>
      <c r="D16" s="31" t="n">
        <v>1</v>
      </c>
      <c r="E16" s="31" t="inlineStr">
        <is>
          <t>서울대 자연A 물화</t>
        </is>
      </c>
      <c r="F16" s="31" t="n">
        <v>600</v>
      </c>
      <c r="G16" s="31">
        <f>1/3</f>
        <v/>
      </c>
      <c r="H16" s="31">
        <f>1.2/3</f>
        <v/>
      </c>
      <c r="I16" s="31">
        <f>0.4/3</f>
        <v/>
      </c>
      <c r="J16" s="31" t="n">
        <v>0.1333333333333333</v>
      </c>
      <c r="K16" s="31" t="n"/>
      <c r="L16" s="31" t="n"/>
      <c r="M16" s="31" t="n"/>
      <c r="N16" s="91" t="n"/>
      <c r="O16" s="91" t="n">
        <v>2</v>
      </c>
      <c r="P16" s="91">
        <f>G16+H16+MAX((I16:J16),L16:M16)*O16</f>
        <v/>
      </c>
      <c r="Q16" s="166" t="inlineStr"/>
      <c r="R16" s="31" t="n"/>
      <c r="S16" s="31">
        <f>IF(R16&gt;0,R16,Q16)</f>
        <v/>
      </c>
      <c r="T16" s="31" t="n"/>
      <c r="U16" s="31" t="n"/>
      <c r="V16" s="31" t="n">
        <v>0.2</v>
      </c>
      <c r="W16" s="31">
        <f>IF(AND(BH16=0,CD16=0),0,IF(V16&gt;0,V16,IF(U16=1,$W$11,0)))</f>
        <v/>
      </c>
      <c r="X16" s="31" t="n"/>
      <c r="Y16" s="31">
        <f>AD16</f>
        <v/>
      </c>
      <c r="Z16" s="31">
        <f>AE16</f>
        <v/>
      </c>
      <c r="AA16" s="31">
        <f>IF($BB$7=1,AF16,IF(AS16=12,$F16*I16/($AF$8*AL16+$AF$9*(1-AL16)),AF16))</f>
        <v/>
      </c>
      <c r="AB16" s="31">
        <f>IF($BB$7=1,AI16,IF(AV16=12,$F16*L16/($AI$8*AL16+$AI$9*(1-AL16)),AI16))</f>
        <v/>
      </c>
      <c r="AC16" s="31">
        <f>IF(AND(AS16=2,EA16=1),AA16*O16,IF(AND(AS16=2,EA16=2),AB16*O16,IF(EA16=1,AA16,IF(EA16=2,AB16))))</f>
        <v/>
      </c>
      <c r="AD16" s="31" t="n">
        <v>1</v>
      </c>
      <c r="AE16" s="31" t="n">
        <v>1.2</v>
      </c>
      <c r="AF16" s="31" t="n">
        <v>0.8</v>
      </c>
      <c r="AG16" s="31" t="n">
        <v>0.8</v>
      </c>
      <c r="AH16" s="31">
        <f>IF(AU16=12,$F16*K16/IF($BB$7=1,IF($ED16=1,$AU$9,$AH$9),($AH$8*AL16+$AH$9*(1-AL16))),IF(AU16=42,$F16*K16/$AN16,IF(OR(AU16=1,AU16=4,AU16=2),$F16*K16/100,IF(AU16=9,$F16*K16/50,"자동"))))</f>
        <v/>
      </c>
      <c r="AI16" s="31">
        <f>IF(AV16=12,$F16*L16/IF($BB$7=1,IF($ED16=1,$AV$9,$AI$9),($AI$8*AL16+$AI$9*(1-AL16))),IF(AV16=42,$F16*L16/AO16,IF(OR(AV16=1,AV16=4,AV16=2),$F16*L16/100,IF(AV16=9,$F16*L16/50,"자동"))))</f>
        <v/>
      </c>
      <c r="AJ16" s="31">
        <f>IF(AW16=12,$F16*M16/IF($BB$7=1,IF($ED16=1,$AW$9,$AJ$9),($AJ$8*AL16+$AJ$9*(1-AL16))),IF(AW16=42,$F16*M16/AO16,IF(OR(AW16=1,AW16=4,AW16=2),$F16*M16/100,IF(AW16=9,$F16*M16/50,"자동"))))</f>
        <v/>
      </c>
      <c r="AK16" s="31" t="n"/>
      <c r="AL16" s="31">
        <f>IF(AK16&lt;&gt;"",AK16,IF(BA16&lt;&gt;12,"",IF(U16=1,1,IF(LEFT(E16,3)="서울대",0,""))))</f>
        <v/>
      </c>
      <c r="AM16" s="31" t="n"/>
      <c r="AN16" s="31">
        <f>IF($BA16=42,OFFSET(변환표준점수!C$119,$AP16-1,0),"")</f>
        <v/>
      </c>
      <c r="AO16" s="31">
        <f>IF($BA16=42,OFFSET(변환표준점수!D$119,$AP16-1,0),"")</f>
        <v/>
      </c>
      <c r="AP16" s="31">
        <f>IF(S16="","",MATCH(S16,변환표준점수!$B$119:$B$298,0))</f>
        <v/>
      </c>
      <c r="AQ16" s="31" t="n">
        <v>1</v>
      </c>
      <c r="AR16" s="31" t="n">
        <v>1</v>
      </c>
      <c r="AS16" s="31" t="n">
        <v>1</v>
      </c>
      <c r="AT16" s="31" t="n">
        <v>1</v>
      </c>
      <c r="AU16" s="31" t="n">
        <v>1</v>
      </c>
      <c r="AV16" s="31" t="n"/>
      <c r="AW16" s="31" t="n"/>
      <c r="AX16" s="31" t="n">
        <v>3</v>
      </c>
      <c r="AY16" s="31" t="n">
        <v>3</v>
      </c>
      <c r="AZ16" s="31" t="n"/>
      <c r="BA16" s="31">
        <f>IF(AS16&gt;0,AS16,AV16)</f>
        <v/>
      </c>
      <c r="BB16" s="31" t="n"/>
      <c r="BC16" s="31" t="n"/>
      <c r="BD16" s="31" t="n"/>
      <c r="BE16" s="31" t="n"/>
      <c r="BF16" s="31" t="n"/>
      <c r="BG16" s="31" t="n"/>
      <c r="BH16" s="31" t="n"/>
      <c r="BI16" s="31" t="n">
        <v>0.9</v>
      </c>
      <c r="BJ16" s="168">
        <f>IF(BI16="",IF(DT16=1,1,$BI$3),BI16)</f>
        <v/>
      </c>
      <c r="BK16" s="168" t="n"/>
      <c r="BL16" s="31" t="n"/>
      <c r="BM16" s="92" t="n"/>
      <c r="BN16" s="219" t="n"/>
      <c r="BO16" s="31" t="n"/>
      <c r="BP16" s="31" t="n"/>
      <c r="BQ16" s="31" t="n"/>
      <c r="BR16" s="31" t="n"/>
      <c r="BS16" s="31" t="n"/>
      <c r="BT16" s="31" t="n"/>
      <c r="BU16" s="201">
        <f>IF(AND($BB$7=1,$DT$8=1),3,IF(AND($BB$7=1,$DT$8=2),5,0))</f>
        <v/>
      </c>
      <c r="BV16" s="31" t="n"/>
      <c r="BW16" s="92" t="n"/>
      <c r="BX16" s="214" t="n"/>
      <c r="BY16" s="211" t="n"/>
      <c r="BZ16" s="211" t="n"/>
      <c r="CA16" s="211" t="n"/>
      <c r="CB16" s="211" t="n"/>
      <c r="CC16" s="211" t="n"/>
      <c r="CD16" s="211" t="n">
        <v>3</v>
      </c>
      <c r="CE16" s="211" t="n"/>
      <c r="CF16" s="211" t="n"/>
      <c r="CG16" s="224" t="n"/>
      <c r="CH16" s="205">
        <f>F16*P16</f>
        <v/>
      </c>
      <c r="CI16" s="167" t="n"/>
      <c r="CJ16" s="31" t="n">
        <v>-0.5</v>
      </c>
      <c r="CK16" s="31" t="n">
        <v>-2</v>
      </c>
      <c r="CL16" s="31" t="n">
        <v>-4</v>
      </c>
      <c r="CM16" s="31" t="n">
        <v>-6</v>
      </c>
      <c r="CN16" s="31" t="n">
        <v>-8</v>
      </c>
      <c r="CO16" s="31" t="n">
        <v>-10</v>
      </c>
      <c r="CP16" s="31" t="n">
        <v>-12</v>
      </c>
      <c r="CQ16" s="92" t="n">
        <v>-14</v>
      </c>
      <c r="CR16" s="167" t="n"/>
      <c r="CS16" s="31" t="n"/>
      <c r="CT16" s="31" t="n"/>
      <c r="CU16" s="31" t="n">
        <v>-0.4</v>
      </c>
      <c r="CV16" s="31" t="n">
        <v>-0.8</v>
      </c>
      <c r="CW16" s="31" t="n">
        <v>-1.2</v>
      </c>
      <c r="CX16" s="31" t="n">
        <v>-1.6</v>
      </c>
      <c r="CY16" s="31" t="n">
        <v>-2</v>
      </c>
      <c r="CZ16" s="92" t="n">
        <v>-2.4</v>
      </c>
      <c r="DA16" s="167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>
        <f>ROUND((CI16-EZ16),1)</f>
        <v/>
      </c>
      <c r="DK16" s="93">
        <f>((CI16-EZ16)/(FG16+DJ16-FC16))*100</f>
        <v/>
      </c>
      <c r="DL16" s="31">
        <f>ROUND((CR16-FA16)+(DA16-FB16),1)</f>
        <v/>
      </c>
      <c r="DM16" s="31" t="n">
        <v>2</v>
      </c>
      <c r="DN16" s="31" t="n"/>
      <c r="DO16" s="92" t="n"/>
      <c r="DP16" s="167" t="n"/>
      <c r="DQ16" s="31" t="n">
        <v>1</v>
      </c>
      <c r="DR16" s="31" t="n"/>
      <c r="DS16" s="31" t="n"/>
      <c r="DT16" s="203" t="n"/>
      <c r="DU16" s="31" t="n"/>
      <c r="DV16" s="31" t="n"/>
      <c r="DW16" s="31">
        <f>IF(OR(LEFT(I13,1)="물",LEFT(I13,1)="화",LEFT(J13,1)="물",LEFT(J13,1)="화"),0,1)</f>
        <v/>
      </c>
      <c r="DX16" s="92" t="n"/>
      <c r="DY16" s="167" t="n"/>
      <c r="DZ16" s="168" t="n"/>
      <c r="EA16" s="168">
        <f>IF(DZ16&gt;0,DZ16,IF(DM16&gt;0,1,2))</f>
        <v/>
      </c>
      <c r="EB16" s="31">
        <f>MAX(DM16:DO16)</f>
        <v/>
      </c>
      <c r="EC16" s="31">
        <f>AND(DM16-0.1&lt;$DM$8,DN16-0.1&lt;$DN$8,DO16-0.1&lt;$DO$8)*1</f>
        <v/>
      </c>
      <c r="ED16" s="31">
        <f>IFERROR(IF(AND($DP$8&gt;=DP16,$DQ$8&gt;=DQ16,$DR$8&gt;=DR16,$DS$8&gt;=DS16,$DT$8&gt;=DT16,$DU$8&gt;=DU16,$DV$8&gt;=DV16,$DW$8&gt;=DW16,$DX$8&gt;=DX16,OR(DY16=0,$DY$8&lt;DY16),EC16=1),1,0),0)</f>
        <v/>
      </c>
      <c r="EE16" s="31" t="n"/>
      <c r="EF16" s="31">
        <f>IFERROR(OFFSET(EF$3,MATCH(AQ16,$ED$4:$ED$10,0),0),0)</f>
        <v/>
      </c>
      <c r="EG16" s="31">
        <f>IFERROR(OFFSET(EG$3,MATCH(AR16,$ED$4:$ED$10,0),0),0)</f>
        <v/>
      </c>
      <c r="EH16" s="31">
        <f>IFERROR(IF(LEFT($BA16,1)="4",OFFSET(변환표준점수!$H$118,MATCH($S16,변환표준점수!$B$119:$B$198,0),),OFFSET(EH$3,MATCH(AS16,$ED$4:$ED$8,0),0)),0)</f>
        <v/>
      </c>
      <c r="EI16" s="31">
        <f>IFERROR(IF(LEFT($BA16,1)="4",OFFSET(변환표준점수!$I$118,MATCH($S16,변환표준점수!$B$119:$B$198,0),0),OFFSET(EI$3,MATCH(AT16,$ED$4:$ED$8,0),0)),0)</f>
        <v/>
      </c>
      <c r="EJ16" s="31" t="n"/>
      <c r="EK16" s="31">
        <f>IFERROR(IF(LEFT($BA16,1)="4",OFFSET(변환표준점수!$J$118,MATCH($S16,변환표준점수!$B$119:$B$198,0),0),OFFSET(EJ$3,MATCH(AV16,$ED$4:$ED$8,0),0)),0)</f>
        <v/>
      </c>
      <c r="EL16" s="31">
        <f>IFERROR(IF(LEFT($BA16,1)="4",OFFSET(변환표준점수!$K$118,MATCH($S16,변환표준점수!$B$119:$B$198,0),0),OFFSET(EK$3,MATCH(AW16,$ED$4:$ED$8,0),0)),0)</f>
        <v/>
      </c>
      <c r="EM16" s="31">
        <f>IFERROR(OFFSET(EL$3,MATCH(AX16,$ED$4:$ED$8,0),0),0)</f>
        <v/>
      </c>
      <c r="EN16" s="31">
        <f>IFERROR(OFFSET(EM$3,MATCH(AY16,$ED$4:$ED$8,0),0),0)</f>
        <v/>
      </c>
      <c r="EO16" s="31">
        <f>IFERROR(OFFSET(EN$3,MATCH(AZ16,$ED$4:$ED$8,0),0),0)</f>
        <v/>
      </c>
      <c r="EP16" s="31" t="n"/>
      <c r="EQ16" s="31">
        <f>IFERROR(EF16*AD16+BO16,0)</f>
        <v/>
      </c>
      <c r="ER16" s="31">
        <f>IFERROR(EG16*AE16+OFFSET($BP16,0,$ER$14-1),0)</f>
        <v/>
      </c>
      <c r="ES16" s="31">
        <f>IFERROR((EH16*AF16+BS16)*$EP$9,0)</f>
        <v/>
      </c>
      <c r="ET16" s="31">
        <f>IFERROR(IF(O16&lt;2,0,(EI16*AG16+BT16)*$EP$9),0)</f>
        <v/>
      </c>
      <c r="EU16" s="31">
        <f>IFERROR(BU16*$EP$9,0)</f>
        <v/>
      </c>
      <c r="EV16" s="31">
        <f>IFERROR((EK16*AI16+BV16)*$EP$9,0)</f>
        <v/>
      </c>
      <c r="EW16" s="31">
        <f>IFERROR(IF(O16&lt;2,0,(EL16*AJ16+BW16)*$EP$9),0)</f>
        <v/>
      </c>
      <c r="EX16" s="31">
        <f>LARGE((ES16:ET16,EV16:EW16),1)</f>
        <v/>
      </c>
      <c r="EY16" s="31">
        <f>IF(O16&lt;2,0,LARGE((ES16:ET16,EV16:EW16),2))</f>
        <v/>
      </c>
      <c r="EZ16" s="31">
        <f>IFERROR(OFFSET(CI16,0,ROUND((1/(1/EM16))-1,0)),0)</f>
        <v/>
      </c>
      <c r="FA16" s="31">
        <f>IFERROR(OFFSET(CR16,0,ROUND(1/(1/EN16),0)-1),0)</f>
        <v/>
      </c>
      <c r="FB16" s="31">
        <f>IFERROR(OFFSET(DA16,0,ROUND(1/(1/EO16),0)-1),0)</f>
        <v/>
      </c>
      <c r="FC16" s="31" t="n"/>
      <c r="FD16" s="31" t="n"/>
      <c r="FE16" s="31" t="n"/>
      <c r="FF16" s="31" t="n"/>
      <c r="FG16" s="3">
        <f>IF(FF16&gt;0,FF16,EQ16+ER16+EU16+EX16+EY16+EZ16+FA16+FB16+FC16)</f>
        <v/>
      </c>
      <c r="FH16" s="622" t="n"/>
      <c r="FI16" s="617" t="n"/>
      <c r="FJ16" s="222" t="n"/>
      <c r="FL16" s="504" t="n"/>
      <c r="FM16" s="504" t="n"/>
      <c r="FN16" s="504" t="n"/>
      <c r="FO16" s="504" t="n"/>
      <c r="FP16" s="504" t="n"/>
      <c r="FQ16" s="504" t="n"/>
      <c r="FR16" s="504" t="n"/>
      <c r="FS16" s="504" t="n"/>
      <c r="FT16" s="504" t="n"/>
      <c r="FU16" s="31">
        <f>IF(AQ16=1,"표점",IF(AQ16=12,"표점/만점",IF(AQ16=2,"백분위")))</f>
        <v/>
      </c>
      <c r="FV16" s="92">
        <f>IF(BA16=1,"표점",IF(BA16=12,"표점/만점",IF(BA16=2,"백분위",IF(BA16=4,"변표",IF(BA16=42,"변표/만점")))))</f>
        <v/>
      </c>
      <c r="FW16" s="169">
        <f>ROUND(Y16/$FZ16,2)</f>
        <v/>
      </c>
      <c r="FX16" s="169">
        <f>ROUND(Z16/$FZ16,2)</f>
        <v/>
      </c>
      <c r="FY16" s="169">
        <f>ROUND(AC16/$FZ16,2)</f>
        <v/>
      </c>
      <c r="FZ16" s="169">
        <f>Y16+Z16+AC16</f>
        <v/>
      </c>
    </row>
    <row r="17">
      <c r="A17" s="556" t="n">
        <v>26</v>
      </c>
      <c r="C17" s="3">
        <f>ROUND(ROW(C17)-ROW($C$15),0)</f>
        <v/>
      </c>
      <c r="D17" s="3" t="n">
        <v>2</v>
      </c>
      <c r="E17" s="3" t="inlineStr">
        <is>
          <t>서울대 자연B</t>
        </is>
      </c>
      <c r="F17" s="3" t="n">
        <v>600</v>
      </c>
      <c r="G17" s="3" t="n">
        <v>0.3333333333333333</v>
      </c>
      <c r="H17" s="3" t="n">
        <v>0.4</v>
      </c>
      <c r="I17" s="3" t="n">
        <v>0.1333333333333333</v>
      </c>
      <c r="J17" s="3" t="n">
        <v>0.1333333333333333</v>
      </c>
      <c r="N17" s="94" t="n"/>
      <c r="O17" s="94" t="n">
        <v>2</v>
      </c>
      <c r="P17" s="94">
        <f>G17+H17+MAX((I17:J17),L17:M17)*O17</f>
        <v/>
      </c>
      <c r="Q17" s="95" t="inlineStr"/>
      <c r="S17" s="3">
        <f>IF(R17&gt;0,R17,Q17)</f>
        <v/>
      </c>
      <c r="V17" s="3" t="n">
        <v>0.1</v>
      </c>
      <c r="W17" s="3">
        <f>IF(AND(BH17=0,CD17=0),0,IF(V17&gt;0,V17,IF(U17=1,$W$11,0)))</f>
        <v/>
      </c>
      <c r="Y17" s="3">
        <f>AD17</f>
        <v/>
      </c>
      <c r="Z17" s="3">
        <f>AE17</f>
        <v/>
      </c>
      <c r="AA17" s="3">
        <f>IF($BB$7=1,AF17,IF(AS17=12,$F17*I17/($AF$8*AL17+$AF$9*(1-AL17)),AF17))</f>
        <v/>
      </c>
      <c r="AB17" s="3">
        <f>IF($BB$7=1,AI17,IF(AV17=12,$F17*L17/($AI$8*AL17+$AI$9*(1-AL17)),AI17))</f>
        <v/>
      </c>
      <c r="AC17" s="3">
        <f>IF(AND(AS17=2,EA17=1),AA17*O17,IF(AND(AS17=2,EA17=2),AB17*O17,IF(EA17=1,AA17,IF(EA17=2,AB17))))</f>
        <v/>
      </c>
      <c r="AD17" s="3" t="n">
        <v>1</v>
      </c>
      <c r="AE17" s="3" t="n">
        <v>1.2</v>
      </c>
      <c r="AF17" s="3" t="n">
        <v>0.8</v>
      </c>
      <c r="AG17" s="3" t="n">
        <v>0.8</v>
      </c>
      <c r="AH17" s="3">
        <f>IF(AU17=12,$F17*K17/IF($BB$7=1,IF($ED17=1,$AU$9,$AH$9),($AH$8*AL17+$AH$9*(1-AL17))),IF(AU17=42,$F17*K17/$AN17,IF(OR(AU17=1,AU17=4,AU17=2),$F17*K17/100,IF(AU17=9,$F17*K17/50,"자동"))))</f>
        <v/>
      </c>
      <c r="AI17" s="3">
        <f>IF(AV17=12,$F17*L17/IF($BB$7=1,IF($ED17=1,$AV$9,$AI$9),($AI$8*AL17+$AI$9*(1-AL17))),IF(AV17=42,$F17*L17/AO17,IF(OR(AV17=1,AV17=4,AV17=2),$F17*L17/100,IF(AV17=9,$F17*L17/50,"자동"))))</f>
        <v/>
      </c>
      <c r="AJ17" s="3">
        <f>IF(AW17=12,$F17*M17/IF($BB$7=1,IF($ED17=1,$AW$9,$AJ$9),($AJ$8*AL17+$AJ$9*(1-AL17))),IF(AW17=42,$F17*M17/AO17,IF(OR(AW17=1,AW17=4,AW17=2),$F17*M17/100,IF(AW17=9,$F17*M17/50,"자동"))))</f>
        <v/>
      </c>
      <c r="AL17" s="3">
        <f>IF(AK17&lt;&gt;"",AK17,IF(BA17&lt;&gt;12,"",IF(U17=1,1,IF(LEFT(E17,3)="서울대",0,""))))</f>
        <v/>
      </c>
      <c r="AN17" s="3">
        <f>IF($BA17=42,OFFSET(변환표준점수!C$119,$AP17-1,0),"")</f>
        <v/>
      </c>
      <c r="AO17" s="3">
        <f>IF($BA17=42,OFFSET(변환표준점수!D$119,$AP17-1,0),"")</f>
        <v/>
      </c>
      <c r="AP17" s="3">
        <f>IF(S17="","",MATCH(S17,변환표준점수!$B$119:$B$298,0))</f>
        <v/>
      </c>
      <c r="AQ17" s="3" t="n">
        <v>1</v>
      </c>
      <c r="AR17" s="3" t="n">
        <v>1</v>
      </c>
      <c r="AS17" s="3" t="n">
        <v>1</v>
      </c>
      <c r="AT17" s="3" t="n">
        <v>1</v>
      </c>
      <c r="AX17" s="3" t="n">
        <v>3</v>
      </c>
      <c r="AY17" s="3" t="n">
        <v>3</v>
      </c>
      <c r="BA17" s="3" t="n">
        <v>1</v>
      </c>
      <c r="BI17" s="3" t="n">
        <v>0.9</v>
      </c>
      <c r="BJ17" s="124">
        <f>IF(BI17="",IF(DT17=1,1,$BI$3),BI17)</f>
        <v/>
      </c>
      <c r="BU17" s="202">
        <f>IF(AND($BB$7=1,$DT$8=1),3,IF(AND($BB$7=1,$DT$8=2),5,0))</f>
        <v/>
      </c>
      <c r="CD17" s="3" t="n">
        <v>3</v>
      </c>
      <c r="CH17" s="206">
        <f>F17*P17</f>
        <v/>
      </c>
      <c r="CJ17" s="3" t="n">
        <v>-0.5</v>
      </c>
      <c r="CK17" s="3" t="n">
        <v>-2</v>
      </c>
      <c r="CL17" s="3" t="n">
        <v>-4</v>
      </c>
      <c r="CM17" s="3" t="n">
        <v>-6</v>
      </c>
      <c r="CN17" s="3" t="n">
        <v>-8</v>
      </c>
      <c r="CO17" s="3" t="n">
        <v>-10</v>
      </c>
      <c r="CP17" s="3" t="n">
        <v>-12</v>
      </c>
      <c r="CQ17" s="3" t="n">
        <v>-14</v>
      </c>
      <c r="CU17" s="3" t="n">
        <v>-0.4</v>
      </c>
      <c r="CV17" s="3" t="n">
        <v>-0.8</v>
      </c>
      <c r="CW17" s="3" t="n">
        <v>-1.2</v>
      </c>
      <c r="CX17" s="3" t="n">
        <v>-1.6</v>
      </c>
      <c r="CY17" s="3" t="n">
        <v>-2</v>
      </c>
      <c r="CZ17" s="3" t="n">
        <v>-2.4</v>
      </c>
      <c r="DJ17" s="3">
        <f>ROUND((CI17-EZ17),1)</f>
        <v/>
      </c>
      <c r="DK17" s="93">
        <f>((CI17-EZ17)/(FG17+DJ17-FC17))*100</f>
        <v/>
      </c>
      <c r="DL17" s="3">
        <f>ROUND((CR17-FA17)+(DA17-FB17),1)</f>
        <v/>
      </c>
      <c r="DM17" s="3" t="n">
        <v>2</v>
      </c>
      <c r="DQ17" s="3" t="n">
        <v>1</v>
      </c>
      <c r="DT17" s="204" t="n"/>
      <c r="EA17" s="3">
        <f>IF(DZ17&gt;0,DZ17,IF(DM17&gt;0,1,2))</f>
        <v/>
      </c>
      <c r="EB17" s="3">
        <f>MAX(DM17:DO17)</f>
        <v/>
      </c>
      <c r="EC17" s="3">
        <f>AND(DM17-0.1&lt;$DM$8,DN17-0.1&lt;$DN$8,DO17-0.1&lt;$DO$8)*1</f>
        <v/>
      </c>
      <c r="ED17" s="3">
        <f>IFERROR(IF(AND($DP$8&gt;=DP17,$DQ$8&gt;=DQ17,$DR$8&gt;=DR17,$DS$8&gt;=DS17,$DT$8&gt;=DT17,$DU$8&gt;=DU17,$DV$8&gt;=DV17,$DW$8&gt;=DW17,$DX$8&gt;=DX17,OR(DY17=0,$DY$8&lt;DY17),EC17=1),1,0),0)</f>
        <v/>
      </c>
      <c r="EF17" s="3">
        <f>IFERROR(OFFSET(EF$3,MATCH(AQ17,$ED$4:$ED$10,0),0),0)</f>
        <v/>
      </c>
      <c r="EG17" s="3">
        <f>IFERROR(OFFSET(EG$3,MATCH(AR17,$ED$4:$ED$10,0),0),0)</f>
        <v/>
      </c>
      <c r="EH17" s="3">
        <f>IFERROR(IF(LEFT($BA17,1)="4",OFFSET(변환표준점수!$H$118,MATCH($S17,변환표준점수!$B$119:$B$198,0),),OFFSET(EH$3,MATCH(AS17,$ED$4:$ED$8,0),0)),0)</f>
        <v/>
      </c>
      <c r="EI17" s="3">
        <f>IFERROR(IF(LEFT($BA17,1)="4",OFFSET(변환표준점수!$I$118,MATCH($S17,변환표준점수!$B$119:$B$198,0),0),OFFSET(EI$3,MATCH(AT17,$ED$4:$ED$8,0),0)),0)</f>
        <v/>
      </c>
      <c r="EK17" s="3">
        <f>IFERROR(IF(LEFT($BA17,1)="4",OFFSET(변환표준점수!$J$118,MATCH($S17,변환표준점수!$B$119:$B$198,0),0),OFFSET(EJ$3,MATCH(AV17,$ED$4:$ED$8,0),0)),0)</f>
        <v/>
      </c>
      <c r="EL17" s="3">
        <f>IFERROR(IF(LEFT($BA17,1)="4",OFFSET(변환표준점수!$K$118,MATCH($S17,변환표준점수!$B$119:$B$198,0),0),OFFSET(EK$3,MATCH(AW17,$ED$4:$ED$8,0),0)),0)</f>
        <v/>
      </c>
      <c r="EM17" s="3">
        <f>IFERROR(OFFSET(EL$3,MATCH(AX17,$ED$4:$ED$8,0),0),0)</f>
        <v/>
      </c>
      <c r="EN17" s="3">
        <f>IFERROR(OFFSET(EM$3,MATCH(AY17,$ED$4:$ED$8,0),0),0)</f>
        <v/>
      </c>
      <c r="EO17" s="3">
        <f>IFERROR(OFFSET(EN$3,MATCH(AZ17,$ED$4:$ED$8,0),0),0)</f>
        <v/>
      </c>
      <c r="EQ17" s="3">
        <f>IFERROR((EF17*AD17+BO17)*$EP$9,0)</f>
        <v/>
      </c>
      <c r="ER17" s="3">
        <f>IFERROR(EG17*AE17+OFFSET($BP17,0,$ER$14-1),0)</f>
        <v/>
      </c>
      <c r="ES17" s="3">
        <f>IFERROR((EH17*AF17+BS17)*$EP$9,0)</f>
        <v/>
      </c>
      <c r="ET17" s="3">
        <f>IFERROR(IF(O17&lt;2,0,(EI17*AG17+BT17)*$EP$9),0)</f>
        <v/>
      </c>
      <c r="EU17" s="3">
        <f>IFERROR(BU17*$EP$9,0)</f>
        <v/>
      </c>
      <c r="EV17" s="3">
        <f>IFERROR((EK17*AI17+BV17)*$EP$9,0)</f>
        <v/>
      </c>
      <c r="EW17" s="3">
        <f>IFERROR(IF(O17&lt;2,0,(EL17*AJ17+BW17)*$EP$9),0)</f>
        <v/>
      </c>
      <c r="EX17" s="3">
        <f>LARGE((ES17:ET17,EV17:EW17),1)</f>
        <v/>
      </c>
      <c r="EY17" s="3">
        <f>IF(O17&lt;2,0,LARGE((ES17:ET17,EV17:EW17),2))</f>
        <v/>
      </c>
      <c r="EZ17" s="3">
        <f>IFERROR(OFFSET(CI17,0,ROUND((1/(1/EM17))-1,0)),0)</f>
        <v/>
      </c>
      <c r="FA17" s="3">
        <f>IFERROR(OFFSET(CR17,0,ROUND(1/(1/EN17),0)-1),0)</f>
        <v/>
      </c>
      <c r="FB17" s="3">
        <f>IFERROR(OFFSET(DA17,0,ROUND(1/(1/EO17),0)-1),0)</f>
        <v/>
      </c>
      <c r="FG17" s="3">
        <f>IF(FF17&gt;0,FF17,EQ17+ER17+EU17+EX17+EY17+EZ17+FA17+FB17+FC17)</f>
        <v/>
      </c>
      <c r="FH17" s="618" t="n"/>
      <c r="FU17" s="3">
        <f>IF(AQ17=1,"표점",IF(AQ17=12,"표점/만점",IF(AQ17=2,"백분위")))</f>
        <v/>
      </c>
      <c r="FV17" s="3">
        <f>IF(BA17=1,"표점",IF(BA17=12,"표점/만점",IF(BA17=2,"백분위",IF(BA17=4,"변표",IF(BA17=42,"변표/만점")))))</f>
        <v/>
      </c>
      <c r="FW17" s="3">
        <f>ROUND(Y17/$FZ17,2)</f>
        <v/>
      </c>
      <c r="FX17" s="3">
        <f>ROUND(Z17/$FZ17,2)</f>
        <v/>
      </c>
      <c r="FY17" s="3">
        <f>ROUND(AC17/$FZ17,2)</f>
        <v/>
      </c>
      <c r="FZ17" s="3">
        <f>Y17+Z17+AC17</f>
        <v/>
      </c>
    </row>
    <row r="18">
      <c r="A18" s="556" t="n">
        <v>26</v>
      </c>
      <c r="C18" s="3">
        <f>ROUND(ROW(C18)-ROW($C$15),0)</f>
        <v/>
      </c>
      <c r="D18" s="25" t="n">
        <v>3</v>
      </c>
      <c r="E18" s="3" t="inlineStr">
        <is>
          <t>서울대 통합</t>
        </is>
      </c>
      <c r="F18" s="3" t="n">
        <v>600</v>
      </c>
      <c r="G18" s="3" t="n">
        <v>0.3333333333333333</v>
      </c>
      <c r="H18" s="3" t="n">
        <v>0.4</v>
      </c>
      <c r="I18" s="3" t="n">
        <v>0.1333333333333333</v>
      </c>
      <c r="J18" s="3" t="n">
        <v>0.1333333333333333</v>
      </c>
      <c r="L18" s="3" t="n">
        <v>0.1333333333333333</v>
      </c>
      <c r="M18" s="3" t="n">
        <v>0.1333333333333333</v>
      </c>
      <c r="N18" s="94" t="n"/>
      <c r="O18" s="94" t="n">
        <v>2</v>
      </c>
      <c r="P18" s="94">
        <f>G18+H18+MAX((I18:J18),L18:M18)*O18</f>
        <v/>
      </c>
      <c r="Q18" s="95" t="inlineStr"/>
      <c r="S18" s="3">
        <f>IF(R18&gt;0,R18,Q18)</f>
        <v/>
      </c>
      <c r="V18" s="3" t="n">
        <v>0.1</v>
      </c>
      <c r="W18" s="3">
        <f>IF(AND(BH18=0,CD18=0),0,IF(V18&gt;0,V18,IF(U18=1,$W$11,0)))</f>
        <v/>
      </c>
      <c r="Y18" s="3">
        <f>AD18</f>
        <v/>
      </c>
      <c r="Z18" s="3">
        <f>AE18</f>
        <v/>
      </c>
      <c r="AA18" s="3">
        <f>IF($BB$7=1,AF18,IF(AS18=12,$F18*I18/($AF$8*AL18+$AF$9*(1-AL18)),AF18))</f>
        <v/>
      </c>
      <c r="AB18" s="3">
        <f>IF($BB$7=1,AI18,IF(AV18=12,$F18*L18/($AI$8*AL18+$AI$9*(1-AL18)),AI18))</f>
        <v/>
      </c>
      <c r="AC18" s="3">
        <f>IF(AND(AS18=2,EA18=1),AA18*O18,IF(AND(AS18=2,EA18=2),AB18*O18,IF(EA18=1,AA18,IF(EA18=2,AB18))))</f>
        <v/>
      </c>
      <c r="AD18" s="3" t="n">
        <v>1</v>
      </c>
      <c r="AE18" s="3" t="n">
        <v>1.2</v>
      </c>
      <c r="AF18" s="3" t="n">
        <v>0.8</v>
      </c>
      <c r="AG18" s="3" t="n">
        <v>0.8</v>
      </c>
      <c r="AH18" s="3">
        <f>IF(AU18=12,$F18*K18/IF($BB$7=1,IF($ED18=1,$AU$9,$AH$9),($AH$8*AL18+$AH$9*(1-AL18))),IF(AU18=42,$F18*K18/$AN18,IF(OR(AU18=1,AU18=4,AU18=2),$F18*K18/100,IF(AU18=9,$F18*K18/50,"자동"))))</f>
        <v/>
      </c>
      <c r="AI18" s="3">
        <f>IF(AV18=12,$F18*L18/IF($BB$7=1,IF($ED18=1,$AV$9,$AI$9),($AI$8*AL18+$AI$9*(1-AL18))),IF(AV18=42,$F18*L18/AO18,IF(OR(AV18=1,AV18=4,AV18=2),$F18*L18/100,IF(AV18=9,$F18*L18/50,"자동"))))</f>
        <v/>
      </c>
      <c r="AJ18" s="3">
        <f>IF(AW18=12,$F18*M18/IF($BB$7=1,IF($ED18=1,$AW$9,$AJ$9),($AJ$8*AL18+$AJ$9*(1-AL18))),IF(AW18=42,$F18*M18/AO18,IF(OR(AW18=1,AW18=4,AW18=2),$F18*M18/100,IF(AW18=9,$F18*M18/50,"자동"))))</f>
        <v/>
      </c>
      <c r="AL18" s="3">
        <f>IF(AK18&lt;&gt;"",AK18,IF(BA18&lt;&gt;12,"",IF(U18=1,1,IF(LEFT(E18,3)="서울대",0,""))))</f>
        <v/>
      </c>
      <c r="AN18" s="3">
        <f>IF($BA18=42,OFFSET(변환표준점수!C$119,$AP18-1,0),"")</f>
        <v/>
      </c>
      <c r="AO18" s="3">
        <f>IF($BA18=42,OFFSET(변환표준점수!D$119,$AP18-1,0),"")</f>
        <v/>
      </c>
      <c r="AP18" s="3">
        <f>IF(S18="","",MATCH(S18,변환표준점수!$B$119:$B$298,0))</f>
        <v/>
      </c>
      <c r="AQ18" s="3" t="n">
        <v>1</v>
      </c>
      <c r="AR18" s="3" t="n">
        <v>1</v>
      </c>
      <c r="AS18" s="3" t="n">
        <v>1</v>
      </c>
      <c r="AT18" s="3" t="n">
        <v>1</v>
      </c>
      <c r="AV18" s="3" t="n">
        <v>1</v>
      </c>
      <c r="AW18" s="3" t="n">
        <v>1</v>
      </c>
      <c r="AX18" s="3" t="n">
        <v>3</v>
      </c>
      <c r="AY18" s="3" t="n">
        <v>3</v>
      </c>
      <c r="AZ18" s="3" t="n">
        <v>3</v>
      </c>
      <c r="BA18" s="3">
        <f>IF(AS18&gt;0,AS18,AV18)</f>
        <v/>
      </c>
      <c r="BJ18" s="124">
        <f>IF(BI18="",IF(DT18=1,1,$BI$3),BI18)</f>
        <v/>
      </c>
      <c r="CH18" s="206">
        <f>F18*P18</f>
        <v/>
      </c>
      <c r="CJ18" s="3" t="n">
        <v>-0.5</v>
      </c>
      <c r="CK18" s="3" t="n">
        <v>-2</v>
      </c>
      <c r="CL18" s="3" t="n">
        <v>-4</v>
      </c>
      <c r="CM18" s="3" t="n">
        <v>-6</v>
      </c>
      <c r="CN18" s="3" t="n">
        <v>-8</v>
      </c>
      <c r="CO18" s="3" t="n">
        <v>-10</v>
      </c>
      <c r="CP18" s="3" t="n">
        <v>-12</v>
      </c>
      <c r="CQ18" s="3" t="n">
        <v>-14</v>
      </c>
      <c r="CU18" s="3" t="n">
        <v>-0.4</v>
      </c>
      <c r="CV18" s="3" t="n">
        <v>-0.8</v>
      </c>
      <c r="CW18" s="3" t="n">
        <v>-1.2</v>
      </c>
      <c r="CX18" s="3" t="n">
        <v>-1.6</v>
      </c>
      <c r="CY18" s="3" t="n">
        <v>-2</v>
      </c>
      <c r="CZ18" s="3" t="n">
        <v>-2.4</v>
      </c>
      <c r="DC18" s="3" t="n">
        <v>-0.5</v>
      </c>
      <c r="DD18" s="3" t="n">
        <v>-1</v>
      </c>
      <c r="DE18" s="3" t="n">
        <v>-1.5</v>
      </c>
      <c r="DF18" s="3" t="n">
        <v>-2</v>
      </c>
      <c r="DG18" s="3" t="n">
        <v>-2.5</v>
      </c>
      <c r="DH18" s="3" t="n">
        <v>-3</v>
      </c>
      <c r="DI18" s="3" t="n">
        <v>-3.5</v>
      </c>
      <c r="DJ18" s="3">
        <f>ROUND((CI18-EZ18),1)</f>
        <v/>
      </c>
      <c r="DK18" s="93">
        <f>((CI18-EZ18)/(FG18+DJ18-FC18))*100</f>
        <v/>
      </c>
      <c r="DL18" s="3">
        <f>ROUND((CR18-FA18)+(DA18-FB18),1)</f>
        <v/>
      </c>
      <c r="DO18" s="3" t="n">
        <v>2</v>
      </c>
      <c r="DX18" s="3" t="n">
        <v>1</v>
      </c>
      <c r="EA18" s="3">
        <f>IF(DZ18&gt;0,DZ18,IF(DM18&gt;0,1,2))</f>
        <v/>
      </c>
      <c r="EB18" s="3">
        <f>MAX(DM18:DO18)</f>
        <v/>
      </c>
      <c r="EC18" s="3">
        <f>AND(DM18-0.1&lt;$DM$8,DN18-0.1&lt;$DN$8,DO18-0.1&lt;$DO$8)*1</f>
        <v/>
      </c>
      <c r="ED18" s="3">
        <f>IFERROR(IF(AND($DP$8&gt;=DP18,$DQ$8&gt;=DQ18,$DR$8&gt;=DR18,$DS$8&gt;=DS18,$DT$8&gt;=DT18,$DU$8&gt;=DU18,$DV$8&gt;=DV18,$DW$8&gt;=DW18,$DX$8&gt;=DX18,OR(DY18=0,$DY$8&lt;DY18),EC18=1),1,0),0)</f>
        <v/>
      </c>
      <c r="EF18" s="3">
        <f>IFERROR(OFFSET(EF$3,MATCH(AQ18,$ED$4:$ED$10,0),0),0)</f>
        <v/>
      </c>
      <c r="EG18" s="3">
        <f>IFERROR(OFFSET(EG$3,MATCH(AR18,$ED$4:$ED$10,0),0),0)</f>
        <v/>
      </c>
      <c r="EH18" s="3">
        <f>IFERROR(IF(LEFT($BA18,1)="4",OFFSET(변환표준점수!$H$118,MATCH($S18,변환표준점수!$B$119:$B$198,0),),OFFSET(EH$3,MATCH(AS18,$ED$4:$ED$8,0),0)),0)</f>
        <v/>
      </c>
      <c r="EI18" s="3">
        <f>IFERROR(IF(LEFT($BA18,1)="4",OFFSET(변환표준점수!$I$118,MATCH($S18,변환표준점수!$B$119:$B$198,0),0),OFFSET(EI$3,MATCH(AT18,$ED$4:$ED$8,0),0)),0)</f>
        <v/>
      </c>
      <c r="EK18" s="3">
        <f>IFERROR(IF(LEFT($BA18,1)="4",OFFSET(변환표준점수!$J$118,MATCH($S18,변환표준점수!$B$119:$B$198,0),0),OFFSET(EJ$3,MATCH(AV18,$ED$4:$ED$8,0),0)),0)</f>
        <v/>
      </c>
      <c r="EL18" s="3">
        <f>IFERROR(IF(LEFT($BA18,1)="4",OFFSET(변환표준점수!$K$118,MATCH($S18,변환표준점수!$B$119:$B$198,0),0),OFFSET(EK$3,MATCH(AW18,$ED$4:$ED$8,0),0)),0)</f>
        <v/>
      </c>
      <c r="EM18" s="3">
        <f>IFERROR(OFFSET(EL$3,MATCH(AX18,$ED$4:$ED$8,0),0),0)</f>
        <v/>
      </c>
      <c r="EN18" s="3">
        <f>IFERROR(OFFSET(EM$3,MATCH(AY18,$ED$4:$ED$8,0),0),0)</f>
        <v/>
      </c>
      <c r="EO18" s="3">
        <f>IFERROR(OFFSET(EN$3,MATCH(AZ18,$ED$4:$ED$8,0),0),0)</f>
        <v/>
      </c>
      <c r="EQ18" s="3">
        <f>IFERROR((EF18*AD18+BO18)*$EP$9,0)</f>
        <v/>
      </c>
      <c r="ER18" s="3">
        <f>IFERROR(EG18*AE18+OFFSET($BP18,0,$ER$14-1),0)</f>
        <v/>
      </c>
      <c r="ES18" s="3">
        <f>IFERROR((EH18*AF18+BS18)*$EP$9,0)</f>
        <v/>
      </c>
      <c r="ET18" s="3">
        <f>IFERROR(IF(O18&lt;2,0,(EI18*AG18+BT18)*$EP$9),0)</f>
        <v/>
      </c>
      <c r="EU18" s="3">
        <f>IFERROR(BU18*$EP$9,0)</f>
        <v/>
      </c>
      <c r="EV18" s="3">
        <f>IFERROR((EK18*AI18+BV18)*$EP$9,0)</f>
        <v/>
      </c>
      <c r="EW18" s="3">
        <f>IFERROR(IF(O18&lt;2,0,(EL18*AJ18+BW18)*$EP$9),0)</f>
        <v/>
      </c>
      <c r="EX18" s="3">
        <f>LARGE((ES18:ET18,EV18:EW18),1)</f>
        <v/>
      </c>
      <c r="EY18" s="3">
        <f>IF(O18&lt;2,0,LARGE((ES18:ET18,EV18:EW18),2))</f>
        <v/>
      </c>
      <c r="EZ18" s="3">
        <f>IFERROR(OFFSET(CI18,0,ROUND((1/(1/EM18))-1,0)),0)</f>
        <v/>
      </c>
      <c r="FA18" s="3">
        <f>IFERROR(OFFSET(CR18,0,ROUND(1/(1/EN18),0)-1),0)</f>
        <v/>
      </c>
      <c r="FB18" s="3">
        <f>IFERROR(OFFSET(DA18,0,ROUND(1/(1/EO18),0)-1),0)</f>
        <v/>
      </c>
      <c r="FG18" s="3">
        <f>IF(FF18&gt;0,FF18,EQ18+ER18+EU18+EX18+EY18+EZ18+FA18+FB18+FC18)</f>
        <v/>
      </c>
      <c r="FH18" s="618" t="n"/>
      <c r="FU18" s="3">
        <f>IF(AQ18=1,"표점",IF(AQ18=12,"표점/만점",IF(AQ18=2,"백분위")))</f>
        <v/>
      </c>
      <c r="FV18" s="3">
        <f>IF(BA18=1,"표점",IF(BA18=12,"표점/만점",IF(BA18=2,"백분위",IF(BA18=4,"변표",IF(BA18=42,"변표/만점")))))</f>
        <v/>
      </c>
      <c r="FW18" s="3">
        <f>ROUND(Y18/$FZ18,2)</f>
        <v/>
      </c>
      <c r="FX18" s="3">
        <f>ROUND(Z18/$FZ18,2)</f>
        <v/>
      </c>
      <c r="FY18" s="3">
        <f>ROUND(AC18/$FZ18,2)</f>
        <v/>
      </c>
      <c r="FZ18" s="3">
        <f>Y18+Z18+AC18</f>
        <v/>
      </c>
    </row>
    <row r="19">
      <c r="A19" s="556" t="n">
        <v>26</v>
      </c>
      <c r="C19" s="3">
        <f>ROUND(ROW(C19)-ROW($C$15),0)</f>
        <v/>
      </c>
      <c r="D19" s="19" t="n">
        <v>4</v>
      </c>
      <c r="E19" s="3" t="inlineStr">
        <is>
          <t>서울대 자전</t>
        </is>
      </c>
      <c r="F19" s="3" t="n">
        <v>600</v>
      </c>
      <c r="G19" s="3" t="n">
        <v>0.3333333333333333</v>
      </c>
      <c r="H19" s="3" t="n">
        <v>0.4</v>
      </c>
      <c r="I19" s="3" t="n">
        <v>0.1333333333333333</v>
      </c>
      <c r="J19" s="3" t="n">
        <v>0.1333333333333333</v>
      </c>
      <c r="L19" s="3" t="n">
        <v>0.1333333333333333</v>
      </c>
      <c r="M19" s="3" t="n">
        <v>0.1333333333333333</v>
      </c>
      <c r="O19" s="3" t="n">
        <v>2</v>
      </c>
      <c r="P19" s="3">
        <f>G19+H19+MAX((I19:J19),L19:M19)*O19</f>
        <v/>
      </c>
      <c r="Q19" s="3" t="inlineStr"/>
      <c r="S19" s="3">
        <f>IF(R19&gt;0,R19,Q19)</f>
        <v/>
      </c>
      <c r="V19" s="3" t="n">
        <v>0.1</v>
      </c>
      <c r="W19" s="3">
        <f>IF(AND(BH19=0,CD19=0),0,IF(V19&gt;0,V19,IF(U19=1,$W$11,0)))</f>
        <v/>
      </c>
      <c r="Y19" s="3">
        <f>AD19</f>
        <v/>
      </c>
      <c r="Z19" s="3">
        <f>AE19</f>
        <v/>
      </c>
      <c r="AA19" s="3">
        <f>IF($BB$7=1,AF19,IF(AS19=12,$F19*I19/($AF$8*AL19+$AF$9*(1-AL19)),AF19))</f>
        <v/>
      </c>
      <c r="AB19" s="3">
        <f>IF($BB$7=1,AI19,IF(AV19=12,$F19*L19/($AI$8*AL19+$AI$9*(1-AL19)),AI19))</f>
        <v/>
      </c>
      <c r="AC19" s="3">
        <f>IF(AND(AS19=2,EA19=1),AA19*O19,IF(AND(AS19=2,EA19=2),AB19*O19,IF(EA19=1,AA19,IF(EA19=2,AB19))))</f>
        <v/>
      </c>
      <c r="AD19" s="3" t="n">
        <v>1</v>
      </c>
      <c r="AE19" s="3" t="n">
        <v>1.2</v>
      </c>
      <c r="AF19" s="3" t="n">
        <v>0.8</v>
      </c>
      <c r="AG19" s="3" t="n">
        <v>0.8</v>
      </c>
      <c r="AH19" s="3">
        <f>IF(AU19=12,$F19*K19/IF($BB$7=1,IF($ED19=1,$AU$9,$AH$9),($AH$8*AL19+$AH$9*(1-AL19))),IF(AU19=42,$F19*K19/$AN19,IF(OR(AU19=1,AU19=4,AU19=2),$F19*K19/100,IF(AU19=9,$F19*K19/50,"자동"))))</f>
        <v/>
      </c>
      <c r="AI19" s="3">
        <f>IF(AV19=12,$F19*L19/IF($BB$7=1,IF($ED19=1,$AV$9,$AI$9),($AI$8*AL19+$AI$9*(1-AL19))),IF(AV19=42,$F19*L19/AO19,IF(OR(AV19=1,AV19=4,AV19=2),$F19*L19/100,IF(AV19=9,$F19*L19/50,"자동"))))</f>
        <v/>
      </c>
      <c r="AJ19" s="3">
        <f>IF(AW19=12,$F19*M19/IF($BB$7=1,IF($ED19=1,$AW$9,$AJ$9),($AJ$8*AL19+$AJ$9*(1-AL19))),IF(AW19=42,$F19*M19/AO19,IF(OR(AW19=1,AW19=4,AW19=2),$F19*M19/100,IF(AW19=9,$F19*M19/50,"자동"))))</f>
        <v/>
      </c>
      <c r="AL19" s="3">
        <f>IF(AK19&lt;&gt;"",AK19,IF(BA19&lt;&gt;12,"",IF(U19=1,1,IF(LEFT(E19,3)="서울대",0,""))))</f>
        <v/>
      </c>
      <c r="AN19" s="3">
        <f>IF($BA19=42,OFFSET(변환표준점수!C$119,$AP19-1,0),"")</f>
        <v/>
      </c>
      <c r="AO19" s="3">
        <f>IF($BA19=42,OFFSET(변환표준점수!D$119,$AP19-1,0),"")</f>
        <v/>
      </c>
      <c r="AP19" s="3">
        <f>IF(S19="","",MATCH(S19,변환표준점수!$B$119:$B$298,0))</f>
        <v/>
      </c>
      <c r="AQ19" s="3" t="n">
        <v>1</v>
      </c>
      <c r="AR19" s="3" t="n">
        <v>1</v>
      </c>
      <c r="AS19" s="3" t="n">
        <v>1</v>
      </c>
      <c r="AT19" s="3" t="n">
        <v>1</v>
      </c>
      <c r="AV19" s="3" t="n">
        <v>1</v>
      </c>
      <c r="AW19" s="3" t="n">
        <v>1</v>
      </c>
      <c r="AX19" s="3" t="n">
        <v>3</v>
      </c>
      <c r="AY19" s="3" t="n">
        <v>3</v>
      </c>
      <c r="BA19" s="3">
        <f>IF(AS19&gt;0,AS19,AV19)</f>
        <v/>
      </c>
      <c r="BJ19" s="124">
        <f>IF(BI19="",IF(DT19=1,1,$BI$3),BI19)</f>
        <v/>
      </c>
      <c r="CH19" s="206">
        <f>F19*P19</f>
        <v/>
      </c>
      <c r="CJ19" s="3" t="n">
        <v>-0.5</v>
      </c>
      <c r="CK19" s="3" t="n">
        <v>-2</v>
      </c>
      <c r="CL19" s="3" t="n">
        <v>-4</v>
      </c>
      <c r="CM19" s="3" t="n">
        <v>-6</v>
      </c>
      <c r="CN19" s="3" t="n">
        <v>-8</v>
      </c>
      <c r="CO19" s="3" t="n">
        <v>-10</v>
      </c>
      <c r="CP19" s="3" t="n">
        <v>-12</v>
      </c>
      <c r="CQ19" s="3" t="n">
        <v>-14</v>
      </c>
      <c r="CU19" s="3" t="n">
        <v>-0.4</v>
      </c>
      <c r="CV19" s="3" t="n">
        <v>-0.8</v>
      </c>
      <c r="CW19" s="3" t="n">
        <v>-1.2</v>
      </c>
      <c r="CX19" s="3" t="n">
        <v>-1.6</v>
      </c>
      <c r="CY19" s="3" t="n">
        <v>-2</v>
      </c>
      <c r="CZ19" s="3" t="n">
        <v>-2.4</v>
      </c>
      <c r="DJ19" s="3">
        <f>ROUND((CI19-EZ19),1)</f>
        <v/>
      </c>
      <c r="DK19" s="93">
        <f>((CI19-EZ19)/(FG19+DJ19-FC19))*100</f>
        <v/>
      </c>
      <c r="DL19" s="3">
        <f>ROUND((CR19-FA19)+(DA19-FB19),1)</f>
        <v/>
      </c>
      <c r="DO19" s="3" t="n">
        <v>2</v>
      </c>
      <c r="DZ19" s="3" t="n">
        <v>1</v>
      </c>
      <c r="EA19" s="3">
        <f>IF(DZ19&gt;0,DZ19,IF(DM19&gt;0,1,2))</f>
        <v/>
      </c>
      <c r="EB19" s="3">
        <f>MAX(DM19:DO19)</f>
        <v/>
      </c>
      <c r="EC19" s="3">
        <f>AND(DM19-0.1&lt;$DM$8,DN19-0.1&lt;$DN$8,DO19-0.1&lt;$DO$8)*1</f>
        <v/>
      </c>
      <c r="ED19" s="3">
        <f>IFERROR(IF(AND($DP$8&gt;=DP19,$DQ$8&gt;=DQ19,$DR$8&gt;=DR19,$DS$8&gt;=DS19,$DT$8&gt;=DT19,$DU$8&gt;=DU19,$DV$8&gt;=DV19,$DW$8&gt;=DW19,$DX$8&gt;=DX19,OR(DY19=0,$DY$8&lt;DY19),EC19=1),1,0),0)</f>
        <v/>
      </c>
      <c r="EF19" s="3">
        <f>IFERROR(OFFSET(EF$3,MATCH(AQ19,$ED$4:$ED$10,0),0),0)</f>
        <v/>
      </c>
      <c r="EG19" s="3">
        <f>IFERROR(OFFSET(EG$3,MATCH(AR19,$ED$4:$ED$10,0),0),0)</f>
        <v/>
      </c>
      <c r="EH19" s="3">
        <f>IFERROR(IF(LEFT($BA19,1)="4",OFFSET(변환표준점수!$H$118,MATCH($S19,변환표준점수!$B$119:$B$198,0),),OFFSET(EH$3,MATCH(AS19,$ED$4:$ED$8,0),0)),0)</f>
        <v/>
      </c>
      <c r="EI19" s="3">
        <f>IFERROR(IF(LEFT($BA19,1)="4",OFFSET(변환표준점수!$I$118,MATCH($S19,변환표준점수!$B$119:$B$198,0),0),OFFSET(EI$3,MATCH(AT19,$ED$4:$ED$8,0),0)),0)</f>
        <v/>
      </c>
      <c r="EK19" s="3">
        <f>IFERROR(IF(LEFT($BA19,1)="4",OFFSET(변환표준점수!$J$118,MATCH($S19,변환표준점수!$B$119:$B$198,0),0),OFFSET(EJ$3,MATCH(AV19,$ED$4:$ED$8,0),0)),0)</f>
        <v/>
      </c>
      <c r="EL19" s="3">
        <f>IFERROR(IF(LEFT($BA19,1)="4",OFFSET(변환표준점수!$K$118,MATCH($S19,변환표준점수!$B$119:$B$198,0),0),OFFSET(EK$3,MATCH(AW19,$ED$4:$ED$8,0),0)),0)</f>
        <v/>
      </c>
      <c r="EM19" s="3">
        <f>IFERROR(OFFSET(EL$3,MATCH(AX19,$ED$4:$ED$8,0),0),0)</f>
        <v/>
      </c>
      <c r="EN19" s="3">
        <f>IFERROR(OFFSET(EM$3,MATCH(AY19,$ED$4:$ED$8,0),0),0)</f>
        <v/>
      </c>
      <c r="EO19" s="3">
        <f>IFERROR(OFFSET(EN$3,MATCH(AZ19,$ED$4:$ED$8,0),0),0)</f>
        <v/>
      </c>
      <c r="EQ19" s="3">
        <f>IFERROR((EF19*AD19+BO19)*$EP$9,0)</f>
        <v/>
      </c>
      <c r="ER19" s="3">
        <f>IFERROR(EG19*AE19+OFFSET($BP19,0,$ER$14-1),0)</f>
        <v/>
      </c>
      <c r="ES19" s="3">
        <f>IFERROR((EH19*AF19+BS19)*$EP$9,0)</f>
        <v/>
      </c>
      <c r="ET19" s="3">
        <f>IFERROR(IF(O19&lt;2,0,(EI19*AG19+BT19)*$EP$9),0)</f>
        <v/>
      </c>
      <c r="EU19" s="3">
        <f>IFERROR(BU19*$EP$9,0)</f>
        <v/>
      </c>
      <c r="EV19" s="3">
        <f>IFERROR((EK19*AI19+BV19)*$EP$9,0)</f>
        <v/>
      </c>
      <c r="EW19" s="3">
        <f>IFERROR(IF(O19&lt;2,0,(EL19*AJ19+BW19)*$EP$9),0)</f>
        <v/>
      </c>
      <c r="EX19" s="3">
        <f>LARGE((ES19:ET19,EV19:EW19),1)</f>
        <v/>
      </c>
      <c r="EY19" s="3">
        <f>IF(O19&lt;2,0,LARGE((ES19:ET19,EV19:EW19),2))</f>
        <v/>
      </c>
      <c r="EZ19" s="3">
        <f>IFERROR(OFFSET(CI19,0,ROUND((1/(1/EM19))-1,0)),0)</f>
        <v/>
      </c>
      <c r="FA19" s="3">
        <f>IFERROR(OFFSET(CR19,0,ROUND(1/(1/EN19),0)-1),0)</f>
        <v/>
      </c>
      <c r="FB19" s="3">
        <f>IFERROR(OFFSET(DA19,0,ROUND(1/(1/EO19),0)-1),0)</f>
        <v/>
      </c>
      <c r="FG19" s="3">
        <f>IF(FF19&gt;0,FF19,EQ19+ER19+EU19+EX19+EY19+EZ19+FA19+FB19+FC19)</f>
        <v/>
      </c>
      <c r="FH19" s="618" t="n"/>
      <c r="FU19" s="3">
        <f>IF(AQ19=1,"표점",IF(AQ19=12,"표점/만점",IF(AQ19=2,"백분위")))</f>
        <v/>
      </c>
      <c r="FV19" s="3">
        <f>IF(BA19=1,"표점",IF(BA19=12,"표점/만점",IF(BA19=2,"백분위",IF(BA19=4,"변표",IF(BA19=42,"변표/만점")))))</f>
        <v/>
      </c>
      <c r="FW19" s="3">
        <f>ROUND(Y19/$FZ19,2)</f>
        <v/>
      </c>
      <c r="FX19" s="3">
        <f>ROUND(Z19/$FZ19,2)</f>
        <v/>
      </c>
      <c r="FY19" s="3">
        <f>ROUND(AC19/$FZ19,2)</f>
        <v/>
      </c>
      <c r="FZ19" s="3">
        <f>Y19+Z19+AC19</f>
        <v/>
      </c>
    </row>
    <row r="20">
      <c r="A20" s="556" t="n">
        <v>26</v>
      </c>
      <c r="C20" s="3">
        <f>ROUND(ROW(C20)-ROW($C$15),0)</f>
        <v/>
      </c>
      <c r="D20" s="3" t="n">
        <v>5</v>
      </c>
      <c r="E20" s="3" t="inlineStr">
        <is>
          <t>연세대 자연</t>
        </is>
      </c>
      <c r="F20" s="3" t="n">
        <v>950</v>
      </c>
      <c r="G20" s="3">
        <f>200/900</f>
        <v/>
      </c>
      <c r="H20" s="3">
        <f>300/900</f>
        <v/>
      </c>
      <c r="I20" s="3">
        <f>300/900/2</f>
        <v/>
      </c>
      <c r="J20" s="3">
        <f>300/900/2</f>
        <v/>
      </c>
      <c r="L20" s="3" t="n">
        <v>0.1666666666666667</v>
      </c>
      <c r="M20" s="3" t="n">
        <v>0.1666666666666667</v>
      </c>
      <c r="O20" s="3" t="n">
        <v>2</v>
      </c>
      <c r="P20" s="3">
        <f>G20+H20+MAX((I20:J20),L20:M20)*O20</f>
        <v/>
      </c>
      <c r="Q20" s="3" t="n">
        <v>1</v>
      </c>
      <c r="S20" s="3">
        <f>IF(R20&gt;0,R20,Q20)</f>
        <v/>
      </c>
      <c r="W20" s="3">
        <f>IF(AND(BH20=0,CD20=0),0,IF(V20&gt;0,V20,IF(U20=1,$W$11,0)))</f>
        <v/>
      </c>
      <c r="Y20" s="3">
        <f>AD20</f>
        <v/>
      </c>
      <c r="Z20" s="3">
        <f>AE20</f>
        <v/>
      </c>
      <c r="AA20" s="3">
        <f>IF($BB$7=1,AF20,IF(AS20=12,$F20*I20/($AF$8*AL20+$AF$9*(1-AL20)),AF20))</f>
        <v/>
      </c>
      <c r="AB20" s="3">
        <f>IF($BB$7=1,AI20,IF(AV20=12,$F20*L20/($AI$8*AL20+$AI$9*(1-AL20)),AI20))</f>
        <v/>
      </c>
      <c r="AC20" s="3">
        <f>IF(AND(AS20=2,EA20=1),AA20*O20,IF(AND(AS20=2,EA20=2),AB20*O20,IF(EA20=1,AA20,IF(EA20=2,AB20))))</f>
        <v/>
      </c>
      <c r="AD20" s="3">
        <f>IF(AQ20=12,$F20*G20/$AQ$9,IF(OR(AQ20=1,AQ20=4),$F20*G20/200,IF(OR(AQ20=2,AQ20=9),$F20*G20/100,"자동")))</f>
        <v/>
      </c>
      <c r="AE20" s="3">
        <f>IF(AR20=12,$F20*H20/$AR$9,IF(OR(AR20=1,AR20=4),$F20*H20/200,IF(OR(AR20=2,AR20=9),$F20*H20/100,"자동")))</f>
        <v/>
      </c>
      <c r="AF20" s="3">
        <f>IF(AS20=12,$F20*I20/IF($BB$7=1,IF($ED20=1,$AS$9,$AF$9),($AF$8*AL20+$AF$9*(1-AL20))),IF(AS20=42,$F20*I20/AN20,IF(OR(AS20=1,AS20=4,AS20=2),$F20*I20/100,IF(AS20=9,$F20*I20/50,"자동"))))</f>
        <v/>
      </c>
      <c r="AG20" s="3">
        <f>IF(AT20=12,$F20*J20/IF($BB$7=1,IF($ED20=1,$AT$9,$AG$9),($AG$8*AL20+$AG$9*(1-AL20))),IF(AT20=42,$F20*J20/AN20,IF(OR(AT20=1,AT20=4,AT20=2),$F20*J20/100,IF(AT20=9,$F20*J20/50,"자동"))))</f>
        <v/>
      </c>
      <c r="AH20" s="3">
        <f>IF(AU20=12,$F20*K20/IF($BB$7=1,IF($ED20=1,$AU$9,$AH$9),($AH$8*AL20+$AH$9*(1-AL20))),IF(AU20=42,$F20*K20/$AN20,IF(OR(AU20=1,AU20=4,AU20=2),$F20*K20/100,IF(AU20=9,$F20*K20/50,"자동"))))</f>
        <v/>
      </c>
      <c r="AI20" s="3">
        <f>IF(AV20=12,$F20*L20/IF($BB$7=1,IF($ED20=1,$AV$9,$AI$9),($AI$8*AL20+$AI$9*(1-AL20))),IF(AV20=42,$F20*L20/AO20,IF(OR(AV20=1,AV20=4,AV20=2),$F20*L20/100,IF(AV20=9,$F20*L20/50,"자동"))))</f>
        <v/>
      </c>
      <c r="AJ20" s="3">
        <f>IF(AW20=12,$F20*M20/IF($BB$7=1,IF($ED20=1,$AW$9,$AJ$9),($AJ$8*AL20+$AJ$9*(1-AL20))),IF(AW20=42,$F20*M20/AO20,IF(OR(AW20=1,AW20=4,AW20=2),$F20*M20/100,IF(AW20=9,$F20*M20/50,"자동"))))</f>
        <v/>
      </c>
      <c r="AL20" s="3">
        <f>IF(AK20&lt;&gt;"",AK20,IF(BA20&lt;&gt;12,"",IF(U20=1,1,IF(LEFT(E20,3)="서울대",0,""))))</f>
        <v/>
      </c>
      <c r="AN20" s="3">
        <f>IF($BA20=42,OFFSET(변환표준점수!C$119,$AP20-1,0),"")</f>
        <v/>
      </c>
      <c r="AO20" s="3">
        <f>IF($BA20=42,OFFSET(변환표준점수!D$119,$AP20-1,0),"")</f>
        <v/>
      </c>
      <c r="AP20" s="3">
        <f>IF(S20="","",MATCH(S20,변환표준점수!$B$119:$B$298,0))</f>
        <v/>
      </c>
      <c r="AQ20" s="3" t="n">
        <v>1</v>
      </c>
      <c r="AR20" s="3" t="n">
        <v>1</v>
      </c>
      <c r="AS20" s="3" t="n">
        <v>4</v>
      </c>
      <c r="AT20" s="3" t="n">
        <v>4</v>
      </c>
      <c r="AV20" s="3" t="n">
        <v>4</v>
      </c>
      <c r="AW20" s="3" t="n">
        <v>4</v>
      </c>
      <c r="AX20" s="3" t="n">
        <v>3</v>
      </c>
      <c r="AY20" s="3" t="n">
        <v>3</v>
      </c>
      <c r="BA20" s="3">
        <f>IF(AS20&gt;0,AS20,AV20)</f>
        <v/>
      </c>
      <c r="BF20" s="3">
        <f>0.03*AA20</f>
        <v/>
      </c>
      <c r="BG20" s="3">
        <f>0.03*AA20</f>
        <v/>
      </c>
      <c r="BJ20" s="124">
        <f>IF(BI20="",IF(DT20=1,1,$BI$3),BI20)</f>
        <v/>
      </c>
      <c r="BN20" s="212" t="inlineStr">
        <is>
          <t>과탐3%가산</t>
        </is>
      </c>
      <c r="BS20" s="3">
        <f>BF20*EH20</f>
        <v/>
      </c>
      <c r="BT20" s="3">
        <f>BG20*EI20</f>
        <v/>
      </c>
      <c r="CH20" s="206">
        <f>F20*P20</f>
        <v/>
      </c>
      <c r="CI20" s="56">
        <f>100*(9.5/9)</f>
        <v/>
      </c>
      <c r="CJ20" s="3">
        <f>95*(9.5/9)</f>
        <v/>
      </c>
      <c r="CK20" s="3">
        <f>87.5*(9.5/9)</f>
        <v/>
      </c>
      <c r="CL20" s="3">
        <f>75*(9.5/9)</f>
        <v/>
      </c>
      <c r="CM20" s="3">
        <f>60*(9.5/9)</f>
        <v/>
      </c>
      <c r="CN20" s="3">
        <f>40*(9.5/9)</f>
        <v/>
      </c>
      <c r="CO20" s="3">
        <f>25*(9.5/9)</f>
        <v/>
      </c>
      <c r="CP20" s="3">
        <f>12.5*(9.5/9)</f>
        <v/>
      </c>
      <c r="CQ20" s="3">
        <f>5*(9.5/9)</f>
        <v/>
      </c>
      <c r="CR20" s="56" t="n">
        <v>0</v>
      </c>
      <c r="CS20" s="3" t="n">
        <v>0</v>
      </c>
      <c r="CT20" s="3" t="n">
        <v>0</v>
      </c>
      <c r="CU20" s="3" t="n">
        <v>0</v>
      </c>
      <c r="CV20" s="3" t="n">
        <v>-0.2</v>
      </c>
      <c r="CW20" s="3" t="n">
        <v>-0.4</v>
      </c>
      <c r="CX20" s="3" t="n">
        <v>-0.6</v>
      </c>
      <c r="CY20" s="3" t="n">
        <v>-0.8</v>
      </c>
      <c r="CZ20" s="3" t="n">
        <v>-1</v>
      </c>
      <c r="DJ20" s="3">
        <f>ROUND((CI20-EZ20),1)</f>
        <v/>
      </c>
      <c r="DK20" s="93">
        <f>((CI20-EZ20)/(FG20+DJ20-FC20))*100</f>
        <v/>
      </c>
      <c r="DL20" s="3">
        <f>ROUND((CR20-FA20)+(DA20-FB20),1)</f>
        <v/>
      </c>
      <c r="DO20" s="3" t="n">
        <v>2</v>
      </c>
      <c r="DZ20" s="3" t="n">
        <v>1</v>
      </c>
      <c r="EA20" s="3">
        <f>IF(DZ20&gt;0,DZ20,IF(DM20&gt;0,1,2))</f>
        <v/>
      </c>
      <c r="EB20" s="3">
        <f>MAX(DM20:DO20)</f>
        <v/>
      </c>
      <c r="EC20" s="3">
        <f>AND(DM20-0.1&lt;$DM$8,DN20-0.1&lt;$DN$8,DO20-0.1&lt;$DO$8)*1</f>
        <v/>
      </c>
      <c r="ED20" s="3">
        <f>IFERROR(IF(AND($DP$8&gt;=DP20,$DQ$8&gt;=DQ20,$DR$8&gt;=DR20,$DS$8&gt;=DS20,$DT$8&gt;=DT20,$DU$8&gt;=DU20,$DV$8&gt;=DV20,$DW$8&gt;=DW20,$DX$8&gt;=DX20,OR(DY20=0,$DY$8&lt;DY20),EC20=1),1,0),0)</f>
        <v/>
      </c>
      <c r="EF20" s="3">
        <f>IFERROR(OFFSET(EF$3,MATCH(AQ20,$ED$4:$ED$10,0),0),0)</f>
        <v/>
      </c>
      <c r="EG20" s="3">
        <f>IFERROR(OFFSET(EG$3,MATCH(AR20,$ED$4:$ED$10,0),0),0)</f>
        <v/>
      </c>
      <c r="EH20" s="3">
        <f>IFERROR(IF(LEFT($BA20,1)="4",OFFSET(변환표준점수!$H$118,MATCH($S20,변환표준점수!$B$119:$B$198,0),),OFFSET(EH$3,MATCH(AS20,$ED$4:$ED$8,0),0)),0)</f>
        <v/>
      </c>
      <c r="EI20" s="3">
        <f>IFERROR(IF(LEFT($BA20,1)="4",OFFSET(변환표준점수!$I$118,MATCH($S20,변환표준점수!$B$119:$B$198,0),0),OFFSET(EI$3,MATCH(AT20,$ED$4:$ED$8,0),0)),0)</f>
        <v/>
      </c>
      <c r="EK20" s="3">
        <f>IFERROR(IF(LEFT($BA20,1)="4",OFFSET(변환표준점수!$J$118,MATCH($S20,변환표준점수!$B$119:$B$198,0),0),OFFSET(EJ$3,MATCH(AV20,$ED$4:$ED$8,0),0)),0)</f>
        <v/>
      </c>
      <c r="EL20" s="3">
        <f>IFERROR(IF(LEFT($BA20,1)="4",OFFSET(변환표준점수!$K$118,MATCH($S20,변환표준점수!$B$119:$B$198,0),0),OFFSET(EK$3,MATCH(AW20,$ED$4:$ED$8,0),0)),0)</f>
        <v/>
      </c>
      <c r="EM20" s="3">
        <f>IFERROR(OFFSET(EL$3,MATCH(AX20,$ED$4:$ED$8,0),0),0)</f>
        <v/>
      </c>
      <c r="EN20" s="3">
        <f>IFERROR(OFFSET(EM$3,MATCH(AY20,$ED$4:$ED$8,0),0),0)</f>
        <v/>
      </c>
      <c r="EO20" s="3">
        <f>IFERROR(OFFSET(EN$3,MATCH(AZ20,$ED$4:$ED$8,0),0),0)</f>
        <v/>
      </c>
      <c r="EQ20" s="3">
        <f>IFERROR((EF20*AD20+BO20)*$EP$9,0)</f>
        <v/>
      </c>
      <c r="ER20" s="3">
        <f>IFERROR(EG20*AE20+OFFSET($BP20,0,$ER$14-1),0)</f>
        <v/>
      </c>
      <c r="ES20" s="3">
        <f>IFERROR((EH20*AF20+BS20)*$EP$9,0)</f>
        <v/>
      </c>
      <c r="ET20" s="3">
        <f>IFERROR(IF(O20&lt;2,0,(EI20*AG20+BT20)*$EP$9),0)</f>
        <v/>
      </c>
      <c r="EU20" s="3">
        <f>IFERROR(BU20*$EP$9,0)</f>
        <v/>
      </c>
      <c r="EV20" s="3">
        <f>IFERROR((EK20*AI20+BV20)*$EP$9,0)</f>
        <v/>
      </c>
      <c r="EW20" s="3">
        <f>IFERROR(IF(O20&lt;2,0,(EL20*AJ20+BW20)*$EP$9),0)</f>
        <v/>
      </c>
      <c r="EX20" s="3">
        <f>LARGE((ES20:ET20,EV20:EW20),1)</f>
        <v/>
      </c>
      <c r="EY20" s="3">
        <f>IF(O20&lt;2,0,LARGE((ES20:ET20,EV20:EW20),2))</f>
        <v/>
      </c>
      <c r="EZ20" s="3">
        <f>IFERROR(OFFSET(CI20,0,ROUND((1/(1/EM20))-1,0)),0)</f>
        <v/>
      </c>
      <c r="FA20" s="3">
        <f>IFERROR(OFFSET(CR20,0,ROUND(1/(1/EN20),0)-1),0)</f>
        <v/>
      </c>
      <c r="FB20" s="3">
        <f>IFERROR(OFFSET(DA20,0,ROUND(1/(1/EO20),0)-1),0)</f>
        <v/>
      </c>
      <c r="FG20" s="3">
        <f>IF(FF20&gt;0,FF20,EQ20+ER20+EU20+EX20+EY20+EZ20+FA20+FB20+FC20)</f>
        <v/>
      </c>
      <c r="FH20" s="618" t="n"/>
      <c r="FU20" s="3">
        <f>IF(AQ20=1,"표점",IF(AQ20=12,"표점/만점",IF(AQ20=2,"백분위")))</f>
        <v/>
      </c>
      <c r="FV20" s="3">
        <f>IF(BA20=1,"표점",IF(BA20=12,"표점/만점",IF(BA20=2,"백분위",IF(BA20=4,"변표",IF(BA20=42,"변표/만점")))))</f>
        <v/>
      </c>
      <c r="FW20" s="3">
        <f>ROUND(Y20/$FZ20,2)</f>
        <v/>
      </c>
      <c r="FX20" s="3">
        <f>ROUND(Z20/$FZ20,2)</f>
        <v/>
      </c>
      <c r="FY20" s="3">
        <f>ROUND(AC20/$FZ20,2)</f>
        <v/>
      </c>
      <c r="FZ20" s="3">
        <f>Y20+Z20+AC20</f>
        <v/>
      </c>
    </row>
    <row r="21">
      <c r="A21" s="556" t="n">
        <v>26</v>
      </c>
      <c r="C21" s="3">
        <f>ROUND(ROW(C21)-ROW($C$15),0)</f>
        <v/>
      </c>
      <c r="D21" s="3" t="n">
        <v>6</v>
      </c>
      <c r="E21" s="3" t="inlineStr">
        <is>
          <t>연세대 인문</t>
        </is>
      </c>
      <c r="F21" s="3" t="n">
        <v>950</v>
      </c>
      <c r="G21" s="3">
        <f>300/800</f>
        <v/>
      </c>
      <c r="H21" s="3">
        <f>200/800</f>
        <v/>
      </c>
      <c r="I21" s="3">
        <f>200/800/2</f>
        <v/>
      </c>
      <c r="J21" s="3">
        <f>200/800/2</f>
        <v/>
      </c>
      <c r="L21" s="3">
        <f>200/800/2</f>
        <v/>
      </c>
      <c r="M21" s="3">
        <f>200/800/2</f>
        <v/>
      </c>
      <c r="O21" s="3" t="n">
        <v>2</v>
      </c>
      <c r="P21" s="3">
        <f>G21+H21+MAX((I21:J21),L21:M21)*O21</f>
        <v/>
      </c>
      <c r="Q21" s="3" t="n">
        <v>1</v>
      </c>
      <c r="S21" s="3">
        <f>IF(R21&gt;0,R21,Q21)</f>
        <v/>
      </c>
      <c r="W21" s="3">
        <f>IF(AND(BH21=0,CD21=0),0,IF(V21&gt;0,V21,IF(U21=1,$W$11,0)))</f>
        <v/>
      </c>
      <c r="Y21" s="3">
        <f>AD21</f>
        <v/>
      </c>
      <c r="Z21" s="3">
        <f>AE21</f>
        <v/>
      </c>
      <c r="AA21" s="3">
        <f>IF($BB$7=1,AF21,IF(AS21=12,$F21*I21/($AF$8*AL21+$AF$9*(1-AL21)),AF21))</f>
        <v/>
      </c>
      <c r="AB21" s="3">
        <f>IF($BB$7=1,AI21,IF(AV21=12,$F21*L21/($AI$8*AL21+$AI$9*(1-AL21)),AI21))</f>
        <v/>
      </c>
      <c r="AC21" s="3">
        <f>IF(AND(AS21=2,EA21=1),AA21*O21,IF(AND(AS21=2,EA21=2),AB21*O21,IF(EA21=1,AA21,IF(EA21=2,AB21))))</f>
        <v/>
      </c>
      <c r="AD21" s="3">
        <f>IF(AQ21=12,$F21*G21/$AQ$9,IF(OR(AQ21=1,AQ21=4),$F21*G21/200,IF(OR(AQ21=2,AQ21=9),$F21*G21/100,"자동")))</f>
        <v/>
      </c>
      <c r="AE21" s="3">
        <f>IF(AR21=12,$F21*H21/$AR$9,IF(OR(AR21=1,AR21=4),$F21*H21/200,IF(OR(AR21=2,AR21=9),$F21*H21/100,"자동")))</f>
        <v/>
      </c>
      <c r="AF21" s="3">
        <f>IF(AS21=12,$F21*I21/IF($BB$7=1,IF($ED21=1,$AS$9,$AF$9),($AF$8*AL21+$AF$9*(1-AL21))),IF(AS21=42,$F21*I21/AN21,IF(OR(AS21=1,AS21=4,AS21=2),$F21*I21/100,IF(AS21=9,$F21*I21/50,"자동"))))</f>
        <v/>
      </c>
      <c r="AG21" s="3">
        <f>IF(AT21=12,$F21*J21/IF($BB$7=1,IF($ED21=1,$AT$9,$AG$9),($AG$8*AL21+$AG$9*(1-AL21))),IF(AT21=42,$F21*J21/AN21,IF(OR(AT21=1,AT21=4,AT21=2),$F21*J21/100,IF(AT21=9,$F21*J21/50,"자동"))))</f>
        <v/>
      </c>
      <c r="AH21" s="3">
        <f>IF(AU21=12,$F21*K21/IF($BB$7=1,IF($ED21=1,$AU$9,$AH$9),($AH$8*AL21+$AH$9*(1-AL21))),IF(AU21=42,$F21*K21/$AN21,IF(OR(AU21=1,AU21=4,AU21=2),$F21*K21/100,IF(AU21=9,$F21*K21/50,"자동"))))</f>
        <v/>
      </c>
      <c r="AI21" s="3">
        <f>IF(AV21=12,$F21*L21/IF($BB$7=1,IF($ED21=1,$AV$9,$AI$9),($AI$8*AL21+$AI$9*(1-AL21))),IF(AV21=42,$F21*L21/AO21,IF(OR(AV21=1,AV21=4,AV21=2),$F21*L21/100,IF(AV21=9,$F21*L21/50,"자동"))))</f>
        <v/>
      </c>
      <c r="AJ21" s="3">
        <f>IF(AW21=12,$F21*M21/IF($BB$7=1,IF($ED21=1,$AW$9,$AJ$9),($AJ$8*AL21+$AJ$9*(1-AL21))),IF(AW21=42,$F21*M21/AO21,IF(OR(AW21=1,AW21=4,AW21=2),$F21*M21/100,IF(AW21=9,$F21*M21/50,"자동"))))</f>
        <v/>
      </c>
      <c r="AL21" s="3">
        <f>IF(AK21&lt;&gt;"",AK21,IF(BA21&lt;&gt;12,"",IF(U21=1,1,IF(LEFT(E21,3)="서울대",0,""))))</f>
        <v/>
      </c>
      <c r="AN21" s="3">
        <f>IF($BA21=42,OFFSET(변환표준점수!C$119,$AP21-1,0),"")</f>
        <v/>
      </c>
      <c r="AO21" s="3">
        <f>IF($BA21=42,OFFSET(변환표준점수!D$119,$AP21-1,0),"")</f>
        <v/>
      </c>
      <c r="AP21" s="3">
        <f>IF(S21="","",MATCH(S21,변환표준점수!$B$119:$B$298,0))</f>
        <v/>
      </c>
      <c r="AQ21" s="3" t="n">
        <v>1</v>
      </c>
      <c r="AR21" s="3" t="n">
        <v>1</v>
      </c>
      <c r="AS21" s="3" t="n">
        <v>4</v>
      </c>
      <c r="AT21" s="3" t="n">
        <v>4</v>
      </c>
      <c r="AV21" s="3" t="n">
        <v>4</v>
      </c>
      <c r="AW21" s="3" t="n">
        <v>4</v>
      </c>
      <c r="AX21" s="3" t="n">
        <v>3</v>
      </c>
      <c r="AY21" s="3" t="n">
        <v>3</v>
      </c>
      <c r="BA21" s="3">
        <f>IF(AS21&gt;0,AS21,AV21)</f>
        <v/>
      </c>
      <c r="BJ21" s="124">
        <f>IF(BI21="",IF(DT21=1,1,$BI$3),BI21)</f>
        <v/>
      </c>
      <c r="BL21" s="3">
        <f>0.03*AB21</f>
        <v/>
      </c>
      <c r="BM21" s="3">
        <f>0.03*AB21</f>
        <v/>
      </c>
      <c r="BN21" s="212" t="inlineStr">
        <is>
          <t>사탐3%가산</t>
        </is>
      </c>
      <c r="BV21" s="3">
        <f>BL21*EK21</f>
        <v/>
      </c>
      <c r="BW21" s="3">
        <f>BM21*EL21</f>
        <v/>
      </c>
      <c r="CH21" s="206">
        <f>F21*P21</f>
        <v/>
      </c>
      <c r="CI21" s="56">
        <f>100*(9.5/8)</f>
        <v/>
      </c>
      <c r="CJ21" s="3">
        <f>95*(9.5/8)</f>
        <v/>
      </c>
      <c r="CK21" s="3">
        <f>87.5*(9.5/8)</f>
        <v/>
      </c>
      <c r="CL21" s="3">
        <f>75*(9.5/8)</f>
        <v/>
      </c>
      <c r="CM21" s="3">
        <f>60*(9.5/8)</f>
        <v/>
      </c>
      <c r="CN21" s="3">
        <f>40*(9.5/8)</f>
        <v/>
      </c>
      <c r="CO21" s="3">
        <f>25*(9.5/8)</f>
        <v/>
      </c>
      <c r="CP21" s="3">
        <f>12.5*(9.5/8)</f>
        <v/>
      </c>
      <c r="CQ21" s="3">
        <f>5*(9.5/8)</f>
        <v/>
      </c>
      <c r="CR21" s="56" t="n">
        <v>0</v>
      </c>
      <c r="CS21" s="3" t="n">
        <v>0</v>
      </c>
      <c r="CT21" s="3" t="n">
        <v>0</v>
      </c>
      <c r="CU21" s="3" t="n">
        <v>0</v>
      </c>
      <c r="CV21" s="3" t="n">
        <v>-0.2</v>
      </c>
      <c r="CW21" s="3" t="n">
        <v>-0.4</v>
      </c>
      <c r="CX21" s="3" t="n">
        <v>-0.6</v>
      </c>
      <c r="CY21" s="3" t="n">
        <v>-0.8</v>
      </c>
      <c r="CZ21" s="3" t="n">
        <v>-1</v>
      </c>
      <c r="DJ21" s="3">
        <f>ROUND((CI21-EZ21),1)</f>
        <v/>
      </c>
      <c r="DK21" s="93">
        <f>((CI21-EZ21)/(FG21+DJ21-FC21))*100</f>
        <v/>
      </c>
      <c r="DL21" s="3">
        <f>ROUND((CR21-FA21)+(DA21-FB21),1)</f>
        <v/>
      </c>
      <c r="DO21" s="3" t="n">
        <v>2</v>
      </c>
      <c r="EA21" s="3">
        <f>IF(DZ21&gt;0,DZ21,IF(DM21&gt;0,1,2))</f>
        <v/>
      </c>
      <c r="EB21" s="3">
        <f>MAX(DM21:DO21)</f>
        <v/>
      </c>
      <c r="EC21" s="3">
        <f>AND(DM21-0.1&lt;$DM$8,DN21-0.1&lt;$DN$8,DO21-0.1&lt;$DO$8)*1</f>
        <v/>
      </c>
      <c r="ED21" s="3">
        <f>IFERROR(IF(AND($DP$8&gt;=DP21,$DQ$8&gt;=DQ21,$DR$8&gt;=DR21,$DS$8&gt;=DS21,$DT$8&gt;=DT21,$DU$8&gt;=DU21,$DV$8&gt;=DV21,$DW$8&gt;=DW21,$DX$8&gt;=DX21,OR(DY21=0,$DY$8&lt;DY21),EC21=1),1,0),0)</f>
        <v/>
      </c>
      <c r="EF21" s="3">
        <f>IFERROR(OFFSET(EF$3,MATCH(AQ21,$ED$4:$ED$10,0),0),0)</f>
        <v/>
      </c>
      <c r="EG21" s="3">
        <f>IFERROR(OFFSET(EG$3,MATCH(AR21,$ED$4:$ED$10,0),0),0)</f>
        <v/>
      </c>
      <c r="EH21" s="3">
        <f>IFERROR(IF(LEFT($BA21,1)="4",OFFSET(변환표준점수!$H$118,MATCH($S21,변환표준점수!$B$119:$B$198,0),),OFFSET(EH$3,MATCH(AS21,$ED$4:$ED$8,0),0)),0)</f>
        <v/>
      </c>
      <c r="EI21" s="3">
        <f>IFERROR(IF(LEFT($BA21,1)="4",OFFSET(변환표준점수!$I$118,MATCH($S21,변환표준점수!$B$119:$B$198,0),0),OFFSET(EI$3,MATCH(AT21,$ED$4:$ED$8,0),0)),0)</f>
        <v/>
      </c>
      <c r="EK21" s="3">
        <f>IFERROR(IF(LEFT($BA21,1)="4",OFFSET(변환표준점수!$J$118,MATCH($S21,변환표준점수!$B$119:$B$198,0),0),OFFSET(EJ$3,MATCH(AV21,$ED$4:$ED$8,0),0)),0)</f>
        <v/>
      </c>
      <c r="EL21" s="3">
        <f>IFERROR(IF(LEFT($BA21,1)="4",OFFSET(변환표준점수!$K$118,MATCH($S21,변환표준점수!$B$119:$B$198,0),0),OFFSET(EK$3,MATCH(AW21,$ED$4:$ED$8,0),0)),0)</f>
        <v/>
      </c>
      <c r="EM21" s="3">
        <f>IFERROR(OFFSET(EL$3,MATCH(AX21,$ED$4:$ED$8,0),0),0)</f>
        <v/>
      </c>
      <c r="EN21" s="3">
        <f>IFERROR(OFFSET(EM$3,MATCH(AY21,$ED$4:$ED$8,0),0),0)</f>
        <v/>
      </c>
      <c r="EO21" s="3">
        <f>IFERROR(OFFSET(EN$3,MATCH(AZ21,$ED$4:$ED$8,0),0),0)</f>
        <v/>
      </c>
      <c r="EQ21" s="3">
        <f>IFERROR((EF21*AD21+BO21)*$EP$9,0)</f>
        <v/>
      </c>
      <c r="ER21" s="3">
        <f>IFERROR(EG21*AE21+OFFSET($BP21,0,$ER$14-1),0)</f>
        <v/>
      </c>
      <c r="ES21" s="3">
        <f>IFERROR((EH21*AF21+BS21)*$EP$9,0)</f>
        <v/>
      </c>
      <c r="ET21" s="3">
        <f>IFERROR(IF(O21&lt;2,0,(EI21*AG21+BT21)*$EP$9),0)</f>
        <v/>
      </c>
      <c r="EU21" s="3">
        <f>IFERROR(BU21*$EP$9,0)</f>
        <v/>
      </c>
      <c r="EV21" s="3">
        <f>IFERROR((EK21*AI21+BV21)*$EP$9,0)</f>
        <v/>
      </c>
      <c r="EW21" s="3">
        <f>IFERROR(IF(O21&lt;2,0,(EL21*AJ21+BW21)*$EP$9),0)</f>
        <v/>
      </c>
      <c r="EX21" s="3">
        <f>LARGE((ES21:ET21,EV21:EW21),1)</f>
        <v/>
      </c>
      <c r="EY21" s="3">
        <f>IF(O21&lt;2,0,LARGE((ES21:ET21,EV21:EW21),2))</f>
        <v/>
      </c>
      <c r="EZ21" s="3">
        <f>IFERROR(OFFSET(CI21,0,ROUND((1/(1/EM21))-1,0)),0)</f>
        <v/>
      </c>
      <c r="FA21" s="3">
        <f>IFERROR(OFFSET(CR21,0,ROUND(1/(1/EN21),0)-1),0)</f>
        <v/>
      </c>
      <c r="FB21" s="3">
        <f>IFERROR(OFFSET(DA21,0,ROUND(1/(1/EO21),0)-1),0)</f>
        <v/>
      </c>
      <c r="FG21" s="3">
        <f>IF(FF21&gt;0,FF21,EQ21+ER21+EU21+EX21+EY21+EZ21+FA21+FB21+FC21)</f>
        <v/>
      </c>
      <c r="FH21" s="618" t="n"/>
      <c r="FU21" s="3">
        <f>IF(AQ21=1,"표점",IF(AQ21=12,"표점/만점",IF(AQ21=2,"백분위")))</f>
        <v/>
      </c>
      <c r="FV21" s="3">
        <f>IF(BA21=1,"표점",IF(BA21=12,"표점/만점",IF(BA21=2,"백분위",IF(BA21=4,"변표",IF(BA21=42,"변표/만점")))))</f>
        <v/>
      </c>
      <c r="FW21" s="3">
        <f>ROUND(Y21/$FZ21,2)</f>
        <v/>
      </c>
      <c r="FX21" s="3">
        <f>ROUND(Z21/$FZ21,2)</f>
        <v/>
      </c>
      <c r="FY21" s="3">
        <f>ROUND(AC21/$FZ21,2)</f>
        <v/>
      </c>
      <c r="FZ21" s="3">
        <f>Y21+Z21+AC21</f>
        <v/>
      </c>
    </row>
    <row r="22">
      <c r="A22" s="556" t="n">
        <v>26</v>
      </c>
      <c r="C22" s="3">
        <f>ROUND(ROW(C22)-ROW($C$15),0)</f>
        <v/>
      </c>
      <c r="D22" s="3" t="n">
        <v>7</v>
      </c>
      <c r="E22" s="3" t="inlineStr">
        <is>
          <t>연세대 의</t>
        </is>
      </c>
      <c r="F22" s="3" t="n">
        <v>900</v>
      </c>
      <c r="G22" s="3">
        <f>200/900</f>
        <v/>
      </c>
      <c r="H22" s="3">
        <f>300/900</f>
        <v/>
      </c>
      <c r="I22" s="3">
        <f>300/900/2</f>
        <v/>
      </c>
      <c r="J22" s="3">
        <f>300/900/2</f>
        <v/>
      </c>
      <c r="L22" s="3" t="n">
        <v>0.1666666666666667</v>
      </c>
      <c r="M22" s="3" t="n">
        <v>0.1666666666666667</v>
      </c>
      <c r="O22" s="3" t="n">
        <v>2</v>
      </c>
      <c r="P22" s="3">
        <f>G22+H22+MAX((I22:J22),L22:M22)*O22</f>
        <v/>
      </c>
      <c r="Q22" s="3" t="n">
        <v>1</v>
      </c>
      <c r="S22" s="3">
        <f>IF(R22&gt;0,R22,Q22)</f>
        <v/>
      </c>
      <c r="U22" s="3" t="n">
        <v>1</v>
      </c>
      <c r="W22" s="3">
        <f>IF(AND(BH22=0,CD22=0),0,IF(V22&gt;0,V22,IF(U22=1,$W$11,0)))</f>
        <v/>
      </c>
      <c r="Y22" s="3">
        <f>AD22</f>
        <v/>
      </c>
      <c r="Z22" s="3">
        <f>AE22</f>
        <v/>
      </c>
      <c r="AA22" s="3">
        <f>IF($BB$7=1,AF22,IF(AS22=12,$F22*I22/($AF$8*AL22+$AF$9*(1-AL22)),AF22))</f>
        <v/>
      </c>
      <c r="AB22" s="3">
        <f>IF($BB$7=1,AI22,IF(AV22=12,$F22*L22/($AI$8*AL22+$AI$9*(1-AL22)),AI22))</f>
        <v/>
      </c>
      <c r="AC22" s="3">
        <f>IF(AND(AS22=2,EA22=1),AA22*O22,IF(AND(AS22=2,EA22=2),AB22*O22,IF(EA22=1,AA22,IF(EA22=2,AB22))))</f>
        <v/>
      </c>
      <c r="AD22" s="3">
        <f>IF(AQ22=12,$F22*G22/$AQ$9,IF(OR(AQ22=1,AQ22=4),$F22*G22/200,IF(OR(AQ22=2,AQ22=9),$F22*G22/100,"자동")))</f>
        <v/>
      </c>
      <c r="AE22" s="3">
        <f>IF(AR22=12,$F22*H22/$AR$9,IF(OR(AR22=1,AR22=4),$F22*H22/200,IF(OR(AR22=2,AR22=9),$F22*H22/100,"자동")))</f>
        <v/>
      </c>
      <c r="AF22" s="3">
        <f>IF(AS22=12,$F22*I22/IF($BB$7=1,IF($ED22=1,$AS$9,$AF$9),($AF$8*AL22+$AF$9*(1-AL22))),IF(AS22=42,$F22*I22/AN22,IF(OR(AS22=1,AS22=4,AS22=2),$F22*I22/100,IF(AS22=9,$F22*I22/50,"자동"))))</f>
        <v/>
      </c>
      <c r="AG22" s="3">
        <f>IF(AT22=12,$F22*J22/IF($BB$7=1,IF($ED22=1,$AT$9,$AG$9),($AG$8*AL22+$AG$9*(1-AL22))),IF(AT22=42,$F22*J22/AN22,IF(OR(AT22=1,AT22=4,AT22=2),$F22*J22/100,IF(AT22=9,$F22*J22/50,"자동"))))</f>
        <v/>
      </c>
      <c r="AH22" s="3">
        <f>IF(AU22=12,$F22*K22/IF($BB$7=1,IF($ED22=1,$AU$9,$AH$9),($AH$8*AL22+$AH$9*(1-AL22))),IF(AU22=42,$F22*K22/$AN22,IF(OR(AU22=1,AU22=4,AU22=2),$F22*K22/100,IF(AU22=9,$F22*K22/50,"자동"))))</f>
        <v/>
      </c>
      <c r="AI22" s="3">
        <f>IF(AV22=12,$F22*L22/IF($BB$7=1,IF($ED22=1,$AV$9,$AI$9),($AI$8*AL22+$AI$9*(1-AL22))),IF(AV22=42,$F22*L22/AO22,IF(OR(AV22=1,AV22=4,AV22=2),$F22*L22/100,IF(AV22=9,$F22*L22/50,"자동"))))</f>
        <v/>
      </c>
      <c r="AJ22" s="3">
        <f>IF(AW22=12,$F22*M22/IF($BB$7=1,IF($ED22=1,$AW$9,$AJ$9),($AJ$8*AL22+$AJ$9*(1-AL22))),IF(AW22=42,$F22*M22/AO22,IF(OR(AW22=1,AW22=4,AW22=2),$F22*M22/100,IF(AW22=9,$F22*M22/50,"자동"))))</f>
        <v/>
      </c>
      <c r="AL22" s="3">
        <f>IF(AK22&lt;&gt;"",AK22,IF(BA22&lt;&gt;12,"",IF(U22=1,1,IF(LEFT(E22,3)="서울대",0,""))))</f>
        <v/>
      </c>
      <c r="AN22" s="3">
        <f>IF($BA22=42,OFFSET(변환표준점수!C$119,$AP22-1,0),"")</f>
        <v/>
      </c>
      <c r="AO22" s="3">
        <f>IF($BA22=42,OFFSET(변환표준점수!D$119,$AP22-1,0),"")</f>
        <v/>
      </c>
      <c r="AP22" s="3">
        <f>IF(S22="","",MATCH(S22,변환표준점수!$B$119:$B$298,0))</f>
        <v/>
      </c>
      <c r="AQ22" s="3" t="n">
        <v>1</v>
      </c>
      <c r="AR22" s="3" t="n">
        <v>1</v>
      </c>
      <c r="AS22" s="3" t="n">
        <v>4</v>
      </c>
      <c r="AT22" s="3" t="n">
        <v>4</v>
      </c>
      <c r="AV22" s="3" t="n">
        <v>4</v>
      </c>
      <c r="AW22" s="3" t="n">
        <v>4</v>
      </c>
      <c r="AX22" s="3" t="n">
        <v>3</v>
      </c>
      <c r="AY22" s="3" t="n">
        <v>3</v>
      </c>
      <c r="BA22" s="3">
        <f>IF(AS22&gt;0,AS22,AV22)</f>
        <v/>
      </c>
      <c r="BF22" s="3">
        <f>0.03*AA22</f>
        <v/>
      </c>
      <c r="BG22" s="3">
        <f>0.03*AA22</f>
        <v/>
      </c>
      <c r="BJ22" s="124">
        <f>IF(BI22="",IF(DT22=1,1,$BI$3),BI22)</f>
        <v/>
      </c>
      <c r="BN22" s="212" t="inlineStr">
        <is>
          <t>과탐3%가산</t>
        </is>
      </c>
      <c r="BS22" s="3">
        <f>BF22*EH22</f>
        <v/>
      </c>
      <c r="BT22" s="3">
        <f>BG22*EI22</f>
        <v/>
      </c>
      <c r="CH22" s="206">
        <f>F22*P22</f>
        <v/>
      </c>
      <c r="CI22" s="56" t="n">
        <v>100</v>
      </c>
      <c r="CJ22" s="3" t="n">
        <v>95</v>
      </c>
      <c r="CK22" s="3" t="n">
        <v>87.5</v>
      </c>
      <c r="CL22" s="3" t="n">
        <v>75</v>
      </c>
      <c r="CM22" s="3" t="n">
        <v>60</v>
      </c>
      <c r="CN22" s="3" t="n">
        <v>40</v>
      </c>
      <c r="CO22" s="3" t="n">
        <v>25</v>
      </c>
      <c r="CP22" s="3" t="n">
        <v>12.5</v>
      </c>
      <c r="CQ22" s="3" t="n">
        <v>5</v>
      </c>
      <c r="CR22" s="56" t="n">
        <v>0</v>
      </c>
      <c r="CS22" s="3" t="n">
        <v>0</v>
      </c>
      <c r="CT22" s="3" t="n">
        <v>0</v>
      </c>
      <c r="CU22" s="3" t="n">
        <v>0</v>
      </c>
      <c r="CV22" s="3" t="n">
        <v>-0.2</v>
      </c>
      <c r="CW22" s="3" t="n">
        <v>-0.4</v>
      </c>
      <c r="CX22" s="3" t="n">
        <v>-0.6</v>
      </c>
      <c r="CY22" s="3" t="n">
        <v>-0.8</v>
      </c>
      <c r="CZ22" s="3" t="n">
        <v>-1</v>
      </c>
      <c r="DJ22" s="3">
        <f>ROUND((CI22-EZ22),1)</f>
        <v/>
      </c>
      <c r="DK22" s="93">
        <f>((CI22-EZ22)/(FG22+DJ22-FC22))*100</f>
        <v/>
      </c>
      <c r="DL22" s="3">
        <f>ROUND((CR22-FA22)+(DA22-FB22),1)</f>
        <v/>
      </c>
      <c r="DO22" s="3" t="n">
        <v>2</v>
      </c>
      <c r="DZ22" s="3" t="n">
        <v>1</v>
      </c>
      <c r="EA22" s="3">
        <f>IF(DZ22&gt;0,DZ22,IF(DM22&gt;0,1,2))</f>
        <v/>
      </c>
      <c r="EB22" s="3">
        <f>MAX(DM22:DO22)</f>
        <v/>
      </c>
      <c r="EC22" s="3">
        <f>AND(DM22-0.1&lt;$DM$8,DN22-0.1&lt;$DN$8,DO22-0.1&lt;$DO$8)*1</f>
        <v/>
      </c>
      <c r="ED22" s="3">
        <f>IFERROR(IF(AND($DP$8&gt;=DP22,$DQ$8&gt;=DQ22,$DR$8&gt;=DR22,$DS$8&gt;=DS22,$DT$8&gt;=DT22,$DU$8&gt;=DU22,$DV$8&gt;=DV22,$DW$8&gt;=DW22,$DX$8&gt;=DX22,OR(DY22=0,$DY$8&lt;DY22),EC22=1),1,0),0)</f>
        <v/>
      </c>
      <c r="EF22" s="3">
        <f>IFERROR(OFFSET(EF$3,MATCH(AQ22,$ED$4:$ED$10,0),0),0)</f>
        <v/>
      </c>
      <c r="EG22" s="3">
        <f>IFERROR(OFFSET(EG$3,MATCH(AR22,$ED$4:$ED$10,0),0),0)</f>
        <v/>
      </c>
      <c r="EH22" s="3">
        <f>IFERROR(IF(LEFT($BA22,1)="4",OFFSET(변환표준점수!$H$118,MATCH($S22,변환표준점수!$B$119:$B$198,0),),OFFSET(EH$3,MATCH(AS22,$ED$4:$ED$8,0),0)),0)</f>
        <v/>
      </c>
      <c r="EI22" s="3">
        <f>IFERROR(IF(LEFT($BA22,1)="4",OFFSET(변환표준점수!$I$118,MATCH($S22,변환표준점수!$B$119:$B$198,0),0),OFFSET(EI$3,MATCH(AT22,$ED$4:$ED$8,0),0)),0)</f>
        <v/>
      </c>
      <c r="EK22" s="3">
        <f>IFERROR(IF(LEFT($BA22,1)="4",OFFSET(변환표준점수!$J$118,MATCH($S22,변환표준점수!$B$119:$B$198,0),0),OFFSET(EJ$3,MATCH(AV22,$ED$4:$ED$8,0),0)),0)</f>
        <v/>
      </c>
      <c r="EL22" s="3">
        <f>IFERROR(IF(LEFT($BA22,1)="4",OFFSET(변환표준점수!$K$118,MATCH($S22,변환표준점수!$B$119:$B$198,0),0),OFFSET(EK$3,MATCH(AW22,$ED$4:$ED$8,0),0)),0)</f>
        <v/>
      </c>
      <c r="EM22" s="3">
        <f>IFERROR(OFFSET(EL$3,MATCH(AX22,$ED$4:$ED$8,0),0),0)</f>
        <v/>
      </c>
      <c r="EN22" s="3">
        <f>IFERROR(OFFSET(EM$3,MATCH(AY22,$ED$4:$ED$8,0),0),0)</f>
        <v/>
      </c>
      <c r="EO22" s="3">
        <f>IFERROR(OFFSET(EN$3,MATCH(AZ22,$ED$4:$ED$8,0),0),0)</f>
        <v/>
      </c>
      <c r="EQ22" s="3">
        <f>IFERROR((EF22*AD22+BO22)*$EP$9,0)</f>
        <v/>
      </c>
      <c r="ER22" s="3">
        <f>IFERROR(EG22*AE22+OFFSET($BP22,0,$ER$14-1),0)</f>
        <v/>
      </c>
      <c r="ES22" s="3">
        <f>IFERROR((EH22*AF22+BS22)*$EP$9,0)</f>
        <v/>
      </c>
      <c r="ET22" s="3">
        <f>IFERROR(IF(O22&lt;2,0,(EI22*AG22+BT22)*$EP$9),0)</f>
        <v/>
      </c>
      <c r="EU22" s="3">
        <f>IFERROR(BU22*$EP$9,0)</f>
        <v/>
      </c>
      <c r="EV22" s="3">
        <f>IFERROR((EK22*AI22+BV22)*$EP$9,0)</f>
        <v/>
      </c>
      <c r="EW22" s="3">
        <f>IFERROR(IF(O22&lt;2,0,(EL22*AJ22+BW22)*$EP$9),0)</f>
        <v/>
      </c>
      <c r="EX22" s="3">
        <f>LARGE((ES22:ET22,EV22:EW22),1)</f>
        <v/>
      </c>
      <c r="EY22" s="3">
        <f>IF(O22&lt;2,0,LARGE((ES22:ET22,EV22:EW22),2))</f>
        <v/>
      </c>
      <c r="EZ22" s="3">
        <f>IFERROR(OFFSET(CI22,0,ROUND((1/(1/EM22))-1,0)),0)</f>
        <v/>
      </c>
      <c r="FA22" s="3">
        <f>IFERROR(OFFSET(CR22,0,ROUND(1/(1/EN22),0)-1),0)</f>
        <v/>
      </c>
      <c r="FB22" s="3">
        <f>IFERROR(OFFSET(DA22,0,ROUND(1/(1/EO22),0)-1),0)</f>
        <v/>
      </c>
      <c r="FG22" s="3">
        <f>IF(FF22&gt;0,FF22,EQ22+ER22+EU22+EX22+EY22+EZ22+FA22+FB22+FC22)</f>
        <v/>
      </c>
      <c r="FH22" s="618" t="n"/>
      <c r="FU22" s="3">
        <f>IF(AQ22=1,"표점",IF(AQ22=12,"표점/만점",IF(AQ22=2,"백분위")))</f>
        <v/>
      </c>
      <c r="FV22" s="3">
        <f>IF(BA22=1,"표점",IF(BA22=12,"표점/만점",IF(BA22=2,"백분위",IF(BA22=4,"변표",IF(BA22=42,"변표/만점")))))</f>
        <v/>
      </c>
      <c r="FW22" s="3">
        <f>ROUND(Y22/$FZ22,2)</f>
        <v/>
      </c>
      <c r="FX22" s="3">
        <f>ROUND(Z22/$FZ22,2)</f>
        <v/>
      </c>
      <c r="FY22" s="3">
        <f>ROUND(AC22/$FZ22,2)</f>
        <v/>
      </c>
      <c r="FZ22" s="3">
        <f>Y22+Z22+AC22</f>
        <v/>
      </c>
    </row>
    <row r="23">
      <c r="A23" s="556" t="n">
        <v>26</v>
      </c>
      <c r="C23" s="3">
        <f>ROUND(ROW(C23)-ROW($C$15),0)</f>
        <v/>
      </c>
      <c r="D23" s="3" t="n">
        <v>8</v>
      </c>
      <c r="E23" s="3" t="inlineStr">
        <is>
          <t>연세대 국제</t>
        </is>
      </c>
      <c r="F23" s="3" t="n">
        <v>900</v>
      </c>
      <c r="G23" s="3">
        <f>200/600</f>
        <v/>
      </c>
      <c r="H23" s="3">
        <f>200/600</f>
        <v/>
      </c>
      <c r="I23" s="3">
        <f>100/600/2</f>
        <v/>
      </c>
      <c r="J23" s="3">
        <f>100/600/2</f>
        <v/>
      </c>
      <c r="L23" s="3">
        <f>100/600/2</f>
        <v/>
      </c>
      <c r="M23" s="3">
        <f>100/600/2</f>
        <v/>
      </c>
      <c r="O23" s="3" t="n">
        <v>2</v>
      </c>
      <c r="P23" s="3">
        <f>G23+H23+MAX((I23:J23),L23:M23)*O23</f>
        <v/>
      </c>
      <c r="Q23" s="3" t="n">
        <v>1</v>
      </c>
      <c r="S23" s="3">
        <f>IF(R23&gt;0,R23,Q23)</f>
        <v/>
      </c>
      <c r="W23" s="3">
        <f>IF(AND(BH23=0,CD23=0),0,IF(V23&gt;0,V23,IF(U23=1,$W$11,0)))</f>
        <v/>
      </c>
      <c r="Y23" s="3">
        <f>AD23</f>
        <v/>
      </c>
      <c r="Z23" s="3">
        <f>AE23</f>
        <v/>
      </c>
      <c r="AA23" s="3">
        <f>IF($BB$7=1,AF23,IF(AS23=12,$F23*I23/($AF$8*AL23+$AF$9*(1-AL23)),AF23))</f>
        <v/>
      </c>
      <c r="AB23" s="3">
        <f>IF($BB$7=1,AI23,IF(AV23=12,$F23*L23/($AI$8*AL23+$AI$9*(1-AL23)),AI23))</f>
        <v/>
      </c>
      <c r="AC23" s="3">
        <f>IF(AND(AS23=2,EA23=1),AA23*O23,IF(AND(AS23=2,EA23=2),AB23*O23,IF(EA23=1,AA23,IF(EA23=2,AB23))))</f>
        <v/>
      </c>
      <c r="AD23" s="3">
        <f>IF(AQ23=12,$F23*G23/$AQ$9,IF(OR(AQ23=1,AQ23=4),$F23*G23/200,IF(OR(AQ23=2,AQ23=9),$F23*G23/100,"자동")))</f>
        <v/>
      </c>
      <c r="AE23" s="3">
        <f>IF(AR23=12,$F23*H23/$AR$9,IF(OR(AR23=1,AR23=4),$F23*H23/200,IF(OR(AR23=2,AR23=9),$F23*H23/100,"자동")))</f>
        <v/>
      </c>
      <c r="AF23" s="3">
        <f>IF(AS23=12,$F23*I23/IF($BB$7=1,IF($ED23=1,$AS$9,$AF$9),($AF$8*AL23+$AF$9*(1-AL23))),IF(AS23=42,$F23*I23/AN23,IF(OR(AS23=1,AS23=4,AS23=2),$F23*I23/100,IF(AS23=9,$F23*I23/50,"자동"))))</f>
        <v/>
      </c>
      <c r="AG23" s="3">
        <f>IF(AT23=12,$F23*J23/IF($BB$7=1,IF($ED23=1,$AT$9,$AG$9),($AG$8*AL23+$AG$9*(1-AL23))),IF(AT23=42,$F23*J23/AN23,IF(OR(AT23=1,AT23=4,AT23=2),$F23*J23/100,IF(AT23=9,$F23*J23/50,"자동"))))</f>
        <v/>
      </c>
      <c r="AH23" s="3">
        <f>IF(AU23=12,$F23*K23/IF($BB$7=1,IF($ED23=1,$AU$9,$AH$9),($AH$8*AL23+$AH$9*(1-AL23))),IF(AU23=42,$F23*K23/$AN23,IF(OR(AU23=1,AU23=4,AU23=2),$F23*K23/100,IF(AU23=9,$F23*K23/50,"자동"))))</f>
        <v/>
      </c>
      <c r="AI23" s="3">
        <f>IF(AV23=12,$F23*L23/IF($BB$7=1,IF($ED23=1,$AV$9,$AI$9),($AI$8*AL23+$AI$9*(1-AL23))),IF(AV23=42,$F23*L23/AO23,IF(OR(AV23=1,AV23=4,AV23=2),$F23*L23/100,IF(AV23=9,$F23*L23/50,"자동"))))</f>
        <v/>
      </c>
      <c r="AJ23" s="3">
        <f>IF(AW23=12,$F23*M23/IF($BB$7=1,IF($ED23=1,$AW$9,$AJ$9),($AJ$8*AL23+$AJ$9*(1-AL23))),IF(AW23=42,$F23*M23/AO23,IF(OR(AW23=1,AW23=4,AW23=2),$F23*M23/100,IF(AW23=9,$F23*M23/50,"자동"))))</f>
        <v/>
      </c>
      <c r="AL23" s="3">
        <f>IF(AK23&lt;&gt;"",AK23,IF(BA23&lt;&gt;12,"",IF(U23=1,1,IF(LEFT(E23,3)="서울대",0,""))))</f>
        <v/>
      </c>
      <c r="AN23" s="3">
        <f>IF($BA23=42,OFFSET(변환표준점수!C$119,$AP23-1,0),"")</f>
        <v/>
      </c>
      <c r="AO23" s="3">
        <f>IF($BA23=42,OFFSET(변환표준점수!D$119,$AP23-1,0),"")</f>
        <v/>
      </c>
      <c r="AP23" s="3">
        <f>IF(S23="","",MATCH(S23,변환표준점수!$B$119:$B$298,0))</f>
        <v/>
      </c>
      <c r="AQ23" s="3" t="n">
        <v>1</v>
      </c>
      <c r="AR23" s="3" t="n">
        <v>1</v>
      </c>
      <c r="AS23" s="3" t="n">
        <v>4</v>
      </c>
      <c r="AT23" s="3" t="n">
        <v>4</v>
      </c>
      <c r="AV23" s="3" t="n">
        <v>4</v>
      </c>
      <c r="AW23" s="3" t="n">
        <v>4</v>
      </c>
      <c r="AX23" s="3" t="n">
        <v>3</v>
      </c>
      <c r="AY23" s="3" t="n">
        <v>3</v>
      </c>
      <c r="BA23" s="3">
        <f>IF(AS23&gt;0,AS23,AV23)</f>
        <v/>
      </c>
      <c r="BJ23" s="124">
        <f>IF(BI23="",IF(DT23=1,1,$BI$3),BI23)</f>
        <v/>
      </c>
      <c r="CH23" s="206">
        <f>F23*P23</f>
        <v/>
      </c>
      <c r="CI23" s="56" t="n">
        <v>150</v>
      </c>
      <c r="CJ23" s="3" t="n">
        <v>142.5</v>
      </c>
      <c r="CK23" s="3" t="n">
        <v>131.25</v>
      </c>
      <c r="CL23" s="3" t="n">
        <v>112.5</v>
      </c>
      <c r="CM23" s="3" t="n">
        <v>90</v>
      </c>
      <c r="CN23" s="3" t="n">
        <v>60</v>
      </c>
      <c r="CO23" s="3" t="n">
        <v>37.5</v>
      </c>
      <c r="CP23" s="3" t="n">
        <v>18.75</v>
      </c>
      <c r="CQ23" s="3" t="n">
        <v>7.5</v>
      </c>
      <c r="CR23" s="56" t="n">
        <v>0</v>
      </c>
      <c r="CS23" s="3" t="n">
        <v>0</v>
      </c>
      <c r="CT23" s="3" t="n">
        <v>0</v>
      </c>
      <c r="CU23" s="3" t="n">
        <v>0</v>
      </c>
      <c r="CV23" s="3" t="n">
        <v>-0.2</v>
      </c>
      <c r="CW23" s="3" t="n">
        <v>-0.4</v>
      </c>
      <c r="CX23" s="3" t="n">
        <v>-0.6</v>
      </c>
      <c r="CY23" s="3" t="n">
        <v>-0.8</v>
      </c>
      <c r="CZ23" s="3" t="n">
        <v>-1</v>
      </c>
      <c r="DJ23" s="3">
        <f>ROUND((CI23-EZ23),1)</f>
        <v/>
      </c>
      <c r="DK23" s="93">
        <f>((CI23-EZ23)/(FG23+DJ23-FC23))*100</f>
        <v/>
      </c>
      <c r="DL23" s="3">
        <f>ROUND((CR23-FA23)+(DA23-FB23),1)</f>
        <v/>
      </c>
      <c r="DO23" s="3" t="n">
        <v>2</v>
      </c>
      <c r="EA23" s="3">
        <f>IF(DZ23&gt;0,DZ23,IF(DM23&gt;0,1,2))</f>
        <v/>
      </c>
      <c r="EB23" s="3">
        <f>MAX(DM23:DO23)</f>
        <v/>
      </c>
      <c r="EC23" s="3">
        <f>AND(DM23-0.1&lt;$DM$8,DN23-0.1&lt;$DN$8,DO23-0.1&lt;$DO$8)*1</f>
        <v/>
      </c>
      <c r="ED23" s="3">
        <f>IFERROR(IF(AND($DP$8&gt;=DP23,$DQ$8&gt;=DQ23,$DR$8&gt;=DR23,$DS$8&gt;=DS23,$DT$8&gt;=DT23,$DU$8&gt;=DU23,$DV$8&gt;=DV23,$DW$8&gt;=DW23,$DX$8&gt;=DX23,OR(DY23=0,$DY$8&lt;DY23),EC23=1),1,0),0)</f>
        <v/>
      </c>
      <c r="EF23" s="3">
        <f>IFERROR(OFFSET(EF$3,MATCH(AQ23,$ED$4:$ED$10,0),0),0)</f>
        <v/>
      </c>
      <c r="EG23" s="3">
        <f>IFERROR(OFFSET(EG$3,MATCH(AR23,$ED$4:$ED$10,0),0),0)</f>
        <v/>
      </c>
      <c r="EH23" s="3">
        <f>IFERROR(IF(LEFT($BA23,1)="4",OFFSET(변환표준점수!$H$118,MATCH($S23,변환표준점수!$B$119:$B$198,0),),OFFSET(EH$3,MATCH(AS23,$ED$4:$ED$8,0),0)),0)</f>
        <v/>
      </c>
      <c r="EI23" s="3">
        <f>IFERROR(IF(LEFT($BA23,1)="4",OFFSET(변환표준점수!$I$118,MATCH($S23,변환표준점수!$B$119:$B$198,0),0),OFFSET(EI$3,MATCH(AT23,$ED$4:$ED$8,0),0)),0)</f>
        <v/>
      </c>
      <c r="EK23" s="3">
        <f>IFERROR(IF(LEFT($BA23,1)="4",OFFSET(변환표준점수!$J$118,MATCH($S23,변환표준점수!$B$119:$B$198,0),0),OFFSET(EJ$3,MATCH(AV23,$ED$4:$ED$8,0),0)),0)</f>
        <v/>
      </c>
      <c r="EL23" s="3">
        <f>IFERROR(IF(LEFT($BA23,1)="4",OFFSET(변환표준점수!$K$118,MATCH($S23,변환표준점수!$B$119:$B$198,0),0),OFFSET(EK$3,MATCH(AW23,$ED$4:$ED$8,0),0)),0)</f>
        <v/>
      </c>
      <c r="EM23" s="3">
        <f>IFERROR(OFFSET(EL$3,MATCH(AX23,$ED$4:$ED$8,0),0),0)</f>
        <v/>
      </c>
      <c r="EN23" s="3">
        <f>IFERROR(OFFSET(EM$3,MATCH(AY23,$ED$4:$ED$8,0),0),0)</f>
        <v/>
      </c>
      <c r="EO23" s="3">
        <f>IFERROR(OFFSET(EN$3,MATCH(AZ23,$ED$4:$ED$8,0),0),0)</f>
        <v/>
      </c>
      <c r="EQ23" s="3">
        <f>IFERROR((EF23*AD23+BO23)*$EP$9,0)</f>
        <v/>
      </c>
      <c r="ER23" s="3">
        <f>IFERROR(EG23*AE23+OFFSET($BP23,0,$ER$14-1),0)</f>
        <v/>
      </c>
      <c r="ES23" s="3">
        <f>IFERROR((EH23*AF23+BS23)*$EP$9,0)</f>
        <v/>
      </c>
      <c r="ET23" s="3">
        <f>IFERROR(IF(O23&lt;2,0,(EI23*AG23+BT23)*$EP$9),0)</f>
        <v/>
      </c>
      <c r="EU23" s="3">
        <f>IFERROR(BU23*$EP$9,0)</f>
        <v/>
      </c>
      <c r="EV23" s="3">
        <f>IFERROR((EK23*AI23+BV23)*$EP$9,0)</f>
        <v/>
      </c>
      <c r="EW23" s="3">
        <f>IFERROR(IF(O23&lt;2,0,(EL23*AJ23+BW23)*$EP$9),0)</f>
        <v/>
      </c>
      <c r="EX23" s="3">
        <f>LARGE((ES23:ET23,EV23:EW23),1)</f>
        <v/>
      </c>
      <c r="EY23" s="3">
        <f>IF(O23&lt;2,0,LARGE((ES23:ET23,EV23:EW23),2))</f>
        <v/>
      </c>
      <c r="EZ23" s="3">
        <f>IFERROR(OFFSET(CI23,0,ROUND((1/(1/EM23))-1,0)),0)</f>
        <v/>
      </c>
      <c r="FA23" s="3">
        <f>IFERROR(OFFSET(CR23,0,ROUND(1/(1/EN23),0)-1),0)</f>
        <v/>
      </c>
      <c r="FB23" s="3">
        <f>IFERROR(OFFSET(DA23,0,ROUND(1/(1/EO23),0)-1),0)</f>
        <v/>
      </c>
      <c r="FG23" s="3">
        <f>IF(FF23&gt;0,FF23,EQ23+ER23+EU23+EX23+EY23+EZ23+FA23+FB23+FC23)</f>
        <v/>
      </c>
      <c r="FH23" s="618" t="n"/>
      <c r="FU23" s="3">
        <f>IF(AQ23=1,"표점",IF(AQ23=12,"표점/만점",IF(AQ23=2,"백분위")))</f>
        <v/>
      </c>
      <c r="FV23" s="3">
        <f>IF(BA23=1,"표점",IF(BA23=12,"표점/만점",IF(BA23=2,"백분위",IF(BA23=4,"변표",IF(BA23=42,"변표/만점")))))</f>
        <v/>
      </c>
      <c r="FW23" s="3">
        <f>ROUND(Y23/$FZ23,2)</f>
        <v/>
      </c>
      <c r="FX23" s="3">
        <f>ROUND(Z23/$FZ23,2)</f>
        <v/>
      </c>
      <c r="FY23" s="3">
        <f>ROUND(AC23/$FZ23,2)</f>
        <v/>
      </c>
      <c r="FZ23" s="3">
        <f>Y23+Z23+AC23</f>
        <v/>
      </c>
    </row>
    <row r="24">
      <c r="A24" s="556" t="n">
        <v>26</v>
      </c>
      <c r="C24" s="3">
        <f>ROUND(ROW(C24)-ROW($C$15),0)</f>
        <v/>
      </c>
      <c r="D24" s="3" t="n">
        <v>9</v>
      </c>
      <c r="E24" s="3" t="inlineStr">
        <is>
          <t>고려대 자연</t>
        </is>
      </c>
      <c r="F24" s="3" t="n">
        <v>1000</v>
      </c>
      <c r="G24" s="3">
        <f>200/640</f>
        <v/>
      </c>
      <c r="H24" s="3">
        <f>240/640</f>
        <v/>
      </c>
      <c r="I24" s="3">
        <f>200/640/2</f>
        <v/>
      </c>
      <c r="J24" s="3">
        <f>200/640/2</f>
        <v/>
      </c>
      <c r="O24" s="3" t="n">
        <v>2</v>
      </c>
      <c r="P24" s="3">
        <f>G24+H24+MAX((I24:J24),L24:M24)*O24</f>
        <v/>
      </c>
      <c r="Q24" s="3" t="n">
        <v>3</v>
      </c>
      <c r="S24" s="3">
        <f>IF(R24&gt;0,R24,Q24)</f>
        <v/>
      </c>
      <c r="W24" s="3">
        <f>IF(AND(BH24=0,CD24=0),0,IF(V24&gt;0,V24,IF(U24=1,$W$11,0)))</f>
        <v/>
      </c>
      <c r="Y24" s="3">
        <f>AD24</f>
        <v/>
      </c>
      <c r="Z24" s="3">
        <f>AE24</f>
        <v/>
      </c>
      <c r="AA24" s="3">
        <f>IF($BB$7=1,AF24,IF(AS24=12,$F24*I24/($AF$8*AL24+$AF$9*(1-AL24)),AF24))</f>
        <v/>
      </c>
      <c r="AB24" s="3">
        <f>IF($BB$7=1,AI24,IF(AV24=12,$F24*L24/($AI$8*AL24+$AI$9*(1-AL24)),AI24))</f>
        <v/>
      </c>
      <c r="AC24" s="3">
        <f>IF(AND(AS24=2,EA24=1),AA24*O24,IF(AND(AS24=2,EA24=2),AB24*O24,IF(EA24=1,AA24,IF(EA24=2,AB24))))</f>
        <v/>
      </c>
      <c r="AD24" s="3">
        <f>IF(AQ24=12,$F24*G24/$AQ$9,IF(OR(AQ24=1,AQ24=4),$F24*G24/200,IF(OR(AQ24=2,AQ24=9),$F24*G24/100,"자동")))</f>
        <v/>
      </c>
      <c r="AE24" s="3">
        <f>IF(AR24=12,$F24*H24/$AR$9,IF(OR(AR24=1,AR24=4),$F24*H24/200,IF(OR(AR24=2,AR24=9),$F24*H24/100,"자동")))</f>
        <v/>
      </c>
      <c r="AF24" s="3">
        <f>IF(AS24=12,$F24*I24/IF($BB$7=1,IF($ED24=1,$AS$9,$AF$9),($AF$8*AL24+$AF$9*(1-AL24))),IF(AS24=42,$F24*I24/AN24,IF(OR(AS24=1,AS24=4,AS24=2),$F24*I24/100,IF(AS24=9,$F24*I24/50,"자동"))))</f>
        <v/>
      </c>
      <c r="AG24" s="3">
        <f>IF(AT24=12,$F24*J24/IF($BB$7=1,IF($ED24=1,$AT$9,$AG$9),($AG$8*AL24+$AG$9*(1-AL24))),IF(AT24=42,$F24*J24/AN24,IF(OR(AT24=1,AT24=4,AT24=2),$F24*J24/100,IF(AT24=9,$F24*J24/50,"자동"))))</f>
        <v/>
      </c>
      <c r="AH24" s="3">
        <f>IF(AU24=12,$F24*K24/IF($BB$7=1,IF($ED24=1,$AU$9,$AH$9),($AH$8*AL24+$AH$9*(1-AL24))),IF(AU24=42,$F24*K24/$AN24,IF(OR(AU24=1,AU24=4,AU24=2),$F24*K24/100,IF(AU24=9,$F24*K24/50,"자동"))))</f>
        <v/>
      </c>
      <c r="AI24" s="3">
        <f>IF(AV24=12,$F24*L24/IF($BB$7=1,IF($ED24=1,$AV$9,$AI$9),($AI$8*AL24+$AI$9*(1-AL24))),IF(AV24=42,$F24*L24/AO24,IF(OR(AV24=1,AV24=4,AV24=2),$F24*L24/100,IF(AV24=9,$F24*L24/50,"자동"))))</f>
        <v/>
      </c>
      <c r="AJ24" s="3">
        <f>IF(AW24=12,$F24*M24/IF($BB$7=1,IF($ED24=1,$AW$9,$AJ$9),($AJ$8*AL24+$AJ$9*(1-AL24))),IF(AW24=42,$F24*M24/AO24,IF(OR(AW24=1,AW24=4,AW24=2),$F24*M24/100,IF(AW24=9,$F24*M24/50,"자동"))))</f>
        <v/>
      </c>
      <c r="AL24" s="3">
        <f>IF(AK24&lt;&gt;"",AK24,IF(BA24&lt;&gt;12,"",IF(U24=1,1,IF(LEFT(E24,3)="서울대",0,""))))</f>
        <v/>
      </c>
      <c r="AN24" s="3">
        <f>IF($BA24=42,OFFSET(변환표준점수!C$119,$AP24-1,0),"")</f>
        <v/>
      </c>
      <c r="AO24" s="3">
        <f>IF($BA24=42,OFFSET(변환표준점수!D$119,$AP24-1,0),"")</f>
        <v/>
      </c>
      <c r="AP24" s="3">
        <f>IF(S24="","",MATCH(S24,변환표준점수!$B$119:$B$298,0))</f>
        <v/>
      </c>
      <c r="AQ24" s="3" t="n">
        <v>1</v>
      </c>
      <c r="AR24" s="3" t="n">
        <v>1</v>
      </c>
      <c r="AS24" s="3" t="n">
        <v>4</v>
      </c>
      <c r="AT24" s="3" t="n">
        <v>4</v>
      </c>
      <c r="AV24" s="3" t="n">
        <v>4</v>
      </c>
      <c r="AW24" s="3" t="n">
        <v>4</v>
      </c>
      <c r="AX24" s="3" t="n">
        <v>3</v>
      </c>
      <c r="AY24" s="3" t="n">
        <v>3</v>
      </c>
      <c r="BA24" s="3">
        <f>IF(AS24&gt;0,AS24,AV24)</f>
        <v/>
      </c>
      <c r="BF24" s="3">
        <f>0.03*AA24</f>
        <v/>
      </c>
      <c r="BG24" s="3">
        <f>0.03*AA24</f>
        <v/>
      </c>
      <c r="BJ24" s="124">
        <f>IF(BI24="",IF(DT24=1,1,$BI$3),BI24)</f>
        <v/>
      </c>
      <c r="BN24" s="212" t="inlineStr">
        <is>
          <t>과탐3%가산</t>
        </is>
      </c>
      <c r="BS24" s="3">
        <f>BF24*EH24</f>
        <v/>
      </c>
      <c r="BT24" s="3">
        <f>BG24*EI24</f>
        <v/>
      </c>
      <c r="CH24" s="206">
        <f>F24*P24</f>
        <v/>
      </c>
      <c r="CJ24" s="3" t="n">
        <v>-3</v>
      </c>
      <c r="CK24" s="3" t="n">
        <v>-6</v>
      </c>
      <c r="CL24" s="3" t="n">
        <v>-9</v>
      </c>
      <c r="CM24" s="3" t="n">
        <v>-12</v>
      </c>
      <c r="CN24" s="3" t="n">
        <v>-15</v>
      </c>
      <c r="CO24" s="3" t="n">
        <v>-18</v>
      </c>
      <c r="CP24" s="3" t="n">
        <v>-21</v>
      </c>
      <c r="CQ24" s="3" t="n">
        <v>-24</v>
      </c>
      <c r="CR24" s="56" t="n">
        <v>0</v>
      </c>
      <c r="CS24" s="3" t="n">
        <v>0</v>
      </c>
      <c r="CT24" s="3" t="n">
        <v>0</v>
      </c>
      <c r="CU24" s="3" t="n">
        <v>0</v>
      </c>
      <c r="CV24" s="3" t="n">
        <v>-0.2</v>
      </c>
      <c r="CW24" s="3" t="n">
        <v>-0.4</v>
      </c>
      <c r="CX24" s="3" t="n">
        <v>-0.6</v>
      </c>
      <c r="CY24" s="3" t="n">
        <v>-0.8</v>
      </c>
      <c r="CZ24" s="3" t="n">
        <v>-2</v>
      </c>
      <c r="DJ24" s="3">
        <f>ROUND((CI24-EZ24),1)</f>
        <v/>
      </c>
      <c r="DK24" s="93">
        <f>((CI24-EZ24)/(FG24+DJ24-FC24))*100</f>
        <v/>
      </c>
      <c r="DL24" s="3">
        <f>ROUND((CR24-FA24)+(DA24-FB24),1)</f>
        <v/>
      </c>
      <c r="DO24" s="3" t="n">
        <v>2</v>
      </c>
      <c r="DQ24" s="3" t="n">
        <v>1</v>
      </c>
      <c r="DZ24" s="3" t="n">
        <v>1</v>
      </c>
      <c r="EA24" s="3">
        <f>IF(DZ24&gt;0,DZ24,IF(DM24&gt;0,1,2))</f>
        <v/>
      </c>
      <c r="EB24" s="3">
        <f>MAX(DM24:DO24)</f>
        <v/>
      </c>
      <c r="EC24" s="3">
        <f>AND(DM24-0.1&lt;$DM$8,DN24-0.1&lt;$DN$8,DO24-0.1&lt;$DO$8)*1</f>
        <v/>
      </c>
      <c r="ED24" s="3">
        <f>IFERROR(IF(AND($DP$8&gt;=DP24,$DQ$8&gt;=DQ24,$DR$8&gt;=DR24,$DS$8&gt;=DS24,$DT$8&gt;=DT24,$DU$8&gt;=DU24,$DV$8&gt;=DV24,$DW$8&gt;=DW24,$DX$8&gt;=DX24,OR(DY24=0,$DY$8&lt;DY24),EC24=1),1,0),0)</f>
        <v/>
      </c>
      <c r="EF24" s="3">
        <f>IFERROR(OFFSET(EF$3,MATCH(AQ24,$ED$4:$ED$10,0),0),0)</f>
        <v/>
      </c>
      <c r="EG24" s="3">
        <f>IFERROR(OFFSET(EG$3,MATCH(AR24,$ED$4:$ED$10,0),0),0)</f>
        <v/>
      </c>
      <c r="EH24" s="3">
        <f>IFERROR(IF(LEFT($BA24,1)="4",OFFSET(변환표준점수!$H$118,MATCH($S24,변환표준점수!$B$119:$B$198,0),),OFFSET(EH$3,MATCH(AS24,$ED$4:$ED$8,0),0)),0)</f>
        <v/>
      </c>
      <c r="EI24" s="3">
        <f>IFERROR(IF(LEFT($BA24,1)="4",OFFSET(변환표준점수!$I$118,MATCH($S24,변환표준점수!$B$119:$B$198,0),0),OFFSET(EI$3,MATCH(AT24,$ED$4:$ED$8,0),0)),0)</f>
        <v/>
      </c>
      <c r="EK24" s="3">
        <f>IFERROR(IF(LEFT($BA24,1)="4",OFFSET(변환표준점수!$J$118,MATCH($S24,변환표준점수!$B$119:$B$198,0),0),OFFSET(EJ$3,MATCH(AV24,$ED$4:$ED$8,0),0)),0)</f>
        <v/>
      </c>
      <c r="EL24" s="3">
        <f>IFERROR(IF(LEFT($BA24,1)="4",OFFSET(변환표준점수!$K$118,MATCH($S24,변환표준점수!$B$119:$B$198,0),0),OFFSET(EK$3,MATCH(AW24,$ED$4:$ED$8,0),0)),0)</f>
        <v/>
      </c>
      <c r="EM24" s="3">
        <f>IFERROR(OFFSET(EL$3,MATCH(AX24,$ED$4:$ED$8,0),0),0)</f>
        <v/>
      </c>
      <c r="EN24" s="3">
        <f>IFERROR(OFFSET(EM$3,MATCH(AY24,$ED$4:$ED$8,0),0),0)</f>
        <v/>
      </c>
      <c r="EO24" s="3">
        <f>IFERROR(OFFSET(EN$3,MATCH(AZ24,$ED$4:$ED$8,0),0),0)</f>
        <v/>
      </c>
      <c r="EQ24" s="3">
        <f>IFERROR((EF24*AD24+BO24)*$EP$9,0)</f>
        <v/>
      </c>
      <c r="ER24" s="3">
        <f>IFERROR(EG24*AE24+OFFSET($BP24,0,$ER$14-1),0)</f>
        <v/>
      </c>
      <c r="ES24" s="3">
        <f>IFERROR((EH24*AF24+BS24)*$EP$9,0)</f>
        <v/>
      </c>
      <c r="ET24" s="3">
        <f>IFERROR(IF(O24&lt;2,0,(EI24*AG24+BT24)*$EP$9),0)</f>
        <v/>
      </c>
      <c r="EU24" s="3">
        <f>IFERROR(BU24*$EP$9,0)</f>
        <v/>
      </c>
      <c r="EV24" s="3">
        <f>IFERROR((EK24*AI24+BV24)*$EP$9,0)</f>
        <v/>
      </c>
      <c r="EW24" s="3">
        <f>IFERROR(IF(O24&lt;2,0,(EL24*AJ24+BW24)*$EP$9),0)</f>
        <v/>
      </c>
      <c r="EX24" s="3">
        <f>LARGE((ES24:ET24,EV24:EW24),1)</f>
        <v/>
      </c>
      <c r="EY24" s="3">
        <f>IF(O24&lt;2,0,LARGE((ES24:ET24,EV24:EW24),2))</f>
        <v/>
      </c>
      <c r="EZ24" s="3">
        <f>IFERROR(OFFSET(CI24,0,ROUND((1/(1/EM24))-1,0)),0)</f>
        <v/>
      </c>
      <c r="FA24" s="3">
        <f>IFERROR(OFFSET(CR24,0,ROUND(1/(1/EN24),0)-1),0)</f>
        <v/>
      </c>
      <c r="FB24" s="3">
        <f>IFERROR(OFFSET(DA24,0,ROUND(1/(1/EO24),0)-1),0)</f>
        <v/>
      </c>
      <c r="FG24" s="3">
        <f>IF(FF24&gt;0,FF24,EQ24+ER24+EU24+EX24+EY24+EZ24+FA24+FB24+FC24)</f>
        <v/>
      </c>
      <c r="FH24" s="618" t="n"/>
      <c r="FU24" s="3">
        <f>IF(AQ24=1,"표점",IF(AQ24=12,"표점/만점",IF(AQ24=2,"백분위")))</f>
        <v/>
      </c>
      <c r="FV24" s="3">
        <f>IF(BA24=1,"표점",IF(BA24=12,"표점/만점",IF(BA24=2,"백분위",IF(BA24=4,"변표",IF(BA24=42,"변표/만점")))))</f>
        <v/>
      </c>
      <c r="FW24" s="3">
        <f>ROUND(Y24/$FZ24,2)</f>
        <v/>
      </c>
      <c r="FX24" s="3">
        <f>ROUND(Z24/$FZ24,2)</f>
        <v/>
      </c>
      <c r="FY24" s="3">
        <f>ROUND(AC24/$FZ24,2)</f>
        <v/>
      </c>
      <c r="FZ24" s="3">
        <f>Y24+Z24+AC24</f>
        <v/>
      </c>
    </row>
    <row r="25">
      <c r="A25" s="556" t="n">
        <v>26</v>
      </c>
      <c r="C25" s="3">
        <f>ROUND(ROW(C25)-ROW($C$15),0)</f>
        <v/>
      </c>
      <c r="D25" s="3" t="n">
        <v>10</v>
      </c>
      <c r="E25" s="3" t="inlineStr">
        <is>
          <t>고려대 사국</t>
        </is>
      </c>
      <c r="F25" s="3" t="n">
        <v>800</v>
      </c>
      <c r="G25" s="3">
        <f>200/640</f>
        <v/>
      </c>
      <c r="H25" s="3">
        <f>240/640</f>
        <v/>
      </c>
      <c r="I25" s="3">
        <f>200/640/2</f>
        <v/>
      </c>
      <c r="J25" s="3">
        <f>200/640/2</f>
        <v/>
      </c>
      <c r="O25" s="3" t="n">
        <v>2</v>
      </c>
      <c r="P25" s="3">
        <f>G25+H25+MAX((I25:J25),L25:M25)*O25</f>
        <v/>
      </c>
      <c r="Q25" s="3" t="n">
        <v>3</v>
      </c>
      <c r="S25" s="3">
        <f>IF(R25&gt;0,R25,Q25)</f>
        <v/>
      </c>
      <c r="W25" s="3">
        <f>IF(AND(BH25=0,CD25=0),0,IF(V25&gt;0,V25,IF(U25=1,$W$11,0)))</f>
        <v/>
      </c>
      <c r="Y25" s="3">
        <f>AD25</f>
        <v/>
      </c>
      <c r="Z25" s="3">
        <f>AE25</f>
        <v/>
      </c>
      <c r="AA25" s="3">
        <f>IF($BB$7=1,AF25,IF(AS25=12,$F25*I25/($AF$8*AL25+$AF$9*(1-AL25)),AF25))</f>
        <v/>
      </c>
      <c r="AB25" s="3">
        <f>IF($BB$7=1,AI25,IF(AV25=12,$F25*L25/($AI$8*AL25+$AI$9*(1-AL25)),AI25))</f>
        <v/>
      </c>
      <c r="AC25" s="3">
        <f>IF(AND(AS25=2,EA25=1),AA25*O25,IF(AND(AS25=2,EA25=2),AB25*O25,IF(EA25=1,AA25,IF(EA25=2,AB25))))</f>
        <v/>
      </c>
      <c r="AD25" s="3">
        <f>IF(AQ25=12,$F25*G25/$AQ$9,IF(OR(AQ25=1,AQ25=4),$F25*G25/200,IF(OR(AQ25=2,AQ25=9),$F25*G25/100,"자동")))</f>
        <v/>
      </c>
      <c r="AE25" s="3">
        <f>IF(AR25=12,$F25*H25/$AR$9,IF(OR(AR25=1,AR25=4),$F25*H25/200,IF(OR(AR25=2,AR25=9),$F25*H25/100,"자동")))</f>
        <v/>
      </c>
      <c r="AF25" s="3">
        <f>IF(AS25=12,$F25*I25/IF($BB$7=1,IF($ED25=1,$AS$9,$AF$9),($AF$8*AL25+$AF$9*(1-AL25))),IF(AS25=42,$F25*I25/AN25,IF(OR(AS25=1,AS25=4,AS25=2),$F25*I25/100,IF(AS25=9,$F25*I25/50,"자동"))))</f>
        <v/>
      </c>
      <c r="AG25" s="3">
        <f>IF(AT25=12,$F25*J25/IF($BB$7=1,IF($ED25=1,$AT$9,$AG$9),($AG$8*AL25+$AG$9*(1-AL25))),IF(AT25=42,$F25*J25/AN25,IF(OR(AT25=1,AT25=4,AT25=2),$F25*J25/100,IF(AT25=9,$F25*J25/50,"자동"))))</f>
        <v/>
      </c>
      <c r="AH25" s="3">
        <f>IF(AU25=12,$F25*K25/IF($BB$7=1,IF($ED25=1,$AU$9,$AH$9),($AH$8*AL25+$AH$9*(1-AL25))),IF(AU25=42,$F25*K25/$AN25,IF(OR(AU25=1,AU25=4,AU25=2),$F25*K25/100,IF(AU25=9,$F25*K25/50,"자동"))))</f>
        <v/>
      </c>
      <c r="AI25" s="3">
        <f>IF(AV25=12,$F25*L25/IF($BB$7=1,IF($ED25=1,$AV$9,$AI$9),($AI$8*AL25+$AI$9*(1-AL25))),IF(AV25=42,$F25*L25/AO25,IF(OR(AV25=1,AV25=4,AV25=2),$F25*L25/100,IF(AV25=9,$F25*L25/50,"자동"))))</f>
        <v/>
      </c>
      <c r="AJ25" s="3">
        <f>IF(AW25=12,$F25*M25/IF($BB$7=1,IF($ED25=1,$AW$9,$AJ$9),($AJ$8*AL25+$AJ$9*(1-AL25))),IF(AW25=42,$F25*M25/AO25,IF(OR(AW25=1,AW25=4,AW25=2),$F25*M25/100,IF(AW25=9,$F25*M25/50,"자동"))))</f>
        <v/>
      </c>
      <c r="AL25" s="3">
        <f>IF(AK25&lt;&gt;"",AK25,IF(BA25&lt;&gt;12,"",IF(U25=1,1,IF(LEFT(E25,3)="서울대",0,""))))</f>
        <v/>
      </c>
      <c r="AN25" s="3">
        <f>IF($BA25=42,OFFSET(변환표준점수!C$119,$AP25-1,0),"")</f>
        <v/>
      </c>
      <c r="AO25" s="3">
        <f>IF($BA25=42,OFFSET(변환표준점수!D$119,$AP25-1,0),"")</f>
        <v/>
      </c>
      <c r="AP25" s="3">
        <f>IF(S25="","",MATCH(S25,변환표준점수!$B$119:$B$298,0))</f>
        <v/>
      </c>
      <c r="AQ25" s="3" t="n">
        <v>1</v>
      </c>
      <c r="AR25" s="3" t="n">
        <v>1</v>
      </c>
      <c r="AS25" s="3" t="n">
        <v>4</v>
      </c>
      <c r="AT25" s="3" t="n">
        <v>4</v>
      </c>
      <c r="AV25" s="3" t="n">
        <v>4</v>
      </c>
      <c r="AW25" s="3" t="n">
        <v>4</v>
      </c>
      <c r="AX25" s="3" t="n">
        <v>3</v>
      </c>
      <c r="AY25" s="3" t="n">
        <v>3</v>
      </c>
      <c r="BA25" s="3">
        <f>IF(AS25&gt;0,AS25,AV25)</f>
        <v/>
      </c>
      <c r="BF25" s="3">
        <f>0.03*AA25</f>
        <v/>
      </c>
      <c r="BG25" s="3">
        <f>0.03*AA25</f>
        <v/>
      </c>
      <c r="BJ25" s="124">
        <f>IF(BI25="",IF(DT25=1,1,$BI$3),BI25)</f>
        <v/>
      </c>
      <c r="BN25" s="212" t="inlineStr">
        <is>
          <t>과탐3%가산</t>
        </is>
      </c>
      <c r="BS25" s="3">
        <f>BF25*EH25</f>
        <v/>
      </c>
      <c r="BT25" s="3">
        <f>BG25*EI25</f>
        <v/>
      </c>
      <c r="CH25" s="206">
        <f>F25*P25</f>
        <v/>
      </c>
      <c r="CJ25" s="3" t="n">
        <v>-3</v>
      </c>
      <c r="CK25" s="3" t="n">
        <v>-6</v>
      </c>
      <c r="CL25" s="3" t="n">
        <v>-9</v>
      </c>
      <c r="CM25" s="3" t="n">
        <v>-12</v>
      </c>
      <c r="CN25" s="3" t="n">
        <v>-15</v>
      </c>
      <c r="CO25" s="3" t="n">
        <v>-18</v>
      </c>
      <c r="CP25" s="3" t="n">
        <v>-21</v>
      </c>
      <c r="CQ25" s="3" t="n">
        <v>-24</v>
      </c>
      <c r="CR25" s="56" t="n">
        <v>0</v>
      </c>
      <c r="CS25" s="3" t="n">
        <v>0</v>
      </c>
      <c r="CT25" s="3" t="n">
        <v>0</v>
      </c>
      <c r="CU25" s="3" t="n">
        <v>0</v>
      </c>
      <c r="CV25" s="3" t="n">
        <v>-0.2</v>
      </c>
      <c r="CW25" s="3" t="n">
        <v>-0.4</v>
      </c>
      <c r="CX25" s="3" t="n">
        <v>-0.6</v>
      </c>
      <c r="CY25" s="3" t="n">
        <v>-0.8</v>
      </c>
      <c r="CZ25" s="3" t="n">
        <v>-2</v>
      </c>
      <c r="DJ25" s="3">
        <f>ROUND((CI25-EZ25),1)</f>
        <v/>
      </c>
      <c r="DK25" s="93">
        <f>((CI25-EZ25)/(FG25+DJ25-FC25))*100</f>
        <v/>
      </c>
      <c r="DL25" s="3">
        <f>ROUND((CR25-FA25)+(DA25-FB25),1)</f>
        <v/>
      </c>
      <c r="DO25" s="3" t="n">
        <v>2</v>
      </c>
      <c r="DQ25" s="3" t="n">
        <v>1</v>
      </c>
      <c r="DW25" s="3">
        <f>IF(OR(AR7=1,COUNTIF(AS7:AU7,1)=2,ROUND(SUM(AQ7:AR7,N10)+MIN(AX7:AY7),0)&lt;9),0,1)</f>
        <v/>
      </c>
      <c r="DZ25" s="3" t="n">
        <v>1</v>
      </c>
      <c r="EA25" s="3">
        <f>IF(DZ25&gt;0,DZ25,IF(DM25&gt;0,1,2))</f>
        <v/>
      </c>
      <c r="EB25" s="3">
        <f>MAX(DM25:DO25)</f>
        <v/>
      </c>
      <c r="EC25" s="3">
        <f>AND(DM25-0.1&lt;$DM$8,DN25-0.1&lt;$DN$8,DO25-0.1&lt;$DO$8)*1</f>
        <v/>
      </c>
      <c r="ED25" s="3">
        <f>IFERROR(IF(AND($DP$8&gt;=DP25,$DQ$8&gt;=DQ25,$DR$8&gt;=DR25,$DS$8&gt;=DS25,$DT$8&gt;=DT25,$DU$8&gt;=DU25,$DV$8&gt;=DV25,$DW$8&gt;=DW25,$DX$8&gt;=DX25,OR(DY25=0,$DY$8&lt;DY25),EC25=1),1,0),0)</f>
        <v/>
      </c>
      <c r="EF25" s="3">
        <f>IFERROR(OFFSET(EF$3,MATCH(AQ25,$ED$4:$ED$10,0),0),0)</f>
        <v/>
      </c>
      <c r="EG25" s="3">
        <f>IFERROR(OFFSET(EG$3,MATCH(AR25,$ED$4:$ED$10,0),0),0)</f>
        <v/>
      </c>
      <c r="EH25" s="3">
        <f>IFERROR(IF(LEFT($BA25,1)="4",OFFSET(변환표준점수!$H$118,MATCH($S25,변환표준점수!$B$119:$B$198,0),),OFFSET(EH$3,MATCH(AS25,$ED$4:$ED$8,0),0)),0)</f>
        <v/>
      </c>
      <c r="EI25" s="3">
        <f>IFERROR(IF(LEFT($BA25,1)="4",OFFSET(변환표준점수!$I$118,MATCH($S25,변환표준점수!$B$119:$B$198,0),0),OFFSET(EI$3,MATCH(AT25,$ED$4:$ED$8,0),0)),0)</f>
        <v/>
      </c>
      <c r="EK25" s="3">
        <f>IFERROR(IF(LEFT($BA25,1)="4",OFFSET(변환표준점수!$J$118,MATCH($S25,변환표준점수!$B$119:$B$198,0),0),OFFSET(EJ$3,MATCH(AV25,$ED$4:$ED$8,0),0)),0)</f>
        <v/>
      </c>
      <c r="EL25" s="3">
        <f>IFERROR(IF(LEFT($BA25,1)="4",OFFSET(변환표준점수!$K$118,MATCH($S25,변환표준점수!$B$119:$B$198,0),0),OFFSET(EK$3,MATCH(AW25,$ED$4:$ED$8,0),0)),0)</f>
        <v/>
      </c>
      <c r="EM25" s="3">
        <f>IFERROR(OFFSET(EL$3,MATCH(AX25,$ED$4:$ED$8,0),0),0)</f>
        <v/>
      </c>
      <c r="EN25" s="3">
        <f>IFERROR(OFFSET(EM$3,MATCH(AY25,$ED$4:$ED$8,0),0),0)</f>
        <v/>
      </c>
      <c r="EO25" s="3">
        <f>IFERROR(OFFSET(EN$3,MATCH(AZ25,$ED$4:$ED$8,0),0),0)</f>
        <v/>
      </c>
      <c r="EQ25" s="3">
        <f>IFERROR((EF25*AD25+BO25)*$EP$9,0)</f>
        <v/>
      </c>
      <c r="ER25" s="3">
        <f>IFERROR(EG25*AE25+OFFSET($BP25,0,$ER$14-1),0)</f>
        <v/>
      </c>
      <c r="ES25" s="3">
        <f>IFERROR((EH25*AF25+BS25)*$EP$9,0)</f>
        <v/>
      </c>
      <c r="ET25" s="3">
        <f>IFERROR(IF(O25&lt;2,0,(EI25*AG25+BT25)*$EP$9),0)</f>
        <v/>
      </c>
      <c r="EU25" s="3">
        <f>IFERROR(BU25*$EP$9,0)</f>
        <v/>
      </c>
      <c r="EV25" s="3">
        <f>IFERROR((EK25*AI25+BV25)*$EP$9,0)</f>
        <v/>
      </c>
      <c r="EW25" s="3">
        <f>IFERROR(IF(O25&lt;2,0,(EL25*AJ25+BW25)*$EP$9),0)</f>
        <v/>
      </c>
      <c r="EX25" s="3">
        <f>LARGE((ES25:ET25,EV25:EW25),1)</f>
        <v/>
      </c>
      <c r="EY25" s="3">
        <f>IF(O25&lt;2,0,LARGE((ES25:ET25,EV25:EW25),2))</f>
        <v/>
      </c>
      <c r="EZ25" s="3">
        <f>IFERROR(OFFSET(CI25,0,ROUND((1/(1/EM25))-1,0)),0)</f>
        <v/>
      </c>
      <c r="FA25" s="3">
        <f>IFERROR(OFFSET(CR25,0,ROUND(1/(1/EN25),0)-1),0)</f>
        <v/>
      </c>
      <c r="FB25" s="3">
        <f>IFERROR(OFFSET(DA25,0,ROUND(1/(1/EO25),0)-1),0)</f>
        <v/>
      </c>
      <c r="FG25" s="3">
        <f>IF(FF25&gt;0,FF25,EQ25+ER25+EU25+EX25+EY25+EZ25+FA25+FB25+FC25)</f>
        <v/>
      </c>
      <c r="FH25" s="618" t="n"/>
      <c r="FU25" s="3">
        <f>IF(AQ25=1,"표점",IF(AQ25=12,"표점/만점",IF(AQ25=2,"백분위")))</f>
        <v/>
      </c>
      <c r="FV25" s="3">
        <f>IF(BA25=1,"표점",IF(BA25=12,"표점/만점",IF(BA25=2,"백분위",IF(BA25=4,"변표",IF(BA25=42,"변표/만점")))))</f>
        <v/>
      </c>
      <c r="FW25" s="3">
        <f>ROUND(Y25/$FZ25,2)</f>
        <v/>
      </c>
      <c r="FX25" s="3">
        <f>ROUND(Z25/$FZ25,2)</f>
        <v/>
      </c>
      <c r="FY25" s="3">
        <f>ROUND(AC25/$FZ25,2)</f>
        <v/>
      </c>
      <c r="FZ25" s="3">
        <f>Y25+Z25+AC25</f>
        <v/>
      </c>
    </row>
    <row r="26">
      <c r="A26" s="556" t="n">
        <v>26</v>
      </c>
      <c r="C26" s="3">
        <f>ROUND(ROW(C26)-ROW($C$15),0)</f>
        <v/>
      </c>
      <c r="D26" s="3" t="n">
        <v>11</v>
      </c>
      <c r="E26" s="3" t="inlineStr">
        <is>
          <t>고려대 통합</t>
        </is>
      </c>
      <c r="F26" s="3" t="n">
        <v>1000</v>
      </c>
      <c r="G26" s="3">
        <f>200/560</f>
        <v/>
      </c>
      <c r="H26" s="3">
        <f>200/560</f>
        <v/>
      </c>
      <c r="I26" s="3">
        <f>160/560/2</f>
        <v/>
      </c>
      <c r="J26" s="3">
        <f>160/560/2</f>
        <v/>
      </c>
      <c r="L26" s="3">
        <f>160/560/2</f>
        <v/>
      </c>
      <c r="M26" s="3">
        <f>160/560/2</f>
        <v/>
      </c>
      <c r="O26" s="3" t="n">
        <v>2</v>
      </c>
      <c r="P26" s="3">
        <f>G26+H26+MAX((I26:J26),L26:M26)*O26</f>
        <v/>
      </c>
      <c r="Q26" s="3" t="n">
        <v>3</v>
      </c>
      <c r="S26" s="3">
        <f>IF(R26&gt;0,R26,Q26)</f>
        <v/>
      </c>
      <c r="W26" s="3">
        <f>IF(AND(BH26=0,CD26=0),0,IF(V26&gt;0,V26,IF(U26=1,$W$11,0)))</f>
        <v/>
      </c>
      <c r="Y26" s="3">
        <f>AD26</f>
        <v/>
      </c>
      <c r="Z26" s="3">
        <f>AE26</f>
        <v/>
      </c>
      <c r="AA26" s="3">
        <f>IF($BB$7=1,AF26,IF(AS26=12,$F26*I26/($AF$8*AL26+$AF$9*(1-AL26)),AF26))</f>
        <v/>
      </c>
      <c r="AB26" s="3">
        <f>IF($BB$7=1,AI26,IF(AV26=12,$F26*L26/($AI$8*AL26+$AI$9*(1-AL26)),AI26))</f>
        <v/>
      </c>
      <c r="AC26" s="3">
        <f>IF(AND(AS26=2,EA26=1),AA26*O26,IF(AND(AS26=2,EA26=2),AB26*O26,IF(EA26=1,AA26,IF(EA26=2,AB26))))</f>
        <v/>
      </c>
      <c r="AD26" s="3">
        <f>IF(AQ26=12,$F26*G26/$AQ$9,IF(OR(AQ26=1,AQ26=4),$F26*G26/200,IF(OR(AQ26=2,AQ26=9),$F26*G26/100,"자동")))</f>
        <v/>
      </c>
      <c r="AE26" s="3">
        <f>IF(AR26=12,$F26*H26/$AR$9,IF(OR(AR26=1,AR26=4),$F26*H26/200,IF(OR(AR26=2,AR26=9),$F26*H26/100,"자동")))</f>
        <v/>
      </c>
      <c r="AF26" s="3">
        <f>IF(AS26=12,$F26*I26/IF($BB$7=1,IF($ED26=1,$AS$9,$AF$9),($AF$8*AL26+$AF$9*(1-AL26))),IF(AS26=42,$F26*I26/AN26,IF(OR(AS26=1,AS26=4,AS26=2),$F26*I26/100,IF(AS26=9,$F26*I26/50,"자동"))))</f>
        <v/>
      </c>
      <c r="AG26" s="3">
        <f>IF(AT26=12,$F26*J26/IF($BB$7=1,IF($ED26=1,$AT$9,$AG$9),($AG$8*AL26+$AG$9*(1-AL26))),IF(AT26=42,$F26*J26/AN26,IF(OR(AT26=1,AT26=4,AT26=2),$F26*J26/100,IF(AT26=9,$F26*J26/50,"자동"))))</f>
        <v/>
      </c>
      <c r="AH26" s="3">
        <f>IF(AU26=12,$F26*K26/IF($BB$7=1,IF($ED26=1,$AU$9,$AH$9),($AH$8*AL26+$AH$9*(1-AL26))),IF(AU26=42,$F26*K26/$AN26,IF(OR(AU26=1,AU26=4,AU26=2),$F26*K26/100,IF(AU26=9,$F26*K26/50,"자동"))))</f>
        <v/>
      </c>
      <c r="AI26" s="3">
        <f>IF(AV26=12,$F26*L26/IF($BB$7=1,IF($ED26=1,$AV$9,$AI$9),($AI$8*AL26+$AI$9*(1-AL26))),IF(AV26=42,$F26*L26/AO26,IF(OR(AV26=1,AV26=4,AV26=2),$F26*L26/100,IF(AV26=9,$F26*L26/50,"자동"))))</f>
        <v/>
      </c>
      <c r="AJ26" s="3">
        <f>IF(AW26=12,$F26*M26/IF($BB$7=1,IF($ED26=1,$AW$9,$AJ$9),($AJ$8*AL26+$AJ$9*(1-AL26))),IF(AW26=42,$F26*M26/AO26,IF(OR(AW26=1,AW26=4,AW26=2),$F26*M26/100,IF(AW26=9,$F26*M26/50,"자동"))))</f>
        <v/>
      </c>
      <c r="AL26" s="3">
        <f>IF(AK26&lt;&gt;"",AK26,IF(BA26&lt;&gt;12,"",IF(U26=1,1,IF(LEFT(E26,3)="서울대",0,""))))</f>
        <v/>
      </c>
      <c r="AN26" s="3">
        <f>IF($BA26=42,OFFSET(변환표준점수!C$119,$AP26-1,0),"")</f>
        <v/>
      </c>
      <c r="AO26" s="3">
        <f>IF($BA26=42,OFFSET(변환표준점수!D$119,$AP26-1,0),"")</f>
        <v/>
      </c>
      <c r="AP26" s="3">
        <f>IF(S26="","",MATCH(S26,변환표준점수!$B$119:$B$298,0))</f>
        <v/>
      </c>
      <c r="AQ26" s="3" t="n">
        <v>1</v>
      </c>
      <c r="AR26" s="3" t="n">
        <v>1</v>
      </c>
      <c r="AS26" s="3" t="n">
        <v>4</v>
      </c>
      <c r="AT26" s="3" t="n">
        <v>4</v>
      </c>
      <c r="AV26" s="3" t="n">
        <v>4</v>
      </c>
      <c r="AW26" s="3" t="n">
        <v>4</v>
      </c>
      <c r="AX26" s="3" t="n">
        <v>3</v>
      </c>
      <c r="AY26" s="3" t="n">
        <v>3</v>
      </c>
      <c r="BA26" s="3">
        <f>IF(AS26&gt;0,AS26,AV26)</f>
        <v/>
      </c>
      <c r="BJ26" s="124">
        <f>IF(BI26="",IF(DT26=1,1,$BI$3),BI26)</f>
        <v/>
      </c>
      <c r="CH26" s="206">
        <f>F26*P26</f>
        <v/>
      </c>
      <c r="CJ26" s="3" t="n">
        <v>-3</v>
      </c>
      <c r="CK26" s="3" t="n">
        <v>-6</v>
      </c>
      <c r="CL26" s="3" t="n">
        <v>-9</v>
      </c>
      <c r="CM26" s="3" t="n">
        <v>-12</v>
      </c>
      <c r="CN26" s="3" t="n">
        <v>-15</v>
      </c>
      <c r="CO26" s="3" t="n">
        <v>-18</v>
      </c>
      <c r="CP26" s="3" t="n">
        <v>-21</v>
      </c>
      <c r="CQ26" s="3" t="n">
        <v>-24</v>
      </c>
      <c r="CR26" s="56" t="n">
        <v>0</v>
      </c>
      <c r="CS26" s="3" t="n">
        <v>0</v>
      </c>
      <c r="CT26" s="3" t="n">
        <v>0</v>
      </c>
      <c r="CU26" s="3" t="n">
        <v>0</v>
      </c>
      <c r="CV26" s="3" t="n">
        <v>-0.2</v>
      </c>
      <c r="CW26" s="3" t="n">
        <v>-0.4</v>
      </c>
      <c r="CX26" s="3" t="n">
        <v>-0.6</v>
      </c>
      <c r="CY26" s="3" t="n">
        <v>-0.8</v>
      </c>
      <c r="CZ26" s="3" t="n">
        <v>-2</v>
      </c>
      <c r="DJ26" s="3">
        <f>ROUND((CI26-EZ26),1)</f>
        <v/>
      </c>
      <c r="DK26" s="93">
        <f>((CI26-EZ26)/(FG26+DJ26-FC26))*100</f>
        <v/>
      </c>
      <c r="DL26" s="3">
        <f>ROUND((CR26-FA26)+(DA26-FB26),1)</f>
        <v/>
      </c>
      <c r="DO26" s="3" t="n">
        <v>2</v>
      </c>
      <c r="EA26" s="3">
        <f>IF(DZ26&gt;0,DZ26,IF(DM26&gt;0,1,2))</f>
        <v/>
      </c>
      <c r="EB26" s="3">
        <f>MAX(DM26:DO26)</f>
        <v/>
      </c>
      <c r="EC26" s="3">
        <f>AND(DM26-0.1&lt;$DM$8,DN26-0.1&lt;$DN$8,DO26-0.1&lt;$DO$8)*1</f>
        <v/>
      </c>
      <c r="ED26" s="3">
        <f>IFERROR(IF(AND($DP$8&gt;=DP26,$DQ$8&gt;=DQ26,$DR$8&gt;=DR26,$DS$8&gt;=DS26,$DT$8&gt;=DT26,$DU$8&gt;=DU26,$DV$8&gt;=DV26,$DW$8&gt;=DW26,$DX$8&gt;=DX26,OR(DY26=0,$DY$8&lt;DY26),EC26=1),1,0),0)</f>
        <v/>
      </c>
      <c r="EF26" s="3">
        <f>IFERROR(OFFSET(EF$3,MATCH(AQ26,$ED$4:$ED$10,0),0),0)</f>
        <v/>
      </c>
      <c r="EG26" s="3">
        <f>IFERROR(OFFSET(EG$3,MATCH(AR26,$ED$4:$ED$10,0),0),0)</f>
        <v/>
      </c>
      <c r="EH26" s="3">
        <f>IFERROR(IF(LEFT($BA26,1)="4",OFFSET(변환표준점수!$H$118,MATCH($S26,변환표준점수!$B$119:$B$198,0),),OFFSET(EH$3,MATCH(AS26,$ED$4:$ED$8,0),0)),0)</f>
        <v/>
      </c>
      <c r="EI26" s="3">
        <f>IFERROR(IF(LEFT($BA26,1)="4",OFFSET(변환표준점수!$I$118,MATCH($S26,변환표준점수!$B$119:$B$198,0),0),OFFSET(EI$3,MATCH(AT26,$ED$4:$ED$8,0),0)),0)</f>
        <v/>
      </c>
      <c r="EK26" s="3">
        <f>IFERROR(IF(LEFT($BA26,1)="4",OFFSET(변환표준점수!$J$118,MATCH($S26,변환표준점수!$B$119:$B$198,0),0),OFFSET(EJ$3,MATCH(AV26,$ED$4:$ED$8,0),0)),0)</f>
        <v/>
      </c>
      <c r="EL26" s="3">
        <f>IFERROR(IF(LEFT($BA26,1)="4",OFFSET(변환표준점수!$K$118,MATCH($S26,변환표준점수!$B$119:$B$198,0),0),OFFSET(EK$3,MATCH(AW26,$ED$4:$ED$8,0),0)),0)</f>
        <v/>
      </c>
      <c r="EM26" s="3">
        <f>IFERROR(OFFSET(EL$3,MATCH(AX26,$ED$4:$ED$8,0),0),0)</f>
        <v/>
      </c>
      <c r="EN26" s="3">
        <f>IFERROR(OFFSET(EM$3,MATCH(AY26,$ED$4:$ED$8,0),0),0)</f>
        <v/>
      </c>
      <c r="EO26" s="3">
        <f>IFERROR(OFFSET(EN$3,MATCH(AZ26,$ED$4:$ED$8,0),0),0)</f>
        <v/>
      </c>
      <c r="EQ26" s="3">
        <f>IFERROR((EF26*AD26+BO26)*$EP$9,0)</f>
        <v/>
      </c>
      <c r="ER26" s="3">
        <f>IFERROR(EG26*AE26+OFFSET($BP26,0,$ER$14-1),0)</f>
        <v/>
      </c>
      <c r="ES26" s="3">
        <f>IFERROR((EH26*AF26+BS26)*$EP$9,0)</f>
        <v/>
      </c>
      <c r="ET26" s="3">
        <f>IFERROR(IF(O26&lt;2,0,(EI26*AG26+BT26)*$EP$9),0)</f>
        <v/>
      </c>
      <c r="EU26" s="3">
        <f>IFERROR(BU26*$EP$9,0)</f>
        <v/>
      </c>
      <c r="EV26" s="3">
        <f>IFERROR((EK26*AI26+BV26)*$EP$9,0)</f>
        <v/>
      </c>
      <c r="EW26" s="3">
        <f>IFERROR(IF(O26&lt;2,0,(EL26*AJ26+BW26)*$EP$9),0)</f>
        <v/>
      </c>
      <c r="EX26" s="3">
        <f>LARGE((ES26:ET26,EV26:EW26),1)</f>
        <v/>
      </c>
      <c r="EY26" s="3">
        <f>IF(O26&lt;2,0,LARGE((ES26:ET26,EV26:EW26),2))</f>
        <v/>
      </c>
      <c r="EZ26" s="3">
        <f>IFERROR(OFFSET(CI26,0,ROUND((1/(1/EM26))-1,0)),0)</f>
        <v/>
      </c>
      <c r="FA26" s="3">
        <f>IFERROR(OFFSET(CR26,0,ROUND(1/(1/EN26),0)-1),0)</f>
        <v/>
      </c>
      <c r="FB26" s="3">
        <f>IFERROR(OFFSET(DA26,0,ROUND(1/(1/EO26),0)-1),0)</f>
        <v/>
      </c>
      <c r="FG26" s="3">
        <f>IF(FF26&gt;0,FF26,EQ26+ER26+EU26+EX26+EY26+EZ26+FA26+FB26+FC26)</f>
        <v/>
      </c>
      <c r="FH26" s="618" t="n"/>
      <c r="FU26" s="3">
        <f>IF(AQ26=1,"표점",IF(AQ26=12,"표점/만점",IF(AQ26=2,"백분위")))</f>
        <v/>
      </c>
      <c r="FV26" s="3">
        <f>IF(BA26=1,"표점",IF(BA26=12,"표점/만점",IF(BA26=2,"백분위",IF(BA26=4,"변표",IF(BA26=42,"변표/만점")))))</f>
        <v/>
      </c>
      <c r="FW26" s="3">
        <f>ROUND(Y26/$FZ26,2)</f>
        <v/>
      </c>
      <c r="FX26" s="3">
        <f>ROUND(Z26/$FZ26,2)</f>
        <v/>
      </c>
      <c r="FY26" s="3">
        <f>ROUND(AC26/$FZ26,2)</f>
        <v/>
      </c>
      <c r="FZ26" s="3">
        <f>Y26+Z26+AC26</f>
        <v/>
      </c>
    </row>
    <row r="27">
      <c r="A27" s="556" t="n">
        <v>26</v>
      </c>
      <c r="C27" s="3">
        <f>ROUND(ROW(C27)-ROW($C$15),0)</f>
        <v/>
      </c>
      <c r="D27" s="3" t="n">
        <v>12</v>
      </c>
      <c r="E27" s="3" t="inlineStr">
        <is>
          <t>서강 자연</t>
        </is>
      </c>
      <c r="F27" s="3" t="n">
        <v>600</v>
      </c>
      <c r="G27" s="3">
        <f>1.1/3</f>
        <v/>
      </c>
      <c r="H27" s="3">
        <f>1.3/3</f>
        <v/>
      </c>
      <c r="I27" s="3">
        <f>0.6/3/2</f>
        <v/>
      </c>
      <c r="J27" s="3">
        <f>0.6/3/2</f>
        <v/>
      </c>
      <c r="L27" s="3">
        <f>I27</f>
        <v/>
      </c>
      <c r="M27" s="3">
        <f>J27</f>
        <v/>
      </c>
      <c r="O27" s="3" t="n">
        <v>2</v>
      </c>
      <c r="P27" s="3">
        <f>G27+H27+MAX((I27:J27),L27:M27)*O27</f>
        <v/>
      </c>
      <c r="Q27" s="3" t="n">
        <v>4</v>
      </c>
      <c r="S27" s="3">
        <f>IF(R27&gt;0,R27,Q27)</f>
        <v/>
      </c>
      <c r="W27" s="3">
        <f>IF(AND(BH27=0,CD27=0),0,IF(V27&gt;0,V27,IF(U27=1,$W$11,0)))</f>
        <v/>
      </c>
      <c r="Y27" s="3">
        <f>AD27</f>
        <v/>
      </c>
      <c r="Z27" s="3">
        <f>AE27</f>
        <v/>
      </c>
      <c r="AA27" s="3">
        <f>IF($BB$7=1,AF27,IF(AS27=12,$F27*I27/($AF$8*AL27+$AF$9*(1-AL27)),AF27))</f>
        <v/>
      </c>
      <c r="AB27" s="3">
        <f>IF($BB$7=1,AI27,IF(AV27=12,$F27*L27/($AI$8*AL27+$AI$9*(1-AL27)),AI27))</f>
        <v/>
      </c>
      <c r="AC27" s="3">
        <f>IF(AND(AS27=2,EA27=1),AA27*O27,IF(AND(AS27=2,EA27=2),AB27*O27,IF(EA27=1,AA27,IF(EA27=2,AB27))))</f>
        <v/>
      </c>
      <c r="AD27" s="3">
        <f>IF(AQ27=12,$F27*G27/$AQ$9,IF(OR(AQ27=1,AQ27=4),$F27*G27/200,IF(OR(AQ27=2,AQ27=9),$F27*G27/100,"자동")))</f>
        <v/>
      </c>
      <c r="AE27" s="3">
        <f>IF(AR27=12,$F27*H27/$AR$9,IF(OR(AR27=1,AR27=4),$F27*H27/200,IF(OR(AR27=2,AR27=9),$F27*H27/100,"자동")))</f>
        <v/>
      </c>
      <c r="AF27" s="3">
        <f>IF(AS27=12,$F27*I27/IF($BB$7=1,IF($ED27=1,$AS$9,$AF$9),($AF$8*AL27+$AF$9*(1-AL27))),IF(AS27=42,$F27*I27/AN27,IF(OR(AS27=1,AS27=4,AS27=2),$F27*I27/100,IF(AS27=9,$F27*I27/50,"자동"))))</f>
        <v/>
      </c>
      <c r="AG27" s="3">
        <f>IF(AT27=12,$F27*J27/IF($BB$7=1,IF($ED27=1,$AT$9,$AG$9),($AG$8*AL27+$AG$9*(1-AL27))),IF(AT27=42,$F27*J27/AN27,IF(OR(AT27=1,AT27=4,AT27=2),$F27*J27/100,IF(AT27=9,$F27*J27/50,"자동"))))</f>
        <v/>
      </c>
      <c r="AH27" s="3">
        <f>IF(AU27=12,$F27*K27/IF($BB$7=1,IF($ED27=1,$AU$9,$AH$9),($AH$8*AL27+$AH$9*(1-AL27))),IF(AU27=42,$F27*K27/$AN27,IF(OR(AU27=1,AU27=4,AU27=2),$F27*K27/100,IF(AU27=9,$F27*K27/50,"자동"))))</f>
        <v/>
      </c>
      <c r="AI27" s="3">
        <f>IF(AV27=12,$F27*L27/IF($BB$7=1,IF($ED27=1,$AV$9,$AI$9),($AI$8*AL27+$AI$9*(1-AL27))),IF(AV27=42,$F27*L27/AO27,IF(OR(AV27=1,AV27=4,AV27=2),$F27*L27/100,IF(AV27=9,$F27*L27/50,"자동"))))</f>
        <v/>
      </c>
      <c r="AJ27" s="3">
        <f>IF(AW27=12,$F27*M27/IF($BB$7=1,IF($ED27=1,$AW$9,$AJ$9),($AJ$8*AL27+$AJ$9*(1-AL27))),IF(AW27=42,$F27*M27/AO27,IF(OR(AW27=1,AW27=4,AW27=2),$F27*M27/100,IF(AW27=9,$F27*M27/50,"자동"))))</f>
        <v/>
      </c>
      <c r="AL27" s="3">
        <f>IF(AK27&lt;&gt;"",AK27,IF(BA27&lt;&gt;12,"",IF(U27=1,1,IF(LEFT(E27,3)="서울대",0,""))))</f>
        <v/>
      </c>
      <c r="AN27" s="3">
        <f>IF($BA27=42,OFFSET(변환표준점수!C$119,$AP27-1,0),"")</f>
        <v/>
      </c>
      <c r="AO27" s="3">
        <f>IF($BA27=42,OFFSET(변환표준점수!D$119,$AP27-1,0),"")</f>
        <v/>
      </c>
      <c r="AP27" s="3">
        <f>IF(S27="","",MATCH(S27,변환표준점수!$B$119:$B$298,0))</f>
        <v/>
      </c>
      <c r="AQ27" s="3" t="n">
        <v>1</v>
      </c>
      <c r="AR27" s="3" t="n">
        <v>1</v>
      </c>
      <c r="AS27" s="3" t="n">
        <v>4</v>
      </c>
      <c r="AT27" s="3" t="n">
        <v>4</v>
      </c>
      <c r="AV27" s="3" t="n">
        <v>4</v>
      </c>
      <c r="AW27" s="3" t="n">
        <v>4</v>
      </c>
      <c r="AX27" s="3" t="n">
        <v>3</v>
      </c>
      <c r="AY27" s="3" t="n">
        <v>3</v>
      </c>
      <c r="BA27" s="3">
        <f>IF(AS27&gt;0,AS27,AV27)</f>
        <v/>
      </c>
      <c r="BJ27" s="124">
        <f>IF(BI27="",IF(DT27=1,1,$BI$3),BI27)</f>
        <v/>
      </c>
      <c r="CH27" s="206">
        <f>F27*P27</f>
        <v/>
      </c>
      <c r="CI27" s="56" t="n">
        <v>100</v>
      </c>
      <c r="CJ27" s="3" t="n">
        <v>99.5</v>
      </c>
      <c r="CK27" s="3" t="n">
        <v>98.5</v>
      </c>
      <c r="CL27" s="3" t="n">
        <v>97</v>
      </c>
      <c r="CM27" s="3" t="n">
        <v>95</v>
      </c>
      <c r="CN27" s="3" t="n">
        <v>92.5</v>
      </c>
      <c r="CO27" s="3" t="n">
        <v>89.5</v>
      </c>
      <c r="CP27" s="3" t="n">
        <v>86</v>
      </c>
      <c r="CQ27" s="3" t="n">
        <v>82</v>
      </c>
      <c r="CR27" s="56" t="n">
        <v>10</v>
      </c>
      <c r="CS27" s="3" t="n">
        <v>10</v>
      </c>
      <c r="CT27" s="3" t="n">
        <v>10</v>
      </c>
      <c r="CU27" s="3" t="n">
        <v>10</v>
      </c>
      <c r="CV27" s="3" t="n">
        <v>9.5</v>
      </c>
      <c r="CW27" s="3" t="n">
        <v>9</v>
      </c>
      <c r="CX27" s="3" t="n">
        <v>8.5</v>
      </c>
      <c r="CY27" s="3" t="n">
        <v>8</v>
      </c>
      <c r="CZ27" s="3" t="n">
        <v>7.5</v>
      </c>
      <c r="DJ27" s="3">
        <f>ROUND((CI27-EZ27),1)</f>
        <v/>
      </c>
      <c r="DK27" s="93">
        <f>((CI27-EZ27)/(FG27+DJ27-FC27))*100</f>
        <v/>
      </c>
      <c r="DL27" s="3">
        <f>ROUND((CR27-FA27)+(DA27-FB27),1)</f>
        <v/>
      </c>
      <c r="DO27" s="3" t="n">
        <v>2</v>
      </c>
      <c r="DZ27" s="3" t="n">
        <v>1</v>
      </c>
      <c r="EA27" s="3">
        <f>IF(DZ27&gt;0,DZ27,IF(DM27&gt;0,1,2))</f>
        <v/>
      </c>
      <c r="EB27" s="3">
        <f>MAX(DM27:DO27)</f>
        <v/>
      </c>
      <c r="EC27" s="3">
        <f>AND(DM27-0.1&lt;$DM$8,DN27-0.1&lt;$DN$8,DO27-0.1&lt;$DO$8)*1</f>
        <v/>
      </c>
      <c r="ED27" s="3">
        <f>IFERROR(IF(AND($DP$8&gt;=DP27,$DQ$8&gt;=DQ27,$DR$8&gt;=DR27,$DS$8&gt;=DS27,$DT$8&gt;=DT27,$DU$8&gt;=DU27,$DV$8&gt;=DV27,$DW$8&gt;=DW27,$DX$8&gt;=DX27,OR(DY27=0,$DY$8&lt;DY27),EC27=1),1,0),0)</f>
        <v/>
      </c>
      <c r="EF27" s="3">
        <f>IFERROR(OFFSET(EF$3,MATCH(AQ27,$ED$4:$ED$10,0),0),0)</f>
        <v/>
      </c>
      <c r="EG27" s="3">
        <f>IFERROR(OFFSET(EG$3,MATCH(AR27,$ED$4:$ED$10,0),0),0)</f>
        <v/>
      </c>
      <c r="EH27" s="3">
        <f>IFERROR(IF(LEFT($BA27,1)="4",OFFSET(변환표준점수!$H$118,MATCH($S27,변환표준점수!$B$119:$B$198,0),),OFFSET(EH$3,MATCH(AS27,$ED$4:$ED$8,0),0)),0)</f>
        <v/>
      </c>
      <c r="EI27" s="3">
        <f>IFERROR(IF(LEFT($BA27,1)="4",OFFSET(변환표준점수!$I$118,MATCH($S27,변환표준점수!$B$119:$B$198,0),0),OFFSET(EI$3,MATCH(AT27,$ED$4:$ED$8,0),0)),0)</f>
        <v/>
      </c>
      <c r="EK27" s="3">
        <f>IFERROR(IF(LEFT($BA27,1)="4",OFFSET(변환표준점수!$J$118,MATCH($S27,변환표준점수!$B$119:$B$198,0),0),OFFSET(EJ$3,MATCH(AV27,$ED$4:$ED$8,0),0)),0)</f>
        <v/>
      </c>
      <c r="EL27" s="3">
        <f>IFERROR(IF(LEFT($BA27,1)="4",OFFSET(변환표준점수!$K$118,MATCH($S27,변환표준점수!$B$119:$B$198,0),0),OFFSET(EK$3,MATCH(AW27,$ED$4:$ED$8,0),0)),0)</f>
        <v/>
      </c>
      <c r="EM27" s="3">
        <f>IFERROR(OFFSET(EL$3,MATCH(AX27,$ED$4:$ED$8,0),0),0)</f>
        <v/>
      </c>
      <c r="EN27" s="3">
        <f>IFERROR(OFFSET(EM$3,MATCH(AY27,$ED$4:$ED$8,0),0),0)</f>
        <v/>
      </c>
      <c r="EO27" s="3">
        <f>IFERROR(OFFSET(EN$3,MATCH(AZ27,$ED$4:$ED$8,0),0),0)</f>
        <v/>
      </c>
      <c r="EQ27" s="3">
        <f>IFERROR((EF27*AD27+BO27)*$EP$9,0)</f>
        <v/>
      </c>
      <c r="ER27" s="3">
        <f>IFERROR(EG27*AE27+OFFSET($BP27,0,$ER$14-1),0)</f>
        <v/>
      </c>
      <c r="ES27" s="3">
        <f>IFERROR((EH27*AF27+BS27)*$EP$9,0)</f>
        <v/>
      </c>
      <c r="ET27" s="3">
        <f>IFERROR(IF(O27&lt;2,0,(EI27*AG27+BT27)*$EP$9),0)</f>
        <v/>
      </c>
      <c r="EU27" s="3">
        <f>IFERROR(BU27*$EP$9,0)</f>
        <v/>
      </c>
      <c r="EV27" s="3">
        <f>IFERROR((EK27*AI27+BV27)*$EP$9,0)</f>
        <v/>
      </c>
      <c r="EW27" s="3">
        <f>IFERROR(IF(O27&lt;2,0,(EL27*AJ27+BW27)*$EP$9),0)</f>
        <v/>
      </c>
      <c r="EX27" s="3">
        <f>LARGE((ES27:ET27,EV27:EW27),1)</f>
        <v/>
      </c>
      <c r="EY27" s="3">
        <f>IF(O27&lt;2,0,LARGE((ES27:ET27,EV27:EW27),2))</f>
        <v/>
      </c>
      <c r="EZ27" s="3">
        <f>IFERROR(OFFSET(CI27,0,ROUND((1/(1/EM27))-1,0)),0)</f>
        <v/>
      </c>
      <c r="FA27" s="3">
        <f>IFERROR(OFFSET(CR27,0,ROUND(1/(1/EN27),0)-1),0)</f>
        <v/>
      </c>
      <c r="FB27" s="3">
        <f>IFERROR(OFFSET(DA27,0,ROUND(1/(1/EO27),0)-1),0)</f>
        <v/>
      </c>
      <c r="FG27" s="3">
        <f>IF(FF27&gt;0,FF27,EQ27+ER27+EU27+EX27+EY27+EZ27+FA27+FB27+FC27)</f>
        <v/>
      </c>
      <c r="FH27" s="618" t="n"/>
      <c r="FU27" s="3">
        <f>IF(AQ27=1,"표점",IF(AQ27=12,"표점/만점",IF(AQ27=2,"백분위")))</f>
        <v/>
      </c>
      <c r="FV27" s="3">
        <f>IF(BA27=1,"표점",IF(BA27=12,"표점/만점",IF(BA27=2,"백분위",IF(BA27=4,"변표",IF(BA27=42,"변표/만점")))))</f>
        <v/>
      </c>
      <c r="FW27" s="3">
        <f>ROUND(Y27/$FZ27,2)</f>
        <v/>
      </c>
      <c r="FX27" s="3">
        <f>ROUND(Z27/$FZ27,2)</f>
        <v/>
      </c>
      <c r="FY27" s="3">
        <f>ROUND(AC27/$FZ27,2)</f>
        <v/>
      </c>
      <c r="FZ27" s="3">
        <f>Y27+Z27+AC27</f>
        <v/>
      </c>
    </row>
    <row r="28">
      <c r="A28" s="556" t="n">
        <v>26</v>
      </c>
      <c r="C28" s="3">
        <f>ROUND(ROW(C28)-ROW($C$15),0)</f>
        <v/>
      </c>
      <c r="D28" s="3" t="n">
        <v>13</v>
      </c>
      <c r="E28" s="3" t="inlineStr">
        <is>
          <t>서강 통합</t>
        </is>
      </c>
      <c r="F28" s="3" t="n">
        <v>600</v>
      </c>
      <c r="G28" s="3">
        <f>1.3/3</f>
        <v/>
      </c>
      <c r="H28" s="3">
        <f>1.1/3</f>
        <v/>
      </c>
      <c r="I28" s="3">
        <f>0.6/3/2</f>
        <v/>
      </c>
      <c r="J28" s="3">
        <f>0.6/3/2</f>
        <v/>
      </c>
      <c r="L28" s="3">
        <f>I28</f>
        <v/>
      </c>
      <c r="M28" s="3">
        <f>J28</f>
        <v/>
      </c>
      <c r="O28" s="3" t="n">
        <v>2</v>
      </c>
      <c r="P28" s="3">
        <f>G28+H28+MAX((I28:J28),L28:M28)*O28</f>
        <v/>
      </c>
      <c r="Q28" s="3" t="n">
        <v>5</v>
      </c>
      <c r="S28" s="3">
        <f>IF(R28&gt;0,R28,Q28)</f>
        <v/>
      </c>
      <c r="W28" s="3">
        <f>IF(AND(BH28=0,CD28=0),0,IF(V28&gt;0,V28,IF(U28=1,$W$11,0)))</f>
        <v/>
      </c>
      <c r="Y28" s="3">
        <f>AD28</f>
        <v/>
      </c>
      <c r="Z28" s="3">
        <f>AE28</f>
        <v/>
      </c>
      <c r="AA28" s="3">
        <f>IF($BB$7=1,AF28,IF(AS28=12,$F28*I28/($AF$8*AL28+$AF$9*(1-AL28)),AF28))</f>
        <v/>
      </c>
      <c r="AB28" s="3">
        <f>IF($BB$7=1,AI28,IF(AV28=12,$F28*L28/($AI$8*AL28+$AI$9*(1-AL28)),AI28))</f>
        <v/>
      </c>
      <c r="AC28" s="3">
        <f>IF(AND(AS28=2,EA28=1),AA28*O28,IF(AND(AS28=2,EA28=2),AB28*O28,IF(EA28=1,AA28,IF(EA28=2,AB28))))</f>
        <v/>
      </c>
      <c r="AD28" s="3">
        <f>IF(AQ28=12,$F28*G28/$AQ$9,IF(OR(AQ28=1,AQ28=4),$F28*G28/200,IF(OR(AQ28=2,AQ28=9),$F28*G28/100,"자동")))</f>
        <v/>
      </c>
      <c r="AE28" s="3">
        <f>IF(AR28=12,$F28*H28/$AR$9,IF(OR(AR28=1,AR28=4),$F28*H28/200,IF(OR(AR28=2,AR28=9),$F28*H28/100,"자동")))</f>
        <v/>
      </c>
      <c r="AF28" s="3">
        <f>IF(AS28=12,$F28*I28/IF($BB$7=1,IF($ED28=1,$AS$9,$AF$9),($AF$8*AL28+$AF$9*(1-AL28))),IF(AS28=42,$F28*I28/AN28,IF(OR(AS28=1,AS28=4,AS28=2),$F28*I28/100,IF(AS28=9,$F28*I28/50,"자동"))))</f>
        <v/>
      </c>
      <c r="AG28" s="3">
        <f>IF(AT28=12,$F28*J28/IF($BB$7=1,IF($ED28=1,$AT$9,$AG$9),($AG$8*AL28+$AG$9*(1-AL28))),IF(AT28=42,$F28*J28/AN28,IF(OR(AT28=1,AT28=4,AT28=2),$F28*J28/100,IF(AT28=9,$F28*J28/50,"자동"))))</f>
        <v/>
      </c>
      <c r="AH28" s="3">
        <f>IF(AU28=12,$F28*K28/IF($BB$7=1,IF($ED28=1,$AU$9,$AH$9),($AH$8*AL28+$AH$9*(1-AL28))),IF(AU28=42,$F28*K28/$AN28,IF(OR(AU28=1,AU28=4,AU28=2),$F28*K28/100,IF(AU28=9,$F28*K28/50,"자동"))))</f>
        <v/>
      </c>
      <c r="AI28" s="3">
        <f>IF(AV28=12,$F28*L28/IF($BB$7=1,IF($ED28=1,$AV$9,$AI$9),($AI$8*AL28+$AI$9*(1-AL28))),IF(AV28=42,$F28*L28/AO28,IF(OR(AV28=1,AV28=4,AV28=2),$F28*L28/100,IF(AV28=9,$F28*L28/50,"자동"))))</f>
        <v/>
      </c>
      <c r="AJ28" s="3">
        <f>IF(AW28=12,$F28*M28/IF($BB$7=1,IF($ED28=1,$AW$9,$AJ$9),($AJ$8*AL28+$AJ$9*(1-AL28))),IF(AW28=42,$F28*M28/AO28,IF(OR(AW28=1,AW28=4,AW28=2),$F28*M28/100,IF(AW28=9,$F28*M28/50,"자동"))))</f>
        <v/>
      </c>
      <c r="AL28" s="3">
        <f>IF(AK28&lt;&gt;"",AK28,IF(BA28&lt;&gt;12,"",IF(U28=1,1,IF(LEFT(E28,3)="서울대",0,""))))</f>
        <v/>
      </c>
      <c r="AN28" s="3">
        <f>IF($BA28=42,OFFSET(변환표준점수!C$119,$AP28-1,0),"")</f>
        <v/>
      </c>
      <c r="AO28" s="3">
        <f>IF($BA28=42,OFFSET(변환표준점수!D$119,$AP28-1,0),"")</f>
        <v/>
      </c>
      <c r="AP28" s="3">
        <f>IF(S28="","",MATCH(S28,변환표준점수!$B$119:$B$298,0))</f>
        <v/>
      </c>
      <c r="AQ28" s="3" t="n">
        <v>1</v>
      </c>
      <c r="AR28" s="3" t="n">
        <v>1</v>
      </c>
      <c r="AS28" s="3" t="n">
        <v>4</v>
      </c>
      <c r="AT28" s="3" t="n">
        <v>4</v>
      </c>
      <c r="AV28" s="3" t="n">
        <v>4</v>
      </c>
      <c r="AW28" s="3" t="n">
        <v>4</v>
      </c>
      <c r="AX28" s="3" t="n">
        <v>3</v>
      </c>
      <c r="AY28" s="3" t="n">
        <v>3</v>
      </c>
      <c r="BA28" s="3">
        <f>IF(AS28&gt;0,AS28,AV28)</f>
        <v/>
      </c>
      <c r="BJ28" s="124">
        <f>IF(BI28="",IF(DT28=1,1,$BI$3),BI28)</f>
        <v/>
      </c>
      <c r="CH28" s="206">
        <f>F28*P28</f>
        <v/>
      </c>
      <c r="CI28" s="56" t="n">
        <v>100</v>
      </c>
      <c r="CJ28" s="3" t="n">
        <v>99.5</v>
      </c>
      <c r="CK28" s="3" t="n">
        <v>98.5</v>
      </c>
      <c r="CL28" s="3" t="n">
        <v>97</v>
      </c>
      <c r="CM28" s="3" t="n">
        <v>95</v>
      </c>
      <c r="CN28" s="3" t="n">
        <v>92.5</v>
      </c>
      <c r="CO28" s="3" t="n">
        <v>89.5</v>
      </c>
      <c r="CP28" s="3" t="n">
        <v>86</v>
      </c>
      <c r="CQ28" s="3" t="n">
        <v>82</v>
      </c>
      <c r="CR28" s="56" t="n">
        <v>10</v>
      </c>
      <c r="CS28" s="3" t="n">
        <v>10</v>
      </c>
      <c r="CT28" s="3" t="n">
        <v>10</v>
      </c>
      <c r="CU28" s="3" t="n">
        <v>10</v>
      </c>
      <c r="CV28" s="3" t="n">
        <v>9.5</v>
      </c>
      <c r="CW28" s="3" t="n">
        <v>9</v>
      </c>
      <c r="CX28" s="3" t="n">
        <v>8.5</v>
      </c>
      <c r="CY28" s="3" t="n">
        <v>8</v>
      </c>
      <c r="CZ28" s="3" t="n">
        <v>7.5</v>
      </c>
      <c r="DJ28" s="3">
        <f>ROUND((CI28-EZ28),1)</f>
        <v/>
      </c>
      <c r="DK28" s="93">
        <f>((CI28-EZ28)/(FG28+DJ28-FC28))*100</f>
        <v/>
      </c>
      <c r="DL28" s="3">
        <f>ROUND((CR28-FA28)+(DA28-FB28),1)</f>
        <v/>
      </c>
      <c r="DO28" s="3" t="n">
        <v>2</v>
      </c>
      <c r="EA28" s="3">
        <f>IF(DZ28&gt;0,DZ28,IF(DM28&gt;0,1,2))</f>
        <v/>
      </c>
      <c r="EB28" s="3">
        <f>MAX(DM28:DO28)</f>
        <v/>
      </c>
      <c r="EC28" s="3">
        <f>AND(DM28-0.1&lt;$DM$8,DN28-0.1&lt;$DN$8,DO28-0.1&lt;$DO$8)*1</f>
        <v/>
      </c>
      <c r="ED28" s="3">
        <f>IFERROR(IF(AND($DP$8&gt;=DP28,$DQ$8&gt;=DQ28,$DR$8&gt;=DR28,$DS$8&gt;=DS28,$DT$8&gt;=DT28,$DU$8&gt;=DU28,$DV$8&gt;=DV28,$DW$8&gt;=DW28,$DX$8&gt;=DX28,OR(DY28=0,$DY$8&lt;DY28),EC28=1),1,0),0)</f>
        <v/>
      </c>
      <c r="EF28" s="3">
        <f>IFERROR(OFFSET(EF$3,MATCH(AQ28,$ED$4:$ED$10,0),0),0)</f>
        <v/>
      </c>
      <c r="EG28" s="3">
        <f>IFERROR(OFFSET(EG$3,MATCH(AR28,$ED$4:$ED$10,0),0),0)</f>
        <v/>
      </c>
      <c r="EH28" s="3">
        <f>IFERROR(IF(LEFT($BA28,1)="4",OFFSET(변환표준점수!$H$118,MATCH($S28,변환표준점수!$B$119:$B$198,0),),OFFSET(EH$3,MATCH(AS28,$ED$4:$ED$8,0),0)),0)</f>
        <v/>
      </c>
      <c r="EI28" s="3">
        <f>IFERROR(IF(LEFT($BA28,1)="4",OFFSET(변환표준점수!$I$118,MATCH($S28,변환표준점수!$B$119:$B$198,0),0),OFFSET(EI$3,MATCH(AT28,$ED$4:$ED$8,0),0)),0)</f>
        <v/>
      </c>
      <c r="EK28" s="3">
        <f>IFERROR(IF(LEFT($BA28,1)="4",OFFSET(변환표준점수!$J$118,MATCH($S28,변환표준점수!$B$119:$B$198,0),0),OFFSET(EJ$3,MATCH(AV28,$ED$4:$ED$8,0),0)),0)</f>
        <v/>
      </c>
      <c r="EL28" s="3">
        <f>IFERROR(IF(LEFT($BA28,1)="4",OFFSET(변환표준점수!$K$118,MATCH($S28,변환표준점수!$B$119:$B$198,0),0),OFFSET(EK$3,MATCH(AW28,$ED$4:$ED$8,0),0)),0)</f>
        <v/>
      </c>
      <c r="EM28" s="3">
        <f>IFERROR(OFFSET(EL$3,MATCH(AX28,$ED$4:$ED$8,0),0),0)</f>
        <v/>
      </c>
      <c r="EN28" s="3">
        <f>IFERROR(OFFSET(EM$3,MATCH(AY28,$ED$4:$ED$8,0),0),0)</f>
        <v/>
      </c>
      <c r="EO28" s="3">
        <f>IFERROR(OFFSET(EN$3,MATCH(AZ28,$ED$4:$ED$8,0),0),0)</f>
        <v/>
      </c>
      <c r="EQ28" s="3">
        <f>IFERROR((EF28*AD28+BO28)*$EP$9,0)</f>
        <v/>
      </c>
      <c r="ER28" s="3">
        <f>IFERROR(EG28*AE28+OFFSET($BP28,0,$ER$14-1),0)</f>
        <v/>
      </c>
      <c r="ES28" s="3">
        <f>IFERROR((EH28*AF28+BS28)*$EP$9,0)</f>
        <v/>
      </c>
      <c r="ET28" s="3">
        <f>IFERROR(IF(O28&lt;2,0,(EI28*AG28+BT28)*$EP$9),0)</f>
        <v/>
      </c>
      <c r="EU28" s="3">
        <f>IFERROR(BU28*$EP$9,0)</f>
        <v/>
      </c>
      <c r="EV28" s="3">
        <f>IFERROR((EK28*AI28+BV28)*$EP$9,0)</f>
        <v/>
      </c>
      <c r="EW28" s="3">
        <f>IFERROR(IF(O28&lt;2,0,(EL28*AJ28+BW28)*$EP$9),0)</f>
        <v/>
      </c>
      <c r="EX28" s="3">
        <f>LARGE((ES28:ET28,EV28:EW28),1)</f>
        <v/>
      </c>
      <c r="EY28" s="3">
        <f>IF(O28&lt;2,0,LARGE((ES28:ET28,EV28:EW28),2))</f>
        <v/>
      </c>
      <c r="EZ28" s="3">
        <f>IFERROR(OFFSET(CI28,0,ROUND((1/(1/EM28))-1,0)),0)</f>
        <v/>
      </c>
      <c r="FA28" s="3">
        <f>IFERROR(OFFSET(CR28,0,ROUND(1/(1/EN28),0)-1),0)</f>
        <v/>
      </c>
      <c r="FB28" s="3">
        <f>IFERROR(OFFSET(DA28,0,ROUND(1/(1/EO28),0)-1),0)</f>
        <v/>
      </c>
      <c r="FG28" s="3">
        <f>IF(FF28&gt;0,FF28,EQ28+ER28+EU28+EX28+EY28+EZ28+FA28+FB28+FC28)</f>
        <v/>
      </c>
      <c r="FH28" s="618" t="n"/>
      <c r="FU28" s="3">
        <f>IF(AQ28=1,"표점",IF(AQ28=12,"표점/만점",IF(AQ28=2,"백분위")))</f>
        <v/>
      </c>
      <c r="FV28" s="3">
        <f>IF(BA28=1,"표점",IF(BA28=12,"표점/만점",IF(BA28=2,"백분위",IF(BA28=4,"변표",IF(BA28=42,"변표/만점")))))</f>
        <v/>
      </c>
      <c r="FW28" s="3">
        <f>ROUND(Y28/$FZ28,2)</f>
        <v/>
      </c>
      <c r="FX28" s="3">
        <f>ROUND(Z28/$FZ28,2)</f>
        <v/>
      </c>
      <c r="FY28" s="3">
        <f>ROUND(AC28/$FZ28,2)</f>
        <v/>
      </c>
      <c r="FZ28" s="3">
        <f>Y28+Z28+AC28</f>
        <v/>
      </c>
    </row>
    <row r="29">
      <c r="A29" s="556" t="n">
        <v>26</v>
      </c>
      <c r="C29" s="3">
        <f>ROUND(ROW(C29)-ROW($C$15),0)</f>
        <v/>
      </c>
      <c r="D29" s="3" t="n">
        <v>14</v>
      </c>
      <c r="E29" s="3" t="inlineStr">
        <is>
          <t>서강 적용</t>
        </is>
      </c>
      <c r="F29" s="3">
        <f>IF($BB$7=1,OFFSET(F$27,$N29-1,0),(F$27+F$28)/2)</f>
        <v/>
      </c>
      <c r="G29" s="3">
        <f>IF($BB$7=1,OFFSET(G$27,$N29-1,0),(G$27+G$28)/2)</f>
        <v/>
      </c>
      <c r="H29" s="3">
        <f>IF($BB$7=1,OFFSET(H$27,$N29-1,0),(H$27+H$28)/2)</f>
        <v/>
      </c>
      <c r="I29" s="3">
        <f>IF($BB$7=1,OFFSET(I$27,$N29-1,0),(I$27+I$28)/2)</f>
        <v/>
      </c>
      <c r="J29" s="3">
        <f>IF($BB$7=1,OFFSET(J$27,$N29-1,0),(J$27+J$28)/2)</f>
        <v/>
      </c>
      <c r="L29" s="3">
        <f>IF($BB$7=1,OFFSET(L$27,$N29-1,0),(L$27+L$28)/2)</f>
        <v/>
      </c>
      <c r="M29" s="3">
        <f>IF($BB$7=1,OFFSET(M$27,$N29-1,0),(M$27+M$28)/2)</f>
        <v/>
      </c>
      <c r="N29" s="3">
        <f>IF(FG27&gt;FG28,1,2)</f>
        <v/>
      </c>
      <c r="O29" s="3" t="n">
        <v>2</v>
      </c>
      <c r="P29" s="3">
        <f>G29+H29+MAX((I29:J29),L29:M29)*O29</f>
        <v/>
      </c>
      <c r="Q29" s="3" t="n">
        <v>6</v>
      </c>
      <c r="S29" s="3">
        <f>IF(R29&gt;0,R29,Q29)</f>
        <v/>
      </c>
      <c r="W29" s="3">
        <f>IF(AND(BH29=0,CD29=0),0,IF(V29&gt;0,V29,IF(U29=1,$W$11,0)))</f>
        <v/>
      </c>
      <c r="Y29" s="3">
        <f>AD29</f>
        <v/>
      </c>
      <c r="Z29" s="3">
        <f>AE29</f>
        <v/>
      </c>
      <c r="AA29" s="3">
        <f>IF($BB$7=1,AF29,IF(AS29=12,$F29*I29/($AF$8*AL29+$AF$9*(1-AL29)),AF29))</f>
        <v/>
      </c>
      <c r="AB29" s="3">
        <f>IF($BB$7=1,AI29,IF(AV29=12,$F29*L29/($AI$8*AL29+$AI$9*(1-AL29)),AI29))</f>
        <v/>
      </c>
      <c r="AC29" s="3">
        <f>IF(AND(AS29=2,EA29=1),AA29*O29,IF(AND(AS29=2,EA29=2),AB29*O29,IF(EA29=1,AA29,IF(EA29=2,AB29))))</f>
        <v/>
      </c>
      <c r="AD29" s="3">
        <f>IF(AQ29=12,$F29*G29/$AQ$9,IF(OR(AQ29=1,AQ29=4),$F29*G29/200,IF(OR(AQ29=2,AQ29=9),$F29*G29/100,"자동")))</f>
        <v/>
      </c>
      <c r="AE29" s="3">
        <f>IF(AR29=12,$F29*H29/$AR$9,IF(OR(AR29=1,AR29=4),$F29*H29/200,IF(OR(AR29=2,AR29=9),$F29*H29/100,"자동")))</f>
        <v/>
      </c>
      <c r="AF29" s="3">
        <f>IF(AS29=12,$F29*I29/IF($BB$7=1,IF($ED29=1,$AS$9,$AF$9),($AF$8*AL29+$AF$9*(1-AL29))),IF(AS29=42,$F29*I29/AN29,IF(OR(AS29=1,AS29=4,AS29=2),$F29*I29/100,IF(AS29=9,$F29*I29/50,"자동"))))</f>
        <v/>
      </c>
      <c r="AG29" s="3">
        <f>IF(AT29=12,$F29*J29/IF($BB$7=1,IF($ED29=1,$AT$9,$AG$9),($AG$8*AL29+$AG$9*(1-AL29))),IF(AT29=42,$F29*J29/AN29,IF(OR(AT29=1,AT29=4,AT29=2),$F29*J29/100,IF(AT29=9,$F29*J29/50,"자동"))))</f>
        <v/>
      </c>
      <c r="AH29" s="3">
        <f>IF(AU29=12,$F29*K29/IF($BB$7=1,IF($ED29=1,$AU$9,$AH$9),($AH$8*AL29+$AH$9*(1-AL29))),IF(AU29=42,$F29*K29/$AN29,IF(OR(AU29=1,AU29=4,AU29=2),$F29*K29/100,IF(AU29=9,$F29*K29/50,"자동"))))</f>
        <v/>
      </c>
      <c r="AI29" s="3">
        <f>IF(AV29=12,$F29*L29/IF($BB$7=1,IF($ED29=1,$AV$9,$AI$9),($AI$8*AL29+$AI$9*(1-AL29))),IF(AV29=42,$F29*L29/AO29,IF(OR(AV29=1,AV29=4,AV29=2),$F29*L29/100,IF(AV29=9,$F29*L29/50,"자동"))))</f>
        <v/>
      </c>
      <c r="AJ29" s="3">
        <f>IF(AW29=12,$F29*M29/IF($BB$7=1,IF($ED29=1,$AW$9,$AJ$9),($AJ$8*AL29+$AJ$9*(1-AL29))),IF(AW29=42,$F29*M29/AO29,IF(OR(AW29=1,AW29=4,AW29=2),$F29*M29/100,IF(AW29=9,$F29*M29/50,"자동"))))</f>
        <v/>
      </c>
      <c r="AL29" s="3">
        <f>IF(AK29&lt;&gt;"",AK29,IF(BA29&lt;&gt;12,"",IF(U29=1,1,IF(LEFT(E29,3)="서울대",0,""))))</f>
        <v/>
      </c>
      <c r="AN29" s="3">
        <f>IF($BA29=42,OFFSET(변환표준점수!C$119,$AP29-1,0),"")</f>
        <v/>
      </c>
      <c r="AO29" s="3">
        <f>IF($BA29=42,OFFSET(변환표준점수!D$119,$AP29-1,0),"")</f>
        <v/>
      </c>
      <c r="AP29" s="3">
        <f>IF(S29="","",MATCH(S29,변환표준점수!$B$119:$B$298,0))</f>
        <v/>
      </c>
      <c r="AQ29" s="3" t="n">
        <v>1</v>
      </c>
      <c r="AR29" s="3" t="n">
        <v>1</v>
      </c>
      <c r="AS29" s="3" t="n">
        <v>4</v>
      </c>
      <c r="AT29" s="3" t="n">
        <v>4</v>
      </c>
      <c r="AV29" s="3" t="n">
        <v>4</v>
      </c>
      <c r="AW29" s="3" t="n">
        <v>4</v>
      </c>
      <c r="AX29" s="3" t="n">
        <v>3</v>
      </c>
      <c r="AY29" s="3" t="n">
        <v>3</v>
      </c>
      <c r="BA29" s="3">
        <f>IF(AS29&gt;0,AS29,AV29)</f>
        <v/>
      </c>
      <c r="BJ29" s="124">
        <f>IF(BI29="",IF(DT29=1,1,$BI$3),BI29)</f>
        <v/>
      </c>
      <c r="CH29" s="206">
        <f>F29*P29</f>
        <v/>
      </c>
      <c r="CI29" s="56" t="n">
        <v>100</v>
      </c>
      <c r="CJ29" s="3" t="n">
        <v>99.5</v>
      </c>
      <c r="CK29" s="3" t="n">
        <v>98.5</v>
      </c>
      <c r="CL29" s="3" t="n">
        <v>97</v>
      </c>
      <c r="CM29" s="3" t="n">
        <v>95</v>
      </c>
      <c r="CN29" s="3" t="n">
        <v>92.5</v>
      </c>
      <c r="CO29" s="3" t="n">
        <v>89.5</v>
      </c>
      <c r="CP29" s="3" t="n">
        <v>86</v>
      </c>
      <c r="CQ29" s="3" t="n">
        <v>82</v>
      </c>
      <c r="CR29" s="56" t="n">
        <v>10</v>
      </c>
      <c r="CS29" s="3" t="n">
        <v>10</v>
      </c>
      <c r="CT29" s="3" t="n">
        <v>10</v>
      </c>
      <c r="CU29" s="3" t="n">
        <v>10</v>
      </c>
      <c r="CV29" s="3" t="n">
        <v>9.5</v>
      </c>
      <c r="CW29" s="3" t="n">
        <v>9</v>
      </c>
      <c r="CX29" s="3" t="n">
        <v>8.5</v>
      </c>
      <c r="CY29" s="3" t="n">
        <v>8</v>
      </c>
      <c r="CZ29" s="3" t="n">
        <v>7.5</v>
      </c>
      <c r="DJ29" s="3">
        <f>ROUND((CI29-EZ29),1)</f>
        <v/>
      </c>
      <c r="DK29" s="93">
        <f>((CI29-EZ29)/(FG29+DJ29-FC29))*100</f>
        <v/>
      </c>
      <c r="DL29" s="3">
        <f>ROUND((CR29-FA29)+(DA29-FB29),1)</f>
        <v/>
      </c>
      <c r="DO29" s="3" t="n">
        <v>2</v>
      </c>
      <c r="DZ29" s="3" t="n">
        <v>1</v>
      </c>
      <c r="EA29" s="3">
        <f>IF(DZ29&gt;0,DZ29,IF(DM29&gt;0,1,2))</f>
        <v/>
      </c>
      <c r="EB29" s="3">
        <f>MAX(DM29:DO29)</f>
        <v/>
      </c>
      <c r="EC29" s="3">
        <f>AND(DM29-0.1&lt;$DM$8,DN29-0.1&lt;$DN$8,DO29-0.1&lt;$DO$8)*1</f>
        <v/>
      </c>
      <c r="ED29" s="3">
        <f>IFERROR(IF(AND($DP$8&gt;=DP29,$DQ$8&gt;=DQ29,$DR$8&gt;=DR29,$DS$8&gt;=DS29,$DT$8&gt;=DT29,$DU$8&gt;=DU29,$DV$8&gt;=DV29,$DW$8&gt;=DW29,$DX$8&gt;=DX29,OR(DY29=0,$DY$8&lt;DY29),EC29=1),1,0),0)</f>
        <v/>
      </c>
      <c r="EF29" s="3">
        <f>IFERROR(OFFSET(EF$3,MATCH(AQ29,$ED$4:$ED$10,0),0),0)</f>
        <v/>
      </c>
      <c r="EG29" s="3">
        <f>IFERROR(OFFSET(EG$3,MATCH(AR29,$ED$4:$ED$10,0),0),0)</f>
        <v/>
      </c>
      <c r="EH29" s="3">
        <f>IFERROR(IF(LEFT($BA29,1)="4",OFFSET(변환표준점수!$H$118,MATCH($S29,변환표준점수!$B$119:$B$198,0),),OFFSET(EH$3,MATCH(AS29,$ED$4:$ED$8,0),0)),0)</f>
        <v/>
      </c>
      <c r="EI29" s="3">
        <f>IFERROR(IF(LEFT($BA29,1)="4",OFFSET(변환표준점수!$I$118,MATCH($S29,변환표준점수!$B$119:$B$198,0),0),OFFSET(EI$3,MATCH(AT29,$ED$4:$ED$8,0),0)),0)</f>
        <v/>
      </c>
      <c r="EK29" s="3">
        <f>IFERROR(IF(LEFT($BA29,1)="4",OFFSET(변환표준점수!$J$118,MATCH($S29,변환표준점수!$B$119:$B$198,0),0),OFFSET(EJ$3,MATCH(AV29,$ED$4:$ED$8,0),0)),0)</f>
        <v/>
      </c>
      <c r="EL29" s="3">
        <f>IFERROR(IF(LEFT($BA29,1)="4",OFFSET(변환표준점수!$K$118,MATCH($S29,변환표준점수!$B$119:$B$198,0),0),OFFSET(EK$3,MATCH(AW29,$ED$4:$ED$8,0),0)),0)</f>
        <v/>
      </c>
      <c r="EM29" s="3">
        <f>IFERROR(OFFSET(EL$3,MATCH(AX29,$ED$4:$ED$8,0),0),0)</f>
        <v/>
      </c>
      <c r="EN29" s="3">
        <f>IFERROR(OFFSET(EM$3,MATCH(AY29,$ED$4:$ED$8,0),0),0)</f>
        <v/>
      </c>
      <c r="EO29" s="3">
        <f>IFERROR(OFFSET(EN$3,MATCH(AZ29,$ED$4:$ED$8,0),0),0)</f>
        <v/>
      </c>
      <c r="EQ29" s="3">
        <f>IFERROR((EF29*AD29+BO29)*$EP$9,0)</f>
        <v/>
      </c>
      <c r="ER29" s="3">
        <f>IFERROR(EG29*AE29+OFFSET($BP29,0,$ER$14-1),0)</f>
        <v/>
      </c>
      <c r="ES29" s="3">
        <f>IFERROR((EH29*AF29+BS29)*$EP$9,0)</f>
        <v/>
      </c>
      <c r="ET29" s="3">
        <f>IFERROR(IF(O29&lt;2,0,(EI29*AG29+BT29)*$EP$9),0)</f>
        <v/>
      </c>
      <c r="EU29" s="3">
        <f>IFERROR(BU29*$EP$9,0)</f>
        <v/>
      </c>
      <c r="EV29" s="3">
        <f>IFERROR((EK29*AI29+BV29)*$EP$9,0)</f>
        <v/>
      </c>
      <c r="EW29" s="3">
        <f>IFERROR(IF(O29&lt;2,0,(EL29*AJ29+BW29)*$EP$9),0)</f>
        <v/>
      </c>
      <c r="EX29" s="3">
        <f>LARGE((ES29:ET29,EV29:EW29),1)</f>
        <v/>
      </c>
      <c r="EY29" s="3">
        <f>IF(O29&lt;2,0,LARGE((ES29:ET29,EV29:EW29),2))</f>
        <v/>
      </c>
      <c r="EZ29" s="3">
        <f>IFERROR(OFFSET(CI29,0,ROUND((1/(1/EM29))-1,0)),0)</f>
        <v/>
      </c>
      <c r="FA29" s="3">
        <f>IFERROR(OFFSET(CR29,0,ROUND(1/(1/EN29),0)-1),0)</f>
        <v/>
      </c>
      <c r="FB29" s="3">
        <f>IFERROR(OFFSET(DA29,0,ROUND(1/(1/EO29),0)-1),0)</f>
        <v/>
      </c>
      <c r="FG29" s="3">
        <f>IF(FF29&gt;0,FF29,EQ29+ER29+EU29+EX29+EY29+EZ29+FA29+FB29+FC29)</f>
        <v/>
      </c>
      <c r="FH29" s="618" t="n"/>
      <c r="FU29" s="3">
        <f>IF(AQ29=1,"표점",IF(AQ29=12,"표점/만점",IF(AQ29=2,"백분위")))</f>
        <v/>
      </c>
      <c r="FV29" s="3">
        <f>IF(BA29=1,"표점",IF(BA29=12,"표점/만점",IF(BA29=2,"백분위",IF(BA29=4,"변표",IF(BA29=42,"변표/만점")))))</f>
        <v/>
      </c>
      <c r="FW29" s="3">
        <f>ROUND(Y29/$FZ29,2)</f>
        <v/>
      </c>
      <c r="FX29" s="3">
        <f>ROUND(Z29/$FZ29,2)</f>
        <v/>
      </c>
      <c r="FY29" s="3">
        <f>ROUND(AC29/$FZ29,2)</f>
        <v/>
      </c>
      <c r="FZ29" s="3">
        <f>Y29+Z29+AC29</f>
        <v/>
      </c>
    </row>
    <row r="30">
      <c r="A30" s="556" t="n">
        <v>26</v>
      </c>
      <c r="C30" s="3">
        <f>ROUND(ROW(C30)-ROW($C$15),0)</f>
        <v/>
      </c>
      <c r="D30" s="3" t="n">
        <v>15</v>
      </c>
      <c r="E30" s="3" t="inlineStr">
        <is>
          <t>서강 적용(최저)</t>
        </is>
      </c>
      <c r="F30" s="3">
        <f>F29</f>
        <v/>
      </c>
      <c r="G30" s="3">
        <f>G29</f>
        <v/>
      </c>
      <c r="H30" s="3">
        <f>H29</f>
        <v/>
      </c>
      <c r="I30" s="3">
        <f>I29</f>
        <v/>
      </c>
      <c r="J30" s="3">
        <f>J29</f>
        <v/>
      </c>
      <c r="L30" s="3">
        <f>L29</f>
        <v/>
      </c>
      <c r="M30" s="3">
        <f>M29</f>
        <v/>
      </c>
      <c r="N30" s="3">
        <f>N29</f>
        <v/>
      </c>
      <c r="O30" s="3" t="n">
        <v>2</v>
      </c>
      <c r="P30" s="3">
        <f>G30+H30+MAX((I30:J30),L30:M30)*O30</f>
        <v/>
      </c>
      <c r="Q30" s="3" t="n">
        <v>6</v>
      </c>
      <c r="S30" s="3">
        <f>IF(R30&gt;0,R30,Q30)</f>
        <v/>
      </c>
      <c r="W30" s="3">
        <f>IF(AND(BH30=0,CD30=0),0,IF(V30&gt;0,V30,IF(U30=1,$W$11,0)))</f>
        <v/>
      </c>
      <c r="Y30" s="3">
        <f>AD30</f>
        <v/>
      </c>
      <c r="Z30" s="3">
        <f>AE30</f>
        <v/>
      </c>
      <c r="AA30" s="3">
        <f>IF($BB$7=1,AF30,IF(AS30=12,$F30*I30/($AF$8*AL30+$AF$9*(1-AL30)),AF30))</f>
        <v/>
      </c>
      <c r="AB30" s="3">
        <f>IF($BB$7=1,AI30,IF(AV30=12,$F30*L30/($AI$8*AL30+$AI$9*(1-AL30)),AI30))</f>
        <v/>
      </c>
      <c r="AC30" s="3">
        <f>IF(AND(AS30=2,EA30=1),AA30*O30,IF(AND(AS30=2,EA30=2),AB30*O30,IF(EA30=1,AA30,IF(EA30=2,AB30))))</f>
        <v/>
      </c>
      <c r="AD30" s="3">
        <f>IF(AQ30=12,$F30*G30/$AQ$9,IF(OR(AQ30=1,AQ30=4),$F30*G30/200,IF(OR(AQ30=2,AQ30=9),$F30*G30/100,"자동")))</f>
        <v/>
      </c>
      <c r="AE30" s="3">
        <f>IF(AR30=12,$F30*H30/$AR$9,IF(OR(AR30=1,AR30=4),$F30*H30/200,IF(OR(AR30=2,AR30=9),$F30*H30/100,"자동")))</f>
        <v/>
      </c>
      <c r="AF30" s="3">
        <f>IF(AS30=12,$F30*I30/IF($BB$7=1,IF($ED30=1,$AS$9,$AF$9),($AF$8*AL30+$AF$9*(1-AL30))),IF(AS30=42,$F30*I30/AN30,IF(OR(AS30=1,AS30=4,AS30=2),$F30*I30/100,IF(AS30=9,$F30*I30/50,"자동"))))</f>
        <v/>
      </c>
      <c r="AG30" s="3">
        <f>IF(AT30=12,$F30*J30/IF($BB$7=1,IF($ED30=1,$AT$9,$AG$9),($AG$8*AL30+$AG$9*(1-AL30))),IF(AT30=42,$F30*J30/AN30,IF(OR(AT30=1,AT30=4,AT30=2),$F30*J30/100,IF(AT30=9,$F30*J30/50,"자동"))))</f>
        <v/>
      </c>
      <c r="AH30" s="3">
        <f>IF(AU30=12,$F30*K30/IF($BB$7=1,IF($ED30=1,$AU$9,$AH$9),($AH$8*AL30+$AH$9*(1-AL30))),IF(AU30=42,$F30*K30/$AN30,IF(OR(AU30=1,AU30=4,AU30=2),$F30*K30/100,IF(AU30=9,$F30*K30/50,"자동"))))</f>
        <v/>
      </c>
      <c r="AI30" s="3">
        <f>IF(AV30=12,$F30*L30/IF($BB$7=1,IF($ED30=1,$AV$9,$AI$9),($AI$8*AL30+$AI$9*(1-AL30))),IF(AV30=42,$F30*L30/AO30,IF(OR(AV30=1,AV30=4,AV30=2),$F30*L30/100,IF(AV30=9,$F30*L30/50,"자동"))))</f>
        <v/>
      </c>
      <c r="AJ30" s="3">
        <f>IF(AW30=12,$F30*M30/IF($BB$7=1,IF($ED30=1,$AW$9,$AJ$9),($AJ$8*AL30+$AJ$9*(1-AL30))),IF(AW30=42,$F30*M30/AO30,IF(OR(AW30=1,AW30=4,AW30=2),$F30*M30/100,IF(AW30=9,$F30*M30/50,"자동"))))</f>
        <v/>
      </c>
      <c r="AL30" s="3">
        <f>IF(AK30&lt;&gt;"",AK30,IF(BA30&lt;&gt;12,"",IF(U30=1,1,IF(LEFT(E30,3)="서울대",0,""))))</f>
        <v/>
      </c>
      <c r="AN30" s="3">
        <f>IF($BA30=42,OFFSET(변환표준점수!C$119,$AP30-1,0),"")</f>
        <v/>
      </c>
      <c r="AO30" s="3">
        <f>IF($BA30=42,OFFSET(변환표준점수!D$119,$AP30-1,0),"")</f>
        <v/>
      </c>
      <c r="AP30" s="3">
        <f>IF(S30="","",MATCH(S30,변환표준점수!$B$119:$B$298,0))</f>
        <v/>
      </c>
      <c r="AQ30" s="3" t="n">
        <v>1</v>
      </c>
      <c r="AR30" s="3" t="n">
        <v>1</v>
      </c>
      <c r="AS30" s="3" t="n">
        <v>4</v>
      </c>
      <c r="AT30" s="3" t="n">
        <v>4</v>
      </c>
      <c r="AV30" s="3" t="n">
        <v>4</v>
      </c>
      <c r="AW30" s="3" t="n">
        <v>4</v>
      </c>
      <c r="AX30" s="3" t="n">
        <v>3</v>
      </c>
      <c r="AY30" s="3" t="n">
        <v>3</v>
      </c>
      <c r="BA30" s="3">
        <f>IF(AS30&gt;0,AS30,AV30)</f>
        <v/>
      </c>
      <c r="BJ30" s="124">
        <f>IF(BI30="",IF(DT30=1,1,$BI$3),BI30)</f>
        <v/>
      </c>
      <c r="CH30" s="206">
        <f>F30*P30</f>
        <v/>
      </c>
      <c r="CI30" s="56" t="n">
        <v>100</v>
      </c>
      <c r="CJ30" s="3" t="n">
        <v>99.5</v>
      </c>
      <c r="CK30" s="3" t="n">
        <v>98.5</v>
      </c>
      <c r="CL30" s="3" t="n">
        <v>97</v>
      </c>
      <c r="CM30" s="3" t="n">
        <v>95</v>
      </c>
      <c r="CN30" s="3" t="n">
        <v>92.5</v>
      </c>
      <c r="CO30" s="3" t="n">
        <v>89.5</v>
      </c>
      <c r="CP30" s="3" t="n">
        <v>86</v>
      </c>
      <c r="CQ30" s="3" t="n">
        <v>82</v>
      </c>
      <c r="CR30" s="56" t="n">
        <v>10</v>
      </c>
      <c r="CS30" s="3" t="n">
        <v>10</v>
      </c>
      <c r="CT30" s="3" t="n">
        <v>10</v>
      </c>
      <c r="CU30" s="3" t="n">
        <v>10</v>
      </c>
      <c r="CV30" s="3" t="n">
        <v>9.5</v>
      </c>
      <c r="CW30" s="3" t="n">
        <v>9</v>
      </c>
      <c r="CX30" s="3" t="n">
        <v>8.5</v>
      </c>
      <c r="CY30" s="3" t="n">
        <v>8</v>
      </c>
      <c r="CZ30" s="3" t="n">
        <v>7.5</v>
      </c>
      <c r="DJ30" s="3">
        <f>ROUND((CI30-EZ30),1)</f>
        <v/>
      </c>
      <c r="DK30" s="93">
        <f>((CI30-EZ30)/(FG30+DJ30-FC30))*100</f>
        <v/>
      </c>
      <c r="DL30" s="3">
        <f>ROUND((CR30-FA30)+(DA30-FB30),1)</f>
        <v/>
      </c>
      <c r="DO30" s="3" t="n">
        <v>2</v>
      </c>
      <c r="DW30" s="3">
        <f>IF(AND(O10&lt;=4,(SUM(G10:H10,N10)+MIN(AX7:AY7)-MAX(G10:H10,N10,MIN(AX7:AY7)))&lt;=9),0,1)</f>
        <v/>
      </c>
      <c r="DZ30" s="3" t="n">
        <v>1</v>
      </c>
      <c r="EA30" s="3">
        <f>IF(DZ30&gt;0,DZ30,IF(DM30&gt;0,1,2))</f>
        <v/>
      </c>
      <c r="EB30" s="3">
        <f>MAX(DM30:DO30)</f>
        <v/>
      </c>
      <c r="EC30" s="3">
        <f>AND(DM30-0.1&lt;$DM$8,DN30-0.1&lt;$DN$8,DO30-0.1&lt;$DO$8)*1</f>
        <v/>
      </c>
      <c r="ED30" s="3">
        <f>IFERROR(IF(AND($DP$8&gt;=DP30,$DQ$8&gt;=DQ30,$DR$8&gt;=DR30,$DS$8&gt;=DS30,$DT$8&gt;=DT30,$DU$8&gt;=DU30,$DV$8&gt;=DV30,$DW$8&gt;=DW30,$DX$8&gt;=DX30,OR(DY30=0,$DY$8&lt;DY30),EC30=1),1,0),0)</f>
        <v/>
      </c>
      <c r="EF30" s="3">
        <f>IFERROR(OFFSET(EF$3,MATCH(AQ30,$ED$4:$ED$10,0),0),0)</f>
        <v/>
      </c>
      <c r="EG30" s="3">
        <f>IFERROR(OFFSET(EG$3,MATCH(AR30,$ED$4:$ED$10,0),0),0)</f>
        <v/>
      </c>
      <c r="EH30" s="3">
        <f>IFERROR(IF(LEFT($BA30,1)="4",OFFSET(변환표준점수!$H$118,MATCH($S30,변환표준점수!$B$119:$B$198,0),),OFFSET(EH$3,MATCH(AS30,$ED$4:$ED$8,0),0)),0)</f>
        <v/>
      </c>
      <c r="EI30" s="3">
        <f>IFERROR(IF(LEFT($BA30,1)="4",OFFSET(변환표준점수!$I$118,MATCH($S30,변환표준점수!$B$119:$B$198,0),0),OFFSET(EI$3,MATCH(AT30,$ED$4:$ED$8,0),0)),0)</f>
        <v/>
      </c>
      <c r="EK30" s="3">
        <f>IFERROR(IF(LEFT($BA30,1)="4",OFFSET(변환표준점수!$J$118,MATCH($S30,변환표준점수!$B$119:$B$198,0),0),OFFSET(EJ$3,MATCH(AV30,$ED$4:$ED$8,0),0)),0)</f>
        <v/>
      </c>
      <c r="EL30" s="3">
        <f>IFERROR(IF(LEFT($BA30,1)="4",OFFSET(변환표준점수!$K$118,MATCH($S30,변환표준점수!$B$119:$B$198,0),0),OFFSET(EK$3,MATCH(AW30,$ED$4:$ED$8,0),0)),0)</f>
        <v/>
      </c>
      <c r="EM30" s="3">
        <f>IFERROR(OFFSET(EL$3,MATCH(AX30,$ED$4:$ED$8,0),0),0)</f>
        <v/>
      </c>
      <c r="EN30" s="3">
        <f>IFERROR(OFFSET(EM$3,MATCH(AY30,$ED$4:$ED$8,0),0),0)</f>
        <v/>
      </c>
      <c r="EO30" s="3">
        <f>IFERROR(OFFSET(EN$3,MATCH(AZ30,$ED$4:$ED$8,0),0),0)</f>
        <v/>
      </c>
      <c r="EQ30" s="3">
        <f>IFERROR((EF30*AD30+BO30)*$EP$9,0)</f>
        <v/>
      </c>
      <c r="ER30" s="3">
        <f>IFERROR(EG30*AE30+OFFSET($BP30,0,$ER$14-1),0)</f>
        <v/>
      </c>
      <c r="ES30" s="3">
        <f>IFERROR((EH30*AF30+BS30)*$EP$9,0)</f>
        <v/>
      </c>
      <c r="ET30" s="3">
        <f>IFERROR(IF(O30&lt;2,0,(EI30*AG30+BT30)*$EP$9),0)</f>
        <v/>
      </c>
      <c r="EU30" s="3">
        <f>IFERROR(BU30*$EP$9,0)</f>
        <v/>
      </c>
      <c r="EV30" s="3">
        <f>IFERROR((EK30*AI30+BV30)*$EP$9,0)</f>
        <v/>
      </c>
      <c r="EW30" s="3">
        <f>IFERROR(IF(O30&lt;2,0,(EL30*AJ30+BW30)*$EP$9),0)</f>
        <v/>
      </c>
      <c r="EX30" s="3">
        <f>LARGE((ES30:ET30,EV30:EW30),1)</f>
        <v/>
      </c>
      <c r="EY30" s="3">
        <f>IF(O30&lt;2,0,LARGE((ES30:ET30,EV30:EW30),2))</f>
        <v/>
      </c>
      <c r="EZ30" s="3">
        <f>IFERROR(OFFSET(CI30,0,ROUND((1/(1/EM30))-1,0)),0)</f>
        <v/>
      </c>
      <c r="FA30" s="3">
        <f>IFERROR(OFFSET(CR30,0,ROUND(1/(1/EN30),0)-1),0)</f>
        <v/>
      </c>
      <c r="FB30" s="3">
        <f>IFERROR(OFFSET(DA30,0,ROUND(1/(1/EO30),0)-1),0)</f>
        <v/>
      </c>
      <c r="FG30" s="3">
        <f>IF(FF30&gt;0,FF30,EQ30+ER30+EU30+EX30+EY30+EZ30+FA30+FB30+FC30)</f>
        <v/>
      </c>
      <c r="FH30" s="618" t="n"/>
      <c r="FU30" s="3">
        <f>IF(AQ30=1,"표점",IF(AQ30=12,"표점/만점",IF(AQ30=2,"백분위")))</f>
        <v/>
      </c>
      <c r="FV30" s="3">
        <f>IF(BA30=1,"표점",IF(BA30=12,"표점/만점",IF(BA30=2,"백분위",IF(BA30=4,"변표",IF(BA30=42,"변표/만점")))))</f>
        <v/>
      </c>
      <c r="FW30" s="3">
        <f>ROUND(Y30/$FZ30,2)</f>
        <v/>
      </c>
      <c r="FX30" s="3">
        <f>ROUND(Z30/$FZ30,2)</f>
        <v/>
      </c>
      <c r="FY30" s="3">
        <f>ROUND(AC30/$FZ30,2)</f>
        <v/>
      </c>
      <c r="FZ30" s="3">
        <f>Y30+Z30+AC30</f>
        <v/>
      </c>
    </row>
    <row r="31">
      <c r="A31" s="556" t="n">
        <v>26</v>
      </c>
      <c r="C31" s="3">
        <f>ROUND(ROW(C31)-ROW($C$15),0)</f>
        <v/>
      </c>
      <c r="D31" s="3" t="n">
        <v>16</v>
      </c>
      <c r="E31" s="3" t="inlineStr">
        <is>
          <t>서강 자연(최저)</t>
        </is>
      </c>
      <c r="F31" s="3" t="n">
        <v>600</v>
      </c>
      <c r="G31" s="3">
        <f>1.1/3</f>
        <v/>
      </c>
      <c r="H31" s="3">
        <f>1.3/3</f>
        <v/>
      </c>
      <c r="I31" s="3">
        <f>0.6/3/2</f>
        <v/>
      </c>
      <c r="J31" s="3">
        <f>0.6/3/2</f>
        <v/>
      </c>
      <c r="L31" s="3">
        <f>I31</f>
        <v/>
      </c>
      <c r="M31" s="3">
        <f>J31</f>
        <v/>
      </c>
      <c r="O31" s="3" t="n">
        <v>2</v>
      </c>
      <c r="P31" s="3">
        <f>G31+H31+MAX((I31:J31),L31:M31)*O31</f>
        <v/>
      </c>
      <c r="Q31" s="3" t="n">
        <v>4</v>
      </c>
      <c r="S31" s="3">
        <f>IF(R31&gt;0,R31,Q31)</f>
        <v/>
      </c>
      <c r="W31" s="3">
        <f>IF(AND(BH31=0,CD31=0),0,IF(V31&gt;0,V31,IF(U31=1,$W$11,0)))</f>
        <v/>
      </c>
      <c r="Y31" s="3">
        <f>AD31</f>
        <v/>
      </c>
      <c r="Z31" s="3">
        <f>AE31</f>
        <v/>
      </c>
      <c r="AA31" s="3">
        <f>IF($BB$7=1,AF31,IF(AS31=12,$F31*I31/($AF$8*AL31+$AF$9*(1-AL31)),AF31))</f>
        <v/>
      </c>
      <c r="AB31" s="3">
        <f>IF($BB$7=1,AI31,IF(AV31=12,$F31*L31/($AI$8*AL31+$AI$9*(1-AL31)),AI31))</f>
        <v/>
      </c>
      <c r="AC31" s="3">
        <f>IF(AND(AS31=2,EA31=1),AA31*O31,IF(AND(AS31=2,EA31=2),AB31*O31,IF(EA31=1,AA31,IF(EA31=2,AB31))))</f>
        <v/>
      </c>
      <c r="AD31" s="3">
        <f>IF(AQ31=12,$F31*G31/$AQ$9,IF(OR(AQ31=1,AQ31=4),$F31*G31/200,IF(OR(AQ31=2,AQ31=9),$F31*G31/100,"자동")))</f>
        <v/>
      </c>
      <c r="AE31" s="3">
        <f>IF(AR31=12,$F31*H31/$AR$9,IF(OR(AR31=1,AR31=4),$F31*H31/200,IF(OR(AR31=2,AR31=9),$F31*H31/100,"자동")))</f>
        <v/>
      </c>
      <c r="AF31" s="3">
        <f>IF(AS31=12,$F31*I31/IF($BB$7=1,IF($ED31=1,$AS$9,$AF$9),($AF$8*AL31+$AF$9*(1-AL31))),IF(AS31=42,$F31*I31/AN31,IF(OR(AS31=1,AS31=4,AS31=2),$F31*I31/100,IF(AS31=9,$F31*I31/50,"자동"))))</f>
        <v/>
      </c>
      <c r="AG31" s="3">
        <f>IF(AT31=12,$F31*J31/IF($BB$7=1,IF($ED31=1,$AT$9,$AG$9),($AG$8*AL31+$AG$9*(1-AL31))),IF(AT31=42,$F31*J31/AN31,IF(OR(AT31=1,AT31=4,AT31=2),$F31*J31/100,IF(AT31=9,$F31*J31/50,"자동"))))</f>
        <v/>
      </c>
      <c r="AH31" s="3">
        <f>IF(AU31=12,$F31*K31/IF($BB$7=1,IF($ED31=1,$AU$9,$AH$9),($AH$8*AL31+$AH$9*(1-AL31))),IF(AU31=42,$F31*K31/$AN31,IF(OR(AU31=1,AU31=4,AU31=2),$F31*K31/100,IF(AU31=9,$F31*K31/50,"자동"))))</f>
        <v/>
      </c>
      <c r="AI31" s="3">
        <f>IF(AV31=12,$F31*L31/IF($BB$7=1,IF($ED31=1,$AV$9,$AI$9),($AI$8*AL31+$AI$9*(1-AL31))),IF(AV31=42,$F31*L31/AO31,IF(OR(AV31=1,AV31=4,AV31=2),$F31*L31/100,IF(AV31=9,$F31*L31/50,"자동"))))</f>
        <v/>
      </c>
      <c r="AJ31" s="3">
        <f>IF(AW31=12,$F31*M31/IF($BB$7=1,IF($ED31=1,$AW$9,$AJ$9),($AJ$8*AL31+$AJ$9*(1-AL31))),IF(AW31=42,$F31*M31/AO31,IF(OR(AW31=1,AW31=4,AW31=2),$F31*M31/100,IF(AW31=9,$F31*M31/50,"자동"))))</f>
        <v/>
      </c>
      <c r="AL31" s="3">
        <f>IF(AK31&lt;&gt;"",AK31,IF(BA31&lt;&gt;12,"",IF(U31=1,1,IF(LEFT(E31,3)="서울대",0,""))))</f>
        <v/>
      </c>
      <c r="AN31" s="3">
        <f>IF($BA31=42,OFFSET(변환표준점수!C$119,$AP31-1,0),"")</f>
        <v/>
      </c>
      <c r="AO31" s="3">
        <f>IF($BA31=42,OFFSET(변환표준점수!D$119,$AP31-1,0),"")</f>
        <v/>
      </c>
      <c r="AP31" s="3">
        <f>IF(S31="","",MATCH(S31,변환표준점수!$B$119:$B$298,0))</f>
        <v/>
      </c>
      <c r="AQ31" s="3" t="n">
        <v>1</v>
      </c>
      <c r="AR31" s="3" t="n">
        <v>1</v>
      </c>
      <c r="AS31" s="3" t="n">
        <v>4</v>
      </c>
      <c r="AT31" s="3" t="n">
        <v>4</v>
      </c>
      <c r="AV31" s="3" t="n">
        <v>4</v>
      </c>
      <c r="AW31" s="3" t="n">
        <v>4</v>
      </c>
      <c r="AX31" s="3" t="n">
        <v>3</v>
      </c>
      <c r="AY31" s="3" t="n">
        <v>3</v>
      </c>
      <c r="BA31" s="3">
        <f>IF(AS31&gt;0,AS31,AV31)</f>
        <v/>
      </c>
      <c r="BJ31" s="3">
        <f>IF(BI31="",IF(DT31=1,1,$BI$3),BI31)</f>
        <v/>
      </c>
      <c r="CH31" s="206">
        <f>F31*P31</f>
        <v/>
      </c>
      <c r="CI31" s="56" t="n">
        <v>100</v>
      </c>
      <c r="CJ31" s="3" t="n">
        <v>99.5</v>
      </c>
      <c r="CK31" s="3" t="n">
        <v>98.5</v>
      </c>
      <c r="CL31" s="3" t="n">
        <v>97</v>
      </c>
      <c r="CM31" s="3" t="n">
        <v>95</v>
      </c>
      <c r="CN31" s="3" t="n">
        <v>92.5</v>
      </c>
      <c r="CO31" s="3" t="n">
        <v>89.5</v>
      </c>
      <c r="CP31" s="3" t="n">
        <v>86</v>
      </c>
      <c r="CQ31" s="3" t="n">
        <v>82</v>
      </c>
      <c r="CR31" s="56" t="n">
        <v>10</v>
      </c>
      <c r="CS31" s="3" t="n">
        <v>10</v>
      </c>
      <c r="CT31" s="3" t="n">
        <v>10</v>
      </c>
      <c r="CU31" s="3" t="n">
        <v>10</v>
      </c>
      <c r="CV31" s="3" t="n">
        <v>9.5</v>
      </c>
      <c r="CW31" s="3" t="n">
        <v>9</v>
      </c>
      <c r="CX31" s="3" t="n">
        <v>8.5</v>
      </c>
      <c r="CY31" s="3" t="n">
        <v>8</v>
      </c>
      <c r="CZ31" s="3" t="n">
        <v>7.5</v>
      </c>
      <c r="DJ31" s="3">
        <f>ROUND((CI31-EZ31),1)</f>
        <v/>
      </c>
      <c r="DK31" s="93">
        <f>((CI31-EZ31)/(FG31+DJ31-FC31))*100</f>
        <v/>
      </c>
      <c r="DL31" s="3">
        <f>ROUND((CR31-FA31)+(DA31-FB31),1)</f>
        <v/>
      </c>
      <c r="DO31" s="3" t="n">
        <v>2</v>
      </c>
      <c r="DW31" s="3">
        <f>DW30</f>
        <v/>
      </c>
      <c r="DZ31" s="3" t="n">
        <v>1</v>
      </c>
      <c r="EA31" s="3">
        <f>IF(DZ31&gt;0,DZ31,IF(DM31&gt;0,1,2))</f>
        <v/>
      </c>
      <c r="EB31" s="3">
        <f>MAX(DM31:DO31)</f>
        <v/>
      </c>
      <c r="EC31" s="3">
        <f>AND(DM31-0.1&lt;$DM$8,DN31-0.1&lt;$DN$8,DO31-0.1&lt;$DO$8)*1</f>
        <v/>
      </c>
      <c r="ED31" s="3">
        <f>IFERROR(IF(AND($DP$8&gt;=DP31,$DQ$8&gt;=DQ31,$DR$8&gt;=DR31,$DS$8&gt;=DS31,$DT$8&gt;=DT31,$DU$8&gt;=DU31,$DV$8&gt;=DV31,$DW$8&gt;=DW31,$DX$8&gt;=DX31,OR(DY31=0,$DY$8&lt;DY31),EC31=1),1,0),0)</f>
        <v/>
      </c>
      <c r="EF31" s="3">
        <f>IFERROR(OFFSET(EF$3,MATCH(AQ31,$ED$4:$ED$10,0),0),0)</f>
        <v/>
      </c>
      <c r="EG31" s="3">
        <f>IFERROR(OFFSET(EG$3,MATCH(AR31,$ED$4:$ED$10,0),0),0)</f>
        <v/>
      </c>
      <c r="EH31" s="3">
        <f>IFERROR(IF(LEFT($BA31,1)="4",OFFSET(변환표준점수!$H$118,MATCH($S31,변환표준점수!$B$119:$B$198,0),),OFFSET(EH$3,MATCH(AS31,$ED$4:$ED$8,0),0)),0)</f>
        <v/>
      </c>
      <c r="EI31" s="3">
        <f>IFERROR(IF(LEFT($BA31,1)="4",OFFSET(변환표준점수!$I$118,MATCH($S31,변환표준점수!$B$119:$B$198,0),0),OFFSET(EI$3,MATCH(AT31,$ED$4:$ED$8,0),0)),0)</f>
        <v/>
      </c>
      <c r="EK31" s="3">
        <f>IFERROR(IF(LEFT($BA31,1)="4",OFFSET(변환표준점수!$J$118,MATCH($S31,변환표준점수!$B$119:$B$198,0),0),OFFSET(EJ$3,MATCH(AV31,$ED$4:$ED$8,0),0)),0)</f>
        <v/>
      </c>
      <c r="EL31" s="3">
        <f>IFERROR(IF(LEFT($BA31,1)="4",OFFSET(변환표준점수!$K$118,MATCH($S31,변환표준점수!$B$119:$B$198,0),0),OFFSET(EK$3,MATCH(AW31,$ED$4:$ED$8,0),0)),0)</f>
        <v/>
      </c>
      <c r="EM31" s="3">
        <f>IFERROR(OFFSET(EL$3,MATCH(AX31,$ED$4:$ED$8,0),0),0)</f>
        <v/>
      </c>
      <c r="EN31" s="3">
        <f>IFERROR(OFFSET(EM$3,MATCH(AY31,$ED$4:$ED$8,0),0),0)</f>
        <v/>
      </c>
      <c r="EO31" s="3">
        <f>IFERROR(OFFSET(EN$3,MATCH(AZ31,$ED$4:$ED$8,0),0),0)</f>
        <v/>
      </c>
      <c r="EQ31" s="3">
        <f>IFERROR((EF31*AD31+BO31)*$EP$9,0)</f>
        <v/>
      </c>
      <c r="ER31" s="3">
        <f>IFERROR(EG31*AE31+OFFSET($BP31,0,$ER$14-1),0)</f>
        <v/>
      </c>
      <c r="ES31" s="3">
        <f>IFERROR((EH31*AF31+BS31)*$EP$9,0)</f>
        <v/>
      </c>
      <c r="ET31" s="3">
        <f>IFERROR(IF(O31&lt;2,0,(EI31*AG31+BT31)*$EP$9),0)</f>
        <v/>
      </c>
      <c r="EU31" s="3">
        <f>IFERROR(BU31*$EP$9,0)</f>
        <v/>
      </c>
      <c r="EV31" s="3">
        <f>IFERROR((EK31*AI31+BV31)*$EP$9,0)</f>
        <v/>
      </c>
      <c r="EW31" s="3">
        <f>IFERROR(IF(O31&lt;2,0,(EL31*AJ31+BW31)*$EP$9),0)</f>
        <v/>
      </c>
      <c r="EX31" s="3">
        <f>LARGE((ES31:ET31,EV31:EW31),1)</f>
        <v/>
      </c>
      <c r="EY31" s="3">
        <f>IF(O31&lt;2,0,LARGE((ES31:ET31,EV31:EW31),2))</f>
        <v/>
      </c>
      <c r="EZ31" s="3">
        <f>IFERROR(OFFSET(CI31,0,ROUND((1/(1/EM31))-1,0)),0)</f>
        <v/>
      </c>
      <c r="FA31" s="3">
        <f>IFERROR(OFFSET(CR31,0,ROUND(1/(1/EN31),0)-1),0)</f>
        <v/>
      </c>
      <c r="FB31" s="3">
        <f>IFERROR(OFFSET(DA31,0,ROUND(1/(1/EO31),0)-1),0)</f>
        <v/>
      </c>
      <c r="FG31" s="3">
        <f>IF(FF31&gt;0,FF31,EQ31+ER31+EU31+EX31+EY31+EZ31+FA31+FB31+FC31)</f>
        <v/>
      </c>
      <c r="FH31" s="618" t="n"/>
      <c r="FU31" s="3">
        <f>IF(AQ31=1,"표점",IF(AQ31=12,"표점/만점",IF(AQ31=2,"백분위")))</f>
        <v/>
      </c>
      <c r="FV31" s="3">
        <f>IF(BA31=1,"표점",IF(BA31=12,"표점/만점",IF(BA31=2,"백분위",IF(BA31=4,"변표",IF(BA31=42,"변표/만점")))))</f>
        <v/>
      </c>
      <c r="FW31" s="3">
        <f>ROUND(Y31/$FZ31,2)</f>
        <v/>
      </c>
      <c r="FX31" s="3">
        <f>ROUND(Z31/$FZ31,2)</f>
        <v/>
      </c>
      <c r="FY31" s="3">
        <f>ROUND(AC31/$FZ31,2)</f>
        <v/>
      </c>
      <c r="FZ31" s="3">
        <f>Y31+Z31+AC31</f>
        <v/>
      </c>
    </row>
    <row r="32">
      <c r="A32" s="556" t="n">
        <v>26</v>
      </c>
      <c r="C32" s="3">
        <f>ROUND(ROW(C32)-ROW($C$15),0)</f>
        <v/>
      </c>
      <c r="D32" s="3" t="n">
        <v>17</v>
      </c>
      <c r="E32" s="3" t="inlineStr">
        <is>
          <t>서강 통합(최저)</t>
        </is>
      </c>
      <c r="F32" s="3" t="n">
        <v>600</v>
      </c>
      <c r="G32" s="3">
        <f>1.3/3</f>
        <v/>
      </c>
      <c r="H32" s="3">
        <f>1.1/3</f>
        <v/>
      </c>
      <c r="I32" s="3">
        <f>0.6/3/2</f>
        <v/>
      </c>
      <c r="J32" s="3">
        <f>0.6/3/2</f>
        <v/>
      </c>
      <c r="L32" s="3">
        <f>I32</f>
        <v/>
      </c>
      <c r="M32" s="3">
        <f>J32</f>
        <v/>
      </c>
      <c r="O32" s="3" t="n">
        <v>2</v>
      </c>
      <c r="P32" s="3">
        <f>G32+H32+MAX((I32:J32),L32:M32)*O32</f>
        <v/>
      </c>
      <c r="Q32" s="3" t="n">
        <v>5</v>
      </c>
      <c r="S32" s="3">
        <f>IF(R32&gt;0,R32,Q32)</f>
        <v/>
      </c>
      <c r="W32" s="3">
        <f>IF(AND(BH32=0,CD32=0),0,IF(V32&gt;0,V32,IF(U32=1,$W$11,0)))</f>
        <v/>
      </c>
      <c r="Y32" s="3">
        <f>AD32</f>
        <v/>
      </c>
      <c r="Z32" s="3">
        <f>AE32</f>
        <v/>
      </c>
      <c r="AA32" s="3">
        <f>IF($BB$7=1,AF32,IF(AS32=12,$F32*I32/($AF$8*AL32+$AF$9*(1-AL32)),AF32))</f>
        <v/>
      </c>
      <c r="AB32" s="3">
        <f>IF($BB$7=1,AI32,IF(AV32=12,$F32*L32/($AI$8*AL32+$AI$9*(1-AL32)),AI32))</f>
        <v/>
      </c>
      <c r="AC32" s="3">
        <f>IF(AND(AS32=2,EA32=1),AA32*O32,IF(AND(AS32=2,EA32=2),AB32*O32,IF(EA32=1,AA32,IF(EA32=2,AB32))))</f>
        <v/>
      </c>
      <c r="AD32" s="3">
        <f>IF(AQ32=12,$F32*G32/$AQ$9,IF(OR(AQ32=1,AQ32=4),$F32*G32/200,IF(OR(AQ32=2,AQ32=9),$F32*G32/100,"자동")))</f>
        <v/>
      </c>
      <c r="AE32" s="3">
        <f>IF(AR32=12,$F32*H32/$AR$9,IF(OR(AR32=1,AR32=4),$F32*H32/200,IF(OR(AR32=2,AR32=9),$F32*H32/100,"자동")))</f>
        <v/>
      </c>
      <c r="AF32" s="3">
        <f>IF(AS32=12,$F32*I32/IF($BB$7=1,IF($ED32=1,$AS$9,$AF$9),($AF$8*AL32+$AF$9*(1-AL32))),IF(AS32=42,$F32*I32/AN32,IF(OR(AS32=1,AS32=4,AS32=2),$F32*I32/100,IF(AS32=9,$F32*I32/50,"자동"))))</f>
        <v/>
      </c>
      <c r="AG32" s="3">
        <f>IF(AT32=12,$F32*J32/IF($BB$7=1,IF($ED32=1,$AT$9,$AG$9),($AG$8*AL32+$AG$9*(1-AL32))),IF(AT32=42,$F32*J32/AN32,IF(OR(AT32=1,AT32=4,AT32=2),$F32*J32/100,IF(AT32=9,$F32*J32/50,"자동"))))</f>
        <v/>
      </c>
      <c r="AH32" s="3">
        <f>IF(AU32=12,$F32*K32/IF($BB$7=1,IF($ED32=1,$AU$9,$AH$9),($AH$8*AL32+$AH$9*(1-AL32))),IF(AU32=42,$F32*K32/$AN32,IF(OR(AU32=1,AU32=4,AU32=2),$F32*K32/100,IF(AU32=9,$F32*K32/50,"자동"))))</f>
        <v/>
      </c>
      <c r="AI32" s="3">
        <f>IF(AV32=12,$F32*L32/IF($BB$7=1,IF($ED32=1,$AV$9,$AI$9),($AI$8*AL32+$AI$9*(1-AL32))),IF(AV32=42,$F32*L32/AO32,IF(OR(AV32=1,AV32=4,AV32=2),$F32*L32/100,IF(AV32=9,$F32*L32/50,"자동"))))</f>
        <v/>
      </c>
      <c r="AJ32" s="3">
        <f>IF(AW32=12,$F32*M32/IF($BB$7=1,IF($ED32=1,$AW$9,$AJ$9),($AJ$8*AL32+$AJ$9*(1-AL32))),IF(AW32=42,$F32*M32/AO32,IF(OR(AW32=1,AW32=4,AW32=2),$F32*M32/100,IF(AW32=9,$F32*M32/50,"자동"))))</f>
        <v/>
      </c>
      <c r="AL32" s="3">
        <f>IF(AK32&lt;&gt;"",AK32,IF(BA32&lt;&gt;12,"",IF(U32=1,1,IF(LEFT(E32,3)="서울대",0,""))))</f>
        <v/>
      </c>
      <c r="AN32" s="3">
        <f>IF($BA32=42,OFFSET(변환표준점수!C$119,$AP32-1,0),"")</f>
        <v/>
      </c>
      <c r="AO32" s="3">
        <f>IF($BA32=42,OFFSET(변환표준점수!D$119,$AP32-1,0),"")</f>
        <v/>
      </c>
      <c r="AP32" s="3">
        <f>IF(S32="","",MATCH(S32,변환표준점수!$B$119:$B$298,0))</f>
        <v/>
      </c>
      <c r="AQ32" s="3" t="n">
        <v>1</v>
      </c>
      <c r="AR32" s="3" t="n">
        <v>1</v>
      </c>
      <c r="AS32" s="3" t="n">
        <v>4</v>
      </c>
      <c r="AT32" s="3" t="n">
        <v>4</v>
      </c>
      <c r="AV32" s="3" t="n">
        <v>4</v>
      </c>
      <c r="AW32" s="3" t="n">
        <v>4</v>
      </c>
      <c r="AX32" s="3" t="n">
        <v>3</v>
      </c>
      <c r="AY32" s="3" t="n">
        <v>3</v>
      </c>
      <c r="BA32" s="3">
        <f>IF(AS32&gt;0,AS32,AV32)</f>
        <v/>
      </c>
      <c r="BJ32" s="3">
        <f>IF(BI32="",IF(DT32=1,1,$BI$3),BI32)</f>
        <v/>
      </c>
      <c r="CH32" s="206">
        <f>F32*P32</f>
        <v/>
      </c>
      <c r="CI32" s="56" t="n">
        <v>100</v>
      </c>
      <c r="CJ32" s="3" t="n">
        <v>99.5</v>
      </c>
      <c r="CK32" s="3" t="n">
        <v>98.5</v>
      </c>
      <c r="CL32" s="3" t="n">
        <v>97</v>
      </c>
      <c r="CM32" s="3" t="n">
        <v>95</v>
      </c>
      <c r="CN32" s="3" t="n">
        <v>92.5</v>
      </c>
      <c r="CO32" s="3" t="n">
        <v>89.5</v>
      </c>
      <c r="CP32" s="3" t="n">
        <v>86</v>
      </c>
      <c r="CQ32" s="3" t="n">
        <v>82</v>
      </c>
      <c r="CR32" s="56" t="n">
        <v>10</v>
      </c>
      <c r="CS32" s="3" t="n">
        <v>10</v>
      </c>
      <c r="CT32" s="3" t="n">
        <v>10</v>
      </c>
      <c r="CU32" s="3" t="n">
        <v>10</v>
      </c>
      <c r="CV32" s="3" t="n">
        <v>9.5</v>
      </c>
      <c r="CW32" s="3" t="n">
        <v>9</v>
      </c>
      <c r="CX32" s="3" t="n">
        <v>8.5</v>
      </c>
      <c r="CY32" s="3" t="n">
        <v>8</v>
      </c>
      <c r="CZ32" s="3" t="n">
        <v>7.5</v>
      </c>
      <c r="DJ32" s="3">
        <f>ROUND((CI32-EZ32),1)</f>
        <v/>
      </c>
      <c r="DK32" s="93">
        <f>((CI32-EZ32)/(FG32+DJ32-FC32))*100</f>
        <v/>
      </c>
      <c r="DL32" s="3">
        <f>ROUND((CR32-FA32)+(DA32-FB32),1)</f>
        <v/>
      </c>
      <c r="DO32" s="3" t="n">
        <v>2</v>
      </c>
      <c r="DW32" s="3">
        <f>DW31</f>
        <v/>
      </c>
      <c r="EA32" s="3">
        <f>IF(DZ32&gt;0,DZ32,IF(DM32&gt;0,1,2))</f>
        <v/>
      </c>
      <c r="EB32" s="3">
        <f>MAX(DM32:DO32)</f>
        <v/>
      </c>
      <c r="EC32" s="3">
        <f>AND(DM32-0.1&lt;$DM$8,DN32-0.1&lt;$DN$8,DO32-0.1&lt;$DO$8)*1</f>
        <v/>
      </c>
      <c r="ED32" s="3">
        <f>IFERROR(IF(AND($DP$8&gt;=DP32,$DQ$8&gt;=DQ32,$DR$8&gt;=DR32,$DS$8&gt;=DS32,$DT$8&gt;=DT32,$DU$8&gt;=DU32,$DV$8&gt;=DV32,$DW$8&gt;=DW32,$DX$8&gt;=DX32,OR(DY32=0,$DY$8&lt;DY32),EC32=1),1,0),0)</f>
        <v/>
      </c>
      <c r="EF32" s="3">
        <f>IFERROR(OFFSET(EF$3,MATCH(AQ32,$ED$4:$ED$10,0),0),0)</f>
        <v/>
      </c>
      <c r="EG32" s="3">
        <f>IFERROR(OFFSET(EG$3,MATCH(AR32,$ED$4:$ED$10,0),0),0)</f>
        <v/>
      </c>
      <c r="EH32" s="3">
        <f>IFERROR(IF(LEFT($BA32,1)="4",OFFSET(변환표준점수!$H$118,MATCH($S32,변환표준점수!$B$119:$B$198,0),),OFFSET(EH$3,MATCH(AS32,$ED$4:$ED$8,0),0)),0)</f>
        <v/>
      </c>
      <c r="EI32" s="3">
        <f>IFERROR(IF(LEFT($BA32,1)="4",OFFSET(변환표준점수!$I$118,MATCH($S32,변환표준점수!$B$119:$B$198,0),0),OFFSET(EI$3,MATCH(AT32,$ED$4:$ED$8,0),0)),0)</f>
        <v/>
      </c>
      <c r="EK32" s="3">
        <f>IFERROR(IF(LEFT($BA32,1)="4",OFFSET(변환표준점수!$J$118,MATCH($S32,변환표준점수!$B$119:$B$198,0),0),OFFSET(EJ$3,MATCH(AV32,$ED$4:$ED$8,0),0)),0)</f>
        <v/>
      </c>
      <c r="EL32" s="3">
        <f>IFERROR(IF(LEFT($BA32,1)="4",OFFSET(변환표준점수!$K$118,MATCH($S32,변환표준점수!$B$119:$B$198,0),0),OFFSET(EK$3,MATCH(AW32,$ED$4:$ED$8,0),0)),0)</f>
        <v/>
      </c>
      <c r="EM32" s="3">
        <f>IFERROR(OFFSET(EL$3,MATCH(AX32,$ED$4:$ED$8,0),0),0)</f>
        <v/>
      </c>
      <c r="EN32" s="3">
        <f>IFERROR(OFFSET(EM$3,MATCH(AY32,$ED$4:$ED$8,0),0),0)</f>
        <v/>
      </c>
      <c r="EO32" s="3">
        <f>IFERROR(OFFSET(EN$3,MATCH(AZ32,$ED$4:$ED$8,0),0),0)</f>
        <v/>
      </c>
      <c r="EQ32" s="3">
        <f>IFERROR((EF32*AD32+BO32)*$EP$9,0)</f>
        <v/>
      </c>
      <c r="ER32" s="3">
        <f>IFERROR(EG32*AE32+OFFSET($BP32,0,$ER$14-1),0)</f>
        <v/>
      </c>
      <c r="ES32" s="3">
        <f>IFERROR((EH32*AF32+BS32)*$EP$9,0)</f>
        <v/>
      </c>
      <c r="ET32" s="3">
        <f>IFERROR(IF(O32&lt;2,0,(EI32*AG32+BT32)*$EP$9),0)</f>
        <v/>
      </c>
      <c r="EU32" s="3">
        <f>IFERROR(BU32*$EP$9,0)</f>
        <v/>
      </c>
      <c r="EV32" s="3">
        <f>IFERROR((EK32*AI32+BV32)*$EP$9,0)</f>
        <v/>
      </c>
      <c r="EW32" s="3">
        <f>IFERROR(IF(O32&lt;2,0,(EL32*AJ32+BW32)*$EP$9),0)</f>
        <v/>
      </c>
      <c r="EX32" s="3">
        <f>LARGE((ES32:ET32,EV32:EW32),1)</f>
        <v/>
      </c>
      <c r="EY32" s="3">
        <f>IF(O32&lt;2,0,LARGE((ES32:ET32,EV32:EW32),2))</f>
        <v/>
      </c>
      <c r="EZ32" s="3">
        <f>IFERROR(OFFSET(CI32,0,ROUND((1/(1/EM32))-1,0)),0)</f>
        <v/>
      </c>
      <c r="FA32" s="3">
        <f>IFERROR(OFFSET(CR32,0,ROUND(1/(1/EN32),0)-1),0)</f>
        <v/>
      </c>
      <c r="FB32" s="3">
        <f>IFERROR(OFFSET(DA32,0,ROUND(1/(1/EO32),0)-1),0)</f>
        <v/>
      </c>
      <c r="FG32" s="3">
        <f>IF(FF32&gt;0,FF32,EQ32+ER32+EU32+EX32+EY32+EZ32+FA32+FB32+FC32)</f>
        <v/>
      </c>
      <c r="FH32" s="618" t="n"/>
      <c r="FU32" s="3">
        <f>IF(AQ32=1,"표점",IF(AQ32=12,"표점/만점",IF(AQ32=2,"백분위")))</f>
        <v/>
      </c>
      <c r="FV32" s="3">
        <f>IF(BA32=1,"표점",IF(BA32=12,"표점/만점",IF(BA32=2,"백분위",IF(BA32=4,"변표",IF(BA32=42,"변표/만점")))))</f>
        <v/>
      </c>
      <c r="FW32" s="3">
        <f>ROUND(Y32/$FZ32,2)</f>
        <v/>
      </c>
      <c r="FX32" s="3">
        <f>ROUND(Z32/$FZ32,2)</f>
        <v/>
      </c>
      <c r="FY32" s="3">
        <f>ROUND(AC32/$FZ32,2)</f>
        <v/>
      </c>
      <c r="FZ32" s="3">
        <f>Y32+Z32+AC32</f>
        <v/>
      </c>
    </row>
    <row r="33">
      <c r="DK33" s="93" t="n"/>
      <c r="FH33" s="618" t="n"/>
    </row>
    <row r="34">
      <c r="DK34" s="93" t="n"/>
      <c r="FH34" s="618" t="n"/>
    </row>
    <row r="35">
      <c r="DK35" s="93" t="n"/>
      <c r="FH35" s="618" t="n"/>
    </row>
    <row r="36">
      <c r="DK36" s="93" t="n"/>
      <c r="FH36" s="618" t="n"/>
    </row>
    <row r="37">
      <c r="DK37" s="93" t="n"/>
      <c r="FH37" s="618" t="n"/>
    </row>
    <row r="38">
      <c r="DK38" s="93" t="n"/>
      <c r="FH38" s="618" t="n"/>
    </row>
    <row r="39">
      <c r="DK39" s="93" t="n"/>
      <c r="FH39" s="618" t="n"/>
    </row>
    <row r="40">
      <c r="DK40" s="93" t="n"/>
      <c r="FH40" s="618" t="n"/>
    </row>
    <row r="41">
      <c r="A41" s="556" t="n">
        <v>26</v>
      </c>
      <c r="C41" s="3">
        <f>ROUND(ROW(C41)-ROW($C$15),0)</f>
        <v/>
      </c>
      <c r="D41" s="3" t="n">
        <v>26</v>
      </c>
      <c r="E41" s="3" t="inlineStr">
        <is>
          <t>한양 자연</t>
        </is>
      </c>
      <c r="F41" s="3" t="n">
        <v>900</v>
      </c>
      <c r="G41" s="3" t="n">
        <v>0.25</v>
      </c>
      <c r="H41" s="3" t="n">
        <v>0.4</v>
      </c>
      <c r="I41" s="3" t="n">
        <v>0.125</v>
      </c>
      <c r="J41" s="3" t="n">
        <v>0.125</v>
      </c>
      <c r="L41" s="3" t="n">
        <v>0.125</v>
      </c>
      <c r="M41" s="3" t="n">
        <v>0.125</v>
      </c>
      <c r="O41" s="3" t="n">
        <v>2</v>
      </c>
      <c r="P41" s="3">
        <f>G41+H41+MAX((I41:J41),L41:M41)*O41</f>
        <v/>
      </c>
      <c r="Q41" s="3" t="n">
        <v>9</v>
      </c>
      <c r="S41" s="3">
        <f>IF(R41&gt;0,R41,Q41)</f>
        <v/>
      </c>
      <c r="W41" s="3">
        <f>IF(AND(BH41=0,CD41=0),0,IF(V41&gt;0,V41,IF(U41=1,$W$11,0)))</f>
        <v/>
      </c>
      <c r="Y41" s="3">
        <f>AD41</f>
        <v/>
      </c>
      <c r="Z41" s="3">
        <f>AE41</f>
        <v/>
      </c>
      <c r="AA41" s="3">
        <f>IF($BB$7=1,AF41,IF(AS41=12,$F41*I41/($AF$8*AL41+$AF$9*(1-AL41)),AF41))</f>
        <v/>
      </c>
      <c r="AB41" s="3">
        <f>IF($BB$7=1,AI41,IF(AV41=12,$F41*L41/($AI$8*AL41+$AI$9*(1-AL41)),AI41))</f>
        <v/>
      </c>
      <c r="AC41" s="3">
        <f>IF(AND(AS41=2,EA41=1),AA41*O41,IF(AND(AS41=2,EA41=2),AB41*O41,IF(EA41=1,AA41,IF(EA41=2,AB41))))</f>
        <v/>
      </c>
      <c r="AD41" s="3">
        <f>IF(AQ41=12,$F41*G41/$AQ$9,IF(OR(AQ41=1,AQ41=4),$F41*G41/200,IF(OR(AQ41=2,AQ41=9),$F41*G41/100,"자동")))</f>
        <v/>
      </c>
      <c r="AE41" s="3">
        <f>IF(AR41=12,$F41*H41/$AR$9,IF(OR(AR41=1,AR41=4),$F41*H41/200,IF(OR(AR41=2,AR41=9),$F41*H41/100,"자동")))</f>
        <v/>
      </c>
      <c r="AF41" s="3">
        <f>IF(AS41=12,$F41*I41/IF($BB$7=1,IF($ED41=1,$AS$9,$AF$9),($AF$8*AL41+$AF$9*(1-AL41))),IF(AS41=42,$F41*I41/AN41,IF(OR(AS41=1,AS41=4,AS41=2),$F41*I41/100,IF(AS41=9,$F41*I41/50,"자동"))))</f>
        <v/>
      </c>
      <c r="AG41" s="3">
        <f>IF(AT41=12,$F41*J41/IF($BB$7=1,IF($ED41=1,$AT$9,$AG$9),($AG$8*AL41+$AG$9*(1-AL41))),IF(AT41=42,$F41*J41/AN41,IF(OR(AT41=1,AT41=4,AT41=2),$F41*J41/100,IF(AT41=9,$F41*J41/50,"자동"))))</f>
        <v/>
      </c>
      <c r="AH41" s="3">
        <f>IF(AU41=12,$F41*K41/IF($BB$7=1,IF($ED41=1,$AU$9,$AH$9),($AH$8*AL41+$AH$9*(1-AL41))),IF(AU41=42,$F41*K41/$AN41,IF(OR(AU41=1,AU41=4,AU41=2),$F41*K41/100,IF(AU41=9,$F41*K41/50,"자동"))))</f>
        <v/>
      </c>
      <c r="AI41" s="3">
        <f>IF(AV41=12,$F41*L41/IF($BB$7=1,IF($ED41=1,$AV$9,$AI$9),($AI$8*AL41+$AI$9*(1-AL41))),IF(AV41=42,$F41*L41/AO41,IF(OR(AV41=1,AV41=4,AV41=2),$F41*L41/100,IF(AV41=9,$F41*L41/50,"자동"))))</f>
        <v/>
      </c>
      <c r="AJ41" s="3">
        <f>IF(AW41=12,$F41*M41/IF($BB$7=1,IF($ED41=1,$AW$9,$AJ$9),($AJ$8*AL41+$AJ$9*(1-AL41))),IF(AW41=42,$F41*M41/AO41,IF(OR(AW41=1,AW41=4,AW41=2),$F41*M41/100,IF(AW41=9,$F41*M41/50,"자동"))))</f>
        <v/>
      </c>
      <c r="AL41" s="3">
        <f>IF(AK41&lt;&gt;"",AK41,IF(BA41&lt;&gt;12,"",IF(U41=1,1,IF(LEFT(E41,3)="서울대",0,""))))</f>
        <v/>
      </c>
      <c r="AN41" s="3">
        <f>IF($BA41=42,OFFSET(변환표준점수!C$119,$AP41-1,0),"")</f>
        <v/>
      </c>
      <c r="AO41" s="3">
        <f>IF($BA41=42,OFFSET(변환표준점수!D$119,$AP41-1,0),"")</f>
        <v/>
      </c>
      <c r="AP41" s="3">
        <f>IF(S41="","",MATCH(S41,변환표준점수!$B$119:$B$298,0))</f>
        <v/>
      </c>
      <c r="AQ41" s="3" t="n">
        <v>12</v>
      </c>
      <c r="AR41" s="3" t="n">
        <v>12</v>
      </c>
      <c r="AS41" s="3" t="n">
        <v>42</v>
      </c>
      <c r="AT41" s="3" t="n">
        <v>42</v>
      </c>
      <c r="AV41" s="3" t="n">
        <v>42</v>
      </c>
      <c r="AW41" s="3" t="n">
        <v>42</v>
      </c>
      <c r="AX41" s="3" t="n">
        <v>3</v>
      </c>
      <c r="AY41" s="3" t="n">
        <v>3</v>
      </c>
      <c r="BA41" s="3">
        <f>IF(AS41&gt;0,AS41,AV41)</f>
        <v/>
      </c>
      <c r="BJ41" s="3">
        <f>IF(BI41="",IF(DT41=1,1,$BI$3),BI41)</f>
        <v/>
      </c>
      <c r="CH41" s="206">
        <f>F41*P41</f>
        <v/>
      </c>
      <c r="CI41" s="56" t="n">
        <v>100</v>
      </c>
      <c r="CJ41" s="3" t="n">
        <v>98</v>
      </c>
      <c r="CK41" s="3" t="n">
        <v>94</v>
      </c>
      <c r="CL41" s="3" t="n">
        <v>88</v>
      </c>
      <c r="CM41" s="3" t="n">
        <v>80</v>
      </c>
      <c r="CN41" s="3" t="n">
        <v>70</v>
      </c>
      <c r="CO41" s="3" t="n">
        <v>58</v>
      </c>
      <c r="CP41" s="3" t="n">
        <v>44</v>
      </c>
      <c r="CQ41" s="3" t="n">
        <v>28</v>
      </c>
      <c r="CV41" s="3" t="n">
        <v>-0.1</v>
      </c>
      <c r="CW41" s="3" t="n">
        <v>-0.2</v>
      </c>
      <c r="CX41" s="3" t="n">
        <v>-0.3</v>
      </c>
      <c r="CY41" s="3" t="n">
        <v>-0.4</v>
      </c>
      <c r="CZ41" s="3" t="n">
        <v>-0.5</v>
      </c>
      <c r="DJ41" s="3">
        <f>ROUND((CI41-EZ41),1)</f>
        <v/>
      </c>
      <c r="DK41" s="93">
        <f>((CI41-EZ41)/(FG41+DJ41-FC41))*100</f>
        <v/>
      </c>
      <c r="DL41" s="3">
        <f>ROUND((CR41-FA41)+(DA41-FB41),1)</f>
        <v/>
      </c>
      <c r="DO41" s="3" t="n">
        <v>2</v>
      </c>
      <c r="DZ41" s="3" t="n">
        <v>1</v>
      </c>
      <c r="EA41" s="3">
        <f>IF(DZ41&gt;0,DZ41,IF(DM41&gt;0,1,2))</f>
        <v/>
      </c>
      <c r="EB41" s="3">
        <f>MAX(DM41:DO41)</f>
        <v/>
      </c>
      <c r="EC41" s="3">
        <f>AND(DM41-0.1&lt;$DM$8,DN41-0.1&lt;$DN$8,DO41-0.1&lt;$DO$8)*1</f>
        <v/>
      </c>
      <c r="ED41" s="3">
        <f>IFERROR(IF(AND($DP$8&gt;=DP41,$DQ$8&gt;=DQ41,$DR$8&gt;=DR41,$DS$8&gt;=DS41,$DT$8&gt;=DT41,$DU$8&gt;=DU41,$DV$8&gt;=DV41,$DW$8&gt;=DW41,$DX$8&gt;=DX41,OR(DY41=0,$DY$8&lt;DY41),EC41=1),1,0),0)</f>
        <v/>
      </c>
      <c r="EF41" s="3">
        <f>IFERROR(OFFSET(EF$3,MATCH(AQ41,$ED$4:$ED$10,0),0),0)</f>
        <v/>
      </c>
      <c r="EG41" s="3">
        <f>IFERROR(OFFSET(EG$3,MATCH(AR41,$ED$4:$ED$10,0),0),0)</f>
        <v/>
      </c>
      <c r="EH41" s="3">
        <f>IFERROR(IF(LEFT($BA41,1)="4",OFFSET(변환표준점수!$H$118,MATCH($S41,변환표준점수!$B$119:$B$198,0),),OFFSET(EH$3,MATCH(AS41,$ED$4:$ED$8,0),0)),0)</f>
        <v/>
      </c>
      <c r="EI41" s="3">
        <f>IFERROR(IF(LEFT($BA41,1)="4",OFFSET(변환표준점수!$I$118,MATCH($S41,변환표준점수!$B$119:$B$198,0),0),OFFSET(EI$3,MATCH(AT41,$ED$4:$ED$8,0),0)),0)</f>
        <v/>
      </c>
      <c r="EK41" s="3">
        <f>IFERROR(IF(LEFT($BA41,1)="4",OFFSET(변환표준점수!$J$118,MATCH($S41,변환표준점수!$B$119:$B$198,0),0),OFFSET(EJ$3,MATCH(AV41,$ED$4:$ED$8,0),0)),0)</f>
        <v/>
      </c>
      <c r="EL41" s="3">
        <f>IFERROR(IF(LEFT($BA41,1)="4",OFFSET(변환표준점수!$K$118,MATCH($S41,변환표준점수!$B$119:$B$198,0),0),OFFSET(EK$3,MATCH(AW41,$ED$4:$ED$8,0),0)),0)</f>
        <v/>
      </c>
      <c r="EM41" s="3">
        <f>IFERROR(OFFSET(EL$3,MATCH(AX41,$ED$4:$ED$8,0),0),0)</f>
        <v/>
      </c>
      <c r="EN41" s="3">
        <f>IFERROR(OFFSET(EM$3,MATCH(AY41,$ED$4:$ED$8,0),0),0)</f>
        <v/>
      </c>
      <c r="EO41" s="3">
        <f>IFERROR(OFFSET(EN$3,MATCH(AZ41,$ED$4:$ED$8,0),0),0)</f>
        <v/>
      </c>
      <c r="EQ41" s="3">
        <f>IFERROR((EF41*AD41+BO41)*$EP$9,0)</f>
        <v/>
      </c>
      <c r="ER41" s="3">
        <f>IFERROR(EG41*AE41+OFFSET($BP41,0,$ER$14-1),0)</f>
        <v/>
      </c>
      <c r="ES41" s="3">
        <f>IFERROR((EH41*AF41+BS41)*$EP$9,0)</f>
        <v/>
      </c>
      <c r="ET41" s="3">
        <f>IFERROR(IF(O41&lt;2,0,(EI41*AG41+BT41)*$EP$9),0)</f>
        <v/>
      </c>
      <c r="EU41" s="3">
        <f>IFERROR(BU41*$EP$9,0)</f>
        <v/>
      </c>
      <c r="EV41" s="3">
        <f>IFERROR((EK41*AI41+BV41)*$EP$9,0)</f>
        <v/>
      </c>
      <c r="EW41" s="3">
        <f>IFERROR(IF(O41&lt;2,0,(EL41*AJ41+BW41)*$EP$9),0)</f>
        <v/>
      </c>
      <c r="EX41" s="3">
        <f>LARGE((ES41:ET41,EV41:EW41),1)</f>
        <v/>
      </c>
      <c r="EY41" s="3">
        <f>IF(O41&lt;2,0,LARGE((ES41:ET41,EV41:EW41),2))</f>
        <v/>
      </c>
      <c r="EZ41" s="3">
        <f>IFERROR(OFFSET(CI41,0,ROUND((1/(1/EM41))-1,0)),0)</f>
        <v/>
      </c>
      <c r="FA41" s="3">
        <f>IFERROR(OFFSET(CR41,0,ROUND(1/(1/EN41),0)-1),0)</f>
        <v/>
      </c>
      <c r="FB41" s="3">
        <f>IFERROR(OFFSET(DA41,0,ROUND(1/(1/EO41),0)-1),0)</f>
        <v/>
      </c>
      <c r="FG41" s="3">
        <f>IF(FF41&gt;0,FF41,EQ41+ER41+EU41+EX41+EY41+EZ41+FA41+FB41+FC41)</f>
        <v/>
      </c>
      <c r="FH41" s="618" t="n"/>
      <c r="FU41" s="3">
        <f>IF(AQ41=1,"표점",IF(AQ41=12,"표점/만점",IF(AQ41=2,"백분위")))</f>
        <v/>
      </c>
      <c r="FV41" s="3">
        <f>IF(BA41=1,"표점",IF(BA41=12,"표점/만점",IF(BA41=2,"백분위",IF(BA41=4,"변표",IF(BA41=42,"변표/만점")))))</f>
        <v/>
      </c>
      <c r="FW41" s="3">
        <f>ROUND(Y41/$FZ41,2)</f>
        <v/>
      </c>
      <c r="FX41" s="3">
        <f>ROUND(Z41/$FZ41,2)</f>
        <v/>
      </c>
      <c r="FY41" s="3">
        <f>ROUND(AC41/$FZ41,2)</f>
        <v/>
      </c>
      <c r="FZ41" s="3">
        <f>Y41+Z41+AC41</f>
        <v/>
      </c>
    </row>
    <row r="42">
      <c r="DK42" s="93" t="n"/>
      <c r="FH42" s="618" t="n"/>
    </row>
    <row r="43">
      <c r="A43" s="556" t="n">
        <v>26</v>
      </c>
      <c r="C43" s="3">
        <f>ROUND(ROW(C43)-ROW($C$15),0)</f>
        <v/>
      </c>
      <c r="D43" s="3" t="n">
        <v>28</v>
      </c>
      <c r="E43" s="3" t="inlineStr">
        <is>
          <t>한양 통합</t>
        </is>
      </c>
      <c r="F43" s="3" t="n">
        <v>900</v>
      </c>
      <c r="G43" s="3" t="n">
        <v>0.35</v>
      </c>
      <c r="H43" s="3" t="n">
        <v>0.3</v>
      </c>
      <c r="I43" s="3" t="n">
        <v>0.125</v>
      </c>
      <c r="J43" s="3" t="n">
        <v>0.125</v>
      </c>
      <c r="L43" s="3" t="n">
        <v>0.125</v>
      </c>
      <c r="M43" s="3" t="n">
        <v>0.125</v>
      </c>
      <c r="O43" s="3" t="n">
        <v>2</v>
      </c>
      <c r="P43" s="3">
        <f>G43+H43+MAX((I43:J43),L43:M43)*O43</f>
        <v/>
      </c>
      <c r="Q43" s="3" t="n">
        <v>9</v>
      </c>
      <c r="S43" s="3">
        <f>IF(R43&gt;0,R43,Q43)</f>
        <v/>
      </c>
      <c r="W43" s="3">
        <f>IF(AND(BH43=0,CD43=0),0,IF(V43&gt;0,V43,IF(U43=1,$W$11,0)))</f>
        <v/>
      </c>
      <c r="Y43" s="3">
        <f>AD43</f>
        <v/>
      </c>
      <c r="Z43" s="3">
        <f>AE43</f>
        <v/>
      </c>
      <c r="AA43" s="3">
        <f>IF($BB$7=1,AF43,IF(AS43=12,$F43*I43/($AF$8*AL43+$AF$9*(1-AL43)),AF43))</f>
        <v/>
      </c>
      <c r="AB43" s="3">
        <f>IF($BB$7=1,AI43,IF(AV43=12,$F43*L43/($AI$8*AL43+$AI$9*(1-AL43)),AI43))</f>
        <v/>
      </c>
      <c r="AC43" s="3">
        <f>IF(AND(AS43=2,EA43=1),AA43*O43,IF(AND(AS43=2,EA43=2),AB43*O43,IF(EA43=1,AA43,IF(EA43=2,AB43))))</f>
        <v/>
      </c>
      <c r="AD43" s="3">
        <f>IF(AQ43=12,$F43*G43/$AQ$9,IF(OR(AQ43=1,AQ43=4),$F43*G43/200,IF(OR(AQ43=2,AQ43=9),$F43*G43/100,"자동")))</f>
        <v/>
      </c>
      <c r="AE43" s="3">
        <f>IF(AR43=12,$F43*H43/$AR$9,IF(OR(AR43=1,AR43=4),$F43*H43/200,IF(OR(AR43=2,AR43=9),$F43*H43/100,"자동")))</f>
        <v/>
      </c>
      <c r="AF43" s="3">
        <f>IF(AS43=12,$F43*I43/IF($BB$7=1,IF($ED43=1,$AS$9,$AF$9),($AF$8*AL43+$AF$9*(1-AL43))),IF(AS43=42,$F43*I43/AN43,IF(OR(AS43=1,AS43=4,AS43=2),$F43*I43/100,IF(AS43=9,$F43*I43/50,"자동"))))</f>
        <v/>
      </c>
      <c r="AG43" s="3">
        <f>IF(AT43=12,$F43*J43/IF($BB$7=1,IF($ED43=1,$AT$9,$AG$9),($AG$8*AL43+$AG$9*(1-AL43))),IF(AT43=42,$F43*J43/AN43,IF(OR(AT43=1,AT43=4,AT43=2),$F43*J43/100,IF(AT43=9,$F43*J43/50,"자동"))))</f>
        <v/>
      </c>
      <c r="AH43" s="3">
        <f>IF(AU43=12,$F43*K43/IF($BB$7=1,IF($ED43=1,$AU$9,$AH$9),($AH$8*AL43+$AH$9*(1-AL43))),IF(AU43=42,$F43*K43/$AN43,IF(OR(AU43=1,AU43=4,AU43=2),$F43*K43/100,IF(AU43=9,$F43*K43/50,"자동"))))</f>
        <v/>
      </c>
      <c r="AI43" s="3">
        <f>IF(AV43=12,$F43*L43/IF($BB$7=1,IF($ED43=1,$AV$9,$AI$9),($AI$8*AL43+$AI$9*(1-AL43))),IF(AV43=42,$F43*L43/AO43,IF(OR(AV43=1,AV43=4,AV43=2),$F43*L43/100,IF(AV43=9,$F43*L43/50,"자동"))))</f>
        <v/>
      </c>
      <c r="AJ43" s="3">
        <f>IF(AW43=12,$F43*M43/IF($BB$7=1,IF($ED43=1,$AW$9,$AJ$9),($AJ$8*AL43+$AJ$9*(1-AL43))),IF(AW43=42,$F43*M43/AO43,IF(OR(AW43=1,AW43=4,AW43=2),$F43*M43/100,IF(AW43=9,$F43*M43/50,"자동"))))</f>
        <v/>
      </c>
      <c r="AL43" s="3">
        <f>IF(AK43&lt;&gt;"",AK43,IF(BA43&lt;&gt;12,"",IF(U43=1,1,IF(LEFT(E43,3)="서울대",0,""))))</f>
        <v/>
      </c>
      <c r="AN43" s="3">
        <f>IF($BA43=42,OFFSET(변환표준점수!C$119,$AP43-1,0),"")</f>
        <v/>
      </c>
      <c r="AO43" s="3">
        <f>IF($BA43=42,OFFSET(변환표준점수!D$119,$AP43-1,0),"")</f>
        <v/>
      </c>
      <c r="AP43" s="3">
        <f>IF(S43="","",MATCH(S43,변환표준점수!$B$119:$B$298,0))</f>
        <v/>
      </c>
      <c r="AQ43" s="3" t="n">
        <v>12</v>
      </c>
      <c r="AR43" s="3" t="n">
        <v>12</v>
      </c>
      <c r="AS43" s="3" t="n">
        <v>42</v>
      </c>
      <c r="AT43" s="3" t="n">
        <v>42</v>
      </c>
      <c r="AV43" s="3" t="n">
        <v>42</v>
      </c>
      <c r="AW43" s="3" t="n">
        <v>42</v>
      </c>
      <c r="AX43" s="3" t="n">
        <v>3</v>
      </c>
      <c r="AY43" s="3" t="n">
        <v>3</v>
      </c>
      <c r="BA43" s="3">
        <f>IF(AS43&gt;0,AS43,AV43)</f>
        <v/>
      </c>
      <c r="BJ43" s="3">
        <f>IF(BI43="",IF(DT43=1,1,$BI$3),BI43)</f>
        <v/>
      </c>
      <c r="CH43" s="206">
        <f>F43*P43</f>
        <v/>
      </c>
      <c r="CI43" s="56" t="n">
        <v>100</v>
      </c>
      <c r="CJ43" s="3" t="n">
        <v>96</v>
      </c>
      <c r="CK43" s="3" t="n">
        <v>90</v>
      </c>
      <c r="CL43" s="3" t="n">
        <v>82</v>
      </c>
      <c r="CM43" s="3" t="n">
        <v>72</v>
      </c>
      <c r="CN43" s="3" t="n">
        <v>60</v>
      </c>
      <c r="CO43" s="3" t="n">
        <v>46</v>
      </c>
      <c r="CP43" s="3" t="n">
        <v>30</v>
      </c>
      <c r="CQ43" s="3" t="n">
        <v>12</v>
      </c>
      <c r="CU43" s="3" t="n">
        <v>-0.1</v>
      </c>
      <c r="CV43" s="3" t="n">
        <v>-0.2</v>
      </c>
      <c r="CW43" s="3" t="n">
        <v>-0.3</v>
      </c>
      <c r="CX43" s="3" t="n">
        <v>-0.4</v>
      </c>
      <c r="CY43" s="3" t="n">
        <v>-0.5</v>
      </c>
      <c r="CZ43" s="3" t="n">
        <v>-0.6</v>
      </c>
      <c r="DJ43" s="3">
        <f>ROUND((CI43-EZ43),1)</f>
        <v/>
      </c>
      <c r="DK43" s="93">
        <f>((CI43-EZ43)/(FG43+DJ43-FC43))*100</f>
        <v/>
      </c>
      <c r="DL43" s="3">
        <f>ROUND((CR43-FA43)+(DA43-FB43),1)</f>
        <v/>
      </c>
      <c r="DO43" s="3" t="n">
        <v>2</v>
      </c>
      <c r="EA43" s="3">
        <f>IF(DZ43&gt;0,DZ43,IF(DM43&gt;0,1,2))</f>
        <v/>
      </c>
      <c r="EB43" s="3">
        <f>MAX(DM43:DO43)</f>
        <v/>
      </c>
      <c r="EC43" s="3">
        <f>AND(DM43-0.1&lt;$DM$8,DN43-0.1&lt;$DN$8,DO43-0.1&lt;$DO$8)*1</f>
        <v/>
      </c>
      <c r="ED43" s="3">
        <f>IFERROR(IF(AND($DP$8&gt;=DP43,$DQ$8&gt;=DQ43,$DR$8&gt;=DR43,$DS$8&gt;=DS43,$DT$8&gt;=DT43,$DU$8&gt;=DU43,$DV$8&gt;=DV43,$DW$8&gt;=DW43,$DX$8&gt;=DX43,OR(DY43=0,$DY$8&lt;DY43),EC43=1),1,0),0)</f>
        <v/>
      </c>
      <c r="EF43" s="3">
        <f>IFERROR(OFFSET(EF$3,MATCH(AQ43,$ED$4:$ED$10,0),0),0)</f>
        <v/>
      </c>
      <c r="EG43" s="3">
        <f>IFERROR(OFFSET(EG$3,MATCH(AR43,$ED$4:$ED$10,0),0),0)</f>
        <v/>
      </c>
      <c r="EH43" s="3">
        <f>IFERROR(IF(LEFT($BA43,1)="4",OFFSET(변환표준점수!$H$118,MATCH($S43,변환표준점수!$B$119:$B$198,0),),OFFSET(EH$3,MATCH(AS43,$ED$4:$ED$8,0),0)),0)</f>
        <v/>
      </c>
      <c r="EI43" s="3">
        <f>IFERROR(IF(LEFT($BA43,1)="4",OFFSET(변환표준점수!$I$118,MATCH($S43,변환표준점수!$B$119:$B$198,0),0),OFFSET(EI$3,MATCH(AT43,$ED$4:$ED$8,0),0)),0)</f>
        <v/>
      </c>
      <c r="EK43" s="3">
        <f>IFERROR(IF(LEFT($BA43,1)="4",OFFSET(변환표준점수!$J$118,MATCH($S43,변환표준점수!$B$119:$B$198,0),0),OFFSET(EJ$3,MATCH(AV43,$ED$4:$ED$8,0),0)),0)</f>
        <v/>
      </c>
      <c r="EL43" s="3">
        <f>IFERROR(IF(LEFT($BA43,1)="4",OFFSET(변환표준점수!$K$118,MATCH($S43,변환표준점수!$B$119:$B$198,0),0),OFFSET(EK$3,MATCH(AW43,$ED$4:$ED$8,0),0)),0)</f>
        <v/>
      </c>
      <c r="EM43" s="3">
        <f>IFERROR(OFFSET(EL$3,MATCH(AX43,$ED$4:$ED$8,0),0),0)</f>
        <v/>
      </c>
      <c r="EN43" s="3">
        <f>IFERROR(OFFSET(EM$3,MATCH(AY43,$ED$4:$ED$8,0),0),0)</f>
        <v/>
      </c>
      <c r="EO43" s="3">
        <f>IFERROR(OFFSET(EN$3,MATCH(AZ43,$ED$4:$ED$8,0),0),0)</f>
        <v/>
      </c>
      <c r="EQ43" s="3">
        <f>IFERROR((EF43*AD43+BO43)*$EP$9,0)</f>
        <v/>
      </c>
      <c r="ER43" s="3">
        <f>IFERROR(EG43*AE43+OFFSET($BP43,0,$ER$14-1),0)</f>
        <v/>
      </c>
      <c r="ES43" s="3">
        <f>IFERROR((EH43*AF43+BS43)*$EP$9,0)</f>
        <v/>
      </c>
      <c r="ET43" s="3">
        <f>IFERROR(IF(O43&lt;2,0,(EI43*AG43+BT43)*$EP$9),0)</f>
        <v/>
      </c>
      <c r="EU43" s="3">
        <f>IFERROR(BU43*$EP$9,0)</f>
        <v/>
      </c>
      <c r="EV43" s="3">
        <f>IFERROR((EK43*AI43+BV43)*$EP$9,0)</f>
        <v/>
      </c>
      <c r="EW43" s="3">
        <f>IFERROR(IF(O43&lt;2,0,(EL43*AJ43+BW43)*$EP$9),0)</f>
        <v/>
      </c>
      <c r="EX43" s="3">
        <f>LARGE((ES43:ET43,EV43:EW43),1)</f>
        <v/>
      </c>
      <c r="EY43" s="3">
        <f>IF(O43&lt;2,0,LARGE((ES43:ET43,EV43:EW43),2))</f>
        <v/>
      </c>
      <c r="EZ43" s="3">
        <f>IFERROR(OFFSET(CI43,0,ROUND((1/(1/EM43))-1,0)),0)</f>
        <v/>
      </c>
      <c r="FA43" s="3">
        <f>IFERROR(OFFSET(CR43,0,ROUND(1/(1/EN43),0)-1),0)</f>
        <v/>
      </c>
      <c r="FB43" s="3">
        <f>IFERROR(OFFSET(DA43,0,ROUND(1/(1/EO43),0)-1),0)</f>
        <v/>
      </c>
      <c r="FG43" s="3">
        <f>IF(FF43&gt;0,FF43,EQ43+ER43+EU43+EX43+EY43+EZ43+FA43+FB43+FC43)</f>
        <v/>
      </c>
      <c r="FH43" s="618" t="n"/>
      <c r="FU43" s="3">
        <f>IF(AQ43=1,"표점",IF(AQ43=12,"표점/만점",IF(AQ43=2,"백분위")))</f>
        <v/>
      </c>
      <c r="FV43" s="3">
        <f>IF(BA43=1,"표점",IF(BA43=12,"표점/만점",IF(BA43=2,"백분위",IF(BA43=4,"변표",IF(BA43=42,"변표/만점")))))</f>
        <v/>
      </c>
      <c r="FW43" s="3">
        <f>ROUND(Y43/$FZ43,2)</f>
        <v/>
      </c>
      <c r="FX43" s="3">
        <f>ROUND(Z43/$FZ43,2)</f>
        <v/>
      </c>
      <c r="FY43" s="3">
        <f>ROUND(AC43/$FZ43,2)</f>
        <v/>
      </c>
      <c r="FZ43" s="3">
        <f>Y43+Z43+AC43</f>
        <v/>
      </c>
    </row>
    <row r="44">
      <c r="A44" s="556" t="n">
        <v>26</v>
      </c>
      <c r="C44" s="3">
        <f>ROUND(ROW(C44)-ROW($C$15),0)</f>
        <v/>
      </c>
      <c r="D44" s="3" t="n">
        <v>29</v>
      </c>
      <c r="E44" s="3" t="inlineStr">
        <is>
          <t>한양 상경</t>
        </is>
      </c>
      <c r="F44" s="3" t="n">
        <v>900</v>
      </c>
      <c r="G44" s="3" t="n">
        <v>0.35</v>
      </c>
      <c r="H44" s="3" t="n">
        <v>0.35</v>
      </c>
      <c r="I44" s="3" t="n">
        <v>0.1</v>
      </c>
      <c r="J44" s="3" t="n">
        <v>0.1</v>
      </c>
      <c r="L44" s="3" t="n">
        <v>0.1</v>
      </c>
      <c r="M44" s="3" t="n">
        <v>0.1</v>
      </c>
      <c r="O44" s="3" t="n">
        <v>2</v>
      </c>
      <c r="P44" s="3">
        <f>G44+H44+MAX((I44:J44),L44:M44)*O44</f>
        <v/>
      </c>
      <c r="Q44" s="3" t="n">
        <v>9</v>
      </c>
      <c r="S44" s="3">
        <f>IF(R44&gt;0,R44,Q44)</f>
        <v/>
      </c>
      <c r="W44" s="3">
        <f>IF(AND(BH44=0,CD44=0),0,IF(V44&gt;0,V44,IF(U44=1,$W$11,0)))</f>
        <v/>
      </c>
      <c r="Y44" s="3">
        <f>AD44</f>
        <v/>
      </c>
      <c r="Z44" s="3">
        <f>AE44</f>
        <v/>
      </c>
      <c r="AA44" s="3">
        <f>IF($BB$7=1,AF44,IF(AS44=12,$F44*I44/($AF$8*AL44+$AF$9*(1-AL44)),AF44))</f>
        <v/>
      </c>
      <c r="AB44" s="3">
        <f>IF($BB$7=1,AI44,IF(AV44=12,$F44*L44/($AI$8*AL44+$AI$9*(1-AL44)),AI44))</f>
        <v/>
      </c>
      <c r="AC44" s="3">
        <f>IF(AND(AS44=2,EA44=1),AA44*O44,IF(AND(AS44=2,EA44=2),AB44*O44,IF(EA44=1,AA44,IF(EA44=2,AB44))))</f>
        <v/>
      </c>
      <c r="AD44" s="3">
        <f>IF(AQ44=12,$F44*G44/$AQ$9,IF(OR(AQ44=1,AQ44=4),$F44*G44/200,IF(OR(AQ44=2,AQ44=9),$F44*G44/100,"자동")))</f>
        <v/>
      </c>
      <c r="AE44" s="3">
        <f>IF(AR44=12,$F44*H44/$AR$9,IF(OR(AR44=1,AR44=4),$F44*H44/200,IF(OR(AR44=2,AR44=9),$F44*H44/100,"자동")))</f>
        <v/>
      </c>
      <c r="AF44" s="3">
        <f>IF(AS44=12,$F44*I44/IF($BB$7=1,IF($ED44=1,$AS$9,$AF$9),($AF$8*AL44+$AF$9*(1-AL44))),IF(AS44=42,$F44*I44/AN44,IF(OR(AS44=1,AS44=4,AS44=2),$F44*I44/100,IF(AS44=9,$F44*I44/50,"자동"))))</f>
        <v/>
      </c>
      <c r="AG44" s="3">
        <f>IF(AT44=12,$F44*J44/IF($BB$7=1,IF($ED44=1,$AT$9,$AG$9),($AG$8*AL44+$AG$9*(1-AL44))),IF(AT44=42,$F44*J44/AN44,IF(OR(AT44=1,AT44=4,AT44=2),$F44*J44/100,IF(AT44=9,$F44*J44/50,"자동"))))</f>
        <v/>
      </c>
      <c r="AH44" s="3">
        <f>IF(AU44=12,$F44*K44/IF($BB$7=1,IF($ED44=1,$AU$9,$AH$9),($AH$8*AL44+$AH$9*(1-AL44))),IF(AU44=42,$F44*K44/$AN44,IF(OR(AU44=1,AU44=4,AU44=2),$F44*K44/100,IF(AU44=9,$F44*K44/50,"자동"))))</f>
        <v/>
      </c>
      <c r="AI44" s="3">
        <f>IF(AV44=12,$F44*L44/IF($BB$7=1,IF($ED44=1,$AV$9,$AI$9),($AI$8*AL44+$AI$9*(1-AL44))),IF(AV44=42,$F44*L44/AO44,IF(OR(AV44=1,AV44=4,AV44=2),$F44*L44/100,IF(AV44=9,$F44*L44/50,"자동"))))</f>
        <v/>
      </c>
      <c r="AJ44" s="3">
        <f>IF(AW44=12,$F44*M44/IF($BB$7=1,IF($ED44=1,$AW$9,$AJ$9),($AJ$8*AL44+$AJ$9*(1-AL44))),IF(AW44=42,$F44*M44/AO44,IF(OR(AW44=1,AW44=4,AW44=2),$F44*M44/100,IF(AW44=9,$F44*M44/50,"자동"))))</f>
        <v/>
      </c>
      <c r="AL44" s="3">
        <f>IF(AK44&lt;&gt;"",AK44,IF(BA44&lt;&gt;12,"",IF(U44=1,1,IF(LEFT(E44,3)="서울대",0,""))))</f>
        <v/>
      </c>
      <c r="AN44" s="3">
        <f>IF($BA44=42,OFFSET(변환표준점수!C$119,$AP44-1,0),"")</f>
        <v/>
      </c>
      <c r="AO44" s="3">
        <f>IF($BA44=42,OFFSET(변환표준점수!D$119,$AP44-1,0),"")</f>
        <v/>
      </c>
      <c r="AP44" s="3">
        <f>IF(S44="","",MATCH(S44,변환표준점수!$B$119:$B$298,0))</f>
        <v/>
      </c>
      <c r="AQ44" s="3" t="n">
        <v>12</v>
      </c>
      <c r="AR44" s="3" t="n">
        <v>12</v>
      </c>
      <c r="AS44" s="3" t="n">
        <v>42</v>
      </c>
      <c r="AT44" s="3" t="n">
        <v>42</v>
      </c>
      <c r="AV44" s="3" t="n">
        <v>42</v>
      </c>
      <c r="AW44" s="3" t="n">
        <v>42</v>
      </c>
      <c r="AX44" s="3" t="n">
        <v>3</v>
      </c>
      <c r="AY44" s="3" t="n">
        <v>3</v>
      </c>
      <c r="BA44" s="3">
        <f>IF(AS44&gt;0,AS44,AV44)</f>
        <v/>
      </c>
      <c r="BJ44" s="3">
        <f>IF(BI44="",IF(DT44=1,1,$BI$3),BI44)</f>
        <v/>
      </c>
      <c r="CH44" s="206">
        <f>F44*P44</f>
        <v/>
      </c>
      <c r="CI44" s="56" t="n">
        <v>100</v>
      </c>
      <c r="CJ44" s="3" t="n">
        <v>96</v>
      </c>
      <c r="CK44" s="3" t="n">
        <v>90</v>
      </c>
      <c r="CL44" s="3" t="n">
        <v>82</v>
      </c>
      <c r="CM44" s="3" t="n">
        <v>72</v>
      </c>
      <c r="CN44" s="3" t="n">
        <v>60</v>
      </c>
      <c r="CO44" s="3" t="n">
        <v>46</v>
      </c>
      <c r="CP44" s="3" t="n">
        <v>30</v>
      </c>
      <c r="CQ44" s="3" t="n">
        <v>12</v>
      </c>
      <c r="CU44" s="3" t="n">
        <v>-0.1</v>
      </c>
      <c r="CV44" s="3" t="n">
        <v>-0.2</v>
      </c>
      <c r="CW44" s="3" t="n">
        <v>-0.3</v>
      </c>
      <c r="CX44" s="3" t="n">
        <v>-0.4</v>
      </c>
      <c r="CY44" s="3" t="n">
        <v>-0.5</v>
      </c>
      <c r="CZ44" s="3" t="n">
        <v>-0.6</v>
      </c>
      <c r="DJ44" s="3">
        <f>ROUND((CI44-EZ44),1)</f>
        <v/>
      </c>
      <c r="DK44" s="93">
        <f>((CI44-EZ44)/(FG44+DJ44-FC44))*100</f>
        <v/>
      </c>
      <c r="DL44" s="3">
        <f>ROUND((CR44-FA44)+(DA44-FB44),1)</f>
        <v/>
      </c>
      <c r="DO44" s="3" t="n">
        <v>2</v>
      </c>
      <c r="EA44" s="3">
        <f>IF(DZ44&gt;0,DZ44,IF(DM44&gt;0,1,2))</f>
        <v/>
      </c>
      <c r="EB44" s="3">
        <f>MAX(DM44:DO44)</f>
        <v/>
      </c>
      <c r="EC44" s="3">
        <f>AND(DM44-0.1&lt;$DM$8,DN44-0.1&lt;$DN$8,DO44-0.1&lt;$DO$8)*1</f>
        <v/>
      </c>
      <c r="ED44" s="3">
        <f>IFERROR(IF(AND($DP$8&gt;=DP44,$DQ$8&gt;=DQ44,$DR$8&gt;=DR44,$DS$8&gt;=DS44,$DT$8&gt;=DT44,$DU$8&gt;=DU44,$DV$8&gt;=DV44,$DW$8&gt;=DW44,$DX$8&gt;=DX44,OR(DY44=0,$DY$8&lt;DY44),EC44=1),1,0),0)</f>
        <v/>
      </c>
      <c r="EF44" s="3">
        <f>IFERROR(OFFSET(EF$3,MATCH(AQ44,$ED$4:$ED$10,0),0),0)</f>
        <v/>
      </c>
      <c r="EG44" s="3">
        <f>IFERROR(OFFSET(EG$3,MATCH(AR44,$ED$4:$ED$10,0),0),0)</f>
        <v/>
      </c>
      <c r="EH44" s="3">
        <f>IFERROR(IF(LEFT($BA44,1)="4",OFFSET(변환표준점수!$H$118,MATCH($S44,변환표준점수!$B$119:$B$198,0),),OFFSET(EH$3,MATCH(AS44,$ED$4:$ED$8,0),0)),0)</f>
        <v/>
      </c>
      <c r="EI44" s="3">
        <f>IFERROR(IF(LEFT($BA44,1)="4",OFFSET(변환표준점수!$I$118,MATCH($S44,변환표준점수!$B$119:$B$198,0),0),OFFSET(EI$3,MATCH(AT44,$ED$4:$ED$8,0),0)),0)</f>
        <v/>
      </c>
      <c r="EK44" s="3">
        <f>IFERROR(IF(LEFT($BA44,1)="4",OFFSET(변환표준점수!$J$118,MATCH($S44,변환표준점수!$B$119:$B$198,0),0),OFFSET(EJ$3,MATCH(AV44,$ED$4:$ED$8,0),0)),0)</f>
        <v/>
      </c>
      <c r="EL44" s="3">
        <f>IFERROR(IF(LEFT($BA44,1)="4",OFFSET(변환표준점수!$K$118,MATCH($S44,변환표준점수!$B$119:$B$198,0),0),OFFSET(EK$3,MATCH(AW44,$ED$4:$ED$8,0),0)),0)</f>
        <v/>
      </c>
      <c r="EM44" s="3">
        <f>IFERROR(OFFSET(EL$3,MATCH(AX44,$ED$4:$ED$8,0),0),0)</f>
        <v/>
      </c>
      <c r="EN44" s="3">
        <f>IFERROR(OFFSET(EM$3,MATCH(AY44,$ED$4:$ED$8,0),0),0)</f>
        <v/>
      </c>
      <c r="EO44" s="3">
        <f>IFERROR(OFFSET(EN$3,MATCH(AZ44,$ED$4:$ED$8,0),0),0)</f>
        <v/>
      </c>
      <c r="EQ44" s="3">
        <f>IFERROR((EF44*AD44+BO44)*$EP$9,0)</f>
        <v/>
      </c>
      <c r="ER44" s="3">
        <f>IFERROR(EG44*AE44+OFFSET($BP44,0,$ER$14-1),0)</f>
        <v/>
      </c>
      <c r="ES44" s="3">
        <f>IFERROR((EH44*AF44+BS44)*$EP$9,0)</f>
        <v/>
      </c>
      <c r="ET44" s="3">
        <f>IFERROR(IF(O44&lt;2,0,(EI44*AG44+BT44)*$EP$9),0)</f>
        <v/>
      </c>
      <c r="EU44" s="3">
        <f>IFERROR(BU44*$EP$9,0)</f>
        <v/>
      </c>
      <c r="EV44" s="3">
        <f>IFERROR((EK44*AI44+BV44)*$EP$9,0)</f>
        <v/>
      </c>
      <c r="EW44" s="3">
        <f>IFERROR(IF(O44&lt;2,0,(EL44*AJ44+BW44)*$EP$9),0)</f>
        <v/>
      </c>
      <c r="EX44" s="3">
        <f>LARGE((ES44:ET44,EV44:EW44),1)</f>
        <v/>
      </c>
      <c r="EY44" s="3">
        <f>IF(O44&lt;2,0,LARGE((ES44:ET44,EV44:EW44),2))</f>
        <v/>
      </c>
      <c r="EZ44" s="3">
        <f>IFERROR(OFFSET(CI44,0,ROUND((1/(1/EM44))-1,0)),0)</f>
        <v/>
      </c>
      <c r="FA44" s="3">
        <f>IFERROR(OFFSET(CR44,0,ROUND(1/(1/EN44),0)-1),0)</f>
        <v/>
      </c>
      <c r="FB44" s="3">
        <f>IFERROR(OFFSET(DA44,0,ROUND(1/(1/EO44),0)-1),0)</f>
        <v/>
      </c>
      <c r="FG44" s="3">
        <f>IF(FF44&gt;0,FF44,EQ44+ER44+EU44+EX44+EY44+EZ44+FA44+FB44+FC44)</f>
        <v/>
      </c>
      <c r="FH44" s="618" t="n"/>
      <c r="FU44" s="3">
        <f>IF(AQ44=1,"표점",IF(AQ44=12,"표점/만점",IF(AQ44=2,"백분위")))</f>
        <v/>
      </c>
      <c r="FV44" s="3">
        <f>IF(BA44=1,"표점",IF(BA44=12,"표점/만점",IF(BA44=2,"백분위",IF(BA44=4,"변표",IF(BA44=42,"변표/만점")))))</f>
        <v/>
      </c>
      <c r="FW44" s="3">
        <f>ROUND(Y44/$FZ44,2)</f>
        <v/>
      </c>
      <c r="FX44" s="3">
        <f>ROUND(Z44/$FZ44,2)</f>
        <v/>
      </c>
      <c r="FY44" s="3">
        <f>ROUND(AC44/$FZ44,2)</f>
        <v/>
      </c>
      <c r="FZ44" s="3">
        <f>Y44+Z44+AC44</f>
        <v/>
      </c>
    </row>
    <row r="45">
      <c r="A45" s="556" t="n">
        <v>26</v>
      </c>
      <c r="C45" s="3">
        <f>ROUND(ROW(C45)-ROW($C$15),0)</f>
        <v/>
      </c>
      <c r="D45" s="3" t="n">
        <v>30</v>
      </c>
      <c r="E45" s="3" t="inlineStr">
        <is>
          <t>중앙 자연</t>
        </is>
      </c>
      <c r="F45" s="3" t="n">
        <v>1000</v>
      </c>
      <c r="G45" s="3" t="n">
        <v>0.3</v>
      </c>
      <c r="H45" s="3" t="n">
        <v>0.35</v>
      </c>
      <c r="I45" s="3" t="n">
        <v>0.175</v>
      </c>
      <c r="J45" s="3" t="n">
        <v>0.175</v>
      </c>
      <c r="L45" s="3" t="n">
        <v>0.175</v>
      </c>
      <c r="M45" s="3" t="n">
        <v>0.175</v>
      </c>
      <c r="O45" s="3" t="n">
        <v>2</v>
      </c>
      <c r="P45" s="3">
        <f>G45+H45+MAX((I45:J45),L45:M45)*O45</f>
        <v/>
      </c>
      <c r="Q45" s="3" t="n">
        <v>11</v>
      </c>
      <c r="S45" s="3">
        <f>IF(R45&gt;0,R45,Q45)</f>
        <v/>
      </c>
      <c r="W45" s="3">
        <f>IF(AND(BH45=0,CD45=0),0,IF(V45&gt;0,V45,IF(U45=1,$W$11,0)))</f>
        <v/>
      </c>
      <c r="Y45" s="3">
        <f>AD45</f>
        <v/>
      </c>
      <c r="Z45" s="3">
        <f>AE45</f>
        <v/>
      </c>
      <c r="AA45" s="3">
        <f>IF($BB$7=1,AF45,IF(AS45=12,$F45*I45/($AF$8*AL45+$AF$9*(1-AL45)),AF45))</f>
        <v/>
      </c>
      <c r="AB45" s="3">
        <f>IF($BB$7=1,AI45,IF(AV45=12,$F45*L45/($AI$8*AL45+$AI$9*(1-AL45)),AI45))</f>
        <v/>
      </c>
      <c r="AC45" s="3">
        <f>IF(AND(AS45=2,EA45=1),AA45*O45,IF(AND(AS45=2,EA45=2),AB45*O45,IF(EA45=1,AA45,IF(EA45=2,AB45))))</f>
        <v/>
      </c>
      <c r="AD45" s="3">
        <f>IF(AQ45=12,$F45*G45/$AQ$9,IF(OR(AQ45=1,AQ45=4),$F45*G45/200,IF(OR(AQ45=2,AQ45=9),$F45*G45/100,"자동")))</f>
        <v/>
      </c>
      <c r="AE45" s="3">
        <f>IF(AR45=12,$F45*H45/$AR$9,IF(OR(AR45=1,AR45=4),$F45*H45/200,IF(OR(AR45=2,AR45=9),$F45*H45/100,"자동")))</f>
        <v/>
      </c>
      <c r="AF45" s="3">
        <f>IF(AS45=12,$F45*I45/IF($BB$7=1,IF($ED45=1,$AS$9,$AF$9),($AF$8*AL45+$AF$9*(1-AL45))),IF(AS45=42,$F45*I45/AN45,IF(OR(AS45=1,AS45=4,AS45=2),$F45*I45/100,IF(AS45=9,$F45*I45/50,"자동"))))</f>
        <v/>
      </c>
      <c r="AG45" s="3">
        <f>IF(AT45=12,$F45*J45/IF($BB$7=1,IF($ED45=1,$AT$9,$AG$9),($AG$8*AL45+$AG$9*(1-AL45))),IF(AT45=42,$F45*J45/AN45,IF(OR(AT45=1,AT45=4,AT45=2),$F45*J45/100,IF(AT45=9,$F45*J45/50,"자동"))))</f>
        <v/>
      </c>
      <c r="AH45" s="3">
        <f>IF(AU45=12,$F45*K45/IF($BB$7=1,IF($ED45=1,$AU$9,$AH$9),($AH$8*AL45+$AH$9*(1-AL45))),IF(AU45=42,$F45*K45/$AN45,IF(OR(AU45=1,AU45=4,AU45=2),$F45*K45/100,IF(AU45=9,$F45*K45/50,"자동"))))</f>
        <v/>
      </c>
      <c r="AI45" s="3">
        <f>IF(AV45=12,$F45*L45/IF($BB$7=1,IF($ED45=1,$AV$9,$AI$9),($AI$8*AL45+$AI$9*(1-AL45))),IF(AV45=42,$F45*L45/AO45,IF(OR(AV45=1,AV45=4,AV45=2),$F45*L45/100,IF(AV45=9,$F45*L45/50,"자동"))))</f>
        <v/>
      </c>
      <c r="AJ45" s="3">
        <f>IF(AW45=12,$F45*M45/IF($BB$7=1,IF($ED45=1,$AW$9,$AJ$9),($AJ$8*AL45+$AJ$9*(1-AL45))),IF(AW45=42,$F45*M45/AO45,IF(OR(AW45=1,AW45=4,AW45=2),$F45*M45/100,IF(AW45=9,$F45*M45/50,"자동"))))</f>
        <v/>
      </c>
      <c r="AL45" s="3">
        <f>IF(AK45&lt;&gt;"",AK45,IF(BA45&lt;&gt;12,"",IF(U45=1,1,IF(LEFT(E45,3)="서울대",0,""))))</f>
        <v/>
      </c>
      <c r="AN45" s="3">
        <f>IF($BA45=42,OFFSET(변환표준점수!C$119,$AP45-1,0),"")</f>
        <v/>
      </c>
      <c r="AO45" s="3">
        <f>IF($BA45=42,OFFSET(변환표준점수!D$119,$AP45-1,0),"")</f>
        <v/>
      </c>
      <c r="AP45" s="3">
        <f>IF(S45="","",MATCH(S45,변환표준점수!$B$119:$B$298,0))</f>
        <v/>
      </c>
      <c r="AQ45" s="3" t="n">
        <v>1</v>
      </c>
      <c r="AR45" s="3" t="n">
        <v>1</v>
      </c>
      <c r="AS45" s="3" t="n">
        <v>4</v>
      </c>
      <c r="AT45" s="3" t="n">
        <v>4</v>
      </c>
      <c r="AV45" s="3" t="n">
        <v>4</v>
      </c>
      <c r="AW45" s="3" t="n">
        <v>4</v>
      </c>
      <c r="AX45" s="3" t="n">
        <v>3</v>
      </c>
      <c r="AY45" s="3" t="n">
        <v>3</v>
      </c>
      <c r="BA45" s="3">
        <f>IF(AS45&gt;0,AS45,AV45)</f>
        <v/>
      </c>
      <c r="BF45" s="3">
        <f>0.05*AF45</f>
        <v/>
      </c>
      <c r="BG45" s="3">
        <f>0.05*AG45</f>
        <v/>
      </c>
      <c r="BJ45" s="3">
        <f>IF(BI45="",IF(DT45=1,1,$BI$3),BI45)</f>
        <v/>
      </c>
      <c r="BN45" s="212" t="inlineStr">
        <is>
          <t>과탐5%가산</t>
        </is>
      </c>
      <c r="BS45" s="3">
        <f>BF45*EH45</f>
        <v/>
      </c>
      <c r="BT45" s="3">
        <f>BG45*EI45</f>
        <v/>
      </c>
      <c r="CH45" s="206">
        <f>F45*P45</f>
        <v/>
      </c>
      <c r="CI45" s="56" t="n">
        <v>100</v>
      </c>
      <c r="CJ45" s="3" t="n">
        <v>98</v>
      </c>
      <c r="CK45" s="3" t="n">
        <v>95</v>
      </c>
      <c r="CL45" s="3" t="n">
        <v>92</v>
      </c>
      <c r="CM45" s="3" t="n">
        <v>86</v>
      </c>
      <c r="CN45" s="3" t="n">
        <v>75</v>
      </c>
      <c r="CO45" s="3" t="n">
        <v>64</v>
      </c>
      <c r="CP45" s="3" t="n">
        <v>58</v>
      </c>
      <c r="CQ45" s="3" t="n">
        <v>50</v>
      </c>
      <c r="CR45" s="56" t="n">
        <v>10</v>
      </c>
      <c r="CS45" s="3" t="n">
        <v>10</v>
      </c>
      <c r="CT45" s="3" t="n">
        <v>10</v>
      </c>
      <c r="CU45" s="3" t="n">
        <v>10</v>
      </c>
      <c r="CV45" s="3" t="n">
        <v>9.6</v>
      </c>
      <c r="CW45" s="3" t="n">
        <v>9.199999999999999</v>
      </c>
      <c r="CX45" s="3" t="n">
        <v>8.800000000000001</v>
      </c>
      <c r="CY45" s="3" t="n">
        <v>8.4</v>
      </c>
      <c r="CZ45" s="3" t="n">
        <v>8</v>
      </c>
      <c r="DJ45" s="3">
        <f>ROUND((CI45-EZ45),1)</f>
        <v/>
      </c>
      <c r="DK45" s="93">
        <f>((CI45-EZ45)/(FG45+DJ45-FC45))*100</f>
        <v/>
      </c>
      <c r="DL45" s="3">
        <f>ROUND((CR45-FA45)+(DA45-FB45),1)</f>
        <v/>
      </c>
      <c r="DO45" s="3" t="n">
        <v>2</v>
      </c>
      <c r="DZ45" s="3" t="n">
        <v>1</v>
      </c>
      <c r="EA45" s="3">
        <f>IF(DZ45&gt;0,DZ45,IF(DM45&gt;0,1,2))</f>
        <v/>
      </c>
      <c r="EB45" s="3">
        <f>MAX(DM45:DO45)</f>
        <v/>
      </c>
      <c r="EC45" s="3">
        <f>AND(DM45-0.1&lt;$DM$8,DN45-0.1&lt;$DN$8,DO45-0.1&lt;$DO$8)*1</f>
        <v/>
      </c>
      <c r="ED45" s="3">
        <f>IFERROR(IF(AND($DP$8&gt;=DP45,$DQ$8&gt;=DQ45,$DR$8&gt;=DR45,$DS$8&gt;=DS45,$DT$8&gt;=DT45,$DU$8&gt;=DU45,$DV$8&gt;=DV45,$DW$8&gt;=DW45,$DX$8&gt;=DX45,OR(DY45=0,$DY$8&lt;DY45),EC45=1),1,0),0)</f>
        <v/>
      </c>
      <c r="EF45" s="3">
        <f>IFERROR(OFFSET(EF$3,MATCH(AQ45,$ED$4:$ED$10,0),0),0)</f>
        <v/>
      </c>
      <c r="EG45" s="3">
        <f>IFERROR(OFFSET(EG$3,MATCH(AR45,$ED$4:$ED$10,0),0),0)</f>
        <v/>
      </c>
      <c r="EH45" s="3">
        <f>IFERROR(IF(LEFT($BA45,1)="4",OFFSET(변환표준점수!$H$118,MATCH($S45,변환표준점수!$B$119:$B$198,0),),OFFSET(EH$3,MATCH(AS45,$ED$4:$ED$8,0),0)),0)</f>
        <v/>
      </c>
      <c r="EI45" s="3">
        <f>IFERROR(IF(LEFT($BA45,1)="4",OFFSET(변환표준점수!$I$118,MATCH($S45,변환표준점수!$B$119:$B$198,0),0),OFFSET(EI$3,MATCH(AT45,$ED$4:$ED$8,0),0)),0)</f>
        <v/>
      </c>
      <c r="EK45" s="3">
        <f>IFERROR(IF(LEFT($BA45,1)="4",OFFSET(변환표준점수!$J$118,MATCH($S45,변환표준점수!$B$119:$B$198,0),0),OFFSET(EJ$3,MATCH(AV45,$ED$4:$ED$8,0),0)),0)</f>
        <v/>
      </c>
      <c r="EL45" s="3">
        <f>IFERROR(IF(LEFT($BA45,1)="4",OFFSET(변환표준점수!$K$118,MATCH($S45,변환표준점수!$B$119:$B$198,0),0),OFFSET(EK$3,MATCH(AW45,$ED$4:$ED$8,0),0)),0)</f>
        <v/>
      </c>
      <c r="EM45" s="3">
        <f>IFERROR(OFFSET(EL$3,MATCH(AX45,$ED$4:$ED$8,0),0),0)</f>
        <v/>
      </c>
      <c r="EN45" s="3">
        <f>IFERROR(OFFSET(EM$3,MATCH(AY45,$ED$4:$ED$8,0),0),0)</f>
        <v/>
      </c>
      <c r="EO45" s="3">
        <f>IFERROR(OFFSET(EN$3,MATCH(AZ45,$ED$4:$ED$8,0),0),0)</f>
        <v/>
      </c>
      <c r="EQ45" s="3">
        <f>IFERROR((EF45*AD45+BO45)*$EP$9,0)</f>
        <v/>
      </c>
      <c r="ER45" s="3">
        <f>IFERROR(EG45*AE45+OFFSET($BP45,0,$ER$14-1),0)</f>
        <v/>
      </c>
      <c r="ES45" s="3">
        <f>IFERROR((EH45*AF45+BS45)*$EP$9,0)</f>
        <v/>
      </c>
      <c r="ET45" s="3">
        <f>IFERROR(IF(O45&lt;2,0,(EI45*AG45+BT45)*$EP$9),0)</f>
        <v/>
      </c>
      <c r="EU45" s="3">
        <f>IFERROR(BU45*$EP$9,0)</f>
        <v/>
      </c>
      <c r="EV45" s="3">
        <f>IFERROR((EK45*AI45+BV45)*$EP$9,0)</f>
        <v/>
      </c>
      <c r="EW45" s="3">
        <f>IFERROR(IF(O45&lt;2,0,(EL45*AJ45+BW45)*$EP$9),0)</f>
        <v/>
      </c>
      <c r="EX45" s="3">
        <f>LARGE((ES45:ET45,EV45:EW45),1)</f>
        <v/>
      </c>
      <c r="EY45" s="3">
        <f>IF(O45&lt;2,0,LARGE((ES45:ET45,EV45:EW45),2))</f>
        <v/>
      </c>
      <c r="EZ45" s="3">
        <f>IFERROR(OFFSET(CI45,0,ROUND((1/(1/EM45))-1,0)),0)</f>
        <v/>
      </c>
      <c r="FA45" s="3">
        <f>IFERROR(OFFSET(CR45,0,ROUND(1/(1/EN45),0)-1),0)</f>
        <v/>
      </c>
      <c r="FB45" s="3">
        <f>IFERROR(OFFSET(DA45,0,ROUND(1/(1/EO45),0)-1),0)</f>
        <v/>
      </c>
      <c r="FG45" s="3">
        <f>IF(FF45&gt;0,FF45,EQ45+ER45+EU45+EX45+EY45+EZ45+FA45+FB45+FC45)</f>
        <v/>
      </c>
      <c r="FH45" s="618" t="n"/>
      <c r="FU45" s="3">
        <f>IF(AQ45=1,"표점",IF(AQ45=12,"표점/만점",IF(AQ45=2,"백분위")))</f>
        <v/>
      </c>
      <c r="FV45" s="3">
        <f>IF(BA45=1,"표점",IF(BA45=12,"표점/만점",IF(BA45=2,"백분위",IF(BA45=4,"변표",IF(BA45=42,"변표/만점")))))</f>
        <v/>
      </c>
      <c r="FW45" s="3">
        <f>ROUND(Y45/$FZ45,2)</f>
        <v/>
      </c>
      <c r="FX45" s="3">
        <f>ROUND(Z45/$FZ45,2)</f>
        <v/>
      </c>
      <c r="FY45" s="3">
        <f>ROUND(AC45/$FZ45,2)</f>
        <v/>
      </c>
      <c r="FZ45" s="3">
        <f>Y45+Z45+AC45</f>
        <v/>
      </c>
    </row>
    <row r="46">
      <c r="A46" s="556" t="n">
        <v>26</v>
      </c>
      <c r="C46" s="3">
        <f>ROUND(ROW(C46)-ROW($C$15),0)</f>
        <v/>
      </c>
      <c r="D46" s="3" t="n">
        <v>31</v>
      </c>
      <c r="E46" s="3" t="inlineStr">
        <is>
          <t>중앙 통합</t>
        </is>
      </c>
      <c r="F46" s="3" t="n">
        <v>1000</v>
      </c>
      <c r="G46" s="3" t="n">
        <v>0.35</v>
      </c>
      <c r="H46" s="3" t="n">
        <v>0.3</v>
      </c>
      <c r="I46" s="3" t="n">
        <v>0.175</v>
      </c>
      <c r="J46" s="3" t="n">
        <v>0.175</v>
      </c>
      <c r="L46" s="3" t="n">
        <v>0.175</v>
      </c>
      <c r="M46" s="3" t="n">
        <v>0.175</v>
      </c>
      <c r="O46" s="3" t="n">
        <v>2</v>
      </c>
      <c r="P46" s="3">
        <f>G46+H46+MAX((I46:J46),L46:M46)*O46</f>
        <v/>
      </c>
      <c r="Q46" s="3" t="n">
        <v>11</v>
      </c>
      <c r="S46" s="3">
        <f>IF(R46&gt;0,R46,Q46)</f>
        <v/>
      </c>
      <c r="W46" s="3">
        <f>IF(AND(BH46=0,CD46=0),0,IF(V46&gt;0,V46,IF(U46=1,$W$11,0)))</f>
        <v/>
      </c>
      <c r="Y46" s="3">
        <f>AD46</f>
        <v/>
      </c>
      <c r="Z46" s="3">
        <f>AE46</f>
        <v/>
      </c>
      <c r="AA46" s="3">
        <f>IF($BB$7=1,AF46,IF(AS46=12,$F46*I46/($AF$8*AL46+$AF$9*(1-AL46)),AF46))</f>
        <v/>
      </c>
      <c r="AB46" s="3">
        <f>IF($BB$7=1,AI46,IF(AV46=12,$F46*L46/($AI$8*AL46+$AI$9*(1-AL46)),AI46))</f>
        <v/>
      </c>
      <c r="AC46" s="3">
        <f>IF(AND(AS46=2,EA46=1),AA46*O46,IF(AND(AS46=2,EA46=2),AB46*O46,IF(EA46=1,AA46,IF(EA46=2,AB46))))</f>
        <v/>
      </c>
      <c r="AD46" s="3">
        <f>IF(AQ46=12,$F46*G46/$AQ$9,IF(OR(AQ46=1,AQ46=4),$F46*G46/200,IF(OR(AQ46=2,AQ46=9),$F46*G46/100,"자동")))</f>
        <v/>
      </c>
      <c r="AE46" s="3">
        <f>IF(AR46=12,$F46*H46/$AR$9,IF(OR(AR46=1,AR46=4),$F46*H46/200,IF(OR(AR46=2,AR46=9),$F46*H46/100,"자동")))</f>
        <v/>
      </c>
      <c r="AF46" s="3">
        <f>IF(AS46=12,$F46*I46/IF($BB$7=1,IF($ED46=1,$AS$9,$AF$9),($AF$8*AL46+$AF$9*(1-AL46))),IF(AS46=42,$F46*I46/AN46,IF(OR(AS46=1,AS46=4,AS46=2),$F46*I46/100,IF(AS46=9,$F46*I46/50,"자동"))))</f>
        <v/>
      </c>
      <c r="AG46" s="3">
        <f>IF(AT46=12,$F46*J46/IF($BB$7=1,IF($ED46=1,$AT$9,$AG$9),($AG$8*AL46+$AG$9*(1-AL46))),IF(AT46=42,$F46*J46/AN46,IF(OR(AT46=1,AT46=4,AT46=2),$F46*J46/100,IF(AT46=9,$F46*J46/50,"자동"))))</f>
        <v/>
      </c>
      <c r="AH46" s="3">
        <f>IF(AU46=12,$F46*K46/IF($BB$7=1,IF($ED46=1,$AU$9,$AH$9),($AH$8*AL46+$AH$9*(1-AL46))),IF(AU46=42,$F46*K46/$AN46,IF(OR(AU46=1,AU46=4,AU46=2),$F46*K46/100,IF(AU46=9,$F46*K46/50,"자동"))))</f>
        <v/>
      </c>
      <c r="AI46" s="3">
        <f>IF(AV46=12,$F46*L46/IF($BB$7=1,IF($ED46=1,$AV$9,$AI$9),($AI$8*AL46+$AI$9*(1-AL46))),IF(AV46=42,$F46*L46/AO46,IF(OR(AV46=1,AV46=4,AV46=2),$F46*L46/100,IF(AV46=9,$F46*L46/50,"자동"))))</f>
        <v/>
      </c>
      <c r="AJ46" s="3">
        <f>IF(AW46=12,$F46*M46/IF($BB$7=1,IF($ED46=1,$AW$9,$AJ$9),($AJ$8*AL46+$AJ$9*(1-AL46))),IF(AW46=42,$F46*M46/AO46,IF(OR(AW46=1,AW46=4,AW46=2),$F46*M46/100,IF(AW46=9,$F46*M46/50,"자동"))))</f>
        <v/>
      </c>
      <c r="AL46" s="3">
        <f>IF(AK46&lt;&gt;"",AK46,IF(BA46&lt;&gt;12,"",IF(U46=1,1,IF(LEFT(E46,3)="서울대",0,""))))</f>
        <v/>
      </c>
      <c r="AN46" s="3">
        <f>IF($BA46=42,OFFSET(변환표준점수!C$119,$AP46-1,0),"")</f>
        <v/>
      </c>
      <c r="AO46" s="3">
        <f>IF($BA46=42,OFFSET(변환표준점수!D$119,$AP46-1,0),"")</f>
        <v/>
      </c>
      <c r="AP46" s="3">
        <f>IF(S46="","",MATCH(S46,변환표준점수!$B$119:$B$298,0))</f>
        <v/>
      </c>
      <c r="AQ46" s="3" t="n">
        <v>1</v>
      </c>
      <c r="AR46" s="3" t="n">
        <v>1</v>
      </c>
      <c r="AS46" s="3" t="n">
        <v>4</v>
      </c>
      <c r="AT46" s="3" t="n">
        <v>4</v>
      </c>
      <c r="AV46" s="3" t="n">
        <v>4</v>
      </c>
      <c r="AW46" s="3" t="n">
        <v>4</v>
      </c>
      <c r="AX46" s="3" t="n">
        <v>3</v>
      </c>
      <c r="AY46" s="3" t="n">
        <v>3</v>
      </c>
      <c r="BA46" s="3">
        <f>IF(AS46&gt;0,AS46,AV46)</f>
        <v/>
      </c>
      <c r="BJ46" s="3">
        <f>IF(BI46="",IF(DT46=1,1,$BI$3),BI46)</f>
        <v/>
      </c>
      <c r="BL46" s="3">
        <f>0.05*AI46</f>
        <v/>
      </c>
      <c r="BM46" s="3">
        <f>0.05*AJ46</f>
        <v/>
      </c>
      <c r="BN46" s="212" t="inlineStr">
        <is>
          <t>사탐5%가산</t>
        </is>
      </c>
      <c r="BV46" s="3">
        <f>BL46*EK46</f>
        <v/>
      </c>
      <c r="BW46" s="3">
        <f>BM46*EL46</f>
        <v/>
      </c>
      <c r="CH46" s="206">
        <f>F46*P46</f>
        <v/>
      </c>
      <c r="CI46" s="56" t="n">
        <v>100</v>
      </c>
      <c r="CJ46" s="3" t="n">
        <v>98</v>
      </c>
      <c r="CK46" s="3" t="n">
        <v>95</v>
      </c>
      <c r="CL46" s="3" t="n">
        <v>92</v>
      </c>
      <c r="CM46" s="3" t="n">
        <v>86</v>
      </c>
      <c r="CN46" s="3" t="n">
        <v>75</v>
      </c>
      <c r="CO46" s="3" t="n">
        <v>64</v>
      </c>
      <c r="CP46" s="3" t="n">
        <v>58</v>
      </c>
      <c r="CQ46" s="3" t="n">
        <v>50</v>
      </c>
      <c r="CR46" s="56" t="n">
        <v>10</v>
      </c>
      <c r="CS46" s="3" t="n">
        <v>10</v>
      </c>
      <c r="CT46" s="3" t="n">
        <v>10</v>
      </c>
      <c r="CU46" s="3" t="n">
        <v>10</v>
      </c>
      <c r="CV46" s="3" t="n">
        <v>9.6</v>
      </c>
      <c r="CW46" s="3" t="n">
        <v>9.199999999999999</v>
      </c>
      <c r="CX46" s="3" t="n">
        <v>8.800000000000001</v>
      </c>
      <c r="CY46" s="3" t="n">
        <v>8.4</v>
      </c>
      <c r="CZ46" s="3" t="n">
        <v>8</v>
      </c>
      <c r="DJ46" s="3">
        <f>ROUND((CI46-EZ46),1)</f>
        <v/>
      </c>
      <c r="DK46" s="93">
        <f>((CI46-EZ46)/(FG46+DJ46-FC46))*100</f>
        <v/>
      </c>
      <c r="DL46" s="3">
        <f>ROUND((CR46-FA46)+(DA46-FB46),1)</f>
        <v/>
      </c>
      <c r="DO46" s="3" t="n">
        <v>2</v>
      </c>
      <c r="EA46" s="3">
        <f>IF(DZ46&gt;0,DZ46,IF(DM46&gt;0,1,2))</f>
        <v/>
      </c>
      <c r="EB46" s="3">
        <f>MAX(DM46:DO46)</f>
        <v/>
      </c>
      <c r="EC46" s="3">
        <f>AND(DM46-0.1&lt;$DM$8,DN46-0.1&lt;$DN$8,DO46-0.1&lt;$DO$8)*1</f>
        <v/>
      </c>
      <c r="ED46" s="3">
        <f>IFERROR(IF(AND($DP$8&gt;=DP46,$DQ$8&gt;=DQ46,$DR$8&gt;=DR46,$DS$8&gt;=DS46,$DT$8&gt;=DT46,$DU$8&gt;=DU46,$DV$8&gt;=DV46,$DW$8&gt;=DW46,$DX$8&gt;=DX46,OR(DY46=0,$DY$8&lt;DY46),EC46=1),1,0),0)</f>
        <v/>
      </c>
      <c r="EF46" s="3">
        <f>IFERROR(OFFSET(EF$3,MATCH(AQ46,$ED$4:$ED$10,0),0),0)</f>
        <v/>
      </c>
      <c r="EG46" s="3">
        <f>IFERROR(OFFSET(EG$3,MATCH(AR46,$ED$4:$ED$10,0),0),0)</f>
        <v/>
      </c>
      <c r="EH46" s="3">
        <f>IFERROR(IF(LEFT($BA46,1)="4",OFFSET(변환표준점수!$H$118,MATCH($S46,변환표준점수!$B$119:$B$198,0),),OFFSET(EH$3,MATCH(AS46,$ED$4:$ED$8,0),0)),0)</f>
        <v/>
      </c>
      <c r="EI46" s="3">
        <f>IFERROR(IF(LEFT($BA46,1)="4",OFFSET(변환표준점수!$I$118,MATCH($S46,변환표준점수!$B$119:$B$198,0),0),OFFSET(EI$3,MATCH(AT46,$ED$4:$ED$8,0),0)),0)</f>
        <v/>
      </c>
      <c r="EK46" s="3">
        <f>IFERROR(IF(LEFT($BA46,1)="4",OFFSET(변환표준점수!$J$118,MATCH($S46,변환표준점수!$B$119:$B$198,0),0),OFFSET(EJ$3,MATCH(AV46,$ED$4:$ED$8,0),0)),0)</f>
        <v/>
      </c>
      <c r="EL46" s="3">
        <f>IFERROR(IF(LEFT($BA46,1)="4",OFFSET(변환표준점수!$K$118,MATCH($S46,변환표준점수!$B$119:$B$198,0),0),OFFSET(EK$3,MATCH(AW46,$ED$4:$ED$8,0),0)),0)</f>
        <v/>
      </c>
      <c r="EM46" s="3">
        <f>IFERROR(OFFSET(EL$3,MATCH(AX46,$ED$4:$ED$8,0),0),0)</f>
        <v/>
      </c>
      <c r="EN46" s="3">
        <f>IFERROR(OFFSET(EM$3,MATCH(AY46,$ED$4:$ED$8,0),0),0)</f>
        <v/>
      </c>
      <c r="EO46" s="3">
        <f>IFERROR(OFFSET(EN$3,MATCH(AZ46,$ED$4:$ED$8,0),0),0)</f>
        <v/>
      </c>
      <c r="EQ46" s="3">
        <f>IFERROR((EF46*AD46+BO46)*$EP$9,0)</f>
        <v/>
      </c>
      <c r="ER46" s="3">
        <f>IFERROR(EG46*AE46+OFFSET($BP46,0,$ER$14-1),0)</f>
        <v/>
      </c>
      <c r="ES46" s="3">
        <f>IFERROR((EH46*AF46+BS46)*$EP$9,0)</f>
        <v/>
      </c>
      <c r="ET46" s="3">
        <f>IFERROR(IF(O46&lt;2,0,(EI46*AG46+BT46)*$EP$9),0)</f>
        <v/>
      </c>
      <c r="EU46" s="3">
        <f>IFERROR(BU46*$EP$9,0)</f>
        <v/>
      </c>
      <c r="EV46" s="3">
        <f>IFERROR((EK46*AI46+BV46)*$EP$9,0)</f>
        <v/>
      </c>
      <c r="EW46" s="3">
        <f>IFERROR(IF(O46&lt;2,0,(EL46*AJ46+BW46)*$EP$9),0)</f>
        <v/>
      </c>
      <c r="EX46" s="3">
        <f>LARGE((ES46:ET46,EV46:EW46),1)</f>
        <v/>
      </c>
      <c r="EY46" s="3">
        <f>IF(O46&lt;2,0,LARGE((ES46:ET46,EV46:EW46),2))</f>
        <v/>
      </c>
      <c r="EZ46" s="3">
        <f>IFERROR(OFFSET(CI46,0,ROUND((1/(1/EM46))-1,0)),0)</f>
        <v/>
      </c>
      <c r="FA46" s="3">
        <f>IFERROR(OFFSET(CR46,0,ROUND(1/(1/EN46),0)-1),0)</f>
        <v/>
      </c>
      <c r="FB46" s="3">
        <f>IFERROR(OFFSET(DA46,0,ROUND(1/(1/EO46),0)-1),0)</f>
        <v/>
      </c>
      <c r="FG46" s="3">
        <f>IF(FF46&gt;0,FF46,EQ46+ER46+EU46+EX46+EY46+EZ46+FA46+FB46+FC46)</f>
        <v/>
      </c>
      <c r="FH46" s="618" t="n"/>
      <c r="FU46" s="3">
        <f>IF(AQ46=1,"표점",IF(AQ46=12,"표점/만점",IF(AQ46=2,"백분위")))</f>
        <v/>
      </c>
      <c r="FV46" s="3">
        <f>IF(BA46=1,"표점",IF(BA46=12,"표점/만점",IF(BA46=2,"백분위",IF(BA46=4,"변표",IF(BA46=42,"변표/만점")))))</f>
        <v/>
      </c>
      <c r="FW46" s="3">
        <f>ROUND(Y46/$FZ46,2)</f>
        <v/>
      </c>
      <c r="FX46" s="3">
        <f>ROUND(Z46/$FZ46,2)</f>
        <v/>
      </c>
      <c r="FY46" s="3">
        <f>ROUND(AC46/$FZ46,2)</f>
        <v/>
      </c>
      <c r="FZ46" s="3">
        <f>Y46+Z46+AC46</f>
        <v/>
      </c>
    </row>
    <row r="47">
      <c r="A47" s="556" t="n">
        <v>26</v>
      </c>
      <c r="C47" s="3">
        <f>ROUND(ROW(C47)-ROW($C$15),0)</f>
        <v/>
      </c>
      <c r="D47" s="3" t="n">
        <v>32</v>
      </c>
      <c r="E47" s="3" t="inlineStr">
        <is>
          <t>중앙 경영경제</t>
        </is>
      </c>
      <c r="F47" s="3" t="n">
        <v>1000</v>
      </c>
      <c r="G47" s="3" t="n">
        <v>0.3</v>
      </c>
      <c r="H47" s="3" t="n">
        <v>0.4</v>
      </c>
      <c r="I47" s="3" t="n">
        <v>0.15</v>
      </c>
      <c r="J47" s="3" t="n">
        <v>0.15</v>
      </c>
      <c r="L47" s="3" t="n">
        <v>0.15</v>
      </c>
      <c r="M47" s="3" t="n">
        <v>0.15</v>
      </c>
      <c r="O47" s="3" t="n">
        <v>2</v>
      </c>
      <c r="P47" s="3">
        <f>G47+H47+MAX((I47:J47),L47:M47)*O47</f>
        <v/>
      </c>
      <c r="Q47" s="3" t="n">
        <v>11</v>
      </c>
      <c r="S47" s="3">
        <f>IF(R47&gt;0,R47,Q47)</f>
        <v/>
      </c>
      <c r="W47" s="3">
        <f>IF(AND(BH47=0,CD47=0),0,IF(V47&gt;0,V47,IF(U47=1,$W$11,0)))</f>
        <v/>
      </c>
      <c r="Y47" s="3">
        <f>AD47</f>
        <v/>
      </c>
      <c r="Z47" s="3">
        <f>AE47</f>
        <v/>
      </c>
      <c r="AA47" s="3">
        <f>IF($BB$7=1,AF47,IF(AS47=12,$F47*I47/($AF$8*AL47+$AF$9*(1-AL47)),AF47))</f>
        <v/>
      </c>
      <c r="AB47" s="3">
        <f>IF($BB$7=1,AI47,IF(AV47=12,$F47*L47/($AI$8*AL47+$AI$9*(1-AL47)),AI47))</f>
        <v/>
      </c>
      <c r="AC47" s="3">
        <f>IF(AND(AS47=2,EA47=1),AA47*O47,IF(AND(AS47=2,EA47=2),AB47*O47,IF(EA47=1,AA47,IF(EA47=2,AB47))))</f>
        <v/>
      </c>
      <c r="AD47" s="3">
        <f>IF(AQ47=12,$F47*G47/$AQ$9,IF(OR(AQ47=1,AQ47=4),$F47*G47/200,IF(OR(AQ47=2,AQ47=9),$F47*G47/100,"자동")))</f>
        <v/>
      </c>
      <c r="AE47" s="3">
        <f>IF(AR47=12,$F47*H47/$AR$9,IF(OR(AR47=1,AR47=4),$F47*H47/200,IF(OR(AR47=2,AR47=9),$F47*H47/100,"자동")))</f>
        <v/>
      </c>
      <c r="AF47" s="3">
        <f>IF(AS47=12,$F47*I47/IF($BB$7=1,IF($ED47=1,$AS$9,$AF$9),($AF$8*AL47+$AF$9*(1-AL47))),IF(AS47=42,$F47*I47/AN47,IF(OR(AS47=1,AS47=4,AS47=2),$F47*I47/100,IF(AS47=9,$F47*I47/50,"자동"))))</f>
        <v/>
      </c>
      <c r="AG47" s="3">
        <f>IF(AT47=12,$F47*J47/IF($BB$7=1,IF($ED47=1,$AT$9,$AG$9),($AG$8*AL47+$AG$9*(1-AL47))),IF(AT47=42,$F47*J47/AN47,IF(OR(AT47=1,AT47=4,AT47=2),$F47*J47/100,IF(AT47=9,$F47*J47/50,"자동"))))</f>
        <v/>
      </c>
      <c r="AH47" s="3">
        <f>IF(AU47=12,$F47*K47/IF($BB$7=1,IF($ED47=1,$AU$9,$AH$9),($AH$8*AL47+$AH$9*(1-AL47))),IF(AU47=42,$F47*K47/$AN47,IF(OR(AU47=1,AU47=4,AU47=2),$F47*K47/100,IF(AU47=9,$F47*K47/50,"자동"))))</f>
        <v/>
      </c>
      <c r="AI47" s="3">
        <f>IF(AV47=12,$F47*L47/IF($BB$7=1,IF($ED47=1,$AV$9,$AI$9),($AI$8*AL47+$AI$9*(1-AL47))),IF(AV47=42,$F47*L47/AO47,IF(OR(AV47=1,AV47=4,AV47=2),$F47*L47/100,IF(AV47=9,$F47*L47/50,"자동"))))</f>
        <v/>
      </c>
      <c r="AJ47" s="3">
        <f>IF(AW47=12,$F47*M47/IF($BB$7=1,IF($ED47=1,$AW$9,$AJ$9),($AJ$8*AL47+$AJ$9*(1-AL47))),IF(AW47=42,$F47*M47/AO47,IF(OR(AW47=1,AW47=4,AW47=2),$F47*M47/100,IF(AW47=9,$F47*M47/50,"자동"))))</f>
        <v/>
      </c>
      <c r="AL47" s="3">
        <f>IF(AK47&lt;&gt;"",AK47,IF(BA47&lt;&gt;12,"",IF(U47=1,1,IF(LEFT(E47,3)="서울대",0,""))))</f>
        <v/>
      </c>
      <c r="AN47" s="3">
        <f>IF($BA47=42,OFFSET(변환표준점수!C$119,$AP47-1,0),"")</f>
        <v/>
      </c>
      <c r="AO47" s="3">
        <f>IF($BA47=42,OFFSET(변환표준점수!D$119,$AP47-1,0),"")</f>
        <v/>
      </c>
      <c r="AP47" s="3">
        <f>IF(S47="","",MATCH(S47,변환표준점수!$B$119:$B$298,0))</f>
        <v/>
      </c>
      <c r="AQ47" s="3" t="n">
        <v>1</v>
      </c>
      <c r="AR47" s="3" t="n">
        <v>1</v>
      </c>
      <c r="AS47" s="3" t="n">
        <v>4</v>
      </c>
      <c r="AT47" s="3" t="n">
        <v>4</v>
      </c>
      <c r="AV47" s="3" t="n">
        <v>4</v>
      </c>
      <c r="AW47" s="3" t="n">
        <v>4</v>
      </c>
      <c r="AX47" s="3" t="n">
        <v>3</v>
      </c>
      <c r="AY47" s="3" t="n">
        <v>3</v>
      </c>
      <c r="BA47" s="3">
        <f>IF(AS47&gt;0,AS47,AV47)</f>
        <v/>
      </c>
      <c r="BJ47" s="3">
        <f>IF(BI47="",IF(DT47=1,1,$BI$3),BI47)</f>
        <v/>
      </c>
      <c r="CH47" s="206">
        <f>F47*P47</f>
        <v/>
      </c>
      <c r="CI47" s="56" t="n">
        <v>100</v>
      </c>
      <c r="CJ47" s="3" t="n">
        <v>98</v>
      </c>
      <c r="CK47" s="3" t="n">
        <v>95</v>
      </c>
      <c r="CL47" s="3" t="n">
        <v>92</v>
      </c>
      <c r="CM47" s="3" t="n">
        <v>86</v>
      </c>
      <c r="CN47" s="3" t="n">
        <v>75</v>
      </c>
      <c r="CO47" s="3" t="n">
        <v>64</v>
      </c>
      <c r="CP47" s="3" t="n">
        <v>58</v>
      </c>
      <c r="CQ47" s="3" t="n">
        <v>50</v>
      </c>
      <c r="CR47" s="56" t="n">
        <v>10</v>
      </c>
      <c r="CS47" s="3" t="n">
        <v>10</v>
      </c>
      <c r="CT47" s="3" t="n">
        <v>10</v>
      </c>
      <c r="CU47" s="3" t="n">
        <v>10</v>
      </c>
      <c r="CV47" s="3" t="n">
        <v>9.6</v>
      </c>
      <c r="CW47" s="3" t="n">
        <v>9.199999999999999</v>
      </c>
      <c r="CX47" s="3" t="n">
        <v>8.800000000000001</v>
      </c>
      <c r="CY47" s="3" t="n">
        <v>8.4</v>
      </c>
      <c r="CZ47" s="3" t="n">
        <v>8</v>
      </c>
      <c r="DJ47" s="3">
        <f>ROUND((CI47-EZ47),1)</f>
        <v/>
      </c>
      <c r="DK47" s="93">
        <f>((CI47-EZ47)/(FG47+DJ47-FC47))*100</f>
        <v/>
      </c>
      <c r="DL47" s="3">
        <f>ROUND((CR47-FA47)+(DA47-FB47),1)</f>
        <v/>
      </c>
      <c r="DO47" s="3" t="n">
        <v>2</v>
      </c>
      <c r="EA47" s="3">
        <f>IF(DZ47&gt;0,DZ47,IF(DM47&gt;0,1,2))</f>
        <v/>
      </c>
      <c r="EB47" s="3">
        <f>MAX(DM47:DO47)</f>
        <v/>
      </c>
      <c r="EC47" s="3">
        <f>AND(DM47-0.1&lt;$DM$8,DN47-0.1&lt;$DN$8,DO47-0.1&lt;$DO$8)*1</f>
        <v/>
      </c>
      <c r="ED47" s="3">
        <f>IFERROR(IF(AND($DP$8&gt;=DP47,$DQ$8&gt;=DQ47,$DR$8&gt;=DR47,$DS$8&gt;=DS47,$DT$8&gt;=DT47,$DU$8&gt;=DU47,$DV$8&gt;=DV47,$DW$8&gt;=DW47,$DX$8&gt;=DX47,OR(DY47=0,$DY$8&lt;DY47),EC47=1),1,0),0)</f>
        <v/>
      </c>
      <c r="EF47" s="3">
        <f>IFERROR(OFFSET(EF$3,MATCH(AQ47,$ED$4:$ED$10,0),0),0)</f>
        <v/>
      </c>
      <c r="EG47" s="3">
        <f>IFERROR(OFFSET(EG$3,MATCH(AR47,$ED$4:$ED$10,0),0),0)</f>
        <v/>
      </c>
      <c r="EH47" s="3">
        <f>IFERROR(IF(LEFT($BA47,1)="4",OFFSET(변환표준점수!$H$118,MATCH($S47,변환표준점수!$B$119:$B$198,0),),OFFSET(EH$3,MATCH(AS47,$ED$4:$ED$8,0),0)),0)</f>
        <v/>
      </c>
      <c r="EI47" s="3">
        <f>IFERROR(IF(LEFT($BA47,1)="4",OFFSET(변환표준점수!$I$118,MATCH($S47,변환표준점수!$B$119:$B$198,0),0),OFFSET(EI$3,MATCH(AT47,$ED$4:$ED$8,0),0)),0)</f>
        <v/>
      </c>
      <c r="EK47" s="3">
        <f>IFERROR(IF(LEFT($BA47,1)="4",OFFSET(변환표준점수!$J$118,MATCH($S47,변환표준점수!$B$119:$B$198,0),0),OFFSET(EJ$3,MATCH(AV47,$ED$4:$ED$8,0),0)),0)</f>
        <v/>
      </c>
      <c r="EL47" s="3">
        <f>IFERROR(IF(LEFT($BA47,1)="4",OFFSET(변환표준점수!$K$118,MATCH($S47,변환표준점수!$B$119:$B$198,0),0),OFFSET(EK$3,MATCH(AW47,$ED$4:$ED$8,0),0)),0)</f>
        <v/>
      </c>
      <c r="EM47" s="3">
        <f>IFERROR(OFFSET(EL$3,MATCH(AX47,$ED$4:$ED$8,0),0),0)</f>
        <v/>
      </c>
      <c r="EN47" s="3">
        <f>IFERROR(OFFSET(EM$3,MATCH(AY47,$ED$4:$ED$8,0),0),0)</f>
        <v/>
      </c>
      <c r="EO47" s="3">
        <f>IFERROR(OFFSET(EN$3,MATCH(AZ47,$ED$4:$ED$8,0),0),0)</f>
        <v/>
      </c>
      <c r="EQ47" s="3">
        <f>IFERROR((EF47*AD47+BO47)*$EP$9,0)</f>
        <v/>
      </c>
      <c r="ER47" s="3">
        <f>IFERROR(EG47*AE47+OFFSET($BP47,0,$ER$14-1),0)</f>
        <v/>
      </c>
      <c r="ES47" s="3">
        <f>IFERROR((EH47*AF47+BS47)*$EP$9,0)</f>
        <v/>
      </c>
      <c r="ET47" s="3">
        <f>IFERROR(IF(O47&lt;2,0,(EI47*AG47+BT47)*$EP$9),0)</f>
        <v/>
      </c>
      <c r="EU47" s="3">
        <f>IFERROR(BU47*$EP$9,0)</f>
        <v/>
      </c>
      <c r="EV47" s="3">
        <f>IFERROR((EK47*AI47+BV47)*$EP$9,0)</f>
        <v/>
      </c>
      <c r="EW47" s="3">
        <f>IFERROR(IF(O47&lt;2,0,(EL47*AJ47+BW47)*$EP$9),0)</f>
        <v/>
      </c>
      <c r="EX47" s="3">
        <f>LARGE((ES47:ET47,EV47:EW47),1)</f>
        <v/>
      </c>
      <c r="EY47" s="3">
        <f>IF(O47&lt;2,0,LARGE((ES47:ET47,EV47:EW47),2))</f>
        <v/>
      </c>
      <c r="EZ47" s="3">
        <f>IFERROR(OFFSET(CI47,0,ROUND((1/(1/EM47))-1,0)),0)</f>
        <v/>
      </c>
      <c r="FA47" s="3">
        <f>IFERROR(OFFSET(CR47,0,ROUND(1/(1/EN47),0)-1),0)</f>
        <v/>
      </c>
      <c r="FB47" s="3">
        <f>IFERROR(OFFSET(DA47,0,ROUND(1/(1/EO47),0)-1),0)</f>
        <v/>
      </c>
      <c r="FG47" s="3">
        <f>IF(FF47&gt;0,FF47,EQ47+ER47+EU47+EX47+EY47+EZ47+FA47+FB47+FC47)</f>
        <v/>
      </c>
      <c r="FH47" s="618" t="n"/>
      <c r="FU47" s="3">
        <f>IF(AQ47=1,"표점",IF(AQ47=12,"표점/만점",IF(AQ47=2,"백분위")))</f>
        <v/>
      </c>
      <c r="FV47" s="3">
        <f>IF(BA47=1,"표점",IF(BA47=12,"표점/만점",IF(BA47=2,"백분위",IF(BA47=4,"변표",IF(BA47=42,"변표/만점")))))</f>
        <v/>
      </c>
      <c r="FW47" s="3">
        <f>ROUND(Y47/$FZ47,2)</f>
        <v/>
      </c>
      <c r="FX47" s="3">
        <f>ROUND(Z47/$FZ47,2)</f>
        <v/>
      </c>
      <c r="FY47" s="3">
        <f>ROUND(AC47/$FZ47,2)</f>
        <v/>
      </c>
      <c r="FZ47" s="3">
        <f>Y47+Z47+AC47</f>
        <v/>
      </c>
    </row>
    <row r="48">
      <c r="A48" s="556" t="n">
        <v>26</v>
      </c>
      <c r="C48" s="3">
        <f>ROUND(ROW(C48)-ROW($C$15),0)</f>
        <v/>
      </c>
      <c r="D48" s="3" t="n">
        <v>33</v>
      </c>
      <c r="E48" s="3" t="inlineStr">
        <is>
          <t>경희 자연</t>
        </is>
      </c>
      <c r="F48" s="3" t="n">
        <v>600</v>
      </c>
      <c r="G48" s="3" t="n">
        <v>0.25</v>
      </c>
      <c r="H48" s="3" t="n">
        <v>0.4</v>
      </c>
      <c r="I48" s="3" t="n">
        <v>0.175</v>
      </c>
      <c r="J48" s="3" t="n">
        <v>0.175</v>
      </c>
      <c r="L48" s="3" t="n">
        <v>0.175</v>
      </c>
      <c r="M48" s="3" t="n">
        <v>0.175</v>
      </c>
      <c r="O48" s="3" t="n">
        <v>2</v>
      </c>
      <c r="P48" s="3">
        <f>G48+H48+MAX((I48:J48),L48:M48)*O48</f>
        <v/>
      </c>
      <c r="Q48" s="3" t="n">
        <v>13</v>
      </c>
      <c r="S48" s="3">
        <f>IF(R48&gt;0,R48,Q48)</f>
        <v/>
      </c>
      <c r="W48" s="3">
        <f>IF(AND(BH48=0,CD48=0),0,IF(V48&gt;0,V48,IF(U48=1,$W$11,0)))</f>
        <v/>
      </c>
      <c r="Y48" s="3">
        <f>AD48</f>
        <v/>
      </c>
      <c r="Z48" s="3">
        <f>AE48</f>
        <v/>
      </c>
      <c r="AA48" s="3">
        <f>IF($BB$7=1,AF48,IF(AS48=12,$F48*I48/($AF$8*AL48+$AF$9*(1-AL48)),AF48))</f>
        <v/>
      </c>
      <c r="AB48" s="3">
        <f>IF($BB$7=1,AI48,IF(AV48=12,$F48*L48/($AI$8*AL48+$AI$9*(1-AL48)),AI48))</f>
        <v/>
      </c>
      <c r="AC48" s="3">
        <f>IF(AND(AS48=2,EA48=1),AA48*O48,IF(AND(AS48=2,EA48=2),AB48*O48,IF(EA48=1,AA48,IF(EA48=2,AB48))))</f>
        <v/>
      </c>
      <c r="AD48" s="3">
        <f>IF(AQ48=12,$F48*G48/$AQ$9,IF(OR(AQ48=1,AQ48=4),$F48*G48/200,IF(OR(AQ48=2,AQ48=9),$F48*G48/100,"자동")))</f>
        <v/>
      </c>
      <c r="AE48" s="3">
        <f>IF(AR48=12,$F48*H48/$AR$9,IF(OR(AR48=1,AR48=4),$F48*H48/200,IF(OR(AR48=2,AR48=9),$F48*H48/100,"자동")))</f>
        <v/>
      </c>
      <c r="AF48" s="3">
        <f>IF(AS48=12,$F48*I48/IF($BB$7=1,IF($ED48=1,$AS$9,$AF$9),($AF$8*AL48+$AF$9*(1-AL48))),IF(AS48=42,$F48*I48/AN48,IF(OR(AS48=1,AS48=4,AS48=2),$F48*I48/100,IF(AS48=9,$F48*I48/50,"자동"))))</f>
        <v/>
      </c>
      <c r="AG48" s="3">
        <f>IF(AT48=12,$F48*J48/IF($BB$7=1,IF($ED48=1,$AT$9,$AG$9),($AG$8*AL48+$AG$9*(1-AL48))),IF(AT48=42,$F48*J48/AN48,IF(OR(AT48=1,AT48=4,AT48=2),$F48*J48/100,IF(AT48=9,$F48*J48/50,"자동"))))</f>
        <v/>
      </c>
      <c r="AH48" s="3">
        <f>IF(AU48=12,$F48*K48/IF($BB$7=1,IF($ED48=1,$AU$9,$AH$9),($AH$8*AL48+$AH$9*(1-AL48))),IF(AU48=42,$F48*K48/$AN48,IF(OR(AU48=1,AU48=4,AU48=2),$F48*K48/100,IF(AU48=9,$F48*K48/50,"자동"))))</f>
        <v/>
      </c>
      <c r="AI48" s="3">
        <f>IF(AV48=12,$F48*L48/IF($BB$7=1,IF($ED48=1,$AV$9,$AI$9),($AI$8*AL48+$AI$9*(1-AL48))),IF(AV48=42,$F48*L48/AO48,IF(OR(AV48=1,AV48=4,AV48=2),$F48*L48/100,IF(AV48=9,$F48*L48/50,"자동"))))</f>
        <v/>
      </c>
      <c r="AJ48" s="3">
        <f>IF(AW48=12,$F48*M48/IF($BB$7=1,IF($ED48=1,$AW$9,$AJ$9),($AJ$8*AL48+$AJ$9*(1-AL48))),IF(AW48=42,$F48*M48/AO48,IF(OR(AW48=1,AW48=4,AW48=2),$F48*M48/100,IF(AW48=9,$F48*M48/50,"자동"))))</f>
        <v/>
      </c>
      <c r="AL48" s="3">
        <f>IF(AK48&lt;&gt;"",AK48,IF(BA48&lt;&gt;12,"",IF(U48=1,1,IF(LEFT(E48,3)="서울대",0,""))))</f>
        <v/>
      </c>
      <c r="AN48" s="3">
        <f>IF($BA48=42,OFFSET(변환표준점수!C$119,$AP48-1,0),"")</f>
        <v/>
      </c>
      <c r="AO48" s="3">
        <f>IF($BA48=42,OFFSET(변환표준점수!D$119,$AP48-1,0),"")</f>
        <v/>
      </c>
      <c r="AP48" s="3">
        <f>IF(S48="","",MATCH(S48,변환표준점수!$B$119:$B$298,0))</f>
        <v/>
      </c>
      <c r="AQ48" s="3" t="n">
        <v>1</v>
      </c>
      <c r="AR48" s="3" t="n">
        <v>1</v>
      </c>
      <c r="AS48" s="3" t="n">
        <v>4</v>
      </c>
      <c r="AT48" s="3" t="n">
        <v>4</v>
      </c>
      <c r="AV48" s="3" t="n">
        <v>4</v>
      </c>
      <c r="AW48" s="3" t="n">
        <v>4</v>
      </c>
      <c r="AX48" s="3" t="n">
        <v>3</v>
      </c>
      <c r="AY48" s="3" t="n">
        <v>3</v>
      </c>
      <c r="BA48" s="3">
        <f>IF(AS48&gt;0,AS48,AV48)</f>
        <v/>
      </c>
      <c r="BJ48" s="3">
        <f>IF(BI48="",IF(DT48=1,1,$BI$3),BI48)</f>
        <v/>
      </c>
      <c r="BN48" s="212" t="inlineStr">
        <is>
          <t>과탐5%가산</t>
        </is>
      </c>
      <c r="BS48" s="3">
        <f>IF(I$8&gt;0,AF48*4,0)</f>
        <v/>
      </c>
      <c r="BT48" s="3">
        <f>IF(J$8&gt;0,AG48*4,0)</f>
        <v/>
      </c>
      <c r="CB48" s="3" t="n">
        <v>4.2</v>
      </c>
      <c r="CC48" s="3" t="n">
        <v>4.2</v>
      </c>
      <c r="CH48" s="206">
        <f>F48*P48</f>
        <v/>
      </c>
      <c r="CK48" s="3" t="n">
        <v>-2</v>
      </c>
      <c r="CL48" s="3" t="n">
        <v>-4</v>
      </c>
      <c r="CM48" s="3" t="n">
        <v>-8</v>
      </c>
      <c r="CN48" s="3" t="n">
        <v>-12</v>
      </c>
      <c r="CO48" s="3" t="n">
        <v>-18</v>
      </c>
      <c r="CP48" s="3" t="n">
        <v>-24</v>
      </c>
      <c r="CQ48" s="3" t="n">
        <v>-30</v>
      </c>
      <c r="CV48" s="3" t="n">
        <v>-2</v>
      </c>
      <c r="CW48" s="3" t="n">
        <v>-4</v>
      </c>
      <c r="CX48" s="3" t="n">
        <v>-8</v>
      </c>
      <c r="CY48" s="3" t="n">
        <v>-14</v>
      </c>
      <c r="CZ48" s="3" t="n">
        <v>-20</v>
      </c>
      <c r="DJ48" s="3">
        <f>ROUND((CI48-EZ48),1)</f>
        <v/>
      </c>
      <c r="DK48" s="93">
        <f>((CI48-EZ48)/(FG48+DJ48-FC48))*100</f>
        <v/>
      </c>
      <c r="DL48" s="3">
        <f>ROUND((CR48-FA48)+(DA48-FB48),1)</f>
        <v/>
      </c>
      <c r="DO48" s="3" t="n">
        <v>2</v>
      </c>
      <c r="DZ48" s="3" t="n">
        <v>1</v>
      </c>
      <c r="EA48" s="3">
        <f>IF(DZ48&gt;0,DZ48,IF(DM48&gt;0,1,2))</f>
        <v/>
      </c>
      <c r="EB48" s="3">
        <f>MAX(DM48:DO48)</f>
        <v/>
      </c>
      <c r="EC48" s="3">
        <f>AND(DM48-0.1&lt;$DM$8,DN48-0.1&lt;$DN$8,DO48-0.1&lt;$DO$8)*1</f>
        <v/>
      </c>
      <c r="ED48" s="3">
        <f>IFERROR(IF(AND($DP$8&gt;=DP48,$DQ$8&gt;=DQ48,$DR$8&gt;=DR48,$DS$8&gt;=DS48,$DT$8&gt;=DT48,$DU$8&gt;=DU48,$DV$8&gt;=DV48,$DW$8&gt;=DW48,$DX$8&gt;=DX48,OR(DY48=0,$DY$8&lt;DY48),EC48=1),1,0),0)</f>
        <v/>
      </c>
      <c r="EF48" s="3">
        <f>IFERROR(OFFSET(EF$3,MATCH(AQ48,$ED$4:$ED$10,0),0),0)</f>
        <v/>
      </c>
      <c r="EG48" s="3">
        <f>IFERROR(OFFSET(EG$3,MATCH(AR48,$ED$4:$ED$10,0),0),0)</f>
        <v/>
      </c>
      <c r="EH48" s="3">
        <f>IFERROR(IF(LEFT($BA48,1)="4",OFFSET(변환표준점수!$H$118,MATCH($S48,변환표준점수!$B$119:$B$198,0),),OFFSET(EH$3,MATCH(AS48,$ED$4:$ED$8,0),0)),0)</f>
        <v/>
      </c>
      <c r="EI48" s="3">
        <f>IFERROR(IF(LEFT($BA48,1)="4",OFFSET(변환표준점수!$I$118,MATCH($S48,변환표준점수!$B$119:$B$198,0),0),OFFSET(EI$3,MATCH(AT48,$ED$4:$ED$8,0),0)),0)</f>
        <v/>
      </c>
      <c r="EK48" s="3">
        <f>IFERROR(IF(LEFT($BA48,1)="4",OFFSET(변환표준점수!$J$118,MATCH($S48,변환표준점수!$B$119:$B$198,0),0),OFFSET(EJ$3,MATCH(AV48,$ED$4:$ED$8,0),0)),0)</f>
        <v/>
      </c>
      <c r="EL48" s="3">
        <f>IFERROR(IF(LEFT($BA48,1)="4",OFFSET(변환표준점수!$K$118,MATCH($S48,변환표준점수!$B$119:$B$198,0),0),OFFSET(EK$3,MATCH(AW48,$ED$4:$ED$8,0),0)),0)</f>
        <v/>
      </c>
      <c r="EM48" s="3">
        <f>IFERROR(OFFSET(EL$3,MATCH(AX48,$ED$4:$ED$8,0),0),0)</f>
        <v/>
      </c>
      <c r="EN48" s="3">
        <f>IFERROR(OFFSET(EM$3,MATCH(AY48,$ED$4:$ED$8,0),0),0)</f>
        <v/>
      </c>
      <c r="EO48" s="3">
        <f>IFERROR(OFFSET(EN$3,MATCH(AZ48,$ED$4:$ED$8,0),0),0)</f>
        <v/>
      </c>
      <c r="EQ48" s="3">
        <f>IFERROR((EF48*AD48+BO48)*$EP$9,0)</f>
        <v/>
      </c>
      <c r="ER48" s="3">
        <f>IFERROR(EG48*AE48+OFFSET($BP48,0,$ER$14-1),0)</f>
        <v/>
      </c>
      <c r="ES48" s="3">
        <f>IFERROR((EH48*AF48+BS48)*$EP$9,0)</f>
        <v/>
      </c>
      <c r="ET48" s="3">
        <f>IFERROR(IF(O48&lt;2,0,(EI48*AG48+BT48)*$EP$9),0)</f>
        <v/>
      </c>
      <c r="EU48" s="3">
        <f>IFERROR(BU48*$EP$9,0)</f>
        <v/>
      </c>
      <c r="EV48" s="3">
        <f>IFERROR((EK48*AI48+BV48)*$EP$9,0)</f>
        <v/>
      </c>
      <c r="EW48" s="3">
        <f>IFERROR(IF(O48&lt;2,0,(EL48*AJ48+BW48)*$EP$9),0)</f>
        <v/>
      </c>
      <c r="EX48" s="3">
        <f>LARGE((ES48:ET48,EV48:EW48),1)</f>
        <v/>
      </c>
      <c r="EY48" s="3">
        <f>IF(O48&lt;2,0,LARGE((ES48:ET48,EV48:EW48),2))</f>
        <v/>
      </c>
      <c r="EZ48" s="3">
        <f>IFERROR(OFFSET(CI48,0,ROUND((1/(1/EM48))-1,0)),0)</f>
        <v/>
      </c>
      <c r="FA48" s="3">
        <f>IFERROR(OFFSET(CR48,0,ROUND(1/(1/EN48),0)-1),0)</f>
        <v/>
      </c>
      <c r="FB48" s="3">
        <f>IFERROR(OFFSET(DA48,0,ROUND(1/(1/EO48),0)-1),0)</f>
        <v/>
      </c>
      <c r="FG48" s="3">
        <f>IF(FF48&gt;0,FF48,EQ48+ER48+EU48+EX48+EY48+EZ48+FA48+FB48+FC48)</f>
        <v/>
      </c>
      <c r="FH48" s="618" t="n"/>
      <c r="FU48" s="3">
        <f>IF(AQ48=1,"표점",IF(AQ48=12,"표점/만점",IF(AQ48=2,"백분위")))</f>
        <v/>
      </c>
      <c r="FV48" s="3">
        <f>IF(BA48=1,"표점",IF(BA48=12,"표점/만점",IF(BA48=2,"백분위",IF(BA48=4,"변표",IF(BA48=42,"변표/만점")))))</f>
        <v/>
      </c>
      <c r="FW48" s="3">
        <f>ROUND(Y48/$FZ48,2)</f>
        <v/>
      </c>
      <c r="FX48" s="3">
        <f>ROUND(Z48/$FZ48,2)</f>
        <v/>
      </c>
      <c r="FY48" s="3">
        <f>ROUND(AC48/$FZ48,2)</f>
        <v/>
      </c>
      <c r="FZ48" s="3">
        <f>Y48+Z48+AC48</f>
        <v/>
      </c>
    </row>
    <row r="49">
      <c r="A49" s="556" t="n">
        <v>26</v>
      </c>
      <c r="C49" s="3">
        <f>ROUND(ROW(C49)-ROW($C$15),0)</f>
        <v/>
      </c>
      <c r="D49" s="3" t="n">
        <v>34</v>
      </c>
      <c r="E49" s="3" t="inlineStr">
        <is>
          <t>경희 인문</t>
        </is>
      </c>
      <c r="F49" s="3" t="n">
        <v>600</v>
      </c>
      <c r="G49" s="3" t="n">
        <v>0.4</v>
      </c>
      <c r="H49" s="3" t="n">
        <v>0.25</v>
      </c>
      <c r="I49" s="3" t="n">
        <v>0.175</v>
      </c>
      <c r="J49" s="3" t="n">
        <v>0.175</v>
      </c>
      <c r="L49" s="3" t="n">
        <v>0.175</v>
      </c>
      <c r="M49" s="3" t="n">
        <v>0.175</v>
      </c>
      <c r="O49" s="3" t="n">
        <v>2</v>
      </c>
      <c r="P49" s="3">
        <f>G49+H49+MAX((I49:J49),L49:M49)*O49</f>
        <v/>
      </c>
      <c r="Q49" s="3" t="n">
        <v>13</v>
      </c>
      <c r="S49" s="3">
        <f>IF(R49&gt;0,R49,Q49)</f>
        <v/>
      </c>
      <c r="W49" s="3">
        <f>IF(AND(BH49=0,CD49=0),0,IF(V49&gt;0,V49,IF(U49=1,$W$11,0)))</f>
        <v/>
      </c>
      <c r="Y49" s="3">
        <f>AD49</f>
        <v/>
      </c>
      <c r="Z49" s="3">
        <f>AE49</f>
        <v/>
      </c>
      <c r="AA49" s="3">
        <f>IF($BB$7=1,AF49,IF(AS49=12,$F49*I49/($AF$8*AL49+$AF$9*(1-AL49)),AF49))</f>
        <v/>
      </c>
      <c r="AB49" s="3">
        <f>IF($BB$7=1,AI49,IF(AV49=12,$F49*L49/($AI$8*AL49+$AI$9*(1-AL49)),AI49))</f>
        <v/>
      </c>
      <c r="AC49" s="3">
        <f>IF(AND(AS49=2,EA49=1),AA49*O49,IF(AND(AS49=2,EA49=2),AB49*O49,IF(EA49=1,AA49,IF(EA49=2,AB49))))</f>
        <v/>
      </c>
      <c r="AD49" s="3">
        <f>IF(AQ49=12,$F49*G49/$AQ$9,IF(OR(AQ49=1,AQ49=4),$F49*G49/200,IF(OR(AQ49=2,AQ49=9),$F49*G49/100,"자동")))</f>
        <v/>
      </c>
      <c r="AE49" s="3">
        <f>IF(AR49=12,$F49*H49/$AR$9,IF(OR(AR49=1,AR49=4),$F49*H49/200,IF(OR(AR49=2,AR49=9),$F49*H49/100,"자동")))</f>
        <v/>
      </c>
      <c r="AF49" s="3">
        <f>IF(AS49=12,$F49*I49/IF($BB$7=1,IF($ED49=1,$AS$9,$AF$9),($AF$8*AL49+$AF$9*(1-AL49))),IF(AS49=42,$F49*I49/AN49,IF(OR(AS49=1,AS49=4,AS49=2),$F49*I49/100,IF(AS49=9,$F49*I49/50,"자동"))))</f>
        <v/>
      </c>
      <c r="AG49" s="3">
        <f>IF(AT49=12,$F49*J49/IF($BB$7=1,IF($ED49=1,$AT$9,$AG$9),($AG$8*AL49+$AG$9*(1-AL49))),IF(AT49=42,$F49*J49/AN49,IF(OR(AT49=1,AT49=4,AT49=2),$F49*J49/100,IF(AT49=9,$F49*J49/50,"자동"))))</f>
        <v/>
      </c>
      <c r="AH49" s="3">
        <f>IF(AU49=12,$F49*K49/IF($BB$7=1,IF($ED49=1,$AU$9,$AH$9),($AH$8*AL49+$AH$9*(1-AL49))),IF(AU49=42,$F49*K49/$AN49,IF(OR(AU49=1,AU49=4,AU49=2),$F49*K49/100,IF(AU49=9,$F49*K49/50,"자동"))))</f>
        <v/>
      </c>
      <c r="AI49" s="3">
        <f>IF(AV49=12,$F49*L49/IF($BB$7=1,IF($ED49=1,$AV$9,$AI$9),($AI$8*AL49+$AI$9*(1-AL49))),IF(AV49=42,$F49*L49/AO49,IF(OR(AV49=1,AV49=4,AV49=2),$F49*L49/100,IF(AV49=9,$F49*L49/50,"자동"))))</f>
        <v/>
      </c>
      <c r="AJ49" s="3">
        <f>IF(AW49=12,$F49*M49/IF($BB$7=1,IF($ED49=1,$AW$9,$AJ$9),($AJ$8*AL49+$AJ$9*(1-AL49))),IF(AW49=42,$F49*M49/AO49,IF(OR(AW49=1,AW49=4,AW49=2),$F49*M49/100,IF(AW49=9,$F49*M49/50,"자동"))))</f>
        <v/>
      </c>
      <c r="AL49" s="3">
        <f>IF(AK49&lt;&gt;"",AK49,IF(BA49&lt;&gt;12,"",IF(U49=1,1,IF(LEFT(E49,3)="서울대",0,""))))</f>
        <v/>
      </c>
      <c r="AN49" s="3">
        <f>IF($BA49=42,OFFSET(변환표준점수!C$119,$AP49-1,0),"")</f>
        <v/>
      </c>
      <c r="AO49" s="3">
        <f>IF($BA49=42,OFFSET(변환표준점수!D$119,$AP49-1,0),"")</f>
        <v/>
      </c>
      <c r="AP49" s="3">
        <f>IF(S49="","",MATCH(S49,변환표준점수!$B$119:$B$298,0))</f>
        <v/>
      </c>
      <c r="AQ49" s="3" t="n">
        <v>1</v>
      </c>
      <c r="AR49" s="3" t="n">
        <v>1</v>
      </c>
      <c r="AS49" s="3" t="n">
        <v>4</v>
      </c>
      <c r="AT49" s="3" t="n">
        <v>4</v>
      </c>
      <c r="AV49" s="3" t="n">
        <v>4</v>
      </c>
      <c r="AW49" s="3" t="n">
        <v>4</v>
      </c>
      <c r="AX49" s="3" t="n">
        <v>3</v>
      </c>
      <c r="AY49" s="3" t="n">
        <v>3</v>
      </c>
      <c r="BA49" s="3">
        <f>IF(AS49&gt;0,AS49,AV49)</f>
        <v/>
      </c>
      <c r="BJ49" s="3">
        <f>IF(BI49="",IF(DT49=1,1,$BI$3),BI49)</f>
        <v/>
      </c>
      <c r="CH49" s="206">
        <f>F49*P49</f>
        <v/>
      </c>
      <c r="CK49" s="3" t="n">
        <v>-2</v>
      </c>
      <c r="CL49" s="3" t="n">
        <v>-4</v>
      </c>
      <c r="CM49" s="3" t="n">
        <v>-8</v>
      </c>
      <c r="CN49" s="3" t="n">
        <v>-12</v>
      </c>
      <c r="CO49" s="3" t="n">
        <v>-18</v>
      </c>
      <c r="CP49" s="3" t="n">
        <v>-24</v>
      </c>
      <c r="CQ49" s="3" t="n">
        <v>-30</v>
      </c>
      <c r="CV49" s="3" t="n">
        <v>-2</v>
      </c>
      <c r="CW49" s="3" t="n">
        <v>-4</v>
      </c>
      <c r="CX49" s="3" t="n">
        <v>-8</v>
      </c>
      <c r="CY49" s="3" t="n">
        <v>-14</v>
      </c>
      <c r="CZ49" s="3" t="n">
        <v>-20</v>
      </c>
      <c r="DJ49" s="3">
        <f>ROUND((CI49-EZ49),1)</f>
        <v/>
      </c>
      <c r="DK49" s="93">
        <f>((CI49-EZ49)/(FG49+DJ49-FC49))*100</f>
        <v/>
      </c>
      <c r="DL49" s="3">
        <f>ROUND((CR49-FA49)+(DA49-FB49),1)</f>
        <v/>
      </c>
      <c r="DO49" s="3" t="n">
        <v>2</v>
      </c>
      <c r="EA49" s="3">
        <f>IF(DZ49&gt;0,DZ49,IF(DM49&gt;0,1,2))</f>
        <v/>
      </c>
      <c r="EB49" s="3">
        <f>MAX(DM49:DO49)</f>
        <v/>
      </c>
      <c r="EC49" s="3">
        <f>AND(DM49-0.1&lt;$DM$8,DN49-0.1&lt;$DN$8,DO49-0.1&lt;$DO$8)*1</f>
        <v/>
      </c>
      <c r="ED49" s="3">
        <f>IFERROR(IF(AND($DP$8&gt;=DP49,$DQ$8&gt;=DQ49,$DR$8&gt;=DR49,$DS$8&gt;=DS49,$DT$8&gt;=DT49,$DU$8&gt;=DU49,$DV$8&gt;=DV49,$DW$8&gt;=DW49,$DX$8&gt;=DX49,OR(DY49=0,$DY$8&lt;DY49),EC49=1),1,0),0)</f>
        <v/>
      </c>
      <c r="EF49" s="3">
        <f>IFERROR(OFFSET(EF$3,MATCH(AQ49,$ED$4:$ED$10,0),0),0)</f>
        <v/>
      </c>
      <c r="EG49" s="3">
        <f>IFERROR(OFFSET(EG$3,MATCH(AR49,$ED$4:$ED$10,0),0),0)</f>
        <v/>
      </c>
      <c r="EH49" s="3">
        <f>IFERROR(IF(LEFT($BA49,1)="4",OFFSET(변환표준점수!$H$118,MATCH($S49,변환표준점수!$B$119:$B$198,0),),OFFSET(EH$3,MATCH(AS49,$ED$4:$ED$8,0),0)),0)</f>
        <v/>
      </c>
      <c r="EI49" s="3">
        <f>IFERROR(IF(LEFT($BA49,1)="4",OFFSET(변환표준점수!$I$118,MATCH($S49,변환표준점수!$B$119:$B$198,0),0),OFFSET(EI$3,MATCH(AT49,$ED$4:$ED$8,0),0)),0)</f>
        <v/>
      </c>
      <c r="EK49" s="3">
        <f>IFERROR(IF(LEFT($BA49,1)="4",OFFSET(변환표준점수!$J$118,MATCH($S49,변환표준점수!$B$119:$B$198,0),0),OFFSET(EJ$3,MATCH(AV49,$ED$4:$ED$8,0),0)),0)</f>
        <v/>
      </c>
      <c r="EL49" s="3">
        <f>IFERROR(IF(LEFT($BA49,1)="4",OFFSET(변환표준점수!$K$118,MATCH($S49,변환표준점수!$B$119:$B$198,0),0),OFFSET(EK$3,MATCH(AW49,$ED$4:$ED$8,0),0)),0)</f>
        <v/>
      </c>
      <c r="EM49" s="3">
        <f>IFERROR(OFFSET(EL$3,MATCH(AX49,$ED$4:$ED$8,0),0),0)</f>
        <v/>
      </c>
      <c r="EN49" s="3">
        <f>IFERROR(OFFSET(EM$3,MATCH(AY49,$ED$4:$ED$8,0),0),0)</f>
        <v/>
      </c>
      <c r="EO49" s="3">
        <f>IFERROR(OFFSET(EN$3,MATCH(AZ49,$ED$4:$ED$8,0),0),0)</f>
        <v/>
      </c>
      <c r="EQ49" s="3">
        <f>IFERROR((EF49*AD49+BO49)*$EP$9,0)</f>
        <v/>
      </c>
      <c r="ER49" s="3">
        <f>IFERROR(EG49*AE49+OFFSET($BP49,0,$ER$14-1),0)</f>
        <v/>
      </c>
      <c r="ES49" s="3">
        <f>IFERROR((EH49*AF49+BS49)*$EP$9,0)</f>
        <v/>
      </c>
      <c r="ET49" s="3">
        <f>IFERROR(IF(O49&lt;2,0,(EI49*AG49+BT49)*$EP$9),0)</f>
        <v/>
      </c>
      <c r="EU49" s="3">
        <f>IFERROR(BU49*$EP$9,0)</f>
        <v/>
      </c>
      <c r="EV49" s="3">
        <f>IFERROR((EK49*AI49+BV49)*$EP$9,0)</f>
        <v/>
      </c>
      <c r="EW49" s="3">
        <f>IFERROR(IF(O49&lt;2,0,(EL49*AJ49+BW49)*$EP$9),0)</f>
        <v/>
      </c>
      <c r="EX49" s="3">
        <f>LARGE((ES49:ET49,EV49:EW49),1)</f>
        <v/>
      </c>
      <c r="EY49" s="3">
        <f>IF(O49&lt;2,0,LARGE((ES49:ET49,EV49:EW49),2))</f>
        <v/>
      </c>
      <c r="EZ49" s="3">
        <f>IFERROR(OFFSET(CI49,0,ROUND((1/(1/EM49))-1,0)),0)</f>
        <v/>
      </c>
      <c r="FA49" s="3">
        <f>IFERROR(OFFSET(CR49,0,ROUND(1/(1/EN49),0)-1),0)</f>
        <v/>
      </c>
      <c r="FB49" s="3">
        <f>IFERROR(OFFSET(DA49,0,ROUND(1/(1/EO49),0)-1),0)</f>
        <v/>
      </c>
      <c r="FG49" s="3">
        <f>IF(FF49&gt;0,FF49,EQ49+ER49+EU49+EX49+EY49+EZ49+FA49+FB49+FC49)</f>
        <v/>
      </c>
      <c r="FH49" s="618" t="n"/>
      <c r="FU49" s="3">
        <f>IF(AQ49=1,"표점",IF(AQ49=12,"표점/만점",IF(AQ49=2,"백분위")))</f>
        <v/>
      </c>
      <c r="FV49" s="3">
        <f>IF(BA49=1,"표점",IF(BA49=12,"표점/만점",IF(BA49=2,"백분위",IF(BA49=4,"변표",IF(BA49=42,"변표/만점")))))</f>
        <v/>
      </c>
      <c r="FW49" s="3">
        <f>ROUND(Y49/$FZ49,2)</f>
        <v/>
      </c>
      <c r="FX49" s="3">
        <f>ROUND(Z49/$FZ49,2)</f>
        <v/>
      </c>
      <c r="FY49" s="3">
        <f>ROUND(AC49/$FZ49,2)</f>
        <v/>
      </c>
      <c r="FZ49" s="3">
        <f>Y49+Z49+AC49</f>
        <v/>
      </c>
    </row>
    <row r="50">
      <c r="A50" s="556" t="n">
        <v>26</v>
      </c>
      <c r="C50" s="3">
        <f>ROUND(ROW(C50)-ROW($C$15),0)</f>
        <v/>
      </c>
      <c r="D50" s="3" t="n">
        <v>35</v>
      </c>
      <c r="E50" s="3" t="inlineStr">
        <is>
          <t>경희 사회</t>
        </is>
      </c>
      <c r="F50" s="3" t="n">
        <v>600</v>
      </c>
      <c r="G50" s="3" t="n">
        <v>0.35</v>
      </c>
      <c r="H50" s="3" t="n">
        <v>0.35</v>
      </c>
      <c r="I50" s="3" t="n">
        <v>0.15</v>
      </c>
      <c r="J50" s="3" t="n">
        <v>0.15</v>
      </c>
      <c r="L50" s="3" t="n">
        <v>0.15</v>
      </c>
      <c r="M50" s="3" t="n">
        <v>0.15</v>
      </c>
      <c r="O50" s="3" t="n">
        <v>2</v>
      </c>
      <c r="P50" s="3">
        <f>G50+H50+MAX((I50:J50),L50:M50)*O50</f>
        <v/>
      </c>
      <c r="Q50" s="3" t="n">
        <v>13</v>
      </c>
      <c r="S50" s="3">
        <f>IF(R50&gt;0,R50,Q50)</f>
        <v/>
      </c>
      <c r="W50" s="3">
        <f>IF(AND(BH50=0,CD50=0),0,IF(V50&gt;0,V50,IF(U50=1,$W$11,0)))</f>
        <v/>
      </c>
      <c r="Y50" s="3">
        <f>AD50</f>
        <v/>
      </c>
      <c r="Z50" s="3">
        <f>AE50</f>
        <v/>
      </c>
      <c r="AA50" s="3">
        <f>IF($BB$7=1,AF50,IF(AS50=12,$F50*I50/($AF$8*AL50+$AF$9*(1-AL50)),AF50))</f>
        <v/>
      </c>
      <c r="AB50" s="3">
        <f>IF($BB$7=1,AI50,IF(AV50=12,$F50*L50/($AI$8*AL50+$AI$9*(1-AL50)),AI50))</f>
        <v/>
      </c>
      <c r="AC50" s="3">
        <f>IF(AND(AS50=2,EA50=1),AA50*O50,IF(AND(AS50=2,EA50=2),AB50*O50,IF(EA50=1,AA50,IF(EA50=2,AB50))))</f>
        <v/>
      </c>
      <c r="AD50" s="3">
        <f>IF(AQ50=12,$F50*G50/$AQ$9,IF(OR(AQ50=1,AQ50=4),$F50*G50/200,IF(OR(AQ50=2,AQ50=9),$F50*G50/100,"자동")))</f>
        <v/>
      </c>
      <c r="AE50" s="3">
        <f>IF(AR50=12,$F50*H50/$AR$9,IF(OR(AR50=1,AR50=4),$F50*H50/200,IF(OR(AR50=2,AR50=9),$F50*H50/100,"자동")))</f>
        <v/>
      </c>
      <c r="AF50" s="3">
        <f>IF(AS50=12,$F50*I50/IF($BB$7=1,IF($ED50=1,$AS$9,$AF$9),($AF$8*AL50+$AF$9*(1-AL50))),IF(AS50=42,$F50*I50/AN50,IF(OR(AS50=1,AS50=4,AS50=2),$F50*I50/100,IF(AS50=9,$F50*I50/50,"자동"))))</f>
        <v/>
      </c>
      <c r="AG50" s="3">
        <f>IF(AT50=12,$F50*J50/IF($BB$7=1,IF($ED50=1,$AT$9,$AG$9),($AG$8*AL50+$AG$9*(1-AL50))),IF(AT50=42,$F50*J50/AN50,IF(OR(AT50=1,AT50=4,AT50=2),$F50*J50/100,IF(AT50=9,$F50*J50/50,"자동"))))</f>
        <v/>
      </c>
      <c r="AH50" s="3">
        <f>IF(AU50=12,$F50*K50/IF($BB$7=1,IF($ED50=1,$AU$9,$AH$9),($AH$8*AL50+$AH$9*(1-AL50))),IF(AU50=42,$F50*K50/$AN50,IF(OR(AU50=1,AU50=4,AU50=2),$F50*K50/100,IF(AU50=9,$F50*K50/50,"자동"))))</f>
        <v/>
      </c>
      <c r="AI50" s="3">
        <f>IF(AV50=12,$F50*L50/IF($BB$7=1,IF($ED50=1,$AV$9,$AI$9),($AI$8*AL50+$AI$9*(1-AL50))),IF(AV50=42,$F50*L50/AO50,IF(OR(AV50=1,AV50=4,AV50=2),$F50*L50/100,IF(AV50=9,$F50*L50/50,"자동"))))</f>
        <v/>
      </c>
      <c r="AJ50" s="3">
        <f>IF(AW50=12,$F50*M50/IF($BB$7=1,IF($ED50=1,$AW$9,$AJ$9),($AJ$8*AL50+$AJ$9*(1-AL50))),IF(AW50=42,$F50*M50/AO50,IF(OR(AW50=1,AW50=4,AW50=2),$F50*M50/100,IF(AW50=9,$F50*M50/50,"자동"))))</f>
        <v/>
      </c>
      <c r="AL50" s="3">
        <f>IF(AK50&lt;&gt;"",AK50,IF(BA50&lt;&gt;12,"",IF(U50=1,1,IF(LEFT(E50,3)="서울대",0,""))))</f>
        <v/>
      </c>
      <c r="AN50" s="3">
        <f>IF($BA50=42,OFFSET(변환표준점수!C$119,$AP50-1,0),"")</f>
        <v/>
      </c>
      <c r="AO50" s="3">
        <f>IF($BA50=42,OFFSET(변환표준점수!D$119,$AP50-1,0),"")</f>
        <v/>
      </c>
      <c r="AP50" s="3">
        <f>IF(S50="","",MATCH(S50,변환표준점수!$B$119:$B$298,0))</f>
        <v/>
      </c>
      <c r="AQ50" s="3" t="n">
        <v>1</v>
      </c>
      <c r="AR50" s="3" t="n">
        <v>1</v>
      </c>
      <c r="AS50" s="3" t="n">
        <v>4</v>
      </c>
      <c r="AT50" s="3" t="n">
        <v>4</v>
      </c>
      <c r="AV50" s="3" t="n">
        <v>4</v>
      </c>
      <c r="AW50" s="3" t="n">
        <v>4</v>
      </c>
      <c r="AX50" s="3" t="n">
        <v>3</v>
      </c>
      <c r="AY50" s="3" t="n">
        <v>3</v>
      </c>
      <c r="BA50" s="3">
        <f>IF(AS50&gt;0,AS50,AV50)</f>
        <v/>
      </c>
      <c r="BJ50" s="3">
        <f>IF(BI50="",IF(DT50=1,1,$BI$3),BI50)</f>
        <v/>
      </c>
      <c r="CH50" s="206">
        <f>F50*P50</f>
        <v/>
      </c>
      <c r="CK50" s="3" t="n">
        <v>-2</v>
      </c>
      <c r="CL50" s="3" t="n">
        <v>-4</v>
      </c>
      <c r="CM50" s="3" t="n">
        <v>-8</v>
      </c>
      <c r="CN50" s="3" t="n">
        <v>-12</v>
      </c>
      <c r="CO50" s="3" t="n">
        <v>-18</v>
      </c>
      <c r="CP50" s="3" t="n">
        <v>-24</v>
      </c>
      <c r="CQ50" s="3" t="n">
        <v>-30</v>
      </c>
      <c r="CV50" s="3" t="n">
        <v>-2</v>
      </c>
      <c r="CW50" s="3" t="n">
        <v>-4</v>
      </c>
      <c r="CX50" s="3" t="n">
        <v>-8</v>
      </c>
      <c r="CY50" s="3" t="n">
        <v>-14</v>
      </c>
      <c r="CZ50" s="3" t="n">
        <v>-20</v>
      </c>
      <c r="DJ50" s="3">
        <f>ROUND((CI50-EZ50),1)</f>
        <v/>
      </c>
      <c r="DK50" s="93">
        <f>((CI50-EZ50)/(FG50+DJ50-FC50))*100</f>
        <v/>
      </c>
      <c r="DL50" s="3">
        <f>ROUND((CR50-FA50)+(DA50-FB50),1)</f>
        <v/>
      </c>
      <c r="DO50" s="3" t="n">
        <v>2</v>
      </c>
      <c r="EA50" s="3">
        <f>IF(DZ50&gt;0,DZ50,IF(DM50&gt;0,1,2))</f>
        <v/>
      </c>
      <c r="EB50" s="3">
        <f>MAX(DM50:DO50)</f>
        <v/>
      </c>
      <c r="EC50" s="3">
        <f>AND(DM50-0.1&lt;$DM$8,DN50-0.1&lt;$DN$8,DO50-0.1&lt;$DO$8)*1</f>
        <v/>
      </c>
      <c r="ED50" s="3">
        <f>IFERROR(IF(AND($DP$8&gt;=DP50,$DQ$8&gt;=DQ50,$DR$8&gt;=DR50,$DS$8&gt;=DS50,$DT$8&gt;=DT50,$DU$8&gt;=DU50,$DV$8&gt;=DV50,$DW$8&gt;=DW50,$DX$8&gt;=DX50,OR(DY50=0,$DY$8&lt;DY50),EC50=1),1,0),0)</f>
        <v/>
      </c>
      <c r="EF50" s="3">
        <f>IFERROR(OFFSET(EF$3,MATCH(AQ50,$ED$4:$ED$10,0),0),0)</f>
        <v/>
      </c>
      <c r="EG50" s="3">
        <f>IFERROR(OFFSET(EG$3,MATCH(AR50,$ED$4:$ED$10,0),0),0)</f>
        <v/>
      </c>
      <c r="EH50" s="3">
        <f>IFERROR(IF(LEFT($BA50,1)="4",OFFSET(변환표준점수!$H$118,MATCH($S50,변환표준점수!$B$119:$B$198,0),),OFFSET(EH$3,MATCH(AS50,$ED$4:$ED$8,0),0)),0)</f>
        <v/>
      </c>
      <c r="EI50" s="3">
        <f>IFERROR(IF(LEFT($BA50,1)="4",OFFSET(변환표준점수!$I$118,MATCH($S50,변환표준점수!$B$119:$B$198,0),0),OFFSET(EI$3,MATCH(AT50,$ED$4:$ED$8,0),0)),0)</f>
        <v/>
      </c>
      <c r="EK50" s="3">
        <f>IFERROR(IF(LEFT($BA50,1)="4",OFFSET(변환표준점수!$J$118,MATCH($S50,변환표준점수!$B$119:$B$198,0),0),OFFSET(EJ$3,MATCH(AV50,$ED$4:$ED$8,0),0)),0)</f>
        <v/>
      </c>
      <c r="EL50" s="3">
        <f>IFERROR(IF(LEFT($BA50,1)="4",OFFSET(변환표준점수!$K$118,MATCH($S50,변환표준점수!$B$119:$B$198,0),0),OFFSET(EK$3,MATCH(AW50,$ED$4:$ED$8,0),0)),0)</f>
        <v/>
      </c>
      <c r="EM50" s="3">
        <f>IFERROR(OFFSET(EL$3,MATCH(AX50,$ED$4:$ED$8,0),0),0)</f>
        <v/>
      </c>
      <c r="EN50" s="3">
        <f>IFERROR(OFFSET(EM$3,MATCH(AY50,$ED$4:$ED$8,0),0),0)</f>
        <v/>
      </c>
      <c r="EO50" s="3">
        <f>IFERROR(OFFSET(EN$3,MATCH(AZ50,$ED$4:$ED$8,0),0),0)</f>
        <v/>
      </c>
      <c r="EQ50" s="3">
        <f>IFERROR((EF50*AD50+BO50)*$EP$9,0)</f>
        <v/>
      </c>
      <c r="ER50" s="3">
        <f>IFERROR(EG50*AE50+OFFSET($BP50,0,$ER$14-1),0)</f>
        <v/>
      </c>
      <c r="ES50" s="3">
        <f>IFERROR((EH50*AF50+BS50)*$EP$9,0)</f>
        <v/>
      </c>
      <c r="ET50" s="3">
        <f>IFERROR(IF(O50&lt;2,0,(EI50*AG50+BT50)*$EP$9),0)</f>
        <v/>
      </c>
      <c r="EU50" s="3">
        <f>IFERROR(BU50*$EP$9,0)</f>
        <v/>
      </c>
      <c r="EV50" s="3">
        <f>IFERROR((EK50*AI50+BV50)*$EP$9,0)</f>
        <v/>
      </c>
      <c r="EW50" s="3">
        <f>IFERROR(IF(O50&lt;2,0,(EL50*AJ50+BW50)*$EP$9),0)</f>
        <v/>
      </c>
      <c r="EX50" s="3">
        <f>LARGE((ES50:ET50,EV50:EW50),1)</f>
        <v/>
      </c>
      <c r="EY50" s="3">
        <f>IF(O50&lt;2,0,LARGE((ES50:ET50,EV50:EW50),2))</f>
        <v/>
      </c>
      <c r="EZ50" s="3">
        <f>IFERROR(OFFSET(CI50,0,ROUND((1/(1/EM50))-1,0)),0)</f>
        <v/>
      </c>
      <c r="FA50" s="3">
        <f>IFERROR(OFFSET(CR50,0,ROUND(1/(1/EN50),0)-1),0)</f>
        <v/>
      </c>
      <c r="FB50" s="3">
        <f>IFERROR(OFFSET(DA50,0,ROUND(1/(1/EO50),0)-1),0)</f>
        <v/>
      </c>
      <c r="FG50" s="3">
        <f>IF(FF50&gt;0,FF50,EQ50+ER50+EU50+EX50+EY50+EZ50+FA50+FB50+FC50)</f>
        <v/>
      </c>
      <c r="FH50" s="618" t="n"/>
      <c r="FU50" s="3">
        <f>IF(AQ50=1,"표점",IF(AQ50=12,"표점/만점",IF(AQ50=2,"백분위")))</f>
        <v/>
      </c>
      <c r="FV50" s="3">
        <f>IF(BA50=1,"표점",IF(BA50=12,"표점/만점",IF(BA50=2,"백분위",IF(BA50=4,"변표",IF(BA50=42,"변표/만점")))))</f>
        <v/>
      </c>
      <c r="FW50" s="3">
        <f>ROUND(Y50/$FZ50,2)</f>
        <v/>
      </c>
      <c r="FX50" s="3">
        <f>ROUND(Z50/$FZ50,2)</f>
        <v/>
      </c>
      <c r="FY50" s="3">
        <f>ROUND(AC50/$FZ50,2)</f>
        <v/>
      </c>
      <c r="FZ50" s="3">
        <f>Y50+Z50+AC50</f>
        <v/>
      </c>
    </row>
    <row r="51">
      <c r="A51" s="556" t="inlineStr">
        <is>
          <t>ㅌ</t>
        </is>
      </c>
      <c r="C51" s="3">
        <f>ROUND(ROW(C51)-ROW($C$15),0)</f>
        <v/>
      </c>
      <c r="D51" s="3" t="n">
        <v>36</v>
      </c>
      <c r="E51" s="3" t="inlineStr">
        <is>
          <t>경희 자유(자연)</t>
        </is>
      </c>
      <c r="F51" s="3" t="n">
        <v>600</v>
      </c>
      <c r="G51" s="3" t="n">
        <v>0.2</v>
      </c>
      <c r="H51" s="3" t="n">
        <v>0.35</v>
      </c>
      <c r="I51" s="3" t="n">
        <v>0.15</v>
      </c>
      <c r="J51" s="3" t="n">
        <v>0.15</v>
      </c>
      <c r="L51" s="3" t="n">
        <v>0.15</v>
      </c>
      <c r="M51" s="3" t="n">
        <v>0.15</v>
      </c>
      <c r="O51" s="3" t="n">
        <v>2</v>
      </c>
      <c r="P51" s="3">
        <f>G51+H51+MAX((I51:J51),L51:M51)*O51</f>
        <v/>
      </c>
      <c r="Q51" s="3" t="n">
        <v>13</v>
      </c>
      <c r="S51" s="3">
        <f>IF(R51&gt;0,R51,Q51)</f>
        <v/>
      </c>
      <c r="W51" s="3">
        <f>IF(AND(BH51=0,CD51=0),0,IF(V51&gt;0,V51,IF(U51=1,$W$11,0)))</f>
        <v/>
      </c>
      <c r="Y51" s="3">
        <f>AD51</f>
        <v/>
      </c>
      <c r="Z51" s="3">
        <f>AE51</f>
        <v/>
      </c>
      <c r="AA51" s="3">
        <f>IF($BB$7=1,AF51,IF(AS51=12,$F51*I51/($AF$8*AL51+$AF$9*(1-AL51)),AF51))</f>
        <v/>
      </c>
      <c r="AB51" s="3">
        <f>IF($BB$7=1,AI51,IF(AV51=12,$F51*L51/($AI$8*AL51+$AI$9*(1-AL51)),AI51))</f>
        <v/>
      </c>
      <c r="AC51" s="3">
        <f>IF(AND(AS51=2,EA51=1),AA51*O51,IF(AND(AS51=2,EA51=2),AB51*O51,IF(EA51=1,AA51,IF(EA51=2,AB51))))</f>
        <v/>
      </c>
      <c r="AD51" s="3">
        <f>IF(AQ51=12,$F51*G51/$AQ$9,IF(OR(AQ51=1,AQ51=4),$F51*G51/200,IF(OR(AQ51=2,AQ51=9),$F51*G51/100,"자동")))</f>
        <v/>
      </c>
      <c r="AE51" s="3">
        <f>IF(AR51=12,$F51*H51/$AR$9,IF(OR(AR51=1,AR51=4),$F51*H51/200,IF(OR(AR51=2,AR51=9),$F51*H51/100,"자동")))</f>
        <v/>
      </c>
      <c r="AF51" s="3">
        <f>IF(AS51=12,$F51*I51/IF($BB$7=1,IF($ED51=1,$AS$9,$AF$9),($AF$8*AL51+$AF$9*(1-AL51))),IF(AS51=42,$F51*I51/AN51,IF(OR(AS51=1,AS51=4,AS51=2),$F51*I51/100,IF(AS51=9,$F51*I51/50,"자동"))))</f>
        <v/>
      </c>
      <c r="AG51" s="3">
        <f>IF(AT51=12,$F51*J51/IF($BB$7=1,IF($ED51=1,$AT$9,$AG$9),($AG$8*AL51+$AG$9*(1-AL51))),IF(AT51=42,$F51*J51/AN51,IF(OR(AT51=1,AT51=4,AT51=2),$F51*J51/100,IF(AT51=9,$F51*J51/50,"자동"))))</f>
        <v/>
      </c>
      <c r="AH51" s="3">
        <f>IF(AU51=12,$F51*K51/IF($BB$7=1,IF($ED51=1,$AU$9,$AH$9),($AH$8*AL51+$AH$9*(1-AL51))),IF(AU51=42,$F51*K51/$AN51,IF(OR(AU51=1,AU51=4,AU51=2),$F51*K51/100,IF(AU51=9,$F51*K51/50,"자동"))))</f>
        <v/>
      </c>
      <c r="AI51" s="3">
        <f>IF(AV51=12,$F51*L51/IF($BB$7=1,IF($ED51=1,$AV$9,$AI$9),($AI$8*AL51+$AI$9*(1-AL51))),IF(AV51=42,$F51*L51/AO51,IF(OR(AV51=1,AV51=4,AV51=2),$F51*L51/100,IF(AV51=9,$F51*L51/50,"자동"))))</f>
        <v/>
      </c>
      <c r="AJ51" s="3">
        <f>IF(AW51=12,$F51*M51/IF($BB$7=1,IF($ED51=1,$AW$9,$AJ$9),($AJ$8*AL51+$AJ$9*(1-AL51))),IF(AW51=42,$F51*M51/AO51,IF(OR(AW51=1,AW51=4,AW51=2),$F51*M51/100,IF(AW51=9,$F51*M51/50,"자동"))))</f>
        <v/>
      </c>
      <c r="AL51" s="3">
        <f>IF(AK51&lt;&gt;"",AK51,IF(BA51&lt;&gt;12,"",IF(U51=1,1,IF(LEFT(E51,3)="서울대",0,""))))</f>
        <v/>
      </c>
      <c r="AN51" s="3">
        <f>IF($BA51=42,OFFSET(변환표준점수!C$119,$AP51-1,0),"")</f>
        <v/>
      </c>
      <c r="AO51" s="3">
        <f>IF($BA51=42,OFFSET(변환표준점수!D$119,$AP51-1,0),"")</f>
        <v/>
      </c>
      <c r="AP51" s="3">
        <f>IF(S51="","",MATCH(S51,변환표준점수!$B$119:$B$298,0))</f>
        <v/>
      </c>
      <c r="AQ51" s="3" t="n">
        <v>1</v>
      </c>
      <c r="AR51" s="3" t="n">
        <v>1</v>
      </c>
      <c r="AS51" s="3" t="n">
        <v>4</v>
      </c>
      <c r="AT51" s="3" t="n">
        <v>4</v>
      </c>
      <c r="AV51" s="3" t="n">
        <v>4</v>
      </c>
      <c r="AW51" s="3" t="n">
        <v>4</v>
      </c>
      <c r="AX51" s="3" t="n">
        <v>3</v>
      </c>
      <c r="AY51" s="3" t="n">
        <v>3</v>
      </c>
      <c r="BA51" s="3">
        <f>IF(AS51&gt;0,AS51,AV51)</f>
        <v/>
      </c>
      <c r="BJ51" s="3">
        <f>IF(BI51="",IF(DT51=1,1,$BI$3),BI51)</f>
        <v/>
      </c>
      <c r="CH51" s="206">
        <f>F51*P51</f>
        <v/>
      </c>
      <c r="DJ51" s="3">
        <f>ROUND((CI51-EZ51),1)</f>
        <v/>
      </c>
      <c r="DK51" s="93">
        <f>((CI51-EZ51)/(FG51+DJ51-FC51))*100</f>
        <v/>
      </c>
      <c r="DL51" s="3">
        <f>ROUND((CR51-FA51)+(DA51-FB51),1)</f>
        <v/>
      </c>
      <c r="DO51" s="3" t="n">
        <v>2</v>
      </c>
      <c r="DZ51" s="3" t="n">
        <v>1</v>
      </c>
      <c r="EA51" s="3">
        <f>IF(DZ51&gt;0,DZ51,IF(DM51&gt;0,1,2))</f>
        <v/>
      </c>
      <c r="EB51" s="3">
        <f>MAX(DM51:DO51)</f>
        <v/>
      </c>
      <c r="EC51" s="3">
        <f>AND(DM51-0.1&lt;$DM$8,DN51-0.1&lt;$DN$8,DO51-0.1&lt;$DO$8)*1</f>
        <v/>
      </c>
      <c r="ED51" s="3">
        <f>IFERROR(IF(AND($DP$8&gt;=DP51,$DQ$8&gt;=DQ51,$DR$8&gt;=DR51,$DS$8&gt;=DS51,$DT$8&gt;=DT51,$DU$8&gt;=DU51,$DV$8&gt;=DV51,$DW$8&gt;=DW51,$DX$8&gt;=DX51,OR(DY51=0,$DY$8&lt;DY51),EC51=1),1,0),0)</f>
        <v/>
      </c>
      <c r="EF51" s="3">
        <f>IFERROR(OFFSET(EF$3,MATCH(AQ51,$ED$4:$ED$10,0),0),0)</f>
        <v/>
      </c>
      <c r="EG51" s="3">
        <f>IFERROR(OFFSET(EG$3,MATCH(AR51,$ED$4:$ED$10,0),0),0)</f>
        <v/>
      </c>
      <c r="EH51" s="3">
        <f>IFERROR(IF(LEFT($BA51,1)="4",OFFSET(변환표준점수!$H$118,MATCH($S51,변환표준점수!$B$119:$B$198,0),),OFFSET(EH$3,MATCH(AS51,$ED$4:$ED$8,0),0)),0)</f>
        <v/>
      </c>
      <c r="EI51" s="3">
        <f>IFERROR(IF(LEFT($BA51,1)="4",OFFSET(변환표준점수!$I$118,MATCH($S51,변환표준점수!$B$119:$B$198,0),0),OFFSET(EI$3,MATCH(AT51,$ED$4:$ED$8,0),0)),0)</f>
        <v/>
      </c>
      <c r="EK51" s="3">
        <f>IFERROR(IF(LEFT($BA51,1)="4",OFFSET(변환표준점수!$J$118,MATCH($S51,변환표준점수!$B$119:$B$198,0),0),OFFSET(EJ$3,MATCH(AV51,$ED$4:$ED$8,0),0)),0)</f>
        <v/>
      </c>
      <c r="EL51" s="3">
        <f>IFERROR(IF(LEFT($BA51,1)="4",OFFSET(변환표준점수!$K$118,MATCH($S51,변환표준점수!$B$119:$B$198,0),0),OFFSET(EK$3,MATCH(AW51,$ED$4:$ED$8,0),0)),0)</f>
        <v/>
      </c>
      <c r="EM51" s="3">
        <f>IFERROR(OFFSET(EL$3,MATCH(AX51,$ED$4:$ED$8,0),0),0)</f>
        <v/>
      </c>
      <c r="EN51" s="3">
        <f>IFERROR(OFFSET(EM$3,MATCH(AY51,$ED$4:$ED$8,0),0),0)</f>
        <v/>
      </c>
      <c r="EO51" s="3">
        <f>IFERROR(OFFSET(EN$3,MATCH(AZ51,$ED$4:$ED$8,0),0),0)</f>
        <v/>
      </c>
      <c r="EQ51" s="3">
        <f>IFERROR((EF51*AD51+BO51)*$EP$9,0)</f>
        <v/>
      </c>
      <c r="ER51" s="3">
        <f>IFERROR(EG51*AE51+OFFSET($BP51,0,$ER$14-1),0)</f>
        <v/>
      </c>
      <c r="ES51" s="3">
        <f>IFERROR((EH51*AF51+BS51)*$EP$9,0)</f>
        <v/>
      </c>
      <c r="ET51" s="3">
        <f>IFERROR(IF(O51&lt;2,0,(EI51*AG51+BT51)*$EP$9),0)</f>
        <v/>
      </c>
      <c r="EU51" s="3">
        <f>IFERROR(BU51*$EP$9,0)</f>
        <v/>
      </c>
      <c r="EV51" s="3">
        <f>IFERROR((EK51*AI51+BV51)*$EP$9,0)</f>
        <v/>
      </c>
      <c r="EW51" s="3">
        <f>IFERROR(IF(O51&lt;2,0,(EL51*AJ51+BW51)*$EP$9),0)</f>
        <v/>
      </c>
      <c r="EX51" s="3">
        <f>LARGE((ES51:ET51,EV51:EW51),1)</f>
        <v/>
      </c>
      <c r="EY51" s="3">
        <f>IF(O51&lt;2,0,LARGE((ES51:ET51,EV51:EW51),2))</f>
        <v/>
      </c>
      <c r="EZ51" s="3">
        <f>IFERROR(OFFSET(CI51,0,ROUND((1/(1/EM51))-1,0)),0)</f>
        <v/>
      </c>
      <c r="FA51" s="3">
        <f>IFERROR(OFFSET(CR51,0,ROUND(1/(1/EN51),0)-1),0)</f>
        <v/>
      </c>
      <c r="FB51" s="3">
        <f>IFERROR(OFFSET(DA51,0,ROUND(1/(1/EO51),0)-1),0)</f>
        <v/>
      </c>
      <c r="FG51" s="3">
        <f>IF(FF51&gt;0,FF51,EQ51+ER51+EU51+EX51+EY51+EZ51+FA51+FB51+FC51)</f>
        <v/>
      </c>
      <c r="FH51" s="618" t="n"/>
      <c r="FU51" s="3">
        <f>IF(AQ51=1,"표점",IF(AQ51=12,"표점/만점",IF(AQ51=2,"백분위")))</f>
        <v/>
      </c>
      <c r="FV51" s="3">
        <f>IF(BA51=1,"표점",IF(BA51=12,"표점/만점",IF(BA51=2,"백분위",IF(BA51=4,"변표",IF(BA51=42,"변표/만점")))))</f>
        <v/>
      </c>
      <c r="FW51" s="3">
        <f>ROUND(Y51/$FZ51,2)</f>
        <v/>
      </c>
      <c r="FX51" s="3">
        <f>ROUND(Z51/$FZ51,2)</f>
        <v/>
      </c>
      <c r="FY51" s="3">
        <f>ROUND(AC51/$FZ51,2)</f>
        <v/>
      </c>
      <c r="FZ51" s="3">
        <f>Y51+Z51+AC51</f>
        <v/>
      </c>
    </row>
    <row r="52">
      <c r="DK52" s="93" t="n"/>
      <c r="FH52" s="618" t="n"/>
    </row>
    <row r="53">
      <c r="A53" s="556" t="n">
        <v>26</v>
      </c>
      <c r="C53" s="3">
        <f>ROUND(ROW(C53)-ROW($C$15),0)</f>
        <v/>
      </c>
      <c r="D53" s="3" t="n">
        <v>38</v>
      </c>
      <c r="E53" s="3" t="inlineStr">
        <is>
          <t>한국외대 통합어문</t>
        </is>
      </c>
      <c r="F53" s="3" t="n">
        <v>700</v>
      </c>
      <c r="G53" s="3" t="n">
        <v>0.3</v>
      </c>
      <c r="H53" s="3" t="n">
        <v>0.3</v>
      </c>
      <c r="I53" s="3" t="n">
        <v>0.1</v>
      </c>
      <c r="J53" s="3" t="n">
        <v>0.1</v>
      </c>
      <c r="L53" s="3" t="n">
        <v>0.1</v>
      </c>
      <c r="M53" s="3" t="n">
        <v>0.1</v>
      </c>
      <c r="O53" s="3" t="n">
        <v>2</v>
      </c>
      <c r="P53" s="3">
        <f>G53+H53+MAX((I53:J53),L53:M53)*O53</f>
        <v/>
      </c>
      <c r="Q53" s="3" t="n">
        <v>15</v>
      </c>
      <c r="S53" s="3">
        <f>IF(R53&gt;0,R53,Q53)</f>
        <v/>
      </c>
      <c r="W53" s="3">
        <f>IF(AND(BH53=0,CD53=0),0,IF(V53&gt;0,V53,IF(U53=1,$W$11,0)))</f>
        <v/>
      </c>
      <c r="Y53" s="3">
        <f>AD53</f>
        <v/>
      </c>
      <c r="Z53" s="3">
        <f>AE53</f>
        <v/>
      </c>
      <c r="AA53" s="3">
        <f>IF($BB$7=1,AF53,IF(AS53=12,$F53*I53/($AF$8*AL53+$AF$9*(1-AL53)),AF53))</f>
        <v/>
      </c>
      <c r="AB53" s="3">
        <f>IF($BB$7=1,AI53,IF(AV53=12,$F53*L53/($AI$8*AL53+$AI$9*(1-AL53)),AI53))</f>
        <v/>
      </c>
      <c r="AC53" s="3">
        <f>IF(AND(AS53=2,EA53=1),AA53*O53,IF(AND(AS53=2,EA53=2),AB53*O53,IF(EA53=1,AA53,IF(EA53=2,AB53))))</f>
        <v/>
      </c>
      <c r="AD53" s="3">
        <f>IF(AQ53=12,$F53*G53/$AQ$9,IF(OR(AQ53=1,AQ53=4),$F53*G53/200,IF(OR(AQ53=2,AQ53=9),$F53*G53/100,"자동")))</f>
        <v/>
      </c>
      <c r="AE53" s="3">
        <f>IF(AR53=12,$F53*H53/$AR$9,IF(OR(AR53=1,AR53=4),$F53*H53/200,IF(OR(AR53=2,AR53=9),$F53*H53/100,"자동")))</f>
        <v/>
      </c>
      <c r="AF53" s="3">
        <f>IF(AS53=12,$F53*I53/IF($BB$7=1,IF($ED53=1,$AS$9,$AF$9),($AF$8*AL53+$AF$9*(1-AL53))),IF(AS53=42,$F53*I53/AN53,IF(OR(AS53=1,AS53=4,AS53=2),$F53*I53/100,IF(AS53=9,$F53*I53/50,"자동"))))</f>
        <v/>
      </c>
      <c r="AG53" s="3">
        <f>IF(AT53=12,$F53*J53/IF($BB$7=1,IF($ED53=1,$AT$9,$AG$9),($AG$8*AL53+$AG$9*(1-AL53))),IF(AT53=42,$F53*J53/AN53,IF(OR(AT53=1,AT53=4,AT53=2),$F53*J53/100,IF(AT53=9,$F53*J53/50,"자동"))))</f>
        <v/>
      </c>
      <c r="AH53" s="3">
        <f>IF(AU53=12,$F53*K53/IF($BB$7=1,IF($ED53=1,$AU$9,$AH$9),($AH$8*AL53+$AH$9*(1-AL53))),IF(AU53=42,$F53*K53/$AN53,IF(OR(AU53=1,AU53=4,AU53=2),$F53*K53/100,IF(AU53=9,$F53*K53/50,"자동"))))</f>
        <v/>
      </c>
      <c r="AI53" s="3">
        <f>IF(AV53=12,$F53*L53/IF($BB$7=1,IF($ED53=1,$AV$9,$AI$9),($AI$8*AL53+$AI$9*(1-AL53))),IF(AV53=42,$F53*L53/AO53,IF(OR(AV53=1,AV53=4,AV53=2),$F53*L53/100,IF(AV53=9,$F53*L53/50,"자동"))))</f>
        <v/>
      </c>
      <c r="AJ53" s="3">
        <f>IF(AW53=12,$F53*M53/IF($BB$7=1,IF($ED53=1,$AW$9,$AJ$9),($AJ$8*AL53+$AJ$9*(1-AL53))),IF(AW53=42,$F53*M53/AO53,IF(OR(AW53=1,AW53=4,AW53=2),$F53*M53/100,IF(AW53=9,$F53*M53/50,"자동"))))</f>
        <v/>
      </c>
      <c r="AL53" s="3">
        <f>IF(AK53&lt;&gt;"",AK53,IF(BA53&lt;&gt;12,"",IF(U53=1,1,IF(LEFT(E53,3)="서울대",0,""))))</f>
        <v/>
      </c>
      <c r="AN53" s="3">
        <f>IF($BA53=42,OFFSET(변환표준점수!C$119,$AP53-1,0),"")</f>
        <v/>
      </c>
      <c r="AO53" s="3">
        <f>IF($BA53=42,OFFSET(변환표준점수!D$119,$AP53-1,0),"")</f>
        <v/>
      </c>
      <c r="AP53" s="3">
        <f>IF(S53="","",MATCH(S53,변환표준점수!$B$119:$B$298,0))</f>
        <v/>
      </c>
      <c r="AQ53" s="3" t="n">
        <v>12</v>
      </c>
      <c r="AR53" s="3" t="n">
        <v>12</v>
      </c>
      <c r="AS53" s="3" t="n">
        <v>42</v>
      </c>
      <c r="AT53" s="3" t="n">
        <v>42</v>
      </c>
      <c r="AV53" s="3" t="n">
        <v>42</v>
      </c>
      <c r="AW53" s="3" t="n">
        <v>42</v>
      </c>
      <c r="AX53" s="3" t="n">
        <v>3</v>
      </c>
      <c r="AY53" s="3" t="n">
        <v>3</v>
      </c>
      <c r="BA53" s="3">
        <f>IF(AS53&gt;0,AS53,AV53)</f>
        <v/>
      </c>
      <c r="BJ53" s="3">
        <f>IF(BI53="",IF(DT53=1,1,$BI$3),BI53)</f>
        <v/>
      </c>
      <c r="CH53" s="206">
        <f>F53*P53</f>
        <v/>
      </c>
      <c r="CI53" s="56" t="n">
        <v>140</v>
      </c>
      <c r="CJ53" s="3" t="n">
        <v>138</v>
      </c>
      <c r="CK53" s="3" t="n">
        <v>134</v>
      </c>
      <c r="CL53" s="3" t="n">
        <v>128</v>
      </c>
      <c r="CM53" s="3" t="n">
        <v>120</v>
      </c>
      <c r="CN53" s="3" t="n">
        <v>110</v>
      </c>
      <c r="CO53" s="3" t="n">
        <v>90</v>
      </c>
      <c r="CP53" s="3" t="n">
        <v>60</v>
      </c>
      <c r="CQ53" s="3" t="n">
        <v>0</v>
      </c>
      <c r="CR53" s="56" t="n">
        <v>10</v>
      </c>
      <c r="CS53" s="3" t="n">
        <v>10</v>
      </c>
      <c r="CT53" s="3" t="n">
        <v>10</v>
      </c>
      <c r="CU53" s="3" t="n">
        <v>9.800000000000001</v>
      </c>
      <c r="CV53" s="3" t="n">
        <v>9.6</v>
      </c>
      <c r="CW53" s="3" t="n">
        <v>9.4</v>
      </c>
      <c r="CX53" s="3" t="n">
        <v>9.199999999999999</v>
      </c>
      <c r="CY53" s="3" t="n">
        <v>9</v>
      </c>
      <c r="CZ53" s="3" t="n">
        <v>8</v>
      </c>
      <c r="DJ53" s="3">
        <f>ROUND((CI53-EZ53),1)</f>
        <v/>
      </c>
      <c r="DK53" s="93">
        <f>((CI53-EZ53)/(FG53+DJ53-FC53))*100</f>
        <v/>
      </c>
      <c r="DL53" s="3">
        <f>ROUND((CR53-FA53)+(DA53-FB53),1)</f>
        <v/>
      </c>
      <c r="DO53" s="3" t="n">
        <v>2</v>
      </c>
      <c r="EA53" s="3">
        <f>IF(DZ53&gt;0,DZ53,IF(DM53&gt;0,1,2))</f>
        <v/>
      </c>
      <c r="EB53" s="3">
        <f>MAX(DM53:DO53)</f>
        <v/>
      </c>
      <c r="EC53" s="3">
        <f>AND(DM53-0.1&lt;$DM$8,DN53-0.1&lt;$DN$8,DO53-0.1&lt;$DO$8)*1</f>
        <v/>
      </c>
      <c r="ED53" s="3">
        <f>IFERROR(IF(AND($DP$8&gt;=DP53,$DQ$8&gt;=DQ53,$DR$8&gt;=DR53,$DS$8&gt;=DS53,$DT$8&gt;=DT53,$DU$8&gt;=DU53,$DV$8&gt;=DV53,$DW$8&gt;=DW53,$DX$8&gt;=DX53,OR(DY53=0,$DY$8&lt;DY53),EC53=1),1,0),0)</f>
        <v/>
      </c>
      <c r="EF53" s="3">
        <f>IFERROR(OFFSET(EF$3,MATCH(AQ53,$ED$4:$ED$10,0),0),0)</f>
        <v/>
      </c>
      <c r="EG53" s="3">
        <f>IFERROR(OFFSET(EG$3,MATCH(AR53,$ED$4:$ED$10,0),0),0)</f>
        <v/>
      </c>
      <c r="EH53" s="3">
        <f>IFERROR(IF(LEFT($BA53,1)="4",OFFSET(변환표준점수!$H$118,MATCH($S53,변환표준점수!$B$119:$B$198,0),),OFFSET(EH$3,MATCH(AS53,$ED$4:$ED$8,0),0)),0)</f>
        <v/>
      </c>
      <c r="EI53" s="3">
        <f>IFERROR(IF(LEFT($BA53,1)="4",OFFSET(변환표준점수!$I$118,MATCH($S53,변환표준점수!$B$119:$B$198,0),0),OFFSET(EI$3,MATCH(AT53,$ED$4:$ED$8,0),0)),0)</f>
        <v/>
      </c>
      <c r="EK53" s="3">
        <f>IFERROR(IF(LEFT($BA53,1)="4",OFFSET(변환표준점수!$J$118,MATCH($S53,변환표준점수!$B$119:$B$198,0),0),OFFSET(EJ$3,MATCH(AV53,$ED$4:$ED$8,0),0)),0)</f>
        <v/>
      </c>
      <c r="EL53" s="3">
        <f>IFERROR(IF(LEFT($BA53,1)="4",OFFSET(변환표준점수!$K$118,MATCH($S53,변환표준점수!$B$119:$B$198,0),0),OFFSET(EK$3,MATCH(AW53,$ED$4:$ED$8,0),0)),0)</f>
        <v/>
      </c>
      <c r="EM53" s="3">
        <f>IFERROR(OFFSET(EL$3,MATCH(AX53,$ED$4:$ED$8,0),0),0)</f>
        <v/>
      </c>
      <c r="EN53" s="3">
        <f>IFERROR(OFFSET(EM$3,MATCH(AY53,$ED$4:$ED$8,0),0),0)</f>
        <v/>
      </c>
      <c r="EO53" s="3">
        <f>IFERROR(OFFSET(EN$3,MATCH(AZ53,$ED$4:$ED$8,0),0),0)</f>
        <v/>
      </c>
      <c r="EQ53" s="3">
        <f>IFERROR((EF53*AD53+BO53)*$EP$9,0)</f>
        <v/>
      </c>
      <c r="ER53" s="3">
        <f>IFERROR(EG53*AE53+OFFSET($BP53,0,$ER$14-1),0)</f>
        <v/>
      </c>
      <c r="ES53" s="3">
        <f>IFERROR((EH53*AF53+BS53)*$EP$9,0)</f>
        <v/>
      </c>
      <c r="ET53" s="3">
        <f>IFERROR(IF(O53&lt;2,0,(EI53*AG53+BT53)*$EP$9),0)</f>
        <v/>
      </c>
      <c r="EU53" s="3">
        <f>IFERROR(BU53*$EP$9,0)</f>
        <v/>
      </c>
      <c r="EV53" s="3">
        <f>IFERROR((EK53*AI53+BV53)*$EP$9,0)</f>
        <v/>
      </c>
      <c r="EW53" s="3">
        <f>IFERROR(IF(O53&lt;2,0,(EL53*AJ53+BW53)*$EP$9),0)</f>
        <v/>
      </c>
      <c r="EX53" s="3">
        <f>LARGE((ES53:ET53,EV53:EW53),1)</f>
        <v/>
      </c>
      <c r="EY53" s="3">
        <f>IF(O53&lt;2,0,LARGE((ES53:ET53,EV53:EW53),2))</f>
        <v/>
      </c>
      <c r="EZ53" s="3">
        <f>IFERROR(OFFSET(CI53,0,ROUND((1/(1/EM53))-1,0)),0)</f>
        <v/>
      </c>
      <c r="FA53" s="3">
        <f>IFERROR(OFFSET(CR53,0,ROUND(1/(1/EN53),0)-1),0)</f>
        <v/>
      </c>
      <c r="FB53" s="3">
        <f>IFERROR(OFFSET(DA53,0,ROUND(1/(1/EO53),0)-1),0)</f>
        <v/>
      </c>
      <c r="FG53" s="3">
        <f>IF(FF53&gt;0,FF53,EQ53+ER53+EU53+EX53+EY53+EZ53+FA53+FB53+FC53)</f>
        <v/>
      </c>
      <c r="FH53" s="618" t="n"/>
      <c r="FU53" s="3">
        <f>IF(AQ53=1,"표점",IF(AQ53=12,"표점/만점",IF(AQ53=2,"백분위")))</f>
        <v/>
      </c>
      <c r="FV53" s="3">
        <f>IF(BA53=1,"표점",IF(BA53=12,"표점/만점",IF(BA53=2,"백분위",IF(BA53=4,"변표",IF(BA53=42,"변표/만점")))))</f>
        <v/>
      </c>
      <c r="FW53" s="3">
        <f>ROUND(Y53/$FZ53,2)</f>
        <v/>
      </c>
      <c r="FX53" s="3">
        <f>ROUND(Z53/$FZ53,2)</f>
        <v/>
      </c>
      <c r="FY53" s="3">
        <f>ROUND(AC53/$FZ53,2)</f>
        <v/>
      </c>
      <c r="FZ53" s="3">
        <f>Y53+Z53+AC53</f>
        <v/>
      </c>
    </row>
    <row r="54">
      <c r="A54" s="556" t="n">
        <v>26</v>
      </c>
      <c r="C54" s="3">
        <f>ROUND(ROW(C54)-ROW($C$15),0)</f>
        <v/>
      </c>
      <c r="D54" s="3" t="n">
        <v>39</v>
      </c>
      <c r="E54" s="3" t="inlineStr">
        <is>
          <t>한국외대 통합사회</t>
        </is>
      </c>
      <c r="F54" s="3" t="n">
        <v>700</v>
      </c>
      <c r="G54" s="3" t="n">
        <v>0.3</v>
      </c>
      <c r="H54" s="3" t="n">
        <v>0.35</v>
      </c>
      <c r="I54" s="3" t="n">
        <v>0.1</v>
      </c>
      <c r="J54" s="3" t="n">
        <v>0.1</v>
      </c>
      <c r="L54" s="3" t="n">
        <v>0.1</v>
      </c>
      <c r="M54" s="3" t="n">
        <v>0.1</v>
      </c>
      <c r="O54" s="3" t="n">
        <v>2</v>
      </c>
      <c r="P54" s="3">
        <f>G54+H54+MAX((I54:J54),L54:M54)*O54</f>
        <v/>
      </c>
      <c r="Q54" s="3" t="n">
        <v>15</v>
      </c>
      <c r="S54" s="3">
        <f>IF(R54&gt;0,R54,Q54)</f>
        <v/>
      </c>
      <c r="W54" s="3">
        <f>IF(AND(BH54=0,CD54=0),0,IF(V54&gt;0,V54,IF(U54=1,$W$11,0)))</f>
        <v/>
      </c>
      <c r="Y54" s="3">
        <f>AD54</f>
        <v/>
      </c>
      <c r="Z54" s="3">
        <f>AE54</f>
        <v/>
      </c>
      <c r="AA54" s="3">
        <f>IF($BB$7=1,AF54,IF(AS54=12,$F54*I54/($AF$8*AL54+$AF$9*(1-AL54)),AF54))</f>
        <v/>
      </c>
      <c r="AB54" s="3">
        <f>IF($BB$7=1,AI54,IF(AV54=12,$F54*L54/($AI$8*AL54+$AI$9*(1-AL54)),AI54))</f>
        <v/>
      </c>
      <c r="AC54" s="3">
        <f>IF(AND(AS54=2,EA54=1),AA54*O54,IF(AND(AS54=2,EA54=2),AB54*O54,IF(EA54=1,AA54,IF(EA54=2,AB54))))</f>
        <v/>
      </c>
      <c r="AD54" s="3">
        <f>IF(AQ54=12,$F54*G54/$AQ$9,IF(OR(AQ54=1,AQ54=4),$F54*G54/200,IF(OR(AQ54=2,AQ54=9),$F54*G54/100,"자동")))</f>
        <v/>
      </c>
      <c r="AE54" s="3">
        <f>IF(AR54=12,$F54*H54/$AR$9,IF(OR(AR54=1,AR54=4),$F54*H54/200,IF(OR(AR54=2,AR54=9),$F54*H54/100,"자동")))</f>
        <v/>
      </c>
      <c r="AF54" s="3">
        <f>IF(AS54=12,$F54*I54/IF($BB$7=1,IF($ED54=1,$AS$9,$AF$9),($AF$8*AL54+$AF$9*(1-AL54))),IF(AS54=42,$F54*I54/AN54,IF(OR(AS54=1,AS54=4,AS54=2),$F54*I54/100,IF(AS54=9,$F54*I54/50,"자동"))))</f>
        <v/>
      </c>
      <c r="AG54" s="3">
        <f>IF(AT54=12,$F54*J54/IF($BB$7=1,IF($ED54=1,$AT$9,$AG$9),($AG$8*AL54+$AG$9*(1-AL54))),IF(AT54=42,$F54*J54/AN54,IF(OR(AT54=1,AT54=4,AT54=2),$F54*J54/100,IF(AT54=9,$F54*J54/50,"자동"))))</f>
        <v/>
      </c>
      <c r="AH54" s="3">
        <f>IF(AU54=12,$F54*K54/IF($BB$7=1,IF($ED54=1,$AU$9,$AH$9),($AH$8*AL54+$AH$9*(1-AL54))),IF(AU54=42,$F54*K54/$AN54,IF(OR(AU54=1,AU54=4,AU54=2),$F54*K54/100,IF(AU54=9,$F54*K54/50,"자동"))))</f>
        <v/>
      </c>
      <c r="AI54" s="3">
        <f>IF(AV54=12,$F54*L54/IF($BB$7=1,IF($ED54=1,$AV$9,$AI$9),($AI$8*AL54+$AI$9*(1-AL54))),IF(AV54=42,$F54*L54/AO54,IF(OR(AV54=1,AV54=4,AV54=2),$F54*L54/100,IF(AV54=9,$F54*L54/50,"자동"))))</f>
        <v/>
      </c>
      <c r="AJ54" s="3">
        <f>IF(AW54=12,$F54*M54/IF($BB$7=1,IF($ED54=1,$AW$9,$AJ$9),($AJ$8*AL54+$AJ$9*(1-AL54))),IF(AW54=42,$F54*M54/AO54,IF(OR(AW54=1,AW54=4,AW54=2),$F54*M54/100,IF(AW54=9,$F54*M54/50,"자동"))))</f>
        <v/>
      </c>
      <c r="AL54" s="3">
        <f>IF(AK54&lt;&gt;"",AK54,IF(BA54&lt;&gt;12,"",IF(U54=1,1,IF(LEFT(E54,3)="서울대",0,""))))</f>
        <v/>
      </c>
      <c r="AN54" s="3">
        <f>IF($BA54=42,OFFSET(변환표준점수!C$119,$AP54-1,0),"")</f>
        <v/>
      </c>
      <c r="AO54" s="3">
        <f>IF($BA54=42,OFFSET(변환표준점수!D$119,$AP54-1,0),"")</f>
        <v/>
      </c>
      <c r="AP54" s="3">
        <f>IF(S54="","",MATCH(S54,변환표준점수!$B$119:$B$298,0))</f>
        <v/>
      </c>
      <c r="AQ54" s="3" t="n">
        <v>12</v>
      </c>
      <c r="AR54" s="3" t="n">
        <v>12</v>
      </c>
      <c r="AS54" s="3" t="n">
        <v>42</v>
      </c>
      <c r="AT54" s="3" t="n">
        <v>42</v>
      </c>
      <c r="AV54" s="3" t="n">
        <v>42</v>
      </c>
      <c r="AW54" s="3" t="n">
        <v>42</v>
      </c>
      <c r="AX54" s="3" t="n">
        <v>3</v>
      </c>
      <c r="AY54" s="3" t="n">
        <v>3</v>
      </c>
      <c r="BA54" s="3">
        <f>IF(AS54&gt;0,AS54,AV54)</f>
        <v/>
      </c>
      <c r="BJ54" s="3">
        <f>IF(BI54="",IF(DT54=1,1,$BI$3),BI54)</f>
        <v/>
      </c>
      <c r="CH54" s="206">
        <f>F54*P54</f>
        <v/>
      </c>
      <c r="CI54" s="56" t="n">
        <v>105</v>
      </c>
      <c r="CJ54" s="3" t="n">
        <v>103.5</v>
      </c>
      <c r="CK54" s="3" t="n">
        <v>100.5</v>
      </c>
      <c r="CL54" s="3" t="n">
        <v>96</v>
      </c>
      <c r="CM54" s="3" t="n">
        <v>90</v>
      </c>
      <c r="CN54" s="3" t="n">
        <v>82.5</v>
      </c>
      <c r="CO54" s="3" t="n">
        <v>67.5</v>
      </c>
      <c r="CP54" s="3" t="n">
        <v>45</v>
      </c>
      <c r="CQ54" s="3" t="n">
        <v>0</v>
      </c>
      <c r="CR54" s="56" t="n">
        <v>10</v>
      </c>
      <c r="CS54" s="3" t="n">
        <v>10</v>
      </c>
      <c r="CT54" s="3" t="n">
        <v>10</v>
      </c>
      <c r="CU54" s="3" t="n">
        <v>9.800000000000001</v>
      </c>
      <c r="CV54" s="3" t="n">
        <v>9.6</v>
      </c>
      <c r="CW54" s="3" t="n">
        <v>9.4</v>
      </c>
      <c r="CX54" s="3" t="n">
        <v>9.199999999999999</v>
      </c>
      <c r="CY54" s="3" t="n">
        <v>9</v>
      </c>
      <c r="CZ54" s="3" t="n">
        <v>8</v>
      </c>
      <c r="DJ54" s="3">
        <f>ROUND((CI54-EZ54),1)</f>
        <v/>
      </c>
      <c r="DK54" s="93">
        <f>((CI54-EZ54)/(FG54+DJ54-FC54))*100</f>
        <v/>
      </c>
      <c r="DL54" s="3">
        <f>ROUND((CR54-FA54)+(DA54-FB54),1)</f>
        <v/>
      </c>
      <c r="DO54" s="3" t="n">
        <v>2</v>
      </c>
      <c r="EA54" s="3">
        <f>IF(DZ54&gt;0,DZ54,IF(DM54&gt;0,1,2))</f>
        <v/>
      </c>
      <c r="EB54" s="3">
        <f>MAX(DM54:DO54)</f>
        <v/>
      </c>
      <c r="EC54" s="3">
        <f>AND(DM54-0.1&lt;$DM$8,DN54-0.1&lt;$DN$8,DO54-0.1&lt;$DO$8)*1</f>
        <v/>
      </c>
      <c r="ED54" s="3">
        <f>IFERROR(IF(AND($DP$8&gt;=DP54,$DQ$8&gt;=DQ54,$DR$8&gt;=DR54,$DS$8&gt;=DS54,$DT$8&gt;=DT54,$DU$8&gt;=DU54,$DV$8&gt;=DV54,$DW$8&gt;=DW54,$DX$8&gt;=DX54,OR(DY54=0,$DY$8&lt;DY54),EC54=1),1,0),0)</f>
        <v/>
      </c>
      <c r="EF54" s="3">
        <f>IFERROR(OFFSET(EF$3,MATCH(AQ54,$ED$4:$ED$10,0),0),0)</f>
        <v/>
      </c>
      <c r="EG54" s="3">
        <f>IFERROR(OFFSET(EG$3,MATCH(AR54,$ED$4:$ED$10,0),0),0)</f>
        <v/>
      </c>
      <c r="EH54" s="3">
        <f>IFERROR(IF(LEFT($BA54,1)="4",OFFSET(변환표준점수!$H$118,MATCH($S54,변환표준점수!$B$119:$B$198,0),),OFFSET(EH$3,MATCH(AS54,$ED$4:$ED$8,0),0)),0)</f>
        <v/>
      </c>
      <c r="EI54" s="3">
        <f>IFERROR(IF(LEFT($BA54,1)="4",OFFSET(변환표준점수!$I$118,MATCH($S54,변환표준점수!$B$119:$B$198,0),0),OFFSET(EI$3,MATCH(AT54,$ED$4:$ED$8,0),0)),0)</f>
        <v/>
      </c>
      <c r="EK54" s="3">
        <f>IFERROR(IF(LEFT($BA54,1)="4",OFFSET(변환표준점수!$J$118,MATCH($S54,변환표준점수!$B$119:$B$198,0),0),OFFSET(EJ$3,MATCH(AV54,$ED$4:$ED$8,0),0)),0)</f>
        <v/>
      </c>
      <c r="EL54" s="3">
        <f>IFERROR(IF(LEFT($BA54,1)="4",OFFSET(변환표준점수!$K$118,MATCH($S54,변환표준점수!$B$119:$B$198,0),0),OFFSET(EK$3,MATCH(AW54,$ED$4:$ED$8,0),0)),0)</f>
        <v/>
      </c>
      <c r="EM54" s="3">
        <f>IFERROR(OFFSET(EL$3,MATCH(AX54,$ED$4:$ED$8,0),0),0)</f>
        <v/>
      </c>
      <c r="EN54" s="3">
        <f>IFERROR(OFFSET(EM$3,MATCH(AY54,$ED$4:$ED$8,0),0),0)</f>
        <v/>
      </c>
      <c r="EO54" s="3">
        <f>IFERROR(OFFSET(EN$3,MATCH(AZ54,$ED$4:$ED$8,0),0),0)</f>
        <v/>
      </c>
      <c r="EQ54" s="3">
        <f>IFERROR((EF54*AD54+BO54)*$EP$9,0)</f>
        <v/>
      </c>
      <c r="ER54" s="3">
        <f>IFERROR(EG54*AE54+OFFSET($BP54,0,$ER$14-1),0)</f>
        <v/>
      </c>
      <c r="ES54" s="3">
        <f>IFERROR((EH54*AF54+BS54)*$EP$9,0)</f>
        <v/>
      </c>
      <c r="ET54" s="3">
        <f>IFERROR(IF(O54&lt;2,0,(EI54*AG54+BT54)*$EP$9),0)</f>
        <v/>
      </c>
      <c r="EU54" s="3">
        <f>IFERROR(BU54*$EP$9,0)</f>
        <v/>
      </c>
      <c r="EV54" s="3">
        <f>IFERROR((EK54*AI54+BV54)*$EP$9,0)</f>
        <v/>
      </c>
      <c r="EW54" s="3">
        <f>IFERROR(IF(O54&lt;2,0,(EL54*AJ54+BW54)*$EP$9),0)</f>
        <v/>
      </c>
      <c r="EX54" s="3">
        <f>LARGE((ES54:ET54,EV54:EW54),1)</f>
        <v/>
      </c>
      <c r="EY54" s="3">
        <f>IF(O54&lt;2,0,LARGE((ES54:ET54,EV54:EW54),2))</f>
        <v/>
      </c>
      <c r="EZ54" s="3">
        <f>IFERROR(OFFSET(CI54,0,ROUND((1/(1/EM54))-1,0)),0)</f>
        <v/>
      </c>
      <c r="FA54" s="3">
        <f>IFERROR(OFFSET(CR54,0,ROUND(1/(1/EN54),0)-1),0)</f>
        <v/>
      </c>
      <c r="FB54" s="3">
        <f>IFERROR(OFFSET(DA54,0,ROUND(1/(1/EO54),0)-1),0)</f>
        <v/>
      </c>
      <c r="FG54" s="3">
        <f>IF(FF54&gt;0,FF54,EQ54+ER54+EU54+EX54+EY54+EZ54+FA54+FB54+FC54)</f>
        <v/>
      </c>
      <c r="FH54" s="618" t="n"/>
      <c r="FU54" s="3">
        <f>IF(AQ54=1,"표점",IF(AQ54=12,"표점/만점",IF(AQ54=2,"백분위")))</f>
        <v/>
      </c>
      <c r="FV54" s="3">
        <f>IF(BA54=1,"표점",IF(BA54=12,"표점/만점",IF(BA54=2,"백분위",IF(BA54=4,"변표",IF(BA54=42,"변표/만점")))))</f>
        <v/>
      </c>
      <c r="FW54" s="3">
        <f>ROUND(Y54/$FZ54,2)</f>
        <v/>
      </c>
      <c r="FX54" s="3">
        <f>ROUND(Z54/$FZ54,2)</f>
        <v/>
      </c>
      <c r="FY54" s="3">
        <f>ROUND(AC54/$FZ54,2)</f>
        <v/>
      </c>
      <c r="FZ54" s="3">
        <f>Y54+Z54+AC54</f>
        <v/>
      </c>
    </row>
    <row r="55">
      <c r="A55" s="556" t="n">
        <v>26</v>
      </c>
      <c r="C55" s="3">
        <f>ROUND(ROW(C55)-ROW($C$15),0)</f>
        <v/>
      </c>
      <c r="D55" s="3" t="n">
        <v>40</v>
      </c>
      <c r="E55" s="3" t="inlineStr">
        <is>
          <t>한국외대 자연</t>
        </is>
      </c>
      <c r="F55" s="3" t="n">
        <v>700</v>
      </c>
      <c r="G55" s="3" t="n">
        <v>0.2</v>
      </c>
      <c r="H55" s="3" t="n">
        <v>0.35</v>
      </c>
      <c r="I55" s="3" t="n">
        <v>0.15</v>
      </c>
      <c r="J55" s="3" t="n">
        <v>0.15</v>
      </c>
      <c r="L55" s="3" t="n">
        <v>0.15</v>
      </c>
      <c r="M55" s="3" t="n">
        <v>0.15</v>
      </c>
      <c r="O55" s="3" t="n">
        <v>2</v>
      </c>
      <c r="P55" s="3">
        <f>G55+H55+MAX((I55:J55),L55:M55)*O55</f>
        <v/>
      </c>
      <c r="Q55" s="3" t="n">
        <v>15</v>
      </c>
      <c r="S55" s="3">
        <f>IF(R55&gt;0,R55,Q55)</f>
        <v/>
      </c>
      <c r="W55" s="3">
        <f>IF(AND(BH55=0,CD55=0),0,IF(V55&gt;0,V55,IF(U55=1,$W$11,0)))</f>
        <v/>
      </c>
      <c r="Y55" s="3">
        <f>AD55</f>
        <v/>
      </c>
      <c r="Z55" s="3">
        <f>AE55</f>
        <v/>
      </c>
      <c r="AA55" s="3">
        <f>IF($BB$7=1,AF55,IF(AS55=12,$F55*I55/($AF$8*AL55+$AF$9*(1-AL55)),AF55))</f>
        <v/>
      </c>
      <c r="AB55" s="3">
        <f>IF($BB$7=1,AI55,IF(AV55=12,$F55*L55/($AI$8*AL55+$AI$9*(1-AL55)),AI55))</f>
        <v/>
      </c>
      <c r="AC55" s="3">
        <f>IF(AND(AS55=2,EA55=1),AA55*O55,IF(AND(AS55=2,EA55=2),AB55*O55,IF(EA55=1,AA55,IF(EA55=2,AB55))))</f>
        <v/>
      </c>
      <c r="AD55" s="3">
        <f>IF(AQ55=12,$F55*G55/$AQ$9,IF(OR(AQ55=1,AQ55=4),$F55*G55/200,IF(OR(AQ55=2,AQ55=9),$F55*G55/100,"자동")))</f>
        <v/>
      </c>
      <c r="AE55" s="3">
        <f>IF(AR55=12,$F55*H55/$AR$9,IF(OR(AR55=1,AR55=4),$F55*H55/200,IF(OR(AR55=2,AR55=9),$F55*H55/100,"자동")))</f>
        <v/>
      </c>
      <c r="AF55" s="3">
        <f>IF(AS55=12,$F55*I55/IF($BB$7=1,IF($ED55=1,$AS$9,$AF$9),($AF$8*AL55+$AF$9*(1-AL55))),IF(AS55=42,$F55*I55/AN55,IF(OR(AS55=1,AS55=4,AS55=2),$F55*I55/100,IF(AS55=9,$F55*I55/50,"자동"))))</f>
        <v/>
      </c>
      <c r="AG55" s="3">
        <f>IF(AT55=12,$F55*J55/IF($BB$7=1,IF($ED55=1,$AT$9,$AG$9),($AG$8*AL55+$AG$9*(1-AL55))),IF(AT55=42,$F55*J55/AN55,IF(OR(AT55=1,AT55=4,AT55=2),$F55*J55/100,IF(AT55=9,$F55*J55/50,"자동"))))</f>
        <v/>
      </c>
      <c r="AH55" s="3">
        <f>IF(AU55=12,$F55*K55/IF($BB$7=1,IF($ED55=1,$AU$9,$AH$9),($AH$8*AL55+$AH$9*(1-AL55))),IF(AU55=42,$F55*K55/$AN55,IF(OR(AU55=1,AU55=4,AU55=2),$F55*K55/100,IF(AU55=9,$F55*K55/50,"자동"))))</f>
        <v/>
      </c>
      <c r="AI55" s="3">
        <f>IF(AV55=12,$F55*L55/IF($BB$7=1,IF($ED55=1,$AV$9,$AI$9),($AI$8*AL55+$AI$9*(1-AL55))),IF(AV55=42,$F55*L55/AO55,IF(OR(AV55=1,AV55=4,AV55=2),$F55*L55/100,IF(AV55=9,$F55*L55/50,"자동"))))</f>
        <v/>
      </c>
      <c r="AJ55" s="3">
        <f>IF(AW55=12,$F55*M55/IF($BB$7=1,IF($ED55=1,$AW$9,$AJ$9),($AJ$8*AL55+$AJ$9*(1-AL55))),IF(AW55=42,$F55*M55/AO55,IF(OR(AW55=1,AW55=4,AW55=2),$F55*M55/100,IF(AW55=9,$F55*M55/50,"자동"))))</f>
        <v/>
      </c>
      <c r="AL55" s="3">
        <f>IF(AK55&lt;&gt;"",AK55,IF(BA55&lt;&gt;12,"",IF(U55=1,1,IF(LEFT(E55,3)="서울대",0,""))))</f>
        <v/>
      </c>
      <c r="AN55" s="3">
        <f>IF($BA55=42,OFFSET(변환표준점수!C$119,$AP55-1,0),"")</f>
        <v/>
      </c>
      <c r="AO55" s="3">
        <f>IF($BA55=42,OFFSET(변환표준점수!D$119,$AP55-1,0),"")</f>
        <v/>
      </c>
      <c r="AP55" s="3">
        <f>IF(S55="","",MATCH(S55,변환표준점수!$B$119:$B$298,0))</f>
        <v/>
      </c>
      <c r="AQ55" s="3" t="n">
        <v>12</v>
      </c>
      <c r="AR55" s="3" t="n">
        <v>12</v>
      </c>
      <c r="AS55" s="3" t="n">
        <v>42</v>
      </c>
      <c r="AT55" s="3" t="n">
        <v>42</v>
      </c>
      <c r="AV55" s="3" t="n">
        <v>42</v>
      </c>
      <c r="AW55" s="3" t="n">
        <v>42</v>
      </c>
      <c r="AX55" s="3" t="n">
        <v>3</v>
      </c>
      <c r="AY55" s="3" t="n">
        <v>3</v>
      </c>
      <c r="BA55" s="3">
        <f>IF(AS55&gt;0,AS55,AV55)</f>
        <v/>
      </c>
      <c r="BJ55" s="3">
        <f>IF(BI55="",IF(DT55=1,1,$BI$3),BI55)</f>
        <v/>
      </c>
      <c r="CH55" s="206">
        <f>F55*P55</f>
        <v/>
      </c>
      <c r="CI55" s="56" t="n">
        <v>105</v>
      </c>
      <c r="CJ55" s="3" t="n">
        <v>104.5</v>
      </c>
      <c r="CK55" s="3" t="n">
        <v>103.5</v>
      </c>
      <c r="CL55" s="3" t="n">
        <v>102</v>
      </c>
      <c r="CM55" s="3" t="n">
        <v>100</v>
      </c>
      <c r="CN55" s="3" t="n">
        <v>97.5</v>
      </c>
      <c r="CO55" s="3" t="n">
        <v>94.5</v>
      </c>
      <c r="CP55" s="3" t="n">
        <v>90</v>
      </c>
      <c r="CQ55" s="3" t="n">
        <v>0</v>
      </c>
      <c r="CR55" s="56" t="n">
        <v>10</v>
      </c>
      <c r="CS55" s="3" t="n">
        <v>10</v>
      </c>
      <c r="CT55" s="3" t="n">
        <v>10</v>
      </c>
      <c r="CU55" s="3" t="n">
        <v>10</v>
      </c>
      <c r="CV55" s="3" t="n">
        <v>9.800000000000001</v>
      </c>
      <c r="CW55" s="3" t="n">
        <v>9.6</v>
      </c>
      <c r="CX55" s="3" t="n">
        <v>9.4</v>
      </c>
      <c r="CY55" s="3" t="n">
        <v>9.199999999999999</v>
      </c>
      <c r="CZ55" s="3" t="n">
        <v>9</v>
      </c>
      <c r="DJ55" s="3">
        <f>ROUND((CI55-EZ55),1)</f>
        <v/>
      </c>
      <c r="DK55" s="93">
        <f>((CI55-EZ55)/(FG55+DJ55-FC55))*100</f>
        <v/>
      </c>
      <c r="DL55" s="3">
        <f>ROUND((CR55-FA55)+(DA55-FB55),1)</f>
        <v/>
      </c>
      <c r="DO55" s="3" t="n">
        <v>2</v>
      </c>
      <c r="DZ55" s="3" t="n">
        <v>1</v>
      </c>
      <c r="EA55" s="3">
        <f>IF(DZ55&gt;0,DZ55,IF(DM55&gt;0,1,2))</f>
        <v/>
      </c>
      <c r="EB55" s="3">
        <f>MAX(DM55:DO55)</f>
        <v/>
      </c>
      <c r="EC55" s="3">
        <f>AND(DM55-0.1&lt;$DM$8,DN55-0.1&lt;$DN$8,DO55-0.1&lt;$DO$8)*1</f>
        <v/>
      </c>
      <c r="ED55" s="3">
        <f>IFERROR(IF(AND($DP$8&gt;=DP55,$DQ$8&gt;=DQ55,$DR$8&gt;=DR55,$DS$8&gt;=DS55,$DT$8&gt;=DT55,$DU$8&gt;=DU55,$DV$8&gt;=DV55,$DW$8&gt;=DW55,$DX$8&gt;=DX55,OR(DY55=0,$DY$8&lt;DY55),EC55=1),1,0),0)</f>
        <v/>
      </c>
      <c r="EF55" s="3">
        <f>IFERROR(OFFSET(EF$3,MATCH(AQ55,$ED$4:$ED$10,0),0),0)</f>
        <v/>
      </c>
      <c r="EG55" s="3">
        <f>IFERROR(OFFSET(EG$3,MATCH(AR55,$ED$4:$ED$10,0),0),0)</f>
        <v/>
      </c>
      <c r="EH55" s="3">
        <f>IFERROR(IF(LEFT($BA55,1)="4",OFFSET(변환표준점수!$H$118,MATCH($S55,변환표준점수!$B$119:$B$198,0),),OFFSET(EH$3,MATCH(AS55,$ED$4:$ED$8,0),0)),0)</f>
        <v/>
      </c>
      <c r="EI55" s="3">
        <f>IFERROR(IF(LEFT($BA55,1)="4",OFFSET(변환표준점수!$I$118,MATCH($S55,변환표준점수!$B$119:$B$198,0),0),OFFSET(EI$3,MATCH(AT55,$ED$4:$ED$8,0),0)),0)</f>
        <v/>
      </c>
      <c r="EK55" s="3">
        <f>IFERROR(IF(LEFT($BA55,1)="4",OFFSET(변환표준점수!$J$118,MATCH($S55,변환표준점수!$B$119:$B$198,0),0),OFFSET(EJ$3,MATCH(AV55,$ED$4:$ED$8,0),0)),0)</f>
        <v/>
      </c>
      <c r="EL55" s="3">
        <f>IFERROR(IF(LEFT($BA55,1)="4",OFFSET(변환표준점수!$K$118,MATCH($S55,변환표준점수!$B$119:$B$198,0),0),OFFSET(EK$3,MATCH(AW55,$ED$4:$ED$8,0),0)),0)</f>
        <v/>
      </c>
      <c r="EM55" s="3">
        <f>IFERROR(OFFSET(EL$3,MATCH(AX55,$ED$4:$ED$8,0),0),0)</f>
        <v/>
      </c>
      <c r="EN55" s="3">
        <f>IFERROR(OFFSET(EM$3,MATCH(AY55,$ED$4:$ED$8,0),0),0)</f>
        <v/>
      </c>
      <c r="EO55" s="3">
        <f>IFERROR(OFFSET(EN$3,MATCH(AZ55,$ED$4:$ED$8,0),0),0)</f>
        <v/>
      </c>
      <c r="EQ55" s="3">
        <f>IFERROR((EF55*AD55+BO55)*$EP$9,0)</f>
        <v/>
      </c>
      <c r="ER55" s="3">
        <f>IFERROR(EG55*AE55+OFFSET($BP55,0,$ER$14-1),0)</f>
        <v/>
      </c>
      <c r="ES55" s="3">
        <f>IFERROR((EH55*AF55+BS55)*$EP$9,0)</f>
        <v/>
      </c>
      <c r="ET55" s="3">
        <f>IFERROR(IF(O55&lt;2,0,(EI55*AG55+BT55)*$EP$9),0)</f>
        <v/>
      </c>
      <c r="EU55" s="3">
        <f>IFERROR(BU55*$EP$9,0)</f>
        <v/>
      </c>
      <c r="EV55" s="3">
        <f>IFERROR((EK55*AI55+BV55)*$EP$9,0)</f>
        <v/>
      </c>
      <c r="EW55" s="3">
        <f>IFERROR(IF(O55&lt;2,0,(EL55*AJ55+BW55)*$EP$9),0)</f>
        <v/>
      </c>
      <c r="EX55" s="3">
        <f>LARGE((ES55:ET55,EV55:EW55),1)</f>
        <v/>
      </c>
      <c r="EY55" s="3">
        <f>IF(O55&lt;2,0,LARGE((ES55:ET55,EV55:EW55),2))</f>
        <v/>
      </c>
      <c r="EZ55" s="3">
        <f>IFERROR(OFFSET(CI55,0,ROUND((1/(1/EM55))-1,0)),0)</f>
        <v/>
      </c>
      <c r="FA55" s="3">
        <f>IFERROR(OFFSET(CR55,0,ROUND(1/(1/EN55),0)-1),0)</f>
        <v/>
      </c>
      <c r="FB55" s="3">
        <f>IFERROR(OFFSET(DA55,0,ROUND(1/(1/EO55),0)-1),0)</f>
        <v/>
      </c>
      <c r="FG55" s="3">
        <f>IF(FF55&gt;0,FF55,EQ55+ER55+EU55+EX55+EY55+EZ55+FA55+FB55+FC55)</f>
        <v/>
      </c>
      <c r="FH55" s="618" t="n"/>
      <c r="FU55" s="3">
        <f>IF(AQ55=1,"표점",IF(AQ55=12,"표점/만점",IF(AQ55=2,"백분위")))</f>
        <v/>
      </c>
      <c r="FV55" s="3">
        <f>IF(BA55=1,"표점",IF(BA55=12,"표점/만점",IF(BA55=2,"백분위",IF(BA55=4,"변표",IF(BA55=42,"변표/만점")))))</f>
        <v/>
      </c>
      <c r="FW55" s="3">
        <f>ROUND(Y55/$FZ55,2)</f>
        <v/>
      </c>
      <c r="FX55" s="3">
        <f>ROUND(Z55/$FZ55,2)</f>
        <v/>
      </c>
      <c r="FY55" s="3">
        <f>ROUND(AC55/$FZ55,2)</f>
        <v/>
      </c>
      <c r="FZ55" s="3">
        <f>Y55+Z55+AC55</f>
        <v/>
      </c>
    </row>
    <row r="56">
      <c r="A56" s="556" t="n">
        <v>26</v>
      </c>
      <c r="C56" s="3">
        <f>ROUND(ROW(C56)-ROW($C$15),0)</f>
        <v/>
      </c>
      <c r="D56" s="3" t="n">
        <v>41</v>
      </c>
      <c r="E56" s="3" t="inlineStr">
        <is>
          <t>서울시립 통합A</t>
        </is>
      </c>
      <c r="F56" s="3" t="n">
        <v>1000</v>
      </c>
      <c r="G56" s="3" t="n">
        <v>0.35</v>
      </c>
      <c r="H56" s="3" t="n">
        <v>0.35</v>
      </c>
      <c r="I56" s="3" t="n">
        <v>0.075</v>
      </c>
      <c r="J56" s="3" t="n">
        <v>0.075</v>
      </c>
      <c r="L56" s="3" t="n">
        <v>0.075</v>
      </c>
      <c r="M56" s="3" t="n">
        <v>0.075</v>
      </c>
      <c r="O56" s="3" t="n">
        <v>2</v>
      </c>
      <c r="P56" s="3">
        <f>G56+H56+MAX((I56:J56),L56:M56)*O56</f>
        <v/>
      </c>
      <c r="Q56" s="3" t="n">
        <v>17</v>
      </c>
      <c r="S56" s="3">
        <f>IF(R56&gt;0,R56,Q56)</f>
        <v/>
      </c>
      <c r="W56" s="3">
        <f>IF(AND(BH56=0,CD56=0),0,IF(V56&gt;0,V56,IF(U56=1,$W$11,0)))</f>
        <v/>
      </c>
      <c r="Y56" s="3">
        <f>AD56</f>
        <v/>
      </c>
      <c r="Z56" s="3">
        <f>AE56</f>
        <v/>
      </c>
      <c r="AA56" s="3">
        <f>IF($BB$7=1,AF56,IF(AS56=12,$F56*I56/($AF$8*AL56+$AF$9*(1-AL56)),AF56))</f>
        <v/>
      </c>
      <c r="AB56" s="3">
        <f>IF($BB$7=1,AI56,IF(AV56=12,$F56*L56/($AI$8*AL56+$AI$9*(1-AL56)),AI56))</f>
        <v/>
      </c>
      <c r="AC56" s="3">
        <f>IF(AND(AS56=2,EA56=1),AA56*O56,IF(AND(AS56=2,EA56=2),AB56*O56,IF(EA56=1,AA56,IF(EA56=2,AB56))))</f>
        <v/>
      </c>
      <c r="AD56" s="3">
        <f>IF(AQ56=12,$F56*G56/$AQ$9,IF(OR(AQ56=1,AQ56=4),$F56*G56/200,IF(OR(AQ56=2,AQ56=9),$F56*G56/100,"자동")))</f>
        <v/>
      </c>
      <c r="AE56" s="3">
        <f>IF(AR56=12,$F56*H56/$AR$9,IF(OR(AR56=1,AR56=4),$F56*H56/200,IF(OR(AR56=2,AR56=9),$F56*H56/100,"자동")))</f>
        <v/>
      </c>
      <c r="AF56" s="3">
        <f>IF(AS56=12,$F56*I56/IF($BB$7=1,IF($ED56=1,$AS$9,$AF$9),($AF$8*AL56+$AF$9*(1-AL56))),IF(AS56=42,$F56*I56/AN56,IF(OR(AS56=1,AS56=4,AS56=2),$F56*I56/100,IF(AS56=9,$F56*I56/50,"자동"))))</f>
        <v/>
      </c>
      <c r="AG56" s="3">
        <f>IF(AT56=12,$F56*J56/IF($BB$7=1,IF($ED56=1,$AT$9,$AG$9),($AG$8*AL56+$AG$9*(1-AL56))),IF(AT56=42,$F56*J56/AN56,IF(OR(AT56=1,AT56=4,AT56=2),$F56*J56/100,IF(AT56=9,$F56*J56/50,"자동"))))</f>
        <v/>
      </c>
      <c r="AH56" s="3">
        <f>IF(AU56=12,$F56*K56/IF($BB$7=1,IF($ED56=1,$AU$9,$AH$9),($AH$8*AL56+$AH$9*(1-AL56))),IF(AU56=42,$F56*K56/$AN56,IF(OR(AU56=1,AU56=4,AU56=2),$F56*K56/100,IF(AU56=9,$F56*K56/50,"자동"))))</f>
        <v/>
      </c>
      <c r="AI56" s="3">
        <f>IF(AV56=12,$F56*L56/IF($BB$7=1,IF($ED56=1,$AV$9,$AI$9),($AI$8*AL56+$AI$9*(1-AL56))),IF(AV56=42,$F56*L56/AO56,IF(OR(AV56=1,AV56=4,AV56=2),$F56*L56/100,IF(AV56=9,$F56*L56/50,"자동"))))</f>
        <v/>
      </c>
      <c r="AJ56" s="3">
        <f>IF(AW56=12,$F56*M56/IF($BB$7=1,IF($ED56=1,$AW$9,$AJ$9),($AJ$8*AL56+$AJ$9*(1-AL56))),IF(AW56=42,$F56*M56/AO56,IF(OR(AW56=1,AW56=4,AW56=2),$F56*M56/100,IF(AW56=9,$F56*M56/50,"자동"))))</f>
        <v/>
      </c>
      <c r="AL56" s="3">
        <f>IF(AK56&lt;&gt;"",AK56,IF(BA56&lt;&gt;12,"",IF(U56=1,1,IF(LEFT(E56,3)="서울대",0,""))))</f>
        <v/>
      </c>
      <c r="AN56" s="3">
        <f>IF($BA56=42,OFFSET(변환표준점수!C$119,$AP56-1,0),"")</f>
        <v/>
      </c>
      <c r="AO56" s="3">
        <f>IF($BA56=42,OFFSET(변환표준점수!D$119,$AP56-1,0),"")</f>
        <v/>
      </c>
      <c r="AP56" s="3">
        <f>IF(S56="","",MATCH(S56,변환표준점수!$B$119:$B$298,0))</f>
        <v/>
      </c>
      <c r="AQ56" s="3" t="n">
        <v>12</v>
      </c>
      <c r="AR56" s="3" t="n">
        <v>12</v>
      </c>
      <c r="AS56" s="3" t="n">
        <v>42</v>
      </c>
      <c r="AT56" s="3" t="n">
        <v>42</v>
      </c>
      <c r="AV56" s="3" t="n">
        <v>42</v>
      </c>
      <c r="AW56" s="3" t="n">
        <v>42</v>
      </c>
      <c r="AX56" s="3" t="n">
        <v>3</v>
      </c>
      <c r="AY56" s="3" t="n">
        <v>3</v>
      </c>
      <c r="BA56" s="3">
        <f>IF(AS56&gt;0,AS56,AV56)</f>
        <v/>
      </c>
      <c r="BJ56" s="3">
        <f>IF(BI56="",IF(DT56=1,1,$BI$3),BI56)</f>
        <v/>
      </c>
      <c r="BL56" s="3">
        <f>0.03*AI56</f>
        <v/>
      </c>
      <c r="BM56" s="3">
        <f>0.03*AJ56</f>
        <v/>
      </c>
      <c r="BN56" s="212" t="inlineStr">
        <is>
          <t>사탐3%가산</t>
        </is>
      </c>
      <c r="BV56" s="3">
        <f>IF($DN$8=2,BL56*EK56,0)</f>
        <v/>
      </c>
      <c r="BW56" s="3">
        <f>IF($DN$8=2,BM56*EL56,0)</f>
        <v/>
      </c>
      <c r="CH56" s="206">
        <f>F56*P56</f>
        <v/>
      </c>
      <c r="CI56" s="56" t="n">
        <v>150</v>
      </c>
      <c r="CJ56" s="3" t="n">
        <v>146</v>
      </c>
      <c r="CK56" s="3" t="n">
        <v>135</v>
      </c>
      <c r="CL56" s="3" t="n">
        <v>120</v>
      </c>
      <c r="CM56" s="3" t="n">
        <v>95</v>
      </c>
      <c r="CN56" s="3" t="n">
        <v>75</v>
      </c>
      <c r="CO56" s="3" t="n">
        <v>45</v>
      </c>
      <c r="CP56" s="3" t="n">
        <v>15</v>
      </c>
      <c r="CQ56" s="3" t="n">
        <v>0</v>
      </c>
      <c r="CV56" s="3" t="n">
        <v>-2</v>
      </c>
      <c r="CW56" s="3" t="n">
        <v>-4</v>
      </c>
      <c r="CX56" s="3" t="n">
        <v>-6</v>
      </c>
      <c r="CY56" s="3" t="n">
        <v>-8</v>
      </c>
      <c r="CZ56" s="3" t="n">
        <v>-10</v>
      </c>
      <c r="DJ56" s="3">
        <f>ROUND((CI56-EZ56),1)</f>
        <v/>
      </c>
      <c r="DK56" s="93">
        <f>((CI56-EZ56)/(FG56+DJ56-FC56))*100</f>
        <v/>
      </c>
      <c r="DL56" s="3">
        <f>ROUND((CR56-FA56)+(DA56-FB56),1)</f>
        <v/>
      </c>
      <c r="DO56" s="3" t="n">
        <v>2</v>
      </c>
      <c r="EA56" s="3">
        <f>IF(DZ56&gt;0,DZ56,IF(DM56&gt;0,1,2))</f>
        <v/>
      </c>
      <c r="EB56" s="3">
        <f>MAX(DM56:DO56)</f>
        <v/>
      </c>
      <c r="EC56" s="3">
        <f>AND(DM56-0.1&lt;$DM$8,DN56-0.1&lt;$DN$8,DO56-0.1&lt;$DO$8)*1</f>
        <v/>
      </c>
      <c r="ED56" s="3">
        <f>IFERROR(IF(AND($DP$8&gt;=DP56,$DQ$8&gt;=DQ56,$DR$8&gt;=DR56,$DS$8&gt;=DS56,$DT$8&gt;=DT56,$DU$8&gt;=DU56,$DV$8&gt;=DV56,$DW$8&gt;=DW56,$DX$8&gt;=DX56,OR(DY56=0,$DY$8&lt;DY56),EC56=1),1,0),0)</f>
        <v/>
      </c>
      <c r="EF56" s="3">
        <f>IFERROR(OFFSET(EF$3,MATCH(AQ56,$ED$4:$ED$10,0),0),0)</f>
        <v/>
      </c>
      <c r="EG56" s="3">
        <f>IFERROR(OFFSET(EG$3,MATCH(AR56,$ED$4:$ED$10,0),0),0)</f>
        <v/>
      </c>
      <c r="EH56" s="3">
        <f>IFERROR(IF(LEFT($BA56,1)="4",OFFSET(변환표준점수!$H$118,MATCH($S56,변환표준점수!$B$119:$B$198,0),),OFFSET(EH$3,MATCH(AS56,$ED$4:$ED$8,0),0)),0)</f>
        <v/>
      </c>
      <c r="EI56" s="3">
        <f>IFERROR(IF(LEFT($BA56,1)="4",OFFSET(변환표준점수!$I$118,MATCH($S56,변환표준점수!$B$119:$B$198,0),0),OFFSET(EI$3,MATCH(AT56,$ED$4:$ED$8,0),0)),0)</f>
        <v/>
      </c>
      <c r="EK56" s="3">
        <f>IFERROR(IF(LEFT($BA56,1)="4",OFFSET(변환표준점수!$J$118,MATCH($S56,변환표준점수!$B$119:$B$198,0),0),OFFSET(EJ$3,MATCH(AV56,$ED$4:$ED$8,0),0)),0)</f>
        <v/>
      </c>
      <c r="EL56" s="3">
        <f>IFERROR(IF(LEFT($BA56,1)="4",OFFSET(변환표준점수!$K$118,MATCH($S56,변환표준점수!$B$119:$B$198,0),0),OFFSET(EK$3,MATCH(AW56,$ED$4:$ED$8,0),0)),0)</f>
        <v/>
      </c>
      <c r="EM56" s="3">
        <f>IFERROR(OFFSET(EL$3,MATCH(AX56,$ED$4:$ED$8,0),0),0)</f>
        <v/>
      </c>
      <c r="EN56" s="3">
        <f>IFERROR(OFFSET(EM$3,MATCH(AY56,$ED$4:$ED$8,0),0),0)</f>
        <v/>
      </c>
      <c r="EO56" s="3">
        <f>IFERROR(OFFSET(EN$3,MATCH(AZ56,$ED$4:$ED$8,0),0),0)</f>
        <v/>
      </c>
      <c r="EQ56" s="3">
        <f>IFERROR((EF56*AD56+BO56)*$EP$9,0)</f>
        <v/>
      </c>
      <c r="ER56" s="3">
        <f>IFERROR(EG56*AE56+OFFSET($BP56,0,$ER$14-1),0)</f>
        <v/>
      </c>
      <c r="ES56" s="3">
        <f>IFERROR((EH56*AF56+BS56)*$EP$9,0)</f>
        <v/>
      </c>
      <c r="ET56" s="3">
        <f>IFERROR(IF(O56&lt;2,0,(EI56*AG56+BT56)*$EP$9),0)</f>
        <v/>
      </c>
      <c r="EU56" s="3">
        <f>IFERROR(BU56*$EP$9,0)</f>
        <v/>
      </c>
      <c r="EV56" s="3">
        <f>IFERROR((EK56*AI56+BV56)*$EP$9,0)</f>
        <v/>
      </c>
      <c r="EW56" s="3">
        <f>IFERROR(IF(O56&lt;2,0,(EL56*AJ56+BW56)*$EP$9),0)</f>
        <v/>
      </c>
      <c r="EX56" s="3">
        <f>LARGE((ES56:ET56,EV56:EW56),1)</f>
        <v/>
      </c>
      <c r="EY56" s="3">
        <f>IF(O56&lt;2,0,LARGE((ES56:ET56,EV56:EW56),2))</f>
        <v/>
      </c>
      <c r="EZ56" s="3">
        <f>IFERROR(OFFSET(CI56,0,ROUND((1/(1/EM56))-1,0)),0)</f>
        <v/>
      </c>
      <c r="FA56" s="3">
        <f>IFERROR(OFFSET(CR56,0,ROUND(1/(1/EN56),0)-1),0)</f>
        <v/>
      </c>
      <c r="FB56" s="3">
        <f>IFERROR(OFFSET(DA56,0,ROUND(1/(1/EO56),0)-1),0)</f>
        <v/>
      </c>
      <c r="FG56" s="3">
        <f>IF(FF56&gt;0,FF56,EQ56+ER56+EU56+EX56+EY56+EZ56+FA56+FB56+FC56)</f>
        <v/>
      </c>
      <c r="FH56" s="618" t="n"/>
      <c r="FU56" s="3">
        <f>IF(AQ56=1,"표점",IF(AQ56=12,"표점/만점",IF(AQ56=2,"백분위")))</f>
        <v/>
      </c>
      <c r="FV56" s="3">
        <f>IF(BA56=1,"표점",IF(BA56=12,"표점/만점",IF(BA56=2,"백분위",IF(BA56=4,"변표",IF(BA56=42,"변표/만점")))))</f>
        <v/>
      </c>
      <c r="FW56" s="3">
        <f>ROUND(Y56/$FZ56,2)</f>
        <v/>
      </c>
      <c r="FX56" s="3">
        <f>ROUND(Z56/$FZ56,2)</f>
        <v/>
      </c>
      <c r="FY56" s="3">
        <f>ROUND(AC56/$FZ56,2)</f>
        <v/>
      </c>
      <c r="FZ56" s="3">
        <f>Y56+Z56+AC56</f>
        <v/>
      </c>
    </row>
    <row r="57">
      <c r="A57" s="556" t="n">
        <v>26</v>
      </c>
      <c r="C57" s="3">
        <f>ROUND(ROW(C57)-ROW($C$15),0)</f>
        <v/>
      </c>
      <c r="D57" s="3" t="n">
        <v>42</v>
      </c>
      <c r="E57" s="3" t="inlineStr">
        <is>
          <t>서울시립 통합B</t>
        </is>
      </c>
      <c r="F57" s="3" t="n">
        <v>1000</v>
      </c>
      <c r="G57" s="3" t="n">
        <v>0.35</v>
      </c>
      <c r="H57" s="3" t="n">
        <v>0.25</v>
      </c>
      <c r="I57" s="3" t="n">
        <v>0.1</v>
      </c>
      <c r="J57" s="3" t="n">
        <v>0.1</v>
      </c>
      <c r="L57" s="3" t="n">
        <v>0.1</v>
      </c>
      <c r="M57" s="3" t="n">
        <v>0.1</v>
      </c>
      <c r="O57" s="3" t="n">
        <v>2</v>
      </c>
      <c r="P57" s="3">
        <f>G57+H57+MAX((I57:J57),L57:M57)*O57</f>
        <v/>
      </c>
      <c r="Q57" s="3" t="n">
        <v>17</v>
      </c>
      <c r="S57" s="3">
        <f>IF(R57&gt;0,R57,Q57)</f>
        <v/>
      </c>
      <c r="W57" s="3">
        <f>IF(AND(BH57=0,CD57=0),0,IF(V57&gt;0,V57,IF(U57=1,$W$11,0)))</f>
        <v/>
      </c>
      <c r="Y57" s="3">
        <f>AD57</f>
        <v/>
      </c>
      <c r="Z57" s="3">
        <f>AE57</f>
        <v/>
      </c>
      <c r="AA57" s="3">
        <f>IF($BB$7=1,AF57,IF(AS57=12,$F57*I57/($AF$8*AL57+$AF$9*(1-AL57)),AF57))</f>
        <v/>
      </c>
      <c r="AB57" s="3">
        <f>IF($BB$7=1,AI57,IF(AV57=12,$F57*L57/($AI$8*AL57+$AI$9*(1-AL57)),AI57))</f>
        <v/>
      </c>
      <c r="AC57" s="3">
        <f>IF(AND(AS57=2,EA57=1),AA57*O57,IF(AND(AS57=2,EA57=2),AB57*O57,IF(EA57=1,AA57,IF(EA57=2,AB57))))</f>
        <v/>
      </c>
      <c r="AD57" s="3">
        <f>IF(AQ57=12,$F57*G57/$AQ$9,IF(OR(AQ57=1,AQ57=4),$F57*G57/200,IF(OR(AQ57=2,AQ57=9),$F57*G57/100,"자동")))</f>
        <v/>
      </c>
      <c r="AE57" s="3">
        <f>IF(AR57=12,$F57*H57/$AR$9,IF(OR(AR57=1,AR57=4),$F57*H57/200,IF(OR(AR57=2,AR57=9),$F57*H57/100,"자동")))</f>
        <v/>
      </c>
      <c r="AF57" s="3">
        <f>IF(AS57=12,$F57*I57/IF($BB$7=1,IF($ED57=1,$AS$9,$AF$9),($AF$8*AL57+$AF$9*(1-AL57))),IF(AS57=42,$F57*I57/AN57,IF(OR(AS57=1,AS57=4,AS57=2),$F57*I57/100,IF(AS57=9,$F57*I57/50,"자동"))))</f>
        <v/>
      </c>
      <c r="AG57" s="3">
        <f>IF(AT57=12,$F57*J57/IF($BB$7=1,IF($ED57=1,$AT$9,$AG$9),($AG$8*AL57+$AG$9*(1-AL57))),IF(AT57=42,$F57*J57/AN57,IF(OR(AT57=1,AT57=4,AT57=2),$F57*J57/100,IF(AT57=9,$F57*J57/50,"자동"))))</f>
        <v/>
      </c>
      <c r="AH57" s="3">
        <f>IF(AU57=12,$F57*K57/IF($BB$7=1,IF($ED57=1,$AU$9,$AH$9),($AH$8*AL57+$AH$9*(1-AL57))),IF(AU57=42,$F57*K57/$AN57,IF(OR(AU57=1,AU57=4,AU57=2),$F57*K57/100,IF(AU57=9,$F57*K57/50,"자동"))))</f>
        <v/>
      </c>
      <c r="AI57" s="3">
        <f>IF(AV57=12,$F57*L57/IF($BB$7=1,IF($ED57=1,$AV$9,$AI$9),($AI$8*AL57+$AI$9*(1-AL57))),IF(AV57=42,$F57*L57/AO57,IF(OR(AV57=1,AV57=4,AV57=2),$F57*L57/100,IF(AV57=9,$F57*L57/50,"자동"))))</f>
        <v/>
      </c>
      <c r="AJ57" s="3">
        <f>IF(AW57=12,$F57*M57/IF($BB$7=1,IF($ED57=1,$AW$9,$AJ$9),($AJ$8*AL57+$AJ$9*(1-AL57))),IF(AW57=42,$F57*M57/AO57,IF(OR(AW57=1,AW57=4,AW57=2),$F57*M57/100,IF(AW57=9,$F57*M57/50,"자동"))))</f>
        <v/>
      </c>
      <c r="AL57" s="3">
        <f>IF(AK57&lt;&gt;"",AK57,IF(BA57&lt;&gt;12,"",IF(U57=1,1,IF(LEFT(E57,3)="서울대",0,""))))</f>
        <v/>
      </c>
      <c r="AN57" s="3">
        <f>IF($BA57=42,OFFSET(변환표준점수!C$119,$AP57-1,0),"")</f>
        <v/>
      </c>
      <c r="AO57" s="3">
        <f>IF($BA57=42,OFFSET(변환표준점수!D$119,$AP57-1,0),"")</f>
        <v/>
      </c>
      <c r="AP57" s="3">
        <f>IF(S57="","",MATCH(S57,변환표준점수!$B$119:$B$298,0))</f>
        <v/>
      </c>
      <c r="AQ57" s="3" t="n">
        <v>12</v>
      </c>
      <c r="AR57" s="3" t="n">
        <v>12</v>
      </c>
      <c r="AS57" s="3" t="n">
        <v>42</v>
      </c>
      <c r="AT57" s="3" t="n">
        <v>42</v>
      </c>
      <c r="AV57" s="3" t="n">
        <v>42</v>
      </c>
      <c r="AW57" s="3" t="n">
        <v>42</v>
      </c>
      <c r="AX57" s="3" t="n">
        <v>3</v>
      </c>
      <c r="AY57" s="3" t="n">
        <v>3</v>
      </c>
      <c r="BA57" s="3">
        <f>IF(AS57&gt;0,AS57,AV57)</f>
        <v/>
      </c>
      <c r="BJ57" s="3">
        <f>IF(BI57="",IF(DT57=1,1,$BI$3),BI57)</f>
        <v/>
      </c>
      <c r="BL57" s="3">
        <f>0.03*AI57</f>
        <v/>
      </c>
      <c r="BM57" s="3">
        <f>0.03*AJ57</f>
        <v/>
      </c>
      <c r="BN57" s="212" t="inlineStr">
        <is>
          <t>사탐3%가산</t>
        </is>
      </c>
      <c r="BV57" s="3">
        <f>IF($DN$8=2,BL57*EK57,0)</f>
        <v/>
      </c>
      <c r="BW57" s="3">
        <f>IF($DN$8=2,BM57*EL57,0)</f>
        <v/>
      </c>
      <c r="CH57" s="206">
        <f>F57*P57</f>
        <v/>
      </c>
      <c r="CI57" s="56" t="n">
        <v>200</v>
      </c>
      <c r="CJ57" s="3" t="n">
        <v>194</v>
      </c>
      <c r="CK57" s="3" t="n">
        <v>184</v>
      </c>
      <c r="CL57" s="3" t="n">
        <v>160</v>
      </c>
      <c r="CM57" s="3" t="n">
        <v>130</v>
      </c>
      <c r="CN57" s="3" t="n">
        <v>100</v>
      </c>
      <c r="CO57" s="3" t="n">
        <v>60</v>
      </c>
      <c r="CP57" s="3" t="n">
        <v>20</v>
      </c>
      <c r="CQ57" s="3" t="n">
        <v>0</v>
      </c>
      <c r="CV57" s="3" t="n">
        <v>-2</v>
      </c>
      <c r="CW57" s="3" t="n">
        <v>-4</v>
      </c>
      <c r="CX57" s="3" t="n">
        <v>-6</v>
      </c>
      <c r="CY57" s="3" t="n">
        <v>-8</v>
      </c>
      <c r="CZ57" s="3" t="n">
        <v>-10</v>
      </c>
      <c r="DJ57" s="3">
        <f>ROUND((CI57-EZ57),1)</f>
        <v/>
      </c>
      <c r="DK57" s="93">
        <f>((CI57-EZ57)/(FG57+DJ57-FC57))*100</f>
        <v/>
      </c>
      <c r="DL57" s="3">
        <f>ROUND((CR57-FA57)+(DA57-FB57),1)</f>
        <v/>
      </c>
      <c r="DO57" s="3" t="n">
        <v>2</v>
      </c>
      <c r="EA57" s="3">
        <f>IF(DZ57&gt;0,DZ57,IF(DM57&gt;0,1,2))</f>
        <v/>
      </c>
      <c r="EB57" s="3">
        <f>MAX(DM57:DO57)</f>
        <v/>
      </c>
      <c r="EC57" s="3">
        <f>AND(DM57-0.1&lt;$DM$8,DN57-0.1&lt;$DN$8,DO57-0.1&lt;$DO$8)*1</f>
        <v/>
      </c>
      <c r="ED57" s="3">
        <f>IFERROR(IF(AND($DP$8&gt;=DP57,$DQ$8&gt;=DQ57,$DR$8&gt;=DR57,$DS$8&gt;=DS57,$DT$8&gt;=DT57,$DU$8&gt;=DU57,$DV$8&gt;=DV57,$DW$8&gt;=DW57,$DX$8&gt;=DX57,OR(DY57=0,$DY$8&lt;DY57),EC57=1),1,0),0)</f>
        <v/>
      </c>
      <c r="EF57" s="3">
        <f>IFERROR(OFFSET(EF$3,MATCH(AQ57,$ED$4:$ED$10,0),0),0)</f>
        <v/>
      </c>
      <c r="EG57" s="3">
        <f>IFERROR(OFFSET(EG$3,MATCH(AR57,$ED$4:$ED$10,0),0),0)</f>
        <v/>
      </c>
      <c r="EH57" s="3">
        <f>IFERROR(IF(LEFT($BA57,1)="4",OFFSET(변환표준점수!$H$118,MATCH($S57,변환표준점수!$B$119:$B$198,0),),OFFSET(EH$3,MATCH(AS57,$ED$4:$ED$8,0),0)),0)</f>
        <v/>
      </c>
      <c r="EI57" s="3">
        <f>IFERROR(IF(LEFT($BA57,1)="4",OFFSET(변환표준점수!$I$118,MATCH($S57,변환표준점수!$B$119:$B$198,0),0),OFFSET(EI$3,MATCH(AT57,$ED$4:$ED$8,0),0)),0)</f>
        <v/>
      </c>
      <c r="EK57" s="3">
        <f>IFERROR(IF(LEFT($BA57,1)="4",OFFSET(변환표준점수!$J$118,MATCH($S57,변환표준점수!$B$119:$B$198,0),0),OFFSET(EJ$3,MATCH(AV57,$ED$4:$ED$8,0),0)),0)</f>
        <v/>
      </c>
      <c r="EL57" s="3">
        <f>IFERROR(IF(LEFT($BA57,1)="4",OFFSET(변환표준점수!$K$118,MATCH($S57,변환표준점수!$B$119:$B$198,0),0),OFFSET(EK$3,MATCH(AW57,$ED$4:$ED$8,0),0)),0)</f>
        <v/>
      </c>
      <c r="EM57" s="3">
        <f>IFERROR(OFFSET(EL$3,MATCH(AX57,$ED$4:$ED$8,0),0),0)</f>
        <v/>
      </c>
      <c r="EN57" s="3">
        <f>IFERROR(OFFSET(EM$3,MATCH(AY57,$ED$4:$ED$8,0),0),0)</f>
        <v/>
      </c>
      <c r="EO57" s="3">
        <f>IFERROR(OFFSET(EN$3,MATCH(AZ57,$ED$4:$ED$8,0),0),0)</f>
        <v/>
      </c>
      <c r="EQ57" s="3">
        <f>IFERROR((EF57*AD57+BO57)*$EP$9,0)</f>
        <v/>
      </c>
      <c r="ER57" s="3">
        <f>IFERROR(EG57*AE57+OFFSET($BP57,0,$ER$14-1),0)</f>
        <v/>
      </c>
      <c r="ES57" s="3">
        <f>IFERROR((EH57*AF57+BS57)*$EP$9,0)</f>
        <v/>
      </c>
      <c r="ET57" s="3">
        <f>IFERROR(IF(O57&lt;2,0,(EI57*AG57+BT57)*$EP$9),0)</f>
        <v/>
      </c>
      <c r="EU57" s="3">
        <f>IFERROR(BU57*$EP$9,0)</f>
        <v/>
      </c>
      <c r="EV57" s="3">
        <f>IFERROR((EK57*AI57+BV57)*$EP$9,0)</f>
        <v/>
      </c>
      <c r="EW57" s="3">
        <f>IFERROR(IF(O57&lt;2,0,(EL57*AJ57+BW57)*$EP$9),0)</f>
        <v/>
      </c>
      <c r="EX57" s="3">
        <f>LARGE((ES57:ET57,EV57:EW57),1)</f>
        <v/>
      </c>
      <c r="EY57" s="3">
        <f>IF(O57&lt;2,0,LARGE((ES57:ET57,EV57:EW57),2))</f>
        <v/>
      </c>
      <c r="EZ57" s="3">
        <f>IFERROR(OFFSET(CI57,0,ROUND((1/(1/EM57))-1,0)),0)</f>
        <v/>
      </c>
      <c r="FA57" s="3">
        <f>IFERROR(OFFSET(CR57,0,ROUND(1/(1/EN57),0)-1),0)</f>
        <v/>
      </c>
      <c r="FB57" s="3">
        <f>IFERROR(OFFSET(DA57,0,ROUND(1/(1/EO57),0)-1),0)</f>
        <v/>
      </c>
      <c r="FG57" s="3">
        <f>IF(FF57&gt;0,FF57,EQ57+ER57+EU57+EX57+EY57+EZ57+FA57+FB57+FC57)</f>
        <v/>
      </c>
      <c r="FH57" s="618" t="n"/>
      <c r="FU57" s="3">
        <f>IF(AQ57=1,"표점",IF(AQ57=12,"표점/만점",IF(AQ57=2,"백분위")))</f>
        <v/>
      </c>
      <c r="FV57" s="3">
        <f>IF(BA57=1,"표점",IF(BA57=12,"표점/만점",IF(BA57=2,"백분위",IF(BA57=4,"변표",IF(BA57=42,"변표/만점")))))</f>
        <v/>
      </c>
      <c r="FW57" s="3">
        <f>ROUND(Y57/$FZ57,2)</f>
        <v/>
      </c>
      <c r="FX57" s="3">
        <f>ROUND(Z57/$FZ57,2)</f>
        <v/>
      </c>
      <c r="FY57" s="3">
        <f>ROUND(AC57/$FZ57,2)</f>
        <v/>
      </c>
      <c r="FZ57" s="3">
        <f>Y57+Z57+AC57</f>
        <v/>
      </c>
    </row>
    <row r="58">
      <c r="A58" s="556" t="inlineStr">
        <is>
          <t>x</t>
        </is>
      </c>
      <c r="C58" s="3">
        <f>ROUND(ROW(C58)-ROW($C$15),0)</f>
        <v/>
      </c>
      <c r="D58" s="3" t="n">
        <v>43</v>
      </c>
      <c r="E58" s="3" t="inlineStr">
        <is>
          <t>서울시립 통합C사회지정</t>
        </is>
      </c>
      <c r="F58" s="3" t="n">
        <v>1000</v>
      </c>
      <c r="G58" s="3" t="n">
        <v>0.35</v>
      </c>
      <c r="H58" s="3" t="n">
        <v>0.25</v>
      </c>
      <c r="I58" s="3" t="n">
        <v>0.075</v>
      </c>
      <c r="J58" s="3" t="n">
        <v>0.075</v>
      </c>
      <c r="L58" s="3" t="n">
        <v>0.075</v>
      </c>
      <c r="M58" s="3" t="n">
        <v>0.075</v>
      </c>
      <c r="O58" s="3" t="n">
        <v>2</v>
      </c>
      <c r="P58" s="3">
        <f>G58+H58+MAX((I58:J58),L58:M58)*O58</f>
        <v/>
      </c>
      <c r="Q58" s="3" t="n">
        <v>17</v>
      </c>
      <c r="S58" s="3">
        <f>IF(R58&gt;0,R58,Q58)</f>
        <v/>
      </c>
      <c r="W58" s="3">
        <f>IF(AND(BH58=0,CD58=0),0,IF(V58&gt;0,V58,IF(U58=1,$W$11,0)))</f>
        <v/>
      </c>
      <c r="Y58" s="3">
        <f>AD58</f>
        <v/>
      </c>
      <c r="Z58" s="3">
        <f>AE58</f>
        <v/>
      </c>
      <c r="AA58" s="3">
        <f>IF($BB$7=1,AF58,IF(AS58=12,$F58*I58/($AF$8*AL58+$AF$9*(1-AL58)),AF58))</f>
        <v/>
      </c>
      <c r="AB58" s="3">
        <f>IF($BB$7=1,AI58,IF(AV58=12,$F58*L58/($AI$8*AL58+$AI$9*(1-AL58)),AI58))</f>
        <v/>
      </c>
      <c r="AC58" s="3">
        <f>IF(AND(AS58=2,EA58=1),AA58*O58,IF(AND(AS58=2,EA58=2),AB58*O58,IF(EA58=1,AA58,IF(EA58=2,AB58))))</f>
        <v/>
      </c>
      <c r="AD58" s="3">
        <f>IF(AQ58=12,$F58*G58/$AQ$9,IF(OR(AQ58=1,AQ58=4),$F58*G58/200,IF(OR(AQ58=2,AQ58=9),$F58*G58/100,"자동")))</f>
        <v/>
      </c>
      <c r="AE58" s="3">
        <f>IF(AR58=12,$F58*H58/$AR$9,IF(OR(AR58=1,AR58=4),$F58*H58/200,IF(OR(AR58=2,AR58=9),$F58*H58/100,"자동")))</f>
        <v/>
      </c>
      <c r="AF58" s="3">
        <f>IF(AS58=12,$F58*I58/IF($BB$7=1,IF($ED58=1,$AS$9,$AF$9),($AF$8*AL58+$AF$9*(1-AL58))),IF(AS58=42,$F58*I58/AN58,IF(OR(AS58=1,AS58=4,AS58=2),$F58*I58/100,IF(AS58=9,$F58*I58/50,"자동"))))</f>
        <v/>
      </c>
      <c r="AG58" s="3">
        <f>IF(AT58=12,$F58*J58/IF($BB$7=1,IF($ED58=1,$AT$9,$AG$9),($AG$8*AL58+$AG$9*(1-AL58))),IF(AT58=42,$F58*J58/AN58,IF(OR(AT58=1,AT58=4,AT58=2),$F58*J58/100,IF(AT58=9,$F58*J58/50,"자동"))))</f>
        <v/>
      </c>
      <c r="AH58" s="3">
        <f>IF(AU58=12,$F58*K58/IF($BB$7=1,IF($ED58=1,$AU$9,$AH$9),($AH$8*AL58+$AH$9*(1-AL58))),IF(AU58=42,$F58*K58/$AN58,IF(OR(AU58=1,AU58=4,AU58=2),$F58*K58/100,IF(AU58=9,$F58*K58/50,"자동"))))</f>
        <v/>
      </c>
      <c r="AI58" s="3">
        <f>IF(AV58=12,$F58*L58/IF($BB$7=1,IF($ED58=1,$AV$9,$AI$9),($AI$8*AL58+$AI$9*(1-AL58))),IF(AV58=42,$F58*L58/AO58,IF(OR(AV58=1,AV58=4,AV58=2),$F58*L58/100,IF(AV58=9,$F58*L58/50,"자동"))))</f>
        <v/>
      </c>
      <c r="AJ58" s="3">
        <f>IF(AW58=12,$F58*M58/IF($BB$7=1,IF($ED58=1,$AW$9,$AJ$9),($AJ$8*AL58+$AJ$9*(1-AL58))),IF(AW58=42,$F58*M58/AO58,IF(OR(AW58=1,AW58=4,AW58=2),$F58*M58/100,IF(AW58=9,$F58*M58/50,"자동"))))</f>
        <v/>
      </c>
      <c r="AL58" s="3">
        <f>IF(AK58&lt;&gt;"",AK58,IF(BA58&lt;&gt;12,"",IF(U58=1,1,IF(LEFT(E58,3)="서울대",0,""))))</f>
        <v/>
      </c>
      <c r="AN58" s="3">
        <f>IF($BA58=42,OFFSET(변환표준점수!C$119,$AP58-1,0),"")</f>
        <v/>
      </c>
      <c r="AO58" s="3">
        <f>IF($BA58=42,OFFSET(변환표준점수!D$119,$AP58-1,0),"")</f>
        <v/>
      </c>
      <c r="AP58" s="3">
        <f>IF(S58="","",MATCH(S58,변환표준점수!$B$119:$B$298,0))</f>
        <v/>
      </c>
      <c r="AQ58" s="3" t="n">
        <v>12</v>
      </c>
      <c r="AR58" s="3" t="n">
        <v>12</v>
      </c>
      <c r="AS58" s="3" t="n">
        <v>42</v>
      </c>
      <c r="AT58" s="3" t="n">
        <v>42</v>
      </c>
      <c r="AV58" s="3" t="n">
        <v>42</v>
      </c>
      <c r="AW58" s="3" t="n">
        <v>42</v>
      </c>
      <c r="AX58" s="3" t="n">
        <v>3</v>
      </c>
      <c r="AY58" s="3" t="n">
        <v>3</v>
      </c>
      <c r="BA58" s="3">
        <f>IF(AS58&gt;0,AS58,AV58)</f>
        <v/>
      </c>
      <c r="BJ58" s="3">
        <f>IF(BI58="",IF(DT58=1,1,$BI$3),BI58)</f>
        <v/>
      </c>
      <c r="BL58" s="3">
        <f>0.03*AI58</f>
        <v/>
      </c>
      <c r="BM58" s="3">
        <f>0.03*AJ58</f>
        <v/>
      </c>
      <c r="BN58" s="212" t="inlineStr">
        <is>
          <t>사탐3%가산</t>
        </is>
      </c>
      <c r="BV58" s="3">
        <f>IF($DN$8=2,BL58*EK58,0)</f>
        <v/>
      </c>
      <c r="BW58" s="3">
        <f>IF($DN$8=2,BM58*EL58,0)</f>
        <v/>
      </c>
      <c r="CH58" s="206">
        <f>F58*P58</f>
        <v/>
      </c>
      <c r="CI58" s="56" t="n">
        <v>250</v>
      </c>
      <c r="CJ58" s="3" t="n">
        <v>248</v>
      </c>
      <c r="CK58" s="3" t="n">
        <v>244</v>
      </c>
      <c r="CL58" s="3" t="n">
        <v>240</v>
      </c>
      <c r="CM58" s="3" t="n">
        <v>236</v>
      </c>
      <c r="CN58" s="3" t="n">
        <v>232</v>
      </c>
      <c r="CO58" s="3" t="n">
        <v>228</v>
      </c>
      <c r="CP58" s="3" t="n">
        <v>224</v>
      </c>
      <c r="CQ58" s="3" t="n">
        <v>0</v>
      </c>
      <c r="CV58" s="3" t="n">
        <v>-2</v>
      </c>
      <c r="CW58" s="3" t="n">
        <v>-4</v>
      </c>
      <c r="CX58" s="3" t="n">
        <v>-6</v>
      </c>
      <c r="CY58" s="3" t="n">
        <v>-8</v>
      </c>
      <c r="CZ58" s="3" t="n">
        <v>-10</v>
      </c>
      <c r="DJ58" s="3">
        <f>ROUND((CI58-EZ58),1)</f>
        <v/>
      </c>
      <c r="DK58" s="93">
        <f>((CI58-EZ58)/(FG58+DJ58-FC58))*100</f>
        <v/>
      </c>
      <c r="DL58" s="3">
        <f>ROUND((CR58-FA58)+(DA58-FB58),1)</f>
        <v/>
      </c>
      <c r="DO58" s="3" t="n">
        <v>2</v>
      </c>
      <c r="EA58" s="3">
        <f>IF(DZ58&gt;0,DZ58,IF(DM58&gt;0,1,2))</f>
        <v/>
      </c>
      <c r="EB58" s="3">
        <f>MAX(DM58:DO58)</f>
        <v/>
      </c>
      <c r="EC58" s="3">
        <f>AND(DM58-0.1&lt;$DM$8,DN58-0.1&lt;$DN$8,DO58-0.1&lt;$DO$8)*1</f>
        <v/>
      </c>
      <c r="ED58" s="3">
        <f>IFERROR(IF(AND($DP$8&gt;=DP58,$DQ$8&gt;=DQ58,$DR$8&gt;=DR58,$DS$8&gt;=DS58,$DT$8&gt;=DT58,$DU$8&gt;=DU58,$DV$8&gt;=DV58,$DW$8&gt;=DW58,$DX$8&gt;=DX58,OR(DY58=0,$DY$8&lt;DY58),EC58=1),1,0),0)</f>
        <v/>
      </c>
      <c r="EF58" s="3">
        <f>IFERROR(OFFSET(EF$3,MATCH(AQ58,$ED$4:$ED$10,0),0),0)</f>
        <v/>
      </c>
      <c r="EG58" s="3">
        <f>IFERROR(OFFSET(EG$3,MATCH(AR58,$ED$4:$ED$10,0),0),0)</f>
        <v/>
      </c>
      <c r="EH58" s="3">
        <f>IFERROR(IF(LEFT($BA58,1)="4",OFFSET(변환표준점수!$H$118,MATCH($S58,변환표준점수!$B$119:$B$198,0),),OFFSET(EH$3,MATCH(AS58,$ED$4:$ED$8,0),0)),0)</f>
        <v/>
      </c>
      <c r="EI58" s="3">
        <f>IFERROR(IF(LEFT($BA58,1)="4",OFFSET(변환표준점수!$I$118,MATCH($S58,변환표준점수!$B$119:$B$198,0),0),OFFSET(EI$3,MATCH(AT58,$ED$4:$ED$8,0),0)),0)</f>
        <v/>
      </c>
      <c r="EK58" s="3">
        <f>IFERROR(IF(LEFT($BA58,1)="4",OFFSET(변환표준점수!$J$118,MATCH($S58,변환표준점수!$B$119:$B$198,0),0),OFFSET(EJ$3,MATCH(AV58,$ED$4:$ED$8,0),0)),0)</f>
        <v/>
      </c>
      <c r="EL58" s="3">
        <f>IFERROR(IF(LEFT($BA58,1)="4",OFFSET(변환표준점수!$K$118,MATCH($S58,변환표준점수!$B$119:$B$198,0),0),OFFSET(EK$3,MATCH(AW58,$ED$4:$ED$8,0),0)),0)</f>
        <v/>
      </c>
      <c r="EM58" s="3">
        <f>IFERROR(OFFSET(EL$3,MATCH(AX58,$ED$4:$ED$8,0),0),0)</f>
        <v/>
      </c>
      <c r="EN58" s="3">
        <f>IFERROR(OFFSET(EM$3,MATCH(AY58,$ED$4:$ED$8,0),0),0)</f>
        <v/>
      </c>
      <c r="EO58" s="3">
        <f>IFERROR(OFFSET(EN$3,MATCH(AZ58,$ED$4:$ED$8,0),0),0)</f>
        <v/>
      </c>
      <c r="EQ58" s="3">
        <f>IFERROR((EF58*AD58+BO58)*$EP$9,0)</f>
        <v/>
      </c>
      <c r="ER58" s="3">
        <f>IFERROR(EG58*AE58+OFFSET($BP58,0,$ER$14-1),0)</f>
        <v/>
      </c>
      <c r="ES58" s="3">
        <f>IFERROR((EH58*AF58+BS58)*$EP$9,0)</f>
        <v/>
      </c>
      <c r="ET58" s="3">
        <f>IFERROR(IF(O58&lt;2,0,(EI58*AG58+BT58)*$EP$9),0)</f>
        <v/>
      </c>
      <c r="EU58" s="3">
        <f>IFERROR(BU58*$EP$9,0)</f>
        <v/>
      </c>
      <c r="EV58" s="3">
        <f>IFERROR((EK58*AI58+BV58)*$EP$9,0)</f>
        <v/>
      </c>
      <c r="EW58" s="3">
        <f>IFERROR(IF(O58&lt;2,0,(EL58*AJ58+BW58)*$EP$9),0)</f>
        <v/>
      </c>
      <c r="EX58" s="3">
        <f>LARGE((ES58:ET58,EV58:EW58),1)</f>
        <v/>
      </c>
      <c r="EY58" s="3">
        <f>IF(O58&lt;2,0,LARGE((ES58:ET58,EV58:EW58),2))</f>
        <v/>
      </c>
      <c r="EZ58" s="3">
        <f>IFERROR(OFFSET(CI58,0,ROUND((1/(1/EM58))-1,0)),0)</f>
        <v/>
      </c>
      <c r="FA58" s="3">
        <f>IFERROR(OFFSET(CR58,0,ROUND(1/(1/EN58),0)-1),0)</f>
        <v/>
      </c>
      <c r="FB58" s="3">
        <f>IFERROR(OFFSET(DA58,0,ROUND(1/(1/EO58),0)-1),0)</f>
        <v/>
      </c>
      <c r="FG58" s="3">
        <f>IF(FF58&gt;0,FF58,EQ58+ER58+EU58+EX58+EY58+EZ58+FA58+FB58+FC58)</f>
        <v/>
      </c>
      <c r="FH58" s="618" t="n"/>
      <c r="FU58" s="3">
        <f>IF(AQ58=1,"표점",IF(AQ58=12,"표점/만점",IF(AQ58=2,"백분위")))</f>
        <v/>
      </c>
      <c r="FV58" s="3">
        <f>IF(BA58=1,"표점",IF(BA58=12,"표점/만점",IF(BA58=2,"백분위",IF(BA58=4,"변표",IF(BA58=42,"변표/만점")))))</f>
        <v/>
      </c>
      <c r="FW58" s="3">
        <f>ROUND(Y58/$FZ58,2)</f>
        <v/>
      </c>
      <c r="FX58" s="3">
        <f>ROUND(Z58/$FZ58,2)</f>
        <v/>
      </c>
      <c r="FY58" s="3">
        <f>ROUND(AC58/$FZ58,2)</f>
        <v/>
      </c>
      <c r="FZ58" s="3">
        <f>Y58+Z58+AC58</f>
        <v/>
      </c>
    </row>
    <row r="59">
      <c r="A59" s="556" t="n">
        <v>26</v>
      </c>
      <c r="C59" s="3">
        <f>ROUND(ROW(C59)-ROW($C$15),0)</f>
        <v/>
      </c>
      <c r="D59" s="3" t="n">
        <v>44</v>
      </c>
      <c r="E59" s="3" t="inlineStr">
        <is>
          <t>서울시립 자연A</t>
        </is>
      </c>
      <c r="F59" s="3" t="n">
        <v>1000</v>
      </c>
      <c r="G59" s="3" t="n">
        <v>0.3</v>
      </c>
      <c r="H59" s="3" t="n">
        <v>0.4</v>
      </c>
      <c r="I59" s="3" t="n">
        <v>0.1</v>
      </c>
      <c r="J59" s="3" t="n">
        <v>0.1</v>
      </c>
      <c r="L59" s="3" t="n">
        <v>0.1</v>
      </c>
      <c r="M59" s="3" t="n">
        <v>0.1</v>
      </c>
      <c r="O59" s="3" t="n">
        <v>2</v>
      </c>
      <c r="P59" s="3">
        <f>G59+H59+MAX((I59:J59),L59:M59)*O59</f>
        <v/>
      </c>
      <c r="Q59" s="3" t="n">
        <v>17</v>
      </c>
      <c r="S59" s="3">
        <f>IF(R59&gt;0,R59,Q59)</f>
        <v/>
      </c>
      <c r="W59" s="3">
        <f>IF(AND(BH59=0,CD59=0),0,IF(V59&gt;0,V59,IF(U59=1,$W$11,0)))</f>
        <v/>
      </c>
      <c r="Y59" s="3">
        <f>AD59</f>
        <v/>
      </c>
      <c r="Z59" s="3">
        <f>AE59</f>
        <v/>
      </c>
      <c r="AA59" s="3">
        <f>IF($BB$7=1,AF59,IF(AS59=12,$F59*I59/($AF$8*AL59+$AF$9*(1-AL59)),AF59))</f>
        <v/>
      </c>
      <c r="AB59" s="3">
        <f>IF($BB$7=1,AI59,IF(AV59=12,$F59*L59/($AI$8*AL59+$AI$9*(1-AL59)),AI59))</f>
        <v/>
      </c>
      <c r="AC59" s="3">
        <f>IF(AND(AS59=2,EA59=1),AA59*O59,IF(AND(AS59=2,EA59=2),AB59*O59,IF(EA59=1,AA59,IF(EA59=2,AB59))))</f>
        <v/>
      </c>
      <c r="AD59" s="3">
        <f>IF(AQ59=12,$F59*G59/$AQ$9,IF(OR(AQ59=1,AQ59=4),$F59*G59/200,IF(OR(AQ59=2,AQ59=9),$F59*G59/100,"자동")))</f>
        <v/>
      </c>
      <c r="AE59" s="3">
        <f>IF(AR59=12,$F59*H59/$AR$9,IF(OR(AR59=1,AR59=4),$F59*H59/200,IF(OR(AR59=2,AR59=9),$F59*H59/100,"자동")))</f>
        <v/>
      </c>
      <c r="AF59" s="3">
        <f>IF(AS59=12,$F59*I59/IF($BB$7=1,IF($ED59=1,$AS$9,$AF$9),($AF$8*AL59+$AF$9*(1-AL59))),IF(AS59=42,$F59*I59/AN59,IF(OR(AS59=1,AS59=4,AS59=2),$F59*I59/100,IF(AS59=9,$F59*I59/50,"자동"))))</f>
        <v/>
      </c>
      <c r="AG59" s="3">
        <f>IF(AT59=12,$F59*J59/IF($BB$7=1,IF($ED59=1,$AT$9,$AG$9),($AG$8*AL59+$AG$9*(1-AL59))),IF(AT59=42,$F59*J59/AN59,IF(OR(AT59=1,AT59=4,AT59=2),$F59*J59/100,IF(AT59=9,$F59*J59/50,"자동"))))</f>
        <v/>
      </c>
      <c r="AH59" s="3">
        <f>IF(AU59=12,$F59*K59/IF($BB$7=1,IF($ED59=1,$AU$9,$AH$9),($AH$8*AL59+$AH$9*(1-AL59))),IF(AU59=42,$F59*K59/$AN59,IF(OR(AU59=1,AU59=4,AU59=2),$F59*K59/100,IF(AU59=9,$F59*K59/50,"자동"))))</f>
        <v/>
      </c>
      <c r="AI59" s="3">
        <f>IF(AV59=12,$F59*L59/IF($BB$7=1,IF($ED59=1,$AV$9,$AI$9),($AI$8*AL59+$AI$9*(1-AL59))),IF(AV59=42,$F59*L59/AO59,IF(OR(AV59=1,AV59=4,AV59=2),$F59*L59/100,IF(AV59=9,$F59*L59/50,"자동"))))</f>
        <v/>
      </c>
      <c r="AJ59" s="3">
        <f>IF(AW59=12,$F59*M59/IF($BB$7=1,IF($ED59=1,$AW$9,$AJ$9),($AJ$8*AL59+$AJ$9*(1-AL59))),IF(AW59=42,$F59*M59/AO59,IF(OR(AW59=1,AW59=4,AW59=2),$F59*M59/100,IF(AW59=9,$F59*M59/50,"자동"))))</f>
        <v/>
      </c>
      <c r="AL59" s="3">
        <f>IF(AK59&lt;&gt;"",AK59,IF(BA59&lt;&gt;12,"",IF(U59=1,1,IF(LEFT(E59,3)="서울대",0,""))))</f>
        <v/>
      </c>
      <c r="AN59" s="3">
        <f>IF($BA59=42,OFFSET(변환표준점수!C$119,$AP59-1,0),"")</f>
        <v/>
      </c>
      <c r="AO59" s="3">
        <f>IF($BA59=42,OFFSET(변환표준점수!D$119,$AP59-1,0),"")</f>
        <v/>
      </c>
      <c r="AP59" s="3">
        <f>IF(S59="","",MATCH(S59,변환표준점수!$B$119:$B$298,0))</f>
        <v/>
      </c>
      <c r="AQ59" s="3" t="n">
        <v>12</v>
      </c>
      <c r="AR59" s="3" t="n">
        <v>12</v>
      </c>
      <c r="AS59" s="3" t="n">
        <v>42</v>
      </c>
      <c r="AT59" s="3" t="n">
        <v>42</v>
      </c>
      <c r="AV59" s="3" t="n">
        <v>42</v>
      </c>
      <c r="AW59" s="3" t="n">
        <v>42</v>
      </c>
      <c r="AX59" s="3" t="n">
        <v>3</v>
      </c>
      <c r="AY59" s="3" t="n">
        <v>3</v>
      </c>
      <c r="BA59" s="3">
        <f>IF(AS59&gt;0,AS59,AV59)</f>
        <v/>
      </c>
      <c r="BF59" s="3">
        <f>0.03*AF59</f>
        <v/>
      </c>
      <c r="BG59" s="3">
        <f>0.03*AG59</f>
        <v/>
      </c>
      <c r="BJ59" s="3">
        <f>IF(BI59="",IF(DT59=1,1,$BI$3),BI59)</f>
        <v/>
      </c>
      <c r="BN59" s="212" t="inlineStr">
        <is>
          <t>과탐3%가산</t>
        </is>
      </c>
      <c r="BS59" s="3">
        <f>IF($DM$8=2,BF59*EH59,0)</f>
        <v/>
      </c>
      <c r="BT59" s="3">
        <f>IF($DM$8=2,BG59*EI59,0)</f>
        <v/>
      </c>
      <c r="CH59" s="206">
        <f>F59*P59</f>
        <v/>
      </c>
      <c r="CI59" s="56" t="n">
        <v>100</v>
      </c>
      <c r="CJ59" s="3" t="n">
        <v>97</v>
      </c>
      <c r="CK59" s="3" t="n">
        <v>90</v>
      </c>
      <c r="CL59" s="3" t="n">
        <v>80</v>
      </c>
      <c r="CM59" s="3" t="n">
        <v>65</v>
      </c>
      <c r="CN59" s="3" t="n">
        <v>50</v>
      </c>
      <c r="CO59" s="3" t="n">
        <v>30</v>
      </c>
      <c r="CP59" s="3" t="n">
        <v>10</v>
      </c>
      <c r="CQ59" s="3" t="n">
        <v>0</v>
      </c>
      <c r="CV59" s="3" t="n">
        <v>-2</v>
      </c>
      <c r="CW59" s="3" t="n">
        <v>-4</v>
      </c>
      <c r="CX59" s="3" t="n">
        <v>-6</v>
      </c>
      <c r="CY59" s="3" t="n">
        <v>-8</v>
      </c>
      <c r="CZ59" s="3" t="n">
        <v>-10</v>
      </c>
      <c r="DJ59" s="3">
        <f>ROUND((CI59-EZ59),1)</f>
        <v/>
      </c>
      <c r="DK59" s="93">
        <f>((CI59-EZ59)/(FG59+DJ59-FC59))*100</f>
        <v/>
      </c>
      <c r="DL59" s="3">
        <f>ROUND((CR59-FA59)+(DA59-FB59),1)</f>
        <v/>
      </c>
      <c r="DO59" s="3" t="n">
        <v>2</v>
      </c>
      <c r="DZ59" s="3" t="n">
        <v>1</v>
      </c>
      <c r="EA59" s="3">
        <f>IF(DZ59&gt;0,DZ59,IF(DM59&gt;0,1,2))</f>
        <v/>
      </c>
      <c r="EB59" s="3">
        <f>MAX(DM59:DO59)</f>
        <v/>
      </c>
      <c r="EC59" s="3">
        <f>AND(DM59-0.1&lt;$DM$8,DN59-0.1&lt;$DN$8,DO59-0.1&lt;$DO$8)*1</f>
        <v/>
      </c>
      <c r="ED59" s="3">
        <f>IFERROR(IF(AND($DP$8&gt;=DP59,$DQ$8&gt;=DQ59,$DR$8&gt;=DR59,$DS$8&gt;=DS59,$DT$8&gt;=DT59,$DU$8&gt;=DU59,$DV$8&gt;=DV59,$DW$8&gt;=DW59,$DX$8&gt;=DX59,OR(DY59=0,$DY$8&lt;DY59),EC59=1),1,0),0)</f>
        <v/>
      </c>
      <c r="EF59" s="3">
        <f>IFERROR(OFFSET(EF$3,MATCH(AQ59,$ED$4:$ED$10,0),0),0)</f>
        <v/>
      </c>
      <c r="EG59" s="3">
        <f>IFERROR(OFFSET(EG$3,MATCH(AR59,$ED$4:$ED$10,0),0),0)</f>
        <v/>
      </c>
      <c r="EH59" s="3">
        <f>IFERROR(IF(LEFT($BA59,1)="4",OFFSET(변환표준점수!$H$118,MATCH($S59,변환표준점수!$B$119:$B$198,0),),OFFSET(EH$3,MATCH(AS59,$ED$4:$ED$8,0),0)),0)</f>
        <v/>
      </c>
      <c r="EI59" s="3">
        <f>IFERROR(IF(LEFT($BA59,1)="4",OFFSET(변환표준점수!$I$118,MATCH($S59,변환표준점수!$B$119:$B$198,0),0),OFFSET(EI$3,MATCH(AT59,$ED$4:$ED$8,0),0)),0)</f>
        <v/>
      </c>
      <c r="EK59" s="3">
        <f>IFERROR(IF(LEFT($BA59,1)="4",OFFSET(변환표준점수!$J$118,MATCH($S59,변환표준점수!$B$119:$B$198,0),0),OFFSET(EJ$3,MATCH(AV59,$ED$4:$ED$8,0),0)),0)</f>
        <v/>
      </c>
      <c r="EL59" s="3">
        <f>IFERROR(IF(LEFT($BA59,1)="4",OFFSET(변환표준점수!$K$118,MATCH($S59,변환표준점수!$B$119:$B$198,0),0),OFFSET(EK$3,MATCH(AW59,$ED$4:$ED$8,0),0)),0)</f>
        <v/>
      </c>
      <c r="EM59" s="3">
        <f>IFERROR(OFFSET(EL$3,MATCH(AX59,$ED$4:$ED$8,0),0),0)</f>
        <v/>
      </c>
      <c r="EN59" s="3">
        <f>IFERROR(OFFSET(EM$3,MATCH(AY59,$ED$4:$ED$8,0),0),0)</f>
        <v/>
      </c>
      <c r="EO59" s="3">
        <f>IFERROR(OFFSET(EN$3,MATCH(AZ59,$ED$4:$ED$8,0),0),0)</f>
        <v/>
      </c>
      <c r="EQ59" s="3">
        <f>IFERROR((EF59*AD59+BO59)*$EP$9,0)</f>
        <v/>
      </c>
      <c r="ER59" s="3">
        <f>IFERROR(EG59*AE59+OFFSET($BP59,0,$ER$14-1),0)</f>
        <v/>
      </c>
      <c r="ES59" s="3">
        <f>IFERROR((EH59*AF59+BS59)*$EP$9,0)</f>
        <v/>
      </c>
      <c r="ET59" s="3">
        <f>IFERROR(IF(O59&lt;2,0,(EI59*AG59+BT59)*$EP$9),0)</f>
        <v/>
      </c>
      <c r="EU59" s="3">
        <f>IFERROR(BU59*$EP$9,0)</f>
        <v/>
      </c>
      <c r="EV59" s="3">
        <f>IFERROR((EK59*AI59+BV59)*$EP$9,0)</f>
        <v/>
      </c>
      <c r="EW59" s="3">
        <f>IFERROR(IF(O59&lt;2,0,(EL59*AJ59+BW59)*$EP$9),0)</f>
        <v/>
      </c>
      <c r="EX59" s="3">
        <f>LARGE((ES59:ET59,EV59:EW59),1)</f>
        <v/>
      </c>
      <c r="EY59" s="3">
        <f>IF(O59&lt;2,0,LARGE((ES59:ET59,EV59:EW59),2))</f>
        <v/>
      </c>
      <c r="EZ59" s="3">
        <f>IFERROR(OFFSET(CI59,0,ROUND((1/(1/EM59))-1,0)),0)</f>
        <v/>
      </c>
      <c r="FA59" s="3">
        <f>IFERROR(OFFSET(CR59,0,ROUND(1/(1/EN59),0)-1),0)</f>
        <v/>
      </c>
      <c r="FB59" s="3">
        <f>IFERROR(OFFSET(DA59,0,ROUND(1/(1/EO59),0)-1),0)</f>
        <v/>
      </c>
      <c r="FG59" s="3">
        <f>IF(FF59&gt;0,FF59,EQ59+ER59+EU59+EX59+EY59+EZ59+FA59+FB59+FC59)</f>
        <v/>
      </c>
      <c r="FH59" s="618" t="n"/>
      <c r="FU59" s="3">
        <f>IF(AQ59=1,"표점",IF(AQ59=12,"표점/만점",IF(AQ59=2,"백분위")))</f>
        <v/>
      </c>
      <c r="FV59" s="3">
        <f>IF(BA59=1,"표점",IF(BA59=12,"표점/만점",IF(BA59=2,"백분위",IF(BA59=4,"변표",IF(BA59=42,"변표/만점")))))</f>
        <v/>
      </c>
      <c r="FW59" s="3">
        <f>ROUND(Y59/$FZ59,2)</f>
        <v/>
      </c>
      <c r="FX59" s="3">
        <f>ROUND(Z59/$FZ59,2)</f>
        <v/>
      </c>
      <c r="FY59" s="3">
        <f>ROUND(AC59/$FZ59,2)</f>
        <v/>
      </c>
      <c r="FZ59" s="3">
        <f>Y59+Z59+AC59</f>
        <v/>
      </c>
    </row>
    <row r="60">
      <c r="A60" s="556" t="n">
        <v>26</v>
      </c>
      <c r="C60" s="3">
        <f>ROUND(ROW(C60)-ROW($C$15),0)</f>
        <v/>
      </c>
      <c r="D60" s="3" t="n">
        <v>45</v>
      </c>
      <c r="E60" s="3" t="inlineStr">
        <is>
          <t>서울시립 자연B</t>
        </is>
      </c>
      <c r="F60" s="3" t="n">
        <v>1000</v>
      </c>
      <c r="G60" s="3" t="n">
        <v>0.3</v>
      </c>
      <c r="H60" s="3" t="n">
        <v>0.35</v>
      </c>
      <c r="I60" s="3" t="n">
        <v>0.125</v>
      </c>
      <c r="J60" s="3" t="n">
        <v>0.125</v>
      </c>
      <c r="L60" s="3" t="n">
        <v>0.125</v>
      </c>
      <c r="M60" s="3" t="n">
        <v>0.125</v>
      </c>
      <c r="O60" s="3" t="n">
        <v>2</v>
      </c>
      <c r="P60" s="3">
        <f>G60+H60+MAX((I60:J60),L60:M60)*O60</f>
        <v/>
      </c>
      <c r="Q60" s="3" t="n">
        <v>17</v>
      </c>
      <c r="S60" s="3">
        <f>IF(R60&gt;0,R60,Q60)</f>
        <v/>
      </c>
      <c r="W60" s="3">
        <f>IF(AND(BH60=0,CD60=0),0,IF(V60&gt;0,V60,IF(U60=1,$W$11,0)))</f>
        <v/>
      </c>
      <c r="Y60" s="3">
        <f>AD60</f>
        <v/>
      </c>
      <c r="Z60" s="3">
        <f>AE60</f>
        <v/>
      </c>
      <c r="AA60" s="3">
        <f>IF($BB$7=1,AF60,IF(AS60=12,$F60*I60/($AF$8*AL60+$AF$9*(1-AL60)),AF60))</f>
        <v/>
      </c>
      <c r="AB60" s="3">
        <f>IF($BB$7=1,AI60,IF(AV60=12,$F60*L60/($AI$8*AL60+$AI$9*(1-AL60)),AI60))</f>
        <v/>
      </c>
      <c r="AC60" s="3">
        <f>IF(AND(AS60=2,EA60=1),AA60*O60,IF(AND(AS60=2,EA60=2),AB60*O60,IF(EA60=1,AA60,IF(EA60=2,AB60))))</f>
        <v/>
      </c>
      <c r="AD60" s="3">
        <f>IF(AQ60=12,$F60*G60/$AQ$9,IF(OR(AQ60=1,AQ60=4),$F60*G60/200,IF(OR(AQ60=2,AQ60=9),$F60*G60/100,"자동")))</f>
        <v/>
      </c>
      <c r="AE60" s="3">
        <f>IF(AR60=12,$F60*H60/$AR$9,IF(OR(AR60=1,AR60=4),$F60*H60/200,IF(OR(AR60=2,AR60=9),$F60*H60/100,"자동")))</f>
        <v/>
      </c>
      <c r="AF60" s="3">
        <f>IF(AS60=12,$F60*I60/IF($BB$7=1,IF($ED60=1,$AS$9,$AF$9),($AF$8*AL60+$AF$9*(1-AL60))),IF(AS60=42,$F60*I60/AN60,IF(OR(AS60=1,AS60=4,AS60=2),$F60*I60/100,IF(AS60=9,$F60*I60/50,"자동"))))</f>
        <v/>
      </c>
      <c r="AG60" s="3">
        <f>IF(AT60=12,$F60*J60/IF($BB$7=1,IF($ED60=1,$AT$9,$AG$9),($AG$8*AL60+$AG$9*(1-AL60))),IF(AT60=42,$F60*J60/AN60,IF(OR(AT60=1,AT60=4,AT60=2),$F60*J60/100,IF(AT60=9,$F60*J60/50,"자동"))))</f>
        <v/>
      </c>
      <c r="AH60" s="3">
        <f>IF(AU60=12,$F60*K60/IF($BB$7=1,IF($ED60=1,$AU$9,$AH$9),($AH$8*AL60+$AH$9*(1-AL60))),IF(AU60=42,$F60*K60/$AN60,IF(OR(AU60=1,AU60=4,AU60=2),$F60*K60/100,IF(AU60=9,$F60*K60/50,"자동"))))</f>
        <v/>
      </c>
      <c r="AI60" s="3">
        <f>IF(AV60=12,$F60*L60/IF($BB$7=1,IF($ED60=1,$AV$9,$AI$9),($AI$8*AL60+$AI$9*(1-AL60))),IF(AV60=42,$F60*L60/AO60,IF(OR(AV60=1,AV60=4,AV60=2),$F60*L60/100,IF(AV60=9,$F60*L60/50,"자동"))))</f>
        <v/>
      </c>
      <c r="AJ60" s="3">
        <f>IF(AW60=12,$F60*M60/IF($BB$7=1,IF($ED60=1,$AW$9,$AJ$9),($AJ$8*AL60+$AJ$9*(1-AL60))),IF(AW60=42,$F60*M60/AO60,IF(OR(AW60=1,AW60=4,AW60=2),$F60*M60/100,IF(AW60=9,$F60*M60/50,"자동"))))</f>
        <v/>
      </c>
      <c r="AL60" s="3">
        <f>IF(AK60&lt;&gt;"",AK60,IF(BA60&lt;&gt;12,"",IF(U60=1,1,IF(LEFT(E60,3)="서울대",0,""))))</f>
        <v/>
      </c>
      <c r="AN60" s="3">
        <f>IF($BA60=42,OFFSET(변환표준점수!C$119,$AP60-1,0),"")</f>
        <v/>
      </c>
      <c r="AO60" s="3">
        <f>IF($BA60=42,OFFSET(변환표준점수!D$119,$AP60-1,0),"")</f>
        <v/>
      </c>
      <c r="AP60" s="3">
        <f>IF(S60="","",MATCH(S60,변환표준점수!$B$119:$B$298,0))</f>
        <v/>
      </c>
      <c r="AQ60" s="3" t="n">
        <v>12</v>
      </c>
      <c r="AR60" s="3" t="n">
        <v>12</v>
      </c>
      <c r="AS60" s="3" t="n">
        <v>42</v>
      </c>
      <c r="AT60" s="3" t="n">
        <v>42</v>
      </c>
      <c r="AV60" s="3" t="n">
        <v>42</v>
      </c>
      <c r="AW60" s="3" t="n">
        <v>42</v>
      </c>
      <c r="AX60" s="3" t="n">
        <v>3</v>
      </c>
      <c r="AY60" s="3" t="n">
        <v>3</v>
      </c>
      <c r="BA60" s="3">
        <f>IF(AS60&gt;0,AS60,AV60)</f>
        <v/>
      </c>
      <c r="BF60" s="3">
        <f>0.03*AF60</f>
        <v/>
      </c>
      <c r="BG60" s="3">
        <f>0.03*AG60</f>
        <v/>
      </c>
      <c r="BJ60" s="3">
        <f>IF(BI60="",IF(DT60=1,1,$BI$3),BI60)</f>
        <v/>
      </c>
      <c r="BN60" s="212" t="inlineStr">
        <is>
          <t>과탐3%가산</t>
        </is>
      </c>
      <c r="BS60" s="3">
        <f>IF($DM$8=2,BF60*EH60,0)</f>
        <v/>
      </c>
      <c r="BT60" s="3">
        <f>IF($DM$8=2,BG60*EI60,0)</f>
        <v/>
      </c>
      <c r="CH60" s="206">
        <f>F60*P60</f>
        <v/>
      </c>
      <c r="CI60" s="56" t="n">
        <v>100</v>
      </c>
      <c r="CJ60" s="3" t="n">
        <v>97</v>
      </c>
      <c r="CK60" s="3" t="n">
        <v>90</v>
      </c>
      <c r="CL60" s="3" t="n">
        <v>80</v>
      </c>
      <c r="CM60" s="3" t="n">
        <v>65</v>
      </c>
      <c r="CN60" s="3" t="n">
        <v>50</v>
      </c>
      <c r="CO60" s="3" t="n">
        <v>30</v>
      </c>
      <c r="CP60" s="3" t="n">
        <v>10</v>
      </c>
      <c r="CQ60" s="3" t="n">
        <v>0</v>
      </c>
      <c r="CV60" s="3" t="n">
        <v>-2</v>
      </c>
      <c r="CW60" s="3" t="n">
        <v>-4</v>
      </c>
      <c r="CX60" s="3" t="n">
        <v>-6</v>
      </c>
      <c r="CY60" s="3" t="n">
        <v>-8</v>
      </c>
      <c r="CZ60" s="3" t="n">
        <v>-10</v>
      </c>
      <c r="DJ60" s="3">
        <f>ROUND((CI60-EZ60),1)</f>
        <v/>
      </c>
      <c r="DK60" s="93">
        <f>((CI60-EZ60)/(FG60+DJ60-FC60))*100</f>
        <v/>
      </c>
      <c r="DL60" s="3">
        <f>ROUND((CR60-FA60)+(DA60-FB60),1)</f>
        <v/>
      </c>
      <c r="DO60" s="3" t="n">
        <v>2</v>
      </c>
      <c r="DZ60" s="3" t="n">
        <v>1</v>
      </c>
      <c r="EA60" s="3">
        <f>IF(DZ60&gt;0,DZ60,IF(DM60&gt;0,1,2))</f>
        <v/>
      </c>
      <c r="EB60" s="3">
        <f>MAX(DM60:DO60)</f>
        <v/>
      </c>
      <c r="EC60" s="3">
        <f>AND(DM60-0.1&lt;$DM$8,DN60-0.1&lt;$DN$8,DO60-0.1&lt;$DO$8)*1</f>
        <v/>
      </c>
      <c r="ED60" s="3">
        <f>IFERROR(IF(AND($DP$8&gt;=DP60,$DQ$8&gt;=DQ60,$DR$8&gt;=DR60,$DS$8&gt;=DS60,$DT$8&gt;=DT60,$DU$8&gt;=DU60,$DV$8&gt;=DV60,$DW$8&gt;=DW60,$DX$8&gt;=DX60,OR(DY60=0,$DY$8&lt;DY60),EC60=1),1,0),0)</f>
        <v/>
      </c>
      <c r="EF60" s="3">
        <f>IFERROR(OFFSET(EF$3,MATCH(AQ60,$ED$4:$ED$10,0),0),0)</f>
        <v/>
      </c>
      <c r="EG60" s="3">
        <f>IFERROR(OFFSET(EG$3,MATCH(AR60,$ED$4:$ED$10,0),0),0)</f>
        <v/>
      </c>
      <c r="EH60" s="3">
        <f>IFERROR(IF(LEFT($BA60,1)="4",OFFSET(변환표준점수!$H$118,MATCH($S60,변환표준점수!$B$119:$B$198,0),),OFFSET(EH$3,MATCH(AS60,$ED$4:$ED$8,0),0)),0)</f>
        <v/>
      </c>
      <c r="EI60" s="3">
        <f>IFERROR(IF(LEFT($BA60,1)="4",OFFSET(변환표준점수!$I$118,MATCH($S60,변환표준점수!$B$119:$B$198,0),0),OFFSET(EI$3,MATCH(AT60,$ED$4:$ED$8,0),0)),0)</f>
        <v/>
      </c>
      <c r="EK60" s="3">
        <f>IFERROR(IF(LEFT($BA60,1)="4",OFFSET(변환표준점수!$J$118,MATCH($S60,변환표준점수!$B$119:$B$198,0),0),OFFSET(EJ$3,MATCH(AV60,$ED$4:$ED$8,0),0)),0)</f>
        <v/>
      </c>
      <c r="EL60" s="3">
        <f>IFERROR(IF(LEFT($BA60,1)="4",OFFSET(변환표준점수!$K$118,MATCH($S60,변환표준점수!$B$119:$B$198,0),0),OFFSET(EK$3,MATCH(AW60,$ED$4:$ED$8,0),0)),0)</f>
        <v/>
      </c>
      <c r="EM60" s="3">
        <f>IFERROR(OFFSET(EL$3,MATCH(AX60,$ED$4:$ED$8,0),0),0)</f>
        <v/>
      </c>
      <c r="EN60" s="3">
        <f>IFERROR(OFFSET(EM$3,MATCH(AY60,$ED$4:$ED$8,0),0),0)</f>
        <v/>
      </c>
      <c r="EO60" s="3">
        <f>IFERROR(OFFSET(EN$3,MATCH(AZ60,$ED$4:$ED$8,0),0),0)</f>
        <v/>
      </c>
      <c r="EQ60" s="3">
        <f>IFERROR((EF60*AD60+BO60)*$EP$9,0)</f>
        <v/>
      </c>
      <c r="ER60" s="3">
        <f>IFERROR(EG60*AE60+OFFSET($BP60,0,$ER$14-1),0)</f>
        <v/>
      </c>
      <c r="ES60" s="3">
        <f>IFERROR((EH60*AF60+BS60)*$EP$9,0)</f>
        <v/>
      </c>
      <c r="ET60" s="3">
        <f>IFERROR(IF(O60&lt;2,0,(EI60*AG60+BT60)*$EP$9),0)</f>
        <v/>
      </c>
      <c r="EU60" s="3">
        <f>IFERROR(BU60*$EP$9,0)</f>
        <v/>
      </c>
      <c r="EV60" s="3">
        <f>IFERROR((EK60*AI60+BV60)*$EP$9,0)</f>
        <v/>
      </c>
      <c r="EW60" s="3">
        <f>IFERROR(IF(O60&lt;2,0,(EL60*AJ60+BW60)*$EP$9),0)</f>
        <v/>
      </c>
      <c r="EX60" s="3">
        <f>LARGE((ES60:ET60,EV60:EW60),1)</f>
        <v/>
      </c>
      <c r="EY60" s="3">
        <f>IF(O60&lt;2,0,LARGE((ES60:ET60,EV60:EW60),2))</f>
        <v/>
      </c>
      <c r="EZ60" s="3">
        <f>IFERROR(OFFSET(CI60,0,ROUND((1/(1/EM60))-1,0)),0)</f>
        <v/>
      </c>
      <c r="FA60" s="3">
        <f>IFERROR(OFFSET(CR60,0,ROUND(1/(1/EN60),0)-1),0)</f>
        <v/>
      </c>
      <c r="FB60" s="3">
        <f>IFERROR(OFFSET(DA60,0,ROUND(1/(1/EO60),0)-1),0)</f>
        <v/>
      </c>
      <c r="FG60" s="3">
        <f>IF(FF60&gt;0,FF60,EQ60+ER60+EU60+EX60+EY60+EZ60+FA60+FB60+FC60)</f>
        <v/>
      </c>
      <c r="FH60" s="618" t="n"/>
      <c r="FU60" s="3">
        <f>IF(AQ60=1,"표점",IF(AQ60=12,"표점/만점",IF(AQ60=2,"백분위")))</f>
        <v/>
      </c>
      <c r="FV60" s="3">
        <f>IF(BA60=1,"표점",IF(BA60=12,"표점/만점",IF(BA60=2,"백분위",IF(BA60=4,"변표",IF(BA60=42,"변표/만점")))))</f>
        <v/>
      </c>
      <c r="FW60" s="3">
        <f>ROUND(Y60/$FZ60,2)</f>
        <v/>
      </c>
      <c r="FX60" s="3">
        <f>ROUND(Z60/$FZ60,2)</f>
        <v/>
      </c>
      <c r="FY60" s="3">
        <f>ROUND(AC60/$FZ60,2)</f>
        <v/>
      </c>
      <c r="FZ60" s="3">
        <f>Y60+Z60+AC60</f>
        <v/>
      </c>
    </row>
    <row r="61">
      <c r="A61" s="556" t="inlineStr">
        <is>
          <t>x</t>
        </is>
      </c>
      <c r="C61" s="3">
        <f>ROUND(ROW(C61)-ROW($C$15),0)</f>
        <v/>
      </c>
      <c r="D61" s="3" t="n">
        <v>46</v>
      </c>
      <c r="E61" s="3" t="inlineStr">
        <is>
          <t>서울시립 자연C수학자유</t>
        </is>
      </c>
      <c r="F61" s="3" t="n">
        <v>1000</v>
      </c>
      <c r="G61" s="3" t="n">
        <v>0.2</v>
      </c>
      <c r="H61" s="3" t="n">
        <v>0.35</v>
      </c>
      <c r="I61" s="3" t="n">
        <v>0.175</v>
      </c>
      <c r="J61" s="3" t="n">
        <v>0.175</v>
      </c>
      <c r="L61" s="3" t="n">
        <v>0.175</v>
      </c>
      <c r="M61" s="3" t="n">
        <v>0.175</v>
      </c>
      <c r="O61" s="3" t="n">
        <v>2</v>
      </c>
      <c r="P61" s="3">
        <f>G61+H61+MAX((I61:J61),L61:M61)*O61</f>
        <v/>
      </c>
      <c r="Q61" s="3" t="n">
        <v>17</v>
      </c>
      <c r="S61" s="3">
        <f>IF(R61&gt;0,R61,Q61)</f>
        <v/>
      </c>
      <c r="W61" s="3">
        <f>IF(AND(BH61=0,CD61=0),0,IF(V61&gt;0,V61,IF(U61=1,$W$11,0)))</f>
        <v/>
      </c>
      <c r="Y61" s="3">
        <f>AD61</f>
        <v/>
      </c>
      <c r="Z61" s="3">
        <f>AE61</f>
        <v/>
      </c>
      <c r="AA61" s="3">
        <f>IF($BB$7=1,AF61,IF(AS61=12,$F61*I61/($AF$8*AL61+$AF$9*(1-AL61)),AF61))</f>
        <v/>
      </c>
      <c r="AB61" s="3">
        <f>IF($BB$7=1,AI61,IF(AV61=12,$F61*L61/($AI$8*AL61+$AI$9*(1-AL61)),AI61))</f>
        <v/>
      </c>
      <c r="AC61" s="3">
        <f>IF(AND(AS61=2,EA61=1),AA61*O61,IF(AND(AS61=2,EA61=2),AB61*O61,IF(EA61=1,AA61,IF(EA61=2,AB61))))</f>
        <v/>
      </c>
      <c r="AD61" s="3">
        <f>IF(AQ61=12,$F61*G61/$AQ$9,IF(OR(AQ61=1,AQ61=4),$F61*G61/200,IF(OR(AQ61=2,AQ61=9),$F61*G61/100,"자동")))</f>
        <v/>
      </c>
      <c r="AE61" s="3">
        <f>IF(AR61=12,$F61*H61/$AR$9,IF(OR(AR61=1,AR61=4),$F61*H61/200,IF(OR(AR61=2,AR61=9),$F61*H61/100,"자동")))</f>
        <v/>
      </c>
      <c r="AF61" s="3">
        <f>IF(AS61=12,$F61*I61/IF($BB$7=1,IF($ED61=1,$AS$9,$AF$9),($AF$8*AL61+$AF$9*(1-AL61))),IF(AS61=42,$F61*I61/AN61,IF(OR(AS61=1,AS61=4,AS61=2),$F61*I61/100,IF(AS61=9,$F61*I61/50,"자동"))))</f>
        <v/>
      </c>
      <c r="AG61" s="3">
        <f>IF(AT61=12,$F61*J61/IF($BB$7=1,IF($ED61=1,$AT$9,$AG$9),($AG$8*AL61+$AG$9*(1-AL61))),IF(AT61=42,$F61*J61/AN61,IF(OR(AT61=1,AT61=4,AT61=2),$F61*J61/100,IF(AT61=9,$F61*J61/50,"자동"))))</f>
        <v/>
      </c>
      <c r="AH61" s="3">
        <f>IF(AU61=12,$F61*K61/IF($BB$7=1,IF($ED61=1,$AU$9,$AH$9),($AH$8*AL61+$AH$9*(1-AL61))),IF(AU61=42,$F61*K61/$AN61,IF(OR(AU61=1,AU61=4,AU61=2),$F61*K61/100,IF(AU61=9,$F61*K61/50,"자동"))))</f>
        <v/>
      </c>
      <c r="AI61" s="3">
        <f>IF(AV61=12,$F61*L61/IF($BB$7=1,IF($ED61=1,$AV$9,$AI$9),($AI$8*AL61+$AI$9*(1-AL61))),IF(AV61=42,$F61*L61/AO61,IF(OR(AV61=1,AV61=4,AV61=2),$F61*L61/100,IF(AV61=9,$F61*L61/50,"자동"))))</f>
        <v/>
      </c>
      <c r="AJ61" s="3">
        <f>IF(AW61=12,$F61*M61/IF($BB$7=1,IF($ED61=1,$AW$9,$AJ$9),($AJ$8*AL61+$AJ$9*(1-AL61))),IF(AW61=42,$F61*M61/AO61,IF(OR(AW61=1,AW61=4,AW61=2),$F61*M61/100,IF(AW61=9,$F61*M61/50,"자동"))))</f>
        <v/>
      </c>
      <c r="AL61" s="3">
        <f>IF(AK61&lt;&gt;"",AK61,IF(BA61&lt;&gt;12,"",IF(U61=1,1,IF(LEFT(E61,3)="서울대",0,""))))</f>
        <v/>
      </c>
      <c r="AN61" s="3">
        <f>IF($BA61=42,OFFSET(변환표준점수!C$119,$AP61-1,0),"")</f>
        <v/>
      </c>
      <c r="AO61" s="3">
        <f>IF($BA61=42,OFFSET(변환표준점수!D$119,$AP61-1,0),"")</f>
        <v/>
      </c>
      <c r="AP61" s="3">
        <f>IF(S61="","",MATCH(S61,변환표준점수!$B$119:$B$298,0))</f>
        <v/>
      </c>
      <c r="AQ61" s="3" t="n">
        <v>12</v>
      </c>
      <c r="AR61" s="3" t="n">
        <v>12</v>
      </c>
      <c r="AS61" s="3" t="n">
        <v>42</v>
      </c>
      <c r="AT61" s="3" t="n">
        <v>42</v>
      </c>
      <c r="AV61" s="3" t="n">
        <v>42</v>
      </c>
      <c r="AW61" s="3" t="n">
        <v>42</v>
      </c>
      <c r="AX61" s="3" t="n">
        <v>3</v>
      </c>
      <c r="AY61" s="3" t="n">
        <v>3</v>
      </c>
      <c r="BA61" s="3">
        <f>IF(AS61&gt;0,AS61,AV61)</f>
        <v/>
      </c>
      <c r="BF61" s="3">
        <f>0.03*AF61</f>
        <v/>
      </c>
      <c r="BG61" s="3">
        <f>0.03*AG61</f>
        <v/>
      </c>
      <c r="BJ61" s="3">
        <f>IF(BI61="",IF(DT61=1,1,$BI$3),BI61)</f>
        <v/>
      </c>
      <c r="BN61" s="212" t="inlineStr">
        <is>
          <t>과탐3%가산</t>
        </is>
      </c>
      <c r="BS61" s="3">
        <f>IF($DM$8=2,BF61*EH61,0)</f>
        <v/>
      </c>
      <c r="BT61" s="3">
        <f>IF($DM$8=2,BG61*EI61,0)</f>
        <v/>
      </c>
      <c r="CH61" s="206">
        <f>F61*P61</f>
        <v/>
      </c>
      <c r="CI61" s="56" t="n">
        <v>100</v>
      </c>
      <c r="CJ61" s="3" t="n">
        <v>98</v>
      </c>
      <c r="CK61" s="3" t="n">
        <v>94</v>
      </c>
      <c r="CL61" s="3" t="n">
        <v>90</v>
      </c>
      <c r="CM61" s="3" t="n">
        <v>86</v>
      </c>
      <c r="CN61" s="3" t="n">
        <v>82</v>
      </c>
      <c r="CO61" s="3" t="n">
        <v>78</v>
      </c>
      <c r="CP61" s="3" t="n">
        <v>74</v>
      </c>
      <c r="CQ61" s="3" t="n">
        <v>0</v>
      </c>
      <c r="CV61" s="3" t="n">
        <v>-2</v>
      </c>
      <c r="CW61" s="3" t="n">
        <v>-4</v>
      </c>
      <c r="CX61" s="3" t="n">
        <v>-6</v>
      </c>
      <c r="CY61" s="3" t="n">
        <v>-8</v>
      </c>
      <c r="CZ61" s="3" t="n">
        <v>-10</v>
      </c>
      <c r="DJ61" s="3">
        <f>ROUND((CI61-EZ61),1)</f>
        <v/>
      </c>
      <c r="DK61" s="93">
        <f>((CI61-EZ61)/(FG61+DJ61-FC61))*100</f>
        <v/>
      </c>
      <c r="DL61" s="3">
        <f>ROUND((CR61-FA61)+(DA61-FB61),1)</f>
        <v/>
      </c>
      <c r="DO61" s="3" t="n">
        <v>2</v>
      </c>
      <c r="DZ61" s="3" t="n">
        <v>1</v>
      </c>
      <c r="EA61" s="3">
        <f>IF(DZ61&gt;0,DZ61,IF(DM61&gt;0,1,2))</f>
        <v/>
      </c>
      <c r="EB61" s="3">
        <f>MAX(DM61:DO61)</f>
        <v/>
      </c>
      <c r="EC61" s="3">
        <f>AND(DM61-0.1&lt;$DM$8,DN61-0.1&lt;$DN$8,DO61-0.1&lt;$DO$8)*1</f>
        <v/>
      </c>
      <c r="ED61" s="3">
        <f>IFERROR(IF(AND($DP$8&gt;=DP61,$DQ$8&gt;=DQ61,$DR$8&gt;=DR61,$DS$8&gt;=DS61,$DT$8&gt;=DT61,$DU$8&gt;=DU61,$DV$8&gt;=DV61,$DW$8&gt;=DW61,$DX$8&gt;=DX61,OR(DY61=0,$DY$8&lt;DY61),EC61=1),1,0),0)</f>
        <v/>
      </c>
      <c r="EF61" s="3">
        <f>IFERROR(OFFSET(EF$3,MATCH(AQ61,$ED$4:$ED$10,0),0),0)</f>
        <v/>
      </c>
      <c r="EG61" s="3">
        <f>IFERROR(OFFSET(EG$3,MATCH(AR61,$ED$4:$ED$10,0),0),0)</f>
        <v/>
      </c>
      <c r="EH61" s="3">
        <f>IFERROR(IF(LEFT($BA61,1)="4",OFFSET(변환표준점수!$H$118,MATCH($S61,변환표준점수!$B$119:$B$198,0),),OFFSET(EH$3,MATCH(AS61,$ED$4:$ED$8,0),0)),0)</f>
        <v/>
      </c>
      <c r="EI61" s="3">
        <f>IFERROR(IF(LEFT($BA61,1)="4",OFFSET(변환표준점수!$I$118,MATCH($S61,변환표준점수!$B$119:$B$198,0),0),OFFSET(EI$3,MATCH(AT61,$ED$4:$ED$8,0),0)),0)</f>
        <v/>
      </c>
      <c r="EK61" s="3">
        <f>IFERROR(IF(LEFT($BA61,1)="4",OFFSET(변환표준점수!$J$118,MATCH($S61,변환표준점수!$B$119:$B$198,0),0),OFFSET(EJ$3,MATCH(AV61,$ED$4:$ED$8,0),0)),0)</f>
        <v/>
      </c>
      <c r="EL61" s="3">
        <f>IFERROR(IF(LEFT($BA61,1)="4",OFFSET(변환표준점수!$K$118,MATCH($S61,변환표준점수!$B$119:$B$198,0),0),OFFSET(EK$3,MATCH(AW61,$ED$4:$ED$8,0),0)),0)</f>
        <v/>
      </c>
      <c r="EM61" s="3">
        <f>IFERROR(OFFSET(EL$3,MATCH(AX61,$ED$4:$ED$8,0),0),0)</f>
        <v/>
      </c>
      <c r="EN61" s="3">
        <f>IFERROR(OFFSET(EM$3,MATCH(AY61,$ED$4:$ED$8,0),0),0)</f>
        <v/>
      </c>
      <c r="EO61" s="3">
        <f>IFERROR(OFFSET(EN$3,MATCH(AZ61,$ED$4:$ED$8,0),0),0)</f>
        <v/>
      </c>
      <c r="EQ61" s="3">
        <f>IFERROR((EF61*AD61+BO61)*$EP$9,0)</f>
        <v/>
      </c>
      <c r="ER61" s="3">
        <f>IFERROR(EG61*AE61+OFFSET($BP61,0,$ER$14-1),0)</f>
        <v/>
      </c>
      <c r="ES61" s="3">
        <f>IFERROR((EH61*AF61+BS61)*$EP$9,0)</f>
        <v/>
      </c>
      <c r="ET61" s="3">
        <f>IFERROR(IF(O61&lt;2,0,(EI61*AG61+BT61)*$EP$9),0)</f>
        <v/>
      </c>
      <c r="EU61" s="3">
        <f>IFERROR(BU61*$EP$9,0)</f>
        <v/>
      </c>
      <c r="EV61" s="3">
        <f>IFERROR((EK61*AI61+BV61)*$EP$9,0)</f>
        <v/>
      </c>
      <c r="EW61" s="3">
        <f>IFERROR(IF(O61&lt;2,0,(EL61*AJ61+BW61)*$EP$9),0)</f>
        <v/>
      </c>
      <c r="EX61" s="3">
        <f>LARGE((ES61:ET61,EV61:EW61),1)</f>
        <v/>
      </c>
      <c r="EY61" s="3">
        <f>IF(O61&lt;2,0,LARGE((ES61:ET61,EV61:EW61),2))</f>
        <v/>
      </c>
      <c r="EZ61" s="3">
        <f>IFERROR(OFFSET(CI61,0,ROUND((1/(1/EM61))-1,0)),0)</f>
        <v/>
      </c>
      <c r="FA61" s="3">
        <f>IFERROR(OFFSET(CR61,0,ROUND(1/(1/EN61),0)-1),0)</f>
        <v/>
      </c>
      <c r="FB61" s="3">
        <f>IFERROR(OFFSET(DA61,0,ROUND(1/(1/EO61),0)-1),0)</f>
        <v/>
      </c>
      <c r="FG61" s="3">
        <f>IF(FF61&gt;0,FF61,EQ61+ER61+EU61+EX61+EY61+EZ61+FA61+FB61+FC61)</f>
        <v/>
      </c>
      <c r="FH61" s="618" t="n"/>
      <c r="FU61" s="3">
        <f>IF(AQ61=1,"표점",IF(AQ61=12,"표점/만점",IF(AQ61=2,"백분위")))</f>
        <v/>
      </c>
      <c r="FV61" s="3">
        <f>IF(BA61=1,"표점",IF(BA61=12,"표점/만점",IF(BA61=2,"백분위",IF(BA61=4,"변표",IF(BA61=42,"변표/만점")))))</f>
        <v/>
      </c>
      <c r="FW61" s="3">
        <f>ROUND(Y61/$FZ61,2)</f>
        <v/>
      </c>
      <c r="FX61" s="3">
        <f>ROUND(Z61/$FZ61,2)</f>
        <v/>
      </c>
      <c r="FY61" s="3">
        <f>ROUND(AC61/$FZ61,2)</f>
        <v/>
      </c>
      <c r="FZ61" s="3">
        <f>Y61+Z61+AC61</f>
        <v/>
      </c>
    </row>
    <row r="62">
      <c r="A62" s="556" t="n">
        <v>26</v>
      </c>
      <c r="C62" s="3">
        <f>ROUND(ROW(C62)-ROW($C$15),0)</f>
        <v/>
      </c>
      <c r="D62" s="3" t="n">
        <v>47</v>
      </c>
      <c r="E62" s="3" t="inlineStr">
        <is>
          <t>건국 수리중심자연</t>
        </is>
      </c>
      <c r="F62" s="3" t="n">
        <v>1000</v>
      </c>
      <c r="G62" s="3" t="n">
        <v>0.3</v>
      </c>
      <c r="H62" s="3" t="n">
        <v>0.4</v>
      </c>
      <c r="I62" s="3" t="n">
        <v>0.1</v>
      </c>
      <c r="J62" s="3" t="n">
        <v>0.1</v>
      </c>
      <c r="L62" s="3" t="n">
        <v>0.1</v>
      </c>
      <c r="M62" s="3" t="n">
        <v>0.1</v>
      </c>
      <c r="O62" s="3" t="n">
        <v>2</v>
      </c>
      <c r="P62" s="3">
        <f>G62+H62+MAX((I62:J62),L62:M62)*O62</f>
        <v/>
      </c>
      <c r="Q62" s="3" t="n">
        <v>19</v>
      </c>
      <c r="S62" s="3">
        <f>IF(R62&gt;0,R62,Q62)</f>
        <v/>
      </c>
      <c r="W62" s="3">
        <f>IF(AND(BH62=0,CD62=0),0,IF(V62&gt;0,V62,IF(U62=1,$W$11,0)))</f>
        <v/>
      </c>
      <c r="Y62" s="3">
        <f>AD62</f>
        <v/>
      </c>
      <c r="Z62" s="3">
        <f>AE62</f>
        <v/>
      </c>
      <c r="AA62" s="3">
        <f>IF($BB$7=1,AF62,IF(AS62=12,$F62*I62/($AF$8*AL62+$AF$9*(1-AL62)),AF62))</f>
        <v/>
      </c>
      <c r="AB62" s="3">
        <f>IF($BB$7=1,AI62,IF(AV62=12,$F62*L62/($AI$8*AL62+$AI$9*(1-AL62)),AI62))</f>
        <v/>
      </c>
      <c r="AC62" s="3">
        <f>IF(AND(AS62=2,EA62=1),AA62*O62,IF(AND(AS62=2,EA62=2),AB62*O62,IF(EA62=1,AA62,IF(EA62=2,AB62))))</f>
        <v/>
      </c>
      <c r="AD62" s="3">
        <f>IF(AQ62=12,$F62*G62/$AQ$9,IF(OR(AQ62=1,AQ62=4),$F62*G62/200,IF(OR(AQ62=2,AQ62=9),$F62*G62/100,"자동")))</f>
        <v/>
      </c>
      <c r="AE62" s="3">
        <f>IF(AR62=12,$F62*H62/$AR$9,IF(OR(AR62=1,AR62=4),$F62*H62/200,IF(OR(AR62=2,AR62=9),$F62*H62/100,"자동")))</f>
        <v/>
      </c>
      <c r="AF62" s="3">
        <f>IF(AS62=12,$F62*I62/IF($BB$7=1,IF($ED62=1,$AS$9,$AF$9),($AF$8*AL62+$AF$9*(1-AL62))),IF(AS62=42,$F62*I62/AN62,IF(OR(AS62=1,AS62=4,AS62=2),$F62*I62/100,IF(AS62=9,$F62*I62/50,"자동"))))</f>
        <v/>
      </c>
      <c r="AG62" s="3">
        <f>IF(AT62=12,$F62*J62/IF($BB$7=1,IF($ED62=1,$AT$9,$AG$9),($AG$8*AL62+$AG$9*(1-AL62))),IF(AT62=42,$F62*J62/AN62,IF(OR(AT62=1,AT62=4,AT62=2),$F62*J62/100,IF(AT62=9,$F62*J62/50,"자동"))))</f>
        <v/>
      </c>
      <c r="AH62" s="3">
        <f>IF(AU62=12,$F62*K62/IF($BB$7=1,IF($ED62=1,$AU$9,$AH$9),($AH$8*AL62+$AH$9*(1-AL62))),IF(AU62=42,$F62*K62/$AN62,IF(OR(AU62=1,AU62=4,AU62=2),$F62*K62/100,IF(AU62=9,$F62*K62/50,"자동"))))</f>
        <v/>
      </c>
      <c r="AI62" s="3">
        <f>IF(AV62=12,$F62*L62/IF($BB$7=1,IF($ED62=1,$AV$9,$AI$9),($AI$8*AL62+$AI$9*(1-AL62))),IF(AV62=42,$F62*L62/AO62,IF(OR(AV62=1,AV62=4,AV62=2),$F62*L62/100,IF(AV62=9,$F62*L62/50,"자동"))))</f>
        <v/>
      </c>
      <c r="AJ62" s="3">
        <f>IF(AW62=12,$F62*M62/IF($BB$7=1,IF($ED62=1,$AW$9,$AJ$9),($AJ$8*AL62+$AJ$9*(1-AL62))),IF(AW62=42,$F62*M62/AO62,IF(OR(AW62=1,AW62=4,AW62=2),$F62*M62/100,IF(AW62=9,$F62*M62/50,"자동"))))</f>
        <v/>
      </c>
      <c r="AL62" s="3">
        <f>IF(AK62&lt;&gt;"",AK62,IF(BA62&lt;&gt;12,"",IF(U62=1,1,IF(LEFT(E62,3)="서울대",0,""))))</f>
        <v/>
      </c>
      <c r="AN62" s="3">
        <f>IF($BA62=42,OFFSET(변환표준점수!C$119,$AP62-1,0),"")</f>
        <v/>
      </c>
      <c r="AO62" s="3">
        <f>IF($BA62=42,OFFSET(변환표준점수!D$119,$AP62-1,0),"")</f>
        <v/>
      </c>
      <c r="AP62" s="3">
        <f>IF(S62="","",MATCH(S62,변환표준점수!$B$119:$B$298,0))</f>
        <v/>
      </c>
      <c r="AQ62" s="3" t="n">
        <v>1</v>
      </c>
      <c r="AR62" s="3" t="n">
        <v>1</v>
      </c>
      <c r="AS62" s="3" t="n">
        <v>4</v>
      </c>
      <c r="AT62" s="3" t="n">
        <v>4</v>
      </c>
      <c r="AV62" s="3" t="n">
        <v>4</v>
      </c>
      <c r="AW62" s="3" t="n">
        <v>4</v>
      </c>
      <c r="AX62" s="3" t="n">
        <v>3</v>
      </c>
      <c r="AY62" s="3" t="n">
        <v>3</v>
      </c>
      <c r="BA62" s="3">
        <f>IF(AS62&gt;0,AS62,AV62)</f>
        <v/>
      </c>
      <c r="BJ62" s="3">
        <f>IF(BI62="",IF(DT62=1,1,$BI$3),BI62)</f>
        <v/>
      </c>
      <c r="CH62" s="206">
        <f>F62*P62</f>
        <v/>
      </c>
      <c r="CI62" s="56" t="n">
        <v>100</v>
      </c>
      <c r="CJ62" s="3" t="n">
        <v>98.5</v>
      </c>
      <c r="CK62" s="3" t="n">
        <v>97</v>
      </c>
      <c r="CL62" s="3" t="n">
        <v>95</v>
      </c>
      <c r="CM62" s="3" t="n">
        <v>92.5</v>
      </c>
      <c r="CN62" s="3" t="n">
        <v>90</v>
      </c>
      <c r="CO62" s="3" t="n">
        <v>85</v>
      </c>
      <c r="CP62" s="3" t="n">
        <v>80</v>
      </c>
      <c r="CQ62" s="3" t="n">
        <v>75</v>
      </c>
      <c r="CV62" s="3" t="n">
        <v>-1</v>
      </c>
      <c r="CW62" s="3" t="n">
        <v>-1.75</v>
      </c>
      <c r="CX62" s="3" t="n">
        <v>-3</v>
      </c>
      <c r="CY62" s="3" t="n">
        <v>-4.25</v>
      </c>
      <c r="CZ62" s="3" t="n">
        <v>-5</v>
      </c>
      <c r="DJ62" s="3">
        <f>ROUND((CI62-EZ62),1)</f>
        <v/>
      </c>
      <c r="DK62" s="93">
        <f>((CI62-EZ62)/(FG62+DJ62-FC62))*100</f>
        <v/>
      </c>
      <c r="DL62" s="3">
        <f>ROUND((CR62-FA62)+(DA62-FB62),1)</f>
        <v/>
      </c>
      <c r="DO62" s="3" t="n">
        <v>2</v>
      </c>
      <c r="DZ62" s="3" t="n">
        <v>1</v>
      </c>
      <c r="EA62" s="3">
        <f>IF(DZ62&gt;0,DZ62,IF(DM62&gt;0,1,2))</f>
        <v/>
      </c>
      <c r="EB62" s="3">
        <f>MAX(DM62:DO62)</f>
        <v/>
      </c>
      <c r="EC62" s="3">
        <f>AND(DM62-0.1&lt;$DM$8,DN62-0.1&lt;$DN$8,DO62-0.1&lt;$DO$8)*1</f>
        <v/>
      </c>
      <c r="ED62" s="3">
        <f>IFERROR(IF(AND($DP$8&gt;=DP62,$DQ$8&gt;=DQ62,$DR$8&gt;=DR62,$DS$8&gt;=DS62,$DT$8&gt;=DT62,$DU$8&gt;=DU62,$DV$8&gt;=DV62,$DW$8&gt;=DW62,$DX$8&gt;=DX62,OR(DY62=0,$DY$8&lt;DY62),EC62=1),1,0),0)</f>
        <v/>
      </c>
      <c r="EF62" s="3">
        <f>IFERROR(OFFSET(EF$3,MATCH(AQ62,$ED$4:$ED$10,0),0),0)</f>
        <v/>
      </c>
      <c r="EG62" s="3">
        <f>IFERROR(OFFSET(EG$3,MATCH(AR62,$ED$4:$ED$10,0),0),0)</f>
        <v/>
      </c>
      <c r="EH62" s="3">
        <f>IFERROR(IF(LEFT($BA62,1)="4",OFFSET(변환표준점수!$H$118,MATCH($S62,변환표준점수!$B$119:$B$198,0),),OFFSET(EH$3,MATCH(AS62,$ED$4:$ED$8,0),0)),0)</f>
        <v/>
      </c>
      <c r="EI62" s="3">
        <f>IFERROR(IF(LEFT($BA62,1)="4",OFFSET(변환표준점수!$I$118,MATCH($S62,변환표준점수!$B$119:$B$198,0),0),OFFSET(EI$3,MATCH(AT62,$ED$4:$ED$8,0),0)),0)</f>
        <v/>
      </c>
      <c r="EK62" s="3">
        <f>IFERROR(IF(LEFT($BA62,1)="4",OFFSET(변환표준점수!$J$118,MATCH($S62,변환표준점수!$B$119:$B$198,0),0),OFFSET(EJ$3,MATCH(AV62,$ED$4:$ED$8,0),0)),0)</f>
        <v/>
      </c>
      <c r="EL62" s="3">
        <f>IFERROR(IF(LEFT($BA62,1)="4",OFFSET(변환표준점수!$K$118,MATCH($S62,변환표준점수!$B$119:$B$198,0),0),OFFSET(EK$3,MATCH(AW62,$ED$4:$ED$8,0),0)),0)</f>
        <v/>
      </c>
      <c r="EM62" s="3">
        <f>IFERROR(OFFSET(EL$3,MATCH(AX62,$ED$4:$ED$8,0),0),0)</f>
        <v/>
      </c>
      <c r="EN62" s="3">
        <f>IFERROR(OFFSET(EM$3,MATCH(AY62,$ED$4:$ED$8,0),0),0)</f>
        <v/>
      </c>
      <c r="EO62" s="3">
        <f>IFERROR(OFFSET(EN$3,MATCH(AZ62,$ED$4:$ED$8,0),0),0)</f>
        <v/>
      </c>
      <c r="EQ62" s="3">
        <f>IFERROR((EF62*AD62+BO62)*$EP$9,0)</f>
        <v/>
      </c>
      <c r="ER62" s="3">
        <f>IFERROR(EG62*AE62+OFFSET($BP62,0,$ER$14-1),0)</f>
        <v/>
      </c>
      <c r="ES62" s="3">
        <f>IFERROR((EH62*AF62+BS62)*$EP$9,0)</f>
        <v/>
      </c>
      <c r="ET62" s="3">
        <f>IFERROR(IF(O62&lt;2,0,(EI62*AG62+BT62)*$EP$9),0)</f>
        <v/>
      </c>
      <c r="EU62" s="3">
        <f>IFERROR(BU62*$EP$9,0)</f>
        <v/>
      </c>
      <c r="EV62" s="3">
        <f>IFERROR((EK62*AI62+BV62)*$EP$9,0)</f>
        <v/>
      </c>
      <c r="EW62" s="3">
        <f>IFERROR(IF(O62&lt;2,0,(EL62*AJ62+BW62)*$EP$9),0)</f>
        <v/>
      </c>
      <c r="EX62" s="3">
        <f>LARGE((ES62:ET62,EV62:EW62),1)</f>
        <v/>
      </c>
      <c r="EY62" s="3">
        <f>IF(O62&lt;2,0,LARGE((ES62:ET62,EV62:EW62),2))</f>
        <v/>
      </c>
      <c r="EZ62" s="3">
        <f>IFERROR(OFFSET(CI62,0,ROUND((1/(1/EM62))-1,0)),0)</f>
        <v/>
      </c>
      <c r="FA62" s="3">
        <f>IFERROR(OFFSET(CR62,0,ROUND(1/(1/EN62),0)-1),0)</f>
        <v/>
      </c>
      <c r="FB62" s="3">
        <f>IFERROR(OFFSET(DA62,0,ROUND(1/(1/EO62),0)-1),0)</f>
        <v/>
      </c>
      <c r="FG62" s="3">
        <f>IF(FF62&gt;0,FF62,EQ62+ER62+EU62+EX62+EY62+EZ62+FA62+FB62+FC62)</f>
        <v/>
      </c>
      <c r="FH62" s="618" t="n"/>
      <c r="FU62" s="3">
        <f>IF(AQ62=1,"표점",IF(AQ62=12,"표점/만점",IF(AQ62=2,"백분위")))</f>
        <v/>
      </c>
      <c r="FV62" s="3">
        <f>IF(BA62=1,"표점",IF(BA62=12,"표점/만점",IF(BA62=2,"백분위",IF(BA62=4,"변표",IF(BA62=42,"변표/만점")))))</f>
        <v/>
      </c>
      <c r="FW62" s="3">
        <f>ROUND(Y62/$FZ62,2)</f>
        <v/>
      </c>
      <c r="FX62" s="3">
        <f>ROUND(Z62/$FZ62,2)</f>
        <v/>
      </c>
      <c r="FY62" s="3">
        <f>ROUND(AC62/$FZ62,2)</f>
        <v/>
      </c>
      <c r="FZ62" s="3">
        <f>Y62+Z62+AC62</f>
        <v/>
      </c>
    </row>
    <row r="63">
      <c r="A63" s="556" t="n">
        <v>26</v>
      </c>
      <c r="C63" s="3">
        <f>ROUND(ROW(C63)-ROW($C$15),0)</f>
        <v/>
      </c>
      <c r="D63" s="3" t="n">
        <v>48</v>
      </c>
      <c r="E63" s="3" t="inlineStr">
        <is>
          <t>건국 언어중심인문</t>
        </is>
      </c>
      <c r="F63" s="3" t="n">
        <v>1000</v>
      </c>
      <c r="G63" s="3" t="n">
        <v>0.4</v>
      </c>
      <c r="H63" s="3" t="n">
        <v>0.3</v>
      </c>
      <c r="I63" s="3" t="n">
        <v>0.1</v>
      </c>
      <c r="J63" s="3" t="n">
        <v>0.1</v>
      </c>
      <c r="L63" s="3" t="n">
        <v>0.1</v>
      </c>
      <c r="M63" s="3" t="n">
        <v>0.1</v>
      </c>
      <c r="O63" s="3" t="n">
        <v>2</v>
      </c>
      <c r="P63" s="3">
        <f>G63+H63+MAX((I63:J63),L63:M63)*O63</f>
        <v/>
      </c>
      <c r="Q63" s="3" t="n">
        <v>19</v>
      </c>
      <c r="S63" s="3">
        <f>IF(R63&gt;0,R63,Q63)</f>
        <v/>
      </c>
      <c r="W63" s="3">
        <f>IF(AND(BH63=0,CD63=0),0,IF(V63&gt;0,V63,IF(U63=1,$W$11,0)))</f>
        <v/>
      </c>
      <c r="Y63" s="3">
        <f>AD63</f>
        <v/>
      </c>
      <c r="Z63" s="3">
        <f>AE63</f>
        <v/>
      </c>
      <c r="AA63" s="3">
        <f>IF($BB$7=1,AF63,IF(AS63=12,$F63*I63/($AF$8*AL63+$AF$9*(1-AL63)),AF63))</f>
        <v/>
      </c>
      <c r="AB63" s="3">
        <f>IF($BB$7=1,AI63,IF(AV63=12,$F63*L63/($AI$8*AL63+$AI$9*(1-AL63)),AI63))</f>
        <v/>
      </c>
      <c r="AC63" s="3">
        <f>IF(AND(AS63=2,EA63=1),AA63*O63,IF(AND(AS63=2,EA63=2),AB63*O63,IF(EA63=1,AA63,IF(EA63=2,AB63))))</f>
        <v/>
      </c>
      <c r="AD63" s="3">
        <f>IF(AQ63=12,$F63*G63/$AQ$9,IF(OR(AQ63=1,AQ63=4),$F63*G63/200,IF(OR(AQ63=2,AQ63=9),$F63*G63/100,"자동")))</f>
        <v/>
      </c>
      <c r="AE63" s="3">
        <f>IF(AR63=12,$F63*H63/$AR$9,IF(OR(AR63=1,AR63=4),$F63*H63/200,IF(OR(AR63=2,AR63=9),$F63*H63/100,"자동")))</f>
        <v/>
      </c>
      <c r="AF63" s="3">
        <f>IF(AS63=12,$F63*I63/IF($BB$7=1,IF($ED63=1,$AS$9,$AF$9),($AF$8*AL63+$AF$9*(1-AL63))),IF(AS63=42,$F63*I63/AN63,IF(OR(AS63=1,AS63=4,AS63=2),$F63*I63/100,IF(AS63=9,$F63*I63/50,"자동"))))</f>
        <v/>
      </c>
      <c r="AG63" s="3">
        <f>IF(AT63=12,$F63*J63/IF($BB$7=1,IF($ED63=1,$AT$9,$AG$9),($AG$8*AL63+$AG$9*(1-AL63))),IF(AT63=42,$F63*J63/AN63,IF(OR(AT63=1,AT63=4,AT63=2),$F63*J63/100,IF(AT63=9,$F63*J63/50,"자동"))))</f>
        <v/>
      </c>
      <c r="AH63" s="3">
        <f>IF(AU63=12,$F63*K63/IF($BB$7=1,IF($ED63=1,$AU$9,$AH$9),($AH$8*AL63+$AH$9*(1-AL63))),IF(AU63=42,$F63*K63/$AN63,IF(OR(AU63=1,AU63=4,AU63=2),$F63*K63/100,IF(AU63=9,$F63*K63/50,"자동"))))</f>
        <v/>
      </c>
      <c r="AI63" s="3">
        <f>IF(AV63=12,$F63*L63/IF($BB$7=1,IF($ED63=1,$AV$9,$AI$9),($AI$8*AL63+$AI$9*(1-AL63))),IF(AV63=42,$F63*L63/AO63,IF(OR(AV63=1,AV63=4,AV63=2),$F63*L63/100,IF(AV63=9,$F63*L63/50,"자동"))))</f>
        <v/>
      </c>
      <c r="AJ63" s="3">
        <f>IF(AW63=12,$F63*M63/IF($BB$7=1,IF($ED63=1,$AW$9,$AJ$9),($AJ$8*AL63+$AJ$9*(1-AL63))),IF(AW63=42,$F63*M63/AO63,IF(OR(AW63=1,AW63=4,AW63=2),$F63*M63/100,IF(AW63=9,$F63*M63/50,"자동"))))</f>
        <v/>
      </c>
      <c r="AL63" s="3">
        <f>IF(AK63&lt;&gt;"",AK63,IF(BA63&lt;&gt;12,"",IF(U63=1,1,IF(LEFT(E63,3)="서울대",0,""))))</f>
        <v/>
      </c>
      <c r="AN63" s="3">
        <f>IF($BA63=42,OFFSET(변환표준점수!C$119,$AP63-1,0),"")</f>
        <v/>
      </c>
      <c r="AO63" s="3">
        <f>IF($BA63=42,OFFSET(변환표준점수!D$119,$AP63-1,0),"")</f>
        <v/>
      </c>
      <c r="AP63" s="3">
        <f>IF(S63="","",MATCH(S63,변환표준점수!$B$119:$B$298,0))</f>
        <v/>
      </c>
      <c r="AQ63" s="3" t="n">
        <v>1</v>
      </c>
      <c r="AR63" s="3" t="n">
        <v>1</v>
      </c>
      <c r="AS63" s="3" t="n">
        <v>4</v>
      </c>
      <c r="AT63" s="3" t="n">
        <v>4</v>
      </c>
      <c r="AV63" s="3" t="n">
        <v>4</v>
      </c>
      <c r="AW63" s="3" t="n">
        <v>4</v>
      </c>
      <c r="AX63" s="3" t="n">
        <v>3</v>
      </c>
      <c r="AY63" s="3" t="n">
        <v>3</v>
      </c>
      <c r="BA63" s="3">
        <f>IF(AS63&gt;0,AS63,AV63)</f>
        <v/>
      </c>
      <c r="BJ63" s="3">
        <f>IF(BI63="",IF(DT63=1,1,$BI$3),BI63)</f>
        <v/>
      </c>
      <c r="CH63" s="206">
        <f>F63*P63</f>
        <v/>
      </c>
      <c r="CI63" s="56" t="n">
        <v>100</v>
      </c>
      <c r="CJ63" s="3" t="n">
        <v>98.5</v>
      </c>
      <c r="CK63" s="3" t="n">
        <v>97</v>
      </c>
      <c r="CL63" s="3" t="n">
        <v>95</v>
      </c>
      <c r="CM63" s="3" t="n">
        <v>92.5</v>
      </c>
      <c r="CN63" s="3" t="n">
        <v>90</v>
      </c>
      <c r="CO63" s="3" t="n">
        <v>85</v>
      </c>
      <c r="CP63" s="3" t="n">
        <v>80</v>
      </c>
      <c r="CQ63" s="3" t="n">
        <v>75</v>
      </c>
      <c r="CV63" s="3" t="n">
        <v>-1</v>
      </c>
      <c r="CW63" s="3" t="n">
        <v>-1.75</v>
      </c>
      <c r="CX63" s="3" t="n">
        <v>-3</v>
      </c>
      <c r="CY63" s="3" t="n">
        <v>-4.25</v>
      </c>
      <c r="CZ63" s="3" t="n">
        <v>-5</v>
      </c>
      <c r="DJ63" s="3">
        <f>ROUND((CI63-EZ63),1)</f>
        <v/>
      </c>
      <c r="DK63" s="93">
        <f>((CI63-EZ63)/(FG63+DJ63-FC63))*100</f>
        <v/>
      </c>
      <c r="DL63" s="3">
        <f>ROUND((CR63-FA63)+(DA63-FB63),1)</f>
        <v/>
      </c>
      <c r="DO63" s="3" t="n">
        <v>2</v>
      </c>
      <c r="EA63" s="3">
        <f>IF(DZ63&gt;0,DZ63,IF(DM63&gt;0,1,2))</f>
        <v/>
      </c>
      <c r="EB63" s="3">
        <f>MAX(DM63:DO63)</f>
        <v/>
      </c>
      <c r="EC63" s="3">
        <f>AND(DM63-0.1&lt;$DM$8,DN63-0.1&lt;$DN$8,DO63-0.1&lt;$DO$8)*1</f>
        <v/>
      </c>
      <c r="ED63" s="3">
        <f>IFERROR(IF(AND($DP$8&gt;=DP63,$DQ$8&gt;=DQ63,$DR$8&gt;=DR63,$DS$8&gt;=DS63,$DT$8&gt;=DT63,$DU$8&gt;=DU63,$DV$8&gt;=DV63,$DW$8&gt;=DW63,$DX$8&gt;=DX63,OR(DY63=0,$DY$8&lt;DY63),EC63=1),1,0),0)</f>
        <v/>
      </c>
      <c r="EF63" s="3">
        <f>IFERROR(OFFSET(EF$3,MATCH(AQ63,$ED$4:$ED$10,0),0),0)</f>
        <v/>
      </c>
      <c r="EG63" s="3">
        <f>IFERROR(OFFSET(EG$3,MATCH(AR63,$ED$4:$ED$10,0),0),0)</f>
        <v/>
      </c>
      <c r="EH63" s="3">
        <f>IFERROR(IF(LEFT($BA63,1)="4",OFFSET(변환표준점수!$H$118,MATCH($S63,변환표준점수!$B$119:$B$198,0),),OFFSET(EH$3,MATCH(AS63,$ED$4:$ED$8,0),0)),0)</f>
        <v/>
      </c>
      <c r="EI63" s="3">
        <f>IFERROR(IF(LEFT($BA63,1)="4",OFFSET(변환표준점수!$I$118,MATCH($S63,변환표준점수!$B$119:$B$198,0),0),OFFSET(EI$3,MATCH(AT63,$ED$4:$ED$8,0),0)),0)</f>
        <v/>
      </c>
      <c r="EK63" s="3">
        <f>IFERROR(IF(LEFT($BA63,1)="4",OFFSET(변환표준점수!$J$118,MATCH($S63,변환표준점수!$B$119:$B$198,0),0),OFFSET(EJ$3,MATCH(AV63,$ED$4:$ED$8,0),0)),0)</f>
        <v/>
      </c>
      <c r="EL63" s="3">
        <f>IFERROR(IF(LEFT($BA63,1)="4",OFFSET(변환표준점수!$K$118,MATCH($S63,변환표준점수!$B$119:$B$198,0),0),OFFSET(EK$3,MATCH(AW63,$ED$4:$ED$8,0),0)),0)</f>
        <v/>
      </c>
      <c r="EM63" s="3">
        <f>IFERROR(OFFSET(EL$3,MATCH(AX63,$ED$4:$ED$8,0),0),0)</f>
        <v/>
      </c>
      <c r="EN63" s="3">
        <f>IFERROR(OFFSET(EM$3,MATCH(AY63,$ED$4:$ED$8,0),0),0)</f>
        <v/>
      </c>
      <c r="EO63" s="3">
        <f>IFERROR(OFFSET(EN$3,MATCH(AZ63,$ED$4:$ED$8,0),0),0)</f>
        <v/>
      </c>
      <c r="EQ63" s="3">
        <f>IFERROR((EF63*AD63+BO63)*$EP$9,0)</f>
        <v/>
      </c>
      <c r="ER63" s="3">
        <f>IFERROR(EG63*AE63+OFFSET($BP63,0,$ER$14-1),0)</f>
        <v/>
      </c>
      <c r="ES63" s="3">
        <f>IFERROR((EH63*AF63+BS63)*$EP$9,0)</f>
        <v/>
      </c>
      <c r="ET63" s="3">
        <f>IFERROR(IF(O63&lt;2,0,(EI63*AG63+BT63)*$EP$9),0)</f>
        <v/>
      </c>
      <c r="EU63" s="3">
        <f>IFERROR(BU63*$EP$9,0)</f>
        <v/>
      </c>
      <c r="EV63" s="3">
        <f>IFERROR((EK63*AI63+BV63)*$EP$9,0)</f>
        <v/>
      </c>
      <c r="EW63" s="3">
        <f>IFERROR(IF(O63&lt;2,0,(EL63*AJ63+BW63)*$EP$9),0)</f>
        <v/>
      </c>
      <c r="EX63" s="3">
        <f>LARGE((ES63:ET63,EV63:EW63),1)</f>
        <v/>
      </c>
      <c r="EY63" s="3">
        <f>IF(O63&lt;2,0,LARGE((ES63:ET63,EV63:EW63),2))</f>
        <v/>
      </c>
      <c r="EZ63" s="3">
        <f>IFERROR(OFFSET(CI63,0,ROUND((1/(1/EM63))-1,0)),0)</f>
        <v/>
      </c>
      <c r="FA63" s="3">
        <f>IFERROR(OFFSET(CR63,0,ROUND(1/(1/EN63),0)-1),0)</f>
        <v/>
      </c>
      <c r="FB63" s="3">
        <f>IFERROR(OFFSET(DA63,0,ROUND(1/(1/EO63),0)-1),0)</f>
        <v/>
      </c>
      <c r="FG63" s="3">
        <f>IF(FF63&gt;0,FF63,EQ63+ER63+EU63+EX63+EY63+EZ63+FA63+FB63+FC63)</f>
        <v/>
      </c>
      <c r="FH63" s="618" t="n"/>
      <c r="FU63" s="3">
        <f>IF(AQ63=1,"표점",IF(AQ63=12,"표점/만점",IF(AQ63=2,"백분위")))</f>
        <v/>
      </c>
      <c r="FV63" s="3">
        <f>IF(BA63=1,"표점",IF(BA63=12,"표점/만점",IF(BA63=2,"백분위",IF(BA63=4,"변표",IF(BA63=42,"변표/만점")))))</f>
        <v/>
      </c>
      <c r="FW63" s="3">
        <f>ROUND(Y63/$FZ63,2)</f>
        <v/>
      </c>
      <c r="FX63" s="3">
        <f>ROUND(Z63/$FZ63,2)</f>
        <v/>
      </c>
      <c r="FY63" s="3">
        <f>ROUND(AC63/$FZ63,2)</f>
        <v/>
      </c>
      <c r="FZ63" s="3">
        <f>Y63+Z63+AC63</f>
        <v/>
      </c>
    </row>
    <row r="64">
      <c r="A64" s="556" t="inlineStr">
        <is>
          <t>ㅌ</t>
        </is>
      </c>
      <c r="C64" s="3">
        <f>ROUND(ROW(C64)-ROW($C$15),0)</f>
        <v/>
      </c>
      <c r="D64" s="3" t="n">
        <v>49</v>
      </c>
      <c r="E64" s="3" t="inlineStr">
        <is>
          <t>건국 어문사범</t>
        </is>
      </c>
      <c r="F64" s="3" t="n">
        <v>1000</v>
      </c>
      <c r="G64" s="3" t="n">
        <v>0.4</v>
      </c>
      <c r="H64" s="3" t="n">
        <v>0.3</v>
      </c>
      <c r="I64" s="3" t="n">
        <v>0.1</v>
      </c>
      <c r="J64" s="3" t="n">
        <v>0.1</v>
      </c>
      <c r="L64" s="3" t="n">
        <v>0.1</v>
      </c>
      <c r="M64" s="3" t="n">
        <v>0.1</v>
      </c>
      <c r="O64" s="3" t="n">
        <v>2</v>
      </c>
      <c r="P64" s="3">
        <f>G64+H64+MAX((I64:J64),L64:M64)*O64</f>
        <v/>
      </c>
      <c r="Q64" s="3" t="n">
        <v>19</v>
      </c>
      <c r="S64" s="3">
        <f>IF(R64&gt;0,R64,Q64)</f>
        <v/>
      </c>
      <c r="W64" s="3">
        <f>IF(AND(BH64=0,CD64=0),0,IF(V64&gt;0,V64,IF(U64=1,$W$11,0)))</f>
        <v/>
      </c>
      <c r="Y64" s="3">
        <f>AD64</f>
        <v/>
      </c>
      <c r="Z64" s="3">
        <f>AE64</f>
        <v/>
      </c>
      <c r="AA64" s="3">
        <f>IF($BB$7=1,AF64,IF(AS64=12,$F64*I64/($AF$8*AL64+$AF$9*(1-AL64)),AF64))</f>
        <v/>
      </c>
      <c r="AB64" s="3">
        <f>IF($BB$7=1,AI64,IF(AV64=12,$F64*L64/($AI$8*AL64+$AI$9*(1-AL64)),AI64))</f>
        <v/>
      </c>
      <c r="AC64" s="3">
        <f>IF(AND(AS64=2,EA64=1),AA64*O64,IF(AND(AS64=2,EA64=2),AB64*O64,IF(EA64=1,AA64,IF(EA64=2,AB64))))</f>
        <v/>
      </c>
      <c r="AD64" s="3">
        <f>IF(AQ64=12,$F64*G64/$AQ$9,IF(OR(AQ64=1,AQ64=4),$F64*G64/200,IF(OR(AQ64=2,AQ64=9),$F64*G64/100,"자동")))</f>
        <v/>
      </c>
      <c r="AE64" s="3">
        <f>IF(AR64=12,$F64*H64/$AR$9,IF(OR(AR64=1,AR64=4),$F64*H64/200,IF(OR(AR64=2,AR64=9),$F64*H64/100,"자동")))</f>
        <v/>
      </c>
      <c r="AF64" s="3">
        <f>IF(AS64=12,$F64*I64/IF($BB$7=1,IF($ED64=1,$AS$9,$AF$9),($AF$8*AL64+$AF$9*(1-AL64))),IF(AS64=42,$F64*I64/AN64,IF(OR(AS64=1,AS64=4,AS64=2),$F64*I64/100,IF(AS64=9,$F64*I64/50,"자동"))))</f>
        <v/>
      </c>
      <c r="AG64" s="3">
        <f>IF(AT64=12,$F64*J64/IF($BB$7=1,IF($ED64=1,$AT$9,$AG$9),($AG$8*AL64+$AG$9*(1-AL64))),IF(AT64=42,$F64*J64/AN64,IF(OR(AT64=1,AT64=4,AT64=2),$F64*J64/100,IF(AT64=9,$F64*J64/50,"자동"))))</f>
        <v/>
      </c>
      <c r="AH64" s="3">
        <f>IF(AU64=12,$F64*K64/IF($BB$7=1,IF($ED64=1,$AU$9,$AH$9),($AH$8*AL64+$AH$9*(1-AL64))),IF(AU64=42,$F64*K64/$AN64,IF(OR(AU64=1,AU64=4,AU64=2),$F64*K64/100,IF(AU64=9,$F64*K64/50,"자동"))))</f>
        <v/>
      </c>
      <c r="AI64" s="3">
        <f>IF(AV64=12,$F64*L64/IF($BB$7=1,IF($ED64=1,$AV$9,$AI$9),($AI$8*AL64+$AI$9*(1-AL64))),IF(AV64=42,$F64*L64/AO64,IF(OR(AV64=1,AV64=4,AV64=2),$F64*L64/100,IF(AV64=9,$F64*L64/50,"자동"))))</f>
        <v/>
      </c>
      <c r="AJ64" s="3">
        <f>IF(AW64=12,$F64*M64/IF($BB$7=1,IF($ED64=1,$AW$9,$AJ$9),($AJ$8*AL64+$AJ$9*(1-AL64))),IF(AW64=42,$F64*M64/AO64,IF(OR(AW64=1,AW64=4,AW64=2),$F64*M64/100,IF(AW64=9,$F64*M64/50,"자동"))))</f>
        <v/>
      </c>
      <c r="AL64" s="3">
        <f>IF(AK64&lt;&gt;"",AK64,IF(BA64&lt;&gt;12,"",IF(U64=1,1,IF(LEFT(E64,3)="서울대",0,""))))</f>
        <v/>
      </c>
      <c r="AN64" s="3">
        <f>IF($BA64=42,OFFSET(변환표준점수!C$119,$AP64-1,0),"")</f>
        <v/>
      </c>
      <c r="AO64" s="3">
        <f>IF($BA64=42,OFFSET(변환표준점수!D$119,$AP64-1,0),"")</f>
        <v/>
      </c>
      <c r="AP64" s="3">
        <f>IF(S64="","",MATCH(S64,변환표준점수!$B$119:$B$298,0))</f>
        <v/>
      </c>
      <c r="AQ64" s="3" t="n">
        <v>1</v>
      </c>
      <c r="AR64" s="3" t="n">
        <v>1</v>
      </c>
      <c r="AS64" s="3" t="n">
        <v>4</v>
      </c>
      <c r="AT64" s="3" t="n">
        <v>4</v>
      </c>
      <c r="AV64" s="3" t="n">
        <v>4</v>
      </c>
      <c r="AW64" s="3" t="n">
        <v>4</v>
      </c>
      <c r="AX64" s="3" t="n">
        <v>3</v>
      </c>
      <c r="AY64" s="3" t="n">
        <v>3</v>
      </c>
      <c r="BA64" s="3">
        <f>IF(AS64&gt;0,AS64,AV64)</f>
        <v/>
      </c>
      <c r="BJ64" s="3">
        <f>IF(BI64="",IF(DT64=1,1,$BI$3),BI64)</f>
        <v/>
      </c>
      <c r="CH64" s="206">
        <f>F64*P64</f>
        <v/>
      </c>
      <c r="CI64" s="56" t="n">
        <v>100</v>
      </c>
      <c r="CJ64" s="3" t="n">
        <v>98.5</v>
      </c>
      <c r="CK64" s="3" t="n">
        <v>97</v>
      </c>
      <c r="CL64" s="3" t="n">
        <v>95</v>
      </c>
      <c r="CM64" s="3" t="n">
        <v>92.5</v>
      </c>
      <c r="CN64" s="3" t="n">
        <v>90</v>
      </c>
      <c r="CO64" s="3" t="n">
        <v>85</v>
      </c>
      <c r="CP64" s="3" t="n">
        <v>80</v>
      </c>
      <c r="CQ64" s="3" t="n">
        <v>75</v>
      </c>
      <c r="CV64" s="3" t="n">
        <v>-1</v>
      </c>
      <c r="CW64" s="3" t="n">
        <v>-1.75</v>
      </c>
      <c r="CX64" s="3" t="n">
        <v>-3</v>
      </c>
      <c r="CY64" s="3" t="n">
        <v>-4.25</v>
      </c>
      <c r="CZ64" s="3" t="n">
        <v>-5</v>
      </c>
      <c r="DJ64" s="3">
        <f>ROUND((CI64-EZ64),1)</f>
        <v/>
      </c>
      <c r="DK64" s="93">
        <f>((CI64-EZ64)/(FG64+DJ64-FC64))*100</f>
        <v/>
      </c>
      <c r="DL64" s="3">
        <f>ROUND((CR64-FA64)+(DA64-FB64),1)</f>
        <v/>
      </c>
      <c r="DO64" s="3" t="n">
        <v>2</v>
      </c>
      <c r="EA64" s="3">
        <f>IF(DZ64&gt;0,DZ64,IF(DM64&gt;0,1,2))</f>
        <v/>
      </c>
      <c r="EB64" s="3">
        <f>MAX(DM64:DO64)</f>
        <v/>
      </c>
      <c r="EC64" s="3">
        <f>AND(DM64-0.1&lt;$DM$8,DN64-0.1&lt;$DN$8,DO64-0.1&lt;$DO$8)*1</f>
        <v/>
      </c>
      <c r="ED64" s="3">
        <f>IFERROR(IF(AND($DP$8&gt;=DP64,$DQ$8&gt;=DQ64,$DR$8&gt;=DR64,$DS$8&gt;=DS64,$DT$8&gt;=DT64,$DU$8&gt;=DU64,$DV$8&gt;=DV64,$DW$8&gt;=DW64,$DX$8&gt;=DX64,OR(DY64=0,$DY$8&lt;DY64),EC64=1),1,0),0)</f>
        <v/>
      </c>
      <c r="EF64" s="3">
        <f>IFERROR(OFFSET(EF$3,MATCH(AQ64,$ED$4:$ED$10,0),0),0)</f>
        <v/>
      </c>
      <c r="EG64" s="3">
        <f>IFERROR(OFFSET(EG$3,MATCH(AR64,$ED$4:$ED$10,0),0),0)</f>
        <v/>
      </c>
      <c r="EH64" s="3">
        <f>IFERROR(IF(LEFT($BA64,1)="4",OFFSET(변환표준점수!$H$118,MATCH($S64,변환표준점수!$B$119:$B$198,0),),OFFSET(EH$3,MATCH(AS64,$ED$4:$ED$8,0),0)),0)</f>
        <v/>
      </c>
      <c r="EI64" s="3">
        <f>IFERROR(IF(LEFT($BA64,1)="4",OFFSET(변환표준점수!$I$118,MATCH($S64,변환표준점수!$B$119:$B$198,0),0),OFFSET(EI$3,MATCH(AT64,$ED$4:$ED$8,0),0)),0)</f>
        <v/>
      </c>
      <c r="EK64" s="3">
        <f>IFERROR(IF(LEFT($BA64,1)="4",OFFSET(변환표준점수!$J$118,MATCH($S64,변환표준점수!$B$119:$B$198,0),0),OFFSET(EJ$3,MATCH(AV64,$ED$4:$ED$8,0),0)),0)</f>
        <v/>
      </c>
      <c r="EL64" s="3">
        <f>IFERROR(IF(LEFT($BA64,1)="4",OFFSET(변환표준점수!$K$118,MATCH($S64,변환표준점수!$B$119:$B$198,0),0),OFFSET(EK$3,MATCH(AW64,$ED$4:$ED$8,0),0)),0)</f>
        <v/>
      </c>
      <c r="EM64" s="3">
        <f>IFERROR(OFFSET(EL$3,MATCH(AX64,$ED$4:$ED$8,0),0),0)</f>
        <v/>
      </c>
      <c r="EN64" s="3">
        <f>IFERROR(OFFSET(EM$3,MATCH(AY64,$ED$4:$ED$8,0),0),0)</f>
        <v/>
      </c>
      <c r="EO64" s="3">
        <f>IFERROR(OFFSET(EN$3,MATCH(AZ64,$ED$4:$ED$8,0),0),0)</f>
        <v/>
      </c>
      <c r="EQ64" s="3">
        <f>IFERROR((EF64*AD64+BO64)*$EP$9,0)</f>
        <v/>
      </c>
      <c r="ER64" s="3">
        <f>IFERROR(EG64*AE64+OFFSET($BP64,0,$ER$14-1),0)</f>
        <v/>
      </c>
      <c r="ES64" s="3">
        <f>IFERROR((EH64*AF64+BS64)*$EP$9,0)</f>
        <v/>
      </c>
      <c r="ET64" s="3">
        <f>IFERROR(IF(O64&lt;2,0,(EI64*AG64+BT64)*$EP$9),0)</f>
        <v/>
      </c>
      <c r="EU64" s="3">
        <f>IFERROR(BU64*$EP$9,0)</f>
        <v/>
      </c>
      <c r="EV64" s="3">
        <f>IFERROR((EK64*AI64+BV64)*$EP$9,0)</f>
        <v/>
      </c>
      <c r="EW64" s="3">
        <f>IFERROR(IF(O64&lt;2,0,(EL64*AJ64+BW64)*$EP$9),0)</f>
        <v/>
      </c>
      <c r="EX64" s="3">
        <f>LARGE((ES64:ET64,EV64:EW64),1)</f>
        <v/>
      </c>
      <c r="EY64" s="3">
        <f>IF(O64&lt;2,0,LARGE((ES64:ET64,EV64:EW64),2))</f>
        <v/>
      </c>
      <c r="EZ64" s="3">
        <f>IFERROR(OFFSET(CI64,0,ROUND((1/(1/EM64))-1,0)),0)</f>
        <v/>
      </c>
      <c r="FA64" s="3">
        <f>IFERROR(OFFSET(CR64,0,ROUND(1/(1/EN64),0)-1),0)</f>
        <v/>
      </c>
      <c r="FB64" s="3">
        <f>IFERROR(OFFSET(DA64,0,ROUND(1/(1/EO64),0)-1),0)</f>
        <v/>
      </c>
      <c r="FG64" s="3">
        <f>IF(FF64&gt;0,FF64,EQ64+ER64+EU64+EX64+EY64+EZ64+FA64+FB64+FC64)</f>
        <v/>
      </c>
      <c r="FH64" s="618" t="n"/>
      <c r="FU64" s="3">
        <f>IF(AQ64=1,"표점",IF(AQ64=12,"표점/만점",IF(AQ64=2,"백분위")))</f>
        <v/>
      </c>
      <c r="FV64" s="3">
        <f>IF(BA64=1,"표점",IF(BA64=12,"표점/만점",IF(BA64=2,"백분위",IF(BA64=4,"변표",IF(BA64=42,"변표/만점")))))</f>
        <v/>
      </c>
      <c r="FW64" s="3">
        <f>ROUND(Y64/$FZ64,2)</f>
        <v/>
      </c>
      <c r="FX64" s="3">
        <f>ROUND(Z64/$FZ64,2)</f>
        <v/>
      </c>
      <c r="FY64" s="3">
        <f>ROUND(AC64/$FZ64,2)</f>
        <v/>
      </c>
      <c r="FZ64" s="3">
        <f>Y64+Z64+AC64</f>
        <v/>
      </c>
    </row>
    <row r="65">
      <c r="A65" s="556" t="n">
        <v>26</v>
      </c>
      <c r="C65" s="3">
        <f>ROUND(ROW(C65)-ROW($C$15),0)</f>
        <v/>
      </c>
      <c r="D65" s="3" t="n">
        <v>50</v>
      </c>
      <c r="E65" s="3" t="inlineStr">
        <is>
          <t>건국 자유</t>
        </is>
      </c>
      <c r="F65" s="3" t="n">
        <v>1000</v>
      </c>
      <c r="G65" s="3">
        <f>IF($BB$7=1,OFFSET(G$62,$N65-1,0),(G62+G63)/2)</f>
        <v/>
      </c>
      <c r="H65" s="3">
        <f>IF($BB$7=1,OFFSET(H$62,$N65-1,0),(H62+H63)/2)</f>
        <v/>
      </c>
      <c r="I65" s="3">
        <f>IF($BB$7=1,OFFSET(I$62,$N65-1,0),(I62+I63)/2)</f>
        <v/>
      </c>
      <c r="J65" s="3">
        <f>IF($BB$7=1,OFFSET(J$62,$N65-1,0),(J62+J63)/2)</f>
        <v/>
      </c>
      <c r="L65" s="3">
        <f>IF($BB$7=1,OFFSET(L$62,$N65-1,0),(L62+L63)/2)</f>
        <v/>
      </c>
      <c r="M65" s="3">
        <f>IF($BB$7=1,OFFSET(M$62,$N65-1,0),(M62+M63)/2)</f>
        <v/>
      </c>
      <c r="N65" s="3">
        <f>IF($BB$7=1,IF(FG62&gt;FG63,1,2),"x")</f>
        <v/>
      </c>
      <c r="O65" s="3" t="n">
        <v>2</v>
      </c>
      <c r="P65" s="3">
        <f>G65+H65+MAX((I65:J65),L65:M65)*O65</f>
        <v/>
      </c>
      <c r="Q65" s="3" t="n">
        <v>19</v>
      </c>
      <c r="S65" s="3">
        <f>IF(R65&gt;0,R65,Q65)</f>
        <v/>
      </c>
      <c r="W65" s="3">
        <f>IF(AND(BH65=0,CD65=0),0,IF(V65&gt;0,V65,IF(U65=1,$W$11,0)))</f>
        <v/>
      </c>
      <c r="Y65" s="3">
        <f>AD65</f>
        <v/>
      </c>
      <c r="Z65" s="3">
        <f>AE65</f>
        <v/>
      </c>
      <c r="AA65" s="3">
        <f>IF($BB$7=1,AF65,IF(AS65=12,$F65*I65/($AF$8*AL65+$AF$9*(1-AL65)),AF65))</f>
        <v/>
      </c>
      <c r="AB65" s="3">
        <f>IF($BB$7=1,AI65,IF(AV65=12,$F65*L65/($AI$8*AL65+$AI$9*(1-AL65)),AI65))</f>
        <v/>
      </c>
      <c r="AC65" s="3">
        <f>IF(AND(AS65=2,EA65=1),AA65*O65,IF(AND(AS65=2,EA65=2),AB65*O65,IF(EA65=1,AA65,IF(EA65=2,AB65))))</f>
        <v/>
      </c>
      <c r="AD65" s="3">
        <f>IF(AQ65=12,$F65*G65/$AQ$9,IF(OR(AQ65=1,AQ65=4),$F65*G65/200,IF(OR(AQ65=2,AQ65=9),$F65*G65/100,"자동")))</f>
        <v/>
      </c>
      <c r="AE65" s="3">
        <f>IF(AR65=12,$F65*H65/$AR$9,IF(OR(AR65=1,AR65=4),$F65*H65/200,IF(OR(AR65=2,AR65=9),$F65*H65/100,"자동")))</f>
        <v/>
      </c>
      <c r="AF65" s="3">
        <f>IF(AS65=12,$F65*I65/IF($BB$7=1,IF($ED65=1,$AS$9,$AF$9),($AF$8*AL65+$AF$9*(1-AL65))),IF(AS65=42,$F65*I65/AN65,IF(OR(AS65=1,AS65=4,AS65=2),$F65*I65/100,IF(AS65=9,$F65*I65/50,"자동"))))</f>
        <v/>
      </c>
      <c r="AG65" s="3">
        <f>IF(AT65=12,$F65*J65/IF($BB$7=1,IF($ED65=1,$AT$9,$AG$9),($AG$8*AL65+$AG$9*(1-AL65))),IF(AT65=42,$F65*J65/AN65,IF(OR(AT65=1,AT65=4,AT65=2),$F65*J65/100,IF(AT65=9,$F65*J65/50,"자동"))))</f>
        <v/>
      </c>
      <c r="AH65" s="3">
        <f>IF(AU65=12,$F65*K65/IF($BB$7=1,IF($ED65=1,$AU$9,$AH$9),($AH$8*AL65+$AH$9*(1-AL65))),IF(AU65=42,$F65*K65/$AN65,IF(OR(AU65=1,AU65=4,AU65=2),$F65*K65/100,IF(AU65=9,$F65*K65/50,"자동"))))</f>
        <v/>
      </c>
      <c r="AI65" s="3">
        <f>IF(AV65=12,$F65*L65/IF($BB$7=1,IF($ED65=1,$AV$9,$AI$9),($AI$8*AL65+$AI$9*(1-AL65))),IF(AV65=42,$F65*L65/AO65,IF(OR(AV65=1,AV65=4,AV65=2),$F65*L65/100,IF(AV65=9,$F65*L65/50,"자동"))))</f>
        <v/>
      </c>
      <c r="AJ65" s="3">
        <f>IF(AW65=12,$F65*M65/IF($BB$7=1,IF($ED65=1,$AW$9,$AJ$9),($AJ$8*AL65+$AJ$9*(1-AL65))),IF(AW65=42,$F65*M65/AO65,IF(OR(AW65=1,AW65=4,AW65=2),$F65*M65/100,IF(AW65=9,$F65*M65/50,"자동"))))</f>
        <v/>
      </c>
      <c r="AL65" s="3">
        <f>IF(AK65&lt;&gt;"",AK65,IF(BA65&lt;&gt;12,"",IF(U65=1,1,IF(LEFT(E65,3)="서울대",0,""))))</f>
        <v/>
      </c>
      <c r="AN65" s="3">
        <f>IF($BA65=42,OFFSET(변환표준점수!C$119,$AP65-1,0),"")</f>
        <v/>
      </c>
      <c r="AO65" s="3">
        <f>IF($BA65=42,OFFSET(변환표준점수!D$119,$AP65-1,0),"")</f>
        <v/>
      </c>
      <c r="AP65" s="3">
        <f>IF(S65="","",MATCH(S65,변환표준점수!$B$119:$B$298,0))</f>
        <v/>
      </c>
      <c r="AQ65" s="3" t="n">
        <v>1</v>
      </c>
      <c r="AR65" s="3" t="n">
        <v>1</v>
      </c>
      <c r="AS65" s="3" t="n">
        <v>4</v>
      </c>
      <c r="AT65" s="3" t="n">
        <v>4</v>
      </c>
      <c r="AV65" s="3" t="n">
        <v>4</v>
      </c>
      <c r="AW65" s="3" t="n">
        <v>4</v>
      </c>
      <c r="AX65" s="3" t="n">
        <v>3</v>
      </c>
      <c r="AY65" s="3" t="n">
        <v>3</v>
      </c>
      <c r="BA65" s="3">
        <f>IF(AS65&gt;0,AS65,AV65)</f>
        <v/>
      </c>
      <c r="BJ65" s="3">
        <f>IF(BI65="",IF(DT65=1,1,$BI$3),BI65)</f>
        <v/>
      </c>
      <c r="CH65" s="206">
        <f>F65*P65</f>
        <v/>
      </c>
      <c r="CI65" s="56" t="n">
        <v>100</v>
      </c>
      <c r="CJ65" s="3" t="n">
        <v>98.5</v>
      </c>
      <c r="CK65" s="3" t="n">
        <v>97</v>
      </c>
      <c r="CL65" s="3" t="n">
        <v>95</v>
      </c>
      <c r="CM65" s="3" t="n">
        <v>92.5</v>
      </c>
      <c r="CN65" s="3" t="n">
        <v>90</v>
      </c>
      <c r="CO65" s="3" t="n">
        <v>85</v>
      </c>
      <c r="CP65" s="3" t="n">
        <v>80</v>
      </c>
      <c r="CQ65" s="3" t="n">
        <v>75</v>
      </c>
      <c r="CV65" s="3" t="n">
        <v>-1</v>
      </c>
      <c r="CW65" s="3" t="n">
        <v>-1.75</v>
      </c>
      <c r="CX65" s="3" t="n">
        <v>-3</v>
      </c>
      <c r="CY65" s="3" t="n">
        <v>-4.25</v>
      </c>
      <c r="CZ65" s="3" t="n">
        <v>-5</v>
      </c>
      <c r="DJ65" s="3">
        <f>ROUND((CI65-EZ65),1)</f>
        <v/>
      </c>
      <c r="DK65" s="93">
        <f>((CI65-EZ65)/(FG65+DJ65-FC65))*100</f>
        <v/>
      </c>
      <c r="DL65" s="3">
        <f>ROUND((CR65-FA65)+(DA65-FB65),1)</f>
        <v/>
      </c>
      <c r="DO65" s="3" t="n">
        <v>2</v>
      </c>
      <c r="DZ65" s="3" t="n">
        <v>1</v>
      </c>
      <c r="EA65" s="3">
        <f>IF(DZ65&gt;0,DZ65,IF(DM65&gt;0,1,2))</f>
        <v/>
      </c>
      <c r="EB65" s="3">
        <f>MAX(DM65:DO65)</f>
        <v/>
      </c>
      <c r="EC65" s="3">
        <f>AND(DM65-0.1&lt;$DM$8,DN65-0.1&lt;$DN$8,DO65-0.1&lt;$DO$8)*1</f>
        <v/>
      </c>
      <c r="ED65" s="3">
        <f>IFERROR(IF(AND($DP$8&gt;=DP65,$DQ$8&gt;=DQ65,$DR$8&gt;=DR65,$DS$8&gt;=DS65,$DT$8&gt;=DT65,$DU$8&gt;=DU65,$DV$8&gt;=DV65,$DW$8&gt;=DW65,$DX$8&gt;=DX65,OR(DY65=0,$DY$8&lt;DY65),EC65=1),1,0),0)</f>
        <v/>
      </c>
      <c r="EF65" s="3">
        <f>IFERROR(OFFSET(EF$3,MATCH(AQ65,$ED$4:$ED$10,0),0),0)</f>
        <v/>
      </c>
      <c r="EG65" s="3">
        <f>IFERROR(OFFSET(EG$3,MATCH(AR65,$ED$4:$ED$10,0),0),0)</f>
        <v/>
      </c>
      <c r="EH65" s="3">
        <f>IFERROR(IF(LEFT($BA65,1)="4",OFFSET(변환표준점수!$H$118,MATCH($S65,변환표준점수!$B$119:$B$198,0),),OFFSET(EH$3,MATCH(AS65,$ED$4:$ED$8,0),0)),0)</f>
        <v/>
      </c>
      <c r="EI65" s="3">
        <f>IFERROR(IF(LEFT($BA65,1)="4",OFFSET(변환표준점수!$I$118,MATCH($S65,변환표준점수!$B$119:$B$198,0),0),OFFSET(EI$3,MATCH(AT65,$ED$4:$ED$8,0),0)),0)</f>
        <v/>
      </c>
      <c r="EK65" s="3">
        <f>IFERROR(IF(LEFT($BA65,1)="4",OFFSET(변환표준점수!$J$118,MATCH($S65,변환표준점수!$B$119:$B$198,0),0),OFFSET(EJ$3,MATCH(AV65,$ED$4:$ED$8,0),0)),0)</f>
        <v/>
      </c>
      <c r="EL65" s="3">
        <f>IFERROR(IF(LEFT($BA65,1)="4",OFFSET(변환표준점수!$K$118,MATCH($S65,변환표준점수!$B$119:$B$198,0),0),OFFSET(EK$3,MATCH(AW65,$ED$4:$ED$8,0),0)),0)</f>
        <v/>
      </c>
      <c r="EM65" s="3">
        <f>IFERROR(OFFSET(EL$3,MATCH(AX65,$ED$4:$ED$8,0),0),0)</f>
        <v/>
      </c>
      <c r="EN65" s="3">
        <f>IFERROR(OFFSET(EM$3,MATCH(AY65,$ED$4:$ED$8,0),0),0)</f>
        <v/>
      </c>
      <c r="EO65" s="3">
        <f>IFERROR(OFFSET(EN$3,MATCH(AZ65,$ED$4:$ED$8,0),0),0)</f>
        <v/>
      </c>
      <c r="EQ65" s="3">
        <f>IFERROR((EF65*AD65+BO65)*$EP$9,0)</f>
        <v/>
      </c>
      <c r="ER65" s="3">
        <f>IFERROR(EG65*AE65+OFFSET($BP65,0,$ER$14-1),0)</f>
        <v/>
      </c>
      <c r="ES65" s="3">
        <f>IFERROR((EH65*AF65+BS65)*$EP$9,0)</f>
        <v/>
      </c>
      <c r="ET65" s="3">
        <f>IFERROR(IF(O65&lt;2,0,(EI65*AG65+BT65)*$EP$9),0)</f>
        <v/>
      </c>
      <c r="EU65" s="3">
        <f>IFERROR(BU65*$EP$9,0)</f>
        <v/>
      </c>
      <c r="EV65" s="3">
        <f>IFERROR((EK65*AI65+BV65)*$EP$9,0)</f>
        <v/>
      </c>
      <c r="EW65" s="3">
        <f>IFERROR(IF(O65&lt;2,0,(EL65*AJ65+BW65)*$EP$9),0)</f>
        <v/>
      </c>
      <c r="EX65" s="3">
        <f>LARGE((ES65:ET65,EV65:EW65),1)</f>
        <v/>
      </c>
      <c r="EY65" s="3">
        <f>IF(O65&lt;2,0,LARGE((ES65:ET65,EV65:EW65),2))</f>
        <v/>
      </c>
      <c r="EZ65" s="3">
        <f>IFERROR(OFFSET(CI65,0,ROUND((1/(1/EM65))-1,0)),0)</f>
        <v/>
      </c>
      <c r="FA65" s="3">
        <f>IFERROR(OFFSET(CR65,0,ROUND(1/(1/EN65),0)-1),0)</f>
        <v/>
      </c>
      <c r="FB65" s="3">
        <f>IFERROR(OFFSET(DA65,0,ROUND(1/(1/EO65),0)-1),0)</f>
        <v/>
      </c>
      <c r="FG65" s="3">
        <f>IF(FF65&gt;0,FF65,EQ65+ER65+EU65+EX65+EY65+EZ65+FA65+FB65+FC65)</f>
        <v/>
      </c>
      <c r="FH65" s="618" t="n"/>
      <c r="FU65" s="3">
        <f>IF(AQ65=1,"표점",IF(AQ65=12,"표점/만점",IF(AQ65=2,"백분위")))</f>
        <v/>
      </c>
      <c r="FV65" s="3">
        <f>IF(BA65=1,"표점",IF(BA65=12,"표점/만점",IF(BA65=2,"백분위",IF(BA65=4,"변표",IF(BA65=42,"변표/만점")))))</f>
        <v/>
      </c>
      <c r="FW65" s="3">
        <f>ROUND(Y65/$FZ65,2)</f>
        <v/>
      </c>
      <c r="FX65" s="3">
        <f>ROUND(Z65/$FZ65,2)</f>
        <v/>
      </c>
      <c r="FY65" s="3">
        <f>ROUND(AC65/$FZ65,2)</f>
        <v/>
      </c>
      <c r="FZ65" s="3">
        <f>Y65+Z65+AC65</f>
        <v/>
      </c>
    </row>
    <row r="66">
      <c r="A66" s="556" t="n">
        <v>26</v>
      </c>
      <c r="C66" s="3">
        <f>ROUND(ROW(C66)-ROW($C$15),0)</f>
        <v/>
      </c>
      <c r="D66" s="3" t="n">
        <v>51</v>
      </c>
      <c r="E66" s="3" t="inlineStr">
        <is>
          <t>동국 수가산</t>
        </is>
      </c>
      <c r="F66" s="3" t="n">
        <v>1000</v>
      </c>
      <c r="G66" s="3" t="n">
        <v>0.25</v>
      </c>
      <c r="H66" s="3" t="n">
        <v>0.35</v>
      </c>
      <c r="I66" s="3" t="n">
        <v>0.125</v>
      </c>
      <c r="J66" s="3" t="n">
        <v>0.125</v>
      </c>
      <c r="L66" s="3" t="n">
        <v>0.125</v>
      </c>
      <c r="M66" s="3" t="n">
        <v>0.125</v>
      </c>
      <c r="O66" s="3" t="n">
        <v>2</v>
      </c>
      <c r="P66" s="3">
        <f>G66+H66+MAX((I66:J66),L66:M66)*O66</f>
        <v/>
      </c>
      <c r="Q66" s="3" t="n">
        <v>21</v>
      </c>
      <c r="S66" s="3">
        <f>IF(R66&gt;0,R66,Q66)</f>
        <v/>
      </c>
      <c r="W66" s="3">
        <f>IF(AND(BH66=0,CD66=0),0,IF(V66&gt;0,V66,IF(U66=1,$W$11,0)))</f>
        <v/>
      </c>
      <c r="Y66" s="3">
        <f>AD66</f>
        <v/>
      </c>
      <c r="Z66" s="3">
        <f>AE66</f>
        <v/>
      </c>
      <c r="AA66" s="3">
        <f>IF($BB$7=1,AF66,IF(AS66=12,$F66*I66/($AF$8*AL66+$AF$9*(1-AL66)),AF66))</f>
        <v/>
      </c>
      <c r="AB66" s="3">
        <f>IF($BB$7=1,AI66,IF(AV66=12,$F66*L66/($AI$8*AL66+$AI$9*(1-AL66)),AI66))</f>
        <v/>
      </c>
      <c r="AC66" s="3">
        <f>IF(AND(AS66=2,EA66=1),AA66*O66,IF(AND(AS66=2,EA66=2),AB66*O66,IF(EA66=1,AA66,IF(EA66=2,AB66))))</f>
        <v/>
      </c>
      <c r="AD66" s="3">
        <f>IF(AQ66=12,$F66*G66/$AQ$9,IF(OR(AQ66=1,AQ66=4),$F66*G66/200,IF(OR(AQ66=2,AQ66=9),$F66*G66/100,"자동")))</f>
        <v/>
      </c>
      <c r="AE66" s="3">
        <f>IF(AR66=12,$F66*H66/$AR$9,IF(OR(AR66=1,AR66=4),$F66*H66/200,IF(OR(AR66=2,AR66=9),$F66*H66/100,"자동")))</f>
        <v/>
      </c>
      <c r="AF66" s="3">
        <f>IF(AS66=12,$F66*I66/IF($BB$7=1,IF($ED66=1,$AS$9,$AF$9),($AF$8*AL66+$AF$9*(1-AL66))),IF(AS66=42,$F66*I66/AN66,IF(OR(AS66=1,AS66=4,AS66=2),$F66*I66/100,IF(AS66=9,$F66*I66/50,"자동"))))</f>
        <v/>
      </c>
      <c r="AG66" s="3">
        <f>IF(AT66=12,$F66*J66/IF($BB$7=1,IF($ED66=1,$AT$9,$AG$9),($AG$8*AL66+$AG$9*(1-AL66))),IF(AT66=42,$F66*J66/AN66,IF(OR(AT66=1,AT66=4,AT66=2),$F66*J66/100,IF(AT66=9,$F66*J66/50,"자동"))))</f>
        <v/>
      </c>
      <c r="AH66" s="3">
        <f>IF(AU66=12,$F66*K66/IF($BB$7=1,IF($ED66=1,$AU$9,$AH$9),($AH$8*AL66+$AH$9*(1-AL66))),IF(AU66=42,$F66*K66/$AN66,IF(OR(AU66=1,AU66=4,AU66=2),$F66*K66/100,IF(AU66=9,$F66*K66/50,"자동"))))</f>
        <v/>
      </c>
      <c r="AI66" s="3">
        <f>IF(AV66=12,$F66*L66/IF($BB$7=1,IF($ED66=1,$AV$9,$AI$9),($AI$8*AL66+$AI$9*(1-AL66))),IF(AV66=42,$F66*L66/AO66,IF(OR(AV66=1,AV66=4,AV66=2),$F66*L66/100,IF(AV66=9,$F66*L66/50,"자동"))))</f>
        <v/>
      </c>
      <c r="AJ66" s="3">
        <f>IF(AW66=12,$F66*M66/IF($BB$7=1,IF($ED66=1,$AW$9,$AJ$9),($AJ$8*AL66+$AJ$9*(1-AL66))),IF(AW66=42,$F66*M66/AO66,IF(OR(AW66=1,AW66=4,AW66=2),$F66*M66/100,IF(AW66=9,$F66*M66/50,"자동"))))</f>
        <v/>
      </c>
      <c r="AL66" s="3">
        <f>IF(AK66&lt;&gt;"",AK66,IF(BA66&lt;&gt;12,"",IF(U66=1,1,IF(LEFT(E66,3)="서울대",0,""))))</f>
        <v/>
      </c>
      <c r="AN66" s="3">
        <f>IF($BA66=42,OFFSET(변환표준점수!C$119,$AP66-1,0),"")</f>
        <v/>
      </c>
      <c r="AO66" s="3">
        <f>IF($BA66=42,OFFSET(변환표준점수!D$119,$AP66-1,0),"")</f>
        <v/>
      </c>
      <c r="AP66" s="3">
        <f>IF(S66="","",MATCH(S66,변환표준점수!$B$119:$B$298,0))</f>
        <v/>
      </c>
      <c r="AQ66" s="3" t="n">
        <v>1</v>
      </c>
      <c r="AR66" s="3" t="n">
        <v>1</v>
      </c>
      <c r="AS66" s="3" t="n">
        <v>4</v>
      </c>
      <c r="AT66" s="3" t="n">
        <v>4</v>
      </c>
      <c r="AV66" s="3" t="n">
        <v>4</v>
      </c>
      <c r="AW66" s="3" t="n">
        <v>4</v>
      </c>
      <c r="AX66" s="3" t="n">
        <v>3</v>
      </c>
      <c r="AY66" s="3" t="n">
        <v>3</v>
      </c>
      <c r="BA66" s="3">
        <f>IF(AS66&gt;0,AS66,AV66)</f>
        <v/>
      </c>
      <c r="BC66" s="3">
        <f>0.03*AE66</f>
        <v/>
      </c>
      <c r="BD66" s="3">
        <f>0.03*AE66</f>
        <v/>
      </c>
      <c r="BJ66" s="3">
        <f>IF(BI66="",IF(DT66=1,1,$BI$3),BI66)</f>
        <v/>
      </c>
      <c r="BN66" s="212" t="inlineStr">
        <is>
          <t>미적기하3%가산</t>
        </is>
      </c>
      <c r="BP66" s="3">
        <f>IF(BP$6&gt;0,BC66*$EG66,0)</f>
        <v/>
      </c>
      <c r="BQ66" s="3">
        <f>IF(BQ$6&gt;0,BD66*$EG66,0)</f>
        <v/>
      </c>
      <c r="CH66" s="206">
        <f>F66*P66</f>
        <v/>
      </c>
      <c r="CI66" s="56" t="n">
        <v>150</v>
      </c>
      <c r="CJ66" s="3" t="n">
        <v>149.25</v>
      </c>
      <c r="CK66" s="3" t="n">
        <v>147.75</v>
      </c>
      <c r="CL66" s="3" t="n">
        <v>142.5</v>
      </c>
      <c r="CM66" s="3" t="n">
        <v>135</v>
      </c>
      <c r="CN66" s="3" t="n">
        <v>105</v>
      </c>
      <c r="CO66" s="3" t="n">
        <v>67.5</v>
      </c>
      <c r="CP66" s="3" t="n">
        <v>15</v>
      </c>
      <c r="CQ66" s="3" t="n">
        <v>0</v>
      </c>
      <c r="CV66" s="3" t="n">
        <v>-2</v>
      </c>
      <c r="CW66" s="3" t="n">
        <v>-4</v>
      </c>
      <c r="CX66" s="3" t="n">
        <v>-6</v>
      </c>
      <c r="CY66" s="3" t="n">
        <v>-8</v>
      </c>
      <c r="CZ66" s="3" t="n">
        <v>-10</v>
      </c>
      <c r="DJ66" s="3">
        <f>ROUND((CI66-EZ66),1)</f>
        <v/>
      </c>
      <c r="DK66" s="93">
        <f>((CI66-EZ66)/(FG66+DJ66-FC66))*100</f>
        <v/>
      </c>
      <c r="DL66" s="3">
        <f>ROUND((CR66-FA66)+(DA66-FB66),1)</f>
        <v/>
      </c>
      <c r="DO66" s="3" t="n">
        <v>2</v>
      </c>
      <c r="DZ66" s="3" t="n">
        <v>1</v>
      </c>
      <c r="EA66" s="3">
        <f>IF(DZ66&gt;0,DZ66,IF(DM66&gt;0,1,2))</f>
        <v/>
      </c>
      <c r="EB66" s="3">
        <f>MAX(DM66:DO66)</f>
        <v/>
      </c>
      <c r="EC66" s="3">
        <f>AND(DM66-0.1&lt;$DM$8,DN66-0.1&lt;$DN$8,DO66-0.1&lt;$DO$8)*1</f>
        <v/>
      </c>
      <c r="ED66" s="3">
        <f>IFERROR(IF(AND($DP$8&gt;=DP66,$DQ$8&gt;=DQ66,$DR$8&gt;=DR66,$DS$8&gt;=DS66,$DT$8&gt;=DT66,$DU$8&gt;=DU66,$DV$8&gt;=DV66,$DW$8&gt;=DW66,$DX$8&gt;=DX66,OR(DY66=0,$DY$8&lt;DY66),EC66=1),1,0),0)</f>
        <v/>
      </c>
      <c r="EF66" s="3">
        <f>IFERROR(OFFSET(EF$3,MATCH(AQ66,$ED$4:$ED$10,0),0),0)</f>
        <v/>
      </c>
      <c r="EG66" s="3">
        <f>IFERROR(OFFSET(EG$3,MATCH(AR66,$ED$4:$ED$10,0),0),0)</f>
        <v/>
      </c>
      <c r="EH66" s="3">
        <f>IFERROR(IF(LEFT($BA66,1)="4",OFFSET(변환표준점수!$H$118,MATCH($S66,변환표준점수!$B$119:$B$198,0),),OFFSET(EH$3,MATCH(AS66,$ED$4:$ED$8,0),0)),0)</f>
        <v/>
      </c>
      <c r="EI66" s="3">
        <f>IFERROR(IF(LEFT($BA66,1)="4",OFFSET(변환표준점수!$I$118,MATCH($S66,변환표준점수!$B$119:$B$198,0),0),OFFSET(EI$3,MATCH(AT66,$ED$4:$ED$8,0),0)),0)</f>
        <v/>
      </c>
      <c r="EK66" s="3">
        <f>IFERROR(IF(LEFT($BA66,1)="4",OFFSET(변환표준점수!$J$118,MATCH($S66,변환표준점수!$B$119:$B$198,0),0),OFFSET(EJ$3,MATCH(AV66,$ED$4:$ED$8,0),0)),0)</f>
        <v/>
      </c>
      <c r="EL66" s="3">
        <f>IFERROR(IF(LEFT($BA66,1)="4",OFFSET(변환표준점수!$K$118,MATCH($S66,변환표준점수!$B$119:$B$198,0),0),OFFSET(EK$3,MATCH(AW66,$ED$4:$ED$8,0),0)),0)</f>
        <v/>
      </c>
      <c r="EM66" s="3">
        <f>IFERROR(OFFSET(EL$3,MATCH(AX66,$ED$4:$ED$8,0),0),0)</f>
        <v/>
      </c>
      <c r="EN66" s="3">
        <f>IFERROR(OFFSET(EM$3,MATCH(AY66,$ED$4:$ED$8,0),0),0)</f>
        <v/>
      </c>
      <c r="EO66" s="3">
        <f>IFERROR(OFFSET(EN$3,MATCH(AZ66,$ED$4:$ED$8,0),0),0)</f>
        <v/>
      </c>
      <c r="EQ66" s="3">
        <f>IFERROR((EF66*AD66+BO66)*$EP$9,0)</f>
        <v/>
      </c>
      <c r="ER66" s="3">
        <f>IFERROR(EG66*AE66+OFFSET($BP66,0,$ER$14-1),0)</f>
        <v/>
      </c>
      <c r="ES66" s="3">
        <f>IFERROR((EH66*AF66+BS66)*$EP$9,0)</f>
        <v/>
      </c>
      <c r="ET66" s="3">
        <f>IFERROR(IF(O66&lt;2,0,(EI66*AG66+BT66)*$EP$9),0)</f>
        <v/>
      </c>
      <c r="EU66" s="3">
        <f>IFERROR(BU66*$EP$9,0)</f>
        <v/>
      </c>
      <c r="EV66" s="3">
        <f>IFERROR((EK66*AI66+BV66)*$EP$9,0)</f>
        <v/>
      </c>
      <c r="EW66" s="3">
        <f>IFERROR(IF(O66&lt;2,0,(EL66*AJ66+BW66)*$EP$9),0)</f>
        <v/>
      </c>
      <c r="EX66" s="3">
        <f>LARGE((ES66:ET66,EV66:EW66),1)</f>
        <v/>
      </c>
      <c r="EY66" s="3">
        <f>IF(O66&lt;2,0,LARGE((ES66:ET66,EV66:EW66),2))</f>
        <v/>
      </c>
      <c r="EZ66" s="3">
        <f>IFERROR(OFFSET(CI66,0,ROUND((1/(1/EM66))-1,0)),0)</f>
        <v/>
      </c>
      <c r="FA66" s="3">
        <f>IFERROR(OFFSET(CR66,0,ROUND(1/(1/EN66),0)-1),0)</f>
        <v/>
      </c>
      <c r="FB66" s="3">
        <f>IFERROR(OFFSET(DA66,0,ROUND(1/(1/EO66),0)-1),0)</f>
        <v/>
      </c>
      <c r="FG66" s="3">
        <f>IF(FF66&gt;0,FF66,EQ66+ER66+EU66+EX66+EY66+EZ66+FA66+FB66+FC66)</f>
        <v/>
      </c>
      <c r="FH66" s="618" t="n"/>
      <c r="FU66" s="3">
        <f>IF(AQ66=1,"표점",IF(AQ66=12,"표점/만점",IF(AQ66=2,"백분위")))</f>
        <v/>
      </c>
      <c r="FV66" s="3">
        <f>IF(BA66=1,"표점",IF(BA66=12,"표점/만점",IF(BA66=2,"백분위",IF(BA66=4,"변표",IF(BA66=42,"변표/만점")))))</f>
        <v/>
      </c>
      <c r="FW66" s="3">
        <f>ROUND(Y66/$FZ66,2)</f>
        <v/>
      </c>
      <c r="FX66" s="3">
        <f>ROUND(Z66/$FZ66,2)</f>
        <v/>
      </c>
      <c r="FY66" s="3">
        <f>ROUND(AC66/$FZ66,2)</f>
        <v/>
      </c>
      <c r="FZ66" s="3">
        <f>Y66+Z66+AC66</f>
        <v/>
      </c>
    </row>
    <row r="67">
      <c r="A67" s="556" t="n">
        <v>26</v>
      </c>
      <c r="C67" s="3">
        <f>ROUND(ROW(C67)-ROW($C$15),0)</f>
        <v/>
      </c>
      <c r="D67" s="3" t="n">
        <v>52</v>
      </c>
      <c r="E67" s="3" t="inlineStr">
        <is>
          <t>동국 과가산</t>
        </is>
      </c>
      <c r="F67" s="3" t="n">
        <v>1000</v>
      </c>
      <c r="G67" s="3" t="n">
        <v>0.25</v>
      </c>
      <c r="H67" s="3" t="n">
        <v>0.35</v>
      </c>
      <c r="I67" s="3" t="n">
        <v>0.125</v>
      </c>
      <c r="J67" s="3" t="n">
        <v>0.125</v>
      </c>
      <c r="L67" s="3" t="n">
        <v>0.125</v>
      </c>
      <c r="M67" s="3" t="n">
        <v>0.125</v>
      </c>
      <c r="O67" s="3" t="n">
        <v>2</v>
      </c>
      <c r="P67" s="3">
        <f>G67+H67+MAX((I67:J67),L67:M67)*O67</f>
        <v/>
      </c>
      <c r="Q67" s="3" t="n">
        <v>21</v>
      </c>
      <c r="S67" s="3">
        <f>IF(R67&gt;0,R67,Q67)</f>
        <v/>
      </c>
      <c r="W67" s="3">
        <f>IF(AND(BH67=0,CD67=0),0,IF(V67&gt;0,V67,IF(U67=1,$W$11,0)))</f>
        <v/>
      </c>
      <c r="Y67" s="3">
        <f>AD67</f>
        <v/>
      </c>
      <c r="Z67" s="3">
        <f>AE67</f>
        <v/>
      </c>
      <c r="AA67" s="3">
        <f>IF($BB$7=1,AF67,IF(AS67=12,$F67*I67/($AF$8*AL67+$AF$9*(1-AL67)),AF67))</f>
        <v/>
      </c>
      <c r="AB67" s="3">
        <f>IF($BB$7=1,AI67,IF(AV67=12,$F67*L67/($AI$8*AL67+$AI$9*(1-AL67)),AI67))</f>
        <v/>
      </c>
      <c r="AC67" s="3">
        <f>IF(AND(AS67=2,EA67=1),AA67*O67,IF(AND(AS67=2,EA67=2),AB67*O67,IF(EA67=1,AA67,IF(EA67=2,AB67))))</f>
        <v/>
      </c>
      <c r="AD67" s="3">
        <f>IF(AQ67=12,$F67*G67/$AQ$9,IF(OR(AQ67=1,AQ67=4),$F67*G67/200,IF(OR(AQ67=2,AQ67=9),$F67*G67/100,"자동")))</f>
        <v/>
      </c>
      <c r="AE67" s="3">
        <f>IF(AR67=12,$F67*H67/$AR$9,IF(OR(AR67=1,AR67=4),$F67*H67/200,IF(OR(AR67=2,AR67=9),$F67*H67/100,"자동")))</f>
        <v/>
      </c>
      <c r="AF67" s="3">
        <f>IF(AS67=12,$F67*I67/IF($BB$7=1,IF($ED67=1,$AS$9,$AF$9),($AF$8*AL67+$AF$9*(1-AL67))),IF(AS67=42,$F67*I67/AN67,IF(OR(AS67=1,AS67=4,AS67=2),$F67*I67/100,IF(AS67=9,$F67*I67/50,"자동"))))</f>
        <v/>
      </c>
      <c r="AG67" s="3">
        <f>IF(AT67=12,$F67*J67/IF($BB$7=1,IF($ED67=1,$AT$9,$AG$9),($AG$8*AL67+$AG$9*(1-AL67))),IF(AT67=42,$F67*J67/AN67,IF(OR(AT67=1,AT67=4,AT67=2),$F67*J67/100,IF(AT67=9,$F67*J67/50,"자동"))))</f>
        <v/>
      </c>
      <c r="AH67" s="3">
        <f>IF(AU67=12,$F67*K67/IF($BB$7=1,IF($ED67=1,$AU$9,$AH$9),($AH$8*AL67+$AH$9*(1-AL67))),IF(AU67=42,$F67*K67/$AN67,IF(OR(AU67=1,AU67=4,AU67=2),$F67*K67/100,IF(AU67=9,$F67*K67/50,"자동"))))</f>
        <v/>
      </c>
      <c r="AI67" s="3">
        <f>IF(AV67=12,$F67*L67/IF($BB$7=1,IF($ED67=1,$AV$9,$AI$9),($AI$8*AL67+$AI$9*(1-AL67))),IF(AV67=42,$F67*L67/AO67,IF(OR(AV67=1,AV67=4,AV67=2),$F67*L67/100,IF(AV67=9,$F67*L67/50,"자동"))))</f>
        <v/>
      </c>
      <c r="AJ67" s="3">
        <f>IF(AW67=12,$F67*M67/IF($BB$7=1,IF($ED67=1,$AW$9,$AJ$9),($AJ$8*AL67+$AJ$9*(1-AL67))),IF(AW67=42,$F67*M67/AO67,IF(OR(AW67=1,AW67=4,AW67=2),$F67*M67/100,IF(AW67=9,$F67*M67/50,"자동"))))</f>
        <v/>
      </c>
      <c r="AL67" s="3">
        <f>IF(AK67&lt;&gt;"",AK67,IF(BA67&lt;&gt;12,"",IF(U67=1,1,IF(LEFT(E67,3)="서울대",0,""))))</f>
        <v/>
      </c>
      <c r="AN67" s="3">
        <f>IF($BA67=42,OFFSET(변환표준점수!C$119,$AP67-1,0),"")</f>
        <v/>
      </c>
      <c r="AO67" s="3">
        <f>IF($BA67=42,OFFSET(변환표준점수!D$119,$AP67-1,0),"")</f>
        <v/>
      </c>
      <c r="AP67" s="3">
        <f>IF(S67="","",MATCH(S67,변환표준점수!$B$119:$B$298,0))</f>
        <v/>
      </c>
      <c r="AQ67" s="3" t="n">
        <v>1</v>
      </c>
      <c r="AR67" s="3" t="n">
        <v>1</v>
      </c>
      <c r="AS67" s="3" t="n">
        <v>4</v>
      </c>
      <c r="AT67" s="3" t="n">
        <v>4</v>
      </c>
      <c r="AV67" s="3" t="n">
        <v>4</v>
      </c>
      <c r="AW67" s="3" t="n">
        <v>4</v>
      </c>
      <c r="AX67" s="3" t="n">
        <v>3</v>
      </c>
      <c r="AY67" s="3" t="n">
        <v>3</v>
      </c>
      <c r="BA67" s="3">
        <f>IF(AS67&gt;0,AS67,AV67)</f>
        <v/>
      </c>
      <c r="BF67" s="3">
        <f>0.03*AF67</f>
        <v/>
      </c>
      <c r="BG67" s="3">
        <f>0.03*AG67</f>
        <v/>
      </c>
      <c r="BJ67" s="3">
        <f>IF(BI67="",IF(DT67=1,1,$BI$3),BI67)</f>
        <v/>
      </c>
      <c r="BN67" s="212" t="inlineStr">
        <is>
          <t>과탐3%가산</t>
        </is>
      </c>
      <c r="BS67" s="3">
        <f>BF67*EH67</f>
        <v/>
      </c>
      <c r="BT67" s="3">
        <f>BG67*EI67</f>
        <v/>
      </c>
      <c r="CH67" s="206">
        <f>F67*P67</f>
        <v/>
      </c>
      <c r="CI67" s="56" t="n">
        <v>150</v>
      </c>
      <c r="CJ67" s="3" t="n">
        <v>149.25</v>
      </c>
      <c r="CK67" s="3" t="n">
        <v>147.75</v>
      </c>
      <c r="CL67" s="3" t="n">
        <v>142.5</v>
      </c>
      <c r="CM67" s="3" t="n">
        <v>135</v>
      </c>
      <c r="CN67" s="3" t="n">
        <v>105</v>
      </c>
      <c r="CO67" s="3" t="n">
        <v>67.5</v>
      </c>
      <c r="CP67" s="3" t="n">
        <v>15</v>
      </c>
      <c r="CQ67" s="3" t="n">
        <v>0</v>
      </c>
      <c r="CV67" s="3" t="n">
        <v>-2</v>
      </c>
      <c r="CW67" s="3" t="n">
        <v>-4</v>
      </c>
      <c r="CX67" s="3" t="n">
        <v>-6</v>
      </c>
      <c r="CY67" s="3" t="n">
        <v>-8</v>
      </c>
      <c r="CZ67" s="3" t="n">
        <v>-10</v>
      </c>
      <c r="DJ67" s="3">
        <f>ROUND((CI67-EZ67),1)</f>
        <v/>
      </c>
      <c r="DK67" s="93">
        <f>((CI67-EZ67)/(FG67+DJ67-FC67))*100</f>
        <v/>
      </c>
      <c r="DL67" s="3">
        <f>ROUND((CR67-FA67)+(DA67-FB67),1)</f>
        <v/>
      </c>
      <c r="DO67" s="3" t="n">
        <v>2</v>
      </c>
      <c r="DZ67" s="3" t="n">
        <v>1</v>
      </c>
      <c r="EA67" s="3">
        <f>IF(DZ67&gt;0,DZ67,IF(DM67&gt;0,1,2))</f>
        <v/>
      </c>
      <c r="EB67" s="3">
        <f>MAX(DM67:DO67)</f>
        <v/>
      </c>
      <c r="EC67" s="3">
        <f>AND(DM67-0.1&lt;$DM$8,DN67-0.1&lt;$DN$8,DO67-0.1&lt;$DO$8)*1</f>
        <v/>
      </c>
      <c r="ED67" s="3">
        <f>IFERROR(IF(AND($DP$8&gt;=DP67,$DQ$8&gt;=DQ67,$DR$8&gt;=DR67,$DS$8&gt;=DS67,$DT$8&gt;=DT67,$DU$8&gt;=DU67,$DV$8&gt;=DV67,$DW$8&gt;=DW67,$DX$8&gt;=DX67,OR(DY67=0,$DY$8&lt;DY67),EC67=1),1,0),0)</f>
        <v/>
      </c>
      <c r="EF67" s="3">
        <f>IFERROR(OFFSET(EF$3,MATCH(AQ67,$ED$4:$ED$10,0),0),0)</f>
        <v/>
      </c>
      <c r="EG67" s="3">
        <f>IFERROR(OFFSET(EG$3,MATCH(AR67,$ED$4:$ED$10,0),0),0)</f>
        <v/>
      </c>
      <c r="EH67" s="3">
        <f>IFERROR(IF(LEFT($BA67,1)="4",OFFSET(변환표준점수!$H$118,MATCH($S67,변환표준점수!$B$119:$B$198,0),),OFFSET(EH$3,MATCH(AS67,$ED$4:$ED$8,0),0)),0)</f>
        <v/>
      </c>
      <c r="EI67" s="3">
        <f>IFERROR(IF(LEFT($BA67,1)="4",OFFSET(변환표준점수!$I$118,MATCH($S67,변환표준점수!$B$119:$B$198,0),0),OFFSET(EI$3,MATCH(AT67,$ED$4:$ED$8,0),0)),0)</f>
        <v/>
      </c>
      <c r="EK67" s="3">
        <f>IFERROR(IF(LEFT($BA67,1)="4",OFFSET(변환표준점수!$J$118,MATCH($S67,변환표준점수!$B$119:$B$198,0),0),OFFSET(EJ$3,MATCH(AV67,$ED$4:$ED$8,0),0)),0)</f>
        <v/>
      </c>
      <c r="EL67" s="3">
        <f>IFERROR(IF(LEFT($BA67,1)="4",OFFSET(변환표준점수!$K$118,MATCH($S67,변환표준점수!$B$119:$B$198,0),0),OFFSET(EK$3,MATCH(AW67,$ED$4:$ED$8,0),0)),0)</f>
        <v/>
      </c>
      <c r="EM67" s="3">
        <f>IFERROR(OFFSET(EL$3,MATCH(AX67,$ED$4:$ED$8,0),0),0)</f>
        <v/>
      </c>
      <c r="EN67" s="3">
        <f>IFERROR(OFFSET(EM$3,MATCH(AY67,$ED$4:$ED$8,0),0),0)</f>
        <v/>
      </c>
      <c r="EO67" s="3">
        <f>IFERROR(OFFSET(EN$3,MATCH(AZ67,$ED$4:$ED$8,0),0),0)</f>
        <v/>
      </c>
      <c r="EQ67" s="3">
        <f>IFERROR((EF67*AD67+BO67)*$EP$9,0)</f>
        <v/>
      </c>
      <c r="ER67" s="3">
        <f>IFERROR(EG67*AE67+OFFSET($BP67,0,$ER$14-1),0)</f>
        <v/>
      </c>
      <c r="ES67" s="3">
        <f>IFERROR((EH67*AF67+BS67)*$EP$9,0)</f>
        <v/>
      </c>
      <c r="ET67" s="3">
        <f>IFERROR(IF(O67&lt;2,0,(EI67*AG67+BT67)*$EP$9),0)</f>
        <v/>
      </c>
      <c r="EU67" s="3">
        <f>IFERROR(BU67*$EP$9,0)</f>
        <v/>
      </c>
      <c r="EV67" s="3">
        <f>IFERROR((EK67*AI67+BV67)*$EP$9,0)</f>
        <v/>
      </c>
      <c r="EW67" s="3">
        <f>IFERROR(IF(O67&lt;2,0,(EL67*AJ67+BW67)*$EP$9),0)</f>
        <v/>
      </c>
      <c r="EX67" s="3">
        <f>LARGE((ES67:ET67,EV67:EW67),1)</f>
        <v/>
      </c>
      <c r="EY67" s="3">
        <f>IF(O67&lt;2,0,LARGE((ES67:ET67,EV67:EW67),2))</f>
        <v/>
      </c>
      <c r="EZ67" s="3">
        <f>IFERROR(OFFSET(CI67,0,ROUND((1/(1/EM67))-1,0)),0)</f>
        <v/>
      </c>
      <c r="FA67" s="3">
        <f>IFERROR(OFFSET(CR67,0,ROUND(1/(1/EN67),0)-1),0)</f>
        <v/>
      </c>
      <c r="FB67" s="3">
        <f>IFERROR(OFFSET(DA67,0,ROUND(1/(1/EO67),0)-1),0)</f>
        <v/>
      </c>
      <c r="FG67" s="3">
        <f>IF(FF67&gt;0,FF67,EQ67+ER67+EU67+EX67+EY67+EZ67+FA67+FB67+FC67)</f>
        <v/>
      </c>
      <c r="FH67" s="618" t="n"/>
      <c r="FU67" s="3">
        <f>IF(AQ67=1,"표점",IF(AQ67=12,"표점/만점",IF(AQ67=2,"백분위")))</f>
        <v/>
      </c>
      <c r="FV67" s="3">
        <f>IF(BA67=1,"표점",IF(BA67=12,"표점/만점",IF(BA67=2,"백분위",IF(BA67=4,"변표",IF(BA67=42,"변표/만점")))))</f>
        <v/>
      </c>
      <c r="FW67" s="3">
        <f>ROUND(Y67/$FZ67,2)</f>
        <v/>
      </c>
      <c r="FX67" s="3">
        <f>ROUND(Z67/$FZ67,2)</f>
        <v/>
      </c>
      <c r="FY67" s="3">
        <f>ROUND(AC67/$FZ67,2)</f>
        <v/>
      </c>
      <c r="FZ67" s="3">
        <f>Y67+Z67+AC67</f>
        <v/>
      </c>
    </row>
    <row r="68">
      <c r="A68" s="556" t="n">
        <v>26</v>
      </c>
      <c r="C68" s="3">
        <f>ROUND(ROW(C68)-ROW($C$15),0)</f>
        <v/>
      </c>
      <c r="D68" s="3" t="n">
        <v>53</v>
      </c>
      <c r="E68" s="3" t="inlineStr">
        <is>
          <t>동국 수과가산</t>
        </is>
      </c>
      <c r="F68" s="3" t="n">
        <v>1000</v>
      </c>
      <c r="G68" s="3" t="n">
        <v>0.25</v>
      </c>
      <c r="H68" s="3" t="n">
        <v>0.35</v>
      </c>
      <c r="I68" s="3" t="n">
        <v>0.125</v>
      </c>
      <c r="J68" s="3" t="n">
        <v>0.125</v>
      </c>
      <c r="L68" s="3" t="n">
        <v>0.125</v>
      </c>
      <c r="M68" s="3" t="n">
        <v>0.125</v>
      </c>
      <c r="O68" s="3" t="n">
        <v>2</v>
      </c>
      <c r="P68" s="3">
        <f>G68+H68+MAX((I68:J68),L68:M68)*O68</f>
        <v/>
      </c>
      <c r="Q68" s="3" t="n">
        <v>21</v>
      </c>
      <c r="S68" s="3">
        <f>IF(R68&gt;0,R68,Q68)</f>
        <v/>
      </c>
      <c r="W68" s="3">
        <f>IF(AND(BH68=0,CD68=0),0,IF(V68&gt;0,V68,IF(U68=1,$W$11,0)))</f>
        <v/>
      </c>
      <c r="Y68" s="3">
        <f>AD68</f>
        <v/>
      </c>
      <c r="Z68" s="3">
        <f>AE68</f>
        <v/>
      </c>
      <c r="AA68" s="3">
        <f>IF($BB$7=1,AF68,IF(AS68=12,$F68*I68/($AF$8*AL68+$AF$9*(1-AL68)),AF68))</f>
        <v/>
      </c>
      <c r="AB68" s="3">
        <f>IF($BB$7=1,AI68,IF(AV68=12,$F68*L68/($AI$8*AL68+$AI$9*(1-AL68)),AI68))</f>
        <v/>
      </c>
      <c r="AC68" s="3">
        <f>IF(AND(AS68=2,EA68=1),AA68*O68,IF(AND(AS68=2,EA68=2),AB68*O68,IF(EA68=1,AA68,IF(EA68=2,AB68))))</f>
        <v/>
      </c>
      <c r="AD68" s="3">
        <f>IF(AQ68=12,$F68*G68/$AQ$9,IF(OR(AQ68=1,AQ68=4),$F68*G68/200,IF(OR(AQ68=2,AQ68=9),$F68*G68/100,"자동")))</f>
        <v/>
      </c>
      <c r="AE68" s="3">
        <f>IF(AR68=12,$F68*H68/$AR$9,IF(OR(AR68=1,AR68=4),$F68*H68/200,IF(OR(AR68=2,AR68=9),$F68*H68/100,"자동")))</f>
        <v/>
      </c>
      <c r="AF68" s="3">
        <f>IF(AS68=12,$F68*I68/IF($BB$7=1,IF($ED68=1,$AS$9,$AF$9),($AF$8*AL68+$AF$9*(1-AL68))),IF(AS68=42,$F68*I68/AN68,IF(OR(AS68=1,AS68=4,AS68=2),$F68*I68/100,IF(AS68=9,$F68*I68/50,"자동"))))</f>
        <v/>
      </c>
      <c r="AG68" s="3">
        <f>IF(AT68=12,$F68*J68/IF($BB$7=1,IF($ED68=1,$AT$9,$AG$9),($AG$8*AL68+$AG$9*(1-AL68))),IF(AT68=42,$F68*J68/AN68,IF(OR(AT68=1,AT68=4,AT68=2),$F68*J68/100,IF(AT68=9,$F68*J68/50,"자동"))))</f>
        <v/>
      </c>
      <c r="AH68" s="3">
        <f>IF(AU68=12,$F68*K68/IF($BB$7=1,IF($ED68=1,$AU$9,$AH$9),($AH$8*AL68+$AH$9*(1-AL68))),IF(AU68=42,$F68*K68/$AN68,IF(OR(AU68=1,AU68=4,AU68=2),$F68*K68/100,IF(AU68=9,$F68*K68/50,"자동"))))</f>
        <v/>
      </c>
      <c r="AI68" s="3">
        <f>IF(AV68=12,$F68*L68/IF($BB$7=1,IF($ED68=1,$AV$9,$AI$9),($AI$8*AL68+$AI$9*(1-AL68))),IF(AV68=42,$F68*L68/AO68,IF(OR(AV68=1,AV68=4,AV68=2),$F68*L68/100,IF(AV68=9,$F68*L68/50,"자동"))))</f>
        <v/>
      </c>
      <c r="AJ68" s="3">
        <f>IF(AW68=12,$F68*M68/IF($BB$7=1,IF($ED68=1,$AW$9,$AJ$9),($AJ$8*AL68+$AJ$9*(1-AL68))),IF(AW68=42,$F68*M68/AO68,IF(OR(AW68=1,AW68=4,AW68=2),$F68*M68/100,IF(AW68=9,$F68*M68/50,"자동"))))</f>
        <v/>
      </c>
      <c r="AL68" s="3">
        <f>IF(AK68&lt;&gt;"",AK68,IF(BA68&lt;&gt;12,"",IF(U68=1,1,IF(LEFT(E68,3)="서울대",0,""))))</f>
        <v/>
      </c>
      <c r="AN68" s="3">
        <f>IF($BA68=42,OFFSET(변환표준점수!C$119,$AP68-1,0),"")</f>
        <v/>
      </c>
      <c r="AO68" s="3">
        <f>IF($BA68=42,OFFSET(변환표준점수!D$119,$AP68-1,0),"")</f>
        <v/>
      </c>
      <c r="AP68" s="3">
        <f>IF(S68="","",MATCH(S68,변환표준점수!$B$119:$B$298,0))</f>
        <v/>
      </c>
      <c r="AQ68" s="3" t="n">
        <v>1</v>
      </c>
      <c r="AR68" s="3" t="n">
        <v>1</v>
      </c>
      <c r="AS68" s="3" t="n">
        <v>4</v>
      </c>
      <c r="AT68" s="3" t="n">
        <v>4</v>
      </c>
      <c r="AV68" s="3" t="n">
        <v>4</v>
      </c>
      <c r="AW68" s="3" t="n">
        <v>4</v>
      </c>
      <c r="AX68" s="3" t="n">
        <v>3</v>
      </c>
      <c r="AY68" s="3" t="n">
        <v>3</v>
      </c>
      <c r="BA68" s="3">
        <f>IF(AS68&gt;0,AS68,AV68)</f>
        <v/>
      </c>
      <c r="BC68" s="3">
        <f>0.03*AE68</f>
        <v/>
      </c>
      <c r="BD68" s="3">
        <f>0.03*AE68</f>
        <v/>
      </c>
      <c r="BF68" s="3">
        <f>0.03*AF68</f>
        <v/>
      </c>
      <c r="BG68" s="3">
        <f>0.03*AG68</f>
        <v/>
      </c>
      <c r="BJ68" s="3">
        <f>IF(BI68="",IF(DT68=1,1,$BI$3),BI68)</f>
        <v/>
      </c>
      <c r="BN68" s="212" t="inlineStr">
        <is>
          <t>미적기하/과탐3%가산</t>
        </is>
      </c>
      <c r="BP68" s="3">
        <f>IF(BP$6&gt;0,BC68*$EG68,0)</f>
        <v/>
      </c>
      <c r="BQ68" s="3">
        <f>IF(BQ$6&gt;0,BD68*$EG68,0)</f>
        <v/>
      </c>
      <c r="BS68" s="3">
        <f>BF68*EH68</f>
        <v/>
      </c>
      <c r="BT68" s="3">
        <f>BG68*EI68</f>
        <v/>
      </c>
      <c r="CH68" s="206">
        <f>F68*P68</f>
        <v/>
      </c>
      <c r="CI68" s="56" t="n">
        <v>150</v>
      </c>
      <c r="CJ68" s="3" t="n">
        <v>149.25</v>
      </c>
      <c r="CK68" s="3" t="n">
        <v>147.75</v>
      </c>
      <c r="CL68" s="3" t="n">
        <v>142.5</v>
      </c>
      <c r="CM68" s="3" t="n">
        <v>135</v>
      </c>
      <c r="CN68" s="3" t="n">
        <v>105</v>
      </c>
      <c r="CO68" s="3" t="n">
        <v>67.5</v>
      </c>
      <c r="CP68" s="3" t="n">
        <v>15</v>
      </c>
      <c r="CQ68" s="3" t="n">
        <v>0</v>
      </c>
      <c r="CV68" s="3" t="n">
        <v>-2</v>
      </c>
      <c r="CW68" s="3" t="n">
        <v>-4</v>
      </c>
      <c r="CX68" s="3" t="n">
        <v>-6</v>
      </c>
      <c r="CY68" s="3" t="n">
        <v>-8</v>
      </c>
      <c r="CZ68" s="3" t="n">
        <v>-10</v>
      </c>
      <c r="DJ68" s="3">
        <f>ROUND((CI68-EZ68),1)</f>
        <v/>
      </c>
      <c r="DK68" s="93">
        <f>((CI68-EZ68)/(FG68+DJ68-FC68))*100</f>
        <v/>
      </c>
      <c r="DL68" s="3">
        <f>ROUND((CR68-FA68)+(DA68-FB68),1)</f>
        <v/>
      </c>
      <c r="DO68" s="3" t="n">
        <v>2</v>
      </c>
      <c r="DZ68" s="3" t="n">
        <v>1</v>
      </c>
      <c r="EA68" s="3">
        <f>IF(DZ68&gt;0,DZ68,IF(DM68&gt;0,1,2))</f>
        <v/>
      </c>
      <c r="EB68" s="3">
        <f>MAX(DM68:DO68)</f>
        <v/>
      </c>
      <c r="EC68" s="3">
        <f>AND(DM68-0.1&lt;$DM$8,DN68-0.1&lt;$DN$8,DO68-0.1&lt;$DO$8)*1</f>
        <v/>
      </c>
      <c r="ED68" s="3">
        <f>IFERROR(IF(AND($DP$8&gt;=DP68,$DQ$8&gt;=DQ68,$DR$8&gt;=DR68,$DS$8&gt;=DS68,$DT$8&gt;=DT68,$DU$8&gt;=DU68,$DV$8&gt;=DV68,$DW$8&gt;=DW68,$DX$8&gt;=DX68,OR(DY68=0,$DY$8&lt;DY68),EC68=1),1,0),0)</f>
        <v/>
      </c>
      <c r="EF68" s="3">
        <f>IFERROR(OFFSET(EF$3,MATCH(AQ68,$ED$4:$ED$10,0),0),0)</f>
        <v/>
      </c>
      <c r="EG68" s="3">
        <f>IFERROR(OFFSET(EG$3,MATCH(AR68,$ED$4:$ED$10,0),0),0)</f>
        <v/>
      </c>
      <c r="EH68" s="3">
        <f>IFERROR(IF(LEFT($BA68,1)="4",OFFSET(변환표준점수!$H$118,MATCH($S68,변환표준점수!$B$119:$B$198,0),),OFFSET(EH$3,MATCH(AS68,$ED$4:$ED$8,0),0)),0)</f>
        <v/>
      </c>
      <c r="EI68" s="3">
        <f>IFERROR(IF(LEFT($BA68,1)="4",OFFSET(변환표준점수!$I$118,MATCH($S68,변환표준점수!$B$119:$B$198,0),0),OFFSET(EI$3,MATCH(AT68,$ED$4:$ED$8,0),0)),0)</f>
        <v/>
      </c>
      <c r="EK68" s="3">
        <f>IFERROR(IF(LEFT($BA68,1)="4",OFFSET(변환표준점수!$J$118,MATCH($S68,변환표준점수!$B$119:$B$198,0),0),OFFSET(EJ$3,MATCH(AV68,$ED$4:$ED$8,0),0)),0)</f>
        <v/>
      </c>
      <c r="EL68" s="3">
        <f>IFERROR(IF(LEFT($BA68,1)="4",OFFSET(변환표준점수!$K$118,MATCH($S68,변환표준점수!$B$119:$B$198,0),0),OFFSET(EK$3,MATCH(AW68,$ED$4:$ED$8,0),0)),0)</f>
        <v/>
      </c>
      <c r="EM68" s="3">
        <f>IFERROR(OFFSET(EL$3,MATCH(AX68,$ED$4:$ED$8,0),0),0)</f>
        <v/>
      </c>
      <c r="EN68" s="3">
        <f>IFERROR(OFFSET(EM$3,MATCH(AY68,$ED$4:$ED$8,0),0),0)</f>
        <v/>
      </c>
      <c r="EO68" s="3">
        <f>IFERROR(OFFSET(EN$3,MATCH(AZ68,$ED$4:$ED$8,0),0),0)</f>
        <v/>
      </c>
      <c r="EQ68" s="3">
        <f>IFERROR((EF68*AD68+BO68)*$EP$9,0)</f>
        <v/>
      </c>
      <c r="ER68" s="3">
        <f>IFERROR(EG68*AE68+OFFSET($BP68,0,$ER$14-1),0)</f>
        <v/>
      </c>
      <c r="ES68" s="3">
        <f>IFERROR((EH68*AF68+BS68)*$EP$9,0)</f>
        <v/>
      </c>
      <c r="ET68" s="3">
        <f>IFERROR(IF(O68&lt;2,0,(EI68*AG68+BT68)*$EP$9),0)</f>
        <v/>
      </c>
      <c r="EU68" s="3">
        <f>IFERROR(BU68*$EP$9,0)</f>
        <v/>
      </c>
      <c r="EV68" s="3">
        <f>IFERROR((EK68*AI68+BV68)*$EP$9,0)</f>
        <v/>
      </c>
      <c r="EW68" s="3">
        <f>IFERROR(IF(O68&lt;2,0,(EL68*AJ68+BW68)*$EP$9),0)</f>
        <v/>
      </c>
      <c r="EX68" s="3">
        <f>LARGE((ES68:ET68,EV68:EW68),1)</f>
        <v/>
      </c>
      <c r="EY68" s="3">
        <f>IF(O68&lt;2,0,LARGE((ES68:ET68,EV68:EW68),2))</f>
        <v/>
      </c>
      <c r="EZ68" s="3">
        <f>IFERROR(OFFSET(CI68,0,ROUND((1/(1/EM68))-1,0)),0)</f>
        <v/>
      </c>
      <c r="FA68" s="3">
        <f>IFERROR(OFFSET(CR68,0,ROUND(1/(1/EN68),0)-1),0)</f>
        <v/>
      </c>
      <c r="FB68" s="3">
        <f>IFERROR(OFFSET(DA68,0,ROUND(1/(1/EO68),0)-1),0)</f>
        <v/>
      </c>
      <c r="FG68" s="3">
        <f>IF(FF68&gt;0,FF68,EQ68+ER68+EU68+EX68+EY68+EZ68+FA68+FB68+FC68)</f>
        <v/>
      </c>
      <c r="FH68" s="618" t="n"/>
      <c r="FU68" s="3">
        <f>IF(AQ68=1,"표점",IF(AQ68=12,"표점/만점",IF(AQ68=2,"백분위")))</f>
        <v/>
      </c>
      <c r="FV68" s="3">
        <f>IF(BA68=1,"표점",IF(BA68=12,"표점/만점",IF(BA68=2,"백분위",IF(BA68=4,"변표",IF(BA68=42,"변표/만점")))))</f>
        <v/>
      </c>
      <c r="FW68" s="3">
        <f>ROUND(Y68/$FZ68,2)</f>
        <v/>
      </c>
      <c r="FX68" s="3">
        <f>ROUND(Z68/$FZ68,2)</f>
        <v/>
      </c>
      <c r="FY68" s="3">
        <f>ROUND(AC68/$FZ68,2)</f>
        <v/>
      </c>
      <c r="FZ68" s="3">
        <f>Y68+Z68+AC68</f>
        <v/>
      </c>
    </row>
    <row r="69">
      <c r="A69" s="556" t="n">
        <v>26</v>
      </c>
      <c r="C69" s="3">
        <f>ROUND(ROW(C69)-ROW($C$15),0)</f>
        <v/>
      </c>
      <c r="D69" s="3" t="n">
        <v>54</v>
      </c>
      <c r="E69" s="3" t="inlineStr">
        <is>
          <t>동국 통합</t>
        </is>
      </c>
      <c r="F69" s="3" t="n">
        <v>1000</v>
      </c>
      <c r="G69" s="3" t="n">
        <v>0.35</v>
      </c>
      <c r="H69" s="3" t="n">
        <v>0.25</v>
      </c>
      <c r="I69" s="3" t="n">
        <v>0.125</v>
      </c>
      <c r="J69" s="3" t="n">
        <v>0.125</v>
      </c>
      <c r="L69" s="3" t="n">
        <v>0.125</v>
      </c>
      <c r="M69" s="3" t="n">
        <v>0.125</v>
      </c>
      <c r="O69" s="3" t="n">
        <v>2</v>
      </c>
      <c r="P69" s="3">
        <f>G69+H69+MAX((I69:J69),L69:M69)*O69</f>
        <v/>
      </c>
      <c r="Q69" s="3" t="n">
        <v>21</v>
      </c>
      <c r="S69" s="3">
        <f>IF(R69&gt;0,R69,Q69)</f>
        <v/>
      </c>
      <c r="W69" s="3">
        <f>IF(AND(BH69=0,CD69=0),0,IF(V69&gt;0,V69,IF(U69=1,$W$11,0)))</f>
        <v/>
      </c>
      <c r="Y69" s="3">
        <f>AD69</f>
        <v/>
      </c>
      <c r="Z69" s="3">
        <f>AE69</f>
        <v/>
      </c>
      <c r="AA69" s="3">
        <f>IF($BB$7=1,AF69,IF(AS69=12,$F69*I69/($AF$8*AL69+$AF$9*(1-AL69)),AF69))</f>
        <v/>
      </c>
      <c r="AB69" s="3">
        <f>IF($BB$7=1,AI69,IF(AV69=12,$F69*L69/($AI$8*AL69+$AI$9*(1-AL69)),AI69))</f>
        <v/>
      </c>
      <c r="AC69" s="3">
        <f>IF(AND(AS69=2,EA69=1),AA69*O69,IF(AND(AS69=2,EA69=2),AB69*O69,IF(EA69=1,AA69,IF(EA69=2,AB69))))</f>
        <v/>
      </c>
      <c r="AD69" s="3">
        <f>IF(AQ69=12,$F69*G69/$AQ$9,IF(OR(AQ69=1,AQ69=4),$F69*G69/200,IF(OR(AQ69=2,AQ69=9),$F69*G69/100,"자동")))</f>
        <v/>
      </c>
      <c r="AE69" s="3">
        <f>IF(AR69=12,$F69*H69/$AR$9,IF(OR(AR69=1,AR69=4),$F69*H69/200,IF(OR(AR69=2,AR69=9),$F69*H69/100,"자동")))</f>
        <v/>
      </c>
      <c r="AF69" s="3">
        <f>IF(AS69=12,$F69*I69/IF($BB$7=1,IF($ED69=1,$AS$9,$AF$9),($AF$8*AL69+$AF$9*(1-AL69))),IF(AS69=42,$F69*I69/AN69,IF(OR(AS69=1,AS69=4,AS69=2),$F69*I69/100,IF(AS69=9,$F69*I69/50,"자동"))))</f>
        <v/>
      </c>
      <c r="AG69" s="3">
        <f>IF(AT69=12,$F69*J69/IF($BB$7=1,IF($ED69=1,$AT$9,$AG$9),($AG$8*AL69+$AG$9*(1-AL69))),IF(AT69=42,$F69*J69/AN69,IF(OR(AT69=1,AT69=4,AT69=2),$F69*J69/100,IF(AT69=9,$F69*J69/50,"자동"))))</f>
        <v/>
      </c>
      <c r="AH69" s="3">
        <f>IF(AU69=12,$F69*K69/IF($BB$7=1,IF($ED69=1,$AU$9,$AH$9),($AH$8*AL69+$AH$9*(1-AL69))),IF(AU69=42,$F69*K69/$AN69,IF(OR(AU69=1,AU69=4,AU69=2),$F69*K69/100,IF(AU69=9,$F69*K69/50,"자동"))))</f>
        <v/>
      </c>
      <c r="AI69" s="3">
        <f>IF(AV69=12,$F69*L69/IF($BB$7=1,IF($ED69=1,$AV$9,$AI$9),($AI$8*AL69+$AI$9*(1-AL69))),IF(AV69=42,$F69*L69/AO69,IF(OR(AV69=1,AV69=4,AV69=2),$F69*L69/100,IF(AV69=9,$F69*L69/50,"자동"))))</f>
        <v/>
      </c>
      <c r="AJ69" s="3">
        <f>IF(AW69=12,$F69*M69/IF($BB$7=1,IF($ED69=1,$AW$9,$AJ$9),($AJ$8*AL69+$AJ$9*(1-AL69))),IF(AW69=42,$F69*M69/AO69,IF(OR(AW69=1,AW69=4,AW69=2),$F69*M69/100,IF(AW69=9,$F69*M69/50,"자동"))))</f>
        <v/>
      </c>
      <c r="AL69" s="3">
        <f>IF(AK69&lt;&gt;"",AK69,IF(BA69&lt;&gt;12,"",IF(U69=1,1,IF(LEFT(E69,3)="서울대",0,""))))</f>
        <v/>
      </c>
      <c r="AN69" s="3">
        <f>IF($BA69=42,OFFSET(변환표준점수!C$119,$AP69-1,0),"")</f>
        <v/>
      </c>
      <c r="AO69" s="3">
        <f>IF($BA69=42,OFFSET(변환표준점수!D$119,$AP69-1,0),"")</f>
        <v/>
      </c>
      <c r="AP69" s="3">
        <f>IF(S69="","",MATCH(S69,변환표준점수!$B$119:$B$298,0))</f>
        <v/>
      </c>
      <c r="AQ69" s="3" t="n">
        <v>1</v>
      </c>
      <c r="AR69" s="3" t="n">
        <v>1</v>
      </c>
      <c r="AS69" s="3" t="n">
        <v>4</v>
      </c>
      <c r="AT69" s="3" t="n">
        <v>4</v>
      </c>
      <c r="AV69" s="3" t="n">
        <v>4</v>
      </c>
      <c r="AW69" s="3" t="n">
        <v>4</v>
      </c>
      <c r="AX69" s="3" t="n">
        <v>3</v>
      </c>
      <c r="AY69" s="3" t="n">
        <v>3</v>
      </c>
      <c r="BA69" s="3">
        <f>IF(AS69&gt;0,AS69,AV69)</f>
        <v/>
      </c>
      <c r="BJ69" s="3">
        <f>IF(BI69="",IF(DT69=1,1,$BI$3),BI69)</f>
        <v/>
      </c>
      <c r="CH69" s="206">
        <f>F69*P69</f>
        <v/>
      </c>
      <c r="CI69" s="56" t="n">
        <v>150</v>
      </c>
      <c r="CJ69" s="3" t="n">
        <v>149.25</v>
      </c>
      <c r="CK69" s="3" t="n">
        <v>147.75</v>
      </c>
      <c r="CL69" s="3" t="n">
        <v>142.5</v>
      </c>
      <c r="CM69" s="3" t="n">
        <v>135</v>
      </c>
      <c r="CN69" s="3" t="n">
        <v>105</v>
      </c>
      <c r="CO69" s="3" t="n">
        <v>67.5</v>
      </c>
      <c r="CP69" s="3" t="n">
        <v>15</v>
      </c>
      <c r="CQ69" s="3" t="n">
        <v>0</v>
      </c>
      <c r="CV69" s="3" t="n">
        <v>-2</v>
      </c>
      <c r="CW69" s="3" t="n">
        <v>-4</v>
      </c>
      <c r="CX69" s="3" t="n">
        <v>-6</v>
      </c>
      <c r="CY69" s="3" t="n">
        <v>-8</v>
      </c>
      <c r="CZ69" s="3" t="n">
        <v>-10</v>
      </c>
      <c r="DJ69" s="3">
        <f>ROUND((CI69-EZ69),1)</f>
        <v/>
      </c>
      <c r="DK69" s="93">
        <f>((CI69-EZ69)/(FG69+DJ69-FC69))*100</f>
        <v/>
      </c>
      <c r="DL69" s="3">
        <f>ROUND((CR69-FA69)+(DA69-FB69),1)</f>
        <v/>
      </c>
      <c r="DO69" s="3" t="n">
        <v>2</v>
      </c>
      <c r="EA69" s="3">
        <f>IF(DZ69&gt;0,DZ69,IF(DM69&gt;0,1,2))</f>
        <v/>
      </c>
      <c r="EB69" s="3">
        <f>MAX(DM69:DO69)</f>
        <v/>
      </c>
      <c r="EC69" s="3">
        <f>AND(DM69-0.1&lt;$DM$8,DN69-0.1&lt;$DN$8,DO69-0.1&lt;$DO$8)*1</f>
        <v/>
      </c>
      <c r="ED69" s="3">
        <f>IFERROR(IF(AND($DP$8&gt;=DP69,$DQ$8&gt;=DQ69,$DR$8&gt;=DR69,$DS$8&gt;=DS69,$DT$8&gt;=DT69,$DU$8&gt;=DU69,$DV$8&gt;=DV69,$DW$8&gt;=DW69,$DX$8&gt;=DX69,OR(DY69=0,$DY$8&lt;DY69),EC69=1),1,0),0)</f>
        <v/>
      </c>
      <c r="EF69" s="3">
        <f>IFERROR(OFFSET(EF$3,MATCH(AQ69,$ED$4:$ED$10,0),0),0)</f>
        <v/>
      </c>
      <c r="EG69" s="3">
        <f>IFERROR(OFFSET(EG$3,MATCH(AR69,$ED$4:$ED$10,0),0),0)</f>
        <v/>
      </c>
      <c r="EH69" s="3">
        <f>IFERROR(IF(LEFT($BA69,1)="4",OFFSET(변환표준점수!$H$118,MATCH($S69,변환표준점수!$B$119:$B$198,0),),OFFSET(EH$3,MATCH(AS69,$ED$4:$ED$8,0),0)),0)</f>
        <v/>
      </c>
      <c r="EI69" s="3">
        <f>IFERROR(IF(LEFT($BA69,1)="4",OFFSET(변환표준점수!$I$118,MATCH($S69,변환표준점수!$B$119:$B$198,0),0),OFFSET(EI$3,MATCH(AT69,$ED$4:$ED$8,0),0)),0)</f>
        <v/>
      </c>
      <c r="EK69" s="3">
        <f>IFERROR(IF(LEFT($BA69,1)="4",OFFSET(변환표준점수!$J$118,MATCH($S69,변환표준점수!$B$119:$B$198,0),0),OFFSET(EJ$3,MATCH(AV69,$ED$4:$ED$8,0),0)),0)</f>
        <v/>
      </c>
      <c r="EL69" s="3">
        <f>IFERROR(IF(LEFT($BA69,1)="4",OFFSET(변환표준점수!$K$118,MATCH($S69,변환표준점수!$B$119:$B$198,0),0),OFFSET(EK$3,MATCH(AW69,$ED$4:$ED$8,0),0)),0)</f>
        <v/>
      </c>
      <c r="EM69" s="3">
        <f>IFERROR(OFFSET(EL$3,MATCH(AX69,$ED$4:$ED$8,0),0),0)</f>
        <v/>
      </c>
      <c r="EN69" s="3">
        <f>IFERROR(OFFSET(EM$3,MATCH(AY69,$ED$4:$ED$8,0),0),0)</f>
        <v/>
      </c>
      <c r="EO69" s="3">
        <f>IFERROR(OFFSET(EN$3,MATCH(AZ69,$ED$4:$ED$8,0),0),0)</f>
        <v/>
      </c>
      <c r="EQ69" s="3">
        <f>IFERROR((EF69*AD69+BO69)*$EP$9,0)</f>
        <v/>
      </c>
      <c r="ER69" s="3">
        <f>IFERROR(EG69*AE69+OFFSET($BP69,0,$ER$14-1),0)</f>
        <v/>
      </c>
      <c r="ES69" s="3">
        <f>IFERROR((EH69*AF69+BS69)*$EP$9,0)</f>
        <v/>
      </c>
      <c r="ET69" s="3">
        <f>IFERROR(IF(O69&lt;2,0,(EI69*AG69+BT69)*$EP$9),0)</f>
        <v/>
      </c>
      <c r="EU69" s="3">
        <f>IFERROR(BU69*$EP$9,0)</f>
        <v/>
      </c>
      <c r="EV69" s="3">
        <f>IFERROR((EK69*AI69+BV69)*$EP$9,0)</f>
        <v/>
      </c>
      <c r="EW69" s="3">
        <f>IFERROR(IF(O69&lt;2,0,(EL69*AJ69+BW69)*$EP$9),0)</f>
        <v/>
      </c>
      <c r="EX69" s="3">
        <f>LARGE((ES69:ET69,EV69:EW69),1)</f>
        <v/>
      </c>
      <c r="EY69" s="3">
        <f>IF(O69&lt;2,0,LARGE((ES69:ET69,EV69:EW69),2))</f>
        <v/>
      </c>
      <c r="EZ69" s="3">
        <f>IFERROR(OFFSET(CI69,0,ROUND((1/(1/EM69))-1,0)),0)</f>
        <v/>
      </c>
      <c r="FA69" s="3">
        <f>IFERROR(OFFSET(CR69,0,ROUND(1/(1/EN69),0)-1),0)</f>
        <v/>
      </c>
      <c r="FB69" s="3">
        <f>IFERROR(OFFSET(DA69,0,ROUND(1/(1/EO69),0)-1),0)</f>
        <v/>
      </c>
      <c r="FG69" s="3">
        <f>IF(FF69&gt;0,FF69,EQ69+ER69+EU69+EX69+EY69+EZ69+FA69+FB69+FC69)</f>
        <v/>
      </c>
      <c r="FH69" s="618" t="n"/>
      <c r="FU69" s="3">
        <f>IF(AQ69=1,"표점",IF(AQ69=12,"표점/만점",IF(AQ69=2,"백분위")))</f>
        <v/>
      </c>
      <c r="FV69" s="3">
        <f>IF(BA69=1,"표점",IF(BA69=12,"표점/만점",IF(BA69=2,"백분위",IF(BA69=4,"변표",IF(BA69=42,"변표/만점")))))</f>
        <v/>
      </c>
      <c r="FW69" s="3">
        <f>ROUND(Y69/$FZ69,2)</f>
        <v/>
      </c>
      <c r="FX69" s="3">
        <f>ROUND(Z69/$FZ69,2)</f>
        <v/>
      </c>
      <c r="FY69" s="3">
        <f>ROUND(AC69/$FZ69,2)</f>
        <v/>
      </c>
      <c r="FZ69" s="3">
        <f>Y69+Z69+AC69</f>
        <v/>
      </c>
    </row>
    <row r="70">
      <c r="A70" s="556" t="n">
        <v>26</v>
      </c>
      <c r="C70" s="3">
        <f>ROUND(ROW(C70)-ROW($C$15),0)</f>
        <v/>
      </c>
      <c r="D70" s="3" t="n">
        <v>55</v>
      </c>
      <c r="E70" s="3" t="inlineStr">
        <is>
          <t>동국 사가산(AI인문)</t>
        </is>
      </c>
      <c r="F70" s="3" t="n">
        <v>1000</v>
      </c>
      <c r="G70" s="3" t="n">
        <v>0.25</v>
      </c>
      <c r="H70" s="3" t="n">
        <v>0.35</v>
      </c>
      <c r="I70" s="3" t="n">
        <v>0.125</v>
      </c>
      <c r="J70" s="3" t="n">
        <v>0.125</v>
      </c>
      <c r="L70" s="3" t="n">
        <v>0.125</v>
      </c>
      <c r="M70" s="3" t="n">
        <v>0.125</v>
      </c>
      <c r="O70" s="3" t="n">
        <v>2</v>
      </c>
      <c r="P70" s="3">
        <f>G70+H70+MAX((I70:J70),L70:M70)*O70</f>
        <v/>
      </c>
      <c r="Q70" s="3" t="n">
        <v>21</v>
      </c>
      <c r="S70" s="3">
        <f>IF(R70&gt;0,R70,Q70)</f>
        <v/>
      </c>
      <c r="W70" s="3">
        <f>IF(AND(BH70=0,CD70=0),0,IF(V70&gt;0,V70,IF(U70=1,$W$11,0)))</f>
        <v/>
      </c>
      <c r="Y70" s="3">
        <f>AD70</f>
        <v/>
      </c>
      <c r="Z70" s="3">
        <f>AE70</f>
        <v/>
      </c>
      <c r="AA70" s="3">
        <f>IF($BB$7=1,AF70,IF(AS70=12,$F70*I70/($AF$8*AL70+$AF$9*(1-AL70)),AF70))</f>
        <v/>
      </c>
      <c r="AB70" s="3">
        <f>IF($BB$7=1,AI70,IF(AV70=12,$F70*L70/($AI$8*AL70+$AI$9*(1-AL70)),AI70))</f>
        <v/>
      </c>
      <c r="AC70" s="3">
        <f>IF(AND(AS70=2,EA70=1),AA70*O70,IF(AND(AS70=2,EA70=2),AB70*O70,IF(EA70=1,AA70,IF(EA70=2,AB70))))</f>
        <v/>
      </c>
      <c r="AD70" s="3">
        <f>IF(AQ70=12,$F70*G70/$AQ$9,IF(OR(AQ70=1,AQ70=4),$F70*G70/200,IF(OR(AQ70=2,AQ70=9),$F70*G70/100,"자동")))</f>
        <v/>
      </c>
      <c r="AE70" s="3">
        <f>IF(AR70=12,$F70*H70/$AR$9,IF(OR(AR70=1,AR70=4),$F70*H70/200,IF(OR(AR70=2,AR70=9),$F70*H70/100,"자동")))</f>
        <v/>
      </c>
      <c r="AF70" s="3">
        <f>IF(AS70=12,$F70*I70/IF($BB$7=1,IF($ED70=1,$AS$9,$AF$9),($AF$8*AL70+$AF$9*(1-AL70))),IF(AS70=42,$F70*I70/AN70,IF(OR(AS70=1,AS70=4,AS70=2),$F70*I70/100,IF(AS70=9,$F70*I70/50,"자동"))))</f>
        <v/>
      </c>
      <c r="AG70" s="3">
        <f>IF(AT70=12,$F70*J70/IF($BB$7=1,IF($ED70=1,$AT$9,$AG$9),($AG$8*AL70+$AG$9*(1-AL70))),IF(AT70=42,$F70*J70/AN70,IF(OR(AT70=1,AT70=4,AT70=2),$F70*J70/100,IF(AT70=9,$F70*J70/50,"자동"))))</f>
        <v/>
      </c>
      <c r="AH70" s="3">
        <f>IF(AU70=12,$F70*K70/IF($BB$7=1,IF($ED70=1,$AU$9,$AH$9),($AH$8*AL70+$AH$9*(1-AL70))),IF(AU70=42,$F70*K70/$AN70,IF(OR(AU70=1,AU70=4,AU70=2),$F70*K70/100,IF(AU70=9,$F70*K70/50,"자동"))))</f>
        <v/>
      </c>
      <c r="AI70" s="3">
        <f>IF(AV70=12,$F70*L70/IF($BB$7=1,IF($ED70=1,$AV$9,$AI$9),($AI$8*AL70+$AI$9*(1-AL70))),IF(AV70=42,$F70*L70/AO70,IF(OR(AV70=1,AV70=4,AV70=2),$F70*L70/100,IF(AV70=9,$F70*L70/50,"자동"))))</f>
        <v/>
      </c>
      <c r="AJ70" s="3">
        <f>IF(AW70=12,$F70*M70/IF($BB$7=1,IF($ED70=1,$AW$9,$AJ$9),($AJ$8*AL70+$AJ$9*(1-AL70))),IF(AW70=42,$F70*M70/AO70,IF(OR(AW70=1,AW70=4,AW70=2),$F70*M70/100,IF(AW70=9,$F70*M70/50,"자동"))))</f>
        <v/>
      </c>
      <c r="AL70" s="3">
        <f>IF(AK70&lt;&gt;"",AK70,IF(BA70&lt;&gt;12,"",IF(U70=1,1,IF(LEFT(E70,3)="서울대",0,""))))</f>
        <v/>
      </c>
      <c r="AN70" s="3">
        <f>IF($BA70=42,OFFSET(변환표준점수!C$119,$AP70-1,0),"")</f>
        <v/>
      </c>
      <c r="AO70" s="3">
        <f>IF($BA70=42,OFFSET(변환표준점수!D$119,$AP70-1,0),"")</f>
        <v/>
      </c>
      <c r="AP70" s="3">
        <f>IF(S70="","",MATCH(S70,변환표준점수!$B$119:$B$298,0))</f>
        <v/>
      </c>
      <c r="AQ70" s="3" t="n">
        <v>1</v>
      </c>
      <c r="AR70" s="3" t="n">
        <v>1</v>
      </c>
      <c r="AS70" s="3" t="n">
        <v>4</v>
      </c>
      <c r="AT70" s="3" t="n">
        <v>4</v>
      </c>
      <c r="AV70" s="3" t="n">
        <v>4</v>
      </c>
      <c r="AW70" s="3" t="n">
        <v>4</v>
      </c>
      <c r="AX70" s="3" t="n">
        <v>3</v>
      </c>
      <c r="AY70" s="3" t="n">
        <v>3</v>
      </c>
      <c r="BA70" s="3">
        <f>IF(AS70&gt;0,AS70,AV70)</f>
        <v/>
      </c>
      <c r="BJ70" s="3">
        <f>IF(BI70="",IF(DT70=1,1,$BI$3),BI70)</f>
        <v/>
      </c>
      <c r="BL70" s="3">
        <f>0.03*AI70</f>
        <v/>
      </c>
      <c r="BM70" s="3">
        <f>0.03*AJ70</f>
        <v/>
      </c>
      <c r="BN70" s="212" t="inlineStr">
        <is>
          <t>사탐3%가산</t>
        </is>
      </c>
      <c r="BV70" s="3">
        <f>BL70*EK70</f>
        <v/>
      </c>
      <c r="BW70" s="3">
        <f>BM70*EL70</f>
        <v/>
      </c>
      <c r="CH70" s="206">
        <f>F70*P70</f>
        <v/>
      </c>
      <c r="CI70" s="56" t="n">
        <v>150</v>
      </c>
      <c r="CJ70" s="3" t="n">
        <v>149.25</v>
      </c>
      <c r="CK70" s="3" t="n">
        <v>147.75</v>
      </c>
      <c r="CL70" s="3" t="n">
        <v>142.5</v>
      </c>
      <c r="CM70" s="3" t="n">
        <v>135</v>
      </c>
      <c r="CN70" s="3" t="n">
        <v>105</v>
      </c>
      <c r="CO70" s="3" t="n">
        <v>67.5</v>
      </c>
      <c r="CP70" s="3" t="n">
        <v>15</v>
      </c>
      <c r="CQ70" s="3" t="n">
        <v>0</v>
      </c>
      <c r="CV70" s="3" t="n">
        <v>-2</v>
      </c>
      <c r="CW70" s="3" t="n">
        <v>-4</v>
      </c>
      <c r="CX70" s="3" t="n">
        <v>-6</v>
      </c>
      <c r="CY70" s="3" t="n">
        <v>-8</v>
      </c>
      <c r="CZ70" s="3" t="n">
        <v>-10</v>
      </c>
      <c r="DJ70" s="3">
        <f>ROUND((CI70-EZ70),1)</f>
        <v/>
      </c>
      <c r="DK70" s="93">
        <f>((CI70-EZ70)/(FG70+DJ70-FC70))*100</f>
        <v/>
      </c>
      <c r="DL70" s="3">
        <f>ROUND((CR70-FA70)+(DA70-FB70),1)</f>
        <v/>
      </c>
      <c r="DO70" s="3" t="n">
        <v>2</v>
      </c>
      <c r="DZ70" s="3" t="n">
        <v>1</v>
      </c>
      <c r="EA70" s="3">
        <f>IF(DZ70&gt;0,DZ70,IF(DM70&gt;0,1,2))</f>
        <v/>
      </c>
      <c r="EB70" s="3">
        <f>MAX(DM70:DO70)</f>
        <v/>
      </c>
      <c r="EC70" s="3">
        <f>AND(DM70-0.1&lt;$DM$8,DN70-0.1&lt;$DN$8,DO70-0.1&lt;$DO$8)*1</f>
        <v/>
      </c>
      <c r="ED70" s="3">
        <f>IFERROR(IF(AND($DP$8&gt;=DP70,$DQ$8&gt;=DQ70,$DR$8&gt;=DR70,$DS$8&gt;=DS70,$DT$8&gt;=DT70,$DU$8&gt;=DU70,$DV$8&gt;=DV70,$DW$8&gt;=DW70,$DX$8&gt;=DX70,OR(DY70=0,$DY$8&lt;DY70),EC70=1),1,0),0)</f>
        <v/>
      </c>
      <c r="EF70" s="3">
        <f>IFERROR(OFFSET(EF$3,MATCH(AQ70,$ED$4:$ED$10,0),0),0)</f>
        <v/>
      </c>
      <c r="EG70" s="3">
        <f>IFERROR(OFFSET(EG$3,MATCH(AR70,$ED$4:$ED$10,0),0),0)</f>
        <v/>
      </c>
      <c r="EH70" s="3">
        <f>IFERROR(IF(LEFT($BA70,1)="4",OFFSET(변환표준점수!$H$118,MATCH($S70,변환표준점수!$B$119:$B$198,0),),OFFSET(EH$3,MATCH(AS70,$ED$4:$ED$8,0),0)),0)</f>
        <v/>
      </c>
      <c r="EI70" s="3">
        <f>IFERROR(IF(LEFT($BA70,1)="4",OFFSET(변환표준점수!$I$118,MATCH($S70,변환표준점수!$B$119:$B$198,0),0),OFFSET(EI$3,MATCH(AT70,$ED$4:$ED$8,0),0)),0)</f>
        <v/>
      </c>
      <c r="EK70" s="3">
        <f>IFERROR(IF(LEFT($BA70,1)="4",OFFSET(변환표준점수!$J$118,MATCH($S70,변환표준점수!$B$119:$B$198,0),0),OFFSET(EJ$3,MATCH(AV70,$ED$4:$ED$8,0),0)),0)</f>
        <v/>
      </c>
      <c r="EL70" s="3">
        <f>IFERROR(IF(LEFT($BA70,1)="4",OFFSET(변환표준점수!$K$118,MATCH($S70,변환표준점수!$B$119:$B$198,0),0),OFFSET(EK$3,MATCH(AW70,$ED$4:$ED$8,0),0)),0)</f>
        <v/>
      </c>
      <c r="EM70" s="3">
        <f>IFERROR(OFFSET(EL$3,MATCH(AX70,$ED$4:$ED$8,0),0),0)</f>
        <v/>
      </c>
      <c r="EN70" s="3">
        <f>IFERROR(OFFSET(EM$3,MATCH(AY70,$ED$4:$ED$8,0),0),0)</f>
        <v/>
      </c>
      <c r="EO70" s="3">
        <f>IFERROR(OFFSET(EN$3,MATCH(AZ70,$ED$4:$ED$8,0),0),0)</f>
        <v/>
      </c>
      <c r="EQ70" s="3">
        <f>IFERROR((EF70*AD70+BO70)*$EP$9,0)</f>
        <v/>
      </c>
      <c r="ER70" s="3">
        <f>IFERROR(EG70*AE70+OFFSET($BP70,0,$ER$14-1),0)</f>
        <v/>
      </c>
      <c r="ES70" s="3">
        <f>IFERROR((EH70*AF70+BS70)*$EP$9,0)</f>
        <v/>
      </c>
      <c r="ET70" s="3">
        <f>IFERROR(IF(O70&lt;2,0,(EI70*AG70+BT70)*$EP$9),0)</f>
        <v/>
      </c>
      <c r="EU70" s="3">
        <f>IFERROR(BU70*$EP$9,0)</f>
        <v/>
      </c>
      <c r="EV70" s="3">
        <f>IFERROR((EK70*AI70+BV70)*$EP$9,0)</f>
        <v/>
      </c>
      <c r="EW70" s="3">
        <f>IFERROR(IF(O70&lt;2,0,(EL70*AJ70+BW70)*$EP$9),0)</f>
        <v/>
      </c>
      <c r="EX70" s="3">
        <f>LARGE((ES70:ET70,EV70:EW70),1)</f>
        <v/>
      </c>
      <c r="EY70" s="3">
        <f>IF(O70&lt;2,0,LARGE((ES70:ET70,EV70:EW70),2))</f>
        <v/>
      </c>
      <c r="EZ70" s="3">
        <f>IFERROR(OFFSET(CI70,0,ROUND((1/(1/EM70))-1,0)),0)</f>
        <v/>
      </c>
      <c r="FA70" s="3">
        <f>IFERROR(OFFSET(CR70,0,ROUND(1/(1/EN70),0)-1),0)</f>
        <v/>
      </c>
      <c r="FB70" s="3">
        <f>IFERROR(OFFSET(DA70,0,ROUND(1/(1/EO70),0)-1),0)</f>
        <v/>
      </c>
      <c r="FG70" s="3">
        <f>IF(FF70&gt;0,FF70,EQ70+ER70+EU70+EX70+EY70+EZ70+FA70+FB70+FC70)</f>
        <v/>
      </c>
      <c r="FH70" s="618" t="n"/>
      <c r="FU70" s="3">
        <f>IF(AQ70=1,"표점",IF(AQ70=12,"표점/만점",IF(AQ70=2,"백분위")))</f>
        <v/>
      </c>
      <c r="FV70" s="3">
        <f>IF(BA70=1,"표점",IF(BA70=12,"표점/만점",IF(BA70=2,"백분위",IF(BA70=4,"변표",IF(BA70=42,"변표/만점")))))</f>
        <v/>
      </c>
      <c r="FW70" s="3">
        <f>ROUND(Y70/$FZ70,2)</f>
        <v/>
      </c>
      <c r="FX70" s="3">
        <f>ROUND(Z70/$FZ70,2)</f>
        <v/>
      </c>
      <c r="FY70" s="3">
        <f>ROUND(AC70/$FZ70,2)</f>
        <v/>
      </c>
      <c r="FZ70" s="3">
        <f>Y70+Z70+AC70</f>
        <v/>
      </c>
    </row>
    <row r="71">
      <c r="A71" s="556" t="n">
        <v>26</v>
      </c>
      <c r="C71" s="3">
        <f>ROUND(ROW(C71)-ROW($C$15),0)</f>
        <v/>
      </c>
      <c r="D71" s="3" t="n">
        <v>56</v>
      </c>
      <c r="E71" s="3" t="inlineStr">
        <is>
          <t>홍익 자연서울</t>
        </is>
      </c>
      <c r="F71" s="3" t="n">
        <v>200</v>
      </c>
      <c r="G71" s="3" t="n">
        <v>0.2</v>
      </c>
      <c r="H71" s="3" t="n">
        <v>0.35</v>
      </c>
      <c r="I71" s="3" t="n">
        <v>0.15</v>
      </c>
      <c r="J71" s="3" t="n">
        <v>0.15</v>
      </c>
      <c r="L71" s="3" t="n">
        <v>0.15</v>
      </c>
      <c r="M71" s="3" t="n">
        <v>0.15</v>
      </c>
      <c r="O71" s="3" t="n">
        <v>2</v>
      </c>
      <c r="P71" s="3">
        <f>G71+H71+MAX((I71:J71),L71:M71)*O71</f>
        <v/>
      </c>
      <c r="Q71" s="3" t="inlineStr"/>
      <c r="S71" s="3">
        <f>IF(R71&gt;0,R71,Q71)</f>
        <v/>
      </c>
      <c r="W71" s="3">
        <f>IF(AND(BH71=0,CD71=0),0,IF(V71&gt;0,V71,IF(U71=1,$W$11,0)))</f>
        <v/>
      </c>
      <c r="Y71" s="3">
        <f>AD71</f>
        <v/>
      </c>
      <c r="Z71" s="3">
        <f>AE71</f>
        <v/>
      </c>
      <c r="AA71" s="3">
        <f>IF($BB$7=1,AF71,IF(AS71=12,$F71*I71/($AF$8*AL71+$AF$9*(1-AL71)),AF71))</f>
        <v/>
      </c>
      <c r="AB71" s="3">
        <f>IF($BB$7=1,AI71,IF(AV71=12,$F71*L71/($AI$8*AL71+$AI$9*(1-AL71)),AI71))</f>
        <v/>
      </c>
      <c r="AC71" s="3">
        <f>IF(AND(AS71=2,EA71=1),AA71*O71,IF(AND(AS71=2,EA71=2),AB71*O71,IF(EA71=1,AA71,IF(EA71=2,AB71))))</f>
        <v/>
      </c>
      <c r="AD71" s="3">
        <f>IF(AQ71=12,$F71*G71/$AQ$9,IF(OR(AQ71=1,AQ71=4),$F71*G71/200,IF(OR(AQ71=2,AQ71=9),$F71*G71/100,"자동")))</f>
        <v/>
      </c>
      <c r="AE71" s="3">
        <f>IF(AR71=12,$F71*H71/$AR$9,IF(OR(AR71=1,AR71=4),$F71*H71/200,IF(OR(AR71=2,AR71=9),$F71*H71/100,"자동")))</f>
        <v/>
      </c>
      <c r="AF71" s="3">
        <f>IF(AS71=12,$F71*I71/IF($BB$7=1,IF($ED71=1,$AS$9,$AF$9),($AF$8*AL71+$AF$9*(1-AL71))),IF(AS71=42,$F71*I71/AN71,IF(OR(AS71=1,AS71=4,AS71=2),$F71*I71/100,IF(AS71=9,$F71*I71/50,"자동"))))</f>
        <v/>
      </c>
      <c r="AG71" s="3">
        <f>IF(AT71=12,$F71*J71/IF($BB$7=1,IF($ED71=1,$AT$9,$AG$9),($AG$8*AL71+$AG$9*(1-AL71))),IF(AT71=42,$F71*J71/AN71,IF(OR(AT71=1,AT71=4,AT71=2),$F71*J71/100,IF(AT71=9,$F71*J71/50,"자동"))))</f>
        <v/>
      </c>
      <c r="AH71" s="3">
        <f>IF(AU71=12,$F71*K71/IF($BB$7=1,IF($ED71=1,$AU$9,$AH$9),($AH$8*AL71+$AH$9*(1-AL71))),IF(AU71=42,$F71*K71/$AN71,IF(OR(AU71=1,AU71=4,AU71=2),$F71*K71/100,IF(AU71=9,$F71*K71/50,"자동"))))</f>
        <v/>
      </c>
      <c r="AI71" s="3">
        <f>IF(AV71=12,$F71*L71/IF($BB$7=1,IF($ED71=1,$AV$9,$AI$9),($AI$8*AL71+$AI$9*(1-AL71))),IF(AV71=42,$F71*L71/AO71,IF(OR(AV71=1,AV71=4,AV71=2),$F71*L71/100,IF(AV71=9,$F71*L71/50,"자동"))))</f>
        <v/>
      </c>
      <c r="AJ71" s="3">
        <f>IF(AW71=12,$F71*M71/IF($BB$7=1,IF($ED71=1,$AW$9,$AJ$9),($AJ$8*AL71+$AJ$9*(1-AL71))),IF(AW71=42,$F71*M71/AO71,IF(OR(AW71=1,AW71=4,AW71=2),$F71*M71/100,IF(AW71=9,$F71*M71/50,"자동"))))</f>
        <v/>
      </c>
      <c r="AL71" s="3">
        <f>IF(AK71&lt;&gt;"",AK71,IF(BA71&lt;&gt;12,"",IF(U71=1,1,IF(LEFT(E71,3)="서울대",0,""))))</f>
        <v/>
      </c>
      <c r="AN71" s="3">
        <f>IF($BA71=42,OFFSET(변환표준점수!C$119,$AP71-1,0),"")</f>
        <v/>
      </c>
      <c r="AO71" s="3">
        <f>IF($BA71=42,OFFSET(변환표준점수!D$119,$AP71-1,0),"")</f>
        <v/>
      </c>
      <c r="AP71" s="3">
        <f>IF(S71="","",MATCH(S71,변환표준점수!$B$119:$B$298,0))</f>
        <v/>
      </c>
      <c r="AQ71" s="3" t="n">
        <v>1</v>
      </c>
      <c r="AR71" s="3" t="n">
        <v>1</v>
      </c>
      <c r="AS71" s="3" t="n">
        <v>1</v>
      </c>
      <c r="AT71" s="3" t="n">
        <v>1</v>
      </c>
      <c r="AV71" s="3" t="n">
        <v>1</v>
      </c>
      <c r="AW71" s="3" t="n">
        <v>1</v>
      </c>
      <c r="AX71" s="3" t="n">
        <v>3</v>
      </c>
      <c r="AY71" s="3" t="n">
        <v>3</v>
      </c>
      <c r="BA71" s="3">
        <f>IF(AS71&gt;0,AS71,AV71)</f>
        <v/>
      </c>
      <c r="BC71" s="3">
        <f>0.03*AE71</f>
        <v/>
      </c>
      <c r="BD71" s="3">
        <f>0.03*AE71</f>
        <v/>
      </c>
      <c r="BF71" s="3">
        <f>0.03*AF71</f>
        <v/>
      </c>
      <c r="BG71" s="3">
        <f>0.03*AG71</f>
        <v/>
      </c>
      <c r="BJ71" s="3">
        <f>IF(BI71="",IF(DT71=1,1,$BI$3),BI71)</f>
        <v/>
      </c>
      <c r="BN71" s="212" t="inlineStr">
        <is>
          <t>미/기,과탐3%가산</t>
        </is>
      </c>
      <c r="BP71" s="3">
        <f>IF(BP$6&gt;0,BC71*$EG71,0)</f>
        <v/>
      </c>
      <c r="BQ71" s="3">
        <f>IF(BQ$6&gt;0,BD71*$EG71,0)</f>
        <v/>
      </c>
      <c r="BS71" s="3">
        <f>BF71*EH71</f>
        <v/>
      </c>
      <c r="BT71" s="3">
        <f>BG71*EI71</f>
        <v/>
      </c>
      <c r="CH71" s="206">
        <f>F71*P71</f>
        <v/>
      </c>
      <c r="CI71" s="56" t="n">
        <v>15</v>
      </c>
      <c r="CJ71" s="3" t="n">
        <v>14.25</v>
      </c>
      <c r="CK71" s="3" t="n">
        <v>13.2</v>
      </c>
      <c r="CL71" s="3" t="n">
        <v>11.85</v>
      </c>
      <c r="CM71" s="3" t="n">
        <v>10.2</v>
      </c>
      <c r="CN71" s="3" t="n">
        <v>8.25</v>
      </c>
      <c r="CO71" s="3" t="n">
        <v>6</v>
      </c>
      <c r="CP71" s="3" t="n">
        <v>3.45</v>
      </c>
      <c r="CQ71" s="3" t="n">
        <v>0.6</v>
      </c>
      <c r="CR71" s="56" t="n">
        <v>10</v>
      </c>
      <c r="CS71" s="3" t="n">
        <v>10</v>
      </c>
      <c r="CT71" s="3" t="n">
        <v>10</v>
      </c>
      <c r="CU71" s="3" t="n">
        <v>9.9</v>
      </c>
      <c r="CV71" s="3" t="n">
        <v>9.800000000000001</v>
      </c>
      <c r="CW71" s="3" t="n">
        <v>9.699999999999999</v>
      </c>
      <c r="CX71" s="3" t="n">
        <v>9.6</v>
      </c>
      <c r="CY71" s="3" t="n">
        <v>9.5</v>
      </c>
      <c r="CZ71" s="3" t="n">
        <v>9.4</v>
      </c>
      <c r="DJ71" s="3">
        <f>ROUND((CI71-EZ71),1)</f>
        <v/>
      </c>
      <c r="DK71" s="93">
        <f>((CI71-EZ71)/(FG71+DJ71-FC71))*100</f>
        <v/>
      </c>
      <c r="DL71" s="3">
        <f>ROUND((CR71-FA71)+(DA71-FB71),1)</f>
        <v/>
      </c>
      <c r="DO71" s="3" t="n">
        <v>2</v>
      </c>
      <c r="DZ71" s="3" t="n">
        <v>1</v>
      </c>
      <c r="EA71" s="3">
        <f>IF(DZ71&gt;0,DZ71,IF(DM71&gt;0,1,2))</f>
        <v/>
      </c>
      <c r="EB71" s="3">
        <f>MAX(DM71:DO71)</f>
        <v/>
      </c>
      <c r="EC71" s="3">
        <f>AND(DM71-0.1&lt;$DM$8,DN71-0.1&lt;$DN$8,DO71-0.1&lt;$DO$8)*1</f>
        <v/>
      </c>
      <c r="ED71" s="3">
        <f>IFERROR(IF(AND($DP$8&gt;=DP71,$DQ$8&gt;=DQ71,$DR$8&gt;=DR71,$DS$8&gt;=DS71,$DT$8&gt;=DT71,$DU$8&gt;=DU71,$DV$8&gt;=DV71,$DW$8&gt;=DW71,$DX$8&gt;=DX71,OR(DY71=0,$DY$8&lt;DY71),EC71=1),1,0),0)</f>
        <v/>
      </c>
      <c r="EF71" s="3">
        <f>IFERROR(OFFSET(EF$3,MATCH(AQ71,$ED$4:$ED$10,0),0),0)</f>
        <v/>
      </c>
      <c r="EG71" s="3">
        <f>IFERROR(OFFSET(EG$3,MATCH(AR71,$ED$4:$ED$10,0),0),0)</f>
        <v/>
      </c>
      <c r="EH71" s="3">
        <f>IFERROR(IF(LEFT($BA71,1)="4",OFFSET(변환표준점수!$H$118,MATCH($S71,변환표준점수!$B$119:$B$198,0),),OFFSET(EH$3,MATCH(AS71,$ED$4:$ED$8,0),0)),0)</f>
        <v/>
      </c>
      <c r="EI71" s="3">
        <f>IFERROR(IF(LEFT($BA71,1)="4",OFFSET(변환표준점수!$I$118,MATCH($S71,변환표준점수!$B$119:$B$198,0),0),OFFSET(EI$3,MATCH(AT71,$ED$4:$ED$8,0),0)),0)</f>
        <v/>
      </c>
      <c r="EK71" s="3">
        <f>IFERROR(IF(LEFT($BA71,1)="4",OFFSET(변환표준점수!$J$118,MATCH($S71,변환표준점수!$B$119:$B$198,0),0),OFFSET(EJ$3,MATCH(AV71,$ED$4:$ED$8,0),0)),0)</f>
        <v/>
      </c>
      <c r="EL71" s="3">
        <f>IFERROR(IF(LEFT($BA71,1)="4",OFFSET(변환표준점수!$K$118,MATCH($S71,변환표준점수!$B$119:$B$198,0),0),OFFSET(EK$3,MATCH(AW71,$ED$4:$ED$8,0),0)),0)</f>
        <v/>
      </c>
      <c r="EM71" s="3">
        <f>IFERROR(OFFSET(EL$3,MATCH(AX71,$ED$4:$ED$8,0),0),0)</f>
        <v/>
      </c>
      <c r="EN71" s="3">
        <f>IFERROR(OFFSET(EM$3,MATCH(AY71,$ED$4:$ED$8,0),0),0)</f>
        <v/>
      </c>
      <c r="EO71" s="3">
        <f>IFERROR(OFFSET(EN$3,MATCH(AZ71,$ED$4:$ED$8,0),0),0)</f>
        <v/>
      </c>
      <c r="EQ71" s="3">
        <f>IFERROR((EF71*AD71+BO71)*$EP$9,0)</f>
        <v/>
      </c>
      <c r="ER71" s="3">
        <f>IFERROR(EG71*AE71+OFFSET($BP71,0,$ER$14-1),0)</f>
        <v/>
      </c>
      <c r="ES71" s="3">
        <f>IFERROR((EH71*AF71+BS71)*$EP$9,0)</f>
        <v/>
      </c>
      <c r="ET71" s="3">
        <f>IFERROR(IF(O71&lt;2,0,(EI71*AG71+BT71)*$EP$9),0)</f>
        <v/>
      </c>
      <c r="EU71" s="3">
        <f>IFERROR(BU71*$EP$9,0)</f>
        <v/>
      </c>
      <c r="EV71" s="3">
        <f>IFERROR((EK71*AI71+BV71)*$EP$9,0)</f>
        <v/>
      </c>
      <c r="EW71" s="3">
        <f>IFERROR(IF(O71&lt;2,0,(EL71*AJ71+BW71)*$EP$9),0)</f>
        <v/>
      </c>
      <c r="EX71" s="3">
        <f>LARGE((ES71:ET71,EV71:EW71),1)</f>
        <v/>
      </c>
      <c r="EY71" s="3">
        <f>IF(O71&lt;2,0,LARGE((ES71:ET71,EV71:EW71),2))</f>
        <v/>
      </c>
      <c r="EZ71" s="3">
        <f>IFERROR(OFFSET(CI71,0,ROUND((1/(1/EM71))-1,0)),0)</f>
        <v/>
      </c>
      <c r="FA71" s="3">
        <f>IFERROR(OFFSET(CR71,0,ROUND(1/(1/EN71),0)-1),0)</f>
        <v/>
      </c>
      <c r="FB71" s="3">
        <f>IFERROR(OFFSET(DA71,0,ROUND(1/(1/EO71),0)-1),0)</f>
        <v/>
      </c>
      <c r="FG71" s="3">
        <f>IF(FF71&gt;0,FF71,EQ71+ER71+EU71+EX71+EY71+EZ71+FA71+FB71+FC71)</f>
        <v/>
      </c>
      <c r="FH71" s="618" t="n"/>
      <c r="FU71" s="3">
        <f>IF(AQ71=1,"표점",IF(AQ71=12,"표점/만점",IF(AQ71=2,"백분위")))</f>
        <v/>
      </c>
      <c r="FV71" s="3">
        <f>IF(BA71=1,"표점",IF(BA71=12,"표점/만점",IF(BA71=2,"백분위",IF(BA71=4,"변표",IF(BA71=42,"변표/만점")))))</f>
        <v/>
      </c>
      <c r="FW71" s="3">
        <f>ROUND(Y71/$FZ71,2)</f>
        <v/>
      </c>
      <c r="FX71" s="3">
        <f>ROUND(Z71/$FZ71,2)</f>
        <v/>
      </c>
      <c r="FY71" s="3">
        <f>ROUND(AC71/$FZ71,2)</f>
        <v/>
      </c>
      <c r="FZ71" s="3">
        <f>Y71+Z71+AC71</f>
        <v/>
      </c>
    </row>
    <row r="72">
      <c r="A72" s="556" t="n">
        <v>26</v>
      </c>
      <c r="C72" s="3">
        <f>ROUND(ROW(C72)-ROW($C$15),0)</f>
        <v/>
      </c>
      <c r="D72" s="3" t="n">
        <v>57</v>
      </c>
      <c r="E72" s="3" t="inlineStr">
        <is>
          <t>홍익 통합서울</t>
        </is>
      </c>
      <c r="F72" s="3" t="n">
        <v>200</v>
      </c>
      <c r="G72" s="3" t="n">
        <v>0.3</v>
      </c>
      <c r="H72" s="3" t="n">
        <v>0.3</v>
      </c>
      <c r="I72" s="3" t="n">
        <v>0.125</v>
      </c>
      <c r="J72" s="3" t="n">
        <v>0.125</v>
      </c>
      <c r="L72" s="3" t="n">
        <v>0.125</v>
      </c>
      <c r="M72" s="3" t="n">
        <v>0.125</v>
      </c>
      <c r="O72" s="3" t="n">
        <v>2</v>
      </c>
      <c r="P72" s="3">
        <f>G72+H72+MAX((I72:J72),L72:M72)*O72</f>
        <v/>
      </c>
      <c r="Q72" s="3" t="inlineStr"/>
      <c r="S72" s="3">
        <f>IF(R72&gt;0,R72,Q72)</f>
        <v/>
      </c>
      <c r="W72" s="3">
        <f>IF(AND(BH72=0,CD72=0),0,IF(V72&gt;0,V72,IF(U72=1,$W$11,0)))</f>
        <v/>
      </c>
      <c r="Y72" s="3">
        <f>AD72</f>
        <v/>
      </c>
      <c r="Z72" s="3">
        <f>AE72</f>
        <v/>
      </c>
      <c r="AA72" s="3">
        <f>IF($BB$7=1,AF72,IF(AS72=12,$F72*I72/($AF$8*AL72+$AF$9*(1-AL72)),AF72))</f>
        <v/>
      </c>
      <c r="AB72" s="3">
        <f>IF($BB$7=1,AI72,IF(AV72=12,$F72*L72/($AI$8*AL72+$AI$9*(1-AL72)),AI72))</f>
        <v/>
      </c>
      <c r="AC72" s="3">
        <f>IF(AND(AS72=2,EA72=1),AA72*O72,IF(AND(AS72=2,EA72=2),AB72*O72,IF(EA72=1,AA72,IF(EA72=2,AB72))))</f>
        <v/>
      </c>
      <c r="AD72" s="3">
        <f>IF(AQ72=12,$F72*G72/$AQ$9,IF(OR(AQ72=1,AQ72=4),$F72*G72/200,IF(OR(AQ72=2,AQ72=9),$F72*G72/100,"자동")))</f>
        <v/>
      </c>
      <c r="AE72" s="3">
        <f>IF(AR72=12,$F72*H72/$AR$9,IF(OR(AR72=1,AR72=4),$F72*H72/200,IF(OR(AR72=2,AR72=9),$F72*H72/100,"자동")))</f>
        <v/>
      </c>
      <c r="AF72" s="3">
        <f>IF(AS72=12,$F72*I72/IF($BB$7=1,IF($ED72=1,$AS$9,$AF$9),($AF$8*AL72+$AF$9*(1-AL72))),IF(AS72=42,$F72*I72/AN72,IF(OR(AS72=1,AS72=4,AS72=2),$F72*I72/100,IF(AS72=9,$F72*I72/50,"자동"))))</f>
        <v/>
      </c>
      <c r="AG72" s="3">
        <f>IF(AT72=12,$F72*J72/IF($BB$7=1,IF($ED72=1,$AT$9,$AG$9),($AG$8*AL72+$AG$9*(1-AL72))),IF(AT72=42,$F72*J72/AN72,IF(OR(AT72=1,AT72=4,AT72=2),$F72*J72/100,IF(AT72=9,$F72*J72/50,"자동"))))</f>
        <v/>
      </c>
      <c r="AH72" s="3">
        <f>IF(AU72=12,$F72*K72/IF($BB$7=1,IF($ED72=1,$AU$9,$AH$9),($AH$8*AL72+$AH$9*(1-AL72))),IF(AU72=42,$F72*K72/$AN72,IF(OR(AU72=1,AU72=4,AU72=2),$F72*K72/100,IF(AU72=9,$F72*K72/50,"자동"))))</f>
        <v/>
      </c>
      <c r="AI72" s="3">
        <f>IF(AV72=12,$F72*L72/IF($BB$7=1,IF($ED72=1,$AV$9,$AI$9),($AI$8*AL72+$AI$9*(1-AL72))),IF(AV72=42,$F72*L72/AO72,IF(OR(AV72=1,AV72=4,AV72=2),$F72*L72/100,IF(AV72=9,$F72*L72/50,"자동"))))</f>
        <v/>
      </c>
      <c r="AJ72" s="3">
        <f>IF(AW72=12,$F72*M72/IF($BB$7=1,IF($ED72=1,$AW$9,$AJ$9),($AJ$8*AL72+$AJ$9*(1-AL72))),IF(AW72=42,$F72*M72/AO72,IF(OR(AW72=1,AW72=4,AW72=2),$F72*M72/100,IF(AW72=9,$F72*M72/50,"자동"))))</f>
        <v/>
      </c>
      <c r="AL72" s="3">
        <f>IF(AK72&lt;&gt;"",AK72,IF(BA72&lt;&gt;12,"",IF(U72=1,1,IF(LEFT(E72,3)="서울대",0,""))))</f>
        <v/>
      </c>
      <c r="AN72" s="3">
        <f>IF($BA72=42,OFFSET(변환표준점수!C$119,$AP72-1,0),"")</f>
        <v/>
      </c>
      <c r="AO72" s="3">
        <f>IF($BA72=42,OFFSET(변환표준점수!D$119,$AP72-1,0),"")</f>
        <v/>
      </c>
      <c r="AP72" s="3">
        <f>IF(S72="","",MATCH(S72,변환표준점수!$B$119:$B$298,0))</f>
        <v/>
      </c>
      <c r="AQ72" s="3" t="n">
        <v>1</v>
      </c>
      <c r="AR72" s="3" t="n">
        <v>1</v>
      </c>
      <c r="AS72" s="3" t="n">
        <v>1</v>
      </c>
      <c r="AT72" s="3" t="n">
        <v>1</v>
      </c>
      <c r="AV72" s="3" t="n">
        <v>1</v>
      </c>
      <c r="AW72" s="3" t="n">
        <v>1</v>
      </c>
      <c r="AX72" s="3" t="n">
        <v>3</v>
      </c>
      <c r="AY72" s="3" t="n">
        <v>3</v>
      </c>
      <c r="BA72" s="3">
        <f>IF(AS72&gt;0,AS72,AV72)</f>
        <v/>
      </c>
      <c r="BJ72" s="3">
        <f>IF(BI72="",IF(DT72=1,1,$BI$3),BI72)</f>
        <v/>
      </c>
      <c r="CH72" s="206">
        <f>F72*P72</f>
        <v/>
      </c>
      <c r="CI72" s="56" t="n">
        <v>15</v>
      </c>
      <c r="CJ72" s="3" t="n">
        <v>14.25</v>
      </c>
      <c r="CK72" s="3" t="n">
        <v>13.2</v>
      </c>
      <c r="CL72" s="3" t="n">
        <v>11.85</v>
      </c>
      <c r="CM72" s="3" t="n">
        <v>10.2</v>
      </c>
      <c r="CN72" s="3" t="n">
        <v>8.25</v>
      </c>
      <c r="CO72" s="3" t="n">
        <v>6</v>
      </c>
      <c r="CP72" s="3" t="n">
        <v>3.45</v>
      </c>
      <c r="CQ72" s="3" t="n">
        <v>0.6</v>
      </c>
      <c r="CR72" s="56" t="n">
        <v>10</v>
      </c>
      <c r="CS72" s="3" t="n">
        <v>10</v>
      </c>
      <c r="CT72" s="3" t="n">
        <v>10</v>
      </c>
      <c r="CU72" s="3" t="n">
        <v>9.9</v>
      </c>
      <c r="CV72" s="3" t="n">
        <v>9.800000000000001</v>
      </c>
      <c r="CW72" s="3" t="n">
        <v>9.699999999999999</v>
      </c>
      <c r="CX72" s="3" t="n">
        <v>9.6</v>
      </c>
      <c r="CY72" s="3" t="n">
        <v>9.5</v>
      </c>
      <c r="CZ72" s="3" t="n">
        <v>9.4</v>
      </c>
      <c r="DJ72" s="3">
        <f>ROUND((CI72-EZ72),1)</f>
        <v/>
      </c>
      <c r="DK72" s="93">
        <f>((CI72-EZ72)/(FG72+DJ72-FC72))*100</f>
        <v/>
      </c>
      <c r="DL72" s="3">
        <f>ROUND((CR72-FA72)+(DA72-FB72),1)</f>
        <v/>
      </c>
      <c r="DO72" s="3" t="n">
        <v>2</v>
      </c>
      <c r="EA72" s="3">
        <f>IF(DZ72&gt;0,DZ72,IF(DM72&gt;0,1,2))</f>
        <v/>
      </c>
      <c r="EB72" s="3">
        <f>MAX(DM72:DO72)</f>
        <v/>
      </c>
      <c r="EC72" s="3">
        <f>AND(DM72-0.1&lt;$DM$8,DN72-0.1&lt;$DN$8,DO72-0.1&lt;$DO$8)*1</f>
        <v/>
      </c>
      <c r="ED72" s="3">
        <f>IFERROR(IF(AND($DP$8&gt;=DP72,$DQ$8&gt;=DQ72,$DR$8&gt;=DR72,$DS$8&gt;=DS72,$DT$8&gt;=DT72,$DU$8&gt;=DU72,$DV$8&gt;=DV72,$DW$8&gt;=DW72,$DX$8&gt;=DX72,OR(DY72=0,$DY$8&lt;DY72),EC72=1),1,0),0)</f>
        <v/>
      </c>
      <c r="EF72" s="3">
        <f>IFERROR(OFFSET(EF$3,MATCH(AQ72,$ED$4:$ED$10,0),0),0)</f>
        <v/>
      </c>
      <c r="EG72" s="3">
        <f>IFERROR(OFFSET(EG$3,MATCH(AR72,$ED$4:$ED$10,0),0),0)</f>
        <v/>
      </c>
      <c r="EH72" s="3">
        <f>IFERROR(IF(LEFT($BA72,1)="4",OFFSET(변환표준점수!$H$118,MATCH($S72,변환표준점수!$B$119:$B$198,0),),OFFSET(EH$3,MATCH(AS72,$ED$4:$ED$8,0),0)),0)</f>
        <v/>
      </c>
      <c r="EI72" s="3">
        <f>IFERROR(IF(LEFT($BA72,1)="4",OFFSET(변환표준점수!$I$118,MATCH($S72,변환표준점수!$B$119:$B$198,0),0),OFFSET(EI$3,MATCH(AT72,$ED$4:$ED$8,0),0)),0)</f>
        <v/>
      </c>
      <c r="EK72" s="3">
        <f>IFERROR(IF(LEFT($BA72,1)="4",OFFSET(변환표준점수!$J$118,MATCH($S72,변환표준점수!$B$119:$B$198,0),0),OFFSET(EJ$3,MATCH(AV72,$ED$4:$ED$8,0),0)),0)</f>
        <v/>
      </c>
      <c r="EL72" s="3">
        <f>IFERROR(IF(LEFT($BA72,1)="4",OFFSET(변환표준점수!$K$118,MATCH($S72,변환표준점수!$B$119:$B$198,0),0),OFFSET(EK$3,MATCH(AW72,$ED$4:$ED$8,0),0)),0)</f>
        <v/>
      </c>
      <c r="EM72" s="3">
        <f>IFERROR(OFFSET(EL$3,MATCH(AX72,$ED$4:$ED$8,0),0),0)</f>
        <v/>
      </c>
      <c r="EN72" s="3">
        <f>IFERROR(OFFSET(EM$3,MATCH(AY72,$ED$4:$ED$8,0),0),0)</f>
        <v/>
      </c>
      <c r="EO72" s="3">
        <f>IFERROR(OFFSET(EN$3,MATCH(AZ72,$ED$4:$ED$8,0),0),0)</f>
        <v/>
      </c>
      <c r="EQ72" s="3">
        <f>IFERROR((EF72*AD72+BO72)*$EP$9,0)</f>
        <v/>
      </c>
      <c r="ER72" s="3">
        <f>IFERROR(EG72*AE72+OFFSET($BP72,0,$ER$14-1),0)</f>
        <v/>
      </c>
      <c r="ES72" s="3">
        <f>IFERROR((EH72*AF72+BS72)*$EP$9,0)</f>
        <v/>
      </c>
      <c r="ET72" s="3">
        <f>IFERROR(IF(O72&lt;2,0,(EI72*AG72+BT72)*$EP$9),0)</f>
        <v/>
      </c>
      <c r="EU72" s="3">
        <f>IFERROR(BU72*$EP$9,0)</f>
        <v/>
      </c>
      <c r="EV72" s="3">
        <f>IFERROR((EK72*AI72+BV72)*$EP$9,0)</f>
        <v/>
      </c>
      <c r="EW72" s="3">
        <f>IFERROR(IF(O72&lt;2,0,(EL72*AJ72+BW72)*$EP$9),0)</f>
        <v/>
      </c>
      <c r="EX72" s="3">
        <f>LARGE((ES72:ET72,EV72:EW72),1)</f>
        <v/>
      </c>
      <c r="EY72" s="3">
        <f>IF(O72&lt;2,0,LARGE((ES72:ET72,EV72:EW72),2))</f>
        <v/>
      </c>
      <c r="EZ72" s="3">
        <f>IFERROR(OFFSET(CI72,0,ROUND((1/(1/EM72))-1,0)),0)</f>
        <v/>
      </c>
      <c r="FA72" s="3">
        <f>IFERROR(OFFSET(CR72,0,ROUND(1/(1/EN72),0)-1),0)</f>
        <v/>
      </c>
      <c r="FB72" s="3">
        <f>IFERROR(OFFSET(DA72,0,ROUND(1/(1/EO72),0)-1),0)</f>
        <v/>
      </c>
      <c r="FG72" s="3">
        <f>IF(FF72&gt;0,FF72,EQ72+ER72+EU72+EX72+EY72+EZ72+FA72+FB72+FC72)</f>
        <v/>
      </c>
      <c r="FH72" s="618" t="n"/>
      <c r="FU72" s="3">
        <f>IF(AQ72=1,"표점",IF(AQ72=12,"표점/만점",IF(AQ72=2,"백분위")))</f>
        <v/>
      </c>
      <c r="FV72" s="3">
        <f>IF(BA72=1,"표점",IF(BA72=12,"표점/만점",IF(BA72=2,"백분위",IF(BA72=4,"변표",IF(BA72=42,"변표/만점")))))</f>
        <v/>
      </c>
      <c r="FW72" s="3">
        <f>ROUND(Y72/$FZ72,2)</f>
        <v/>
      </c>
      <c r="FX72" s="3">
        <f>ROUND(Z72/$FZ72,2)</f>
        <v/>
      </c>
      <c r="FY72" s="3">
        <f>ROUND(AC72/$FZ72,2)</f>
        <v/>
      </c>
      <c r="FZ72" s="3">
        <f>Y72+Z72+AC72</f>
        <v/>
      </c>
    </row>
    <row r="73">
      <c r="BN73" s="220" t="n"/>
      <c r="BT73" s="32" t="n"/>
      <c r="DK73" s="93" t="n"/>
      <c r="FH73" s="618" t="n"/>
    </row>
    <row r="74">
      <c r="DK74" s="93" t="n"/>
      <c r="FH74" s="618" t="n"/>
    </row>
    <row r="75">
      <c r="DK75" s="93" t="n"/>
      <c r="FH75" s="618" t="n"/>
    </row>
    <row r="76">
      <c r="DK76" s="93" t="n"/>
      <c r="FH76" s="618" t="n"/>
    </row>
    <row r="77">
      <c r="A77" s="556" t="n">
        <v>26</v>
      </c>
      <c r="C77" s="3">
        <f>ROUND(ROW(C77)-ROW($C$15),0)</f>
        <v/>
      </c>
      <c r="D77" s="3" t="n">
        <v>62</v>
      </c>
      <c r="E77" s="3" t="inlineStr">
        <is>
          <t>숙명 인문</t>
        </is>
      </c>
      <c r="F77" s="3" t="n">
        <v>1000</v>
      </c>
      <c r="G77" s="3" t="n">
        <v>0.35</v>
      </c>
      <c r="H77" s="3" t="n">
        <v>0.25</v>
      </c>
      <c r="I77" s="3" t="n">
        <v>0.125</v>
      </c>
      <c r="J77" s="3" t="n">
        <v>0.125</v>
      </c>
      <c r="L77" s="3" t="n">
        <v>0.125</v>
      </c>
      <c r="M77" s="3" t="n">
        <v>0.125</v>
      </c>
      <c r="O77" s="3" t="n">
        <v>2</v>
      </c>
      <c r="P77" s="3">
        <f>G77+H77+MAX((I77:J77),L77:M77)*O77</f>
        <v/>
      </c>
      <c r="Q77" s="3" t="n">
        <v>23</v>
      </c>
      <c r="S77" s="3">
        <f>IF(R77&gt;0,R77,Q77)</f>
        <v/>
      </c>
      <c r="W77" s="3">
        <f>IF(AND(BH77=0,CD77=0),0,IF(V77&gt;0,V77,IF(U77=1,$W$11,0)))</f>
        <v/>
      </c>
      <c r="Y77" s="3">
        <f>AD77</f>
        <v/>
      </c>
      <c r="Z77" s="3">
        <f>AE77</f>
        <v/>
      </c>
      <c r="AA77" s="3">
        <f>IF($BB$7=1,AF77,IF(AS77=12,$F77*I77/($AF$8*AL77+$AF$9*(1-AL77)),AF77))</f>
        <v/>
      </c>
      <c r="AB77" s="3">
        <f>IF($BB$7=1,AI77,IF(AV77=12,$F77*L77/($AI$8*AL77+$AI$9*(1-AL77)),AI77))</f>
        <v/>
      </c>
      <c r="AC77" s="3">
        <f>IF(AND(AS77=2,EA77=1),AA77*O77,IF(AND(AS77=2,EA77=2),AB77*O77,IF(EA77=1,AA77,IF(EA77=2,AB77))))</f>
        <v/>
      </c>
      <c r="AD77" s="3">
        <f>IF(AQ77=12,$F77*G77/$AQ$9,IF(OR(AQ77=1,AQ77=4),$F77*G77/200,IF(OR(AQ77=2,AQ77=9),$F77*G77/100,"자동")))</f>
        <v/>
      </c>
      <c r="AE77" s="3">
        <f>IF(AR77=12,$F77*H77/$AR$9,IF(OR(AR77=1,AR77=4),$F77*H77/200,IF(OR(AR77=2,AR77=9),$F77*H77/100,"자동")))</f>
        <v/>
      </c>
      <c r="AF77" s="3">
        <f>IF(AS77=12,$F77*I77/IF($BB$7=1,IF($ED77=1,$AS$9,$AF$9),($AF$8*AL77+$AF$9*(1-AL77))),IF(AS77=42,$F77*I77/AN77,IF(OR(AS77=1,AS77=4,AS77=2),$F77*I77/100,IF(AS77=9,$F77*I77/50,"자동"))))</f>
        <v/>
      </c>
      <c r="AG77" s="3">
        <f>IF(AT77=12,$F77*J77/IF($BB$7=1,IF($ED77=1,$AT$9,$AG$9),($AG$8*AL77+$AG$9*(1-AL77))),IF(AT77=42,$F77*J77/AN77,IF(OR(AT77=1,AT77=4,AT77=2),$F77*J77/100,IF(AT77=9,$F77*J77/50,"자동"))))</f>
        <v/>
      </c>
      <c r="AH77" s="3">
        <f>IF(AU77=12,$F77*K77/IF($BB$7=1,IF($ED77=1,$AU$9,$AH$9),($AH$8*AL77+$AH$9*(1-AL77))),IF(AU77=42,$F77*K77/$AN77,IF(OR(AU77=1,AU77=4,AU77=2),$F77*K77/100,IF(AU77=9,$F77*K77/50,"자동"))))</f>
        <v/>
      </c>
      <c r="AI77" s="3">
        <f>IF(AV77=12,$F77*L77/IF($BB$7=1,IF($ED77=1,$AV$9,$AI$9),($AI$8*AL77+$AI$9*(1-AL77))),IF(AV77=42,$F77*L77/AO77,IF(OR(AV77=1,AV77=4,AV77=2),$F77*L77/100,IF(AV77=9,$F77*L77/50,"자동"))))</f>
        <v/>
      </c>
      <c r="AJ77" s="3">
        <f>IF(AW77=12,$F77*M77/IF($BB$7=1,IF($ED77=1,$AW$9,$AJ$9),($AJ$8*AL77+$AJ$9*(1-AL77))),IF(AW77=42,$F77*M77/AO77,IF(OR(AW77=1,AW77=4,AW77=2),$F77*M77/100,IF(AW77=9,$F77*M77/50,"자동"))))</f>
        <v/>
      </c>
      <c r="AL77" s="3">
        <f>IF(AK77&lt;&gt;"",AK77,IF(BA77&lt;&gt;12,"",IF(U77=1,1,IF(LEFT(E77,3)="서울대",0,""))))</f>
        <v/>
      </c>
      <c r="AN77" s="3">
        <f>IF($BA77=42,OFFSET(변환표준점수!C$119,$AP77-1,0),"")</f>
        <v/>
      </c>
      <c r="AO77" s="3">
        <f>IF($BA77=42,OFFSET(변환표준점수!D$119,$AP77-1,0),"")</f>
        <v/>
      </c>
      <c r="AP77" s="3">
        <f>IF(S77="","",MATCH(S77,변환표준점수!$B$119:$B$298,0))</f>
        <v/>
      </c>
      <c r="AQ77" s="3" t="n">
        <v>12</v>
      </c>
      <c r="AR77" s="3" t="n">
        <v>12</v>
      </c>
      <c r="AS77" s="3" t="n">
        <v>42</v>
      </c>
      <c r="AT77" s="3" t="n">
        <v>42</v>
      </c>
      <c r="AV77" s="3" t="n">
        <v>42</v>
      </c>
      <c r="AW77" s="3" t="n">
        <v>42</v>
      </c>
      <c r="AX77" s="3" t="n">
        <v>3</v>
      </c>
      <c r="AY77" s="3" t="n">
        <v>3</v>
      </c>
      <c r="BA77" s="3">
        <f>IF(AS77&gt;0,AS77,AV77)</f>
        <v/>
      </c>
      <c r="BJ77" s="3">
        <f>IF(BI77="",IF(DT77=1,1,$BI$3),BI77)</f>
        <v/>
      </c>
      <c r="BL77" s="3">
        <f>0.03*AI77</f>
        <v/>
      </c>
      <c r="BM77" s="3">
        <f>0.03*AJ77</f>
        <v/>
      </c>
      <c r="BN77" s="212" t="inlineStr">
        <is>
          <t>사탐3%가산</t>
        </is>
      </c>
      <c r="BV77" s="3">
        <f>BL77*EK77</f>
        <v/>
      </c>
      <c r="BW77" s="3">
        <f>BM77*EL77</f>
        <v/>
      </c>
      <c r="CH77" s="206">
        <f>F77*P77</f>
        <v/>
      </c>
      <c r="CI77" s="56" t="n">
        <v>150</v>
      </c>
      <c r="CJ77" s="3" t="n">
        <v>147</v>
      </c>
      <c r="CK77" s="3" t="n">
        <v>141</v>
      </c>
      <c r="CL77" s="3" t="n">
        <v>132</v>
      </c>
      <c r="CM77" s="3" t="n">
        <v>120</v>
      </c>
      <c r="CN77" s="3" t="n">
        <v>105</v>
      </c>
      <c r="CO77" s="3" t="n">
        <v>90</v>
      </c>
      <c r="CP77" s="3" t="n">
        <v>60</v>
      </c>
      <c r="CQ77" s="3" t="n">
        <v>30</v>
      </c>
      <c r="CR77" s="56" t="n">
        <v>3</v>
      </c>
      <c r="CS77" s="3" t="n">
        <v>3</v>
      </c>
      <c r="CT77" s="3" t="n">
        <v>3</v>
      </c>
      <c r="CU77" s="3" t="n">
        <v>3</v>
      </c>
      <c r="CV77" s="3" t="n">
        <v>2</v>
      </c>
      <c r="CW77" s="3" t="n">
        <v>2</v>
      </c>
      <c r="CX77" s="3" t="n">
        <v>1</v>
      </c>
      <c r="CY77" s="3" t="n">
        <v>1</v>
      </c>
      <c r="CZ77" s="3" t="n">
        <v>1</v>
      </c>
      <c r="DJ77" s="3">
        <f>ROUND((CI77-EZ77),1)</f>
        <v/>
      </c>
      <c r="DK77" s="93">
        <f>((CI77-EZ77)/(FG77+DJ77-FC77))*100</f>
        <v/>
      </c>
      <c r="DL77" s="3">
        <f>ROUND((CR77-FA77)+(DA77-FB77),1)</f>
        <v/>
      </c>
      <c r="DO77" s="3" t="n">
        <v>2</v>
      </c>
      <c r="EA77" s="3">
        <f>IF(DZ77&gt;0,DZ77,IF(DM77&gt;0,1,2))</f>
        <v/>
      </c>
      <c r="EB77" s="3">
        <f>MAX(DM77:DO77)</f>
        <v/>
      </c>
      <c r="EC77" s="3">
        <f>AND(DM77-0.1&lt;$DM$8,DN77-0.1&lt;$DN$8,DO77-0.1&lt;$DO$8)*1</f>
        <v/>
      </c>
      <c r="ED77" s="3">
        <f>IFERROR(IF(AND($DP$8&gt;=DP77,$DQ$8&gt;=DQ77,$DR$8&gt;=DR77,$DS$8&gt;=DS77,$DT$8&gt;=DT77,$DU$8&gt;=DU77,$DV$8&gt;=DV77,$DW$8&gt;=DW77,$DX$8&gt;=DX77,OR(DY77=0,$DY$8&lt;DY77),EC77=1),1,0),0)</f>
        <v/>
      </c>
      <c r="EF77" s="3">
        <f>IFERROR(OFFSET(EF$3,MATCH(AQ77,$ED$4:$ED$10,0),0),0)</f>
        <v/>
      </c>
      <c r="EG77" s="3">
        <f>IFERROR(OFFSET(EG$3,MATCH(AR77,$ED$4:$ED$10,0),0),0)</f>
        <v/>
      </c>
      <c r="EH77" s="3">
        <f>IFERROR(IF(LEFT($BA77,1)="4",OFFSET(변환표준점수!$H$118,MATCH($S77,변환표준점수!$B$119:$B$198,0),),OFFSET(EH$3,MATCH(AS77,$ED$4:$ED$8,0),0)),0)</f>
        <v/>
      </c>
      <c r="EI77" s="3">
        <f>IFERROR(IF(LEFT($BA77,1)="4",OFFSET(변환표준점수!$I$118,MATCH($S77,변환표준점수!$B$119:$B$198,0),0),OFFSET(EI$3,MATCH(AT77,$ED$4:$ED$8,0),0)),0)</f>
        <v/>
      </c>
      <c r="EK77" s="3">
        <f>IFERROR(IF(LEFT($BA77,1)="4",OFFSET(변환표준점수!$J$118,MATCH($S77,변환표준점수!$B$119:$B$198,0),0),OFFSET(EJ$3,MATCH(AV77,$ED$4:$ED$8,0),0)),0)</f>
        <v/>
      </c>
      <c r="EL77" s="3">
        <f>IFERROR(IF(LEFT($BA77,1)="4",OFFSET(변환표준점수!$K$118,MATCH($S77,변환표준점수!$B$119:$B$198,0),0),OFFSET(EK$3,MATCH(AW77,$ED$4:$ED$8,0),0)),0)</f>
        <v/>
      </c>
      <c r="EM77" s="3">
        <f>IFERROR(OFFSET(EL$3,MATCH(AX77,$ED$4:$ED$8,0),0),0)</f>
        <v/>
      </c>
      <c r="EN77" s="3">
        <f>IFERROR(OFFSET(EM$3,MATCH(AY77,$ED$4:$ED$8,0),0),0)</f>
        <v/>
      </c>
      <c r="EO77" s="3">
        <f>IFERROR(OFFSET(EN$3,MATCH(AZ77,$ED$4:$ED$8,0),0),0)</f>
        <v/>
      </c>
      <c r="EQ77" s="3">
        <f>IFERROR((EF77*AD77+BO77)*$EP$9,0)</f>
        <v/>
      </c>
      <c r="ER77" s="3">
        <f>IFERROR(EG77*AE77+OFFSET($BP77,0,$ER$14-1),0)</f>
        <v/>
      </c>
      <c r="ES77" s="3">
        <f>IFERROR((EH77*AF77+BS77)*$EP$9,0)</f>
        <v/>
      </c>
      <c r="ET77" s="3">
        <f>IFERROR(IF(O77&lt;2,0,(EI77*AG77+BT77)*$EP$9),0)</f>
        <v/>
      </c>
      <c r="EU77" s="3">
        <f>IFERROR(BU77*$EP$9,0)</f>
        <v/>
      </c>
      <c r="EV77" s="3">
        <f>IFERROR((EK77*AI77+BV77)*$EP$9,0)</f>
        <v/>
      </c>
      <c r="EW77" s="3">
        <f>IFERROR(IF(O77&lt;2,0,(EL77*AJ77+BW77)*$EP$9),0)</f>
        <v/>
      </c>
      <c r="EX77" s="3">
        <f>LARGE((ES77:ET77,EV77:EW77),1)</f>
        <v/>
      </c>
      <c r="EY77" s="3">
        <f>IF(O77&lt;2,0,LARGE((ES77:ET77,EV77:EW77),2))</f>
        <v/>
      </c>
      <c r="EZ77" s="3">
        <f>IFERROR(OFFSET(CI77,0,ROUND((1/(1/EM77))-1,0)),0)</f>
        <v/>
      </c>
      <c r="FA77" s="3">
        <f>IFERROR(OFFSET(CR77,0,ROUND(1/(1/EN77),0)-1),0)</f>
        <v/>
      </c>
      <c r="FB77" s="3">
        <f>IFERROR(OFFSET(DA77,0,ROUND(1/(1/EO77),0)-1),0)</f>
        <v/>
      </c>
      <c r="FG77" s="3">
        <f>IF(FF77&gt;0,FF77,EQ77+ER77+EU77+EX77+EY77+EZ77+FA77+FB77+FC77)</f>
        <v/>
      </c>
      <c r="FH77" s="618" t="n"/>
      <c r="FU77" s="3">
        <f>IF(AQ77=1,"표점",IF(AQ77=12,"표점/만점",IF(AQ77=2,"백분위")))</f>
        <v/>
      </c>
      <c r="FV77" s="3">
        <f>IF(BA77=1,"표점",IF(BA77=12,"표점/만점",IF(BA77=2,"백분위",IF(BA77=4,"변표",IF(BA77=42,"변표/만점")))))</f>
        <v/>
      </c>
      <c r="FW77" s="3">
        <f>ROUND(Y77/$FZ77,2)</f>
        <v/>
      </c>
      <c r="FX77" s="3">
        <f>ROUND(Z77/$FZ77,2)</f>
        <v/>
      </c>
      <c r="FY77" s="3">
        <f>ROUND(AC77/$FZ77,2)</f>
        <v/>
      </c>
      <c r="FZ77" s="3">
        <f>Y77+Z77+AC77</f>
        <v/>
      </c>
    </row>
    <row r="78">
      <c r="A78" s="556" t="n">
        <v>26</v>
      </c>
      <c r="C78" s="3">
        <f>ROUND(ROW(C78)-ROW($C$15),0)</f>
        <v/>
      </c>
      <c r="D78" s="3" t="n">
        <v>63</v>
      </c>
      <c r="E78" s="3" t="inlineStr">
        <is>
          <t>숙명 자연</t>
        </is>
      </c>
      <c r="F78" s="3" t="n">
        <v>1000</v>
      </c>
      <c r="G78" s="3" t="n">
        <v>0.25</v>
      </c>
      <c r="H78" s="3" t="n">
        <v>0.35</v>
      </c>
      <c r="I78" s="3" t="n">
        <v>0.125</v>
      </c>
      <c r="J78" s="3" t="n">
        <v>0.125</v>
      </c>
      <c r="L78" s="3" t="n">
        <v>0.125</v>
      </c>
      <c r="M78" s="3" t="n">
        <v>0.125</v>
      </c>
      <c r="O78" s="3" t="n">
        <v>2</v>
      </c>
      <c r="P78" s="3">
        <f>G78+H78+MAX((I78:J78),L78:M78)*O78</f>
        <v/>
      </c>
      <c r="Q78" s="3" t="n">
        <v>23</v>
      </c>
      <c r="S78" s="3">
        <f>IF(R78&gt;0,R78,Q78)</f>
        <v/>
      </c>
      <c r="W78" s="3">
        <f>IF(AND(BH78=0,CD78=0),0,IF(V78&gt;0,V78,IF(U78=1,$W$11,0)))</f>
        <v/>
      </c>
      <c r="Y78" s="3">
        <f>AD78</f>
        <v/>
      </c>
      <c r="Z78" s="3">
        <f>AE78</f>
        <v/>
      </c>
      <c r="AA78" s="3">
        <f>IF($BB$7=1,AF78,IF(AS78=12,$F78*I78/($AF$8*AL78+$AF$9*(1-AL78)),AF78))</f>
        <v/>
      </c>
      <c r="AB78" s="3">
        <f>IF($BB$7=1,AI78,IF(AV78=12,$F78*L78/($AI$8*AL78+$AI$9*(1-AL78)),AI78))</f>
        <v/>
      </c>
      <c r="AC78" s="3">
        <f>IF(AND(AS78=2,EA78=1),AA78*O78,IF(AND(AS78=2,EA78=2),AB78*O78,IF(EA78=1,AA78,IF(EA78=2,AB78))))</f>
        <v/>
      </c>
      <c r="AD78" s="3">
        <f>IF(AQ78=12,$F78*G78/$AQ$9,IF(OR(AQ78=1,AQ78=4),$F78*G78/200,IF(OR(AQ78=2,AQ78=9),$F78*G78/100,"자동")))</f>
        <v/>
      </c>
      <c r="AE78" s="3">
        <f>IF(AR78=12,$F78*H78/$AR$9,IF(OR(AR78=1,AR78=4),$F78*H78/200,IF(OR(AR78=2,AR78=9),$F78*H78/100,"자동")))</f>
        <v/>
      </c>
      <c r="AF78" s="3">
        <f>IF(AS78=12,$F78*I78/IF($BB$7=1,IF($ED78=1,$AS$9,$AF$9),($AF$8*AL78+$AF$9*(1-AL78))),IF(AS78=42,$F78*I78/AN78,IF(OR(AS78=1,AS78=4,AS78=2),$F78*I78/100,IF(AS78=9,$F78*I78/50,"자동"))))</f>
        <v/>
      </c>
      <c r="AG78" s="3">
        <f>IF(AT78=12,$F78*J78/IF($BB$7=1,IF($ED78=1,$AT$9,$AG$9),($AG$8*AL78+$AG$9*(1-AL78))),IF(AT78=42,$F78*J78/AN78,IF(OR(AT78=1,AT78=4,AT78=2),$F78*J78/100,IF(AT78=9,$F78*J78/50,"자동"))))</f>
        <v/>
      </c>
      <c r="AH78" s="3">
        <f>IF(AU78=12,$F78*K78/IF($BB$7=1,IF($ED78=1,$AU$9,$AH$9),($AH$8*AL78+$AH$9*(1-AL78))),IF(AU78=42,$F78*K78/$AN78,IF(OR(AU78=1,AU78=4,AU78=2),$F78*K78/100,IF(AU78=9,$F78*K78/50,"자동"))))</f>
        <v/>
      </c>
      <c r="AI78" s="3">
        <f>IF(AV78=12,$F78*L78/IF($BB$7=1,IF($ED78=1,$AV$9,$AI$9),($AI$8*AL78+$AI$9*(1-AL78))),IF(AV78=42,$F78*L78/AO78,IF(OR(AV78=1,AV78=4,AV78=2),$F78*L78/100,IF(AV78=9,$F78*L78/50,"자동"))))</f>
        <v/>
      </c>
      <c r="AJ78" s="3">
        <f>IF(AW78=12,$F78*M78/IF($BB$7=1,IF($ED78=1,$AW$9,$AJ$9),($AJ$8*AL78+$AJ$9*(1-AL78))),IF(AW78=42,$F78*M78/AO78,IF(OR(AW78=1,AW78=4,AW78=2),$F78*M78/100,IF(AW78=9,$F78*M78/50,"자동"))))</f>
        <v/>
      </c>
      <c r="AL78" s="3">
        <f>IF(AK78&lt;&gt;"",AK78,IF(BA78&lt;&gt;12,"",IF(U78=1,1,IF(LEFT(E78,3)="서울대",0,""))))</f>
        <v/>
      </c>
      <c r="AN78" s="3">
        <f>IF($BA78=42,OFFSET(변환표준점수!C$119,$AP78-1,0),"")</f>
        <v/>
      </c>
      <c r="AO78" s="3">
        <f>IF($BA78=42,OFFSET(변환표준점수!D$119,$AP78-1,0),"")</f>
        <v/>
      </c>
      <c r="AP78" s="3">
        <f>IF(S78="","",MATCH(S78,변환표준점수!$B$119:$B$298,0))</f>
        <v/>
      </c>
      <c r="AQ78" s="3" t="n">
        <v>12</v>
      </c>
      <c r="AR78" s="3" t="n">
        <v>12</v>
      </c>
      <c r="AS78" s="3" t="n">
        <v>42</v>
      </c>
      <c r="AT78" s="3" t="n">
        <v>42</v>
      </c>
      <c r="AV78" s="3" t="n">
        <v>42</v>
      </c>
      <c r="AW78" s="3" t="n">
        <v>42</v>
      </c>
      <c r="AX78" s="3" t="n">
        <v>3</v>
      </c>
      <c r="AY78" s="3" t="n">
        <v>3</v>
      </c>
      <c r="BA78" s="3">
        <f>IF(AS78&gt;0,AS78,AV78)</f>
        <v/>
      </c>
      <c r="BF78" s="3">
        <f>0.03*AF78</f>
        <v/>
      </c>
      <c r="BG78" s="3">
        <f>0.03*AG78</f>
        <v/>
      </c>
      <c r="BJ78" s="3">
        <f>IF(BI78="",IF(DT78=1,1,$BI$3),BI78)</f>
        <v/>
      </c>
      <c r="BN78" s="212" t="inlineStr">
        <is>
          <t>과탐3%가산</t>
        </is>
      </c>
      <c r="BS78" s="3">
        <f>BF78*EH78</f>
        <v/>
      </c>
      <c r="BT78" s="3">
        <f>BG78*EI78</f>
        <v/>
      </c>
      <c r="CH78" s="206">
        <f>F78*P78</f>
        <v/>
      </c>
      <c r="CI78" s="56" t="n">
        <v>150</v>
      </c>
      <c r="CJ78" s="3" t="n">
        <v>147</v>
      </c>
      <c r="CK78" s="3" t="n">
        <v>141</v>
      </c>
      <c r="CL78" s="3" t="n">
        <v>132</v>
      </c>
      <c r="CM78" s="3" t="n">
        <v>120</v>
      </c>
      <c r="CN78" s="3" t="n">
        <v>105</v>
      </c>
      <c r="CO78" s="3" t="n">
        <v>90</v>
      </c>
      <c r="CP78" s="3" t="n">
        <v>60</v>
      </c>
      <c r="CQ78" s="3" t="n">
        <v>30</v>
      </c>
      <c r="CR78" s="56" t="n">
        <v>3</v>
      </c>
      <c r="CS78" s="3" t="n">
        <v>3</v>
      </c>
      <c r="CT78" s="3" t="n">
        <v>3</v>
      </c>
      <c r="CU78" s="3" t="n">
        <v>3</v>
      </c>
      <c r="CV78" s="3" t="n">
        <v>2</v>
      </c>
      <c r="CW78" s="3" t="n">
        <v>2</v>
      </c>
      <c r="CX78" s="3" t="n">
        <v>1</v>
      </c>
      <c r="CY78" s="3" t="n">
        <v>1</v>
      </c>
      <c r="CZ78" s="3" t="n">
        <v>1</v>
      </c>
      <c r="DJ78" s="3">
        <f>ROUND((CI78-EZ78),1)</f>
        <v/>
      </c>
      <c r="DK78" s="93">
        <f>((CI78-EZ78)/(FG78+DJ78-FC78))*100</f>
        <v/>
      </c>
      <c r="DL78" s="3">
        <f>ROUND((CR78-FA78)+(DA78-FB78),1)</f>
        <v/>
      </c>
      <c r="DO78" s="3" t="n">
        <v>2</v>
      </c>
      <c r="DZ78" s="3" t="n">
        <v>1</v>
      </c>
      <c r="EA78" s="3">
        <f>IF(DZ78&gt;0,DZ78,IF(DM78&gt;0,1,2))</f>
        <v/>
      </c>
      <c r="EB78" s="3">
        <f>MAX(DM78:DO78)</f>
        <v/>
      </c>
      <c r="EC78" s="3">
        <f>AND(DM78-0.1&lt;$DM$8,DN78-0.1&lt;$DN$8,DO78-0.1&lt;$DO$8)*1</f>
        <v/>
      </c>
      <c r="ED78" s="3">
        <f>IFERROR(IF(AND($DP$8&gt;=DP78,$DQ$8&gt;=DQ78,$DR$8&gt;=DR78,$DS$8&gt;=DS78,$DT$8&gt;=DT78,$DU$8&gt;=DU78,$DV$8&gt;=DV78,$DW$8&gt;=DW78,$DX$8&gt;=DX78,OR(DY78=0,$DY$8&lt;DY78),EC78=1),1,0),0)</f>
        <v/>
      </c>
      <c r="EF78" s="3">
        <f>IFERROR(OFFSET(EF$3,MATCH(AQ78,$ED$4:$ED$10,0),0),0)</f>
        <v/>
      </c>
      <c r="EG78" s="3">
        <f>IFERROR(OFFSET(EG$3,MATCH(AR78,$ED$4:$ED$10,0),0),0)</f>
        <v/>
      </c>
      <c r="EH78" s="3">
        <f>IFERROR(IF(LEFT($BA78,1)="4",OFFSET(변환표준점수!$H$118,MATCH($S78,변환표준점수!$B$119:$B$198,0),),OFFSET(EH$3,MATCH(AS78,$ED$4:$ED$8,0),0)),0)</f>
        <v/>
      </c>
      <c r="EI78" s="3">
        <f>IFERROR(IF(LEFT($BA78,1)="4",OFFSET(변환표준점수!$I$118,MATCH($S78,변환표준점수!$B$119:$B$198,0),0),OFFSET(EI$3,MATCH(AT78,$ED$4:$ED$8,0),0)),0)</f>
        <v/>
      </c>
      <c r="EK78" s="3">
        <f>IFERROR(IF(LEFT($BA78,1)="4",OFFSET(변환표준점수!$J$118,MATCH($S78,변환표준점수!$B$119:$B$198,0),0),OFFSET(EJ$3,MATCH(AV78,$ED$4:$ED$8,0),0)),0)</f>
        <v/>
      </c>
      <c r="EL78" s="3">
        <f>IFERROR(IF(LEFT($BA78,1)="4",OFFSET(변환표준점수!$K$118,MATCH($S78,변환표준점수!$B$119:$B$198,0),0),OFFSET(EK$3,MATCH(AW78,$ED$4:$ED$8,0),0)),0)</f>
        <v/>
      </c>
      <c r="EM78" s="3">
        <f>IFERROR(OFFSET(EL$3,MATCH(AX78,$ED$4:$ED$8,0),0),0)</f>
        <v/>
      </c>
      <c r="EN78" s="3">
        <f>IFERROR(OFFSET(EM$3,MATCH(AY78,$ED$4:$ED$8,0),0),0)</f>
        <v/>
      </c>
      <c r="EO78" s="3">
        <f>IFERROR(OFFSET(EN$3,MATCH(AZ78,$ED$4:$ED$8,0),0),0)</f>
        <v/>
      </c>
      <c r="EQ78" s="3">
        <f>IFERROR((EF78*AD78+BO78)*$EP$9,0)</f>
        <v/>
      </c>
      <c r="ER78" s="3">
        <f>IFERROR(EG78*AE78+OFFSET($BP78,0,$ER$14-1),0)</f>
        <v/>
      </c>
      <c r="ES78" s="3">
        <f>IFERROR((EH78*AF78+BS78)*$EP$9,0)</f>
        <v/>
      </c>
      <c r="ET78" s="3">
        <f>IFERROR(IF(O78&lt;2,0,(EI78*AG78+BT78)*$EP$9),0)</f>
        <v/>
      </c>
      <c r="EU78" s="3">
        <f>IFERROR(BU78*$EP$9,0)</f>
        <v/>
      </c>
      <c r="EV78" s="3">
        <f>IFERROR((EK78*AI78+BV78)*$EP$9,0)</f>
        <v/>
      </c>
      <c r="EW78" s="3">
        <f>IFERROR(IF(O78&lt;2,0,(EL78*AJ78+BW78)*$EP$9),0)</f>
        <v/>
      </c>
      <c r="EX78" s="3">
        <f>LARGE((ES78:ET78,EV78:EW78),1)</f>
        <v/>
      </c>
      <c r="EY78" s="3">
        <f>IF(O78&lt;2,0,LARGE((ES78:ET78,EV78:EW78),2))</f>
        <v/>
      </c>
      <c r="EZ78" s="3">
        <f>IFERROR(OFFSET(CI78,0,ROUND((1/(1/EM78))-1,0)),0)</f>
        <v/>
      </c>
      <c r="FA78" s="3">
        <f>IFERROR(OFFSET(CR78,0,ROUND(1/(1/EN78),0)-1),0)</f>
        <v/>
      </c>
      <c r="FB78" s="3">
        <f>IFERROR(OFFSET(DA78,0,ROUND(1/(1/EO78),0)-1),0)</f>
        <v/>
      </c>
      <c r="FG78" s="3">
        <f>IF(FF78&gt;0,FF78,EQ78+ER78+EU78+EX78+EY78+EZ78+FA78+FB78+FC78)</f>
        <v/>
      </c>
      <c r="FH78" s="618" t="n"/>
      <c r="FU78" s="3">
        <f>IF(AQ78=1,"표점",IF(AQ78=12,"표점/만점",IF(AQ78=2,"백분위")))</f>
        <v/>
      </c>
      <c r="FV78" s="3">
        <f>IF(BA78=1,"표점",IF(BA78=12,"표점/만점",IF(BA78=2,"백분위",IF(BA78=4,"변표",IF(BA78=42,"변표/만점")))))</f>
        <v/>
      </c>
      <c r="FW78" s="3">
        <f>ROUND(Y78/$FZ78,2)</f>
        <v/>
      </c>
      <c r="FX78" s="3">
        <f>ROUND(Z78/$FZ78,2)</f>
        <v/>
      </c>
      <c r="FY78" s="3">
        <f>ROUND(AC78/$FZ78,2)</f>
        <v/>
      </c>
      <c r="FZ78" s="3">
        <f>Y78+Z78+AC78</f>
        <v/>
      </c>
    </row>
    <row r="79">
      <c r="A79" s="556" t="n">
        <v>26</v>
      </c>
      <c r="C79" s="3">
        <f>ROUND(ROW(C79)-ROW($C$15),0)</f>
        <v/>
      </c>
      <c r="D79" s="3" t="n">
        <v>64</v>
      </c>
      <c r="E79" s="3" t="inlineStr">
        <is>
          <t>숙명 자유</t>
        </is>
      </c>
      <c r="F79" s="3" t="n">
        <v>1000</v>
      </c>
      <c r="G79" s="3" t="n">
        <v>0.3</v>
      </c>
      <c r="H79" s="3" t="n">
        <v>0.3</v>
      </c>
      <c r="I79" s="3" t="n">
        <v>0.125</v>
      </c>
      <c r="J79" s="3" t="n">
        <v>0.125</v>
      </c>
      <c r="L79" s="3" t="n">
        <v>0.125</v>
      </c>
      <c r="M79" s="3" t="n">
        <v>0.125</v>
      </c>
      <c r="O79" s="3" t="n">
        <v>2</v>
      </c>
      <c r="P79" s="3">
        <f>G79+H79+MAX((I79:J79),L79:M79)*O79</f>
        <v/>
      </c>
      <c r="Q79" s="3" t="n">
        <v>23</v>
      </c>
      <c r="S79" s="3">
        <f>IF(R79&gt;0,R79,Q79)</f>
        <v/>
      </c>
      <c r="W79" s="3">
        <f>IF(AND(BH79=0,CD79=0),0,IF(V79&gt;0,V79,IF(U79=1,$W$11,0)))</f>
        <v/>
      </c>
      <c r="Y79" s="3">
        <f>AD79</f>
        <v/>
      </c>
      <c r="Z79" s="3">
        <f>AE79</f>
        <v/>
      </c>
      <c r="AA79" s="3">
        <f>IF($BB$7=1,AF79,IF(AS79=12,$F79*I79/($AF$8*AL79+$AF$9*(1-AL79)),AF79))</f>
        <v/>
      </c>
      <c r="AB79" s="3">
        <f>IF($BB$7=1,AI79,IF(AV79=12,$F79*L79/($AI$8*AL79+$AI$9*(1-AL79)),AI79))</f>
        <v/>
      </c>
      <c r="AC79" s="3">
        <f>IF(AND(AS79=2,EA79=1),AA79*O79,IF(AND(AS79=2,EA79=2),AB79*O79,IF(EA79=1,AA79,IF(EA79=2,AB79))))</f>
        <v/>
      </c>
      <c r="AD79" s="3">
        <f>IF(AQ79=12,$F79*G79/$AQ$9,IF(OR(AQ79=1,AQ79=4),$F79*G79/200,IF(OR(AQ79=2,AQ79=9),$F79*G79/100,"자동")))</f>
        <v/>
      </c>
      <c r="AE79" s="3">
        <f>IF(AR79=12,$F79*H79/$AR$9,IF(OR(AR79=1,AR79=4),$F79*H79/200,IF(OR(AR79=2,AR79=9),$F79*H79/100,"자동")))</f>
        <v/>
      </c>
      <c r="AF79" s="3">
        <f>IF(AS79=12,$F79*I79/IF($BB$7=1,IF($ED79=1,$AS$9,$AF$9),($AF$8*AL79+$AF$9*(1-AL79))),IF(AS79=42,$F79*I79/AN79,IF(OR(AS79=1,AS79=4,AS79=2),$F79*I79/100,IF(AS79=9,$F79*I79/50,"자동"))))</f>
        <v/>
      </c>
      <c r="AG79" s="3">
        <f>IF(AT79=12,$F79*J79/IF($BB$7=1,IF($ED79=1,$AT$9,$AG$9),($AG$8*AL79+$AG$9*(1-AL79))),IF(AT79=42,$F79*J79/AN79,IF(OR(AT79=1,AT79=4,AT79=2),$F79*J79/100,IF(AT79=9,$F79*J79/50,"자동"))))</f>
        <v/>
      </c>
      <c r="AH79" s="3">
        <f>IF(AU79=12,$F79*K79/IF($BB$7=1,IF($ED79=1,$AU$9,$AH$9),($AH$8*AL79+$AH$9*(1-AL79))),IF(AU79=42,$F79*K79/$AN79,IF(OR(AU79=1,AU79=4,AU79=2),$F79*K79/100,IF(AU79=9,$F79*K79/50,"자동"))))</f>
        <v/>
      </c>
      <c r="AI79" s="3">
        <f>IF(AV79=12,$F79*L79/IF($BB$7=1,IF($ED79=1,$AV$9,$AI$9),($AI$8*AL79+$AI$9*(1-AL79))),IF(AV79=42,$F79*L79/AO79,IF(OR(AV79=1,AV79=4,AV79=2),$F79*L79/100,IF(AV79=9,$F79*L79/50,"자동"))))</f>
        <v/>
      </c>
      <c r="AJ79" s="3">
        <f>IF(AW79=12,$F79*M79/IF($BB$7=1,IF($ED79=1,$AW$9,$AJ$9),($AJ$8*AL79+$AJ$9*(1-AL79))),IF(AW79=42,$F79*M79/AO79,IF(OR(AW79=1,AW79=4,AW79=2),$F79*M79/100,IF(AW79=9,$F79*M79/50,"자동"))))</f>
        <v/>
      </c>
      <c r="AL79" s="3">
        <f>IF(AK79&lt;&gt;"",AK79,IF(BA79&lt;&gt;12,"",IF(U79=1,1,IF(LEFT(E79,3)="서울대",0,""))))</f>
        <v/>
      </c>
      <c r="AN79" s="3">
        <f>IF($BA79=42,OFFSET(변환표준점수!C$119,$AP79-1,0),"")</f>
        <v/>
      </c>
      <c r="AO79" s="3">
        <f>IF($BA79=42,OFFSET(변환표준점수!D$119,$AP79-1,0),"")</f>
        <v/>
      </c>
      <c r="AP79" s="3">
        <f>IF(S79="","",MATCH(S79,변환표준점수!$B$119:$B$298,0))</f>
        <v/>
      </c>
      <c r="AQ79" s="3" t="n">
        <v>12</v>
      </c>
      <c r="AR79" s="3" t="n">
        <v>12</v>
      </c>
      <c r="AS79" s="3" t="n">
        <v>42</v>
      </c>
      <c r="AT79" s="3" t="n">
        <v>42</v>
      </c>
      <c r="AV79" s="3" t="n">
        <v>42</v>
      </c>
      <c r="AW79" s="3" t="n">
        <v>42</v>
      </c>
      <c r="AX79" s="3" t="n">
        <v>3</v>
      </c>
      <c r="AY79" s="3" t="n">
        <v>3</v>
      </c>
      <c r="BA79" s="3">
        <f>IF(AS79&gt;0,AS79,AV79)</f>
        <v/>
      </c>
      <c r="BJ79" s="3">
        <f>IF(BI79="",IF(DT79=1,1,$BI$3),BI79)</f>
        <v/>
      </c>
      <c r="CH79" s="206">
        <f>F79*P79</f>
        <v/>
      </c>
      <c r="CI79" s="56" t="n">
        <v>150</v>
      </c>
      <c r="CJ79" s="3" t="n">
        <v>147</v>
      </c>
      <c r="CK79" s="3" t="n">
        <v>141</v>
      </c>
      <c r="CL79" s="3" t="n">
        <v>132</v>
      </c>
      <c r="CM79" s="3" t="n">
        <v>120</v>
      </c>
      <c r="CN79" s="3" t="n">
        <v>105</v>
      </c>
      <c r="CO79" s="3" t="n">
        <v>90</v>
      </c>
      <c r="CP79" s="3" t="n">
        <v>60</v>
      </c>
      <c r="CQ79" s="3" t="n">
        <v>30</v>
      </c>
      <c r="CR79" s="56" t="n">
        <v>3</v>
      </c>
      <c r="CS79" s="3" t="n">
        <v>3</v>
      </c>
      <c r="CT79" s="3" t="n">
        <v>3</v>
      </c>
      <c r="CU79" s="3" t="n">
        <v>3</v>
      </c>
      <c r="CV79" s="3" t="n">
        <v>2</v>
      </c>
      <c r="CW79" s="3" t="n">
        <v>2</v>
      </c>
      <c r="CX79" s="3" t="n">
        <v>1</v>
      </c>
      <c r="CY79" s="3" t="n">
        <v>1</v>
      </c>
      <c r="CZ79" s="3" t="n">
        <v>1</v>
      </c>
      <c r="DJ79" s="3">
        <f>ROUND((CI79-EZ79),1)</f>
        <v/>
      </c>
      <c r="DK79" s="93">
        <f>((CI79-EZ79)/(FG79+DJ79-FC79))*100</f>
        <v/>
      </c>
      <c r="DL79" s="3">
        <f>ROUND((CR79-FA79)+(DA79-FB79),1)</f>
        <v/>
      </c>
      <c r="DO79" s="3" t="n">
        <v>2</v>
      </c>
      <c r="EA79" s="3">
        <f>IF(DZ79&gt;0,DZ79,IF(DM79&gt;0,1,2))</f>
        <v/>
      </c>
      <c r="EB79" s="3">
        <f>MAX(DM79:DO79)</f>
        <v/>
      </c>
      <c r="EC79" s="3">
        <f>AND(DM79-0.1&lt;$DM$8,DN79-0.1&lt;$DN$8,DO79-0.1&lt;$DO$8)*1</f>
        <v/>
      </c>
      <c r="ED79" s="3">
        <f>IFERROR(IF(AND($DP$8&gt;=DP79,$DQ$8&gt;=DQ79,$DR$8&gt;=DR79,$DS$8&gt;=DS79,$DT$8&gt;=DT79,$DU$8&gt;=DU79,$DV$8&gt;=DV79,$DW$8&gt;=DW79,$DX$8&gt;=DX79,OR(DY79=0,$DY$8&lt;DY79),EC79=1),1,0),0)</f>
        <v/>
      </c>
      <c r="EF79" s="3">
        <f>IFERROR(OFFSET(EF$3,MATCH(AQ79,$ED$4:$ED$10,0),0),0)</f>
        <v/>
      </c>
      <c r="EG79" s="3">
        <f>IFERROR(OFFSET(EG$3,MATCH(AR79,$ED$4:$ED$10,0),0),0)</f>
        <v/>
      </c>
      <c r="EH79" s="3">
        <f>IFERROR(IF(LEFT($BA79,1)="4",OFFSET(변환표준점수!$H$118,MATCH($S79,변환표준점수!$B$119:$B$198,0),),OFFSET(EH$3,MATCH(AS79,$ED$4:$ED$8,0),0)),0)</f>
        <v/>
      </c>
      <c r="EI79" s="3">
        <f>IFERROR(IF(LEFT($BA79,1)="4",OFFSET(변환표준점수!$I$118,MATCH($S79,변환표준점수!$B$119:$B$198,0),0),OFFSET(EI$3,MATCH(AT79,$ED$4:$ED$8,0),0)),0)</f>
        <v/>
      </c>
      <c r="EK79" s="3">
        <f>IFERROR(IF(LEFT($BA79,1)="4",OFFSET(변환표준점수!$J$118,MATCH($S79,변환표준점수!$B$119:$B$198,0),0),OFFSET(EJ$3,MATCH(AV79,$ED$4:$ED$8,0),0)),0)</f>
        <v/>
      </c>
      <c r="EL79" s="3">
        <f>IFERROR(IF(LEFT($BA79,1)="4",OFFSET(변환표준점수!$K$118,MATCH($S79,변환표준점수!$B$119:$B$198,0),0),OFFSET(EK$3,MATCH(AW79,$ED$4:$ED$8,0),0)),0)</f>
        <v/>
      </c>
      <c r="EM79" s="3">
        <f>IFERROR(OFFSET(EL$3,MATCH(AX79,$ED$4:$ED$8,0),0),0)</f>
        <v/>
      </c>
      <c r="EN79" s="3">
        <f>IFERROR(OFFSET(EM$3,MATCH(AY79,$ED$4:$ED$8,0),0),0)</f>
        <v/>
      </c>
      <c r="EO79" s="3">
        <f>IFERROR(OFFSET(EN$3,MATCH(AZ79,$ED$4:$ED$8,0),0),0)</f>
        <v/>
      </c>
      <c r="EQ79" s="3">
        <f>IFERROR((EF79*AD79+BO79)*$EP$9,0)</f>
        <v/>
      </c>
      <c r="ER79" s="3">
        <f>IFERROR(EG79*AE79+OFFSET($BP79,0,$ER$14-1),0)</f>
        <v/>
      </c>
      <c r="ES79" s="3">
        <f>IFERROR((EH79*AF79+BS79)*$EP$9,0)</f>
        <v/>
      </c>
      <c r="ET79" s="3">
        <f>IFERROR(IF(O79&lt;2,0,(EI79*AG79+BT79)*$EP$9),0)</f>
        <v/>
      </c>
      <c r="EU79" s="3">
        <f>IFERROR(BU79*$EP$9,0)</f>
        <v/>
      </c>
      <c r="EV79" s="3">
        <f>IFERROR((EK79*AI79+BV79)*$EP$9,0)</f>
        <v/>
      </c>
      <c r="EW79" s="3">
        <f>IFERROR(IF(O79&lt;2,0,(EL79*AJ79+BW79)*$EP$9),0)</f>
        <v/>
      </c>
      <c r="EX79" s="3">
        <f>LARGE((ES79:ET79,EV79:EW79),1)</f>
        <v/>
      </c>
      <c r="EY79" s="3">
        <f>IF(O79&lt;2,0,LARGE((ES79:ET79,EV79:EW79),2))</f>
        <v/>
      </c>
      <c r="EZ79" s="3">
        <f>IFERROR(OFFSET(CI79,0,ROUND((1/(1/EM79))-1,0)),0)</f>
        <v/>
      </c>
      <c r="FA79" s="3">
        <f>IFERROR(OFFSET(CR79,0,ROUND(1/(1/EN79),0)-1),0)</f>
        <v/>
      </c>
      <c r="FB79" s="3">
        <f>IFERROR(OFFSET(DA79,0,ROUND(1/(1/EO79),0)-1),0)</f>
        <v/>
      </c>
      <c r="FG79" s="3">
        <f>IF(FF79&gt;0,FF79,EQ79+ER79+EU79+EX79+EY79+EZ79+FA79+FB79+FC79)</f>
        <v/>
      </c>
      <c r="FH79" s="618" t="n"/>
      <c r="FU79" s="3">
        <f>IF(AQ79=1,"표점",IF(AQ79=12,"표점/만점",IF(AQ79=2,"백분위")))</f>
        <v/>
      </c>
      <c r="FV79" s="3">
        <f>IF(BA79=1,"표점",IF(BA79=12,"표점/만점",IF(BA79=2,"백분위",IF(BA79=4,"변표",IF(BA79=42,"변표/만점")))))</f>
        <v/>
      </c>
      <c r="FW79" s="3">
        <f>ROUND(Y79/$FZ79,2)</f>
        <v/>
      </c>
      <c r="FX79" s="3">
        <f>ROUND(Z79/$FZ79,2)</f>
        <v/>
      </c>
      <c r="FY79" s="3">
        <f>ROUND(AC79/$FZ79,2)</f>
        <v/>
      </c>
      <c r="FZ79" s="3">
        <f>Y79+Z79+AC79</f>
        <v/>
      </c>
    </row>
    <row r="80">
      <c r="C80" s="3">
        <f>ROUND(ROW(C80)-ROW($C$15),0)</f>
        <v/>
      </c>
      <c r="D80" s="3" t="n">
        <v>65</v>
      </c>
      <c r="E80" s="3" t="inlineStr">
        <is>
          <t>숙명 첨단공</t>
        </is>
      </c>
      <c r="F80" s="3" t="n">
        <v>1000</v>
      </c>
      <c r="P80" s="3">
        <f>G80+H80+MAX((I80:J80),L80:M80)*O80</f>
        <v/>
      </c>
      <c r="Q80" s="3" t="n">
        <v>23</v>
      </c>
      <c r="S80" s="3">
        <f>IF(R80&gt;0,R80,Q80)</f>
        <v/>
      </c>
      <c r="DK80" s="93" t="n"/>
      <c r="FH80" s="618" t="n"/>
    </row>
    <row r="81">
      <c r="C81" s="3">
        <f>ROUND(ROW(C81)-ROW($C$15),0)</f>
        <v/>
      </c>
      <c r="D81" s="3" t="n">
        <v>66</v>
      </c>
      <c r="E81" s="3" t="inlineStr">
        <is>
          <t>숙명 자유x</t>
        </is>
      </c>
      <c r="F81" s="3" t="n">
        <v>1000</v>
      </c>
      <c r="P81" s="3">
        <f>G81+H81+MAX((I81:J81),L81:M81)*O81</f>
        <v/>
      </c>
      <c r="Q81" s="3" t="n">
        <v>23</v>
      </c>
      <c r="S81" s="3">
        <f>IF(R81&gt;0,R81,Q81)</f>
        <v/>
      </c>
      <c r="DK81" s="93" t="n"/>
      <c r="FH81" s="618" t="n"/>
    </row>
    <row r="82">
      <c r="A82" s="556" t="n">
        <v>26</v>
      </c>
      <c r="C82" s="3">
        <f>ROUND(ROW(C82)-ROW($C$15),0)</f>
        <v/>
      </c>
      <c r="D82" s="3" t="n">
        <v>67</v>
      </c>
      <c r="E82" s="3" t="inlineStr">
        <is>
          <t>국민 자연</t>
        </is>
      </c>
      <c r="F82" s="3" t="n">
        <v>1000</v>
      </c>
      <c r="G82" s="3" t="n">
        <v>0.2</v>
      </c>
      <c r="H82" s="3" t="n">
        <v>0.3</v>
      </c>
      <c r="I82" s="3" t="n">
        <v>0.15</v>
      </c>
      <c r="J82" s="3" t="n">
        <v>0.15</v>
      </c>
      <c r="L82" s="3" t="n">
        <v>0.15</v>
      </c>
      <c r="M82" s="3" t="n">
        <v>0.15</v>
      </c>
      <c r="O82" s="3" t="n">
        <v>2</v>
      </c>
      <c r="P82" s="3">
        <f>G82+H82+MAX((I82:J82),L82:M82)*O82</f>
        <v/>
      </c>
      <c r="Q82" s="3" t="inlineStr"/>
      <c r="S82" s="3">
        <f>IF(R82&gt;0,R82,Q82)</f>
        <v/>
      </c>
      <c r="W82" s="3">
        <f>IF(AND(BH82=0,CD82=0),0,IF(V82&gt;0,V82,IF(U82=1,$W$11,0)))</f>
        <v/>
      </c>
      <c r="Y82" s="3">
        <f>AD82</f>
        <v/>
      </c>
      <c r="Z82" s="3">
        <f>AE82</f>
        <v/>
      </c>
      <c r="AA82" s="3">
        <f>IF($BB$7=1,AF82,IF(AS82=12,$F82*I82/($AF$8*AL82+$AF$9*(1-AL82)),AF82))</f>
        <v/>
      </c>
      <c r="AB82" s="3">
        <f>IF($BB$7=1,AI82,IF(AV82=12,$F82*L82/($AI$8*AL82+$AI$9*(1-AL82)),AI82))</f>
        <v/>
      </c>
      <c r="AC82" s="3">
        <f>IF(AND(AS82=2,EA82=1),AA82*O82,IF(AND(AS82=2,EA82=2),AB82*O82,IF(EA82=1,AA82,IF(EA82=2,AB82))))</f>
        <v/>
      </c>
      <c r="AD82" s="3">
        <f>IF(AQ82=12,$F82*G82/$AQ$9,IF(OR(AQ82=1,AQ82=4),$F82*G82/200,IF(OR(AQ82=2,AQ82=9),$F82*G82/100,"자동")))</f>
        <v/>
      </c>
      <c r="AE82" s="3">
        <f>IF(AR82=12,$F82*H82/$AR$9,IF(OR(AR82=1,AR82=4),$F82*H82/200,IF(OR(AR82=2,AR82=9),$F82*H82/100,"자동")))</f>
        <v/>
      </c>
      <c r="AF82" s="3">
        <f>IF(AS82=12,$F82*I82/IF($BB$7=1,IF($ED82=1,$AS$9,$AF$9),($AF$8*AL82+$AF$9*(1-AL82))),IF(AS82=42,$F82*I82/AN82,IF(OR(AS82=1,AS82=4,AS82=2),$F82*I82/100,IF(AS82=9,$F82*I82/50,"자동"))))</f>
        <v/>
      </c>
      <c r="AG82" s="3">
        <f>IF(AT82=12,$F82*J82/IF($BB$7=1,IF($ED82=1,$AT$9,$AG$9),($AG$8*AL82+$AG$9*(1-AL82))),IF(AT82=42,$F82*J82/AN82,IF(OR(AT82=1,AT82=4,AT82=2),$F82*J82/100,IF(AT82=9,$F82*J82/50,"자동"))))</f>
        <v/>
      </c>
      <c r="AH82" s="3">
        <f>IF(AU82=12,$F82*K82/IF($BB$7=1,IF($ED82=1,$AU$9,$AH$9),($AH$8*AL82+$AH$9*(1-AL82))),IF(AU82=42,$F82*K82/$AN82,IF(OR(AU82=1,AU82=4,AU82=2),$F82*K82/100,IF(AU82=9,$F82*K82/50,"자동"))))</f>
        <v/>
      </c>
      <c r="AI82" s="3">
        <f>IF(AV82=12,$F82*L82/IF($BB$7=1,IF($ED82=1,$AV$9,$AI$9),($AI$8*AL82+$AI$9*(1-AL82))),IF(AV82=42,$F82*L82/AO82,IF(OR(AV82=1,AV82=4,AV82=2),$F82*L82/100,IF(AV82=9,$F82*L82/50,"자동"))))</f>
        <v/>
      </c>
      <c r="AJ82" s="3">
        <f>IF(AW82=12,$F82*M82/IF($BB$7=1,IF($ED82=1,$AW$9,$AJ$9),($AJ$8*AL82+$AJ$9*(1-AL82))),IF(AW82=42,$F82*M82/AO82,IF(OR(AW82=1,AW82=4,AW82=2),$F82*M82/100,IF(AW82=9,$F82*M82/50,"자동"))))</f>
        <v/>
      </c>
      <c r="AL82" s="3">
        <f>IF(AK82&lt;&gt;"",AK82,IF(BA82&lt;&gt;12,"",IF(U82=1,1,IF(LEFT(E82,3)="서울대",0,""))))</f>
        <v/>
      </c>
      <c r="AN82" s="3">
        <f>IF($BA82=42,OFFSET(변환표준점수!C$119,$AP82-1,0),"")</f>
        <v/>
      </c>
      <c r="AO82" s="3">
        <f>IF($BA82=42,OFFSET(변환표준점수!D$119,$AP82-1,0),"")</f>
        <v/>
      </c>
      <c r="AP82" s="3">
        <f>IF(S82="","",MATCH(S82,변환표준점수!$B$119:$B$298,0))</f>
        <v/>
      </c>
      <c r="AQ82" s="3" t="n">
        <v>1</v>
      </c>
      <c r="AR82" s="3" t="n">
        <v>1</v>
      </c>
      <c r="AS82" s="3" t="n">
        <v>1</v>
      </c>
      <c r="AT82" s="3" t="n">
        <v>1</v>
      </c>
      <c r="AV82" s="3" t="n">
        <v>1</v>
      </c>
      <c r="AW82" s="3" t="n">
        <v>1</v>
      </c>
      <c r="AX82" s="3" t="n">
        <v>3</v>
      </c>
      <c r="AY82" s="3" t="n">
        <v>3</v>
      </c>
      <c r="BA82" s="3">
        <f>IF(AS82&gt;0,AS82,AV82)</f>
        <v/>
      </c>
      <c r="BC82" s="3">
        <f>0.03*AE82</f>
        <v/>
      </c>
      <c r="BD82" s="3">
        <f>0.03*AE82</f>
        <v/>
      </c>
      <c r="BF82" s="3">
        <f>0.03*AF82</f>
        <v/>
      </c>
      <c r="BG82" s="3">
        <f>0.03*AG82</f>
        <v/>
      </c>
      <c r="BJ82" s="3">
        <f>IF(BI82="",IF(DT82=1,1,$BI$3),BI82)</f>
        <v/>
      </c>
      <c r="BN82" s="212" t="inlineStr">
        <is>
          <t>미/기,과3%</t>
        </is>
      </c>
      <c r="BP82" s="3">
        <f>IF(BP$6&gt;0,BC82*$EG82,0)</f>
        <v/>
      </c>
      <c r="BQ82" s="3">
        <f>IF(BQ$6&gt;0,BD82*$EG82,0)</f>
        <v/>
      </c>
      <c r="BS82" s="3">
        <f>BF82*EH82</f>
        <v/>
      </c>
      <c r="BT82" s="3">
        <f>BG82*EI82</f>
        <v/>
      </c>
      <c r="CH82" s="206">
        <f>F82*P82</f>
        <v/>
      </c>
      <c r="CI82" s="56" t="n">
        <v>200</v>
      </c>
      <c r="CJ82" s="3" t="n">
        <v>196</v>
      </c>
      <c r="CK82" s="3" t="n">
        <v>190</v>
      </c>
      <c r="CL82" s="3" t="n">
        <v>180</v>
      </c>
      <c r="CM82" s="3" t="n">
        <v>170</v>
      </c>
      <c r="CN82" s="3" t="n">
        <v>160</v>
      </c>
      <c r="CO82" s="3" t="n">
        <v>150</v>
      </c>
      <c r="CP82" s="3" t="n">
        <v>140</v>
      </c>
      <c r="CQ82" s="3" t="n">
        <v>0</v>
      </c>
      <c r="CV82" s="3" t="n">
        <v>-0.2</v>
      </c>
      <c r="CW82" s="3" t="n">
        <v>-0.4</v>
      </c>
      <c r="CX82" s="3" t="n">
        <v>-0.6</v>
      </c>
      <c r="CY82" s="3" t="n">
        <v>-0.8</v>
      </c>
      <c r="CZ82" s="3" t="n">
        <v>-1</v>
      </c>
      <c r="DJ82" s="3">
        <f>ROUND((CI82-EZ82),1)</f>
        <v/>
      </c>
      <c r="DK82" s="93">
        <f>((CI82-EZ82)/(FG82+DJ82-FC82))*100</f>
        <v/>
      </c>
      <c r="DL82" s="3">
        <f>ROUND((CR82-FA82)+(DA82-FB82),1)</f>
        <v/>
      </c>
      <c r="DO82" s="3" t="n">
        <v>2</v>
      </c>
      <c r="DZ82" s="3" t="n">
        <v>1</v>
      </c>
      <c r="EA82" s="3">
        <f>IF(DZ82&gt;0,DZ82,IF(DM82&gt;0,1,2))</f>
        <v/>
      </c>
      <c r="EB82" s="3">
        <f>MAX(DM82:DO82)</f>
        <v/>
      </c>
      <c r="EC82" s="3">
        <f>AND(DM82-0.1&lt;$DM$8,DN82-0.1&lt;$DN$8,DO82-0.1&lt;$DO$8)*1</f>
        <v/>
      </c>
      <c r="ED82" s="3">
        <f>IFERROR(IF(AND($DP$8&gt;=DP82,$DQ$8&gt;=DQ82,$DR$8&gt;=DR82,$DS$8&gt;=DS82,$DT$8&gt;=DT82,$DU$8&gt;=DU82,$DV$8&gt;=DV82,$DW$8&gt;=DW82,$DX$8&gt;=DX82,OR(DY82=0,$DY$8&lt;DY82),EC82=1),1,0),0)</f>
        <v/>
      </c>
      <c r="EF82" s="3">
        <f>IFERROR(OFFSET(EF$3,MATCH(AQ82,$ED$4:$ED$10,0),0),0)</f>
        <v/>
      </c>
      <c r="EG82" s="3">
        <f>IFERROR(OFFSET(EG$3,MATCH(AR82,$ED$4:$ED$10,0),0),0)</f>
        <v/>
      </c>
      <c r="EH82" s="3">
        <f>IFERROR(IF(LEFT($BA82,1)="4",OFFSET(변환표준점수!$H$118,MATCH($S82,변환표준점수!$B$119:$B$198,0),),OFFSET(EH$3,MATCH(AS82,$ED$4:$ED$8,0),0)),0)</f>
        <v/>
      </c>
      <c r="EI82" s="3">
        <f>IFERROR(IF(LEFT($BA82,1)="4",OFFSET(변환표준점수!$I$118,MATCH($S82,변환표준점수!$B$119:$B$198,0),0),OFFSET(EI$3,MATCH(AT82,$ED$4:$ED$8,0),0)),0)</f>
        <v/>
      </c>
      <c r="EK82" s="3">
        <f>IFERROR(IF(LEFT($BA82,1)="4",OFFSET(변환표준점수!$J$118,MATCH($S82,변환표준점수!$B$119:$B$198,0),0),OFFSET(EJ$3,MATCH(AV82,$ED$4:$ED$8,0),0)),0)</f>
        <v/>
      </c>
      <c r="EL82" s="3">
        <f>IFERROR(IF(LEFT($BA82,1)="4",OFFSET(변환표준점수!$K$118,MATCH($S82,변환표준점수!$B$119:$B$198,0),0),OFFSET(EK$3,MATCH(AW82,$ED$4:$ED$8,0),0)),0)</f>
        <v/>
      </c>
      <c r="EM82" s="3">
        <f>IFERROR(OFFSET(EL$3,MATCH(AX82,$ED$4:$ED$8,0),0),0)</f>
        <v/>
      </c>
      <c r="EN82" s="3">
        <f>IFERROR(OFFSET(EM$3,MATCH(AY82,$ED$4:$ED$8,0),0),0)</f>
        <v/>
      </c>
      <c r="EO82" s="3">
        <f>IFERROR(OFFSET(EN$3,MATCH(AZ82,$ED$4:$ED$8,0),0),0)</f>
        <v/>
      </c>
      <c r="EQ82" s="3">
        <f>IFERROR((EF82*AD82+BO82)*$EP$9,0)</f>
        <v/>
      </c>
      <c r="ER82" s="3">
        <f>IFERROR(EG82*AE82+OFFSET($BP82,0,$ER$14-1),0)</f>
        <v/>
      </c>
      <c r="ES82" s="3">
        <f>IFERROR((EH82*AF82+BS82)*$EP$9,0)</f>
        <v/>
      </c>
      <c r="ET82" s="3">
        <f>IFERROR(IF(O82&lt;2,0,(EI82*AG82+BT82)*$EP$9),0)</f>
        <v/>
      </c>
      <c r="EU82" s="3">
        <f>IFERROR(BU82*$EP$9,0)</f>
        <v/>
      </c>
      <c r="EV82" s="3">
        <f>IFERROR((EK82*AI82+BV82)*$EP$9,0)</f>
        <v/>
      </c>
      <c r="EW82" s="3">
        <f>IFERROR(IF(O82&lt;2,0,(EL82*AJ82+BW82)*$EP$9),0)</f>
        <v/>
      </c>
      <c r="EX82" s="3">
        <f>LARGE((ES82:ET82,EV82:EW82),1)</f>
        <v/>
      </c>
      <c r="EY82" s="3">
        <f>IF(O82&lt;2,0,LARGE((ES82:ET82,EV82:EW82),2))</f>
        <v/>
      </c>
      <c r="EZ82" s="3">
        <f>IFERROR(OFFSET(CI82,0,ROUND((1/(1/EM82))-1,0)),0)</f>
        <v/>
      </c>
      <c r="FA82" s="3">
        <f>IFERROR(OFFSET(CR82,0,ROUND(1/(1/EN82),0)-1),0)</f>
        <v/>
      </c>
      <c r="FB82" s="3">
        <f>IFERROR(OFFSET(DA82,0,ROUND(1/(1/EO82),0)-1),0)</f>
        <v/>
      </c>
      <c r="FG82" s="3">
        <f>IF(FF82&gt;0,FF82,EQ82+ER82+EU82+EX82+EY82+EZ82+FA82+FB82+FC82)</f>
        <v/>
      </c>
      <c r="FH82" s="618" t="n"/>
      <c r="FU82" s="3">
        <f>IF(AQ82=1,"표점",IF(AQ82=12,"표점/만점",IF(AQ82=2,"백분위")))</f>
        <v/>
      </c>
      <c r="FV82" s="3">
        <f>IF(BA82=1,"표점",IF(BA82=12,"표점/만점",IF(BA82=2,"백분위",IF(BA82=4,"변표",IF(BA82=42,"변표/만점")))))</f>
        <v/>
      </c>
      <c r="FW82" s="3">
        <f>ROUND(Y82/$FZ82,2)</f>
        <v/>
      </c>
      <c r="FX82" s="3">
        <f>ROUND(Z82/$FZ82,2)</f>
        <v/>
      </c>
      <c r="FY82" s="3">
        <f>ROUND(AC82/$FZ82,2)</f>
        <v/>
      </c>
      <c r="FZ82" s="3">
        <f>Y82+Z82+AC82</f>
        <v/>
      </c>
    </row>
    <row r="83">
      <c r="A83" s="556" t="n">
        <v>26</v>
      </c>
      <c r="C83" s="3">
        <f>ROUND(ROW(C83)-ROW($C$15),0)</f>
        <v/>
      </c>
      <c r="D83" s="3" t="n">
        <v>68</v>
      </c>
      <c r="E83" s="3" t="inlineStr">
        <is>
          <t>국민 인문</t>
        </is>
      </c>
      <c r="F83" s="3" t="n">
        <v>1000</v>
      </c>
      <c r="G83" s="3" t="n">
        <v>0.3</v>
      </c>
      <c r="H83" s="3" t="n">
        <v>0.3</v>
      </c>
      <c r="I83" s="3" t="n">
        <v>0.1</v>
      </c>
      <c r="J83" s="3" t="n">
        <v>0.1</v>
      </c>
      <c r="L83" s="3" t="n">
        <v>0.1</v>
      </c>
      <c r="M83" s="3" t="n">
        <v>0.1</v>
      </c>
      <c r="O83" s="3" t="n">
        <v>2</v>
      </c>
      <c r="P83" s="3">
        <f>G83+H83+MAX((I83:J83),L83:M83)*O83</f>
        <v/>
      </c>
      <c r="Q83" s="3" t="inlineStr"/>
      <c r="S83" s="3">
        <f>IF(R83&gt;0,R83,Q83)</f>
        <v/>
      </c>
      <c r="W83" s="3">
        <f>IF(AND(BH83=0,CD83=0),0,IF(V83&gt;0,V83,IF(U83=1,$W$11,0)))</f>
        <v/>
      </c>
      <c r="Y83" s="3">
        <f>AD83</f>
        <v/>
      </c>
      <c r="Z83" s="3">
        <f>AE83</f>
        <v/>
      </c>
      <c r="AA83" s="3">
        <f>IF($BB$7=1,AF83,IF(AS83=12,$F83*I83/($AF$8*AL83+$AF$9*(1-AL83)),AF83))</f>
        <v/>
      </c>
      <c r="AB83" s="3">
        <f>IF($BB$7=1,AI83,IF(AV83=12,$F83*L83/($AI$8*AL83+$AI$9*(1-AL83)),AI83))</f>
        <v/>
      </c>
      <c r="AC83" s="3">
        <f>IF(AND(AS83=2,EA83=1),AA83*O83,IF(AND(AS83=2,EA83=2),AB83*O83,IF(EA83=1,AA83,IF(EA83=2,AB83))))</f>
        <v/>
      </c>
      <c r="AD83" s="3">
        <f>IF(AQ83=12,$F83*G83/$AQ$9,IF(OR(AQ83=1,AQ83=4),$F83*G83/200,IF(OR(AQ83=2,AQ83=9),$F83*G83/100,"자동")))</f>
        <v/>
      </c>
      <c r="AE83" s="3">
        <f>IF(AR83=12,$F83*H83/$AR$9,IF(OR(AR83=1,AR83=4),$F83*H83/200,IF(OR(AR83=2,AR83=9),$F83*H83/100,"자동")))</f>
        <v/>
      </c>
      <c r="AF83" s="3">
        <f>IF(AS83=12,$F83*I83/IF($BB$7=1,IF($ED83=1,$AS$9,$AF$9),($AF$8*AL83+$AF$9*(1-AL83))),IF(AS83=42,$F83*I83/AN83,IF(OR(AS83=1,AS83=4,AS83=2),$F83*I83/100,IF(AS83=9,$F83*I83/50,"자동"))))</f>
        <v/>
      </c>
      <c r="AG83" s="3">
        <f>IF(AT83=12,$F83*J83/IF($BB$7=1,IF($ED83=1,$AT$9,$AG$9),($AG$8*AL83+$AG$9*(1-AL83))),IF(AT83=42,$F83*J83/AN83,IF(OR(AT83=1,AT83=4,AT83=2),$F83*J83/100,IF(AT83=9,$F83*J83/50,"자동"))))</f>
        <v/>
      </c>
      <c r="AH83" s="3">
        <f>IF(AU83=12,$F83*K83/IF($BB$7=1,IF($ED83=1,$AU$9,$AH$9),($AH$8*AL83+$AH$9*(1-AL83))),IF(AU83=42,$F83*K83/$AN83,IF(OR(AU83=1,AU83=4,AU83=2),$F83*K83/100,IF(AU83=9,$F83*K83/50,"자동"))))</f>
        <v/>
      </c>
      <c r="AI83" s="3">
        <f>IF(AV83=12,$F83*L83/IF($BB$7=1,IF($ED83=1,$AV$9,$AI$9),($AI$8*AL83+$AI$9*(1-AL83))),IF(AV83=42,$F83*L83/AO83,IF(OR(AV83=1,AV83=4,AV83=2),$F83*L83/100,IF(AV83=9,$F83*L83/50,"자동"))))</f>
        <v/>
      </c>
      <c r="AJ83" s="3">
        <f>IF(AW83=12,$F83*M83/IF($BB$7=1,IF($ED83=1,$AW$9,$AJ$9),($AJ$8*AL83+$AJ$9*(1-AL83))),IF(AW83=42,$F83*M83/AO83,IF(OR(AW83=1,AW83=4,AW83=2),$F83*M83/100,IF(AW83=9,$F83*M83/50,"자동"))))</f>
        <v/>
      </c>
      <c r="AL83" s="3">
        <f>IF(AK83&lt;&gt;"",AK83,IF(BA83&lt;&gt;12,"",IF(U83=1,1,IF(LEFT(E83,3)="서울대",0,""))))</f>
        <v/>
      </c>
      <c r="AN83" s="3">
        <f>IF($BA83=42,OFFSET(변환표준점수!C$119,$AP83-1,0),"")</f>
        <v/>
      </c>
      <c r="AO83" s="3">
        <f>IF($BA83=42,OFFSET(변환표준점수!D$119,$AP83-1,0),"")</f>
        <v/>
      </c>
      <c r="AP83" s="3">
        <f>IF(S83="","",MATCH(S83,변환표준점수!$B$119:$B$298,0))</f>
        <v/>
      </c>
      <c r="AQ83" s="3" t="n">
        <v>1</v>
      </c>
      <c r="AR83" s="3" t="n">
        <v>1</v>
      </c>
      <c r="AS83" s="3" t="n">
        <v>1</v>
      </c>
      <c r="AT83" s="3" t="n">
        <v>1</v>
      </c>
      <c r="AV83" s="3" t="n">
        <v>1</v>
      </c>
      <c r="AW83" s="3" t="n">
        <v>1</v>
      </c>
      <c r="AX83" s="3" t="n">
        <v>3</v>
      </c>
      <c r="AY83" s="3" t="n">
        <v>3</v>
      </c>
      <c r="BA83" s="3">
        <f>IF(AS83&gt;0,AS83,AV83)</f>
        <v/>
      </c>
      <c r="BJ83" s="3">
        <f>IF(BI83="",IF(DT83=1,1,$BI$3),BI83)</f>
        <v/>
      </c>
      <c r="CH83" s="206">
        <f>F83*P83</f>
        <v/>
      </c>
      <c r="CI83" s="56" t="n">
        <v>200</v>
      </c>
      <c r="CJ83" s="3" t="n">
        <v>196</v>
      </c>
      <c r="CK83" s="3" t="n">
        <v>190</v>
      </c>
      <c r="CL83" s="3" t="n">
        <v>180</v>
      </c>
      <c r="CM83" s="3" t="n">
        <v>170</v>
      </c>
      <c r="CN83" s="3" t="n">
        <v>160</v>
      </c>
      <c r="CO83" s="3" t="n">
        <v>150</v>
      </c>
      <c r="CP83" s="3" t="n">
        <v>140</v>
      </c>
      <c r="CQ83" s="3" t="n">
        <v>0</v>
      </c>
      <c r="CV83" s="3" t="n">
        <v>-0.2</v>
      </c>
      <c r="CW83" s="3" t="n">
        <v>-0.4</v>
      </c>
      <c r="CX83" s="3" t="n">
        <v>-0.6</v>
      </c>
      <c r="CY83" s="3" t="n">
        <v>-0.8</v>
      </c>
      <c r="CZ83" s="3" t="n">
        <v>-1</v>
      </c>
      <c r="DJ83" s="3">
        <f>ROUND((CI83-EZ83),1)</f>
        <v/>
      </c>
      <c r="DK83" s="93">
        <f>((CI83-EZ83)/(FG83+DJ83-FC83))*100</f>
        <v/>
      </c>
      <c r="DL83" s="3">
        <f>ROUND((CR83-FA83)+(DA83-FB83),1)</f>
        <v/>
      </c>
      <c r="DO83" s="3" t="n">
        <v>2</v>
      </c>
      <c r="EA83" s="3">
        <f>IF(DZ83&gt;0,DZ83,IF(DM83&gt;0,1,2))</f>
        <v/>
      </c>
      <c r="EB83" s="3">
        <f>MAX(DM83:DO83)</f>
        <v/>
      </c>
      <c r="EC83" s="3">
        <f>AND(DM83-0.1&lt;$DM$8,DN83-0.1&lt;$DN$8,DO83-0.1&lt;$DO$8)*1</f>
        <v/>
      </c>
      <c r="ED83" s="3">
        <f>IFERROR(IF(AND($DP$8&gt;=DP83,$DQ$8&gt;=DQ83,$DR$8&gt;=DR83,$DS$8&gt;=DS83,$DT$8&gt;=DT83,$DU$8&gt;=DU83,$DV$8&gt;=DV83,$DW$8&gt;=DW83,$DX$8&gt;=DX83,OR(DY83=0,$DY$8&lt;DY83),EC83=1),1,0),0)</f>
        <v/>
      </c>
      <c r="EF83" s="3">
        <f>IFERROR(OFFSET(EF$3,MATCH(AQ83,$ED$4:$ED$10,0),0),0)</f>
        <v/>
      </c>
      <c r="EG83" s="3">
        <f>IFERROR(OFFSET(EG$3,MATCH(AR83,$ED$4:$ED$10,0),0),0)</f>
        <v/>
      </c>
      <c r="EH83" s="3">
        <f>IFERROR(IF(LEFT($BA83,1)="4",OFFSET(변환표준점수!$H$118,MATCH($S83,변환표준점수!$B$119:$B$198,0),),OFFSET(EH$3,MATCH(AS83,$ED$4:$ED$8,0),0)),0)</f>
        <v/>
      </c>
      <c r="EI83" s="3">
        <f>IFERROR(IF(LEFT($BA83,1)="4",OFFSET(변환표준점수!$I$118,MATCH($S83,변환표준점수!$B$119:$B$198,0),0),OFFSET(EI$3,MATCH(AT83,$ED$4:$ED$8,0),0)),0)</f>
        <v/>
      </c>
      <c r="EK83" s="3">
        <f>IFERROR(IF(LEFT($BA83,1)="4",OFFSET(변환표준점수!$J$118,MATCH($S83,변환표준점수!$B$119:$B$198,0),0),OFFSET(EJ$3,MATCH(AV83,$ED$4:$ED$8,0),0)),0)</f>
        <v/>
      </c>
      <c r="EL83" s="3">
        <f>IFERROR(IF(LEFT($BA83,1)="4",OFFSET(변환표준점수!$K$118,MATCH($S83,변환표준점수!$B$119:$B$198,0),0),OFFSET(EK$3,MATCH(AW83,$ED$4:$ED$8,0),0)),0)</f>
        <v/>
      </c>
      <c r="EM83" s="3">
        <f>IFERROR(OFFSET(EL$3,MATCH(AX83,$ED$4:$ED$8,0),0),0)</f>
        <v/>
      </c>
      <c r="EN83" s="3">
        <f>IFERROR(OFFSET(EM$3,MATCH(AY83,$ED$4:$ED$8,0),0),0)</f>
        <v/>
      </c>
      <c r="EO83" s="3">
        <f>IFERROR(OFFSET(EN$3,MATCH(AZ83,$ED$4:$ED$8,0),0),0)</f>
        <v/>
      </c>
      <c r="EQ83" s="3">
        <f>IFERROR((EF83*AD83+BO83)*$EP$9,0)</f>
        <v/>
      </c>
      <c r="ER83" s="3">
        <f>IFERROR(EG83*AE83+OFFSET($BP83,0,$ER$14-1),0)</f>
        <v/>
      </c>
      <c r="ES83" s="3">
        <f>IFERROR((EH83*AF83+BS83)*$EP$9,0)</f>
        <v/>
      </c>
      <c r="ET83" s="3">
        <f>IFERROR(IF(O83&lt;2,0,(EI83*AG83+BT83)*$EP$9),0)</f>
        <v/>
      </c>
      <c r="EU83" s="3">
        <f>IFERROR(BU83*$EP$9,0)</f>
        <v/>
      </c>
      <c r="EV83" s="3">
        <f>IFERROR((EK83*AI83+BV83)*$EP$9,0)</f>
        <v/>
      </c>
      <c r="EW83" s="3">
        <f>IFERROR(IF(O83&lt;2,0,(EL83*AJ83+BW83)*$EP$9),0)</f>
        <v/>
      </c>
      <c r="EX83" s="3">
        <f>LARGE((ES83:ET83,EV83:EW83),1)</f>
        <v/>
      </c>
      <c r="EY83" s="3">
        <f>IF(O83&lt;2,0,LARGE((ES83:ET83,EV83:EW83),2))</f>
        <v/>
      </c>
      <c r="EZ83" s="3">
        <f>IFERROR(OFFSET(CI83,0,ROUND((1/(1/EM83))-1,0)),0)</f>
        <v/>
      </c>
      <c r="FA83" s="3">
        <f>IFERROR(OFFSET(CR83,0,ROUND(1/(1/EN83),0)-1),0)</f>
        <v/>
      </c>
      <c r="FB83" s="3">
        <f>IFERROR(OFFSET(DA83,0,ROUND(1/(1/EO83),0)-1),0)</f>
        <v/>
      </c>
      <c r="FG83" s="3">
        <f>IF(FF83&gt;0,FF83,EQ83+ER83+EU83+EX83+EY83+EZ83+FA83+FB83+FC83)</f>
        <v/>
      </c>
      <c r="FH83" s="618" t="n"/>
      <c r="FU83" s="3">
        <f>IF(AQ83=1,"표점",IF(AQ83=12,"표점/만점",IF(AQ83=2,"백분위")))</f>
        <v/>
      </c>
      <c r="FV83" s="3">
        <f>IF(BA83=1,"표점",IF(BA83=12,"표점/만점",IF(BA83=2,"백분위",IF(BA83=4,"변표",IF(BA83=42,"변표/만점")))))</f>
        <v/>
      </c>
      <c r="FW83" s="3">
        <f>ROUND(Y83/$FZ83,2)</f>
        <v/>
      </c>
      <c r="FX83" s="3">
        <f>ROUND(Z83/$FZ83,2)</f>
        <v/>
      </c>
      <c r="FY83" s="3">
        <f>ROUND(AC83/$FZ83,2)</f>
        <v/>
      </c>
      <c r="FZ83" s="3">
        <f>Y83+Z83+AC83</f>
        <v/>
      </c>
    </row>
    <row r="84">
      <c r="A84" s="556" t="n">
        <v>26</v>
      </c>
      <c r="C84" s="3">
        <f>ROUND(ROW(C84)-ROW($C$15),0)</f>
        <v/>
      </c>
      <c r="D84" s="3" t="n">
        <v>69</v>
      </c>
      <c r="E84" s="3" t="inlineStr">
        <is>
          <t>국민 자유자연</t>
        </is>
      </c>
      <c r="F84" s="3" t="n">
        <v>1000</v>
      </c>
      <c r="G84" s="3" t="n">
        <v>0.3</v>
      </c>
      <c r="H84" s="3" t="n">
        <v>0.4</v>
      </c>
      <c r="I84" s="3" t="n">
        <v>0.1</v>
      </c>
      <c r="J84" s="3" t="n">
        <v>0.1</v>
      </c>
      <c r="L84" s="3" t="n">
        <v>0.1</v>
      </c>
      <c r="M84" s="3" t="n">
        <v>0.1</v>
      </c>
      <c r="O84" s="3" t="n">
        <v>2</v>
      </c>
      <c r="P84" s="3">
        <f>G84+H84+MAX((I84:J84),L84:M84)*O84</f>
        <v/>
      </c>
      <c r="Q84" s="3" t="inlineStr"/>
      <c r="S84" s="3">
        <f>IF(R84&gt;0,R84,Q84)</f>
        <v/>
      </c>
      <c r="W84" s="3">
        <f>IF(AND(BH84=0,CD84=0),0,IF(V84&gt;0,V84,IF(U84=1,$W$11,0)))</f>
        <v/>
      </c>
      <c r="Y84" s="3">
        <f>AD84</f>
        <v/>
      </c>
      <c r="Z84" s="3">
        <f>AE84</f>
        <v/>
      </c>
      <c r="AA84" s="3">
        <f>IF($BB$7=1,AF84,IF(AS84=12,$F84*I84/($AF$8*AL84+$AF$9*(1-AL84)),AF84))</f>
        <v/>
      </c>
      <c r="AB84" s="3">
        <f>IF($BB$7=1,AI84,IF(AV84=12,$F84*L84/($AI$8*AL84+$AI$9*(1-AL84)),AI84))</f>
        <v/>
      </c>
      <c r="AC84" s="3">
        <f>IF(AND(AS84=2,EA84=1),AA84*O84,IF(AND(AS84=2,EA84=2),AB84*O84,IF(EA84=1,AA84,IF(EA84=2,AB84))))</f>
        <v/>
      </c>
      <c r="AD84" s="3">
        <f>IF(AQ84=12,$F84*G84/$AQ$9,IF(OR(AQ84=1,AQ84=4),$F84*G84/200,IF(OR(AQ84=2,AQ84=9),$F84*G84/100,"자동")))</f>
        <v/>
      </c>
      <c r="AE84" s="3">
        <f>IF(AR84=12,$F84*H84/$AR$9,IF(OR(AR84=1,AR84=4),$F84*H84/200,IF(OR(AR84=2,AR84=9),$F84*H84/100,"자동")))</f>
        <v/>
      </c>
      <c r="AF84" s="3">
        <f>IF(AS84=12,$F84*I84/IF($BB$7=1,IF($ED84=1,$AS$9,$AF$9),($AF$8*AL84+$AF$9*(1-AL84))),IF(AS84=42,$F84*I84/AN84,IF(OR(AS84=1,AS84=4,AS84=2),$F84*I84/100,IF(AS84=9,$F84*I84/50,"자동"))))</f>
        <v/>
      </c>
      <c r="AG84" s="3">
        <f>IF(AT84=12,$F84*J84/IF($BB$7=1,IF($ED84=1,$AT$9,$AG$9),($AG$8*AL84+$AG$9*(1-AL84))),IF(AT84=42,$F84*J84/AN84,IF(OR(AT84=1,AT84=4,AT84=2),$F84*J84/100,IF(AT84=9,$F84*J84/50,"자동"))))</f>
        <v/>
      </c>
      <c r="AH84" s="3">
        <f>IF(AU84=12,$F84*K84/IF($BB$7=1,IF($ED84=1,$AU$9,$AH$9),($AH$8*AL84+$AH$9*(1-AL84))),IF(AU84=42,$F84*K84/$AN84,IF(OR(AU84=1,AU84=4,AU84=2),$F84*K84/100,IF(AU84=9,$F84*K84/50,"자동"))))</f>
        <v/>
      </c>
      <c r="AI84" s="3">
        <f>IF(AV84=12,$F84*L84/IF($BB$7=1,IF($ED84=1,$AV$9,$AI$9),($AI$8*AL84+$AI$9*(1-AL84))),IF(AV84=42,$F84*L84/AO84,IF(OR(AV84=1,AV84=4,AV84=2),$F84*L84/100,IF(AV84=9,$F84*L84/50,"자동"))))</f>
        <v/>
      </c>
      <c r="AJ84" s="3">
        <f>IF(AW84=12,$F84*M84/IF($BB$7=1,IF($ED84=1,$AW$9,$AJ$9),($AJ$8*AL84+$AJ$9*(1-AL84))),IF(AW84=42,$F84*M84/AO84,IF(OR(AW84=1,AW84=4,AW84=2),$F84*M84/100,IF(AW84=9,$F84*M84/50,"자동"))))</f>
        <v/>
      </c>
      <c r="AL84" s="3">
        <f>IF(AK84&lt;&gt;"",AK84,IF(BA84&lt;&gt;12,"",IF(U84=1,1,IF(LEFT(E84,3)="서울대",0,""))))</f>
        <v/>
      </c>
      <c r="AN84" s="3">
        <f>IF($BA84=42,OFFSET(변환표준점수!C$119,$AP84-1,0),"")</f>
        <v/>
      </c>
      <c r="AO84" s="3">
        <f>IF($BA84=42,OFFSET(변환표준점수!D$119,$AP84-1,0),"")</f>
        <v/>
      </c>
      <c r="AP84" s="3">
        <f>IF(S84="","",MATCH(S84,변환표준점수!$B$119:$B$298,0))</f>
        <v/>
      </c>
      <c r="AQ84" s="3" t="n">
        <v>1</v>
      </c>
      <c r="AR84" s="3" t="n">
        <v>1</v>
      </c>
      <c r="AS84" s="3" t="n">
        <v>1</v>
      </c>
      <c r="AT84" s="3" t="n">
        <v>1</v>
      </c>
      <c r="AV84" s="3" t="n">
        <v>1</v>
      </c>
      <c r="AW84" s="3" t="n">
        <v>1</v>
      </c>
      <c r="AX84" s="3" t="n">
        <v>3</v>
      </c>
      <c r="AY84" s="3" t="n">
        <v>3</v>
      </c>
      <c r="BA84" s="3">
        <f>IF(AS84&gt;0,AS84,AV84)</f>
        <v/>
      </c>
      <c r="BC84" s="3">
        <f>0.05*AE84</f>
        <v/>
      </c>
      <c r="BD84" s="3">
        <f>0.05*AE84</f>
        <v/>
      </c>
      <c r="BF84" s="3">
        <f>0.05*AF84</f>
        <v/>
      </c>
      <c r="BG84" s="3">
        <f>0.05*AG84</f>
        <v/>
      </c>
      <c r="BJ84" s="3">
        <f>IF(BI84="",IF(DT84=1,1,$BI$3),BI84)</f>
        <v/>
      </c>
      <c r="BN84" s="212" t="inlineStr">
        <is>
          <t>미/기,과5%</t>
        </is>
      </c>
      <c r="BP84" s="3">
        <f>IF(BP$6&gt;0,BC84*$EG84,0)</f>
        <v/>
      </c>
      <c r="BQ84" s="3">
        <f>IF(BQ$6&gt;0,BD84*$EG84,0)</f>
        <v/>
      </c>
      <c r="BS84" s="3">
        <f>BF84*EH84</f>
        <v/>
      </c>
      <c r="BT84" s="3">
        <f>BG84*EI84</f>
        <v/>
      </c>
      <c r="CH84" s="206">
        <f>F84*P84</f>
        <v/>
      </c>
      <c r="CI84" s="56" t="n">
        <v>100</v>
      </c>
      <c r="CJ84" s="3" t="n">
        <v>98</v>
      </c>
      <c r="CK84" s="3" t="n">
        <v>95</v>
      </c>
      <c r="CL84" s="3" t="n">
        <v>90</v>
      </c>
      <c r="CM84" s="3" t="n">
        <v>85</v>
      </c>
      <c r="CN84" s="3" t="n">
        <v>80</v>
      </c>
      <c r="CO84" s="3" t="n">
        <v>75</v>
      </c>
      <c r="CP84" s="3" t="n">
        <v>70</v>
      </c>
      <c r="CQ84" s="3" t="n">
        <v>0</v>
      </c>
      <c r="CV84" s="3" t="n">
        <v>-0.2</v>
      </c>
      <c r="CW84" s="3" t="n">
        <v>-0.4</v>
      </c>
      <c r="CX84" s="3" t="n">
        <v>-0.6</v>
      </c>
      <c r="CY84" s="3" t="n">
        <v>-0.8</v>
      </c>
      <c r="CZ84" s="3" t="n">
        <v>-1</v>
      </c>
      <c r="DJ84" s="3">
        <f>ROUND((CI84-EZ84),1)</f>
        <v/>
      </c>
      <c r="DK84" s="93">
        <f>((CI84-EZ84)/(FG84+DJ84-FC84))*100</f>
        <v/>
      </c>
      <c r="DL84" s="3">
        <f>ROUND((CR84-FA84)+(DA84-FB84),1)</f>
        <v/>
      </c>
      <c r="DO84" s="3" t="n">
        <v>2</v>
      </c>
      <c r="DZ84" s="3" t="n">
        <v>1</v>
      </c>
      <c r="EA84" s="3">
        <f>IF(DZ84&gt;0,DZ84,IF(DM84&gt;0,1,2))</f>
        <v/>
      </c>
      <c r="EB84" s="3">
        <f>MAX(DM84:DO84)</f>
        <v/>
      </c>
      <c r="EC84" s="3">
        <f>AND(DM84-0.1&lt;$DM$8,DN84-0.1&lt;$DN$8,DO84-0.1&lt;$DO$8)*1</f>
        <v/>
      </c>
      <c r="ED84" s="3">
        <f>IFERROR(IF(AND($DP$8&gt;=DP84,$DQ$8&gt;=DQ84,$DR$8&gt;=DR84,$DS$8&gt;=DS84,$DT$8&gt;=DT84,$DU$8&gt;=DU84,$DV$8&gt;=DV84,$DW$8&gt;=DW84,$DX$8&gt;=DX84,OR(DY84=0,$DY$8&lt;DY84),EC84=1),1,0),0)</f>
        <v/>
      </c>
      <c r="EF84" s="3">
        <f>IFERROR(OFFSET(EF$3,MATCH(AQ84,$ED$4:$ED$10,0),0),0)</f>
        <v/>
      </c>
      <c r="EG84" s="3">
        <f>IFERROR(OFFSET(EG$3,MATCH(AR84,$ED$4:$ED$10,0),0),0)</f>
        <v/>
      </c>
      <c r="EH84" s="3">
        <f>IFERROR(IF(LEFT($BA84,1)="4",OFFSET(변환표준점수!$H$118,MATCH($S84,변환표준점수!$B$119:$B$198,0),),OFFSET(EH$3,MATCH(AS84,$ED$4:$ED$8,0),0)),0)</f>
        <v/>
      </c>
      <c r="EI84" s="3">
        <f>IFERROR(IF(LEFT($BA84,1)="4",OFFSET(변환표준점수!$I$118,MATCH($S84,변환표준점수!$B$119:$B$198,0),0),OFFSET(EI$3,MATCH(AT84,$ED$4:$ED$8,0),0)),0)</f>
        <v/>
      </c>
      <c r="EK84" s="3">
        <f>IFERROR(IF(LEFT($BA84,1)="4",OFFSET(변환표준점수!$J$118,MATCH($S84,변환표준점수!$B$119:$B$198,0),0),OFFSET(EJ$3,MATCH(AV84,$ED$4:$ED$8,0),0)),0)</f>
        <v/>
      </c>
      <c r="EL84" s="3">
        <f>IFERROR(IF(LEFT($BA84,1)="4",OFFSET(변환표준점수!$K$118,MATCH($S84,변환표준점수!$B$119:$B$198,0),0),OFFSET(EK$3,MATCH(AW84,$ED$4:$ED$8,0),0)),0)</f>
        <v/>
      </c>
      <c r="EM84" s="3">
        <f>IFERROR(OFFSET(EL$3,MATCH(AX84,$ED$4:$ED$8,0),0),0)</f>
        <v/>
      </c>
      <c r="EN84" s="3">
        <f>IFERROR(OFFSET(EM$3,MATCH(AY84,$ED$4:$ED$8,0),0),0)</f>
        <v/>
      </c>
      <c r="EO84" s="3">
        <f>IFERROR(OFFSET(EN$3,MATCH(AZ84,$ED$4:$ED$8,0),0),0)</f>
        <v/>
      </c>
      <c r="EQ84" s="3">
        <f>IFERROR((EF84*AD84+BO84)*$EP$9,0)</f>
        <v/>
      </c>
      <c r="ER84" s="3">
        <f>IFERROR(EG84*AE84+OFFSET($BP84,0,$ER$14-1),0)</f>
        <v/>
      </c>
      <c r="ES84" s="3">
        <f>IFERROR((EH84*AF84+BS84)*$EP$9,0)</f>
        <v/>
      </c>
      <c r="ET84" s="3">
        <f>IFERROR(IF(O84&lt;2,0,(EI84*AG84+BT84)*$EP$9),0)</f>
        <v/>
      </c>
      <c r="EU84" s="3">
        <f>IFERROR(BU84*$EP$9,0)</f>
        <v/>
      </c>
      <c r="EV84" s="3">
        <f>IFERROR((EK84*AI84+BV84)*$EP$9,0)</f>
        <v/>
      </c>
      <c r="EW84" s="3">
        <f>IFERROR(IF(O84&lt;2,0,(EL84*AJ84+BW84)*$EP$9),0)</f>
        <v/>
      </c>
      <c r="EX84" s="3">
        <f>LARGE((ES84:ET84,EV84:EW84),1)</f>
        <v/>
      </c>
      <c r="EY84" s="3">
        <f>IF(O84&lt;2,0,LARGE((ES84:ET84,EV84:EW84),2))</f>
        <v/>
      </c>
      <c r="EZ84" s="3">
        <f>IFERROR(OFFSET(CI84,0,ROUND((1/(1/EM84))-1,0)),0)</f>
        <v/>
      </c>
      <c r="FA84" s="3">
        <f>IFERROR(OFFSET(CR84,0,ROUND(1/(1/EN84),0)-1),0)</f>
        <v/>
      </c>
      <c r="FB84" s="3">
        <f>IFERROR(OFFSET(DA84,0,ROUND(1/(1/EO84),0)-1),0)</f>
        <v/>
      </c>
      <c r="FG84" s="3">
        <f>IF(FF84&gt;0,FF84,EQ84+ER84+EU84+EX84+EY84+EZ84+FA84+FB84+FC84)</f>
        <v/>
      </c>
      <c r="FH84" s="618" t="n"/>
      <c r="FU84" s="3">
        <f>IF(AQ84=1,"표점",IF(AQ84=12,"표점/만점",IF(AQ84=2,"백분위")))</f>
        <v/>
      </c>
      <c r="FV84" s="3">
        <f>IF(BA84=1,"표점",IF(BA84=12,"표점/만점",IF(BA84=2,"백분위",IF(BA84=4,"변표",IF(BA84=42,"변표/만점")))))</f>
        <v/>
      </c>
      <c r="FW84" s="3">
        <f>ROUND(Y84/$FZ84,2)</f>
        <v/>
      </c>
      <c r="FX84" s="3">
        <f>ROUND(Z84/$FZ84,2)</f>
        <v/>
      </c>
      <c r="FY84" s="3">
        <f>ROUND(AC84/$FZ84,2)</f>
        <v/>
      </c>
      <c r="FZ84" s="3">
        <f>Y84+Z84+AC84</f>
        <v/>
      </c>
    </row>
    <row r="85">
      <c r="A85" s="556" t="n">
        <v>26</v>
      </c>
      <c r="C85" s="3">
        <f>ROUND(ROW(C85)-ROW($C$15),0)</f>
        <v/>
      </c>
      <c r="D85" s="3" t="n">
        <v>70</v>
      </c>
      <c r="E85" s="3" t="inlineStr">
        <is>
          <t>국민 자유인문</t>
        </is>
      </c>
      <c r="F85" s="3" t="n">
        <v>1000</v>
      </c>
      <c r="G85" s="3" t="n">
        <v>0.4</v>
      </c>
      <c r="H85" s="3" t="n">
        <v>0.3</v>
      </c>
      <c r="I85" s="3" t="n">
        <v>0.1</v>
      </c>
      <c r="J85" s="3" t="n">
        <v>0.1</v>
      </c>
      <c r="L85" s="3" t="n">
        <v>0.1</v>
      </c>
      <c r="M85" s="3" t="n">
        <v>0.1</v>
      </c>
      <c r="O85" s="3" t="n">
        <v>2</v>
      </c>
      <c r="P85" s="3">
        <f>G85+H85+MAX((I85:J85),L85:M85)*O85</f>
        <v/>
      </c>
      <c r="Q85" s="3" t="inlineStr"/>
      <c r="S85" s="3">
        <f>IF(R85&gt;0,R85,Q85)</f>
        <v/>
      </c>
      <c r="W85" s="3">
        <f>IF(AND(BH85=0,CD85=0),0,IF(V85&gt;0,V85,IF(U85=1,$W$11,0)))</f>
        <v/>
      </c>
      <c r="Y85" s="3">
        <f>AD85</f>
        <v/>
      </c>
      <c r="Z85" s="3">
        <f>AE85</f>
        <v/>
      </c>
      <c r="AA85" s="3">
        <f>IF($BB$7=1,AF85,IF(AS85=12,$F85*I85/($AF$8*AL85+$AF$9*(1-AL85)),AF85))</f>
        <v/>
      </c>
      <c r="AB85" s="3">
        <f>IF($BB$7=1,AI85,IF(AV85=12,$F85*L85/($AI$8*AL85+$AI$9*(1-AL85)),AI85))</f>
        <v/>
      </c>
      <c r="AC85" s="3">
        <f>IF(AND(AS85=2,EA85=1),AA85*O85,IF(AND(AS85=2,EA85=2),AB85*O85,IF(EA85=1,AA85,IF(EA85=2,AB85))))</f>
        <v/>
      </c>
      <c r="AD85" s="3">
        <f>IF(AQ85=12,$F85*G85/$AQ$9,IF(OR(AQ85=1,AQ85=4),$F85*G85/200,IF(OR(AQ85=2,AQ85=9),$F85*G85/100,"자동")))</f>
        <v/>
      </c>
      <c r="AE85" s="3">
        <f>IF(AR85=12,$F85*H85/$AR$9,IF(OR(AR85=1,AR85=4),$F85*H85/200,IF(OR(AR85=2,AR85=9),$F85*H85/100,"자동")))</f>
        <v/>
      </c>
      <c r="AF85" s="3">
        <f>IF(AS85=12,$F85*I85/IF($BB$7=1,IF($ED85=1,$AS$9,$AF$9),($AF$8*AL85+$AF$9*(1-AL85))),IF(AS85=42,$F85*I85/AN85,IF(OR(AS85=1,AS85=4,AS85=2),$F85*I85/100,IF(AS85=9,$F85*I85/50,"자동"))))</f>
        <v/>
      </c>
      <c r="AG85" s="3">
        <f>IF(AT85=12,$F85*J85/IF($BB$7=1,IF($ED85=1,$AT$9,$AG$9),($AG$8*AL85+$AG$9*(1-AL85))),IF(AT85=42,$F85*J85/AN85,IF(OR(AT85=1,AT85=4,AT85=2),$F85*J85/100,IF(AT85=9,$F85*J85/50,"자동"))))</f>
        <v/>
      </c>
      <c r="AH85" s="3">
        <f>IF(AU85=12,$F85*K85/IF($BB$7=1,IF($ED85=1,$AU$9,$AH$9),($AH$8*AL85+$AH$9*(1-AL85))),IF(AU85=42,$F85*K85/$AN85,IF(OR(AU85=1,AU85=4,AU85=2),$F85*K85/100,IF(AU85=9,$F85*K85/50,"자동"))))</f>
        <v/>
      </c>
      <c r="AI85" s="3">
        <f>IF(AV85=12,$F85*L85/IF($BB$7=1,IF($ED85=1,$AV$9,$AI$9),($AI$8*AL85+$AI$9*(1-AL85))),IF(AV85=42,$F85*L85/AO85,IF(OR(AV85=1,AV85=4,AV85=2),$F85*L85/100,IF(AV85=9,$F85*L85/50,"자동"))))</f>
        <v/>
      </c>
      <c r="AJ85" s="3">
        <f>IF(AW85=12,$F85*M85/IF($BB$7=1,IF($ED85=1,$AW$9,$AJ$9),($AJ$8*AL85+$AJ$9*(1-AL85))),IF(AW85=42,$F85*M85/AO85,IF(OR(AW85=1,AW85=4,AW85=2),$F85*M85/100,IF(AW85=9,$F85*M85/50,"자동"))))</f>
        <v/>
      </c>
      <c r="AL85" s="3">
        <f>IF(AK85&lt;&gt;"",AK85,IF(BA85&lt;&gt;12,"",IF(U85=1,1,IF(LEFT(E85,3)="서울대",0,""))))</f>
        <v/>
      </c>
      <c r="AN85" s="3">
        <f>IF($BA85=42,OFFSET(변환표준점수!C$119,$AP85-1,0),"")</f>
        <v/>
      </c>
      <c r="AO85" s="3">
        <f>IF($BA85=42,OFFSET(변환표준점수!D$119,$AP85-1,0),"")</f>
        <v/>
      </c>
      <c r="AP85" s="3">
        <f>IF(S85="","",MATCH(S85,변환표준점수!$B$119:$B$298,0))</f>
        <v/>
      </c>
      <c r="AQ85" s="3" t="n">
        <v>1</v>
      </c>
      <c r="AR85" s="3" t="n">
        <v>1</v>
      </c>
      <c r="AS85" s="3" t="n">
        <v>1</v>
      </c>
      <c r="AT85" s="3" t="n">
        <v>1</v>
      </c>
      <c r="AV85" s="3" t="n">
        <v>1</v>
      </c>
      <c r="AW85" s="3" t="n">
        <v>1</v>
      </c>
      <c r="AX85" s="3" t="n">
        <v>3</v>
      </c>
      <c r="AY85" s="3" t="n">
        <v>3</v>
      </c>
      <c r="BA85" s="3">
        <f>IF(AS85&gt;0,AS85,AV85)</f>
        <v/>
      </c>
      <c r="BJ85" s="3">
        <f>IF(BI85="",IF(DT85=1,1,$BI$3),BI85)</f>
        <v/>
      </c>
      <c r="CH85" s="206">
        <f>F85*P85</f>
        <v/>
      </c>
      <c r="CI85" s="56" t="n">
        <v>100</v>
      </c>
      <c r="CJ85" s="3" t="n">
        <v>98</v>
      </c>
      <c r="CK85" s="3" t="n">
        <v>95</v>
      </c>
      <c r="CL85" s="3" t="n">
        <v>90</v>
      </c>
      <c r="CM85" s="3" t="n">
        <v>85</v>
      </c>
      <c r="CN85" s="3" t="n">
        <v>80</v>
      </c>
      <c r="CO85" s="3" t="n">
        <v>75</v>
      </c>
      <c r="CP85" s="3" t="n">
        <v>70</v>
      </c>
      <c r="CQ85" s="3" t="n">
        <v>0</v>
      </c>
      <c r="CV85" s="3" t="n">
        <v>-0.2</v>
      </c>
      <c r="CW85" s="3" t="n">
        <v>-0.4</v>
      </c>
      <c r="CX85" s="3" t="n">
        <v>-0.6</v>
      </c>
      <c r="CY85" s="3" t="n">
        <v>-0.8</v>
      </c>
      <c r="CZ85" s="3" t="n">
        <v>-1</v>
      </c>
      <c r="DJ85" s="3">
        <f>ROUND((CI85-EZ85),1)</f>
        <v/>
      </c>
      <c r="DK85" s="93">
        <f>((CI85-EZ85)/(FG85+DJ85-FC85))*100</f>
        <v/>
      </c>
      <c r="DL85" s="3">
        <f>ROUND((CR85-FA85)+(DA85-FB85),1)</f>
        <v/>
      </c>
      <c r="DO85" s="3" t="n">
        <v>2</v>
      </c>
      <c r="EA85" s="3">
        <f>IF(DZ85&gt;0,DZ85,IF(DM85&gt;0,1,2))</f>
        <v/>
      </c>
      <c r="EB85" s="3">
        <f>MAX(DM85:DO85)</f>
        <v/>
      </c>
      <c r="EC85" s="3">
        <f>AND(DM85-0.1&lt;$DM$8,DN85-0.1&lt;$DN$8,DO85-0.1&lt;$DO$8)*1</f>
        <v/>
      </c>
      <c r="ED85" s="3">
        <f>IFERROR(IF(AND($DP$8&gt;=DP85,$DQ$8&gt;=DQ85,$DR$8&gt;=DR85,$DS$8&gt;=DS85,$DT$8&gt;=DT85,$DU$8&gt;=DU85,$DV$8&gt;=DV85,$DW$8&gt;=DW85,$DX$8&gt;=DX85,OR(DY85=0,$DY$8&lt;DY85),EC85=1),1,0),0)</f>
        <v/>
      </c>
      <c r="EF85" s="3">
        <f>IFERROR(OFFSET(EF$3,MATCH(AQ85,$ED$4:$ED$10,0),0),0)</f>
        <v/>
      </c>
      <c r="EG85" s="3">
        <f>IFERROR(OFFSET(EG$3,MATCH(AR85,$ED$4:$ED$10,0),0),0)</f>
        <v/>
      </c>
      <c r="EH85" s="3">
        <f>IFERROR(IF(LEFT($BA85,1)="4",OFFSET(변환표준점수!$H$118,MATCH($S85,변환표준점수!$B$119:$B$198,0),),OFFSET(EH$3,MATCH(AS85,$ED$4:$ED$8,0),0)),0)</f>
        <v/>
      </c>
      <c r="EI85" s="3">
        <f>IFERROR(IF(LEFT($BA85,1)="4",OFFSET(변환표준점수!$I$118,MATCH($S85,변환표준점수!$B$119:$B$198,0),0),OFFSET(EI$3,MATCH(AT85,$ED$4:$ED$8,0),0)),0)</f>
        <v/>
      </c>
      <c r="EK85" s="3">
        <f>IFERROR(IF(LEFT($BA85,1)="4",OFFSET(변환표준점수!$J$118,MATCH($S85,변환표준점수!$B$119:$B$198,0),0),OFFSET(EJ$3,MATCH(AV85,$ED$4:$ED$8,0),0)),0)</f>
        <v/>
      </c>
      <c r="EL85" s="3">
        <f>IFERROR(IF(LEFT($BA85,1)="4",OFFSET(변환표준점수!$K$118,MATCH($S85,변환표준점수!$B$119:$B$198,0),0),OFFSET(EK$3,MATCH(AW85,$ED$4:$ED$8,0),0)),0)</f>
        <v/>
      </c>
      <c r="EM85" s="3">
        <f>IFERROR(OFFSET(EL$3,MATCH(AX85,$ED$4:$ED$8,0),0),0)</f>
        <v/>
      </c>
      <c r="EN85" s="3">
        <f>IFERROR(OFFSET(EM$3,MATCH(AY85,$ED$4:$ED$8,0),0),0)</f>
        <v/>
      </c>
      <c r="EO85" s="3">
        <f>IFERROR(OFFSET(EN$3,MATCH(AZ85,$ED$4:$ED$8,0),0),0)</f>
        <v/>
      </c>
      <c r="EQ85" s="3">
        <f>IFERROR((EF85*AD85+BO85)*$EP$9,0)</f>
        <v/>
      </c>
      <c r="ER85" s="3">
        <f>IFERROR(EG85*AE85+OFFSET($BP85,0,$ER$14-1),0)</f>
        <v/>
      </c>
      <c r="ES85" s="3">
        <f>IFERROR((EH85*AF85+BS85)*$EP$9,0)</f>
        <v/>
      </c>
      <c r="ET85" s="3">
        <f>IFERROR(IF(O85&lt;2,0,(EI85*AG85+BT85)*$EP$9),0)</f>
        <v/>
      </c>
      <c r="EU85" s="3">
        <f>IFERROR(BU85*$EP$9,0)</f>
        <v/>
      </c>
      <c r="EV85" s="3">
        <f>IFERROR((EK85*AI85+BV85)*$EP$9,0)</f>
        <v/>
      </c>
      <c r="EW85" s="3">
        <f>IFERROR(IF(O85&lt;2,0,(EL85*AJ85+BW85)*$EP$9),0)</f>
        <v/>
      </c>
      <c r="EX85" s="3">
        <f>LARGE((ES85:ET85,EV85:EW85),1)</f>
        <v/>
      </c>
      <c r="EY85" s="3">
        <f>IF(O85&lt;2,0,LARGE((ES85:ET85,EV85:EW85),2))</f>
        <v/>
      </c>
      <c r="EZ85" s="3">
        <f>IFERROR(OFFSET(CI85,0,ROUND((1/(1/EM85))-1,0)),0)</f>
        <v/>
      </c>
      <c r="FA85" s="3">
        <f>IFERROR(OFFSET(CR85,0,ROUND(1/(1/EN85),0)-1),0)</f>
        <v/>
      </c>
      <c r="FB85" s="3">
        <f>IFERROR(OFFSET(DA85,0,ROUND(1/(1/EO85),0)-1),0)</f>
        <v/>
      </c>
      <c r="FG85" s="3">
        <f>IF(FF85&gt;0,FF85,EQ85+ER85+EU85+EX85+EY85+EZ85+FA85+FB85+FC85)</f>
        <v/>
      </c>
      <c r="FH85" s="618" t="n"/>
      <c r="FU85" s="3">
        <f>IF(AQ85=1,"표점",IF(AQ85=12,"표점/만점",IF(AQ85=2,"백분위")))</f>
        <v/>
      </c>
      <c r="FV85" s="3">
        <f>IF(BA85=1,"표점",IF(BA85=12,"표점/만점",IF(BA85=2,"백분위",IF(BA85=4,"변표",IF(BA85=42,"변표/만점")))))</f>
        <v/>
      </c>
      <c r="FW85" s="3">
        <f>ROUND(Y85/$FZ85,2)</f>
        <v/>
      </c>
      <c r="FX85" s="3">
        <f>ROUND(Z85/$FZ85,2)</f>
        <v/>
      </c>
      <c r="FY85" s="3">
        <f>ROUND(AC85/$FZ85,2)</f>
        <v/>
      </c>
      <c r="FZ85" s="3">
        <f>Y85+Z85+AC85</f>
        <v/>
      </c>
    </row>
    <row r="86">
      <c r="DK86" s="93" t="n"/>
      <c r="FH86" s="618" t="n"/>
    </row>
    <row r="87">
      <c r="DK87" s="93" t="n"/>
      <c r="FH87" s="618" t="n"/>
    </row>
    <row r="88">
      <c r="A88" s="556" t="n">
        <v>26</v>
      </c>
      <c r="C88" s="3">
        <f>ROUND(ROW(C88)-ROW($C$15),0)</f>
        <v/>
      </c>
      <c r="D88" s="3" t="n">
        <v>73</v>
      </c>
      <c r="E88" s="3" t="inlineStr">
        <is>
          <t>숭실 자유인문</t>
        </is>
      </c>
      <c r="F88" s="3" t="n">
        <v>1000</v>
      </c>
      <c r="G88" s="3" t="n">
        <v>0.3</v>
      </c>
      <c r="H88" s="3" t="n">
        <v>0.25</v>
      </c>
      <c r="I88" s="3" t="n">
        <v>0.125</v>
      </c>
      <c r="J88" s="3" t="n">
        <v>0.125</v>
      </c>
      <c r="L88" s="3" t="n">
        <v>0.125</v>
      </c>
      <c r="M88" s="3" t="n">
        <v>0.125</v>
      </c>
      <c r="N88" s="208" t="n"/>
      <c r="O88" s="3" t="n">
        <v>2</v>
      </c>
      <c r="P88" s="3">
        <f>G88+H88+MAX((I88:J88),L88:M88)*O88</f>
        <v/>
      </c>
      <c r="Q88" s="3" t="n">
        <v>25</v>
      </c>
      <c r="S88" s="3">
        <f>IF(R88&gt;0,R88,Q88)</f>
        <v/>
      </c>
      <c r="W88" s="3">
        <f>IF(AND(BH88=0,CD88=0),0,IF(V88&gt;0,V88,IF(U88=1,$W$11,0)))</f>
        <v/>
      </c>
      <c r="Y88" s="69">
        <f>AD88</f>
        <v/>
      </c>
      <c r="Z88" s="69">
        <f>AE88</f>
        <v/>
      </c>
      <c r="AA88" s="505">
        <f>IF($BB$7=1,AF88,IF(AS88=12,$F88*I88/($AF$8*AL88+$AF$9*(1-AL88)),AF88))</f>
        <v/>
      </c>
      <c r="AB88" s="69">
        <f>IF($BB$7=1,AI88,IF(AV88=12,$F88*L88/($AI$8*AL88+$AI$9*(1-AL88)),AI88))</f>
        <v/>
      </c>
      <c r="AC88" s="72">
        <f>IF(AND(AS88=2,EA88=1),AA88*O88,IF(AND(AS88=2,EA88=2),AB88*O88,IF(EA88=1,AA88,IF(EA88=2,AB88))))</f>
        <v/>
      </c>
      <c r="AD88" s="69">
        <f>IF(AQ88=12,$F88*G88/$AQ$9,IF(OR(AQ88=1,AQ88=4),$F88*G88/200,IF(OR(AQ88=2,AQ88=9),$F88*G88/100,"자동")))</f>
        <v/>
      </c>
      <c r="AE88" s="69">
        <f>IF(AR88=12,$F88*H88/$AR$9,IF(OR(AR88=1,AR88=4),$F88*H88/200,IF(OR(AR88=2,AR88=9),$F88*H88/100,"자동")))</f>
        <v/>
      </c>
      <c r="AF88" s="3">
        <f>IF(AS88=12,$F88*I88/IF($BB$7=1,IF($ED88=1,$AS$9,$AF$9),($AF$8*AL88+$AF$9*(1-AL88))),IF(AS88=42,$F88*I88/AN88,IF(OR(AS88=1,AS88=4,AS88=2),$F88*I88/100,IF(AS88=9,$F88*I88/50,"자동"))))</f>
        <v/>
      </c>
      <c r="AG88" s="3">
        <f>IF(AT88=12,$F88*J88/IF($BB$7=1,IF($ED88=1,$AT$9,$AG$9),($AG$8*AL88+$AG$9*(1-AL88))),IF(AT88=42,$F88*J88/AN88,IF(OR(AT88=1,AT88=4,AT88=2),$F88*J88/100,IF(AT88=9,$F88*J88/50,"자동"))))</f>
        <v/>
      </c>
      <c r="AH88" s="3">
        <f>IF(AU88=12,$F88*K88/IF($BB$7=1,IF($ED88=1,$AU$9,$AH$9),($AH$8*AL88+$AH$9*(1-AL88))),IF(AU88=42,$F88*K88/$AN88,IF(OR(AU88=1,AU88=4,AU88=2),$F88*K88/100,IF(AU88=9,$F88*K88/50,"자동"))))</f>
        <v/>
      </c>
      <c r="AI88" s="3">
        <f>IF(AV88=12,$F88*L88/IF($BB$7=1,IF($ED88=1,$AV$9,$AI$9),($AI$8*AL88+$AI$9*(1-AL88))),IF(AV88=42,$F88*L88/AO88,IF(OR(AV88=1,AV88=4,AV88=2),$F88*L88/100,IF(AV88=9,$F88*L88/50,"자동"))))</f>
        <v/>
      </c>
      <c r="AJ88" s="3">
        <f>IF(AW88=12,$F88*M88/IF($BB$7=1,IF($ED88=1,$AW$9,$AJ$9),($AJ$8*AL88+$AJ$9*(1-AL88))),IF(AW88=42,$F88*M88/AO88,IF(OR(AW88=1,AW88=4,AW88=2),$F88*M88/100,IF(AW88=9,$F88*M88/50,"자동"))))</f>
        <v/>
      </c>
      <c r="AL88" s="3">
        <f>IF(AK88&lt;&gt;"",AK88,IF(BA88&lt;&gt;12,"",IF(U88=1,1,IF(LEFT(E88,3)="서울대",0,""))))</f>
        <v/>
      </c>
      <c r="AN88" s="3">
        <f>IF($BA88=42,OFFSET(변환표준점수!C$119,$AP88-1,0),"")</f>
        <v/>
      </c>
      <c r="AO88" s="3">
        <f>IF($BA88=42,OFFSET(변환표준점수!D$119,$AP88-1,0),"")</f>
        <v/>
      </c>
      <c r="AP88" s="3">
        <f>IF(S88="","",MATCH(S88,변환표준점수!$B$119:$B$298,0))</f>
        <v/>
      </c>
      <c r="AQ88" s="3" t="n">
        <v>12</v>
      </c>
      <c r="AR88" s="3" t="n">
        <v>12</v>
      </c>
      <c r="AS88" s="3" t="n">
        <v>42</v>
      </c>
      <c r="AT88" s="3" t="n">
        <v>42</v>
      </c>
      <c r="AV88" s="3" t="n">
        <v>42</v>
      </c>
      <c r="AW88" s="3" t="n">
        <v>42</v>
      </c>
      <c r="AX88" s="3" t="n">
        <v>3</v>
      </c>
      <c r="AY88" s="3" t="n">
        <v>3</v>
      </c>
      <c r="BA88" s="3">
        <f>IF(AS88&gt;0,AS88,AV88)</f>
        <v/>
      </c>
      <c r="BJ88" s="3">
        <f>IF(BI88="",IF(DT88=1,1,$BI$3),BI88)</f>
        <v/>
      </c>
      <c r="BL88" s="3" t="n">
        <v>0.025</v>
      </c>
      <c r="BM88" s="3" t="n">
        <v>0.025</v>
      </c>
      <c r="BN88" s="212" t="inlineStr">
        <is>
          <t>사탐2.5% (환산총점에 백분위2.5%가산)</t>
        </is>
      </c>
      <c r="BV88" s="3">
        <f>BL88*L$9</f>
        <v/>
      </c>
      <c r="BW88" s="3">
        <f>BM88*M$9</f>
        <v/>
      </c>
      <c r="CH88" s="206">
        <f>F88*P88</f>
        <v/>
      </c>
      <c r="CI88" s="56" t="n">
        <v>200</v>
      </c>
      <c r="CJ88" s="3" t="n">
        <v>194</v>
      </c>
      <c r="CK88" s="3" t="n">
        <v>186</v>
      </c>
      <c r="CL88" s="3" t="n">
        <v>173</v>
      </c>
      <c r="CM88" s="3" t="n">
        <v>144</v>
      </c>
      <c r="CN88" s="3" t="n">
        <v>116</v>
      </c>
      <c r="CO88" s="3" t="n">
        <v>87</v>
      </c>
      <c r="CP88" s="3" t="n">
        <v>44</v>
      </c>
      <c r="CQ88" s="3" t="n">
        <v>0</v>
      </c>
      <c r="CR88" s="56" t="n">
        <v>4</v>
      </c>
      <c r="CS88" s="3" t="n">
        <v>3.5</v>
      </c>
      <c r="CT88" s="3" t="n">
        <v>3</v>
      </c>
      <c r="CU88" s="3" t="n">
        <v>2.5</v>
      </c>
      <c r="CV88" s="3" t="n">
        <v>2</v>
      </c>
      <c r="CW88" s="3" t="n">
        <v>1.5</v>
      </c>
      <c r="CX88" s="3" t="n">
        <v>1</v>
      </c>
      <c r="CY88" s="3" t="n">
        <v>0.5</v>
      </c>
      <c r="CZ88" s="3" t="n">
        <v>0</v>
      </c>
      <c r="DJ88" s="3">
        <f>ROUND((CI88-EZ88),1)</f>
        <v/>
      </c>
      <c r="DK88" s="93">
        <f>((CI88-EZ88)/(FG88+DJ88-FC88))*100</f>
        <v/>
      </c>
      <c r="DL88" s="3">
        <f>ROUND((CR88-FA88)+(DA88-FB88),1)</f>
        <v/>
      </c>
      <c r="DO88" s="3" t="n">
        <v>2</v>
      </c>
      <c r="EA88" s="3">
        <f>IF(DZ88&gt;0,DZ88,IF(DM88&gt;0,1,2))</f>
        <v/>
      </c>
      <c r="EB88" s="3">
        <f>MAX(DM88:DO88)</f>
        <v/>
      </c>
      <c r="EC88" s="3">
        <f>AND(DM88-0.1&lt;$DM$8,DN88-0.1&lt;$DN$8,DO88-0.1&lt;$DO$8)*1</f>
        <v/>
      </c>
      <c r="ED88" s="3">
        <f>IFERROR(IF(AND($DP$8&gt;=DP88,$DQ$8&gt;=DQ88,$DR$8&gt;=DR88,$DS$8&gt;=DS88,$DT$8&gt;=DT88,$DU$8&gt;=DU88,$DV$8&gt;=DV88,$DW$8&gt;=DW88,$DX$8&gt;=DX88,OR(DY88=0,$DY$8&lt;DY88),EC88=1),1,0),0)</f>
        <v/>
      </c>
      <c r="EF88" s="3">
        <f>IFERROR(OFFSET(EF$3,MATCH(AQ88,$ED$4:$ED$10,0),0),0)</f>
        <v/>
      </c>
      <c r="EG88" s="3">
        <f>IFERROR(OFFSET(EG$3,MATCH(AR88,$ED$4:$ED$10,0),0),0)</f>
        <v/>
      </c>
      <c r="EH88" s="3">
        <f>IFERROR(IF(LEFT($BA88,1)="4",OFFSET(변환표준점수!$H$118,MATCH($S88,변환표준점수!$B$119:$B$198,0),),OFFSET(EH$3,MATCH(AS88,$ED$4:$ED$8,0),0)),0)</f>
        <v/>
      </c>
      <c r="EI88" s="3">
        <f>IFERROR(IF(LEFT($BA88,1)="4",OFFSET(변환표준점수!$I$118,MATCH($S88,변환표준점수!$B$119:$B$198,0),0),OFFSET(EI$3,MATCH(AT88,$ED$4:$ED$8,0),0)),0)</f>
        <v/>
      </c>
      <c r="EK88" s="3">
        <f>IFERROR(IF(LEFT($BA88,1)="4",OFFSET(변환표준점수!$J$118,MATCH($S88,변환표준점수!$B$119:$B$198,0),0),OFFSET(EJ$3,MATCH(AV88,$ED$4:$ED$8,0),0)),0)</f>
        <v/>
      </c>
      <c r="EL88" s="3">
        <f>IFERROR(IF(LEFT($BA88,1)="4",OFFSET(변환표준점수!$K$118,MATCH($S88,변환표준점수!$B$119:$B$198,0),0),OFFSET(EK$3,MATCH(AW88,$ED$4:$ED$8,0),0)),0)</f>
        <v/>
      </c>
      <c r="EM88" s="3">
        <f>IFERROR(OFFSET(EL$3,MATCH(AX88,$ED$4:$ED$8,0),0),0)</f>
        <v/>
      </c>
      <c r="EN88" s="3">
        <f>IFERROR(OFFSET(EM$3,MATCH(AY88,$ED$4:$ED$8,0),0),0)</f>
        <v/>
      </c>
      <c r="EO88" s="3">
        <f>IFERROR(OFFSET(EN$3,MATCH(AZ88,$ED$4:$ED$8,0),0),0)</f>
        <v/>
      </c>
      <c r="EQ88" s="3">
        <f>IFERROR((EF88*AD88+BO88)*$EP$9,0)</f>
        <v/>
      </c>
      <c r="ER88" s="3">
        <f>IFERROR(EG88*AE88+OFFSET($BP88,0,$ER$14-1),0)</f>
        <v/>
      </c>
      <c r="ES88" s="3">
        <f>IFERROR((EH88*AF88+BS88)*$EP$9,0)</f>
        <v/>
      </c>
      <c r="ET88" s="3">
        <f>IFERROR(IF(O88&lt;2,0,(EI88*AG88+BT88)*$EP$9),0)</f>
        <v/>
      </c>
      <c r="EU88" s="3">
        <f>IFERROR(BU88*$EP$9,0)</f>
        <v/>
      </c>
      <c r="EV88" s="3">
        <f>IFERROR((EK88*AI88+BV88)*$EP$9,0)</f>
        <v/>
      </c>
      <c r="EW88" s="3">
        <f>IFERROR(IF(O88&lt;2,0,(EL88*AJ88+BW88)*$EP$9),0)</f>
        <v/>
      </c>
      <c r="EX88" s="3">
        <f>LARGE((ES88:ET88,EV88:EW88),1)</f>
        <v/>
      </c>
      <c r="EY88" s="3">
        <f>IF(O88&lt;2,0,LARGE((ES88:ET88,EV88:EW88),2))</f>
        <v/>
      </c>
      <c r="EZ88" s="3">
        <f>IFERROR(OFFSET(CI88,0,ROUND((1/(1/EM88))-1,0)),0)</f>
        <v/>
      </c>
      <c r="FA88" s="3">
        <f>IFERROR(OFFSET(CR88,0,ROUND(1/(1/EN88),0)-1),0)</f>
        <v/>
      </c>
      <c r="FB88" s="3">
        <f>IFERROR(OFFSET(DA88,0,ROUND(1/(1/EO88),0)-1),0)</f>
        <v/>
      </c>
      <c r="FG88" s="3">
        <f>IF(FF88&gt;0,FF88,EQ88+ER88+EU88+EX88+EY88+EZ88+FA88+FB88+FC88)</f>
        <v/>
      </c>
      <c r="FH88" s="618" t="n"/>
      <c r="FK88" s="3" t="n">
        <v>2</v>
      </c>
      <c r="FU88" s="3">
        <f>IF(AQ88=1,"표점",IF(AQ88=12,"표점/만점",IF(AQ88=2,"백분위")))</f>
        <v/>
      </c>
      <c r="FV88" s="3">
        <f>IF(BA88=1,"표점",IF(BA88=12,"표점/만점",IF(BA88=2,"백분위",IF(BA88=4,"변표",IF(BA88=42,"변표/만점")))))</f>
        <v/>
      </c>
      <c r="FW88" s="3">
        <f>ROUND(Y88/$FZ88,2)</f>
        <v/>
      </c>
      <c r="FX88" s="3">
        <f>ROUND(Z88/$FZ88,2)</f>
        <v/>
      </c>
      <c r="FY88" s="3">
        <f>ROUND(AC88/$FZ88,2)</f>
        <v/>
      </c>
      <c r="FZ88" s="3">
        <f>Y88+Z88+AC88</f>
        <v/>
      </c>
    </row>
    <row r="89">
      <c r="A89" s="556" t="n">
        <v>26</v>
      </c>
      <c r="C89" s="3">
        <f>ROUND(ROW(C89)-ROW($C$15),0)</f>
        <v/>
      </c>
      <c r="D89" s="3" t="n">
        <v>74</v>
      </c>
      <c r="E89" s="3" t="inlineStr">
        <is>
          <t>숭실 자연1</t>
        </is>
      </c>
      <c r="F89" s="3" t="n">
        <v>1000</v>
      </c>
      <c r="G89" s="3" t="n">
        <v>0.2</v>
      </c>
      <c r="H89" s="3" t="n">
        <v>0.35</v>
      </c>
      <c r="I89" s="3" t="n">
        <v>0.125</v>
      </c>
      <c r="J89" s="3" t="n">
        <v>0.125</v>
      </c>
      <c r="L89" s="3" t="n">
        <v>0.125</v>
      </c>
      <c r="M89" s="3" t="n">
        <v>0.125</v>
      </c>
      <c r="O89" s="3" t="n">
        <v>2</v>
      </c>
      <c r="P89" s="3">
        <f>G89+H89+MAX((I89:J89),L89:M89)*O89</f>
        <v/>
      </c>
      <c r="Q89" s="3" t="n">
        <v>25</v>
      </c>
      <c r="S89" s="3">
        <f>IF(R89&gt;0,R89,Q89)</f>
        <v/>
      </c>
      <c r="W89" s="3">
        <f>IF(AND(BH89=0,CD89=0),0,IF(V89&gt;0,V89,IF(U89=1,$W$11,0)))</f>
        <v/>
      </c>
      <c r="Y89" s="69">
        <f>AD89</f>
        <v/>
      </c>
      <c r="Z89" s="69">
        <f>AE89</f>
        <v/>
      </c>
      <c r="AA89" s="505">
        <f>IF($BB$7=1,AF89,IF(AS89=12,$F89*I89/($AF$8*AL89+$AF$9*(1-AL89)),AF89))</f>
        <v/>
      </c>
      <c r="AB89" s="69">
        <f>IF($BB$7=1,AI89,IF(AV89=12,$F89*L89/($AI$8*AL89+$AI$9*(1-AL89)),AI89))</f>
        <v/>
      </c>
      <c r="AC89" s="69">
        <f>IF(AND(AS89=2,EA89=1),AA89*O89,IF(AND(AS89=2,EA89=2),AB89*O89,IF(EA89=1,AA89,IF(EA89=2,AB89))))</f>
        <v/>
      </c>
      <c r="AD89" s="69">
        <f>IF(AQ89=12,$F89*G89/$AQ$9,IF(OR(AQ89=1,AQ89=4),$F89*G89/200,IF(OR(AQ89=2,AQ89=9),$F89*G89/100,"자동")))</f>
        <v/>
      </c>
      <c r="AE89" s="69">
        <f>IF(AR89=12,$F89*H89/$AR$9,IF(OR(AR89=1,AR89=4),$F89*H89/200,IF(OR(AR89=2,AR89=9),$F89*H89/100,"자동")))</f>
        <v/>
      </c>
      <c r="AF89" s="3">
        <f>IF(AS89=12,$F89*I89/IF($BB$7=1,IF($ED89=1,$AS$9,$AF$9),($AF$8*AL89+$AF$9*(1-AL89))),IF(AS89=42,$F89*I89/AN89,IF(OR(AS89=1,AS89=4,AS89=2),$F89*I89/100,IF(AS89=9,$F89*I89/50,"자동"))))</f>
        <v/>
      </c>
      <c r="AG89" s="3">
        <f>IF(AT89=12,$F89*J89/IF($BB$7=1,IF($ED89=1,$AT$9,$AG$9),($AG$8*AL89+$AG$9*(1-AL89))),IF(AT89=42,$F89*J89/AN89,IF(OR(AT89=1,AT89=4,AT89=2),$F89*J89/100,IF(AT89=9,$F89*J89/50,"자동"))))</f>
        <v/>
      </c>
      <c r="AH89" s="3">
        <f>IF(AU89=12,$F89*K89/IF($BB$7=1,IF($ED89=1,$AU$9,$AH$9),($AH$8*AL89+$AH$9*(1-AL89))),IF(AU89=42,$F89*K89/$AN89,IF(OR(AU89=1,AU89=4,AU89=2),$F89*K89/100,IF(AU89=9,$F89*K89/50,"자동"))))</f>
        <v/>
      </c>
      <c r="AI89" s="3">
        <f>IF(AV89=12,$F89*L89/IF($BB$7=1,IF($ED89=1,$AV$9,$AI$9),($AI$8*AL89+$AI$9*(1-AL89))),IF(AV89=42,$F89*L89/AO89,IF(OR(AV89=1,AV89=4,AV89=2),$F89*L89/100,IF(AV89=9,$F89*L89/50,"자동"))))</f>
        <v/>
      </c>
      <c r="AJ89" s="3">
        <f>IF(AW89=12,$F89*M89/IF($BB$7=1,IF($ED89=1,$AW$9,$AJ$9),($AJ$8*AL89+$AJ$9*(1-AL89))),IF(AW89=42,$F89*M89/AO89,IF(OR(AW89=1,AW89=4,AW89=2),$F89*M89/100,IF(AW89=9,$F89*M89/50,"자동"))))</f>
        <v/>
      </c>
      <c r="AL89" s="3">
        <f>IF(AK89&lt;&gt;"",AK89,IF(BA89&lt;&gt;12,"",IF(U89=1,1,IF(LEFT(E89,3)="서울대",0,""))))</f>
        <v/>
      </c>
      <c r="AN89" s="3">
        <f>IF($BA89=42,OFFSET(변환표준점수!C$119,$AP89-1,0),"")</f>
        <v/>
      </c>
      <c r="AO89" s="3">
        <f>IF($BA89=42,OFFSET(변환표준점수!D$119,$AP89-1,0),"")</f>
        <v/>
      </c>
      <c r="AP89" s="3">
        <f>IF(S89="","",MATCH(S89,변환표준점수!$B$119:$B$298,0))</f>
        <v/>
      </c>
      <c r="AQ89" s="3" t="n">
        <v>12</v>
      </c>
      <c r="AR89" s="3" t="n">
        <v>12</v>
      </c>
      <c r="AS89" s="3" t="n">
        <v>42</v>
      </c>
      <c r="AT89" s="3" t="n">
        <v>42</v>
      </c>
      <c r="AV89" s="3" t="n">
        <v>42</v>
      </c>
      <c r="AW89" s="3" t="n">
        <v>42</v>
      </c>
      <c r="AX89" s="3" t="n">
        <v>3</v>
      </c>
      <c r="AY89" s="3" t="n">
        <v>3</v>
      </c>
      <c r="BA89" s="3">
        <f>IF(AS89&gt;0,AS89,AV89)</f>
        <v/>
      </c>
      <c r="BC89" s="3" t="n">
        <v>0.07000000000000001</v>
      </c>
      <c r="BD89" s="3" t="n">
        <v>0.07000000000000001</v>
      </c>
      <c r="BF89" s="3" t="n">
        <v>0.025</v>
      </c>
      <c r="BG89" s="3" t="n">
        <v>0.025</v>
      </c>
      <c r="BJ89" s="3">
        <f>IF(BI89="",IF(DT89=1,1,$BI$3),BI89)</f>
        <v/>
      </c>
      <c r="BN89" s="212" t="inlineStr">
        <is>
          <t>미/기7%,과탐2.5% (환산총점에 표점7% 백분위2.5%가산)</t>
        </is>
      </c>
      <c r="BP89" s="3">
        <f>IF(BP$6&gt;0,BC89*$EG89,0)</f>
        <v/>
      </c>
      <c r="BQ89" s="3">
        <f>IF(BQ$6&gt;0,BD89*$EG89,0)</f>
        <v/>
      </c>
      <c r="BS89" s="3">
        <f>BF89*I$9</f>
        <v/>
      </c>
      <c r="BT89" s="3">
        <f>BG89*J$9</f>
        <v/>
      </c>
      <c r="CH89" s="206">
        <f>F89*P89</f>
        <v/>
      </c>
      <c r="CI89" s="56" t="n">
        <v>200</v>
      </c>
      <c r="CJ89" s="3" t="n">
        <v>194</v>
      </c>
      <c r="CK89" s="3" t="n">
        <v>186</v>
      </c>
      <c r="CL89" s="3" t="n">
        <v>173</v>
      </c>
      <c r="CM89" s="3" t="n">
        <v>144</v>
      </c>
      <c r="CN89" s="3" t="n">
        <v>116</v>
      </c>
      <c r="CO89" s="3" t="n">
        <v>87</v>
      </c>
      <c r="CP89" s="3" t="n">
        <v>44</v>
      </c>
      <c r="CQ89" s="3" t="n">
        <v>0</v>
      </c>
      <c r="CR89" s="56" t="n">
        <v>4</v>
      </c>
      <c r="CS89" s="3" t="n">
        <v>3.5</v>
      </c>
      <c r="CT89" s="3" t="n">
        <v>3</v>
      </c>
      <c r="CU89" s="3" t="n">
        <v>2.5</v>
      </c>
      <c r="CV89" s="3" t="n">
        <v>2</v>
      </c>
      <c r="CW89" s="3" t="n">
        <v>1.5</v>
      </c>
      <c r="CX89" s="3" t="n">
        <v>1</v>
      </c>
      <c r="CY89" s="3" t="n">
        <v>0.5</v>
      </c>
      <c r="CZ89" s="3" t="n">
        <v>0</v>
      </c>
      <c r="DJ89" s="3">
        <f>ROUND((CI89-EZ89),1)</f>
        <v/>
      </c>
      <c r="DK89" s="93">
        <f>((CI89-EZ89)/(FG89+DJ89-FC89))*100</f>
        <v/>
      </c>
      <c r="DL89" s="3">
        <f>ROUND((CR89-FA89)+(DA89-FB89),1)</f>
        <v/>
      </c>
      <c r="DO89" s="3" t="n">
        <v>2</v>
      </c>
      <c r="DZ89" s="3" t="n">
        <v>1</v>
      </c>
      <c r="EA89" s="3">
        <f>IF(DZ89&gt;0,DZ89,IF(DM89&gt;0,1,2))</f>
        <v/>
      </c>
      <c r="EB89" s="3">
        <f>MAX(DM89:DO89)</f>
        <v/>
      </c>
      <c r="EC89" s="3">
        <f>AND(DM89-0.1&lt;$DM$8,DN89-0.1&lt;$DN$8,DO89-0.1&lt;$DO$8)*1</f>
        <v/>
      </c>
      <c r="ED89" s="3">
        <f>IFERROR(IF(AND($DP$8&gt;=DP89,$DQ$8&gt;=DQ89,$DR$8&gt;=DR89,$DS$8&gt;=DS89,$DT$8&gt;=DT89,$DU$8&gt;=DU89,$DV$8&gt;=DV89,$DW$8&gt;=DW89,$DX$8&gt;=DX89,OR(DY89=0,$DY$8&lt;DY89),EC89=1),1,0),0)</f>
        <v/>
      </c>
      <c r="EF89" s="3">
        <f>IFERROR(OFFSET(EF$3,MATCH(AQ89,$ED$4:$ED$10,0),0),0)</f>
        <v/>
      </c>
      <c r="EG89" s="3">
        <f>IFERROR(OFFSET(EG$3,MATCH(AR89,$ED$4:$ED$10,0),0),0)</f>
        <v/>
      </c>
      <c r="EH89" s="3">
        <f>IFERROR(IF(LEFT($BA89,1)="4",OFFSET(변환표준점수!$H$118,MATCH($S89,변환표준점수!$B$119:$B$198,0),),OFFSET(EH$3,MATCH(AS89,$ED$4:$ED$8,0),0)),0)</f>
        <v/>
      </c>
      <c r="EI89" s="3">
        <f>IFERROR(IF(LEFT($BA89,1)="4",OFFSET(변환표준점수!$I$118,MATCH($S89,변환표준점수!$B$119:$B$198,0),0),OFFSET(EI$3,MATCH(AT89,$ED$4:$ED$8,0),0)),0)</f>
        <v/>
      </c>
      <c r="EK89" s="3">
        <f>IFERROR(IF(LEFT($BA89,1)="4",OFFSET(변환표준점수!$J$118,MATCH($S89,변환표준점수!$B$119:$B$198,0),0),OFFSET(EJ$3,MATCH(AV89,$ED$4:$ED$8,0),0)),0)</f>
        <v/>
      </c>
      <c r="EL89" s="3">
        <f>IFERROR(IF(LEFT($BA89,1)="4",OFFSET(변환표준점수!$K$118,MATCH($S89,변환표준점수!$B$119:$B$198,0),0),OFFSET(EK$3,MATCH(AW89,$ED$4:$ED$8,0),0)),0)</f>
        <v/>
      </c>
      <c r="EM89" s="3">
        <f>IFERROR(OFFSET(EL$3,MATCH(AX89,$ED$4:$ED$8,0),0),0)</f>
        <v/>
      </c>
      <c r="EN89" s="3">
        <f>IFERROR(OFFSET(EM$3,MATCH(AY89,$ED$4:$ED$8,0),0),0)</f>
        <v/>
      </c>
      <c r="EO89" s="3">
        <f>IFERROR(OFFSET(EN$3,MATCH(AZ89,$ED$4:$ED$8,0),0),0)</f>
        <v/>
      </c>
      <c r="EQ89" s="3">
        <f>IFERROR((EF89*AD89+BO89)*$EP$9,0)</f>
        <v/>
      </c>
      <c r="ER89" s="3">
        <f>IFERROR(EG89*AE89+OFFSET($BP89,0,$ER$14-1),0)</f>
        <v/>
      </c>
      <c r="ES89" s="3">
        <f>IFERROR((EH89*AF89+BS89)*$EP$9,0)</f>
        <v/>
      </c>
      <c r="ET89" s="3">
        <f>IFERROR(IF(O89&lt;2,0,(EI89*AG89+BT89)*$EP$9),0)</f>
        <v/>
      </c>
      <c r="EU89" s="3">
        <f>IFERROR(BU89*$EP$9,0)</f>
        <v/>
      </c>
      <c r="EV89" s="3">
        <f>IFERROR((EK89*AI89+BV89)*$EP$9,0)</f>
        <v/>
      </c>
      <c r="EW89" s="3">
        <f>IFERROR(IF(O89&lt;2,0,(EL89*AJ89+BW89)*$EP$9),0)</f>
        <v/>
      </c>
      <c r="EX89" s="3">
        <f>LARGE((ES89:ET89,EV89:EW89),1)</f>
        <v/>
      </c>
      <c r="EY89" s="3">
        <f>IF(O89&lt;2,0,LARGE((ES89:ET89,EV89:EW89),2))</f>
        <v/>
      </c>
      <c r="EZ89" s="3">
        <f>IFERROR(OFFSET(CI89,0,ROUND((1/(1/EM89))-1,0)),0)</f>
        <v/>
      </c>
      <c r="FA89" s="3">
        <f>IFERROR(OFFSET(CR89,0,ROUND(1/(1/EN89),0)-1),0)</f>
        <v/>
      </c>
      <c r="FB89" s="3">
        <f>IFERROR(OFFSET(DA89,0,ROUND(1/(1/EO89),0)-1),0)</f>
        <v/>
      </c>
      <c r="FG89" s="3">
        <f>IF(FF89&gt;0,FF89,EQ89+ER89+EU89+EX89+EY89+EZ89+FA89+FB89+FC89)</f>
        <v/>
      </c>
      <c r="FH89" s="618" t="n"/>
      <c r="FK89" s="3" t="n">
        <v>2</v>
      </c>
      <c r="FL89" s="3" t="n">
        <v>1</v>
      </c>
      <c r="FU89" s="3">
        <f>IF(AQ89=1,"표점",IF(AQ89=12,"표점/만점",IF(AQ89=2,"백분위")))</f>
        <v/>
      </c>
      <c r="FV89" s="3">
        <f>IF(BA89=1,"표점",IF(BA89=12,"표점/만점",IF(BA89=2,"백분위",IF(BA89=4,"변표",IF(BA89=42,"변표/만점")))))</f>
        <v/>
      </c>
      <c r="FW89" s="3">
        <f>ROUND(Y89/$FZ89,2)</f>
        <v/>
      </c>
      <c r="FX89" s="3">
        <f>ROUND(Z89/$FZ89,2)</f>
        <v/>
      </c>
      <c r="FY89" s="3">
        <f>ROUND(AC89/$FZ89,2)</f>
        <v/>
      </c>
      <c r="FZ89" s="3">
        <f>Y89+Z89+AC89</f>
        <v/>
      </c>
    </row>
    <row r="90">
      <c r="A90" s="556" t="n">
        <v>26</v>
      </c>
      <c r="C90" s="3">
        <f>ROUND(ROW(C90)-ROW($C$15),0)</f>
        <v/>
      </c>
      <c r="D90" s="3" t="n">
        <v>75</v>
      </c>
      <c r="E90" s="3" t="inlineStr">
        <is>
          <t>숭실 자유자연2</t>
        </is>
      </c>
      <c r="F90" s="3" t="n">
        <v>1000</v>
      </c>
      <c r="G90" s="3" t="n">
        <v>0.2</v>
      </c>
      <c r="H90" s="3" t="n">
        <v>0.35</v>
      </c>
      <c r="I90" s="3" t="n">
        <v>0.125</v>
      </c>
      <c r="J90" s="3" t="n">
        <v>0.125</v>
      </c>
      <c r="L90" s="3" t="n">
        <v>0.125</v>
      </c>
      <c r="M90" s="3" t="n">
        <v>0.125</v>
      </c>
      <c r="O90" s="3" t="n">
        <v>2</v>
      </c>
      <c r="P90" s="3">
        <f>G90+H90+MAX((I90:J90),L90:M90)*O90</f>
        <v/>
      </c>
      <c r="Q90" s="3" t="n">
        <v>25</v>
      </c>
      <c r="S90" s="3">
        <f>IF(R90&gt;0,R90,Q90)</f>
        <v/>
      </c>
      <c r="W90" s="3">
        <f>IF(AND(BH90=0,CD90=0),0,IF(V90&gt;0,V90,IF(U90=1,$W$11,0)))</f>
        <v/>
      </c>
      <c r="Y90" s="3">
        <f>AD90</f>
        <v/>
      </c>
      <c r="Z90" s="3">
        <f>AE90</f>
        <v/>
      </c>
      <c r="AA90" s="3">
        <f>IF($BB$7=1,AF90,IF(AS90=12,$F90*I90/($AF$8*AL90+$AF$9*(1-AL90)),AF90))</f>
        <v/>
      </c>
      <c r="AB90" s="3">
        <f>IF($BB$7=1,AI90,IF(AV90=12,$F90*L90/($AI$8*AL90+$AI$9*(1-AL90)),AI90))</f>
        <v/>
      </c>
      <c r="AC90" s="3">
        <f>IF(AND(AS90=2,EA90=1),AA90*O90,IF(AND(AS90=2,EA90=2),AB90*O90,IF(EA90=1,AA90,IF(EA90=2,AB90))))</f>
        <v/>
      </c>
      <c r="AD90" s="3">
        <f>IF(AQ90=12,$F90*G90/$AQ$9,IF(OR(AQ90=1,AQ90=4),$F90*G90/200,IF(OR(AQ90=2,AQ90=9),$F90*G90/100,"자동")))</f>
        <v/>
      </c>
      <c r="AE90" s="3">
        <f>IF(AR90=12,$F90*H90/$AR$9,IF(OR(AR90=1,AR90=4),$F90*H90/200,IF(OR(AR90=2,AR90=9),$F90*H90/100,"자동")))</f>
        <v/>
      </c>
      <c r="AF90" s="3">
        <f>IF(AS90=12,$F90*I90/IF($BB$7=1,IF($ED90=1,$AS$9,$AF$9),($AF$8*AL90+$AF$9*(1-AL90))),IF(AS90=42,$F90*I90/AN90,IF(OR(AS90=1,AS90=4,AS90=2),$F90*I90/100,IF(AS90=9,$F90*I90/50,"자동"))))</f>
        <v/>
      </c>
      <c r="AG90" s="3">
        <f>IF(AT90=12,$F90*J90/IF($BB$7=1,IF($ED90=1,$AT$9,$AG$9),($AG$8*AL90+$AG$9*(1-AL90))),IF(AT90=42,$F90*J90/AN90,IF(OR(AT90=1,AT90=4,AT90=2),$F90*J90/100,IF(AT90=9,$F90*J90/50,"자동"))))</f>
        <v/>
      </c>
      <c r="AH90" s="3">
        <f>IF(AU90=12,$F90*K90/IF($BB$7=1,IF($ED90=1,$AU$9,$AH$9),($AH$8*AL90+$AH$9*(1-AL90))),IF(AU90=42,$F90*K90/$AN90,IF(OR(AU90=1,AU90=4,AU90=2),$F90*K90/100,IF(AU90=9,$F90*K90/50,"자동"))))</f>
        <v/>
      </c>
      <c r="AI90" s="3">
        <f>IF(AV90=12,$F90*L90/IF($BB$7=1,IF($ED90=1,$AV$9,$AI$9),($AI$8*AL90+$AI$9*(1-AL90))),IF(AV90=42,$F90*L90/AO90,IF(OR(AV90=1,AV90=4,AV90=2),$F90*L90/100,IF(AV90=9,$F90*L90/50,"자동"))))</f>
        <v/>
      </c>
      <c r="AJ90" s="3">
        <f>IF(AW90=12,$F90*M90/IF($BB$7=1,IF($ED90=1,$AW$9,$AJ$9),($AJ$8*AL90+$AJ$9*(1-AL90))),IF(AW90=42,$F90*M90/AO90,IF(OR(AW90=1,AW90=4,AW90=2),$F90*M90/100,IF(AW90=9,$F90*M90/50,"자동"))))</f>
        <v/>
      </c>
      <c r="AL90" s="3">
        <f>IF(AK90&lt;&gt;"",AK90,IF(BA90&lt;&gt;12,"",IF(U90=1,1,IF(LEFT(E90,3)="서울대",0,""))))</f>
        <v/>
      </c>
      <c r="AN90" s="3">
        <f>IF($BA90=42,OFFSET(변환표준점수!C$119,$AP90-1,0),"")</f>
        <v/>
      </c>
      <c r="AO90" s="3">
        <f>IF($BA90=42,OFFSET(변환표준점수!D$119,$AP90-1,0),"")</f>
        <v/>
      </c>
      <c r="AP90" s="3">
        <f>IF(S90="","",MATCH(S90,변환표준점수!$B$119:$B$298,0))</f>
        <v/>
      </c>
      <c r="AQ90" s="3" t="n">
        <v>12</v>
      </c>
      <c r="AR90" s="3" t="n">
        <v>12</v>
      </c>
      <c r="AS90" s="3" t="n">
        <v>42</v>
      </c>
      <c r="AT90" s="3" t="n">
        <v>42</v>
      </c>
      <c r="AV90" s="3" t="n">
        <v>42</v>
      </c>
      <c r="AW90" s="3" t="n">
        <v>42</v>
      </c>
      <c r="AX90" s="3" t="n">
        <v>3</v>
      </c>
      <c r="AY90" s="3" t="n">
        <v>3</v>
      </c>
      <c r="BA90" s="3">
        <f>IF(AS90&gt;0,AS90,AV90)</f>
        <v/>
      </c>
      <c r="BC90" s="3" t="n">
        <v>0.05</v>
      </c>
      <c r="BD90" s="3" t="n">
        <v>0.05</v>
      </c>
      <c r="BF90" s="3" t="n">
        <v>0.025</v>
      </c>
      <c r="BG90" s="3" t="n">
        <v>0.025</v>
      </c>
      <c r="BJ90" s="3">
        <f>IF(BI90="",IF(DT90=1,1,$BI$3),BI90)</f>
        <v/>
      </c>
      <c r="BN90" s="212" t="inlineStr">
        <is>
          <t>미/기7%,과탐2.5% (환산총점에 표점5% 백분위2.5%가산)</t>
        </is>
      </c>
      <c r="BP90" s="3">
        <f>IF(BP$6&gt;0,BC90*$EG90,0)</f>
        <v/>
      </c>
      <c r="BQ90" s="3">
        <f>IF(BQ$6&gt;0,BD90*$EG90,0)</f>
        <v/>
      </c>
      <c r="BS90" s="3">
        <f>BF90*I$9</f>
        <v/>
      </c>
      <c r="BT90" s="3">
        <f>BG90*J$9</f>
        <v/>
      </c>
      <c r="CH90" s="206">
        <f>F90*P90</f>
        <v/>
      </c>
      <c r="CI90" s="56" t="n">
        <v>200</v>
      </c>
      <c r="CJ90" s="3" t="n">
        <v>194</v>
      </c>
      <c r="CK90" s="3" t="n">
        <v>186</v>
      </c>
      <c r="CL90" s="3" t="n">
        <v>173</v>
      </c>
      <c r="CM90" s="3" t="n">
        <v>144</v>
      </c>
      <c r="CN90" s="3" t="n">
        <v>116</v>
      </c>
      <c r="CO90" s="3" t="n">
        <v>87</v>
      </c>
      <c r="CP90" s="3" t="n">
        <v>44</v>
      </c>
      <c r="CQ90" s="3" t="n">
        <v>0</v>
      </c>
      <c r="CR90" s="56" t="n">
        <v>4</v>
      </c>
      <c r="CS90" s="3" t="n">
        <v>3.5</v>
      </c>
      <c r="CT90" s="3" t="n">
        <v>3</v>
      </c>
      <c r="CU90" s="3" t="n">
        <v>2.5</v>
      </c>
      <c r="CV90" s="3" t="n">
        <v>2</v>
      </c>
      <c r="CW90" s="3" t="n">
        <v>1.5</v>
      </c>
      <c r="CX90" s="3" t="n">
        <v>1</v>
      </c>
      <c r="CY90" s="3" t="n">
        <v>0.5</v>
      </c>
      <c r="CZ90" s="3" t="n">
        <v>0</v>
      </c>
      <c r="DJ90" s="3">
        <f>ROUND((CI90-EZ90),1)</f>
        <v/>
      </c>
      <c r="DK90" s="93">
        <f>((CI90-EZ90)/(FG90+DJ90-FC90))*100</f>
        <v/>
      </c>
      <c r="DL90" s="3">
        <f>ROUND((CR90-FA90)+(DA90-FB90),1)</f>
        <v/>
      </c>
      <c r="DO90" s="3" t="n">
        <v>2</v>
      </c>
      <c r="DZ90" s="3" t="n">
        <v>1</v>
      </c>
      <c r="EA90" s="3">
        <f>IF(DZ90&gt;0,DZ90,IF(DM90&gt;0,1,2))</f>
        <v/>
      </c>
      <c r="EB90" s="3">
        <f>MAX(DM90:DO90)</f>
        <v/>
      </c>
      <c r="EC90" s="3">
        <f>AND(DM90-0.1&lt;$DM$8,DN90-0.1&lt;$DN$8,DO90-0.1&lt;$DO$8)*1</f>
        <v/>
      </c>
      <c r="ED90" s="3">
        <f>IFERROR(IF(AND($DP$8&gt;=DP90,$DQ$8&gt;=DQ90,$DR$8&gt;=DR90,$DS$8&gt;=DS90,$DT$8&gt;=DT90,$DU$8&gt;=DU90,$DV$8&gt;=DV90,$DW$8&gt;=DW90,$DX$8&gt;=DX90,OR(DY90=0,$DY$8&lt;DY90),EC90=1),1,0),0)</f>
        <v/>
      </c>
      <c r="EF90" s="3">
        <f>IFERROR(OFFSET(EF$3,MATCH(AQ90,$ED$4:$ED$10,0),0),0)</f>
        <v/>
      </c>
      <c r="EG90" s="3">
        <f>IFERROR(OFFSET(EG$3,MATCH(AR90,$ED$4:$ED$10,0),0),0)</f>
        <v/>
      </c>
      <c r="EH90" s="3">
        <f>IFERROR(IF(LEFT($BA90,1)="4",OFFSET(변환표준점수!$H$118,MATCH($S90,변환표준점수!$B$119:$B$198,0),),OFFSET(EH$3,MATCH(AS90,$ED$4:$ED$8,0),0)),0)</f>
        <v/>
      </c>
      <c r="EI90" s="3">
        <f>IFERROR(IF(LEFT($BA90,1)="4",OFFSET(변환표준점수!$I$118,MATCH($S90,변환표준점수!$B$119:$B$198,0),0),OFFSET(EI$3,MATCH(AT90,$ED$4:$ED$8,0),0)),0)</f>
        <v/>
      </c>
      <c r="EK90" s="3">
        <f>IFERROR(IF(LEFT($BA90,1)="4",OFFSET(변환표준점수!$J$118,MATCH($S90,변환표준점수!$B$119:$B$198,0),0),OFFSET(EJ$3,MATCH(AV90,$ED$4:$ED$8,0),0)),0)</f>
        <v/>
      </c>
      <c r="EL90" s="3">
        <f>IFERROR(IF(LEFT($BA90,1)="4",OFFSET(변환표준점수!$K$118,MATCH($S90,변환표준점수!$B$119:$B$198,0),0),OFFSET(EK$3,MATCH(AW90,$ED$4:$ED$8,0),0)),0)</f>
        <v/>
      </c>
      <c r="EM90" s="3">
        <f>IFERROR(OFFSET(EL$3,MATCH(AX90,$ED$4:$ED$8,0),0),0)</f>
        <v/>
      </c>
      <c r="EN90" s="3">
        <f>IFERROR(OFFSET(EM$3,MATCH(AY90,$ED$4:$ED$8,0),0),0)</f>
        <v/>
      </c>
      <c r="EO90" s="3">
        <f>IFERROR(OFFSET(EN$3,MATCH(AZ90,$ED$4:$ED$8,0),0),0)</f>
        <v/>
      </c>
      <c r="EQ90" s="3">
        <f>IFERROR((EF90*AD90+BO90)*$EP$9,0)</f>
        <v/>
      </c>
      <c r="ER90" s="3">
        <f>IFERROR(EG90*AE90+OFFSET($BP90,0,$ER$14-1),0)</f>
        <v/>
      </c>
      <c r="ES90" s="3">
        <f>IFERROR((EH90*AF90+BS90)*$EP$9,0)</f>
        <v/>
      </c>
      <c r="ET90" s="3">
        <f>IFERROR(IF(O90&lt;2,0,(EI90*AG90+BT90)*$EP$9),0)</f>
        <v/>
      </c>
      <c r="EU90" s="3">
        <f>IFERROR(BU90*$EP$9,0)</f>
        <v/>
      </c>
      <c r="EV90" s="3">
        <f>IFERROR((EK90*AI90+BV90)*$EP$9,0)</f>
        <v/>
      </c>
      <c r="EW90" s="3">
        <f>IFERROR(IF(O90&lt;2,0,(EL90*AJ90+BW90)*$EP$9),0)</f>
        <v/>
      </c>
      <c r="EX90" s="3">
        <f>LARGE((ES90:ET90,EV90:EW90),1)</f>
        <v/>
      </c>
      <c r="EY90" s="3">
        <f>IF(O90&lt;2,0,LARGE((ES90:ET90,EV90:EW90),2))</f>
        <v/>
      </c>
      <c r="EZ90" s="3">
        <f>IFERROR(OFFSET(CI90,0,ROUND((1/(1/EM90))-1,0)),0)</f>
        <v/>
      </c>
      <c r="FA90" s="3">
        <f>IFERROR(OFFSET(CR90,0,ROUND(1/(1/EN90),0)-1),0)</f>
        <v/>
      </c>
      <c r="FB90" s="3">
        <f>IFERROR(OFFSET(DA90,0,ROUND(1/(1/EO90),0)-1),0)</f>
        <v/>
      </c>
      <c r="FG90" s="3">
        <f>IF(FF90&gt;0,FF90,EQ90+ER90+EU90+EX90+EY90+EZ90+FA90+FB90+FC90)</f>
        <v/>
      </c>
      <c r="FH90" s="618" t="n"/>
      <c r="FK90" s="3" t="n">
        <v>2</v>
      </c>
      <c r="FL90" s="3" t="n">
        <v>1</v>
      </c>
      <c r="FU90" s="3">
        <f>IF(AQ90=1,"표점",IF(AQ90=12,"표점/만점",IF(AQ90=2,"백분위")))</f>
        <v/>
      </c>
      <c r="FV90" s="3">
        <f>IF(BA90=1,"표점",IF(BA90=12,"표점/만점",IF(BA90=2,"백분위",IF(BA90=4,"변표",IF(BA90=42,"변표/만점")))))</f>
        <v/>
      </c>
      <c r="FW90" s="3">
        <f>ROUND(Y90/$FZ90,2)</f>
        <v/>
      </c>
      <c r="FX90" s="3">
        <f>ROUND(Z90/$FZ90,2)</f>
        <v/>
      </c>
      <c r="FY90" s="3">
        <f>ROUND(AC90/$FZ90,2)</f>
        <v/>
      </c>
      <c r="FZ90" s="3">
        <f>Y90+Z90+AC90</f>
        <v/>
      </c>
    </row>
    <row r="91">
      <c r="A91" s="556" t="n">
        <v>26</v>
      </c>
      <c r="C91" s="3">
        <f>ROUND(ROW(C91)-ROW($C$15),0)</f>
        <v/>
      </c>
      <c r="D91" s="3" t="n">
        <v>76</v>
      </c>
      <c r="E91" s="3" t="inlineStr">
        <is>
          <t>숭실 인문</t>
        </is>
      </c>
      <c r="F91" s="3" t="n">
        <v>1000</v>
      </c>
      <c r="G91" s="3" t="n">
        <v>0.35</v>
      </c>
      <c r="H91" s="3" t="n">
        <v>0.2</v>
      </c>
      <c r="I91" s="3" t="n">
        <v>0.125</v>
      </c>
      <c r="J91" s="3" t="n">
        <v>0.125</v>
      </c>
      <c r="L91" s="3" t="n">
        <v>0.125</v>
      </c>
      <c r="M91" s="3" t="n">
        <v>0.125</v>
      </c>
      <c r="O91" s="3" t="n">
        <v>2</v>
      </c>
      <c r="P91" s="3">
        <f>G91+H91+MAX((I91:J91),L91:M91)*O91</f>
        <v/>
      </c>
      <c r="Q91" s="3" t="n">
        <v>25</v>
      </c>
      <c r="S91" s="3">
        <f>IF(R91&gt;0,R91,Q91)</f>
        <v/>
      </c>
      <c r="W91" s="3">
        <f>IF(AND(BH91=0,CD91=0),0,IF(V91&gt;0,V91,IF(U91=1,$W$11,0)))</f>
        <v/>
      </c>
      <c r="Y91" s="3">
        <f>AD91</f>
        <v/>
      </c>
      <c r="Z91" s="3">
        <f>AE91</f>
        <v/>
      </c>
      <c r="AA91" s="3">
        <f>IF($BB$7=1,AF91,IF(AS91=12,$F91*I91/($AF$8*AL91+$AF$9*(1-AL91)),AF91))</f>
        <v/>
      </c>
      <c r="AB91" s="3">
        <f>IF($BB$7=1,AI91,IF(AV91=12,$F91*L91/($AI$8*AL91+$AI$9*(1-AL91)),AI91))</f>
        <v/>
      </c>
      <c r="AC91" s="3">
        <f>IF(AND(AS91=2,EA91=1),AA91*O91,IF(AND(AS91=2,EA91=2),AB91*O91,IF(EA91=1,AA91,IF(EA91=2,AB91))))</f>
        <v/>
      </c>
      <c r="AD91" s="3">
        <f>IF(AQ91=12,$F91*G91/$AQ$9,IF(OR(AQ91=1,AQ91=4),$F91*G91/200,IF(OR(AQ91=2,AQ91=9),$F91*G91/100,"자동")))</f>
        <v/>
      </c>
      <c r="AE91" s="3">
        <f>IF(AR91=12,$F91*H91/$AR$9,IF(OR(AR91=1,AR91=4),$F91*H91/200,IF(OR(AR91=2,AR91=9),$F91*H91/100,"자동")))</f>
        <v/>
      </c>
      <c r="AF91" s="3">
        <f>IF(AS91=12,$F91*I91/IF($BB$7=1,IF($ED91=1,$AS$9,$AF$9),($AF$8*AL91+$AF$9*(1-AL91))),IF(AS91=42,$F91*I91/AN91,IF(OR(AS91=1,AS91=4,AS91=2),$F91*I91/100,IF(AS91=9,$F91*I91/50,"자동"))))</f>
        <v/>
      </c>
      <c r="AG91" s="3">
        <f>IF(AT91=12,$F91*J91/IF($BB$7=1,IF($ED91=1,$AT$9,$AG$9),($AG$8*AL91+$AG$9*(1-AL91))),IF(AT91=42,$F91*J91/AN91,IF(OR(AT91=1,AT91=4,AT91=2),$F91*J91/100,IF(AT91=9,$F91*J91/50,"자동"))))</f>
        <v/>
      </c>
      <c r="AH91" s="3">
        <f>IF(AU91=12,$F91*K91/IF($BB$7=1,IF($ED91=1,$AU$9,$AH$9),($AH$8*AL91+$AH$9*(1-AL91))),IF(AU91=42,$F91*K91/$AN91,IF(OR(AU91=1,AU91=4,AU91=2),$F91*K91/100,IF(AU91=9,$F91*K91/50,"자동"))))</f>
        <v/>
      </c>
      <c r="AI91" s="3">
        <f>IF(AV91=12,$F91*L91/IF($BB$7=1,IF($ED91=1,$AV$9,$AI$9),($AI$8*AL91+$AI$9*(1-AL91))),IF(AV91=42,$F91*L91/AO91,IF(OR(AV91=1,AV91=4,AV91=2),$F91*L91/100,IF(AV91=9,$F91*L91/50,"자동"))))</f>
        <v/>
      </c>
      <c r="AJ91" s="3">
        <f>IF(AW91=12,$F91*M91/IF($BB$7=1,IF($ED91=1,$AW$9,$AJ$9),($AJ$8*AL91+$AJ$9*(1-AL91))),IF(AW91=42,$F91*M91/AO91,IF(OR(AW91=1,AW91=4,AW91=2),$F91*M91/100,IF(AW91=9,$F91*M91/50,"자동"))))</f>
        <v/>
      </c>
      <c r="AL91" s="3">
        <f>IF(AK91&lt;&gt;"",AK91,IF(BA91&lt;&gt;12,"",IF(U91=1,1,IF(LEFT(E91,3)="서울대",0,""))))</f>
        <v/>
      </c>
      <c r="AN91" s="3">
        <f>IF($BA91=42,OFFSET(변환표준점수!C$119,$AP91-1,0),"")</f>
        <v/>
      </c>
      <c r="AO91" s="3">
        <f>IF($BA91=42,OFFSET(변환표준점수!D$119,$AP91-1,0),"")</f>
        <v/>
      </c>
      <c r="AP91" s="3">
        <f>IF(S91="","",MATCH(S91,변환표준점수!$B$119:$B$298,0))</f>
        <v/>
      </c>
      <c r="AQ91" s="3" t="n">
        <v>12</v>
      </c>
      <c r="AR91" s="3" t="n">
        <v>12</v>
      </c>
      <c r="AS91" s="3" t="n">
        <v>42</v>
      </c>
      <c r="AT91" s="3" t="n">
        <v>42</v>
      </c>
      <c r="AV91" s="3" t="n">
        <v>42</v>
      </c>
      <c r="AW91" s="3" t="n">
        <v>42</v>
      </c>
      <c r="AX91" s="3" t="n">
        <v>3</v>
      </c>
      <c r="AY91" s="3" t="n">
        <v>3</v>
      </c>
      <c r="BA91" s="3">
        <f>IF(AS91&gt;0,AS91,AV91)</f>
        <v/>
      </c>
      <c r="BJ91" s="3">
        <f>IF(BI91="",IF(DT91=1,1,$BI$3),BI91)</f>
        <v/>
      </c>
      <c r="CH91" s="206">
        <f>F91*P91</f>
        <v/>
      </c>
      <c r="CI91" s="56" t="n">
        <v>200</v>
      </c>
      <c r="CJ91" s="3" t="n">
        <v>194</v>
      </c>
      <c r="CK91" s="3" t="n">
        <v>186</v>
      </c>
      <c r="CL91" s="3" t="n">
        <v>173</v>
      </c>
      <c r="CM91" s="3" t="n">
        <v>144</v>
      </c>
      <c r="CN91" s="3" t="n">
        <v>116</v>
      </c>
      <c r="CO91" s="3" t="n">
        <v>87</v>
      </c>
      <c r="CP91" s="3" t="n">
        <v>44</v>
      </c>
      <c r="CQ91" s="3" t="n">
        <v>0</v>
      </c>
      <c r="CR91" s="56" t="n">
        <v>4</v>
      </c>
      <c r="CS91" s="3" t="n">
        <v>3.5</v>
      </c>
      <c r="CT91" s="3" t="n">
        <v>3</v>
      </c>
      <c r="CU91" s="3" t="n">
        <v>2.5</v>
      </c>
      <c r="CV91" s="3" t="n">
        <v>2</v>
      </c>
      <c r="CW91" s="3" t="n">
        <v>1.5</v>
      </c>
      <c r="CX91" s="3" t="n">
        <v>1</v>
      </c>
      <c r="CY91" s="3" t="n">
        <v>0.5</v>
      </c>
      <c r="CZ91" s="3" t="n">
        <v>0</v>
      </c>
      <c r="DJ91" s="3">
        <f>ROUND((CI91-EZ91),1)</f>
        <v/>
      </c>
      <c r="DK91" s="93">
        <f>((CI91-EZ91)/(FG91+DJ91-FC91))*100</f>
        <v/>
      </c>
      <c r="DL91" s="3">
        <f>ROUND((CR91-FA91)+(DA91-FB91),1)</f>
        <v/>
      </c>
      <c r="DO91" s="3" t="n">
        <v>2</v>
      </c>
      <c r="EA91" s="3">
        <f>IF(DZ91&gt;0,DZ91,IF(DM91&gt;0,1,2))</f>
        <v/>
      </c>
      <c r="EB91" s="3">
        <f>MAX(DM91:DO91)</f>
        <v/>
      </c>
      <c r="EC91" s="3">
        <f>AND(DM91-0.1&lt;$DM$8,DN91-0.1&lt;$DN$8,DO91-0.1&lt;$DO$8)*1</f>
        <v/>
      </c>
      <c r="ED91" s="3">
        <f>IFERROR(IF(AND($DP$8&gt;=DP91,$DQ$8&gt;=DQ91,$DR$8&gt;=DR91,$DS$8&gt;=DS91,$DT$8&gt;=DT91,$DU$8&gt;=DU91,$DV$8&gt;=DV91,$DW$8&gt;=DW91,$DX$8&gt;=DX91,OR(DY91=0,$DY$8&lt;DY91),EC91=1),1,0),0)</f>
        <v/>
      </c>
      <c r="EF91" s="3">
        <f>IFERROR(OFFSET(EF$3,MATCH(AQ91,$ED$4:$ED$10,0),0),0)</f>
        <v/>
      </c>
      <c r="EG91" s="3">
        <f>IFERROR(OFFSET(EG$3,MATCH(AR91,$ED$4:$ED$10,0),0),0)</f>
        <v/>
      </c>
      <c r="EH91" s="3">
        <f>IFERROR(IF(LEFT($BA91,1)="4",OFFSET(변환표준점수!$H$118,MATCH($S91,변환표준점수!$B$119:$B$198,0),),OFFSET(EH$3,MATCH(AS91,$ED$4:$ED$8,0),0)),0)</f>
        <v/>
      </c>
      <c r="EI91" s="3">
        <f>IFERROR(IF(LEFT($BA91,1)="4",OFFSET(변환표준점수!$I$118,MATCH($S91,변환표준점수!$B$119:$B$198,0),0),OFFSET(EI$3,MATCH(AT91,$ED$4:$ED$8,0),0)),0)</f>
        <v/>
      </c>
      <c r="EK91" s="3">
        <f>IFERROR(IF(LEFT($BA91,1)="4",OFFSET(변환표준점수!$J$118,MATCH($S91,변환표준점수!$B$119:$B$198,0),0),OFFSET(EJ$3,MATCH(AV91,$ED$4:$ED$8,0),0)),0)</f>
        <v/>
      </c>
      <c r="EL91" s="3">
        <f>IFERROR(IF(LEFT($BA91,1)="4",OFFSET(변환표준점수!$K$118,MATCH($S91,변환표준점수!$B$119:$B$198,0),0),OFFSET(EK$3,MATCH(AW91,$ED$4:$ED$8,0),0)),0)</f>
        <v/>
      </c>
      <c r="EM91" s="3">
        <f>IFERROR(OFFSET(EL$3,MATCH(AX91,$ED$4:$ED$8,0),0),0)</f>
        <v/>
      </c>
      <c r="EN91" s="3">
        <f>IFERROR(OFFSET(EM$3,MATCH(AY91,$ED$4:$ED$8,0),0),0)</f>
        <v/>
      </c>
      <c r="EO91" s="3">
        <f>IFERROR(OFFSET(EN$3,MATCH(AZ91,$ED$4:$ED$8,0),0),0)</f>
        <v/>
      </c>
      <c r="EQ91" s="3">
        <f>IFERROR((EF91*AD91+BO91)*$EP$9,0)</f>
        <v/>
      </c>
      <c r="ER91" s="3">
        <f>IFERROR(EG91*AE91+OFFSET($BP91,0,$ER$14-1),0)</f>
        <v/>
      </c>
      <c r="ES91" s="3">
        <f>IFERROR((EH91*AF91+BS91)*$EP$9,0)</f>
        <v/>
      </c>
      <c r="ET91" s="3">
        <f>IFERROR(IF(O91&lt;2,0,(EI91*AG91+BT91)*$EP$9),0)</f>
        <v/>
      </c>
      <c r="EU91" s="3">
        <f>IFERROR(BU91*$EP$9,0)</f>
        <v/>
      </c>
      <c r="EV91" s="3">
        <f>IFERROR((EK91*AI91+BV91)*$EP$9,0)</f>
        <v/>
      </c>
      <c r="EW91" s="3">
        <f>IFERROR(IF(O91&lt;2,0,(EL91*AJ91+BW91)*$EP$9),0)</f>
        <v/>
      </c>
      <c r="EX91" s="3">
        <f>LARGE((ES91:ET91,EV91:EW91),1)</f>
        <v/>
      </c>
      <c r="EY91" s="3">
        <f>IF(O91&lt;2,0,LARGE((ES91:ET91,EV91:EW91),2))</f>
        <v/>
      </c>
      <c r="EZ91" s="3">
        <f>IFERROR(OFFSET(CI91,0,ROUND((1/(1/EM91))-1,0)),0)</f>
        <v/>
      </c>
      <c r="FA91" s="3">
        <f>IFERROR(OFFSET(CR91,0,ROUND(1/(1/EN91),0)-1),0)</f>
        <v/>
      </c>
      <c r="FB91" s="3">
        <f>IFERROR(OFFSET(DA91,0,ROUND(1/(1/EO91),0)-1),0)</f>
        <v/>
      </c>
      <c r="FG91" s="3">
        <f>IF(FF91&gt;0,FF91,EQ91+ER91+EU91+EX91+EY91+EZ91+FA91+FB91+FC91)</f>
        <v/>
      </c>
      <c r="FH91" s="618" t="n"/>
      <c r="FK91" s="3" t="n">
        <v>2</v>
      </c>
      <c r="FU91" s="3">
        <f>IF(AQ91=1,"표점",IF(AQ91=12,"표점/만점",IF(AQ91=2,"백분위")))</f>
        <v/>
      </c>
      <c r="FV91" s="3">
        <f>IF(BA91=1,"표점",IF(BA91=12,"표점/만점",IF(BA91=2,"백분위",IF(BA91=4,"변표",IF(BA91=42,"변표/만점")))))</f>
        <v/>
      </c>
      <c r="FW91" s="3">
        <f>ROUND(Y91/$FZ91,2)</f>
        <v/>
      </c>
      <c r="FX91" s="3">
        <f>ROUND(Z91/$FZ91,2)</f>
        <v/>
      </c>
      <c r="FY91" s="3">
        <f>ROUND(AC91/$FZ91,2)</f>
        <v/>
      </c>
      <c r="FZ91" s="3">
        <f>Y91+Z91+AC91</f>
        <v/>
      </c>
    </row>
    <row r="92">
      <c r="A92" s="556" t="n">
        <v>26</v>
      </c>
      <c r="C92" s="3">
        <f>ROUND(ROW(C92)-ROW($C$15),0)</f>
        <v/>
      </c>
      <c r="D92" s="3" t="n">
        <v>77</v>
      </c>
      <c r="E92" s="3" t="inlineStr">
        <is>
          <t>숭실 경상</t>
        </is>
      </c>
      <c r="F92" s="3" t="n">
        <v>1000</v>
      </c>
      <c r="G92" s="3" t="n">
        <v>0.25</v>
      </c>
      <c r="H92" s="3" t="n">
        <v>0.3</v>
      </c>
      <c r="I92" s="3" t="n">
        <v>0.125</v>
      </c>
      <c r="J92" s="3" t="n">
        <v>0.125</v>
      </c>
      <c r="L92" s="3" t="n">
        <v>0.125</v>
      </c>
      <c r="M92" s="3" t="n">
        <v>0.125</v>
      </c>
      <c r="O92" s="3" t="n">
        <v>2</v>
      </c>
      <c r="P92" s="3">
        <f>G92+H92+MAX((I92:J92),L92:M92)*O92</f>
        <v/>
      </c>
      <c r="Q92" s="3" t="n">
        <v>25</v>
      </c>
      <c r="S92" s="3">
        <f>IF(R92&gt;0,R92,Q92)</f>
        <v/>
      </c>
      <c r="W92" s="3">
        <f>IF(AND(BH92=0,CD92=0),0,IF(V92&gt;0,V92,IF(U92=1,$W$11,0)))</f>
        <v/>
      </c>
      <c r="Y92" s="3">
        <f>AD92</f>
        <v/>
      </c>
      <c r="Z92" s="3">
        <f>AE92</f>
        <v/>
      </c>
      <c r="AA92" s="3">
        <f>IF($BB$7=1,AF92,IF(AS92=12,$F92*I92/($AF$8*AL92+$AF$9*(1-AL92)),AF92))</f>
        <v/>
      </c>
      <c r="AB92" s="3">
        <f>IF($BB$7=1,AI92,IF(AV92=12,$F92*L92/($AI$8*AL92+$AI$9*(1-AL92)),AI92))</f>
        <v/>
      </c>
      <c r="AC92" s="3">
        <f>IF(AND(AS92=2,EA92=1),AA92*O92,IF(AND(AS92=2,EA92=2),AB92*O92,IF(EA92=1,AA92,IF(EA92=2,AB92))))</f>
        <v/>
      </c>
      <c r="AD92" s="3">
        <f>IF(AQ92=12,$F92*G92/$AQ$9,IF(OR(AQ92=1,AQ92=4),$F92*G92/200,IF(OR(AQ92=2,AQ92=9),$F92*G92/100,"자동")))</f>
        <v/>
      </c>
      <c r="AE92" s="3">
        <f>IF(AR92=12,$F92*H92/$AR$9,IF(OR(AR92=1,AR92=4),$F92*H92/200,IF(OR(AR92=2,AR92=9),$F92*H92/100,"자동")))</f>
        <v/>
      </c>
      <c r="AF92" s="3">
        <f>IF(AS92=12,$F92*I92/IF($BB$7=1,IF($ED92=1,$AS$9,$AF$9),($AF$8*AL92+$AF$9*(1-AL92))),IF(AS92=42,$F92*I92/AN92,IF(OR(AS92=1,AS92=4,AS92=2),$F92*I92/100,IF(AS92=9,$F92*I92/50,"자동"))))</f>
        <v/>
      </c>
      <c r="AG92" s="3">
        <f>IF(AT92=12,$F92*J92/IF($BB$7=1,IF($ED92=1,$AT$9,$AG$9),($AG$8*AL92+$AG$9*(1-AL92))),IF(AT92=42,$F92*J92/AN92,IF(OR(AT92=1,AT92=4,AT92=2),$F92*J92/100,IF(AT92=9,$F92*J92/50,"자동"))))</f>
        <v/>
      </c>
      <c r="AH92" s="3">
        <f>IF(AU92=12,$F92*K92/IF($BB$7=1,IF($ED92=1,$AU$9,$AH$9),($AH$8*AL92+$AH$9*(1-AL92))),IF(AU92=42,$F92*K92/$AN92,IF(OR(AU92=1,AU92=4,AU92=2),$F92*K92/100,IF(AU92=9,$F92*K92/50,"자동"))))</f>
        <v/>
      </c>
      <c r="AI92" s="3">
        <f>IF(AV92=12,$F92*L92/IF($BB$7=1,IF($ED92=1,$AV$9,$AI$9),($AI$8*AL92+$AI$9*(1-AL92))),IF(AV92=42,$F92*L92/AO92,IF(OR(AV92=1,AV92=4,AV92=2),$F92*L92/100,IF(AV92=9,$F92*L92/50,"자동"))))</f>
        <v/>
      </c>
      <c r="AJ92" s="3">
        <f>IF(AW92=12,$F92*M92/IF($BB$7=1,IF($ED92=1,$AW$9,$AJ$9),($AJ$8*AL92+$AJ$9*(1-AL92))),IF(AW92=42,$F92*M92/AO92,IF(OR(AW92=1,AW92=4,AW92=2),$F92*M92/100,IF(AW92=9,$F92*M92/50,"자동"))))</f>
        <v/>
      </c>
      <c r="AL92" s="3">
        <f>IF(AK92&lt;&gt;"",AK92,IF(BA92&lt;&gt;12,"",IF(U92=1,1,IF(LEFT(E92,3)="서울대",0,""))))</f>
        <v/>
      </c>
      <c r="AN92" s="3">
        <f>IF($BA92=42,OFFSET(변환표준점수!C$119,$AP92-1,0),"")</f>
        <v/>
      </c>
      <c r="AO92" s="3">
        <f>IF($BA92=42,OFFSET(변환표준점수!D$119,$AP92-1,0),"")</f>
        <v/>
      </c>
      <c r="AP92" s="3">
        <f>IF(S92="","",MATCH(S92,변환표준점수!$B$119:$B$298,0))</f>
        <v/>
      </c>
      <c r="AQ92" s="3" t="n">
        <v>12</v>
      </c>
      <c r="AR92" s="3" t="n">
        <v>12</v>
      </c>
      <c r="AS92" s="3" t="n">
        <v>42</v>
      </c>
      <c r="AT92" s="3" t="n">
        <v>42</v>
      </c>
      <c r="AV92" s="3" t="n">
        <v>42</v>
      </c>
      <c r="AW92" s="3" t="n">
        <v>42</v>
      </c>
      <c r="AX92" s="3" t="n">
        <v>3</v>
      </c>
      <c r="AY92" s="3" t="n">
        <v>3</v>
      </c>
      <c r="BA92" s="3">
        <f>IF(AS92&gt;0,AS92,AV92)</f>
        <v/>
      </c>
      <c r="BJ92" s="3">
        <f>IF(BI92="",IF(DT92=1,1,$BI$3),BI92)</f>
        <v/>
      </c>
      <c r="CH92" s="206">
        <f>F92*P92</f>
        <v/>
      </c>
      <c r="CI92" s="56" t="n">
        <v>200</v>
      </c>
      <c r="CJ92" s="3" t="n">
        <v>194</v>
      </c>
      <c r="CK92" s="3" t="n">
        <v>186</v>
      </c>
      <c r="CL92" s="3" t="n">
        <v>173</v>
      </c>
      <c r="CM92" s="3" t="n">
        <v>144</v>
      </c>
      <c r="CN92" s="3" t="n">
        <v>116</v>
      </c>
      <c r="CO92" s="3" t="n">
        <v>87</v>
      </c>
      <c r="CP92" s="3" t="n">
        <v>44</v>
      </c>
      <c r="CQ92" s="3" t="n">
        <v>0</v>
      </c>
      <c r="CR92" s="56" t="n">
        <v>4</v>
      </c>
      <c r="CS92" s="3" t="n">
        <v>3.5</v>
      </c>
      <c r="CT92" s="3" t="n">
        <v>3</v>
      </c>
      <c r="CU92" s="3" t="n">
        <v>2.5</v>
      </c>
      <c r="CV92" s="3" t="n">
        <v>2</v>
      </c>
      <c r="CW92" s="3" t="n">
        <v>1.5</v>
      </c>
      <c r="CX92" s="3" t="n">
        <v>1</v>
      </c>
      <c r="CY92" s="3" t="n">
        <v>0.5</v>
      </c>
      <c r="CZ92" s="3" t="n">
        <v>0</v>
      </c>
      <c r="DJ92" s="3">
        <f>ROUND((CI92-EZ92),1)</f>
        <v/>
      </c>
      <c r="DK92" s="93">
        <f>((CI92-EZ92)/(FG92+DJ92-FC92))*100</f>
        <v/>
      </c>
      <c r="DL92" s="3">
        <f>ROUND((CR92-FA92)+(DA92-FB92),1)</f>
        <v/>
      </c>
      <c r="DO92" s="3" t="n">
        <v>2</v>
      </c>
      <c r="EA92" s="3">
        <f>IF(DZ92&gt;0,DZ92,IF(DM92&gt;0,1,2))</f>
        <v/>
      </c>
      <c r="EB92" s="3">
        <f>MAX(DM92:DO92)</f>
        <v/>
      </c>
      <c r="EC92" s="3">
        <f>AND(DM92-0.1&lt;$DM$8,DN92-0.1&lt;$DN$8,DO92-0.1&lt;$DO$8)*1</f>
        <v/>
      </c>
      <c r="ED92" s="3">
        <f>IFERROR(IF(AND($DP$8&gt;=DP92,$DQ$8&gt;=DQ92,$DR$8&gt;=DR92,$DS$8&gt;=DS92,$DT$8&gt;=DT92,$DU$8&gt;=DU92,$DV$8&gt;=DV92,$DW$8&gt;=DW92,$DX$8&gt;=DX92,OR(DY92=0,$DY$8&lt;DY92),EC92=1),1,0),0)</f>
        <v/>
      </c>
      <c r="EF92" s="3">
        <f>IFERROR(OFFSET(EF$3,MATCH(AQ92,$ED$4:$ED$10,0),0),0)</f>
        <v/>
      </c>
      <c r="EG92" s="3">
        <f>IFERROR(OFFSET(EG$3,MATCH(AR92,$ED$4:$ED$10,0),0),0)</f>
        <v/>
      </c>
      <c r="EH92" s="3">
        <f>IFERROR(IF(LEFT($BA92,1)="4",OFFSET(변환표준점수!$H$118,MATCH($S92,변환표준점수!$B$119:$B$198,0),),OFFSET(EH$3,MATCH(AS92,$ED$4:$ED$8,0),0)),0)</f>
        <v/>
      </c>
      <c r="EI92" s="3">
        <f>IFERROR(IF(LEFT($BA92,1)="4",OFFSET(변환표준점수!$I$118,MATCH($S92,변환표준점수!$B$119:$B$198,0),0),OFFSET(EI$3,MATCH(AT92,$ED$4:$ED$8,0),0)),0)</f>
        <v/>
      </c>
      <c r="EK92" s="3">
        <f>IFERROR(IF(LEFT($BA92,1)="4",OFFSET(변환표준점수!$J$118,MATCH($S92,변환표준점수!$B$119:$B$198,0),0),OFFSET(EJ$3,MATCH(AV92,$ED$4:$ED$8,0),0)),0)</f>
        <v/>
      </c>
      <c r="EL92" s="3">
        <f>IFERROR(IF(LEFT($BA92,1)="4",OFFSET(변환표준점수!$K$118,MATCH($S92,변환표준점수!$B$119:$B$198,0),0),OFFSET(EK$3,MATCH(AW92,$ED$4:$ED$8,0),0)),0)</f>
        <v/>
      </c>
      <c r="EM92" s="3">
        <f>IFERROR(OFFSET(EL$3,MATCH(AX92,$ED$4:$ED$8,0),0),0)</f>
        <v/>
      </c>
      <c r="EN92" s="3">
        <f>IFERROR(OFFSET(EM$3,MATCH(AY92,$ED$4:$ED$8,0),0),0)</f>
        <v/>
      </c>
      <c r="EO92" s="3">
        <f>IFERROR(OFFSET(EN$3,MATCH(AZ92,$ED$4:$ED$8,0),0),0)</f>
        <v/>
      </c>
      <c r="EQ92" s="3">
        <f>IFERROR((EF92*AD92+BO92)*$EP$9,0)</f>
        <v/>
      </c>
      <c r="ER92" s="3">
        <f>IFERROR(EG92*AE92+OFFSET($BP92,0,$ER$14-1),0)</f>
        <v/>
      </c>
      <c r="ES92" s="3">
        <f>IFERROR((EH92*AF92+BS92)*$EP$9,0)</f>
        <v/>
      </c>
      <c r="ET92" s="3">
        <f>IFERROR(IF(O92&lt;2,0,(EI92*AG92+BT92)*$EP$9),0)</f>
        <v/>
      </c>
      <c r="EU92" s="3">
        <f>IFERROR(BU92*$EP$9,0)</f>
        <v/>
      </c>
      <c r="EV92" s="3">
        <f>IFERROR((EK92*AI92+BV92)*$EP$9,0)</f>
        <v/>
      </c>
      <c r="EW92" s="3">
        <f>IFERROR(IF(O92&lt;2,0,(EL92*AJ92+BW92)*$EP$9),0)</f>
        <v/>
      </c>
      <c r="EX92" s="3">
        <f>LARGE((ES92:ET92,EV92:EW92),1)</f>
        <v/>
      </c>
      <c r="EY92" s="3">
        <f>IF(O92&lt;2,0,LARGE((ES92:ET92,EV92:EW92),2))</f>
        <v/>
      </c>
      <c r="EZ92" s="3">
        <f>IFERROR(OFFSET(CI92,0,ROUND((1/(1/EM92))-1,0)),0)</f>
        <v/>
      </c>
      <c r="FA92" s="3">
        <f>IFERROR(OFFSET(CR92,0,ROUND(1/(1/EN92),0)-1),0)</f>
        <v/>
      </c>
      <c r="FB92" s="3">
        <f>IFERROR(OFFSET(DA92,0,ROUND(1/(1/EO92),0)-1),0)</f>
        <v/>
      </c>
      <c r="FG92" s="3">
        <f>IF(FF92&gt;0,FF92,EQ92+ER92+EU92+EX92+EY92+EZ92+FA92+FB92+FC92)</f>
        <v/>
      </c>
      <c r="FH92" s="618" t="n"/>
      <c r="FK92" s="3" t="n">
        <v>2</v>
      </c>
      <c r="FU92" s="3">
        <f>IF(AQ92=1,"표점",IF(AQ92=12,"표점/만점",IF(AQ92=2,"백분위")))</f>
        <v/>
      </c>
      <c r="FV92" s="3">
        <f>IF(BA92=1,"표점",IF(BA92=12,"표점/만점",IF(BA92=2,"백분위",IF(BA92=4,"변표",IF(BA92=42,"변표/만점")))))</f>
        <v/>
      </c>
      <c r="FW92" s="3">
        <f>ROUND(Y92/$FZ92,2)</f>
        <v/>
      </c>
      <c r="FX92" s="3">
        <f>ROUND(Z92/$FZ92,2)</f>
        <v/>
      </c>
      <c r="FY92" s="3">
        <f>ROUND(AC92/$FZ92,2)</f>
        <v/>
      </c>
      <c r="FZ92" s="3">
        <f>Y92+Z92+AC92</f>
        <v/>
      </c>
    </row>
    <row r="93">
      <c r="A93" s="556" t="n">
        <v>26</v>
      </c>
      <c r="C93" s="3">
        <f>ROUND(ROW(C93)-ROW($C$15),0)</f>
        <v/>
      </c>
      <c r="D93" s="3" t="n">
        <v>78</v>
      </c>
      <c r="E93" s="3" t="inlineStr">
        <is>
          <t>세종 자연가산5</t>
        </is>
      </c>
      <c r="F93" s="3" t="n">
        <v>1000</v>
      </c>
      <c r="G93" s="3" t="n">
        <v>0.2</v>
      </c>
      <c r="H93" s="3" t="n">
        <v>0.35</v>
      </c>
      <c r="I93" s="3" t="n">
        <v>0.125</v>
      </c>
      <c r="J93" s="3" t="n">
        <v>0.125</v>
      </c>
      <c r="L93" s="3" t="n">
        <v>0.125</v>
      </c>
      <c r="M93" s="3" t="n">
        <v>0.125</v>
      </c>
      <c r="O93" s="3" t="n">
        <v>2</v>
      </c>
      <c r="P93" s="3">
        <f>G93+H93+MAX((I93:J93),L93:M93)*O93</f>
        <v/>
      </c>
      <c r="Q93" s="3" t="n">
        <v>27</v>
      </c>
      <c r="S93" s="3">
        <f>IF(R93&gt;0,R93,Q93)</f>
        <v/>
      </c>
      <c r="W93" s="3">
        <f>IF(AND(BH93=0,CD93=0),0,IF(V93&gt;0,V93,IF(U93=1,$W$11,0)))</f>
        <v/>
      </c>
      <c r="Y93" s="3">
        <f>AD93</f>
        <v/>
      </c>
      <c r="Z93" s="3">
        <f>AE93</f>
        <v/>
      </c>
      <c r="AA93" s="3">
        <f>IF($BB$7=1,AF93,IF(AS93=12,$F93*I93/($AF$8*AL93+$AF$9*(1-AL93)),AF93))</f>
        <v/>
      </c>
      <c r="AB93" s="3">
        <f>IF($BB$7=1,AI93,IF(AV93=12,$F93*L93/($AI$8*AL93+$AI$9*(1-AL93)),AI93))</f>
        <v/>
      </c>
      <c r="AC93" s="3">
        <f>IF(AND(AS93=2,EA93=1),AA93*O93,IF(AND(AS93=2,EA93=2),AB93*O93,IF(EA93=1,AA93,IF(EA93=2,AB93))))</f>
        <v/>
      </c>
      <c r="AD93" s="3">
        <f>IF(AQ93=12,$F93*G93/$AQ$9,IF(OR(AQ93=1,AQ93=4),$F93*G93/200,IF(OR(AQ93=2,AQ93=9),$F93*G93/100,"자동")))</f>
        <v/>
      </c>
      <c r="AE93" s="3">
        <f>IF(AR93=12,$F93*H93/$AR$9,IF(OR(AR93=1,AR93=4),$F93*H93/200,IF(OR(AR93=2,AR93=9),$F93*H93/100,"자동")))</f>
        <v/>
      </c>
      <c r="AF93" s="3">
        <f>IF(AS93=12,$F93*I93/IF($BB$7=1,IF($ED93=1,$AS$9,$AF$9),($AF$8*AL93+$AF$9*(1-AL93))),IF(AS93=42,$F93*I93/AN93,IF(OR(AS93=1,AS93=4,AS93=2),$F93*I93/100,IF(AS93=9,$F93*I93/50,"자동"))))</f>
        <v/>
      </c>
      <c r="AG93" s="3">
        <f>IF(AT93=12,$F93*J93/IF($BB$7=1,IF($ED93=1,$AT$9,$AG$9),($AG$8*AL93+$AG$9*(1-AL93))),IF(AT93=42,$F93*J93/AN93,IF(OR(AT93=1,AT93=4,AT93=2),$F93*J93/100,IF(AT93=9,$F93*J93/50,"자동"))))</f>
        <v/>
      </c>
      <c r="AH93" s="3">
        <f>IF(AU93=12,$F93*K93/IF($BB$7=1,IF($ED93=1,$AU$9,$AH$9),($AH$8*AL93+$AH$9*(1-AL93))),IF(AU93=42,$F93*K93/$AN93,IF(OR(AU93=1,AU93=4,AU93=2),$F93*K93/100,IF(AU93=9,$F93*K93/50,"자동"))))</f>
        <v/>
      </c>
      <c r="AI93" s="3">
        <f>IF(AV93=12,$F93*L93/IF($BB$7=1,IF($ED93=1,$AV$9,$AI$9),($AI$8*AL93+$AI$9*(1-AL93))),IF(AV93=42,$F93*L93/AO93,IF(OR(AV93=1,AV93=4,AV93=2),$F93*L93/100,IF(AV93=9,$F93*L93/50,"자동"))))</f>
        <v/>
      </c>
      <c r="AJ93" s="3">
        <f>IF(AW93=12,$F93*M93/IF($BB$7=1,IF($ED93=1,$AW$9,$AJ$9),($AJ$8*AL93+$AJ$9*(1-AL93))),IF(AW93=42,$F93*M93/AO93,IF(OR(AW93=1,AW93=4,AW93=2),$F93*M93/100,IF(AW93=9,$F93*M93/50,"자동"))))</f>
        <v/>
      </c>
      <c r="AL93" s="3">
        <f>IF(AK93&lt;&gt;"",AK93,IF(BA93&lt;&gt;12,"",IF(U93=1,1,IF(LEFT(E93,3)="서울대",0,""))))</f>
        <v/>
      </c>
      <c r="AN93" s="3">
        <f>IF($BA93=42,OFFSET(변환표준점수!C$119,$AP93-1,0),"")</f>
        <v/>
      </c>
      <c r="AO93" s="3">
        <f>IF($BA93=42,OFFSET(변환표준점수!D$119,$AP93-1,0),"")</f>
        <v/>
      </c>
      <c r="AP93" s="3">
        <f>IF(S93="","",MATCH(S93,변환표준점수!$B$119:$B$298,0))</f>
        <v/>
      </c>
      <c r="AQ93" s="3" t="n">
        <v>1</v>
      </c>
      <c r="AR93" s="3" t="n">
        <v>1</v>
      </c>
      <c r="AS93" s="3" t="n">
        <v>4</v>
      </c>
      <c r="AT93" s="3" t="n">
        <v>4</v>
      </c>
      <c r="AV93" s="3" t="n">
        <v>4</v>
      </c>
      <c r="AW93" s="3" t="n">
        <v>4</v>
      </c>
      <c r="AX93" s="3" t="n">
        <v>3</v>
      </c>
      <c r="AY93" s="3" t="n">
        <v>3</v>
      </c>
      <c r="BA93" s="3">
        <f>IF(AS93&gt;0,AS93,AV93)</f>
        <v/>
      </c>
      <c r="BC93" s="3">
        <f>0.05*AE93</f>
        <v/>
      </c>
      <c r="BD93" s="3">
        <f>0.05*AE93</f>
        <v/>
      </c>
      <c r="BF93" s="3">
        <f>0.05*AF93</f>
        <v/>
      </c>
      <c r="BG93" s="3">
        <f>0.05*AG93</f>
        <v/>
      </c>
      <c r="BJ93" s="3">
        <f>IF(BI93="",IF(DT93=1,1,$BI$3),BI93)</f>
        <v/>
      </c>
      <c r="BN93" s="212" t="inlineStr">
        <is>
          <t>수,과5%</t>
        </is>
      </c>
      <c r="BP93" s="3">
        <f>IF(BP$6&gt;0,BC93*$EG93,0)</f>
        <v/>
      </c>
      <c r="BQ93" s="3">
        <f>IF(BQ$6&gt;0,BD93*$EG93,0)</f>
        <v/>
      </c>
      <c r="BS93" s="3">
        <f>BF93*EH93</f>
        <v/>
      </c>
      <c r="BT93" s="3">
        <f>BG93*EI93</f>
        <v/>
      </c>
      <c r="CH93" s="206">
        <f>F93*P93</f>
        <v/>
      </c>
      <c r="CI93" s="56" t="n">
        <v>200</v>
      </c>
      <c r="CJ93" s="3" t="n">
        <v>198</v>
      </c>
      <c r="CK93" s="3" t="n">
        <v>196</v>
      </c>
      <c r="CL93" s="3" t="n">
        <v>194</v>
      </c>
      <c r="CM93" s="3" t="n">
        <v>170</v>
      </c>
      <c r="CN93" s="3" t="n">
        <v>150</v>
      </c>
      <c r="CO93" s="3" t="n">
        <v>120</v>
      </c>
      <c r="CP93" s="3" t="n">
        <v>100</v>
      </c>
      <c r="CQ93" s="3" t="n">
        <v>0</v>
      </c>
      <c r="CR93" s="56" t="n">
        <v>10</v>
      </c>
      <c r="CS93" s="3" t="n">
        <v>10</v>
      </c>
      <c r="CT93" s="3" t="n">
        <v>10</v>
      </c>
      <c r="CU93" s="3" t="n">
        <v>9.800000000000001</v>
      </c>
      <c r="CV93" s="3" t="n">
        <v>9.6</v>
      </c>
      <c r="CW93" s="3" t="n">
        <v>9.4</v>
      </c>
      <c r="CX93" s="3" t="n">
        <v>9.199999999999999</v>
      </c>
      <c r="CY93" s="3" t="n">
        <v>9</v>
      </c>
      <c r="CZ93" s="3" t="n">
        <v>8.800000000000001</v>
      </c>
      <c r="DJ93" s="3">
        <f>ROUND((CI93-EZ93),1)</f>
        <v/>
      </c>
      <c r="DK93" s="93">
        <f>((CI93-EZ93)/(FG93+DJ93-FC93))*100</f>
        <v/>
      </c>
      <c r="DL93" s="3">
        <f>ROUND((CR93-FA93)+(DA93-FB93),1)</f>
        <v/>
      </c>
      <c r="DO93" s="3" t="n">
        <v>2</v>
      </c>
      <c r="DZ93" s="3" t="n">
        <v>1</v>
      </c>
      <c r="EA93" s="3">
        <f>IF(DZ93&gt;0,DZ93,IF(DM93&gt;0,1,2))</f>
        <v/>
      </c>
      <c r="EB93" s="3">
        <f>MAX(DM93:DO93)</f>
        <v/>
      </c>
      <c r="EC93" s="3">
        <f>AND(DM93-0.1&lt;$DM$8,DN93-0.1&lt;$DN$8,DO93-0.1&lt;$DO$8)*1</f>
        <v/>
      </c>
      <c r="ED93" s="3">
        <f>IFERROR(IF(AND($DP$8&gt;=DP93,$DQ$8&gt;=DQ93,$DR$8&gt;=DR93,$DS$8&gt;=DS93,$DT$8&gt;=DT93,$DU$8&gt;=DU93,$DV$8&gt;=DV93,$DW$8&gt;=DW93,$DX$8&gt;=DX93,OR(DY93=0,$DY$8&lt;DY93),EC93=1),1,0),0)</f>
        <v/>
      </c>
      <c r="EF93" s="3">
        <f>IFERROR(OFFSET(EF$3,MATCH(AQ93,$ED$4:$ED$10,0),0),0)</f>
        <v/>
      </c>
      <c r="EG93" s="3">
        <f>IFERROR(OFFSET(EG$3,MATCH(AR93,$ED$4:$ED$10,0),0),0)</f>
        <v/>
      </c>
      <c r="EH93" s="3">
        <f>IFERROR(IF(LEFT($BA93,1)="4",OFFSET(변환표준점수!$H$118,MATCH($S93,변환표준점수!$B$119:$B$198,0),),OFFSET(EH$3,MATCH(AS93,$ED$4:$ED$8,0),0)),0)</f>
        <v/>
      </c>
      <c r="EI93" s="3">
        <f>IFERROR(IF(LEFT($BA93,1)="4",OFFSET(변환표준점수!$I$118,MATCH($S93,변환표준점수!$B$119:$B$198,0),0),OFFSET(EI$3,MATCH(AT93,$ED$4:$ED$8,0),0)),0)</f>
        <v/>
      </c>
      <c r="EK93" s="3">
        <f>IFERROR(IF(LEFT($BA93,1)="4",OFFSET(변환표준점수!$J$118,MATCH($S93,변환표준점수!$B$119:$B$198,0),0),OFFSET(EJ$3,MATCH(AV93,$ED$4:$ED$8,0),0)),0)</f>
        <v/>
      </c>
      <c r="EL93" s="3">
        <f>IFERROR(IF(LEFT($BA93,1)="4",OFFSET(변환표준점수!$K$118,MATCH($S93,변환표준점수!$B$119:$B$198,0),0),OFFSET(EK$3,MATCH(AW93,$ED$4:$ED$8,0),0)),0)</f>
        <v/>
      </c>
      <c r="EM93" s="3">
        <f>IFERROR(OFFSET(EL$3,MATCH(AX93,$ED$4:$ED$8,0),0),0)</f>
        <v/>
      </c>
      <c r="EN93" s="3">
        <f>IFERROR(OFFSET(EM$3,MATCH(AY93,$ED$4:$ED$8,0),0),0)</f>
        <v/>
      </c>
      <c r="EO93" s="3">
        <f>IFERROR(OFFSET(EN$3,MATCH(AZ93,$ED$4:$ED$8,0),0),0)</f>
        <v/>
      </c>
      <c r="EQ93" s="3">
        <f>IFERROR((EF93*AD93+BO93)*$EP$9,0)</f>
        <v/>
      </c>
      <c r="ER93" s="3">
        <f>IFERROR(EG93*AE93+OFFSET($BP93,0,$ER$14-1),0)</f>
        <v/>
      </c>
      <c r="ES93" s="3">
        <f>IFERROR((EH93*AF93+BS93)*$EP$9,0)</f>
        <v/>
      </c>
      <c r="ET93" s="3">
        <f>IFERROR(IF(O93&lt;2,0,(EI93*AG93+BT93)*$EP$9),0)</f>
        <v/>
      </c>
      <c r="EU93" s="3">
        <f>IFERROR(BU93*$EP$9,0)</f>
        <v/>
      </c>
      <c r="EV93" s="3">
        <f>IFERROR((EK93*AI93+BV93)*$EP$9,0)</f>
        <v/>
      </c>
      <c r="EW93" s="3">
        <f>IFERROR(IF(O93&lt;2,0,(EL93*AJ93+BW93)*$EP$9),0)</f>
        <v/>
      </c>
      <c r="EX93" s="3">
        <f>LARGE((ES93:ET93,EV93:EW93),1)</f>
        <v/>
      </c>
      <c r="EY93" s="3">
        <f>IF(O93&lt;2,0,LARGE((ES93:ET93,EV93:EW93),2))</f>
        <v/>
      </c>
      <c r="EZ93" s="3">
        <f>IFERROR(OFFSET(CI93,0,ROUND((1/(1/EM93))-1,0)),0)</f>
        <v/>
      </c>
      <c r="FA93" s="3">
        <f>IFERROR(OFFSET(CR93,0,ROUND(1/(1/EN93),0)-1),0)</f>
        <v/>
      </c>
      <c r="FB93" s="3">
        <f>IFERROR(OFFSET(DA93,0,ROUND(1/(1/EO93),0)-1),0)</f>
        <v/>
      </c>
      <c r="FG93" s="3">
        <f>IF(FF93&gt;0,FF93,EQ93+ER93+EU93+EX93+EY93+EZ93+FA93+FB93+FC93)</f>
        <v/>
      </c>
      <c r="FH93" s="618" t="n"/>
      <c r="FU93" s="3">
        <f>IF(AQ93=1,"표점",IF(AQ93=12,"표점/만점",IF(AQ93=2,"백분위")))</f>
        <v/>
      </c>
      <c r="FV93" s="3">
        <f>IF(BA93=1,"표점",IF(BA93=12,"표점/만점",IF(BA93=2,"백분위",IF(BA93=4,"변표",IF(BA93=42,"변표/만점")))))</f>
        <v/>
      </c>
      <c r="FW93" s="3">
        <f>ROUND(Y93/$FZ93,2)</f>
        <v/>
      </c>
      <c r="FX93" s="3">
        <f>ROUND(Z93/$FZ93,2)</f>
        <v/>
      </c>
      <c r="FY93" s="3">
        <f>ROUND(AC93/$FZ93,2)</f>
        <v/>
      </c>
      <c r="FZ93" s="3">
        <f>Y93+Z93+AC93</f>
        <v/>
      </c>
    </row>
    <row r="94">
      <c r="A94" s="556" t="n">
        <v>26</v>
      </c>
      <c r="C94" s="3">
        <f>ROUND(ROW(C94)-ROW($C$15),0)</f>
        <v/>
      </c>
      <c r="D94" s="3" t="n">
        <v>79</v>
      </c>
      <c r="E94" s="3" t="inlineStr">
        <is>
          <t>세종 자연가산3</t>
        </is>
      </c>
      <c r="F94" s="3" t="n">
        <v>1000</v>
      </c>
      <c r="G94" s="3" t="n">
        <v>0.2</v>
      </c>
      <c r="H94" s="3" t="n">
        <v>0.35</v>
      </c>
      <c r="I94" s="3" t="n">
        <v>0.125</v>
      </c>
      <c r="J94" s="3" t="n">
        <v>0.125</v>
      </c>
      <c r="L94" s="3" t="n">
        <v>0.125</v>
      </c>
      <c r="M94" s="3" t="n">
        <v>0.125</v>
      </c>
      <c r="O94" s="3" t="n">
        <v>2</v>
      </c>
      <c r="P94" s="3">
        <f>G94+H94+MAX((I94:J94),L94:M94)*O94</f>
        <v/>
      </c>
      <c r="Q94" s="3" t="n">
        <v>27</v>
      </c>
      <c r="S94" s="3">
        <f>IF(R94&gt;0,R94,Q94)</f>
        <v/>
      </c>
      <c r="W94" s="3">
        <f>IF(AND(BH94=0,CD94=0),0,IF(V94&gt;0,V94,IF(U94=1,$W$11,0)))</f>
        <v/>
      </c>
      <c r="Y94" s="3">
        <f>AD94</f>
        <v/>
      </c>
      <c r="Z94" s="3">
        <f>AE94</f>
        <v/>
      </c>
      <c r="AA94" s="3">
        <f>IF($BB$7=1,AF94,IF(AS94=12,$F94*I94/($AF$8*AL94+$AF$9*(1-AL94)),AF94))</f>
        <v/>
      </c>
      <c r="AB94" s="3">
        <f>IF($BB$7=1,AI94,IF(AV94=12,$F94*L94/($AI$8*AL94+$AI$9*(1-AL94)),AI94))</f>
        <v/>
      </c>
      <c r="AC94" s="3">
        <f>IF(AND(AS94=2,EA94=1),AA94*O94,IF(AND(AS94=2,EA94=2),AB94*O94,IF(EA94=1,AA94,IF(EA94=2,AB94))))</f>
        <v/>
      </c>
      <c r="AD94" s="3">
        <f>IF(AQ94=12,$F94*G94/$AQ$9,IF(OR(AQ94=1,AQ94=4),$F94*G94/200,IF(OR(AQ94=2,AQ94=9),$F94*G94/100,"자동")))</f>
        <v/>
      </c>
      <c r="AE94" s="3">
        <f>IF(AR94=12,$F94*H94/$AR$9,IF(OR(AR94=1,AR94=4),$F94*H94/200,IF(OR(AR94=2,AR94=9),$F94*H94/100,"자동")))</f>
        <v/>
      </c>
      <c r="AF94" s="3">
        <f>IF(AS94=12,$F94*I94/IF($BB$7=1,IF($ED94=1,$AS$9,$AF$9),($AF$8*AL94+$AF$9*(1-AL94))),IF(AS94=42,$F94*I94/AN94,IF(OR(AS94=1,AS94=4,AS94=2),$F94*I94/100,IF(AS94=9,$F94*I94/50,"자동"))))</f>
        <v/>
      </c>
      <c r="AG94" s="3">
        <f>IF(AT94=12,$F94*J94/IF($BB$7=1,IF($ED94=1,$AT$9,$AG$9),($AG$8*AL94+$AG$9*(1-AL94))),IF(AT94=42,$F94*J94/AN94,IF(OR(AT94=1,AT94=4,AT94=2),$F94*J94/100,IF(AT94=9,$F94*J94/50,"자동"))))</f>
        <v/>
      </c>
      <c r="AH94" s="3">
        <f>IF(AU94=12,$F94*K94/IF($BB$7=1,IF($ED94=1,$AU$9,$AH$9),($AH$8*AL94+$AH$9*(1-AL94))),IF(AU94=42,$F94*K94/$AN94,IF(OR(AU94=1,AU94=4,AU94=2),$F94*K94/100,IF(AU94=9,$F94*K94/50,"자동"))))</f>
        <v/>
      </c>
      <c r="AI94" s="3">
        <f>IF(AV94=12,$F94*L94/IF($BB$7=1,IF($ED94=1,$AV$9,$AI$9),($AI$8*AL94+$AI$9*(1-AL94))),IF(AV94=42,$F94*L94/AO94,IF(OR(AV94=1,AV94=4,AV94=2),$F94*L94/100,IF(AV94=9,$F94*L94/50,"자동"))))</f>
        <v/>
      </c>
      <c r="AJ94" s="3">
        <f>IF(AW94=12,$F94*M94/IF($BB$7=1,IF($ED94=1,$AW$9,$AJ$9),($AJ$8*AL94+$AJ$9*(1-AL94))),IF(AW94=42,$F94*M94/AO94,IF(OR(AW94=1,AW94=4,AW94=2),$F94*M94/100,IF(AW94=9,$F94*M94/50,"자동"))))</f>
        <v/>
      </c>
      <c r="AL94" s="3">
        <f>IF(AK94&lt;&gt;"",AK94,IF(BA94&lt;&gt;12,"",IF(U94=1,1,IF(LEFT(E94,3)="서울대",0,""))))</f>
        <v/>
      </c>
      <c r="AN94" s="3">
        <f>IF($BA94=42,OFFSET(변환표준점수!C$119,$AP94-1,0),"")</f>
        <v/>
      </c>
      <c r="AO94" s="3">
        <f>IF($BA94=42,OFFSET(변환표준점수!D$119,$AP94-1,0),"")</f>
        <v/>
      </c>
      <c r="AP94" s="3">
        <f>IF(S94="","",MATCH(S94,변환표준점수!$B$119:$B$298,0))</f>
        <v/>
      </c>
      <c r="AQ94" s="3" t="n">
        <v>1</v>
      </c>
      <c r="AR94" s="3" t="n">
        <v>1</v>
      </c>
      <c r="AS94" s="3" t="n">
        <v>4</v>
      </c>
      <c r="AT94" s="3" t="n">
        <v>4</v>
      </c>
      <c r="AV94" s="3" t="n">
        <v>4</v>
      </c>
      <c r="AW94" s="3" t="n">
        <v>4</v>
      </c>
      <c r="AX94" s="3" t="n">
        <v>3</v>
      </c>
      <c r="AY94" s="3" t="n">
        <v>3</v>
      </c>
      <c r="BA94" s="3">
        <f>IF(AS94&gt;0,AS94,AV94)</f>
        <v/>
      </c>
      <c r="BC94" s="3">
        <f>0.03*AE94</f>
        <v/>
      </c>
      <c r="BD94" s="3">
        <f>0.03*AE94</f>
        <v/>
      </c>
      <c r="BF94" s="3">
        <f>0.03*AF94</f>
        <v/>
      </c>
      <c r="BG94" s="3">
        <f>0.03*AG94</f>
        <v/>
      </c>
      <c r="BJ94" s="3">
        <f>IF(BI94="",IF(DT94=1,1,$BI$3),BI94)</f>
        <v/>
      </c>
      <c r="BN94" s="212" t="inlineStr">
        <is>
          <t>수,과3%</t>
        </is>
      </c>
      <c r="BP94" s="3">
        <f>IF(BP$6&gt;0,BC94*$EG94,0)</f>
        <v/>
      </c>
      <c r="BQ94" s="3">
        <f>IF(BQ$6&gt;0,BD94*$EG94,0)</f>
        <v/>
      </c>
      <c r="BS94" s="3">
        <f>BF94*EH94</f>
        <v/>
      </c>
      <c r="BT94" s="3">
        <f>BG94*EI94</f>
        <v/>
      </c>
      <c r="CH94" s="206">
        <f>F94*P94</f>
        <v/>
      </c>
      <c r="CI94" s="56" t="n">
        <v>200</v>
      </c>
      <c r="CJ94" s="3" t="n">
        <v>198</v>
      </c>
      <c r="CK94" s="3" t="n">
        <v>196</v>
      </c>
      <c r="CL94" s="3" t="n">
        <v>194</v>
      </c>
      <c r="CM94" s="3" t="n">
        <v>170</v>
      </c>
      <c r="CN94" s="3" t="n">
        <v>150</v>
      </c>
      <c r="CO94" s="3" t="n">
        <v>120</v>
      </c>
      <c r="CP94" s="3" t="n">
        <v>100</v>
      </c>
      <c r="CQ94" s="3" t="n">
        <v>0</v>
      </c>
      <c r="CR94" s="56" t="n">
        <v>10</v>
      </c>
      <c r="CS94" s="3" t="n">
        <v>10</v>
      </c>
      <c r="CT94" s="3" t="n">
        <v>10</v>
      </c>
      <c r="CU94" s="3" t="n">
        <v>9.800000000000001</v>
      </c>
      <c r="CV94" s="3" t="n">
        <v>9.6</v>
      </c>
      <c r="CW94" s="3" t="n">
        <v>9.4</v>
      </c>
      <c r="CX94" s="3" t="n">
        <v>9.199999999999999</v>
      </c>
      <c r="CY94" s="3" t="n">
        <v>9</v>
      </c>
      <c r="CZ94" s="3" t="n">
        <v>8.800000000000001</v>
      </c>
      <c r="DJ94" s="3">
        <f>ROUND((CI94-EZ94),1)</f>
        <v/>
      </c>
      <c r="DK94" s="93">
        <f>((CI94-EZ94)/(FG94+DJ94-FC94))*100</f>
        <v/>
      </c>
      <c r="DL94" s="3">
        <f>ROUND((CR94-FA94)+(DA94-FB94),1)</f>
        <v/>
      </c>
      <c r="DO94" s="3" t="n">
        <v>2</v>
      </c>
      <c r="DZ94" s="3" t="n">
        <v>1</v>
      </c>
      <c r="EA94" s="3">
        <f>IF(DZ94&gt;0,DZ94,IF(DM94&gt;0,1,2))</f>
        <v/>
      </c>
      <c r="EB94" s="3">
        <f>MAX(DM94:DO94)</f>
        <v/>
      </c>
      <c r="EC94" s="3">
        <f>AND(DM94-0.1&lt;$DM$8,DN94-0.1&lt;$DN$8,DO94-0.1&lt;$DO$8)*1</f>
        <v/>
      </c>
      <c r="ED94" s="3">
        <f>IFERROR(IF(AND($DP$8&gt;=DP94,$DQ$8&gt;=DQ94,$DR$8&gt;=DR94,$DS$8&gt;=DS94,$DT$8&gt;=DT94,$DU$8&gt;=DU94,$DV$8&gt;=DV94,$DW$8&gt;=DW94,$DX$8&gt;=DX94,OR(DY94=0,$DY$8&lt;DY94),EC94=1),1,0),0)</f>
        <v/>
      </c>
      <c r="EF94" s="3">
        <f>IFERROR(OFFSET(EF$3,MATCH(AQ94,$ED$4:$ED$10,0),0),0)</f>
        <v/>
      </c>
      <c r="EG94" s="3">
        <f>IFERROR(OFFSET(EG$3,MATCH(AR94,$ED$4:$ED$10,0),0),0)</f>
        <v/>
      </c>
      <c r="EH94" s="3">
        <f>IFERROR(IF(LEFT($BA94,1)="4",OFFSET(변환표준점수!$H$118,MATCH($S94,변환표준점수!$B$119:$B$198,0),),OFFSET(EH$3,MATCH(AS94,$ED$4:$ED$8,0),0)),0)</f>
        <v/>
      </c>
      <c r="EI94" s="3">
        <f>IFERROR(IF(LEFT($BA94,1)="4",OFFSET(변환표준점수!$I$118,MATCH($S94,변환표준점수!$B$119:$B$198,0),0),OFFSET(EI$3,MATCH(AT94,$ED$4:$ED$8,0),0)),0)</f>
        <v/>
      </c>
      <c r="EK94" s="3">
        <f>IFERROR(IF(LEFT($BA94,1)="4",OFFSET(변환표준점수!$J$118,MATCH($S94,변환표준점수!$B$119:$B$198,0),0),OFFSET(EJ$3,MATCH(AV94,$ED$4:$ED$8,0),0)),0)</f>
        <v/>
      </c>
      <c r="EL94" s="3">
        <f>IFERROR(IF(LEFT($BA94,1)="4",OFFSET(변환표준점수!$K$118,MATCH($S94,변환표준점수!$B$119:$B$198,0),0),OFFSET(EK$3,MATCH(AW94,$ED$4:$ED$8,0),0)),0)</f>
        <v/>
      </c>
      <c r="EM94" s="3">
        <f>IFERROR(OFFSET(EL$3,MATCH(AX94,$ED$4:$ED$8,0),0),0)</f>
        <v/>
      </c>
      <c r="EN94" s="3">
        <f>IFERROR(OFFSET(EM$3,MATCH(AY94,$ED$4:$ED$8,0),0),0)</f>
        <v/>
      </c>
      <c r="EO94" s="3">
        <f>IFERROR(OFFSET(EN$3,MATCH(AZ94,$ED$4:$ED$8,0),0),0)</f>
        <v/>
      </c>
      <c r="EQ94" s="3">
        <f>IFERROR((EF94*AD94+BO94)*$EP$9,0)</f>
        <v/>
      </c>
      <c r="ER94" s="3">
        <f>IFERROR(EG94*AE94+OFFSET($BP94,0,$ER$14-1),0)</f>
        <v/>
      </c>
      <c r="ES94" s="3">
        <f>IFERROR((EH94*AF94+BS94)*$EP$9,0)</f>
        <v/>
      </c>
      <c r="ET94" s="3">
        <f>IFERROR(IF(O94&lt;2,0,(EI94*AG94+BT94)*$EP$9),0)</f>
        <v/>
      </c>
      <c r="EU94" s="3">
        <f>IFERROR(BU94*$EP$9,0)</f>
        <v/>
      </c>
      <c r="EV94" s="3">
        <f>IFERROR((EK94*AI94+BV94)*$EP$9,0)</f>
        <v/>
      </c>
      <c r="EW94" s="3">
        <f>IFERROR(IF(O94&lt;2,0,(EL94*AJ94+BW94)*$EP$9),0)</f>
        <v/>
      </c>
      <c r="EX94" s="3">
        <f>LARGE((ES94:ET94,EV94:EW94),1)</f>
        <v/>
      </c>
      <c r="EY94" s="3">
        <f>IF(O94&lt;2,0,LARGE((ES94:ET94,EV94:EW94),2))</f>
        <v/>
      </c>
      <c r="EZ94" s="3">
        <f>IFERROR(OFFSET(CI94,0,ROUND((1/(1/EM94))-1,0)),0)</f>
        <v/>
      </c>
      <c r="FA94" s="3">
        <f>IFERROR(OFFSET(CR94,0,ROUND(1/(1/EN94),0)-1),0)</f>
        <v/>
      </c>
      <c r="FB94" s="3">
        <f>IFERROR(OFFSET(DA94,0,ROUND(1/(1/EO94),0)-1),0)</f>
        <v/>
      </c>
      <c r="FG94" s="3">
        <f>IF(FF94&gt;0,FF94,EQ94+ER94+EU94+EX94+EY94+EZ94+FA94+FB94+FC94)</f>
        <v/>
      </c>
      <c r="FH94" s="618" t="n"/>
      <c r="FU94" s="3">
        <f>IF(AQ94=1,"표점",IF(AQ94=12,"표점/만점",IF(AQ94=2,"백분위")))</f>
        <v/>
      </c>
      <c r="FV94" s="3">
        <f>IF(BA94=1,"표점",IF(BA94=12,"표점/만점",IF(BA94=2,"백분위",IF(BA94=4,"변표",IF(BA94=42,"변표/만점")))))</f>
        <v/>
      </c>
      <c r="FW94" s="3">
        <f>ROUND(Y94/$FZ94,2)</f>
        <v/>
      </c>
      <c r="FX94" s="3">
        <f>ROUND(Z94/$FZ94,2)</f>
        <v/>
      </c>
      <c r="FY94" s="3">
        <f>ROUND(AC94/$FZ94,2)</f>
        <v/>
      </c>
      <c r="FZ94" s="3">
        <f>Y94+Z94+AC94</f>
        <v/>
      </c>
    </row>
    <row r="95">
      <c r="A95" s="556" t="n">
        <v>26</v>
      </c>
      <c r="C95" s="3">
        <f>ROUND(ROW(C95)-ROW($C$15),0)</f>
        <v/>
      </c>
      <c r="D95" s="3" t="n">
        <v>80</v>
      </c>
      <c r="E95" s="3" t="inlineStr">
        <is>
          <t>세종 통합</t>
        </is>
      </c>
      <c r="F95" s="3" t="n">
        <v>1000</v>
      </c>
      <c r="G95" s="3" t="n">
        <v>0.3</v>
      </c>
      <c r="H95" s="3" t="n">
        <v>0.3</v>
      </c>
      <c r="I95" s="3" t="n">
        <v>0.1</v>
      </c>
      <c r="J95" s="3" t="n">
        <v>0.1</v>
      </c>
      <c r="L95" s="3" t="n">
        <v>0.1</v>
      </c>
      <c r="M95" s="3" t="n">
        <v>0.1</v>
      </c>
      <c r="O95" s="3" t="n">
        <v>2</v>
      </c>
      <c r="P95" s="3">
        <f>G95+H95+MAX((I95:J95),L95:M95)*O95</f>
        <v/>
      </c>
      <c r="Q95" s="3" t="n">
        <v>27</v>
      </c>
      <c r="S95" s="3">
        <f>IF(R95&gt;0,R95,Q95)</f>
        <v/>
      </c>
      <c r="W95" s="3">
        <f>IF(AND(BH95=0,CD95=0),0,IF(V95&gt;0,V95,IF(U95=1,$W$11,0)))</f>
        <v/>
      </c>
      <c r="Y95" s="3">
        <f>AD95</f>
        <v/>
      </c>
      <c r="Z95" s="3">
        <f>AE95</f>
        <v/>
      </c>
      <c r="AA95" s="3">
        <f>IF($BB$7=1,AF95,IF(AS95=12,$F95*I95/($AF$8*AL95+$AF$9*(1-AL95)),AF95))</f>
        <v/>
      </c>
      <c r="AB95" s="3">
        <f>IF($BB$7=1,AI95,IF(AV95=12,$F95*L95/($AI$8*AL95+$AI$9*(1-AL95)),AI95))</f>
        <v/>
      </c>
      <c r="AC95" s="3">
        <f>IF(AND(AS95=2,EA95=1),AA95*O95,IF(AND(AS95=2,EA95=2),AB95*O95,IF(EA95=1,AA95,IF(EA95=2,AB95))))</f>
        <v/>
      </c>
      <c r="AD95" s="3">
        <f>IF(AQ95=12,$F95*G95/$AQ$9,IF(OR(AQ95=1,AQ95=4),$F95*G95/200,IF(OR(AQ95=2,AQ95=9),$F95*G95/100,"자동")))</f>
        <v/>
      </c>
      <c r="AE95" s="3">
        <f>IF(AR95=12,$F95*H95/$AR$9,IF(OR(AR95=1,AR95=4),$F95*H95/200,IF(OR(AR95=2,AR95=9),$F95*H95/100,"자동")))</f>
        <v/>
      </c>
      <c r="AF95" s="3">
        <f>IF(AS95=12,$F95*I95/IF($BB$7=1,IF($ED95=1,$AS$9,$AF$9),($AF$8*AL95+$AF$9*(1-AL95))),IF(AS95=42,$F95*I95/AN95,IF(OR(AS95=1,AS95=4,AS95=2),$F95*I95/100,IF(AS95=9,$F95*I95/50,"자동"))))</f>
        <v/>
      </c>
      <c r="AG95" s="3">
        <f>IF(AT95=12,$F95*J95/IF($BB$7=1,IF($ED95=1,$AT$9,$AG$9),($AG$8*AL95+$AG$9*(1-AL95))),IF(AT95=42,$F95*J95/AN95,IF(OR(AT95=1,AT95=4,AT95=2),$F95*J95/100,IF(AT95=9,$F95*J95/50,"자동"))))</f>
        <v/>
      </c>
      <c r="AH95" s="3">
        <f>IF(AU95=12,$F95*K95/IF($BB$7=1,IF($ED95=1,$AU$9,$AH$9),($AH$8*AL95+$AH$9*(1-AL95))),IF(AU95=42,$F95*K95/$AN95,IF(OR(AU95=1,AU95=4,AU95=2),$F95*K95/100,IF(AU95=9,$F95*K95/50,"자동"))))</f>
        <v/>
      </c>
      <c r="AI95" s="3">
        <f>IF(AV95=12,$F95*L95/IF($BB$7=1,IF($ED95=1,$AV$9,$AI$9),($AI$8*AL95+$AI$9*(1-AL95))),IF(AV95=42,$F95*L95/AO95,IF(OR(AV95=1,AV95=4,AV95=2),$F95*L95/100,IF(AV95=9,$F95*L95/50,"자동"))))</f>
        <v/>
      </c>
      <c r="AJ95" s="3">
        <f>IF(AW95=12,$F95*M95/IF($BB$7=1,IF($ED95=1,$AW$9,$AJ$9),($AJ$8*AL95+$AJ$9*(1-AL95))),IF(AW95=42,$F95*M95/AO95,IF(OR(AW95=1,AW95=4,AW95=2),$F95*M95/100,IF(AW95=9,$F95*M95/50,"자동"))))</f>
        <v/>
      </c>
      <c r="AL95" s="3">
        <f>IF(AK95&lt;&gt;"",AK95,IF(BA95&lt;&gt;12,"",IF(U95=1,1,IF(LEFT(E95,3)="서울대",0,""))))</f>
        <v/>
      </c>
      <c r="AN95" s="3">
        <f>IF($BA95=42,OFFSET(변환표준점수!C$119,$AP95-1,0),"")</f>
        <v/>
      </c>
      <c r="AO95" s="3">
        <f>IF($BA95=42,OFFSET(변환표준점수!D$119,$AP95-1,0),"")</f>
        <v/>
      </c>
      <c r="AP95" s="3">
        <f>IF(S95="","",MATCH(S95,변환표준점수!$B$119:$B$298,0))</f>
        <v/>
      </c>
      <c r="AQ95" s="3" t="n">
        <v>1</v>
      </c>
      <c r="AR95" s="3" t="n">
        <v>1</v>
      </c>
      <c r="AS95" s="3" t="n">
        <v>4</v>
      </c>
      <c r="AT95" s="3" t="n">
        <v>4</v>
      </c>
      <c r="AV95" s="3" t="n">
        <v>4</v>
      </c>
      <c r="AW95" s="3" t="n">
        <v>4</v>
      </c>
      <c r="AX95" s="3" t="n">
        <v>3</v>
      </c>
      <c r="AY95" s="3" t="n">
        <v>3</v>
      </c>
      <c r="BA95" s="3">
        <f>IF(AS95&gt;0,AS95,AV95)</f>
        <v/>
      </c>
      <c r="BJ95" s="3">
        <f>IF(BI95="",IF(DT95=1,1,$BI$3),BI95)</f>
        <v/>
      </c>
      <c r="CH95" s="206">
        <f>F95*P95</f>
        <v/>
      </c>
      <c r="CI95" s="56" t="n">
        <v>200</v>
      </c>
      <c r="CJ95" s="3" t="n">
        <v>195</v>
      </c>
      <c r="CK95" s="3" t="n">
        <v>190</v>
      </c>
      <c r="CL95" s="3" t="n">
        <v>185</v>
      </c>
      <c r="CM95" s="3" t="n">
        <v>170</v>
      </c>
      <c r="CN95" s="3" t="n">
        <v>150</v>
      </c>
      <c r="CO95" s="3" t="n">
        <v>120</v>
      </c>
      <c r="CP95" s="3" t="n">
        <v>100</v>
      </c>
      <c r="CQ95" s="3" t="n">
        <v>0</v>
      </c>
      <c r="CR95" s="56" t="n">
        <v>10</v>
      </c>
      <c r="CS95" s="3" t="n">
        <v>10</v>
      </c>
      <c r="CT95" s="3" t="n">
        <v>10</v>
      </c>
      <c r="CU95" s="3" t="n">
        <v>9.800000000000001</v>
      </c>
      <c r="CV95" s="3" t="n">
        <v>9.6</v>
      </c>
      <c r="CW95" s="3" t="n">
        <v>9.4</v>
      </c>
      <c r="CX95" s="3" t="n">
        <v>9.199999999999999</v>
      </c>
      <c r="CY95" s="3" t="n">
        <v>9</v>
      </c>
      <c r="CZ95" s="3" t="n">
        <v>8.800000000000001</v>
      </c>
      <c r="DJ95" s="3">
        <f>ROUND((CI95-EZ95),1)</f>
        <v/>
      </c>
      <c r="DK95" s="93">
        <f>((CI95-EZ95)/(FG95+DJ95-FC95))*100</f>
        <v/>
      </c>
      <c r="DL95" s="3">
        <f>ROUND((CR95-FA95)+(DA95-FB95),1)</f>
        <v/>
      </c>
      <c r="DO95" s="3" t="n">
        <v>2</v>
      </c>
      <c r="EA95" s="3">
        <f>IF(DZ95&gt;0,DZ95,IF(DM95&gt;0,1,2))</f>
        <v/>
      </c>
      <c r="EB95" s="3">
        <f>MAX(DM95:DO95)</f>
        <v/>
      </c>
      <c r="EC95" s="3">
        <f>AND(DM95-0.1&lt;$DM$8,DN95-0.1&lt;$DN$8,DO95-0.1&lt;$DO$8)*1</f>
        <v/>
      </c>
      <c r="ED95" s="3">
        <f>IFERROR(IF(AND($DP$8&gt;=DP95,$DQ$8&gt;=DQ95,$DR$8&gt;=DR95,$DS$8&gt;=DS95,$DT$8&gt;=DT95,$DU$8&gt;=DU95,$DV$8&gt;=DV95,$DW$8&gt;=DW95,$DX$8&gt;=DX95,OR(DY95=0,$DY$8&lt;DY95),EC95=1),1,0),0)</f>
        <v/>
      </c>
      <c r="EF95" s="3">
        <f>IFERROR(OFFSET(EF$3,MATCH(AQ95,$ED$4:$ED$10,0),0),0)</f>
        <v/>
      </c>
      <c r="EG95" s="3">
        <f>IFERROR(OFFSET(EG$3,MATCH(AR95,$ED$4:$ED$10,0),0),0)</f>
        <v/>
      </c>
      <c r="EH95" s="3">
        <f>IFERROR(IF(LEFT($BA95,1)="4",OFFSET(변환표준점수!$H$118,MATCH($S95,변환표준점수!$B$119:$B$198,0),),OFFSET(EH$3,MATCH(AS95,$ED$4:$ED$8,0),0)),0)</f>
        <v/>
      </c>
      <c r="EI95" s="3">
        <f>IFERROR(IF(LEFT($BA95,1)="4",OFFSET(변환표준점수!$I$118,MATCH($S95,변환표준점수!$B$119:$B$198,0),0),OFFSET(EI$3,MATCH(AT95,$ED$4:$ED$8,0),0)),0)</f>
        <v/>
      </c>
      <c r="EK95" s="3">
        <f>IFERROR(IF(LEFT($BA95,1)="4",OFFSET(변환표준점수!$J$118,MATCH($S95,변환표준점수!$B$119:$B$198,0),0),OFFSET(EJ$3,MATCH(AV95,$ED$4:$ED$8,0),0)),0)</f>
        <v/>
      </c>
      <c r="EL95" s="3">
        <f>IFERROR(IF(LEFT($BA95,1)="4",OFFSET(변환표준점수!$K$118,MATCH($S95,변환표준점수!$B$119:$B$198,0),0),OFFSET(EK$3,MATCH(AW95,$ED$4:$ED$8,0),0)),0)</f>
        <v/>
      </c>
      <c r="EM95" s="3">
        <f>IFERROR(OFFSET(EL$3,MATCH(AX95,$ED$4:$ED$8,0),0),0)</f>
        <v/>
      </c>
      <c r="EN95" s="3">
        <f>IFERROR(OFFSET(EM$3,MATCH(AY95,$ED$4:$ED$8,0),0),0)</f>
        <v/>
      </c>
      <c r="EO95" s="3">
        <f>IFERROR(OFFSET(EN$3,MATCH(AZ95,$ED$4:$ED$8,0),0),0)</f>
        <v/>
      </c>
      <c r="EQ95" s="3">
        <f>IFERROR((EF95*AD95+BO95)*$EP$9,0)</f>
        <v/>
      </c>
      <c r="ER95" s="3">
        <f>IFERROR(EG95*AE95+OFFSET($BP95,0,$ER$14-1),0)</f>
        <v/>
      </c>
      <c r="ES95" s="3">
        <f>IFERROR((EH95*AF95+BS95)*$EP$9,0)</f>
        <v/>
      </c>
      <c r="ET95" s="3">
        <f>IFERROR(IF(O95&lt;2,0,(EI95*AG95+BT95)*$EP$9),0)</f>
        <v/>
      </c>
      <c r="EU95" s="3">
        <f>IFERROR(BU95*$EP$9,0)</f>
        <v/>
      </c>
      <c r="EV95" s="3">
        <f>IFERROR((EK95*AI95+BV95)*$EP$9,0)</f>
        <v/>
      </c>
      <c r="EW95" s="3">
        <f>IFERROR(IF(O95&lt;2,0,(EL95*AJ95+BW95)*$EP$9),0)</f>
        <v/>
      </c>
      <c r="EX95" s="3">
        <f>LARGE((ES95:ET95,EV95:EW95),1)</f>
        <v/>
      </c>
      <c r="EY95" s="3">
        <f>IF(O95&lt;2,0,LARGE((ES95:ET95,EV95:EW95),2))</f>
        <v/>
      </c>
      <c r="EZ95" s="3">
        <f>IFERROR(OFFSET(CI95,0,ROUND((1/(1/EM95))-1,0)),0)</f>
        <v/>
      </c>
      <c r="FA95" s="3">
        <f>IFERROR(OFFSET(CR95,0,ROUND(1/(1/EN95),0)-1),0)</f>
        <v/>
      </c>
      <c r="FB95" s="3">
        <f>IFERROR(OFFSET(DA95,0,ROUND(1/(1/EO95),0)-1),0)</f>
        <v/>
      </c>
      <c r="FG95" s="3">
        <f>IF(FF95&gt;0,FF95,EQ95+ER95+EU95+EX95+EY95+EZ95+FA95+FB95+FC95)</f>
        <v/>
      </c>
      <c r="FH95" s="618" t="n"/>
      <c r="FU95" s="3">
        <f>IF(AQ95=1,"표점",IF(AQ95=12,"표점/만점",IF(AQ95=2,"백분위")))</f>
        <v/>
      </c>
      <c r="FV95" s="3">
        <f>IF(BA95=1,"표점",IF(BA95=12,"표점/만점",IF(BA95=2,"백분위",IF(BA95=4,"변표",IF(BA95=42,"변표/만점")))))</f>
        <v/>
      </c>
      <c r="FW95" s="3">
        <f>ROUND(Y95/$FZ95,2)</f>
        <v/>
      </c>
      <c r="FX95" s="3">
        <f>ROUND(Z95/$FZ95,2)</f>
        <v/>
      </c>
      <c r="FY95" s="3">
        <f>ROUND(AC95/$FZ95,2)</f>
        <v/>
      </c>
      <c r="FZ95" s="3">
        <f>Y95+Z95+AC95</f>
        <v/>
      </c>
    </row>
    <row r="96">
      <c r="A96" s="556" t="n">
        <v>26</v>
      </c>
      <c r="C96" s="3">
        <f>ROUND(ROW(C96)-ROW($C$15),0)</f>
        <v/>
      </c>
      <c r="D96" s="3" t="n">
        <v>81</v>
      </c>
      <c r="E96" s="3" t="inlineStr">
        <is>
          <t>세종 창의</t>
        </is>
      </c>
      <c r="F96" s="3" t="n">
        <v>1000</v>
      </c>
      <c r="G96" s="3" t="n">
        <v>0.35</v>
      </c>
      <c r="H96" s="3" t="n">
        <v>0.35</v>
      </c>
      <c r="I96" s="3" t="n">
        <v>0.05</v>
      </c>
      <c r="J96" s="3" t="n">
        <v>0.05</v>
      </c>
      <c r="L96" s="3" t="n">
        <v>0.05</v>
      </c>
      <c r="M96" s="3" t="n">
        <v>0.05</v>
      </c>
      <c r="O96" s="3" t="n">
        <v>2</v>
      </c>
      <c r="P96" s="3">
        <f>G96+H96+MAX((I96:J96),L96:M96)*O96</f>
        <v/>
      </c>
      <c r="Q96" s="3" t="n">
        <v>27</v>
      </c>
      <c r="S96" s="3">
        <f>IF(R96&gt;0,R96,Q96)</f>
        <v/>
      </c>
      <c r="W96" s="3">
        <f>IF(AND(BH96=0,CD96=0),0,IF(V96&gt;0,V96,IF(U96=1,$W$11,0)))</f>
        <v/>
      </c>
      <c r="Y96" s="3">
        <f>AD96</f>
        <v/>
      </c>
      <c r="Z96" s="3">
        <f>AE96</f>
        <v/>
      </c>
      <c r="AA96" s="3">
        <f>IF($BB$7=1,AF96,IF(AS96=12,$F96*I96/($AF$8*AL96+$AF$9*(1-AL96)),AF96))</f>
        <v/>
      </c>
      <c r="AB96" s="3">
        <f>IF($BB$7=1,AI96,IF(AV96=12,$F96*L96/($AI$8*AL96+$AI$9*(1-AL96)),AI96))</f>
        <v/>
      </c>
      <c r="AC96" s="3">
        <f>IF(AND(AS96=2,EA96=1),AA96*O96,IF(AND(AS96=2,EA96=2),AB96*O96,IF(EA96=1,AA96,IF(EA96=2,AB96))))</f>
        <v/>
      </c>
      <c r="AD96" s="3">
        <f>IF(AQ96=12,$F96*G96/$AQ$9,IF(OR(AQ96=1,AQ96=4),$F96*G96/200,IF(OR(AQ96=2,AQ96=9),$F96*G96/100,"자동")))</f>
        <v/>
      </c>
      <c r="AE96" s="3">
        <f>IF(AR96=12,$F96*H96/$AR$9,IF(OR(AR96=1,AR96=4),$F96*H96/200,IF(OR(AR96=2,AR96=9),$F96*H96/100,"자동")))</f>
        <v/>
      </c>
      <c r="AF96" s="3">
        <f>IF(AS96=12,$F96*I96/IF($BB$7=1,IF($ED96=1,$AS$9,$AF$9),($AF$8*AL96+$AF$9*(1-AL96))),IF(AS96=42,$F96*I96/AN96,IF(OR(AS96=1,AS96=4,AS96=2),$F96*I96/100,IF(AS96=9,$F96*I96/50,"자동"))))</f>
        <v/>
      </c>
      <c r="AG96" s="3">
        <f>IF(AT96=12,$F96*J96/IF($BB$7=1,IF($ED96=1,$AT$9,$AG$9),($AG$8*AL96+$AG$9*(1-AL96))),IF(AT96=42,$F96*J96/AN96,IF(OR(AT96=1,AT96=4,AT96=2),$F96*J96/100,IF(AT96=9,$F96*J96/50,"자동"))))</f>
        <v/>
      </c>
      <c r="AH96" s="3">
        <f>IF(AU96=12,$F96*K96/IF($BB$7=1,IF($ED96=1,$AU$9,$AH$9),($AH$8*AL96+$AH$9*(1-AL96))),IF(AU96=42,$F96*K96/$AN96,IF(OR(AU96=1,AU96=4,AU96=2),$F96*K96/100,IF(AU96=9,$F96*K96/50,"자동"))))</f>
        <v/>
      </c>
      <c r="AI96" s="3">
        <f>IF(AV96=12,$F96*L96/IF($BB$7=1,IF($ED96=1,$AV$9,$AI$9),($AI$8*AL96+$AI$9*(1-AL96))),IF(AV96=42,$F96*L96/AO96,IF(OR(AV96=1,AV96=4,AV96=2),$F96*L96/100,IF(AV96=9,$F96*L96/50,"자동"))))</f>
        <v/>
      </c>
      <c r="AJ96" s="3">
        <f>IF(AW96=12,$F96*M96/IF($BB$7=1,IF($ED96=1,$AW$9,$AJ$9),($AJ$8*AL96+$AJ$9*(1-AL96))),IF(AW96=42,$F96*M96/AO96,IF(OR(AW96=1,AW96=4,AW96=2),$F96*M96/100,IF(AW96=9,$F96*M96/50,"자동"))))</f>
        <v/>
      </c>
      <c r="AL96" s="3">
        <f>IF(AK96&lt;&gt;"",AK96,IF(BA96&lt;&gt;12,"",IF(U96=1,1,IF(LEFT(E96,3)="서울대",0,""))))</f>
        <v/>
      </c>
      <c r="AN96" s="3">
        <f>IF($BA96=42,OFFSET(변환표준점수!C$119,$AP96-1,0),"")</f>
        <v/>
      </c>
      <c r="AO96" s="3">
        <f>IF($BA96=42,OFFSET(변환표준점수!D$119,$AP96-1,0),"")</f>
        <v/>
      </c>
      <c r="AP96" s="3">
        <f>IF(S96="","",MATCH(S96,변환표준점수!$B$119:$B$298,0))</f>
        <v/>
      </c>
      <c r="AQ96" s="3" t="n">
        <v>1</v>
      </c>
      <c r="AR96" s="3" t="n">
        <v>1</v>
      </c>
      <c r="AS96" s="3" t="n">
        <v>4</v>
      </c>
      <c r="AT96" s="3" t="n">
        <v>4</v>
      </c>
      <c r="AV96" s="3" t="n">
        <v>4</v>
      </c>
      <c r="AW96" s="3" t="n">
        <v>4</v>
      </c>
      <c r="AX96" s="3" t="n">
        <v>3</v>
      </c>
      <c r="AY96" s="3" t="n">
        <v>3</v>
      </c>
      <c r="BA96" s="3">
        <f>IF(AS96&gt;0,AS96,AV96)</f>
        <v/>
      </c>
      <c r="BJ96" s="3">
        <f>IF(BI96="",IF(DT96=1,1,$BI$3),BI96)</f>
        <v/>
      </c>
      <c r="CH96" s="206">
        <f>F96*P96</f>
        <v/>
      </c>
      <c r="CI96" s="56" t="n">
        <v>200</v>
      </c>
      <c r="CJ96" s="3" t="n">
        <v>198</v>
      </c>
      <c r="CK96" s="3" t="n">
        <v>196</v>
      </c>
      <c r="CL96" s="3" t="n">
        <v>194</v>
      </c>
      <c r="CM96" s="3" t="n">
        <v>170</v>
      </c>
      <c r="CN96" s="3" t="n">
        <v>150</v>
      </c>
      <c r="CO96" s="3" t="n">
        <v>120</v>
      </c>
      <c r="CP96" s="3" t="n">
        <v>100</v>
      </c>
      <c r="CQ96" s="3" t="n">
        <v>0</v>
      </c>
      <c r="CR96" s="56" t="n">
        <v>10</v>
      </c>
      <c r="CS96" s="3" t="n">
        <v>10</v>
      </c>
      <c r="CT96" s="3" t="n">
        <v>10</v>
      </c>
      <c r="CU96" s="3" t="n">
        <v>9.800000000000001</v>
      </c>
      <c r="CV96" s="3" t="n">
        <v>9.6</v>
      </c>
      <c r="CW96" s="3" t="n">
        <v>9.4</v>
      </c>
      <c r="CX96" s="3" t="n">
        <v>9.199999999999999</v>
      </c>
      <c r="CY96" s="3" t="n">
        <v>9</v>
      </c>
      <c r="CZ96" s="3" t="n">
        <v>8.800000000000001</v>
      </c>
      <c r="DJ96" s="3">
        <f>ROUND((CI96-EZ96),1)</f>
        <v/>
      </c>
      <c r="DK96" s="93">
        <f>((CI96-EZ96)/(FG96+DJ96-FC96))*100</f>
        <v/>
      </c>
      <c r="DL96" s="3">
        <f>ROUND((CR96-FA96)+(DA96-FB96),1)</f>
        <v/>
      </c>
      <c r="DO96" s="3" t="n">
        <v>2</v>
      </c>
      <c r="DZ96" s="3" t="n">
        <v>1</v>
      </c>
      <c r="EA96" s="3">
        <f>IF(DZ96&gt;0,DZ96,IF(DM96&gt;0,1,2))</f>
        <v/>
      </c>
      <c r="EB96" s="3">
        <f>MAX(DM96:DO96)</f>
        <v/>
      </c>
      <c r="EC96" s="3">
        <f>AND(DM96-0.1&lt;$DM$8,DN96-0.1&lt;$DN$8,DO96-0.1&lt;$DO$8)*1</f>
        <v/>
      </c>
      <c r="ED96" s="3">
        <f>IFERROR(IF(AND($DP$8&gt;=DP96,$DQ$8&gt;=DQ96,$DR$8&gt;=DR96,$DS$8&gt;=DS96,$DT$8&gt;=DT96,$DU$8&gt;=DU96,$DV$8&gt;=DV96,$DW$8&gt;=DW96,$DX$8&gt;=DX96,OR(DY96=0,$DY$8&lt;DY96),EC96=1),1,0),0)</f>
        <v/>
      </c>
      <c r="EF96" s="3">
        <f>IFERROR(OFFSET(EF$3,MATCH(AQ96,$ED$4:$ED$10,0),0),0)</f>
        <v/>
      </c>
      <c r="EG96" s="3">
        <f>IFERROR(OFFSET(EG$3,MATCH(AR96,$ED$4:$ED$10,0),0),0)</f>
        <v/>
      </c>
      <c r="EH96" s="3">
        <f>IFERROR(IF(LEFT($BA96,1)="4",OFFSET(변환표준점수!$H$118,MATCH($S96,변환표준점수!$B$119:$B$198,0),),OFFSET(EH$3,MATCH(AS96,$ED$4:$ED$8,0),0)),0)</f>
        <v/>
      </c>
      <c r="EI96" s="3">
        <f>IFERROR(IF(LEFT($BA96,1)="4",OFFSET(변환표준점수!$I$118,MATCH($S96,변환표준점수!$B$119:$B$198,0),0),OFFSET(EI$3,MATCH(AT96,$ED$4:$ED$8,0),0)),0)</f>
        <v/>
      </c>
      <c r="EK96" s="3">
        <f>IFERROR(IF(LEFT($BA96,1)="4",OFFSET(변환표준점수!$J$118,MATCH($S96,변환표준점수!$B$119:$B$198,0),0),OFFSET(EJ$3,MATCH(AV96,$ED$4:$ED$8,0),0)),0)</f>
        <v/>
      </c>
      <c r="EL96" s="3">
        <f>IFERROR(IF(LEFT($BA96,1)="4",OFFSET(변환표준점수!$K$118,MATCH($S96,변환표준점수!$B$119:$B$198,0),0),OFFSET(EK$3,MATCH(AW96,$ED$4:$ED$8,0),0)),0)</f>
        <v/>
      </c>
      <c r="EM96" s="3">
        <f>IFERROR(OFFSET(EL$3,MATCH(AX96,$ED$4:$ED$8,0),0),0)</f>
        <v/>
      </c>
      <c r="EN96" s="3">
        <f>IFERROR(OFFSET(EM$3,MATCH(AY96,$ED$4:$ED$8,0),0),0)</f>
        <v/>
      </c>
      <c r="EO96" s="3">
        <f>IFERROR(OFFSET(EN$3,MATCH(AZ96,$ED$4:$ED$8,0),0),0)</f>
        <v/>
      </c>
      <c r="EQ96" s="3">
        <f>IFERROR((EF96*AD96+BO96)*$EP$9,0)</f>
        <v/>
      </c>
      <c r="ER96" s="3">
        <f>IFERROR(EG96*AE96+OFFSET($BP96,0,$ER$14-1),0)</f>
        <v/>
      </c>
      <c r="ES96" s="3">
        <f>IFERROR((EH96*AF96+BS96)*$EP$9,0)</f>
        <v/>
      </c>
      <c r="ET96" s="3">
        <f>IFERROR(IF(O96&lt;2,0,(EI96*AG96+BT96)*$EP$9),0)</f>
        <v/>
      </c>
      <c r="EU96" s="3">
        <f>IFERROR(BU96*$EP$9,0)</f>
        <v/>
      </c>
      <c r="EV96" s="3">
        <f>IFERROR((EK96*AI96+BV96)*$EP$9,0)</f>
        <v/>
      </c>
      <c r="EW96" s="3">
        <f>IFERROR(IF(O96&lt;2,0,(EL96*AJ96+BW96)*$EP$9),0)</f>
        <v/>
      </c>
      <c r="EX96" s="3">
        <f>LARGE((ES96:ET96,EV96:EW96),1)</f>
        <v/>
      </c>
      <c r="EY96" s="3">
        <f>IF(O96&lt;2,0,LARGE((ES96:ET96,EV96:EW96),2))</f>
        <v/>
      </c>
      <c r="EZ96" s="3">
        <f>IFERROR(OFFSET(CI96,0,ROUND((1/(1/EM96))-1,0)),0)</f>
        <v/>
      </c>
      <c r="FA96" s="3">
        <f>IFERROR(OFFSET(CR96,0,ROUND(1/(1/EN96),0)-1),0)</f>
        <v/>
      </c>
      <c r="FB96" s="3">
        <f>IFERROR(OFFSET(DA96,0,ROUND(1/(1/EO96),0)-1),0)</f>
        <v/>
      </c>
      <c r="FG96" s="3">
        <f>IF(FF96&gt;0,FF96,EQ96+ER96+EU96+EX96+EY96+EZ96+FA96+FB96+FC96)</f>
        <v/>
      </c>
      <c r="FH96" s="618" t="n"/>
      <c r="FU96" s="3">
        <f>IF(AQ96=1,"표점",IF(AQ96=12,"표점/만점",IF(AQ96=2,"백분위")))</f>
        <v/>
      </c>
      <c r="FV96" s="3">
        <f>IF(BA96=1,"표점",IF(BA96=12,"표점/만점",IF(BA96=2,"백분위",IF(BA96=4,"변표",IF(BA96=42,"변표/만점")))))</f>
        <v/>
      </c>
      <c r="FW96" s="3">
        <f>ROUND(Y96/$FZ96,2)</f>
        <v/>
      </c>
      <c r="FX96" s="3">
        <f>ROUND(Z96/$FZ96,2)</f>
        <v/>
      </c>
      <c r="FY96" s="3">
        <f>ROUND(AC96/$FZ96,2)</f>
        <v/>
      </c>
      <c r="FZ96" s="3">
        <f>Y96+Z96+AC96</f>
        <v/>
      </c>
    </row>
    <row r="97">
      <c r="A97" s="556" t="n">
        <v>26</v>
      </c>
      <c r="C97" s="3">
        <f>ROUND(ROW(C97)-ROW($C$15),0)</f>
        <v/>
      </c>
      <c r="D97" s="3" t="n">
        <v>82</v>
      </c>
      <c r="E97" s="3" t="inlineStr">
        <is>
          <t>세종 국방항공</t>
        </is>
      </c>
      <c r="F97" s="3" t="n">
        <v>1000</v>
      </c>
      <c r="G97" s="3" t="n">
        <v>0.2</v>
      </c>
      <c r="H97" s="3" t="n">
        <v>0.35</v>
      </c>
      <c r="I97" s="3" t="n">
        <v>0.125</v>
      </c>
      <c r="J97" s="3" t="n">
        <v>0.125</v>
      </c>
      <c r="L97" s="3" t="n">
        <v>0.125</v>
      </c>
      <c r="M97" s="3" t="n">
        <v>0.125</v>
      </c>
      <c r="O97" s="3" t="n">
        <v>2</v>
      </c>
      <c r="P97" s="3">
        <f>G97+H97+MAX((I97:J97),L97:M97)*O97</f>
        <v/>
      </c>
      <c r="Q97" s="3" t="n">
        <v>27</v>
      </c>
      <c r="S97" s="3">
        <f>IF(R97&gt;0,R97,Q97)</f>
        <v/>
      </c>
      <c r="W97" s="3">
        <f>IF(AND(BH97=0,CD97=0),0,IF(V97&gt;0,V97,IF(U97=1,$W$11,0)))</f>
        <v/>
      </c>
      <c r="Y97" s="3">
        <f>AD97</f>
        <v/>
      </c>
      <c r="Z97" s="3">
        <f>AE97</f>
        <v/>
      </c>
      <c r="AA97" s="3">
        <f>IF($BB$7=1,AF97,IF(AS97=12,$F97*I97/($AF$8*AL97+$AF$9*(1-AL97)),AF97))</f>
        <v/>
      </c>
      <c r="AB97" s="3">
        <f>IF($BB$7=1,AI97,IF(AV97=12,$F97*L97/($AI$8*AL97+$AI$9*(1-AL97)),AI97))</f>
        <v/>
      </c>
      <c r="AC97" s="3">
        <f>IF(AND(AS97=2,EA97=1),AA97*O97,IF(AND(AS97=2,EA97=2),AB97*O97,IF(EA97=1,AA97,IF(EA97=2,AB97))))</f>
        <v/>
      </c>
      <c r="AD97" s="3">
        <f>IF(AQ97=12,$F97*G97/$AQ$9,IF(OR(AQ97=1,AQ97=4),$F97*G97/200,IF(OR(AQ97=2,AQ97=9),$F97*G97/100,"자동")))</f>
        <v/>
      </c>
      <c r="AE97" s="3">
        <f>IF(AR97=12,$F97*H97/$AR$9,IF(OR(AR97=1,AR97=4),$F97*H97/200,IF(OR(AR97=2,AR97=9),$F97*H97/100,"자동")))</f>
        <v/>
      </c>
      <c r="AF97" s="3">
        <f>IF(AS97=12,$F97*I97/IF($BB$7=1,IF($ED97=1,$AS$9,$AF$9),($AF$8*AL97+$AF$9*(1-AL97))),IF(AS97=42,$F97*I97/AN97,IF(OR(AS97=1,AS97=4,AS97=2),$F97*I97/100,IF(AS97=9,$F97*I97/50,"자동"))))</f>
        <v/>
      </c>
      <c r="AG97" s="3">
        <f>IF(AT97=12,$F97*J97/IF($BB$7=1,IF($ED97=1,$AT$9,$AG$9),($AG$8*AL97+$AG$9*(1-AL97))),IF(AT97=42,$F97*J97/AN97,IF(OR(AT97=1,AT97=4,AT97=2),$F97*J97/100,IF(AT97=9,$F97*J97/50,"자동"))))</f>
        <v/>
      </c>
      <c r="AH97" s="3">
        <f>IF(AU97=12,$F97*K97/IF($BB$7=1,IF($ED97=1,$AU$9,$AH$9),($AH$8*AL97+$AH$9*(1-AL97))),IF(AU97=42,$F97*K97/$AN97,IF(OR(AU97=1,AU97=4,AU97=2),$F97*K97/100,IF(AU97=9,$F97*K97/50,"자동"))))</f>
        <v/>
      </c>
      <c r="AI97" s="3">
        <f>IF(AV97=12,$F97*L97/IF($BB$7=1,IF($ED97=1,$AV$9,$AI$9),($AI$8*AL97+$AI$9*(1-AL97))),IF(AV97=42,$F97*L97/AO97,IF(OR(AV97=1,AV97=4,AV97=2),$F97*L97/100,IF(AV97=9,$F97*L97/50,"자동"))))</f>
        <v/>
      </c>
      <c r="AJ97" s="3">
        <f>IF(AW97=12,$F97*M97/IF($BB$7=1,IF($ED97=1,$AW$9,$AJ$9),($AJ$8*AL97+$AJ$9*(1-AL97))),IF(AW97=42,$F97*M97/AO97,IF(OR(AW97=1,AW97=4,AW97=2),$F97*M97/100,IF(AW97=9,$F97*M97/50,"자동"))))</f>
        <v/>
      </c>
      <c r="AL97" s="3">
        <f>IF(AK97&lt;&gt;"",AK97,IF(BA97&lt;&gt;12,"",IF(U97=1,1,IF(LEFT(E97,3)="서울대",0,""))))</f>
        <v/>
      </c>
      <c r="AN97" s="3">
        <f>IF($BA97=42,OFFSET(변환표준점수!C$119,$AP97-1,0),"")</f>
        <v/>
      </c>
      <c r="AO97" s="3">
        <f>IF($BA97=42,OFFSET(변환표준점수!D$119,$AP97-1,0),"")</f>
        <v/>
      </c>
      <c r="AP97" s="3">
        <f>IF(S97="","",MATCH(S97,변환표준점수!$B$119:$B$298,0))</f>
        <v/>
      </c>
      <c r="AQ97" s="3" t="n">
        <v>1</v>
      </c>
      <c r="AR97" s="3" t="n">
        <v>1</v>
      </c>
      <c r="AS97" s="3" t="n">
        <v>4</v>
      </c>
      <c r="AT97" s="3" t="n">
        <v>4</v>
      </c>
      <c r="AV97" s="3" t="n">
        <v>4</v>
      </c>
      <c r="AW97" s="3" t="n">
        <v>4</v>
      </c>
      <c r="AX97" s="3" t="n">
        <v>3</v>
      </c>
      <c r="AY97" s="3" t="n">
        <v>3</v>
      </c>
      <c r="BA97" s="3">
        <f>IF(AS97&gt;0,AS97,AV97)</f>
        <v/>
      </c>
      <c r="BJ97" s="3">
        <f>IF(BI97="",IF(DT97=1,1,$BI$3),BI97)</f>
        <v/>
      </c>
      <c r="CH97" s="206">
        <f>F97*P97</f>
        <v/>
      </c>
      <c r="CI97" s="56" t="n">
        <v>200</v>
      </c>
      <c r="CJ97" s="3" t="n">
        <v>198</v>
      </c>
      <c r="CK97" s="3" t="n">
        <v>196</v>
      </c>
      <c r="CL97" s="3" t="n">
        <v>194</v>
      </c>
      <c r="CM97" s="3" t="n">
        <v>170</v>
      </c>
      <c r="CN97" s="3" t="n">
        <v>150</v>
      </c>
      <c r="CO97" s="3" t="n">
        <v>120</v>
      </c>
      <c r="CP97" s="3" t="n">
        <v>100</v>
      </c>
      <c r="CQ97" s="3" t="n">
        <v>0</v>
      </c>
      <c r="CR97" s="56" t="n">
        <v>0</v>
      </c>
      <c r="CS97" s="3" t="n">
        <v>0</v>
      </c>
      <c r="CT97" s="3" t="n">
        <v>0</v>
      </c>
      <c r="CU97" s="3" t="n">
        <v>0</v>
      </c>
      <c r="CV97" s="3" t="n">
        <v>0</v>
      </c>
      <c r="CW97" s="3" t="n">
        <v>0</v>
      </c>
      <c r="CX97" s="3" t="n">
        <v>0</v>
      </c>
      <c r="CY97" s="3" t="n">
        <v>0</v>
      </c>
      <c r="CZ97" s="3" t="n">
        <v>0</v>
      </c>
      <c r="DJ97" s="3">
        <f>ROUND((CI97-EZ97),1)</f>
        <v/>
      </c>
      <c r="DK97" s="93">
        <f>((CI97-EZ97)/(FG97+DJ97-FC97))*100</f>
        <v/>
      </c>
      <c r="DL97" s="3">
        <f>ROUND((CR97-FA97)+(DA97-FB97),1)</f>
        <v/>
      </c>
      <c r="DO97" s="3" t="n">
        <v>2</v>
      </c>
      <c r="DZ97" s="3" t="n">
        <v>1</v>
      </c>
      <c r="EA97" s="3">
        <f>IF(DZ97&gt;0,DZ97,IF(DM97&gt;0,1,2))</f>
        <v/>
      </c>
      <c r="EB97" s="3">
        <f>MAX(DM97:DO97)</f>
        <v/>
      </c>
      <c r="EC97" s="3">
        <f>AND(DM97-0.1&lt;$DM$8,DN97-0.1&lt;$DN$8,DO97-0.1&lt;$DO$8)*1</f>
        <v/>
      </c>
      <c r="ED97" s="3">
        <f>IFERROR(IF(AND($DP$8&gt;=DP97,$DQ$8&gt;=DQ97,$DR$8&gt;=DR97,$DS$8&gt;=DS97,$DT$8&gt;=DT97,$DU$8&gt;=DU97,$DV$8&gt;=DV97,$DW$8&gt;=DW97,$DX$8&gt;=DX97,OR(DY97=0,$DY$8&lt;DY97),EC97=1),1,0),0)</f>
        <v/>
      </c>
      <c r="EF97" s="3">
        <f>IFERROR(OFFSET(EF$3,MATCH(AQ97,$ED$4:$ED$10,0),0),0)</f>
        <v/>
      </c>
      <c r="EG97" s="3">
        <f>IFERROR(OFFSET(EG$3,MATCH(AR97,$ED$4:$ED$10,0),0),0)</f>
        <v/>
      </c>
      <c r="EH97" s="3">
        <f>IFERROR(IF(LEFT($BA97,1)="4",OFFSET(변환표준점수!$H$118,MATCH($S97,변환표준점수!$B$119:$B$198,0),),OFFSET(EH$3,MATCH(AS97,$ED$4:$ED$8,0),0)),0)</f>
        <v/>
      </c>
      <c r="EI97" s="3">
        <f>IFERROR(IF(LEFT($BA97,1)="4",OFFSET(변환표준점수!$I$118,MATCH($S97,변환표준점수!$B$119:$B$198,0),0),OFFSET(EI$3,MATCH(AT97,$ED$4:$ED$8,0),0)),0)</f>
        <v/>
      </c>
      <c r="EK97" s="3">
        <f>IFERROR(IF(LEFT($BA97,1)="4",OFFSET(변환표준점수!$J$118,MATCH($S97,변환표준점수!$B$119:$B$198,0),0),OFFSET(EJ$3,MATCH(AV97,$ED$4:$ED$8,0),0)),0)</f>
        <v/>
      </c>
      <c r="EL97" s="3">
        <f>IFERROR(IF(LEFT($BA97,1)="4",OFFSET(변환표준점수!$K$118,MATCH($S97,변환표준점수!$B$119:$B$198,0),0),OFFSET(EK$3,MATCH(AW97,$ED$4:$ED$8,0),0)),0)</f>
        <v/>
      </c>
      <c r="EM97" s="3">
        <f>IFERROR(OFFSET(EL$3,MATCH(AX97,$ED$4:$ED$8,0),0),0)</f>
        <v/>
      </c>
      <c r="EN97" s="3">
        <f>IFERROR(OFFSET(EM$3,MATCH(AY97,$ED$4:$ED$8,0),0),0)</f>
        <v/>
      </c>
      <c r="EO97" s="3">
        <f>IFERROR(OFFSET(EN$3,MATCH(AZ97,$ED$4:$ED$8,0),0),0)</f>
        <v/>
      </c>
      <c r="EQ97" s="3">
        <f>IFERROR((EF97*AD97+BO97)*$EP$9,0)</f>
        <v/>
      </c>
      <c r="ER97" s="3">
        <f>IFERROR(EG97*AE97+OFFSET($BP97,0,$ER$14-1),0)</f>
        <v/>
      </c>
      <c r="ES97" s="3">
        <f>IFERROR((EH97*AF97+BS97)*$EP$9,0)</f>
        <v/>
      </c>
      <c r="ET97" s="3">
        <f>IFERROR(IF(O97&lt;2,0,(EI97*AG97+BT97)*$EP$9),0)</f>
        <v/>
      </c>
      <c r="EU97" s="3">
        <f>IFERROR(BU97*$EP$9,0)</f>
        <v/>
      </c>
      <c r="EV97" s="3">
        <f>IFERROR((EK97*AI97+BV97)*$EP$9,0)</f>
        <v/>
      </c>
      <c r="EW97" s="3">
        <f>IFERROR(IF(O97&lt;2,0,(EL97*AJ97+BW97)*$EP$9),0)</f>
        <v/>
      </c>
      <c r="EX97" s="3">
        <f>LARGE((ES97:ET97,EV97:EW97),1)</f>
        <v/>
      </c>
      <c r="EY97" s="3">
        <f>IF(O97&lt;2,0,LARGE((ES97:ET97,EV97:EW97),2))</f>
        <v/>
      </c>
      <c r="EZ97" s="3">
        <f>IFERROR(OFFSET(CI97,0,ROUND((1/(1/EM97))-1,0)),0)</f>
        <v/>
      </c>
      <c r="FA97" s="3">
        <f>IFERROR(OFFSET(CR97,0,ROUND(1/(1/EN97),0)-1),0)</f>
        <v/>
      </c>
      <c r="FB97" s="3">
        <f>IFERROR(OFFSET(DA97,0,ROUND(1/(1/EO97),0)-1),0)</f>
        <v/>
      </c>
      <c r="FG97" s="3">
        <f>IF(FF97&gt;0,FF97,EQ97+ER97+EU97+EX97+EY97+EZ97+FA97+FB97+FC97)</f>
        <v/>
      </c>
      <c r="FH97" s="618" t="n"/>
      <c r="FU97" s="3">
        <f>IF(AQ97=1,"표점",IF(AQ97=12,"표점/만점",IF(AQ97=2,"백분위")))</f>
        <v/>
      </c>
      <c r="FV97" s="3">
        <f>IF(BA97=1,"표점",IF(BA97=12,"표점/만점",IF(BA97=2,"백분위",IF(BA97=4,"변표",IF(BA97=42,"변표/만점")))))</f>
        <v/>
      </c>
      <c r="FW97" s="3">
        <f>ROUND(Y97/$FZ97,2)</f>
        <v/>
      </c>
      <c r="FX97" s="3">
        <f>ROUND(Z97/$FZ97,2)</f>
        <v/>
      </c>
      <c r="FY97" s="3">
        <f>ROUND(AC97/$FZ97,2)</f>
        <v/>
      </c>
      <c r="FZ97" s="3">
        <f>Y97+Z97+AC97</f>
        <v/>
      </c>
    </row>
    <row r="98">
      <c r="A98" s="556" t="n">
        <v>26</v>
      </c>
      <c r="C98" s="3">
        <f>ROUND(ROW(C98)-ROW($C$15),0)</f>
        <v/>
      </c>
      <c r="D98" s="3" t="n">
        <v>83</v>
      </c>
      <c r="E98" s="3" t="inlineStr">
        <is>
          <t>세종 자유</t>
        </is>
      </c>
      <c r="F98" s="3" t="n">
        <v>1000</v>
      </c>
      <c r="G98" s="3" t="n">
        <v>0.35</v>
      </c>
      <c r="H98" s="3" t="n">
        <v>0.35</v>
      </c>
      <c r="I98" s="3" t="n">
        <v>0.05</v>
      </c>
      <c r="J98" s="3" t="n">
        <v>0.05</v>
      </c>
      <c r="L98" s="3" t="n">
        <v>0.05</v>
      </c>
      <c r="M98" s="3" t="n">
        <v>0.05</v>
      </c>
      <c r="O98" s="3" t="n">
        <v>2</v>
      </c>
      <c r="P98" s="3">
        <f>G98+H98+MAX((I98:J98),L98:M98)*O98</f>
        <v/>
      </c>
      <c r="Q98" s="3" t="n">
        <v>27</v>
      </c>
      <c r="S98" s="3">
        <f>IF(R98&gt;0,R98,Q98)</f>
        <v/>
      </c>
      <c r="W98" s="3">
        <f>IF(AND(BH98=0,CD98=0),0,IF(V98&gt;0,V98,IF(U98=1,$W$11,0)))</f>
        <v/>
      </c>
      <c r="Y98" s="3">
        <f>AD98</f>
        <v/>
      </c>
      <c r="Z98" s="3">
        <f>AE98</f>
        <v/>
      </c>
      <c r="AA98" s="3">
        <f>IF($BB$7=1,AF98,IF(AS98=12,$F98*I98/($AF$8*AL98+$AF$9*(1-AL98)),AF98))</f>
        <v/>
      </c>
      <c r="AB98" s="3">
        <f>IF($BB$7=1,AI98,IF(AV98=12,$F98*L98/($AI$8*AL98+$AI$9*(1-AL98)),AI98))</f>
        <v/>
      </c>
      <c r="AC98" s="3">
        <f>IF(AND(AS98=2,EA98=1),AA98*O98,IF(AND(AS98=2,EA98=2),AB98*O98,IF(EA98=1,AA98,IF(EA98=2,AB98))))</f>
        <v/>
      </c>
      <c r="AD98" s="3">
        <f>IF(AQ98=12,$F98*G98/$AQ$9,IF(OR(AQ98=1,AQ98=4),$F98*G98/200,IF(OR(AQ98=2,AQ98=9),$F98*G98/100,"자동")))</f>
        <v/>
      </c>
      <c r="AE98" s="3">
        <f>IF(AR98=12,$F98*H98/$AR$9,IF(OR(AR98=1,AR98=4),$F98*H98/200,IF(OR(AR98=2,AR98=9),$F98*H98/100,"자동")))</f>
        <v/>
      </c>
      <c r="AF98" s="3">
        <f>IF(AS98=12,$F98*I98/IF($BB$7=1,IF($ED98=1,$AS$9,$AF$9),($AF$8*AL98+$AF$9*(1-AL98))),IF(AS98=42,$F98*I98/AN98,IF(OR(AS98=1,AS98=4,AS98=2),$F98*I98/100,IF(AS98=9,$F98*I98/50,"자동"))))</f>
        <v/>
      </c>
      <c r="AG98" s="3">
        <f>IF(AT98=12,$F98*J98/IF($BB$7=1,IF($ED98=1,$AT$9,$AG$9),($AG$8*AL98+$AG$9*(1-AL98))),IF(AT98=42,$F98*J98/AN98,IF(OR(AT98=1,AT98=4,AT98=2),$F98*J98/100,IF(AT98=9,$F98*J98/50,"자동"))))</f>
        <v/>
      </c>
      <c r="AH98" s="3">
        <f>IF(AU98=12,$F98*K98/IF($BB$7=1,IF($ED98=1,$AU$9,$AH$9),($AH$8*AL98+$AH$9*(1-AL98))),IF(AU98=42,$F98*K98/$AN98,IF(OR(AU98=1,AU98=4,AU98=2),$F98*K98/100,IF(AU98=9,$F98*K98/50,"자동"))))</f>
        <v/>
      </c>
      <c r="AI98" s="3">
        <f>IF(AV98=12,$F98*L98/IF($BB$7=1,IF($ED98=1,$AV$9,$AI$9),($AI$8*AL98+$AI$9*(1-AL98))),IF(AV98=42,$F98*L98/AO98,IF(OR(AV98=1,AV98=4,AV98=2),$F98*L98/100,IF(AV98=9,$F98*L98/50,"자동"))))</f>
        <v/>
      </c>
      <c r="AJ98" s="3">
        <f>IF(AW98=12,$F98*M98/IF($BB$7=1,IF($ED98=1,$AW$9,$AJ$9),($AJ$8*AL98+$AJ$9*(1-AL98))),IF(AW98=42,$F98*M98/AO98,IF(OR(AW98=1,AW98=4,AW98=2),$F98*M98/100,IF(AW98=9,$F98*M98/50,"자동"))))</f>
        <v/>
      </c>
      <c r="AL98" s="3">
        <f>IF(AK98&lt;&gt;"",AK98,IF(BA98&lt;&gt;12,"",IF(U98=1,1,IF(LEFT(E98,3)="서울대",0,""))))</f>
        <v/>
      </c>
      <c r="AN98" s="3">
        <f>IF($BA98=42,OFFSET(변환표준점수!C$119,$AP98-1,0),"")</f>
        <v/>
      </c>
      <c r="AO98" s="3">
        <f>IF($BA98=42,OFFSET(변환표준점수!D$119,$AP98-1,0),"")</f>
        <v/>
      </c>
      <c r="AP98" s="3">
        <f>IF(S98="","",MATCH(S98,변환표준점수!$B$119:$B$298,0))</f>
        <v/>
      </c>
      <c r="AQ98" s="3" t="n">
        <v>1</v>
      </c>
      <c r="AR98" s="3" t="n">
        <v>1</v>
      </c>
      <c r="AS98" s="3" t="n">
        <v>4</v>
      </c>
      <c r="AT98" s="3" t="n">
        <v>4</v>
      </c>
      <c r="AV98" s="3" t="n">
        <v>4</v>
      </c>
      <c r="AW98" s="3" t="n">
        <v>4</v>
      </c>
      <c r="AX98" s="3" t="n">
        <v>3</v>
      </c>
      <c r="AY98" s="3" t="n">
        <v>3</v>
      </c>
      <c r="BA98" s="3">
        <f>IF(AS98&gt;0,AS98,AV98)</f>
        <v/>
      </c>
      <c r="BJ98" s="3">
        <f>IF(BI98="",IF(DT98=1,1,$BI$3),BI98)</f>
        <v/>
      </c>
      <c r="CH98" s="206">
        <f>F98*P98</f>
        <v/>
      </c>
      <c r="CI98" s="56" t="n">
        <v>200</v>
      </c>
      <c r="CJ98" s="3" t="n">
        <v>198</v>
      </c>
      <c r="CK98" s="3" t="n">
        <v>196</v>
      </c>
      <c r="CL98" s="3" t="n">
        <v>194</v>
      </c>
      <c r="CM98" s="3" t="n">
        <v>170</v>
      </c>
      <c r="CN98" s="3" t="n">
        <v>150</v>
      </c>
      <c r="CO98" s="3" t="n">
        <v>120</v>
      </c>
      <c r="CP98" s="3" t="n">
        <v>100</v>
      </c>
      <c r="CQ98" s="3" t="n">
        <v>0</v>
      </c>
      <c r="CR98" s="56" t="n">
        <v>10</v>
      </c>
      <c r="CS98" s="3" t="n">
        <v>10</v>
      </c>
      <c r="CT98" s="3" t="n">
        <v>10</v>
      </c>
      <c r="CU98" s="3" t="n">
        <v>9.800000000000001</v>
      </c>
      <c r="CV98" s="3" t="n">
        <v>9.6</v>
      </c>
      <c r="CW98" s="3" t="n">
        <v>9.4</v>
      </c>
      <c r="CX98" s="3" t="n">
        <v>9.199999999999999</v>
      </c>
      <c r="CY98" s="3" t="n">
        <v>9</v>
      </c>
      <c r="CZ98" s="3" t="n">
        <v>8.800000000000001</v>
      </c>
      <c r="DJ98" s="3">
        <f>ROUND((CI98-EZ98),1)</f>
        <v/>
      </c>
      <c r="DK98" s="93">
        <f>((CI98-EZ98)/(FG98+DJ98-FC98))*100</f>
        <v/>
      </c>
      <c r="DL98" s="3">
        <f>ROUND((CR98-FA98)+(DA98-FB98),1)</f>
        <v/>
      </c>
      <c r="DO98" s="3" t="n">
        <v>2</v>
      </c>
      <c r="DZ98" s="3" t="n">
        <v>1</v>
      </c>
      <c r="EA98" s="3">
        <f>IF(DZ98&gt;0,DZ98,IF(DM98&gt;0,1,2))</f>
        <v/>
      </c>
      <c r="EB98" s="3">
        <f>MAX(DM98:DO98)</f>
        <v/>
      </c>
      <c r="EC98" s="3">
        <f>AND(DM98-0.1&lt;$DM$8,DN98-0.1&lt;$DN$8,DO98-0.1&lt;$DO$8)*1</f>
        <v/>
      </c>
      <c r="ED98" s="3">
        <f>IFERROR(IF(AND($DP$8&gt;=DP98,$DQ$8&gt;=DQ98,$DR$8&gt;=DR98,$DS$8&gt;=DS98,$DT$8&gt;=DT98,$DU$8&gt;=DU98,$DV$8&gt;=DV98,$DW$8&gt;=DW98,$DX$8&gt;=DX98,OR(DY98=0,$DY$8&lt;DY98),EC98=1),1,0),0)</f>
        <v/>
      </c>
      <c r="EF98" s="3">
        <f>IFERROR(OFFSET(EF$3,MATCH(AQ98,$ED$4:$ED$10,0),0),0)</f>
        <v/>
      </c>
      <c r="EG98" s="3">
        <f>IFERROR(OFFSET(EG$3,MATCH(AR98,$ED$4:$ED$10,0),0),0)</f>
        <v/>
      </c>
      <c r="EH98" s="3">
        <f>IFERROR(IF(LEFT($BA98,1)="4",OFFSET(변환표준점수!$H$118,MATCH($S98,변환표준점수!$B$119:$B$198,0),),OFFSET(EH$3,MATCH(AS98,$ED$4:$ED$8,0),0)),0)</f>
        <v/>
      </c>
      <c r="EI98" s="3">
        <f>IFERROR(IF(LEFT($BA98,1)="4",OFFSET(변환표준점수!$I$118,MATCH($S98,변환표준점수!$B$119:$B$198,0),0),OFFSET(EI$3,MATCH(AT98,$ED$4:$ED$8,0),0)),0)</f>
        <v/>
      </c>
      <c r="EK98" s="3">
        <f>IFERROR(IF(LEFT($BA98,1)="4",OFFSET(변환표준점수!$J$118,MATCH($S98,변환표준점수!$B$119:$B$198,0),0),OFFSET(EJ$3,MATCH(AV98,$ED$4:$ED$8,0),0)),0)</f>
        <v/>
      </c>
      <c r="EL98" s="3">
        <f>IFERROR(IF(LEFT($BA98,1)="4",OFFSET(변환표준점수!$K$118,MATCH($S98,변환표준점수!$B$119:$B$198,0),0),OFFSET(EK$3,MATCH(AW98,$ED$4:$ED$8,0),0)),0)</f>
        <v/>
      </c>
      <c r="EM98" s="3">
        <f>IFERROR(OFFSET(EL$3,MATCH(AX98,$ED$4:$ED$8,0),0),0)</f>
        <v/>
      </c>
      <c r="EN98" s="3">
        <f>IFERROR(OFFSET(EM$3,MATCH(AY98,$ED$4:$ED$8,0),0),0)</f>
        <v/>
      </c>
      <c r="EO98" s="3">
        <f>IFERROR(OFFSET(EN$3,MATCH(AZ98,$ED$4:$ED$8,0),0),0)</f>
        <v/>
      </c>
      <c r="EQ98" s="3">
        <f>IFERROR((EF98*AD98+BO98)*$EP$9,0)</f>
        <v/>
      </c>
      <c r="ER98" s="3">
        <f>IFERROR(EG98*AE98+OFFSET($BP98,0,$ER$14-1),0)</f>
        <v/>
      </c>
      <c r="ES98" s="3">
        <f>IFERROR((EH98*AF98+BS98)*$EP$9,0)</f>
        <v/>
      </c>
      <c r="ET98" s="3">
        <f>IFERROR(IF(O98&lt;2,0,(EI98*AG98+BT98)*$EP$9),0)</f>
        <v/>
      </c>
      <c r="EU98" s="3">
        <f>IFERROR(BU98*$EP$9,0)</f>
        <v/>
      </c>
      <c r="EV98" s="3">
        <f>IFERROR((EK98*AI98+BV98)*$EP$9,0)</f>
        <v/>
      </c>
      <c r="EW98" s="3">
        <f>IFERROR(IF(O98&lt;2,0,(EL98*AJ98+BW98)*$EP$9),0)</f>
        <v/>
      </c>
      <c r="EX98" s="3">
        <f>LARGE((ES98:ET98,EV98:EW98),1)</f>
        <v/>
      </c>
      <c r="EY98" s="3">
        <f>IF(O98&lt;2,0,LARGE((ES98:ET98,EV98:EW98),2))</f>
        <v/>
      </c>
      <c r="EZ98" s="3">
        <f>IFERROR(OFFSET(CI98,0,ROUND((1/(1/EM98))-1,0)),0)</f>
        <v/>
      </c>
      <c r="FA98" s="3">
        <f>IFERROR(OFFSET(CR98,0,ROUND(1/(1/EN98),0)-1),0)</f>
        <v/>
      </c>
      <c r="FB98" s="3">
        <f>IFERROR(OFFSET(DA98,0,ROUND(1/(1/EO98),0)-1),0)</f>
        <v/>
      </c>
      <c r="FG98" s="3">
        <f>IF(FF98&gt;0,FF98,EQ98+ER98+EU98+EX98+EY98+EZ98+FA98+FB98+FC98)</f>
        <v/>
      </c>
      <c r="FH98" s="618" t="n"/>
      <c r="FU98" s="3">
        <f>IF(AQ98=1,"표점",IF(AQ98=12,"표점/만점",IF(AQ98=2,"백분위")))</f>
        <v/>
      </c>
      <c r="FV98" s="3">
        <f>IF(BA98=1,"표점",IF(BA98=12,"표점/만점",IF(BA98=2,"백분위",IF(BA98=4,"변표",IF(BA98=42,"변표/만점")))))</f>
        <v/>
      </c>
      <c r="FW98" s="3">
        <f>ROUND(Y98/$FZ98,2)</f>
        <v/>
      </c>
      <c r="FX98" s="3">
        <f>ROUND(Z98/$FZ98,2)</f>
        <v/>
      </c>
      <c r="FY98" s="3">
        <f>ROUND(AC98/$FZ98,2)</f>
        <v/>
      </c>
      <c r="FZ98" s="3">
        <f>Y98+Z98+AC98</f>
        <v/>
      </c>
    </row>
    <row r="99">
      <c r="A99" s="556" t="n">
        <v>26</v>
      </c>
      <c r="C99" s="3">
        <f>ROUND(ROW(C99)-ROW($C$15),0)</f>
        <v/>
      </c>
      <c r="D99" s="3" t="n">
        <v>84</v>
      </c>
      <c r="E99" s="3" t="inlineStr">
        <is>
          <t>서울과기 통합</t>
        </is>
      </c>
      <c r="F99" s="3" t="n">
        <v>1000</v>
      </c>
      <c r="G99" s="3" t="n">
        <v>0.3</v>
      </c>
      <c r="H99" s="3" t="n">
        <v>0.25</v>
      </c>
      <c r="I99" s="3" t="n">
        <v>0.125</v>
      </c>
      <c r="J99" s="3" t="n">
        <v>0.125</v>
      </c>
      <c r="L99" s="3" t="n">
        <v>0.125</v>
      </c>
      <c r="M99" s="3" t="n">
        <v>0.125</v>
      </c>
      <c r="O99" s="3" t="n">
        <v>2</v>
      </c>
      <c r="P99" s="3">
        <f>G99+H99+MAX((I99:J99),L99:M99)*O99</f>
        <v/>
      </c>
      <c r="Q99" s="3" t="inlineStr"/>
      <c r="S99" s="3">
        <f>IF(R99&gt;0,R99,Q99)</f>
        <v/>
      </c>
      <c r="W99" s="3">
        <f>IF(AND(BH99=0,CD99=0),0,IF(V99&gt;0,V99,IF(U99=1,$W$11,0)))</f>
        <v/>
      </c>
      <c r="Y99" s="3">
        <f>AD99</f>
        <v/>
      </c>
      <c r="Z99" s="3">
        <f>AE99</f>
        <v/>
      </c>
      <c r="AA99" s="3">
        <f>IF($BB$7=1,AF99,IF(AS99=12,$F99*I99/($AF$8*AL99+$AF$9*(1-AL99)),AF99))</f>
        <v/>
      </c>
      <c r="AB99" s="3">
        <f>IF($BB$7=1,AI99,IF(AV99=12,$F99*L99/($AI$8*AL99+$AI$9*(1-AL99)),AI99))</f>
        <v/>
      </c>
      <c r="AC99" s="3">
        <f>IF(AND(AS99=2,EA99=1),AA99*O99,IF(AND(AS99=2,EA99=2),AB99*O99,IF(EA99=1,AA99,IF(EA99=2,AB99))))</f>
        <v/>
      </c>
      <c r="AD99" s="3">
        <f>IF(AQ99=12,$F99*G99/$AQ$9,IF(OR(AQ99=1,AQ99=4),$F99*G99/200,IF(OR(AQ99=2,AQ99=9),$F99*G99/100,"자동")))</f>
        <v/>
      </c>
      <c r="AE99" s="3">
        <f>IF(AR99=12,$F99*H99/$AR$9,IF(OR(AR99=1,AR99=4),$F99*H99/200,IF(OR(AR99=2,AR99=9),$F99*H99/100,"자동")))</f>
        <v/>
      </c>
      <c r="AF99" s="3">
        <f>IF(AS99=12,$F99*I99/IF($BB$7=1,IF($ED99=1,$AS$9,$AF$9),($AF$8*AL99+$AF$9*(1-AL99))),IF(AS99=42,$F99*I99/AN99,IF(OR(AS99=1,AS99=4,AS99=2),$F99*I99/100,IF(AS99=9,$F99*I99/50,"자동"))))</f>
        <v/>
      </c>
      <c r="AG99" s="3">
        <f>IF(AT99=12,$F99*J99/IF($BB$7=1,IF($ED99=1,$AT$9,$AG$9),($AG$8*AL99+$AG$9*(1-AL99))),IF(AT99=42,$F99*J99/AN99,IF(OR(AT99=1,AT99=4,AT99=2),$F99*J99/100,IF(AT99=9,$F99*J99/50,"자동"))))</f>
        <v/>
      </c>
      <c r="AH99" s="3">
        <f>IF(AU99=12,$F99*K99/IF($BB$7=1,IF($ED99=1,$AU$9,$AH$9),($AH$8*AL99+$AH$9*(1-AL99))),IF(AU99=42,$F99*K99/$AN99,IF(OR(AU99=1,AU99=4,AU99=2),$F99*K99/100,IF(AU99=9,$F99*K99/50,"자동"))))</f>
        <v/>
      </c>
      <c r="AI99" s="3">
        <f>IF(AV99=12,$F99*L99/IF($BB$7=1,IF($ED99=1,$AV$9,$AI$9),($AI$8*AL99+$AI$9*(1-AL99))),IF(AV99=42,$F99*L99/AO99,IF(OR(AV99=1,AV99=4,AV99=2),$F99*L99/100,IF(AV99=9,$F99*L99/50,"자동"))))</f>
        <v/>
      </c>
      <c r="AJ99" s="3">
        <f>IF(AW99=12,$F99*M99/IF($BB$7=1,IF($ED99=1,$AW$9,$AJ$9),($AJ$8*AL99+$AJ$9*(1-AL99))),IF(AW99=42,$F99*M99/AO99,IF(OR(AW99=1,AW99=4,AW99=2),$F99*M99/100,IF(AW99=9,$F99*M99/50,"자동"))))</f>
        <v/>
      </c>
      <c r="AK99" s="3" t="n">
        <v>0.25</v>
      </c>
      <c r="AL99" s="3">
        <f>IF(AK99&lt;&gt;"",AK99,IF(BA99&lt;&gt;12,"",IF(U99=1,1,IF(LEFT(E99,3)="서울대",0,""))))</f>
        <v/>
      </c>
      <c r="AN99" s="3">
        <f>IF($BA99=42,OFFSET(변환표준점수!C$119,$AP99-1,0),"")</f>
        <v/>
      </c>
      <c r="AO99" s="3">
        <f>IF($BA99=42,OFFSET(변환표준점수!D$119,$AP99-1,0),"")</f>
        <v/>
      </c>
      <c r="AP99" s="3">
        <f>IF(S99="","",MATCH(S99,변환표준점수!$B$119:$B$298,0))</f>
        <v/>
      </c>
      <c r="AQ99" s="3" t="n">
        <v>12</v>
      </c>
      <c r="AR99" s="3" t="n">
        <v>12</v>
      </c>
      <c r="AS99" s="3" t="n">
        <v>12</v>
      </c>
      <c r="AT99" s="3" t="n">
        <v>12</v>
      </c>
      <c r="AV99" s="3" t="n">
        <v>12</v>
      </c>
      <c r="AW99" s="3" t="n">
        <v>12</v>
      </c>
      <c r="AX99" s="3" t="n">
        <v>3</v>
      </c>
      <c r="AY99" s="3" t="n">
        <v>3</v>
      </c>
      <c r="BA99" s="3">
        <f>IF(AS99&gt;0,AS99,AV99)</f>
        <v/>
      </c>
      <c r="BJ99" s="3">
        <f>IF(BI99="",IF(DT99=1,1,$BI$3),BI99)</f>
        <v/>
      </c>
      <c r="BL99" s="3">
        <f>0.07*AI99</f>
        <v/>
      </c>
      <c r="BM99" s="3">
        <f>0.07*AJ99</f>
        <v/>
      </c>
      <c r="BN99" s="212" t="inlineStr">
        <is>
          <t>사탐7%</t>
        </is>
      </c>
      <c r="BV99" s="3">
        <f>BL99*EK99</f>
        <v/>
      </c>
      <c r="BW99" s="3">
        <f>BM99*EL99</f>
        <v/>
      </c>
      <c r="CH99" s="206">
        <f>F99*P99</f>
        <v/>
      </c>
      <c r="CI99" s="56" t="n">
        <v>200</v>
      </c>
      <c r="CJ99" s="3" t="n">
        <v>195.5555555555555</v>
      </c>
      <c r="CK99" s="3" t="n">
        <v>189.63</v>
      </c>
      <c r="CL99" s="3" t="n">
        <v>177.78</v>
      </c>
      <c r="CM99" s="3" t="n">
        <v>148.1481481481482</v>
      </c>
      <c r="CN99" s="3" t="n">
        <v>118.5185185185185</v>
      </c>
      <c r="CO99" s="3" t="n">
        <v>88.88888888888889</v>
      </c>
      <c r="CP99" s="3" t="n">
        <v>44.44444444444444</v>
      </c>
      <c r="CQ99" s="3" t="n">
        <v>0</v>
      </c>
      <c r="CR99" s="56" t="n">
        <v>0</v>
      </c>
      <c r="CS99" s="3" t="n">
        <v>0</v>
      </c>
      <c r="CT99" s="3" t="n">
        <v>0</v>
      </c>
      <c r="CU99" s="3" t="n">
        <v>-1</v>
      </c>
      <c r="CV99" s="3" t="n">
        <v>-2</v>
      </c>
      <c r="CW99" s="3" t="n">
        <v>-3</v>
      </c>
      <c r="CX99" s="3" t="n">
        <v>-4</v>
      </c>
      <c r="CY99" s="3" t="n">
        <v>-5</v>
      </c>
      <c r="CZ99" s="3" t="n">
        <v>-10</v>
      </c>
      <c r="DJ99" s="3">
        <f>ROUND((CI99-EZ99),1)</f>
        <v/>
      </c>
      <c r="DK99" s="93">
        <f>((CI99-EZ99)/(FG99+DJ99-FC99))*100</f>
        <v/>
      </c>
      <c r="DL99" s="3">
        <f>ROUND((CR99-FA99)+(DA99-FB99),1)</f>
        <v/>
      </c>
      <c r="DO99" s="3" t="n">
        <v>2</v>
      </c>
      <c r="EA99" s="3">
        <f>IF(DZ99&gt;0,DZ99,IF(DM99&gt;0,1,2))</f>
        <v/>
      </c>
      <c r="EB99" s="3">
        <f>MAX(DM99:DO99)</f>
        <v/>
      </c>
      <c r="EC99" s="3">
        <f>AND(DM99-0.1&lt;$DM$8,DN99-0.1&lt;$DN$8,DO99-0.1&lt;$DO$8)*1</f>
        <v/>
      </c>
      <c r="ED99" s="3">
        <f>IFERROR(IF(AND($DP$8&gt;=DP99,$DQ$8&gt;=DQ99,$DR$8&gt;=DR99,$DS$8&gt;=DS99,$DT$8&gt;=DT99,$DU$8&gt;=DU99,$DV$8&gt;=DV99,$DW$8&gt;=DW99,$DX$8&gt;=DX99,OR(DY99=0,$DY$8&lt;DY99),EC99=1),1,0),0)</f>
        <v/>
      </c>
      <c r="EF99" s="3">
        <f>IFERROR(OFFSET(EF$3,MATCH(AQ99,$ED$4:$ED$10,0),0),0)</f>
        <v/>
      </c>
      <c r="EG99" s="3">
        <f>IFERROR(OFFSET(EG$3,MATCH(AR99,$ED$4:$ED$10,0),0),0)</f>
        <v/>
      </c>
      <c r="EH99" s="3">
        <f>IFERROR(IF(LEFT($BA99,1)="4",OFFSET(변환표준점수!$H$118,MATCH($S99,변환표준점수!$B$119:$B$198,0),),OFFSET(EH$3,MATCH(AS99,$ED$4:$ED$8,0),0)),0)</f>
        <v/>
      </c>
      <c r="EI99" s="3">
        <f>IFERROR(IF(LEFT($BA99,1)="4",OFFSET(변환표준점수!$I$118,MATCH($S99,변환표준점수!$B$119:$B$198,0),0),OFFSET(EI$3,MATCH(AT99,$ED$4:$ED$8,0),0)),0)</f>
        <v/>
      </c>
      <c r="EK99" s="3">
        <f>IFERROR(IF(LEFT($BA99,1)="4",OFFSET(변환표준점수!$J$118,MATCH($S99,변환표준점수!$B$119:$B$198,0),0),OFFSET(EJ$3,MATCH(AV99,$ED$4:$ED$8,0),0)),0)</f>
        <v/>
      </c>
      <c r="EL99" s="3">
        <f>IFERROR(IF(LEFT($BA99,1)="4",OFFSET(변환표준점수!$K$118,MATCH($S99,변환표준점수!$B$119:$B$198,0),0),OFFSET(EK$3,MATCH(AW99,$ED$4:$ED$8,0),0)),0)</f>
        <v/>
      </c>
      <c r="EM99" s="3">
        <f>IFERROR(OFFSET(EL$3,MATCH(AX99,$ED$4:$ED$8,0),0),0)</f>
        <v/>
      </c>
      <c r="EN99" s="3">
        <f>IFERROR(OFFSET(EM$3,MATCH(AY99,$ED$4:$ED$8,0),0),0)</f>
        <v/>
      </c>
      <c r="EO99" s="3">
        <f>IFERROR(OFFSET(EN$3,MATCH(AZ99,$ED$4:$ED$8,0),0),0)</f>
        <v/>
      </c>
      <c r="EQ99" s="3">
        <f>IFERROR((EF99*AD99+BO99)*$EP$9,0)</f>
        <v/>
      </c>
      <c r="ER99" s="3">
        <f>IFERROR(EG99*AE99+OFFSET($BP99,0,$ER$14-1),0)</f>
        <v/>
      </c>
      <c r="ES99" s="3">
        <f>IFERROR((EH99*AF99+BS99)*$EP$9,0)</f>
        <v/>
      </c>
      <c r="ET99" s="3">
        <f>IFERROR(IF(O99&lt;2,0,(EI99*AG99+BT99)*$EP$9),0)</f>
        <v/>
      </c>
      <c r="EU99" s="3">
        <f>IFERROR(BU99*$EP$9,0)</f>
        <v/>
      </c>
      <c r="EV99" s="3">
        <f>IFERROR((EK99*AI99+BV99)*$EP$9,0)</f>
        <v/>
      </c>
      <c r="EW99" s="3">
        <f>IFERROR(IF(O99&lt;2,0,(EL99*AJ99+BW99)*$EP$9),0)</f>
        <v/>
      </c>
      <c r="EX99" s="3">
        <f>LARGE((ES99:ET99,EV99:EW99),1)</f>
        <v/>
      </c>
      <c r="EY99" s="3">
        <f>IF(O99&lt;2,0,LARGE((ES99:ET99,EV99:EW99),2))</f>
        <v/>
      </c>
      <c r="EZ99" s="3">
        <f>IFERROR(OFFSET(CI99,0,ROUND((1/(1/EM99))-1,0)),0)</f>
        <v/>
      </c>
      <c r="FA99" s="3">
        <f>IFERROR(OFFSET(CR99,0,ROUND(1/(1/EN99),0)-1),0)</f>
        <v/>
      </c>
      <c r="FB99" s="3">
        <f>IFERROR(OFFSET(DA99,0,ROUND(1/(1/EO99),0)-1),0)</f>
        <v/>
      </c>
      <c r="FG99" s="3">
        <f>IF(FF99&gt;0,FF99,EQ99+ER99+EU99+EX99+EY99+EZ99+FA99+FB99+FC99)</f>
        <v/>
      </c>
      <c r="FH99" s="618" t="n"/>
      <c r="FU99" s="3">
        <f>IF(AQ99=1,"표점",IF(AQ99=12,"표점/만점",IF(AQ99=2,"백분위")))</f>
        <v/>
      </c>
      <c r="FV99" s="3">
        <f>IF(BA99=1,"표점",IF(BA99=12,"표점/만점",IF(BA99=2,"백분위",IF(BA99=4,"변표",IF(BA99=42,"변표/만점")))))</f>
        <v/>
      </c>
      <c r="FW99" s="3">
        <f>ROUND(Y99/$FZ99,2)</f>
        <v/>
      </c>
      <c r="FX99" s="3">
        <f>ROUND(Z99/$FZ99,2)</f>
        <v/>
      </c>
      <c r="FY99" s="3">
        <f>ROUND(AC99/$FZ99,2)</f>
        <v/>
      </c>
      <c r="FZ99" s="3">
        <f>Y99+Z99+AC99</f>
        <v/>
      </c>
    </row>
    <row r="100">
      <c r="A100" s="556" t="n">
        <v>26</v>
      </c>
      <c r="C100" s="3">
        <f>ROUND(ROW(C100)-ROW($C$15),0)</f>
        <v/>
      </c>
      <c r="D100" s="3" t="n">
        <v>85</v>
      </c>
      <c r="E100" s="3" t="inlineStr">
        <is>
          <t>서울과기 자연</t>
        </is>
      </c>
      <c r="F100" s="3" t="n">
        <v>1000</v>
      </c>
      <c r="G100" s="3" t="n">
        <v>0.2</v>
      </c>
      <c r="H100" s="3" t="n">
        <v>0.35</v>
      </c>
      <c r="I100" s="3" t="n">
        <v>0.125</v>
      </c>
      <c r="J100" s="3" t="n">
        <v>0.125</v>
      </c>
      <c r="L100" s="3" t="n">
        <v>0.125</v>
      </c>
      <c r="M100" s="3" t="n">
        <v>0.125</v>
      </c>
      <c r="O100" s="3" t="n">
        <v>2</v>
      </c>
      <c r="P100" s="3">
        <f>G100+H100+MAX((I100:J100),L100:M100)*O100</f>
        <v/>
      </c>
      <c r="Q100" s="3" t="inlineStr"/>
      <c r="S100" s="3">
        <f>IF(R100&gt;0,R100,Q100)</f>
        <v/>
      </c>
      <c r="W100" s="3">
        <f>IF(AND(BH100=0,CD100=0),0,IF(V100&gt;0,V100,IF(U100=1,$W$11,0)))</f>
        <v/>
      </c>
      <c r="Y100" s="3">
        <f>AD100</f>
        <v/>
      </c>
      <c r="Z100" s="3">
        <f>AE100</f>
        <v/>
      </c>
      <c r="AA100" s="3">
        <f>IF($BB$7=1,AF100,IF(AS100=12,$F100*I100/($AF$8*AL100+$AF$9*(1-AL100)),AF100))</f>
        <v/>
      </c>
      <c r="AB100" s="3">
        <f>IF($BB$7=1,AI100,IF(AV100=12,$F100*L100/($AI$8*AL100+$AI$9*(1-AL100)),AI100))</f>
        <v/>
      </c>
      <c r="AC100" s="3">
        <f>IF(AND(AS100=2,EA100=1),AA100*O100,IF(AND(AS100=2,EA100=2),AB100*O100,IF(EA100=1,AA100,IF(EA100=2,AB100))))</f>
        <v/>
      </c>
      <c r="AD100" s="3">
        <f>IF(AQ100=12,$F100*G100/$AQ$9,IF(OR(AQ100=1,AQ100=4),$F100*G100/200,IF(OR(AQ100=2,AQ100=9),$F100*G100/100,"자동")))</f>
        <v/>
      </c>
      <c r="AE100" s="3">
        <f>IF(AR100=12,$F100*H100/$AR$9,IF(OR(AR100=1,AR100=4),$F100*H100/200,IF(OR(AR100=2,AR100=9),$F100*H100/100,"자동")))</f>
        <v/>
      </c>
      <c r="AF100" s="3">
        <f>IF(AS100=12,$F100*I100/IF($BB$7=1,IF($ED100=1,$AS$9,$AF$9),($AF$8*AL100+$AF$9*(1-AL100))),IF(AS100=42,$F100*I100/AN100,IF(OR(AS100=1,AS100=4,AS100=2),$F100*I100/100,IF(AS100=9,$F100*I100/50,"자동"))))</f>
        <v/>
      </c>
      <c r="AG100" s="3">
        <f>IF(AT100=12,$F100*J100/IF($BB$7=1,IF($ED100=1,$AT$9,$AG$9),($AG$8*AL100+$AG$9*(1-AL100))),IF(AT100=42,$F100*J100/AN100,IF(OR(AT100=1,AT100=4,AT100=2),$F100*J100/100,IF(AT100=9,$F100*J100/50,"자동"))))</f>
        <v/>
      </c>
      <c r="AH100" s="3">
        <f>IF(AU100=12,$F100*K100/IF($BB$7=1,IF($ED100=1,$AU$9,$AH$9),($AH$8*AL100+$AH$9*(1-AL100))),IF(AU100=42,$F100*K100/$AN100,IF(OR(AU100=1,AU100=4,AU100=2),$F100*K100/100,IF(AU100=9,$F100*K100/50,"자동"))))</f>
        <v/>
      </c>
      <c r="AI100" s="3">
        <f>IF(AV100=12,$F100*L100/IF($BB$7=1,IF($ED100=1,$AV$9,$AI$9),($AI$8*AL100+$AI$9*(1-AL100))),IF(AV100=42,$F100*L100/AO100,IF(OR(AV100=1,AV100=4,AV100=2),$F100*L100/100,IF(AV100=9,$F100*L100/50,"자동"))))</f>
        <v/>
      </c>
      <c r="AJ100" s="3">
        <f>IF(AW100=12,$F100*M100/IF($BB$7=1,IF($ED100=1,$AW$9,$AJ$9),($AJ$8*AL100+$AJ$9*(1-AL100))),IF(AW100=42,$F100*M100/AO100,IF(OR(AW100=1,AW100=4,AW100=2),$F100*M100/100,IF(AW100=9,$F100*M100/50,"자동"))))</f>
        <v/>
      </c>
      <c r="AK100" s="3" t="n">
        <v>0.25</v>
      </c>
      <c r="AL100" s="3">
        <f>IF(AK100&lt;&gt;"",AK100,IF(BA100&lt;&gt;12,"",IF(U100=1,1,IF(LEFT(E100,3)="서울대",0,""))))</f>
        <v/>
      </c>
      <c r="AN100" s="3">
        <f>IF($BA100=42,OFFSET(변환표준점수!C$119,$AP100-1,0),"")</f>
        <v/>
      </c>
      <c r="AO100" s="3">
        <f>IF($BA100=42,OFFSET(변환표준점수!D$119,$AP100-1,0),"")</f>
        <v/>
      </c>
      <c r="AP100" s="3">
        <f>IF(S100="","",MATCH(S100,변환표준점수!$B$119:$B$298,0))</f>
        <v/>
      </c>
      <c r="AQ100" s="3" t="n">
        <v>12</v>
      </c>
      <c r="AR100" s="3" t="n">
        <v>12</v>
      </c>
      <c r="AS100" s="3" t="n">
        <v>12</v>
      </c>
      <c r="AT100" s="3" t="n">
        <v>12</v>
      </c>
      <c r="AV100" s="3" t="n">
        <v>12</v>
      </c>
      <c r="AW100" s="3" t="n">
        <v>12</v>
      </c>
      <c r="AX100" s="3" t="n">
        <v>3</v>
      </c>
      <c r="AY100" s="3" t="n">
        <v>3</v>
      </c>
      <c r="BA100" s="3">
        <f>IF(AS100&gt;0,AS100,AV100)</f>
        <v/>
      </c>
      <c r="BF100" s="3">
        <f>0.07*AF100</f>
        <v/>
      </c>
      <c r="BG100" s="3">
        <f>0.07*AG100</f>
        <v/>
      </c>
      <c r="BJ100" s="3">
        <f>IF(BI100="",IF(DT100=1,1,$BI$3),BI100)</f>
        <v/>
      </c>
      <c r="BN100" s="212" t="inlineStr">
        <is>
          <t>과탐7%</t>
        </is>
      </c>
      <c r="BS100" s="3">
        <f>BF100*EH100</f>
        <v/>
      </c>
      <c r="BT100" s="3">
        <f>BG100*EI100</f>
        <v/>
      </c>
      <c r="CH100" s="206">
        <f>F100*P100</f>
        <v/>
      </c>
      <c r="CI100" s="56" t="n">
        <v>200</v>
      </c>
      <c r="CJ100" s="3" t="n">
        <v>195.5555555555555</v>
      </c>
      <c r="CK100" s="3" t="n">
        <v>189.63</v>
      </c>
      <c r="CL100" s="3" t="n">
        <v>177.78</v>
      </c>
      <c r="CM100" s="3" t="n">
        <v>148.1481481481482</v>
      </c>
      <c r="CN100" s="3" t="n">
        <v>118.5185185185185</v>
      </c>
      <c r="CO100" s="3" t="n">
        <v>88.88888888888889</v>
      </c>
      <c r="CP100" s="3" t="n">
        <v>44.44444444444444</v>
      </c>
      <c r="CQ100" s="3" t="n">
        <v>0</v>
      </c>
      <c r="CR100" s="56" t="n">
        <v>0</v>
      </c>
      <c r="CS100" s="3" t="n">
        <v>0</v>
      </c>
      <c r="CT100" s="3" t="n">
        <v>0</v>
      </c>
      <c r="CU100" s="3" t="n">
        <v>-1</v>
      </c>
      <c r="CV100" s="3" t="n">
        <v>-2</v>
      </c>
      <c r="CW100" s="3" t="n">
        <v>-3</v>
      </c>
      <c r="CX100" s="3" t="n">
        <v>-4</v>
      </c>
      <c r="CY100" s="3" t="n">
        <v>-5</v>
      </c>
      <c r="CZ100" s="3" t="n">
        <v>-10</v>
      </c>
      <c r="DJ100" s="3">
        <f>ROUND((CI100-EZ100),1)</f>
        <v/>
      </c>
      <c r="DK100" s="93">
        <f>((CI100-EZ100)/(FG100+DJ100-FC100))*100</f>
        <v/>
      </c>
      <c r="DL100" s="3">
        <f>ROUND((CR100-FA100)+(DA100-FB100),1)</f>
        <v/>
      </c>
      <c r="DO100" s="3" t="n">
        <v>2</v>
      </c>
      <c r="DZ100" s="3" t="n">
        <v>1</v>
      </c>
      <c r="EA100" s="3">
        <f>IF(DZ100&gt;0,DZ100,IF(DM100&gt;0,1,2))</f>
        <v/>
      </c>
      <c r="EB100" s="3">
        <f>MAX(DM100:DO100)</f>
        <v/>
      </c>
      <c r="EC100" s="3">
        <f>AND(DM100-0.1&lt;$DM$8,DN100-0.1&lt;$DN$8,DO100-0.1&lt;$DO$8)*1</f>
        <v/>
      </c>
      <c r="ED100" s="3">
        <f>IFERROR(IF(AND($DP$8&gt;=DP100,$DQ$8&gt;=DQ100,$DR$8&gt;=DR100,$DS$8&gt;=DS100,$DT$8&gt;=DT100,$DU$8&gt;=DU100,$DV$8&gt;=DV100,$DW$8&gt;=DW100,$DX$8&gt;=DX100,OR(DY100=0,$DY$8&lt;DY100),EC100=1),1,0),0)</f>
        <v/>
      </c>
      <c r="EF100" s="3">
        <f>IFERROR(OFFSET(EF$3,MATCH(AQ100,$ED$4:$ED$10,0),0),0)</f>
        <v/>
      </c>
      <c r="EG100" s="3">
        <f>IFERROR(OFFSET(EG$3,MATCH(AR100,$ED$4:$ED$10,0),0),0)</f>
        <v/>
      </c>
      <c r="EH100" s="3">
        <f>IFERROR(IF(LEFT($BA100,1)="4",OFFSET(변환표준점수!$H$118,MATCH($S100,변환표준점수!$B$119:$B$198,0),),OFFSET(EH$3,MATCH(AS100,$ED$4:$ED$8,0),0)),0)</f>
        <v/>
      </c>
      <c r="EI100" s="3">
        <f>IFERROR(IF(LEFT($BA100,1)="4",OFFSET(변환표준점수!$I$118,MATCH($S100,변환표준점수!$B$119:$B$198,0),0),OFFSET(EI$3,MATCH(AT100,$ED$4:$ED$8,0),0)),0)</f>
        <v/>
      </c>
      <c r="EK100" s="3">
        <f>IFERROR(IF(LEFT($BA100,1)="4",OFFSET(변환표준점수!$J$118,MATCH($S100,변환표준점수!$B$119:$B$198,0),0),OFFSET(EJ$3,MATCH(AV100,$ED$4:$ED$8,0),0)),0)</f>
        <v/>
      </c>
      <c r="EL100" s="3">
        <f>IFERROR(IF(LEFT($BA100,1)="4",OFFSET(변환표준점수!$K$118,MATCH($S100,변환표준점수!$B$119:$B$198,0),0),OFFSET(EK$3,MATCH(AW100,$ED$4:$ED$8,0),0)),0)</f>
        <v/>
      </c>
      <c r="EM100" s="3">
        <f>IFERROR(OFFSET(EL$3,MATCH(AX100,$ED$4:$ED$8,0),0),0)</f>
        <v/>
      </c>
      <c r="EN100" s="3">
        <f>IFERROR(OFFSET(EM$3,MATCH(AY100,$ED$4:$ED$8,0),0),0)</f>
        <v/>
      </c>
      <c r="EO100" s="3">
        <f>IFERROR(OFFSET(EN$3,MATCH(AZ100,$ED$4:$ED$8,0),0),0)</f>
        <v/>
      </c>
      <c r="EQ100" s="3">
        <f>IFERROR((EF100*AD100+BO100)*$EP$9,0)</f>
        <v/>
      </c>
      <c r="ER100" s="3">
        <f>IFERROR(EG100*AE100+OFFSET($BP100,0,$ER$14-1),0)</f>
        <v/>
      </c>
      <c r="ES100" s="3">
        <f>IFERROR((EH100*AF100+BS100)*$EP$9,0)</f>
        <v/>
      </c>
      <c r="ET100" s="3">
        <f>IFERROR(IF(O100&lt;2,0,(EI100*AG100+BT100)*$EP$9),0)</f>
        <v/>
      </c>
      <c r="EU100" s="3">
        <f>IFERROR(BU100*$EP$9,0)</f>
        <v/>
      </c>
      <c r="EV100" s="3">
        <f>IFERROR((EK100*AI100+BV100)*$EP$9,0)</f>
        <v/>
      </c>
      <c r="EW100" s="3">
        <f>IFERROR(IF(O100&lt;2,0,(EL100*AJ100+BW100)*$EP$9),0)</f>
        <v/>
      </c>
      <c r="EX100" s="3">
        <f>LARGE((ES100:ET100,EV100:EW100),1)</f>
        <v/>
      </c>
      <c r="EY100" s="3">
        <f>IF(O100&lt;2,0,LARGE((ES100:ET100,EV100:EW100),2))</f>
        <v/>
      </c>
      <c r="EZ100" s="3">
        <f>IFERROR(OFFSET(CI100,0,ROUND((1/(1/EM100))-1,0)),0)</f>
        <v/>
      </c>
      <c r="FA100" s="3">
        <f>IFERROR(OFFSET(CR100,0,ROUND(1/(1/EN100),0)-1),0)</f>
        <v/>
      </c>
      <c r="FB100" s="3">
        <f>IFERROR(OFFSET(DA100,0,ROUND(1/(1/EO100),0)-1),0)</f>
        <v/>
      </c>
      <c r="FG100" s="3">
        <f>IF(FF100&gt;0,FF100,EQ100+ER100+EU100+EX100+EY100+EZ100+FA100+FB100+FC100)</f>
        <v/>
      </c>
      <c r="FH100" s="618" t="n"/>
      <c r="FU100" s="3">
        <f>IF(AQ100=1,"표점",IF(AQ100=12,"표점/만점",IF(AQ100=2,"백분위")))</f>
        <v/>
      </c>
      <c r="FV100" s="3">
        <f>IF(BA100=1,"표점",IF(BA100=12,"표점/만점",IF(BA100=2,"백분위",IF(BA100=4,"변표",IF(BA100=42,"변표/만점")))))</f>
        <v/>
      </c>
      <c r="FW100" s="3">
        <f>ROUND(Y100/$FZ100,2)</f>
        <v/>
      </c>
      <c r="FX100" s="3">
        <f>ROUND(Z100/$FZ100,2)</f>
        <v/>
      </c>
      <c r="FY100" s="3">
        <f>ROUND(AC100/$FZ100,2)</f>
        <v/>
      </c>
      <c r="FZ100" s="3">
        <f>Y100+Z100+AC100</f>
        <v/>
      </c>
    </row>
    <row r="101">
      <c r="A101" s="556" t="n">
        <v>26</v>
      </c>
      <c r="C101" s="3">
        <f>ROUND(ROW(C101)-ROW($C$15),0)</f>
        <v/>
      </c>
      <c r="D101" s="3" t="n">
        <v>86</v>
      </c>
      <c r="E101" s="3" t="inlineStr">
        <is>
          <t>서울과기 기술경영자유전공</t>
        </is>
      </c>
      <c r="F101" s="3" t="n">
        <v>1000</v>
      </c>
      <c r="G101" s="3" t="n">
        <v>0.25</v>
      </c>
      <c r="H101" s="3" t="n">
        <v>0.3</v>
      </c>
      <c r="I101" s="3" t="n">
        <v>0.125</v>
      </c>
      <c r="J101" s="3" t="n">
        <v>0.125</v>
      </c>
      <c r="L101" s="3" t="n">
        <v>0.125</v>
      </c>
      <c r="M101" s="3" t="n">
        <v>0.125</v>
      </c>
      <c r="O101" s="3" t="n">
        <v>2</v>
      </c>
      <c r="P101" s="3">
        <f>G101+H101+MAX((I101:J101),L101:M101)*O101</f>
        <v/>
      </c>
      <c r="Q101" s="3" t="inlineStr"/>
      <c r="S101" s="3">
        <f>IF(R101&gt;0,R101,Q101)</f>
        <v/>
      </c>
      <c r="W101" s="3">
        <f>IF(AND(BH101=0,CD101=0),0,IF(V101&gt;0,V101,IF(U101=1,$W$11,0)))</f>
        <v/>
      </c>
      <c r="Y101" s="3">
        <f>AD101</f>
        <v/>
      </c>
      <c r="Z101" s="3">
        <f>AE101</f>
        <v/>
      </c>
      <c r="AA101" s="3">
        <f>IF($BB$7=1,AF101,IF(AS101=12,$F101*I101/($AF$8*AL101+$AF$9*(1-AL101)),AF101))</f>
        <v/>
      </c>
      <c r="AB101" s="3">
        <f>IF($BB$7=1,AI101,IF(AV101=12,$F101*L101/($AI$8*AL101+$AI$9*(1-AL101)),AI101))</f>
        <v/>
      </c>
      <c r="AC101" s="3">
        <f>IF(AND(AS101=2,EA101=1),AA101*O101,IF(AND(AS101=2,EA101=2),AB101*O101,IF(EA101=1,AA101,IF(EA101=2,AB101))))</f>
        <v/>
      </c>
      <c r="AD101" s="3">
        <f>IF(AQ101=12,$F101*G101/$AQ$9,IF(OR(AQ101=1,AQ101=4),$F101*G101/200,IF(OR(AQ101=2,AQ101=9),$F101*G101/100,"자동")))</f>
        <v/>
      </c>
      <c r="AE101" s="3">
        <f>IF(AR101=12,$F101*H101/$AR$9,IF(OR(AR101=1,AR101=4),$F101*H101/200,IF(OR(AR101=2,AR101=9),$F101*H101/100,"자동")))</f>
        <v/>
      </c>
      <c r="AF101" s="3">
        <f>IF(AS101=12,$F101*I101/IF($BB$7=1,IF($ED101=1,$AS$9,$AF$9),($AF$8*AL101+$AF$9*(1-AL101))),IF(AS101=42,$F101*I101/AN101,IF(OR(AS101=1,AS101=4,AS101=2),$F101*I101/100,IF(AS101=9,$F101*I101/50,"자동"))))</f>
        <v/>
      </c>
      <c r="AG101" s="3">
        <f>IF(AT101=12,$F101*J101/IF($BB$7=1,IF($ED101=1,$AT$9,$AG$9),($AG$8*AL101+$AG$9*(1-AL101))),IF(AT101=42,$F101*J101/AN101,IF(OR(AT101=1,AT101=4,AT101=2),$F101*J101/100,IF(AT101=9,$F101*J101/50,"자동"))))</f>
        <v/>
      </c>
      <c r="AH101" s="3">
        <f>IF(AU101=12,$F101*K101/IF($BB$7=1,IF($ED101=1,$AU$9,$AH$9),($AH$8*AL101+$AH$9*(1-AL101))),IF(AU101=42,$F101*K101/$AN101,IF(OR(AU101=1,AU101=4,AU101=2),$F101*K101/100,IF(AU101=9,$F101*K101/50,"자동"))))</f>
        <v/>
      </c>
      <c r="AI101" s="3">
        <f>IF(AV101=12,$F101*L101/IF($BB$7=1,IF($ED101=1,$AV$9,$AI$9),($AI$8*AL101+$AI$9*(1-AL101))),IF(AV101=42,$F101*L101/AO101,IF(OR(AV101=1,AV101=4,AV101=2),$F101*L101/100,IF(AV101=9,$F101*L101/50,"자동"))))</f>
        <v/>
      </c>
      <c r="AJ101" s="3">
        <f>IF(AW101=12,$F101*M101/IF($BB$7=1,IF($ED101=1,$AW$9,$AJ$9),($AJ$8*AL101+$AJ$9*(1-AL101))),IF(AW101=42,$F101*M101/AO101,IF(OR(AW101=1,AW101=4,AW101=2),$F101*M101/100,IF(AW101=9,$F101*M101/50,"자동"))))</f>
        <v/>
      </c>
      <c r="AK101" s="3" t="n">
        <v>0.25</v>
      </c>
      <c r="AL101" s="3">
        <f>IF(AK101&lt;&gt;"",AK101,IF(BA101&lt;&gt;12,"",IF(U101=1,1,IF(LEFT(E101,3)="서울대",0,""))))</f>
        <v/>
      </c>
      <c r="AN101" s="3">
        <f>IF($BA101=42,OFFSET(변환표준점수!C$119,$AP101-1,0),"")</f>
        <v/>
      </c>
      <c r="AO101" s="3">
        <f>IF($BA101=42,OFFSET(변환표준점수!D$119,$AP101-1,0),"")</f>
        <v/>
      </c>
      <c r="AP101" s="3">
        <f>IF(S101="","",MATCH(S101,변환표준점수!$B$119:$B$298,0))</f>
        <v/>
      </c>
      <c r="AQ101" s="3" t="n">
        <v>12</v>
      </c>
      <c r="AR101" s="3" t="n">
        <v>12</v>
      </c>
      <c r="AS101" s="3" t="n">
        <v>12</v>
      </c>
      <c r="AT101" s="3" t="n">
        <v>12</v>
      </c>
      <c r="AV101" s="3" t="n">
        <v>12</v>
      </c>
      <c r="AW101" s="3" t="n">
        <v>12</v>
      </c>
      <c r="AX101" s="3" t="n">
        <v>3</v>
      </c>
      <c r="AY101" s="3" t="n">
        <v>3</v>
      </c>
      <c r="BA101" s="3">
        <f>IF(AS101&gt;0,AS101,AV101)</f>
        <v/>
      </c>
      <c r="BJ101" s="3">
        <f>IF(BI101="",IF(DT101=1,1,$BI$3),BI101)</f>
        <v/>
      </c>
      <c r="CH101" s="206">
        <f>F101*P101</f>
        <v/>
      </c>
      <c r="CI101" s="56" t="n">
        <v>200</v>
      </c>
      <c r="CJ101" s="3" t="n">
        <v>195.5555555555555</v>
      </c>
      <c r="CK101" s="3" t="n">
        <v>189.63</v>
      </c>
      <c r="CL101" s="3" t="n">
        <v>177.78</v>
      </c>
      <c r="CM101" s="3" t="n">
        <v>148.1481481481482</v>
      </c>
      <c r="CN101" s="3" t="n">
        <v>118.5185185185185</v>
      </c>
      <c r="CO101" s="3" t="n">
        <v>88.88888888888889</v>
      </c>
      <c r="CP101" s="3" t="n">
        <v>44.44444444444444</v>
      </c>
      <c r="CQ101" s="3" t="n">
        <v>0</v>
      </c>
      <c r="CR101" s="56" t="n">
        <v>0</v>
      </c>
      <c r="CS101" s="3" t="n">
        <v>0</v>
      </c>
      <c r="CT101" s="3" t="n">
        <v>0</v>
      </c>
      <c r="CU101" s="3" t="n">
        <v>-1</v>
      </c>
      <c r="CV101" s="3" t="n">
        <v>-2</v>
      </c>
      <c r="CW101" s="3" t="n">
        <v>-3</v>
      </c>
      <c r="CX101" s="3" t="n">
        <v>-4</v>
      </c>
      <c r="CY101" s="3" t="n">
        <v>-5</v>
      </c>
      <c r="CZ101" s="3" t="n">
        <v>-10</v>
      </c>
      <c r="DJ101" s="3">
        <f>ROUND((CI101-EZ101),1)</f>
        <v/>
      </c>
      <c r="DK101" s="93">
        <f>((CI101-EZ101)/(FG101+DJ101-FC101))*100</f>
        <v/>
      </c>
      <c r="DL101" s="3">
        <f>ROUND((CR101-FA101)+(DA101-FB101),1)</f>
        <v/>
      </c>
      <c r="DO101" s="3" t="n">
        <v>2</v>
      </c>
      <c r="DZ101" s="3" t="n">
        <v>1</v>
      </c>
      <c r="EA101" s="3">
        <f>IF(DZ101&gt;0,DZ101,IF(DM101&gt;0,1,2))</f>
        <v/>
      </c>
      <c r="EB101" s="3">
        <f>MAX(DM101:DO101)</f>
        <v/>
      </c>
      <c r="EC101" s="3">
        <f>AND(DM101-0.1&lt;$DM$8,DN101-0.1&lt;$DN$8,DO101-0.1&lt;$DO$8)*1</f>
        <v/>
      </c>
      <c r="ED101" s="3">
        <f>IFERROR(IF(AND($DP$8&gt;=DP101,$DQ$8&gt;=DQ101,$DR$8&gt;=DR101,$DS$8&gt;=DS101,$DT$8&gt;=DT101,$DU$8&gt;=DU101,$DV$8&gt;=DV101,$DW$8&gt;=DW101,$DX$8&gt;=DX101,OR(DY101=0,$DY$8&lt;DY101),EC101=1),1,0),0)</f>
        <v/>
      </c>
      <c r="EF101" s="3">
        <f>IFERROR(OFFSET(EF$3,MATCH(AQ101,$ED$4:$ED$10,0),0),0)</f>
        <v/>
      </c>
      <c r="EG101" s="3">
        <f>IFERROR(OFFSET(EG$3,MATCH(AR101,$ED$4:$ED$10,0),0),0)</f>
        <v/>
      </c>
      <c r="EH101" s="3">
        <f>IFERROR(IF(LEFT($BA101,1)="4",OFFSET(변환표준점수!$H$118,MATCH($S101,변환표준점수!$B$119:$B$198,0),),OFFSET(EH$3,MATCH(AS101,$ED$4:$ED$8,0),0)),0)</f>
        <v/>
      </c>
      <c r="EI101" s="3">
        <f>IFERROR(IF(LEFT($BA101,1)="4",OFFSET(변환표준점수!$I$118,MATCH($S101,변환표준점수!$B$119:$B$198,0),0),OFFSET(EI$3,MATCH(AT101,$ED$4:$ED$8,0),0)),0)</f>
        <v/>
      </c>
      <c r="EK101" s="3">
        <f>IFERROR(IF(LEFT($BA101,1)="4",OFFSET(변환표준점수!$J$118,MATCH($S101,변환표준점수!$B$119:$B$198,0),0),OFFSET(EJ$3,MATCH(AV101,$ED$4:$ED$8,0),0)),0)</f>
        <v/>
      </c>
      <c r="EL101" s="3">
        <f>IFERROR(IF(LEFT($BA101,1)="4",OFFSET(변환표준점수!$K$118,MATCH($S101,변환표준점수!$B$119:$B$198,0),0),OFFSET(EK$3,MATCH(AW101,$ED$4:$ED$8,0),0)),0)</f>
        <v/>
      </c>
      <c r="EM101" s="3">
        <f>IFERROR(OFFSET(EL$3,MATCH(AX101,$ED$4:$ED$8,0),0),0)</f>
        <v/>
      </c>
      <c r="EN101" s="3">
        <f>IFERROR(OFFSET(EM$3,MATCH(AY101,$ED$4:$ED$8,0),0),0)</f>
        <v/>
      </c>
      <c r="EO101" s="3">
        <f>IFERROR(OFFSET(EN$3,MATCH(AZ101,$ED$4:$ED$8,0),0),0)</f>
        <v/>
      </c>
      <c r="EQ101" s="3">
        <f>IFERROR((EF101*AD101+BO101)*$EP$9,0)</f>
        <v/>
      </c>
      <c r="ER101" s="3">
        <f>IFERROR(EG101*AE101+OFFSET($BP101,0,$ER$14-1),0)</f>
        <v/>
      </c>
      <c r="ES101" s="3">
        <f>IFERROR((EH101*AF101+BS101)*$EP$9,0)</f>
        <v/>
      </c>
      <c r="ET101" s="3">
        <f>IFERROR(IF(O101&lt;2,0,(EI101*AG101+BT101)*$EP$9),0)</f>
        <v/>
      </c>
      <c r="EU101" s="3">
        <f>IFERROR(BU101*$EP$9,0)</f>
        <v/>
      </c>
      <c r="EV101" s="3">
        <f>IFERROR((EK101*AI101+BV101)*$EP$9,0)</f>
        <v/>
      </c>
      <c r="EW101" s="3">
        <f>IFERROR(IF(O101&lt;2,0,(EL101*AJ101+BW101)*$EP$9),0)</f>
        <v/>
      </c>
      <c r="EX101" s="3">
        <f>LARGE((ES101:ET101,EV101:EW101),1)</f>
        <v/>
      </c>
      <c r="EY101" s="3">
        <f>IF(O101&lt;2,0,LARGE((ES101:ET101,EV101:EW101),2))</f>
        <v/>
      </c>
      <c r="EZ101" s="3">
        <f>IFERROR(OFFSET(CI101,0,ROUND((1/(1/EM101))-1,0)),0)</f>
        <v/>
      </c>
      <c r="FA101" s="3">
        <f>IFERROR(OFFSET(CR101,0,ROUND(1/(1/EN101),0)-1),0)</f>
        <v/>
      </c>
      <c r="FB101" s="3">
        <f>IFERROR(OFFSET(DA101,0,ROUND(1/(1/EO101),0)-1),0)</f>
        <v/>
      </c>
      <c r="FG101" s="3">
        <f>IF(FF101&gt;0,FF101,EQ101+ER101+EU101+EX101+EY101+EZ101+FA101+FB101+FC101)</f>
        <v/>
      </c>
      <c r="FH101" s="618" t="n"/>
      <c r="FU101" s="3">
        <f>IF(AQ101=1,"표점",IF(AQ101=12,"표점/만점",IF(AQ101=2,"백분위")))</f>
        <v/>
      </c>
      <c r="FV101" s="3">
        <f>IF(BA101=1,"표점",IF(BA101=12,"표점/만점",IF(BA101=2,"백분위",IF(BA101=4,"변표",IF(BA101=42,"변표/만점")))))</f>
        <v/>
      </c>
      <c r="FW101" s="3">
        <f>ROUND(Y101/$FZ101,2)</f>
        <v/>
      </c>
      <c r="FX101" s="3">
        <f>ROUND(Z101/$FZ101,2)</f>
        <v/>
      </c>
      <c r="FY101" s="3">
        <f>ROUND(AC101/$FZ101,2)</f>
        <v/>
      </c>
      <c r="FZ101" s="3">
        <f>Y101+Z101+AC101</f>
        <v/>
      </c>
    </row>
    <row r="102">
      <c r="DK102" s="93" t="n"/>
      <c r="FH102" s="618" t="n"/>
    </row>
    <row r="103">
      <c r="A103" s="556" t="n">
        <v>26</v>
      </c>
      <c r="C103" s="3">
        <f>ROUND(ROW(C103)-ROW($C$15),0)</f>
        <v/>
      </c>
      <c r="D103" s="3" t="n">
        <v>88</v>
      </c>
      <c r="E103" s="3" t="inlineStr">
        <is>
          <t>이화 자연</t>
        </is>
      </c>
      <c r="F103" s="3" t="n">
        <v>1000</v>
      </c>
      <c r="G103" s="3" t="n">
        <v>0.25</v>
      </c>
      <c r="H103" s="3" t="n">
        <v>0.3</v>
      </c>
      <c r="I103" s="3" t="n">
        <v>0.125</v>
      </c>
      <c r="J103" s="3" t="n">
        <v>0.125</v>
      </c>
      <c r="L103" s="3" t="n">
        <v>0.125</v>
      </c>
      <c r="M103" s="3" t="n">
        <v>0.125</v>
      </c>
      <c r="O103" s="3" t="n">
        <v>2</v>
      </c>
      <c r="P103" s="3">
        <f>G103+H103+MAX((I103:J103),L103:M103)*O103</f>
        <v/>
      </c>
      <c r="Q103" s="3" t="n">
        <v>29</v>
      </c>
      <c r="S103" s="3">
        <f>IF(R103&gt;0,R103,Q103)</f>
        <v/>
      </c>
      <c r="W103" s="3">
        <f>IF(AND(BH103=0,CD103=0),0,IF(V103&gt;0,V103,IF(U103=1,$W$11,0)))</f>
        <v/>
      </c>
      <c r="Y103" s="3">
        <f>AD103</f>
        <v/>
      </c>
      <c r="Z103" s="3">
        <f>AE103</f>
        <v/>
      </c>
      <c r="AA103" s="3">
        <f>IF($BB$7=1,AF103,IF(AS103=12,$F103*I103/($AF$8*AL103+$AF$9*(1-AL103)),AF103))</f>
        <v/>
      </c>
      <c r="AB103" s="3">
        <f>IF($BB$7=1,AI103,IF(AV103=12,$F103*L103/($AI$8*AL103+$AI$9*(1-AL103)),AI103))</f>
        <v/>
      </c>
      <c r="AC103" s="3">
        <f>IF(AND(AS103=2,EA103=1),AA103*O103,IF(AND(AS103=2,EA103=2),AB103*O103,IF(EA103=1,AA103,IF(EA103=2,AB103))))</f>
        <v/>
      </c>
      <c r="AD103" s="3">
        <f>IF(AQ103=12,$F103*G103/$AQ$9,IF(OR(AQ103=1,AQ103=4),$F103*G103/200,IF(OR(AQ103=2,AQ103=9),$F103*G103/100,"자동")))</f>
        <v/>
      </c>
      <c r="AE103" s="3">
        <f>IF(AR103=12,$F103*H103/$AR$9,IF(OR(AR103=1,AR103=4),$F103*H103/200,IF(OR(AR103=2,AR103=9),$F103*H103/100,"자동")))</f>
        <v/>
      </c>
      <c r="AF103" s="3">
        <f>IF(AS103=12,$F103*I103/IF($BB$7=1,IF($ED103=1,$AS$9,$AF$9),($AF$8*AL103+$AF$9*(1-AL103))),IF(AS103=42,$F103*I103/AN103,IF(OR(AS103=1,AS103=4,AS103=2),$F103*I103/100,IF(AS103=9,$F103*I103/50,"자동"))))</f>
        <v/>
      </c>
      <c r="AG103" s="3">
        <f>IF(AT103=12,$F103*J103/IF($BB$7=1,IF($ED103=1,$AT$9,$AG$9),($AG$8*AL103+$AG$9*(1-AL103))),IF(AT103=42,$F103*J103/AN103,IF(OR(AT103=1,AT103=4,AT103=2),$F103*J103/100,IF(AT103=9,$F103*J103/50,"자동"))))</f>
        <v/>
      </c>
      <c r="AH103" s="3">
        <f>IF(AU103=12,$F103*K103/IF($BB$7=1,IF($ED103=1,$AU$9,$AH$9),($AH$8*AL103+$AH$9*(1-AL103))),IF(AU103=42,$F103*K103/$AN103,IF(OR(AU103=1,AU103=4,AU103=2),$F103*K103/100,IF(AU103=9,$F103*K103/50,"자동"))))</f>
        <v/>
      </c>
      <c r="AI103" s="3">
        <f>IF(AV103=12,$F103*L103/IF($BB$7=1,IF($ED103=1,$AV$9,$AI$9),($AI$8*AL103+$AI$9*(1-AL103))),IF(AV103=42,$F103*L103/AO103,IF(OR(AV103=1,AV103=4,AV103=2),$F103*L103/100,IF(AV103=9,$F103*L103/50,"자동"))))</f>
        <v/>
      </c>
      <c r="AJ103" s="3">
        <f>IF(AW103=12,$F103*M103/IF($BB$7=1,IF($ED103=1,$AW$9,$AJ$9),($AJ$8*AL103+$AJ$9*(1-AL103))),IF(AW103=42,$F103*M103/AO103,IF(OR(AW103=1,AW103=4,AW103=2),$F103*M103/100,IF(AW103=9,$F103*M103/50,"자동"))))</f>
        <v/>
      </c>
      <c r="AL103" s="3">
        <f>IF(AK103&lt;&gt;"",AK103,IF(BA103&lt;&gt;12,"",IF(U103=1,1,IF(LEFT(E103,3)="서울대",0,""))))</f>
        <v/>
      </c>
      <c r="AN103" s="3">
        <f>IF($BA103=42,OFFSET(변환표준점수!C$119,$AP103-1,0),"")</f>
        <v/>
      </c>
      <c r="AO103" s="3">
        <f>IF($BA103=42,OFFSET(변환표준점수!D$119,$AP103-1,0),"")</f>
        <v/>
      </c>
      <c r="AP103" s="3">
        <f>IF(S103="","",MATCH(S103,변환표준점수!$B$119:$B$298,0))</f>
        <v/>
      </c>
      <c r="AQ103" s="3" t="n">
        <v>12</v>
      </c>
      <c r="AR103" s="3" t="n">
        <v>12</v>
      </c>
      <c r="AS103" s="3" t="n">
        <v>42</v>
      </c>
      <c r="AT103" s="3" t="n">
        <v>42</v>
      </c>
      <c r="AV103" s="3" t="n">
        <v>42</v>
      </c>
      <c r="AW103" s="3" t="n">
        <v>42</v>
      </c>
      <c r="AX103" s="3" t="n">
        <v>3</v>
      </c>
      <c r="AY103" s="3" t="n">
        <v>3</v>
      </c>
      <c r="BA103" s="3">
        <f>IF(AS103&gt;0,AS103,AV103)</f>
        <v/>
      </c>
      <c r="BF103" s="3">
        <f>0.06*AF103</f>
        <v/>
      </c>
      <c r="BG103" s="3">
        <f>0.06*AG103</f>
        <v/>
      </c>
      <c r="BJ103" s="3">
        <f>IF(BI103="",IF(DT103=1,1,$BI$3),BI103)</f>
        <v/>
      </c>
      <c r="BN103" s="212" t="inlineStr">
        <is>
          <t>과탐6%</t>
        </is>
      </c>
      <c r="BS103" s="3">
        <f>BF103*EH103</f>
        <v/>
      </c>
      <c r="BT103" s="3">
        <f>BG103*EI103</f>
        <v/>
      </c>
      <c r="CH103" s="206">
        <f>F103*P103</f>
        <v/>
      </c>
      <c r="CI103" s="56" t="n">
        <v>200</v>
      </c>
      <c r="CJ103" s="3" t="n">
        <v>196</v>
      </c>
      <c r="CK103" s="3" t="n">
        <v>188</v>
      </c>
      <c r="CL103" s="3" t="n">
        <v>176</v>
      </c>
      <c r="CM103" s="3" t="n">
        <v>168</v>
      </c>
      <c r="CN103" s="3" t="n">
        <v>160</v>
      </c>
      <c r="CO103" s="3" t="n">
        <v>152</v>
      </c>
      <c r="CP103" s="3" t="n">
        <v>144</v>
      </c>
      <c r="CQ103" s="3" t="n">
        <v>136</v>
      </c>
      <c r="CR103" s="56" t="n">
        <v>10</v>
      </c>
      <c r="CS103" s="3" t="n">
        <v>10</v>
      </c>
      <c r="CT103" s="3" t="n">
        <v>10</v>
      </c>
      <c r="CU103" s="3" t="n">
        <v>10</v>
      </c>
      <c r="CV103" s="3" t="n">
        <v>9.800000000000001</v>
      </c>
      <c r="CW103" s="3" t="n">
        <v>9.6</v>
      </c>
      <c r="CX103" s="3" t="n">
        <v>9.4</v>
      </c>
      <c r="CY103" s="3" t="n">
        <v>9.199999999999999</v>
      </c>
      <c r="CZ103" s="3" t="n">
        <v>8.5</v>
      </c>
      <c r="DJ103" s="3">
        <f>ROUND((CI103-EZ103),1)</f>
        <v/>
      </c>
      <c r="DK103" s="93">
        <f>((CI103-EZ103)/(FG103+DJ103-FC103))*100</f>
        <v/>
      </c>
      <c r="DL103" s="3">
        <f>ROUND((CR103-FA103)+(DA103-FB103),1)</f>
        <v/>
      </c>
      <c r="DO103" s="3" t="n">
        <v>2</v>
      </c>
      <c r="DZ103" s="3" t="n">
        <v>1</v>
      </c>
      <c r="EA103" s="3">
        <f>IF(DZ103&gt;0,DZ103,IF(DM103&gt;0,1,2))</f>
        <v/>
      </c>
      <c r="EB103" s="3">
        <f>MAX(DM103:DO103)</f>
        <v/>
      </c>
      <c r="EC103" s="3">
        <f>AND(DM103-0.1&lt;$DM$8,DN103-0.1&lt;$DN$8,DO103-0.1&lt;$DO$8)*1</f>
        <v/>
      </c>
      <c r="ED103" s="3">
        <f>IFERROR(IF(AND($DP$8&gt;=DP103,$DQ$8&gt;=DQ103,$DR$8&gt;=DR103,$DS$8&gt;=DS103,$DT$8&gt;=DT103,$DU$8&gt;=DU103,$DV$8&gt;=DV103,$DW$8&gt;=DW103,$DX$8&gt;=DX103,OR(DY103=0,$DY$8&lt;DY103),EC103=1),1,0),0)</f>
        <v/>
      </c>
      <c r="EF103" s="3">
        <f>IFERROR(OFFSET(EF$3,MATCH(AQ103,$ED$4:$ED$10,0),0),0)</f>
        <v/>
      </c>
      <c r="EG103" s="3">
        <f>IFERROR(OFFSET(EG$3,MATCH(AR103,$ED$4:$ED$10,0),0),0)</f>
        <v/>
      </c>
      <c r="EH103" s="3">
        <f>IFERROR(IF(LEFT($BA103,1)="4",OFFSET(변환표준점수!$H$118,MATCH($S103,변환표준점수!$B$119:$B$198,0),),OFFSET(EH$3,MATCH(AS103,$ED$4:$ED$8,0),0)),0)</f>
        <v/>
      </c>
      <c r="EI103" s="3">
        <f>IFERROR(IF(LEFT($BA103,1)="4",OFFSET(변환표준점수!$I$118,MATCH($S103,변환표준점수!$B$119:$B$198,0),0),OFFSET(EI$3,MATCH(AT103,$ED$4:$ED$8,0),0)),0)</f>
        <v/>
      </c>
      <c r="EK103" s="3">
        <f>IFERROR(IF(LEFT($BA103,1)="4",OFFSET(변환표준점수!$J$118,MATCH($S103,변환표준점수!$B$119:$B$198,0),0),OFFSET(EJ$3,MATCH(AV103,$ED$4:$ED$8,0),0)),0)</f>
        <v/>
      </c>
      <c r="EL103" s="3">
        <f>IFERROR(IF(LEFT($BA103,1)="4",OFFSET(변환표준점수!$K$118,MATCH($S103,변환표준점수!$B$119:$B$198,0),0),OFFSET(EK$3,MATCH(AW103,$ED$4:$ED$8,0),0)),0)</f>
        <v/>
      </c>
      <c r="EM103" s="3">
        <f>IFERROR(OFFSET(EL$3,MATCH(AX103,$ED$4:$ED$8,0),0),0)</f>
        <v/>
      </c>
      <c r="EN103" s="3">
        <f>IFERROR(OFFSET(EM$3,MATCH(AY103,$ED$4:$ED$8,0),0),0)</f>
        <v/>
      </c>
      <c r="EO103" s="3">
        <f>IFERROR(OFFSET(EN$3,MATCH(AZ103,$ED$4:$ED$8,0),0),0)</f>
        <v/>
      </c>
      <c r="EQ103" s="3">
        <f>IFERROR((EF103*AD103+BO103)*$EP$9,0)</f>
        <v/>
      </c>
      <c r="ER103" s="3">
        <f>IFERROR(EG103*AE103+OFFSET($BP103,0,$ER$14-1),0)</f>
        <v/>
      </c>
      <c r="ES103" s="3">
        <f>IFERROR((EH103*AF103+BS103)*$EP$9,0)</f>
        <v/>
      </c>
      <c r="ET103" s="3">
        <f>IFERROR(IF(O103&lt;2,0,(EI103*AG103+BT103)*$EP$9),0)</f>
        <v/>
      </c>
      <c r="EU103" s="3">
        <f>IFERROR(BU103*$EP$9,0)</f>
        <v/>
      </c>
      <c r="EV103" s="3">
        <f>IFERROR((EK103*AI103+BV103)*$EP$9,0)</f>
        <v/>
      </c>
      <c r="EW103" s="3">
        <f>IFERROR(IF(O103&lt;2,0,(EL103*AJ103+BW103)*$EP$9),0)</f>
        <v/>
      </c>
      <c r="EX103" s="3">
        <f>LARGE((ES103:ET103,EV103:EW103),1)</f>
        <v/>
      </c>
      <c r="EY103" s="3">
        <f>IF(O103&lt;2,0,LARGE((ES103:ET103,EV103:EW103),2))</f>
        <v/>
      </c>
      <c r="EZ103" s="3">
        <f>IFERROR(OFFSET(CI103,0,ROUND((1/(1/EM103))-1,0)),0)</f>
        <v/>
      </c>
      <c r="FA103" s="3">
        <f>IFERROR(OFFSET(CR103,0,ROUND(1/(1/EN103),0)-1),0)</f>
        <v/>
      </c>
      <c r="FB103" s="3">
        <f>IFERROR(OFFSET(DA103,0,ROUND(1/(1/EO103),0)-1),0)</f>
        <v/>
      </c>
      <c r="FG103" s="3">
        <f>IF(FF103&gt;0,FF103,EQ103+ER103+EU103+EX103+EY103+EZ103+FA103+FB103+FC103)</f>
        <v/>
      </c>
      <c r="FH103" s="618" t="n"/>
      <c r="FU103" s="3">
        <f>IF(AQ103=1,"표점",IF(AQ103=12,"표점/만점",IF(AQ103=2,"백분위")))</f>
        <v/>
      </c>
      <c r="FV103" s="3">
        <f>IF(BA103=1,"표점",IF(BA103=12,"표점/만점",IF(BA103=2,"백분위",IF(BA103=4,"변표",IF(BA103=42,"변표/만점")))))</f>
        <v/>
      </c>
      <c r="FW103" s="3">
        <f>ROUND(Y103/$FZ103,2)</f>
        <v/>
      </c>
      <c r="FX103" s="3">
        <f>ROUND(Z103/$FZ103,2)</f>
        <v/>
      </c>
      <c r="FY103" s="3">
        <f>ROUND(AC103/$FZ103,2)</f>
        <v/>
      </c>
      <c r="FZ103" s="3">
        <f>Y103+Z103+AC103</f>
        <v/>
      </c>
    </row>
    <row r="104">
      <c r="A104" s="556" t="n">
        <v>26</v>
      </c>
      <c r="C104" s="3">
        <f>ROUND(ROW(C104)-ROW($C$15),0)</f>
        <v/>
      </c>
      <c r="D104" s="3" t="n">
        <v>89</v>
      </c>
      <c r="E104" s="3" t="inlineStr">
        <is>
          <t>이화 통합</t>
        </is>
      </c>
      <c r="F104" s="3" t="n">
        <v>1000</v>
      </c>
      <c r="G104" s="3" t="n">
        <v>0.3</v>
      </c>
      <c r="H104" s="3" t="n">
        <v>0.3</v>
      </c>
      <c r="I104" s="3" t="n">
        <v>0.1</v>
      </c>
      <c r="J104" s="3" t="n">
        <v>0.1</v>
      </c>
      <c r="L104" s="3" t="n">
        <v>0.1</v>
      </c>
      <c r="M104" s="3" t="n">
        <v>0.1</v>
      </c>
      <c r="O104" s="3" t="n">
        <v>2</v>
      </c>
      <c r="P104" s="3">
        <f>G104+H104+MAX((I104:J104),L104:M104)*O104</f>
        <v/>
      </c>
      <c r="Q104" s="3" t="n">
        <v>29</v>
      </c>
      <c r="S104" s="3">
        <f>IF(R104&gt;0,R104,Q104)</f>
        <v/>
      </c>
      <c r="W104" s="3">
        <f>IF(AND(BH104=0,CD104=0),0,IF(V104&gt;0,V104,IF(U104=1,$W$11,0)))</f>
        <v/>
      </c>
      <c r="Y104" s="3">
        <f>AD104</f>
        <v/>
      </c>
      <c r="Z104" s="3">
        <f>AE104</f>
        <v/>
      </c>
      <c r="AA104" s="3">
        <f>IF($BB$7=1,AF104,IF(AS104=12,$F104*I104/($AF$8*AL104+$AF$9*(1-AL104)),AF104))</f>
        <v/>
      </c>
      <c r="AB104" s="3">
        <f>IF($BB$7=1,AI104,IF(AV104=12,$F104*L104/($AI$8*AL104+$AI$9*(1-AL104)),AI104))</f>
        <v/>
      </c>
      <c r="AC104" s="3">
        <f>IF(AND(AS104=2,EA104=1),AA104*O104,IF(AND(AS104=2,EA104=2),AB104*O104,IF(EA104=1,AA104,IF(EA104=2,AB104))))</f>
        <v/>
      </c>
      <c r="AD104" s="3">
        <f>IF(AQ104=12,$F104*G104/$AQ$9,IF(OR(AQ104=1,AQ104=4),$F104*G104/200,IF(OR(AQ104=2,AQ104=9),$F104*G104/100,"자동")))</f>
        <v/>
      </c>
      <c r="AE104" s="3">
        <f>IF(AR104=12,$F104*H104/$AR$9,IF(OR(AR104=1,AR104=4),$F104*H104/200,IF(OR(AR104=2,AR104=9),$F104*H104/100,"자동")))</f>
        <v/>
      </c>
      <c r="AF104" s="3">
        <f>IF(AS104=12,$F104*I104/IF($BB$7=1,IF($ED104=1,$AS$9,$AF$9),($AF$8*AL104+$AF$9*(1-AL104))),IF(AS104=42,$F104*I104/AN104,IF(OR(AS104=1,AS104=4,AS104=2),$F104*I104/100,IF(AS104=9,$F104*I104/50,"자동"))))</f>
        <v/>
      </c>
      <c r="AG104" s="3">
        <f>IF(AT104=12,$F104*J104/IF($BB$7=1,IF($ED104=1,$AT$9,$AG$9),($AG$8*AL104+$AG$9*(1-AL104))),IF(AT104=42,$F104*J104/AN104,IF(OR(AT104=1,AT104=4,AT104=2),$F104*J104/100,IF(AT104=9,$F104*J104/50,"자동"))))</f>
        <v/>
      </c>
      <c r="AH104" s="3">
        <f>IF(AU104=12,$F104*K104/IF($BB$7=1,IF($ED104=1,$AU$9,$AH$9),($AH$8*AL104+$AH$9*(1-AL104))),IF(AU104=42,$F104*K104/$AN104,IF(OR(AU104=1,AU104=4,AU104=2),$F104*K104/100,IF(AU104=9,$F104*K104/50,"자동"))))</f>
        <v/>
      </c>
      <c r="AI104" s="3">
        <f>IF(AV104=12,$F104*L104/IF($BB$7=1,IF($ED104=1,$AV$9,$AI$9),($AI$8*AL104+$AI$9*(1-AL104))),IF(AV104=42,$F104*L104/AO104,IF(OR(AV104=1,AV104=4,AV104=2),$F104*L104/100,IF(AV104=9,$F104*L104/50,"자동"))))</f>
        <v/>
      </c>
      <c r="AJ104" s="3">
        <f>IF(AW104=12,$F104*M104/IF($BB$7=1,IF($ED104=1,$AW$9,$AJ$9),($AJ$8*AL104+$AJ$9*(1-AL104))),IF(AW104=42,$F104*M104/AO104,IF(OR(AW104=1,AW104=4,AW104=2),$F104*M104/100,IF(AW104=9,$F104*M104/50,"자동"))))</f>
        <v/>
      </c>
      <c r="AL104" s="3">
        <f>IF(AK104&lt;&gt;"",AK104,IF(BA104&lt;&gt;12,"",IF(U104=1,1,IF(LEFT(E104,3)="서울대",0,""))))</f>
        <v/>
      </c>
      <c r="AN104" s="3">
        <f>IF($BA104=42,OFFSET(변환표준점수!C$119,$AP104-1,0),"")</f>
        <v/>
      </c>
      <c r="AO104" s="3">
        <f>IF($BA104=42,OFFSET(변환표준점수!D$119,$AP104-1,0),"")</f>
        <v/>
      </c>
      <c r="AP104" s="3">
        <f>IF(S104="","",MATCH(S104,변환표준점수!$B$119:$B$298,0))</f>
        <v/>
      </c>
      <c r="AQ104" s="3" t="n">
        <v>12</v>
      </c>
      <c r="AR104" s="3" t="n">
        <v>12</v>
      </c>
      <c r="AS104" s="3" t="n">
        <v>42</v>
      </c>
      <c r="AT104" s="3" t="n">
        <v>42</v>
      </c>
      <c r="AV104" s="3" t="n">
        <v>42</v>
      </c>
      <c r="AW104" s="3" t="n">
        <v>42</v>
      </c>
      <c r="AX104" s="3" t="n">
        <v>3</v>
      </c>
      <c r="AY104" s="3" t="n">
        <v>3</v>
      </c>
      <c r="BA104" s="3">
        <f>IF(AS104&gt;0,AS104,AV104)</f>
        <v/>
      </c>
      <c r="BJ104" s="3">
        <f>IF(BI104="",IF(DT104=1,1,$BI$3),BI104)</f>
        <v/>
      </c>
      <c r="CH104" s="206">
        <f>F104*P104</f>
        <v/>
      </c>
      <c r="CI104" s="56" t="n">
        <v>200</v>
      </c>
      <c r="CJ104" s="3" t="n">
        <v>196</v>
      </c>
      <c r="CK104" s="3" t="n">
        <v>188</v>
      </c>
      <c r="CL104" s="3" t="n">
        <v>176</v>
      </c>
      <c r="CM104" s="3" t="n">
        <v>168</v>
      </c>
      <c r="CN104" s="3" t="n">
        <v>160</v>
      </c>
      <c r="CO104" s="3" t="n">
        <v>152</v>
      </c>
      <c r="CP104" s="3" t="n">
        <v>144</v>
      </c>
      <c r="CQ104" s="3" t="n">
        <v>136</v>
      </c>
      <c r="CR104" s="56" t="n">
        <v>10</v>
      </c>
      <c r="CS104" s="3" t="n">
        <v>10</v>
      </c>
      <c r="CT104" s="3" t="n">
        <v>10</v>
      </c>
      <c r="CU104" s="3" t="n">
        <v>9.800000000000001</v>
      </c>
      <c r="CV104" s="3" t="n">
        <v>9.6</v>
      </c>
      <c r="CW104" s="3" t="n">
        <v>9.4</v>
      </c>
      <c r="CX104" s="3" t="n">
        <v>9.199999999999999</v>
      </c>
      <c r="CY104" s="3" t="n">
        <v>9</v>
      </c>
      <c r="CZ104" s="3" t="n">
        <v>8.5</v>
      </c>
      <c r="DJ104" s="3">
        <f>ROUND((CI104-EZ104),1)</f>
        <v/>
      </c>
      <c r="DK104" s="93">
        <f>((CI104-EZ104)/(FG104+DJ104-FC104))*100</f>
        <v/>
      </c>
      <c r="DL104" s="3">
        <f>ROUND((CR104-FA104)+(DA104-FB104),1)</f>
        <v/>
      </c>
      <c r="DO104" s="3" t="n">
        <v>2</v>
      </c>
      <c r="EA104" s="3">
        <f>IF(DZ104&gt;0,DZ104,IF(DM104&gt;0,1,2))</f>
        <v/>
      </c>
      <c r="EB104" s="3">
        <f>MAX(DM104:DO104)</f>
        <v/>
      </c>
      <c r="EC104" s="3">
        <f>AND(DM104-0.1&lt;$DM$8,DN104-0.1&lt;$DN$8,DO104-0.1&lt;$DO$8)*1</f>
        <v/>
      </c>
      <c r="ED104" s="3">
        <f>IFERROR(IF(AND($DP$8&gt;=DP104,$DQ$8&gt;=DQ104,$DR$8&gt;=DR104,$DS$8&gt;=DS104,$DT$8&gt;=DT104,$DU$8&gt;=DU104,$DV$8&gt;=DV104,$DW$8&gt;=DW104,$DX$8&gt;=DX104,OR(DY104=0,$DY$8&lt;DY104),EC104=1),1,0),0)</f>
        <v/>
      </c>
      <c r="EF104" s="3">
        <f>IFERROR(OFFSET(EF$3,MATCH(AQ104,$ED$4:$ED$10,0),0),0)</f>
        <v/>
      </c>
      <c r="EG104" s="3">
        <f>IFERROR(OFFSET(EG$3,MATCH(AR104,$ED$4:$ED$10,0),0),0)</f>
        <v/>
      </c>
      <c r="EH104" s="3">
        <f>IFERROR(IF(LEFT($BA104,1)="4",OFFSET(변환표준점수!$H$118,MATCH($S104,변환표준점수!$B$119:$B$198,0),),OFFSET(EH$3,MATCH(AS104,$ED$4:$ED$8,0),0)),0)</f>
        <v/>
      </c>
      <c r="EI104" s="3">
        <f>IFERROR(IF(LEFT($BA104,1)="4",OFFSET(변환표준점수!$I$118,MATCH($S104,변환표준점수!$B$119:$B$198,0),0),OFFSET(EI$3,MATCH(AT104,$ED$4:$ED$8,0),0)),0)</f>
        <v/>
      </c>
      <c r="EK104" s="3">
        <f>IFERROR(IF(LEFT($BA104,1)="4",OFFSET(변환표준점수!$J$118,MATCH($S104,변환표준점수!$B$119:$B$198,0),0),OFFSET(EJ$3,MATCH(AV104,$ED$4:$ED$8,0),0)),0)</f>
        <v/>
      </c>
      <c r="EL104" s="3">
        <f>IFERROR(IF(LEFT($BA104,1)="4",OFFSET(변환표준점수!$K$118,MATCH($S104,변환표준점수!$B$119:$B$198,0),0),OFFSET(EK$3,MATCH(AW104,$ED$4:$ED$8,0),0)),0)</f>
        <v/>
      </c>
      <c r="EM104" s="3">
        <f>IFERROR(OFFSET(EL$3,MATCH(AX104,$ED$4:$ED$8,0),0),0)</f>
        <v/>
      </c>
      <c r="EN104" s="3">
        <f>IFERROR(OFFSET(EM$3,MATCH(AY104,$ED$4:$ED$8,0),0),0)</f>
        <v/>
      </c>
      <c r="EO104" s="3">
        <f>IFERROR(OFFSET(EN$3,MATCH(AZ104,$ED$4:$ED$8,0),0),0)</f>
        <v/>
      </c>
      <c r="EQ104" s="3">
        <f>IFERROR((EF104*AD104+BO104)*$EP$9,0)</f>
        <v/>
      </c>
      <c r="ER104" s="3">
        <f>IFERROR(EG104*AE104+OFFSET($BP104,0,$ER$14-1),0)</f>
        <v/>
      </c>
      <c r="ES104" s="3">
        <f>IFERROR((EH104*AF104+BS104)*$EP$9,0)</f>
        <v/>
      </c>
      <c r="ET104" s="3">
        <f>IFERROR(IF(O104&lt;2,0,(EI104*AG104+BT104)*$EP$9),0)</f>
        <v/>
      </c>
      <c r="EU104" s="3">
        <f>IFERROR(BU104*$EP$9,0)</f>
        <v/>
      </c>
      <c r="EV104" s="3">
        <f>IFERROR((EK104*AI104+BV104)*$EP$9,0)</f>
        <v/>
      </c>
      <c r="EW104" s="3">
        <f>IFERROR(IF(O104&lt;2,0,(EL104*AJ104+BW104)*$EP$9),0)</f>
        <v/>
      </c>
      <c r="EX104" s="3">
        <f>LARGE((ES104:ET104,EV104:EW104),1)</f>
        <v/>
      </c>
      <c r="EY104" s="3">
        <f>IF(O104&lt;2,0,LARGE((ES104:ET104,EV104:EW104),2))</f>
        <v/>
      </c>
      <c r="EZ104" s="3">
        <f>IFERROR(OFFSET(CI104,0,ROUND((1/(1/EM104))-1,0)),0)</f>
        <v/>
      </c>
      <c r="FA104" s="3">
        <f>IFERROR(OFFSET(CR104,0,ROUND(1/(1/EN104),0)-1),0)</f>
        <v/>
      </c>
      <c r="FB104" s="3">
        <f>IFERROR(OFFSET(DA104,0,ROUND(1/(1/EO104),0)-1),0)</f>
        <v/>
      </c>
      <c r="FG104" s="3">
        <f>IF(FF104&gt;0,FF104,EQ104+ER104+EU104+EX104+EY104+EZ104+FA104+FB104+FC104)</f>
        <v/>
      </c>
      <c r="FH104" s="618" t="n"/>
      <c r="FU104" s="3">
        <f>IF(AQ104=1,"표점",IF(AQ104=12,"표점/만점",IF(AQ104=2,"백분위")))</f>
        <v/>
      </c>
      <c r="FV104" s="3">
        <f>IF(BA104=1,"표점",IF(BA104=12,"표점/만점",IF(BA104=2,"백분위",IF(BA104=4,"변표",IF(BA104=42,"변표/만점")))))</f>
        <v/>
      </c>
      <c r="FW104" s="3">
        <f>ROUND(Y104/$FZ104,2)</f>
        <v/>
      </c>
      <c r="FX104" s="3">
        <f>ROUND(Z104/$FZ104,2)</f>
        <v/>
      </c>
      <c r="FY104" s="3">
        <f>ROUND(AC104/$FZ104,2)</f>
        <v/>
      </c>
      <c r="FZ104" s="3">
        <f>Y104+Z104+AC104</f>
        <v/>
      </c>
    </row>
    <row r="105">
      <c r="A105" s="556" t="n">
        <v>26</v>
      </c>
      <c r="C105" s="3">
        <f>ROUND(ROW(C105)-ROW($C$15),0)</f>
        <v/>
      </c>
      <c r="D105" s="3" t="n">
        <v>90</v>
      </c>
      <c r="E105" s="3" t="inlineStr">
        <is>
          <t>이화 통합자연계</t>
        </is>
      </c>
      <c r="F105" s="3" t="n">
        <v>1000</v>
      </c>
      <c r="G105" s="3">
        <f>IF($BB$7=1,OFFSET(G$103,$N105-1,0),(G$103+G$104)/2)</f>
        <v/>
      </c>
      <c r="H105" s="3">
        <f>IF($BB$7=1,OFFSET(H$103,$N105-1,0),(H$103+H$104)/2)</f>
        <v/>
      </c>
      <c r="I105" s="3">
        <f>IF($BB$7=1,OFFSET(I$103,$N105-1,0),(I$103+I$104)/2)</f>
        <v/>
      </c>
      <c r="J105" s="3">
        <f>IF($BB$7=1,OFFSET(J$103,$N105-1,0),(J$103+J$104)/2)</f>
        <v/>
      </c>
      <c r="L105" s="3">
        <f>IF($BB$7=1,OFFSET(L$103,$N105-1,0),(L$103+L$104)/2)</f>
        <v/>
      </c>
      <c r="M105" s="3">
        <f>IF($BB$7=1,OFFSET(M$103,$N105-1,0),(M$103+M$104)/2)</f>
        <v/>
      </c>
      <c r="N105" s="3">
        <f>IF($BB$7&lt;&gt;1,2,IF(FG103&gt;FG104,1,2))</f>
        <v/>
      </c>
      <c r="O105" s="3" t="n">
        <v>2</v>
      </c>
      <c r="P105" s="3">
        <f>G105+H105+MAX((I105:J105),L105:M105)*O105</f>
        <v/>
      </c>
      <c r="Q105" s="3" t="n">
        <v>29</v>
      </c>
      <c r="S105" s="3">
        <f>IF(R105&gt;0,R105,Q105)</f>
        <v/>
      </c>
      <c r="W105" s="3">
        <f>IF(AND(BH105=0,CD105=0),0,IF(V105&gt;0,V105,IF(U105=1,$W$11,0)))</f>
        <v/>
      </c>
      <c r="Y105" s="3">
        <f>AD105</f>
        <v/>
      </c>
      <c r="Z105" s="3">
        <f>AE105</f>
        <v/>
      </c>
      <c r="AA105" s="3">
        <f>IF($BB$7=1,AF105,IF(AS105=12,$F105*I105/($AF$8*AL105+$AF$9*(1-AL105)),AF105))</f>
        <v/>
      </c>
      <c r="AB105" s="3">
        <f>IF($BB$7=1,AI105,IF(AV105=12,$F105*L105/($AI$8*AL105+$AI$9*(1-AL105)),AI105))</f>
        <v/>
      </c>
      <c r="AC105" s="3">
        <f>IF(AND(AS105=2,EA105=1),AA105*O105,IF(AND(AS105=2,EA105=2),AB105*O105,IF(EA105=1,AA105,IF(EA105=2,AB105))))</f>
        <v/>
      </c>
      <c r="AD105" s="3">
        <f>IF(AQ105=12,$F105*G105/$AQ$9,IF(OR(AQ105=1,AQ105=4),$F105*G105/200,IF(OR(AQ105=2,AQ105=9),$F105*G105/100,"자동")))</f>
        <v/>
      </c>
      <c r="AE105" s="3">
        <f>IF(AR105=12,$F105*H105/$AR$9,IF(OR(AR105=1,AR105=4),$F105*H105/200,IF(OR(AR105=2,AR105=9),$F105*H105/100,"자동")))</f>
        <v/>
      </c>
      <c r="AF105" s="3">
        <f>IF(AS105=12,$F105*I105/IF($BB$7=1,IF($ED105=1,$AS$9,$AF$9),($AF$8*AL105+$AF$9*(1-AL105))),IF(AS105=42,$F105*I105/AN105,IF(OR(AS105=1,AS105=4,AS105=2),$F105*I105/100,IF(AS105=9,$F105*I105/50,"자동"))))</f>
        <v/>
      </c>
      <c r="AG105" s="3">
        <f>IF(AT105=12,$F105*J105/IF($BB$7=1,IF($ED105=1,$AT$9,$AG$9),($AG$8*AL105+$AG$9*(1-AL105))),IF(AT105=42,$F105*J105/AN105,IF(OR(AT105=1,AT105=4,AT105=2),$F105*J105/100,IF(AT105=9,$F105*J105/50,"자동"))))</f>
        <v/>
      </c>
      <c r="AH105" s="3">
        <f>IF(AU105=12,$F105*K105/IF($BB$7=1,IF($ED105=1,$AU$9,$AH$9),($AH$8*AL105+$AH$9*(1-AL105))),IF(AU105=42,$F105*K105/$AN105,IF(OR(AU105=1,AU105=4,AU105=2),$F105*K105/100,IF(AU105=9,$F105*K105/50,"자동"))))</f>
        <v/>
      </c>
      <c r="AI105" s="3">
        <f>IF(AV105=12,$F105*L105/IF($BB$7=1,IF($ED105=1,$AV$9,$AI$9),($AI$8*AL105+$AI$9*(1-AL105))),IF(AV105=42,$F105*L105/AO105,IF(OR(AV105=1,AV105=4,AV105=2),$F105*L105/100,IF(AV105=9,$F105*L105/50,"자동"))))</f>
        <v/>
      </c>
      <c r="AJ105" s="3">
        <f>IF(AW105=12,$F105*M105/IF($BB$7=1,IF($ED105=1,$AW$9,$AJ$9),($AJ$8*AL105+$AJ$9*(1-AL105))),IF(AW105=42,$F105*M105/AO105,IF(OR(AW105=1,AW105=4,AW105=2),$F105*M105/100,IF(AW105=9,$F105*M105/50,"자동"))))</f>
        <v/>
      </c>
      <c r="AL105" s="3">
        <f>IF(AK105&lt;&gt;"",AK105,IF(BA105&lt;&gt;12,"",IF(U105=1,1,IF(LEFT(E105,3)="서울대",0,""))))</f>
        <v/>
      </c>
      <c r="AN105" s="3">
        <f>IF($BA105=42,OFFSET(변환표준점수!C$119,$AP105-1,0),"")</f>
        <v/>
      </c>
      <c r="AO105" s="3">
        <f>IF($BA105=42,OFFSET(변환표준점수!D$119,$AP105-1,0),"")</f>
        <v/>
      </c>
      <c r="AP105" s="3">
        <f>IF(S105="","",MATCH(S105,변환표준점수!$B$119:$B$298,0))</f>
        <v/>
      </c>
      <c r="AQ105" s="3" t="n">
        <v>12</v>
      </c>
      <c r="AR105" s="3" t="n">
        <v>12</v>
      </c>
      <c r="AS105" s="3" t="n">
        <v>42</v>
      </c>
      <c r="AT105" s="3" t="n">
        <v>42</v>
      </c>
      <c r="AV105" s="3" t="n">
        <v>42</v>
      </c>
      <c r="AW105" s="3" t="n">
        <v>42</v>
      </c>
      <c r="AX105" s="3" t="n">
        <v>3</v>
      </c>
      <c r="AY105" s="3" t="n">
        <v>3</v>
      </c>
      <c r="BA105" s="3">
        <f>IF(AS105&gt;0,AS105,AV105)</f>
        <v/>
      </c>
      <c r="BF105" s="3">
        <f>IF($BB$7=1,IF($N105=2,0,0.06*AF105),BF103)</f>
        <v/>
      </c>
      <c r="BG105" s="3">
        <f>IF($BB$7=1,IF($N105=2,0,0.06*AG105),BG103)</f>
        <v/>
      </c>
      <c r="BJ105" s="3">
        <f>IF(BI105="",IF(DT105=1,1,$BI$3),BI105)</f>
        <v/>
      </c>
      <c r="BN105" s="212" t="inlineStr">
        <is>
          <t>과탐6%</t>
        </is>
      </c>
      <c r="BS105" s="3">
        <f>BF105*EH105</f>
        <v/>
      </c>
      <c r="BT105" s="3">
        <f>BG105*EI105</f>
        <v/>
      </c>
      <c r="CH105" s="206">
        <f>F105*P105</f>
        <v/>
      </c>
      <c r="CI105" s="56" t="n">
        <v>200</v>
      </c>
      <c r="CJ105" s="3" t="n">
        <v>196</v>
      </c>
      <c r="CK105" s="3" t="n">
        <v>188</v>
      </c>
      <c r="CL105" s="3" t="n">
        <v>176</v>
      </c>
      <c r="CM105" s="3" t="n">
        <v>168</v>
      </c>
      <c r="CN105" s="3" t="n">
        <v>160</v>
      </c>
      <c r="CO105" s="3" t="n">
        <v>152</v>
      </c>
      <c r="CP105" s="3" t="n">
        <v>144</v>
      </c>
      <c r="CQ105" s="3" t="n">
        <v>136</v>
      </c>
      <c r="CR105" s="56" t="n">
        <v>10</v>
      </c>
      <c r="CS105" s="3" t="n">
        <v>10</v>
      </c>
      <c r="CT105" s="3" t="n">
        <v>10</v>
      </c>
      <c r="CU105" s="3" t="n">
        <v>9.800000000000001</v>
      </c>
      <c r="CV105" s="3" t="n">
        <v>9.6</v>
      </c>
      <c r="CW105" s="3" t="n">
        <v>9.4</v>
      </c>
      <c r="CX105" s="3" t="n">
        <v>9.199999999999999</v>
      </c>
      <c r="CY105" s="3" t="n">
        <v>9</v>
      </c>
      <c r="CZ105" s="3" t="n">
        <v>8.5</v>
      </c>
      <c r="DJ105" s="3">
        <f>ROUND((CI105-EZ105),1)</f>
        <v/>
      </c>
      <c r="DK105" s="93">
        <f>((CI105-EZ105)/(FG105+DJ105-FC105))*100</f>
        <v/>
      </c>
      <c r="DL105" s="3">
        <f>ROUND((CR105-FA105)+(DA105-FB105),1)</f>
        <v/>
      </c>
      <c r="DO105" s="3" t="n">
        <v>2</v>
      </c>
      <c r="DZ105" s="3" t="n">
        <v>1</v>
      </c>
      <c r="EA105" s="3">
        <f>IF(DZ105&gt;0,DZ105,IF(DM105&gt;0,1,2))</f>
        <v/>
      </c>
      <c r="EB105" s="3">
        <f>MAX(DM105:DO105)</f>
        <v/>
      </c>
      <c r="EC105" s="3">
        <f>AND(DM105-0.1&lt;$DM$8,DN105-0.1&lt;$DN$8,DO105-0.1&lt;$DO$8)*1</f>
        <v/>
      </c>
      <c r="ED105" s="3">
        <f>IFERROR(IF(AND($DP$8&gt;=DP105,$DQ$8&gt;=DQ105,$DR$8&gt;=DR105,$DS$8&gt;=DS105,$DT$8&gt;=DT105,$DU$8&gt;=DU105,$DV$8&gt;=DV105,$DW$8&gt;=DW105,$DX$8&gt;=DX105,OR(DY105=0,$DY$8&lt;DY105),EC105=1),1,0),0)</f>
        <v/>
      </c>
      <c r="EF105" s="3">
        <f>IFERROR(OFFSET(EF$3,MATCH(AQ105,$ED$4:$ED$10,0),0),0)</f>
        <v/>
      </c>
      <c r="EG105" s="3">
        <f>IFERROR(OFFSET(EG$3,MATCH(AR105,$ED$4:$ED$10,0),0),0)</f>
        <v/>
      </c>
      <c r="EH105" s="3">
        <f>IFERROR(IF(LEFT($BA105,1)="4",OFFSET(변환표준점수!$H$118,MATCH($S105,변환표준점수!$B$119:$B$198,0),),OFFSET(EH$3,MATCH(AS105,$ED$4:$ED$8,0),0)),0)</f>
        <v/>
      </c>
      <c r="EI105" s="3">
        <f>IFERROR(IF(LEFT($BA105,1)="4",OFFSET(변환표준점수!$I$118,MATCH($S105,변환표준점수!$B$119:$B$198,0),0),OFFSET(EI$3,MATCH(AT105,$ED$4:$ED$8,0),0)),0)</f>
        <v/>
      </c>
      <c r="EK105" s="3">
        <f>IFERROR(IF(LEFT($BA105,1)="4",OFFSET(변환표준점수!$J$118,MATCH($S105,변환표준점수!$B$119:$B$198,0),0),OFFSET(EJ$3,MATCH(AV105,$ED$4:$ED$8,0),0)),0)</f>
        <v/>
      </c>
      <c r="EL105" s="3">
        <f>IFERROR(IF(LEFT($BA105,1)="4",OFFSET(변환표준점수!$K$118,MATCH($S105,변환표준점수!$B$119:$B$198,0),0),OFFSET(EK$3,MATCH(AW105,$ED$4:$ED$8,0),0)),0)</f>
        <v/>
      </c>
      <c r="EM105" s="3">
        <f>IFERROR(OFFSET(EL$3,MATCH(AX105,$ED$4:$ED$8,0),0),0)</f>
        <v/>
      </c>
      <c r="EN105" s="3">
        <f>IFERROR(OFFSET(EM$3,MATCH(AY105,$ED$4:$ED$8,0),0),0)</f>
        <v/>
      </c>
      <c r="EO105" s="3">
        <f>IFERROR(OFFSET(EN$3,MATCH(AZ105,$ED$4:$ED$8,0),0),0)</f>
        <v/>
      </c>
      <c r="EQ105" s="3">
        <f>IFERROR((EF105*AD105+BO105)*$EP$9,0)</f>
        <v/>
      </c>
      <c r="ER105" s="3">
        <f>IFERROR(EG105*AE105+OFFSET($BP105,0,$ER$14-1),0)</f>
        <v/>
      </c>
      <c r="ES105" s="3">
        <f>IFERROR((EH105*AF105+BS105)*$EP$9,0)</f>
        <v/>
      </c>
      <c r="ET105" s="3">
        <f>IFERROR(IF(O105&lt;2,0,(EI105*AG105+BT105)*$EP$9),0)</f>
        <v/>
      </c>
      <c r="EU105" s="3">
        <f>IFERROR(BU105*$EP$9,0)</f>
        <v/>
      </c>
      <c r="EV105" s="3">
        <f>IFERROR((EK105*AI105+BV105)*$EP$9,0)</f>
        <v/>
      </c>
      <c r="EW105" s="3">
        <f>IFERROR(IF(O105&lt;2,0,(EL105*AJ105+BW105)*$EP$9),0)</f>
        <v/>
      </c>
      <c r="EX105" s="3">
        <f>LARGE((ES105:ET105,EV105:EW105),1)</f>
        <v/>
      </c>
      <c r="EY105" s="3">
        <f>IF(O105&lt;2,0,LARGE((ES105:ET105,EV105:EW105),2))</f>
        <v/>
      </c>
      <c r="EZ105" s="3">
        <f>IFERROR(OFFSET(CI105,0,ROUND((1/(1/EM105))-1,0)),0)</f>
        <v/>
      </c>
      <c r="FA105" s="3">
        <f>IFERROR(OFFSET(CR105,0,ROUND(1/(1/EN105),0)-1),0)</f>
        <v/>
      </c>
      <c r="FB105" s="3">
        <f>IFERROR(OFFSET(DA105,0,ROUND(1/(1/EO105),0)-1),0)</f>
        <v/>
      </c>
      <c r="FF105" s="3">
        <f>IF($BB$7=1,LARGE(FG103:FG104,1),FG103)</f>
        <v/>
      </c>
      <c r="FG105" s="3">
        <f>IF(FF105&gt;0,FF105,EQ105+ER105+EU105+EX105+EY105+EZ105+FA105+FB105+FC105)</f>
        <v/>
      </c>
      <c r="FH105" s="618" t="n"/>
      <c r="FU105" s="3">
        <f>IF(AQ105=1,"표점",IF(AQ105=12,"표점/만점",IF(AQ105=2,"백분위")))</f>
        <v/>
      </c>
      <c r="FV105" s="3">
        <f>IF(BA105=1,"표점",IF(BA105=12,"표점/만점",IF(BA105=2,"백분위",IF(BA105=4,"변표",IF(BA105=42,"변표/만점")))))</f>
        <v/>
      </c>
      <c r="FW105" s="3">
        <f>ROUND(Y105/$FZ105,2)</f>
        <v/>
      </c>
      <c r="FX105" s="3">
        <f>ROUND(Z105/$FZ105,2)</f>
        <v/>
      </c>
      <c r="FY105" s="3">
        <f>ROUND(AC105/$FZ105,2)</f>
        <v/>
      </c>
      <c r="FZ105" s="3">
        <f>Y105+Z105+AC105</f>
        <v/>
      </c>
    </row>
    <row r="106">
      <c r="A106" s="556" t="n">
        <v>26</v>
      </c>
      <c r="C106" s="3">
        <f>ROUND(ROW(C106)-ROW($C$15),0)</f>
        <v/>
      </c>
      <c r="D106" s="3" t="n">
        <v>91</v>
      </c>
      <c r="E106" s="3" t="inlineStr">
        <is>
          <t>단국 자연</t>
        </is>
      </c>
      <c r="F106" s="3" t="n">
        <v>1000</v>
      </c>
      <c r="G106" s="3" t="n">
        <v>0.2</v>
      </c>
      <c r="H106" s="3" t="n">
        <v>0.35</v>
      </c>
      <c r="I106" s="3" t="n">
        <v>0.15</v>
      </c>
      <c r="J106" s="3" t="n">
        <v>0.15</v>
      </c>
      <c r="L106" s="3" t="n">
        <v>0.15</v>
      </c>
      <c r="M106" s="3" t="n">
        <v>0.15</v>
      </c>
      <c r="O106" s="3" t="n">
        <v>2</v>
      </c>
      <c r="P106" s="3">
        <f>G106+H106+MAX((I106:J106),L106:M106)*O106</f>
        <v/>
      </c>
      <c r="Q106" s="3" t="inlineStr"/>
      <c r="S106" s="3">
        <f>IF(R106&gt;0,R106,Q106)</f>
        <v/>
      </c>
      <c r="W106" s="3">
        <f>IF(AND(BH106=0,CD106=0),0,IF(V106&gt;0,V106,IF(U106=1,$W$11,0)))</f>
        <v/>
      </c>
      <c r="Y106" s="3">
        <f>AD106</f>
        <v/>
      </c>
      <c r="Z106" s="3">
        <f>AE106</f>
        <v/>
      </c>
      <c r="AA106" s="3">
        <f>IF($BB$7=1,AF106,IF(AS106=12,$F106*I106/($AF$8*AL106+$AF$9*(1-AL106)),AF106))</f>
        <v/>
      </c>
      <c r="AB106" s="3">
        <f>IF($BB$7=1,AI106,IF(AV106=12,$F106*L106/($AI$8*AL106+$AI$9*(1-AL106)),AI106))</f>
        <v/>
      </c>
      <c r="AC106" s="3">
        <f>IF(AND(AS106=2,EA106=1),AA106*O106,IF(AND(AS106=2,EA106=2),AB106*O106,IF(EA106=1,AA106,IF(EA106=2,AB106))))</f>
        <v/>
      </c>
      <c r="AD106" s="3">
        <f>IF(AQ106=12,$F106*G106/$AQ$9,IF(OR(AQ106=1,AQ106=4),$F106*G106/200,IF(OR(AQ106=2,AQ106=9),$F106*G106/100,"자동")))</f>
        <v/>
      </c>
      <c r="AE106" s="3">
        <f>IF(AR106=12,$F106*H106/$AR$9,IF(OR(AR106=1,AR106=4),$F106*H106/200,IF(OR(AR106=2,AR106=9),$F106*H106/100,"자동")))</f>
        <v/>
      </c>
      <c r="AF106" s="3">
        <f>IF(AS106=12,$F106*I106/IF($BB$7=1,IF($ED106=1,$AS$9,$AF$9),($AF$8*AL106+$AF$9*(1-AL106))),IF(AS106=42,$F106*I106/AN106,IF(OR(AS106=1,AS106=4,AS106=2),$F106*I106/100,IF(AS106=9,$F106*I106/50,"자동"))))</f>
        <v/>
      </c>
      <c r="AG106" s="3">
        <f>IF(AT106=12,$F106*J106/IF($BB$7=1,IF($ED106=1,$AT$9,$AG$9),($AG$8*AL106+$AG$9*(1-AL106))),IF(AT106=42,$F106*J106/AN106,IF(OR(AT106=1,AT106=4,AT106=2),$F106*J106/100,IF(AT106=9,$F106*J106/50,"자동"))))</f>
        <v/>
      </c>
      <c r="AH106" s="3">
        <f>IF(AU106=12,$F106*K106/IF($BB$7=1,IF($ED106=1,$AU$9,$AH$9),($AH$8*AL106+$AH$9*(1-AL106))),IF(AU106=42,$F106*K106/$AN106,IF(OR(AU106=1,AU106=4,AU106=2),$F106*K106/100,IF(AU106=9,$F106*K106/50,"자동"))))</f>
        <v/>
      </c>
      <c r="AI106" s="3">
        <f>IF(AV106=12,$F106*L106/IF($BB$7=1,IF($ED106=1,$AV$9,$AI$9),($AI$8*AL106+$AI$9*(1-AL106))),IF(AV106=42,$F106*L106/AO106,IF(OR(AV106=1,AV106=4,AV106=2),$F106*L106/100,IF(AV106=9,$F106*L106/50,"자동"))))</f>
        <v/>
      </c>
      <c r="AJ106" s="3">
        <f>IF(AW106=12,$F106*M106/IF($BB$7=1,IF($ED106=1,$AW$9,$AJ$9),($AJ$8*AL106+$AJ$9*(1-AL106))),IF(AW106=42,$F106*M106/AO106,IF(OR(AW106=1,AW106=4,AW106=2),$F106*M106/100,IF(AW106=9,$F106*M106/50,"자동"))))</f>
        <v/>
      </c>
      <c r="AL106" s="3">
        <f>IF(AK106&lt;&gt;"",AK106,IF(BA106&lt;&gt;12,"",IF(U106=1,1,IF(LEFT(E106,3)="서울대",0,""))))</f>
        <v/>
      </c>
      <c r="AN106" s="3">
        <f>IF($BA106=42,OFFSET(변환표준점수!C$119,$AP106-1,0),"")</f>
        <v/>
      </c>
      <c r="AO106" s="3">
        <f>IF($BA106=42,OFFSET(변환표준점수!D$119,$AP106-1,0),"")</f>
        <v/>
      </c>
      <c r="AP106" s="3">
        <f>IF(S106="","",MATCH(S106,변환표준점수!$B$119:$B$298,0))</f>
        <v/>
      </c>
      <c r="AQ106" s="3" t="n">
        <v>2</v>
      </c>
      <c r="AR106" s="3" t="n">
        <v>2</v>
      </c>
      <c r="AS106" s="3" t="n">
        <v>2</v>
      </c>
      <c r="AT106" s="3" t="n">
        <v>2</v>
      </c>
      <c r="AV106" s="3" t="n">
        <v>2</v>
      </c>
      <c r="AW106" s="3" t="n">
        <v>2</v>
      </c>
      <c r="AX106" s="3" t="n">
        <v>3</v>
      </c>
      <c r="AY106" s="3" t="n">
        <v>3</v>
      </c>
      <c r="BA106" s="3">
        <f>IF(AS106&gt;0,AS106,AV106)</f>
        <v/>
      </c>
      <c r="BC106" s="3">
        <f>0.05*$AE106</f>
        <v/>
      </c>
      <c r="BD106" s="3">
        <f>0.05*$AE106</f>
        <v/>
      </c>
      <c r="BF106" s="3">
        <f>0.05*AF106</f>
        <v/>
      </c>
      <c r="BG106" s="3">
        <f>0.05*AG106</f>
        <v/>
      </c>
      <c r="BJ106" s="3">
        <f>IF(BI106="",IF(DT106=1,1,$BI$3),BI106)</f>
        <v/>
      </c>
      <c r="BN106" s="212" t="inlineStr">
        <is>
          <t>미기5%과탐5%</t>
        </is>
      </c>
      <c r="BP106" s="3">
        <f>IF(BP$6&gt;0,BC106*$EG106,0)</f>
        <v/>
      </c>
      <c r="BQ106" s="3">
        <f>IF(BQ$6&gt;0,BD106*$EG106,0)</f>
        <v/>
      </c>
      <c r="BS106" s="3">
        <f>BF106*EH106</f>
        <v/>
      </c>
      <c r="BT106" s="3">
        <f>BG106*EI106</f>
        <v/>
      </c>
      <c r="CH106" s="206">
        <f>F106*P106</f>
        <v/>
      </c>
      <c r="CI106" s="56" t="n">
        <v>150</v>
      </c>
      <c r="CJ106" s="3" t="n">
        <v>147</v>
      </c>
      <c r="CK106" s="3" t="n">
        <v>142.5</v>
      </c>
      <c r="CL106" s="3" t="n">
        <v>127.5</v>
      </c>
      <c r="CM106" s="3" t="n">
        <v>105</v>
      </c>
      <c r="CN106" s="3" t="n">
        <v>60</v>
      </c>
      <c r="CO106" s="3" t="n">
        <v>22.5</v>
      </c>
      <c r="CP106" s="3" t="n">
        <v>7.5</v>
      </c>
      <c r="CQ106" s="3" t="n">
        <v>0</v>
      </c>
      <c r="CR106" s="56" t="n">
        <v>5</v>
      </c>
      <c r="CS106" s="3" t="n">
        <v>5</v>
      </c>
      <c r="CT106" s="3" t="n">
        <v>5</v>
      </c>
      <c r="CU106" s="3" t="n">
        <v>5</v>
      </c>
      <c r="CV106" s="3" t="n">
        <v>4</v>
      </c>
      <c r="CW106" s="3" t="n">
        <v>3</v>
      </c>
      <c r="CX106" s="3" t="n">
        <v>2</v>
      </c>
      <c r="CY106" s="3" t="n">
        <v>1</v>
      </c>
      <c r="CZ106" s="3" t="n">
        <v>0</v>
      </c>
      <c r="DJ106" s="3">
        <f>ROUND((CI106-EZ106),1)</f>
        <v/>
      </c>
      <c r="DK106" s="93">
        <f>((CI106-EZ106)/(FG106+DJ106-FC106))*100</f>
        <v/>
      </c>
      <c r="DL106" s="3">
        <f>ROUND((CR106-FA106)+(DA106-FB106),1)</f>
        <v/>
      </c>
      <c r="DO106" s="3" t="n">
        <v>2</v>
      </c>
      <c r="DZ106" s="3" t="n">
        <v>1</v>
      </c>
      <c r="EA106" s="3">
        <f>IF(DZ106&gt;0,DZ106,IF(DM106&gt;0,1,2))</f>
        <v/>
      </c>
      <c r="EB106" s="3">
        <f>MAX(DM106:DO106)</f>
        <v/>
      </c>
      <c r="EC106" s="3">
        <f>AND(DM106-0.1&lt;$DM$8,DN106-0.1&lt;$DN$8,DO106-0.1&lt;$DO$8)*1</f>
        <v/>
      </c>
      <c r="ED106" s="3">
        <f>IFERROR(IF(AND($DP$8&gt;=DP106,$DQ$8&gt;=DQ106,$DR$8&gt;=DR106,$DS$8&gt;=DS106,$DT$8&gt;=DT106,$DU$8&gt;=DU106,$DV$8&gt;=DV106,$DW$8&gt;=DW106,$DX$8&gt;=DX106,OR(DY106=0,$DY$8&lt;DY106),EC106=1),1,0),0)</f>
        <v/>
      </c>
      <c r="EF106" s="3">
        <f>IFERROR(OFFSET(EF$3,MATCH(AQ106,$ED$4:$ED$10,0),0),0)</f>
        <v/>
      </c>
      <c r="EG106" s="3">
        <f>IFERROR(OFFSET(EG$3,MATCH(AR106,$ED$4:$ED$10,0),0),0)</f>
        <v/>
      </c>
      <c r="EH106" s="3">
        <f>IFERROR(IF(LEFT($BA106,1)="4",OFFSET(변환표준점수!$H$118,MATCH($S106,변환표준점수!$B$119:$B$198,0),),OFFSET(EH$3,MATCH(AS106,$ED$4:$ED$8,0),0)),0)</f>
        <v/>
      </c>
      <c r="EI106" s="3">
        <f>IFERROR(IF(LEFT($BA106,1)="4",OFFSET(변환표준점수!$I$118,MATCH($S106,변환표준점수!$B$119:$B$198,0),0),OFFSET(EI$3,MATCH(AT106,$ED$4:$ED$8,0),0)),0)</f>
        <v/>
      </c>
      <c r="EK106" s="3">
        <f>IFERROR(IF(LEFT($BA106,1)="4",OFFSET(변환표준점수!$J$118,MATCH($S106,변환표준점수!$B$119:$B$198,0),0),OFFSET(EJ$3,MATCH(AV106,$ED$4:$ED$8,0),0)),0)</f>
        <v/>
      </c>
      <c r="EL106" s="3">
        <f>IFERROR(IF(LEFT($BA106,1)="4",OFFSET(변환표준점수!$K$118,MATCH($S106,변환표준점수!$B$119:$B$198,0),0),OFFSET(EK$3,MATCH(AW106,$ED$4:$ED$8,0),0)),0)</f>
        <v/>
      </c>
      <c r="EM106" s="3">
        <f>IFERROR(OFFSET(EL$3,MATCH(AX106,$ED$4:$ED$8,0),0),0)</f>
        <v/>
      </c>
      <c r="EN106" s="3">
        <f>IFERROR(OFFSET(EM$3,MATCH(AY106,$ED$4:$ED$8,0),0),0)</f>
        <v/>
      </c>
      <c r="EO106" s="3">
        <f>IFERROR(OFFSET(EN$3,MATCH(AZ106,$ED$4:$ED$8,0),0),0)</f>
        <v/>
      </c>
      <c r="EQ106" s="3">
        <f>IFERROR((EF106*AD106+BO106)*$EP$9,0)</f>
        <v/>
      </c>
      <c r="ER106" s="3">
        <f>IFERROR(EG106*AE106+OFFSET($BP106,0,$ER$14-1),0)</f>
        <v/>
      </c>
      <c r="ES106" s="3">
        <f>IFERROR((EH106*AF106+BS106)*$EP$9,0)</f>
        <v/>
      </c>
      <c r="ET106" s="3">
        <f>IFERROR(IF(O106&lt;2,0,(EI106*AG106+BT106)*$EP$9),0)</f>
        <v/>
      </c>
      <c r="EU106" s="3">
        <f>IFERROR(BU106*$EP$9,0)</f>
        <v/>
      </c>
      <c r="EV106" s="3">
        <f>IFERROR((EK106*AI106+BV106)*$EP$9,0)</f>
        <v/>
      </c>
      <c r="EW106" s="3">
        <f>IFERROR(IF(O106&lt;2,0,(EL106*AJ106+BW106)*$EP$9),0)</f>
        <v/>
      </c>
      <c r="EX106" s="3">
        <f>LARGE((ES106:ET106,EV106:EW106),1)</f>
        <v/>
      </c>
      <c r="EY106" s="3">
        <f>IF(O106&lt;2,0,LARGE((ES106:ET106,EV106:EW106),2))</f>
        <v/>
      </c>
      <c r="EZ106" s="3">
        <f>IFERROR(OFFSET(CI106,0,ROUND((1/(1/EM106))-1,0)),0)</f>
        <v/>
      </c>
      <c r="FA106" s="3">
        <f>IFERROR(OFFSET(CR106,0,ROUND(1/(1/EN106),0)-1),0)</f>
        <v/>
      </c>
      <c r="FB106" s="3">
        <f>IFERROR(OFFSET(DA106,0,ROUND(1/(1/EO106),0)-1),0)</f>
        <v/>
      </c>
      <c r="FG106" s="3">
        <f>IF(FF106&gt;0,FF106,EQ106+ER106+EU106+EX106+EY106+EZ106+FA106+FB106+FC106)</f>
        <v/>
      </c>
      <c r="FH106" s="618" t="n"/>
      <c r="FU106" s="3">
        <f>IF(AQ106=1,"표점",IF(AQ106=12,"표점/만점",IF(AQ106=2,"백분위")))</f>
        <v/>
      </c>
      <c r="FV106" s="3">
        <f>IF(BA106=1,"표점",IF(BA106=12,"표점/만점",IF(BA106=2,"백분위",IF(BA106=4,"변표",IF(BA106=42,"변표/만점")))))</f>
        <v/>
      </c>
      <c r="FW106" s="3">
        <f>ROUND(Y106/$FZ106,2)</f>
        <v/>
      </c>
      <c r="FX106" s="3">
        <f>ROUND(Z106/$FZ106,2)</f>
        <v/>
      </c>
      <c r="FY106" s="3">
        <f>ROUND(AC106/$FZ106,2)</f>
        <v/>
      </c>
      <c r="FZ106" s="3">
        <f>Y106+Z106+AC106</f>
        <v/>
      </c>
    </row>
    <row r="107">
      <c r="A107" s="556" t="n">
        <v>26</v>
      </c>
      <c r="C107" s="3">
        <f>ROUND(ROW(C107)-ROW($C$15),0)</f>
        <v/>
      </c>
      <c r="D107" s="3" t="n">
        <v>92</v>
      </c>
      <c r="E107" s="3" t="inlineStr">
        <is>
          <t>단국 건축</t>
        </is>
      </c>
      <c r="F107" s="3" t="n">
        <v>1000</v>
      </c>
      <c r="G107" s="3" t="n">
        <v>0.35</v>
      </c>
      <c r="H107" s="3" t="n">
        <v>0.25</v>
      </c>
      <c r="I107" s="3" t="n">
        <v>0.1</v>
      </c>
      <c r="J107" s="3" t="n">
        <v>0.1</v>
      </c>
      <c r="L107" s="3" t="n">
        <v>0.1</v>
      </c>
      <c r="M107" s="3" t="n">
        <v>0.1</v>
      </c>
      <c r="O107" s="3" t="n">
        <v>2</v>
      </c>
      <c r="P107" s="3">
        <f>G107+H107+MAX((I107:J107),L107:M107)*O107</f>
        <v/>
      </c>
      <c r="Q107" s="3" t="inlineStr"/>
      <c r="S107" s="3">
        <f>IF(R107&gt;0,R107,Q107)</f>
        <v/>
      </c>
      <c r="W107" s="3">
        <f>IF(AND(BH107=0,CD107=0),0,IF(V107&gt;0,V107,IF(U107=1,$W$11,0)))</f>
        <v/>
      </c>
      <c r="Y107" s="3">
        <f>AD107</f>
        <v/>
      </c>
      <c r="Z107" s="3">
        <f>AE107</f>
        <v/>
      </c>
      <c r="AA107" s="3">
        <f>IF($BB$7=1,AF107,IF(AS107=12,$F107*I107/($AF$8*AL107+$AF$9*(1-AL107)),AF107))</f>
        <v/>
      </c>
      <c r="AB107" s="3">
        <f>IF($BB$7=1,AI107,IF(AV107=12,$F107*L107/($AI$8*AL107+$AI$9*(1-AL107)),AI107))</f>
        <v/>
      </c>
      <c r="AC107" s="3">
        <f>IF(AND(AS107=2,EA107=1),AA107*O107,IF(AND(AS107=2,EA107=2),AB107*O107,IF(EA107=1,AA107,IF(EA107=2,AB107))))</f>
        <v/>
      </c>
      <c r="AD107" s="3">
        <f>IF(AQ107=12,$F107*G107/$AQ$9,IF(OR(AQ107=1,AQ107=4),$F107*G107/200,IF(OR(AQ107=2,AQ107=9),$F107*G107/100,"자동")))</f>
        <v/>
      </c>
      <c r="AE107" s="3">
        <f>IF(AR107=12,$F107*H107/$AR$9,IF(OR(AR107=1,AR107=4),$F107*H107/200,IF(OR(AR107=2,AR107=9),$F107*H107/100,"자동")))</f>
        <v/>
      </c>
      <c r="AF107" s="3">
        <f>IF(AS107=12,$F107*I107/IF($BB$7=1,IF($ED107=1,$AS$9,$AF$9),($AF$8*AL107+$AF$9*(1-AL107))),IF(AS107=42,$F107*I107/AN107,IF(OR(AS107=1,AS107=4,AS107=2),$F107*I107/100,IF(AS107=9,$F107*I107/50,"자동"))))</f>
        <v/>
      </c>
      <c r="AG107" s="3">
        <f>IF(AT107=12,$F107*J107/IF($BB$7=1,IF($ED107=1,$AT$9,$AG$9),($AG$8*AL107+$AG$9*(1-AL107))),IF(AT107=42,$F107*J107/AN107,IF(OR(AT107=1,AT107=4,AT107=2),$F107*J107/100,IF(AT107=9,$F107*J107/50,"자동"))))</f>
        <v/>
      </c>
      <c r="AH107" s="3">
        <f>IF(AU107=12,$F107*K107/IF($BB$7=1,IF($ED107=1,$AU$9,$AH$9),($AH$8*AL107+$AH$9*(1-AL107))),IF(AU107=42,$F107*K107/$AN107,IF(OR(AU107=1,AU107=4,AU107=2),$F107*K107/100,IF(AU107=9,$F107*K107/50,"자동"))))</f>
        <v/>
      </c>
      <c r="AI107" s="3">
        <f>IF(AV107=12,$F107*L107/IF($BB$7=1,IF($ED107=1,$AV$9,$AI$9),($AI$8*AL107+$AI$9*(1-AL107))),IF(AV107=42,$F107*L107/AO107,IF(OR(AV107=1,AV107=4,AV107=2),$F107*L107/100,IF(AV107=9,$F107*L107/50,"자동"))))</f>
        <v/>
      </c>
      <c r="AJ107" s="3">
        <f>IF(AW107=12,$F107*M107/IF($BB$7=1,IF($ED107=1,$AW$9,$AJ$9),($AJ$8*AL107+$AJ$9*(1-AL107))),IF(AW107=42,$F107*M107/AO107,IF(OR(AW107=1,AW107=4,AW107=2),$F107*M107/100,IF(AW107=9,$F107*M107/50,"자동"))))</f>
        <v/>
      </c>
      <c r="AL107" s="3">
        <f>IF(AK107&lt;&gt;"",AK107,IF(BA107&lt;&gt;12,"",IF(U107=1,1,IF(LEFT(E107,3)="서울대",0,""))))</f>
        <v/>
      </c>
      <c r="AN107" s="3">
        <f>IF($BA107=42,OFFSET(변환표준점수!C$119,$AP107-1,0),"")</f>
        <v/>
      </c>
      <c r="AO107" s="3">
        <f>IF($BA107=42,OFFSET(변환표준점수!D$119,$AP107-1,0),"")</f>
        <v/>
      </c>
      <c r="AP107" s="3">
        <f>IF(S107="","",MATCH(S107,변환표준점수!$B$119:$B$298,0))</f>
        <v/>
      </c>
      <c r="AQ107" s="3" t="n">
        <v>2</v>
      </c>
      <c r="AR107" s="3" t="n">
        <v>2</v>
      </c>
      <c r="AS107" s="3" t="n">
        <v>2</v>
      </c>
      <c r="AT107" s="3" t="n">
        <v>2</v>
      </c>
      <c r="AV107" s="3" t="n">
        <v>2</v>
      </c>
      <c r="AW107" s="3" t="n">
        <v>2</v>
      </c>
      <c r="AX107" s="3" t="n">
        <v>3</v>
      </c>
      <c r="AY107" s="3" t="n">
        <v>3</v>
      </c>
      <c r="BA107" s="3">
        <f>IF(AS107&gt;0,AS107,AV107)</f>
        <v/>
      </c>
      <c r="BJ107" s="3">
        <f>IF(BI107="",IF(DT107=1,1,$BI$3),BI107)</f>
        <v/>
      </c>
      <c r="CH107" s="206">
        <f>F107*P107</f>
        <v/>
      </c>
      <c r="CI107" s="56" t="n">
        <v>200</v>
      </c>
      <c r="CJ107" s="3" t="n">
        <v>196</v>
      </c>
      <c r="CK107" s="3" t="n">
        <v>190</v>
      </c>
      <c r="CL107" s="3" t="n">
        <v>170</v>
      </c>
      <c r="CM107" s="3" t="n">
        <v>140</v>
      </c>
      <c r="CN107" s="3" t="n">
        <v>80</v>
      </c>
      <c r="CO107" s="3" t="n">
        <v>30</v>
      </c>
      <c r="CP107" s="3" t="n">
        <v>10</v>
      </c>
      <c r="CQ107" s="3" t="n">
        <v>0</v>
      </c>
      <c r="CR107" s="56" t="n">
        <v>5</v>
      </c>
      <c r="CS107" s="3" t="n">
        <v>5</v>
      </c>
      <c r="CT107" s="3" t="n">
        <v>5</v>
      </c>
      <c r="CU107" s="3" t="n">
        <v>5</v>
      </c>
      <c r="CV107" s="3" t="n">
        <v>4</v>
      </c>
      <c r="CW107" s="3" t="n">
        <v>3</v>
      </c>
      <c r="CX107" s="3" t="n">
        <v>2</v>
      </c>
      <c r="CY107" s="3" t="n">
        <v>1</v>
      </c>
      <c r="CZ107" s="3" t="n">
        <v>0</v>
      </c>
      <c r="DJ107" s="3">
        <f>ROUND((CI107-EZ107),1)</f>
        <v/>
      </c>
      <c r="DK107" s="93">
        <f>((CI107-EZ107)/(FG107+DJ107-FC107))*100</f>
        <v/>
      </c>
      <c r="DL107" s="3">
        <f>ROUND((CR107-FA107)+(DA107-FB107),1)</f>
        <v/>
      </c>
      <c r="DO107" s="3" t="n">
        <v>2</v>
      </c>
      <c r="DZ107" s="3" t="n">
        <v>1</v>
      </c>
      <c r="EA107" s="3">
        <f>IF(DZ107&gt;0,DZ107,IF(DM107&gt;0,1,2))</f>
        <v/>
      </c>
      <c r="EB107" s="3">
        <f>MAX(DM107:DO107)</f>
        <v/>
      </c>
      <c r="EC107" s="3">
        <f>AND(DM107-0.1&lt;$DM$8,DN107-0.1&lt;$DN$8,DO107-0.1&lt;$DO$8)*1</f>
        <v/>
      </c>
      <c r="ED107" s="3">
        <f>IFERROR(IF(AND($DP$8&gt;=DP107,$DQ$8&gt;=DQ107,$DR$8&gt;=DR107,$DS$8&gt;=DS107,$DT$8&gt;=DT107,$DU$8&gt;=DU107,$DV$8&gt;=DV107,$DW$8&gt;=DW107,$DX$8&gt;=DX107,OR(DY107=0,$DY$8&lt;DY107),EC107=1),1,0),0)</f>
        <v/>
      </c>
      <c r="EF107" s="3">
        <f>IFERROR(OFFSET(EF$3,MATCH(AQ107,$ED$4:$ED$10,0),0),0)</f>
        <v/>
      </c>
      <c r="EG107" s="3">
        <f>IFERROR(OFFSET(EG$3,MATCH(AR107,$ED$4:$ED$10,0),0),0)</f>
        <v/>
      </c>
      <c r="EH107" s="3">
        <f>IFERROR(IF(LEFT($BA107,1)="4",OFFSET(변환표준점수!$H$118,MATCH($S107,변환표준점수!$B$119:$B$198,0),),OFFSET(EH$3,MATCH(AS107,$ED$4:$ED$8,0),0)),0)</f>
        <v/>
      </c>
      <c r="EI107" s="3">
        <f>IFERROR(IF(LEFT($BA107,1)="4",OFFSET(변환표준점수!$I$118,MATCH($S107,변환표준점수!$B$119:$B$198,0),0),OFFSET(EI$3,MATCH(AT107,$ED$4:$ED$8,0),0)),0)</f>
        <v/>
      </c>
      <c r="EK107" s="3">
        <f>IFERROR(IF(LEFT($BA107,1)="4",OFFSET(변환표준점수!$J$118,MATCH($S107,변환표준점수!$B$119:$B$198,0),0),OFFSET(EJ$3,MATCH(AV107,$ED$4:$ED$8,0),0)),0)</f>
        <v/>
      </c>
      <c r="EL107" s="3">
        <f>IFERROR(IF(LEFT($BA107,1)="4",OFFSET(변환표준점수!$K$118,MATCH($S107,변환표준점수!$B$119:$B$198,0),0),OFFSET(EK$3,MATCH(AW107,$ED$4:$ED$8,0),0)),0)</f>
        <v/>
      </c>
      <c r="EM107" s="3">
        <f>IFERROR(OFFSET(EL$3,MATCH(AX107,$ED$4:$ED$8,0),0),0)</f>
        <v/>
      </c>
      <c r="EN107" s="3">
        <f>IFERROR(OFFSET(EM$3,MATCH(AY107,$ED$4:$ED$8,0),0),0)</f>
        <v/>
      </c>
      <c r="EO107" s="3">
        <f>IFERROR(OFFSET(EN$3,MATCH(AZ107,$ED$4:$ED$8,0),0),0)</f>
        <v/>
      </c>
      <c r="EQ107" s="3">
        <f>IFERROR((EF107*AD107+BO107)*$EP$9,0)</f>
        <v/>
      </c>
      <c r="ER107" s="3">
        <f>IFERROR(EG107*AE107+OFFSET($BP107,0,$ER$14-1),0)</f>
        <v/>
      </c>
      <c r="ES107" s="3">
        <f>IFERROR((EH107*AF107+BS107)*$EP$9,0)</f>
        <v/>
      </c>
      <c r="ET107" s="3">
        <f>IFERROR(IF(O107&lt;2,0,(EI107*AG107+BT107)*$EP$9),0)</f>
        <v/>
      </c>
      <c r="EU107" s="3">
        <f>IFERROR(BU107*$EP$9,0)</f>
        <v/>
      </c>
      <c r="EV107" s="3">
        <f>IFERROR((EK107*AI107+BV107)*$EP$9,0)</f>
        <v/>
      </c>
      <c r="EW107" s="3">
        <f>IFERROR(IF(O107&lt;2,0,(EL107*AJ107+BW107)*$EP$9),0)</f>
        <v/>
      </c>
      <c r="EX107" s="3">
        <f>LARGE((ES107:ET107,EV107:EW107),1)</f>
        <v/>
      </c>
      <c r="EY107" s="3">
        <f>IF(O107&lt;2,0,LARGE((ES107:ET107,EV107:EW107),2))</f>
        <v/>
      </c>
      <c r="EZ107" s="3">
        <f>IFERROR(OFFSET(CI107,0,ROUND((1/(1/EM107))-1,0)),0)</f>
        <v/>
      </c>
      <c r="FA107" s="3">
        <f>IFERROR(OFFSET(CR107,0,ROUND(1/(1/EN107),0)-1),0)</f>
        <v/>
      </c>
      <c r="FB107" s="3">
        <f>IFERROR(OFFSET(DA107,0,ROUND(1/(1/EO107),0)-1),0)</f>
        <v/>
      </c>
      <c r="FG107" s="3">
        <f>IF(FF107&gt;0,FF107,EQ107+ER107+EU107+EX107+EY107+EZ107+FA107+FB107+FC107)</f>
        <v/>
      </c>
      <c r="FH107" s="618" t="n"/>
      <c r="FU107" s="3">
        <f>IF(AQ107=1,"표점",IF(AQ107=12,"표점/만점",IF(AQ107=2,"백분위")))</f>
        <v/>
      </c>
      <c r="FV107" s="3">
        <f>IF(BA107=1,"표점",IF(BA107=12,"표점/만점",IF(BA107=2,"백분위",IF(BA107=4,"변표",IF(BA107=42,"변표/만점")))))</f>
        <v/>
      </c>
      <c r="FW107" s="3">
        <f>ROUND(Y107/$FZ107,2)</f>
        <v/>
      </c>
      <c r="FX107" s="3">
        <f>ROUND(Z107/$FZ107,2)</f>
        <v/>
      </c>
      <c r="FY107" s="3">
        <f>ROUND(AC107/$FZ107,2)</f>
        <v/>
      </c>
      <c r="FZ107" s="3">
        <f>Y107+Z107+AC107</f>
        <v/>
      </c>
    </row>
    <row r="108">
      <c r="A108" s="556" t="n">
        <v>26</v>
      </c>
      <c r="C108" s="3">
        <f>ROUND(ROW(C108)-ROW($C$15),0)</f>
        <v/>
      </c>
      <c r="D108" s="3" t="n">
        <v>93</v>
      </c>
      <c r="E108" s="3" t="inlineStr">
        <is>
          <t>단국 통합</t>
        </is>
      </c>
      <c r="F108" s="3" t="n">
        <v>1000</v>
      </c>
      <c r="G108" s="3" t="n">
        <v>0.35</v>
      </c>
      <c r="H108" s="3" t="n">
        <v>0.25</v>
      </c>
      <c r="I108" s="3" t="n">
        <v>0.1</v>
      </c>
      <c r="J108" s="3" t="n">
        <v>0.1</v>
      </c>
      <c r="L108" s="3" t="n">
        <v>0.1</v>
      </c>
      <c r="M108" s="3" t="n">
        <v>0.1</v>
      </c>
      <c r="O108" s="3" t="n">
        <v>2</v>
      </c>
      <c r="P108" s="3">
        <f>G108+H108+MAX((I108:J108),L108:M108)*O108</f>
        <v/>
      </c>
      <c r="Q108" s="3" t="inlineStr"/>
      <c r="S108" s="3">
        <f>IF(R108&gt;0,R108,Q108)</f>
        <v/>
      </c>
      <c r="W108" s="3">
        <f>IF(AND(BH108=0,CD108=0),0,IF(V108&gt;0,V108,IF(U108=1,$W$11,0)))</f>
        <v/>
      </c>
      <c r="Y108" s="3">
        <f>AD108</f>
        <v/>
      </c>
      <c r="Z108" s="3">
        <f>AE108</f>
        <v/>
      </c>
      <c r="AA108" s="3">
        <f>IF($BB$7=1,AF108,IF(AS108=12,$F108*I108/($AF$8*AL108+$AF$9*(1-AL108)),AF108))</f>
        <v/>
      </c>
      <c r="AB108" s="3">
        <f>IF($BB$7=1,AI108,IF(AV108=12,$F108*L108/($AI$8*AL108+$AI$9*(1-AL108)),AI108))</f>
        <v/>
      </c>
      <c r="AC108" s="3">
        <f>IF(AND(AS108=2,EA108=1),AA108*O108,IF(AND(AS108=2,EA108=2),AB108*O108,IF(EA108=1,AA108,IF(EA108=2,AB108))))</f>
        <v/>
      </c>
      <c r="AD108" s="3">
        <f>IF(AQ108=12,$F108*G108/$AQ$9,IF(OR(AQ108=1,AQ108=4),$F108*G108/200,IF(OR(AQ108=2,AQ108=9),$F108*G108/100,"자동")))</f>
        <v/>
      </c>
      <c r="AE108" s="3">
        <f>IF(AR108=12,$F108*H108/$AR$9,IF(OR(AR108=1,AR108=4),$F108*H108/200,IF(OR(AR108=2,AR108=9),$F108*H108/100,"자동")))</f>
        <v/>
      </c>
      <c r="AF108" s="3">
        <f>IF(AS108=12,$F108*I108/IF($BB$7=1,IF($ED108=1,$AS$9,$AF$9),($AF$8*AL108+$AF$9*(1-AL108))),IF(AS108=42,$F108*I108/AN108,IF(OR(AS108=1,AS108=4,AS108=2),$F108*I108/100,IF(AS108=9,$F108*I108/50,"자동"))))</f>
        <v/>
      </c>
      <c r="AG108" s="3">
        <f>IF(AT108=12,$F108*J108/IF($BB$7=1,IF($ED108=1,$AT$9,$AG$9),($AG$8*AL108+$AG$9*(1-AL108))),IF(AT108=42,$F108*J108/AN108,IF(OR(AT108=1,AT108=4,AT108=2),$F108*J108/100,IF(AT108=9,$F108*J108/50,"자동"))))</f>
        <v/>
      </c>
      <c r="AH108" s="3">
        <f>IF(AU108=12,$F108*K108/IF($BB$7=1,IF($ED108=1,$AU$9,$AH$9),($AH$8*AL108+$AH$9*(1-AL108))),IF(AU108=42,$F108*K108/$AN108,IF(OR(AU108=1,AU108=4,AU108=2),$F108*K108/100,IF(AU108=9,$F108*K108/50,"자동"))))</f>
        <v/>
      </c>
      <c r="AI108" s="3">
        <f>IF(AV108=12,$F108*L108/IF($BB$7=1,IF($ED108=1,$AV$9,$AI$9),($AI$8*AL108+$AI$9*(1-AL108))),IF(AV108=42,$F108*L108/AO108,IF(OR(AV108=1,AV108=4,AV108=2),$F108*L108/100,IF(AV108=9,$F108*L108/50,"자동"))))</f>
        <v/>
      </c>
      <c r="AJ108" s="3">
        <f>IF(AW108=12,$F108*M108/IF($BB$7=1,IF($ED108=1,$AW$9,$AJ$9),($AJ$8*AL108+$AJ$9*(1-AL108))),IF(AW108=42,$F108*M108/AO108,IF(OR(AW108=1,AW108=4,AW108=2),$F108*M108/100,IF(AW108=9,$F108*M108/50,"자동"))))</f>
        <v/>
      </c>
      <c r="AL108" s="3">
        <f>IF(AK108&lt;&gt;"",AK108,IF(BA108&lt;&gt;12,"",IF(U108=1,1,IF(LEFT(E108,3)="서울대",0,""))))</f>
        <v/>
      </c>
      <c r="AN108" s="3">
        <f>IF($BA108=42,OFFSET(변환표준점수!C$119,$AP108-1,0),"")</f>
        <v/>
      </c>
      <c r="AO108" s="3">
        <f>IF($BA108=42,OFFSET(변환표준점수!D$119,$AP108-1,0),"")</f>
        <v/>
      </c>
      <c r="AP108" s="3">
        <f>IF(S108="","",MATCH(S108,변환표준점수!$B$119:$B$298,0))</f>
        <v/>
      </c>
      <c r="AQ108" s="3" t="n">
        <v>2</v>
      </c>
      <c r="AR108" s="3" t="n">
        <v>2</v>
      </c>
      <c r="AS108" s="3" t="n">
        <v>2</v>
      </c>
      <c r="AT108" s="3" t="n">
        <v>2</v>
      </c>
      <c r="AV108" s="3" t="n">
        <v>2</v>
      </c>
      <c r="AW108" s="3" t="n">
        <v>2</v>
      </c>
      <c r="AX108" s="3" t="n">
        <v>3</v>
      </c>
      <c r="AY108" s="3" t="n">
        <v>3</v>
      </c>
      <c r="BA108" s="3">
        <f>IF(AS108&gt;0,AS108,AV108)</f>
        <v/>
      </c>
      <c r="BJ108" s="3">
        <f>IF(BI108="",IF(DT108=1,1,$BI$3),BI108)</f>
        <v/>
      </c>
      <c r="CH108" s="206">
        <f>F108*P108</f>
        <v/>
      </c>
      <c r="CI108" s="56" t="n">
        <v>200</v>
      </c>
      <c r="CJ108" s="3" t="n">
        <v>196</v>
      </c>
      <c r="CK108" s="3" t="n">
        <v>190</v>
      </c>
      <c r="CL108" s="3" t="n">
        <v>170</v>
      </c>
      <c r="CM108" s="3" t="n">
        <v>140</v>
      </c>
      <c r="CN108" s="3" t="n">
        <v>80</v>
      </c>
      <c r="CO108" s="3" t="n">
        <v>30</v>
      </c>
      <c r="CP108" s="3" t="n">
        <v>10</v>
      </c>
      <c r="CQ108" s="3" t="n">
        <v>0</v>
      </c>
      <c r="CR108" s="56" t="n">
        <v>5</v>
      </c>
      <c r="CS108" s="3" t="n">
        <v>5</v>
      </c>
      <c r="CT108" s="3" t="n">
        <v>5</v>
      </c>
      <c r="CU108" s="3" t="n">
        <v>5</v>
      </c>
      <c r="CV108" s="3" t="n">
        <v>4</v>
      </c>
      <c r="CW108" s="3" t="n">
        <v>3</v>
      </c>
      <c r="CX108" s="3" t="n">
        <v>2</v>
      </c>
      <c r="CY108" s="3" t="n">
        <v>1</v>
      </c>
      <c r="CZ108" s="3" t="n">
        <v>0</v>
      </c>
      <c r="DJ108" s="3">
        <f>ROUND((CI108-EZ108),1)</f>
        <v/>
      </c>
      <c r="DK108" s="93">
        <f>((CI108-EZ108)/(FG108+DJ108-FC108))*100</f>
        <v/>
      </c>
      <c r="DL108" s="3">
        <f>ROUND((CR108-FA108)+(DA108-FB108),1)</f>
        <v/>
      </c>
      <c r="DO108" s="3" t="n">
        <v>2</v>
      </c>
      <c r="EA108" s="3">
        <f>IF(DZ108&gt;0,DZ108,IF(DM108&gt;0,1,2))</f>
        <v/>
      </c>
      <c r="EB108" s="3">
        <f>MAX(DM108:DO108)</f>
        <v/>
      </c>
      <c r="EC108" s="3">
        <f>AND(DM108-0.1&lt;$DM$8,DN108-0.1&lt;$DN$8,DO108-0.1&lt;$DO$8)*1</f>
        <v/>
      </c>
      <c r="ED108" s="3">
        <f>IFERROR(IF(AND($DP$8&gt;=DP108,$DQ$8&gt;=DQ108,$DR$8&gt;=DR108,$DS$8&gt;=DS108,$DT$8&gt;=DT108,$DU$8&gt;=DU108,$DV$8&gt;=DV108,$DW$8&gt;=DW108,$DX$8&gt;=DX108,OR(DY108=0,$DY$8&lt;DY108),EC108=1),1,0),0)</f>
        <v/>
      </c>
      <c r="EF108" s="3">
        <f>IFERROR(OFFSET(EF$3,MATCH(AQ108,$ED$4:$ED$10,0),0),0)</f>
        <v/>
      </c>
      <c r="EG108" s="3">
        <f>IFERROR(OFFSET(EG$3,MATCH(AR108,$ED$4:$ED$10,0),0),0)</f>
        <v/>
      </c>
      <c r="EH108" s="3">
        <f>IFERROR(IF(LEFT($BA108,1)="4",OFFSET(변환표준점수!$H$118,MATCH($S108,변환표준점수!$B$119:$B$198,0),),OFFSET(EH$3,MATCH(AS108,$ED$4:$ED$8,0),0)),0)</f>
        <v/>
      </c>
      <c r="EI108" s="3">
        <f>IFERROR(IF(LEFT($BA108,1)="4",OFFSET(변환표준점수!$I$118,MATCH($S108,변환표준점수!$B$119:$B$198,0),0),OFFSET(EI$3,MATCH(AT108,$ED$4:$ED$8,0),0)),0)</f>
        <v/>
      </c>
      <c r="EK108" s="3">
        <f>IFERROR(IF(LEFT($BA108,1)="4",OFFSET(변환표준점수!$J$118,MATCH($S108,변환표준점수!$B$119:$B$198,0),0),OFFSET(EJ$3,MATCH(AV108,$ED$4:$ED$8,0),0)),0)</f>
        <v/>
      </c>
      <c r="EL108" s="3">
        <f>IFERROR(IF(LEFT($BA108,1)="4",OFFSET(변환표준점수!$K$118,MATCH($S108,변환표준점수!$B$119:$B$198,0),0),OFFSET(EK$3,MATCH(AW108,$ED$4:$ED$8,0),0)),0)</f>
        <v/>
      </c>
      <c r="EM108" s="3">
        <f>IFERROR(OFFSET(EL$3,MATCH(AX108,$ED$4:$ED$8,0),0),0)</f>
        <v/>
      </c>
      <c r="EN108" s="3">
        <f>IFERROR(OFFSET(EM$3,MATCH(AY108,$ED$4:$ED$8,0),0),0)</f>
        <v/>
      </c>
      <c r="EO108" s="3">
        <f>IFERROR(OFFSET(EN$3,MATCH(AZ108,$ED$4:$ED$8,0),0),0)</f>
        <v/>
      </c>
      <c r="EQ108" s="3">
        <f>IFERROR((EF108*AD108+BO108)*$EP$9,0)</f>
        <v/>
      </c>
      <c r="ER108" s="3">
        <f>IFERROR(EG108*AE108+OFFSET($BP108,0,$ER$14-1),0)</f>
        <v/>
      </c>
      <c r="ES108" s="3">
        <f>IFERROR((EH108*AF108+BS108)*$EP$9,0)</f>
        <v/>
      </c>
      <c r="ET108" s="3">
        <f>IFERROR(IF(O108&lt;2,0,(EI108*AG108+BT108)*$EP$9),0)</f>
        <v/>
      </c>
      <c r="EU108" s="3">
        <f>IFERROR(BU108*$EP$9,0)</f>
        <v/>
      </c>
      <c r="EV108" s="3">
        <f>IFERROR((EK108*AI108+BV108)*$EP$9,0)</f>
        <v/>
      </c>
      <c r="EW108" s="3">
        <f>IFERROR(IF(O108&lt;2,0,(EL108*AJ108+BW108)*$EP$9),0)</f>
        <v/>
      </c>
      <c r="EX108" s="3">
        <f>LARGE((ES108:ET108,EV108:EW108),1)</f>
        <v/>
      </c>
      <c r="EY108" s="3">
        <f>IF(O108&lt;2,0,LARGE((ES108:ET108,EV108:EW108),2))</f>
        <v/>
      </c>
      <c r="EZ108" s="3">
        <f>IFERROR(OFFSET(CI108,0,ROUND((1/(1/EM108))-1,0)),0)</f>
        <v/>
      </c>
      <c r="FA108" s="3">
        <f>IFERROR(OFFSET(CR108,0,ROUND(1/(1/EN108),0)-1),0)</f>
        <v/>
      </c>
      <c r="FB108" s="3">
        <f>IFERROR(OFFSET(DA108,0,ROUND(1/(1/EO108),0)-1),0)</f>
        <v/>
      </c>
      <c r="FG108" s="3">
        <f>IF(FF108&gt;0,FF108,EQ108+ER108+EU108+EX108+EY108+EZ108+FA108+FB108+FC108)</f>
        <v/>
      </c>
      <c r="FH108" s="618" t="n"/>
      <c r="FU108" s="3">
        <f>IF(AQ108=1,"표점",IF(AQ108=12,"표점/만점",IF(AQ108=2,"백분위")))</f>
        <v/>
      </c>
      <c r="FV108" s="3">
        <f>IF(BA108=1,"표점",IF(BA108=12,"표점/만점",IF(BA108=2,"백분위",IF(BA108=4,"변표",IF(BA108=42,"변표/만점")))))</f>
        <v/>
      </c>
      <c r="FW108" s="3">
        <f>ROUND(Y108/$FZ108,2)</f>
        <v/>
      </c>
      <c r="FX108" s="3">
        <f>ROUND(Z108/$FZ108,2)</f>
        <v/>
      </c>
      <c r="FY108" s="3">
        <f>ROUND(AC108/$FZ108,2)</f>
        <v/>
      </c>
      <c r="FZ108" s="3">
        <f>Y108+Z108+AC108</f>
        <v/>
      </c>
    </row>
    <row r="109">
      <c r="A109" s="556" t="n">
        <v>26</v>
      </c>
      <c r="C109" s="3">
        <f>ROUND(ROW(C109)-ROW($C$15),0)</f>
        <v/>
      </c>
      <c r="D109" s="3" t="n">
        <v>94</v>
      </c>
      <c r="E109" s="3" t="inlineStr">
        <is>
          <t>단국 경영경제</t>
        </is>
      </c>
      <c r="F109" s="3" t="n">
        <v>1000</v>
      </c>
      <c r="G109" s="3" t="n">
        <v>0.25</v>
      </c>
      <c r="H109" s="3" t="n">
        <v>0.35</v>
      </c>
      <c r="I109" s="3" t="n">
        <v>0.1</v>
      </c>
      <c r="J109" s="3" t="n">
        <v>0.1</v>
      </c>
      <c r="L109" s="3" t="n">
        <v>0.1</v>
      </c>
      <c r="M109" s="3" t="n">
        <v>0.1</v>
      </c>
      <c r="O109" s="3" t="n">
        <v>2</v>
      </c>
      <c r="P109" s="3">
        <f>G109+H109+MAX((I109:J109),L109:M109)*O109</f>
        <v/>
      </c>
      <c r="Q109" s="3" t="inlineStr"/>
      <c r="S109" s="3">
        <f>IF(R109&gt;0,R109,Q109)</f>
        <v/>
      </c>
      <c r="W109" s="3">
        <f>IF(AND(BH109=0,CD109=0),0,IF(V109&gt;0,V109,IF(U109=1,$W$11,0)))</f>
        <v/>
      </c>
      <c r="Y109" s="3">
        <f>AD109</f>
        <v/>
      </c>
      <c r="Z109" s="3">
        <f>AE109</f>
        <v/>
      </c>
      <c r="AA109" s="3">
        <f>IF($BB$7=1,AF109,IF(AS109=12,$F109*I109/($AF$8*AL109+$AF$9*(1-AL109)),AF109))</f>
        <v/>
      </c>
      <c r="AB109" s="3">
        <f>IF($BB$7=1,AI109,IF(AV109=12,$F109*L109/($AI$8*AL109+$AI$9*(1-AL109)),AI109))</f>
        <v/>
      </c>
      <c r="AC109" s="3">
        <f>IF(AND(AS109=2,EA109=1),AA109*O109,IF(AND(AS109=2,EA109=2),AB109*O109,IF(EA109=1,AA109,IF(EA109=2,AB109))))</f>
        <v/>
      </c>
      <c r="AD109" s="3">
        <f>IF(AQ109=12,$F109*G109/$AQ$9,IF(OR(AQ109=1,AQ109=4),$F109*G109/200,IF(OR(AQ109=2,AQ109=9),$F109*G109/100,"자동")))</f>
        <v/>
      </c>
      <c r="AE109" s="3">
        <f>IF(AR109=12,$F109*H109/$AR$9,IF(OR(AR109=1,AR109=4),$F109*H109/200,IF(OR(AR109=2,AR109=9),$F109*H109/100,"자동")))</f>
        <v/>
      </c>
      <c r="AF109" s="3">
        <f>IF(AS109=12,$F109*I109/IF($BB$7=1,IF($ED109=1,$AS$9,$AF$9),($AF$8*AL109+$AF$9*(1-AL109))),IF(AS109=42,$F109*I109/AN109,IF(OR(AS109=1,AS109=4,AS109=2),$F109*I109/100,IF(AS109=9,$F109*I109/50,"자동"))))</f>
        <v/>
      </c>
      <c r="AG109" s="3">
        <f>IF(AT109=12,$F109*J109/IF($BB$7=1,IF($ED109=1,$AT$9,$AG$9),($AG$8*AL109+$AG$9*(1-AL109))),IF(AT109=42,$F109*J109/AN109,IF(OR(AT109=1,AT109=4,AT109=2),$F109*J109/100,IF(AT109=9,$F109*J109/50,"자동"))))</f>
        <v/>
      </c>
      <c r="AH109" s="3">
        <f>IF(AU109=12,$F109*K109/IF($BB$7=1,IF($ED109=1,$AU$9,$AH$9),($AH$8*AL109+$AH$9*(1-AL109))),IF(AU109=42,$F109*K109/$AN109,IF(OR(AU109=1,AU109=4,AU109=2),$F109*K109/100,IF(AU109=9,$F109*K109/50,"자동"))))</f>
        <v/>
      </c>
      <c r="AI109" s="3">
        <f>IF(AV109=12,$F109*L109/IF($BB$7=1,IF($ED109=1,$AV$9,$AI$9),($AI$8*AL109+$AI$9*(1-AL109))),IF(AV109=42,$F109*L109/AO109,IF(OR(AV109=1,AV109=4,AV109=2),$F109*L109/100,IF(AV109=9,$F109*L109/50,"자동"))))</f>
        <v/>
      </c>
      <c r="AJ109" s="3">
        <f>IF(AW109=12,$F109*M109/IF($BB$7=1,IF($ED109=1,$AW$9,$AJ$9),($AJ$8*AL109+$AJ$9*(1-AL109))),IF(AW109=42,$F109*M109/AO109,IF(OR(AW109=1,AW109=4,AW109=2),$F109*M109/100,IF(AW109=9,$F109*M109/50,"자동"))))</f>
        <v/>
      </c>
      <c r="AL109" s="3">
        <f>IF(AK109&lt;&gt;"",AK109,IF(BA109&lt;&gt;12,"",IF(U109=1,1,IF(LEFT(E109,3)="서울대",0,""))))</f>
        <v/>
      </c>
      <c r="AN109" s="3">
        <f>IF($BA109=42,OFFSET(변환표준점수!C$119,$AP109-1,0),"")</f>
        <v/>
      </c>
      <c r="AO109" s="3">
        <f>IF($BA109=42,OFFSET(변환표준점수!D$119,$AP109-1,0),"")</f>
        <v/>
      </c>
      <c r="AP109" s="3">
        <f>IF(S109="","",MATCH(S109,변환표준점수!$B$119:$B$298,0))</f>
        <v/>
      </c>
      <c r="AQ109" s="3" t="n">
        <v>2</v>
      </c>
      <c r="AR109" s="3" t="n">
        <v>2</v>
      </c>
      <c r="AS109" s="3" t="n">
        <v>2</v>
      </c>
      <c r="AT109" s="3" t="n">
        <v>2</v>
      </c>
      <c r="AV109" s="3" t="n">
        <v>2</v>
      </c>
      <c r="AW109" s="3" t="n">
        <v>2</v>
      </c>
      <c r="AX109" s="3" t="n">
        <v>3</v>
      </c>
      <c r="AY109" s="3" t="n">
        <v>3</v>
      </c>
      <c r="BA109" s="3">
        <f>IF(AS109&gt;0,AS109,AV109)</f>
        <v/>
      </c>
      <c r="BJ109" s="3">
        <f>IF(BI109="",IF(DT109=1,1,$BI$3),BI109)</f>
        <v/>
      </c>
      <c r="CH109" s="206">
        <f>F109*P109</f>
        <v/>
      </c>
      <c r="CI109" s="56" t="n">
        <v>200</v>
      </c>
      <c r="CJ109" s="3" t="n">
        <v>196</v>
      </c>
      <c r="CK109" s="3" t="n">
        <v>190</v>
      </c>
      <c r="CL109" s="3" t="n">
        <v>170</v>
      </c>
      <c r="CM109" s="3" t="n">
        <v>140</v>
      </c>
      <c r="CN109" s="3" t="n">
        <v>80</v>
      </c>
      <c r="CO109" s="3" t="n">
        <v>30</v>
      </c>
      <c r="CP109" s="3" t="n">
        <v>10</v>
      </c>
      <c r="CQ109" s="3" t="n">
        <v>0</v>
      </c>
      <c r="CR109" s="56" t="n">
        <v>5</v>
      </c>
      <c r="CS109" s="3" t="n">
        <v>5</v>
      </c>
      <c r="CT109" s="3" t="n">
        <v>5</v>
      </c>
      <c r="CU109" s="3" t="n">
        <v>5</v>
      </c>
      <c r="CV109" s="3" t="n">
        <v>4</v>
      </c>
      <c r="CW109" s="3" t="n">
        <v>3</v>
      </c>
      <c r="CX109" s="3" t="n">
        <v>2</v>
      </c>
      <c r="CY109" s="3" t="n">
        <v>1</v>
      </c>
      <c r="CZ109" s="3" t="n">
        <v>0</v>
      </c>
      <c r="DJ109" s="3">
        <f>ROUND((CI109-EZ109),1)</f>
        <v/>
      </c>
      <c r="DK109" s="93">
        <f>((CI109-EZ109)/(FG109+DJ109-FC109))*100</f>
        <v/>
      </c>
      <c r="DL109" s="3">
        <f>ROUND((CR109-FA109)+(DA109-FB109),1)</f>
        <v/>
      </c>
      <c r="DO109" s="3" t="n">
        <v>2</v>
      </c>
      <c r="EA109" s="3">
        <f>IF(DZ109&gt;0,DZ109,IF(DM109&gt;0,1,2))</f>
        <v/>
      </c>
      <c r="EB109" s="3">
        <f>MAX(DM109:DO109)</f>
        <v/>
      </c>
      <c r="EC109" s="3">
        <f>AND(DM109-0.1&lt;$DM$8,DN109-0.1&lt;$DN$8,DO109-0.1&lt;$DO$8)*1</f>
        <v/>
      </c>
      <c r="ED109" s="3">
        <f>IFERROR(IF(AND($DP$8&gt;=DP109,$DQ$8&gt;=DQ109,$DR$8&gt;=DR109,$DS$8&gt;=DS109,$DT$8&gt;=DT109,$DU$8&gt;=DU109,$DV$8&gt;=DV109,$DW$8&gt;=DW109,$DX$8&gt;=DX109,OR(DY109=0,$DY$8&lt;DY109),EC109=1),1,0),0)</f>
        <v/>
      </c>
      <c r="EF109" s="3">
        <f>IFERROR(OFFSET(EF$3,MATCH(AQ109,$ED$4:$ED$10,0),0),0)</f>
        <v/>
      </c>
      <c r="EG109" s="3">
        <f>IFERROR(OFFSET(EG$3,MATCH(AR109,$ED$4:$ED$10,0),0),0)</f>
        <v/>
      </c>
      <c r="EH109" s="3">
        <f>IFERROR(IF(LEFT($BA109,1)="4",OFFSET(변환표준점수!$H$118,MATCH($S109,변환표준점수!$B$119:$B$198,0),),OFFSET(EH$3,MATCH(AS109,$ED$4:$ED$8,0),0)),0)</f>
        <v/>
      </c>
      <c r="EI109" s="3">
        <f>IFERROR(IF(LEFT($BA109,1)="4",OFFSET(변환표준점수!$I$118,MATCH($S109,변환표준점수!$B$119:$B$198,0),0),OFFSET(EI$3,MATCH(AT109,$ED$4:$ED$8,0),0)),0)</f>
        <v/>
      </c>
      <c r="EK109" s="3">
        <f>IFERROR(IF(LEFT($BA109,1)="4",OFFSET(변환표준점수!$J$118,MATCH($S109,변환표준점수!$B$119:$B$198,0),0),OFFSET(EJ$3,MATCH(AV109,$ED$4:$ED$8,0),0)),0)</f>
        <v/>
      </c>
      <c r="EL109" s="3">
        <f>IFERROR(IF(LEFT($BA109,1)="4",OFFSET(변환표준점수!$K$118,MATCH($S109,변환표준점수!$B$119:$B$198,0),0),OFFSET(EK$3,MATCH(AW109,$ED$4:$ED$8,0),0)),0)</f>
        <v/>
      </c>
      <c r="EM109" s="3">
        <f>IFERROR(OFFSET(EL$3,MATCH(AX109,$ED$4:$ED$8,0),0),0)</f>
        <v/>
      </c>
      <c r="EN109" s="3">
        <f>IFERROR(OFFSET(EM$3,MATCH(AY109,$ED$4:$ED$8,0),0),0)</f>
        <v/>
      </c>
      <c r="EO109" s="3">
        <f>IFERROR(OFFSET(EN$3,MATCH(AZ109,$ED$4:$ED$8,0),0),0)</f>
        <v/>
      </c>
      <c r="EQ109" s="3">
        <f>IFERROR((EF109*AD109+BO109)*$EP$9,0)</f>
        <v/>
      </c>
      <c r="ER109" s="3">
        <f>IFERROR(EG109*AE109+OFFSET($BP109,0,$ER$14-1),0)</f>
        <v/>
      </c>
      <c r="ES109" s="3">
        <f>IFERROR((EH109*AF109+BS109)*$EP$9,0)</f>
        <v/>
      </c>
      <c r="ET109" s="3">
        <f>IFERROR(IF(O109&lt;2,0,(EI109*AG109+BT109)*$EP$9),0)</f>
        <v/>
      </c>
      <c r="EU109" s="3">
        <f>IFERROR(BU109*$EP$9,0)</f>
        <v/>
      </c>
      <c r="EV109" s="3">
        <f>IFERROR((EK109*AI109+BV109)*$EP$9,0)</f>
        <v/>
      </c>
      <c r="EW109" s="3">
        <f>IFERROR(IF(O109&lt;2,0,(EL109*AJ109+BW109)*$EP$9),0)</f>
        <v/>
      </c>
      <c r="EX109" s="3">
        <f>LARGE((ES109:ET109,EV109:EW109),1)</f>
        <v/>
      </c>
      <c r="EY109" s="3">
        <f>IF(O109&lt;2,0,LARGE((ES109:ET109,EV109:EW109),2))</f>
        <v/>
      </c>
      <c r="EZ109" s="3">
        <f>IFERROR(OFFSET(CI109,0,ROUND((1/(1/EM109))-1,0)),0)</f>
        <v/>
      </c>
      <c r="FA109" s="3">
        <f>IFERROR(OFFSET(CR109,0,ROUND(1/(1/EN109),0)-1),0)</f>
        <v/>
      </c>
      <c r="FB109" s="3">
        <f>IFERROR(OFFSET(DA109,0,ROUND(1/(1/EO109),0)-1),0)</f>
        <v/>
      </c>
      <c r="FG109" s="3">
        <f>IF(FF109&gt;0,FF109,EQ109+ER109+EU109+EX109+EY109+EZ109+FA109+FB109+FC109)</f>
        <v/>
      </c>
      <c r="FH109" s="618" t="n"/>
      <c r="FU109" s="3">
        <f>IF(AQ109=1,"표점",IF(AQ109=12,"표점/만점",IF(AQ109=2,"백분위")))</f>
        <v/>
      </c>
      <c r="FV109" s="3">
        <f>IF(BA109=1,"표점",IF(BA109=12,"표점/만점",IF(BA109=2,"백분위",IF(BA109=4,"변표",IF(BA109=42,"변표/만점")))))</f>
        <v/>
      </c>
      <c r="FW109" s="3">
        <f>ROUND(Y109/$FZ109,2)</f>
        <v/>
      </c>
      <c r="FX109" s="3">
        <f>ROUND(Z109/$FZ109,2)</f>
        <v/>
      </c>
      <c r="FY109" s="3">
        <f>ROUND(AC109/$FZ109,2)</f>
        <v/>
      </c>
      <c r="FZ109" s="3">
        <f>Y109+Z109+AC109</f>
        <v/>
      </c>
    </row>
    <row r="110">
      <c r="A110" s="556" t="n">
        <v>26</v>
      </c>
      <c r="C110" s="3">
        <f>ROUND(ROW(C110)-ROW($C$15),0)</f>
        <v/>
      </c>
      <c r="D110" s="3" t="n">
        <v>95</v>
      </c>
      <c r="E110" s="3" t="inlineStr">
        <is>
          <t>단국 광역퇴계사회</t>
        </is>
      </c>
      <c r="F110" s="3" t="n">
        <v>1000</v>
      </c>
      <c r="G110" s="3" t="n">
        <v>0.3</v>
      </c>
      <c r="H110" s="3" t="n">
        <v>0.3</v>
      </c>
      <c r="I110" s="3" t="n">
        <v>0.1</v>
      </c>
      <c r="J110" s="3" t="n">
        <v>0.1</v>
      </c>
      <c r="L110" s="3" t="n">
        <v>0.1</v>
      </c>
      <c r="M110" s="3" t="n">
        <v>0.1</v>
      </c>
      <c r="O110" s="3" t="n">
        <v>2</v>
      </c>
      <c r="P110" s="3">
        <f>G110+H110+MAX((I110:J110),L110:M110)*O110</f>
        <v/>
      </c>
      <c r="Q110" s="3" t="inlineStr"/>
      <c r="S110" s="3">
        <f>IF(R110&gt;0,R110,Q110)</f>
        <v/>
      </c>
      <c r="W110" s="3">
        <f>IF(AND(BH110=0,CD110=0),0,IF(V110&gt;0,V110,IF(U110=1,$W$11,0)))</f>
        <v/>
      </c>
      <c r="Y110" s="3">
        <f>AD110</f>
        <v/>
      </c>
      <c r="Z110" s="3">
        <f>AE110</f>
        <v/>
      </c>
      <c r="AA110" s="3">
        <f>IF($BB$7=1,AF110,IF(AS110=12,$F110*I110/($AF$8*AL110+$AF$9*(1-AL110)),AF110))</f>
        <v/>
      </c>
      <c r="AB110" s="3">
        <f>IF($BB$7=1,AI110,IF(AV110=12,$F110*L110/($AI$8*AL110+$AI$9*(1-AL110)),AI110))</f>
        <v/>
      </c>
      <c r="AC110" s="3">
        <f>IF(AND(AS110=2,EA110=1),AA110*O110,IF(AND(AS110=2,EA110=2),AB110*O110,IF(EA110=1,AA110,IF(EA110=2,AB110))))</f>
        <v/>
      </c>
      <c r="AD110" s="3">
        <f>IF(AQ110=12,$F110*G110/$AQ$9,IF(OR(AQ110=1,AQ110=4),$F110*G110/200,IF(OR(AQ110=2,AQ110=9),$F110*G110/100,"자동")))</f>
        <v/>
      </c>
      <c r="AE110" s="3">
        <f>IF(AR110=12,$F110*H110/$AR$9,IF(OR(AR110=1,AR110=4),$F110*H110/200,IF(OR(AR110=2,AR110=9),$F110*H110/100,"자동")))</f>
        <v/>
      </c>
      <c r="AF110" s="3">
        <f>IF(AS110=12,$F110*I110/IF($BB$7=1,IF($ED110=1,$AS$9,$AF$9),($AF$8*AL110+$AF$9*(1-AL110))),IF(AS110=42,$F110*I110/AN110,IF(OR(AS110=1,AS110=4,AS110=2),$F110*I110/100,IF(AS110=9,$F110*I110/50,"자동"))))</f>
        <v/>
      </c>
      <c r="AG110" s="3">
        <f>IF(AT110=12,$F110*J110/IF($BB$7=1,IF($ED110=1,$AT$9,$AG$9),($AG$8*AL110+$AG$9*(1-AL110))),IF(AT110=42,$F110*J110/AN110,IF(OR(AT110=1,AT110=4,AT110=2),$F110*J110/100,IF(AT110=9,$F110*J110/50,"자동"))))</f>
        <v/>
      </c>
      <c r="AH110" s="3">
        <f>IF(AU110=12,$F110*K110/IF($BB$7=1,IF($ED110=1,$AU$9,$AH$9),($AH$8*AL110+$AH$9*(1-AL110))),IF(AU110=42,$F110*K110/$AN110,IF(OR(AU110=1,AU110=4,AU110=2),$F110*K110/100,IF(AU110=9,$F110*K110/50,"자동"))))</f>
        <v/>
      </c>
      <c r="AI110" s="3">
        <f>IF(AV110=12,$F110*L110/IF($BB$7=1,IF($ED110=1,$AV$9,$AI$9),($AI$8*AL110+$AI$9*(1-AL110))),IF(AV110=42,$F110*L110/AO110,IF(OR(AV110=1,AV110=4,AV110=2),$F110*L110/100,IF(AV110=9,$F110*L110/50,"자동"))))</f>
        <v/>
      </c>
      <c r="AJ110" s="3">
        <f>IF(AW110=12,$F110*M110/IF($BB$7=1,IF($ED110=1,$AW$9,$AJ$9),($AJ$8*AL110+$AJ$9*(1-AL110))),IF(AW110=42,$F110*M110/AO110,IF(OR(AW110=1,AW110=4,AW110=2),$F110*M110/100,IF(AW110=9,$F110*M110/50,"자동"))))</f>
        <v/>
      </c>
      <c r="AL110" s="3">
        <f>IF(AK110&lt;&gt;"",AK110,IF(BA110&lt;&gt;12,"",IF(U110=1,1,IF(LEFT(E110,3)="서울대",0,""))))</f>
        <v/>
      </c>
      <c r="AN110" s="3">
        <f>IF($BA110=42,OFFSET(변환표준점수!C$119,$AP110-1,0),"")</f>
        <v/>
      </c>
      <c r="AO110" s="3">
        <f>IF($BA110=42,OFFSET(변환표준점수!D$119,$AP110-1,0),"")</f>
        <v/>
      </c>
      <c r="AP110" s="3">
        <f>IF(S110="","",MATCH(S110,변환표준점수!$B$119:$B$298,0))</f>
        <v/>
      </c>
      <c r="AQ110" s="3" t="n">
        <v>2</v>
      </c>
      <c r="AR110" s="3" t="n">
        <v>2</v>
      </c>
      <c r="AS110" s="3" t="n">
        <v>2</v>
      </c>
      <c r="AT110" s="3" t="n">
        <v>2</v>
      </c>
      <c r="AV110" s="3" t="n">
        <v>2</v>
      </c>
      <c r="AW110" s="3" t="n">
        <v>2</v>
      </c>
      <c r="AX110" s="3" t="n">
        <v>3</v>
      </c>
      <c r="AY110" s="3" t="n">
        <v>3</v>
      </c>
      <c r="BA110" s="3">
        <f>IF(AS110&gt;0,AS110,AV110)</f>
        <v/>
      </c>
      <c r="BJ110" s="3">
        <f>IF(BI110="",IF(DT110=1,1,$BI$3),BI110)</f>
        <v/>
      </c>
      <c r="CH110" s="206">
        <f>F110*P110</f>
        <v/>
      </c>
      <c r="CI110" s="56" t="n">
        <v>200</v>
      </c>
      <c r="CJ110" s="3" t="n">
        <v>196</v>
      </c>
      <c r="CK110" s="3" t="n">
        <v>190</v>
      </c>
      <c r="CL110" s="3" t="n">
        <v>170</v>
      </c>
      <c r="CM110" s="3" t="n">
        <v>140</v>
      </c>
      <c r="CN110" s="3" t="n">
        <v>80</v>
      </c>
      <c r="CO110" s="3" t="n">
        <v>30</v>
      </c>
      <c r="CP110" s="3" t="n">
        <v>10</v>
      </c>
      <c r="CQ110" s="3" t="n">
        <v>0</v>
      </c>
      <c r="CR110" s="56" t="n">
        <v>5</v>
      </c>
      <c r="CS110" s="3" t="n">
        <v>5</v>
      </c>
      <c r="CT110" s="3" t="n">
        <v>5</v>
      </c>
      <c r="CU110" s="3" t="n">
        <v>5</v>
      </c>
      <c r="CV110" s="3" t="n">
        <v>4</v>
      </c>
      <c r="CW110" s="3" t="n">
        <v>3</v>
      </c>
      <c r="CX110" s="3" t="n">
        <v>2</v>
      </c>
      <c r="CY110" s="3" t="n">
        <v>1</v>
      </c>
      <c r="CZ110" s="3" t="n">
        <v>0</v>
      </c>
      <c r="DJ110" s="3">
        <f>ROUND((CI110-EZ110),1)</f>
        <v/>
      </c>
      <c r="DK110" s="93">
        <f>((CI110-EZ110)/(FG110+DJ110-FC110))*100</f>
        <v/>
      </c>
      <c r="DL110" s="3">
        <f>ROUND((CR110-FA110)+(DA110-FB110),1)</f>
        <v/>
      </c>
      <c r="DO110" s="3" t="n">
        <v>2</v>
      </c>
      <c r="EA110" s="3">
        <f>IF(DZ110&gt;0,DZ110,IF(DM110&gt;0,1,2))</f>
        <v/>
      </c>
      <c r="EB110" s="3">
        <f>MAX(DM110:DO110)</f>
        <v/>
      </c>
      <c r="EC110" s="3">
        <f>AND(DM110-0.1&lt;$DM$8,DN110-0.1&lt;$DN$8,DO110-0.1&lt;$DO$8)*1</f>
        <v/>
      </c>
      <c r="ED110" s="3">
        <f>IFERROR(IF(AND($DP$8&gt;=DP110,$DQ$8&gt;=DQ110,$DR$8&gt;=DR110,$DS$8&gt;=DS110,$DT$8&gt;=DT110,$DU$8&gt;=DU110,$DV$8&gt;=DV110,$DW$8&gt;=DW110,$DX$8&gt;=DX110,OR(DY110=0,$DY$8&lt;DY110),EC110=1),1,0),0)</f>
        <v/>
      </c>
      <c r="EF110" s="3">
        <f>IFERROR(OFFSET(EF$3,MATCH(AQ110,$ED$4:$ED$10,0),0),0)</f>
        <v/>
      </c>
      <c r="EG110" s="3">
        <f>IFERROR(OFFSET(EG$3,MATCH(AR110,$ED$4:$ED$10,0),0),0)</f>
        <v/>
      </c>
      <c r="EH110" s="3">
        <f>IFERROR(IF(LEFT($BA110,1)="4",OFFSET(변환표준점수!$H$118,MATCH($S110,변환표준점수!$B$119:$B$198,0),),OFFSET(EH$3,MATCH(AS110,$ED$4:$ED$8,0),0)),0)</f>
        <v/>
      </c>
      <c r="EI110" s="3">
        <f>IFERROR(IF(LEFT($BA110,1)="4",OFFSET(변환표준점수!$I$118,MATCH($S110,변환표준점수!$B$119:$B$198,0),0),OFFSET(EI$3,MATCH(AT110,$ED$4:$ED$8,0),0)),0)</f>
        <v/>
      </c>
      <c r="EK110" s="3">
        <f>IFERROR(IF(LEFT($BA110,1)="4",OFFSET(변환표준점수!$J$118,MATCH($S110,변환표준점수!$B$119:$B$198,0),0),OFFSET(EJ$3,MATCH(AV110,$ED$4:$ED$8,0),0)),0)</f>
        <v/>
      </c>
      <c r="EL110" s="3">
        <f>IFERROR(IF(LEFT($BA110,1)="4",OFFSET(변환표준점수!$K$118,MATCH($S110,변환표준점수!$B$119:$B$198,0),0),OFFSET(EK$3,MATCH(AW110,$ED$4:$ED$8,0),0)),0)</f>
        <v/>
      </c>
      <c r="EM110" s="3">
        <f>IFERROR(OFFSET(EL$3,MATCH(AX110,$ED$4:$ED$8,0),0),0)</f>
        <v/>
      </c>
      <c r="EN110" s="3">
        <f>IFERROR(OFFSET(EM$3,MATCH(AY110,$ED$4:$ED$8,0),0),0)</f>
        <v/>
      </c>
      <c r="EO110" s="3">
        <f>IFERROR(OFFSET(EN$3,MATCH(AZ110,$ED$4:$ED$8,0),0),0)</f>
        <v/>
      </c>
      <c r="EQ110" s="3">
        <f>IFERROR((EF110*AD110+BO110)*$EP$9,0)</f>
        <v/>
      </c>
      <c r="ER110" s="3">
        <f>IFERROR(EG110*AE110+OFFSET($BP110,0,$ER$14-1),0)</f>
        <v/>
      </c>
      <c r="ES110" s="3">
        <f>IFERROR((EH110*AF110+BS110)*$EP$9,0)</f>
        <v/>
      </c>
      <c r="ET110" s="3">
        <f>IFERROR(IF(O110&lt;2,0,(EI110*AG110+BT110)*$EP$9),0)</f>
        <v/>
      </c>
      <c r="EU110" s="3">
        <f>IFERROR(BU110*$EP$9,0)</f>
        <v/>
      </c>
      <c r="EV110" s="3">
        <f>IFERROR((EK110*AI110+BV110)*$EP$9,0)</f>
        <v/>
      </c>
      <c r="EW110" s="3">
        <f>IFERROR(IF(O110&lt;2,0,(EL110*AJ110+BW110)*$EP$9),0)</f>
        <v/>
      </c>
      <c r="EX110" s="3">
        <f>LARGE((ES110:ET110,EV110:EW110),1)</f>
        <v/>
      </c>
      <c r="EY110" s="3">
        <f>IF(O110&lt;2,0,LARGE((ES110:ET110,EV110:EW110),2))</f>
        <v/>
      </c>
      <c r="EZ110" s="3">
        <f>IFERROR(OFFSET(CI110,0,ROUND((1/(1/EM110))-1,0)),0)</f>
        <v/>
      </c>
      <c r="FA110" s="3">
        <f>IFERROR(OFFSET(CR110,0,ROUND(1/(1/EN110),0)-1),0)</f>
        <v/>
      </c>
      <c r="FB110" s="3">
        <f>IFERROR(OFFSET(DA110,0,ROUND(1/(1/EO110),0)-1),0)</f>
        <v/>
      </c>
      <c r="FG110" s="3">
        <f>IF(FF110&gt;0,FF110,EQ110+ER110+EU110+EX110+EY110+EZ110+FA110+FB110+FC110)</f>
        <v/>
      </c>
      <c r="FH110" s="618" t="n"/>
      <c r="FU110" s="3">
        <f>IF(AQ110=1,"표점",IF(AQ110=12,"표점/만점",IF(AQ110=2,"백분위")))</f>
        <v/>
      </c>
      <c r="FV110" s="3">
        <f>IF(BA110=1,"표점",IF(BA110=12,"표점/만점",IF(BA110=2,"백분위",IF(BA110=4,"변표",IF(BA110=42,"변표/만점")))))</f>
        <v/>
      </c>
      <c r="FW110" s="3">
        <f>ROUND(Y110/$FZ110,2)</f>
        <v/>
      </c>
      <c r="FX110" s="3">
        <f>ROUND(Z110/$FZ110,2)</f>
        <v/>
      </c>
      <c r="FY110" s="3">
        <f>ROUND(AC110/$FZ110,2)</f>
        <v/>
      </c>
      <c r="FZ110" s="3">
        <f>Y110+Z110+AC110</f>
        <v/>
      </c>
    </row>
    <row r="111">
      <c r="A111" s="556" t="n">
        <v>26</v>
      </c>
      <c r="C111" s="3">
        <f>ROUND(ROW(C111)-ROW($C$15),0)</f>
        <v/>
      </c>
      <c r="D111" s="3" t="n">
        <v>96</v>
      </c>
      <c r="E111" s="3" t="inlineStr">
        <is>
          <t>광운 자연</t>
        </is>
      </c>
      <c r="F111" s="3" t="n">
        <v>1000</v>
      </c>
      <c r="G111" s="3" t="n">
        <v>0.2</v>
      </c>
      <c r="H111" s="3" t="n">
        <v>0.35</v>
      </c>
      <c r="I111" s="3" t="n">
        <v>0.125</v>
      </c>
      <c r="J111" s="3" t="n">
        <v>0.125</v>
      </c>
      <c r="L111" s="3" t="n">
        <v>0.125</v>
      </c>
      <c r="M111" s="3" t="n">
        <v>0.125</v>
      </c>
      <c r="O111" s="3" t="n">
        <v>2</v>
      </c>
      <c r="P111" s="3">
        <f>G111+H111+MAX((I111:J111),L111:M111)*O111</f>
        <v/>
      </c>
      <c r="Q111" s="3" t="n">
        <v>31</v>
      </c>
      <c r="S111" s="3">
        <f>IF(R111&gt;0,R111,Q111)</f>
        <v/>
      </c>
      <c r="W111" s="3">
        <f>IF(AND(BH111=0,CD111=0),0,IF(V111&gt;0,V111,IF(U111=1,$W$11,0)))</f>
        <v/>
      </c>
      <c r="Y111" s="3">
        <f>AD111</f>
        <v/>
      </c>
      <c r="Z111" s="3">
        <f>AE111</f>
        <v/>
      </c>
      <c r="AA111" s="3">
        <f>IF($BB$7=1,AF111,IF(AS111=12,$F111*I111/($AF$8*AL111+$AF$9*(1-AL111)),AF111))</f>
        <v/>
      </c>
      <c r="AB111" s="3">
        <f>IF($BB$7=1,AI111,IF(AV111=12,$F111*L111/($AI$8*AL111+$AI$9*(1-AL111)),AI111))</f>
        <v/>
      </c>
      <c r="AC111" s="3">
        <f>IF(AND(AS111=2,EA111=1),AA111*O111,IF(AND(AS111=2,EA111=2),AB111*O111,IF(EA111=1,AA111,IF(EA111=2,AB111))))</f>
        <v/>
      </c>
      <c r="AD111" s="3">
        <f>IF(AQ111=12,$F111*G111/$AQ$9,IF(OR(AQ111=1,AQ111=4),$F111*G111/200,IF(OR(AQ111=2,AQ111=9),$F111*G111/100,"자동")))</f>
        <v/>
      </c>
      <c r="AE111" s="3">
        <f>IF(AR111=12,$F111*H111/$AR$9,IF(OR(AR111=1,AR111=4),$F111*H111/200,IF(OR(AR111=2,AR111=9),$F111*H111/100,"자동")))</f>
        <v/>
      </c>
      <c r="AF111" s="3">
        <f>IF(AS111=12,$F111*I111/IF($BB$7=1,IF($ED111=1,$AS$9,$AF$9),($AF$8*AL111+$AF$9*(1-AL111))),IF(AS111=42,$F111*I111/AN111,IF(OR(AS111=1,AS111=4,AS111=2),$F111*I111/100,IF(AS111=9,$F111*I111/50,"자동"))))</f>
        <v/>
      </c>
      <c r="AG111" s="3">
        <f>IF(AT111=12,$F111*J111/IF($BB$7=1,IF($ED111=1,$AT$9,$AG$9),($AG$8*AL111+$AG$9*(1-AL111))),IF(AT111=42,$F111*J111/AN111,IF(OR(AT111=1,AT111=4,AT111=2),$F111*J111/100,IF(AT111=9,$F111*J111/50,"자동"))))</f>
        <v/>
      </c>
      <c r="AH111" s="3">
        <f>IF(AU111=12,$F111*K111/IF($BB$7=1,IF($ED111=1,$AU$9,$AH$9),($AH$8*AL111+$AH$9*(1-AL111))),IF(AU111=42,$F111*K111/$AN111,IF(OR(AU111=1,AU111=4,AU111=2),$F111*K111/100,IF(AU111=9,$F111*K111/50,"자동"))))</f>
        <v/>
      </c>
      <c r="AI111" s="3">
        <f>IF(AV111=12,$F111*L111/IF($BB$7=1,IF($ED111=1,$AV$9,$AI$9),($AI$8*AL111+$AI$9*(1-AL111))),IF(AV111=42,$F111*L111/AO111,IF(OR(AV111=1,AV111=4,AV111=2),$F111*L111/100,IF(AV111=9,$F111*L111/50,"자동"))))</f>
        <v/>
      </c>
      <c r="AJ111" s="3">
        <f>IF(AW111=12,$F111*M111/IF($BB$7=1,IF($ED111=1,$AW$9,$AJ$9),($AJ$8*AL111+$AJ$9*(1-AL111))),IF(AW111=42,$F111*M111/AO111,IF(OR(AW111=1,AW111=4,AW111=2),$F111*M111/100,IF(AW111=9,$F111*M111/50,"자동"))))</f>
        <v/>
      </c>
      <c r="AL111" s="3">
        <f>IF(AK111&lt;&gt;"",AK111,IF(BA111&lt;&gt;12,"",IF(U111=1,1,IF(LEFT(E111,3)="서울대",0,""))))</f>
        <v/>
      </c>
      <c r="AN111" s="3">
        <f>IF($BA111=42,OFFSET(변환표준점수!C$119,$AP111-1,0),"")</f>
        <v/>
      </c>
      <c r="AO111" s="3">
        <f>IF($BA111=42,OFFSET(변환표준점수!D$119,$AP111-1,0),"")</f>
        <v/>
      </c>
      <c r="AP111" s="3">
        <f>IF(S111="","",MATCH(S111,변환표준점수!$B$119:$B$298,0))</f>
        <v/>
      </c>
      <c r="AQ111" s="3" t="n">
        <v>1</v>
      </c>
      <c r="AR111" s="3" t="n">
        <v>1</v>
      </c>
      <c r="AS111" s="3" t="n">
        <v>4</v>
      </c>
      <c r="AT111" s="3" t="n">
        <v>4</v>
      </c>
      <c r="AV111" s="3" t="n">
        <v>4</v>
      </c>
      <c r="AW111" s="3" t="n">
        <v>4</v>
      </c>
      <c r="AX111" s="3" t="n">
        <v>3</v>
      </c>
      <c r="AY111" s="3" t="n">
        <v>3</v>
      </c>
      <c r="BA111" s="3">
        <f>IF(AS111&gt;0,AS111,AV111)</f>
        <v/>
      </c>
      <c r="BC111" s="3">
        <f>0.03*$AE111</f>
        <v/>
      </c>
      <c r="BD111" s="3">
        <f>0.03*$AE111</f>
        <v/>
      </c>
      <c r="BF111" s="3">
        <f>0.05*AF111</f>
        <v/>
      </c>
      <c r="BG111" s="3">
        <f>0.05*AG111</f>
        <v/>
      </c>
      <c r="BJ111" s="3">
        <f>IF(BI111="",IF(DT111=1,1,$BI$3),BI111)</f>
        <v/>
      </c>
      <c r="BN111" s="212" t="inlineStr">
        <is>
          <t>미기3%과3%</t>
        </is>
      </c>
      <c r="BP111" s="3">
        <f>IF(BP$6&gt;0,BC111*$EG111,0)</f>
        <v/>
      </c>
      <c r="BQ111" s="3">
        <f>IF(BQ$6&gt;0,BD111*$EG111,0)</f>
        <v/>
      </c>
      <c r="BS111" s="3">
        <f>BF111*EH111</f>
        <v/>
      </c>
      <c r="BT111" s="3">
        <f>BG111*EI111</f>
        <v/>
      </c>
      <c r="CH111" s="206">
        <f>F111*P111</f>
        <v/>
      </c>
      <c r="CI111" s="56" t="n">
        <v>200</v>
      </c>
      <c r="CJ111" s="3" t="n">
        <v>198</v>
      </c>
      <c r="CK111" s="3" t="n">
        <v>195</v>
      </c>
      <c r="CL111" s="3" t="n">
        <v>190</v>
      </c>
      <c r="CM111" s="3" t="n">
        <v>182</v>
      </c>
      <c r="CN111" s="3" t="n">
        <v>170</v>
      </c>
      <c r="CO111" s="3" t="n">
        <v>158</v>
      </c>
      <c r="CP111" s="3" t="n">
        <v>146</v>
      </c>
      <c r="CQ111" s="3" t="n">
        <v>0</v>
      </c>
      <c r="CR111" s="56" t="n">
        <v>10</v>
      </c>
      <c r="CS111" s="3" t="n">
        <v>10</v>
      </c>
      <c r="CT111" s="3" t="n">
        <v>10</v>
      </c>
      <c r="CU111" s="3" t="n">
        <v>10</v>
      </c>
      <c r="CV111" s="3" t="n">
        <v>9.800000000000001</v>
      </c>
      <c r="CW111" s="3" t="n">
        <v>9.6</v>
      </c>
      <c r="CX111" s="3" t="n">
        <v>9.4</v>
      </c>
      <c r="CY111" s="3" t="n">
        <v>9.199999999999999</v>
      </c>
      <c r="CZ111" s="3" t="n">
        <v>9</v>
      </c>
      <c r="DJ111" s="3">
        <f>ROUND((CI111-EZ111),1)</f>
        <v/>
      </c>
      <c r="DK111" s="93">
        <f>((CI111-EZ111)/(FG111+DJ111-FC111))*100</f>
        <v/>
      </c>
      <c r="DL111" s="3">
        <f>ROUND((CR111-FA111)+(DA111-FB111),1)</f>
        <v/>
      </c>
      <c r="DO111" s="3" t="n">
        <v>2</v>
      </c>
      <c r="DZ111" s="3" t="n">
        <v>1</v>
      </c>
      <c r="EA111" s="3">
        <f>IF(DZ111&gt;0,DZ111,IF(DM111&gt;0,1,2))</f>
        <v/>
      </c>
      <c r="EB111" s="3">
        <f>MAX(DM111:DO111)</f>
        <v/>
      </c>
      <c r="EC111" s="3">
        <f>AND(DM111-0.1&lt;$DM$8,DN111-0.1&lt;$DN$8,DO111-0.1&lt;$DO$8)*1</f>
        <v/>
      </c>
      <c r="ED111" s="3">
        <f>IFERROR(IF(AND($DP$8&gt;=DP111,$DQ$8&gt;=DQ111,$DR$8&gt;=DR111,$DS$8&gt;=DS111,$DT$8&gt;=DT111,$DU$8&gt;=DU111,$DV$8&gt;=DV111,$DW$8&gt;=DW111,$DX$8&gt;=DX111,OR(DY111=0,$DY$8&lt;DY111),EC111=1),1,0),0)</f>
        <v/>
      </c>
      <c r="EF111" s="3">
        <f>IFERROR(OFFSET(EF$3,MATCH(AQ111,$ED$4:$ED$10,0),0),0)</f>
        <v/>
      </c>
      <c r="EG111" s="3">
        <f>IFERROR(OFFSET(EG$3,MATCH(AR111,$ED$4:$ED$10,0),0),0)</f>
        <v/>
      </c>
      <c r="EH111" s="3">
        <f>IFERROR(IF(LEFT($BA111,1)="4",OFFSET(변환표준점수!$H$118,MATCH($S111,변환표준점수!$B$119:$B$198,0),),OFFSET(EH$3,MATCH(AS111,$ED$4:$ED$8,0),0)),0)</f>
        <v/>
      </c>
      <c r="EI111" s="3">
        <f>IFERROR(IF(LEFT($BA111,1)="4",OFFSET(변환표준점수!$I$118,MATCH($S111,변환표준점수!$B$119:$B$198,0),0),OFFSET(EI$3,MATCH(AT111,$ED$4:$ED$8,0),0)),0)</f>
        <v/>
      </c>
      <c r="EK111" s="3">
        <f>IFERROR(IF(LEFT($BA111,1)="4",OFFSET(변환표준점수!$J$118,MATCH($S111,변환표준점수!$B$119:$B$198,0),0),OFFSET(EJ$3,MATCH(AV111,$ED$4:$ED$8,0),0)),0)</f>
        <v/>
      </c>
      <c r="EL111" s="3">
        <f>IFERROR(IF(LEFT($BA111,1)="4",OFFSET(변환표준점수!$K$118,MATCH($S111,변환표준점수!$B$119:$B$198,0),0),OFFSET(EK$3,MATCH(AW111,$ED$4:$ED$8,0),0)),0)</f>
        <v/>
      </c>
      <c r="EM111" s="3">
        <f>IFERROR(OFFSET(EL$3,MATCH(AX111,$ED$4:$ED$8,0),0),0)</f>
        <v/>
      </c>
      <c r="EN111" s="3">
        <f>IFERROR(OFFSET(EM$3,MATCH(AY111,$ED$4:$ED$8,0),0),0)</f>
        <v/>
      </c>
      <c r="EO111" s="3">
        <f>IFERROR(OFFSET(EN$3,MATCH(AZ111,$ED$4:$ED$8,0),0),0)</f>
        <v/>
      </c>
      <c r="EQ111" s="3">
        <f>IFERROR((EF111*AD111+BO111)*$EP$9,0)</f>
        <v/>
      </c>
      <c r="ER111" s="3">
        <f>IFERROR(EG111*AE111+OFFSET($BP111,0,$ER$14-1),0)</f>
        <v/>
      </c>
      <c r="ES111" s="3">
        <f>IFERROR((EH111*AF111+BS111)*$EP$9,0)</f>
        <v/>
      </c>
      <c r="ET111" s="3">
        <f>IFERROR(IF(O111&lt;2,0,(EI111*AG111+BT111)*$EP$9),0)</f>
        <v/>
      </c>
      <c r="EU111" s="3">
        <f>IFERROR(BU111*$EP$9,0)</f>
        <v/>
      </c>
      <c r="EV111" s="3">
        <f>IFERROR((EK111*AI111+BV111)*$EP$9,0)</f>
        <v/>
      </c>
      <c r="EW111" s="3">
        <f>IFERROR(IF(O111&lt;2,0,(EL111*AJ111+BW111)*$EP$9),0)</f>
        <v/>
      </c>
      <c r="EX111" s="3">
        <f>LARGE((ES111:ET111,EV111:EW111),1)</f>
        <v/>
      </c>
      <c r="EY111" s="3">
        <f>IF(O111&lt;2,0,LARGE((ES111:ET111,EV111:EW111),2))</f>
        <v/>
      </c>
      <c r="EZ111" s="3">
        <f>IFERROR(OFFSET(CI111,0,ROUND((1/(1/EM111))-1,0)),0)</f>
        <v/>
      </c>
      <c r="FA111" s="3">
        <f>IFERROR(OFFSET(CR111,0,ROUND(1/(1/EN111),0)-1),0)</f>
        <v/>
      </c>
      <c r="FB111" s="3">
        <f>IFERROR(OFFSET(DA111,0,ROUND(1/(1/EO111),0)-1),0)</f>
        <v/>
      </c>
      <c r="FG111" s="3">
        <f>IF(FF111&gt;0,FF111,EQ111+ER111+EU111+EX111+EY111+EZ111+FA111+FB111+FC111)</f>
        <v/>
      </c>
      <c r="FH111" s="618" t="n"/>
      <c r="FU111" s="3">
        <f>IF(AQ111=1,"표점",IF(AQ111=12,"표점/만점",IF(AQ111=2,"백분위")))</f>
        <v/>
      </c>
      <c r="FV111" s="3">
        <f>IF(BA111=1,"표점",IF(BA111=12,"표점/만점",IF(BA111=2,"백분위",IF(BA111=4,"변표",IF(BA111=42,"변표/만점")))))</f>
        <v/>
      </c>
      <c r="FW111" s="3">
        <f>ROUND(Y111/$FZ111,2)</f>
        <v/>
      </c>
      <c r="FX111" s="3">
        <f>ROUND(Z111/$FZ111,2)</f>
        <v/>
      </c>
      <c r="FY111" s="3">
        <f>ROUND(AC111/$FZ111,2)</f>
        <v/>
      </c>
      <c r="FZ111" s="3">
        <f>Y111+Z111+AC111</f>
        <v/>
      </c>
    </row>
    <row r="112">
      <c r="A112" s="556" t="n">
        <v>26</v>
      </c>
      <c r="C112" s="3">
        <f>ROUND(ROW(C112)-ROW($C$15),0)</f>
        <v/>
      </c>
      <c r="D112" s="3" t="n">
        <v>97</v>
      </c>
      <c r="E112" s="3" t="inlineStr">
        <is>
          <t>광운 통합</t>
        </is>
      </c>
      <c r="F112" s="3" t="n">
        <v>1000</v>
      </c>
      <c r="G112" s="3" t="n">
        <v>0.3</v>
      </c>
      <c r="H112" s="3" t="n">
        <v>0.25</v>
      </c>
      <c r="I112" s="3" t="n">
        <v>0.125</v>
      </c>
      <c r="J112" s="3" t="n">
        <v>0.125</v>
      </c>
      <c r="L112" s="3" t="n">
        <v>0.125</v>
      </c>
      <c r="M112" s="3" t="n">
        <v>0.125</v>
      </c>
      <c r="O112" s="3" t="n">
        <v>2</v>
      </c>
      <c r="P112" s="3">
        <f>G112+H112+MAX((I112:J112),L112:M112)*O112</f>
        <v/>
      </c>
      <c r="Q112" s="3" t="n">
        <v>31</v>
      </c>
      <c r="S112" s="3">
        <f>IF(R112&gt;0,R112,Q112)</f>
        <v/>
      </c>
      <c r="W112" s="3">
        <f>IF(AND(BH112=0,CD112=0),0,IF(V112&gt;0,V112,IF(U112=1,$W$11,0)))</f>
        <v/>
      </c>
      <c r="Y112" s="3">
        <f>AD112</f>
        <v/>
      </c>
      <c r="Z112" s="3">
        <f>AE112</f>
        <v/>
      </c>
      <c r="AA112" s="3">
        <f>IF($BB$7=1,AF112,IF(AS112=12,$F112*I112/($AF$8*AL112+$AF$9*(1-AL112)),AF112))</f>
        <v/>
      </c>
      <c r="AB112" s="3">
        <f>IF($BB$7=1,AI112,IF(AV112=12,$F112*L112/($AI$8*AL112+$AI$9*(1-AL112)),AI112))</f>
        <v/>
      </c>
      <c r="AC112" s="3">
        <f>IF(AND(AS112=2,EA112=1),AA112*O112,IF(AND(AS112=2,EA112=2),AB112*O112,IF(EA112=1,AA112,IF(EA112=2,AB112))))</f>
        <v/>
      </c>
      <c r="AD112" s="3">
        <f>IF(AQ112=12,$F112*G112/$AQ$9,IF(OR(AQ112=1,AQ112=4),$F112*G112/200,IF(OR(AQ112=2,AQ112=9),$F112*G112/100,"자동")))</f>
        <v/>
      </c>
      <c r="AE112" s="3">
        <f>IF(AR112=12,$F112*H112/$AR$9,IF(OR(AR112=1,AR112=4),$F112*H112/200,IF(OR(AR112=2,AR112=9),$F112*H112/100,"자동")))</f>
        <v/>
      </c>
      <c r="AF112" s="3">
        <f>IF(AS112=12,$F112*I112/IF($BB$7=1,IF($ED112=1,$AS$9,$AF$9),($AF$8*AL112+$AF$9*(1-AL112))),IF(AS112=42,$F112*I112/AN112,IF(OR(AS112=1,AS112=4,AS112=2),$F112*I112/100,IF(AS112=9,$F112*I112/50,"자동"))))</f>
        <v/>
      </c>
      <c r="AG112" s="3">
        <f>IF(AT112=12,$F112*J112/IF($BB$7=1,IF($ED112=1,$AT$9,$AG$9),($AG$8*AL112+$AG$9*(1-AL112))),IF(AT112=42,$F112*J112/AN112,IF(OR(AT112=1,AT112=4,AT112=2),$F112*J112/100,IF(AT112=9,$F112*J112/50,"자동"))))</f>
        <v/>
      </c>
      <c r="AH112" s="3">
        <f>IF(AU112=12,$F112*K112/IF($BB$7=1,IF($ED112=1,$AU$9,$AH$9),($AH$8*AL112+$AH$9*(1-AL112))),IF(AU112=42,$F112*K112/$AN112,IF(OR(AU112=1,AU112=4,AU112=2),$F112*K112/100,IF(AU112=9,$F112*K112/50,"자동"))))</f>
        <v/>
      </c>
      <c r="AI112" s="3">
        <f>IF(AV112=12,$F112*L112/IF($BB$7=1,IF($ED112=1,$AV$9,$AI$9),($AI$8*AL112+$AI$9*(1-AL112))),IF(AV112=42,$F112*L112/AO112,IF(OR(AV112=1,AV112=4,AV112=2),$F112*L112/100,IF(AV112=9,$F112*L112/50,"자동"))))</f>
        <v/>
      </c>
      <c r="AJ112" s="3">
        <f>IF(AW112=12,$F112*M112/IF($BB$7=1,IF($ED112=1,$AW$9,$AJ$9),($AJ$8*AL112+$AJ$9*(1-AL112))),IF(AW112=42,$F112*M112/AO112,IF(OR(AW112=1,AW112=4,AW112=2),$F112*M112/100,IF(AW112=9,$F112*M112/50,"자동"))))</f>
        <v/>
      </c>
      <c r="AL112" s="3">
        <f>IF(AK112&lt;&gt;"",AK112,IF(BA112&lt;&gt;12,"",IF(U112=1,1,IF(LEFT(E112,3)="서울대",0,""))))</f>
        <v/>
      </c>
      <c r="AN112" s="3">
        <f>IF($BA112=42,OFFSET(변환표준점수!C$119,$AP112-1,0),"")</f>
        <v/>
      </c>
      <c r="AO112" s="3">
        <f>IF($BA112=42,OFFSET(변환표준점수!D$119,$AP112-1,0),"")</f>
        <v/>
      </c>
      <c r="AP112" s="3">
        <f>IF(S112="","",MATCH(S112,변환표준점수!$B$119:$B$298,0))</f>
        <v/>
      </c>
      <c r="AQ112" s="3" t="n">
        <v>1</v>
      </c>
      <c r="AR112" s="3" t="n">
        <v>1</v>
      </c>
      <c r="AS112" s="3" t="n">
        <v>4</v>
      </c>
      <c r="AT112" s="3" t="n">
        <v>4</v>
      </c>
      <c r="AV112" s="3" t="n">
        <v>4</v>
      </c>
      <c r="AW112" s="3" t="n">
        <v>4</v>
      </c>
      <c r="AX112" s="3" t="n">
        <v>3</v>
      </c>
      <c r="AY112" s="3" t="n">
        <v>3</v>
      </c>
      <c r="BA112" s="3">
        <f>IF(AS112&gt;0,AS112,AV112)</f>
        <v/>
      </c>
      <c r="BJ112" s="3">
        <f>IF(BI112="",IF(DT112=1,1,$BI$3),BI112)</f>
        <v/>
      </c>
      <c r="CH112" s="206">
        <f>F112*P112</f>
        <v/>
      </c>
      <c r="CI112" s="56" t="n">
        <v>200</v>
      </c>
      <c r="CJ112" s="3" t="n">
        <v>198</v>
      </c>
      <c r="CK112" s="3" t="n">
        <v>195</v>
      </c>
      <c r="CL112" s="3" t="n">
        <v>190</v>
      </c>
      <c r="CM112" s="3" t="n">
        <v>182</v>
      </c>
      <c r="CN112" s="3" t="n">
        <v>170</v>
      </c>
      <c r="CO112" s="3" t="n">
        <v>158</v>
      </c>
      <c r="CP112" s="3" t="n">
        <v>146</v>
      </c>
      <c r="CQ112" s="3" t="n">
        <v>0</v>
      </c>
      <c r="CR112" s="56" t="n">
        <v>10</v>
      </c>
      <c r="CS112" s="3" t="n">
        <v>10</v>
      </c>
      <c r="CT112" s="3" t="n">
        <v>10</v>
      </c>
      <c r="CU112" s="3" t="n">
        <v>10</v>
      </c>
      <c r="CV112" s="3" t="n">
        <v>9.800000000000001</v>
      </c>
      <c r="CW112" s="3" t="n">
        <v>9.6</v>
      </c>
      <c r="CX112" s="3" t="n">
        <v>9.4</v>
      </c>
      <c r="CY112" s="3" t="n">
        <v>9.199999999999999</v>
      </c>
      <c r="CZ112" s="3" t="n">
        <v>9</v>
      </c>
      <c r="DJ112" s="3">
        <f>ROUND((CI112-EZ112),1)</f>
        <v/>
      </c>
      <c r="DK112" s="93">
        <f>((CI112-EZ112)/(FG112+DJ112-FC112))*100</f>
        <v/>
      </c>
      <c r="DL112" s="3">
        <f>ROUND((CR112-FA112)+(DA112-FB112),1)</f>
        <v/>
      </c>
      <c r="DO112" s="3" t="n">
        <v>2</v>
      </c>
      <c r="EA112" s="3">
        <f>IF(DZ112&gt;0,DZ112,IF(DM112&gt;0,1,2))</f>
        <v/>
      </c>
      <c r="EB112" s="3">
        <f>MAX(DM112:DO112)</f>
        <v/>
      </c>
      <c r="EC112" s="3">
        <f>AND(DM112-0.1&lt;$DM$8,DN112-0.1&lt;$DN$8,DO112-0.1&lt;$DO$8)*1</f>
        <v/>
      </c>
      <c r="ED112" s="3">
        <f>IFERROR(IF(AND($DP$8&gt;=DP112,$DQ$8&gt;=DQ112,$DR$8&gt;=DR112,$DS$8&gt;=DS112,$DT$8&gt;=DT112,$DU$8&gt;=DU112,$DV$8&gt;=DV112,$DW$8&gt;=DW112,$DX$8&gt;=DX112,OR(DY112=0,$DY$8&lt;DY112),EC112=1),1,0),0)</f>
        <v/>
      </c>
      <c r="EF112" s="3">
        <f>IFERROR(OFFSET(EF$3,MATCH(AQ112,$ED$4:$ED$10,0),0),0)</f>
        <v/>
      </c>
      <c r="EG112" s="3">
        <f>IFERROR(OFFSET(EG$3,MATCH(AR112,$ED$4:$ED$10,0),0),0)</f>
        <v/>
      </c>
      <c r="EH112" s="3">
        <f>IFERROR(IF(LEFT($BA112,1)="4",OFFSET(변환표준점수!$H$118,MATCH($S112,변환표준점수!$B$119:$B$198,0),),OFFSET(EH$3,MATCH(AS112,$ED$4:$ED$8,0),0)),0)</f>
        <v/>
      </c>
      <c r="EI112" s="3">
        <f>IFERROR(IF(LEFT($BA112,1)="4",OFFSET(변환표준점수!$I$118,MATCH($S112,변환표준점수!$B$119:$B$198,0),0),OFFSET(EI$3,MATCH(AT112,$ED$4:$ED$8,0),0)),0)</f>
        <v/>
      </c>
      <c r="EK112" s="3">
        <f>IFERROR(IF(LEFT($BA112,1)="4",OFFSET(변환표준점수!$J$118,MATCH($S112,변환표준점수!$B$119:$B$198,0),0),OFFSET(EJ$3,MATCH(AV112,$ED$4:$ED$8,0),0)),0)</f>
        <v/>
      </c>
      <c r="EL112" s="3">
        <f>IFERROR(IF(LEFT($BA112,1)="4",OFFSET(변환표준점수!$K$118,MATCH($S112,변환표준점수!$B$119:$B$198,0),0),OFFSET(EK$3,MATCH(AW112,$ED$4:$ED$8,0),0)),0)</f>
        <v/>
      </c>
      <c r="EM112" s="3">
        <f>IFERROR(OFFSET(EL$3,MATCH(AX112,$ED$4:$ED$8,0),0),0)</f>
        <v/>
      </c>
      <c r="EN112" s="3">
        <f>IFERROR(OFFSET(EM$3,MATCH(AY112,$ED$4:$ED$8,0),0),0)</f>
        <v/>
      </c>
      <c r="EO112" s="3">
        <f>IFERROR(OFFSET(EN$3,MATCH(AZ112,$ED$4:$ED$8,0),0),0)</f>
        <v/>
      </c>
      <c r="EQ112" s="3">
        <f>IFERROR((EF112*AD112+BO112)*$EP$9,0)</f>
        <v/>
      </c>
      <c r="ER112" s="3">
        <f>IFERROR(EG112*AE112+OFFSET($BP112,0,$ER$14-1),0)</f>
        <v/>
      </c>
      <c r="ES112" s="3">
        <f>IFERROR((EH112*AF112+BS112)*$EP$9,0)</f>
        <v/>
      </c>
      <c r="ET112" s="3">
        <f>IFERROR(IF(O112&lt;2,0,(EI112*AG112+BT112)*$EP$9),0)</f>
        <v/>
      </c>
      <c r="EU112" s="3">
        <f>IFERROR(BU112*$EP$9,0)</f>
        <v/>
      </c>
      <c r="EV112" s="3">
        <f>IFERROR((EK112*AI112+BV112)*$EP$9,0)</f>
        <v/>
      </c>
      <c r="EW112" s="3">
        <f>IFERROR(IF(O112&lt;2,0,(EL112*AJ112+BW112)*$EP$9),0)</f>
        <v/>
      </c>
      <c r="EX112" s="3">
        <f>LARGE((ES112:ET112,EV112:EW112),1)</f>
        <v/>
      </c>
      <c r="EY112" s="3">
        <f>IF(O112&lt;2,0,LARGE((ES112:ET112,EV112:EW112),2))</f>
        <v/>
      </c>
      <c r="EZ112" s="3">
        <f>IFERROR(OFFSET(CI112,0,ROUND((1/(1/EM112))-1,0)),0)</f>
        <v/>
      </c>
      <c r="FA112" s="3">
        <f>IFERROR(OFFSET(CR112,0,ROUND(1/(1/EN112),0)-1),0)</f>
        <v/>
      </c>
      <c r="FB112" s="3">
        <f>IFERROR(OFFSET(DA112,0,ROUND(1/(1/EO112),0)-1),0)</f>
        <v/>
      </c>
      <c r="FG112" s="3">
        <f>IF(FF112&gt;0,FF112,EQ112+ER112+EU112+EX112+EY112+EZ112+FA112+FB112+FC112)</f>
        <v/>
      </c>
      <c r="FH112" s="618" t="n"/>
      <c r="FU112" s="3">
        <f>IF(AQ112=1,"표점",IF(AQ112=12,"표점/만점",IF(AQ112=2,"백분위")))</f>
        <v/>
      </c>
      <c r="FV112" s="3">
        <f>IF(BA112=1,"표점",IF(BA112=12,"표점/만점",IF(BA112=2,"백분위",IF(BA112=4,"변표",IF(BA112=42,"변표/만점")))))</f>
        <v/>
      </c>
      <c r="FW112" s="3">
        <f>ROUND(Y112/$FZ112,2)</f>
        <v/>
      </c>
      <c r="FX112" s="3">
        <f>ROUND(Z112/$FZ112,2)</f>
        <v/>
      </c>
      <c r="FY112" s="3">
        <f>ROUND(AC112/$FZ112,2)</f>
        <v/>
      </c>
      <c r="FZ112" s="3">
        <f>Y112+Z112+AC112</f>
        <v/>
      </c>
    </row>
    <row r="113">
      <c r="A113" s="556" t="n">
        <v>26</v>
      </c>
      <c r="C113" s="3">
        <f>ROUND(ROW(C113)-ROW($C$15),0)</f>
        <v/>
      </c>
      <c r="D113" s="3" t="n">
        <v>98</v>
      </c>
      <c r="E113" s="3" t="inlineStr">
        <is>
          <t>광운 경영통상</t>
        </is>
      </c>
      <c r="F113" s="3" t="n">
        <v>1000</v>
      </c>
      <c r="G113" s="3" t="n">
        <v>0.3</v>
      </c>
      <c r="H113" s="3" t="n">
        <v>0.3</v>
      </c>
      <c r="I113" s="3" t="n">
        <v>0.1</v>
      </c>
      <c r="J113" s="3" t="n">
        <v>0.1</v>
      </c>
      <c r="L113" s="3" t="n">
        <v>0.1</v>
      </c>
      <c r="M113" s="3" t="n">
        <v>0.1</v>
      </c>
      <c r="O113" s="3" t="n">
        <v>2</v>
      </c>
      <c r="P113" s="3">
        <f>G113+H113+MAX((I113:J113),L113:M113)*O113</f>
        <v/>
      </c>
      <c r="Q113" s="3" t="n">
        <v>31</v>
      </c>
      <c r="S113" s="3">
        <f>IF(R113&gt;0,R113,Q113)</f>
        <v/>
      </c>
      <c r="W113" s="3">
        <f>IF(AND(BH113=0,CD113=0),0,IF(V113&gt;0,V113,IF(U113=1,$W$11,0)))</f>
        <v/>
      </c>
      <c r="Y113" s="3">
        <f>AD113</f>
        <v/>
      </c>
      <c r="Z113" s="3">
        <f>AE113</f>
        <v/>
      </c>
      <c r="AA113" s="3">
        <f>IF($BB$7=1,AF113,IF(AS113=12,$F113*I113/($AF$8*AL113+$AF$9*(1-AL113)),AF113))</f>
        <v/>
      </c>
      <c r="AB113" s="3">
        <f>IF($BB$7=1,AI113,IF(AV113=12,$F113*L113/($AI$8*AL113+$AI$9*(1-AL113)),AI113))</f>
        <v/>
      </c>
      <c r="AC113" s="3">
        <f>IF(AND(AS113=2,EA113=1),AA113*O113,IF(AND(AS113=2,EA113=2),AB113*O113,IF(EA113=1,AA113,IF(EA113=2,AB113))))</f>
        <v/>
      </c>
      <c r="AD113" s="3">
        <f>IF(AQ113=12,$F113*G113/$AQ$9,IF(OR(AQ113=1,AQ113=4),$F113*G113/200,IF(OR(AQ113=2,AQ113=9),$F113*G113/100,"자동")))</f>
        <v/>
      </c>
      <c r="AE113" s="3">
        <f>IF(AR113=12,$F113*H113/$AR$9,IF(OR(AR113=1,AR113=4),$F113*H113/200,IF(OR(AR113=2,AR113=9),$F113*H113/100,"자동")))</f>
        <v/>
      </c>
      <c r="AF113" s="3">
        <f>IF(AS113=12,$F113*I113/IF($BB$7=1,IF($ED113=1,$AS$9,$AF$9),($AF$8*AL113+$AF$9*(1-AL113))),IF(AS113=42,$F113*I113/AN113,IF(OR(AS113=1,AS113=4,AS113=2),$F113*I113/100,IF(AS113=9,$F113*I113/50,"자동"))))</f>
        <v/>
      </c>
      <c r="AG113" s="3">
        <f>IF(AT113=12,$F113*J113/IF($BB$7=1,IF($ED113=1,$AT$9,$AG$9),($AG$8*AL113+$AG$9*(1-AL113))),IF(AT113=42,$F113*J113/AN113,IF(OR(AT113=1,AT113=4,AT113=2),$F113*J113/100,IF(AT113=9,$F113*J113/50,"자동"))))</f>
        <v/>
      </c>
      <c r="AH113" s="3">
        <f>IF(AU113=12,$F113*K113/IF($BB$7=1,IF($ED113=1,$AU$9,$AH$9),($AH$8*AL113+$AH$9*(1-AL113))),IF(AU113=42,$F113*K113/$AN113,IF(OR(AU113=1,AU113=4,AU113=2),$F113*K113/100,IF(AU113=9,$F113*K113/50,"자동"))))</f>
        <v/>
      </c>
      <c r="AI113" s="3">
        <f>IF(AV113=12,$F113*L113/IF($BB$7=1,IF($ED113=1,$AV$9,$AI$9),($AI$8*AL113+$AI$9*(1-AL113))),IF(AV113=42,$F113*L113/AO113,IF(OR(AV113=1,AV113=4,AV113=2),$F113*L113/100,IF(AV113=9,$F113*L113/50,"자동"))))</f>
        <v/>
      </c>
      <c r="AJ113" s="3">
        <f>IF(AW113=12,$F113*M113/IF($BB$7=1,IF($ED113=1,$AW$9,$AJ$9),($AJ$8*AL113+$AJ$9*(1-AL113))),IF(AW113=42,$F113*M113/AO113,IF(OR(AW113=1,AW113=4,AW113=2),$F113*M113/100,IF(AW113=9,$F113*M113/50,"자동"))))</f>
        <v/>
      </c>
      <c r="AL113" s="3">
        <f>IF(AK113&lt;&gt;"",AK113,IF(BA113&lt;&gt;12,"",IF(U113=1,1,IF(LEFT(E113,3)="서울대",0,""))))</f>
        <v/>
      </c>
      <c r="AN113" s="3">
        <f>IF($BA113=42,OFFSET(변환표준점수!C$119,$AP113-1,0),"")</f>
        <v/>
      </c>
      <c r="AO113" s="3">
        <f>IF($BA113=42,OFFSET(변환표준점수!D$119,$AP113-1,0),"")</f>
        <v/>
      </c>
      <c r="AP113" s="3">
        <f>IF(S113="","",MATCH(S113,변환표준점수!$B$119:$B$298,0))</f>
        <v/>
      </c>
      <c r="AQ113" s="3" t="n">
        <v>1</v>
      </c>
      <c r="AR113" s="3" t="n">
        <v>1</v>
      </c>
      <c r="AS113" s="3" t="n">
        <v>4</v>
      </c>
      <c r="AT113" s="3" t="n">
        <v>4</v>
      </c>
      <c r="AV113" s="3" t="n">
        <v>4</v>
      </c>
      <c r="AW113" s="3" t="n">
        <v>4</v>
      </c>
      <c r="AX113" s="3" t="n">
        <v>3</v>
      </c>
      <c r="AY113" s="3" t="n">
        <v>3</v>
      </c>
      <c r="BA113" s="3">
        <f>IF(AS113&gt;0,AS113,AV113)</f>
        <v/>
      </c>
      <c r="BJ113" s="3">
        <f>IF(BI113="",IF(DT113=1,1,$BI$3),BI113)</f>
        <v/>
      </c>
      <c r="CH113" s="206">
        <f>F113*P113</f>
        <v/>
      </c>
      <c r="CI113" s="56" t="n">
        <v>200</v>
      </c>
      <c r="CJ113" s="3" t="n">
        <v>198</v>
      </c>
      <c r="CK113" s="3" t="n">
        <v>195</v>
      </c>
      <c r="CL113" s="3" t="n">
        <v>190</v>
      </c>
      <c r="CM113" s="3" t="n">
        <v>182</v>
      </c>
      <c r="CN113" s="3" t="n">
        <v>170</v>
      </c>
      <c r="CO113" s="3" t="n">
        <v>158</v>
      </c>
      <c r="CP113" s="3" t="n">
        <v>146</v>
      </c>
      <c r="CQ113" s="3" t="n">
        <v>0</v>
      </c>
      <c r="CR113" s="56" t="n">
        <v>10</v>
      </c>
      <c r="CS113" s="3" t="n">
        <v>10</v>
      </c>
      <c r="CT113" s="3" t="n">
        <v>10</v>
      </c>
      <c r="CU113" s="3" t="n">
        <v>10</v>
      </c>
      <c r="CV113" s="3" t="n">
        <v>9.800000000000001</v>
      </c>
      <c r="CW113" s="3" t="n">
        <v>9.6</v>
      </c>
      <c r="CX113" s="3" t="n">
        <v>9.4</v>
      </c>
      <c r="CY113" s="3" t="n">
        <v>9.199999999999999</v>
      </c>
      <c r="CZ113" s="3" t="n">
        <v>9</v>
      </c>
      <c r="DJ113" s="3">
        <f>ROUND((CI113-EZ113),1)</f>
        <v/>
      </c>
      <c r="DK113" s="93">
        <f>((CI113-EZ113)/(FG113+DJ113-FC113))*100</f>
        <v/>
      </c>
      <c r="DL113" s="3">
        <f>ROUND((CR113-FA113)+(DA113-FB113),1)</f>
        <v/>
      </c>
      <c r="DO113" s="3" t="n">
        <v>2</v>
      </c>
      <c r="EA113" s="3">
        <f>IF(DZ113&gt;0,DZ113,IF(DM113&gt;0,1,2))</f>
        <v/>
      </c>
      <c r="EB113" s="3">
        <f>MAX(DM113:DO113)</f>
        <v/>
      </c>
      <c r="EC113" s="3">
        <f>AND(DM113-0.1&lt;$DM$8,DN113-0.1&lt;$DN$8,DO113-0.1&lt;$DO$8)*1</f>
        <v/>
      </c>
      <c r="ED113" s="3">
        <f>IFERROR(IF(AND($DP$8&gt;=DP113,$DQ$8&gt;=DQ113,$DR$8&gt;=DR113,$DS$8&gt;=DS113,$DT$8&gt;=DT113,$DU$8&gt;=DU113,$DV$8&gt;=DV113,$DW$8&gt;=DW113,$DX$8&gt;=DX113,OR(DY113=0,$DY$8&lt;DY113),EC113=1),1,0),0)</f>
        <v/>
      </c>
      <c r="EF113" s="3">
        <f>IFERROR(OFFSET(EF$3,MATCH(AQ113,$ED$4:$ED$10,0),0),0)</f>
        <v/>
      </c>
      <c r="EG113" s="3">
        <f>IFERROR(OFFSET(EG$3,MATCH(AR113,$ED$4:$ED$10,0),0),0)</f>
        <v/>
      </c>
      <c r="EH113" s="3">
        <f>IFERROR(IF(LEFT($BA113,1)="4",OFFSET(변환표준점수!$H$118,MATCH($S113,변환표준점수!$B$119:$B$198,0),),OFFSET(EH$3,MATCH(AS113,$ED$4:$ED$8,0),0)),0)</f>
        <v/>
      </c>
      <c r="EI113" s="3">
        <f>IFERROR(IF(LEFT($BA113,1)="4",OFFSET(변환표준점수!$I$118,MATCH($S113,변환표준점수!$B$119:$B$198,0),0),OFFSET(EI$3,MATCH(AT113,$ED$4:$ED$8,0),0)),0)</f>
        <v/>
      </c>
      <c r="EK113" s="3">
        <f>IFERROR(IF(LEFT($BA113,1)="4",OFFSET(변환표준점수!$J$118,MATCH($S113,변환표준점수!$B$119:$B$198,0),0),OFFSET(EJ$3,MATCH(AV113,$ED$4:$ED$8,0),0)),0)</f>
        <v/>
      </c>
      <c r="EL113" s="3">
        <f>IFERROR(IF(LEFT($BA113,1)="4",OFFSET(변환표준점수!$K$118,MATCH($S113,변환표준점수!$B$119:$B$198,0),0),OFFSET(EK$3,MATCH(AW113,$ED$4:$ED$8,0),0)),0)</f>
        <v/>
      </c>
      <c r="EM113" s="3">
        <f>IFERROR(OFFSET(EL$3,MATCH(AX113,$ED$4:$ED$8,0),0),0)</f>
        <v/>
      </c>
      <c r="EN113" s="3">
        <f>IFERROR(OFFSET(EM$3,MATCH(AY113,$ED$4:$ED$8,0),0),0)</f>
        <v/>
      </c>
      <c r="EO113" s="3">
        <f>IFERROR(OFFSET(EN$3,MATCH(AZ113,$ED$4:$ED$8,0),0),0)</f>
        <v/>
      </c>
      <c r="EQ113" s="3">
        <f>IFERROR((EF113*AD113+BO113)*$EP$9,0)</f>
        <v/>
      </c>
      <c r="ER113" s="3">
        <f>IFERROR(EG113*AE113+OFFSET($BP113,0,$ER$14-1),0)</f>
        <v/>
      </c>
      <c r="ES113" s="3">
        <f>IFERROR((EH113*AF113+BS113)*$EP$9,0)</f>
        <v/>
      </c>
      <c r="ET113" s="3">
        <f>IFERROR(IF(O113&lt;2,0,(EI113*AG113+BT113)*$EP$9),0)</f>
        <v/>
      </c>
      <c r="EU113" s="3">
        <f>IFERROR(BU113*$EP$9,0)</f>
        <v/>
      </c>
      <c r="EV113" s="3">
        <f>IFERROR((EK113*AI113+BV113)*$EP$9,0)</f>
        <v/>
      </c>
      <c r="EW113" s="3">
        <f>IFERROR(IF(O113&lt;2,0,(EL113*AJ113+BW113)*$EP$9),0)</f>
        <v/>
      </c>
      <c r="EX113" s="3">
        <f>LARGE((ES113:ET113,EV113:EW113),1)</f>
        <v/>
      </c>
      <c r="EY113" s="3">
        <f>IF(O113&lt;2,0,LARGE((ES113:ET113,EV113:EW113),2))</f>
        <v/>
      </c>
      <c r="EZ113" s="3">
        <f>IFERROR(OFFSET(CI113,0,ROUND((1/(1/EM113))-1,0)),0)</f>
        <v/>
      </c>
      <c r="FA113" s="3">
        <f>IFERROR(OFFSET(CR113,0,ROUND(1/(1/EN113),0)-1),0)</f>
        <v/>
      </c>
      <c r="FB113" s="3">
        <f>IFERROR(OFFSET(DA113,0,ROUND(1/(1/EO113),0)-1),0)</f>
        <v/>
      </c>
      <c r="FG113" s="3">
        <f>IF(FF113&gt;0,FF113,EQ113+ER113+EU113+EX113+EY113+EZ113+FA113+FB113+FC113)</f>
        <v/>
      </c>
      <c r="FH113" s="618" t="n"/>
      <c r="FU113" s="3">
        <f>IF(AQ113=1,"표점",IF(AQ113=12,"표점/만점",IF(AQ113=2,"백분위")))</f>
        <v/>
      </c>
      <c r="FV113" s="3">
        <f>IF(BA113=1,"표점",IF(BA113=12,"표점/만점",IF(BA113=2,"백분위",IF(BA113=4,"변표",IF(BA113=42,"변표/만점")))))</f>
        <v/>
      </c>
      <c r="FW113" s="3">
        <f>ROUND(Y113/$FZ113,2)</f>
        <v/>
      </c>
      <c r="FX113" s="3">
        <f>ROUND(Z113/$FZ113,2)</f>
        <v/>
      </c>
      <c r="FY113" s="3">
        <f>ROUND(AC113/$FZ113,2)</f>
        <v/>
      </c>
      <c r="FZ113" s="3">
        <f>Y113+Z113+AC113</f>
        <v/>
      </c>
    </row>
    <row r="114">
      <c r="A114" s="556" t="n">
        <v>26</v>
      </c>
      <c r="C114" s="3">
        <f>ROUND(ROW(C114)-ROW($C$15),0)</f>
        <v/>
      </c>
      <c r="D114" s="3" t="n">
        <v>99</v>
      </c>
      <c r="E114" s="3" t="inlineStr">
        <is>
          <t>광운 정보융합학부</t>
        </is>
      </c>
      <c r="F114" s="3" t="n">
        <v>1000</v>
      </c>
      <c r="G114" s="3" t="n">
        <v>0.2</v>
      </c>
      <c r="H114" s="3" t="n">
        <v>0.35</v>
      </c>
      <c r="I114" s="3" t="n">
        <v>0.125</v>
      </c>
      <c r="J114" s="3" t="n">
        <v>0.125</v>
      </c>
      <c r="L114" s="3" t="n">
        <v>0.125</v>
      </c>
      <c r="M114" s="3" t="n">
        <v>0.125</v>
      </c>
      <c r="O114" s="3" t="n">
        <v>2</v>
      </c>
      <c r="P114" s="3">
        <f>G114+H114+MAX((I114:J114),L114:M114)*O114</f>
        <v/>
      </c>
      <c r="Q114" s="3" t="n">
        <v>31</v>
      </c>
      <c r="S114" s="3">
        <f>IF(R114&gt;0,R114,Q114)</f>
        <v/>
      </c>
      <c r="W114" s="3">
        <f>IF(AND(BH114=0,CD114=0),0,IF(V114&gt;0,V114,IF(U114=1,$W$11,0)))</f>
        <v/>
      </c>
      <c r="Y114" s="3">
        <f>AD114</f>
        <v/>
      </c>
      <c r="Z114" s="3">
        <f>AE114</f>
        <v/>
      </c>
      <c r="AA114" s="3">
        <f>IF($BB$7=1,AF114,IF(AS114=12,$F114*I114/($AF$8*AL114+$AF$9*(1-AL114)),AF114))</f>
        <v/>
      </c>
      <c r="AB114" s="3">
        <f>IF($BB$7=1,AI114,IF(AV114=12,$F114*L114/($AI$8*AL114+$AI$9*(1-AL114)),AI114))</f>
        <v/>
      </c>
      <c r="AC114" s="3">
        <f>IF(AND(AS114=2,EA114=1),AA114*O114,IF(AND(AS114=2,EA114=2),AB114*O114,IF(EA114=1,AA114,IF(EA114=2,AB114))))</f>
        <v/>
      </c>
      <c r="AD114" s="3">
        <f>IF(AQ114=12,$F114*G114/$AQ$9,IF(OR(AQ114=1,AQ114=4),$F114*G114/200,IF(OR(AQ114=2,AQ114=9),$F114*G114/100,"자동")))</f>
        <v/>
      </c>
      <c r="AE114" s="3">
        <f>IF(AR114=12,$F114*H114/$AR$9,IF(OR(AR114=1,AR114=4),$F114*H114/200,IF(OR(AR114=2,AR114=9),$F114*H114/100,"자동")))</f>
        <v/>
      </c>
      <c r="AF114" s="3">
        <f>IF(AS114=12,$F114*I114/IF($BB$7=1,IF($ED114=1,$AS$9,$AF$9),($AF$8*AL114+$AF$9*(1-AL114))),IF(AS114=42,$F114*I114/AN114,IF(OR(AS114=1,AS114=4,AS114=2),$F114*I114/100,IF(AS114=9,$F114*I114/50,"자동"))))</f>
        <v/>
      </c>
      <c r="AG114" s="3">
        <f>IF(AT114=12,$F114*J114/IF($BB$7=1,IF($ED114=1,$AT$9,$AG$9),($AG$8*AL114+$AG$9*(1-AL114))),IF(AT114=42,$F114*J114/AN114,IF(OR(AT114=1,AT114=4,AT114=2),$F114*J114/100,IF(AT114=9,$F114*J114/50,"자동"))))</f>
        <v/>
      </c>
      <c r="AH114" s="3">
        <f>IF(AU114=12,$F114*K114/IF($BB$7=1,IF($ED114=1,$AU$9,$AH$9),($AH$8*AL114+$AH$9*(1-AL114))),IF(AU114=42,$F114*K114/$AN114,IF(OR(AU114=1,AU114=4,AU114=2),$F114*K114/100,IF(AU114=9,$F114*K114/50,"자동"))))</f>
        <v/>
      </c>
      <c r="AI114" s="3">
        <f>IF(AV114=12,$F114*L114/IF($BB$7=1,IF($ED114=1,$AV$9,$AI$9),($AI$8*AL114+$AI$9*(1-AL114))),IF(AV114=42,$F114*L114/AO114,IF(OR(AV114=1,AV114=4,AV114=2),$F114*L114/100,IF(AV114=9,$F114*L114/50,"자동"))))</f>
        <v/>
      </c>
      <c r="AJ114" s="3">
        <f>IF(AW114=12,$F114*M114/IF($BB$7=1,IF($ED114=1,$AW$9,$AJ$9),($AJ$8*AL114+$AJ$9*(1-AL114))),IF(AW114=42,$F114*M114/AO114,IF(OR(AW114=1,AW114=4,AW114=2),$F114*M114/100,IF(AW114=9,$F114*M114/50,"자동"))))</f>
        <v/>
      </c>
      <c r="AL114" s="3">
        <f>IF(AK114&lt;&gt;"",AK114,IF(BA114&lt;&gt;12,"",IF(U114=1,1,IF(LEFT(E114,3)="서울대",0,""))))</f>
        <v/>
      </c>
      <c r="AN114" s="3">
        <f>IF($BA114=42,OFFSET(변환표준점수!C$119,$AP114-1,0),"")</f>
        <v/>
      </c>
      <c r="AO114" s="3">
        <f>IF($BA114=42,OFFSET(변환표준점수!D$119,$AP114-1,0),"")</f>
        <v/>
      </c>
      <c r="AP114" s="3">
        <f>IF(S114="","",MATCH(S114,변환표준점수!$B$119:$B$298,0))</f>
        <v/>
      </c>
      <c r="AQ114" s="3" t="n">
        <v>1</v>
      </c>
      <c r="AR114" s="3" t="n">
        <v>1</v>
      </c>
      <c r="AS114" s="3" t="n">
        <v>4</v>
      </c>
      <c r="AT114" s="3" t="n">
        <v>4</v>
      </c>
      <c r="AV114" s="3" t="n">
        <v>4</v>
      </c>
      <c r="AW114" s="3" t="n">
        <v>4</v>
      </c>
      <c r="AX114" s="3" t="n">
        <v>3</v>
      </c>
      <c r="AY114" s="3" t="n">
        <v>3</v>
      </c>
      <c r="BA114" s="3">
        <f>IF(AS114&gt;0,AS114,AV114)</f>
        <v/>
      </c>
      <c r="BJ114" s="3">
        <f>IF(BI114="",IF(DT114=1,1,$BI$3),BI114)</f>
        <v/>
      </c>
      <c r="CH114" s="206">
        <f>F114*P114</f>
        <v/>
      </c>
      <c r="CI114" s="56" t="n">
        <v>200</v>
      </c>
      <c r="CJ114" s="3" t="n">
        <v>198</v>
      </c>
      <c r="CK114" s="3" t="n">
        <v>195</v>
      </c>
      <c r="CL114" s="3" t="n">
        <v>190</v>
      </c>
      <c r="CM114" s="3" t="n">
        <v>182</v>
      </c>
      <c r="CN114" s="3" t="n">
        <v>170</v>
      </c>
      <c r="CO114" s="3" t="n">
        <v>158</v>
      </c>
      <c r="CP114" s="3" t="n">
        <v>146</v>
      </c>
      <c r="CQ114" s="3" t="n">
        <v>0</v>
      </c>
      <c r="CR114" s="56" t="n">
        <v>10</v>
      </c>
      <c r="CS114" s="3" t="n">
        <v>10</v>
      </c>
      <c r="CT114" s="3" t="n">
        <v>10</v>
      </c>
      <c r="CU114" s="3" t="n">
        <v>10</v>
      </c>
      <c r="CV114" s="3" t="n">
        <v>9.800000000000001</v>
      </c>
      <c r="CW114" s="3" t="n">
        <v>9.6</v>
      </c>
      <c r="CX114" s="3" t="n">
        <v>9.4</v>
      </c>
      <c r="CY114" s="3" t="n">
        <v>9.199999999999999</v>
      </c>
      <c r="CZ114" s="3" t="n">
        <v>9</v>
      </c>
      <c r="DJ114" s="3">
        <f>ROUND((CI114-EZ114),1)</f>
        <v/>
      </c>
      <c r="DK114" s="93">
        <f>((CI114-EZ114)/(FG114+DJ114-FC114))*100</f>
        <v/>
      </c>
      <c r="DL114" s="3">
        <f>ROUND((CR114-FA114)+(DA114-FB114),1)</f>
        <v/>
      </c>
      <c r="DO114" s="3" t="n">
        <v>2</v>
      </c>
      <c r="DZ114" s="3" t="n">
        <v>1</v>
      </c>
      <c r="EA114" s="3">
        <f>IF(DZ114&gt;0,DZ114,IF(DM114&gt;0,1,2))</f>
        <v/>
      </c>
      <c r="EB114" s="3">
        <f>MAX(DM114:DO114)</f>
        <v/>
      </c>
      <c r="EC114" s="3">
        <f>AND(DM114-0.1&lt;$DM$8,DN114-0.1&lt;$DN$8,DO114-0.1&lt;$DO$8)*1</f>
        <v/>
      </c>
      <c r="ED114" s="3">
        <f>IFERROR(IF(AND($DP$8&gt;=DP114,$DQ$8&gt;=DQ114,$DR$8&gt;=DR114,$DS$8&gt;=DS114,$DT$8&gt;=DT114,$DU$8&gt;=DU114,$DV$8&gt;=DV114,$DW$8&gt;=DW114,$DX$8&gt;=DX114,OR(DY114=0,$DY$8&lt;DY114),EC114=1),1,0),0)</f>
        <v/>
      </c>
      <c r="EF114" s="3">
        <f>IFERROR(OFFSET(EF$3,MATCH(AQ114,$ED$4:$ED$10,0),0),0)</f>
        <v/>
      </c>
      <c r="EG114" s="3">
        <f>IFERROR(OFFSET(EG$3,MATCH(AR114,$ED$4:$ED$10,0),0),0)</f>
        <v/>
      </c>
      <c r="EH114" s="3">
        <f>IFERROR(IF(LEFT($BA114,1)="4",OFFSET(변환표준점수!$H$118,MATCH($S114,변환표준점수!$B$119:$B$198,0),),OFFSET(EH$3,MATCH(AS114,$ED$4:$ED$8,0),0)),0)</f>
        <v/>
      </c>
      <c r="EI114" s="3">
        <f>IFERROR(IF(LEFT($BA114,1)="4",OFFSET(변환표준점수!$I$118,MATCH($S114,변환표준점수!$B$119:$B$198,0),0),OFFSET(EI$3,MATCH(AT114,$ED$4:$ED$8,0),0)),0)</f>
        <v/>
      </c>
      <c r="EK114" s="3">
        <f>IFERROR(IF(LEFT($BA114,1)="4",OFFSET(변환표준점수!$J$118,MATCH($S114,변환표준점수!$B$119:$B$198,0),0),OFFSET(EJ$3,MATCH(AV114,$ED$4:$ED$8,0),0)),0)</f>
        <v/>
      </c>
      <c r="EL114" s="3">
        <f>IFERROR(IF(LEFT($BA114,1)="4",OFFSET(변환표준점수!$K$118,MATCH($S114,변환표준점수!$B$119:$B$198,0),0),OFFSET(EK$3,MATCH(AW114,$ED$4:$ED$8,0),0)),0)</f>
        <v/>
      </c>
      <c r="EM114" s="3">
        <f>IFERROR(OFFSET(EL$3,MATCH(AX114,$ED$4:$ED$8,0),0),0)</f>
        <v/>
      </c>
      <c r="EN114" s="3">
        <f>IFERROR(OFFSET(EM$3,MATCH(AY114,$ED$4:$ED$8,0),0),0)</f>
        <v/>
      </c>
      <c r="EO114" s="3">
        <f>IFERROR(OFFSET(EN$3,MATCH(AZ114,$ED$4:$ED$8,0),0),0)</f>
        <v/>
      </c>
      <c r="EQ114" s="3">
        <f>IFERROR((EF114*AD114+BO114)*$EP$9,0)</f>
        <v/>
      </c>
      <c r="ER114" s="3">
        <f>IFERROR(EG114*AE114+OFFSET($BP114,0,$ER$14-1),0)</f>
        <v/>
      </c>
      <c r="ES114" s="3">
        <f>IFERROR((EH114*AF114+BS114)*$EP$9,0)</f>
        <v/>
      </c>
      <c r="ET114" s="3">
        <f>IFERROR(IF(O114&lt;2,0,(EI114*AG114+BT114)*$EP$9),0)</f>
        <v/>
      </c>
      <c r="EU114" s="3">
        <f>IFERROR(BU114*$EP$9,0)</f>
        <v/>
      </c>
      <c r="EV114" s="3">
        <f>IFERROR((EK114*AI114+BV114)*$EP$9,0)</f>
        <v/>
      </c>
      <c r="EW114" s="3">
        <f>IFERROR(IF(O114&lt;2,0,(EL114*AJ114+BW114)*$EP$9),0)</f>
        <v/>
      </c>
      <c r="EX114" s="3">
        <f>LARGE((ES114:ET114,EV114:EW114),1)</f>
        <v/>
      </c>
      <c r="EY114" s="3">
        <f>IF(O114&lt;2,0,LARGE((ES114:ET114,EV114:EW114),2))</f>
        <v/>
      </c>
      <c r="EZ114" s="3">
        <f>IFERROR(OFFSET(CI114,0,ROUND((1/(1/EM114))-1,0)),0)</f>
        <v/>
      </c>
      <c r="FA114" s="3">
        <f>IFERROR(OFFSET(CR114,0,ROUND(1/(1/EN114),0)-1),0)</f>
        <v/>
      </c>
      <c r="FB114" s="3">
        <f>IFERROR(OFFSET(DA114,0,ROUND(1/(1/EO114),0)-1),0)</f>
        <v/>
      </c>
      <c r="FG114" s="3">
        <f>IF(FF114&gt;0,FF114,EQ114+ER114+EU114+EX114+EY114+EZ114+FA114+FB114+FC114)</f>
        <v/>
      </c>
      <c r="FH114" s="618" t="n"/>
      <c r="FU114" s="3">
        <f>IF(AQ114=1,"표점",IF(AQ114=12,"표점/만점",IF(AQ114=2,"백분위")))</f>
        <v/>
      </c>
      <c r="FV114" s="3">
        <f>IF(BA114=1,"표점",IF(BA114=12,"표점/만점",IF(BA114=2,"백분위",IF(BA114=4,"변표",IF(BA114=42,"변표/만점")))))</f>
        <v/>
      </c>
      <c r="FW114" s="3">
        <f>ROUND(Y114/$FZ114,2)</f>
        <v/>
      </c>
      <c r="FX114" s="3">
        <f>ROUND(Z114/$FZ114,2)</f>
        <v/>
      </c>
      <c r="FY114" s="3">
        <f>ROUND(AC114/$FZ114,2)</f>
        <v/>
      </c>
      <c r="FZ114" s="3">
        <f>Y114+Z114+AC114</f>
        <v/>
      </c>
    </row>
    <row r="115">
      <c r="A115" s="556" t="n">
        <v>26</v>
      </c>
      <c r="C115" s="3">
        <f>ROUND(ROW(C115)-ROW($C$15),0)</f>
        <v/>
      </c>
      <c r="D115" s="3" t="n">
        <v>100</v>
      </c>
      <c r="E115" s="3" t="inlineStr">
        <is>
          <t>명지 통합</t>
        </is>
      </c>
      <c r="F115" s="3" t="n">
        <v>1000</v>
      </c>
      <c r="G115" s="3" t="n">
        <v>0.35</v>
      </c>
      <c r="H115" s="3" t="n">
        <v>0.25</v>
      </c>
      <c r="I115" s="3" t="n">
        <v>0.2</v>
      </c>
      <c r="L115" s="3" t="n">
        <v>0.2</v>
      </c>
      <c r="O115" s="3" t="n">
        <v>1</v>
      </c>
      <c r="P115" s="3">
        <f>G115+H115+MAX((I115:J115),L115:M115)*O115</f>
        <v/>
      </c>
      <c r="Q115" s="3" t="inlineStr"/>
      <c r="S115" s="3">
        <f>IF(R115&gt;0,R115,Q115)</f>
        <v/>
      </c>
      <c r="W115" s="3">
        <f>IF(AND(BH115=0,CD115=0),0,IF(V115&gt;0,V115,IF(U115=1,$W$11,0)))</f>
        <v/>
      </c>
      <c r="Y115" s="3">
        <f>AD115</f>
        <v/>
      </c>
      <c r="Z115" s="3">
        <f>AE115</f>
        <v/>
      </c>
      <c r="AA115" s="3">
        <f>IF($BB$7=1,AF115,IF(AS115=12,$F115*I115/($AF$8*AL115+$AF$9*(1-AL115)),AF115))</f>
        <v/>
      </c>
      <c r="AB115" s="3">
        <f>IF($BB$7=1,AI115,IF(AV115=12,$F115*L115/($AI$8*AL115+$AI$9*(1-AL115)),AI115))</f>
        <v/>
      </c>
      <c r="AC115" s="3">
        <f>IF(AND(AS115=2,EA115=1),AA115*O115,IF(AND(AS115=2,EA115=2),AB115*O115,IF(EA115=1,AA115,IF(EA115=2,AB115))))</f>
        <v/>
      </c>
      <c r="AD115" s="3">
        <f>IF(AQ115=12,$F115*G115/$AQ$9,IF(OR(AQ115=1,AQ115=4),$F115*G115/200,IF(OR(AQ115=2,AQ115=9),$F115*G115/100,"자동")))</f>
        <v/>
      </c>
      <c r="AE115" s="3">
        <f>IF(AR115=12,$F115*H115/$AR$9,IF(OR(AR115=1,AR115=4),$F115*H115/200,IF(OR(AR115=2,AR115=9),$F115*H115/100,"자동")))</f>
        <v/>
      </c>
      <c r="AF115" s="3">
        <f>IF(AS115=12,$F115*I115/IF($BB$7=1,IF($ED115=1,$AS$9,$AF$9),($AF$8*AL115+$AF$9*(1-AL115))),IF(AS115=42,$F115*I115/AN115,IF(OR(AS115=1,AS115=4,AS115=2),$F115*I115/100,IF(AS115=9,$F115*I115/50,"자동"))))</f>
        <v/>
      </c>
      <c r="AG115" s="3">
        <f>IF(AT115=12,$F115*J115/IF($BB$7=1,IF($ED115=1,$AT$9,$AG$9),($AG$8*AL115+$AG$9*(1-AL115))),IF(AT115=42,$F115*J115/AN115,IF(OR(AT115=1,AT115=4,AT115=2),$F115*J115/100,IF(AT115=9,$F115*J115/50,"자동"))))</f>
        <v/>
      </c>
      <c r="AH115" s="3">
        <f>IF(AU115=12,$F115*K115/IF($BB$7=1,IF($ED115=1,$AU$9,$AH$9),($AH$8*AL115+$AH$9*(1-AL115))),IF(AU115=42,$F115*K115/$AN115,IF(OR(AU115=1,AU115=4,AU115=2),$F115*K115/100,IF(AU115=9,$F115*K115/50,"자동"))))</f>
        <v/>
      </c>
      <c r="AI115" s="3">
        <f>IF(AV115=12,$F115*L115/IF($BB$7=1,IF($ED115=1,$AV$9,$AI$9),($AI$8*AL115+$AI$9*(1-AL115))),IF(AV115=42,$F115*L115/AO115,IF(OR(AV115=1,AV115=4,AV115=2),$F115*L115/100,IF(AV115=9,$F115*L115/50,"자동"))))</f>
        <v/>
      </c>
      <c r="AJ115" s="3">
        <f>IF(AW115=12,$F115*M115/IF($BB$7=1,IF($ED115=1,$AW$9,$AJ$9),($AJ$8*AL115+$AJ$9*(1-AL115))),IF(AW115=42,$F115*M115/AO115,IF(OR(AW115=1,AW115=4,AW115=2),$F115*M115/100,IF(AW115=9,$F115*M115/50,"자동"))))</f>
        <v/>
      </c>
      <c r="AL115" s="3">
        <f>IF(AK115&lt;&gt;"",AK115,IF(BA115&lt;&gt;12,"",IF(U115=1,1,IF(LEFT(E115,3)="서울대",0,""))))</f>
        <v/>
      </c>
      <c r="AN115" s="3">
        <f>IF($BA115=42,OFFSET(변환표준점수!C$119,$AP115-1,0),"")</f>
        <v/>
      </c>
      <c r="AO115" s="3">
        <f>IF($BA115=42,OFFSET(변환표준점수!D$119,$AP115-1,0),"")</f>
        <v/>
      </c>
      <c r="AP115" s="3">
        <f>IF(S115="","",MATCH(S115,변환표준점수!$B$119:$B$298,0))</f>
        <v/>
      </c>
      <c r="AQ115" s="3" t="n">
        <v>2</v>
      </c>
      <c r="AR115" s="3" t="n">
        <v>2</v>
      </c>
      <c r="AS115" s="3" t="n">
        <v>2</v>
      </c>
      <c r="AV115" s="3" t="n">
        <v>2</v>
      </c>
      <c r="AX115" s="3" t="n">
        <v>3</v>
      </c>
      <c r="AY115" s="3" t="n">
        <v>3</v>
      </c>
      <c r="BA115" s="3">
        <f>IF(AS115&gt;0,AS115,AV115)</f>
        <v/>
      </c>
      <c r="BJ115" s="3">
        <f>IF(BI115="",IF(DT115=1,1,$BI$3),BI115)</f>
        <v/>
      </c>
      <c r="CH115" s="206">
        <f>F115*P115</f>
        <v/>
      </c>
      <c r="CI115" s="56" t="n">
        <v>200</v>
      </c>
      <c r="CJ115" s="3" t="n">
        <v>196</v>
      </c>
      <c r="CK115" s="3" t="n">
        <v>192</v>
      </c>
      <c r="CL115" s="3" t="n">
        <v>180</v>
      </c>
      <c r="CM115" s="3" t="n">
        <v>160</v>
      </c>
      <c r="CN115" s="3" t="n">
        <v>120</v>
      </c>
      <c r="CO115" s="3" t="n">
        <v>80</v>
      </c>
      <c r="CP115" s="3" t="n">
        <v>40</v>
      </c>
      <c r="CQ115" s="3" t="n">
        <v>0</v>
      </c>
      <c r="CR115" s="56" t="n">
        <v>3</v>
      </c>
      <c r="CS115" s="3" t="n">
        <v>3</v>
      </c>
      <c r="CT115" s="3" t="n">
        <v>3</v>
      </c>
      <c r="CU115" s="3" t="n">
        <v>3</v>
      </c>
      <c r="CV115" s="3" t="n">
        <v>3</v>
      </c>
      <c r="CW115" s="3" t="n">
        <v>3</v>
      </c>
      <c r="CX115" s="3" t="n">
        <v>2</v>
      </c>
      <c r="CY115" s="3" t="n">
        <v>2</v>
      </c>
      <c r="CZ115" s="3" t="n">
        <v>2</v>
      </c>
      <c r="DJ115" s="3">
        <f>ROUND((CI115-EZ115),1)</f>
        <v/>
      </c>
      <c r="DK115" s="93">
        <f>((CI115-EZ115)/(FG115+DJ115-FC115))*100</f>
        <v/>
      </c>
      <c r="DL115" s="3">
        <f>ROUND((CR115-FA115)+(DA115-FB115),1)</f>
        <v/>
      </c>
      <c r="DO115" s="3" t="n">
        <v>1</v>
      </c>
      <c r="EA115" s="3">
        <f>IF(DZ115&gt;0,DZ115,IF(DM115&gt;0,1,2))</f>
        <v/>
      </c>
      <c r="EB115" s="3">
        <f>MAX(DM115:DO115)</f>
        <v/>
      </c>
      <c r="EC115" s="3">
        <f>AND(DM115-0.1&lt;$DM$8,DN115-0.1&lt;$DN$8,DO115-0.1&lt;$DO$8)*1</f>
        <v/>
      </c>
      <c r="ED115" s="3">
        <f>IFERROR(IF(AND($DP$8&gt;=DP115,$DQ$8&gt;=DQ115,$DR$8&gt;=DR115,$DS$8&gt;=DS115,$DT$8&gt;=DT115,$DU$8&gt;=DU115,$DV$8&gt;=DV115,$DW$8&gt;=DW115,$DX$8&gt;=DX115,OR(DY115=0,$DY$8&lt;DY115),EC115=1),1,0),0)</f>
        <v/>
      </c>
      <c r="EF115" s="3">
        <f>IFERROR(OFFSET(EF$3,MATCH(AQ115,$ED$4:$ED$10,0),0),0)</f>
        <v/>
      </c>
      <c r="EG115" s="3">
        <f>IFERROR(OFFSET(EG$3,MATCH(AR115,$ED$4:$ED$10,0),0),0)</f>
        <v/>
      </c>
      <c r="EH115" s="3">
        <f>IFERROR(IF(LEFT($BA115,1)="4",OFFSET(변환표준점수!$H$118,MATCH($S115,변환표준점수!$B$119:$B$198,0),),OFFSET(EH$3,MATCH(AS115,$ED$4:$ED$8,0),0)),0)</f>
        <v/>
      </c>
      <c r="EI115" s="3">
        <f>IFERROR(IF(LEFT($BA115,1)="4",OFFSET(변환표준점수!$I$118,MATCH($S115,변환표준점수!$B$119:$B$198,0),0),OFFSET(EI$3,MATCH(AT115,$ED$4:$ED$8,0),0)),0)</f>
        <v/>
      </c>
      <c r="EK115" s="3">
        <f>IFERROR(IF(LEFT($BA115,1)="4",OFFSET(변환표준점수!$J$118,MATCH($S115,변환표준점수!$B$119:$B$198,0),0),OFFSET(EJ$3,MATCH(AV115,$ED$4:$ED$8,0),0)),0)</f>
        <v/>
      </c>
      <c r="EL115" s="3">
        <f>IFERROR(IF(LEFT($BA115,1)="4",OFFSET(변환표준점수!$K$118,MATCH($S115,변환표준점수!$B$119:$B$198,0),0),OFFSET(EK$3,MATCH(AW115,$ED$4:$ED$8,0),0)),0)</f>
        <v/>
      </c>
      <c r="EM115" s="3">
        <f>IFERROR(OFFSET(EL$3,MATCH(AX115,$ED$4:$ED$8,0),0),0)</f>
        <v/>
      </c>
      <c r="EN115" s="3">
        <f>IFERROR(OFFSET(EM$3,MATCH(AY115,$ED$4:$ED$8,0),0),0)</f>
        <v/>
      </c>
      <c r="EO115" s="3">
        <f>IFERROR(OFFSET(EN$3,MATCH(AZ115,$ED$4:$ED$8,0),0),0)</f>
        <v/>
      </c>
      <c r="EQ115" s="3">
        <f>IFERROR((EF115*AD115+BO115)*$EP$9,0)</f>
        <v/>
      </c>
      <c r="ER115" s="3">
        <f>IFERROR(EG115*AE115+OFFSET($BP115,0,$ER$14-1),0)</f>
        <v/>
      </c>
      <c r="ES115" s="3">
        <f>IFERROR((EH115*AF115+BS115)*$EP$9,0)</f>
        <v/>
      </c>
      <c r="ET115" s="3">
        <f>IFERROR(IF(O115&lt;2,0,(EI115*AG115+BT115)*$EP$9),0)</f>
        <v/>
      </c>
      <c r="EU115" s="3">
        <f>IFERROR(BU115*$EP$9,0)</f>
        <v/>
      </c>
      <c r="EV115" s="3">
        <f>IFERROR((EK115*AI115+BV115)*$EP$9,0)</f>
        <v/>
      </c>
      <c r="EW115" s="3">
        <f>IFERROR(IF(O115&lt;2,0,(EL115*AJ115+BW115)*$EP$9),0)</f>
        <v/>
      </c>
      <c r="EX115" s="3">
        <f>LARGE((ES115:ET115,EV115:EW115),1)</f>
        <v/>
      </c>
      <c r="EY115" s="3">
        <f>IF(O115&lt;2,0,LARGE((ES115:ET115,EV115:EW115),2))</f>
        <v/>
      </c>
      <c r="EZ115" s="3">
        <f>IFERROR(OFFSET(CI115,0,ROUND((1/(1/EM115))-1,0)),0)</f>
        <v/>
      </c>
      <c r="FA115" s="3">
        <f>IFERROR(OFFSET(CR115,0,ROUND(1/(1/EN115),0)-1),0)</f>
        <v/>
      </c>
      <c r="FB115" s="3">
        <f>IFERROR(OFFSET(DA115,0,ROUND(1/(1/EO115),0)-1),0)</f>
        <v/>
      </c>
      <c r="FG115" s="3">
        <f>IF(FF115&gt;0,FF115,EQ115+ER115+EU115+EX115+EY115+EZ115+FA115+FB115+FC115)</f>
        <v/>
      </c>
      <c r="FH115" s="618" t="n"/>
      <c r="FU115" s="3">
        <f>IF(AQ115=1,"표점",IF(AQ115=12,"표점/만점",IF(AQ115=2,"백분위")))</f>
        <v/>
      </c>
      <c r="FV115" s="3">
        <f>IF(BA115=1,"표점",IF(BA115=12,"표점/만점",IF(BA115=2,"백분위",IF(BA115=4,"변표",IF(BA115=42,"변표/만점")))))</f>
        <v/>
      </c>
      <c r="FW115" s="3">
        <f>ROUND(Y115/$FZ115,2)</f>
        <v/>
      </c>
      <c r="FX115" s="3">
        <f>ROUND(Z115/$FZ115,2)</f>
        <v/>
      </c>
      <c r="FY115" s="3">
        <f>ROUND(AC115/$FZ115,2)</f>
        <v/>
      </c>
      <c r="FZ115" s="3">
        <f>Y115+Z115+AC115</f>
        <v/>
      </c>
    </row>
    <row r="116">
      <c r="A116" s="556" t="n">
        <v>26</v>
      </c>
      <c r="C116" s="3">
        <f>ROUND(ROW(C116)-ROW($C$15),0)</f>
        <v/>
      </c>
      <c r="D116" s="3" t="n">
        <v>101</v>
      </c>
      <c r="E116" s="3" t="inlineStr">
        <is>
          <t>명지 자연</t>
        </is>
      </c>
      <c r="F116" s="3" t="n">
        <v>1000</v>
      </c>
      <c r="G116" s="3" t="n">
        <v>0.25</v>
      </c>
      <c r="H116" s="3" t="n">
        <v>0.35</v>
      </c>
      <c r="I116" s="3" t="n">
        <v>0.2</v>
      </c>
      <c r="L116" s="3" t="n">
        <v>0.2</v>
      </c>
      <c r="O116" s="3" t="n">
        <v>1</v>
      </c>
      <c r="P116" s="3">
        <f>G116+H116+MAX((I116:J116),L116:M116)*O116</f>
        <v/>
      </c>
      <c r="Q116" s="3" t="inlineStr"/>
      <c r="S116" s="3">
        <f>IF(R116&gt;0,R116,Q116)</f>
        <v/>
      </c>
      <c r="W116" s="3">
        <f>IF(AND(BH116=0,CD116=0),0,IF(V116&gt;0,V116,IF(U116=1,$W$11,0)))</f>
        <v/>
      </c>
      <c r="Y116" s="3">
        <f>AD116</f>
        <v/>
      </c>
      <c r="Z116" s="3">
        <f>AE116</f>
        <v/>
      </c>
      <c r="AA116" s="3">
        <f>IF($BB$7=1,AF116,IF(AS116=12,$F116*I116/($AF$8*AL116+$AF$9*(1-AL116)),AF116))</f>
        <v/>
      </c>
      <c r="AB116" s="3">
        <f>IF($BB$7=1,AI116,IF(AV116=12,$F116*L116/($AI$8*AL116+$AI$9*(1-AL116)),AI116))</f>
        <v/>
      </c>
      <c r="AC116" s="3">
        <f>IF(AND(AS116=2,EA116=1),AA116*O116,IF(AND(AS116=2,EA116=2),AB116*O116,IF(EA116=1,AA116,IF(EA116=2,AB116))))</f>
        <v/>
      </c>
      <c r="AD116" s="3">
        <f>IF(AQ116=12,$F116*G116/$AQ$9,IF(OR(AQ116=1,AQ116=4),$F116*G116/200,IF(OR(AQ116=2,AQ116=9),$F116*G116/100,"자동")))</f>
        <v/>
      </c>
      <c r="AE116" s="3">
        <f>IF(AR116=12,$F116*H116/$AR$9,IF(OR(AR116=1,AR116=4),$F116*H116/200,IF(OR(AR116=2,AR116=9),$F116*H116/100,"자동")))</f>
        <v/>
      </c>
      <c r="AF116" s="3">
        <f>IF(AS116=12,$F116*I116/IF($BB$7=1,IF($ED116=1,$AS$9,$AF$9),($AF$8*AL116+$AF$9*(1-AL116))),IF(AS116=42,$F116*I116/AN116,IF(OR(AS116=1,AS116=4,AS116=2),$F116*I116/100,IF(AS116=9,$F116*I116/50,"자동"))))</f>
        <v/>
      </c>
      <c r="AG116" s="3">
        <f>IF(AT116=12,$F116*J116/IF($BB$7=1,IF($ED116=1,$AT$9,$AG$9),($AG$8*AL116+$AG$9*(1-AL116))),IF(AT116=42,$F116*J116/AN116,IF(OR(AT116=1,AT116=4,AT116=2),$F116*J116/100,IF(AT116=9,$F116*J116/50,"자동"))))</f>
        <v/>
      </c>
      <c r="AH116" s="3">
        <f>IF(AU116=12,$F116*K116/IF($BB$7=1,IF($ED116=1,$AU$9,$AH$9),($AH$8*AL116+$AH$9*(1-AL116))),IF(AU116=42,$F116*K116/$AN116,IF(OR(AU116=1,AU116=4,AU116=2),$F116*K116/100,IF(AU116=9,$F116*K116/50,"자동"))))</f>
        <v/>
      </c>
      <c r="AI116" s="3">
        <f>IF(AV116=12,$F116*L116/IF($BB$7=1,IF($ED116=1,$AV$9,$AI$9),($AI$8*AL116+$AI$9*(1-AL116))),IF(AV116=42,$F116*L116/AO116,IF(OR(AV116=1,AV116=4,AV116=2),$F116*L116/100,IF(AV116=9,$F116*L116/50,"자동"))))</f>
        <v/>
      </c>
      <c r="AJ116" s="3">
        <f>IF(AW116=12,$F116*M116/IF($BB$7=1,IF($ED116=1,$AW$9,$AJ$9),($AJ$8*AL116+$AJ$9*(1-AL116))),IF(AW116=42,$F116*M116/AO116,IF(OR(AW116=1,AW116=4,AW116=2),$F116*M116/100,IF(AW116=9,$F116*M116/50,"자동"))))</f>
        <v/>
      </c>
      <c r="AL116" s="3">
        <f>IF(AK116&lt;&gt;"",AK116,IF(BA116&lt;&gt;12,"",IF(U116=1,1,IF(LEFT(E116,3)="서울대",0,""))))</f>
        <v/>
      </c>
      <c r="AN116" s="3">
        <f>IF($BA116=42,OFFSET(변환표준점수!C$119,$AP116-1,0),"")</f>
        <v/>
      </c>
      <c r="AO116" s="3">
        <f>IF($BA116=42,OFFSET(변환표준점수!D$119,$AP116-1,0),"")</f>
        <v/>
      </c>
      <c r="AP116" s="3">
        <f>IF(S116="","",MATCH(S116,변환표준점수!$B$119:$B$298,0))</f>
        <v/>
      </c>
      <c r="AQ116" s="3" t="n">
        <v>2</v>
      </c>
      <c r="AR116" s="3" t="n">
        <v>2</v>
      </c>
      <c r="AS116" s="3" t="n">
        <v>2</v>
      </c>
      <c r="AV116" s="3" t="n">
        <v>2</v>
      </c>
      <c r="AX116" s="3" t="n">
        <v>3</v>
      </c>
      <c r="AY116" s="3" t="n">
        <v>3</v>
      </c>
      <c r="BA116" s="3">
        <f>IF(AS116&gt;0,AS116,AV116)</f>
        <v/>
      </c>
      <c r="BF116" s="3">
        <f>0.1*AF116</f>
        <v/>
      </c>
      <c r="BJ116" s="3">
        <f>IF(BI116="",IF(DT116=1,1,$BI$3),BI116)</f>
        <v/>
      </c>
      <c r="BN116" s="212" t="inlineStr">
        <is>
          <t>과10%</t>
        </is>
      </c>
      <c r="BS116" s="3">
        <f>BF116*EH116</f>
        <v/>
      </c>
      <c r="CH116" s="206">
        <f>F116*P116</f>
        <v/>
      </c>
      <c r="CI116" s="56" t="n">
        <v>200</v>
      </c>
      <c r="CJ116" s="3" t="n">
        <v>196</v>
      </c>
      <c r="CK116" s="3" t="n">
        <v>192</v>
      </c>
      <c r="CL116" s="3" t="n">
        <v>180</v>
      </c>
      <c r="CM116" s="3" t="n">
        <v>160</v>
      </c>
      <c r="CN116" s="3" t="n">
        <v>120</v>
      </c>
      <c r="CO116" s="3" t="n">
        <v>80</v>
      </c>
      <c r="CP116" s="3" t="n">
        <v>40</v>
      </c>
      <c r="CQ116" s="3" t="n">
        <v>0</v>
      </c>
      <c r="CR116" s="56" t="n">
        <v>3</v>
      </c>
      <c r="CS116" s="3" t="n">
        <v>3</v>
      </c>
      <c r="CT116" s="3" t="n">
        <v>3</v>
      </c>
      <c r="CU116" s="3" t="n">
        <v>3</v>
      </c>
      <c r="CV116" s="3" t="n">
        <v>3</v>
      </c>
      <c r="CW116" s="3" t="n">
        <v>3</v>
      </c>
      <c r="CX116" s="3" t="n">
        <v>2</v>
      </c>
      <c r="CY116" s="3" t="n">
        <v>2</v>
      </c>
      <c r="CZ116" s="3" t="n">
        <v>2</v>
      </c>
      <c r="DJ116" s="3">
        <f>ROUND((CI116-EZ116),1)</f>
        <v/>
      </c>
      <c r="DK116" s="93">
        <f>((CI116-EZ116)/(FG116+DJ116-FC116))*100</f>
        <v/>
      </c>
      <c r="DL116" s="3">
        <f>ROUND((CR116-FA116)+(DA116-FB116),1)</f>
        <v/>
      </c>
      <c r="DO116" s="3" t="n">
        <v>1</v>
      </c>
      <c r="DZ116" s="3" t="n">
        <v>1</v>
      </c>
      <c r="EA116" s="3">
        <f>IF(DZ116&gt;0,DZ116,IF(DM116&gt;0,1,2))</f>
        <v/>
      </c>
      <c r="EB116" s="3">
        <f>MAX(DM116:DO116)</f>
        <v/>
      </c>
      <c r="EC116" s="3">
        <f>AND(DM116-0.1&lt;$DM$8,DN116-0.1&lt;$DN$8,DO116-0.1&lt;$DO$8)*1</f>
        <v/>
      </c>
      <c r="ED116" s="3">
        <f>IFERROR(IF(AND($DP$8&gt;=DP116,$DQ$8&gt;=DQ116,$DR$8&gt;=DR116,$DS$8&gt;=DS116,$DT$8&gt;=DT116,$DU$8&gt;=DU116,$DV$8&gt;=DV116,$DW$8&gt;=DW116,$DX$8&gt;=DX116,OR(DY116=0,$DY$8&lt;DY116),EC116=1),1,0),0)</f>
        <v/>
      </c>
      <c r="EF116" s="3">
        <f>IFERROR(OFFSET(EF$3,MATCH(AQ116,$ED$4:$ED$10,0),0),0)</f>
        <v/>
      </c>
      <c r="EG116" s="3">
        <f>IFERROR(OFFSET(EG$3,MATCH(AR116,$ED$4:$ED$10,0),0),0)</f>
        <v/>
      </c>
      <c r="EH116" s="3">
        <f>IFERROR(IF(LEFT($BA116,1)="4",OFFSET(변환표준점수!$H$118,MATCH($S116,변환표준점수!$B$119:$B$198,0),),OFFSET(EH$3,MATCH(AS116,$ED$4:$ED$8,0),0)),0)</f>
        <v/>
      </c>
      <c r="EI116" s="3">
        <f>IFERROR(IF(LEFT($BA116,1)="4",OFFSET(변환표준점수!$I$118,MATCH($S116,변환표준점수!$B$119:$B$198,0),0),OFFSET(EI$3,MATCH(AT116,$ED$4:$ED$8,0),0)),0)</f>
        <v/>
      </c>
      <c r="EK116" s="3">
        <f>IFERROR(IF(LEFT($BA116,1)="4",OFFSET(변환표준점수!$J$118,MATCH($S116,변환표준점수!$B$119:$B$198,0),0),OFFSET(EJ$3,MATCH(AV116,$ED$4:$ED$8,0),0)),0)</f>
        <v/>
      </c>
      <c r="EL116" s="3">
        <f>IFERROR(IF(LEFT($BA116,1)="4",OFFSET(변환표준점수!$K$118,MATCH($S116,변환표준점수!$B$119:$B$198,0),0),OFFSET(EK$3,MATCH(AW116,$ED$4:$ED$8,0),0)),0)</f>
        <v/>
      </c>
      <c r="EM116" s="3">
        <f>IFERROR(OFFSET(EL$3,MATCH(AX116,$ED$4:$ED$8,0),0),0)</f>
        <v/>
      </c>
      <c r="EN116" s="3">
        <f>IFERROR(OFFSET(EM$3,MATCH(AY116,$ED$4:$ED$8,0),0),0)</f>
        <v/>
      </c>
      <c r="EO116" s="3">
        <f>IFERROR(OFFSET(EN$3,MATCH(AZ116,$ED$4:$ED$8,0),0),0)</f>
        <v/>
      </c>
      <c r="EQ116" s="3">
        <f>IFERROR((EF116*AD116+BO116)*$EP$9,0)</f>
        <v/>
      </c>
      <c r="ER116" s="3">
        <f>IFERROR(EG116*AE116+OFFSET($BP116,0,$ER$14-1),0)</f>
        <v/>
      </c>
      <c r="ES116" s="3">
        <f>IFERROR((EH116*AF116+BS116)*$EP$9,0)</f>
        <v/>
      </c>
      <c r="ET116" s="3">
        <f>IFERROR(IF(O116&lt;2,0,(EI116*AG116+BT116)*$EP$9),0)</f>
        <v/>
      </c>
      <c r="EU116" s="3">
        <f>IFERROR(BU116*$EP$9,0)</f>
        <v/>
      </c>
      <c r="EV116" s="3">
        <f>IFERROR((EK116*AI116+BV116)*$EP$9,0)</f>
        <v/>
      </c>
      <c r="EW116" s="3">
        <f>IFERROR(IF(O116&lt;2,0,(EL116*AJ116+BW116)*$EP$9),0)</f>
        <v/>
      </c>
      <c r="EX116" s="3">
        <f>LARGE((ES116:ET116,EV116:EW116),1)</f>
        <v/>
      </c>
      <c r="EY116" s="3">
        <f>IF(O116&lt;2,0,LARGE((ES116:ET116,EV116:EW116),2))</f>
        <v/>
      </c>
      <c r="EZ116" s="3">
        <f>IFERROR(OFFSET(CI116,0,ROUND((1/(1/EM116))-1,0)),0)</f>
        <v/>
      </c>
      <c r="FA116" s="3">
        <f>IFERROR(OFFSET(CR116,0,ROUND(1/(1/EN116),0)-1),0)</f>
        <v/>
      </c>
      <c r="FB116" s="3">
        <f>IFERROR(OFFSET(DA116,0,ROUND(1/(1/EO116),0)-1),0)</f>
        <v/>
      </c>
      <c r="FG116" s="3">
        <f>IF(FF116&gt;0,FF116,EQ116+ER116+EU116+EX116+EY116+EZ116+FA116+FB116+FC116)</f>
        <v/>
      </c>
      <c r="FH116" s="618" t="n"/>
      <c r="FU116" s="3">
        <f>IF(AQ116=1,"표점",IF(AQ116=12,"표점/만점",IF(AQ116=2,"백분위")))</f>
        <v/>
      </c>
      <c r="FV116" s="3">
        <f>IF(BA116=1,"표점",IF(BA116=12,"표점/만점",IF(BA116=2,"백분위",IF(BA116=4,"변표",IF(BA116=42,"변표/만점")))))</f>
        <v/>
      </c>
      <c r="FW116" s="3">
        <f>ROUND(Y116/$FZ116,2)</f>
        <v/>
      </c>
      <c r="FX116" s="3">
        <f>ROUND(Z116/$FZ116,2)</f>
        <v/>
      </c>
      <c r="FY116" s="3">
        <f>ROUND(AC116/$FZ116,2)</f>
        <v/>
      </c>
      <c r="FZ116" s="3">
        <f>Y116+Z116+AC116</f>
        <v/>
      </c>
    </row>
    <row r="117">
      <c r="A117" s="556" t="n">
        <v>26</v>
      </c>
      <c r="C117" s="3">
        <f>ROUND(ROW(C117)-ROW($C$15),0)</f>
        <v/>
      </c>
      <c r="D117" s="3" t="n">
        <v>102</v>
      </c>
      <c r="E117" s="3" t="inlineStr">
        <is>
          <t>명지 경영</t>
        </is>
      </c>
      <c r="F117" s="3" t="n">
        <v>1000</v>
      </c>
      <c r="G117" s="3" t="n">
        <v>0.3</v>
      </c>
      <c r="H117" s="3" t="n">
        <v>0.3</v>
      </c>
      <c r="I117" s="3" t="n">
        <v>0.2</v>
      </c>
      <c r="L117" s="3" t="n">
        <v>0.2</v>
      </c>
      <c r="O117" s="3" t="n">
        <v>1</v>
      </c>
      <c r="P117" s="3">
        <f>G117+H117+MAX((I117:J117),L117:M117)*O117</f>
        <v/>
      </c>
      <c r="Q117" s="3" t="inlineStr"/>
      <c r="S117" s="3">
        <f>IF(R117&gt;0,R117,Q117)</f>
        <v/>
      </c>
      <c r="W117" s="3">
        <f>IF(AND(BH117=0,CD117=0),0,IF(V117&gt;0,V117,IF(U117=1,$W$11,0)))</f>
        <v/>
      </c>
      <c r="Y117" s="3">
        <f>AD117</f>
        <v/>
      </c>
      <c r="Z117" s="3">
        <f>AE117</f>
        <v/>
      </c>
      <c r="AA117" s="3">
        <f>IF($BB$7=1,AF117,IF(AS117=12,$F117*I117/($AF$8*AL117+$AF$9*(1-AL117)),AF117))</f>
        <v/>
      </c>
      <c r="AB117" s="3">
        <f>IF($BB$7=1,AI117,IF(AV117=12,$F117*L117/($AI$8*AL117+$AI$9*(1-AL117)),AI117))</f>
        <v/>
      </c>
      <c r="AC117" s="3">
        <f>IF(AND(AS117=2,EA117=1),AA117*O117,IF(AND(AS117=2,EA117=2),AB117*O117,IF(EA117=1,AA117,IF(EA117=2,AB117))))</f>
        <v/>
      </c>
      <c r="AD117" s="3">
        <f>IF(AQ117=12,$F117*G117/$AQ$9,IF(OR(AQ117=1,AQ117=4),$F117*G117/200,IF(OR(AQ117=2,AQ117=9),$F117*G117/100,"자동")))</f>
        <v/>
      </c>
      <c r="AE117" s="3">
        <f>IF(AR117=12,$F117*H117/$AR$9,IF(OR(AR117=1,AR117=4),$F117*H117/200,IF(OR(AR117=2,AR117=9),$F117*H117/100,"자동")))</f>
        <v/>
      </c>
      <c r="AF117" s="3">
        <f>IF(AS117=12,$F117*I117/IF($BB$7=1,IF($ED117=1,$AS$9,$AF$9),($AF$8*AL117+$AF$9*(1-AL117))),IF(AS117=42,$F117*I117/AN117,IF(OR(AS117=1,AS117=4,AS117=2),$F117*I117/100,IF(AS117=9,$F117*I117/50,"자동"))))</f>
        <v/>
      </c>
      <c r="AG117" s="3">
        <f>IF(AT117=12,$F117*J117/IF($BB$7=1,IF($ED117=1,$AT$9,$AG$9),($AG$8*AL117+$AG$9*(1-AL117))),IF(AT117=42,$F117*J117/AN117,IF(OR(AT117=1,AT117=4,AT117=2),$F117*J117/100,IF(AT117=9,$F117*J117/50,"자동"))))</f>
        <v/>
      </c>
      <c r="AH117" s="3">
        <f>IF(AU117=12,$F117*K117/IF($BB$7=1,IF($ED117=1,$AU$9,$AH$9),($AH$8*AL117+$AH$9*(1-AL117))),IF(AU117=42,$F117*K117/$AN117,IF(OR(AU117=1,AU117=4,AU117=2),$F117*K117/100,IF(AU117=9,$F117*K117/50,"자동"))))</f>
        <v/>
      </c>
      <c r="AI117" s="3">
        <f>IF(AV117=12,$F117*L117/IF($BB$7=1,IF($ED117=1,$AV$9,$AI$9),($AI$8*AL117+$AI$9*(1-AL117))),IF(AV117=42,$F117*L117/AO117,IF(OR(AV117=1,AV117=4,AV117=2),$F117*L117/100,IF(AV117=9,$F117*L117/50,"자동"))))</f>
        <v/>
      </c>
      <c r="AJ117" s="3">
        <f>IF(AW117=12,$F117*M117/IF($BB$7=1,IF($ED117=1,$AW$9,$AJ$9),($AJ$8*AL117+$AJ$9*(1-AL117))),IF(AW117=42,$F117*M117/AO117,IF(OR(AW117=1,AW117=4,AW117=2),$F117*M117/100,IF(AW117=9,$F117*M117/50,"자동"))))</f>
        <v/>
      </c>
      <c r="AL117" s="3">
        <f>IF(AK117&lt;&gt;"",AK117,IF(BA117&lt;&gt;12,"",IF(U117=1,1,IF(LEFT(E117,3)="서울대",0,""))))</f>
        <v/>
      </c>
      <c r="AN117" s="3">
        <f>IF($BA117=42,OFFSET(변환표준점수!C$119,$AP117-1,0),"")</f>
        <v/>
      </c>
      <c r="AO117" s="3">
        <f>IF($BA117=42,OFFSET(변환표준점수!D$119,$AP117-1,0),"")</f>
        <v/>
      </c>
      <c r="AP117" s="3">
        <f>IF(S117="","",MATCH(S117,변환표준점수!$B$119:$B$298,0))</f>
        <v/>
      </c>
      <c r="AQ117" s="3" t="n">
        <v>2</v>
      </c>
      <c r="AR117" s="3" t="n">
        <v>2</v>
      </c>
      <c r="AS117" s="3" t="n">
        <v>2</v>
      </c>
      <c r="AV117" s="3" t="n">
        <v>2</v>
      </c>
      <c r="AX117" s="3" t="n">
        <v>3</v>
      </c>
      <c r="AY117" s="3" t="n">
        <v>3</v>
      </c>
      <c r="BA117" s="3">
        <f>IF(AS117&gt;0,AS117,AV117)</f>
        <v/>
      </c>
      <c r="BJ117" s="3">
        <f>IF(BI117="",IF(DT117=1,1,$BI$3),BI117)</f>
        <v/>
      </c>
      <c r="CH117" s="206">
        <f>F117*P117</f>
        <v/>
      </c>
      <c r="CI117" s="56" t="n">
        <v>200</v>
      </c>
      <c r="CJ117" s="3" t="n">
        <v>196</v>
      </c>
      <c r="CK117" s="3" t="n">
        <v>192</v>
      </c>
      <c r="CL117" s="3" t="n">
        <v>180</v>
      </c>
      <c r="CM117" s="3" t="n">
        <v>160</v>
      </c>
      <c r="CN117" s="3" t="n">
        <v>120</v>
      </c>
      <c r="CO117" s="3" t="n">
        <v>80</v>
      </c>
      <c r="CP117" s="3" t="n">
        <v>40</v>
      </c>
      <c r="CQ117" s="3" t="n">
        <v>0</v>
      </c>
      <c r="CR117" s="56" t="n">
        <v>3</v>
      </c>
      <c r="CS117" s="3" t="n">
        <v>3</v>
      </c>
      <c r="CT117" s="3" t="n">
        <v>3</v>
      </c>
      <c r="CU117" s="3" t="n">
        <v>3</v>
      </c>
      <c r="CV117" s="3" t="n">
        <v>3</v>
      </c>
      <c r="CW117" s="3" t="n">
        <v>3</v>
      </c>
      <c r="CX117" s="3" t="n">
        <v>2</v>
      </c>
      <c r="CY117" s="3" t="n">
        <v>2</v>
      </c>
      <c r="CZ117" s="3" t="n">
        <v>2</v>
      </c>
      <c r="DJ117" s="3">
        <f>ROUND((CI117-EZ117),1)</f>
        <v/>
      </c>
      <c r="DK117" s="93">
        <f>((CI117-EZ117)/(FG117+DJ117-FC117))*100</f>
        <v/>
      </c>
      <c r="DL117" s="3">
        <f>ROUND((CR117-FA117)+(DA117-FB117),1)</f>
        <v/>
      </c>
      <c r="DO117" s="3" t="n">
        <v>1</v>
      </c>
      <c r="EA117" s="3">
        <f>IF(DZ117&gt;0,DZ117,IF(DM117&gt;0,1,2))</f>
        <v/>
      </c>
      <c r="EB117" s="3">
        <f>MAX(DM117:DO117)</f>
        <v/>
      </c>
      <c r="EC117" s="3">
        <f>AND(DM117-0.1&lt;$DM$8,DN117-0.1&lt;$DN$8,DO117-0.1&lt;$DO$8)*1</f>
        <v/>
      </c>
      <c r="ED117" s="3">
        <f>IFERROR(IF(AND($DP$8&gt;=DP117,$DQ$8&gt;=DQ117,$DR$8&gt;=DR117,$DS$8&gt;=DS117,$DT$8&gt;=DT117,$DU$8&gt;=DU117,$DV$8&gt;=DV117,$DW$8&gt;=DW117,$DX$8&gt;=DX117,OR(DY117=0,$DY$8&lt;DY117),EC117=1),1,0),0)</f>
        <v/>
      </c>
      <c r="EF117" s="3">
        <f>IFERROR(OFFSET(EF$3,MATCH(AQ117,$ED$4:$ED$10,0),0),0)</f>
        <v/>
      </c>
      <c r="EG117" s="3">
        <f>IFERROR(OFFSET(EG$3,MATCH(AR117,$ED$4:$ED$10,0),0),0)</f>
        <v/>
      </c>
      <c r="EH117" s="3">
        <f>IFERROR(IF(LEFT($BA117,1)="4",OFFSET(변환표준점수!$H$118,MATCH($S117,변환표준점수!$B$119:$B$198,0),),OFFSET(EH$3,MATCH(AS117,$ED$4:$ED$8,0),0)),0)</f>
        <v/>
      </c>
      <c r="EI117" s="3">
        <f>IFERROR(IF(LEFT($BA117,1)="4",OFFSET(변환표준점수!$I$118,MATCH($S117,변환표준점수!$B$119:$B$198,0),0),OFFSET(EI$3,MATCH(AT117,$ED$4:$ED$8,0),0)),0)</f>
        <v/>
      </c>
      <c r="EK117" s="3">
        <f>IFERROR(IF(LEFT($BA117,1)="4",OFFSET(변환표준점수!$J$118,MATCH($S117,변환표준점수!$B$119:$B$198,0),0),OFFSET(EJ$3,MATCH(AV117,$ED$4:$ED$8,0),0)),0)</f>
        <v/>
      </c>
      <c r="EL117" s="3">
        <f>IFERROR(IF(LEFT($BA117,1)="4",OFFSET(변환표준점수!$K$118,MATCH($S117,변환표준점수!$B$119:$B$198,0),0),OFFSET(EK$3,MATCH(AW117,$ED$4:$ED$8,0),0)),0)</f>
        <v/>
      </c>
      <c r="EM117" s="3">
        <f>IFERROR(OFFSET(EL$3,MATCH(AX117,$ED$4:$ED$8,0),0),0)</f>
        <v/>
      </c>
      <c r="EN117" s="3">
        <f>IFERROR(OFFSET(EM$3,MATCH(AY117,$ED$4:$ED$8,0),0),0)</f>
        <v/>
      </c>
      <c r="EO117" s="3">
        <f>IFERROR(OFFSET(EN$3,MATCH(AZ117,$ED$4:$ED$8,0),0),0)</f>
        <v/>
      </c>
      <c r="EQ117" s="3">
        <f>IFERROR((EF117*AD117+BO117)*$EP$9,0)</f>
        <v/>
      </c>
      <c r="ER117" s="3">
        <f>IFERROR(EG117*AE117+OFFSET($BP117,0,$ER$14-1),0)</f>
        <v/>
      </c>
      <c r="ES117" s="3">
        <f>IFERROR((EH117*AF117+BS117)*$EP$9,0)</f>
        <v/>
      </c>
      <c r="ET117" s="3">
        <f>IFERROR(IF(O117&lt;2,0,(EI117*AG117+BT117)*$EP$9),0)</f>
        <v/>
      </c>
      <c r="EU117" s="3">
        <f>IFERROR(BU117*$EP$9,0)</f>
        <v/>
      </c>
      <c r="EV117" s="3">
        <f>IFERROR((EK117*AI117+BV117)*$EP$9,0)</f>
        <v/>
      </c>
      <c r="EW117" s="3">
        <f>IFERROR(IF(O117&lt;2,0,(EL117*AJ117+BW117)*$EP$9),0)</f>
        <v/>
      </c>
      <c r="EX117" s="3">
        <f>LARGE((ES117:ET117,EV117:EW117),1)</f>
        <v/>
      </c>
      <c r="EY117" s="3">
        <f>IF(O117&lt;2,0,LARGE((ES117:ET117,EV117:EW117),2))</f>
        <v/>
      </c>
      <c r="EZ117" s="3">
        <f>IFERROR(OFFSET(CI117,0,ROUND((1/(1/EM117))-1,0)),0)</f>
        <v/>
      </c>
      <c r="FA117" s="3">
        <f>IFERROR(OFFSET(CR117,0,ROUND(1/(1/EN117),0)-1),0)</f>
        <v/>
      </c>
      <c r="FB117" s="3">
        <f>IFERROR(OFFSET(DA117,0,ROUND(1/(1/EO117),0)-1),0)</f>
        <v/>
      </c>
      <c r="FG117" s="3">
        <f>IF(FF117&gt;0,FF117,EQ117+ER117+EU117+EX117+EY117+EZ117+FA117+FB117+FC117)</f>
        <v/>
      </c>
      <c r="FH117" s="618" t="n"/>
      <c r="FU117" s="3">
        <f>IF(AQ117=1,"표점",IF(AQ117=12,"표점/만점",IF(AQ117=2,"백분위")))</f>
        <v/>
      </c>
      <c r="FV117" s="3">
        <f>IF(BA117=1,"표점",IF(BA117=12,"표점/만점",IF(BA117=2,"백분위",IF(BA117=4,"변표",IF(BA117=42,"변표/만점")))))</f>
        <v/>
      </c>
      <c r="FW117" s="3">
        <f>ROUND(Y117/$FZ117,2)</f>
        <v/>
      </c>
      <c r="FX117" s="3">
        <f>ROUND(Z117/$FZ117,2)</f>
        <v/>
      </c>
      <c r="FY117" s="3">
        <f>ROUND(AC117/$FZ117,2)</f>
        <v/>
      </c>
      <c r="FZ117" s="3">
        <f>Y117+Z117+AC117</f>
        <v/>
      </c>
    </row>
    <row r="118">
      <c r="A118" s="556" t="n">
        <v>26</v>
      </c>
      <c r="C118" s="3">
        <f>ROUND(ROW(C118)-ROW($C$15),0)</f>
        <v/>
      </c>
      <c r="D118" s="3" t="n">
        <v>103</v>
      </c>
      <c r="E118" s="3" t="inlineStr">
        <is>
          <t>상명 자연</t>
        </is>
      </c>
      <c r="F118" s="3" t="n">
        <v>1000</v>
      </c>
      <c r="G118" s="3" t="n">
        <v>0.25</v>
      </c>
      <c r="H118" s="3" t="n">
        <v>0.35</v>
      </c>
      <c r="I118" s="3" t="n">
        <v>0.2</v>
      </c>
      <c r="L118" s="3" t="n">
        <v>0.2</v>
      </c>
      <c r="O118" s="3" t="n">
        <v>1</v>
      </c>
      <c r="P118" s="3">
        <f>G118+H118+MAX((I118:J118),L118:M118)*O118</f>
        <v/>
      </c>
      <c r="Q118" s="3" t="inlineStr"/>
      <c r="S118" s="3">
        <f>IF(R118&gt;0,R118,Q118)</f>
        <v/>
      </c>
      <c r="W118" s="3">
        <f>IF(AND(BH118=0,CD118=0),0,IF(V118&gt;0,V118,IF(U118=1,$W$11,0)))</f>
        <v/>
      </c>
      <c r="Y118" s="3">
        <f>AD118</f>
        <v/>
      </c>
      <c r="Z118" s="3">
        <f>AE118</f>
        <v/>
      </c>
      <c r="AA118" s="3">
        <f>IF($BB$7=1,AF118,IF(AS118=12,$F118*I118/($AF$8*AL118+$AF$9*(1-AL118)),AF118))</f>
        <v/>
      </c>
      <c r="AB118" s="3">
        <f>IF($BB$7=1,AI118,IF(AV118=12,$F118*L118/($AI$8*AL118+$AI$9*(1-AL118)),AI118))</f>
        <v/>
      </c>
      <c r="AC118" s="3">
        <f>IF(AND(AS118=2,EA118=1),AA118*O118,IF(AND(AS118=2,EA118=2),AB118*O118,IF(EA118=1,AA118,IF(EA118=2,AB118))))</f>
        <v/>
      </c>
      <c r="AD118" s="3">
        <f>IF(AQ118=12,$F118*G118/$AQ$9,IF(OR(AQ118=1,AQ118=4),$F118*G118/200,IF(OR(AQ118=2,AQ118=9),$F118*G118/100,"자동")))</f>
        <v/>
      </c>
      <c r="AE118" s="3">
        <f>IF(AR118=12,$F118*H118/$AR$9,IF(OR(AR118=1,AR118=4),$F118*H118/200,IF(OR(AR118=2,AR118=9),$F118*H118/100,"자동")))</f>
        <v/>
      </c>
      <c r="AF118" s="3">
        <f>IF(AS118=12,$F118*I118/IF($BB$7=1,IF($ED118=1,$AS$9,$AF$9),($AF$8*AL118+$AF$9*(1-AL118))),IF(AS118=42,$F118*I118/AN118,IF(OR(AS118=1,AS118=4,AS118=2),$F118*I118/100,IF(AS118=9,$F118*I118/50,"자동"))))</f>
        <v/>
      </c>
      <c r="AG118" s="3">
        <f>IF(AT118=12,$F118*J118/IF($BB$7=1,IF($ED118=1,$AT$9,$AG$9),($AG$8*AL118+$AG$9*(1-AL118))),IF(AT118=42,$F118*J118/AN118,IF(OR(AT118=1,AT118=4,AT118=2),$F118*J118/100,IF(AT118=9,$F118*J118/50,"자동"))))</f>
        <v/>
      </c>
      <c r="AH118" s="3">
        <f>IF(AU118=12,$F118*K118/IF($BB$7=1,IF($ED118=1,$AU$9,$AH$9),($AH$8*AL118+$AH$9*(1-AL118))),IF(AU118=42,$F118*K118/$AN118,IF(OR(AU118=1,AU118=4,AU118=2),$F118*K118/100,IF(AU118=9,$F118*K118/50,"자동"))))</f>
        <v/>
      </c>
      <c r="AI118" s="3">
        <f>IF(AV118=12,$F118*L118/IF($BB$7=1,IF($ED118=1,$AV$9,$AI$9),($AI$8*AL118+$AI$9*(1-AL118))),IF(AV118=42,$F118*L118/AO118,IF(OR(AV118=1,AV118=4,AV118=2),$F118*L118/100,IF(AV118=9,$F118*L118/50,"자동"))))</f>
        <v/>
      </c>
      <c r="AJ118" s="3">
        <f>IF(AW118=12,$F118*M118/IF($BB$7=1,IF($ED118=1,$AW$9,$AJ$9),($AJ$8*AL118+$AJ$9*(1-AL118))),IF(AW118=42,$F118*M118/AO118,IF(OR(AW118=1,AW118=4,AW118=2),$F118*M118/100,IF(AW118=9,$F118*M118/50,"자동"))))</f>
        <v/>
      </c>
      <c r="AL118" s="3">
        <f>IF(AK118&lt;&gt;"",AK118,IF(BA118&lt;&gt;12,"",IF(U118=1,1,IF(LEFT(E118,3)="서울대",0,""))))</f>
        <v/>
      </c>
      <c r="AN118" s="3">
        <f>IF($BA118=42,OFFSET(변환표준점수!C$119,$AP118-1,0),"")</f>
        <v/>
      </c>
      <c r="AO118" s="3">
        <f>IF($BA118=42,OFFSET(변환표준점수!D$119,$AP118-1,0),"")</f>
        <v/>
      </c>
      <c r="AP118" s="3">
        <f>IF(S118="","",MATCH(S118,변환표준점수!$B$119:$B$298,0))</f>
        <v/>
      </c>
      <c r="AQ118" s="3" t="n">
        <v>2</v>
      </c>
      <c r="AR118" s="3" t="n">
        <v>2</v>
      </c>
      <c r="AS118" s="3" t="n">
        <v>2</v>
      </c>
      <c r="AV118" s="3" t="n">
        <v>2</v>
      </c>
      <c r="AX118" s="3" t="n">
        <v>3</v>
      </c>
      <c r="AY118" s="3" t="n">
        <v>3</v>
      </c>
      <c r="BA118" s="3">
        <f>IF(AS118&gt;0,AS118,AV118)</f>
        <v/>
      </c>
      <c r="BC118" s="3">
        <f>$AE118*0.1</f>
        <v/>
      </c>
      <c r="BD118" s="3">
        <f>$AE118*0.1</f>
        <v/>
      </c>
      <c r="BF118" s="3">
        <f>0.05*AF118</f>
        <v/>
      </c>
      <c r="BJ118" s="3">
        <f>IF(BI118="",IF(DT118=1,1,$BI$3),BI118)</f>
        <v/>
      </c>
      <c r="BN118" s="212" t="inlineStr">
        <is>
          <t>미기10%과5%</t>
        </is>
      </c>
      <c r="BP118" s="3">
        <f>IF(BP$6&gt;0,BC118*$EG118,0)</f>
        <v/>
      </c>
      <c r="BQ118" s="3">
        <f>IF(BQ$6&gt;0,BD118*$EG118,0)</f>
        <v/>
      </c>
      <c r="BS118" s="3">
        <f>EH118*BF118</f>
        <v/>
      </c>
      <c r="CH118" s="206">
        <f>F118*P118</f>
        <v/>
      </c>
      <c r="CI118" s="56" t="n">
        <v>200</v>
      </c>
      <c r="CJ118" s="3" t="n">
        <v>196</v>
      </c>
      <c r="CK118" s="3" t="n">
        <v>192</v>
      </c>
      <c r="CL118" s="3" t="n">
        <v>188</v>
      </c>
      <c r="CM118" s="3" t="n">
        <v>180</v>
      </c>
      <c r="CN118" s="3" t="n">
        <v>160</v>
      </c>
      <c r="CO118" s="3" t="n">
        <v>120</v>
      </c>
      <c r="CP118" s="3" t="n">
        <v>80</v>
      </c>
      <c r="CQ118" s="3" t="n">
        <v>0</v>
      </c>
      <c r="CR118" s="56" t="n">
        <v>10</v>
      </c>
      <c r="CS118" s="3" t="n">
        <v>10</v>
      </c>
      <c r="CT118" s="3" t="n">
        <v>10</v>
      </c>
      <c r="CU118" s="3" t="n">
        <v>10</v>
      </c>
      <c r="CV118" s="3" t="n">
        <v>9.800000000000001</v>
      </c>
      <c r="CW118" s="3" t="n">
        <v>9.6</v>
      </c>
      <c r="CX118" s="3" t="n">
        <v>9.4</v>
      </c>
      <c r="CY118" s="3" t="n">
        <v>9.199999999999999</v>
      </c>
      <c r="CZ118" s="3" t="n">
        <v>9</v>
      </c>
      <c r="DJ118" s="3">
        <f>ROUND((CI118-EZ118),1)</f>
        <v/>
      </c>
      <c r="DK118" s="93">
        <f>((CI118-EZ118)/(FG118+DJ118-FC118))*100</f>
        <v/>
      </c>
      <c r="DL118" s="3">
        <f>ROUND((CR118-FA118)+(DA118-FB118),1)</f>
        <v/>
      </c>
      <c r="DO118" s="3" t="n">
        <v>1</v>
      </c>
      <c r="DZ118" s="3" t="n">
        <v>1</v>
      </c>
      <c r="EA118" s="3">
        <f>IF(DZ118&gt;0,DZ118,IF(DM118&gt;0,1,2))</f>
        <v/>
      </c>
      <c r="EB118" s="3">
        <f>MAX(DM118:DO118)</f>
        <v/>
      </c>
      <c r="EC118" s="3">
        <f>AND(DM118-0.1&lt;$DM$8,DN118-0.1&lt;$DN$8,DO118-0.1&lt;$DO$8)*1</f>
        <v/>
      </c>
      <c r="ED118" s="3">
        <f>IFERROR(IF(AND($DP$8&gt;=DP118,$DQ$8&gt;=DQ118,$DR$8&gt;=DR118,$DS$8&gt;=DS118,$DT$8&gt;=DT118,$DU$8&gt;=DU118,$DV$8&gt;=DV118,$DW$8&gt;=DW118,$DX$8&gt;=DX118,OR(DY118=0,$DY$8&lt;DY118),EC118=1),1,0),0)</f>
        <v/>
      </c>
      <c r="EF118" s="3">
        <f>IFERROR(OFFSET(EF$3,MATCH(AQ118,$ED$4:$ED$10,0),0),0)</f>
        <v/>
      </c>
      <c r="EG118" s="3">
        <f>IFERROR(OFFSET(EG$3,MATCH(AR118,$ED$4:$ED$10,0),0),0)</f>
        <v/>
      </c>
      <c r="EH118" s="3">
        <f>IFERROR(IF(LEFT($BA118,1)="4",OFFSET(변환표준점수!$H$118,MATCH($S118,변환표준점수!$B$119:$B$198,0),),OFFSET(EH$3,MATCH(AS118,$ED$4:$ED$8,0),0)),0)</f>
        <v/>
      </c>
      <c r="EI118" s="3">
        <f>IFERROR(IF(LEFT($BA118,1)="4",OFFSET(변환표준점수!$I$118,MATCH($S118,변환표준점수!$B$119:$B$198,0),0),OFFSET(EI$3,MATCH(AT118,$ED$4:$ED$8,0),0)),0)</f>
        <v/>
      </c>
      <c r="EK118" s="3">
        <f>IFERROR(IF(LEFT($BA118,1)="4",OFFSET(변환표준점수!$J$118,MATCH($S118,변환표준점수!$B$119:$B$198,0),0),OFFSET(EJ$3,MATCH(AV118,$ED$4:$ED$8,0),0)),0)</f>
        <v/>
      </c>
      <c r="EL118" s="3">
        <f>IFERROR(IF(LEFT($BA118,1)="4",OFFSET(변환표준점수!$K$118,MATCH($S118,변환표준점수!$B$119:$B$198,0),0),OFFSET(EK$3,MATCH(AW118,$ED$4:$ED$8,0),0)),0)</f>
        <v/>
      </c>
      <c r="EM118" s="3">
        <f>IFERROR(OFFSET(EL$3,MATCH(AX118,$ED$4:$ED$8,0),0),0)</f>
        <v/>
      </c>
      <c r="EN118" s="3">
        <f>IFERROR(OFFSET(EM$3,MATCH(AY118,$ED$4:$ED$8,0),0),0)</f>
        <v/>
      </c>
      <c r="EO118" s="3">
        <f>IFERROR(OFFSET(EN$3,MATCH(AZ118,$ED$4:$ED$8,0),0),0)</f>
        <v/>
      </c>
      <c r="EQ118" s="3">
        <f>IFERROR((EF118*AD118+BO118)*$EP$9,0)</f>
        <v/>
      </c>
      <c r="ER118" s="3">
        <f>IFERROR(EG118*AE118+OFFSET($BP118,0,$ER$14-1),0)</f>
        <v/>
      </c>
      <c r="ES118" s="3">
        <f>IFERROR((EH118*AF118+BS118)*$EP$9,0)</f>
        <v/>
      </c>
      <c r="ET118" s="3">
        <f>IFERROR(IF(O118&lt;2,0,(EI118*AG118+BT118)*$EP$9),0)</f>
        <v/>
      </c>
      <c r="EU118" s="3">
        <f>IFERROR(BU118*$EP$9,0)</f>
        <v/>
      </c>
      <c r="EV118" s="3">
        <f>IFERROR((EK118*AI118+BV118)*$EP$9,0)</f>
        <v/>
      </c>
      <c r="EW118" s="3">
        <f>IFERROR(IF(O118&lt;2,0,(EL118*AJ118+BW118)*$EP$9),0)</f>
        <v/>
      </c>
      <c r="EX118" s="3">
        <f>LARGE((ES118:ET118,EV118:EW118),1)</f>
        <v/>
      </c>
      <c r="EY118" s="3">
        <f>IF(O118&lt;2,0,LARGE((ES118:ET118,EV118:EW118),2))</f>
        <v/>
      </c>
      <c r="EZ118" s="3">
        <f>IFERROR(OFFSET(CI118,0,ROUND((1/(1/EM118))-1,0)),0)</f>
        <v/>
      </c>
      <c r="FA118" s="3">
        <f>IFERROR(OFFSET(CR118,0,ROUND(1/(1/EN118),0)-1),0)</f>
        <v/>
      </c>
      <c r="FB118" s="3">
        <f>IFERROR(OFFSET(DA118,0,ROUND(1/(1/EO118),0)-1),0)</f>
        <v/>
      </c>
      <c r="FG118" s="3">
        <f>IF(FF118&gt;0,FF118,EQ118+ER118+EU118+EX118+EY118+EZ118+FA118+FB118+FC118)</f>
        <v/>
      </c>
      <c r="FH118" s="618" t="n"/>
      <c r="FU118" s="3">
        <f>IF(AQ118=1,"표점",IF(AQ118=12,"표점/만점",IF(AQ118=2,"백분위")))</f>
        <v/>
      </c>
      <c r="FV118" s="3">
        <f>IF(BA118=1,"표점",IF(BA118=12,"표점/만점",IF(BA118=2,"백분위",IF(BA118=4,"변표",IF(BA118=42,"변표/만점")))))</f>
        <v/>
      </c>
      <c r="FW118" s="3">
        <f>ROUND(Y118/$FZ118,2)</f>
        <v/>
      </c>
      <c r="FX118" s="3">
        <f>ROUND(Z118/$FZ118,2)</f>
        <v/>
      </c>
      <c r="FY118" s="3">
        <f>ROUND(AC118/$FZ118,2)</f>
        <v/>
      </c>
      <c r="FZ118" s="3">
        <f>Y118+Z118+AC118</f>
        <v/>
      </c>
    </row>
    <row r="119">
      <c r="A119" s="556" t="n">
        <v>26</v>
      </c>
      <c r="C119" s="3">
        <f>ROUND(ROW(C119)-ROW($C$15),0)</f>
        <v/>
      </c>
      <c r="D119" s="3" t="n">
        <v>104</v>
      </c>
      <c r="E119" s="3" t="inlineStr">
        <is>
          <t>상명 통합</t>
        </is>
      </c>
      <c r="F119" s="3" t="n">
        <v>1000</v>
      </c>
      <c r="G119" s="3" t="n">
        <v>0.35</v>
      </c>
      <c r="H119" s="3" t="n">
        <v>0.25</v>
      </c>
      <c r="I119" s="3" t="n">
        <v>0.2</v>
      </c>
      <c r="L119" s="3" t="n">
        <v>0.2</v>
      </c>
      <c r="O119" s="3" t="n">
        <v>1</v>
      </c>
      <c r="P119" s="3">
        <f>G119+H119+MAX((I119:J119),L119:M119)*O119</f>
        <v/>
      </c>
      <c r="Q119" s="3" t="inlineStr"/>
      <c r="S119" s="3">
        <f>IF(R119&gt;0,R119,Q119)</f>
        <v/>
      </c>
      <c r="W119" s="3">
        <f>IF(AND(BH119=0,CD119=0),0,IF(V119&gt;0,V119,IF(U119=1,$W$11,0)))</f>
        <v/>
      </c>
      <c r="Y119" s="3">
        <f>AD119</f>
        <v/>
      </c>
      <c r="Z119" s="3">
        <f>AE119</f>
        <v/>
      </c>
      <c r="AA119" s="3">
        <f>IF($BB$7=1,AF119,IF(AS119=12,$F119*I119/($AF$8*AL119+$AF$9*(1-AL119)),AF119))</f>
        <v/>
      </c>
      <c r="AB119" s="3">
        <f>IF($BB$7=1,AI119,IF(AV119=12,$F119*L119/($AI$8*AL119+$AI$9*(1-AL119)),AI119))</f>
        <v/>
      </c>
      <c r="AC119" s="3">
        <f>IF(AND(AS119=2,EA119=1),AA119*O119,IF(AND(AS119=2,EA119=2),AB119*O119,IF(EA119=1,AA119,IF(EA119=2,AB119))))</f>
        <v/>
      </c>
      <c r="AD119" s="3">
        <f>IF(AQ119=12,$F119*G119/$AQ$9,IF(OR(AQ119=1,AQ119=4),$F119*G119/200,IF(OR(AQ119=2,AQ119=9),$F119*G119/100,"자동")))</f>
        <v/>
      </c>
      <c r="AE119" s="3">
        <f>IF(AR119=12,$F119*H119/$AR$9,IF(OR(AR119=1,AR119=4),$F119*H119/200,IF(OR(AR119=2,AR119=9),$F119*H119/100,"자동")))</f>
        <v/>
      </c>
      <c r="AF119" s="3">
        <f>IF(AS119=12,$F119*I119/IF($BB$7=1,IF($ED119=1,$AS$9,$AF$9),($AF$8*AL119+$AF$9*(1-AL119))),IF(AS119=42,$F119*I119/AN119,IF(OR(AS119=1,AS119=4,AS119=2),$F119*I119/100,IF(AS119=9,$F119*I119/50,"자동"))))</f>
        <v/>
      </c>
      <c r="AG119" s="3">
        <f>IF(AT119=12,$F119*J119/IF($BB$7=1,IF($ED119=1,$AT$9,$AG$9),($AG$8*AL119+$AG$9*(1-AL119))),IF(AT119=42,$F119*J119/AN119,IF(OR(AT119=1,AT119=4,AT119=2),$F119*J119/100,IF(AT119=9,$F119*J119/50,"자동"))))</f>
        <v/>
      </c>
      <c r="AH119" s="3">
        <f>IF(AU119=12,$F119*K119/IF($BB$7=1,IF($ED119=1,$AU$9,$AH$9),($AH$8*AL119+$AH$9*(1-AL119))),IF(AU119=42,$F119*K119/$AN119,IF(OR(AU119=1,AU119=4,AU119=2),$F119*K119/100,IF(AU119=9,$F119*K119/50,"자동"))))</f>
        <v/>
      </c>
      <c r="AI119" s="3">
        <f>IF(AV119=12,$F119*L119/IF($BB$7=1,IF($ED119=1,$AV$9,$AI$9),($AI$8*AL119+$AI$9*(1-AL119))),IF(AV119=42,$F119*L119/AO119,IF(OR(AV119=1,AV119=4,AV119=2),$F119*L119/100,IF(AV119=9,$F119*L119/50,"자동"))))</f>
        <v/>
      </c>
      <c r="AJ119" s="3">
        <f>IF(AW119=12,$F119*M119/IF($BB$7=1,IF($ED119=1,$AW$9,$AJ$9),($AJ$8*AL119+$AJ$9*(1-AL119))),IF(AW119=42,$F119*M119/AO119,IF(OR(AW119=1,AW119=4,AW119=2),$F119*M119/100,IF(AW119=9,$F119*M119/50,"자동"))))</f>
        <v/>
      </c>
      <c r="AL119" s="3">
        <f>IF(AK119&lt;&gt;"",AK119,IF(BA119&lt;&gt;12,"",IF(U119=1,1,IF(LEFT(E119,3)="서울대",0,""))))</f>
        <v/>
      </c>
      <c r="AN119" s="3">
        <f>IF($BA119=42,OFFSET(변환표준점수!C$119,$AP119-1,0),"")</f>
        <v/>
      </c>
      <c r="AO119" s="3">
        <f>IF($BA119=42,OFFSET(변환표준점수!D$119,$AP119-1,0),"")</f>
        <v/>
      </c>
      <c r="AP119" s="3">
        <f>IF(S119="","",MATCH(S119,변환표준점수!$B$119:$B$298,0))</f>
        <v/>
      </c>
      <c r="AQ119" s="3" t="n">
        <v>2</v>
      </c>
      <c r="AR119" s="3" t="n">
        <v>2</v>
      </c>
      <c r="AS119" s="3" t="n">
        <v>2</v>
      </c>
      <c r="AV119" s="3" t="n">
        <v>2</v>
      </c>
      <c r="AX119" s="3" t="n">
        <v>3</v>
      </c>
      <c r="AY119" s="3" t="n">
        <v>3</v>
      </c>
      <c r="BA119" s="3">
        <f>IF(AS119&gt;0,AS119,AV119)</f>
        <v/>
      </c>
      <c r="BJ119" s="3">
        <f>IF(BI119="",IF(DT119=1,1,$BI$3),BI119)</f>
        <v/>
      </c>
      <c r="CH119" s="206">
        <f>F119*P119</f>
        <v/>
      </c>
      <c r="CI119" s="56" t="n">
        <v>200</v>
      </c>
      <c r="CJ119" s="3" t="n">
        <v>196</v>
      </c>
      <c r="CK119" s="3" t="n">
        <v>192</v>
      </c>
      <c r="CL119" s="3" t="n">
        <v>188</v>
      </c>
      <c r="CM119" s="3" t="n">
        <v>180</v>
      </c>
      <c r="CN119" s="3" t="n">
        <v>160</v>
      </c>
      <c r="CO119" s="3" t="n">
        <v>120</v>
      </c>
      <c r="CP119" s="3" t="n">
        <v>80</v>
      </c>
      <c r="CQ119" s="3" t="n">
        <v>0</v>
      </c>
      <c r="CR119" s="56" t="n">
        <v>10</v>
      </c>
      <c r="CS119" s="3" t="n">
        <v>10</v>
      </c>
      <c r="CT119" s="3" t="n">
        <v>10</v>
      </c>
      <c r="CU119" s="3" t="n">
        <v>10</v>
      </c>
      <c r="CV119" s="3" t="n">
        <v>9.800000000000001</v>
      </c>
      <c r="CW119" s="3" t="n">
        <v>9.6</v>
      </c>
      <c r="CX119" s="3" t="n">
        <v>9.4</v>
      </c>
      <c r="CY119" s="3" t="n">
        <v>9.199999999999999</v>
      </c>
      <c r="CZ119" s="3" t="n">
        <v>9</v>
      </c>
      <c r="DJ119" s="3">
        <f>ROUND((CI119-EZ119),1)</f>
        <v/>
      </c>
      <c r="DK119" s="93">
        <f>((CI119-EZ119)/(FG119+DJ119-FC119))*100</f>
        <v/>
      </c>
      <c r="DL119" s="3">
        <f>ROUND((CR119-FA119)+(DA119-FB119),1)</f>
        <v/>
      </c>
      <c r="DO119" s="3" t="n">
        <v>1</v>
      </c>
      <c r="EA119" s="3">
        <f>IF(DZ119&gt;0,DZ119,IF(DM119&gt;0,1,2))</f>
        <v/>
      </c>
      <c r="EB119" s="3">
        <f>MAX(DM119:DO119)</f>
        <v/>
      </c>
      <c r="EC119" s="3">
        <f>AND(DM119-0.1&lt;$DM$8,DN119-0.1&lt;$DN$8,DO119-0.1&lt;$DO$8)*1</f>
        <v/>
      </c>
      <c r="ED119" s="3">
        <f>IFERROR(IF(AND($DP$8&gt;=DP119,$DQ$8&gt;=DQ119,$DR$8&gt;=DR119,$DS$8&gt;=DS119,$DT$8&gt;=DT119,$DU$8&gt;=DU119,$DV$8&gt;=DV119,$DW$8&gt;=DW119,$DX$8&gt;=DX119,OR(DY119=0,$DY$8&lt;DY119),EC119=1),1,0),0)</f>
        <v/>
      </c>
      <c r="EF119" s="3">
        <f>IFERROR(OFFSET(EF$3,MATCH(AQ119,$ED$4:$ED$10,0),0),0)</f>
        <v/>
      </c>
      <c r="EG119" s="3">
        <f>IFERROR(OFFSET(EG$3,MATCH(AR119,$ED$4:$ED$10,0),0),0)</f>
        <v/>
      </c>
      <c r="EH119" s="3">
        <f>IFERROR(IF(LEFT($BA119,1)="4",OFFSET(변환표준점수!$H$118,MATCH($S119,변환표준점수!$B$119:$B$198,0),),OFFSET(EH$3,MATCH(AS119,$ED$4:$ED$8,0),0)),0)</f>
        <v/>
      </c>
      <c r="EI119" s="3">
        <f>IFERROR(IF(LEFT($BA119,1)="4",OFFSET(변환표준점수!$I$118,MATCH($S119,변환표준점수!$B$119:$B$198,0),0),OFFSET(EI$3,MATCH(AT119,$ED$4:$ED$8,0),0)),0)</f>
        <v/>
      </c>
      <c r="EK119" s="3">
        <f>IFERROR(IF(LEFT($BA119,1)="4",OFFSET(변환표준점수!$J$118,MATCH($S119,변환표준점수!$B$119:$B$198,0),0),OFFSET(EJ$3,MATCH(AV119,$ED$4:$ED$8,0),0)),0)</f>
        <v/>
      </c>
      <c r="EL119" s="3">
        <f>IFERROR(IF(LEFT($BA119,1)="4",OFFSET(변환표준점수!$K$118,MATCH($S119,변환표준점수!$B$119:$B$198,0),0),OFFSET(EK$3,MATCH(AW119,$ED$4:$ED$8,0),0)),0)</f>
        <v/>
      </c>
      <c r="EM119" s="3">
        <f>IFERROR(OFFSET(EL$3,MATCH(AX119,$ED$4:$ED$8,0),0),0)</f>
        <v/>
      </c>
      <c r="EN119" s="3">
        <f>IFERROR(OFFSET(EM$3,MATCH(AY119,$ED$4:$ED$8,0),0),0)</f>
        <v/>
      </c>
      <c r="EO119" s="3">
        <f>IFERROR(OFFSET(EN$3,MATCH(AZ119,$ED$4:$ED$8,0),0),0)</f>
        <v/>
      </c>
      <c r="EQ119" s="3">
        <f>IFERROR((EF119*AD119+BO119)*$EP$9,0)</f>
        <v/>
      </c>
      <c r="ER119" s="3">
        <f>IFERROR(EG119*AE119+OFFSET($BP119,0,$ER$14-1),0)</f>
        <v/>
      </c>
      <c r="ES119" s="3">
        <f>IFERROR((EH119*AF119+BS119)*$EP$9,0)</f>
        <v/>
      </c>
      <c r="ET119" s="3">
        <f>IFERROR(IF(O119&lt;2,0,(EI119*AG119+BT119)*$EP$9),0)</f>
        <v/>
      </c>
      <c r="EU119" s="3">
        <f>IFERROR(BU119*$EP$9,0)</f>
        <v/>
      </c>
      <c r="EV119" s="3">
        <f>IFERROR((EK119*AI119+BV119)*$EP$9,0)</f>
        <v/>
      </c>
      <c r="EW119" s="3">
        <f>IFERROR(IF(O119&lt;2,0,(EL119*AJ119+BW119)*$EP$9),0)</f>
        <v/>
      </c>
      <c r="EX119" s="3">
        <f>LARGE((ES119:ET119,EV119:EW119),1)</f>
        <v/>
      </c>
      <c r="EY119" s="3">
        <f>IF(O119&lt;2,0,LARGE((ES119:ET119,EV119:EW119),2))</f>
        <v/>
      </c>
      <c r="EZ119" s="3">
        <f>IFERROR(OFFSET(CI119,0,ROUND((1/(1/EM119))-1,0)),0)</f>
        <v/>
      </c>
      <c r="FA119" s="3">
        <f>IFERROR(OFFSET(CR119,0,ROUND(1/(1/EN119),0)-1),0)</f>
        <v/>
      </c>
      <c r="FB119" s="3">
        <f>IFERROR(OFFSET(DA119,0,ROUND(1/(1/EO119),0)-1),0)</f>
        <v/>
      </c>
      <c r="FG119" s="3">
        <f>IF(FF119&gt;0,FF119,EQ119+ER119+EU119+EX119+EY119+EZ119+FA119+FB119+FC119)</f>
        <v/>
      </c>
      <c r="FH119" s="618" t="n"/>
      <c r="FU119" s="3">
        <f>IF(AQ119=1,"표점",IF(AQ119=12,"표점/만점",IF(AQ119=2,"백분위")))</f>
        <v/>
      </c>
      <c r="FV119" s="3">
        <f>IF(BA119=1,"표점",IF(BA119=12,"표점/만점",IF(BA119=2,"백분위",IF(BA119=4,"변표",IF(BA119=42,"변표/만점")))))</f>
        <v/>
      </c>
      <c r="FW119" s="3">
        <f>ROUND(Y119/$FZ119,2)</f>
        <v/>
      </c>
      <c r="FX119" s="3">
        <f>ROUND(Z119/$FZ119,2)</f>
        <v/>
      </c>
      <c r="FY119" s="3">
        <f>ROUND(AC119/$FZ119,2)</f>
        <v/>
      </c>
      <c r="FZ119" s="3">
        <f>Y119+Z119+AC119</f>
        <v/>
      </c>
    </row>
    <row r="120">
      <c r="A120" s="556" t="n">
        <v>26</v>
      </c>
      <c r="C120" s="3">
        <f>ROUND(ROW(C120)-ROW($C$15),0)</f>
        <v/>
      </c>
      <c r="D120" s="3" t="n">
        <v>105</v>
      </c>
      <c r="E120" s="3" t="inlineStr">
        <is>
          <t>가톨 자연</t>
        </is>
      </c>
      <c r="F120" s="3" t="n">
        <v>1000</v>
      </c>
      <c r="G120" s="3" t="n">
        <v>0.3</v>
      </c>
      <c r="H120" s="3" t="n">
        <v>0.3</v>
      </c>
      <c r="I120" s="3" t="n">
        <v>0.2</v>
      </c>
      <c r="L120" s="3" t="n">
        <v>0.2</v>
      </c>
      <c r="O120" s="3" t="n">
        <v>1</v>
      </c>
      <c r="P120" s="3">
        <f>G120+H120+MAX((I120:J120),L120:M120)*O120</f>
        <v/>
      </c>
      <c r="Q120" s="3" t="inlineStr"/>
      <c r="S120" s="3">
        <f>IF(R120&gt;0,R120,Q120)</f>
        <v/>
      </c>
      <c r="W120" s="3">
        <f>IF(AND(BH120=0,CD120=0),0,IF(V120&gt;0,V120,IF(U120=1,$W$11,0)))</f>
        <v/>
      </c>
      <c r="Y120" s="3">
        <f>AD120</f>
        <v/>
      </c>
      <c r="Z120" s="3">
        <f>AE120</f>
        <v/>
      </c>
      <c r="AA120" s="3">
        <f>IF($BB$7=1,AF120,IF(AS120=12,$F120*I120/($AF$8*AL120+$AF$9*(1-AL120)),AF120))</f>
        <v/>
      </c>
      <c r="AB120" s="3">
        <f>IF($BB$7=1,AI120,IF(AV120=12,$F120*L120/($AI$8*AL120+$AI$9*(1-AL120)),AI120))</f>
        <v/>
      </c>
      <c r="AC120" s="3">
        <f>IF(AND(AS120=2,EA120=1),AA120*O120,IF(AND(AS120=2,EA120=2),AB120*O120,IF(EA120=1,AA120,IF(EA120=2,AB120))))</f>
        <v/>
      </c>
      <c r="AD120" s="3">
        <f>IF(AQ120=12,$F120*G120/$AQ$9,IF(OR(AQ120=1,AQ120=4),$F120*G120/200,IF(OR(AQ120=2,AQ120=9),$F120*G120/100,"자동")))</f>
        <v/>
      </c>
      <c r="AE120" s="3">
        <f>IF(AR120=12,$F120*H120/$AR$9,IF(OR(AR120=1,AR120=4),$F120*H120/200,IF(OR(AR120=2,AR120=9),$F120*H120/100,"자동")))</f>
        <v/>
      </c>
      <c r="AF120" s="3">
        <f>IF(AS120=12,$F120*I120/IF($BB$7=1,IF($ED120=1,$AS$9,$AF$9),($AF$8*AL120+$AF$9*(1-AL120))),IF(AS120=42,$F120*I120/AN120,IF(OR(AS120=1,AS120=4,AS120=2),$F120*I120/100,IF(AS120=9,$F120*I120/50,"자동"))))</f>
        <v/>
      </c>
      <c r="AG120" s="3">
        <f>IF(AT120=12,$F120*J120/IF($BB$7=1,IF($ED120=1,$AT$9,$AG$9),($AG$8*AL120+$AG$9*(1-AL120))),IF(AT120=42,$F120*J120/AN120,IF(OR(AT120=1,AT120=4,AT120=2),$F120*J120/100,IF(AT120=9,$F120*J120/50,"자동"))))</f>
        <v/>
      </c>
      <c r="AH120" s="3">
        <f>IF(AU120=12,$F120*K120/IF($BB$7=1,IF($ED120=1,$AU$9,$AH$9),($AH$8*AL120+$AH$9*(1-AL120))),IF(AU120=42,$F120*K120/$AN120,IF(OR(AU120=1,AU120=4,AU120=2),$F120*K120/100,IF(AU120=9,$F120*K120/50,"자동"))))</f>
        <v/>
      </c>
      <c r="AI120" s="3">
        <f>IF(AV120=12,$F120*L120/IF($BB$7=1,IF($ED120=1,$AV$9,$AI$9),($AI$8*AL120+$AI$9*(1-AL120))),IF(AV120=42,$F120*L120/AO120,IF(OR(AV120=1,AV120=4,AV120=2),$F120*L120/100,IF(AV120=9,$F120*L120/50,"자동"))))</f>
        <v/>
      </c>
      <c r="AJ120" s="3">
        <f>IF(AW120=12,$F120*M120/IF($BB$7=1,IF($ED120=1,$AW$9,$AJ$9),($AJ$8*AL120+$AJ$9*(1-AL120))),IF(AW120=42,$F120*M120/AO120,IF(OR(AW120=1,AW120=4,AW120=2),$F120*M120/100,IF(AW120=9,$F120*M120/50,"자동"))))</f>
        <v/>
      </c>
      <c r="AL120" s="3">
        <f>IF(AK120&lt;&gt;"",AK120,IF(BA120&lt;&gt;12,"",IF(U120=1,1,IF(LEFT(E120,3)="서울대",0,""))))</f>
        <v/>
      </c>
      <c r="AN120" s="3">
        <f>IF($BA120=42,OFFSET(변환표준점수!C$119,$AP120-1,0),"")</f>
        <v/>
      </c>
      <c r="AO120" s="3">
        <f>IF($BA120=42,OFFSET(변환표준점수!D$119,$AP120-1,0),"")</f>
        <v/>
      </c>
      <c r="AP120" s="3">
        <f>IF(S120="","",MATCH(S120,변환표준점수!$B$119:$B$298,0))</f>
        <v/>
      </c>
      <c r="AQ120" s="3" t="n">
        <v>2</v>
      </c>
      <c r="AR120" s="3" t="n">
        <v>2</v>
      </c>
      <c r="AS120" s="3" t="n">
        <v>2</v>
      </c>
      <c r="AV120" s="3" t="n">
        <v>2</v>
      </c>
      <c r="AX120" s="3" t="n">
        <v>3</v>
      </c>
      <c r="AY120" s="3" t="n">
        <v>3</v>
      </c>
      <c r="BA120" s="3">
        <f>IF(AS120&gt;0,AS120,AV120)</f>
        <v/>
      </c>
      <c r="BJ120" s="3">
        <f>IF(BI120="",IF(DT120=1,1,$BI$3),BI120)</f>
        <v/>
      </c>
      <c r="CH120" s="206">
        <f>F120*P120</f>
        <v/>
      </c>
      <c r="CI120" s="56" t="n">
        <v>200</v>
      </c>
      <c r="CJ120" s="3" t="n">
        <v>195</v>
      </c>
      <c r="CK120" s="3" t="n">
        <v>190</v>
      </c>
      <c r="CL120" s="3" t="n">
        <v>185</v>
      </c>
      <c r="CM120" s="3" t="n">
        <v>180</v>
      </c>
      <c r="CN120" s="3" t="n">
        <v>175</v>
      </c>
      <c r="CO120" s="3" t="n">
        <v>170</v>
      </c>
      <c r="CP120" s="3" t="n">
        <v>160</v>
      </c>
      <c r="CQ120" s="3" t="n">
        <v>140</v>
      </c>
      <c r="CR120" s="56" t="n">
        <v>10</v>
      </c>
      <c r="CS120" s="3" t="n">
        <v>10</v>
      </c>
      <c r="CT120" s="3" t="n">
        <v>10</v>
      </c>
      <c r="CU120" s="3" t="n">
        <v>10</v>
      </c>
      <c r="CV120" s="3" t="n">
        <v>9</v>
      </c>
      <c r="CW120" s="3" t="n">
        <v>9</v>
      </c>
      <c r="CX120" s="3" t="n">
        <v>8</v>
      </c>
      <c r="CY120" s="3" t="n">
        <v>8</v>
      </c>
      <c r="CZ120" s="3" t="n">
        <v>8</v>
      </c>
      <c r="DJ120" s="3">
        <f>ROUND((CI120-EZ120),1)</f>
        <v/>
      </c>
      <c r="DK120" s="93">
        <f>((CI120-EZ120)/(FG120+DJ120-FC120))*100</f>
        <v/>
      </c>
      <c r="DL120" s="3">
        <f>ROUND((CR120-FA120)+(DA120-FB120),1)</f>
        <v/>
      </c>
      <c r="DO120" s="3" t="n">
        <v>1</v>
      </c>
      <c r="DZ120" s="3" t="n">
        <v>1</v>
      </c>
      <c r="EA120" s="3">
        <f>IF(DZ120&gt;0,DZ120,IF(DM120&gt;0,1,2))</f>
        <v/>
      </c>
      <c r="EB120" s="3">
        <f>MAX(DM120:DO120)</f>
        <v/>
      </c>
      <c r="EC120" s="3">
        <f>AND(DM120-0.1&lt;$DM$8,DN120-0.1&lt;$DN$8,DO120-0.1&lt;$DO$8)*1</f>
        <v/>
      </c>
      <c r="ED120" s="3">
        <f>IFERROR(IF(AND($DP$8&gt;=DP120,$DQ$8&gt;=DQ120,$DR$8&gt;=DR120,$DS$8&gt;=DS120,$DT$8&gt;=DT120,$DU$8&gt;=DU120,$DV$8&gt;=DV120,$DW$8&gt;=DW120,$DX$8&gt;=DX120,OR(DY120=0,$DY$8&lt;DY120),EC120=1),1,0),0)</f>
        <v/>
      </c>
      <c r="EF120" s="3">
        <f>IFERROR(OFFSET(EF$3,MATCH(AQ120,$ED$4:$ED$10,0),0),0)</f>
        <v/>
      </c>
      <c r="EG120" s="3">
        <f>IFERROR(OFFSET(EG$3,MATCH(AR120,$ED$4:$ED$10,0),0),0)</f>
        <v/>
      </c>
      <c r="EH120" s="3">
        <f>IFERROR(IF(LEFT($BA120,1)="4",OFFSET(변환표준점수!$H$118,MATCH($S120,변환표준점수!$B$119:$B$198,0),),OFFSET(EH$3,MATCH(AS120,$ED$4:$ED$8,0),0)),0)</f>
        <v/>
      </c>
      <c r="EI120" s="3">
        <f>IFERROR(IF(LEFT($BA120,1)="4",OFFSET(변환표준점수!$I$118,MATCH($S120,변환표준점수!$B$119:$B$198,0),0),OFFSET(EI$3,MATCH(AT120,$ED$4:$ED$8,0),0)),0)</f>
        <v/>
      </c>
      <c r="EK120" s="3">
        <f>IFERROR(IF(LEFT($BA120,1)="4",OFFSET(변환표준점수!$J$118,MATCH($S120,변환표준점수!$B$119:$B$198,0),0),OFFSET(EJ$3,MATCH(AV120,$ED$4:$ED$8,0),0)),0)</f>
        <v/>
      </c>
      <c r="EL120" s="3">
        <f>IFERROR(IF(LEFT($BA120,1)="4",OFFSET(변환표준점수!$K$118,MATCH($S120,변환표준점수!$B$119:$B$198,0),0),OFFSET(EK$3,MATCH(AW120,$ED$4:$ED$8,0),0)),0)</f>
        <v/>
      </c>
      <c r="EM120" s="3">
        <f>IFERROR(OFFSET(EL$3,MATCH(AX120,$ED$4:$ED$8,0),0),0)</f>
        <v/>
      </c>
      <c r="EN120" s="3">
        <f>IFERROR(OFFSET(EM$3,MATCH(AY120,$ED$4:$ED$8,0),0),0)</f>
        <v/>
      </c>
      <c r="EO120" s="3">
        <f>IFERROR(OFFSET(EN$3,MATCH(AZ120,$ED$4:$ED$8,0),0),0)</f>
        <v/>
      </c>
      <c r="EQ120" s="3">
        <f>IFERROR((EF120*AD120+BO120)*$EP$9,0)</f>
        <v/>
      </c>
      <c r="ER120" s="3">
        <f>IFERROR(EG120*AE120+OFFSET($BP120,0,$ER$14-1),0)</f>
        <v/>
      </c>
      <c r="ES120" s="3">
        <f>IFERROR((EH120*AF120+BS120)*$EP$9,0)</f>
        <v/>
      </c>
      <c r="ET120" s="3">
        <f>IFERROR(IF(O120&lt;2,0,(EI120*AG120+BT120)*$EP$9),0)</f>
        <v/>
      </c>
      <c r="EU120" s="3">
        <f>IFERROR(BU120*$EP$9,0)</f>
        <v/>
      </c>
      <c r="EV120" s="3">
        <f>IFERROR((EK120*AI120+BV120)*$EP$9,0)</f>
        <v/>
      </c>
      <c r="EW120" s="3">
        <f>IFERROR(IF(O120&lt;2,0,(EL120*AJ120+BW120)*$EP$9),0)</f>
        <v/>
      </c>
      <c r="EX120" s="3">
        <f>LARGE((ES120:ET120,EV120:EW120),1)</f>
        <v/>
      </c>
      <c r="EY120" s="3">
        <f>IF(O120&lt;2,0,LARGE((ES120:ET120,EV120:EW120),2))</f>
        <v/>
      </c>
      <c r="EZ120" s="3">
        <f>IFERROR(OFFSET(CI120,0,ROUND((1/(1/EM120))-1,0)),0)</f>
        <v/>
      </c>
      <c r="FA120" s="3">
        <f>IFERROR(OFFSET(CR120,0,ROUND(1/(1/EN120),0)-1),0)</f>
        <v/>
      </c>
      <c r="FB120" s="3">
        <f>IFERROR(OFFSET(DA120,0,ROUND(1/(1/EO120),0)-1),0)</f>
        <v/>
      </c>
      <c r="FG120" s="3">
        <f>IF(FF120&gt;0,FF120,EQ120+ER120+EU120+EX120+EY120+EZ120+FA120+FB120+FC120)</f>
        <v/>
      </c>
      <c r="FH120" s="618" t="n"/>
      <c r="FU120" s="3">
        <f>IF(AQ120=1,"표점",IF(AQ120=12,"표점/만점",IF(AQ120=2,"백분위")))</f>
        <v/>
      </c>
      <c r="FV120" s="3">
        <f>IF(BA120=1,"표점",IF(BA120=12,"표점/만점",IF(BA120=2,"백분위",IF(BA120=4,"변표",IF(BA120=42,"변표/만점")))))</f>
        <v/>
      </c>
      <c r="FW120" s="3">
        <f>ROUND(Y120/$FZ120,2)</f>
        <v/>
      </c>
      <c r="FX120" s="3">
        <f>ROUND(Z120/$FZ120,2)</f>
        <v/>
      </c>
      <c r="FY120" s="3">
        <f>ROUND(AC120/$FZ120,2)</f>
        <v/>
      </c>
      <c r="FZ120" s="3">
        <f>Y120+Z120+AC120</f>
        <v/>
      </c>
    </row>
    <row r="121">
      <c r="A121" s="556" t="n">
        <v>26</v>
      </c>
      <c r="C121" s="3">
        <f>ROUND(ROW(C121)-ROW($C$15),0)</f>
        <v/>
      </c>
      <c r="D121" s="3" t="n">
        <v>106</v>
      </c>
      <c r="E121" s="3" t="inlineStr">
        <is>
          <t>가톨 인문</t>
        </is>
      </c>
      <c r="F121" s="3" t="n">
        <v>1000</v>
      </c>
      <c r="G121" s="3" t="n">
        <v>0.3</v>
      </c>
      <c r="H121" s="3" t="n">
        <v>0.3</v>
      </c>
      <c r="I121" s="3" t="n">
        <v>0.2</v>
      </c>
      <c r="L121" s="3" t="n">
        <v>0.2</v>
      </c>
      <c r="O121" s="3" t="n">
        <v>1</v>
      </c>
      <c r="P121" s="3">
        <f>G121+H121+MAX((I121:J121),L121:M121)*O121</f>
        <v/>
      </c>
      <c r="Q121" s="3" t="inlineStr"/>
      <c r="S121" s="3">
        <f>IF(R121&gt;0,R121,Q121)</f>
        <v/>
      </c>
      <c r="W121" s="3">
        <f>IF(AND(BH121=0,CD121=0),0,IF(V121&gt;0,V121,IF(U121=1,$W$11,0)))</f>
        <v/>
      </c>
      <c r="Y121" s="3">
        <f>AD121</f>
        <v/>
      </c>
      <c r="Z121" s="3">
        <f>AE121</f>
        <v/>
      </c>
      <c r="AA121" s="3">
        <f>IF($BB$7=1,AF121,IF(AS121=12,$F121*I121/($AF$8*AL121+$AF$9*(1-AL121)),AF121))</f>
        <v/>
      </c>
      <c r="AB121" s="3">
        <f>IF($BB$7=1,AI121,IF(AV121=12,$F121*L121/($AI$8*AL121+$AI$9*(1-AL121)),AI121))</f>
        <v/>
      </c>
      <c r="AC121" s="3">
        <f>IF(AND(AS121=2,EA121=1),AA121*O121,IF(AND(AS121=2,EA121=2),AB121*O121,IF(EA121=1,AA121,IF(EA121=2,AB121))))</f>
        <v/>
      </c>
      <c r="AD121" s="3">
        <f>IF(AQ121=12,$F121*G121/$AQ$9,IF(OR(AQ121=1,AQ121=4),$F121*G121/200,IF(OR(AQ121=2,AQ121=9),$F121*G121/100,"자동")))</f>
        <v/>
      </c>
      <c r="AE121" s="3">
        <f>IF(AR121=12,$F121*H121/$AR$9,IF(OR(AR121=1,AR121=4),$F121*H121/200,IF(OR(AR121=2,AR121=9),$F121*H121/100,"자동")))</f>
        <v/>
      </c>
      <c r="AF121" s="3">
        <f>IF(AS121=12,$F121*I121/IF($BB$7=1,IF($ED121=1,$AS$9,$AF$9),($AF$8*AL121+$AF$9*(1-AL121))),IF(AS121=42,$F121*I121/AN121,IF(OR(AS121=1,AS121=4,AS121=2),$F121*I121/100,IF(AS121=9,$F121*I121/50,"자동"))))</f>
        <v/>
      </c>
      <c r="AG121" s="3">
        <f>IF(AT121=12,$F121*J121/IF($BB$7=1,IF($ED121=1,$AT$9,$AG$9),($AG$8*AL121+$AG$9*(1-AL121))),IF(AT121=42,$F121*J121/AN121,IF(OR(AT121=1,AT121=4,AT121=2),$F121*J121/100,IF(AT121=9,$F121*J121/50,"자동"))))</f>
        <v/>
      </c>
      <c r="AH121" s="3">
        <f>IF(AU121=12,$F121*K121/IF($BB$7=1,IF($ED121=1,$AU$9,$AH$9),($AH$8*AL121+$AH$9*(1-AL121))),IF(AU121=42,$F121*K121/$AN121,IF(OR(AU121=1,AU121=4,AU121=2),$F121*K121/100,IF(AU121=9,$F121*K121/50,"자동"))))</f>
        <v/>
      </c>
      <c r="AI121" s="3">
        <f>IF(AV121=12,$F121*L121/IF($BB$7=1,IF($ED121=1,$AV$9,$AI$9),($AI$8*AL121+$AI$9*(1-AL121))),IF(AV121=42,$F121*L121/AO121,IF(OR(AV121=1,AV121=4,AV121=2),$F121*L121/100,IF(AV121=9,$F121*L121/50,"자동"))))</f>
        <v/>
      </c>
      <c r="AJ121" s="3">
        <f>IF(AW121=12,$F121*M121/IF($BB$7=1,IF($ED121=1,$AW$9,$AJ$9),($AJ$8*AL121+$AJ$9*(1-AL121))),IF(AW121=42,$F121*M121/AO121,IF(OR(AW121=1,AW121=4,AW121=2),$F121*M121/100,IF(AW121=9,$F121*M121/50,"자동"))))</f>
        <v/>
      </c>
      <c r="AL121" s="3">
        <f>IF(AK121&lt;&gt;"",AK121,IF(BA121&lt;&gt;12,"",IF(U121=1,1,IF(LEFT(E121,3)="서울대",0,""))))</f>
        <v/>
      </c>
      <c r="AN121" s="3">
        <f>IF($BA121=42,OFFSET(변환표준점수!C$119,$AP121-1,0),"")</f>
        <v/>
      </c>
      <c r="AO121" s="3">
        <f>IF($BA121=42,OFFSET(변환표준점수!D$119,$AP121-1,0),"")</f>
        <v/>
      </c>
      <c r="AP121" s="3">
        <f>IF(S121="","",MATCH(S121,변환표준점수!$B$119:$B$298,0))</f>
        <v/>
      </c>
      <c r="AQ121" s="3" t="n">
        <v>2</v>
      </c>
      <c r="AR121" s="3" t="n">
        <v>2</v>
      </c>
      <c r="AS121" s="3" t="n">
        <v>2</v>
      </c>
      <c r="AV121" s="3" t="n">
        <v>2</v>
      </c>
      <c r="AX121" s="3" t="n">
        <v>3</v>
      </c>
      <c r="AY121" s="3" t="n">
        <v>3</v>
      </c>
      <c r="BA121" s="3">
        <f>IF(AS121&gt;0,AS121,AV121)</f>
        <v/>
      </c>
      <c r="BJ121" s="3">
        <f>IF(BI121="",IF(DT121=1,1,$BI$3),BI121)</f>
        <v/>
      </c>
      <c r="CH121" s="206">
        <f>F121*P121</f>
        <v/>
      </c>
      <c r="CI121" s="56" t="n">
        <v>200</v>
      </c>
      <c r="CJ121" s="3" t="n">
        <v>195</v>
      </c>
      <c r="CK121" s="3" t="n">
        <v>190</v>
      </c>
      <c r="CL121" s="3" t="n">
        <v>185</v>
      </c>
      <c r="CM121" s="3" t="n">
        <v>180</v>
      </c>
      <c r="CN121" s="3" t="n">
        <v>175</v>
      </c>
      <c r="CO121" s="3" t="n">
        <v>170</v>
      </c>
      <c r="CP121" s="3" t="n">
        <v>160</v>
      </c>
      <c r="CQ121" s="3" t="n">
        <v>140</v>
      </c>
      <c r="CR121" s="56" t="n">
        <v>10</v>
      </c>
      <c r="CS121" s="3" t="n">
        <v>10</v>
      </c>
      <c r="CT121" s="3" t="n">
        <v>10</v>
      </c>
      <c r="CU121" s="3" t="n">
        <v>10</v>
      </c>
      <c r="CV121" s="3" t="n">
        <v>9</v>
      </c>
      <c r="CW121" s="3" t="n">
        <v>9</v>
      </c>
      <c r="CX121" s="3" t="n">
        <v>8</v>
      </c>
      <c r="CY121" s="3" t="n">
        <v>8</v>
      </c>
      <c r="CZ121" s="3" t="n">
        <v>8</v>
      </c>
      <c r="DJ121" s="3">
        <f>ROUND((CI121-EZ121),1)</f>
        <v/>
      </c>
      <c r="DK121" s="93">
        <f>((CI121-EZ121)/(FG121+DJ121-FC121))*100</f>
        <v/>
      </c>
      <c r="DL121" s="3">
        <f>ROUND((CR121-FA121)+(DA121-FB121),1)</f>
        <v/>
      </c>
      <c r="DO121" s="3" t="n">
        <v>1</v>
      </c>
      <c r="EA121" s="3">
        <f>IF(DZ121&gt;0,DZ121,IF(DM121&gt;0,1,2))</f>
        <v/>
      </c>
      <c r="EB121" s="3">
        <f>MAX(DM121:DO121)</f>
        <v/>
      </c>
      <c r="EC121" s="3">
        <f>AND(DM121-0.1&lt;$DM$8,DN121-0.1&lt;$DN$8,DO121-0.1&lt;$DO$8)*1</f>
        <v/>
      </c>
      <c r="ED121" s="3">
        <f>IFERROR(IF(AND($DP$8&gt;=DP121,$DQ$8&gt;=DQ121,$DR$8&gt;=DR121,$DS$8&gt;=DS121,$DT$8&gt;=DT121,$DU$8&gt;=DU121,$DV$8&gt;=DV121,$DW$8&gt;=DW121,$DX$8&gt;=DX121,OR(DY121=0,$DY$8&lt;DY121),EC121=1),1,0),0)</f>
        <v/>
      </c>
      <c r="EF121" s="3">
        <f>IFERROR(OFFSET(EF$3,MATCH(AQ121,$ED$4:$ED$10,0),0),0)</f>
        <v/>
      </c>
      <c r="EG121" s="3">
        <f>IFERROR(OFFSET(EG$3,MATCH(AR121,$ED$4:$ED$10,0),0),0)</f>
        <v/>
      </c>
      <c r="EH121" s="3">
        <f>IFERROR(IF(LEFT($BA121,1)="4",OFFSET(변환표준점수!$H$118,MATCH($S121,변환표준점수!$B$119:$B$198,0),),OFFSET(EH$3,MATCH(AS121,$ED$4:$ED$8,0),0)),0)</f>
        <v/>
      </c>
      <c r="EI121" s="3">
        <f>IFERROR(IF(LEFT($BA121,1)="4",OFFSET(변환표준점수!$I$118,MATCH($S121,변환표준점수!$B$119:$B$198,0),0),OFFSET(EI$3,MATCH(AT121,$ED$4:$ED$8,0),0)),0)</f>
        <v/>
      </c>
      <c r="EK121" s="3">
        <f>IFERROR(IF(LEFT($BA121,1)="4",OFFSET(변환표준점수!$J$118,MATCH($S121,변환표준점수!$B$119:$B$198,0),0),OFFSET(EJ$3,MATCH(AV121,$ED$4:$ED$8,0),0)),0)</f>
        <v/>
      </c>
      <c r="EL121" s="3">
        <f>IFERROR(IF(LEFT($BA121,1)="4",OFFSET(변환표준점수!$K$118,MATCH($S121,변환표준점수!$B$119:$B$198,0),0),OFFSET(EK$3,MATCH(AW121,$ED$4:$ED$8,0),0)),0)</f>
        <v/>
      </c>
      <c r="EM121" s="3">
        <f>IFERROR(OFFSET(EL$3,MATCH(AX121,$ED$4:$ED$8,0),0),0)</f>
        <v/>
      </c>
      <c r="EN121" s="3">
        <f>IFERROR(OFFSET(EM$3,MATCH(AY121,$ED$4:$ED$8,0),0),0)</f>
        <v/>
      </c>
      <c r="EO121" s="3">
        <f>IFERROR(OFFSET(EN$3,MATCH(AZ121,$ED$4:$ED$8,0),0),0)</f>
        <v/>
      </c>
      <c r="EQ121" s="3">
        <f>IFERROR((EF121*AD121+BO121)*$EP$9,0)</f>
        <v/>
      </c>
      <c r="ER121" s="3">
        <f>IFERROR(EG121*AE121+OFFSET($BP121,0,$ER$14-1),0)</f>
        <v/>
      </c>
      <c r="ES121" s="3">
        <f>IFERROR((EH121*AF121+BS121)*$EP$9,0)</f>
        <v/>
      </c>
      <c r="ET121" s="3">
        <f>IFERROR(IF(O121&lt;2,0,(EI121*AG121+BT121)*$EP$9),0)</f>
        <v/>
      </c>
      <c r="EU121" s="3">
        <f>IFERROR(BU121*$EP$9,0)</f>
        <v/>
      </c>
      <c r="EV121" s="3">
        <f>IFERROR((EK121*AI121+BV121)*$EP$9,0)</f>
        <v/>
      </c>
      <c r="EW121" s="3">
        <f>IFERROR(IF(O121&lt;2,0,(EL121*AJ121+BW121)*$EP$9),0)</f>
        <v/>
      </c>
      <c r="EX121" s="3">
        <f>LARGE((ES121:ET121,EV121:EW121),1)</f>
        <v/>
      </c>
      <c r="EY121" s="3">
        <f>IF(O121&lt;2,0,LARGE((ES121:ET121,EV121:EW121),2))</f>
        <v/>
      </c>
      <c r="EZ121" s="3">
        <f>IFERROR(OFFSET(CI121,0,ROUND((1/(1/EM121))-1,0)),0)</f>
        <v/>
      </c>
      <c r="FA121" s="3">
        <f>IFERROR(OFFSET(CR121,0,ROUND(1/(1/EN121),0)-1),0)</f>
        <v/>
      </c>
      <c r="FB121" s="3">
        <f>IFERROR(OFFSET(DA121,0,ROUND(1/(1/EO121),0)-1),0)</f>
        <v/>
      </c>
      <c r="FG121" s="3">
        <f>IF(FF121&gt;0,FF121,EQ121+ER121+EU121+EX121+EY121+EZ121+FA121+FB121+FC121)</f>
        <v/>
      </c>
      <c r="FH121" s="618" t="n"/>
      <c r="FU121" s="3">
        <f>IF(AQ121=1,"표점",IF(AQ121=12,"표점/만점",IF(AQ121=2,"백분위")))</f>
        <v/>
      </c>
      <c r="FV121" s="3">
        <f>IF(BA121=1,"표점",IF(BA121=12,"표점/만점",IF(BA121=2,"백분위",IF(BA121=4,"변표",IF(BA121=42,"변표/만점")))))</f>
        <v/>
      </c>
      <c r="FW121" s="3">
        <f>ROUND(Y121/$FZ121,2)</f>
        <v/>
      </c>
      <c r="FX121" s="3">
        <f>ROUND(Z121/$FZ121,2)</f>
        <v/>
      </c>
      <c r="FY121" s="3">
        <f>ROUND(AC121/$FZ121,2)</f>
        <v/>
      </c>
      <c r="FZ121" s="3">
        <f>Y121+Z121+AC121</f>
        <v/>
      </c>
    </row>
    <row r="122">
      <c r="A122" s="556" t="n">
        <v>26</v>
      </c>
      <c r="C122" s="3">
        <f>ROUND(ROW(C122)-ROW($C$15),0)</f>
        <v/>
      </c>
      <c r="D122" s="3" t="n">
        <v>107</v>
      </c>
      <c r="E122" s="3" t="inlineStr">
        <is>
          <t>가톨 전형2</t>
        </is>
      </c>
      <c r="F122" s="3" t="n">
        <v>1000</v>
      </c>
      <c r="G122" s="3">
        <f>IF($BB$7=1,IF(G9&gt;=H9,0.5,0),0.5)</f>
        <v/>
      </c>
      <c r="H122" s="3">
        <f>IF($BB$7=1,IF(G9&gt;=H9,0,0.5),0)</f>
        <v/>
      </c>
      <c r="I122" s="3" t="n">
        <v>0.5</v>
      </c>
      <c r="L122" s="3" t="n">
        <v>0.5</v>
      </c>
      <c r="O122" s="3" t="n">
        <v>1</v>
      </c>
      <c r="P122" s="3">
        <f>G122+H122+MAX((I122:J122),L122:M122)*O122</f>
        <v/>
      </c>
      <c r="Q122" s="3" t="inlineStr"/>
      <c r="S122" s="3">
        <f>IF(R122&gt;0,R122,Q122)</f>
        <v/>
      </c>
      <c r="W122" s="3">
        <f>IF(AND(BH122=0,CD122=0),0,IF(V122&gt;0,V122,IF(U122=1,$W$11,0)))</f>
        <v/>
      </c>
      <c r="Y122" s="3">
        <f>AD122</f>
        <v/>
      </c>
      <c r="Z122" s="3">
        <f>AE122</f>
        <v/>
      </c>
      <c r="AA122" s="3">
        <f>IF($BB$7=1,AF122,IF(AS122=12,$F122*I122/($AF$8*AL122+$AF$9*(1-AL122)),AF122))</f>
        <v/>
      </c>
      <c r="AB122" s="3">
        <f>IF($BB$7=1,AI122,IF(AV122=12,$F122*L122/($AI$8*AL122+$AI$9*(1-AL122)),AI122))</f>
        <v/>
      </c>
      <c r="AC122" s="3">
        <f>IF(AND(AS122=2,EA122=1),AA122*O122,IF(AND(AS122=2,EA122=2),AB122*O122,IF(EA122=1,AA122,IF(EA122=2,AB122))))</f>
        <v/>
      </c>
      <c r="AD122" s="3">
        <f>IF(AQ122=12,$F122*G122/$AQ$9,IF(OR(AQ122=1,AQ122=4),$F122*G122/200,IF(OR(AQ122=2,AQ122=9),$F122*G122/100,"자동")))</f>
        <v/>
      </c>
      <c r="AE122" s="3">
        <f>IF(AR122=12,$F122*H122/$AR$9,IF(OR(AR122=1,AR122=4),$F122*H122/200,IF(OR(AR122=2,AR122=9),$F122*H122/100,"자동")))</f>
        <v/>
      </c>
      <c r="AF122" s="3">
        <f>IF(AS122=12,$F122*I122/IF($BB$7=1,IF($ED122=1,$AS$9,$AF$9),($AF$8*AL122+$AF$9*(1-AL122))),IF(AS122=42,$F122*I122/AN122,IF(OR(AS122=1,AS122=4,AS122=2),$F122*I122/100,IF(AS122=9,$F122*I122/50,"자동"))))</f>
        <v/>
      </c>
      <c r="AG122" s="3">
        <f>IF(AT122=12,$F122*J122/IF($BB$7=1,IF($ED122=1,$AT$9,$AG$9),($AG$8*AL122+$AG$9*(1-AL122))),IF(AT122=42,$F122*J122/AN122,IF(OR(AT122=1,AT122=4,AT122=2),$F122*J122/100,IF(AT122=9,$F122*J122/50,"자동"))))</f>
        <v/>
      </c>
      <c r="AH122" s="3">
        <f>IF(AU122=12,$F122*K122/IF($BB$7=1,IF($ED122=1,$AU$9,$AH$9),($AH$8*AL122+$AH$9*(1-AL122))),IF(AU122=42,$F122*K122/$AN122,IF(OR(AU122=1,AU122=4,AU122=2),$F122*K122/100,IF(AU122=9,$F122*K122/50,"자동"))))</f>
        <v/>
      </c>
      <c r="AI122" s="3">
        <f>IF(AV122=12,$F122*L122/IF($BB$7=1,IF($ED122=1,$AV$9,$AI$9),($AI$8*AL122+$AI$9*(1-AL122))),IF(AV122=42,$F122*L122/AO122,IF(OR(AV122=1,AV122=4,AV122=2),$F122*L122/100,IF(AV122=9,$F122*L122/50,"자동"))))</f>
        <v/>
      </c>
      <c r="AJ122" s="3">
        <f>IF(AW122=12,$F122*M122/IF($BB$7=1,IF($ED122=1,$AW$9,$AJ$9),($AJ$8*AL122+$AJ$9*(1-AL122))),IF(AW122=42,$F122*M122/AO122,IF(OR(AW122=1,AW122=4,AW122=2),$F122*M122/100,IF(AW122=9,$F122*M122/50,"자동"))))</f>
        <v/>
      </c>
      <c r="AL122" s="3">
        <f>IF(AK122&lt;&gt;"",AK122,IF(BA122&lt;&gt;12,"",IF(U122=1,1,IF(LEFT(E122,3)="서울대",0,""))))</f>
        <v/>
      </c>
      <c r="AN122" s="3">
        <f>IF($BA122=42,OFFSET(변환표준점수!C$119,$AP122-1,0),"")</f>
        <v/>
      </c>
      <c r="AO122" s="3">
        <f>IF($BA122=42,OFFSET(변환표준점수!D$119,$AP122-1,0),"")</f>
        <v/>
      </c>
      <c r="AP122" s="3">
        <f>IF(S122="","",MATCH(S122,변환표준점수!$B$119:$B$298,0))</f>
        <v/>
      </c>
      <c r="AQ122" s="3" t="n">
        <v>2</v>
      </c>
      <c r="AR122" s="3" t="n">
        <v>2</v>
      </c>
      <c r="AS122" s="3" t="n">
        <v>2</v>
      </c>
      <c r="AV122" s="3" t="n">
        <v>2</v>
      </c>
      <c r="AX122" s="3" t="n">
        <v>3</v>
      </c>
      <c r="AY122" s="3" t="n">
        <v>3</v>
      </c>
      <c r="BA122" s="3">
        <f>IF(AS122&gt;0,AS122,AV122)</f>
        <v/>
      </c>
      <c r="BJ122" s="3">
        <f>IF(BI122="",IF(DT122=1,1,$BI$3),BI122)</f>
        <v/>
      </c>
      <c r="CH122" s="206" t="n">
        <v>1000</v>
      </c>
      <c r="CJ122" s="3" t="n">
        <v>-1</v>
      </c>
      <c r="CK122" s="3" t="n">
        <v>-3</v>
      </c>
      <c r="CL122" s="3" t="n">
        <v>-5</v>
      </c>
      <c r="CM122" s="3" t="n">
        <v>-7</v>
      </c>
      <c r="CN122" s="3" t="n">
        <v>-9</v>
      </c>
      <c r="CO122" s="3" t="n">
        <v>-12</v>
      </c>
      <c r="CP122" s="3" t="n">
        <v>-15</v>
      </c>
      <c r="CQ122" s="3" t="n">
        <v>-20</v>
      </c>
      <c r="CV122" s="3" t="n">
        <v>-1</v>
      </c>
      <c r="CW122" s="3" t="n">
        <v>-1</v>
      </c>
      <c r="CX122" s="3" t="n">
        <v>-2</v>
      </c>
      <c r="CY122" s="3" t="n">
        <v>-2</v>
      </c>
      <c r="CZ122" s="3" t="n">
        <v>-2</v>
      </c>
      <c r="DJ122" s="3">
        <f>ROUND((CI122-EZ122),1)</f>
        <v/>
      </c>
      <c r="DK122" s="93">
        <f>((CI122-EZ122)/(FG122+DJ122-FC122))*100</f>
        <v/>
      </c>
      <c r="DL122" s="3">
        <f>ROUND((CR122-FA122)+(DA122-FB122),1)</f>
        <v/>
      </c>
      <c r="DO122" s="3" t="n">
        <v>1</v>
      </c>
      <c r="DZ122" s="3" t="n">
        <v>1</v>
      </c>
      <c r="EA122" s="3">
        <f>IF(DZ122&gt;0,DZ122,IF(DM122&gt;0,1,2))</f>
        <v/>
      </c>
      <c r="EB122" s="3">
        <f>MAX(DM122:DO122)</f>
        <v/>
      </c>
      <c r="EC122" s="3">
        <f>AND(DM122-0.1&lt;$DM$8,DN122-0.1&lt;$DN$8,DO122-0.1&lt;$DO$8)*1</f>
        <v/>
      </c>
      <c r="ED122" s="3">
        <f>IFERROR(IF(AND($DP$8&gt;=DP122,$DQ$8&gt;=DQ122,$DR$8&gt;=DR122,$DS$8&gt;=DS122,$DT$8&gt;=DT122,$DU$8&gt;=DU122,$DV$8&gt;=DV122,$DW$8&gt;=DW122,$DX$8&gt;=DX122,OR(DY122=0,$DY$8&lt;DY122),EC122=1),1,0),0)</f>
        <v/>
      </c>
      <c r="EF122" s="3">
        <f>IFERROR(OFFSET(EF$3,MATCH(AQ122,$ED$4:$ED$10,0),0),0)</f>
        <v/>
      </c>
      <c r="EG122" s="3">
        <f>IFERROR(OFFSET(EG$3,MATCH(AR122,$ED$4:$ED$10,0),0),0)</f>
        <v/>
      </c>
      <c r="EH122" s="3">
        <f>IFERROR(IF(LEFT($BA122,1)="4",OFFSET(변환표준점수!$H$118,MATCH($S122,변환표준점수!$B$119:$B$198,0),),OFFSET(EH$3,MATCH(AS122,$ED$4:$ED$8,0),0)),0)</f>
        <v/>
      </c>
      <c r="EI122" s="3">
        <f>IFERROR(IF(LEFT($BA122,1)="4",OFFSET(변환표준점수!$I$118,MATCH($S122,변환표준점수!$B$119:$B$198,0),0),OFFSET(EI$3,MATCH(AT122,$ED$4:$ED$8,0),0)),0)</f>
        <v/>
      </c>
      <c r="EK122" s="3">
        <f>IFERROR(IF(LEFT($BA122,1)="4",OFFSET(변환표준점수!$J$118,MATCH($S122,변환표준점수!$B$119:$B$198,0),0),OFFSET(EJ$3,MATCH(AV122,$ED$4:$ED$8,0),0)),0)</f>
        <v/>
      </c>
      <c r="EL122" s="3">
        <f>IFERROR(IF(LEFT($BA122,1)="4",OFFSET(변환표준점수!$K$118,MATCH($S122,변환표준점수!$B$119:$B$198,0),0),OFFSET(EK$3,MATCH(AW122,$ED$4:$ED$8,0),0)),0)</f>
        <v/>
      </c>
      <c r="EM122" s="3">
        <f>IFERROR(OFFSET(EL$3,MATCH(AX122,$ED$4:$ED$8,0),0),0)</f>
        <v/>
      </c>
      <c r="EN122" s="3">
        <f>IFERROR(OFFSET(EM$3,MATCH(AY122,$ED$4:$ED$8,0),0),0)</f>
        <v/>
      </c>
      <c r="EO122" s="3">
        <f>IFERROR(OFFSET(EN$3,MATCH(AZ122,$ED$4:$ED$8,0),0),0)</f>
        <v/>
      </c>
      <c r="EQ122" s="3">
        <f>IFERROR((EF122*AD122+BO122)*$EP$9,0)</f>
        <v/>
      </c>
      <c r="ER122" s="3">
        <f>IFERROR(EG122*AE122+OFFSET($BP122,0,$ER$14-1),0)</f>
        <v/>
      </c>
      <c r="ES122" s="3">
        <f>IFERROR((EH122*AF122+BS122)*$EP$9,0)</f>
        <v/>
      </c>
      <c r="ET122" s="3">
        <f>IFERROR(IF(O122&lt;2,0,(EI122*AG122+BT122)*$EP$9),0)</f>
        <v/>
      </c>
      <c r="EU122" s="3">
        <f>IFERROR(BU122*$EP$9,0)</f>
        <v/>
      </c>
      <c r="EV122" s="3">
        <f>IFERROR((EK122*AI122+BV122)*$EP$9,0)</f>
        <v/>
      </c>
      <c r="EW122" s="3">
        <f>IFERROR(IF(O122&lt;2,0,(EL122*AJ122+BW122)*$EP$9),0)</f>
        <v/>
      </c>
      <c r="EX122" s="3">
        <f>LARGE((ES122:ET122,EV122:EW122),1)</f>
        <v/>
      </c>
      <c r="EY122" s="3">
        <f>IF(O122&lt;2,0,LARGE((ES122:ET122,EV122:EW122),2))</f>
        <v/>
      </c>
      <c r="EZ122" s="3">
        <f>IFERROR(OFFSET(CI122,0,ROUND((1/(1/EM122))-1,0)),0)</f>
        <v/>
      </c>
      <c r="FA122" s="3">
        <f>IFERROR(OFFSET(CR122,0,ROUND(1/(1/EN122),0)-1),0)</f>
        <v/>
      </c>
      <c r="FB122" s="3">
        <f>IFERROR(OFFSET(DA122,0,ROUND(1/(1/EO122),0)-1),0)</f>
        <v/>
      </c>
      <c r="FG122" s="3">
        <f>IF(FF122&gt;0,FF122,EQ122+ER122+EU122+EX122+EY122+EZ122+FA122+FB122+FC122)</f>
        <v/>
      </c>
      <c r="FH122" s="618" t="n"/>
      <c r="FU122" s="3">
        <f>IF(AQ122=1,"표점",IF(AQ122=12,"표점/만점",IF(AQ122=2,"백분위")))</f>
        <v/>
      </c>
      <c r="FV122" s="3">
        <f>IF(BA122=1,"표점",IF(BA122=12,"표점/만점",IF(BA122=2,"백분위",IF(BA122=4,"변표",IF(BA122=42,"변표/만점")))))</f>
        <v/>
      </c>
      <c r="FW122" s="3">
        <f>ROUND(Y122/$FZ122,2)</f>
        <v/>
      </c>
      <c r="FX122" s="3">
        <f>ROUND(Z122/$FZ122,2)</f>
        <v/>
      </c>
      <c r="FY122" s="3">
        <f>ROUND(AC122/$FZ122,2)</f>
        <v/>
      </c>
      <c r="FZ122" s="3">
        <f>Y122+Z122+AC122</f>
        <v/>
      </c>
    </row>
    <row r="123">
      <c r="A123" s="556" t="n">
        <v>26</v>
      </c>
      <c r="C123" s="3">
        <f>ROUND(ROW(C123)-ROW($C$15),0)</f>
        <v/>
      </c>
      <c r="D123" s="3" t="n">
        <v>108</v>
      </c>
      <c r="E123" s="3" t="inlineStr">
        <is>
          <t>가톨 의예</t>
        </is>
      </c>
      <c r="F123" s="3" t="n">
        <v>1000</v>
      </c>
      <c r="G123" s="3" t="n">
        <v>0.3</v>
      </c>
      <c r="H123" s="3" t="n">
        <v>0.4</v>
      </c>
      <c r="I123" s="3" t="n">
        <v>0.15</v>
      </c>
      <c r="J123" s="3" t="n">
        <v>0.15</v>
      </c>
      <c r="L123" s="3" t="n">
        <v>0.15</v>
      </c>
      <c r="M123" s="3" t="n">
        <v>0.15</v>
      </c>
      <c r="O123" s="3" t="n">
        <v>2</v>
      </c>
      <c r="P123" s="3">
        <f>G123+H123+MAX((I123:J123),L123:M123)*O123</f>
        <v/>
      </c>
      <c r="Q123" s="3" t="n">
        <v>33</v>
      </c>
      <c r="S123" s="3">
        <f>IF(R123&gt;0,R123,Q123)</f>
        <v/>
      </c>
      <c r="U123" s="3" t="n">
        <v>1</v>
      </c>
      <c r="W123" s="3">
        <f>IF(AND(BH123=0,CD123=0),0,IF(V123&gt;0,V123,IF(U123=1,$W$11,0)))</f>
        <v/>
      </c>
      <c r="Y123" s="3">
        <f>AD123</f>
        <v/>
      </c>
      <c r="Z123" s="3">
        <f>AE123</f>
        <v/>
      </c>
      <c r="AA123" s="3">
        <f>IF($BB$7=1,AF123,IF(AS123=12,$F123*I123/($AF$8*AL123+$AF$9*(1-AL123)),AF123))</f>
        <v/>
      </c>
      <c r="AB123" s="3">
        <f>IF($BB$7=1,AI123,IF(AV123=12,$F123*L123/($AI$8*AL123+$AI$9*(1-AL123)),AI123))</f>
        <v/>
      </c>
      <c r="AC123" s="3">
        <f>IF(AND(AS123=2,EA123=1),AA123*O123,IF(AND(AS123=2,EA123=2),AB123*O123,IF(EA123=1,AA123,IF(EA123=2,AB123))))</f>
        <v/>
      </c>
      <c r="AD123" s="3">
        <f>IF(AQ123=12,$F123*G123/$AQ$9,IF(OR(AQ123=1,AQ123=4),$F123*G123/200,IF(OR(AQ123=2,AQ123=9),$F123*G123/100,"자동")))</f>
        <v/>
      </c>
      <c r="AE123" s="3">
        <f>IF(AR123=12,$F123*H123/$AR$9,IF(OR(AR123=1,AR123=4),$F123*H123/200,IF(OR(AR123=2,AR123=9),$F123*H123/100,"자동")))</f>
        <v/>
      </c>
      <c r="AF123" s="3">
        <f>IF(AS123=12,$F123*I123/IF($BB$7=1,IF($ED123=1,$AS$9,$AF$9),($AF$8*AL123+$AF$9*(1-AL123))),IF(AS123=42,$F123*I123/AN123,IF(OR(AS123=1,AS123=4,AS123=2),$F123*I123/100,IF(AS123=9,$F123*I123/50,"자동"))))</f>
        <v/>
      </c>
      <c r="AG123" s="3">
        <f>IF(AT123=12,$F123*J123/IF($BB$7=1,IF($ED123=1,$AT$9,$AG$9),($AG$8*AL123+$AG$9*(1-AL123))),IF(AT123=42,$F123*J123/AN123,IF(OR(AT123=1,AT123=4,AT123=2),$F123*J123/100,IF(AT123=9,$F123*J123/50,"자동"))))</f>
        <v/>
      </c>
      <c r="AH123" s="3">
        <f>IF(AU123=12,$F123*K123/IF($BB$7=1,IF($ED123=1,$AU$9,$AH$9),($AH$8*AL123+$AH$9*(1-AL123))),IF(AU123=42,$F123*K123/$AN123,IF(OR(AU123=1,AU123=4,AU123=2),$F123*K123/100,IF(AU123=9,$F123*K123/50,"자동"))))</f>
        <v/>
      </c>
      <c r="AI123" s="3">
        <f>IF(AV123=12,$F123*L123/IF($BB$7=1,IF($ED123=1,$AV$9,$AI$9),($AI$8*AL123+$AI$9*(1-AL123))),IF(AV123=42,$F123*L123/AO123,IF(OR(AV123=1,AV123=4,AV123=2),$F123*L123/100,IF(AV123=9,$F123*L123/50,"자동"))))</f>
        <v/>
      </c>
      <c r="AJ123" s="3">
        <f>IF(AW123=12,$F123*M123/IF($BB$7=1,IF($ED123=1,$AW$9,$AJ$9),($AJ$8*AL123+$AJ$9*(1-AL123))),IF(AW123=42,$F123*M123/AO123,IF(OR(AW123=1,AW123=4,AW123=2),$F123*M123/100,IF(AW123=9,$F123*M123/50,"자동"))))</f>
        <v/>
      </c>
      <c r="AL123" s="3">
        <f>IF(AK123&lt;&gt;"",AK123,IF(BA123&lt;&gt;12,"",IF(U123=1,1,IF(LEFT(E123,3)="서울대",0,""))))</f>
        <v/>
      </c>
      <c r="AN123" s="3">
        <f>IF($BA123=42,OFFSET(변환표준점수!C$119,$AP123-1,0),"")</f>
        <v/>
      </c>
      <c r="AO123" s="3">
        <f>IF($BA123=42,OFFSET(변환표준점수!D$119,$AP123-1,0),"")</f>
        <v/>
      </c>
      <c r="AP123" s="3">
        <f>IF(S123="","",MATCH(S123,변환표준점수!$B$119:$B$298,0))</f>
        <v/>
      </c>
      <c r="AQ123" s="3" t="n">
        <v>1</v>
      </c>
      <c r="AR123" s="3" t="n">
        <v>1</v>
      </c>
      <c r="AS123" s="3" t="n">
        <v>4</v>
      </c>
      <c r="AT123" s="3" t="n">
        <v>4</v>
      </c>
      <c r="AV123" s="3" t="n">
        <v>4</v>
      </c>
      <c r="AW123" s="3" t="n">
        <v>4</v>
      </c>
      <c r="AX123" s="3" t="n">
        <v>3</v>
      </c>
      <c r="AY123" s="3" t="n">
        <v>3</v>
      </c>
      <c r="BA123" s="3">
        <f>IF(AS123&gt;0,AS123,AV123)</f>
        <v/>
      </c>
      <c r="BF123" s="3">
        <f>0.03*AF123</f>
        <v/>
      </c>
      <c r="BG123" s="3">
        <f>0.03*AG123</f>
        <v/>
      </c>
      <c r="BJ123" s="3">
        <f>IF(BI123="",IF(DT123=1,1,$BI$3),BI123)</f>
        <v/>
      </c>
      <c r="BS123" s="3">
        <f>BF123*EH123</f>
        <v/>
      </c>
      <c r="BT123" s="3">
        <f>BG123*EI123</f>
        <v/>
      </c>
      <c r="CH123" s="206">
        <f>F123*P123</f>
        <v/>
      </c>
      <c r="CJ123" s="3" t="n">
        <v>-1</v>
      </c>
      <c r="CK123" s="3" t="n">
        <v>-3</v>
      </c>
      <c r="CL123" s="3" t="n">
        <v>-5</v>
      </c>
      <c r="CM123" s="3" t="n">
        <v>-7</v>
      </c>
      <c r="CN123" s="3" t="n">
        <v>-9</v>
      </c>
      <c r="CO123" s="3" t="n">
        <v>-12</v>
      </c>
      <c r="CP123" s="3" t="n">
        <v>-15</v>
      </c>
      <c r="CQ123" s="3" t="n">
        <v>-20</v>
      </c>
      <c r="CV123" s="3" t="n">
        <v>-1</v>
      </c>
      <c r="CW123" s="3" t="n">
        <v>-1</v>
      </c>
      <c r="CX123" s="3" t="n">
        <v>-2</v>
      </c>
      <c r="CY123" s="3" t="n">
        <v>-2</v>
      </c>
      <c r="CZ123" s="3" t="n">
        <v>-2</v>
      </c>
      <c r="DJ123" s="3">
        <f>ROUND((CI123-EZ123),1)</f>
        <v/>
      </c>
      <c r="DK123" s="93">
        <f>((CI123-EZ123)/(FG123+DJ123-FC123))*100</f>
        <v/>
      </c>
      <c r="DL123" s="3">
        <f>ROUND((CR123-FA123)+(DA123-FB123),1)</f>
        <v/>
      </c>
      <c r="DO123" s="3" t="n">
        <v>2</v>
      </c>
      <c r="DZ123" s="3" t="n">
        <v>1</v>
      </c>
      <c r="EA123" s="3">
        <f>IF(DZ123&gt;0,DZ123,IF(DM123&gt;0,1,2))</f>
        <v/>
      </c>
      <c r="EB123" s="3">
        <f>MAX(DM123:DO123)</f>
        <v/>
      </c>
      <c r="EC123" s="3">
        <f>AND(DM123-0.1&lt;$DM$8,DN123-0.1&lt;$DN$8,DO123-0.1&lt;$DO$8)*1</f>
        <v/>
      </c>
      <c r="ED123" s="3">
        <f>IFERROR(IF(AND($DP$8&gt;=DP123,$DQ$8&gt;=DQ123,$DR$8&gt;=DR123,$DS$8&gt;=DS123,$DT$8&gt;=DT123,$DU$8&gt;=DU123,$DV$8&gt;=DV123,$DW$8&gt;=DW123,$DX$8&gt;=DX123,OR(DY123=0,$DY$8&lt;DY123),EC123=1),1,0),0)</f>
        <v/>
      </c>
      <c r="EF123" s="3">
        <f>IFERROR(OFFSET(EF$3,MATCH(AQ123,$ED$4:$ED$10,0),0),0)</f>
        <v/>
      </c>
      <c r="EG123" s="3">
        <f>IFERROR(OFFSET(EG$3,MATCH(AR123,$ED$4:$ED$10,0),0),0)</f>
        <v/>
      </c>
      <c r="EH123" s="3">
        <f>IFERROR(IF(LEFT($BA123,1)="4",OFFSET(변환표준점수!$H$118,MATCH($S123,변환표준점수!$B$119:$B$198,0),),OFFSET(EH$3,MATCH(AS123,$ED$4:$ED$8,0),0)),0)</f>
        <v/>
      </c>
      <c r="EI123" s="3">
        <f>IFERROR(IF(LEFT($BA123,1)="4",OFFSET(변환표준점수!$I$118,MATCH($S123,변환표준점수!$B$119:$B$198,0),0),OFFSET(EI$3,MATCH(AT123,$ED$4:$ED$8,0),0)),0)</f>
        <v/>
      </c>
      <c r="EK123" s="3">
        <f>IFERROR(IF(LEFT($BA123,1)="4",OFFSET(변환표준점수!$J$118,MATCH($S123,변환표준점수!$B$119:$B$198,0),0),OFFSET(EJ$3,MATCH(AV123,$ED$4:$ED$8,0),0)),0)</f>
        <v/>
      </c>
      <c r="EL123" s="3">
        <f>IFERROR(IF(LEFT($BA123,1)="4",OFFSET(변환표준점수!$K$118,MATCH($S123,변환표준점수!$B$119:$B$198,0),0),OFFSET(EK$3,MATCH(AW123,$ED$4:$ED$8,0),0)),0)</f>
        <v/>
      </c>
      <c r="EM123" s="3">
        <f>IFERROR(OFFSET(EL$3,MATCH(AX123,$ED$4:$ED$8,0),0),0)</f>
        <v/>
      </c>
      <c r="EN123" s="3">
        <f>IFERROR(OFFSET(EM$3,MATCH(AY123,$ED$4:$ED$8,0),0),0)</f>
        <v/>
      </c>
      <c r="EO123" s="3">
        <f>IFERROR(OFFSET(EN$3,MATCH(AZ123,$ED$4:$ED$8,0),0),0)</f>
        <v/>
      </c>
      <c r="EQ123" s="3">
        <f>IFERROR((EF123*AD123+BO123)*$EP$9,0)</f>
        <v/>
      </c>
      <c r="ER123" s="3">
        <f>IFERROR(EG123*AE123+OFFSET($BP123,0,$ER$14-1),0)</f>
        <v/>
      </c>
      <c r="ES123" s="3">
        <f>IFERROR((EH123*AF123+BS123)*$EP$9,0)</f>
        <v/>
      </c>
      <c r="ET123" s="3">
        <f>IFERROR(IF(O123&lt;2,0,(EI123*AG123+BT123)*$EP$9),0)</f>
        <v/>
      </c>
      <c r="EU123" s="3">
        <f>IFERROR(BU123*$EP$9,0)</f>
        <v/>
      </c>
      <c r="EV123" s="3">
        <f>IFERROR((EK123*AI123+BV123)*$EP$9,0)</f>
        <v/>
      </c>
      <c r="EW123" s="3">
        <f>IFERROR(IF(O123&lt;2,0,(EL123*AJ123+BW123)*$EP$9),0)</f>
        <v/>
      </c>
      <c r="EX123" s="3">
        <f>LARGE((ES123:ET123,EV123:EW123),1)</f>
        <v/>
      </c>
      <c r="EY123" s="3">
        <f>IF(O123&lt;2,0,LARGE((ES123:ET123,EV123:EW123),2))</f>
        <v/>
      </c>
      <c r="EZ123" s="3">
        <f>IFERROR(OFFSET(CI123,0,ROUND((1/(1/EM123))-1,0)),0)</f>
        <v/>
      </c>
      <c r="FA123" s="3">
        <f>IFERROR(OFFSET(CR123,0,ROUND(1/(1/EN123),0)-1),0)</f>
        <v/>
      </c>
      <c r="FB123" s="3">
        <f>IFERROR(OFFSET(DA123,0,ROUND(1/(1/EO123),0)-1),0)</f>
        <v/>
      </c>
      <c r="FG123" s="3">
        <f>IF(FF123&gt;0,FF123,EQ123+ER123+EU123+EX123+EY123+EZ123+FA123+FB123+FC123)</f>
        <v/>
      </c>
      <c r="FH123" s="618" t="n"/>
      <c r="FU123" s="3">
        <f>IF(AQ123=1,"표점",IF(AQ123=12,"표점/만점",IF(AQ123=2,"백분위")))</f>
        <v/>
      </c>
      <c r="FV123" s="3">
        <f>IF(BA123=1,"표점",IF(BA123=12,"표점/만점",IF(BA123=2,"백분위",IF(BA123=4,"변표",IF(BA123=42,"변표/만점")))))</f>
        <v/>
      </c>
      <c r="FW123" s="3">
        <f>ROUND(Y123/$FZ123,2)</f>
        <v/>
      </c>
      <c r="FX123" s="3">
        <f>ROUND(Z123/$FZ123,2)</f>
        <v/>
      </c>
      <c r="FY123" s="3">
        <f>ROUND(AC123/$FZ123,2)</f>
        <v/>
      </c>
      <c r="FZ123" s="3">
        <f>Y123+Z123+AC123</f>
        <v/>
      </c>
    </row>
    <row r="124">
      <c r="A124" s="556" t="n">
        <v>26</v>
      </c>
      <c r="C124" s="3">
        <f>ROUND(ROW(C124)-ROW($C$15),0)</f>
        <v/>
      </c>
      <c r="D124" s="3" t="n">
        <v>109</v>
      </c>
      <c r="E124" s="3" t="inlineStr">
        <is>
          <t>가톨 약학</t>
        </is>
      </c>
      <c r="F124" s="3" t="n">
        <v>1000</v>
      </c>
      <c r="G124" s="3" t="n">
        <v>0.3</v>
      </c>
      <c r="H124" s="3" t="n">
        <v>0.4</v>
      </c>
      <c r="I124" s="3" t="n">
        <v>0.15</v>
      </c>
      <c r="J124" s="3" t="n">
        <v>0.15</v>
      </c>
      <c r="L124" s="3" t="n">
        <v>0.15</v>
      </c>
      <c r="M124" s="3" t="n">
        <v>0.15</v>
      </c>
      <c r="O124" s="3" t="n">
        <v>2</v>
      </c>
      <c r="P124" s="3">
        <f>G124+H124+MAX((I124:J124),L124:M124)*O124</f>
        <v/>
      </c>
      <c r="Q124" s="3" t="n">
        <v>33</v>
      </c>
      <c r="S124" s="3">
        <f>IF(R124&gt;0,R124,Q124)</f>
        <v/>
      </c>
      <c r="U124" s="3" t="n">
        <v>1</v>
      </c>
      <c r="W124" s="3">
        <f>IF(AND(BH124=0,CD124=0),0,IF(V124&gt;0,V124,IF(U124=1,$W$11,0)))</f>
        <v/>
      </c>
      <c r="Y124" s="3">
        <f>AD124</f>
        <v/>
      </c>
      <c r="Z124" s="3">
        <f>AE124</f>
        <v/>
      </c>
      <c r="AA124" s="3">
        <f>IF($BB$7=1,AF124,IF(AS124=12,$F124*I124/($AF$8*AL124+$AF$9*(1-AL124)),AF124))</f>
        <v/>
      </c>
      <c r="AB124" s="3">
        <f>IF($BB$7=1,AI124,IF(AV124=12,$F124*L124/($AI$8*AL124+$AI$9*(1-AL124)),AI124))</f>
        <v/>
      </c>
      <c r="AC124" s="3">
        <f>IF(AND(AS124=2,EA124=1),AA124*O124,IF(AND(AS124=2,EA124=2),AB124*O124,IF(EA124=1,AA124,IF(EA124=2,AB124))))</f>
        <v/>
      </c>
      <c r="AD124" s="3">
        <f>IF(AQ124=12,$F124*G124/$AQ$9,IF(OR(AQ124=1,AQ124=4),$F124*G124/200,IF(OR(AQ124=2,AQ124=9),$F124*G124/100,"자동")))</f>
        <v/>
      </c>
      <c r="AE124" s="3">
        <f>IF(AR124=12,$F124*H124/$AR$9,IF(OR(AR124=1,AR124=4),$F124*H124/200,IF(OR(AR124=2,AR124=9),$F124*H124/100,"자동")))</f>
        <v/>
      </c>
      <c r="AF124" s="3">
        <f>IF(AS124=12,$F124*I124/IF($BB$7=1,IF($ED124=1,$AS$9,$AF$9),($AF$8*AL124+$AF$9*(1-AL124))),IF(AS124=42,$F124*I124/AN124,IF(OR(AS124=1,AS124=4,AS124=2),$F124*I124/100,IF(AS124=9,$F124*I124/50,"자동"))))</f>
        <v/>
      </c>
      <c r="AG124" s="3">
        <f>IF(AT124=12,$F124*J124/IF($BB$7=1,IF($ED124=1,$AT$9,$AG$9),($AG$8*AL124+$AG$9*(1-AL124))),IF(AT124=42,$F124*J124/AN124,IF(OR(AT124=1,AT124=4,AT124=2),$F124*J124/100,IF(AT124=9,$F124*J124/50,"자동"))))</f>
        <v/>
      </c>
      <c r="AH124" s="3">
        <f>IF(AU124=12,$F124*K124/IF($BB$7=1,IF($ED124=1,$AU$9,$AH$9),($AH$8*AL124+$AH$9*(1-AL124))),IF(AU124=42,$F124*K124/$AN124,IF(OR(AU124=1,AU124=4,AU124=2),$F124*K124/100,IF(AU124=9,$F124*K124/50,"자동"))))</f>
        <v/>
      </c>
      <c r="AI124" s="3">
        <f>IF(AV124=12,$F124*L124/IF($BB$7=1,IF($ED124=1,$AV$9,$AI$9),($AI$8*AL124+$AI$9*(1-AL124))),IF(AV124=42,$F124*L124/AO124,IF(OR(AV124=1,AV124=4,AV124=2),$F124*L124/100,IF(AV124=9,$F124*L124/50,"자동"))))</f>
        <v/>
      </c>
      <c r="AJ124" s="3">
        <f>IF(AW124=12,$F124*M124/IF($BB$7=1,IF($ED124=1,$AW$9,$AJ$9),($AJ$8*AL124+$AJ$9*(1-AL124))),IF(AW124=42,$F124*M124/AO124,IF(OR(AW124=1,AW124=4,AW124=2),$F124*M124/100,IF(AW124=9,$F124*M124/50,"자동"))))</f>
        <v/>
      </c>
      <c r="AL124" s="3">
        <f>IF(AK124&lt;&gt;"",AK124,IF(BA124&lt;&gt;12,"",IF(U124=1,1,IF(LEFT(E124,3)="서울대",0,""))))</f>
        <v/>
      </c>
      <c r="AN124" s="3">
        <f>IF($BA124=42,OFFSET(변환표준점수!C$119,$AP124-1,0),"")</f>
        <v/>
      </c>
      <c r="AO124" s="3">
        <f>IF($BA124=42,OFFSET(변환표준점수!D$119,$AP124-1,0),"")</f>
        <v/>
      </c>
      <c r="AP124" s="3">
        <f>IF(S124="","",MATCH(S124,변환표준점수!$B$119:$B$298,0))</f>
        <v/>
      </c>
      <c r="AQ124" s="3" t="n">
        <v>1</v>
      </c>
      <c r="AR124" s="3" t="n">
        <v>1</v>
      </c>
      <c r="AS124" s="3" t="n">
        <v>4</v>
      </c>
      <c r="AT124" s="3" t="n">
        <v>4</v>
      </c>
      <c r="AV124" s="3" t="n">
        <v>4</v>
      </c>
      <c r="AW124" s="3" t="n">
        <v>4</v>
      </c>
      <c r="AX124" s="3" t="n">
        <v>3</v>
      </c>
      <c r="AY124" s="3" t="n">
        <v>3</v>
      </c>
      <c r="BA124" s="3">
        <f>IF(AS124&gt;0,AS124,AV124)</f>
        <v/>
      </c>
      <c r="BF124" s="3">
        <f>0.03*AF124</f>
        <v/>
      </c>
      <c r="BG124" s="3">
        <f>0.03*AG124</f>
        <v/>
      </c>
      <c r="BJ124" s="3">
        <f>IF(BI124="",IF(DT124=1,1,$BI$3),BI124)</f>
        <v/>
      </c>
      <c r="BS124" s="3">
        <f>BF124*EH124</f>
        <v/>
      </c>
      <c r="BT124" s="3">
        <f>BG124*EI124</f>
        <v/>
      </c>
      <c r="CH124" s="206">
        <f>F124*P124</f>
        <v/>
      </c>
      <c r="CJ124" s="3" t="n">
        <v>-1</v>
      </c>
      <c r="CK124" s="3" t="n">
        <v>-3</v>
      </c>
      <c r="CL124" s="3" t="n">
        <v>-5</v>
      </c>
      <c r="CM124" s="3" t="n">
        <v>-7</v>
      </c>
      <c r="CN124" s="3" t="n">
        <v>-9</v>
      </c>
      <c r="CO124" s="3" t="n">
        <v>-12</v>
      </c>
      <c r="CP124" s="3" t="n">
        <v>-15</v>
      </c>
      <c r="CQ124" s="3" t="n">
        <v>-20</v>
      </c>
      <c r="CV124" s="3" t="n">
        <v>-1</v>
      </c>
      <c r="CW124" s="3" t="n">
        <v>-1</v>
      </c>
      <c r="CX124" s="3" t="n">
        <v>-2</v>
      </c>
      <c r="CY124" s="3" t="n">
        <v>-2</v>
      </c>
      <c r="CZ124" s="3" t="n">
        <v>-2</v>
      </c>
      <c r="DJ124" s="3">
        <f>ROUND((CI124-EZ124),1)</f>
        <v/>
      </c>
      <c r="DK124" s="93">
        <f>((CI124-EZ124)/(FG124+DJ124-FC124))*100</f>
        <v/>
      </c>
      <c r="DL124" s="3">
        <f>ROUND((CR124-FA124)+(DA124-FB124),1)</f>
        <v/>
      </c>
      <c r="DO124" s="3" t="n">
        <v>2</v>
      </c>
      <c r="DZ124" s="3" t="n">
        <v>1</v>
      </c>
      <c r="EA124" s="3">
        <f>IF(DZ124&gt;0,DZ124,IF(DM124&gt;0,1,2))</f>
        <v/>
      </c>
      <c r="EB124" s="3">
        <f>MAX(DM124:DO124)</f>
        <v/>
      </c>
      <c r="EC124" s="3">
        <f>AND(DM124-0.1&lt;$DM$8,DN124-0.1&lt;$DN$8,DO124-0.1&lt;$DO$8)*1</f>
        <v/>
      </c>
      <c r="ED124" s="3">
        <f>IFERROR(IF(AND($DP$8&gt;=DP124,$DQ$8&gt;=DQ124,$DR$8&gt;=DR124,$DS$8&gt;=DS124,$DT$8&gt;=DT124,$DU$8&gt;=DU124,$DV$8&gt;=DV124,$DW$8&gt;=DW124,$DX$8&gt;=DX124,OR(DY124=0,$DY$8&lt;DY124),EC124=1),1,0),0)</f>
        <v/>
      </c>
      <c r="EF124" s="3">
        <f>IFERROR(OFFSET(EF$3,MATCH(AQ124,$ED$4:$ED$10,0),0),0)</f>
        <v/>
      </c>
      <c r="EG124" s="3">
        <f>IFERROR(OFFSET(EG$3,MATCH(AR124,$ED$4:$ED$10,0),0),0)</f>
        <v/>
      </c>
      <c r="EH124" s="3">
        <f>IFERROR(IF(LEFT($BA124,1)="4",OFFSET(변환표준점수!$H$118,MATCH($S124,변환표준점수!$B$119:$B$198,0),),OFFSET(EH$3,MATCH(AS124,$ED$4:$ED$8,0),0)),0)</f>
        <v/>
      </c>
      <c r="EI124" s="3">
        <f>IFERROR(IF(LEFT($BA124,1)="4",OFFSET(변환표준점수!$I$118,MATCH($S124,변환표준점수!$B$119:$B$198,0),0),OFFSET(EI$3,MATCH(AT124,$ED$4:$ED$8,0),0)),0)</f>
        <v/>
      </c>
      <c r="EK124" s="3">
        <f>IFERROR(IF(LEFT($BA124,1)="4",OFFSET(변환표준점수!$J$118,MATCH($S124,변환표준점수!$B$119:$B$198,0),0),OFFSET(EJ$3,MATCH(AV124,$ED$4:$ED$8,0),0)),0)</f>
        <v/>
      </c>
      <c r="EL124" s="3">
        <f>IFERROR(IF(LEFT($BA124,1)="4",OFFSET(변환표준점수!$K$118,MATCH($S124,변환표준점수!$B$119:$B$198,0),0),OFFSET(EK$3,MATCH(AW124,$ED$4:$ED$8,0),0)),0)</f>
        <v/>
      </c>
      <c r="EM124" s="3">
        <f>IFERROR(OFFSET(EL$3,MATCH(AX124,$ED$4:$ED$8,0),0),0)</f>
        <v/>
      </c>
      <c r="EN124" s="3">
        <f>IFERROR(OFFSET(EM$3,MATCH(AY124,$ED$4:$ED$8,0),0),0)</f>
        <v/>
      </c>
      <c r="EO124" s="3">
        <f>IFERROR(OFFSET(EN$3,MATCH(AZ124,$ED$4:$ED$8,0),0),0)</f>
        <v/>
      </c>
      <c r="EQ124" s="3">
        <f>IFERROR((EF124*AD124+BO124)*$EP$9,0)</f>
        <v/>
      </c>
      <c r="ER124" s="3">
        <f>IFERROR(EG124*AE124+OFFSET($BP124,0,$ER$14-1),0)</f>
        <v/>
      </c>
      <c r="ES124" s="3">
        <f>IFERROR((EH124*AF124+BS124)*$EP$9,0)</f>
        <v/>
      </c>
      <c r="ET124" s="3">
        <f>IFERROR(IF(O124&lt;2,0,(EI124*AG124+BT124)*$EP$9),0)</f>
        <v/>
      </c>
      <c r="EU124" s="3">
        <f>IFERROR(BU124*$EP$9,0)</f>
        <v/>
      </c>
      <c r="EV124" s="3">
        <f>IFERROR((EK124*AI124+BV124)*$EP$9,0)</f>
        <v/>
      </c>
      <c r="EW124" s="3">
        <f>IFERROR(IF(O124&lt;2,0,(EL124*AJ124+BW124)*$EP$9),0)</f>
        <v/>
      </c>
      <c r="EX124" s="3">
        <f>LARGE((ES124:ET124,EV124:EW124),1)</f>
        <v/>
      </c>
      <c r="EY124" s="3">
        <f>IF(O124&lt;2,0,LARGE((ES124:ET124,EV124:EW124),2))</f>
        <v/>
      </c>
      <c r="EZ124" s="3">
        <f>IFERROR(OFFSET(CI124,0,ROUND((1/(1/EM124))-1,0)),0)</f>
        <v/>
      </c>
      <c r="FA124" s="3">
        <f>IFERROR(OFFSET(CR124,0,ROUND(1/(1/EN124),0)-1),0)</f>
        <v/>
      </c>
      <c r="FB124" s="3">
        <f>IFERROR(OFFSET(DA124,0,ROUND(1/(1/EO124),0)-1),0)</f>
        <v/>
      </c>
      <c r="FG124" s="3">
        <f>IF(FF124&gt;0,FF124,EQ124+ER124+EU124+EX124+EY124+EZ124+FA124+FB124+FC124)</f>
        <v/>
      </c>
      <c r="FH124" s="618" t="n"/>
      <c r="FU124" s="3">
        <f>IF(AQ124=1,"표점",IF(AQ124=12,"표점/만점",IF(AQ124=2,"백분위")))</f>
        <v/>
      </c>
      <c r="FV124" s="3">
        <f>IF(BA124=1,"표점",IF(BA124=12,"표점/만점",IF(BA124=2,"백분위",IF(BA124=4,"변표",IF(BA124=42,"변표/만점")))))</f>
        <v/>
      </c>
      <c r="FW124" s="3">
        <f>ROUND(Y124/$FZ124,2)</f>
        <v/>
      </c>
      <c r="FX124" s="3">
        <f>ROUND(Z124/$FZ124,2)</f>
        <v/>
      </c>
      <c r="FY124" s="3">
        <f>ROUND(AC124/$FZ124,2)</f>
        <v/>
      </c>
      <c r="FZ124" s="3">
        <f>Y124+Z124+AC124</f>
        <v/>
      </c>
    </row>
    <row r="125">
      <c r="A125" s="556" t="n">
        <v>26</v>
      </c>
      <c r="C125" s="3">
        <f>ROUND(ROW(C125)-ROW($C$15),0)</f>
        <v/>
      </c>
      <c r="D125" s="3" t="n">
        <v>110</v>
      </c>
      <c r="E125" s="3" t="inlineStr">
        <is>
          <t>가톨 간호</t>
        </is>
      </c>
      <c r="F125" s="3" t="n">
        <v>1000</v>
      </c>
      <c r="G125" s="3" t="n">
        <v>0.3</v>
      </c>
      <c r="H125" s="3" t="n">
        <v>0.4</v>
      </c>
      <c r="I125" s="3" t="n">
        <v>0.15</v>
      </c>
      <c r="J125" s="3" t="n">
        <v>0.15</v>
      </c>
      <c r="L125" s="3" t="n">
        <v>0.15</v>
      </c>
      <c r="M125" s="3" t="n">
        <v>0.15</v>
      </c>
      <c r="O125" s="3" t="n">
        <v>2</v>
      </c>
      <c r="P125" s="3">
        <f>G125+H125+MAX((I125:J125),L125:M125)*O125</f>
        <v/>
      </c>
      <c r="Q125" s="3" t="n">
        <v>34</v>
      </c>
      <c r="S125" s="3">
        <f>IF(R125&gt;0,R125,Q125)</f>
        <v/>
      </c>
      <c r="W125" s="3">
        <f>IF(AND(BH125=0,CD125=0),0,IF(V125&gt;0,V125,IF(U125=1,$W$11,0)))</f>
        <v/>
      </c>
      <c r="Y125" s="3">
        <f>AD125</f>
        <v/>
      </c>
      <c r="Z125" s="3">
        <f>AE125</f>
        <v/>
      </c>
      <c r="AA125" s="3">
        <f>IF($BB$7=1,AF125,IF(AS125=12,$F125*I125/($AF$8*AL125+$AF$9*(1-AL125)),AF125))</f>
        <v/>
      </c>
      <c r="AB125" s="3">
        <f>IF($BB$7=1,AI125,IF(AV125=12,$F125*L125/($AI$8*AL125+$AI$9*(1-AL125)),AI125))</f>
        <v/>
      </c>
      <c r="AC125" s="3">
        <f>IF(AND(AS125=2,EA125=1),AA125*O125,IF(AND(AS125=2,EA125=2),AB125*O125,IF(EA125=1,AA125,IF(EA125=2,AB125))))</f>
        <v/>
      </c>
      <c r="AD125" s="3">
        <f>IF(AQ125=12,$F125*G125/$AQ$9,IF(OR(AQ125=1,AQ125=4),$F125*G125/200,IF(OR(AQ125=2,AQ125=9),$F125*G125/100,"자동")))</f>
        <v/>
      </c>
      <c r="AE125" s="3">
        <f>IF(AR125=12,$F125*H125/$AR$9,IF(OR(AR125=1,AR125=4),$F125*H125/200,IF(OR(AR125=2,AR125=9),$F125*H125/100,"자동")))</f>
        <v/>
      </c>
      <c r="AF125" s="3">
        <f>IF(AS125=12,$F125*I125/IF($BB$7=1,IF($ED125=1,$AS$9,$AF$9),($AF$8*AL125+$AF$9*(1-AL125))),IF(AS125=42,$F125*I125/AN125,IF(OR(AS125=1,AS125=4,AS125=2),$F125*I125/100,IF(AS125=9,$F125*I125/50,"자동"))))</f>
        <v/>
      </c>
      <c r="AG125" s="3">
        <f>IF(AT125=12,$F125*J125/IF($BB$7=1,IF($ED125=1,$AT$9,$AG$9),($AG$8*AL125+$AG$9*(1-AL125))),IF(AT125=42,$F125*J125/AN125,IF(OR(AT125=1,AT125=4,AT125=2),$F125*J125/100,IF(AT125=9,$F125*J125/50,"자동"))))</f>
        <v/>
      </c>
      <c r="AH125" s="3">
        <f>IF(AU125=12,$F125*K125/IF($BB$7=1,IF($ED125=1,$AU$9,$AH$9),($AH$8*AL125+$AH$9*(1-AL125))),IF(AU125=42,$F125*K125/$AN125,IF(OR(AU125=1,AU125=4,AU125=2),$F125*K125/100,IF(AU125=9,$F125*K125/50,"자동"))))</f>
        <v/>
      </c>
      <c r="AI125" s="3">
        <f>IF(AV125=12,$F125*L125/IF($BB$7=1,IF($ED125=1,$AV$9,$AI$9),($AI$8*AL125+$AI$9*(1-AL125))),IF(AV125=42,$F125*L125/AO125,IF(OR(AV125=1,AV125=4,AV125=2),$F125*L125/100,IF(AV125=9,$F125*L125/50,"자동"))))</f>
        <v/>
      </c>
      <c r="AJ125" s="3">
        <f>IF(AW125=12,$F125*M125/IF($BB$7=1,IF($ED125=1,$AW$9,$AJ$9),($AJ$8*AL125+$AJ$9*(1-AL125))),IF(AW125=42,$F125*M125/AO125,IF(OR(AW125=1,AW125=4,AW125=2),$F125*M125/100,IF(AW125=9,$F125*M125/50,"자동"))))</f>
        <v/>
      </c>
      <c r="AL125" s="3">
        <f>IF(AK125&lt;&gt;"",AK125,IF(BA125&lt;&gt;12,"",IF(U125=1,1,IF(LEFT(E125,3)="서울대",0,""))))</f>
        <v/>
      </c>
      <c r="AN125" s="3">
        <f>IF($BA125=42,OFFSET(변환표준점수!C$119,$AP125-1,0),"")</f>
        <v/>
      </c>
      <c r="AO125" s="3">
        <f>IF($BA125=42,OFFSET(변환표준점수!D$119,$AP125-1,0),"")</f>
        <v/>
      </c>
      <c r="AP125" s="3">
        <f>IF(S125="","",MATCH(S125,변환표준점수!$B$119:$B$298,0))</f>
        <v/>
      </c>
      <c r="AQ125" s="3" t="n">
        <v>1</v>
      </c>
      <c r="AR125" s="3" t="n">
        <v>1</v>
      </c>
      <c r="AS125" s="3" t="n">
        <v>4</v>
      </c>
      <c r="AT125" s="3" t="n">
        <v>4</v>
      </c>
      <c r="AV125" s="3" t="n">
        <v>4</v>
      </c>
      <c r="AW125" s="3" t="n">
        <v>4</v>
      </c>
      <c r="AX125" s="3" t="n">
        <v>3</v>
      </c>
      <c r="AY125" s="3" t="n">
        <v>3</v>
      </c>
      <c r="BA125" s="3">
        <f>IF(AS125&gt;0,AS125,AV125)</f>
        <v/>
      </c>
      <c r="BJ125" s="3">
        <f>IF(BI125="",IF(DT125=1,1,$BI$3),BI125)</f>
        <v/>
      </c>
      <c r="CH125" s="206">
        <f>F125*P125</f>
        <v/>
      </c>
      <c r="CJ125" s="3" t="n">
        <v>-1</v>
      </c>
      <c r="CK125" s="3" t="n">
        <v>-3</v>
      </c>
      <c r="CL125" s="3" t="n">
        <v>-5</v>
      </c>
      <c r="CM125" s="3" t="n">
        <v>-7</v>
      </c>
      <c r="CN125" s="3" t="n">
        <v>-9</v>
      </c>
      <c r="CO125" s="3" t="n">
        <v>-12</v>
      </c>
      <c r="CP125" s="3" t="n">
        <v>-15</v>
      </c>
      <c r="CQ125" s="3" t="n">
        <v>-20</v>
      </c>
      <c r="CV125" s="3" t="n">
        <v>-1</v>
      </c>
      <c r="CW125" s="3" t="n">
        <v>-1</v>
      </c>
      <c r="CX125" s="3" t="n">
        <v>-2</v>
      </c>
      <c r="CY125" s="3" t="n">
        <v>-2</v>
      </c>
      <c r="CZ125" s="3" t="n">
        <v>-2</v>
      </c>
      <c r="DJ125" s="3">
        <f>ROUND((CI125-EZ125),1)</f>
        <v/>
      </c>
      <c r="DK125" s="93">
        <f>((CI125-EZ125)/(FG125+DJ125-FC125))*100</f>
        <v/>
      </c>
      <c r="DL125" s="3">
        <f>ROUND((CR125-FA125)+(DA125-FB125),1)</f>
        <v/>
      </c>
      <c r="DO125" s="3" t="n">
        <v>2</v>
      </c>
      <c r="DZ125" s="3" t="n">
        <v>1</v>
      </c>
      <c r="EA125" s="3">
        <f>IF(DZ125&gt;0,DZ125,IF(DM125&gt;0,1,2))</f>
        <v/>
      </c>
      <c r="EB125" s="3">
        <f>MAX(DM125:DO125)</f>
        <v/>
      </c>
      <c r="EC125" s="3">
        <f>AND(DM125-0.1&lt;$DM$8,DN125-0.1&lt;$DN$8,DO125-0.1&lt;$DO$8)*1</f>
        <v/>
      </c>
      <c r="ED125" s="3">
        <f>IFERROR(IF(AND($DP$8&gt;=DP125,$DQ$8&gt;=DQ125,$DR$8&gt;=DR125,$DS$8&gt;=DS125,$DT$8&gt;=DT125,$DU$8&gt;=DU125,$DV$8&gt;=DV125,$DW$8&gt;=DW125,$DX$8&gt;=DX125,OR(DY125=0,$DY$8&lt;DY125),EC125=1),1,0),0)</f>
        <v/>
      </c>
      <c r="EF125" s="3">
        <f>IFERROR(OFFSET(EF$3,MATCH(AQ125,$ED$4:$ED$10,0),0),0)</f>
        <v/>
      </c>
      <c r="EG125" s="3">
        <f>IFERROR(OFFSET(EG$3,MATCH(AR125,$ED$4:$ED$10,0),0),0)</f>
        <v/>
      </c>
      <c r="EH125" s="3">
        <f>IFERROR(IF(LEFT($BA125,1)="4",OFFSET(변환표준점수!$H$118,MATCH($S125,변환표준점수!$B$119:$B$198,0),),OFFSET(EH$3,MATCH(AS125,$ED$4:$ED$8,0),0)),0)</f>
        <v/>
      </c>
      <c r="EI125" s="3">
        <f>IFERROR(IF(LEFT($BA125,1)="4",OFFSET(변환표준점수!$I$118,MATCH($S125,변환표준점수!$B$119:$B$198,0),0),OFFSET(EI$3,MATCH(AT125,$ED$4:$ED$8,0),0)),0)</f>
        <v/>
      </c>
      <c r="EK125" s="3">
        <f>IFERROR(IF(LEFT($BA125,1)="4",OFFSET(변환표준점수!$J$118,MATCH($S125,변환표준점수!$B$119:$B$198,0),0),OFFSET(EJ$3,MATCH(AV125,$ED$4:$ED$8,0),0)),0)</f>
        <v/>
      </c>
      <c r="EL125" s="3">
        <f>IFERROR(IF(LEFT($BA125,1)="4",OFFSET(변환표준점수!$K$118,MATCH($S125,변환표준점수!$B$119:$B$198,0),0),OFFSET(EK$3,MATCH(AW125,$ED$4:$ED$8,0),0)),0)</f>
        <v/>
      </c>
      <c r="EM125" s="3">
        <f>IFERROR(OFFSET(EL$3,MATCH(AX125,$ED$4:$ED$8,0),0),0)</f>
        <v/>
      </c>
      <c r="EN125" s="3">
        <f>IFERROR(OFFSET(EM$3,MATCH(AY125,$ED$4:$ED$8,0),0),0)</f>
        <v/>
      </c>
      <c r="EO125" s="3">
        <f>IFERROR(OFFSET(EN$3,MATCH(AZ125,$ED$4:$ED$8,0),0),0)</f>
        <v/>
      </c>
      <c r="EQ125" s="3">
        <f>IFERROR((EF125*AD125+BO125)*$EP$9,0)</f>
        <v/>
      </c>
      <c r="ER125" s="3">
        <f>IFERROR(EG125*AE125+OFFSET($BP125,0,$ER$14-1),0)</f>
        <v/>
      </c>
      <c r="ES125" s="3">
        <f>IFERROR((EH125*AF125+BS125)*$EP$9,0)</f>
        <v/>
      </c>
      <c r="ET125" s="3">
        <f>IFERROR(IF(O125&lt;2,0,(EI125*AG125+BT125)*$EP$9),0)</f>
        <v/>
      </c>
      <c r="EU125" s="3">
        <f>IFERROR(BU125*$EP$9,0)</f>
        <v/>
      </c>
      <c r="EV125" s="3">
        <f>IFERROR((EK125*AI125+BV125)*$EP$9,0)</f>
        <v/>
      </c>
      <c r="EW125" s="3">
        <f>IFERROR(IF(O125&lt;2,0,(EL125*AJ125+BW125)*$EP$9),0)</f>
        <v/>
      </c>
      <c r="EX125" s="3">
        <f>LARGE((ES125:ET125,EV125:EW125),1)</f>
        <v/>
      </c>
      <c r="EY125" s="3">
        <f>IF(O125&lt;2,0,LARGE((ES125:ET125,EV125:EW125),2))</f>
        <v/>
      </c>
      <c r="EZ125" s="3">
        <f>IFERROR(OFFSET(CI125,0,ROUND((1/(1/EM125))-1,0)),0)</f>
        <v/>
      </c>
      <c r="FA125" s="3">
        <f>IFERROR(OFFSET(CR125,0,ROUND(1/(1/EN125),0)-1),0)</f>
        <v/>
      </c>
      <c r="FB125" s="3">
        <f>IFERROR(OFFSET(DA125,0,ROUND(1/(1/EO125),0)-1),0)</f>
        <v/>
      </c>
      <c r="FG125" s="3">
        <f>IF(FF125&gt;0,FF125,EQ125+ER125+EU125+EX125+EY125+EZ125+FA125+FB125+FC125)</f>
        <v/>
      </c>
      <c r="FH125" s="618" t="n"/>
      <c r="FU125" s="3">
        <f>IF(AQ125=1,"표점",IF(AQ125=12,"표점/만점",IF(AQ125=2,"백분위")))</f>
        <v/>
      </c>
      <c r="FV125" s="3">
        <f>IF(BA125=1,"표점",IF(BA125=12,"표점/만점",IF(BA125=2,"백분위",IF(BA125=4,"변표",IF(BA125=42,"변표/만점")))))</f>
        <v/>
      </c>
      <c r="FW125" s="3">
        <f>ROUND(Y125/$FZ125,2)</f>
        <v/>
      </c>
      <c r="FX125" s="3">
        <f>ROUND(Z125/$FZ125,2)</f>
        <v/>
      </c>
      <c r="FY125" s="3">
        <f>ROUND(AC125/$FZ125,2)</f>
        <v/>
      </c>
      <c r="FZ125" s="3">
        <f>Y125+Z125+AC125</f>
        <v/>
      </c>
    </row>
    <row r="126">
      <c r="A126" s="556" t="n">
        <v>26</v>
      </c>
      <c r="C126" s="3">
        <f>ROUND(ROW(C126)-ROW($C$15),0)</f>
        <v/>
      </c>
      <c r="D126" s="3" t="n">
        <v>111</v>
      </c>
      <c r="E126" s="3" t="inlineStr">
        <is>
          <t>아주 자연</t>
        </is>
      </c>
      <c r="F126" s="3" t="n">
        <v>1000</v>
      </c>
      <c r="G126" s="3" t="n">
        <v>0.2</v>
      </c>
      <c r="H126" s="3" t="n">
        <v>0.35</v>
      </c>
      <c r="I126" s="3" t="n">
        <v>0.15</v>
      </c>
      <c r="J126" s="3" t="n">
        <v>0.15</v>
      </c>
      <c r="L126" s="3" t="n">
        <v>0.15</v>
      </c>
      <c r="M126" s="3" t="n">
        <v>0.15</v>
      </c>
      <c r="O126" s="3" t="n">
        <v>2</v>
      </c>
      <c r="P126" s="3">
        <f>G126+H126+MAX((I126:J126),L126:M126)*O126</f>
        <v/>
      </c>
      <c r="Q126" s="3" t="n">
        <v>36</v>
      </c>
      <c r="S126" s="3">
        <f>IF(R126&gt;0,R126,Q126)</f>
        <v/>
      </c>
      <c r="W126" s="3">
        <f>IF(AND(BH126=0,CD126=0),0,IF(V126&gt;0,V126,IF(U126=1,$W$11,0)))</f>
        <v/>
      </c>
      <c r="Y126" s="3">
        <f>AD126</f>
        <v/>
      </c>
      <c r="Z126" s="3">
        <f>AE126</f>
        <v/>
      </c>
      <c r="AA126" s="3">
        <f>IF($BB$7=1,AF126,IF(AS126=12,$F126*I126/($AF$8*AL126+$AF$9*(1-AL126)),AF126))</f>
        <v/>
      </c>
      <c r="AB126" s="3">
        <f>IF($BB$7=1,AI126,IF(AV126=12,$F126*L126/($AI$8*AL126+$AI$9*(1-AL126)),AI126))</f>
        <v/>
      </c>
      <c r="AC126" s="3">
        <f>IF(AND(AS126=2,EA126=1),AA126*O126,IF(AND(AS126=2,EA126=2),AB126*O126,IF(EA126=1,AA126,IF(EA126=2,AB126))))</f>
        <v/>
      </c>
      <c r="AD126" s="69">
        <f>IF(AQ126=12,$F126*G126/$AQ$9,IF(OR(AQ126=1,AQ126=4),$F126*G126/200,IF(OR(AQ126=2,AQ126=9),$F126*G126/100,"자동")))</f>
        <v/>
      </c>
      <c r="AE126" s="69">
        <f>IF(AR126=12,$F126*H126/$AR$9,IF(OR(AR126=1,AR126=4),$F126*H126/200,IF(OR(AR126=2,AR126=9),$F126*H126/100,"자동")))</f>
        <v/>
      </c>
      <c r="AF126" s="3">
        <f>IF(AS126=12,$F126*I126/IF($BB$7=1,IF($ED126=1,$AS$9,$AF$9),($AF$8*AL126+$AF$9*(1-AL126))),IF(AS126=42,$F126*I126/AN126,IF(OR(AS126=1,AS126=4,AS126=2),$F126*I126/100,IF(AS126=9,$F126*I126/50,"자동"))))</f>
        <v/>
      </c>
      <c r="AG126" s="3">
        <f>IF(AT126=12,$F126*J126/IF($BB$7=1,IF($ED126=1,$AT$9,$AG$9),($AG$8*AL126+$AG$9*(1-AL126))),IF(AT126=42,$F126*J126/AN126,IF(OR(AT126=1,AT126=4,AT126=2),$F126*J126/100,IF(AT126=9,$F126*J126/50,"자동"))))</f>
        <v/>
      </c>
      <c r="AH126" s="3">
        <f>IF(AU126=12,$F126*K126/IF($BB$7=1,IF($ED126=1,$AU$9,$AH$9),($AH$8*AL126+$AH$9*(1-AL126))),IF(AU126=42,$F126*K126/$AN126,IF(OR(AU126=1,AU126=4,AU126=2),$F126*K126/100,IF(AU126=9,$F126*K126/50,"자동"))))</f>
        <v/>
      </c>
      <c r="AI126" s="3">
        <f>IF(AV126=12,$F126*L126/IF($BB$7=1,IF($ED126=1,$AV$9,$AI$9),($AI$8*AL126+$AI$9*(1-AL126))),IF(AV126=42,$F126*L126/AO126,IF(OR(AV126=1,AV126=4,AV126=2),$F126*L126/100,IF(AV126=9,$F126*L126/50,"자동"))))</f>
        <v/>
      </c>
      <c r="AJ126" s="3">
        <f>IF(AW126=12,$F126*M126/IF($BB$7=1,IF($ED126=1,$AW$9,$AJ$9),($AJ$8*AL126+$AJ$9*(1-AL126))),IF(AW126=42,$F126*M126/AO126,IF(OR(AW126=1,AW126=4,AW126=2),$F126*M126/100,IF(AW126=9,$F126*M126/50,"자동"))))</f>
        <v/>
      </c>
      <c r="AL126" s="3">
        <f>IF(AK126&lt;&gt;"",AK126,IF(BA126&lt;&gt;12,"",IF(U126=1,1,IF(LEFT(E126,3)="서울대",0,""))))</f>
        <v/>
      </c>
      <c r="AN126" s="3">
        <f>IF($BA126=42,OFFSET(변환표준점수!C$119,$AP126-1,0),"")</f>
        <v/>
      </c>
      <c r="AO126" s="3">
        <f>IF($BA126=42,OFFSET(변환표준점수!D$119,$AP126-1,0),"")</f>
        <v/>
      </c>
      <c r="AP126" s="120">
        <f>IF(S126="","",MATCH(S126,변환표준점수!$B$119:$B$298,0))</f>
        <v/>
      </c>
      <c r="AQ126" s="3" t="n">
        <v>12</v>
      </c>
      <c r="AR126" s="3" t="n">
        <v>12</v>
      </c>
      <c r="AS126" s="3" t="n">
        <v>42</v>
      </c>
      <c r="AT126" s="3" t="n">
        <v>42</v>
      </c>
      <c r="AV126" s="3" t="n">
        <v>42</v>
      </c>
      <c r="AW126" s="3" t="n">
        <v>42</v>
      </c>
      <c r="AX126" s="3" t="n">
        <v>3</v>
      </c>
      <c r="AY126" s="3" t="n">
        <v>3</v>
      </c>
      <c r="BA126" s="3">
        <f>IF(AS126&gt;0,AS126,AV126)</f>
        <v/>
      </c>
      <c r="BC126" s="3">
        <f>0.03*$AE126</f>
        <v/>
      </c>
      <c r="BD126" s="3">
        <f>0.03*$AE126</f>
        <v/>
      </c>
      <c r="BF126" s="3">
        <f>0.03*AF126</f>
        <v/>
      </c>
      <c r="BG126" s="3">
        <f>0.03*AG126</f>
        <v/>
      </c>
      <c r="BJ126" s="3">
        <f>IF(BI126="",IF(DT126=1,1,$BI$3),BI126)</f>
        <v/>
      </c>
      <c r="BN126" s="212" t="inlineStr">
        <is>
          <t>수 과3%</t>
        </is>
      </c>
      <c r="BP126" s="3">
        <f>IF(BP$6&gt;0,BC126*$EG126,0)</f>
        <v/>
      </c>
      <c r="BQ126" s="3">
        <f>IF(BQ$6&gt;0,BD126*$EG126,0)</f>
        <v/>
      </c>
      <c r="BS126" s="3">
        <f>BF126*EH126</f>
        <v/>
      </c>
      <c r="BT126" s="3">
        <f>BG126*EI126</f>
        <v/>
      </c>
      <c r="CH126" s="206">
        <f>F126*P126</f>
        <v/>
      </c>
      <c r="CI126" s="56" t="n">
        <v>150</v>
      </c>
      <c r="CJ126" s="3" t="n">
        <v>147</v>
      </c>
      <c r="CK126" s="3" t="n">
        <v>144</v>
      </c>
      <c r="CL126" s="3" t="n">
        <v>126</v>
      </c>
      <c r="CM126" s="3" t="n">
        <v>90</v>
      </c>
      <c r="CN126" s="3" t="n">
        <v>60</v>
      </c>
      <c r="CO126" s="3" t="n">
        <v>30</v>
      </c>
      <c r="CP126" s="3" t="n">
        <v>15</v>
      </c>
      <c r="CQ126" s="3" t="n">
        <v>0</v>
      </c>
      <c r="CV126" s="3" t="n">
        <v>-5</v>
      </c>
      <c r="CW126" s="3" t="n">
        <v>-10</v>
      </c>
      <c r="CX126" s="3" t="n">
        <v>-20</v>
      </c>
      <c r="CY126" s="3" t="n">
        <v>-30</v>
      </c>
      <c r="CZ126" s="3" t="n">
        <v>-40</v>
      </c>
      <c r="DJ126" s="3">
        <f>ROUND((CI126-EZ126),1)</f>
        <v/>
      </c>
      <c r="DK126" s="93">
        <f>((CI126-EZ126)/(FG126+DJ126-FC126))*100</f>
        <v/>
      </c>
      <c r="DL126" s="3">
        <f>ROUND((CR126-FA126)+(DA126-FB126),1)</f>
        <v/>
      </c>
      <c r="DO126" s="3" t="n">
        <v>2</v>
      </c>
      <c r="DZ126" s="3" t="n">
        <v>1</v>
      </c>
      <c r="EA126" s="3">
        <f>IF(DZ126&gt;0,DZ126,IF(DM126&gt;0,1,2))</f>
        <v/>
      </c>
      <c r="EB126" s="3">
        <f>MAX(DM126:DO126)</f>
        <v/>
      </c>
      <c r="EC126" s="3">
        <f>AND(DM126-0.1&lt;$DM$8,DN126-0.1&lt;$DN$8,DO126-0.1&lt;$DO$8)*1</f>
        <v/>
      </c>
      <c r="ED126" s="3">
        <f>IFERROR(IF(AND($DP$8&gt;=DP126,$DQ$8&gt;=DQ126,$DR$8&gt;=DR126,$DS$8&gt;=DS126,$DT$8&gt;=DT126,$DU$8&gt;=DU126,$DV$8&gt;=DV126,$DW$8&gt;=DW126,$DX$8&gt;=DX126,OR(DY126=0,$DY$8&lt;DY126),EC126=1),1,0),0)</f>
        <v/>
      </c>
      <c r="EF126" s="3">
        <f>IFERROR(OFFSET(EF$3,MATCH(AQ126,$ED$4:$ED$10,0),0),0)</f>
        <v/>
      </c>
      <c r="EG126" s="3">
        <f>IFERROR(OFFSET(EG$3,MATCH(AR126,$ED$4:$ED$10,0),0),0)</f>
        <v/>
      </c>
      <c r="EH126" s="3">
        <f>IFERROR(IF(LEFT($BA126,1)="4",OFFSET(변환표준점수!$H$118,MATCH($S126,변환표준점수!$B$119:$B$198,0),),OFFSET(EH$3,MATCH(AS126,$ED$4:$ED$8,0),0)),0)</f>
        <v/>
      </c>
      <c r="EI126" s="3">
        <f>IFERROR(IF(LEFT($BA126,1)="4",OFFSET(변환표준점수!$I$118,MATCH($S126,변환표준점수!$B$119:$B$198,0),0),OFFSET(EI$3,MATCH(AT126,$ED$4:$ED$8,0),0)),0)</f>
        <v/>
      </c>
      <c r="EK126" s="3">
        <f>IFERROR(IF(LEFT($BA126,1)="4",OFFSET(변환표준점수!$J$118,MATCH($S126,변환표준점수!$B$119:$B$198,0),0),OFFSET(EJ$3,MATCH(AV126,$ED$4:$ED$8,0),0)),0)</f>
        <v/>
      </c>
      <c r="EL126" s="3">
        <f>IFERROR(IF(LEFT($BA126,1)="4",OFFSET(변환표준점수!$K$118,MATCH($S126,변환표준점수!$B$119:$B$198,0),0),OFFSET(EK$3,MATCH(AW126,$ED$4:$ED$8,0),0)),0)</f>
        <v/>
      </c>
      <c r="EM126" s="3">
        <f>IFERROR(OFFSET(EL$3,MATCH(AX126,$ED$4:$ED$8,0),0),0)</f>
        <v/>
      </c>
      <c r="EN126" s="3">
        <f>IFERROR(OFFSET(EM$3,MATCH(AY126,$ED$4:$ED$8,0),0),0)</f>
        <v/>
      </c>
      <c r="EO126" s="3">
        <f>IFERROR(OFFSET(EN$3,MATCH(AZ126,$ED$4:$ED$8,0),0),0)</f>
        <v/>
      </c>
      <c r="EQ126" s="3">
        <f>IFERROR((EF126*AD126+BO126)*$EP$9,0)</f>
        <v/>
      </c>
      <c r="ER126" s="3">
        <f>IFERROR(EG126*AE126+OFFSET($BP126,0,$ER$14-1),0)</f>
        <v/>
      </c>
      <c r="ES126" s="3">
        <f>IFERROR((EH126*AF126+BS126)*$EP$9,0)</f>
        <v/>
      </c>
      <c r="ET126" s="3">
        <f>IFERROR(IF(O126&lt;2,0,(EI126*AG126+BT126)*$EP$9),0)</f>
        <v/>
      </c>
      <c r="EU126" s="3">
        <f>IFERROR(BU126*$EP$9,0)</f>
        <v/>
      </c>
      <c r="EV126" s="3">
        <f>IFERROR((EK126*AI126+BV126)*$EP$9,0)</f>
        <v/>
      </c>
      <c r="EW126" s="3">
        <f>IFERROR(IF(O126&lt;2,0,(EL126*AJ126+BW126)*$EP$9),0)</f>
        <v/>
      </c>
      <c r="EX126" s="3">
        <f>LARGE((ES126:ET126,EV126:EW126),1)</f>
        <v/>
      </c>
      <c r="EY126" s="3">
        <f>IF(O126&lt;2,0,LARGE((ES126:ET126,EV126:EW126),2))</f>
        <v/>
      </c>
      <c r="EZ126" s="3">
        <f>IFERROR(OFFSET(CI126,0,ROUND((1/(1/EM126))-1,0)),0)</f>
        <v/>
      </c>
      <c r="FA126" s="3">
        <f>IFERROR(OFFSET(CR126,0,ROUND(1/(1/EN126),0)-1),0)</f>
        <v/>
      </c>
      <c r="FB126" s="3">
        <f>IFERROR(OFFSET(DA126,0,ROUND(1/(1/EO126),0)-1),0)</f>
        <v/>
      </c>
      <c r="FG126" s="3">
        <f>IF(FF126&gt;0,FF126,EQ126+ER126+EU126+EX126+EY126+EZ126+FA126+FB126+FC126)</f>
        <v/>
      </c>
      <c r="FH126" s="618" t="n"/>
      <c r="FU126" s="3">
        <f>IF(AQ126=1,"표점",IF(AQ126=12,"표점/만점",IF(AQ126=2,"백분위")))</f>
        <v/>
      </c>
      <c r="FV126" s="3">
        <f>IF(BA126=1,"표점",IF(BA126=12,"표점/만점",IF(BA126=2,"백분위",IF(BA126=4,"변표",IF(BA126=42,"변표/만점")))))</f>
        <v/>
      </c>
      <c r="FW126" s="3">
        <f>ROUND(Y126/$FZ126,2)</f>
        <v/>
      </c>
      <c r="FX126" s="3">
        <f>ROUND(Z126/$FZ126,2)</f>
        <v/>
      </c>
      <c r="FY126" s="3">
        <f>ROUND(AC126/$FZ126,2)</f>
        <v/>
      </c>
      <c r="FZ126" s="3">
        <f>Y126+Z126+AC126</f>
        <v/>
      </c>
    </row>
    <row r="127">
      <c r="A127" s="556" t="n">
        <v>26</v>
      </c>
      <c r="C127" s="3">
        <f>ROUND(ROW(C127)-ROW($C$15),0)</f>
        <v/>
      </c>
      <c r="D127" s="3" t="n">
        <v>112</v>
      </c>
      <c r="E127" s="3" t="inlineStr">
        <is>
          <t>아주 의학</t>
        </is>
      </c>
      <c r="F127" s="3" t="n">
        <v>950</v>
      </c>
      <c r="G127" s="3" t="n">
        <v>0.2</v>
      </c>
      <c r="H127" s="3" t="n">
        <v>0.4</v>
      </c>
      <c r="I127" s="3" t="n">
        <v>0.15</v>
      </c>
      <c r="J127" s="3" t="n">
        <v>0.15</v>
      </c>
      <c r="L127" s="3" t="n">
        <v>0.15</v>
      </c>
      <c r="M127" s="3" t="n">
        <v>0.15</v>
      </c>
      <c r="O127" s="3" t="n">
        <v>2</v>
      </c>
      <c r="P127" s="3">
        <f>G127+H127+MAX((I127:J127),L127:M127)*O127</f>
        <v/>
      </c>
      <c r="Q127" s="3" t="n">
        <v>36</v>
      </c>
      <c r="S127" s="3">
        <f>IF(R127&gt;0,R127,Q127)</f>
        <v/>
      </c>
      <c r="U127" s="3" t="n">
        <v>1</v>
      </c>
      <c r="W127" s="3">
        <f>IF(AND(BH127=0,CD127=0),0,IF(V127&gt;0,V127,IF(U127=1,$W$11,0)))</f>
        <v/>
      </c>
      <c r="Y127" s="3">
        <f>AD127</f>
        <v/>
      </c>
      <c r="Z127" s="3">
        <f>AE127</f>
        <v/>
      </c>
      <c r="AA127" s="3">
        <f>IF($BB$7=1,AF127,IF(AS127=12,$F127*I127/($AF$8*AL127+$AF$9*(1-AL127)),AF127))</f>
        <v/>
      </c>
      <c r="AB127" s="3">
        <f>IF($BB$7=1,AI127,IF(AV127=12,$F127*L127/($AI$8*AL127+$AI$9*(1-AL127)),AI127))</f>
        <v/>
      </c>
      <c r="AC127" s="3">
        <f>IF(AND(AS127=2,EA127=1),AA127*O127,IF(AND(AS127=2,EA127=2),AB127*O127,IF(EA127=1,AA127,IF(EA127=2,AB127))))</f>
        <v/>
      </c>
      <c r="AD127" s="69">
        <f>IF(AQ127=12,$F127*G127/$AQ$9,IF(OR(AQ127=1,AQ127=4),$F127*G127/200,IF(OR(AQ127=2,AQ127=9),$F127*G127/100,"자동")))</f>
        <v/>
      </c>
      <c r="AE127" s="69">
        <f>IF(AR127=12,$F127*H127/$AR$9,IF(OR(AR127=1,AR127=4),$F127*H127/200,IF(OR(AR127=2,AR127=9),$F127*H127/100,"자동")))</f>
        <v/>
      </c>
      <c r="AF127" s="3">
        <f>IF(AS127=12,$F127*I127/IF($BB$7=1,IF($ED127=1,$AS$9,$AF$9),($AF$8*AL127+$AF$9*(1-AL127))),IF(AS127=42,$F127*I127/AN127,IF(OR(AS127=1,AS127=4,AS127=2),$F127*I127/100,IF(AS127=9,$F127*I127/50,"자동"))))</f>
        <v/>
      </c>
      <c r="AG127" s="3">
        <f>IF(AT127=12,$F127*J127/IF($BB$7=1,IF($ED127=1,$AT$9,$AG$9),($AG$8*AL127+$AG$9*(1-AL127))),IF(AT127=42,$F127*J127/AN127,IF(OR(AT127=1,AT127=4,AT127=2),$F127*J127/100,IF(AT127=9,$F127*J127/50,"자동"))))</f>
        <v/>
      </c>
      <c r="AH127" s="3">
        <f>IF(AU127=12,$F127*K127/IF($BB$7=1,IF($ED127=1,$AU$9,$AH$9),($AH$8*AL127+$AH$9*(1-AL127))),IF(AU127=42,$F127*K127/$AN127,IF(OR(AU127=1,AU127=4,AU127=2),$F127*K127/100,IF(AU127=9,$F127*K127/50,"자동"))))</f>
        <v/>
      </c>
      <c r="AI127" s="3">
        <f>IF(AV127=12,$F127*L127/IF($BB$7=1,IF($ED127=1,$AV$9,$AI$9),($AI$8*AL127+$AI$9*(1-AL127))),IF(AV127=42,$F127*L127/AO127,IF(OR(AV127=1,AV127=4,AV127=2),$F127*L127/100,IF(AV127=9,$F127*L127/50,"자동"))))</f>
        <v/>
      </c>
      <c r="AJ127" s="3">
        <f>IF(AW127=12,$F127*M127/IF($BB$7=1,IF($ED127=1,$AW$9,$AJ$9),($AJ$8*AL127+$AJ$9*(1-AL127))),IF(AW127=42,$F127*M127/AO127,IF(OR(AW127=1,AW127=4,AW127=2),$F127*M127/100,IF(AW127=9,$F127*M127/50,"자동"))))</f>
        <v/>
      </c>
      <c r="AL127" s="3">
        <f>IF(AK127&lt;&gt;"",AK127,IF(BA127&lt;&gt;12,"",IF(U127=1,1,IF(LEFT(E127,3)="서울대",0,""))))</f>
        <v/>
      </c>
      <c r="AN127" s="3">
        <f>IF($BA127=42,OFFSET(변환표준점수!C$119,$AP127-1,0),"")</f>
        <v/>
      </c>
      <c r="AO127" s="3">
        <f>IF($BA127=42,OFFSET(변환표준점수!D$119,$AP127-1,0),"")</f>
        <v/>
      </c>
      <c r="AP127" s="21">
        <f>IF(S127="","",MATCH(S127,변환표준점수!$B$119:$B$298,0))</f>
        <v/>
      </c>
      <c r="AQ127" s="3" t="n">
        <v>12</v>
      </c>
      <c r="AR127" s="3" t="n">
        <v>12</v>
      </c>
      <c r="AS127" s="3" t="n">
        <v>42</v>
      </c>
      <c r="AT127" s="3" t="n">
        <v>42</v>
      </c>
      <c r="AV127" s="3" t="n">
        <v>42</v>
      </c>
      <c r="AW127" s="3" t="n">
        <v>42</v>
      </c>
      <c r="AX127" s="3" t="n">
        <v>3</v>
      </c>
      <c r="AY127" s="3" t="n">
        <v>3</v>
      </c>
      <c r="BA127" s="3">
        <f>IF(AS127&gt;0,AS127,AV127)</f>
        <v/>
      </c>
      <c r="BC127" s="3">
        <f>0.03*$AE127</f>
        <v/>
      </c>
      <c r="BD127" s="3">
        <f>0.03*$AE127</f>
        <v/>
      </c>
      <c r="BF127" s="3">
        <f>0.03*AF127</f>
        <v/>
      </c>
      <c r="BG127" s="3">
        <f>0.03*AG127</f>
        <v/>
      </c>
      <c r="BJ127" s="3">
        <f>IF(BI127="",IF(DT127=1,1,$BI$3),BI127)</f>
        <v/>
      </c>
      <c r="BN127" s="212" t="inlineStr">
        <is>
          <t>수 과3%</t>
        </is>
      </c>
      <c r="BP127" s="3">
        <f>IF(BP$6&gt;0,BC127*$EG127,0)</f>
        <v/>
      </c>
      <c r="BQ127" s="3">
        <f>IF(BQ$6&gt;0,BD127*$EG127,0)</f>
        <v/>
      </c>
      <c r="BS127" s="3">
        <f>BF127*EH127</f>
        <v/>
      </c>
      <c r="BT127" s="3">
        <f>BG127*EI127</f>
        <v/>
      </c>
      <c r="CH127" s="206">
        <f>F127*P127</f>
        <v/>
      </c>
      <c r="CI127" s="56" t="n">
        <v>95</v>
      </c>
      <c r="CJ127" s="3" t="n">
        <v>93.09999999999999</v>
      </c>
      <c r="CK127" s="3" t="n">
        <v>91.2</v>
      </c>
      <c r="CL127" s="3" t="n">
        <v>79.8</v>
      </c>
      <c r="CM127" s="3" t="n">
        <v>57</v>
      </c>
      <c r="CN127" s="3" t="n">
        <v>38</v>
      </c>
      <c r="CO127" s="3" t="n">
        <v>19</v>
      </c>
      <c r="CP127" s="3" t="n">
        <v>9.5</v>
      </c>
      <c r="CQ127" s="3" t="n">
        <v>0</v>
      </c>
      <c r="CV127" s="3" t="n">
        <v>-5</v>
      </c>
      <c r="CW127" s="3" t="n">
        <v>-10</v>
      </c>
      <c r="CX127" s="3" t="n">
        <v>-20</v>
      </c>
      <c r="CY127" s="3" t="n">
        <v>-30</v>
      </c>
      <c r="CZ127" s="3" t="n">
        <v>-40</v>
      </c>
      <c r="DJ127" s="3">
        <f>ROUND((CI127-EZ127),1)</f>
        <v/>
      </c>
      <c r="DK127" s="93">
        <f>((CI127-EZ127)/(FG127+DJ127-FC127))*100</f>
        <v/>
      </c>
      <c r="DL127" s="3">
        <f>ROUND((CR127-FA127)+(DA127-FB127),1)</f>
        <v/>
      </c>
      <c r="DO127" s="3" t="n">
        <v>2</v>
      </c>
      <c r="DZ127" s="3" t="n">
        <v>1</v>
      </c>
      <c r="EA127" s="3">
        <f>IF(DZ127&gt;0,DZ127,IF(DM127&gt;0,1,2))</f>
        <v/>
      </c>
      <c r="EB127" s="3">
        <f>MAX(DM127:DO127)</f>
        <v/>
      </c>
      <c r="EC127" s="3">
        <f>AND(DM127-0.1&lt;$DM$8,DN127-0.1&lt;$DN$8,DO127-0.1&lt;$DO$8)*1</f>
        <v/>
      </c>
      <c r="ED127" s="3">
        <f>IFERROR(IF(AND($DP$8&gt;=DP127,$DQ$8&gt;=DQ127,$DR$8&gt;=DR127,$DS$8&gt;=DS127,$DT$8&gt;=DT127,$DU$8&gt;=DU127,$DV$8&gt;=DV127,$DW$8&gt;=DW127,$DX$8&gt;=DX127,OR(DY127=0,$DY$8&lt;DY127),EC127=1),1,0),0)</f>
        <v/>
      </c>
      <c r="EF127" s="3">
        <f>IFERROR(OFFSET(EF$3,MATCH(AQ127,$ED$4:$ED$10,0),0),0)</f>
        <v/>
      </c>
      <c r="EG127" s="3">
        <f>IFERROR(OFFSET(EG$3,MATCH(AR127,$ED$4:$ED$10,0),0),0)</f>
        <v/>
      </c>
      <c r="EH127" s="3">
        <f>IFERROR(IF(LEFT($BA127,1)="4",OFFSET(변환표준점수!$H$118,MATCH($S127,변환표준점수!$B$119:$B$198,0),),OFFSET(EH$3,MATCH(AS127,$ED$4:$ED$8,0),0)),0)</f>
        <v/>
      </c>
      <c r="EI127" s="3">
        <f>IFERROR(IF(LEFT($BA127,1)="4",OFFSET(변환표준점수!$I$118,MATCH($S127,변환표준점수!$B$119:$B$198,0),0),OFFSET(EI$3,MATCH(AT127,$ED$4:$ED$8,0),0)),0)</f>
        <v/>
      </c>
      <c r="EK127" s="3">
        <f>IFERROR(IF(LEFT($BA127,1)="4",OFFSET(변환표준점수!$J$118,MATCH($S127,변환표준점수!$B$119:$B$198,0),0),OFFSET(EJ$3,MATCH(AV127,$ED$4:$ED$8,0),0)),0)</f>
        <v/>
      </c>
      <c r="EL127" s="3">
        <f>IFERROR(IF(LEFT($BA127,1)="4",OFFSET(변환표준점수!$K$118,MATCH($S127,변환표준점수!$B$119:$B$198,0),0),OFFSET(EK$3,MATCH(AW127,$ED$4:$ED$8,0),0)),0)</f>
        <v/>
      </c>
      <c r="EM127" s="3">
        <f>IFERROR(OFFSET(EL$3,MATCH(AX127,$ED$4:$ED$8,0),0),0)</f>
        <v/>
      </c>
      <c r="EN127" s="3">
        <f>IFERROR(OFFSET(EM$3,MATCH(AY127,$ED$4:$ED$8,0),0),0)</f>
        <v/>
      </c>
      <c r="EO127" s="3">
        <f>IFERROR(OFFSET(EN$3,MATCH(AZ127,$ED$4:$ED$8,0),0),0)</f>
        <v/>
      </c>
      <c r="EQ127" s="3">
        <f>IFERROR((EF127*AD127+BO127)*$EP$9,0)</f>
        <v/>
      </c>
      <c r="ER127" s="3">
        <f>IFERROR(EG127*AE127+OFFSET($BP127,0,$ER$14-1),0)</f>
        <v/>
      </c>
      <c r="ES127" s="3">
        <f>IFERROR((EH127*AF127+BS127)*$EP$9,0)</f>
        <v/>
      </c>
      <c r="ET127" s="3">
        <f>IFERROR(IF(O127&lt;2,0,(EI127*AG127+BT127)*$EP$9),0)</f>
        <v/>
      </c>
      <c r="EU127" s="3">
        <f>IFERROR(BU127*$EP$9,0)</f>
        <v/>
      </c>
      <c r="EV127" s="3">
        <f>IFERROR((EK127*AI127+BV127)*$EP$9,0)</f>
        <v/>
      </c>
      <c r="EW127" s="3">
        <f>IFERROR(IF(O127&lt;2,0,(EL127*AJ127+BW127)*$EP$9),0)</f>
        <v/>
      </c>
      <c r="EX127" s="3">
        <f>LARGE((ES127:ET127,EV127:EW127),1)</f>
        <v/>
      </c>
      <c r="EY127" s="3">
        <f>IF(O127&lt;2,0,LARGE((ES127:ET127,EV127:EW127),2))</f>
        <v/>
      </c>
      <c r="EZ127" s="3">
        <f>IFERROR(OFFSET(CI127,0,ROUND((1/(1/EM127))-1,0)),0)</f>
        <v/>
      </c>
      <c r="FA127" s="3">
        <f>IFERROR(OFFSET(CR127,0,ROUND(1/(1/EN127),0)-1),0)</f>
        <v/>
      </c>
      <c r="FB127" s="3">
        <f>IFERROR(OFFSET(DA127,0,ROUND(1/(1/EO127),0)-1),0)</f>
        <v/>
      </c>
      <c r="FG127" s="3">
        <f>IF(FF127&gt;0,FF127,EQ127+ER127+EU127+EX127+EY127+EZ127+FA127+FB127+FC127)</f>
        <v/>
      </c>
      <c r="FH127" s="618" t="n"/>
      <c r="FU127" s="3">
        <f>IF(AQ127=1,"표점",IF(AQ127=12,"표점/만점",IF(AQ127=2,"백분위")))</f>
        <v/>
      </c>
      <c r="FV127" s="3">
        <f>IF(BA127=1,"표점",IF(BA127=12,"표점/만점",IF(BA127=2,"백분위",IF(BA127=4,"변표",IF(BA127=42,"변표/만점")))))</f>
        <v/>
      </c>
      <c r="FW127" s="3">
        <f>ROUND(Y127/$FZ127,2)</f>
        <v/>
      </c>
      <c r="FX127" s="3">
        <f>ROUND(Z127/$FZ127,2)</f>
        <v/>
      </c>
      <c r="FY127" s="3">
        <f>ROUND(AC127/$FZ127,2)</f>
        <v/>
      </c>
      <c r="FZ127" s="3">
        <f>Y127+Z127+AC127</f>
        <v/>
      </c>
    </row>
    <row r="128">
      <c r="A128" s="556" t="n">
        <v>26</v>
      </c>
      <c r="C128" s="3">
        <f>ROUND(ROW(C128)-ROW($C$15),0)</f>
        <v/>
      </c>
      <c r="D128" s="3" t="n">
        <v>113</v>
      </c>
      <c r="E128" s="3" t="inlineStr">
        <is>
          <t>아주 경영간호인문</t>
        </is>
      </c>
      <c r="F128" s="3" t="n">
        <v>1000</v>
      </c>
      <c r="G128" s="3" t="n">
        <v>0.25</v>
      </c>
      <c r="H128" s="3" t="n">
        <v>0.4</v>
      </c>
      <c r="I128" s="3" t="n">
        <v>0.1</v>
      </c>
      <c r="J128" s="3" t="n">
        <v>0.1</v>
      </c>
      <c r="L128" s="3" t="n">
        <v>0.1</v>
      </c>
      <c r="M128" s="3" t="n">
        <v>0.1</v>
      </c>
      <c r="O128" s="3" t="n">
        <v>2</v>
      </c>
      <c r="P128" s="3">
        <f>G128+H128+MAX((I128:J128),L128:M128)*O128</f>
        <v/>
      </c>
      <c r="Q128" s="3" t="n">
        <v>36</v>
      </c>
      <c r="S128" s="3">
        <f>IF(R128&gt;0,R128,Q128)</f>
        <v/>
      </c>
      <c r="W128" s="3">
        <f>IF(AND(BH128=0,CD128=0),0,IF(V128&gt;0,V128,IF(U128=1,$W$11,0)))</f>
        <v/>
      </c>
      <c r="Y128" s="3">
        <f>AD128</f>
        <v/>
      </c>
      <c r="Z128" s="3">
        <f>AE128</f>
        <v/>
      </c>
      <c r="AA128" s="3">
        <f>IF($BB$7=1,AF128,IF(AS128=12,$F128*I128/($AF$8*AL128+$AF$9*(1-AL128)),AF128))</f>
        <v/>
      </c>
      <c r="AB128" s="3">
        <f>IF($BB$7=1,AI128,IF(AV128=12,$F128*L128/($AI$8*AL128+$AI$9*(1-AL128)),AI128))</f>
        <v/>
      </c>
      <c r="AC128" s="3">
        <f>IF(AND(AS128=2,EA128=1),AA128*O128,IF(AND(AS128=2,EA128=2),AB128*O128,IF(EA128=1,AA128,IF(EA128=2,AB128))))</f>
        <v/>
      </c>
      <c r="AD128" s="69">
        <f>IF(AQ128=12,$F128*G128/$AQ$9,IF(OR(AQ128=1,AQ128=4),$F128*G128/200,IF(OR(AQ128=2,AQ128=9),$F128*G128/100,"자동")))</f>
        <v/>
      </c>
      <c r="AE128" s="69">
        <f>IF(AR128=12,$F128*H128/$AR$9,IF(OR(AR128=1,AR128=4),$F128*H128/200,IF(OR(AR128=2,AR128=9),$F128*H128/100,"자동")))</f>
        <v/>
      </c>
      <c r="AF128" s="3">
        <f>IF(AS128=12,$F128*I128/IF($BB$7=1,IF($ED128=1,$AS$9,$AF$9),($AF$8*AL128+$AF$9*(1-AL128))),IF(AS128=42,$F128*I128/AN128,IF(OR(AS128=1,AS128=4,AS128=2),$F128*I128/100,IF(AS128=9,$F128*I128/50,"자동"))))</f>
        <v/>
      </c>
      <c r="AG128" s="3">
        <f>IF(AT128=12,$F128*J128/IF($BB$7=1,IF($ED128=1,$AT$9,$AG$9),($AG$8*AL128+$AG$9*(1-AL128))),IF(AT128=42,$F128*J128/AN128,IF(OR(AT128=1,AT128=4,AT128=2),$F128*J128/100,IF(AT128=9,$F128*J128/50,"자동"))))</f>
        <v/>
      </c>
      <c r="AH128" s="3">
        <f>IF(AU128=12,$F128*K128/IF($BB$7=1,IF($ED128=1,$AU$9,$AH$9),($AH$8*AL128+$AH$9*(1-AL128))),IF(AU128=42,$F128*K128/$AN128,IF(OR(AU128=1,AU128=4,AU128=2),$F128*K128/100,IF(AU128=9,$F128*K128/50,"자동"))))</f>
        <v/>
      </c>
      <c r="AI128" s="3">
        <f>IF(AV128=12,$F128*L128/IF($BB$7=1,IF($ED128=1,$AV$9,$AI$9),($AI$8*AL128+$AI$9*(1-AL128))),IF(AV128=42,$F128*L128/AO128,IF(OR(AV128=1,AV128=4,AV128=2),$F128*L128/100,IF(AV128=9,$F128*L128/50,"자동"))))</f>
        <v/>
      </c>
      <c r="AJ128" s="3">
        <f>IF(AW128=12,$F128*M128/IF($BB$7=1,IF($ED128=1,$AW$9,$AJ$9),($AJ$8*AL128+$AJ$9*(1-AL128))),IF(AW128=42,$F128*M128/AO128,IF(OR(AW128=1,AW128=4,AW128=2),$F128*M128/100,IF(AW128=9,$F128*M128/50,"자동"))))</f>
        <v/>
      </c>
      <c r="AL128" s="3">
        <f>IF(AK128&lt;&gt;"",AK128,IF(BA128&lt;&gt;12,"",IF(U128=1,1,IF(LEFT(E128,3)="서울대",0,""))))</f>
        <v/>
      </c>
      <c r="AN128" s="3">
        <f>IF($BA128=42,OFFSET(변환표준점수!C$119,$AP128-1,0),"")</f>
        <v/>
      </c>
      <c r="AO128" s="3">
        <f>IF($BA128=42,OFFSET(변환표준점수!D$119,$AP128-1,0),"")</f>
        <v/>
      </c>
      <c r="AP128" s="21">
        <f>IF(S128="","",MATCH(S128,변환표준점수!$B$119:$B$298,0))</f>
        <v/>
      </c>
      <c r="AQ128" s="3" t="n">
        <v>12</v>
      </c>
      <c r="AR128" s="3" t="n">
        <v>12</v>
      </c>
      <c r="AS128" s="3" t="n">
        <v>42</v>
      </c>
      <c r="AT128" s="3" t="n">
        <v>42</v>
      </c>
      <c r="AV128" s="3" t="n">
        <v>42</v>
      </c>
      <c r="AW128" s="3" t="n">
        <v>42</v>
      </c>
      <c r="AX128" s="3" t="n">
        <v>3</v>
      </c>
      <c r="AY128" s="3" t="n">
        <v>3</v>
      </c>
      <c r="BA128" s="3">
        <f>IF(AS128&gt;0,AS128,AV128)</f>
        <v/>
      </c>
      <c r="BJ128" s="3">
        <f>IF(BI128="",IF(DT128=1,1,$BI$3),BI128)</f>
        <v/>
      </c>
      <c r="CH128" s="206">
        <f>F128*P128</f>
        <v/>
      </c>
      <c r="CI128" s="56" t="n">
        <v>150</v>
      </c>
      <c r="CJ128" s="3" t="n">
        <v>147</v>
      </c>
      <c r="CK128" s="3" t="n">
        <v>144</v>
      </c>
      <c r="CL128" s="3" t="n">
        <v>126</v>
      </c>
      <c r="CM128" s="3" t="n">
        <v>90</v>
      </c>
      <c r="CN128" s="3" t="n">
        <v>60</v>
      </c>
      <c r="CO128" s="3" t="n">
        <v>30</v>
      </c>
      <c r="CP128" s="3" t="n">
        <v>15</v>
      </c>
      <c r="CQ128" s="3" t="n">
        <v>0</v>
      </c>
      <c r="CV128" s="3" t="n">
        <v>-5</v>
      </c>
      <c r="CW128" s="3" t="n">
        <v>-10</v>
      </c>
      <c r="CX128" s="3" t="n">
        <v>-20</v>
      </c>
      <c r="CY128" s="3" t="n">
        <v>-30</v>
      </c>
      <c r="CZ128" s="3" t="n">
        <v>-40</v>
      </c>
      <c r="DJ128" s="3">
        <f>ROUND((CI128-EZ128),1)</f>
        <v/>
      </c>
      <c r="DK128" s="93">
        <f>((CI128-EZ128)/(FG128+DJ128-FC128))*100</f>
        <v/>
      </c>
      <c r="DL128" s="3">
        <f>ROUND((CR128-FA128)+(DA128-FB128),1)</f>
        <v/>
      </c>
      <c r="DO128" s="3" t="n">
        <v>2</v>
      </c>
      <c r="EA128" s="3">
        <f>IF(DZ128&gt;0,DZ128,IF(DM128&gt;0,1,2))</f>
        <v/>
      </c>
      <c r="EB128" s="3">
        <f>MAX(DM128:DO128)</f>
        <v/>
      </c>
      <c r="EC128" s="3">
        <f>AND(DM128-0.1&lt;$DM$8,DN128-0.1&lt;$DN$8,DO128-0.1&lt;$DO$8)*1</f>
        <v/>
      </c>
      <c r="ED128" s="3">
        <f>IFERROR(IF(AND($DP$8&gt;=DP128,$DQ$8&gt;=DQ128,$DR$8&gt;=DR128,$DS$8&gt;=DS128,$DT$8&gt;=DT128,$DU$8&gt;=DU128,$DV$8&gt;=DV128,$DW$8&gt;=DW128,$DX$8&gt;=DX128,OR(DY128=0,$DY$8&lt;DY128),EC128=1),1,0),0)</f>
        <v/>
      </c>
      <c r="EF128" s="3">
        <f>IFERROR(OFFSET(EF$3,MATCH(AQ128,$ED$4:$ED$10,0),0),0)</f>
        <v/>
      </c>
      <c r="EG128" s="3">
        <f>IFERROR(OFFSET(EG$3,MATCH(AR128,$ED$4:$ED$10,0),0),0)</f>
        <v/>
      </c>
      <c r="EH128" s="3">
        <f>IFERROR(IF(LEFT($BA128,1)="4",OFFSET(변환표준점수!$H$118,MATCH($S128,변환표준점수!$B$119:$B$198,0),),OFFSET(EH$3,MATCH(AS128,$ED$4:$ED$8,0),0)),0)</f>
        <v/>
      </c>
      <c r="EI128" s="3">
        <f>IFERROR(IF(LEFT($BA128,1)="4",OFFSET(변환표준점수!$I$118,MATCH($S128,변환표준점수!$B$119:$B$198,0),0),OFFSET(EI$3,MATCH(AT128,$ED$4:$ED$8,0),0)),0)</f>
        <v/>
      </c>
      <c r="EK128" s="3">
        <f>IFERROR(IF(LEFT($BA128,1)="4",OFFSET(변환표준점수!$J$118,MATCH($S128,변환표준점수!$B$119:$B$198,0),0),OFFSET(EJ$3,MATCH(AV128,$ED$4:$ED$8,0),0)),0)</f>
        <v/>
      </c>
      <c r="EL128" s="3">
        <f>IFERROR(IF(LEFT($BA128,1)="4",OFFSET(변환표준점수!$K$118,MATCH($S128,변환표준점수!$B$119:$B$198,0),0),OFFSET(EK$3,MATCH(AW128,$ED$4:$ED$8,0),0)),0)</f>
        <v/>
      </c>
      <c r="EM128" s="3">
        <f>IFERROR(OFFSET(EL$3,MATCH(AX128,$ED$4:$ED$8,0),0),0)</f>
        <v/>
      </c>
      <c r="EN128" s="3">
        <f>IFERROR(OFFSET(EM$3,MATCH(AY128,$ED$4:$ED$8,0),0),0)</f>
        <v/>
      </c>
      <c r="EO128" s="3">
        <f>IFERROR(OFFSET(EN$3,MATCH(AZ128,$ED$4:$ED$8,0),0),0)</f>
        <v/>
      </c>
      <c r="EQ128" s="3">
        <f>IFERROR((EF128*AD128+BO128)*$EP$9,0)</f>
        <v/>
      </c>
      <c r="ER128" s="3">
        <f>IFERROR(EG128*AE128+OFFSET($BP128,0,$ER$14-1),0)</f>
        <v/>
      </c>
      <c r="ES128" s="3">
        <f>IFERROR((EH128*AF128+BS128)*$EP$9,0)</f>
        <v/>
      </c>
      <c r="ET128" s="3">
        <f>IFERROR(IF(O128&lt;2,0,(EI128*AG128+BT128)*$EP$9),0)</f>
        <v/>
      </c>
      <c r="EU128" s="3">
        <f>IFERROR(BU128*$EP$9,0)</f>
        <v/>
      </c>
      <c r="EV128" s="3">
        <f>IFERROR((EK128*AI128+BV128)*$EP$9,0)</f>
        <v/>
      </c>
      <c r="EW128" s="3">
        <f>IFERROR(IF(O128&lt;2,0,(EL128*AJ128+BW128)*$EP$9),0)</f>
        <v/>
      </c>
      <c r="EX128" s="3">
        <f>LARGE((ES128:ET128,EV128:EW128),1)</f>
        <v/>
      </c>
      <c r="EY128" s="3">
        <f>IF(O128&lt;2,0,LARGE((ES128:ET128,EV128:EW128),2))</f>
        <v/>
      </c>
      <c r="EZ128" s="3">
        <f>IFERROR(OFFSET(CI128,0,ROUND((1/(1/EM128))-1,0)),0)</f>
        <v/>
      </c>
      <c r="FA128" s="3">
        <f>IFERROR(OFFSET(CR128,0,ROUND(1/(1/EN128),0)-1),0)</f>
        <v/>
      </c>
      <c r="FB128" s="3">
        <f>IFERROR(OFFSET(DA128,0,ROUND(1/(1/EO128),0)-1),0)</f>
        <v/>
      </c>
      <c r="FG128" s="3">
        <f>IF(FF128&gt;0,FF128,EQ128+ER128+EU128+EX128+EY128+EZ128+FA128+FB128+FC128)</f>
        <v/>
      </c>
      <c r="FH128" s="618" t="n"/>
      <c r="FU128" s="3">
        <f>IF(AQ128=1,"표점",IF(AQ128=12,"표점/만점",IF(AQ128=2,"백분위")))</f>
        <v/>
      </c>
      <c r="FV128" s="3">
        <f>IF(BA128=1,"표점",IF(BA128=12,"표점/만점",IF(BA128=2,"백분위",IF(BA128=4,"변표",IF(BA128=42,"변표/만점")))))</f>
        <v/>
      </c>
      <c r="FW128" s="3">
        <f>ROUND(Y128/$FZ128,2)</f>
        <v/>
      </c>
      <c r="FX128" s="3">
        <f>ROUND(Z128/$FZ128,2)</f>
        <v/>
      </c>
      <c r="FY128" s="3">
        <f>ROUND(AC128/$FZ128,2)</f>
        <v/>
      </c>
      <c r="FZ128" s="3">
        <f>Y128+Z128+AC128</f>
        <v/>
      </c>
    </row>
    <row r="129">
      <c r="A129" s="556" t="n">
        <v>26</v>
      </c>
      <c r="C129" s="3">
        <f>ROUND(ROW(C129)-ROW($C$15),0)</f>
        <v/>
      </c>
      <c r="D129" s="3" t="n">
        <v>114</v>
      </c>
      <c r="E129" s="3" t="inlineStr">
        <is>
          <t>아주 인문사회</t>
        </is>
      </c>
      <c r="F129" s="3" t="n">
        <v>1000</v>
      </c>
      <c r="G129" s="3" t="n">
        <v>0.35</v>
      </c>
      <c r="H129" s="3" t="n">
        <v>0.25</v>
      </c>
      <c r="I129" s="3" t="n">
        <v>0.125</v>
      </c>
      <c r="J129" s="3" t="n">
        <v>0.125</v>
      </c>
      <c r="L129" s="3" t="n">
        <v>0.125</v>
      </c>
      <c r="M129" s="3" t="n">
        <v>0.125</v>
      </c>
      <c r="O129" s="3" t="n">
        <v>2</v>
      </c>
      <c r="P129" s="3">
        <f>G129+H129+MAX((I129:J129),L129:M129)*O129</f>
        <v/>
      </c>
      <c r="Q129" s="3" t="n">
        <v>36</v>
      </c>
      <c r="S129" s="3">
        <f>IF(R129&gt;0,R129,Q129)</f>
        <v/>
      </c>
      <c r="W129" s="3">
        <f>IF(AND(BH129=0,CD129=0),0,IF(V129&gt;0,V129,IF(U129=1,$W$11,0)))</f>
        <v/>
      </c>
      <c r="Y129" s="3">
        <f>AD129</f>
        <v/>
      </c>
      <c r="Z129" s="3">
        <f>AE129</f>
        <v/>
      </c>
      <c r="AA129" s="3">
        <f>IF($BB$7=1,AF129,IF(AS129=12,$F129*I129/($AF$8*AL129+$AF$9*(1-AL129)),AF129))</f>
        <v/>
      </c>
      <c r="AB129" s="3">
        <f>IF($BB$7=1,AI129,IF(AV129=12,$F129*L129/($AI$8*AL129+$AI$9*(1-AL129)),AI129))</f>
        <v/>
      </c>
      <c r="AC129" s="3">
        <f>IF(AND(AS129=2,EA129=1),AA129*O129,IF(AND(AS129=2,EA129=2),AB129*O129,IF(EA129=1,AA129,IF(EA129=2,AB129))))</f>
        <v/>
      </c>
      <c r="AD129" s="69">
        <f>IF(AQ129=12,$F129*G129/$AQ$9,IF(OR(AQ129=1,AQ129=4),$F129*G129/200,IF(OR(AQ129=2,AQ129=9),$F129*G129/100,"자동")))</f>
        <v/>
      </c>
      <c r="AE129" s="69">
        <f>IF(AR129=12,$F129*H129/$AR$9,IF(OR(AR129=1,AR129=4),$F129*H129/200,IF(OR(AR129=2,AR129=9),$F129*H129/100,"자동")))</f>
        <v/>
      </c>
      <c r="AF129" s="3">
        <f>IF(AS129=12,$F129*I129/IF($BB$7=1,IF($ED129=1,$AS$9,$AF$9),($AF$8*AL129+$AF$9*(1-AL129))),IF(AS129=42,$F129*I129/AN129,IF(OR(AS129=1,AS129=4,AS129=2),$F129*I129/100,IF(AS129=9,$F129*I129/50,"자동"))))</f>
        <v/>
      </c>
      <c r="AG129" s="3">
        <f>IF(AT129=12,$F129*J129/IF($BB$7=1,IF($ED129=1,$AT$9,$AG$9),($AG$8*AL129+$AG$9*(1-AL129))),IF(AT129=42,$F129*J129/AN129,IF(OR(AT129=1,AT129=4,AT129=2),$F129*J129/100,IF(AT129=9,$F129*J129/50,"자동"))))</f>
        <v/>
      </c>
      <c r="AH129" s="3">
        <f>IF(AU129=12,$F129*K129/IF($BB$7=1,IF($ED129=1,$AU$9,$AH$9),($AH$8*AL129+$AH$9*(1-AL129))),IF(AU129=42,$F129*K129/$AN129,IF(OR(AU129=1,AU129=4,AU129=2),$F129*K129/100,IF(AU129=9,$F129*K129/50,"자동"))))</f>
        <v/>
      </c>
      <c r="AI129" s="3">
        <f>IF(AV129=12,$F129*L129/IF($BB$7=1,IF($ED129=1,$AV$9,$AI$9),($AI$8*AL129+$AI$9*(1-AL129))),IF(AV129=42,$F129*L129/AO129,IF(OR(AV129=1,AV129=4,AV129=2),$F129*L129/100,IF(AV129=9,$F129*L129/50,"자동"))))</f>
        <v/>
      </c>
      <c r="AJ129" s="3">
        <f>IF(AW129=12,$F129*M129/IF($BB$7=1,IF($ED129=1,$AW$9,$AJ$9),($AJ$8*AL129+$AJ$9*(1-AL129))),IF(AW129=42,$F129*M129/AO129,IF(OR(AW129=1,AW129=4,AW129=2),$F129*M129/100,IF(AW129=9,$F129*M129/50,"자동"))))</f>
        <v/>
      </c>
      <c r="AL129" s="3">
        <f>IF(AK129&lt;&gt;"",AK129,IF(BA129&lt;&gt;12,"",IF(U129=1,1,IF(LEFT(E129,3)="서울대",0,""))))</f>
        <v/>
      </c>
      <c r="AN129" s="3">
        <f>IF($BA129=42,OFFSET(변환표준점수!C$119,$AP129-1,0),"")</f>
        <v/>
      </c>
      <c r="AO129" s="3">
        <f>IF($BA129=42,OFFSET(변환표준점수!D$119,$AP129-1,0),"")</f>
        <v/>
      </c>
      <c r="AP129" s="120">
        <f>IF(S129="","",MATCH(S129,변환표준점수!$B$119:$B$298,0))</f>
        <v/>
      </c>
      <c r="AQ129" s="3" t="n">
        <v>12</v>
      </c>
      <c r="AR129" s="3" t="n">
        <v>12</v>
      </c>
      <c r="AS129" s="3" t="n">
        <v>42</v>
      </c>
      <c r="AT129" s="3" t="n">
        <v>42</v>
      </c>
      <c r="AV129" s="3" t="n">
        <v>42</v>
      </c>
      <c r="AW129" s="3" t="n">
        <v>42</v>
      </c>
      <c r="AX129" s="3" t="n">
        <v>3</v>
      </c>
      <c r="AY129" s="3" t="n">
        <v>3</v>
      </c>
      <c r="BA129" s="3">
        <f>IF(AS129&gt;0,AS129,AV129)</f>
        <v/>
      </c>
      <c r="BJ129" s="3">
        <f>IF(BI129="",IF(DT129=1,1,$BI$3),BI129)</f>
        <v/>
      </c>
      <c r="CH129" s="206">
        <f>F129*P129</f>
        <v/>
      </c>
      <c r="CI129" s="56" t="n">
        <v>150</v>
      </c>
      <c r="CJ129" s="3" t="n">
        <v>147</v>
      </c>
      <c r="CK129" s="3" t="n">
        <v>144</v>
      </c>
      <c r="CL129" s="3" t="n">
        <v>126</v>
      </c>
      <c r="CM129" s="3" t="n">
        <v>90</v>
      </c>
      <c r="CN129" s="3" t="n">
        <v>60</v>
      </c>
      <c r="CO129" s="3" t="n">
        <v>30</v>
      </c>
      <c r="CP129" s="3" t="n">
        <v>15</v>
      </c>
      <c r="CQ129" s="3" t="n">
        <v>0</v>
      </c>
      <c r="CV129" s="3" t="n">
        <v>-5</v>
      </c>
      <c r="CW129" s="3" t="n">
        <v>-10</v>
      </c>
      <c r="CX129" s="3" t="n">
        <v>-20</v>
      </c>
      <c r="CY129" s="3" t="n">
        <v>-30</v>
      </c>
      <c r="CZ129" s="3" t="n">
        <v>-40</v>
      </c>
      <c r="DJ129" s="3">
        <f>ROUND((CI129-EZ129),1)</f>
        <v/>
      </c>
      <c r="DK129" s="93">
        <f>((CI129-EZ129)/(FG129+DJ129-FC129))*100</f>
        <v/>
      </c>
      <c r="DL129" s="3">
        <f>ROUND((CR129-FA129)+(DA129-FB129),1)</f>
        <v/>
      </c>
      <c r="DO129" s="3" t="n">
        <v>2</v>
      </c>
      <c r="EA129" s="3">
        <f>IF(DZ129&gt;0,DZ129,IF(DM129&gt;0,1,2))</f>
        <v/>
      </c>
      <c r="EB129" s="3">
        <f>MAX(DM129:DO129)</f>
        <v/>
      </c>
      <c r="EC129" s="3">
        <f>AND(DM129-0.1&lt;$DM$8,DN129-0.1&lt;$DN$8,DO129-0.1&lt;$DO$8)*1</f>
        <v/>
      </c>
      <c r="ED129" s="3">
        <f>IFERROR(IF(AND($DP$8&gt;=DP129,$DQ$8&gt;=DQ129,$DR$8&gt;=DR129,$DS$8&gt;=DS129,$DT$8&gt;=DT129,$DU$8&gt;=DU129,$DV$8&gt;=DV129,$DW$8&gt;=DW129,$DX$8&gt;=DX129,OR(DY129=0,$DY$8&lt;DY129),EC129=1),1,0),0)</f>
        <v/>
      </c>
      <c r="EF129" s="3">
        <f>IFERROR(OFFSET(EF$3,MATCH(AQ129,$ED$4:$ED$10,0),0),0)</f>
        <v/>
      </c>
      <c r="EG129" s="3">
        <f>IFERROR(OFFSET(EG$3,MATCH(AR129,$ED$4:$ED$10,0),0),0)</f>
        <v/>
      </c>
      <c r="EH129" s="3">
        <f>IFERROR(IF(LEFT($BA129,1)="4",OFFSET(변환표준점수!$H$118,MATCH($S129,변환표준점수!$B$119:$B$198,0),),OFFSET(EH$3,MATCH(AS129,$ED$4:$ED$8,0),0)),0)</f>
        <v/>
      </c>
      <c r="EI129" s="3">
        <f>IFERROR(IF(LEFT($BA129,1)="4",OFFSET(변환표준점수!$I$118,MATCH($S129,변환표준점수!$B$119:$B$198,0),0),OFFSET(EI$3,MATCH(AT129,$ED$4:$ED$8,0),0)),0)</f>
        <v/>
      </c>
      <c r="EK129" s="3">
        <f>IFERROR(IF(LEFT($BA129,1)="4",OFFSET(변환표준점수!$J$118,MATCH($S129,변환표준점수!$B$119:$B$198,0),0),OFFSET(EJ$3,MATCH(AV129,$ED$4:$ED$8,0),0)),0)</f>
        <v/>
      </c>
      <c r="EL129" s="3">
        <f>IFERROR(IF(LEFT($BA129,1)="4",OFFSET(변환표준점수!$K$118,MATCH($S129,변환표준점수!$B$119:$B$198,0),0),OFFSET(EK$3,MATCH(AW129,$ED$4:$ED$8,0),0)),0)</f>
        <v/>
      </c>
      <c r="EM129" s="3">
        <f>IFERROR(OFFSET(EL$3,MATCH(AX129,$ED$4:$ED$8,0),0),0)</f>
        <v/>
      </c>
      <c r="EN129" s="3">
        <f>IFERROR(OFFSET(EM$3,MATCH(AY129,$ED$4:$ED$8,0),0),0)</f>
        <v/>
      </c>
      <c r="EO129" s="3">
        <f>IFERROR(OFFSET(EN$3,MATCH(AZ129,$ED$4:$ED$8,0),0),0)</f>
        <v/>
      </c>
      <c r="EQ129" s="3">
        <f>IFERROR((EF129*AD129+BO129)*$EP$9,0)</f>
        <v/>
      </c>
      <c r="ER129" s="3">
        <f>IFERROR(EG129*AE129+OFFSET($BP129,0,$ER$14-1),0)</f>
        <v/>
      </c>
      <c r="ES129" s="3">
        <f>IFERROR((EH129*AF129+BS129)*$EP$9,0)</f>
        <v/>
      </c>
      <c r="ET129" s="3">
        <f>IFERROR(IF(O129&lt;2,0,(EI129*AG129+BT129)*$EP$9),0)</f>
        <v/>
      </c>
      <c r="EU129" s="3">
        <f>IFERROR(BU129*$EP$9,0)</f>
        <v/>
      </c>
      <c r="EV129" s="3">
        <f>IFERROR((EK129*AI129+BV129)*$EP$9,0)</f>
        <v/>
      </c>
      <c r="EW129" s="3">
        <f>IFERROR(IF(O129&lt;2,0,(EL129*AJ129+BW129)*$EP$9),0)</f>
        <v/>
      </c>
      <c r="EX129" s="3">
        <f>LARGE((ES129:ET129,EV129:EW129),1)</f>
        <v/>
      </c>
      <c r="EY129" s="3">
        <f>IF(O129&lt;2,0,LARGE((ES129:ET129,EV129:EW129),2))</f>
        <v/>
      </c>
      <c r="EZ129" s="3">
        <f>IFERROR(OFFSET(CI129,0,ROUND((1/(1/EM129))-1,0)),0)</f>
        <v/>
      </c>
      <c r="FA129" s="3">
        <f>IFERROR(OFFSET(CR129,0,ROUND(1/(1/EN129),0)-1),0)</f>
        <v/>
      </c>
      <c r="FB129" s="3">
        <f>IFERROR(OFFSET(DA129,0,ROUND(1/(1/EO129),0)-1),0)</f>
        <v/>
      </c>
      <c r="FG129" s="3">
        <f>IF(FF129&gt;0,FF129,EQ129+ER129+EU129+EX129+EY129+EZ129+FA129+FB129+FC129)</f>
        <v/>
      </c>
      <c r="FH129" s="618" t="n"/>
      <c r="FU129" s="3">
        <f>IF(AQ129=1,"표점",IF(AQ129=12,"표점/만점",IF(AQ129=2,"백분위")))</f>
        <v/>
      </c>
      <c r="FV129" s="3">
        <f>IF(BA129=1,"표점",IF(BA129=12,"표점/만점",IF(BA129=2,"백분위",IF(BA129=4,"변표",IF(BA129=42,"변표/만점")))))</f>
        <v/>
      </c>
      <c r="FW129" s="3">
        <f>ROUND(Y129/$FZ129,2)</f>
        <v/>
      </c>
      <c r="FX129" s="3">
        <f>ROUND(Z129/$FZ129,2)</f>
        <v/>
      </c>
      <c r="FY129" s="3">
        <f>ROUND(AC129/$FZ129,2)</f>
        <v/>
      </c>
      <c r="FZ129" s="3">
        <f>Y129+Z129+AC129</f>
        <v/>
      </c>
    </row>
    <row r="130">
      <c r="A130" s="556" t="n">
        <v>26</v>
      </c>
      <c r="C130" s="3">
        <f>ROUND(ROW(C130)-ROW($C$15),0)</f>
        <v/>
      </c>
      <c r="D130" s="3" t="n">
        <v>115</v>
      </c>
      <c r="E130" s="3" t="inlineStr">
        <is>
          <t>인하 수과가산</t>
        </is>
      </c>
      <c r="F130" s="3" t="n">
        <v>1000</v>
      </c>
      <c r="G130" s="3" t="n">
        <v>0.25</v>
      </c>
      <c r="H130" s="3" t="n">
        <v>0.35</v>
      </c>
      <c r="I130" s="3" t="n">
        <v>0.15</v>
      </c>
      <c r="J130" s="3" t="n">
        <v>0.15</v>
      </c>
      <c r="L130" s="3" t="n">
        <v>0.15</v>
      </c>
      <c r="M130" s="3" t="n">
        <v>0.15</v>
      </c>
      <c r="O130" s="3" t="n">
        <v>2</v>
      </c>
      <c r="P130" s="3">
        <f>G130+H130+MAX((I130:J130),L130:M130)*O130</f>
        <v/>
      </c>
      <c r="Q130" s="3" t="n">
        <v>38</v>
      </c>
      <c r="S130" s="3">
        <f>IF(R130&gt;0,R130,Q130)</f>
        <v/>
      </c>
      <c r="W130" s="3">
        <f>IF(AND(BH130=0,CD130=0),0,IF(V130&gt;0,V130,IF(U130=1,$W$11,0)))</f>
        <v/>
      </c>
      <c r="Y130" s="3">
        <f>AD130</f>
        <v/>
      </c>
      <c r="Z130" s="3">
        <f>AE130</f>
        <v/>
      </c>
      <c r="AA130" s="3">
        <f>IF($BB$7=1,AF130,IF(AS130=12,$F130*I130/($AF$8*AL130+$AF$9*(1-AL130)),AF130))</f>
        <v/>
      </c>
      <c r="AB130" s="3">
        <f>IF($BB$7=1,AI130,IF(AV130=12,$F130*L130/($AI$8*AL130+$AI$9*(1-AL130)),AI130))</f>
        <v/>
      </c>
      <c r="AC130" s="3">
        <f>IF(AND(AS130=2,EA130=1),AA130*O130,IF(AND(AS130=2,EA130=2),AB130*O130,IF(EA130=1,AA130,IF(EA130=2,AB130))))</f>
        <v/>
      </c>
      <c r="AD130" s="69">
        <f>IF(AQ130=12,$F130*G130/$AQ$9,IF(OR(AQ130=1,AQ130=4),$F130*G130/200,IF(OR(AQ130=2,AQ130=9),$F130*G130/100,"자동")))</f>
        <v/>
      </c>
      <c r="AE130" s="69">
        <f>IF(AR130=12,$F130*H130/$AR$9,IF(OR(AR130=1,AR130=4),$F130*H130/200,IF(OR(AR130=2,AR130=9),$F130*H130/100,"자동")))</f>
        <v/>
      </c>
      <c r="AF130" s="3">
        <f>IF(AS130=12,$F130*I130/IF($BB$7=1,IF($ED130=1,$AS$9,$AF$9),($AF$8*AL130+$AF$9*(1-AL130))),IF(AS130=42,$F130*I130/AN130,IF(OR(AS130=1,AS130=4,AS130=2),$F130*I130/100,IF(AS130=9,$F130*I130/50,"자동"))))</f>
        <v/>
      </c>
      <c r="AG130" s="3">
        <f>IF(AT130=12,$F130*J130/IF($BB$7=1,IF($ED130=1,$AT$9,$AG$9),($AG$8*AL130+$AG$9*(1-AL130))),IF(AT130=42,$F130*J130/AN130,IF(OR(AT130=1,AT130=4,AT130=2),$F130*J130/100,IF(AT130=9,$F130*J130/50,"자동"))))</f>
        <v/>
      </c>
      <c r="AH130" s="3">
        <f>IF(AU130=12,$F130*K130/IF($BB$7=1,IF($ED130=1,$AU$9,$AH$9),($AH$8*AL130+$AH$9*(1-AL130))),IF(AU130=42,$F130*K130/$AN130,IF(OR(AU130=1,AU130=4,AU130=2),$F130*K130/100,IF(AU130=9,$F130*K130/50,"자동"))))</f>
        <v/>
      </c>
      <c r="AI130" s="3">
        <f>IF(AV130=12,$F130*L130/IF($BB$7=1,IF($ED130=1,$AV$9,$AI$9),($AI$8*AL130+$AI$9*(1-AL130))),IF(AV130=42,$F130*L130/AO130,IF(OR(AV130=1,AV130=4,AV130=2),$F130*L130/100,IF(AV130=9,$F130*L130/50,"자동"))))</f>
        <v/>
      </c>
      <c r="AJ130" s="3">
        <f>IF(AW130=12,$F130*M130/IF($BB$7=1,IF($ED130=1,$AW$9,$AJ$9),($AJ$8*AL130+$AJ$9*(1-AL130))),IF(AW130=42,$F130*M130/AO130,IF(OR(AW130=1,AW130=4,AW130=2),$F130*M130/100,IF(AW130=9,$F130*M130/50,"자동"))))</f>
        <v/>
      </c>
      <c r="AL130" s="3">
        <f>IF(AK130&lt;&gt;"",AK130,IF(BA130&lt;&gt;12,"",IF(U130=1,1,IF(LEFT(E130,3)="서울대",0,""))))</f>
        <v/>
      </c>
      <c r="AN130" s="3">
        <f>IF($BA130=42,OFFSET(변환표준점수!C$119,$AP130-1,0),"")</f>
        <v/>
      </c>
      <c r="AO130" s="3">
        <f>IF($BA130=42,OFFSET(변환표준점수!D$119,$AP130-1,0),"")</f>
        <v/>
      </c>
      <c r="AP130" s="21">
        <f>IF(S130="","",MATCH(S130,변환표준점수!$B$119:$B$298,0))</f>
        <v/>
      </c>
      <c r="AQ130" s="3" t="n">
        <v>12</v>
      </c>
      <c r="AR130" s="3" t="n">
        <v>12</v>
      </c>
      <c r="AS130" s="3" t="n">
        <v>42</v>
      </c>
      <c r="AT130" s="3" t="n">
        <v>42</v>
      </c>
      <c r="AV130" s="3" t="n">
        <v>42</v>
      </c>
      <c r="AW130" s="3" t="n">
        <v>42</v>
      </c>
      <c r="AX130" s="3" t="n">
        <v>3</v>
      </c>
      <c r="AY130" s="3" t="n">
        <v>3</v>
      </c>
      <c r="BA130" s="3">
        <f>IF(AS130&gt;0,AS130,AV130)</f>
        <v/>
      </c>
      <c r="BC130" s="3">
        <f>0.03*$AE130</f>
        <v/>
      </c>
      <c r="BD130" s="3">
        <f>0.03*$AE130</f>
        <v/>
      </c>
      <c r="BF130" s="3">
        <f>0.03*AF130</f>
        <v/>
      </c>
      <c r="BG130" s="3">
        <f>0.03*AG130</f>
        <v/>
      </c>
      <c r="BJ130" s="3">
        <f>IF(BI130="",IF(DT130=1,1,$BI$3),BI130)</f>
        <v/>
      </c>
      <c r="BN130" s="212" t="inlineStr">
        <is>
          <t>미/기3%,과탐3%가산</t>
        </is>
      </c>
      <c r="BP130" s="3">
        <f>IF(BP$6&gt;0,BC130*$EG130,0)</f>
        <v/>
      </c>
      <c r="BQ130" s="3">
        <f>IF(BQ$6&gt;0,BD130*$EG130,0)</f>
        <v/>
      </c>
      <c r="BS130" s="3">
        <f>BF130*EH130</f>
        <v/>
      </c>
      <c r="BT130" s="3">
        <f>BG130*EI130</f>
        <v/>
      </c>
      <c r="CH130" s="206">
        <f>F130*P130</f>
        <v/>
      </c>
      <c r="CI130" s="56" t="n">
        <v>100</v>
      </c>
      <c r="CJ130" s="3" t="n">
        <v>98</v>
      </c>
      <c r="CK130" s="3" t="n">
        <v>96</v>
      </c>
      <c r="CL130" s="3" t="n">
        <v>90</v>
      </c>
      <c r="CM130" s="3" t="n">
        <v>80</v>
      </c>
      <c r="CN130" s="3" t="n">
        <v>60</v>
      </c>
      <c r="CO130" s="3" t="n">
        <v>40</v>
      </c>
      <c r="CP130" s="3" t="n">
        <v>20</v>
      </c>
      <c r="CQ130" s="3" t="n">
        <v>0</v>
      </c>
      <c r="CV130" s="3" t="n">
        <v>-1</v>
      </c>
      <c r="CW130" s="3" t="n">
        <v>-2</v>
      </c>
      <c r="CX130" s="3" t="n">
        <v>-3</v>
      </c>
      <c r="CY130" s="3" t="n">
        <v>-4</v>
      </c>
      <c r="CZ130" s="3" t="n">
        <v>-5</v>
      </c>
      <c r="DJ130" s="3">
        <f>ROUND((CI130-EZ130),1)</f>
        <v/>
      </c>
      <c r="DK130" s="93">
        <f>((CI130-EZ130)/(FG130+DJ130-FC130))*100</f>
        <v/>
      </c>
      <c r="DL130" s="3">
        <f>ROUND((CR130-FA130)+(DA130-FB130),1)</f>
        <v/>
      </c>
      <c r="DO130" s="3" t="n">
        <v>2</v>
      </c>
      <c r="DZ130" s="3" t="n">
        <v>1</v>
      </c>
      <c r="EA130" s="3">
        <f>IF(DZ130&gt;0,DZ130,IF(DM130&gt;0,1,2))</f>
        <v/>
      </c>
      <c r="EB130" s="3">
        <f>MAX(DM130:DO130)</f>
        <v/>
      </c>
      <c r="EC130" s="3">
        <f>AND(DM130-0.1&lt;$DM$8,DN130-0.1&lt;$DN$8,DO130-0.1&lt;$DO$8)*1</f>
        <v/>
      </c>
      <c r="ED130" s="3">
        <f>IFERROR(IF(AND($DP$8&gt;=DP130,$DQ$8&gt;=DQ130,$DR$8&gt;=DR130,$DS$8&gt;=DS130,$DT$8&gt;=DT130,$DU$8&gt;=DU130,$DV$8&gt;=DV130,$DW$8&gt;=DW130,$DX$8&gt;=DX130,OR(DY130=0,$DY$8&lt;DY130),EC130=1),1,0),0)</f>
        <v/>
      </c>
      <c r="EF130" s="3">
        <f>IFERROR(OFFSET(EF$3,MATCH(AQ130,$ED$4:$ED$10,0),0),0)</f>
        <v/>
      </c>
      <c r="EG130" s="3">
        <f>IFERROR(OFFSET(EG$3,MATCH(AR130,$ED$4:$ED$10,0),0),0)</f>
        <v/>
      </c>
      <c r="EH130" s="3">
        <f>IFERROR(IF(LEFT($BA130,1)="4",OFFSET(변환표준점수!$H$118,MATCH($S130,변환표준점수!$B$119:$B$198,0),),OFFSET(EH$3,MATCH(AS130,$ED$4:$ED$8,0),0)),0)</f>
        <v/>
      </c>
      <c r="EI130" s="3">
        <f>IFERROR(IF(LEFT($BA130,1)="4",OFFSET(변환표준점수!$I$118,MATCH($S130,변환표준점수!$B$119:$B$198,0),0),OFFSET(EI$3,MATCH(AT130,$ED$4:$ED$8,0),0)),0)</f>
        <v/>
      </c>
      <c r="EK130" s="3">
        <f>IFERROR(IF(LEFT($BA130,1)="4",OFFSET(변환표준점수!$J$118,MATCH($S130,변환표준점수!$B$119:$B$198,0),0),OFFSET(EJ$3,MATCH(AV130,$ED$4:$ED$8,0),0)),0)</f>
        <v/>
      </c>
      <c r="EL130" s="3">
        <f>IFERROR(IF(LEFT($BA130,1)="4",OFFSET(변환표준점수!$K$118,MATCH($S130,변환표준점수!$B$119:$B$198,0),0),OFFSET(EK$3,MATCH(AW130,$ED$4:$ED$8,0),0)),0)</f>
        <v/>
      </c>
      <c r="EM130" s="3">
        <f>IFERROR(OFFSET(EL$3,MATCH(AX130,$ED$4:$ED$8,0),0),0)</f>
        <v/>
      </c>
      <c r="EN130" s="3">
        <f>IFERROR(OFFSET(EM$3,MATCH(AY130,$ED$4:$ED$8,0),0),0)</f>
        <v/>
      </c>
      <c r="EO130" s="3">
        <f>IFERROR(OFFSET(EN$3,MATCH(AZ130,$ED$4:$ED$8,0),0),0)</f>
        <v/>
      </c>
      <c r="EQ130" s="3">
        <f>IFERROR((EF130*AD130+BO130)*$EP$9,0)</f>
        <v/>
      </c>
      <c r="ER130" s="3">
        <f>IFERROR(EG130*AE130+OFFSET($BP130,0,$ER$14-1),0)</f>
        <v/>
      </c>
      <c r="ES130" s="3">
        <f>IFERROR((EH130*AF130+BS130)*$EP$9,0)</f>
        <v/>
      </c>
      <c r="ET130" s="3">
        <f>IFERROR(IF(O130&lt;2,0,(EI130*AG130+BT130)*$EP$9),0)</f>
        <v/>
      </c>
      <c r="EU130" s="3">
        <f>IFERROR(BU130*$EP$9,0)</f>
        <v/>
      </c>
      <c r="EV130" s="3">
        <f>IFERROR((EK130*AI130+BV130)*$EP$9,0)</f>
        <v/>
      </c>
      <c r="EW130" s="3">
        <f>IFERROR(IF(O130&lt;2,0,(EL130*AJ130+BW130)*$EP$9),0)</f>
        <v/>
      </c>
      <c r="EX130" s="3">
        <f>LARGE((ES130:ET130,EV130:EW130),1)</f>
        <v/>
      </c>
      <c r="EY130" s="3">
        <f>IF(O130&lt;2,0,LARGE((ES130:ET130,EV130:EW130),2))</f>
        <v/>
      </c>
      <c r="EZ130" s="3">
        <f>IFERROR(OFFSET(CI130,0,ROUND((1/(1/EM130))-1,0)),0)</f>
        <v/>
      </c>
      <c r="FA130" s="3">
        <f>IFERROR(OFFSET(CR130,0,ROUND(1/(1/EN130),0)-1),0)</f>
        <v/>
      </c>
      <c r="FB130" s="3">
        <f>IFERROR(OFFSET(DA130,0,ROUND(1/(1/EO130),0)-1),0)</f>
        <v/>
      </c>
      <c r="FG130" s="3">
        <f>IF(FF130&gt;0,FF130,EQ130+ER130+EU130+EX130+EY130+EZ130+FA130+FB130+FC130)</f>
        <v/>
      </c>
      <c r="FH130" s="618" t="n"/>
      <c r="FU130" s="3">
        <f>IF(AQ130=1,"표점",IF(AQ130=12,"표점/만점",IF(AQ130=2,"백분위")))</f>
        <v/>
      </c>
      <c r="FV130" s="3">
        <f>IF(BA130=1,"표점",IF(BA130=12,"표점/만점",IF(BA130=2,"백분위",IF(BA130=4,"변표",IF(BA130=42,"변표/만점")))))</f>
        <v/>
      </c>
      <c r="FW130" s="3">
        <f>ROUND(Y130/$FZ130,2)</f>
        <v/>
      </c>
      <c r="FX130" s="3">
        <f>ROUND(Z130/$FZ130,2)</f>
        <v/>
      </c>
      <c r="FY130" s="3">
        <f>ROUND(AC130/$FZ130,2)</f>
        <v/>
      </c>
      <c r="FZ130" s="3">
        <f>Y130+Z130+AC130</f>
        <v/>
      </c>
    </row>
    <row r="131">
      <c r="A131" s="556" t="n">
        <v>26</v>
      </c>
      <c r="C131" s="3">
        <f>ROUND(ROW(C131)-ROW($C$15),0)</f>
        <v/>
      </c>
      <c r="D131" s="3" t="n">
        <v>116</v>
      </c>
      <c r="E131" s="3" t="inlineStr">
        <is>
          <t>인하 과가산B</t>
        </is>
      </c>
      <c r="F131" s="3" t="n">
        <v>1000</v>
      </c>
      <c r="G131" s="3" t="n">
        <v>0.25</v>
      </c>
      <c r="H131" s="3" t="n">
        <v>0.35</v>
      </c>
      <c r="I131" s="3" t="n">
        <v>0.15</v>
      </c>
      <c r="J131" s="3" t="n">
        <v>0.15</v>
      </c>
      <c r="L131" s="3" t="n">
        <v>0.15</v>
      </c>
      <c r="M131" s="3" t="n">
        <v>0.15</v>
      </c>
      <c r="O131" s="3" t="n">
        <v>2</v>
      </c>
      <c r="P131" s="3">
        <f>G131+H131+MAX((I131:J131),L131:M131)*O131</f>
        <v/>
      </c>
      <c r="Q131" s="3" t="n">
        <v>38</v>
      </c>
      <c r="S131" s="3">
        <f>IF(R131&gt;0,R131,Q131)</f>
        <v/>
      </c>
      <c r="W131" s="3">
        <f>IF(AND(BH131=0,CD131=0),0,IF(V131&gt;0,V131,IF(U131=1,$W$11,0)))</f>
        <v/>
      </c>
      <c r="Y131" s="3">
        <f>AD131</f>
        <v/>
      </c>
      <c r="Z131" s="3">
        <f>AE131</f>
        <v/>
      </c>
      <c r="AA131" s="3">
        <f>IF($BB$7=1,AF131,IF(AS131=12,$F131*I131/($AF$8*AL131+$AF$9*(1-AL131)),AF131))</f>
        <v/>
      </c>
      <c r="AB131" s="3">
        <f>IF($BB$7=1,AI131,IF(AV131=12,$F131*L131/($AI$8*AL131+$AI$9*(1-AL131)),AI131))</f>
        <v/>
      </c>
      <c r="AC131" s="3">
        <f>IF(AND(AS131=2,EA131=1),AA131*O131,IF(AND(AS131=2,EA131=2),AB131*O131,IF(EA131=1,AA131,IF(EA131=2,AB131))))</f>
        <v/>
      </c>
      <c r="AD131" s="3">
        <f>IF(AQ131=12,$F131*G131/$AQ$9,IF(OR(AQ131=1,AQ131=4),$F131*G131/200,IF(OR(AQ131=2,AQ131=9),$F131*G131/100,"자동")))</f>
        <v/>
      </c>
      <c r="AE131" s="3">
        <f>IF(AR131=12,$F131*H131/$AR$9,IF(OR(AR131=1,AR131=4),$F131*H131/200,IF(OR(AR131=2,AR131=9),$F131*H131/100,"자동")))</f>
        <v/>
      </c>
      <c r="AF131" s="3">
        <f>IF(AS131=12,$F131*I131/IF($BB$7=1,IF($ED131=1,$AS$9,$AF$9),($AF$8*AL131+$AF$9*(1-AL131))),IF(AS131=42,$F131*I131/AN131,IF(OR(AS131=1,AS131=4,AS131=2),$F131*I131/100,IF(AS131=9,$F131*I131/50,"자동"))))</f>
        <v/>
      </c>
      <c r="AG131" s="3">
        <f>IF(AT131=12,$F131*J131/IF($BB$7=1,IF($ED131=1,$AT$9,$AG$9),($AG$8*AL131+$AG$9*(1-AL131))),IF(AT131=42,$F131*J131/AN131,IF(OR(AT131=1,AT131=4,AT131=2),$F131*J131/100,IF(AT131=9,$F131*J131/50,"자동"))))</f>
        <v/>
      </c>
      <c r="AH131" s="3">
        <f>IF(AU131=12,$F131*K131/IF($BB$7=1,IF($ED131=1,$AU$9,$AH$9),($AH$8*AL131+$AH$9*(1-AL131))),IF(AU131=42,$F131*K131/$AN131,IF(OR(AU131=1,AU131=4,AU131=2),$F131*K131/100,IF(AU131=9,$F131*K131/50,"자동"))))</f>
        <v/>
      </c>
      <c r="AI131" s="3">
        <f>IF(AV131=12,$F131*L131/IF($BB$7=1,IF($ED131=1,$AV$9,$AI$9),($AI$8*AL131+$AI$9*(1-AL131))),IF(AV131=42,$F131*L131/AO131,IF(OR(AV131=1,AV131=4,AV131=2),$F131*L131/100,IF(AV131=9,$F131*L131/50,"자동"))))</f>
        <v/>
      </c>
      <c r="AJ131" s="3">
        <f>IF(AW131=12,$F131*M131/IF($BB$7=1,IF($ED131=1,$AW$9,$AJ$9),($AJ$8*AL131+$AJ$9*(1-AL131))),IF(AW131=42,$F131*M131/AO131,IF(OR(AW131=1,AW131=4,AW131=2),$F131*M131/100,IF(AW131=9,$F131*M131/50,"자동"))))</f>
        <v/>
      </c>
      <c r="AL131" s="3">
        <f>IF(AK131&lt;&gt;"",AK131,IF(BA131&lt;&gt;12,"",IF(U131=1,1,IF(LEFT(E131,3)="서울대",0,""))))</f>
        <v/>
      </c>
      <c r="AN131" s="3">
        <f>IF($BA131=42,OFFSET(변환표준점수!C$119,$AP131-1,0),"")</f>
        <v/>
      </c>
      <c r="AO131" s="3">
        <f>IF($BA131=42,OFFSET(변환표준점수!D$119,$AP131-1,0),"")</f>
        <v/>
      </c>
      <c r="AP131" s="3">
        <f>IF(S131="","",MATCH(S131,변환표준점수!$B$119:$B$298,0))</f>
        <v/>
      </c>
      <c r="AQ131" s="3" t="n">
        <v>12</v>
      </c>
      <c r="AR131" s="3" t="n">
        <v>12</v>
      </c>
      <c r="AS131" s="3" t="n">
        <v>42</v>
      </c>
      <c r="AT131" s="3" t="n">
        <v>42</v>
      </c>
      <c r="AV131" s="3" t="n">
        <v>42</v>
      </c>
      <c r="AW131" s="3" t="n">
        <v>42</v>
      </c>
      <c r="AX131" s="3" t="n">
        <v>3</v>
      </c>
      <c r="AY131" s="3" t="n">
        <v>3</v>
      </c>
      <c r="BA131" s="3">
        <f>IF(AS131&gt;0,AS131,AV131)</f>
        <v/>
      </c>
      <c r="BF131" s="3">
        <f>0.03*AF131</f>
        <v/>
      </c>
      <c r="BG131" s="3">
        <f>0.03*AG131</f>
        <v/>
      </c>
      <c r="BJ131" s="3">
        <f>IF(BI131="",IF(DT131=1,1,$BI$3),BI131)</f>
        <v/>
      </c>
      <c r="BN131" s="212" t="inlineStr">
        <is>
          <t>과탐3%가산</t>
        </is>
      </c>
      <c r="BS131" s="3">
        <f>BF131*EH131</f>
        <v/>
      </c>
      <c r="BT131" s="3">
        <f>BG131*EI131</f>
        <v/>
      </c>
      <c r="CH131" s="206">
        <f>F131*P131</f>
        <v/>
      </c>
      <c r="CI131" s="56" t="n">
        <v>100</v>
      </c>
      <c r="CJ131" s="3" t="n">
        <v>98</v>
      </c>
      <c r="CK131" s="3" t="n">
        <v>96</v>
      </c>
      <c r="CL131" s="3" t="n">
        <v>90</v>
      </c>
      <c r="CM131" s="3" t="n">
        <v>80</v>
      </c>
      <c r="CN131" s="3" t="n">
        <v>60</v>
      </c>
      <c r="CO131" s="3" t="n">
        <v>40</v>
      </c>
      <c r="CP131" s="3" t="n">
        <v>20</v>
      </c>
      <c r="CQ131" s="3" t="n">
        <v>0</v>
      </c>
      <c r="CV131" s="3" t="n">
        <v>-1</v>
      </c>
      <c r="CW131" s="3" t="n">
        <v>-2</v>
      </c>
      <c r="CX131" s="3" t="n">
        <v>-3</v>
      </c>
      <c r="CY131" s="3" t="n">
        <v>-4</v>
      </c>
      <c r="CZ131" s="3" t="n">
        <v>-5</v>
      </c>
      <c r="DJ131" s="3">
        <f>ROUND((CI131-EZ131),1)</f>
        <v/>
      </c>
      <c r="DK131" s="93">
        <f>((CI131-EZ131)/(FG131+DJ131-FC131))*100</f>
        <v/>
      </c>
      <c r="DL131" s="3">
        <f>ROUND((CR131-FA131)+(DA131-FB131),1)</f>
        <v/>
      </c>
      <c r="DO131" s="3" t="n">
        <v>2</v>
      </c>
      <c r="DZ131" s="3" t="n">
        <v>1</v>
      </c>
      <c r="EA131" s="3">
        <f>IF(DZ131&gt;0,DZ131,IF(DM131&gt;0,1,2))</f>
        <v/>
      </c>
      <c r="EB131" s="3">
        <f>MAX(DM131:DO131)</f>
        <v/>
      </c>
      <c r="EC131" s="3">
        <f>AND(DM131-0.1&lt;$DM$8,DN131-0.1&lt;$DN$8,DO131-0.1&lt;$DO$8)*1</f>
        <v/>
      </c>
      <c r="ED131" s="3">
        <f>IFERROR(IF(AND($DP$8&gt;=DP131,$DQ$8&gt;=DQ131,$DR$8&gt;=DR131,$DS$8&gt;=DS131,$DT$8&gt;=DT131,$DU$8&gt;=DU131,$DV$8&gt;=DV131,$DW$8&gt;=DW131,$DX$8&gt;=DX131,OR(DY131=0,$DY$8&lt;DY131),EC131=1),1,0),0)</f>
        <v/>
      </c>
      <c r="EF131" s="3">
        <f>IFERROR(OFFSET(EF$3,MATCH(AQ131,$ED$4:$ED$10,0),0),0)</f>
        <v/>
      </c>
      <c r="EG131" s="3">
        <f>IFERROR(OFFSET(EG$3,MATCH(AR131,$ED$4:$ED$10,0),0),0)</f>
        <v/>
      </c>
      <c r="EH131" s="3">
        <f>IFERROR(IF(LEFT($BA131,1)="4",OFFSET(변환표준점수!$H$118,MATCH($S131,변환표준점수!$B$119:$B$198,0),),OFFSET(EH$3,MATCH(AS131,$ED$4:$ED$8,0),0)),0)</f>
        <v/>
      </c>
      <c r="EI131" s="3">
        <f>IFERROR(IF(LEFT($BA131,1)="4",OFFSET(변환표준점수!$I$118,MATCH($S131,변환표준점수!$B$119:$B$198,0),0),OFFSET(EI$3,MATCH(AT131,$ED$4:$ED$8,0),0)),0)</f>
        <v/>
      </c>
      <c r="EK131" s="3">
        <f>IFERROR(IF(LEFT($BA131,1)="4",OFFSET(변환표준점수!$J$118,MATCH($S131,변환표준점수!$B$119:$B$198,0),0),OFFSET(EJ$3,MATCH(AV131,$ED$4:$ED$8,0),0)),0)</f>
        <v/>
      </c>
      <c r="EL131" s="3">
        <f>IFERROR(IF(LEFT($BA131,1)="4",OFFSET(변환표준점수!$K$118,MATCH($S131,변환표준점수!$B$119:$B$198,0),0),OFFSET(EK$3,MATCH(AW131,$ED$4:$ED$8,0),0)),0)</f>
        <v/>
      </c>
      <c r="EM131" s="3">
        <f>IFERROR(OFFSET(EL$3,MATCH(AX131,$ED$4:$ED$8,0),0),0)</f>
        <v/>
      </c>
      <c r="EN131" s="3">
        <f>IFERROR(OFFSET(EM$3,MATCH(AY131,$ED$4:$ED$8,0),0),0)</f>
        <v/>
      </c>
      <c r="EO131" s="3">
        <f>IFERROR(OFFSET(EN$3,MATCH(AZ131,$ED$4:$ED$8,0),0),0)</f>
        <v/>
      </c>
      <c r="EQ131" s="3">
        <f>IFERROR((EF131*AD131+BO131)*$EP$9,0)</f>
        <v/>
      </c>
      <c r="ER131" s="3">
        <f>IFERROR(EG131*AE131+OFFSET($BP131,0,$ER$14-1),0)</f>
        <v/>
      </c>
      <c r="ES131" s="3">
        <f>IFERROR((EH131*AF131+BS131)*$EP$9,0)</f>
        <v/>
      </c>
      <c r="ET131" s="3">
        <f>IFERROR(IF(O131&lt;2,0,(EI131*AG131+BT131)*$EP$9),0)</f>
        <v/>
      </c>
      <c r="EU131" s="3">
        <f>IFERROR(BU131*$EP$9,0)</f>
        <v/>
      </c>
      <c r="EV131" s="3">
        <f>IFERROR((EK131*AI131+BV131)*$EP$9,0)</f>
        <v/>
      </c>
      <c r="EW131" s="3">
        <f>IFERROR(IF(O131&lt;2,0,(EL131*AJ131+BW131)*$EP$9),0)</f>
        <v/>
      </c>
      <c r="EX131" s="3">
        <f>LARGE((ES131:ET131,EV131:EW131),1)</f>
        <v/>
      </c>
      <c r="EY131" s="3">
        <f>IF(O131&lt;2,0,LARGE((ES131:ET131,EV131:EW131),2))</f>
        <v/>
      </c>
      <c r="EZ131" s="3">
        <f>IFERROR(OFFSET(CI131,0,ROUND((1/(1/EM131))-1,0)),0)</f>
        <v/>
      </c>
      <c r="FA131" s="3">
        <f>IFERROR(OFFSET(CR131,0,ROUND(1/(1/EN131),0)-1),0)</f>
        <v/>
      </c>
      <c r="FB131" s="3">
        <f>IFERROR(OFFSET(DA131,0,ROUND(1/(1/EO131),0)-1),0)</f>
        <v/>
      </c>
      <c r="FG131" s="3">
        <f>IF(FF131&gt;0,FF131,EQ131+ER131+EU131+EX131+EY131+EZ131+FA131+FB131+FC131)</f>
        <v/>
      </c>
      <c r="FH131" s="618" t="n"/>
      <c r="FU131" s="3">
        <f>IF(AQ131=1,"표점",IF(AQ131=12,"표점/만점",IF(AQ131=2,"백분위")))</f>
        <v/>
      </c>
      <c r="FV131" s="3">
        <f>IF(BA131=1,"표점",IF(BA131=12,"표점/만점",IF(BA131=2,"백분위",IF(BA131=4,"변표",IF(BA131=42,"변표/만점")))))</f>
        <v/>
      </c>
      <c r="FW131" s="3">
        <f>ROUND(Y131/$FZ131,2)</f>
        <v/>
      </c>
      <c r="FX131" s="3">
        <f>ROUND(Z131/$FZ131,2)</f>
        <v/>
      </c>
      <c r="FY131" s="3">
        <f>ROUND(AC131/$FZ131,2)</f>
        <v/>
      </c>
      <c r="FZ131" s="3">
        <f>Y131+Z131+AC131</f>
        <v/>
      </c>
    </row>
    <row r="132">
      <c r="A132" s="556" t="n">
        <v>26</v>
      </c>
      <c r="C132" s="3">
        <f>ROUND(ROW(C132)-ROW($C$15),0)</f>
        <v/>
      </c>
      <c r="D132" s="3" t="n">
        <v>117</v>
      </c>
      <c r="E132" s="3" t="inlineStr">
        <is>
          <t>인하 과가산A</t>
        </is>
      </c>
      <c r="F132" s="3" t="n">
        <v>1000</v>
      </c>
      <c r="G132" s="3" t="n">
        <v>0.25</v>
      </c>
      <c r="H132" s="3" t="n">
        <v>0.4</v>
      </c>
      <c r="I132" s="3" t="n">
        <v>0.125</v>
      </c>
      <c r="J132" s="3" t="n">
        <v>0.125</v>
      </c>
      <c r="L132" s="3" t="n">
        <v>0.125</v>
      </c>
      <c r="M132" s="3" t="n">
        <v>0.125</v>
      </c>
      <c r="O132" s="3" t="n">
        <v>2</v>
      </c>
      <c r="P132" s="3">
        <f>G132+H132+MAX((I132:J132),L132:M132)*O132</f>
        <v/>
      </c>
      <c r="Q132" s="3" t="n">
        <v>38</v>
      </c>
      <c r="S132" s="3">
        <f>IF(R132&gt;0,R132,Q132)</f>
        <v/>
      </c>
      <c r="W132" s="3">
        <f>IF(AND(BH132=0,CD132=0),0,IF(V132&gt;0,V132,IF(U132=1,$W$11,0)))</f>
        <v/>
      </c>
      <c r="Y132" s="3">
        <f>AD132</f>
        <v/>
      </c>
      <c r="Z132" s="3">
        <f>AE132</f>
        <v/>
      </c>
      <c r="AA132" s="3">
        <f>IF($BB$7=1,AF132,IF(AS132=12,$F132*I132/($AF$8*AL132+$AF$9*(1-AL132)),AF132))</f>
        <v/>
      </c>
      <c r="AB132" s="3">
        <f>IF($BB$7=1,AI132,IF(AV132=12,$F132*L132/($AI$8*AL132+$AI$9*(1-AL132)),AI132))</f>
        <v/>
      </c>
      <c r="AC132" s="3">
        <f>IF(AND(AS132=2,EA132=1),AA132*O132,IF(AND(AS132=2,EA132=2),AB132*O132,IF(EA132=1,AA132,IF(EA132=2,AB132))))</f>
        <v/>
      </c>
      <c r="AD132" s="3">
        <f>IF(AQ132=12,$F132*G132/$AQ$9,IF(OR(AQ132=1,AQ132=4),$F132*G132/200,IF(OR(AQ132=2,AQ132=9),$F132*G132/100,"자동")))</f>
        <v/>
      </c>
      <c r="AE132" s="3">
        <f>IF(AR132=12,$F132*H132/$AR$9,IF(OR(AR132=1,AR132=4),$F132*H132/200,IF(OR(AR132=2,AR132=9),$F132*H132/100,"자동")))</f>
        <v/>
      </c>
      <c r="AF132" s="3">
        <f>IF(AS132=12,$F132*I132/IF($BB$7=1,IF($ED132=1,$AS$9,$AF$9),($AF$8*AL132+$AF$9*(1-AL132))),IF(AS132=42,$F132*I132/AN132,IF(OR(AS132=1,AS132=4,AS132=2),$F132*I132/100,IF(AS132=9,$F132*I132/50,"자동"))))</f>
        <v/>
      </c>
      <c r="AG132" s="3">
        <f>IF(AT132=12,$F132*J132/IF($BB$7=1,IF($ED132=1,$AT$9,$AG$9),($AG$8*AL132+$AG$9*(1-AL132))),IF(AT132=42,$F132*J132/AN132,IF(OR(AT132=1,AT132=4,AT132=2),$F132*J132/100,IF(AT132=9,$F132*J132/50,"자동"))))</f>
        <v/>
      </c>
      <c r="AH132" s="3">
        <f>IF(AU132=12,$F132*K132/IF($BB$7=1,IF($ED132=1,$AU$9,$AH$9),($AH$8*AL132+$AH$9*(1-AL132))),IF(AU132=42,$F132*K132/$AN132,IF(OR(AU132=1,AU132=4,AU132=2),$F132*K132/100,IF(AU132=9,$F132*K132/50,"자동"))))</f>
        <v/>
      </c>
      <c r="AI132" s="3">
        <f>IF(AV132=12,$F132*L132/IF($BB$7=1,IF($ED132=1,$AV$9,$AI$9),($AI$8*AL132+$AI$9*(1-AL132))),IF(AV132=42,$F132*L132/AO132,IF(OR(AV132=1,AV132=4,AV132=2),$F132*L132/100,IF(AV132=9,$F132*L132/50,"자동"))))</f>
        <v/>
      </c>
      <c r="AJ132" s="3">
        <f>IF(AW132=12,$F132*M132/IF($BB$7=1,IF($ED132=1,$AW$9,$AJ$9),($AJ$8*AL132+$AJ$9*(1-AL132))),IF(AW132=42,$F132*M132/AO132,IF(OR(AW132=1,AW132=4,AW132=2),$F132*M132/100,IF(AW132=9,$F132*M132/50,"자동"))))</f>
        <v/>
      </c>
      <c r="AL132" s="3">
        <f>IF(AK132&lt;&gt;"",AK132,IF(BA132&lt;&gt;12,"",IF(U132=1,1,IF(LEFT(E132,3)="서울대",0,""))))</f>
        <v/>
      </c>
      <c r="AN132" s="3">
        <f>IF($BA132=42,OFFSET(변환표준점수!C$119,$AP132-1,0),"")</f>
        <v/>
      </c>
      <c r="AO132" s="3">
        <f>IF($BA132=42,OFFSET(변환표준점수!D$119,$AP132-1,0),"")</f>
        <v/>
      </c>
      <c r="AP132" s="3">
        <f>IF(S132="","",MATCH(S132,변환표준점수!$B$119:$B$298,0))</f>
        <v/>
      </c>
      <c r="AQ132" s="3" t="n">
        <v>12</v>
      </c>
      <c r="AR132" s="3" t="n">
        <v>12</v>
      </c>
      <c r="AS132" s="3" t="n">
        <v>42</v>
      </c>
      <c r="AT132" s="3" t="n">
        <v>42</v>
      </c>
      <c r="AV132" s="3" t="n">
        <v>42</v>
      </c>
      <c r="AW132" s="3" t="n">
        <v>42</v>
      </c>
      <c r="AX132" s="3" t="n">
        <v>3</v>
      </c>
      <c r="AY132" s="3" t="n">
        <v>3</v>
      </c>
      <c r="BA132" s="3">
        <f>IF(AS132&gt;0,AS132,AV132)</f>
        <v/>
      </c>
      <c r="BF132" s="3">
        <f>0.03*AF132</f>
        <v/>
      </c>
      <c r="BG132" s="3">
        <f>0.03*AG132</f>
        <v/>
      </c>
      <c r="BJ132" s="3">
        <f>IF(BI132="",IF(DT132=1,1,$BI$3),BI132)</f>
        <v/>
      </c>
      <c r="BN132" s="212" t="inlineStr">
        <is>
          <t>과탐3%가산</t>
        </is>
      </c>
      <c r="BS132" s="3">
        <f>BF132*EH132</f>
        <v/>
      </c>
      <c r="BT132" s="3">
        <f>BG132*EI132</f>
        <v/>
      </c>
      <c r="CH132" s="206">
        <f>F132*P132</f>
        <v/>
      </c>
      <c r="CI132" s="56" t="n">
        <v>100</v>
      </c>
      <c r="CJ132" s="3" t="n">
        <v>98</v>
      </c>
      <c r="CK132" s="3" t="n">
        <v>96</v>
      </c>
      <c r="CL132" s="3" t="n">
        <v>90</v>
      </c>
      <c r="CM132" s="3" t="n">
        <v>80</v>
      </c>
      <c r="CN132" s="3" t="n">
        <v>60</v>
      </c>
      <c r="CO132" s="3" t="n">
        <v>40</v>
      </c>
      <c r="CP132" s="3" t="n">
        <v>20</v>
      </c>
      <c r="CQ132" s="3" t="n">
        <v>0</v>
      </c>
      <c r="CV132" s="3" t="n">
        <v>-1</v>
      </c>
      <c r="CW132" s="3" t="n">
        <v>-2</v>
      </c>
      <c r="CX132" s="3" t="n">
        <v>-3</v>
      </c>
      <c r="CY132" s="3" t="n">
        <v>-4</v>
      </c>
      <c r="CZ132" s="3" t="n">
        <v>-5</v>
      </c>
      <c r="DJ132" s="3">
        <f>ROUND((CI132-EZ132),1)</f>
        <v/>
      </c>
      <c r="DK132" s="93">
        <f>((CI132-EZ132)/(FG132+DJ132-FC132))*100</f>
        <v/>
      </c>
      <c r="DL132" s="3">
        <f>ROUND((CR132-FA132)+(DA132-FB132),1)</f>
        <v/>
      </c>
      <c r="DO132" s="3" t="n">
        <v>2</v>
      </c>
      <c r="DZ132" s="3" t="n">
        <v>1</v>
      </c>
      <c r="EA132" s="3">
        <f>IF(DZ132&gt;0,DZ132,IF(DM132&gt;0,1,2))</f>
        <v/>
      </c>
      <c r="EB132" s="3">
        <f>MAX(DM132:DO132)</f>
        <v/>
      </c>
      <c r="EC132" s="3">
        <f>AND(DM132-0.1&lt;$DM$8,DN132-0.1&lt;$DN$8,DO132-0.1&lt;$DO$8)*1</f>
        <v/>
      </c>
      <c r="ED132" s="3">
        <f>IFERROR(IF(AND($DP$8&gt;=DP132,$DQ$8&gt;=DQ132,$DR$8&gt;=DR132,$DS$8&gt;=DS132,$DT$8&gt;=DT132,$DU$8&gt;=DU132,$DV$8&gt;=DV132,$DW$8&gt;=DW132,$DX$8&gt;=DX132,OR(DY132=0,$DY$8&lt;DY132),EC132=1),1,0),0)</f>
        <v/>
      </c>
      <c r="EF132" s="3">
        <f>IFERROR(OFFSET(EF$3,MATCH(AQ132,$ED$4:$ED$10,0),0),0)</f>
        <v/>
      </c>
      <c r="EG132" s="3">
        <f>IFERROR(OFFSET(EG$3,MATCH(AR132,$ED$4:$ED$10,0),0),0)</f>
        <v/>
      </c>
      <c r="EH132" s="3">
        <f>IFERROR(IF(LEFT($BA132,1)="4",OFFSET(변환표준점수!$H$118,MATCH($S132,변환표준점수!$B$119:$B$198,0),),OFFSET(EH$3,MATCH(AS132,$ED$4:$ED$8,0),0)),0)</f>
        <v/>
      </c>
      <c r="EI132" s="3">
        <f>IFERROR(IF(LEFT($BA132,1)="4",OFFSET(변환표준점수!$I$118,MATCH($S132,변환표준점수!$B$119:$B$198,0),0),OFFSET(EI$3,MATCH(AT132,$ED$4:$ED$8,0),0)),0)</f>
        <v/>
      </c>
      <c r="EK132" s="3">
        <f>IFERROR(IF(LEFT($BA132,1)="4",OFFSET(변환표준점수!$J$118,MATCH($S132,변환표준점수!$B$119:$B$198,0),0),OFFSET(EJ$3,MATCH(AV132,$ED$4:$ED$8,0),0)),0)</f>
        <v/>
      </c>
      <c r="EL132" s="3">
        <f>IFERROR(IF(LEFT($BA132,1)="4",OFFSET(변환표준점수!$K$118,MATCH($S132,변환표준점수!$B$119:$B$198,0),0),OFFSET(EK$3,MATCH(AW132,$ED$4:$ED$8,0),0)),0)</f>
        <v/>
      </c>
      <c r="EM132" s="3">
        <f>IFERROR(OFFSET(EL$3,MATCH(AX132,$ED$4:$ED$8,0),0),0)</f>
        <v/>
      </c>
      <c r="EN132" s="3">
        <f>IFERROR(OFFSET(EM$3,MATCH(AY132,$ED$4:$ED$8,0),0),0)</f>
        <v/>
      </c>
      <c r="EO132" s="3">
        <f>IFERROR(OFFSET(EN$3,MATCH(AZ132,$ED$4:$ED$8,0),0),0)</f>
        <v/>
      </c>
      <c r="EQ132" s="3">
        <f>IFERROR((EF132*AD132+BO132)*$EP$9,0)</f>
        <v/>
      </c>
      <c r="ER132" s="3">
        <f>IFERROR(EG132*AE132+OFFSET($BP132,0,$ER$14-1),0)</f>
        <v/>
      </c>
      <c r="ES132" s="3">
        <f>IFERROR((EH132*AF132+BS132)*$EP$9,0)</f>
        <v/>
      </c>
      <c r="ET132" s="3">
        <f>IFERROR(IF(O132&lt;2,0,(EI132*AG132+BT132)*$EP$9),0)</f>
        <v/>
      </c>
      <c r="EU132" s="3">
        <f>IFERROR(BU132*$EP$9,0)</f>
        <v/>
      </c>
      <c r="EV132" s="3">
        <f>IFERROR((EK132*AI132+BV132)*$EP$9,0)</f>
        <v/>
      </c>
      <c r="EW132" s="3">
        <f>IFERROR(IF(O132&lt;2,0,(EL132*AJ132+BW132)*$EP$9),0)</f>
        <v/>
      </c>
      <c r="EX132" s="3">
        <f>LARGE((ES132:ET132,EV132:EW132),1)</f>
        <v/>
      </c>
      <c r="EY132" s="3">
        <f>IF(O132&lt;2,0,LARGE((ES132:ET132,EV132:EW132),2))</f>
        <v/>
      </c>
      <c r="EZ132" s="3">
        <f>IFERROR(OFFSET(CI132,0,ROUND((1/(1/EM132))-1,0)),0)</f>
        <v/>
      </c>
      <c r="FA132" s="3">
        <f>IFERROR(OFFSET(CR132,0,ROUND(1/(1/EN132),0)-1),0)</f>
        <v/>
      </c>
      <c r="FB132" s="3">
        <f>IFERROR(OFFSET(DA132,0,ROUND(1/(1/EO132),0)-1),0)</f>
        <v/>
      </c>
      <c r="FF132" s="3">
        <f>IF($BB$7=1,MAX(EQ132+ER132+EU132+EX132+EY132+EZ132+FA132+FB132+FC132,FG131),EQ132+ER132+EU132+EX132+EY132+EZ132+FA132+FB132+FC132)</f>
        <v/>
      </c>
      <c r="FG132" s="3">
        <f>IF(FF132&gt;0,FF132,EQ132+ER132+EU132+EX132+EY132+EZ132+FA132+FB132+FC132)</f>
        <v/>
      </c>
      <c r="FH132" s="618" t="inlineStr">
        <is>
          <t>배치표=max(A,B),환산점=A</t>
        </is>
      </c>
      <c r="FU132" s="3">
        <f>IF(AQ132=1,"표점",IF(AQ132=12,"표점/만점",IF(AQ132=2,"백분위")))</f>
        <v/>
      </c>
      <c r="FV132" s="3">
        <f>IF(BA132=1,"표점",IF(BA132=12,"표점/만점",IF(BA132=2,"백분위",IF(BA132=4,"변표",IF(BA132=42,"변표/만점")))))</f>
        <v/>
      </c>
      <c r="FW132" s="3">
        <f>ROUND(Y132/$FZ132,2)</f>
        <v/>
      </c>
      <c r="FX132" s="3">
        <f>ROUND(Z132/$FZ132,2)</f>
        <v/>
      </c>
      <c r="FY132" s="3">
        <f>ROUND(AC132/$FZ132,2)</f>
        <v/>
      </c>
      <c r="FZ132" s="3">
        <f>Y132+Z132+AC132</f>
        <v/>
      </c>
    </row>
    <row r="133">
      <c r="A133" s="556" t="n">
        <v>26</v>
      </c>
      <c r="C133" s="3">
        <f>ROUND(ROW(C133)-ROW($C$15),0)</f>
        <v/>
      </c>
      <c r="D133" s="3" t="n">
        <v>118</v>
      </c>
      <c r="E133" s="3" t="inlineStr">
        <is>
          <t>인하 통합</t>
        </is>
      </c>
      <c r="F133" s="3" t="n">
        <v>1000</v>
      </c>
      <c r="G133" s="3" t="n">
        <v>0.35</v>
      </c>
      <c r="H133" s="3" t="n">
        <v>0.25</v>
      </c>
      <c r="I133" s="3" t="n">
        <v>0.125</v>
      </c>
      <c r="J133" s="3" t="n">
        <v>0.125</v>
      </c>
      <c r="L133" s="3" t="n">
        <v>0.125</v>
      </c>
      <c r="M133" s="3" t="n">
        <v>0.125</v>
      </c>
      <c r="O133" s="3" t="n">
        <v>2</v>
      </c>
      <c r="P133" s="3">
        <f>G133+H133+MAX((I133:J133),L133:M133)*O133</f>
        <v/>
      </c>
      <c r="Q133" s="3" t="n">
        <v>38</v>
      </c>
      <c r="S133" s="3">
        <f>IF(R133&gt;0,R133,Q133)</f>
        <v/>
      </c>
      <c r="W133" s="3">
        <f>IF(AND(BH133=0,CD133=0),0,IF(V133&gt;0,V133,IF(U133=1,$W$11,0)))</f>
        <v/>
      </c>
      <c r="Y133" s="3">
        <f>AD133</f>
        <v/>
      </c>
      <c r="Z133" s="3">
        <f>AE133</f>
        <v/>
      </c>
      <c r="AA133" s="3">
        <f>IF($BB$7=1,AF133,IF(AS133=12,$F133*I133/($AF$8*AL133+$AF$9*(1-AL133)),AF133))</f>
        <v/>
      </c>
      <c r="AB133" s="3">
        <f>IF($BB$7=1,AI133,IF(AV133=12,$F133*L133/($AI$8*AL133+$AI$9*(1-AL133)),AI133))</f>
        <v/>
      </c>
      <c r="AC133" s="3">
        <f>IF(AND(AS133=2,EA133=1),AA133*O133,IF(AND(AS133=2,EA133=2),AB133*O133,IF(EA133=1,AA133,IF(EA133=2,AB133))))</f>
        <v/>
      </c>
      <c r="AD133" s="3">
        <f>IF(AQ133=12,$F133*G133/$AQ$9,IF(OR(AQ133=1,AQ133=4),$F133*G133/200,IF(OR(AQ133=2,AQ133=9),$F133*G133/100,"자동")))</f>
        <v/>
      </c>
      <c r="AE133" s="3">
        <f>IF(AR133=12,$F133*H133/$AR$9,IF(OR(AR133=1,AR133=4),$F133*H133/200,IF(OR(AR133=2,AR133=9),$F133*H133/100,"자동")))</f>
        <v/>
      </c>
      <c r="AF133" s="3">
        <f>IF(AS133=12,$F133*I133/IF($BB$7=1,IF($ED133=1,$AS$9,$AF$9),($AF$8*AL133+$AF$9*(1-AL133))),IF(AS133=42,$F133*I133/AN133,IF(OR(AS133=1,AS133=4,AS133=2),$F133*I133/100,IF(AS133=9,$F133*I133/50,"자동"))))</f>
        <v/>
      </c>
      <c r="AG133" s="3">
        <f>IF(AT133=12,$F133*J133/IF($BB$7=1,IF($ED133=1,$AT$9,$AG$9),($AG$8*AL133+$AG$9*(1-AL133))),IF(AT133=42,$F133*J133/AN133,IF(OR(AT133=1,AT133=4,AT133=2),$F133*J133/100,IF(AT133=9,$F133*J133/50,"자동"))))</f>
        <v/>
      </c>
      <c r="AH133" s="3">
        <f>IF(AU133=12,$F133*K133/IF($BB$7=1,IF($ED133=1,$AU$9,$AH$9),($AH$8*AL133+$AH$9*(1-AL133))),IF(AU133=42,$F133*K133/$AN133,IF(OR(AU133=1,AU133=4,AU133=2),$F133*K133/100,IF(AU133=9,$F133*K133/50,"자동"))))</f>
        <v/>
      </c>
      <c r="AI133" s="3">
        <f>IF(AV133=12,$F133*L133/IF($BB$7=1,IF($ED133=1,$AV$9,$AI$9),($AI$8*AL133+$AI$9*(1-AL133))),IF(AV133=42,$F133*L133/AO133,IF(OR(AV133=1,AV133=4,AV133=2),$F133*L133/100,IF(AV133=9,$F133*L133/50,"자동"))))</f>
        <v/>
      </c>
      <c r="AJ133" s="3">
        <f>IF(AW133=12,$F133*M133/IF($BB$7=1,IF($ED133=1,$AW$9,$AJ$9),($AJ$8*AL133+$AJ$9*(1-AL133))),IF(AW133=42,$F133*M133/AO133,IF(OR(AW133=1,AW133=4,AW133=2),$F133*M133/100,IF(AW133=9,$F133*M133/50,"자동"))))</f>
        <v/>
      </c>
      <c r="AL133" s="3">
        <f>IF(AK133&lt;&gt;"",AK133,IF(BA133&lt;&gt;12,"",IF(U133=1,1,IF(LEFT(E133,3)="서울대",0,""))))</f>
        <v/>
      </c>
      <c r="AN133" s="3">
        <f>IF($BA133=42,OFFSET(변환표준점수!C$119,$AP133-1,0),"")</f>
        <v/>
      </c>
      <c r="AO133" s="3">
        <f>IF($BA133=42,OFFSET(변환표준점수!D$119,$AP133-1,0),"")</f>
        <v/>
      </c>
      <c r="AP133" s="3">
        <f>IF(S133="","",MATCH(S133,변환표준점수!$B$119:$B$298,0))</f>
        <v/>
      </c>
      <c r="AQ133" s="3" t="n">
        <v>12</v>
      </c>
      <c r="AR133" s="3" t="n">
        <v>12</v>
      </c>
      <c r="AS133" s="3" t="n">
        <v>42</v>
      </c>
      <c r="AT133" s="3" t="n">
        <v>42</v>
      </c>
      <c r="AV133" s="3" t="n">
        <v>42</v>
      </c>
      <c r="AW133" s="3" t="n">
        <v>42</v>
      </c>
      <c r="AX133" s="3" t="n">
        <v>3</v>
      </c>
      <c r="AY133" s="3" t="n">
        <v>3</v>
      </c>
      <c r="BA133" s="3">
        <f>IF(AS133&gt;0,AS133,AV133)</f>
        <v/>
      </c>
      <c r="BJ133" s="3">
        <f>IF(BI133="",IF(DT133=1,1,$BI$3),BI133)</f>
        <v/>
      </c>
      <c r="BL133" s="3">
        <f>0.03*AI133</f>
        <v/>
      </c>
      <c r="BM133" s="3">
        <f>0.03*AJ133</f>
        <v/>
      </c>
      <c r="BN133" s="212" t="inlineStr">
        <is>
          <t>사탐3%가산</t>
        </is>
      </c>
      <c r="BV133" s="3">
        <f>BL133*EK133</f>
        <v/>
      </c>
      <c r="BW133" s="3">
        <f>BM133*EL133</f>
        <v/>
      </c>
      <c r="CH133" s="206">
        <f>F133*P133</f>
        <v/>
      </c>
      <c r="CI133" s="56" t="n">
        <v>150</v>
      </c>
      <c r="CJ133" s="3" t="n">
        <v>148</v>
      </c>
      <c r="CK133" s="3" t="n">
        <v>145</v>
      </c>
      <c r="CL133" s="3" t="n">
        <v>135</v>
      </c>
      <c r="CM133" s="3" t="n">
        <v>120</v>
      </c>
      <c r="CN133" s="3" t="n">
        <v>100</v>
      </c>
      <c r="CO133" s="3" t="n">
        <v>80</v>
      </c>
      <c r="CP133" s="3" t="n">
        <v>40</v>
      </c>
      <c r="CQ133" s="3" t="n">
        <v>0</v>
      </c>
      <c r="CV133" s="3" t="n">
        <v>-1</v>
      </c>
      <c r="CW133" s="3" t="n">
        <v>-2</v>
      </c>
      <c r="CX133" s="3" t="n">
        <v>-3</v>
      </c>
      <c r="CY133" s="3" t="n">
        <v>-4</v>
      </c>
      <c r="CZ133" s="3" t="n">
        <v>-5</v>
      </c>
      <c r="DJ133" s="3">
        <f>ROUND((CI133-EZ133),1)</f>
        <v/>
      </c>
      <c r="DK133" s="93">
        <f>((CI133-EZ133)/(FG133+DJ133-FC133))*100</f>
        <v/>
      </c>
      <c r="DL133" s="3">
        <f>ROUND((CR133-FA133)+(DA133-FB133),1)</f>
        <v/>
      </c>
      <c r="DO133" s="3" t="n">
        <v>2</v>
      </c>
      <c r="EA133" s="3">
        <f>IF(DZ133&gt;0,DZ133,IF(DM133&gt;0,1,2))</f>
        <v/>
      </c>
      <c r="EB133" s="3">
        <f>MAX(DM133:DO133)</f>
        <v/>
      </c>
      <c r="EC133" s="3">
        <f>AND(DM133-0.1&lt;$DM$8,DN133-0.1&lt;$DN$8,DO133-0.1&lt;$DO$8)*1</f>
        <v/>
      </c>
      <c r="ED133" s="3">
        <f>IFERROR(IF(AND($DP$8&gt;=DP133,$DQ$8&gt;=DQ133,$DR$8&gt;=DR133,$DS$8&gt;=DS133,$DT$8&gt;=DT133,$DU$8&gt;=DU133,$DV$8&gt;=DV133,$DW$8&gt;=DW133,$DX$8&gt;=DX133,OR(DY133=0,$DY$8&lt;DY133),EC133=1),1,0),0)</f>
        <v/>
      </c>
      <c r="EF133" s="3">
        <f>IFERROR(OFFSET(EF$3,MATCH(AQ133,$ED$4:$ED$10,0),0),0)</f>
        <v/>
      </c>
      <c r="EG133" s="3">
        <f>IFERROR(OFFSET(EG$3,MATCH(AR133,$ED$4:$ED$10,0),0),0)</f>
        <v/>
      </c>
      <c r="EH133" s="3">
        <f>IFERROR(IF(LEFT($BA133,1)="4",OFFSET(변환표준점수!$H$118,MATCH($S133,변환표준점수!$B$119:$B$198,0),),OFFSET(EH$3,MATCH(AS133,$ED$4:$ED$8,0),0)),0)</f>
        <v/>
      </c>
      <c r="EI133" s="3">
        <f>IFERROR(IF(LEFT($BA133,1)="4",OFFSET(변환표준점수!$I$118,MATCH($S133,변환표준점수!$B$119:$B$198,0),0),OFFSET(EI$3,MATCH(AT133,$ED$4:$ED$8,0),0)),0)</f>
        <v/>
      </c>
      <c r="EK133" s="3">
        <f>IFERROR(IF(LEFT($BA133,1)="4",OFFSET(변환표준점수!$J$118,MATCH($S133,변환표준점수!$B$119:$B$198,0),0),OFFSET(EJ$3,MATCH(AV133,$ED$4:$ED$8,0),0)),0)</f>
        <v/>
      </c>
      <c r="EL133" s="3">
        <f>IFERROR(IF(LEFT($BA133,1)="4",OFFSET(변환표준점수!$K$118,MATCH($S133,변환표준점수!$B$119:$B$198,0),0),OFFSET(EK$3,MATCH(AW133,$ED$4:$ED$8,0),0)),0)</f>
        <v/>
      </c>
      <c r="EM133" s="3">
        <f>IFERROR(OFFSET(EL$3,MATCH(AX133,$ED$4:$ED$8,0),0),0)</f>
        <v/>
      </c>
      <c r="EN133" s="3">
        <f>IFERROR(OFFSET(EM$3,MATCH(AY133,$ED$4:$ED$8,0),0),0)</f>
        <v/>
      </c>
      <c r="EO133" s="3">
        <f>IFERROR(OFFSET(EN$3,MATCH(AZ133,$ED$4:$ED$8,0),0),0)</f>
        <v/>
      </c>
      <c r="EQ133" s="3">
        <f>IFERROR((EF133*AD133+BO133)*$EP$9,0)</f>
        <v/>
      </c>
      <c r="ER133" s="3">
        <f>IFERROR(EG133*AE133+OFFSET($BP133,0,$ER$14-1),0)</f>
        <v/>
      </c>
      <c r="ES133" s="3">
        <f>IFERROR((EH133*AF133+BS133)*$EP$9,0)</f>
        <v/>
      </c>
      <c r="ET133" s="3">
        <f>IFERROR(IF(O133&lt;2,0,(EI133*AG133+BT133)*$EP$9),0)</f>
        <v/>
      </c>
      <c r="EU133" s="3">
        <f>IFERROR(BU133*$EP$9,0)</f>
        <v/>
      </c>
      <c r="EV133" s="3">
        <f>IFERROR((EK133*AI133+BV133)*$EP$9,0)</f>
        <v/>
      </c>
      <c r="EW133" s="3">
        <f>IFERROR(IF(O133&lt;2,0,(EL133*AJ133+BW133)*$EP$9),0)</f>
        <v/>
      </c>
      <c r="EX133" s="3">
        <f>LARGE((ES133:ET133,EV133:EW133),1)</f>
        <v/>
      </c>
      <c r="EY133" s="3">
        <f>IF(O133&lt;2,0,LARGE((ES133:ET133,EV133:EW133),2))</f>
        <v/>
      </c>
      <c r="EZ133" s="3">
        <f>IFERROR(OFFSET(CI133,0,ROUND((1/(1/EM133))-1,0)),0)</f>
        <v/>
      </c>
      <c r="FA133" s="3">
        <f>IFERROR(OFFSET(CR133,0,ROUND(1/(1/EN133),0)-1),0)</f>
        <v/>
      </c>
      <c r="FB133" s="3">
        <f>IFERROR(OFFSET(DA133,0,ROUND(1/(1/EO133),0)-1),0)</f>
        <v/>
      </c>
      <c r="FG133" s="3">
        <f>IF(FF133&gt;0,FF133,EQ133+ER133+EU133+EX133+EY133+EZ133+FA133+FB133+FC133)</f>
        <v/>
      </c>
      <c r="FH133" s="618" t="n"/>
      <c r="FU133" s="3">
        <f>IF(AQ133=1,"표점",IF(AQ133=12,"표점/만점",IF(AQ133=2,"백분위")))</f>
        <v/>
      </c>
      <c r="FV133" s="3">
        <f>IF(BA133=1,"표점",IF(BA133=12,"표점/만점",IF(BA133=2,"백분위",IF(BA133=4,"변표",IF(BA133=42,"변표/만점")))))</f>
        <v/>
      </c>
      <c r="FW133" s="3">
        <f>ROUND(Y133/$FZ133,2)</f>
        <v/>
      </c>
      <c r="FX133" s="3">
        <f>ROUND(Z133/$FZ133,2)</f>
        <v/>
      </c>
      <c r="FY133" s="3">
        <f>ROUND(AC133/$FZ133,2)</f>
        <v/>
      </c>
      <c r="FZ133" s="3">
        <f>Y133+Z133+AC133</f>
        <v/>
      </c>
    </row>
    <row r="134">
      <c r="A134" s="556" t="n">
        <v>26</v>
      </c>
      <c r="C134" s="3">
        <f>ROUND(ROW(C134)-ROW($C$15),0)</f>
        <v/>
      </c>
      <c r="D134" s="3" t="n">
        <v>119</v>
      </c>
      <c r="E134" s="3" t="inlineStr">
        <is>
          <t>인하 사가산A</t>
        </is>
      </c>
      <c r="F134" s="3" t="n">
        <v>1000</v>
      </c>
      <c r="G134" s="3" t="n">
        <v>0.35</v>
      </c>
      <c r="H134" s="3" t="n">
        <v>0.3</v>
      </c>
      <c r="I134" s="3" t="n">
        <v>0.125</v>
      </c>
      <c r="J134" s="3" t="n">
        <v>0.125</v>
      </c>
      <c r="L134" s="3" t="n">
        <v>0.125</v>
      </c>
      <c r="M134" s="3" t="n">
        <v>0.125</v>
      </c>
      <c r="O134" s="3" t="n">
        <v>2</v>
      </c>
      <c r="P134" s="3">
        <f>G134+H134+MAX((I134:J134),L134:M134)*O134</f>
        <v/>
      </c>
      <c r="Q134" s="3" t="n">
        <v>38</v>
      </c>
      <c r="S134" s="3">
        <f>IF(R134&gt;0,R134,Q134)</f>
        <v/>
      </c>
      <c r="W134" s="3">
        <f>IF(AND(BH134=0,CD134=0),0,IF(V134&gt;0,V134,IF(U134=1,$W$11,0)))</f>
        <v/>
      </c>
      <c r="Y134" s="3">
        <f>AD134</f>
        <v/>
      </c>
      <c r="Z134" s="3">
        <f>AE134</f>
        <v/>
      </c>
      <c r="AA134" s="3">
        <f>IF($BB$7=1,AF134,IF(AS134=12,$F134*I134/($AF$8*AL134+$AF$9*(1-AL134)),AF134))</f>
        <v/>
      </c>
      <c r="AB134" s="3">
        <f>IF($BB$7=1,AI134,IF(AV134=12,$F134*L134/($AI$8*AL134+$AI$9*(1-AL134)),AI134))</f>
        <v/>
      </c>
      <c r="AC134" s="3">
        <f>IF(AND(AS134=2,EA134=1),AA134*O134,IF(AND(AS134=2,EA134=2),AB134*O134,IF(EA134=1,AA134,IF(EA134=2,AB134))))</f>
        <v/>
      </c>
      <c r="AD134" s="3">
        <f>IF(AQ134=12,$F134*G134/$AQ$9,IF(OR(AQ134=1,AQ134=4),$F134*G134/200,IF(OR(AQ134=2,AQ134=9),$F134*G134/100,"자동")))</f>
        <v/>
      </c>
      <c r="AE134" s="3">
        <f>IF(AR134=12,$F134*H134/$AR$9,IF(OR(AR134=1,AR134=4),$F134*H134/200,IF(OR(AR134=2,AR134=9),$F134*H134/100,"자동")))</f>
        <v/>
      </c>
      <c r="AF134" s="3">
        <f>IF(AS134=12,$F134*I134/IF($BB$7=1,IF($ED134=1,$AS$9,$AF$9),($AF$8*AL134+$AF$9*(1-AL134))),IF(AS134=42,$F134*I134/AN134,IF(OR(AS134=1,AS134=4,AS134=2),$F134*I134/100,IF(AS134=9,$F134*I134/50,"자동"))))</f>
        <v/>
      </c>
      <c r="AG134" s="3">
        <f>IF(AT134=12,$F134*J134/IF($BB$7=1,IF($ED134=1,$AT$9,$AG$9),($AG$8*AL134+$AG$9*(1-AL134))),IF(AT134=42,$F134*J134/AN134,IF(OR(AT134=1,AT134=4,AT134=2),$F134*J134/100,IF(AT134=9,$F134*J134/50,"자동"))))</f>
        <v/>
      </c>
      <c r="AH134" s="3">
        <f>IF(AU134=12,$F134*K134/IF($BB$7=1,IF($ED134=1,$AU$9,$AH$9),($AH$8*AL134+$AH$9*(1-AL134))),IF(AU134=42,$F134*K134/$AN134,IF(OR(AU134=1,AU134=4,AU134=2),$F134*K134/100,IF(AU134=9,$F134*K134/50,"자동"))))</f>
        <v/>
      </c>
      <c r="AI134" s="3">
        <f>IF(AV134=12,$F134*L134/IF($BB$7=1,IF($ED134=1,$AV$9,$AI$9),($AI$8*AL134+$AI$9*(1-AL134))),IF(AV134=42,$F134*L134/AO134,IF(OR(AV134=1,AV134=4,AV134=2),$F134*L134/100,IF(AV134=9,$F134*L134/50,"자동"))))</f>
        <v/>
      </c>
      <c r="AJ134" s="3">
        <f>IF(AW134=12,$F134*M134/IF($BB$7=1,IF($ED134=1,$AW$9,$AJ$9),($AJ$8*AL134+$AJ$9*(1-AL134))),IF(AW134=42,$F134*M134/AO134,IF(OR(AW134=1,AW134=4,AW134=2),$F134*M134/100,IF(AW134=9,$F134*M134/50,"자동"))))</f>
        <v/>
      </c>
      <c r="AL134" s="3">
        <f>IF(AK134&lt;&gt;"",AK134,IF(BA134&lt;&gt;12,"",IF(U134=1,1,IF(LEFT(E134,3)="서울대",0,""))))</f>
        <v/>
      </c>
      <c r="AN134" s="3">
        <f>IF($BA134=42,OFFSET(변환표준점수!C$119,$AP134-1,0),"")</f>
        <v/>
      </c>
      <c r="AO134" s="3">
        <f>IF($BA134=42,OFFSET(변환표준점수!D$119,$AP134-1,0),"")</f>
        <v/>
      </c>
      <c r="AP134" s="3">
        <f>IF(S134="","",MATCH(S134,변환표준점수!$B$119:$B$298,0))</f>
        <v/>
      </c>
      <c r="AQ134" s="3" t="n">
        <v>12</v>
      </c>
      <c r="AR134" s="3" t="n">
        <v>12</v>
      </c>
      <c r="AS134" s="3" t="n">
        <v>42</v>
      </c>
      <c r="AT134" s="3" t="n">
        <v>42</v>
      </c>
      <c r="AV134" s="3" t="n">
        <v>42</v>
      </c>
      <c r="AW134" s="3" t="n">
        <v>42</v>
      </c>
      <c r="AX134" s="3" t="n">
        <v>3</v>
      </c>
      <c r="AY134" s="3" t="n">
        <v>3</v>
      </c>
      <c r="BA134" s="3">
        <f>IF(AS134&gt;0,AS134,AV134)</f>
        <v/>
      </c>
      <c r="BJ134" s="3">
        <f>IF(BI134="",IF(DT134=1,1,$BI$3),BI134)</f>
        <v/>
      </c>
      <c r="BL134" s="3">
        <f>0.03*AI134</f>
        <v/>
      </c>
      <c r="BM134" s="3">
        <f>0.03*AJ134</f>
        <v/>
      </c>
      <c r="BN134" s="212" t="inlineStr">
        <is>
          <t>사탐3%가산</t>
        </is>
      </c>
      <c r="BV134" s="3">
        <f>BL134*EK134</f>
        <v/>
      </c>
      <c r="BW134" s="3">
        <f>BM134*EL134</f>
        <v/>
      </c>
      <c r="CH134" s="206">
        <f>F134*P134</f>
        <v/>
      </c>
      <c r="CI134" s="56" t="n">
        <v>100</v>
      </c>
      <c r="CJ134" s="3" t="n">
        <v>98</v>
      </c>
      <c r="CK134" s="3" t="n">
        <v>96</v>
      </c>
      <c r="CL134" s="3" t="n">
        <v>90</v>
      </c>
      <c r="CM134" s="3" t="n">
        <v>80</v>
      </c>
      <c r="CN134" s="3" t="n">
        <v>60</v>
      </c>
      <c r="CO134" s="3" t="n">
        <v>40</v>
      </c>
      <c r="CP134" s="3" t="n">
        <v>20</v>
      </c>
      <c r="CQ134" s="3" t="n">
        <v>0</v>
      </c>
      <c r="CV134" s="3" t="n">
        <v>-1</v>
      </c>
      <c r="CW134" s="3" t="n">
        <v>-2</v>
      </c>
      <c r="CX134" s="3" t="n">
        <v>-3</v>
      </c>
      <c r="CY134" s="3" t="n">
        <v>-4</v>
      </c>
      <c r="CZ134" s="3" t="n">
        <v>-5</v>
      </c>
      <c r="DJ134" s="3">
        <f>ROUND((CI134-EZ134),1)</f>
        <v/>
      </c>
      <c r="DK134" s="93">
        <f>((CI134-EZ134)/(FG134+DJ134-FC134))*100</f>
        <v/>
      </c>
      <c r="DL134" s="3">
        <f>ROUND((CR134-FA134)+(DA134-FB134),1)</f>
        <v/>
      </c>
      <c r="DO134" s="3" t="n">
        <v>2</v>
      </c>
      <c r="EA134" s="3">
        <f>IF(DZ134&gt;0,DZ134,IF(DM134&gt;0,1,2))</f>
        <v/>
      </c>
      <c r="EB134" s="3">
        <f>MAX(DM134:DO134)</f>
        <v/>
      </c>
      <c r="EC134" s="3">
        <f>AND(DM134-0.1&lt;$DM$8,DN134-0.1&lt;$DN$8,DO134-0.1&lt;$DO$8)*1</f>
        <v/>
      </c>
      <c r="ED134" s="3">
        <f>IFERROR(IF(AND($DP$8&gt;=DP134,$DQ$8&gt;=DQ134,$DR$8&gt;=DR134,$DS$8&gt;=DS134,$DT$8&gt;=DT134,$DU$8&gt;=DU134,$DV$8&gt;=DV134,$DW$8&gt;=DW134,$DX$8&gt;=DX134,OR(DY134=0,$DY$8&lt;DY134),EC134=1),1,0),0)</f>
        <v/>
      </c>
      <c r="EF134" s="3">
        <f>IFERROR(OFFSET(EF$3,MATCH(AQ134,$ED$4:$ED$10,0),0),0)</f>
        <v/>
      </c>
      <c r="EG134" s="3">
        <f>IFERROR(OFFSET(EG$3,MATCH(AR134,$ED$4:$ED$10,0),0),0)</f>
        <v/>
      </c>
      <c r="EH134" s="3">
        <f>IFERROR(IF(LEFT($BA134,1)="4",OFFSET(변환표준점수!$H$118,MATCH($S134,변환표준점수!$B$119:$B$198,0),),OFFSET(EH$3,MATCH(AS134,$ED$4:$ED$8,0),0)),0)</f>
        <v/>
      </c>
      <c r="EI134" s="3">
        <f>IFERROR(IF(LEFT($BA134,1)="4",OFFSET(변환표준점수!$I$118,MATCH($S134,변환표준점수!$B$119:$B$198,0),0),OFFSET(EI$3,MATCH(AT134,$ED$4:$ED$8,0),0)),0)</f>
        <v/>
      </c>
      <c r="EK134" s="3">
        <f>IFERROR(IF(LEFT($BA134,1)="4",OFFSET(변환표준점수!$J$118,MATCH($S134,변환표준점수!$B$119:$B$198,0),0),OFFSET(EJ$3,MATCH(AV134,$ED$4:$ED$8,0),0)),0)</f>
        <v/>
      </c>
      <c r="EL134" s="3">
        <f>IFERROR(IF(LEFT($BA134,1)="4",OFFSET(변환표준점수!$K$118,MATCH($S134,변환표준점수!$B$119:$B$198,0),0),OFFSET(EK$3,MATCH(AW134,$ED$4:$ED$8,0),0)),0)</f>
        <v/>
      </c>
      <c r="EM134" s="3">
        <f>IFERROR(OFFSET(EL$3,MATCH(AX134,$ED$4:$ED$8,0),0),0)</f>
        <v/>
      </c>
      <c r="EN134" s="3">
        <f>IFERROR(OFFSET(EM$3,MATCH(AY134,$ED$4:$ED$8,0),0),0)</f>
        <v/>
      </c>
      <c r="EO134" s="3">
        <f>IFERROR(OFFSET(EN$3,MATCH(AZ134,$ED$4:$ED$8,0),0),0)</f>
        <v/>
      </c>
      <c r="EQ134" s="3">
        <f>IFERROR((EF134*AD134+BO134)*$EP$9,0)</f>
        <v/>
      </c>
      <c r="ER134" s="3">
        <f>IFERROR(EG134*AE134+OFFSET($BP134,0,$ER$14-1),0)</f>
        <v/>
      </c>
      <c r="ES134" s="3">
        <f>IFERROR((EH134*AF134+BS134)*$EP$9,0)</f>
        <v/>
      </c>
      <c r="ET134" s="3">
        <f>IFERROR(IF(O134&lt;2,0,(EI134*AG134+BT134)*$EP$9),0)</f>
        <v/>
      </c>
      <c r="EU134" s="3">
        <f>IFERROR(BU134*$EP$9,0)</f>
        <v/>
      </c>
      <c r="EV134" s="3">
        <f>IFERROR((EK134*AI134+BV134)*$EP$9,0)</f>
        <v/>
      </c>
      <c r="EW134" s="3">
        <f>IFERROR(IF(O134&lt;2,0,(EL134*AJ134+BW134)*$EP$9),0)</f>
        <v/>
      </c>
      <c r="EX134" s="3">
        <f>LARGE((ES134:ET134,EV134:EW134),1)</f>
        <v/>
      </c>
      <c r="EY134" s="3">
        <f>IF(O134&lt;2,0,LARGE((ES134:ET134,EV134:EW134),2))</f>
        <v/>
      </c>
      <c r="EZ134" s="3">
        <f>IFERROR(OFFSET(CI134,0,ROUND((1/(1/EM134))-1,0)),0)</f>
        <v/>
      </c>
      <c r="FA134" s="3">
        <f>IFERROR(OFFSET(CR134,0,ROUND(1/(1/EN134),0)-1),0)</f>
        <v/>
      </c>
      <c r="FB134" s="3">
        <f>IFERROR(OFFSET(DA134,0,ROUND(1/(1/EO134),0)-1),0)</f>
        <v/>
      </c>
      <c r="FF134" s="3">
        <f>IF($BB$7=1,MAX(EQ134+ER134+EU134+EX134+EY134+EZ134+FA134+FB134+FC134,FG135),FG135)</f>
        <v/>
      </c>
      <c r="FG134" s="3">
        <f>IF(FF134&gt;0,FF134,EQ134+ER134+EU134+EX134+EY134+EZ134+FA134+FB134+FC134)</f>
        <v/>
      </c>
      <c r="FH134" s="618" t="inlineStr">
        <is>
          <t>배치표=max(A,B),환산점=B</t>
        </is>
      </c>
      <c r="FU134" s="3">
        <f>IF(AQ134=1,"표점",IF(AQ134=12,"표점/만점",IF(AQ134=2,"백분위")))</f>
        <v/>
      </c>
      <c r="FV134" s="3">
        <f>IF(BA134=1,"표점",IF(BA134=12,"표점/만점",IF(BA134=2,"백분위",IF(BA134=4,"변표",IF(BA134=42,"변표/만점")))))</f>
        <v/>
      </c>
      <c r="FW134" s="3">
        <f>ROUND(Y134/$FZ134,2)</f>
        <v/>
      </c>
      <c r="FX134" s="3">
        <f>ROUND(Z134/$FZ134,2)</f>
        <v/>
      </c>
      <c r="FY134" s="3">
        <f>ROUND(AC134/$FZ134,2)</f>
        <v/>
      </c>
      <c r="FZ134" s="3">
        <f>Y134+Z134+AC134</f>
        <v/>
      </c>
    </row>
    <row r="135">
      <c r="A135" s="556" t="n">
        <v>26</v>
      </c>
      <c r="C135" s="3">
        <f>ROUND(ROW(C135)-ROW($C$15),0)</f>
        <v/>
      </c>
      <c r="D135" s="3" t="n">
        <v>120</v>
      </c>
      <c r="E135" s="3" t="inlineStr">
        <is>
          <t>인하 사가산B</t>
        </is>
      </c>
      <c r="F135" s="3" t="n">
        <v>1000</v>
      </c>
      <c r="G135" s="3" t="n">
        <v>0.3</v>
      </c>
      <c r="H135" s="3" t="n">
        <v>0.3</v>
      </c>
      <c r="I135" s="3" t="n">
        <v>0.15</v>
      </c>
      <c r="J135" s="3" t="n">
        <v>0.15</v>
      </c>
      <c r="L135" s="3" t="n">
        <v>0.15</v>
      </c>
      <c r="M135" s="3" t="n">
        <v>0.15</v>
      </c>
      <c r="O135" s="3" t="n">
        <v>2</v>
      </c>
      <c r="P135" s="3">
        <f>G135+H135+MAX((I135:J135),L135:M135)*O135</f>
        <v/>
      </c>
      <c r="Q135" s="3" t="n">
        <v>38</v>
      </c>
      <c r="S135" s="3">
        <f>IF(R135&gt;0,R135,Q135)</f>
        <v/>
      </c>
      <c r="W135" s="3">
        <f>IF(AND(BH135=0,CD135=0),0,IF(V135&gt;0,V135,IF(U135=1,$W$11,0)))</f>
        <v/>
      </c>
      <c r="Y135" s="3">
        <f>AD135</f>
        <v/>
      </c>
      <c r="Z135" s="3">
        <f>AE135</f>
        <v/>
      </c>
      <c r="AA135" s="3">
        <f>IF($BB$7=1,AF135,IF(AS135=12,$F135*I135/($AF$8*AL135+$AF$9*(1-AL135)),AF135))</f>
        <v/>
      </c>
      <c r="AB135" s="3">
        <f>IF($BB$7=1,AI135,IF(AV135=12,$F135*L135/($AI$8*AL135+$AI$9*(1-AL135)),AI135))</f>
        <v/>
      </c>
      <c r="AC135" s="3">
        <f>IF(AND(AS135=2,EA135=1),AA135*O135,IF(AND(AS135=2,EA135=2),AB135*O135,IF(EA135=1,AA135,IF(EA135=2,AB135))))</f>
        <v/>
      </c>
      <c r="AD135" s="3">
        <f>IF(AQ135=12,$F135*G135/$AQ$9,IF(OR(AQ135=1,AQ135=4),$F135*G135/200,IF(OR(AQ135=2,AQ135=9),$F135*G135/100,"자동")))</f>
        <v/>
      </c>
      <c r="AE135" s="3">
        <f>IF(AR135=12,$F135*H135/$AR$9,IF(OR(AR135=1,AR135=4),$F135*H135/200,IF(OR(AR135=2,AR135=9),$F135*H135/100,"자동")))</f>
        <v/>
      </c>
      <c r="AF135" s="3">
        <f>IF(AS135=12,$F135*I135/IF($BB$7=1,IF($ED135=1,$AS$9,$AF$9),($AF$8*AL135+$AF$9*(1-AL135))),IF(AS135=42,$F135*I135/AN135,IF(OR(AS135=1,AS135=4,AS135=2),$F135*I135/100,IF(AS135=9,$F135*I135/50,"자동"))))</f>
        <v/>
      </c>
      <c r="AG135" s="3">
        <f>IF(AT135=12,$F135*J135/IF($BB$7=1,IF($ED135=1,$AT$9,$AG$9),($AG$8*AL135+$AG$9*(1-AL135))),IF(AT135=42,$F135*J135/AN135,IF(OR(AT135=1,AT135=4,AT135=2),$F135*J135/100,IF(AT135=9,$F135*J135/50,"자동"))))</f>
        <v/>
      </c>
      <c r="AH135" s="3">
        <f>IF(AU135=12,$F135*K135/IF($BB$7=1,IF($ED135=1,$AU$9,$AH$9),($AH$8*AL135+$AH$9*(1-AL135))),IF(AU135=42,$F135*K135/$AN135,IF(OR(AU135=1,AU135=4,AU135=2),$F135*K135/100,IF(AU135=9,$F135*K135/50,"자동"))))</f>
        <v/>
      </c>
      <c r="AI135" s="3">
        <f>IF(AV135=12,$F135*L135/IF($BB$7=1,IF($ED135=1,$AV$9,$AI$9),($AI$8*AL135+$AI$9*(1-AL135))),IF(AV135=42,$F135*L135/AO135,IF(OR(AV135=1,AV135=4,AV135=2),$F135*L135/100,IF(AV135=9,$F135*L135/50,"자동"))))</f>
        <v/>
      </c>
      <c r="AJ135" s="3">
        <f>IF(AW135=12,$F135*M135/IF($BB$7=1,IF($ED135=1,$AW$9,$AJ$9),($AJ$8*AL135+$AJ$9*(1-AL135))),IF(AW135=42,$F135*M135/AO135,IF(OR(AW135=1,AW135=4,AW135=2),$F135*M135/100,IF(AW135=9,$F135*M135/50,"자동"))))</f>
        <v/>
      </c>
      <c r="AL135" s="3">
        <f>IF(AK135&lt;&gt;"",AK135,IF(BA135&lt;&gt;12,"",IF(U135=1,1,IF(LEFT(E135,3)="서울대",0,""))))</f>
        <v/>
      </c>
      <c r="AN135" s="3">
        <f>IF($BA135=42,OFFSET(변환표준점수!C$119,$AP135-1,0),"")</f>
        <v/>
      </c>
      <c r="AO135" s="3">
        <f>IF($BA135=42,OFFSET(변환표준점수!D$119,$AP135-1,0),"")</f>
        <v/>
      </c>
      <c r="AP135" s="3">
        <f>IF(S135="","",MATCH(S135,변환표준점수!$B$119:$B$298,0))</f>
        <v/>
      </c>
      <c r="AQ135" s="3" t="n">
        <v>12</v>
      </c>
      <c r="AR135" s="3" t="n">
        <v>12</v>
      </c>
      <c r="AS135" s="3" t="n">
        <v>42</v>
      </c>
      <c r="AT135" s="3" t="n">
        <v>42</v>
      </c>
      <c r="AV135" s="3" t="n">
        <v>42</v>
      </c>
      <c r="AW135" s="3" t="n">
        <v>42</v>
      </c>
      <c r="AX135" s="3" t="n">
        <v>3</v>
      </c>
      <c r="AY135" s="3" t="n">
        <v>3</v>
      </c>
      <c r="BA135" s="3">
        <f>IF(AS135&gt;0,AS135,AV135)</f>
        <v/>
      </c>
      <c r="BJ135" s="3">
        <f>IF(BI135="",IF(DT135=1,1,$BI$3),BI135)</f>
        <v/>
      </c>
      <c r="BL135" s="3">
        <f>0.03*AI135</f>
        <v/>
      </c>
      <c r="BM135" s="3">
        <f>0.03*AJ135</f>
        <v/>
      </c>
      <c r="BN135" s="212" t="inlineStr">
        <is>
          <t>사탐3%가산</t>
        </is>
      </c>
      <c r="BV135" s="3">
        <f>BL135*EK135</f>
        <v/>
      </c>
      <c r="BW135" s="3">
        <f>BM135*EL135</f>
        <v/>
      </c>
      <c r="CH135" s="206">
        <f>F135*P135</f>
        <v/>
      </c>
      <c r="CI135" s="56" t="n">
        <v>100</v>
      </c>
      <c r="CJ135" s="3" t="n">
        <v>98</v>
      </c>
      <c r="CK135" s="3" t="n">
        <v>96</v>
      </c>
      <c r="CL135" s="3" t="n">
        <v>90</v>
      </c>
      <c r="CM135" s="3" t="n">
        <v>80</v>
      </c>
      <c r="CN135" s="3" t="n">
        <v>60</v>
      </c>
      <c r="CO135" s="3" t="n">
        <v>40</v>
      </c>
      <c r="CP135" s="3" t="n">
        <v>20</v>
      </c>
      <c r="CQ135" s="3" t="n">
        <v>0</v>
      </c>
      <c r="CV135" s="3" t="n">
        <v>-1</v>
      </c>
      <c r="CW135" s="3" t="n">
        <v>-2</v>
      </c>
      <c r="CX135" s="3" t="n">
        <v>-3</v>
      </c>
      <c r="CY135" s="3" t="n">
        <v>-4</v>
      </c>
      <c r="CZ135" s="3" t="n">
        <v>-5</v>
      </c>
      <c r="DJ135" s="3">
        <f>ROUND((CI135-EZ135),1)</f>
        <v/>
      </c>
      <c r="DK135" s="3">
        <f>((CI135-EZ135)/(FG135+DJ135-FC135))*100</f>
        <v/>
      </c>
      <c r="DL135" s="3">
        <f>ROUND((CR135-FA135)+(DA135-FB135),1)</f>
        <v/>
      </c>
      <c r="DO135" s="3" t="n">
        <v>2</v>
      </c>
      <c r="EA135" s="3">
        <f>IF(DZ135&gt;0,DZ135,IF(DM135&gt;0,1,2))</f>
        <v/>
      </c>
      <c r="EB135" s="3">
        <f>MAX(DM135:DO135)</f>
        <v/>
      </c>
      <c r="EC135" s="3">
        <f>AND(DM135-0.1&lt;$DM$8,DN135-0.1&lt;$DN$8,DO135-0.1&lt;$DO$8)*1</f>
        <v/>
      </c>
      <c r="ED135" s="3">
        <f>IFERROR(IF(AND($DP$8&gt;=DP135,$DQ$8&gt;=DQ135,$DR$8&gt;=DR135,$DS$8&gt;=DS135,$DT$8&gt;=DT135,$DU$8&gt;=DU135,$DV$8&gt;=DV135,$DW$8&gt;=DW135,$DX$8&gt;=DX135,OR(DY135=0,$DY$8&lt;DY135),EC135=1),1,0),0)</f>
        <v/>
      </c>
      <c r="EF135" s="3">
        <f>IFERROR(OFFSET(EF$3,MATCH(AQ135,$ED$4:$ED$10,0),0),0)</f>
        <v/>
      </c>
      <c r="EG135" s="3">
        <f>IFERROR(OFFSET(EG$3,MATCH(AR135,$ED$4:$ED$10,0),0),0)</f>
        <v/>
      </c>
      <c r="EH135" s="3">
        <f>IFERROR(IF(LEFT($BA135,1)="4",OFFSET(변환표준점수!$H$118,MATCH($S135,변환표준점수!$B$119:$B$198,0),),OFFSET(EH$3,MATCH(AS135,$ED$4:$ED$8,0),0)),0)</f>
        <v/>
      </c>
      <c r="EI135" s="3">
        <f>IFERROR(IF(LEFT($BA135,1)="4",OFFSET(변환표준점수!$I$118,MATCH($S135,변환표준점수!$B$119:$B$198,0),0),OFFSET(EI$3,MATCH(AT135,$ED$4:$ED$8,0),0)),0)</f>
        <v/>
      </c>
      <c r="EK135" s="3">
        <f>IFERROR(IF(LEFT($BA135,1)="4",OFFSET(변환표준점수!$J$118,MATCH($S135,변환표준점수!$B$119:$B$198,0),0),OFFSET(EJ$3,MATCH(AV135,$ED$4:$ED$8,0),0)),0)</f>
        <v/>
      </c>
      <c r="EL135" s="3">
        <f>IFERROR(IF(LEFT($BA135,1)="4",OFFSET(변환표준점수!$K$118,MATCH($S135,변환표준점수!$B$119:$B$198,0),0),OFFSET(EK$3,MATCH(AW135,$ED$4:$ED$8,0),0)),0)</f>
        <v/>
      </c>
      <c r="EM135" s="3">
        <f>IFERROR(OFFSET(EL$3,MATCH(AX135,$ED$4:$ED$8,0),0),0)</f>
        <v/>
      </c>
      <c r="EN135" s="3">
        <f>IFERROR(OFFSET(EM$3,MATCH(AY135,$ED$4:$ED$8,0),0),0)</f>
        <v/>
      </c>
      <c r="EO135" s="3">
        <f>IFERROR(OFFSET(EN$3,MATCH(AZ135,$ED$4:$ED$8,0),0),0)</f>
        <v/>
      </c>
      <c r="EQ135" s="3">
        <f>IFERROR((EF135*AD135+BO135)*$EP$9,0)</f>
        <v/>
      </c>
      <c r="ER135" s="3">
        <f>IFERROR(EG135*AE135+OFFSET($BP135,0,$ER$14-1),0)</f>
        <v/>
      </c>
      <c r="ES135" s="3">
        <f>IFERROR((EH135*AF135+BS135)*$EP$9,0)</f>
        <v/>
      </c>
      <c r="ET135" s="3">
        <f>IFERROR(IF(O135&lt;2,0,(EI135*AG135+BT135)*$EP$9),0)</f>
        <v/>
      </c>
      <c r="EU135" s="3">
        <f>IFERROR(BU135*$EP$9,0)</f>
        <v/>
      </c>
      <c r="EV135" s="3">
        <f>IFERROR((EK135*AI135+BV135)*$EP$9,0)</f>
        <v/>
      </c>
      <c r="EW135" s="3">
        <f>IFERROR(IF(O135&lt;2,0,(EL135*AJ135+BW135)*$EP$9),0)</f>
        <v/>
      </c>
      <c r="EX135" s="3">
        <f>LARGE((ES135:ET135,EV135:EW135),1)</f>
        <v/>
      </c>
      <c r="EY135" s="3">
        <f>IF(O135&lt;2,0,LARGE((ES135:ET135,EV135:EW135),2))</f>
        <v/>
      </c>
      <c r="EZ135" s="3">
        <f>IFERROR(OFFSET(CI135,0,ROUND((1/(1/EM135))-1,0)),0)</f>
        <v/>
      </c>
      <c r="FA135" s="3">
        <f>IFERROR(OFFSET(CR135,0,ROUND(1/(1/EN135),0)-1),0)</f>
        <v/>
      </c>
      <c r="FB135" s="3">
        <f>IFERROR(OFFSET(DA135,0,ROUND(1/(1/EO135),0)-1),0)</f>
        <v/>
      </c>
      <c r="FG135" s="3">
        <f>IF(FF135&gt;0,FF135,EQ135+ER135+EU135+EX135+EY135+EZ135+FA135+FB135+FC135)</f>
        <v/>
      </c>
      <c r="FH135" s="618" t="n"/>
      <c r="FU135" s="3">
        <f>IF(AQ135=1,"표점",IF(AQ135=12,"표점/만점",IF(AQ135=2,"백분위")))</f>
        <v/>
      </c>
      <c r="FV135" s="3">
        <f>IF(BA135=1,"표점",IF(BA135=12,"표점/만점",IF(BA135=2,"백분위",IF(BA135=4,"변표",IF(BA135=42,"변표/만점")))))</f>
        <v/>
      </c>
      <c r="FW135" s="3">
        <f>ROUND(Y135/$FZ135,2)</f>
        <v/>
      </c>
      <c r="FX135" s="3">
        <f>ROUND(Z135/$FZ135,2)</f>
        <v/>
      </c>
      <c r="FY135" s="3">
        <f>ROUND(AC135/$FZ135,2)</f>
        <v/>
      </c>
      <c r="FZ135" s="3">
        <f>Y135+Z135+AC135</f>
        <v/>
      </c>
    </row>
    <row r="136">
      <c r="A136" s="556" t="n">
        <v>26</v>
      </c>
      <c r="C136" s="3">
        <f>ROUND(ROW(C136)-ROW($C$15),0)</f>
        <v/>
      </c>
      <c r="D136" s="3" t="n">
        <v>121</v>
      </c>
      <c r="E136" s="3" t="inlineStr">
        <is>
          <t>인하 자유인문A</t>
        </is>
      </c>
      <c r="F136" s="3" t="n">
        <v>1000</v>
      </c>
      <c r="G136" s="3" t="n">
        <v>0.35</v>
      </c>
      <c r="H136" s="3" t="n">
        <v>0.3</v>
      </c>
      <c r="I136" s="3" t="n">
        <v>0.125</v>
      </c>
      <c r="J136" s="3" t="n">
        <v>0.125</v>
      </c>
      <c r="L136" s="3" t="n">
        <v>0.125</v>
      </c>
      <c r="M136" s="3" t="n">
        <v>0.125</v>
      </c>
      <c r="O136" s="3" t="n">
        <v>2</v>
      </c>
      <c r="P136" s="3">
        <f>G136+H136+MAX((I136:J136),L136:M136)*O136</f>
        <v/>
      </c>
      <c r="Q136" s="3" t="n">
        <v>38</v>
      </c>
      <c r="S136" s="3">
        <f>IF(R136&gt;0,R136,Q136)</f>
        <v/>
      </c>
      <c r="W136" s="3">
        <f>IF(AND(BH136=0,CD136=0),0,IF(V136&gt;0,V136,IF(U136=1,$W$11,0)))</f>
        <v/>
      </c>
      <c r="Y136" s="3">
        <f>AD136</f>
        <v/>
      </c>
      <c r="Z136" s="3">
        <f>AE136</f>
        <v/>
      </c>
      <c r="AA136" s="3">
        <f>IF($BB$7=1,AF136,IF(AS136=12,$F136*I136/($AF$8*AL136+$AF$9*(1-AL136)),AF136))</f>
        <v/>
      </c>
      <c r="AB136" s="3">
        <f>IF($BB$7=1,AI136,IF(AV136=12,$F136*L136/($AI$8*AL136+$AI$9*(1-AL136)),AI136))</f>
        <v/>
      </c>
      <c r="AC136" s="3">
        <f>IF(AND(AS136=2,EA136=1),AA136*O136,IF(AND(AS136=2,EA136=2),AB136*O136,IF(EA136=1,AA136,IF(EA136=2,AB136))))</f>
        <v/>
      </c>
      <c r="AD136" s="3">
        <f>IF(AQ136=12,$F136*G136/$AQ$9,IF(OR(AQ136=1,AQ136=4),$F136*G136/200,IF(OR(AQ136=2,AQ136=9),$F136*G136/100,"자동")))</f>
        <v/>
      </c>
      <c r="AE136" s="3">
        <f>IF(AR136=12,$F136*H136/$AR$9,IF(OR(AR136=1,AR136=4),$F136*H136/200,IF(OR(AR136=2,AR136=9),$F136*H136/100,"자동")))</f>
        <v/>
      </c>
      <c r="AF136" s="3">
        <f>IF(AS136=12,$F136*I136/IF($BB$7=1,IF($ED136=1,$AS$9,$AF$9),($AF$8*AL136+$AF$9*(1-AL136))),IF(AS136=42,$F136*I136/AN136,IF(OR(AS136=1,AS136=4,AS136=2),$F136*I136/100,IF(AS136=9,$F136*I136/50,"자동"))))</f>
        <v/>
      </c>
      <c r="AG136" s="3">
        <f>IF(AT136=12,$F136*J136/IF($BB$7=1,IF($ED136=1,$AT$9,$AG$9),($AG$8*AL136+$AG$9*(1-AL136))),IF(AT136=42,$F136*J136/AN136,IF(OR(AT136=1,AT136=4,AT136=2),$F136*J136/100,IF(AT136=9,$F136*J136/50,"자동"))))</f>
        <v/>
      </c>
      <c r="AH136" s="3">
        <f>IF(AU136=12,$F136*K136/IF($BB$7=1,IF($ED136=1,$AU$9,$AH$9),($AH$8*AL136+$AH$9*(1-AL136))),IF(AU136=42,$F136*K136/$AN136,IF(OR(AU136=1,AU136=4,AU136=2),$F136*K136/100,IF(AU136=9,$F136*K136/50,"자동"))))</f>
        <v/>
      </c>
      <c r="AI136" s="3">
        <f>IF(AV136=12,$F136*L136/IF($BB$7=1,IF($ED136=1,$AV$9,$AI$9),($AI$8*AL136+$AI$9*(1-AL136))),IF(AV136=42,$F136*L136/AO136,IF(OR(AV136=1,AV136=4,AV136=2),$F136*L136/100,IF(AV136=9,$F136*L136/50,"자동"))))</f>
        <v/>
      </c>
      <c r="AJ136" s="3">
        <f>IF(AW136=12,$F136*M136/IF($BB$7=1,IF($ED136=1,$AW$9,$AJ$9),($AJ$8*AL136+$AJ$9*(1-AL136))),IF(AW136=42,$F136*M136/AO136,IF(OR(AW136=1,AW136=4,AW136=2),$F136*M136/100,IF(AW136=9,$F136*M136/50,"자동"))))</f>
        <v/>
      </c>
      <c r="AL136" s="3">
        <f>IF(AK136&lt;&gt;"",AK136,IF(BA136&lt;&gt;12,"",IF(U136=1,1,IF(LEFT(E136,3)="서울대",0,""))))</f>
        <v/>
      </c>
      <c r="AN136" s="3">
        <f>IF($BA136=42,OFFSET(변환표준점수!C$119,$AP136-1,0),"")</f>
        <v/>
      </c>
      <c r="AO136" s="3">
        <f>IF($BA136=42,OFFSET(변환표준점수!D$119,$AP136-1,0),"")</f>
        <v/>
      </c>
      <c r="AP136" s="3">
        <f>IF(S136="","",MATCH(S136,변환표준점수!$B$119:$B$298,0))</f>
        <v/>
      </c>
      <c r="AQ136" s="3" t="n">
        <v>12</v>
      </c>
      <c r="AR136" s="3" t="n">
        <v>12</v>
      </c>
      <c r="AS136" s="3" t="n">
        <v>42</v>
      </c>
      <c r="AT136" s="3" t="n">
        <v>42</v>
      </c>
      <c r="AV136" s="3" t="n">
        <v>42</v>
      </c>
      <c r="AW136" s="3" t="n">
        <v>42</v>
      </c>
      <c r="AX136" s="3" t="n">
        <v>3</v>
      </c>
      <c r="AY136" s="3" t="n">
        <v>3</v>
      </c>
      <c r="BA136" s="3">
        <f>IF(AS136&gt;0,AS136,AV136)</f>
        <v/>
      </c>
      <c r="BJ136" s="3">
        <f>IF(BI136="",IF(DT136=1,1,$BI$3),BI136)</f>
        <v/>
      </c>
      <c r="CH136" s="206">
        <f>F136*P136</f>
        <v/>
      </c>
      <c r="CI136" s="56" t="n">
        <v>100</v>
      </c>
      <c r="CJ136" s="3" t="n">
        <v>98</v>
      </c>
      <c r="CK136" s="3" t="n">
        <v>96</v>
      </c>
      <c r="CL136" s="3" t="n">
        <v>90</v>
      </c>
      <c r="CM136" s="3" t="n">
        <v>80</v>
      </c>
      <c r="CN136" s="3" t="n">
        <v>60</v>
      </c>
      <c r="CO136" s="3" t="n">
        <v>40</v>
      </c>
      <c r="CP136" s="3" t="n">
        <v>20</v>
      </c>
      <c r="CQ136" s="3" t="n">
        <v>0</v>
      </c>
      <c r="CV136" s="3" t="n">
        <v>-1</v>
      </c>
      <c r="CW136" s="3" t="n">
        <v>-2</v>
      </c>
      <c r="CX136" s="3" t="n">
        <v>-3</v>
      </c>
      <c r="CY136" s="3" t="n">
        <v>-4</v>
      </c>
      <c r="CZ136" s="3" t="n">
        <v>-5</v>
      </c>
      <c r="DJ136" s="3">
        <f>ROUND((CI136-EZ136),1)</f>
        <v/>
      </c>
      <c r="DK136" s="3">
        <f>((CI136-EZ136)/(FG136+DJ136-FC136))*100</f>
        <v/>
      </c>
      <c r="DL136" s="3">
        <f>ROUND((CR136-FA136)+(DA136-FB136),1)</f>
        <v/>
      </c>
      <c r="DO136" s="3" t="n">
        <v>2</v>
      </c>
      <c r="DZ136" s="3" t="n">
        <v>1</v>
      </c>
      <c r="EA136" s="3">
        <f>IF(DZ136&gt;0,DZ136,IF(DM136&gt;0,1,2))</f>
        <v/>
      </c>
      <c r="EB136" s="3">
        <f>MAX(DM136:DO136)</f>
        <v/>
      </c>
      <c r="EC136" s="3">
        <f>AND(DM136-0.1&lt;$DM$8,DN136-0.1&lt;$DN$8,DO136-0.1&lt;$DO$8)*1</f>
        <v/>
      </c>
      <c r="ED136" s="3">
        <f>IFERROR(IF(AND($DP$8&gt;=DP136,$DQ$8&gt;=DQ136,$DR$8&gt;=DR136,$DS$8&gt;=DS136,$DT$8&gt;=DT136,$DU$8&gt;=DU136,$DV$8&gt;=DV136,$DW$8&gt;=DW136,$DX$8&gt;=DX136,OR(DY136=0,$DY$8&lt;DY136),EC136=1),1,0),0)</f>
        <v/>
      </c>
      <c r="EF136" s="3">
        <f>IFERROR(OFFSET(EF$3,MATCH(AQ136,$ED$4:$ED$10,0),0),0)</f>
        <v/>
      </c>
      <c r="EG136" s="3">
        <f>IFERROR(OFFSET(EG$3,MATCH(AR136,$ED$4:$ED$10,0),0),0)</f>
        <v/>
      </c>
      <c r="EH136" s="3">
        <f>IFERROR(IF(LEFT($BA136,1)="4",OFFSET(변환표준점수!$H$118,MATCH($S136,변환표준점수!$B$119:$B$198,0),),OFFSET(EH$3,MATCH(AS136,$ED$4:$ED$8,0),0)),0)</f>
        <v/>
      </c>
      <c r="EI136" s="3">
        <f>IFERROR(IF(LEFT($BA136,1)="4",OFFSET(변환표준점수!$I$118,MATCH($S136,변환표준점수!$B$119:$B$198,0),0),OFFSET(EI$3,MATCH(AT136,$ED$4:$ED$8,0),0)),0)</f>
        <v/>
      </c>
      <c r="EK136" s="3">
        <f>IFERROR(IF(LEFT($BA136,1)="4",OFFSET(변환표준점수!$J$118,MATCH($S136,변환표준점수!$B$119:$B$198,0),0),OFFSET(EJ$3,MATCH(AV136,$ED$4:$ED$8,0),0)),0)</f>
        <v/>
      </c>
      <c r="EL136" s="3">
        <f>IFERROR(IF(LEFT($BA136,1)="4",OFFSET(변환표준점수!$K$118,MATCH($S136,변환표준점수!$B$119:$B$198,0),0),OFFSET(EK$3,MATCH(AW136,$ED$4:$ED$8,0),0)),0)</f>
        <v/>
      </c>
      <c r="EM136" s="3">
        <f>IFERROR(OFFSET(EL$3,MATCH(AX136,$ED$4:$ED$8,0),0),0)</f>
        <v/>
      </c>
      <c r="EN136" s="3">
        <f>IFERROR(OFFSET(EM$3,MATCH(AY136,$ED$4:$ED$8,0),0),0)</f>
        <v/>
      </c>
      <c r="EO136" s="3">
        <f>IFERROR(OFFSET(EN$3,MATCH(AZ136,$ED$4:$ED$8,0),0),0)</f>
        <v/>
      </c>
      <c r="EQ136" s="3">
        <f>IFERROR((EF136*AD136+BO136)*$EP$9,0)</f>
        <v/>
      </c>
      <c r="ER136" s="3">
        <f>IFERROR(EG136*AE136+OFFSET($BP136,0,$ER$14-1),0)</f>
        <v/>
      </c>
      <c r="ES136" s="3">
        <f>IFERROR((EH136*AF136+BS136)*$EP$9,0)</f>
        <v/>
      </c>
      <c r="ET136" s="3">
        <f>IFERROR(IF(O136&lt;2,0,(EI136*AG136+BT136)*$EP$9),0)</f>
        <v/>
      </c>
      <c r="EU136" s="3">
        <f>IFERROR(BU136*$EP$9,0)</f>
        <v/>
      </c>
      <c r="EV136" s="3">
        <f>IFERROR((EK136*AI136+BV136)*$EP$9,0)</f>
        <v/>
      </c>
      <c r="EW136" s="3">
        <f>IFERROR(IF(O136&lt;2,0,(EL136*AJ136+BW136)*$EP$9),0)</f>
        <v/>
      </c>
      <c r="EX136" s="3">
        <f>LARGE((ES136:ET136,EV136:EW136),1)</f>
        <v/>
      </c>
      <c r="EY136" s="3">
        <f>IF(O136&lt;2,0,LARGE((ES136:ET136,EV136:EW136),2))</f>
        <v/>
      </c>
      <c r="EZ136" s="3">
        <f>IFERROR(OFFSET(CI136,0,ROUND((1/(1/EM136))-1,0)),0)</f>
        <v/>
      </c>
      <c r="FA136" s="3">
        <f>IFERROR(OFFSET(CR136,0,ROUND(1/(1/EN136),0)-1),0)</f>
        <v/>
      </c>
      <c r="FB136" s="3">
        <f>IFERROR(OFFSET(DA136,0,ROUND(1/(1/EO136),0)-1),0)</f>
        <v/>
      </c>
      <c r="FF136" s="3">
        <f>IF($BB$7=1,MAX(EQ136+ER136+EU136+EX136+EY136+EZ136+FA136+FB136+FC136,FG137),FG137)</f>
        <v/>
      </c>
      <c r="FG136" s="3">
        <f>IF(FF136&gt;0,FF136,EQ136+ER136+EU136+EX136+EY136+EZ136+FA136+FB136+FC136)</f>
        <v/>
      </c>
      <c r="FH136" s="618" t="inlineStr">
        <is>
          <t>배치표=max(A,B),환산점=B</t>
        </is>
      </c>
      <c r="FU136" s="3">
        <f>IF(AQ136=1,"표점",IF(AQ136=12,"표점/만점",IF(AQ136=2,"백분위")))</f>
        <v/>
      </c>
      <c r="FV136" s="3">
        <f>IF(BA136=1,"표점",IF(BA136=12,"표점/만점",IF(BA136=2,"백분위",IF(BA136=4,"변표",IF(BA136=42,"변표/만점")))))</f>
        <v/>
      </c>
      <c r="FW136" s="3">
        <f>ROUND(Y136/$FZ136,2)</f>
        <v/>
      </c>
      <c r="FX136" s="3">
        <f>ROUND(Z136/$FZ136,2)</f>
        <v/>
      </c>
      <c r="FY136" s="3">
        <f>ROUND(AC136/$FZ136,2)</f>
        <v/>
      </c>
      <c r="FZ136" s="3">
        <f>Y136+Z136+AC136</f>
        <v/>
      </c>
    </row>
    <row r="137">
      <c r="A137" s="556" t="n">
        <v>26</v>
      </c>
      <c r="C137" s="3">
        <f>ROUND(ROW(C137)-ROW($C$15),0)</f>
        <v/>
      </c>
      <c r="D137" s="3" t="n">
        <v>122</v>
      </c>
      <c r="E137" s="3" t="inlineStr">
        <is>
          <t>인하 자유인문B</t>
        </is>
      </c>
      <c r="F137" s="3" t="n">
        <v>1000</v>
      </c>
      <c r="G137" s="3" t="n">
        <v>0.3</v>
      </c>
      <c r="H137" s="3" t="n">
        <v>0.3</v>
      </c>
      <c r="I137" s="3" t="n">
        <v>0.15</v>
      </c>
      <c r="J137" s="3" t="n">
        <v>0.15</v>
      </c>
      <c r="L137" s="3" t="n">
        <v>0.15</v>
      </c>
      <c r="M137" s="3" t="n">
        <v>0.15</v>
      </c>
      <c r="O137" s="3" t="n">
        <v>2</v>
      </c>
      <c r="P137" s="3">
        <f>G137+H137+MAX((I137:J137),L137:M137)*O137</f>
        <v/>
      </c>
      <c r="Q137" s="3" t="n">
        <v>38</v>
      </c>
      <c r="S137" s="3">
        <f>IF(R137&gt;0,R137,Q137)</f>
        <v/>
      </c>
      <c r="W137" s="3">
        <f>IF(AND(BH137=0,CD137=0),0,IF(V137&gt;0,V137,IF(U137=1,$W$11,0)))</f>
        <v/>
      </c>
      <c r="Y137" s="3">
        <f>AD137</f>
        <v/>
      </c>
      <c r="Z137" s="3">
        <f>AE137</f>
        <v/>
      </c>
      <c r="AA137" s="3">
        <f>IF($BB$7=1,AF137,IF(AS137=12,$F137*I137/($AF$8*AL137+$AF$9*(1-AL137)),AF137))</f>
        <v/>
      </c>
      <c r="AB137" s="3">
        <f>IF($BB$7=1,AI137,IF(AV137=12,$F137*L137/($AI$8*AL137+$AI$9*(1-AL137)),AI137))</f>
        <v/>
      </c>
      <c r="AC137" s="3">
        <f>IF(AND(AS137=2,EA137=1),AA137*O137,IF(AND(AS137=2,EA137=2),AB137*O137,IF(EA137=1,AA137,IF(EA137=2,AB137))))</f>
        <v/>
      </c>
      <c r="AD137" s="3">
        <f>IF(AQ137=12,$F137*G137/$AQ$9,IF(OR(AQ137=1,AQ137=4),$F137*G137/200,IF(OR(AQ137=2,AQ137=9),$F137*G137/100,"자동")))</f>
        <v/>
      </c>
      <c r="AE137" s="3">
        <f>IF(AR137=12,$F137*H137/$AR$9,IF(OR(AR137=1,AR137=4),$F137*H137/200,IF(OR(AR137=2,AR137=9),$F137*H137/100,"자동")))</f>
        <v/>
      </c>
      <c r="AF137" s="3">
        <f>IF(AS137=12,$F137*I137/IF($BB$7=1,IF($ED137=1,$AS$9,$AF$9),($AF$8*AL137+$AF$9*(1-AL137))),IF(AS137=42,$F137*I137/AN137,IF(OR(AS137=1,AS137=4,AS137=2),$F137*I137/100,IF(AS137=9,$F137*I137/50,"자동"))))</f>
        <v/>
      </c>
      <c r="AG137" s="3">
        <f>IF(AT137=12,$F137*J137/IF($BB$7=1,IF($ED137=1,$AT$9,$AG$9),($AG$8*AL137+$AG$9*(1-AL137))),IF(AT137=42,$F137*J137/AN137,IF(OR(AT137=1,AT137=4,AT137=2),$F137*J137/100,IF(AT137=9,$F137*J137/50,"자동"))))</f>
        <v/>
      </c>
      <c r="AH137" s="3">
        <f>IF(AU137=12,$F137*K137/IF($BB$7=1,IF($ED137=1,$AU$9,$AH$9),($AH$8*AL137+$AH$9*(1-AL137))),IF(AU137=42,$F137*K137/$AN137,IF(OR(AU137=1,AU137=4,AU137=2),$F137*K137/100,IF(AU137=9,$F137*K137/50,"자동"))))</f>
        <v/>
      </c>
      <c r="AI137" s="3">
        <f>IF(AV137=12,$F137*L137/IF($BB$7=1,IF($ED137=1,$AV$9,$AI$9),($AI$8*AL137+$AI$9*(1-AL137))),IF(AV137=42,$F137*L137/AO137,IF(OR(AV137=1,AV137=4,AV137=2),$F137*L137/100,IF(AV137=9,$F137*L137/50,"자동"))))</f>
        <v/>
      </c>
      <c r="AJ137" s="3">
        <f>IF(AW137=12,$F137*M137/IF($BB$7=1,IF($ED137=1,$AW$9,$AJ$9),($AJ$8*AL137+$AJ$9*(1-AL137))),IF(AW137=42,$F137*M137/AO137,IF(OR(AW137=1,AW137=4,AW137=2),$F137*M137/100,IF(AW137=9,$F137*M137/50,"자동"))))</f>
        <v/>
      </c>
      <c r="AL137" s="3">
        <f>IF(AK137&lt;&gt;"",AK137,IF(BA137&lt;&gt;12,"",IF(U137=1,1,IF(LEFT(E137,3)="서울대",0,""))))</f>
        <v/>
      </c>
      <c r="AN137" s="3">
        <f>IF($BA137=42,OFFSET(변환표준점수!C$119,$AP137-1,0),"")</f>
        <v/>
      </c>
      <c r="AO137" s="3">
        <f>IF($BA137=42,OFFSET(변환표준점수!D$119,$AP137-1,0),"")</f>
        <v/>
      </c>
      <c r="AP137" s="3">
        <f>IF(S137="","",MATCH(S137,변환표준점수!$B$119:$B$298,0))</f>
        <v/>
      </c>
      <c r="AQ137" s="3" t="n">
        <v>12</v>
      </c>
      <c r="AR137" s="3" t="n">
        <v>12</v>
      </c>
      <c r="AS137" s="3" t="n">
        <v>42</v>
      </c>
      <c r="AT137" s="3" t="n">
        <v>42</v>
      </c>
      <c r="AV137" s="3" t="n">
        <v>42</v>
      </c>
      <c r="AW137" s="3" t="n">
        <v>42</v>
      </c>
      <c r="AX137" s="3" t="n">
        <v>3</v>
      </c>
      <c r="AY137" s="3" t="n">
        <v>3</v>
      </c>
      <c r="BA137" s="3">
        <f>IF(AS137&gt;0,AS137,AV137)</f>
        <v/>
      </c>
      <c r="BJ137" s="3">
        <f>IF(BI137="",IF(DT137=1,1,$BI$3),BI137)</f>
        <v/>
      </c>
      <c r="CH137" s="206">
        <f>F137*P137</f>
        <v/>
      </c>
      <c r="CI137" s="56" t="n">
        <v>100</v>
      </c>
      <c r="CJ137" s="3" t="n">
        <v>98</v>
      </c>
      <c r="CK137" s="3" t="n">
        <v>96</v>
      </c>
      <c r="CL137" s="3" t="n">
        <v>90</v>
      </c>
      <c r="CM137" s="3" t="n">
        <v>80</v>
      </c>
      <c r="CN137" s="3" t="n">
        <v>60</v>
      </c>
      <c r="CO137" s="3" t="n">
        <v>40</v>
      </c>
      <c r="CP137" s="3" t="n">
        <v>20</v>
      </c>
      <c r="CQ137" s="3" t="n">
        <v>0</v>
      </c>
      <c r="CV137" s="3" t="n">
        <v>-1</v>
      </c>
      <c r="CW137" s="3" t="n">
        <v>-2</v>
      </c>
      <c r="CX137" s="3" t="n">
        <v>-3</v>
      </c>
      <c r="CY137" s="3" t="n">
        <v>-4</v>
      </c>
      <c r="CZ137" s="3" t="n">
        <v>-5</v>
      </c>
      <c r="DJ137" s="3">
        <f>ROUND((CI137-EZ137),1)</f>
        <v/>
      </c>
      <c r="DK137" s="93">
        <f>((CI137-EZ137)/(FG137+DJ137-FC137))*100</f>
        <v/>
      </c>
      <c r="DL137" s="3">
        <f>ROUND((CR137-FA137)+(DA137-FB137),1)</f>
        <v/>
      </c>
      <c r="DO137" s="3" t="n">
        <v>2</v>
      </c>
      <c r="DZ137" s="3" t="n">
        <v>1</v>
      </c>
      <c r="EA137" s="3">
        <f>IF(DZ137&gt;0,DZ137,IF(DM137&gt;0,1,2))</f>
        <v/>
      </c>
      <c r="EB137" s="3">
        <f>MAX(DM137:DO137)</f>
        <v/>
      </c>
      <c r="EC137" s="3">
        <f>AND(DM137-0.1&lt;$DM$8,DN137-0.1&lt;$DN$8,DO137-0.1&lt;$DO$8)*1</f>
        <v/>
      </c>
      <c r="ED137" s="3">
        <f>IFERROR(IF(AND($DP$8&gt;=DP137,$DQ$8&gt;=DQ137,$DR$8&gt;=DR137,$DS$8&gt;=DS137,$DT$8&gt;=DT137,$DU$8&gt;=DU137,$DV$8&gt;=DV137,$DW$8&gt;=DW137,$DX$8&gt;=DX137,OR(DY137=0,$DY$8&lt;DY137),EC137=1),1,0),0)</f>
        <v/>
      </c>
      <c r="EF137" s="3">
        <f>IFERROR(OFFSET(EF$3,MATCH(AQ137,$ED$4:$ED$10,0),0),0)</f>
        <v/>
      </c>
      <c r="EG137" s="3">
        <f>IFERROR(OFFSET(EG$3,MATCH(AR137,$ED$4:$ED$10,0),0),0)</f>
        <v/>
      </c>
      <c r="EH137" s="3">
        <f>IFERROR(IF(LEFT($BA137,1)="4",OFFSET(변환표준점수!$H$118,MATCH($S137,변환표준점수!$B$119:$B$198,0),),OFFSET(EH$3,MATCH(AS137,$ED$4:$ED$8,0),0)),0)</f>
        <v/>
      </c>
      <c r="EI137" s="3">
        <f>IFERROR(IF(LEFT($BA137,1)="4",OFFSET(변환표준점수!$I$118,MATCH($S137,변환표준점수!$B$119:$B$198,0),0),OFFSET(EI$3,MATCH(AT137,$ED$4:$ED$8,0),0)),0)</f>
        <v/>
      </c>
      <c r="EK137" s="3">
        <f>IFERROR(IF(LEFT($BA137,1)="4",OFFSET(변환표준점수!$J$118,MATCH($S137,변환표준점수!$B$119:$B$198,0),0),OFFSET(EJ$3,MATCH(AV137,$ED$4:$ED$8,0),0)),0)</f>
        <v/>
      </c>
      <c r="EL137" s="3">
        <f>IFERROR(IF(LEFT($BA137,1)="4",OFFSET(변환표준점수!$K$118,MATCH($S137,변환표준점수!$B$119:$B$198,0),0),OFFSET(EK$3,MATCH(AW137,$ED$4:$ED$8,0),0)),0)</f>
        <v/>
      </c>
      <c r="EM137" s="3">
        <f>IFERROR(OFFSET(EL$3,MATCH(AX137,$ED$4:$ED$8,0),0),0)</f>
        <v/>
      </c>
      <c r="EN137" s="3">
        <f>IFERROR(OFFSET(EM$3,MATCH(AY137,$ED$4:$ED$8,0),0),0)</f>
        <v/>
      </c>
      <c r="EO137" s="3">
        <f>IFERROR(OFFSET(EN$3,MATCH(AZ137,$ED$4:$ED$8,0),0),0)</f>
        <v/>
      </c>
      <c r="EQ137" s="3">
        <f>IFERROR((EF137*AD137+BO137)*$EP$9,0)</f>
        <v/>
      </c>
      <c r="ER137" s="3">
        <f>IFERROR(EG137*AE137+OFFSET($BP137,0,$ER$14-1),0)</f>
        <v/>
      </c>
      <c r="ES137" s="3">
        <f>IFERROR((EH137*AF137+BS137)*$EP$9,0)</f>
        <v/>
      </c>
      <c r="ET137" s="3">
        <f>IFERROR(IF(O137&lt;2,0,(EI137*AG137+BT137)*$EP$9),0)</f>
        <v/>
      </c>
      <c r="EU137" s="3">
        <f>IFERROR(BU137*$EP$9,0)</f>
        <v/>
      </c>
      <c r="EV137" s="3">
        <f>IFERROR((EK137*AI137+BV137)*$EP$9,0)</f>
        <v/>
      </c>
      <c r="EW137" s="3">
        <f>IFERROR(IF(O137&lt;2,0,(EL137*AJ137+BW137)*$EP$9),0)</f>
        <v/>
      </c>
      <c r="EX137" s="3">
        <f>LARGE((ES137:ET137,EV137:EW137),1)</f>
        <v/>
      </c>
      <c r="EY137" s="3">
        <f>IF(O137&lt;2,0,LARGE((ES137:ET137,EV137:EW137),2))</f>
        <v/>
      </c>
      <c r="EZ137" s="3">
        <f>IFERROR(OFFSET(CI137,0,ROUND((1/(1/EM137))-1,0)),0)</f>
        <v/>
      </c>
      <c r="FA137" s="3">
        <f>IFERROR(OFFSET(CR137,0,ROUND(1/(1/EN137),0)-1),0)</f>
        <v/>
      </c>
      <c r="FB137" s="3">
        <f>IFERROR(OFFSET(DA137,0,ROUND(1/(1/EO137),0)-1),0)</f>
        <v/>
      </c>
      <c r="FG137" s="3">
        <f>IF(FF137&gt;0,FF137,EQ137+ER137+EU137+EX137+EY137+EZ137+FA137+FB137+FC137)</f>
        <v/>
      </c>
      <c r="FH137" s="618" t="n"/>
      <c r="FU137" s="3">
        <f>IF(AQ137=1,"표점",IF(AQ137=12,"표점/만점",IF(AQ137=2,"백분위")))</f>
        <v/>
      </c>
      <c r="FV137" s="3">
        <f>IF(BA137=1,"표점",IF(BA137=12,"표점/만점",IF(BA137=2,"백분위",IF(BA137=4,"변표",IF(BA137=42,"변표/만점")))))</f>
        <v/>
      </c>
      <c r="FW137" s="3">
        <f>ROUND(Y137/$FZ137,2)</f>
        <v/>
      </c>
      <c r="FX137" s="3">
        <f>ROUND(Z137/$FZ137,2)</f>
        <v/>
      </c>
      <c r="FY137" s="3">
        <f>ROUND(AC137/$FZ137,2)</f>
        <v/>
      </c>
      <c r="FZ137" s="3">
        <f>Y137+Z137+AC137</f>
        <v/>
      </c>
    </row>
    <row r="138">
      <c r="A138" s="556" t="n">
        <v>26</v>
      </c>
      <c r="C138" s="3">
        <f>ROUND(ROW(C138)-ROW($C$15),0)</f>
        <v/>
      </c>
      <c r="D138" s="3" t="n">
        <v>123</v>
      </c>
      <c r="E138" s="3" t="inlineStr">
        <is>
          <t>인하 자유자연A</t>
        </is>
      </c>
      <c r="F138" s="3" t="n">
        <v>1000</v>
      </c>
      <c r="G138" s="3" t="n">
        <v>0.25</v>
      </c>
      <c r="H138" s="3" t="n">
        <v>0.4</v>
      </c>
      <c r="I138" s="3" t="n">
        <v>0.125</v>
      </c>
      <c r="J138" s="3" t="n">
        <v>0.125</v>
      </c>
      <c r="L138" s="3" t="n">
        <v>0.125</v>
      </c>
      <c r="M138" s="3" t="n">
        <v>0.125</v>
      </c>
      <c r="O138" s="3" t="n">
        <v>2</v>
      </c>
      <c r="P138" s="3">
        <f>G138+H138+MAX((I138:J138),L138:M138)*O138</f>
        <v/>
      </c>
      <c r="Q138" s="3" t="n">
        <v>38</v>
      </c>
      <c r="S138" s="3">
        <f>IF(R138&gt;0,R138,Q138)</f>
        <v/>
      </c>
      <c r="W138" s="3">
        <f>IF(AND(BH138=0,CD138=0),0,IF(V138&gt;0,V138,IF(U138=1,$W$11,0)))</f>
        <v/>
      </c>
      <c r="Y138" s="3">
        <f>AD138</f>
        <v/>
      </c>
      <c r="Z138" s="3">
        <f>AE138</f>
        <v/>
      </c>
      <c r="AA138" s="3">
        <f>IF($BB$7=1,AF138,IF(AS138=12,$F138*I138/($AF$8*AL138+$AF$9*(1-AL138)),AF138))</f>
        <v/>
      </c>
      <c r="AB138" s="3">
        <f>IF($BB$7=1,AI138,IF(AV138=12,$F138*L138/($AI$8*AL138+$AI$9*(1-AL138)),AI138))</f>
        <v/>
      </c>
      <c r="AC138" s="3">
        <f>IF(AND(AS138=2,EA138=1),AA138*O138,IF(AND(AS138=2,EA138=2),AB138*O138,IF(EA138=1,AA138,IF(EA138=2,AB138))))</f>
        <v/>
      </c>
      <c r="AD138" s="3">
        <f>IF(AQ138=12,$F138*G138/$AQ$9,IF(OR(AQ138=1,AQ138=4),$F138*G138/200,IF(OR(AQ138=2,AQ138=9),$F138*G138/100,"자동")))</f>
        <v/>
      </c>
      <c r="AE138" s="3">
        <f>IF(AR138=12,$F138*H138/$AR$9,IF(OR(AR138=1,AR138=4),$F138*H138/200,IF(OR(AR138=2,AR138=9),$F138*H138/100,"자동")))</f>
        <v/>
      </c>
      <c r="AF138" s="3">
        <f>IF(AS138=12,$F138*I138/IF($BB$7=1,IF($ED138=1,$AS$9,$AF$9),($AF$8*AL138+$AF$9*(1-AL138))),IF(AS138=42,$F138*I138/AN138,IF(OR(AS138=1,AS138=4,AS138=2),$F138*I138/100,IF(AS138=9,$F138*I138/50,"자동"))))</f>
        <v/>
      </c>
      <c r="AG138" s="3">
        <f>IF(AT138=12,$F138*J138/IF($BB$7=1,IF($ED138=1,$AT$9,$AG$9),($AG$8*AL138+$AG$9*(1-AL138))),IF(AT138=42,$F138*J138/AN138,IF(OR(AT138=1,AT138=4,AT138=2),$F138*J138/100,IF(AT138=9,$F138*J138/50,"자동"))))</f>
        <v/>
      </c>
      <c r="AH138" s="3">
        <f>IF(AU138=12,$F138*K138/IF($BB$7=1,IF($ED138=1,$AU$9,$AH$9),($AH$8*AL138+$AH$9*(1-AL138))),IF(AU138=42,$F138*K138/$AN138,IF(OR(AU138=1,AU138=4,AU138=2),$F138*K138/100,IF(AU138=9,$F138*K138/50,"자동"))))</f>
        <v/>
      </c>
      <c r="AI138" s="3">
        <f>IF(AV138=12,$F138*L138/IF($BB$7=1,IF($ED138=1,$AV$9,$AI$9),($AI$8*AL138+$AI$9*(1-AL138))),IF(AV138=42,$F138*L138/AO138,IF(OR(AV138=1,AV138=4,AV138=2),$F138*L138/100,IF(AV138=9,$F138*L138/50,"자동"))))</f>
        <v/>
      </c>
      <c r="AJ138" s="3">
        <f>IF(AW138=12,$F138*M138/IF($BB$7=1,IF($ED138=1,$AW$9,$AJ$9),($AJ$8*AL138+$AJ$9*(1-AL138))),IF(AW138=42,$F138*M138/AO138,IF(OR(AW138=1,AW138=4,AW138=2),$F138*M138/100,IF(AW138=9,$F138*M138/50,"자동"))))</f>
        <v/>
      </c>
      <c r="AL138" s="3">
        <f>IF(AK138&lt;&gt;"",AK138,IF(BA138&lt;&gt;12,"",IF(U138=1,1,IF(LEFT(E138,3)="서울대",0,""))))</f>
        <v/>
      </c>
      <c r="AN138" s="3">
        <f>IF($BA138=42,OFFSET(변환표준점수!C$119,$AP138-1,0),"")</f>
        <v/>
      </c>
      <c r="AO138" s="3">
        <f>IF($BA138=42,OFFSET(변환표준점수!D$119,$AP138-1,0),"")</f>
        <v/>
      </c>
      <c r="AP138" s="3">
        <f>IF(S138="","",MATCH(S138,변환표준점수!$B$119:$B$298,0))</f>
        <v/>
      </c>
      <c r="AQ138" s="3" t="n">
        <v>12</v>
      </c>
      <c r="AR138" s="3" t="n">
        <v>12</v>
      </c>
      <c r="AS138" s="3" t="n">
        <v>42</v>
      </c>
      <c r="AT138" s="3" t="n">
        <v>42</v>
      </c>
      <c r="AV138" s="3" t="n">
        <v>42</v>
      </c>
      <c r="AW138" s="3" t="n">
        <v>42</v>
      </c>
      <c r="AX138" s="3" t="n">
        <v>3</v>
      </c>
      <c r="AY138" s="3" t="n">
        <v>3</v>
      </c>
      <c r="BA138" s="3">
        <f>IF(AS138&gt;0,AS138,AV138)</f>
        <v/>
      </c>
      <c r="BJ138" s="3">
        <f>IF(BI138="",IF(DT138=1,1,$BI$3),BI138)</f>
        <v/>
      </c>
      <c r="CH138" s="206">
        <f>F138*P138</f>
        <v/>
      </c>
      <c r="CI138" s="56" t="n">
        <v>100</v>
      </c>
      <c r="CJ138" s="3" t="n">
        <v>98</v>
      </c>
      <c r="CK138" s="3" t="n">
        <v>96</v>
      </c>
      <c r="CL138" s="3" t="n">
        <v>90</v>
      </c>
      <c r="CM138" s="3" t="n">
        <v>80</v>
      </c>
      <c r="CN138" s="3" t="n">
        <v>60</v>
      </c>
      <c r="CO138" s="3" t="n">
        <v>40</v>
      </c>
      <c r="CP138" s="3" t="n">
        <v>20</v>
      </c>
      <c r="CQ138" s="3" t="n">
        <v>0</v>
      </c>
      <c r="CV138" s="3" t="n">
        <v>-1</v>
      </c>
      <c r="CW138" s="3" t="n">
        <v>-2</v>
      </c>
      <c r="CX138" s="3" t="n">
        <v>-3</v>
      </c>
      <c r="CY138" s="3" t="n">
        <v>-4</v>
      </c>
      <c r="CZ138" s="3" t="n">
        <v>-5</v>
      </c>
      <c r="DJ138" s="3">
        <f>ROUND((CI138-EZ138),1)</f>
        <v/>
      </c>
      <c r="DK138" s="93">
        <f>((CI138-EZ138)/(FG138+DJ138-FC138))*100</f>
        <v/>
      </c>
      <c r="DL138" s="3">
        <f>ROUND((CR138-FA138)+(DA138-FB138),1)</f>
        <v/>
      </c>
      <c r="DO138" s="3" t="n">
        <v>2</v>
      </c>
      <c r="DZ138" s="3" t="n">
        <v>1</v>
      </c>
      <c r="EA138" s="3">
        <f>IF(DZ138&gt;0,DZ138,IF(DM138&gt;0,1,2))</f>
        <v/>
      </c>
      <c r="EB138" s="3">
        <f>MAX(DM138:DO138)</f>
        <v/>
      </c>
      <c r="EC138" s="3">
        <f>AND(DM138-0.1&lt;$DM$8,DN138-0.1&lt;$DN$8,DO138-0.1&lt;$DO$8)*1</f>
        <v/>
      </c>
      <c r="ED138" s="3">
        <f>IFERROR(IF(AND($DP$8&gt;=DP138,$DQ$8&gt;=DQ138,$DR$8&gt;=DR138,$DS$8&gt;=DS138,$DT$8&gt;=DT138,$DU$8&gt;=DU138,$DV$8&gt;=DV138,$DW$8&gt;=DW138,$DX$8&gt;=DX138,OR(DY138=0,$DY$8&lt;DY138),EC138=1),1,0),0)</f>
        <v/>
      </c>
      <c r="EF138" s="3">
        <f>IFERROR(OFFSET(EF$3,MATCH(AQ138,$ED$4:$ED$10,0),0),0)</f>
        <v/>
      </c>
      <c r="EG138" s="3">
        <f>IFERROR(OFFSET(EG$3,MATCH(AR138,$ED$4:$ED$10,0),0),0)</f>
        <v/>
      </c>
      <c r="EH138" s="3">
        <f>IFERROR(IF(LEFT($BA138,1)="4",OFFSET(변환표준점수!$H$118,MATCH($S138,변환표준점수!$B$119:$B$198,0),),OFFSET(EH$3,MATCH(AS138,$ED$4:$ED$8,0),0)),0)</f>
        <v/>
      </c>
      <c r="EI138" s="3">
        <f>IFERROR(IF(LEFT($BA138,1)="4",OFFSET(변환표준점수!$I$118,MATCH($S138,변환표준점수!$B$119:$B$198,0),0),OFFSET(EI$3,MATCH(AT138,$ED$4:$ED$8,0),0)),0)</f>
        <v/>
      </c>
      <c r="EK138" s="3">
        <f>IFERROR(IF(LEFT($BA138,1)="4",OFFSET(변환표준점수!$J$118,MATCH($S138,변환표준점수!$B$119:$B$198,0),0),OFFSET(EJ$3,MATCH(AV138,$ED$4:$ED$8,0),0)),0)</f>
        <v/>
      </c>
      <c r="EL138" s="3">
        <f>IFERROR(IF(LEFT($BA138,1)="4",OFFSET(변환표준점수!$K$118,MATCH($S138,변환표준점수!$B$119:$B$198,0),0),OFFSET(EK$3,MATCH(AW138,$ED$4:$ED$8,0),0)),0)</f>
        <v/>
      </c>
      <c r="EM138" s="3">
        <f>IFERROR(OFFSET(EL$3,MATCH(AX138,$ED$4:$ED$8,0),0),0)</f>
        <v/>
      </c>
      <c r="EN138" s="3">
        <f>IFERROR(OFFSET(EM$3,MATCH(AY138,$ED$4:$ED$8,0),0),0)</f>
        <v/>
      </c>
      <c r="EO138" s="3">
        <f>IFERROR(OFFSET(EN$3,MATCH(AZ138,$ED$4:$ED$8,0),0),0)</f>
        <v/>
      </c>
      <c r="EQ138" s="3">
        <f>IFERROR((EF138*AD138+BO138)*$EP$9,0)</f>
        <v/>
      </c>
      <c r="ER138" s="3">
        <f>IFERROR(EG138*AE138+OFFSET($BP138,0,$ER$14-1),0)</f>
        <v/>
      </c>
      <c r="ES138" s="3">
        <f>IFERROR((EH138*AF138+BS138)*$EP$9,0)</f>
        <v/>
      </c>
      <c r="ET138" s="3">
        <f>IFERROR(IF(O138&lt;2,0,(EI138*AG138+BT138)*$EP$9),0)</f>
        <v/>
      </c>
      <c r="EU138" s="3">
        <f>IFERROR(BU138*$EP$9,0)</f>
        <v/>
      </c>
      <c r="EV138" s="3">
        <f>IFERROR((EK138*AI138+BV138)*$EP$9,0)</f>
        <v/>
      </c>
      <c r="EW138" s="3">
        <f>IFERROR(IF(O138&lt;2,0,(EL138*AJ138+BW138)*$EP$9),0)</f>
        <v/>
      </c>
      <c r="EX138" s="3">
        <f>LARGE((ES138:ET138,EV138:EW138),1)</f>
        <v/>
      </c>
      <c r="EY138" s="3">
        <f>IF(O138&lt;2,0,LARGE((ES138:ET138,EV138:EW138),2))</f>
        <v/>
      </c>
      <c r="EZ138" s="3">
        <f>IFERROR(OFFSET(CI138,0,ROUND((1/(1/EM138))-1,0)),0)</f>
        <v/>
      </c>
      <c r="FA138" s="3">
        <f>IFERROR(OFFSET(CR138,0,ROUND(1/(1/EN138),0)-1),0)</f>
        <v/>
      </c>
      <c r="FB138" s="3">
        <f>IFERROR(OFFSET(DA138,0,ROUND(1/(1/EO138),0)-1),0)</f>
        <v/>
      </c>
      <c r="FF138" s="3">
        <f>IF($BB$7=1,MAX(EQ138+ER138+EU138+EX138+EY138+EZ138+FA138+FB138+FC138,FG139),EQ138+ER138+EU138+EX138+EY138+EZ138+FA138+FB138+FC138)</f>
        <v/>
      </c>
      <c r="FG138" s="3">
        <f>IF(FF138&gt;0,FF138,EQ138+ER138+EU138+EX138+EY138+EZ138+FA138+FB138+FC138)</f>
        <v/>
      </c>
      <c r="FH138" s="618" t="inlineStr">
        <is>
          <t>배치표=max(A,B),환산점=A</t>
        </is>
      </c>
      <c r="FU138" s="3">
        <f>IF(AQ138=1,"표점",IF(AQ138=12,"표점/만점",IF(AQ138=2,"백분위")))</f>
        <v/>
      </c>
      <c r="FV138" s="3">
        <f>IF(BA138=1,"표점",IF(BA138=12,"표점/만점",IF(BA138=2,"백분위",IF(BA138=4,"변표",IF(BA138=42,"변표/만점")))))</f>
        <v/>
      </c>
      <c r="FW138" s="3">
        <f>ROUND(Y138/$FZ138,2)</f>
        <v/>
      </c>
      <c r="FX138" s="3">
        <f>ROUND(Z138/$FZ138,2)</f>
        <v/>
      </c>
      <c r="FY138" s="3">
        <f>ROUND(AC138/$FZ138,2)</f>
        <v/>
      </c>
      <c r="FZ138" s="3">
        <f>Y138+Z138+AC138</f>
        <v/>
      </c>
    </row>
    <row r="139">
      <c r="A139" s="556" t="n">
        <v>26</v>
      </c>
      <c r="C139" s="3">
        <f>ROUND(ROW(C139)-ROW($C$15),0)</f>
        <v/>
      </c>
      <c r="D139" s="3" t="n">
        <v>124</v>
      </c>
      <c r="E139" s="3" t="inlineStr">
        <is>
          <t>인하 자유자연B</t>
        </is>
      </c>
      <c r="F139" s="3" t="n">
        <v>1000</v>
      </c>
      <c r="G139" s="3" t="n">
        <v>0.25</v>
      </c>
      <c r="H139" s="3" t="n">
        <v>0.35</v>
      </c>
      <c r="I139" s="3" t="n">
        <v>0.15</v>
      </c>
      <c r="J139" s="3" t="n">
        <v>0.15</v>
      </c>
      <c r="L139" s="3" t="n">
        <v>0.15</v>
      </c>
      <c r="M139" s="3" t="n">
        <v>0.15</v>
      </c>
      <c r="O139" s="3" t="n">
        <v>2</v>
      </c>
      <c r="P139" s="3">
        <f>G139+H139+MAX((I139:J139),L139:M139)*O139</f>
        <v/>
      </c>
      <c r="Q139" s="3" t="n">
        <v>38</v>
      </c>
      <c r="S139" s="3">
        <f>IF(R139&gt;0,R139,Q139)</f>
        <v/>
      </c>
      <c r="W139" s="3">
        <f>IF(AND(BH139=0,CD139=0),0,IF(V139&gt;0,V139,IF(U139=1,$W$11,0)))</f>
        <v/>
      </c>
      <c r="Y139" s="3">
        <f>AD139</f>
        <v/>
      </c>
      <c r="Z139" s="3">
        <f>AE139</f>
        <v/>
      </c>
      <c r="AA139" s="3">
        <f>IF($BB$7=1,AF139,IF(AS139=12,$F139*I139/($AF$8*AL139+$AF$9*(1-AL139)),AF139))</f>
        <v/>
      </c>
      <c r="AB139" s="3">
        <f>IF($BB$7=1,AI139,IF(AV139=12,$F139*L139/($AI$8*AL139+$AI$9*(1-AL139)),AI139))</f>
        <v/>
      </c>
      <c r="AC139" s="3">
        <f>IF(AND(AS139=2,EA139=1),AA139*O139,IF(AND(AS139=2,EA139=2),AB139*O139,IF(EA139=1,AA139,IF(EA139=2,AB139))))</f>
        <v/>
      </c>
      <c r="AD139" s="3">
        <f>IF(AQ139=12,$F139*G139/$AQ$9,IF(OR(AQ139=1,AQ139=4),$F139*G139/200,IF(OR(AQ139=2,AQ139=9),$F139*G139/100,"자동")))</f>
        <v/>
      </c>
      <c r="AE139" s="3">
        <f>IF(AR139=12,$F139*H139/$AR$9,IF(OR(AR139=1,AR139=4),$F139*H139/200,IF(OR(AR139=2,AR139=9),$F139*H139/100,"자동")))</f>
        <v/>
      </c>
      <c r="AF139" s="3">
        <f>IF(AS139=12,$F139*I139/IF($BB$7=1,IF($ED139=1,$AS$9,$AF$9),($AF$8*AL139+$AF$9*(1-AL139))),IF(AS139=42,$F139*I139/AN139,IF(OR(AS139=1,AS139=4,AS139=2),$F139*I139/100,IF(AS139=9,$F139*I139/50,"자동"))))</f>
        <v/>
      </c>
      <c r="AG139" s="3">
        <f>IF(AT139=12,$F139*J139/IF($BB$7=1,IF($ED139=1,$AT$9,$AG$9),($AG$8*AL139+$AG$9*(1-AL139))),IF(AT139=42,$F139*J139/AN139,IF(OR(AT139=1,AT139=4,AT139=2),$F139*J139/100,IF(AT139=9,$F139*J139/50,"자동"))))</f>
        <v/>
      </c>
      <c r="AH139" s="3">
        <f>IF(AU139=12,$F139*K139/IF($BB$7=1,IF($ED139=1,$AU$9,$AH$9),($AH$8*AL139+$AH$9*(1-AL139))),IF(AU139=42,$F139*K139/$AN139,IF(OR(AU139=1,AU139=4,AU139=2),$F139*K139/100,IF(AU139=9,$F139*K139/50,"자동"))))</f>
        <v/>
      </c>
      <c r="AI139" s="3">
        <f>IF(AV139=12,$F139*L139/IF($BB$7=1,IF($ED139=1,$AV$9,$AI$9),($AI$8*AL139+$AI$9*(1-AL139))),IF(AV139=42,$F139*L139/AO139,IF(OR(AV139=1,AV139=4,AV139=2),$F139*L139/100,IF(AV139=9,$F139*L139/50,"자동"))))</f>
        <v/>
      </c>
      <c r="AJ139" s="3">
        <f>IF(AW139=12,$F139*M139/IF($BB$7=1,IF($ED139=1,$AW$9,$AJ$9),($AJ$8*AL139+$AJ$9*(1-AL139))),IF(AW139=42,$F139*M139/AO139,IF(OR(AW139=1,AW139=4,AW139=2),$F139*M139/100,IF(AW139=9,$F139*M139/50,"자동"))))</f>
        <v/>
      </c>
      <c r="AL139" s="3">
        <f>IF(AK139&lt;&gt;"",AK139,IF(BA139&lt;&gt;12,"",IF(U139=1,1,IF(LEFT(E139,3)="서울대",0,""))))</f>
        <v/>
      </c>
      <c r="AN139" s="3">
        <f>IF($BA139=42,OFFSET(변환표준점수!C$119,$AP139-1,0),"")</f>
        <v/>
      </c>
      <c r="AO139" s="3">
        <f>IF($BA139=42,OFFSET(변환표준점수!D$119,$AP139-1,0),"")</f>
        <v/>
      </c>
      <c r="AP139" s="3">
        <f>IF(S139="","",MATCH(S139,변환표준점수!$B$119:$B$298,0))</f>
        <v/>
      </c>
      <c r="AQ139" s="3" t="n">
        <v>12</v>
      </c>
      <c r="AR139" s="3" t="n">
        <v>12</v>
      </c>
      <c r="AS139" s="3" t="n">
        <v>42</v>
      </c>
      <c r="AT139" s="3" t="n">
        <v>42</v>
      </c>
      <c r="AV139" s="3" t="n">
        <v>42</v>
      </c>
      <c r="AW139" s="3" t="n">
        <v>42</v>
      </c>
      <c r="AX139" s="3" t="n">
        <v>3</v>
      </c>
      <c r="AY139" s="3" t="n">
        <v>3</v>
      </c>
      <c r="BA139" s="3">
        <f>IF(AS139&gt;0,AS139,AV139)</f>
        <v/>
      </c>
      <c r="BJ139" s="3">
        <f>IF(BI139="",IF(DT139=1,1,$BI$3),BI139)</f>
        <v/>
      </c>
      <c r="CH139" s="206">
        <f>F139*P139</f>
        <v/>
      </c>
      <c r="CI139" s="56" t="n">
        <v>100</v>
      </c>
      <c r="CJ139" s="3" t="n">
        <v>98</v>
      </c>
      <c r="CK139" s="3" t="n">
        <v>96</v>
      </c>
      <c r="CL139" s="3" t="n">
        <v>90</v>
      </c>
      <c r="CM139" s="3" t="n">
        <v>80</v>
      </c>
      <c r="CN139" s="3" t="n">
        <v>60</v>
      </c>
      <c r="CO139" s="3" t="n">
        <v>40</v>
      </c>
      <c r="CP139" s="3" t="n">
        <v>20</v>
      </c>
      <c r="CQ139" s="3" t="n">
        <v>0</v>
      </c>
      <c r="CV139" s="3" t="n">
        <v>-1</v>
      </c>
      <c r="CW139" s="3" t="n">
        <v>-2</v>
      </c>
      <c r="CX139" s="3" t="n">
        <v>-3</v>
      </c>
      <c r="CY139" s="3" t="n">
        <v>-4</v>
      </c>
      <c r="CZ139" s="3" t="n">
        <v>-5</v>
      </c>
      <c r="DJ139" s="3">
        <f>ROUND((CI139-EZ139),1)</f>
        <v/>
      </c>
      <c r="DK139" s="93">
        <f>((CI139-EZ139)/(FG139+DJ139-FC139))*100</f>
        <v/>
      </c>
      <c r="DL139" s="3">
        <f>ROUND((CR139-FA139)+(DA139-FB139),1)</f>
        <v/>
      </c>
      <c r="DO139" s="3" t="n">
        <v>2</v>
      </c>
      <c r="DZ139" s="3" t="n">
        <v>1</v>
      </c>
      <c r="EA139" s="3">
        <f>IF(DZ139&gt;0,DZ139,IF(DM139&gt;0,1,2))</f>
        <v/>
      </c>
      <c r="EB139" s="3">
        <f>MAX(DM139:DO139)</f>
        <v/>
      </c>
      <c r="EC139" s="3">
        <f>AND(DM139-0.1&lt;$DM$8,DN139-0.1&lt;$DN$8,DO139-0.1&lt;$DO$8)*1</f>
        <v/>
      </c>
      <c r="ED139" s="3">
        <f>IFERROR(IF(AND($DP$8&gt;=DP139,$DQ$8&gt;=DQ139,$DR$8&gt;=DR139,$DS$8&gt;=DS139,$DT$8&gt;=DT139,$DU$8&gt;=DU139,$DV$8&gt;=DV139,$DW$8&gt;=DW139,$DX$8&gt;=DX139,OR(DY139=0,$DY$8&lt;DY139),EC139=1),1,0),0)</f>
        <v/>
      </c>
      <c r="EF139" s="3">
        <f>IFERROR(OFFSET(EF$3,MATCH(AQ139,$ED$4:$ED$10,0),0),0)</f>
        <v/>
      </c>
      <c r="EG139" s="3">
        <f>IFERROR(OFFSET(EG$3,MATCH(AR139,$ED$4:$ED$10,0),0),0)</f>
        <v/>
      </c>
      <c r="EH139" s="3">
        <f>IFERROR(IF(LEFT($BA139,1)="4",OFFSET(변환표준점수!$H$118,MATCH($S139,변환표준점수!$B$119:$B$198,0),),OFFSET(EH$3,MATCH(AS139,$ED$4:$ED$8,0),0)),0)</f>
        <v/>
      </c>
      <c r="EI139" s="3">
        <f>IFERROR(IF(LEFT($BA139,1)="4",OFFSET(변환표준점수!$I$118,MATCH($S139,변환표준점수!$B$119:$B$198,0),0),OFFSET(EI$3,MATCH(AT139,$ED$4:$ED$8,0),0)),0)</f>
        <v/>
      </c>
      <c r="EK139" s="3">
        <f>IFERROR(IF(LEFT($BA139,1)="4",OFFSET(변환표준점수!$J$118,MATCH($S139,변환표준점수!$B$119:$B$198,0),0),OFFSET(EJ$3,MATCH(AV139,$ED$4:$ED$8,0),0)),0)</f>
        <v/>
      </c>
      <c r="EL139" s="3">
        <f>IFERROR(IF(LEFT($BA139,1)="4",OFFSET(변환표준점수!$K$118,MATCH($S139,변환표준점수!$B$119:$B$198,0),0),OFFSET(EK$3,MATCH(AW139,$ED$4:$ED$8,0),0)),0)</f>
        <v/>
      </c>
      <c r="EM139" s="3">
        <f>IFERROR(OFFSET(EL$3,MATCH(AX139,$ED$4:$ED$8,0),0),0)</f>
        <v/>
      </c>
      <c r="EN139" s="3">
        <f>IFERROR(OFFSET(EM$3,MATCH(AY139,$ED$4:$ED$8,0),0),0)</f>
        <v/>
      </c>
      <c r="EO139" s="3">
        <f>IFERROR(OFFSET(EN$3,MATCH(AZ139,$ED$4:$ED$8,0),0),0)</f>
        <v/>
      </c>
      <c r="EQ139" s="3">
        <f>IFERROR((EF139*AD139+BO139)*$EP$9,0)</f>
        <v/>
      </c>
      <c r="ER139" s="3">
        <f>IFERROR(EG139*AE139+OFFSET($BP139,0,$ER$14-1),0)</f>
        <v/>
      </c>
      <c r="ES139" s="3">
        <f>IFERROR((EH139*AF139+BS139)*$EP$9,0)</f>
        <v/>
      </c>
      <c r="ET139" s="3">
        <f>IFERROR(IF(O139&lt;2,0,(EI139*AG139+BT139)*$EP$9),0)</f>
        <v/>
      </c>
      <c r="EU139" s="3">
        <f>IFERROR(BU139*$EP$9,0)</f>
        <v/>
      </c>
      <c r="EV139" s="3">
        <f>IFERROR((EK139*AI139+BV139)*$EP$9,0)</f>
        <v/>
      </c>
      <c r="EW139" s="3">
        <f>IFERROR(IF(O139&lt;2,0,(EL139*AJ139+BW139)*$EP$9),0)</f>
        <v/>
      </c>
      <c r="EX139" s="3">
        <f>LARGE((ES139:ET139,EV139:EW139),1)</f>
        <v/>
      </c>
      <c r="EY139" s="3">
        <f>IF(O139&lt;2,0,LARGE((ES139:ET139,EV139:EW139),2))</f>
        <v/>
      </c>
      <c r="EZ139" s="3">
        <f>IFERROR(OFFSET(CI139,0,ROUND((1/(1/EM139))-1,0)),0)</f>
        <v/>
      </c>
      <c r="FA139" s="3">
        <f>IFERROR(OFFSET(CR139,0,ROUND(1/(1/EN139),0)-1),0)</f>
        <v/>
      </c>
      <c r="FB139" s="3">
        <f>IFERROR(OFFSET(DA139,0,ROUND(1/(1/EO139),0)-1),0)</f>
        <v/>
      </c>
      <c r="FG139" s="3">
        <f>IF(FF139&gt;0,FF139,EQ139+ER139+EU139+EX139+EY139+EZ139+FA139+FB139+FC139)</f>
        <v/>
      </c>
      <c r="FH139" s="618" t="n"/>
      <c r="FU139" s="3">
        <f>IF(AQ139=1,"표점",IF(AQ139=12,"표점/만점",IF(AQ139=2,"백분위")))</f>
        <v/>
      </c>
      <c r="FV139" s="3">
        <f>IF(BA139=1,"표점",IF(BA139=12,"표점/만점",IF(BA139=2,"백분위",IF(BA139=4,"변표",IF(BA139=42,"변표/만점")))))</f>
        <v/>
      </c>
      <c r="FW139" s="3">
        <f>ROUND(Y139/$FZ139,2)</f>
        <v/>
      </c>
      <c r="FX139" s="3">
        <f>ROUND(Z139/$FZ139,2)</f>
        <v/>
      </c>
      <c r="FY139" s="3">
        <f>ROUND(AC139/$FZ139,2)</f>
        <v/>
      </c>
      <c r="FZ139" s="3">
        <f>Y139+Z139+AC139</f>
        <v/>
      </c>
    </row>
    <row r="140">
      <c r="A140" s="556" t="n">
        <v>26</v>
      </c>
      <c r="C140" s="3">
        <f>ROUND(ROW(C140)-ROW($C$15),0)</f>
        <v/>
      </c>
      <c r="D140" s="3" t="n">
        <v>125</v>
      </c>
      <c r="E140" s="3" t="inlineStr">
        <is>
          <t>한양대(ERICA) 사가산</t>
        </is>
      </c>
      <c r="F140" s="3" t="n">
        <v>1000</v>
      </c>
      <c r="G140" s="3" t="n">
        <v>0.3</v>
      </c>
      <c r="H140" s="3" t="n">
        <v>0.3</v>
      </c>
      <c r="I140" s="3" t="n">
        <v>0.125</v>
      </c>
      <c r="J140" s="3" t="n">
        <v>0.125</v>
      </c>
      <c r="L140" s="3" t="n">
        <v>0.125</v>
      </c>
      <c r="M140" s="3" t="n">
        <v>0.125</v>
      </c>
      <c r="O140" s="3" t="n">
        <v>2</v>
      </c>
      <c r="P140" s="3">
        <f>G140+H140+MAX((I140:J140),L140:M140)*O140</f>
        <v/>
      </c>
      <c r="Q140" s="3" t="n">
        <v>40</v>
      </c>
      <c r="S140" s="3">
        <f>IF(R140&gt;0,R140,Q140)</f>
        <v/>
      </c>
      <c r="W140" s="3">
        <f>IF(AND(BH140=0,CD140=0),0,IF(V140&gt;0,V140,IF(U140=1,$W$11,0)))</f>
        <v/>
      </c>
      <c r="Y140" s="3">
        <f>AD140</f>
        <v/>
      </c>
      <c r="Z140" s="3">
        <f>AE140</f>
        <v/>
      </c>
      <c r="AA140" s="3">
        <f>IF($BB$7=1,AF140,IF(AS140=12,$F140*I140/($AF$8*AL140+$AF$9*(1-AL140)),AF140))</f>
        <v/>
      </c>
      <c r="AB140" s="3">
        <f>IF($BB$7=1,AI140,IF(AV140=12,$F140*L140/($AI$8*AL140+$AI$9*(1-AL140)),AI140))</f>
        <v/>
      </c>
      <c r="AC140" s="3">
        <f>IF(AND(AS140=2,EA140=1),AA140*O140,IF(AND(AS140=2,EA140=2),AB140*O140,IF(EA140=1,AA140,IF(EA140=2,AB140))))</f>
        <v/>
      </c>
      <c r="AD140" s="3">
        <f>IF(AQ140=12,$F140*G140/$AQ$9,IF(OR(AQ140=1,AQ140=4),$F140*G140/200,IF(OR(AQ140=2,AQ140=9),$F140*G140/100,"자동")))</f>
        <v/>
      </c>
      <c r="AE140" s="3">
        <f>IF(AR140=12,$F140*H140/$AR$9,IF(OR(AR140=1,AR140=4),$F140*H140/200,IF(OR(AR140=2,AR140=9),$F140*H140/100,"자동")))</f>
        <v/>
      </c>
      <c r="AF140" s="3">
        <f>IF(AS140=12,$F140*I140/IF($BB$7=1,IF($ED140=1,$AS$9,$AF$9),($AF$8*AL140+$AF$9*(1-AL140))),IF(AS140=42,$F140*I140/AN140,IF(OR(AS140=1,AS140=4,AS140=2),$F140*I140/100,IF(AS140=9,$F140*I140/50,"자동"))))</f>
        <v/>
      </c>
      <c r="AG140" s="3">
        <f>IF(AT140=12,$F140*J140/IF($BB$7=1,IF($ED140=1,$AT$9,$AG$9),($AG$8*AL140+$AG$9*(1-AL140))),IF(AT140=42,$F140*J140/AN140,IF(OR(AT140=1,AT140=4,AT140=2),$F140*J140/100,IF(AT140=9,$F140*J140/50,"자동"))))</f>
        <v/>
      </c>
      <c r="AH140" s="3">
        <f>IF(AU140=12,$F140*K140/IF($BB$7=1,IF($ED140=1,$AU$9,$AH$9),($AH$8*AL140+$AH$9*(1-AL140))),IF(AU140=42,$F140*K140/$AN140,IF(OR(AU140=1,AU140=4,AU140=2),$F140*K140/100,IF(AU140=9,$F140*K140/50,"자동"))))</f>
        <v/>
      </c>
      <c r="AI140" s="3">
        <f>IF(AV140=12,$F140*L140/IF($BB$7=1,IF($ED140=1,$AV$9,$AI$9),($AI$8*AL140+$AI$9*(1-AL140))),IF(AV140=42,$F140*L140/AO140,IF(OR(AV140=1,AV140=4,AV140=2),$F140*L140/100,IF(AV140=9,$F140*L140/50,"자동"))))</f>
        <v/>
      </c>
      <c r="AJ140" s="3">
        <f>IF(AW140=12,$F140*M140/IF($BB$7=1,IF($ED140=1,$AW$9,$AJ$9),($AJ$8*AL140+$AJ$9*(1-AL140))),IF(AW140=42,$F140*M140/AO140,IF(OR(AW140=1,AW140=4,AW140=2),$F140*M140/100,IF(AW140=9,$F140*M140/50,"자동"))))</f>
        <v/>
      </c>
      <c r="AL140" s="3">
        <f>IF(AK140&lt;&gt;"",AK140,IF(BA140&lt;&gt;12,"",IF(U140=1,1,IF(LEFT(E140,3)="서울대",0,""))))</f>
        <v/>
      </c>
      <c r="AN140" s="3">
        <f>IF($BA140=42,OFFSET(변환표준점수!C$119,$AP140-1,0),"")</f>
        <v/>
      </c>
      <c r="AO140" s="3">
        <f>IF($BA140=42,OFFSET(변환표준점수!D$119,$AP140-1,0),"")</f>
        <v/>
      </c>
      <c r="AP140" s="3">
        <f>IF(S140="","",MATCH(S140,변환표준점수!$B$119:$B$298,0))</f>
        <v/>
      </c>
      <c r="AQ140" s="3" t="n">
        <v>12</v>
      </c>
      <c r="AR140" s="3" t="n">
        <v>12</v>
      </c>
      <c r="AS140" s="3" t="n">
        <v>42</v>
      </c>
      <c r="AT140" s="3" t="n">
        <v>42</v>
      </c>
      <c r="AV140" s="3" t="n">
        <v>42</v>
      </c>
      <c r="AW140" s="3" t="n">
        <v>42</v>
      </c>
      <c r="AX140" s="3" t="n">
        <v>3</v>
      </c>
      <c r="AY140" s="3" t="n">
        <v>3</v>
      </c>
      <c r="BA140" s="3">
        <f>IF(AS140&gt;0,AS140,AV140)</f>
        <v/>
      </c>
      <c r="BJ140" s="3">
        <f>IF(BI140="",IF(DT140=1,1,$BI$3),BI140)</f>
        <v/>
      </c>
      <c r="BL140" s="3">
        <f>0.03*AI140</f>
        <v/>
      </c>
      <c r="BM140" s="3">
        <f>0.03*AJ140</f>
        <v/>
      </c>
      <c r="BN140" s="212" t="inlineStr">
        <is>
          <t>사3%가산</t>
        </is>
      </c>
      <c r="BV140" s="3">
        <f>BL140*EK140</f>
        <v/>
      </c>
      <c r="BW140" s="3">
        <f>BM140*EL140</f>
        <v/>
      </c>
      <c r="CH140" s="206">
        <f>F140*P140</f>
        <v/>
      </c>
      <c r="CI140" s="56" t="n">
        <v>150</v>
      </c>
      <c r="CJ140" s="3" t="n">
        <v>149.25</v>
      </c>
      <c r="CK140" s="3" t="n">
        <v>148.5</v>
      </c>
      <c r="CL140" s="3" t="n">
        <v>147</v>
      </c>
      <c r="CM140" s="3" t="n">
        <v>144.75</v>
      </c>
      <c r="CN140" s="3" t="n">
        <v>142.5</v>
      </c>
      <c r="CO140" s="3" t="n">
        <v>138.75</v>
      </c>
      <c r="CP140" s="3" t="n">
        <v>135</v>
      </c>
      <c r="CQ140" s="3" t="n">
        <v>127.5</v>
      </c>
      <c r="CR140" s="56" t="n">
        <v>10</v>
      </c>
      <c r="CS140" s="3" t="n">
        <v>10</v>
      </c>
      <c r="CT140" s="3" t="n">
        <v>10</v>
      </c>
      <c r="CU140" s="3" t="n">
        <v>10</v>
      </c>
      <c r="CV140" s="3" t="n">
        <v>9.9</v>
      </c>
      <c r="CW140" s="3" t="n">
        <v>9.800000000000001</v>
      </c>
      <c r="CX140" s="3" t="n">
        <v>9.699999999999999</v>
      </c>
      <c r="CY140" s="3" t="n">
        <v>9.6</v>
      </c>
      <c r="CZ140" s="3" t="n">
        <v>9</v>
      </c>
      <c r="DJ140" s="3">
        <f>ROUND((CI140-EZ140),1)</f>
        <v/>
      </c>
      <c r="DK140" s="3">
        <f>((CI140-EZ140)/(FG140+DJ140-FC140))*100</f>
        <v/>
      </c>
      <c r="DL140" s="3">
        <f>ROUND((CR140-FA140)+(DA140-FB140),1)</f>
        <v/>
      </c>
      <c r="DO140" s="3" t="n">
        <v>2</v>
      </c>
      <c r="EA140" s="3">
        <f>IF(DZ140&gt;0,DZ140,IF(DM140&gt;0,1,2))</f>
        <v/>
      </c>
      <c r="EB140" s="3">
        <f>MAX(DM140:DO140)</f>
        <v/>
      </c>
      <c r="EC140" s="3">
        <f>AND(DM140-0.1&lt;$DM$8,DN140-0.1&lt;$DN$8,DO140-0.1&lt;$DO$8)*1</f>
        <v/>
      </c>
      <c r="ED140" s="3">
        <f>IFERROR(IF(AND($DP$8&gt;=DP140,$DQ$8&gt;=DQ140,$DR$8&gt;=DR140,$DS$8&gt;=DS140,$DT$8&gt;=DT140,$DU$8&gt;=DU140,$DV$8&gt;=DV140,$DW$8&gt;=DW140,$DX$8&gt;=DX140,OR(DY140=0,$DY$8&lt;DY140),EC140=1),1,0),0)</f>
        <v/>
      </c>
      <c r="EF140" s="3">
        <f>IFERROR(OFFSET(EF$3,MATCH(AQ140,$ED$4:$ED$10,0),0),0)</f>
        <v/>
      </c>
      <c r="EG140" s="3">
        <f>IFERROR(OFFSET(EG$3,MATCH(AR140,$ED$4:$ED$10,0),0),0)</f>
        <v/>
      </c>
      <c r="EH140" s="3">
        <f>IFERROR(IF(LEFT($BA140,1)="4",OFFSET(변환표준점수!$H$118,MATCH($S140,변환표준점수!$B$119:$B$198,0),),OFFSET(EH$3,MATCH(AS140,$ED$4:$ED$8,0),0)),0)</f>
        <v/>
      </c>
      <c r="EI140" s="3">
        <f>IFERROR(IF(LEFT($BA140,1)="4",OFFSET(변환표준점수!$I$118,MATCH($S140,변환표준점수!$B$119:$B$198,0),0),OFFSET(EI$3,MATCH(AT140,$ED$4:$ED$8,0),0)),0)</f>
        <v/>
      </c>
      <c r="EK140" s="3">
        <f>IFERROR(IF(LEFT($BA140,1)="4",OFFSET(변환표준점수!$J$118,MATCH($S140,변환표준점수!$B$119:$B$198,0),0),OFFSET(EJ$3,MATCH(AV140,$ED$4:$ED$8,0),0)),0)</f>
        <v/>
      </c>
      <c r="EL140" s="3">
        <f>IFERROR(IF(LEFT($BA140,1)="4",OFFSET(변환표준점수!$K$118,MATCH($S140,변환표준점수!$B$119:$B$198,0),0),OFFSET(EK$3,MATCH(AW140,$ED$4:$ED$8,0),0)),0)</f>
        <v/>
      </c>
      <c r="EM140" s="3">
        <f>IFERROR(OFFSET(EL$3,MATCH(AX140,$ED$4:$ED$8,0),0),0)</f>
        <v/>
      </c>
      <c r="EN140" s="3">
        <f>IFERROR(OFFSET(EM$3,MATCH(AY140,$ED$4:$ED$8,0),0),0)</f>
        <v/>
      </c>
      <c r="EO140" s="3">
        <f>IFERROR(OFFSET(EN$3,MATCH(AZ140,$ED$4:$ED$8,0),0),0)</f>
        <v/>
      </c>
      <c r="EQ140" s="3">
        <f>IFERROR((EF140*AD140+BO140)*$EP$9,0)</f>
        <v/>
      </c>
      <c r="ER140" s="3">
        <f>IFERROR(EG140*AE140+OFFSET($BP140,0,$ER$14-1),0)</f>
        <v/>
      </c>
      <c r="ES140" s="3">
        <f>IFERROR((EH140*AF140+BS140)*$EP$9,0)</f>
        <v/>
      </c>
      <c r="ET140" s="3">
        <f>IFERROR(IF(O140&lt;2,0,(EI140*AG140+BT140)*$EP$9),0)</f>
        <v/>
      </c>
      <c r="EU140" s="3">
        <f>IFERROR(BU140*$EP$9,0)</f>
        <v/>
      </c>
      <c r="EV140" s="3">
        <f>IFERROR((EK140*AI140+BV140)*$EP$9,0)</f>
        <v/>
      </c>
      <c r="EW140" s="3">
        <f>IFERROR(IF(O140&lt;2,0,(EL140*AJ140+BW140)*$EP$9),0)</f>
        <v/>
      </c>
      <c r="EX140" s="3">
        <f>LARGE((ES140:ET140,EV140:EW140),1)</f>
        <v/>
      </c>
      <c r="EY140" s="3">
        <f>IF(O140&lt;2,0,LARGE((ES140:ET140,EV140:EW140),2))</f>
        <v/>
      </c>
      <c r="EZ140" s="3">
        <f>IFERROR(OFFSET(CI140,0,ROUND((1/(1/EM140))-1,0)),0)</f>
        <v/>
      </c>
      <c r="FA140" s="3">
        <f>IFERROR(OFFSET(CR140,0,ROUND(1/(1/EN140),0)-1),0)</f>
        <v/>
      </c>
      <c r="FB140" s="3">
        <f>IFERROR(OFFSET(DA140,0,ROUND(1/(1/EO140),0)-1),0)</f>
        <v/>
      </c>
      <c r="FG140" s="3">
        <f>IF(FF140&gt;0,FF140,EQ140+ER140+EU140+EX140+EY140+EZ140+FA140+FB140+FC140)</f>
        <v/>
      </c>
      <c r="FH140" s="618" t="n"/>
      <c r="FU140" s="3">
        <f>IF(AQ140=1,"표점",IF(AQ140=12,"표점/만점",IF(AQ140=2,"백분위")))</f>
        <v/>
      </c>
      <c r="FV140" s="3">
        <f>IF(BA140=1,"표점",IF(BA140=12,"표점/만점",IF(BA140=2,"백분위",IF(BA140=4,"변표",IF(BA140=42,"변표/만점")))))</f>
        <v/>
      </c>
      <c r="FW140" s="3">
        <f>ROUND(Y140/$FZ140,2)</f>
        <v/>
      </c>
      <c r="FX140" s="3">
        <f>ROUND(Z140/$FZ140,2)</f>
        <v/>
      </c>
      <c r="FY140" s="3">
        <f>ROUND(AC140/$FZ140,2)</f>
        <v/>
      </c>
      <c r="FZ140" s="3">
        <f>Y140+Z140+AC140</f>
        <v/>
      </c>
    </row>
    <row r="141">
      <c r="A141" s="556" t="n">
        <v>26</v>
      </c>
      <c r="C141" s="3">
        <f>ROUND(ROW(C141)-ROW($C$15),0)</f>
        <v/>
      </c>
      <c r="D141" s="3" t="n">
        <v>126</v>
      </c>
      <c r="E141" s="3" t="inlineStr">
        <is>
          <t>한양대(ERICA) 과가산</t>
        </is>
      </c>
      <c r="F141" s="3" t="n">
        <v>1000</v>
      </c>
      <c r="G141" s="3" t="n">
        <v>0.25</v>
      </c>
      <c r="H141" s="3" t="n">
        <v>0.35</v>
      </c>
      <c r="I141" s="3" t="n">
        <v>0.125</v>
      </c>
      <c r="J141" s="3" t="n">
        <v>0.125</v>
      </c>
      <c r="L141" s="3" t="n">
        <v>0.125</v>
      </c>
      <c r="M141" s="3" t="n">
        <v>0.125</v>
      </c>
      <c r="O141" s="3" t="n">
        <v>2</v>
      </c>
      <c r="P141" s="3">
        <f>G141+H141+MAX((I141:J141),L141:M141)*O141</f>
        <v/>
      </c>
      <c r="Q141" s="3" t="n">
        <v>40</v>
      </c>
      <c r="S141" s="3">
        <f>IF(R141&gt;0,R141,Q141)</f>
        <v/>
      </c>
      <c r="W141" s="3">
        <f>IF(AND(BH141=0,CD141=0),0,IF(V141&gt;0,V141,IF(U141=1,$W$11,0)))</f>
        <v/>
      </c>
      <c r="Y141" s="3">
        <f>AD141</f>
        <v/>
      </c>
      <c r="Z141" s="3">
        <f>AE141</f>
        <v/>
      </c>
      <c r="AA141" s="3">
        <f>IF($BB$7=1,AF141,IF(AS141=12,$F141*I141/($AF$8*AL141+$AF$9*(1-AL141)),AF141))</f>
        <v/>
      </c>
      <c r="AB141" s="3">
        <f>IF($BB$7=1,AI141,IF(AV141=12,$F141*L141/($AI$8*AL141+$AI$9*(1-AL141)),AI141))</f>
        <v/>
      </c>
      <c r="AC141" s="3">
        <f>IF(AND(AS141=2,EA141=1),AA141*O141,IF(AND(AS141=2,EA141=2),AB141*O141,IF(EA141=1,AA141,IF(EA141=2,AB141))))</f>
        <v/>
      </c>
      <c r="AD141" s="3">
        <f>IF(AQ141=12,$F141*G141/$AQ$9,IF(OR(AQ141=1,AQ141=4),$F141*G141/200,IF(OR(AQ141=2,AQ141=9),$F141*G141/100,"자동")))</f>
        <v/>
      </c>
      <c r="AE141" s="3">
        <f>IF(AR141=12,$F141*H141/$AR$9,IF(OR(AR141=1,AR141=4),$F141*H141/200,IF(OR(AR141=2,AR141=9),$F141*H141/100,"자동")))</f>
        <v/>
      </c>
      <c r="AF141" s="3">
        <f>IF(AS141=12,$F141*I141/IF($BB$7=1,IF($ED141=1,$AS$9,$AF$9),($AF$8*AL141+$AF$9*(1-AL141))),IF(AS141=42,$F141*I141/AN141,IF(OR(AS141=1,AS141=4,AS141=2),$F141*I141/100,IF(AS141=9,$F141*I141/50,"자동"))))</f>
        <v/>
      </c>
      <c r="AG141" s="3">
        <f>IF(AT141=12,$F141*J141/IF($BB$7=1,IF($ED141=1,$AT$9,$AG$9),($AG$8*AL141+$AG$9*(1-AL141))),IF(AT141=42,$F141*J141/AN141,IF(OR(AT141=1,AT141=4,AT141=2),$F141*J141/100,IF(AT141=9,$F141*J141/50,"자동"))))</f>
        <v/>
      </c>
      <c r="AH141" s="3">
        <f>IF(AU141=12,$F141*K141/IF($BB$7=1,IF($ED141=1,$AU$9,$AH$9),($AH$8*AL141+$AH$9*(1-AL141))),IF(AU141=42,$F141*K141/$AN141,IF(OR(AU141=1,AU141=4,AU141=2),$F141*K141/100,IF(AU141=9,$F141*K141/50,"자동"))))</f>
        <v/>
      </c>
      <c r="AI141" s="3">
        <f>IF(AV141=12,$F141*L141/IF($BB$7=1,IF($ED141=1,$AV$9,$AI$9),($AI$8*AL141+$AI$9*(1-AL141))),IF(AV141=42,$F141*L141/AO141,IF(OR(AV141=1,AV141=4,AV141=2),$F141*L141/100,IF(AV141=9,$F141*L141/50,"자동"))))</f>
        <v/>
      </c>
      <c r="AJ141" s="3">
        <f>IF(AW141=12,$F141*M141/IF($BB$7=1,IF($ED141=1,$AW$9,$AJ$9),($AJ$8*AL141+$AJ$9*(1-AL141))),IF(AW141=42,$F141*M141/AO141,IF(OR(AW141=1,AW141=4,AW141=2),$F141*M141/100,IF(AW141=9,$F141*M141/50,"자동"))))</f>
        <v/>
      </c>
      <c r="AL141" s="3">
        <f>IF(AK141&lt;&gt;"",AK141,IF(BA141&lt;&gt;12,"",IF(U141=1,1,IF(LEFT(E141,3)="서울대",0,""))))</f>
        <v/>
      </c>
      <c r="AN141" s="3">
        <f>IF($BA141=42,OFFSET(변환표준점수!C$119,$AP141-1,0),"")</f>
        <v/>
      </c>
      <c r="AO141" s="3">
        <f>IF($BA141=42,OFFSET(변환표준점수!D$119,$AP141-1,0),"")</f>
        <v/>
      </c>
      <c r="AP141" s="3">
        <f>IF(S141="","",MATCH(S141,변환표준점수!$B$119:$B$298,0))</f>
        <v/>
      </c>
      <c r="AQ141" s="3" t="n">
        <v>12</v>
      </c>
      <c r="AR141" s="3" t="n">
        <v>12</v>
      </c>
      <c r="AS141" s="3" t="n">
        <v>42</v>
      </c>
      <c r="AT141" s="3" t="n">
        <v>42</v>
      </c>
      <c r="AV141" s="3" t="n">
        <v>42</v>
      </c>
      <c r="AW141" s="3" t="n">
        <v>42</v>
      </c>
      <c r="AX141" s="3" t="n">
        <v>3</v>
      </c>
      <c r="AY141" s="3" t="n">
        <v>3</v>
      </c>
      <c r="BA141" s="3">
        <f>IF(AS141&gt;0,AS141,AV141)</f>
        <v/>
      </c>
      <c r="BF141" s="3">
        <f>0.03*AF141</f>
        <v/>
      </c>
      <c r="BG141" s="3">
        <f>0.03*AG141</f>
        <v/>
      </c>
      <c r="BJ141" s="3">
        <f>IF(BI141="",IF(DT141=1,1,$BI$3),BI141)</f>
        <v/>
      </c>
      <c r="BN141" s="212" t="inlineStr">
        <is>
          <t>과3%가산</t>
        </is>
      </c>
      <c r="BS141" s="3">
        <f>BF141*EH141</f>
        <v/>
      </c>
      <c r="BT141" s="3">
        <f>BG141*EI141</f>
        <v/>
      </c>
      <c r="CH141" s="206">
        <f>F141*P141</f>
        <v/>
      </c>
      <c r="CI141" s="56" t="n">
        <v>150</v>
      </c>
      <c r="CJ141" s="3" t="n">
        <v>149.25</v>
      </c>
      <c r="CK141" s="3" t="n">
        <v>148.5</v>
      </c>
      <c r="CL141" s="3" t="n">
        <v>147</v>
      </c>
      <c r="CM141" s="3" t="n">
        <v>144.75</v>
      </c>
      <c r="CN141" s="3" t="n">
        <v>142.5</v>
      </c>
      <c r="CO141" s="3" t="n">
        <v>138.75</v>
      </c>
      <c r="CP141" s="3" t="n">
        <v>135</v>
      </c>
      <c r="CQ141" s="3" t="n">
        <v>127.5</v>
      </c>
      <c r="CR141" s="56" t="n">
        <v>10</v>
      </c>
      <c r="CS141" s="3" t="n">
        <v>10</v>
      </c>
      <c r="CT141" s="3" t="n">
        <v>10</v>
      </c>
      <c r="CU141" s="3" t="n">
        <v>10</v>
      </c>
      <c r="CV141" s="3" t="n">
        <v>9.9</v>
      </c>
      <c r="CW141" s="3" t="n">
        <v>9.800000000000001</v>
      </c>
      <c r="CX141" s="3" t="n">
        <v>9.699999999999999</v>
      </c>
      <c r="CY141" s="3" t="n">
        <v>9.6</v>
      </c>
      <c r="CZ141" s="3" t="n">
        <v>9</v>
      </c>
      <c r="DJ141" s="3">
        <f>ROUND((CI141-EZ141),1)</f>
        <v/>
      </c>
      <c r="DK141" s="3">
        <f>((CI141-EZ141)/(FG141+DJ141-FC141))*100</f>
        <v/>
      </c>
      <c r="DL141" s="3">
        <f>ROUND((CR141-FA141)+(DA141-FB141),1)</f>
        <v/>
      </c>
      <c r="DO141" s="3" t="n">
        <v>2</v>
      </c>
      <c r="DZ141" s="3" t="n">
        <v>1</v>
      </c>
      <c r="EA141" s="3">
        <f>IF(DZ141&gt;0,DZ141,IF(DM141&gt;0,1,2))</f>
        <v/>
      </c>
      <c r="EB141" s="3">
        <f>MAX(DM141:DO141)</f>
        <v/>
      </c>
      <c r="EC141" s="3">
        <f>AND(DM141-0.1&lt;$DM$8,DN141-0.1&lt;$DN$8,DO141-0.1&lt;$DO$8)*1</f>
        <v/>
      </c>
      <c r="ED141" s="3">
        <f>IFERROR(IF(AND($DP$8&gt;=DP141,$DQ$8&gt;=DQ141,$DR$8&gt;=DR141,$DS$8&gt;=DS141,$DT$8&gt;=DT141,$DU$8&gt;=DU141,$DV$8&gt;=DV141,$DW$8&gt;=DW141,$DX$8&gt;=DX141,OR(DY141=0,$DY$8&lt;DY141),EC141=1),1,0),0)</f>
        <v/>
      </c>
      <c r="EF141" s="3">
        <f>IFERROR(OFFSET(EF$3,MATCH(AQ141,$ED$4:$ED$10,0),0),0)</f>
        <v/>
      </c>
      <c r="EG141" s="3">
        <f>IFERROR(OFFSET(EG$3,MATCH(AR141,$ED$4:$ED$10,0),0),0)</f>
        <v/>
      </c>
      <c r="EH141" s="3">
        <f>IFERROR(IF(LEFT($BA141,1)="4",OFFSET(변환표준점수!$H$118,MATCH($S141,변환표준점수!$B$119:$B$198,0),),OFFSET(EH$3,MATCH(AS141,$ED$4:$ED$8,0),0)),0)</f>
        <v/>
      </c>
      <c r="EI141" s="3">
        <f>IFERROR(IF(LEFT($BA141,1)="4",OFFSET(변환표준점수!$I$118,MATCH($S141,변환표준점수!$B$119:$B$198,0),0),OFFSET(EI$3,MATCH(AT141,$ED$4:$ED$8,0),0)),0)</f>
        <v/>
      </c>
      <c r="EK141" s="3">
        <f>IFERROR(IF(LEFT($BA141,1)="4",OFFSET(변환표준점수!$J$118,MATCH($S141,변환표준점수!$B$119:$B$198,0),0),OFFSET(EJ$3,MATCH(AV141,$ED$4:$ED$8,0),0)),0)</f>
        <v/>
      </c>
      <c r="EL141" s="3">
        <f>IFERROR(IF(LEFT($BA141,1)="4",OFFSET(변환표준점수!$K$118,MATCH($S141,변환표준점수!$B$119:$B$198,0),0),OFFSET(EK$3,MATCH(AW141,$ED$4:$ED$8,0),0)),0)</f>
        <v/>
      </c>
      <c r="EM141" s="3">
        <f>IFERROR(OFFSET(EL$3,MATCH(AX141,$ED$4:$ED$8,0),0),0)</f>
        <v/>
      </c>
      <c r="EN141" s="3">
        <f>IFERROR(OFFSET(EM$3,MATCH(AY141,$ED$4:$ED$8,0),0),0)</f>
        <v/>
      </c>
      <c r="EO141" s="3">
        <f>IFERROR(OFFSET(EN$3,MATCH(AZ141,$ED$4:$ED$8,0),0),0)</f>
        <v/>
      </c>
      <c r="EQ141" s="3">
        <f>IFERROR((EF141*AD141+BO141)*$EP$9,0)</f>
        <v/>
      </c>
      <c r="ER141" s="3">
        <f>IFERROR(EG141*AE141+OFFSET($BP141,0,$ER$14-1),0)</f>
        <v/>
      </c>
      <c r="ES141" s="3">
        <f>IFERROR((EH141*AF141+BS141)*$EP$9,0)</f>
        <v/>
      </c>
      <c r="ET141" s="3">
        <f>IFERROR(IF(O141&lt;2,0,(EI141*AG141+BT141)*$EP$9),0)</f>
        <v/>
      </c>
      <c r="EU141" s="3">
        <f>IFERROR(BU141*$EP$9,0)</f>
        <v/>
      </c>
      <c r="EV141" s="3">
        <f>IFERROR((EK141*AI141+BV141)*$EP$9,0)</f>
        <v/>
      </c>
      <c r="EW141" s="3">
        <f>IFERROR(IF(O141&lt;2,0,(EL141*AJ141+BW141)*$EP$9),0)</f>
        <v/>
      </c>
      <c r="EX141" s="3">
        <f>LARGE((ES141:ET141,EV141:EW141),1)</f>
        <v/>
      </c>
      <c r="EY141" s="3">
        <f>IF(O141&lt;2,0,LARGE((ES141:ET141,EV141:EW141),2))</f>
        <v/>
      </c>
      <c r="EZ141" s="3">
        <f>IFERROR(OFFSET(CI141,0,ROUND((1/(1/EM141))-1,0)),0)</f>
        <v/>
      </c>
      <c r="FA141" s="3">
        <f>IFERROR(OFFSET(CR141,0,ROUND(1/(1/EN141),0)-1),0)</f>
        <v/>
      </c>
      <c r="FB141" s="3">
        <f>IFERROR(OFFSET(DA141,0,ROUND(1/(1/EO141),0)-1),0)</f>
        <v/>
      </c>
      <c r="FG141" s="3">
        <f>IF(FF141&gt;0,FF141,EQ141+ER141+EU141+EX141+EY141+EZ141+FA141+FB141+FC141)</f>
        <v/>
      </c>
      <c r="FH141" s="618" t="n"/>
      <c r="FU141" s="3">
        <f>IF(AQ141=1,"표점",IF(AQ141=12,"표점/만점",IF(AQ141=2,"백분위")))</f>
        <v/>
      </c>
      <c r="FV141" s="3">
        <f>IF(BA141=1,"표점",IF(BA141=12,"표점/만점",IF(BA141=2,"백분위",IF(BA141=4,"변표",IF(BA141=42,"변표/만점")))))</f>
        <v/>
      </c>
      <c r="FW141" s="3">
        <f>ROUND(Y141/$FZ141,2)</f>
        <v/>
      </c>
      <c r="FX141" s="3">
        <f>ROUND(Z141/$FZ141,2)</f>
        <v/>
      </c>
      <c r="FY141" s="3">
        <f>ROUND(AC141/$FZ141,2)</f>
        <v/>
      </c>
      <c r="FZ141" s="3">
        <f>Y141+Z141+AC141</f>
        <v/>
      </c>
    </row>
    <row r="142">
      <c r="A142" s="556" t="n">
        <v>26</v>
      </c>
      <c r="C142" s="3">
        <f>ROUND(ROW(C142)-ROW($C$15),0)</f>
        <v/>
      </c>
      <c r="D142" s="3" t="n">
        <v>127</v>
      </c>
      <c r="E142" s="3" t="inlineStr">
        <is>
          <t>한양대(ERICA) 자연가산없음</t>
        </is>
      </c>
      <c r="F142" s="3" t="n">
        <v>1000</v>
      </c>
      <c r="G142" s="3" t="n">
        <v>0.25</v>
      </c>
      <c r="H142" s="3" t="n">
        <v>0.35</v>
      </c>
      <c r="I142" s="3" t="n">
        <v>0.125</v>
      </c>
      <c r="J142" s="3" t="n">
        <v>0.125</v>
      </c>
      <c r="L142" s="3" t="n">
        <v>0.125</v>
      </c>
      <c r="M142" s="3" t="n">
        <v>0.125</v>
      </c>
      <c r="O142" s="3" t="n">
        <v>2</v>
      </c>
      <c r="P142" s="3">
        <f>G142+H142+MAX((I142:J142),L142:M142)*O142</f>
        <v/>
      </c>
      <c r="Q142" s="3" t="n">
        <v>40</v>
      </c>
      <c r="S142" s="3">
        <f>IF(R142&gt;0,R142,Q142)</f>
        <v/>
      </c>
      <c r="W142" s="3">
        <f>IF(AND(BH142=0,CD142=0),0,IF(V142&gt;0,V142,IF(U142=1,$W$11,0)))</f>
        <v/>
      </c>
      <c r="Y142" s="3">
        <f>AD142</f>
        <v/>
      </c>
      <c r="Z142" s="3">
        <f>AE142</f>
        <v/>
      </c>
      <c r="AA142" s="3">
        <f>IF($BB$7=1,AF142,IF(AS142=12,$F142*I142/($AF$8*AL142+$AF$9*(1-AL142)),AF142))</f>
        <v/>
      </c>
      <c r="AB142" s="3">
        <f>IF($BB$7=1,AI142,IF(AV142=12,$F142*L142/($AI$8*AL142+$AI$9*(1-AL142)),AI142))</f>
        <v/>
      </c>
      <c r="AC142" s="3">
        <f>IF(AND(AS142=2,EA142=1),AA142*O142,IF(AND(AS142=2,EA142=2),AB142*O142,IF(EA142=1,AA142,IF(EA142=2,AB142))))</f>
        <v/>
      </c>
      <c r="AD142" s="3">
        <f>IF(AQ142=12,$F142*G142/$AQ$9,IF(OR(AQ142=1,AQ142=4),$F142*G142/200,IF(OR(AQ142=2,AQ142=9),$F142*G142/100,"자동")))</f>
        <v/>
      </c>
      <c r="AE142" s="3">
        <f>IF(AR142=12,$F142*H142/$AR$9,IF(OR(AR142=1,AR142=4),$F142*H142/200,IF(OR(AR142=2,AR142=9),$F142*H142/100,"자동")))</f>
        <v/>
      </c>
      <c r="AF142" s="3">
        <f>IF(AS142=12,$F142*I142/IF($BB$7=1,IF($ED142=1,$AS$9,$AF$9),($AF$8*AL142+$AF$9*(1-AL142))),IF(AS142=42,$F142*I142/AN142,IF(OR(AS142=1,AS142=4,AS142=2),$F142*I142/100,IF(AS142=9,$F142*I142/50,"자동"))))</f>
        <v/>
      </c>
      <c r="AG142" s="3">
        <f>IF(AT142=12,$F142*J142/IF($BB$7=1,IF($ED142=1,$AT$9,$AG$9),($AG$8*AL142+$AG$9*(1-AL142))),IF(AT142=42,$F142*J142/AN142,IF(OR(AT142=1,AT142=4,AT142=2),$F142*J142/100,IF(AT142=9,$F142*J142/50,"자동"))))</f>
        <v/>
      </c>
      <c r="AH142" s="3">
        <f>IF(AU142=12,$F142*K142/IF($BB$7=1,IF($ED142=1,$AU$9,$AH$9),($AH$8*AL142+$AH$9*(1-AL142))),IF(AU142=42,$F142*K142/$AN142,IF(OR(AU142=1,AU142=4,AU142=2),$F142*K142/100,IF(AU142=9,$F142*K142/50,"자동"))))</f>
        <v/>
      </c>
      <c r="AI142" s="3">
        <f>IF(AV142=12,$F142*L142/IF($BB$7=1,IF($ED142=1,$AV$9,$AI$9),($AI$8*AL142+$AI$9*(1-AL142))),IF(AV142=42,$F142*L142/AO142,IF(OR(AV142=1,AV142=4,AV142=2),$F142*L142/100,IF(AV142=9,$F142*L142/50,"자동"))))</f>
        <v/>
      </c>
      <c r="AJ142" s="3">
        <f>IF(AW142=12,$F142*M142/IF($BB$7=1,IF($ED142=1,$AW$9,$AJ$9),($AJ$8*AL142+$AJ$9*(1-AL142))),IF(AW142=42,$F142*M142/AO142,IF(OR(AW142=1,AW142=4,AW142=2),$F142*M142/100,IF(AW142=9,$F142*M142/50,"자동"))))</f>
        <v/>
      </c>
      <c r="AL142" s="3">
        <f>IF(AK142&lt;&gt;"",AK142,IF(BA142&lt;&gt;12,"",IF(U142=1,1,IF(LEFT(E142,3)="서울대",0,""))))</f>
        <v/>
      </c>
      <c r="AN142" s="3">
        <f>IF($BA142=42,OFFSET(변환표준점수!C$119,$AP142-1,0),"")</f>
        <v/>
      </c>
      <c r="AO142" s="3">
        <f>IF($BA142=42,OFFSET(변환표준점수!D$119,$AP142-1,0),"")</f>
        <v/>
      </c>
      <c r="AP142" s="3">
        <f>IF(S142="","",MATCH(S142,변환표준점수!$B$119:$B$298,0))</f>
        <v/>
      </c>
      <c r="AQ142" s="3" t="n">
        <v>12</v>
      </c>
      <c r="AR142" s="3" t="n">
        <v>12</v>
      </c>
      <c r="AS142" s="3" t="n">
        <v>42</v>
      </c>
      <c r="AT142" s="3" t="n">
        <v>42</v>
      </c>
      <c r="AV142" s="3" t="n">
        <v>42</v>
      </c>
      <c r="AW142" s="3" t="n">
        <v>42</v>
      </c>
      <c r="AX142" s="3" t="n">
        <v>3</v>
      </c>
      <c r="AY142" s="3" t="n">
        <v>3</v>
      </c>
      <c r="BA142" s="3">
        <f>IF(AS142&gt;0,AS142,AV142)</f>
        <v/>
      </c>
      <c r="BJ142" s="3">
        <f>IF(BI142="",IF(DT142=1,1,$BI$3),BI142)</f>
        <v/>
      </c>
      <c r="CH142" s="206">
        <f>F142*P142</f>
        <v/>
      </c>
      <c r="CI142" s="56" t="n">
        <v>150</v>
      </c>
      <c r="CJ142" s="3" t="n">
        <v>149.25</v>
      </c>
      <c r="CK142" s="3" t="n">
        <v>148.5</v>
      </c>
      <c r="CL142" s="3" t="n">
        <v>147</v>
      </c>
      <c r="CM142" s="3" t="n">
        <v>144.75</v>
      </c>
      <c r="CN142" s="3" t="n">
        <v>142.5</v>
      </c>
      <c r="CO142" s="3" t="n">
        <v>138.75</v>
      </c>
      <c r="CP142" s="3" t="n">
        <v>135</v>
      </c>
      <c r="CQ142" s="3" t="n">
        <v>127.5</v>
      </c>
      <c r="CR142" s="56" t="n">
        <v>10</v>
      </c>
      <c r="CS142" s="3" t="n">
        <v>10</v>
      </c>
      <c r="CT142" s="3" t="n">
        <v>10</v>
      </c>
      <c r="CU142" s="3" t="n">
        <v>10</v>
      </c>
      <c r="CV142" s="3" t="n">
        <v>9.9</v>
      </c>
      <c r="CW142" s="3" t="n">
        <v>9.800000000000001</v>
      </c>
      <c r="CX142" s="3" t="n">
        <v>9.699999999999999</v>
      </c>
      <c r="CY142" s="3" t="n">
        <v>9.6</v>
      </c>
      <c r="CZ142" s="3" t="n">
        <v>9</v>
      </c>
      <c r="DJ142" s="3">
        <f>ROUND((CI142-EZ142),1)</f>
        <v/>
      </c>
      <c r="DK142" s="3">
        <f>((CI142-EZ142)/(FG142+DJ142-FC142))*100</f>
        <v/>
      </c>
      <c r="DL142" s="3">
        <f>ROUND((CR142-FA142)+(DA142-FB142),1)</f>
        <v/>
      </c>
      <c r="DO142" s="3" t="n">
        <v>2</v>
      </c>
      <c r="DZ142" s="3" t="n">
        <v>1</v>
      </c>
      <c r="EA142" s="3">
        <f>IF(DZ142&gt;0,DZ142,IF(DM142&gt;0,1,2))</f>
        <v/>
      </c>
      <c r="EB142" s="3">
        <f>MAX(DM142:DO142)</f>
        <v/>
      </c>
      <c r="EC142" s="3">
        <f>AND(DM142-0.1&lt;$DM$8,DN142-0.1&lt;$DN$8,DO142-0.1&lt;$DO$8)*1</f>
        <v/>
      </c>
      <c r="ED142" s="3">
        <f>IFERROR(IF(AND($DP$8&gt;=DP142,$DQ$8&gt;=DQ142,$DR$8&gt;=DR142,$DS$8&gt;=DS142,$DT$8&gt;=DT142,$DU$8&gt;=DU142,$DV$8&gt;=DV142,$DW$8&gt;=DW142,$DX$8&gt;=DX142,OR(DY142=0,$DY$8&lt;DY142),EC142=1),1,0),0)</f>
        <v/>
      </c>
      <c r="EF142" s="3">
        <f>IFERROR(OFFSET(EF$3,MATCH(AQ142,$ED$4:$ED$10,0),0),0)</f>
        <v/>
      </c>
      <c r="EG142" s="3">
        <f>IFERROR(OFFSET(EG$3,MATCH(AR142,$ED$4:$ED$10,0),0),0)</f>
        <v/>
      </c>
      <c r="EH142" s="3">
        <f>IFERROR(IF(LEFT($BA142,1)="4",OFFSET(변환표준점수!$H$118,MATCH($S142,변환표준점수!$B$119:$B$198,0),),OFFSET(EH$3,MATCH(AS142,$ED$4:$ED$8,0),0)),0)</f>
        <v/>
      </c>
      <c r="EI142" s="3">
        <f>IFERROR(IF(LEFT($BA142,1)="4",OFFSET(변환표준점수!$I$118,MATCH($S142,변환표준점수!$B$119:$B$198,0),0),OFFSET(EI$3,MATCH(AT142,$ED$4:$ED$8,0),0)),0)</f>
        <v/>
      </c>
      <c r="EK142" s="3">
        <f>IFERROR(IF(LEFT($BA142,1)="4",OFFSET(변환표준점수!$J$118,MATCH($S142,변환표준점수!$B$119:$B$198,0),0),OFFSET(EJ$3,MATCH(AV142,$ED$4:$ED$8,0),0)),0)</f>
        <v/>
      </c>
      <c r="EL142" s="3">
        <f>IFERROR(IF(LEFT($BA142,1)="4",OFFSET(변환표준점수!$K$118,MATCH($S142,변환표준점수!$B$119:$B$198,0),0),OFFSET(EK$3,MATCH(AW142,$ED$4:$ED$8,0),0)),0)</f>
        <v/>
      </c>
      <c r="EM142" s="3">
        <f>IFERROR(OFFSET(EL$3,MATCH(AX142,$ED$4:$ED$8,0),0),0)</f>
        <v/>
      </c>
      <c r="EN142" s="3">
        <f>IFERROR(OFFSET(EM$3,MATCH(AY142,$ED$4:$ED$8,0),0),0)</f>
        <v/>
      </c>
      <c r="EO142" s="3">
        <f>IFERROR(OFFSET(EN$3,MATCH(AZ142,$ED$4:$ED$8,0),0),0)</f>
        <v/>
      </c>
      <c r="EQ142" s="3">
        <f>IFERROR((EF142*AD142+BO142)*$EP$9,0)</f>
        <v/>
      </c>
      <c r="ER142" s="3">
        <f>IFERROR(EG142*AE142+OFFSET($BP142,0,$ER$14-1),0)</f>
        <v/>
      </c>
      <c r="ES142" s="3">
        <f>IFERROR((EH142*AF142+BS142)*$EP$9,0)</f>
        <v/>
      </c>
      <c r="ET142" s="3">
        <f>IFERROR(IF(O142&lt;2,0,(EI142*AG142+BT142)*$EP$9),0)</f>
        <v/>
      </c>
      <c r="EU142" s="3">
        <f>IFERROR(BU142*$EP$9,0)</f>
        <v/>
      </c>
      <c r="EV142" s="3">
        <f>IFERROR((EK142*AI142+BV142)*$EP$9,0)</f>
        <v/>
      </c>
      <c r="EW142" s="3">
        <f>IFERROR(IF(O142&lt;2,0,(EL142*AJ142+BW142)*$EP$9),0)</f>
        <v/>
      </c>
      <c r="EX142" s="3">
        <f>LARGE((ES142:ET142,EV142:EW142),1)</f>
        <v/>
      </c>
      <c r="EY142" s="3">
        <f>IF(O142&lt;2,0,LARGE((ES142:ET142,EV142:EW142),2))</f>
        <v/>
      </c>
      <c r="EZ142" s="3">
        <f>IFERROR(OFFSET(CI142,0,ROUND((1/(1/EM142))-1,0)),0)</f>
        <v/>
      </c>
      <c r="FA142" s="3">
        <f>IFERROR(OFFSET(CR142,0,ROUND(1/(1/EN142),0)-1),0)</f>
        <v/>
      </c>
      <c r="FB142" s="3">
        <f>IFERROR(OFFSET(DA142,0,ROUND(1/(1/EO142),0)-1),0)</f>
        <v/>
      </c>
      <c r="FG142" s="3">
        <f>IF(FF142&gt;0,FF142,EQ142+ER142+EU142+EX142+EY142+EZ142+FA142+FB142+FC142)</f>
        <v/>
      </c>
      <c r="FH142" s="618" t="n"/>
      <c r="FU142" s="3">
        <f>IF(AQ142=1,"표점",IF(AQ142=12,"표점/만점",IF(AQ142=2,"백분위")))</f>
        <v/>
      </c>
      <c r="FV142" s="3">
        <f>IF(BA142=1,"표점",IF(BA142=12,"표점/만점",IF(BA142=2,"백분위",IF(BA142=4,"변표",IF(BA142=42,"변표/만점")))))</f>
        <v/>
      </c>
      <c r="FW142" s="3">
        <f>ROUND(Y142/$FZ142,2)</f>
        <v/>
      </c>
      <c r="FX142" s="3">
        <f>ROUND(Z142/$FZ142,2)</f>
        <v/>
      </c>
      <c r="FY142" s="3">
        <f>ROUND(AC142/$FZ142,2)</f>
        <v/>
      </c>
      <c r="FZ142" s="3">
        <f>Y142+Z142+AC142</f>
        <v/>
      </c>
    </row>
    <row r="143">
      <c r="A143" s="556" t="n">
        <v>26</v>
      </c>
      <c r="C143" s="3">
        <f>ROUND(ROW(C143)-ROW($C$15),0)</f>
        <v/>
      </c>
      <c r="D143" s="3" t="n">
        <v>128</v>
      </c>
      <c r="E143" s="3" t="inlineStr">
        <is>
          <t>한양대(ERICA) 자유</t>
        </is>
      </c>
      <c r="F143" s="3" t="n">
        <v>1000</v>
      </c>
      <c r="G143" s="3" t="n">
        <v>0.3</v>
      </c>
      <c r="H143" s="3" t="n">
        <v>0.35</v>
      </c>
      <c r="I143" s="3" t="n">
        <v>0.125</v>
      </c>
      <c r="J143" s="3" t="n">
        <v>0.125</v>
      </c>
      <c r="L143" s="3" t="n">
        <v>0.125</v>
      </c>
      <c r="M143" s="3" t="n">
        <v>0.125</v>
      </c>
      <c r="O143" s="3" t="n">
        <v>2</v>
      </c>
      <c r="P143" s="3">
        <f>G143+H143+MAX((I143:J143),L143:M143)*O143</f>
        <v/>
      </c>
      <c r="Q143" s="3" t="n">
        <v>40</v>
      </c>
      <c r="S143" s="3">
        <f>IF(R143&gt;0,R143,Q143)</f>
        <v/>
      </c>
      <c r="W143" s="3">
        <f>IF(AND(BH143=0,CD143=0),0,IF(V143&gt;0,V143,IF(U143=1,$W$11,0)))</f>
        <v/>
      </c>
      <c r="Y143" s="3">
        <f>AD143</f>
        <v/>
      </c>
      <c r="Z143" s="3">
        <f>AE143</f>
        <v/>
      </c>
      <c r="AA143" s="3">
        <f>IF($BB$7=1,AF143,IF(AS143=12,$F143*I143/($AF$8*AL143+$AF$9*(1-AL143)),AF143))</f>
        <v/>
      </c>
      <c r="AB143" s="3">
        <f>IF($BB$7=1,AI143,IF(AV143=12,$F143*L143/($AI$8*AL143+$AI$9*(1-AL143)),AI143))</f>
        <v/>
      </c>
      <c r="AC143" s="3">
        <f>IF(AND(AS143=2,EA143=1),AA143*O143,IF(AND(AS143=2,EA143=2),AB143*O143,IF(EA143=1,AA143,IF(EA143=2,AB143))))</f>
        <v/>
      </c>
      <c r="AD143" s="3">
        <f>IF(AQ143=12,$F143*G143/$AQ$9,IF(OR(AQ143=1,AQ143=4),$F143*G143/200,IF(OR(AQ143=2,AQ143=9),$F143*G143/100,"자동")))</f>
        <v/>
      </c>
      <c r="AE143" s="3">
        <f>IF(AR143=12,$F143*H143/$AR$9,IF(OR(AR143=1,AR143=4),$F143*H143/200,IF(OR(AR143=2,AR143=9),$F143*H143/100,"자동")))</f>
        <v/>
      </c>
      <c r="AF143" s="3">
        <f>IF(AS143=12,$F143*I143/IF($BB$7=1,IF($ED143=1,$AS$9,$AF$9),($AF$8*AL143+$AF$9*(1-AL143))),IF(AS143=42,$F143*I143/AN143,IF(OR(AS143=1,AS143=4,AS143=2),$F143*I143/100,IF(AS143=9,$F143*I143/50,"자동"))))</f>
        <v/>
      </c>
      <c r="AG143" s="3">
        <f>IF(AT143=12,$F143*J143/IF($BB$7=1,IF($ED143=1,$AT$9,$AG$9),($AG$8*AL143+$AG$9*(1-AL143))),IF(AT143=42,$F143*J143/AN143,IF(OR(AT143=1,AT143=4,AT143=2),$F143*J143/100,IF(AT143=9,$F143*J143/50,"자동"))))</f>
        <v/>
      </c>
      <c r="AH143" s="3">
        <f>IF(AU143=12,$F143*K143/IF($BB$7=1,IF($ED143=1,$AU$9,$AH$9),($AH$8*AL143+$AH$9*(1-AL143))),IF(AU143=42,$F143*K143/$AN143,IF(OR(AU143=1,AU143=4,AU143=2),$F143*K143/100,IF(AU143=9,$F143*K143/50,"자동"))))</f>
        <v/>
      </c>
      <c r="AI143" s="3">
        <f>IF(AV143=12,$F143*L143/IF($BB$7=1,IF($ED143=1,$AV$9,$AI$9),($AI$8*AL143+$AI$9*(1-AL143))),IF(AV143=42,$F143*L143/AO143,IF(OR(AV143=1,AV143=4,AV143=2),$F143*L143/100,IF(AV143=9,$F143*L143/50,"자동"))))</f>
        <v/>
      </c>
      <c r="AJ143" s="3">
        <f>IF(AW143=12,$F143*M143/IF($BB$7=1,IF($ED143=1,$AW$9,$AJ$9),($AJ$8*AL143+$AJ$9*(1-AL143))),IF(AW143=42,$F143*M143/AO143,IF(OR(AW143=1,AW143=4,AW143=2),$F143*M143/100,IF(AW143=9,$F143*M143/50,"자동"))))</f>
        <v/>
      </c>
      <c r="AL143" s="3">
        <f>IF(AK143&lt;&gt;"",AK143,IF(BA143&lt;&gt;12,"",IF(U143=1,1,IF(LEFT(E143,3)="서울대",0,""))))</f>
        <v/>
      </c>
      <c r="AN143" s="3">
        <f>IF($BA143=42,OFFSET(변환표준점수!C$119,$AP143-1,0),"")</f>
        <v/>
      </c>
      <c r="AO143" s="3">
        <f>IF($BA143=42,OFFSET(변환표준점수!D$119,$AP143-1,0),"")</f>
        <v/>
      </c>
      <c r="AP143" s="3">
        <f>IF(S143="","",MATCH(S143,변환표준점수!$B$119:$B$298,0))</f>
        <v/>
      </c>
      <c r="AQ143" s="3" t="n">
        <v>12</v>
      </c>
      <c r="AR143" s="3" t="n">
        <v>12</v>
      </c>
      <c r="AS143" s="3" t="n">
        <v>42</v>
      </c>
      <c r="AT143" s="3" t="n">
        <v>42</v>
      </c>
      <c r="AV143" s="3" t="n">
        <v>42</v>
      </c>
      <c r="AW143" s="3" t="n">
        <v>42</v>
      </c>
      <c r="AX143" s="3" t="n">
        <v>3</v>
      </c>
      <c r="AY143" s="3" t="n">
        <v>3</v>
      </c>
      <c r="BA143" s="3">
        <f>IF(AS143&gt;0,AS143,AV143)</f>
        <v/>
      </c>
      <c r="BJ143" s="3">
        <f>IF(BI143="",IF(DT143=1,1,$BI$3),BI143)</f>
        <v/>
      </c>
      <c r="CH143" s="206">
        <f>F143*P143</f>
        <v/>
      </c>
      <c r="CI143" s="56" t="n">
        <v>100</v>
      </c>
      <c r="CJ143" s="3" t="n">
        <v>99.5</v>
      </c>
      <c r="CK143" s="3" t="n">
        <v>99</v>
      </c>
      <c r="CL143" s="3" t="n">
        <v>98</v>
      </c>
      <c r="CM143" s="3" t="n">
        <v>96.5</v>
      </c>
      <c r="CN143" s="3" t="n">
        <v>95</v>
      </c>
      <c r="CO143" s="3" t="n">
        <v>92.5</v>
      </c>
      <c r="CP143" s="3" t="n">
        <v>90</v>
      </c>
      <c r="CQ143" s="3" t="n">
        <v>85</v>
      </c>
      <c r="CR143" s="56" t="n">
        <v>10</v>
      </c>
      <c r="CS143" s="3" t="n">
        <v>10</v>
      </c>
      <c r="CT143" s="3" t="n">
        <v>10</v>
      </c>
      <c r="CU143" s="3" t="n">
        <v>10</v>
      </c>
      <c r="CV143" s="3" t="n">
        <v>9.9</v>
      </c>
      <c r="CW143" s="3" t="n">
        <v>9.800000000000001</v>
      </c>
      <c r="CX143" s="3" t="n">
        <v>9.699999999999999</v>
      </c>
      <c r="CY143" s="3" t="n">
        <v>9.6</v>
      </c>
      <c r="CZ143" s="3" t="n">
        <v>9</v>
      </c>
      <c r="DJ143" s="3">
        <f>ROUND((CI143-EZ143),1)</f>
        <v/>
      </c>
      <c r="DK143" s="3">
        <f>((CI143-EZ143)/(FG143+DJ143-FC143))*100</f>
        <v/>
      </c>
      <c r="DL143" s="3">
        <f>ROUND((CR143-FA143)+(DA143-FB143),1)</f>
        <v/>
      </c>
      <c r="DO143" s="3" t="n">
        <v>2</v>
      </c>
      <c r="DZ143" s="3" t="n">
        <v>1</v>
      </c>
      <c r="EA143" s="3">
        <f>IF(DZ143&gt;0,DZ143,IF(DM143&gt;0,1,2))</f>
        <v/>
      </c>
      <c r="EB143" s="3">
        <f>MAX(DM143:DO143)</f>
        <v/>
      </c>
      <c r="EC143" s="3">
        <f>AND(DM143-0.1&lt;$DM$8,DN143-0.1&lt;$DN$8,DO143-0.1&lt;$DO$8)*1</f>
        <v/>
      </c>
      <c r="ED143" s="3">
        <f>IFERROR(IF(AND($DP$8&gt;=DP143,$DQ$8&gt;=DQ143,$DR$8&gt;=DR143,$DS$8&gt;=DS143,$DT$8&gt;=DT143,$DU$8&gt;=DU143,$DV$8&gt;=DV143,$DW$8&gt;=DW143,$DX$8&gt;=DX143,OR(DY143=0,$DY$8&lt;DY143),EC143=1),1,0),0)</f>
        <v/>
      </c>
      <c r="EF143" s="3">
        <f>IFERROR(OFFSET(EF$3,MATCH(AQ143,$ED$4:$ED$10,0),0),0)</f>
        <v/>
      </c>
      <c r="EG143" s="3">
        <f>IFERROR(OFFSET(EG$3,MATCH(AR143,$ED$4:$ED$10,0),0),0)</f>
        <v/>
      </c>
      <c r="EH143" s="3">
        <f>IFERROR(IF(LEFT($BA143,1)="4",OFFSET(변환표준점수!$H$118,MATCH($S143,변환표준점수!$B$119:$B$198,0),),OFFSET(EH$3,MATCH(AS143,$ED$4:$ED$8,0),0)),0)</f>
        <v/>
      </c>
      <c r="EI143" s="3">
        <f>IFERROR(IF(LEFT($BA143,1)="4",OFFSET(변환표준점수!$I$118,MATCH($S143,변환표준점수!$B$119:$B$198,0),0),OFFSET(EI$3,MATCH(AT143,$ED$4:$ED$8,0),0)),0)</f>
        <v/>
      </c>
      <c r="EK143" s="3">
        <f>IFERROR(IF(LEFT($BA143,1)="4",OFFSET(변환표준점수!$J$118,MATCH($S143,변환표준점수!$B$119:$B$198,0),0),OFFSET(EJ$3,MATCH(AV143,$ED$4:$ED$8,0),0)),0)</f>
        <v/>
      </c>
      <c r="EL143" s="3">
        <f>IFERROR(IF(LEFT($BA143,1)="4",OFFSET(변환표준점수!$K$118,MATCH($S143,변환표준점수!$B$119:$B$198,0),0),OFFSET(EK$3,MATCH(AW143,$ED$4:$ED$8,0),0)),0)</f>
        <v/>
      </c>
      <c r="EM143" s="3">
        <f>IFERROR(OFFSET(EL$3,MATCH(AX143,$ED$4:$ED$8,0),0),0)</f>
        <v/>
      </c>
      <c r="EN143" s="3">
        <f>IFERROR(OFFSET(EM$3,MATCH(AY143,$ED$4:$ED$8,0),0),0)</f>
        <v/>
      </c>
      <c r="EO143" s="3">
        <f>IFERROR(OFFSET(EN$3,MATCH(AZ143,$ED$4:$ED$8,0),0),0)</f>
        <v/>
      </c>
      <c r="EQ143" s="3">
        <f>IFERROR((EF143*AD143+BO143)*$EP$9,0)</f>
        <v/>
      </c>
      <c r="ER143" s="3">
        <f>IFERROR(EG143*AE143+OFFSET($BP143,0,$ER$14-1),0)</f>
        <v/>
      </c>
      <c r="ES143" s="3">
        <f>IFERROR((EH143*AF143+BS143)*$EP$9,0)</f>
        <v/>
      </c>
      <c r="ET143" s="3">
        <f>IFERROR(IF(O143&lt;2,0,(EI143*AG143+BT143)*$EP$9),0)</f>
        <v/>
      </c>
      <c r="EU143" s="3">
        <f>IFERROR(BU143*$EP$9,0)</f>
        <v/>
      </c>
      <c r="EV143" s="3">
        <f>IFERROR((EK143*AI143+BV143)*$EP$9,0)</f>
        <v/>
      </c>
      <c r="EW143" s="3">
        <f>IFERROR(IF(O143&lt;2,0,(EL143*AJ143+BW143)*$EP$9),0)</f>
        <v/>
      </c>
      <c r="EX143" s="3">
        <f>LARGE((ES143:ET143,EV143:EW143),1)</f>
        <v/>
      </c>
      <c r="EY143" s="3">
        <f>IF(O143&lt;2,0,LARGE((ES143:ET143,EV143:EW143),2))</f>
        <v/>
      </c>
      <c r="EZ143" s="3">
        <f>IFERROR(OFFSET(CI143,0,ROUND((1/(1/EM143))-1,0)),0)</f>
        <v/>
      </c>
      <c r="FA143" s="3">
        <f>IFERROR(OFFSET(CR143,0,ROUND(1/(1/EN143),0)-1),0)</f>
        <v/>
      </c>
      <c r="FB143" s="3">
        <f>IFERROR(OFFSET(DA143,0,ROUND(1/(1/EO143),0)-1),0)</f>
        <v/>
      </c>
      <c r="FG143" s="3">
        <f>IF(FF143&gt;0,FF143,EQ143+ER143+EU143+EX143+EY143+EZ143+FA143+FB143+FC143)</f>
        <v/>
      </c>
      <c r="FH143" s="618" t="n"/>
      <c r="FU143" s="3">
        <f>IF(AQ143=1,"표점",IF(AQ143=12,"표점/만점",IF(AQ143=2,"백분위")))</f>
        <v/>
      </c>
      <c r="FV143" s="3">
        <f>IF(BA143=1,"표점",IF(BA143=12,"표점/만점",IF(BA143=2,"백분위",IF(BA143=4,"변표",IF(BA143=42,"변표/만점")))))</f>
        <v/>
      </c>
      <c r="FW143" s="3">
        <f>ROUND(Y143/$FZ143,2)</f>
        <v/>
      </c>
      <c r="FX143" s="3">
        <f>ROUND(Z143/$FZ143,2)</f>
        <v/>
      </c>
      <c r="FY143" s="3">
        <f>ROUND(AC143/$FZ143,2)</f>
        <v/>
      </c>
      <c r="FZ143" s="3">
        <f>Y143+Z143+AC143</f>
        <v/>
      </c>
    </row>
    <row r="144">
      <c r="A144" s="556" t="n">
        <v>26</v>
      </c>
      <c r="C144" s="3">
        <f>ROUND(ROW(C144)-ROW($C$15),0)</f>
        <v/>
      </c>
      <c r="D144" s="3" t="n">
        <v>129</v>
      </c>
      <c r="E144" s="3" t="inlineStr">
        <is>
          <t>인천 통합패션</t>
        </is>
      </c>
      <c r="F144" s="3" t="n">
        <v>1000</v>
      </c>
      <c r="G144" s="3" t="n">
        <v>0.35</v>
      </c>
      <c r="H144" s="3" t="n">
        <v>0.3</v>
      </c>
      <c r="I144" s="3" t="n">
        <v>0.125</v>
      </c>
      <c r="J144" s="3" t="n">
        <v>0.125</v>
      </c>
      <c r="L144" s="3" t="n">
        <v>0.125</v>
      </c>
      <c r="M144" s="3" t="n">
        <v>0.125</v>
      </c>
      <c r="O144" s="3" t="n">
        <v>2</v>
      </c>
      <c r="P144" s="3">
        <f>G144+H144+MAX((I144:J144),L144:M144)*O144</f>
        <v/>
      </c>
      <c r="Q144" s="3" t="inlineStr"/>
      <c r="S144" s="3">
        <f>IF(R144&gt;0,R144,Q144)</f>
        <v/>
      </c>
      <c r="W144" s="3">
        <f>IF(AND(BH144=0,CD144=0),0,IF(V144&gt;0,V144,IF(U144=1,$W$11,0)))</f>
        <v/>
      </c>
      <c r="Y144" s="3">
        <f>AD144</f>
        <v/>
      </c>
      <c r="Z144" s="3">
        <f>AE144</f>
        <v/>
      </c>
      <c r="AA144" s="3">
        <f>IF($BB$7=1,AF144,IF(AS144=12,$F144*I144/($AF$8*AL144+$AF$9*(1-AL144)),AF144))</f>
        <v/>
      </c>
      <c r="AB144" s="3">
        <f>IF($BB$7=1,AI144,IF(AV144=12,$F144*L144/($AI$8*AL144+$AI$9*(1-AL144)),AI144))</f>
        <v/>
      </c>
      <c r="AC144" s="3">
        <f>IF(AND(AS144=2,EA144=1),AA144*O144,IF(AND(AS144=2,EA144=2),AB144*O144,IF(EA144=1,AA144,IF(EA144=2,AB144))))</f>
        <v/>
      </c>
      <c r="AD144" s="3">
        <f>IF(AQ144=12,$F144*G144/$AQ$9,IF(OR(AQ144=1,AQ144=4),$F144*G144/200,IF(OR(AQ144=2,AQ144=9),$F144*G144/100,"자동")))</f>
        <v/>
      </c>
      <c r="AE144" s="3">
        <f>IF(AR144=12,$F144*H144/$AR$9,IF(OR(AR144=1,AR144=4),$F144*H144/200,IF(OR(AR144=2,AR144=9),$F144*H144/100,"자동")))</f>
        <v/>
      </c>
      <c r="AF144" s="3">
        <f>IF(AS144=12,$F144*I144/IF($BB$7=1,IF($ED144=1,$AS$9,$AF$9),($AF$8*AL144+$AF$9*(1-AL144))),IF(AS144=42,$F144*I144/AN144,IF(OR(AS144=1,AS144=4,AS144=2),$F144*I144/100,IF(AS144=9,$F144*I144/50,"자동"))))</f>
        <v/>
      </c>
      <c r="AG144" s="3">
        <f>IF(AT144=12,$F144*J144/IF($BB$7=1,IF($ED144=1,$AT$9,$AG$9),($AG$8*AL144+$AG$9*(1-AL144))),IF(AT144=42,$F144*J144/AN144,IF(OR(AT144=1,AT144=4,AT144=2),$F144*J144/100,IF(AT144=9,$F144*J144/50,"자동"))))</f>
        <v/>
      </c>
      <c r="AH144" s="3">
        <f>IF(AU144=12,$F144*K144/IF($BB$7=1,IF($ED144=1,$AU$9,$AH$9),($AH$8*AL144+$AH$9*(1-AL144))),IF(AU144=42,$F144*K144/$AN144,IF(OR(AU144=1,AU144=4,AU144=2),$F144*K144/100,IF(AU144=9,$F144*K144/50,"자동"))))</f>
        <v/>
      </c>
      <c r="AI144" s="3">
        <f>IF(AV144=12,$F144*L144/IF($BB$7=1,IF($ED144=1,$AV$9,$AI$9),($AI$8*AL144+$AI$9*(1-AL144))),IF(AV144=42,$F144*L144/AO144,IF(OR(AV144=1,AV144=4,AV144=2),$F144*L144/100,IF(AV144=9,$F144*L144/50,"자동"))))</f>
        <v/>
      </c>
      <c r="AJ144" s="3">
        <f>IF(AW144=12,$F144*M144/IF($BB$7=1,IF($ED144=1,$AW$9,$AJ$9),($AJ$8*AL144+$AJ$9*(1-AL144))),IF(AW144=42,$F144*M144/AO144,IF(OR(AW144=1,AW144=4,AW144=2),$F144*M144/100,IF(AW144=9,$F144*M144/50,"자동"))))</f>
        <v/>
      </c>
      <c r="AL144" s="3">
        <f>IF(AK144&lt;&gt;"",AK144,IF(BA144&lt;&gt;12,"",IF(U144=1,1,IF(LEFT(E144,3)="서울대",0,""))))</f>
        <v/>
      </c>
      <c r="AN144" s="3">
        <f>IF($BA144=42,OFFSET(변환표준점수!C$119,$AP144-1,0),"")</f>
        <v/>
      </c>
      <c r="AO144" s="3">
        <f>IF($BA144=42,OFFSET(변환표준점수!D$119,$AP144-1,0),"")</f>
        <v/>
      </c>
      <c r="AP144" s="3">
        <f>IF(S144="","",MATCH(S144,변환표준점수!$B$119:$B$298,0))</f>
        <v/>
      </c>
      <c r="AQ144" s="3" t="n">
        <v>2</v>
      </c>
      <c r="AR144" s="3" t="n">
        <v>2</v>
      </c>
      <c r="AS144" s="3" t="n">
        <v>2</v>
      </c>
      <c r="AT144" s="3" t="n">
        <v>2</v>
      </c>
      <c r="AV144" s="3" t="n">
        <v>2</v>
      </c>
      <c r="AW144" s="3" t="n">
        <v>2</v>
      </c>
      <c r="AX144" s="3" t="n">
        <v>3</v>
      </c>
      <c r="AY144" s="3" t="n">
        <v>3</v>
      </c>
      <c r="BA144" s="3">
        <f>IF(AS144&gt;0,AS144,AV144)</f>
        <v/>
      </c>
      <c r="BJ144" s="3">
        <f>IF(BI144="",IF(DT144=1,1,$BI$3),BI144)</f>
        <v/>
      </c>
      <c r="CH144" s="206">
        <f>F144*P144</f>
        <v/>
      </c>
      <c r="CI144" s="56" t="n">
        <v>100</v>
      </c>
      <c r="CJ144" s="3" t="n">
        <v>98</v>
      </c>
      <c r="CK144" s="3" t="n">
        <v>95</v>
      </c>
      <c r="CL144" s="3" t="n">
        <v>80</v>
      </c>
      <c r="CM144" s="3" t="n">
        <v>70</v>
      </c>
      <c r="CN144" s="3" t="n">
        <v>60</v>
      </c>
      <c r="CO144" s="3" t="n">
        <v>30</v>
      </c>
      <c r="CP144" s="3" t="n">
        <v>10</v>
      </c>
      <c r="CQ144" s="3" t="n">
        <v>0</v>
      </c>
      <c r="DJ144" s="3">
        <f>ROUND((CI144-EZ144),1)</f>
        <v/>
      </c>
      <c r="DK144" s="3">
        <f>((CI144-EZ144)/(FG144+DJ144-FC144))*100</f>
        <v/>
      </c>
      <c r="DL144" s="3">
        <f>ROUND((CR144-FA144)+(DA144-FB144),1)</f>
        <v/>
      </c>
      <c r="DO144" s="3" t="n">
        <v>2</v>
      </c>
      <c r="EA144" s="3">
        <f>IF(DZ144&gt;0,DZ144,IF(DM144&gt;0,1,2))</f>
        <v/>
      </c>
      <c r="EB144" s="3">
        <f>MAX(DM144:DO144)</f>
        <v/>
      </c>
      <c r="EC144" s="3">
        <f>AND(DM144-0.1&lt;$DM$8,DN144-0.1&lt;$DN$8,DO144-0.1&lt;$DO$8)*1</f>
        <v/>
      </c>
      <c r="ED144" s="3">
        <f>IFERROR(IF(AND($DP$8&gt;=DP144,$DQ$8&gt;=DQ144,$DR$8&gt;=DR144,$DS$8&gt;=DS144,$DT$8&gt;=DT144,$DU$8&gt;=DU144,$DV$8&gt;=DV144,$DW$8&gt;=DW144,$DX$8&gt;=DX144,OR(DY144=0,$DY$8&lt;DY144),EC144=1),1,0),0)</f>
        <v/>
      </c>
      <c r="EF144" s="3">
        <f>IFERROR(OFFSET(EF$3,MATCH(AQ144,$ED$4:$ED$10,0),0),0)</f>
        <v/>
      </c>
      <c r="EG144" s="3">
        <f>IFERROR(OFFSET(EG$3,MATCH(AR144,$ED$4:$ED$10,0),0),0)</f>
        <v/>
      </c>
      <c r="EH144" s="3">
        <f>IFERROR(IF(LEFT($BA144,1)="4",OFFSET(변환표준점수!$H$118,MATCH($S144,변환표준점수!$B$119:$B$198,0),),OFFSET(EH$3,MATCH(AS144,$ED$4:$ED$8,0),0)),0)</f>
        <v/>
      </c>
      <c r="EI144" s="3">
        <f>IFERROR(IF(LEFT($BA144,1)="4",OFFSET(변환표준점수!$I$118,MATCH($S144,변환표준점수!$B$119:$B$198,0),0),OFFSET(EI$3,MATCH(AT144,$ED$4:$ED$8,0),0)),0)</f>
        <v/>
      </c>
      <c r="EK144" s="3">
        <f>IFERROR(IF(LEFT($BA144,1)="4",OFFSET(변환표준점수!$J$118,MATCH($S144,변환표준점수!$B$119:$B$198,0),0),OFFSET(EJ$3,MATCH(AV144,$ED$4:$ED$8,0),0)),0)</f>
        <v/>
      </c>
      <c r="EL144" s="3">
        <f>IFERROR(IF(LEFT($BA144,1)="4",OFFSET(변환표준점수!$K$118,MATCH($S144,변환표준점수!$B$119:$B$198,0),0),OFFSET(EK$3,MATCH(AW144,$ED$4:$ED$8,0),0)),0)</f>
        <v/>
      </c>
      <c r="EM144" s="3">
        <f>IFERROR(OFFSET(EL$3,MATCH(AX144,$ED$4:$ED$8,0),0),0)</f>
        <v/>
      </c>
      <c r="EN144" s="3">
        <f>IFERROR(OFFSET(EM$3,MATCH(AY144,$ED$4:$ED$8,0),0),0)</f>
        <v/>
      </c>
      <c r="EO144" s="3">
        <f>IFERROR(OFFSET(EN$3,MATCH(AZ144,$ED$4:$ED$8,0),0),0)</f>
        <v/>
      </c>
      <c r="EQ144" s="3">
        <f>IFERROR((EF144*AD144+BO144)*$EP$9,0)</f>
        <v/>
      </c>
      <c r="ER144" s="3">
        <f>IFERROR(EG144*AE144+OFFSET($BP144,0,$ER$14-1),0)</f>
        <v/>
      </c>
      <c r="ES144" s="3">
        <f>IFERROR((EH144*AF144+BS144)*$EP$9,0)</f>
        <v/>
      </c>
      <c r="ET144" s="3">
        <f>IFERROR(IF(O144&lt;2,0,(EI144*AG144+BT144)*$EP$9),0)</f>
        <v/>
      </c>
      <c r="EU144" s="3">
        <f>IFERROR(BU144*$EP$9,0)</f>
        <v/>
      </c>
      <c r="EV144" s="3">
        <f>IFERROR((EK144*AI144+BV144)*$EP$9,0)</f>
        <v/>
      </c>
      <c r="EW144" s="3">
        <f>IFERROR(IF(O144&lt;2,0,(EL144*AJ144+BW144)*$EP$9),0)</f>
        <v/>
      </c>
      <c r="EX144" s="3">
        <f>LARGE((ES144:ET144,EV144:EW144),1)</f>
        <v/>
      </c>
      <c r="EY144" s="3">
        <f>IF(O144&lt;2,0,LARGE((ES144:ET144,EV144:EW144),2))</f>
        <v/>
      </c>
      <c r="EZ144" s="3">
        <f>IFERROR(OFFSET(CI144,0,ROUND((1/(1/EM144))-1,0)),0)</f>
        <v/>
      </c>
      <c r="FA144" s="3">
        <f>IFERROR(OFFSET(CR144,0,ROUND(1/(1/EN144),0)-1),0)</f>
        <v/>
      </c>
      <c r="FB144" s="3">
        <f>IFERROR(OFFSET(DA144,0,ROUND(1/(1/EO144),0)-1),0)</f>
        <v/>
      </c>
      <c r="FG144" s="3">
        <f>IF(FF144&gt;0,FF144,EQ144+ER144+EU144+EX144+EY144+EZ144+FA144+FB144+FC144)</f>
        <v/>
      </c>
      <c r="FH144" s="618" t="n"/>
      <c r="FU144" s="3">
        <f>IF(AQ144=1,"표점",IF(AQ144=12,"표점/만점",IF(AQ144=2,"백분위")))</f>
        <v/>
      </c>
      <c r="FV144" s="3">
        <f>IF(BA144=1,"표점",IF(BA144=12,"표점/만점",IF(BA144=2,"백분위",IF(BA144=4,"변표",IF(BA144=42,"변표/만점")))))</f>
        <v/>
      </c>
      <c r="FW144" s="3">
        <f>ROUND(Y144/$FZ144,2)</f>
        <v/>
      </c>
      <c r="FX144" s="3">
        <f>ROUND(Z144/$FZ144,2)</f>
        <v/>
      </c>
      <c r="FY144" s="3">
        <f>ROUND(AC144/$FZ144,2)</f>
        <v/>
      </c>
      <c r="FZ144" s="3">
        <f>Y144+Z144+AC144</f>
        <v/>
      </c>
    </row>
    <row r="145">
      <c r="A145" s="556" t="n">
        <v>26</v>
      </c>
      <c r="C145" s="3">
        <f>ROUND(ROW(C145)-ROW($C$15),0)</f>
        <v/>
      </c>
      <c r="D145" s="3" t="n">
        <v>130</v>
      </c>
      <c r="E145" s="3" t="inlineStr">
        <is>
          <t>인천 국제통상</t>
        </is>
      </c>
      <c r="F145" s="3" t="n">
        <v>1000</v>
      </c>
      <c r="G145" s="3" t="n">
        <v>0.25</v>
      </c>
      <c r="H145" s="3" t="n">
        <v>0.35</v>
      </c>
      <c r="I145" s="3" t="n">
        <v>0.15</v>
      </c>
      <c r="J145" s="3" t="n">
        <v>0.15</v>
      </c>
      <c r="L145" s="3" t="n">
        <v>0.15</v>
      </c>
      <c r="M145" s="3" t="n">
        <v>0.15</v>
      </c>
      <c r="O145" s="3" t="n">
        <v>2</v>
      </c>
      <c r="P145" s="3">
        <f>G145+H145+MAX((I145:J145),L145:M145)*O145</f>
        <v/>
      </c>
      <c r="Q145" s="3" t="inlineStr"/>
      <c r="S145" s="3">
        <f>IF(R145&gt;0,R145,Q145)</f>
        <v/>
      </c>
      <c r="W145" s="3">
        <f>IF(AND(BH145=0,CD145=0),0,IF(V145&gt;0,V145,IF(U145=1,$W$11,0)))</f>
        <v/>
      </c>
      <c r="Y145" s="3">
        <f>AD145</f>
        <v/>
      </c>
      <c r="Z145" s="3">
        <f>AE145</f>
        <v/>
      </c>
      <c r="AA145" s="3">
        <f>IF($BB$7=1,AF145,IF(AS145=12,$F145*I145/($AF$8*AL145+$AF$9*(1-AL145)),AF145))</f>
        <v/>
      </c>
      <c r="AB145" s="3">
        <f>IF($BB$7=1,AI145,IF(AV145=12,$F145*L145/($AI$8*AL145+$AI$9*(1-AL145)),AI145))</f>
        <v/>
      </c>
      <c r="AC145" s="3">
        <f>IF(AND(AS145=2,EA145=1),AA145*O145,IF(AND(AS145=2,EA145=2),AB145*O145,IF(EA145=1,AA145,IF(EA145=2,AB145))))</f>
        <v/>
      </c>
      <c r="AD145" s="3">
        <f>IF(AQ145=12,$F145*G145/$AQ$9,IF(OR(AQ145=1,AQ145=4),$F145*G145/200,IF(OR(AQ145=2,AQ145=9),$F145*G145/100,"자동")))</f>
        <v/>
      </c>
      <c r="AE145" s="3">
        <f>IF(AR145=12,$F145*H145/$AR$9,IF(OR(AR145=1,AR145=4),$F145*H145/200,IF(OR(AR145=2,AR145=9),$F145*H145/100,"자동")))</f>
        <v/>
      </c>
      <c r="AF145" s="3">
        <f>IF(AS145=12,$F145*I145/IF($BB$7=1,IF($ED145=1,$AS$9,$AF$9),($AF$8*AL145+$AF$9*(1-AL145))),IF(AS145=42,$F145*I145/AN145,IF(OR(AS145=1,AS145=4,AS145=2),$F145*I145/100,IF(AS145=9,$F145*I145/50,"자동"))))</f>
        <v/>
      </c>
      <c r="AG145" s="3">
        <f>IF(AT145=12,$F145*J145/IF($BB$7=1,IF($ED145=1,$AT$9,$AG$9),($AG$8*AL145+$AG$9*(1-AL145))),IF(AT145=42,$F145*J145/AN145,IF(OR(AT145=1,AT145=4,AT145=2),$F145*J145/100,IF(AT145=9,$F145*J145/50,"자동"))))</f>
        <v/>
      </c>
      <c r="AH145" s="3">
        <f>IF(AU145=12,$F145*K145/IF($BB$7=1,IF($ED145=1,$AU$9,$AH$9),($AH$8*AL145+$AH$9*(1-AL145))),IF(AU145=42,$F145*K145/$AN145,IF(OR(AU145=1,AU145=4,AU145=2),$F145*K145/100,IF(AU145=9,$F145*K145/50,"자동"))))</f>
        <v/>
      </c>
      <c r="AI145" s="3">
        <f>IF(AV145=12,$F145*L145/IF($BB$7=1,IF($ED145=1,$AV$9,$AI$9),($AI$8*AL145+$AI$9*(1-AL145))),IF(AV145=42,$F145*L145/AO145,IF(OR(AV145=1,AV145=4,AV145=2),$F145*L145/100,IF(AV145=9,$F145*L145/50,"자동"))))</f>
        <v/>
      </c>
      <c r="AJ145" s="3">
        <f>IF(AW145=12,$F145*M145/IF($BB$7=1,IF($ED145=1,$AW$9,$AJ$9),($AJ$8*AL145+$AJ$9*(1-AL145))),IF(AW145=42,$F145*M145/AO145,IF(OR(AW145=1,AW145=4,AW145=2),$F145*M145/100,IF(AW145=9,$F145*M145/50,"자동"))))</f>
        <v/>
      </c>
      <c r="AL145" s="3">
        <f>IF(AK145&lt;&gt;"",AK145,IF(BA145&lt;&gt;12,"",IF(U145=1,1,IF(LEFT(E145,3)="서울대",0,""))))</f>
        <v/>
      </c>
      <c r="AN145" s="3">
        <f>IF($BA145=42,OFFSET(변환표준점수!C$119,$AP145-1,0),"")</f>
        <v/>
      </c>
      <c r="AO145" s="3">
        <f>IF($BA145=42,OFFSET(변환표준점수!D$119,$AP145-1,0),"")</f>
        <v/>
      </c>
      <c r="AP145" s="3">
        <f>IF(S145="","",MATCH(S145,변환표준점수!$B$119:$B$298,0))</f>
        <v/>
      </c>
      <c r="AQ145" s="3" t="n">
        <v>2</v>
      </c>
      <c r="AR145" s="3" t="n">
        <v>2</v>
      </c>
      <c r="AS145" s="3" t="n">
        <v>2</v>
      </c>
      <c r="AT145" s="3" t="n">
        <v>2</v>
      </c>
      <c r="AV145" s="3" t="n">
        <v>2</v>
      </c>
      <c r="AW145" s="3" t="n">
        <v>2</v>
      </c>
      <c r="AX145" s="3" t="n">
        <v>3</v>
      </c>
      <c r="AY145" s="3" t="n">
        <v>3</v>
      </c>
      <c r="BA145" s="3">
        <f>IF(AS145&gt;0,AS145,AV145)</f>
        <v/>
      </c>
      <c r="BJ145" s="3">
        <f>IF(BI145="",IF(DT145=1,1,$BI$3),BI145)</f>
        <v/>
      </c>
      <c r="CH145" s="206">
        <f>F145*P145</f>
        <v/>
      </c>
      <c r="CI145" s="56" t="n">
        <v>100</v>
      </c>
      <c r="CJ145" s="3" t="n">
        <v>98</v>
      </c>
      <c r="CK145" s="3" t="n">
        <v>95</v>
      </c>
      <c r="CL145" s="3" t="n">
        <v>80</v>
      </c>
      <c r="CM145" s="3" t="n">
        <v>70</v>
      </c>
      <c r="CN145" s="3" t="n">
        <v>60</v>
      </c>
      <c r="CO145" s="3" t="n">
        <v>30</v>
      </c>
      <c r="CP145" s="3" t="n">
        <v>10</v>
      </c>
      <c r="CQ145" s="3" t="n">
        <v>0</v>
      </c>
      <c r="DJ145" s="3">
        <f>ROUND((CI145-EZ145),1)</f>
        <v/>
      </c>
      <c r="DK145" s="3">
        <f>((CI145-EZ145)/(FG145+DJ145-FC145))*100</f>
        <v/>
      </c>
      <c r="DL145" s="3">
        <f>ROUND((CR145-FA145)+(DA145-FB145),1)</f>
        <v/>
      </c>
      <c r="DO145" s="3" t="n">
        <v>2</v>
      </c>
      <c r="EA145" s="3">
        <f>IF(DZ145&gt;0,DZ145,IF(DM145&gt;0,1,2))</f>
        <v/>
      </c>
      <c r="EB145" s="3">
        <f>MAX(DM145:DO145)</f>
        <v/>
      </c>
      <c r="EC145" s="3">
        <f>AND(DM145-0.1&lt;$DM$8,DN145-0.1&lt;$DN$8,DO145-0.1&lt;$DO$8)*1</f>
        <v/>
      </c>
      <c r="ED145" s="3">
        <f>IFERROR(IF(AND($DP$8&gt;=DP145,$DQ$8&gt;=DQ145,$DR$8&gt;=DR145,$DS$8&gt;=DS145,$DT$8&gt;=DT145,$DU$8&gt;=DU145,$DV$8&gt;=DV145,$DW$8&gt;=DW145,$DX$8&gt;=DX145,OR(DY145=0,$DY$8&lt;DY145),EC145=1),1,0),0)</f>
        <v/>
      </c>
      <c r="EF145" s="3">
        <f>IFERROR(OFFSET(EF$3,MATCH(AQ145,$ED$4:$ED$10,0),0),0)</f>
        <v/>
      </c>
      <c r="EG145" s="3">
        <f>IFERROR(OFFSET(EG$3,MATCH(AR145,$ED$4:$ED$10,0),0),0)</f>
        <v/>
      </c>
      <c r="EH145" s="3">
        <f>IFERROR(IF(LEFT($BA145,1)="4",OFFSET(변환표준점수!$H$118,MATCH($S145,변환표준점수!$B$119:$B$198,0),),OFFSET(EH$3,MATCH(AS145,$ED$4:$ED$8,0),0)),0)</f>
        <v/>
      </c>
      <c r="EI145" s="3">
        <f>IFERROR(IF(LEFT($BA145,1)="4",OFFSET(변환표준점수!$I$118,MATCH($S145,변환표준점수!$B$119:$B$198,0),0),OFFSET(EI$3,MATCH(AT145,$ED$4:$ED$8,0),0)),0)</f>
        <v/>
      </c>
      <c r="EK145" s="3">
        <f>IFERROR(IF(LEFT($BA145,1)="4",OFFSET(변환표준점수!$J$118,MATCH($S145,변환표준점수!$B$119:$B$198,0),0),OFFSET(EJ$3,MATCH(AV145,$ED$4:$ED$8,0),0)),0)</f>
        <v/>
      </c>
      <c r="EL145" s="3">
        <f>IFERROR(IF(LEFT($BA145,1)="4",OFFSET(변환표준점수!$K$118,MATCH($S145,변환표준점수!$B$119:$B$198,0),0),OFFSET(EK$3,MATCH(AW145,$ED$4:$ED$8,0),0)),0)</f>
        <v/>
      </c>
      <c r="EM145" s="3">
        <f>IFERROR(OFFSET(EL$3,MATCH(AX145,$ED$4:$ED$8,0),0),0)</f>
        <v/>
      </c>
      <c r="EN145" s="3">
        <f>IFERROR(OFFSET(EM$3,MATCH(AY145,$ED$4:$ED$8,0),0),0)</f>
        <v/>
      </c>
      <c r="EO145" s="3">
        <f>IFERROR(OFFSET(EN$3,MATCH(AZ145,$ED$4:$ED$8,0),0),0)</f>
        <v/>
      </c>
      <c r="EQ145" s="3">
        <f>IFERROR((EF145*AD145+BO145)*$EP$9,0)</f>
        <v/>
      </c>
      <c r="ER145" s="3">
        <f>IFERROR(EG145*AE145+OFFSET($BP145,0,$ER$14-1),0)</f>
        <v/>
      </c>
      <c r="ES145" s="3">
        <f>IFERROR((EH145*AF145+BS145)*$EP$9,0)</f>
        <v/>
      </c>
      <c r="ET145" s="3">
        <f>IFERROR(IF(O145&lt;2,0,(EI145*AG145+BT145)*$EP$9),0)</f>
        <v/>
      </c>
      <c r="EU145" s="3">
        <f>IFERROR(BU145*$EP$9,0)</f>
        <v/>
      </c>
      <c r="EV145" s="3">
        <f>IFERROR((EK145*AI145+BV145)*$EP$9,0)</f>
        <v/>
      </c>
      <c r="EW145" s="3">
        <f>IFERROR(IF(O145&lt;2,0,(EL145*AJ145+BW145)*$EP$9),0)</f>
        <v/>
      </c>
      <c r="EX145" s="3">
        <f>LARGE((ES145:ET145,EV145:EW145),1)</f>
        <v/>
      </c>
      <c r="EY145" s="3">
        <f>IF(O145&lt;2,0,LARGE((ES145:ET145,EV145:EW145),2))</f>
        <v/>
      </c>
      <c r="EZ145" s="3">
        <f>IFERROR(OFFSET(CI145,0,ROUND((1/(1/EM145))-1,0)),0)</f>
        <v/>
      </c>
      <c r="FA145" s="3">
        <f>IFERROR(OFFSET(CR145,0,ROUND(1/(1/EN145),0)-1),0)</f>
        <v/>
      </c>
      <c r="FB145" s="3">
        <f>IFERROR(OFFSET(DA145,0,ROUND(1/(1/EO145),0)-1),0)</f>
        <v/>
      </c>
      <c r="FG145" s="3">
        <f>IF(FF145&gt;0,FF145,EQ145+ER145+EU145+EX145+EY145+EZ145+FA145+FB145+FC145)</f>
        <v/>
      </c>
      <c r="FH145" s="618" t="n"/>
      <c r="FU145" s="3">
        <f>IF(AQ145=1,"표점",IF(AQ145=12,"표점/만점",IF(AQ145=2,"백분위")))</f>
        <v/>
      </c>
      <c r="FV145" s="3">
        <f>IF(BA145=1,"표점",IF(BA145=12,"표점/만점",IF(BA145=2,"백분위",IF(BA145=4,"변표",IF(BA145=42,"변표/만점")))))</f>
        <v/>
      </c>
      <c r="FW145" s="3">
        <f>ROUND(Y145/$FZ145,2)</f>
        <v/>
      </c>
      <c r="FX145" s="3">
        <f>ROUND(Z145/$FZ145,2)</f>
        <v/>
      </c>
      <c r="FY145" s="3">
        <f>ROUND(AC145/$FZ145,2)</f>
        <v/>
      </c>
      <c r="FZ145" s="3">
        <f>Y145+Z145+AC145</f>
        <v/>
      </c>
    </row>
    <row r="146">
      <c r="FH146" s="618" t="n"/>
    </row>
    <row r="147">
      <c r="A147" s="556" t="n">
        <v>26</v>
      </c>
      <c r="C147" s="3">
        <f>ROUND(ROW(C147)-ROW($C$15),0)</f>
        <v/>
      </c>
      <c r="D147" s="3" t="n">
        <v>132</v>
      </c>
      <c r="E147" s="3" t="inlineStr">
        <is>
          <t>인천 자연</t>
        </is>
      </c>
      <c r="F147" s="3" t="n">
        <v>1000</v>
      </c>
      <c r="G147" s="3" t="n">
        <v>0.25</v>
      </c>
      <c r="H147" s="3" t="n">
        <v>0.35</v>
      </c>
      <c r="I147" s="3" t="n">
        <v>0.15</v>
      </c>
      <c r="J147" s="3" t="n">
        <v>0.15</v>
      </c>
      <c r="L147" s="3" t="n">
        <v>0.15</v>
      </c>
      <c r="M147" s="3" t="n">
        <v>0.15</v>
      </c>
      <c r="O147" s="3" t="n">
        <v>2</v>
      </c>
      <c r="P147" s="3">
        <f>G147+H147+MAX((I147:J147),L147:M147)*O147</f>
        <v/>
      </c>
      <c r="Q147" s="3" t="inlineStr"/>
      <c r="S147" s="3">
        <f>IF(R147&gt;0,R147,Q147)</f>
        <v/>
      </c>
      <c r="W147" s="3">
        <f>IF(AND(BH147=0,CD147=0),0,IF(V147&gt;0,V147,IF(U147=1,$W$11,0)))</f>
        <v/>
      </c>
      <c r="Y147" s="3">
        <f>AD147</f>
        <v/>
      </c>
      <c r="Z147" s="3">
        <f>AE147</f>
        <v/>
      </c>
      <c r="AA147" s="3">
        <f>IF($BB$7=1,AF147,IF(AS147=12,$F147*I147/($AF$8*AL147+$AF$9*(1-AL147)),AF147))</f>
        <v/>
      </c>
      <c r="AB147" s="3">
        <f>IF($BB$7=1,AI147,IF(AV147=12,$F147*L147/($AI$8*AL147+$AI$9*(1-AL147)),AI147))</f>
        <v/>
      </c>
      <c r="AC147" s="3">
        <f>IF(AND(AS147=2,EA147=1),AA147*O147,IF(AND(AS147=2,EA147=2),AB147*O147,IF(EA147=1,AA147,IF(EA147=2,AB147))))</f>
        <v/>
      </c>
      <c r="AD147" s="3">
        <f>IF(AQ147=12,$F147*G147/$AQ$9,IF(OR(AQ147=1,AQ147=4),$F147*G147/200,IF(OR(AQ147=2,AQ147=9),$F147*G147/100,"자동")))</f>
        <v/>
      </c>
      <c r="AE147" s="3">
        <f>IF(AR147=12,$F147*H147/$AR$9,IF(OR(AR147=1,AR147=4),$F147*H147/200,IF(OR(AR147=2,AR147=9),$F147*H147/100,"자동")))</f>
        <v/>
      </c>
      <c r="AF147" s="3">
        <f>IF(AS147=12,$F147*I147/IF($BB$7=1,IF($ED147=1,$AS$9,$AF$9),($AF$8*AL147+$AF$9*(1-AL147))),IF(AS147=42,$F147*I147/AN147,IF(OR(AS147=1,AS147=4,AS147=2),$F147*I147/100,IF(AS147=9,$F147*I147/50,"자동"))))</f>
        <v/>
      </c>
      <c r="AG147" s="3">
        <f>IF(AT147=12,$F147*J147/IF($BB$7=1,IF($ED147=1,$AT$9,$AG$9),($AG$8*AL147+$AG$9*(1-AL147))),IF(AT147=42,$F147*J147/AN147,IF(OR(AT147=1,AT147=4,AT147=2),$F147*J147/100,IF(AT147=9,$F147*J147/50,"자동"))))</f>
        <v/>
      </c>
      <c r="AH147" s="3">
        <f>IF(AU147=12,$F147*K147/IF($BB$7=1,IF($ED147=1,$AU$9,$AH$9),($AH$8*AL147+$AH$9*(1-AL147))),IF(AU147=42,$F147*K147/$AN147,IF(OR(AU147=1,AU147=4,AU147=2),$F147*K147/100,IF(AU147=9,$F147*K147/50,"자동"))))</f>
        <v/>
      </c>
      <c r="AI147" s="3">
        <f>IF(AV147=12,$F147*L147/IF($BB$7=1,IF($ED147=1,$AV$9,$AI$9),($AI$8*AL147+$AI$9*(1-AL147))),IF(AV147=42,$F147*L147/AO147,IF(OR(AV147=1,AV147=4,AV147=2),$F147*L147/100,IF(AV147=9,$F147*L147/50,"자동"))))</f>
        <v/>
      </c>
      <c r="AJ147" s="3">
        <f>IF(AW147=12,$F147*M147/IF($BB$7=1,IF($ED147=1,$AW$9,$AJ$9),($AJ$8*AL147+$AJ$9*(1-AL147))),IF(AW147=42,$F147*M147/AO147,IF(OR(AW147=1,AW147=4,AW147=2),$F147*M147/100,IF(AW147=9,$F147*M147/50,"자동"))))</f>
        <v/>
      </c>
      <c r="AL147" s="3">
        <f>IF(AK147&lt;&gt;"",AK147,IF(BA147&lt;&gt;12,"",IF(U147=1,1,IF(LEFT(E147,3)="서울대",0,""))))</f>
        <v/>
      </c>
      <c r="AN147" s="3">
        <f>IF($BA147=42,OFFSET(변환표준점수!C$119,$AP147-1,0),"")</f>
        <v/>
      </c>
      <c r="AO147" s="3">
        <f>IF($BA147=42,OFFSET(변환표준점수!D$119,$AP147-1,0),"")</f>
        <v/>
      </c>
      <c r="AP147" s="3">
        <f>IF(S147="","",MATCH(S147,변환표준점수!$B$119:$B$298,0))</f>
        <v/>
      </c>
      <c r="AQ147" s="3" t="n">
        <v>2</v>
      </c>
      <c r="AR147" s="3" t="n">
        <v>2</v>
      </c>
      <c r="AS147" s="3" t="n">
        <v>2</v>
      </c>
      <c r="AT147" s="3" t="n">
        <v>2</v>
      </c>
      <c r="AV147" s="3" t="n">
        <v>2</v>
      </c>
      <c r="AW147" s="3" t="n">
        <v>2</v>
      </c>
      <c r="AX147" s="3" t="n">
        <v>3</v>
      </c>
      <c r="AY147" s="3" t="n">
        <v>3</v>
      </c>
      <c r="BA147" s="3">
        <f>IF(AS147&gt;0,AS147,AV147)</f>
        <v/>
      </c>
      <c r="BJ147" s="3">
        <f>IF(BI147="",IF(DT147=1,1,$BI$3),BI147)</f>
        <v/>
      </c>
      <c r="CH147" s="206">
        <f>F147*P147</f>
        <v/>
      </c>
      <c r="CI147" s="56" t="n">
        <v>100</v>
      </c>
      <c r="CJ147" s="3" t="n">
        <v>98</v>
      </c>
      <c r="CK147" s="3" t="n">
        <v>95</v>
      </c>
      <c r="CL147" s="3" t="n">
        <v>80</v>
      </c>
      <c r="CM147" s="3" t="n">
        <v>70</v>
      </c>
      <c r="CN147" s="3" t="n">
        <v>60</v>
      </c>
      <c r="CO147" s="3" t="n">
        <v>30</v>
      </c>
      <c r="CP147" s="3" t="n">
        <v>10</v>
      </c>
      <c r="CQ147" s="3" t="n">
        <v>0</v>
      </c>
      <c r="DJ147" s="3">
        <f>ROUND((CI147-EZ147),1)</f>
        <v/>
      </c>
      <c r="DK147" s="3">
        <f>((CI147-EZ147)/(FG147+DJ147-FC147))*100</f>
        <v/>
      </c>
      <c r="DL147" s="3">
        <f>ROUND((CR147-FA147)+(DA147-FB147),1)</f>
        <v/>
      </c>
      <c r="DO147" s="3" t="n">
        <v>2</v>
      </c>
      <c r="DZ147" s="3" t="n">
        <v>1</v>
      </c>
      <c r="EA147" s="3">
        <f>IF(DZ147&gt;0,DZ147,IF(DM147&gt;0,1,2))</f>
        <v/>
      </c>
      <c r="EB147" s="3">
        <f>MAX(DM147:DO147)</f>
        <v/>
      </c>
      <c r="EC147" s="3">
        <f>AND(DM147-0.1&lt;$DM$8,DN147-0.1&lt;$DN$8,DO147-0.1&lt;$DO$8)*1</f>
        <v/>
      </c>
      <c r="ED147" s="3">
        <f>IFERROR(IF(AND($DP$8&gt;=DP147,$DQ$8&gt;=DQ147,$DR$8&gt;=DR147,$DS$8&gt;=DS147,$DT$8&gt;=DT147,$DU$8&gt;=DU147,$DV$8&gt;=DV147,$DW$8&gt;=DW147,$DX$8&gt;=DX147,OR(DY147=0,$DY$8&lt;DY147),EC147=1),1,0),0)</f>
        <v/>
      </c>
      <c r="EF147" s="3">
        <f>IFERROR(OFFSET(EF$3,MATCH(AQ147,$ED$4:$ED$10,0),0),0)</f>
        <v/>
      </c>
      <c r="EG147" s="3">
        <f>IFERROR(OFFSET(EG$3,MATCH(AR147,$ED$4:$ED$10,0),0),0)</f>
        <v/>
      </c>
      <c r="EH147" s="3">
        <f>IFERROR(IF(LEFT($BA147,1)="4",OFFSET(변환표준점수!$H$118,MATCH($S147,변환표준점수!$B$119:$B$198,0),),OFFSET(EH$3,MATCH(AS147,$ED$4:$ED$8,0),0)),0)</f>
        <v/>
      </c>
      <c r="EI147" s="3">
        <f>IFERROR(IF(LEFT($BA147,1)="4",OFFSET(변환표준점수!$I$118,MATCH($S147,변환표준점수!$B$119:$B$198,0),0),OFFSET(EI$3,MATCH(AT147,$ED$4:$ED$8,0),0)),0)</f>
        <v/>
      </c>
      <c r="EK147" s="3">
        <f>IFERROR(IF(LEFT($BA147,1)="4",OFFSET(변환표준점수!$J$118,MATCH($S147,변환표준점수!$B$119:$B$198,0),0),OFFSET(EJ$3,MATCH(AV147,$ED$4:$ED$8,0),0)),0)</f>
        <v/>
      </c>
      <c r="EL147" s="3">
        <f>IFERROR(IF(LEFT($BA147,1)="4",OFFSET(변환표준점수!$K$118,MATCH($S147,변환표준점수!$B$119:$B$198,0),0),OFFSET(EK$3,MATCH(AW147,$ED$4:$ED$8,0),0)),0)</f>
        <v/>
      </c>
      <c r="EM147" s="3">
        <f>IFERROR(OFFSET(EL$3,MATCH(AX147,$ED$4:$ED$8,0),0),0)</f>
        <v/>
      </c>
      <c r="EN147" s="3">
        <f>IFERROR(OFFSET(EM$3,MATCH(AY147,$ED$4:$ED$8,0),0),0)</f>
        <v/>
      </c>
      <c r="EO147" s="3">
        <f>IFERROR(OFFSET(EN$3,MATCH(AZ147,$ED$4:$ED$8,0),0),0)</f>
        <v/>
      </c>
      <c r="EQ147" s="3">
        <f>IFERROR((EF147*AD147+BO147)*$EP$9,0)</f>
        <v/>
      </c>
      <c r="ER147" s="3">
        <f>IFERROR(EG147*AE147+OFFSET($BP147,0,$ER$14-1),0)</f>
        <v/>
      </c>
      <c r="ES147" s="3">
        <f>IFERROR((EH147*AF147+BS147)*$EP$9,0)</f>
        <v/>
      </c>
      <c r="ET147" s="3">
        <f>IFERROR(IF(O147&lt;2,0,(EI147*AG147+BT147)*$EP$9),0)</f>
        <v/>
      </c>
      <c r="EU147" s="3">
        <f>IFERROR(BU147*$EP$9,0)</f>
        <v/>
      </c>
      <c r="EV147" s="3">
        <f>IFERROR((EK147*AI147+BV147)*$EP$9,0)</f>
        <v/>
      </c>
      <c r="EW147" s="3">
        <f>IFERROR(IF(O147&lt;2,0,(EL147*AJ147+BW147)*$EP$9),0)</f>
        <v/>
      </c>
      <c r="EX147" s="3">
        <f>LARGE((ES147:ET147,EV147:EW147),1)</f>
        <v/>
      </c>
      <c r="EY147" s="3">
        <f>IF(O147&lt;2,0,LARGE((ES147:ET147,EV147:EW147),2))</f>
        <v/>
      </c>
      <c r="EZ147" s="3">
        <f>IFERROR(OFFSET(CI147,0,ROUND((1/(1/EM147))-1,0)),0)</f>
        <v/>
      </c>
      <c r="FA147" s="3">
        <f>IFERROR(OFFSET(CR147,0,ROUND(1/(1/EN147),0)-1),0)</f>
        <v/>
      </c>
      <c r="FB147" s="3">
        <f>IFERROR(OFFSET(DA147,0,ROUND(1/(1/EO147),0)-1),0)</f>
        <v/>
      </c>
      <c r="FG147" s="3">
        <f>IF(FF147&gt;0,FF147,EQ147+ER147+EU147+EX147+EY147+EZ147+FA147+FB147+FC147)</f>
        <v/>
      </c>
      <c r="FH147" s="618" t="n"/>
      <c r="FU147" s="3">
        <f>IF(AQ147=1,"표점",IF(AQ147=12,"표점/만점",IF(AQ147=2,"백분위")))</f>
        <v/>
      </c>
      <c r="FV147" s="3">
        <f>IF(BA147=1,"표점",IF(BA147=12,"표점/만점",IF(BA147=2,"백분위",IF(BA147=4,"변표",IF(BA147=42,"변표/만점")))))</f>
        <v/>
      </c>
      <c r="FW147" s="3">
        <f>ROUND(Y147/$FZ147,2)</f>
        <v/>
      </c>
      <c r="FX147" s="3">
        <f>ROUND(Z147/$FZ147,2)</f>
        <v/>
      </c>
      <c r="FY147" s="3">
        <f>ROUND(AC147/$FZ147,2)</f>
        <v/>
      </c>
      <c r="FZ147" s="3">
        <f>Y147+Z147+AC147</f>
        <v/>
      </c>
    </row>
    <row r="148">
      <c r="A148" s="556" t="n">
        <v>26</v>
      </c>
      <c r="C148" s="3">
        <f>ROUND(ROW(C148)-ROW($C$15),0)</f>
        <v/>
      </c>
      <c r="D148" s="3" t="n">
        <v>133</v>
      </c>
      <c r="E148" s="3" t="inlineStr">
        <is>
          <t>고려대(세종) 과탐가산</t>
        </is>
      </c>
      <c r="F148" s="3" t="n">
        <v>1000</v>
      </c>
      <c r="G148" s="3" t="n">
        <v>0.2</v>
      </c>
      <c r="H148" s="3" t="n">
        <v>0.35</v>
      </c>
      <c r="I148" s="3" t="n">
        <v>0.125</v>
      </c>
      <c r="J148" s="3" t="n">
        <v>0.125</v>
      </c>
      <c r="L148" s="3" t="n">
        <v>0.125</v>
      </c>
      <c r="M148" s="3" t="n">
        <v>0.125</v>
      </c>
      <c r="O148" s="3" t="n">
        <v>2</v>
      </c>
      <c r="P148" s="3">
        <f>G148+H148+MAX((I148:J148),L148:M148)*O148</f>
        <v/>
      </c>
      <c r="Q148" s="3" t="n">
        <v>42</v>
      </c>
      <c r="S148" s="3">
        <f>IF(R148&gt;0,R148,Q148)</f>
        <v/>
      </c>
      <c r="W148" s="3">
        <f>IF(AND(BH148=0,CD148=0),0,IF(V148&gt;0,V148,IF(U148=1,$W$11,0)))</f>
        <v/>
      </c>
      <c r="Y148" s="3">
        <f>AD148</f>
        <v/>
      </c>
      <c r="Z148" s="3">
        <f>AE148</f>
        <v/>
      </c>
      <c r="AA148" s="3">
        <f>IF($BB$7=1,AF148,IF(AS148=12,$F148*I148/($AF$8*AL148+$AF$9*(1-AL148)),AF148))</f>
        <v/>
      </c>
      <c r="AB148" s="3">
        <f>IF($BB$7=1,AI148,IF(AV148=12,$F148*L148/($AI$8*AL148+$AI$9*(1-AL148)),AI148))</f>
        <v/>
      </c>
      <c r="AC148" s="3">
        <f>IF(AND(AS148=2,EA148=1),AA148*O148,IF(AND(AS148=2,EA148=2),AB148*O148,IF(EA148=1,AA148,IF(EA148=2,AB148))))</f>
        <v/>
      </c>
      <c r="AD148" s="3">
        <f>IF(AQ148=12,$F148*G148/$AQ$9,IF(OR(AQ148=1,AQ148=4),$F148*G148/200,IF(OR(AQ148=2,AQ148=9),$F148*G148/100,"자동")))</f>
        <v/>
      </c>
      <c r="AE148" s="3">
        <f>IF(AR148=12,$F148*H148/$AR$9,IF(OR(AR148=1,AR148=4),$F148*H148/200,IF(OR(AR148=2,AR148=9),$F148*H148/100,"자동")))</f>
        <v/>
      </c>
      <c r="AF148" s="3">
        <f>IF(AS148=12,$F148*I148/IF($BB$7=1,IF($ED148=1,$AS$9,$AF$9),($AF$8*AL148+$AF$9*(1-AL148))),IF(AS148=42,$F148*I148/AN148,IF(OR(AS148=1,AS148=4,AS148=2),$F148*I148/100,IF(AS148=9,$F148*I148/50,"자동"))))</f>
        <v/>
      </c>
      <c r="AG148" s="3">
        <f>IF(AT148=12,$F148*J148/IF($BB$7=1,IF($ED148=1,$AT$9,$AG$9),($AG$8*AL148+$AG$9*(1-AL148))),IF(AT148=42,$F148*J148/AN148,IF(OR(AT148=1,AT148=4,AT148=2),$F148*J148/100,IF(AT148=9,$F148*J148/50,"자동"))))</f>
        <v/>
      </c>
      <c r="AH148" s="3">
        <f>IF(AU148=12,$F148*K148/IF($BB$7=1,IF($ED148=1,$AU$9,$AH$9),($AH$8*AL148+$AH$9*(1-AL148))),IF(AU148=42,$F148*K148/$AN148,IF(OR(AU148=1,AU148=4,AU148=2),$F148*K148/100,IF(AU148=9,$F148*K148/50,"자동"))))</f>
        <v/>
      </c>
      <c r="AI148" s="3">
        <f>IF(AV148=12,$F148*L148/IF($BB$7=1,IF($ED148=1,$AV$9,$AI$9),($AI$8*AL148+$AI$9*(1-AL148))),IF(AV148=42,$F148*L148/AO148,IF(OR(AV148=1,AV148=4,AV148=2),$F148*L148/100,IF(AV148=9,$F148*L148/50,"자동"))))</f>
        <v/>
      </c>
      <c r="AJ148" s="3">
        <f>IF(AW148=12,$F148*M148/IF($BB$7=1,IF($ED148=1,$AW$9,$AJ$9),($AJ$8*AL148+$AJ$9*(1-AL148))),IF(AW148=42,$F148*M148/AO148,IF(OR(AW148=1,AW148=4,AW148=2),$F148*M148/100,IF(AW148=9,$F148*M148/50,"자동"))))</f>
        <v/>
      </c>
      <c r="AL148" s="3">
        <f>IF(AK148&lt;&gt;"",AK148,IF(BA148&lt;&gt;12,"",IF(U148=1,1,IF(LEFT(E148,3)="서울대",0,""))))</f>
        <v/>
      </c>
      <c r="AN148" s="3">
        <f>IF($BA148=42,OFFSET(변환표준점수!C$119,$AP148-1,0),"")</f>
        <v/>
      </c>
      <c r="AO148" s="3">
        <f>IF($BA148=42,OFFSET(변환표준점수!D$119,$AP148-1,0),"")</f>
        <v/>
      </c>
      <c r="AP148" s="3">
        <f>IF(S148="","",MATCH(S148,변환표준점수!$B$119:$B$298,0))</f>
        <v/>
      </c>
      <c r="AQ148" s="3" t="n">
        <v>12</v>
      </c>
      <c r="AR148" s="3" t="n">
        <v>12</v>
      </c>
      <c r="AS148" s="3" t="n">
        <v>42</v>
      </c>
      <c r="AT148" s="3" t="n">
        <v>42</v>
      </c>
      <c r="AV148" s="3" t="n">
        <v>42</v>
      </c>
      <c r="AW148" s="3" t="n">
        <v>42</v>
      </c>
      <c r="AX148" s="3" t="n">
        <v>3</v>
      </c>
      <c r="AY148" s="3" t="n">
        <v>3</v>
      </c>
      <c r="BA148" s="3">
        <f>IF(AS148&gt;0,AS148,AV148)</f>
        <v/>
      </c>
      <c r="BF148" s="3">
        <f>0.03*AF148</f>
        <v/>
      </c>
      <c r="BG148" s="3">
        <f>0.03*AG148</f>
        <v/>
      </c>
      <c r="BJ148" s="3">
        <f>IF(BI148="",IF(DT148=1,1,$BI$3),BI148)</f>
        <v/>
      </c>
      <c r="BN148" s="212" t="inlineStr">
        <is>
          <t>과3%가산</t>
        </is>
      </c>
      <c r="BS148" s="3">
        <f>BF148*EH148</f>
        <v/>
      </c>
      <c r="BT148" s="3">
        <f>BG148*EI148</f>
        <v/>
      </c>
      <c r="CH148" s="206">
        <f>F148*P148</f>
        <v/>
      </c>
      <c r="CI148" s="56" t="n">
        <v>200</v>
      </c>
      <c r="CJ148" s="3" t="n">
        <v>190</v>
      </c>
      <c r="CK148" s="3" t="n">
        <v>180</v>
      </c>
      <c r="CL148" s="3" t="n">
        <v>160</v>
      </c>
      <c r="CM148" s="3" t="n">
        <v>140</v>
      </c>
      <c r="CN148" s="3" t="n">
        <v>120</v>
      </c>
      <c r="CO148" s="3" t="n">
        <v>80</v>
      </c>
      <c r="CP148" s="3" t="n">
        <v>40</v>
      </c>
      <c r="CQ148" s="3" t="n">
        <v>20</v>
      </c>
      <c r="DJ148" s="3">
        <f>ROUND((CI148-EZ148),1)</f>
        <v/>
      </c>
      <c r="DK148" s="3">
        <f>((CI148-EZ148)/(FG148+DJ148-FC148))*100</f>
        <v/>
      </c>
      <c r="DL148" s="3">
        <f>ROUND((CR148-FA148)+(DA148-FB148),1)</f>
        <v/>
      </c>
      <c r="DO148" s="3" t="n">
        <v>2</v>
      </c>
      <c r="DZ148" s="3" t="n">
        <v>1</v>
      </c>
      <c r="EA148" s="3">
        <f>IF(DZ148&gt;0,DZ148,IF(DM148&gt;0,1,2))</f>
        <v/>
      </c>
      <c r="EB148" s="3">
        <f>MAX(DM148:DO148)</f>
        <v/>
      </c>
      <c r="EC148" s="3">
        <f>AND(DM148-0.1&lt;$DM$8,DN148-0.1&lt;$DN$8,DO148-0.1&lt;$DO$8)*1</f>
        <v/>
      </c>
      <c r="ED148" s="3">
        <f>IFERROR(IF(AND($DP$8&gt;=DP148,$DQ$8&gt;=DQ148,$DR$8&gt;=DR148,$DS$8&gt;=DS148,$DT$8&gt;=DT148,$DU$8&gt;=DU148,$DV$8&gt;=DV148,$DW$8&gt;=DW148,$DX$8&gt;=DX148,OR(DY148=0,$DY$8&lt;DY148),EC148=1),1,0),0)</f>
        <v/>
      </c>
      <c r="EF148" s="3">
        <f>IFERROR(OFFSET(EF$3,MATCH(AQ148,$ED$4:$ED$10,0),0),0)</f>
        <v/>
      </c>
      <c r="EG148" s="3">
        <f>IFERROR(OFFSET(EG$3,MATCH(AR148,$ED$4:$ED$10,0),0),0)</f>
        <v/>
      </c>
      <c r="EH148" s="3">
        <f>IFERROR(IF(LEFT($BA148,1)="4",OFFSET(변환표준점수!$H$118,MATCH($S148,변환표준점수!$B$119:$B$198,0),),OFFSET(EH$3,MATCH(AS148,$ED$4:$ED$8,0),0)),0)</f>
        <v/>
      </c>
      <c r="EI148" s="3">
        <f>IFERROR(IF(LEFT($BA148,1)="4",OFFSET(변환표준점수!$I$118,MATCH($S148,변환표준점수!$B$119:$B$198,0),0),OFFSET(EI$3,MATCH(AT148,$ED$4:$ED$8,0),0)),0)</f>
        <v/>
      </c>
      <c r="EK148" s="3">
        <f>IFERROR(IF(LEFT($BA148,1)="4",OFFSET(변환표준점수!$J$118,MATCH($S148,변환표준점수!$B$119:$B$198,0),0),OFFSET(EJ$3,MATCH(AV148,$ED$4:$ED$8,0),0)),0)</f>
        <v/>
      </c>
      <c r="EL148" s="3">
        <f>IFERROR(IF(LEFT($BA148,1)="4",OFFSET(변환표준점수!$K$118,MATCH($S148,변환표준점수!$B$119:$B$198,0),0),OFFSET(EK$3,MATCH(AW148,$ED$4:$ED$8,0),0)),0)</f>
        <v/>
      </c>
      <c r="EM148" s="3">
        <f>IFERROR(OFFSET(EL$3,MATCH(AX148,$ED$4:$ED$8,0),0),0)</f>
        <v/>
      </c>
      <c r="EN148" s="3">
        <f>IFERROR(OFFSET(EM$3,MATCH(AY148,$ED$4:$ED$8,0),0),0)</f>
        <v/>
      </c>
      <c r="EO148" s="3">
        <f>IFERROR(OFFSET(EN$3,MATCH(AZ148,$ED$4:$ED$8,0),0),0)</f>
        <v/>
      </c>
      <c r="EQ148" s="3">
        <f>IFERROR((EF148*AD148+BO148)*$EP$9,0)</f>
        <v/>
      </c>
      <c r="ER148" s="3">
        <f>IFERROR(EG148*AE148+OFFSET($BP148,0,$ER$14-1),0)</f>
        <v/>
      </c>
      <c r="ES148" s="3">
        <f>IFERROR((EH148*AF148+BS148)*$EP$9,0)</f>
        <v/>
      </c>
      <c r="ET148" s="3">
        <f>IFERROR(IF(O148&lt;2,0,(EI148*AG148+BT148)*$EP$9),0)</f>
        <v/>
      </c>
      <c r="EU148" s="3">
        <f>IFERROR(BU148*$EP$9,0)</f>
        <v/>
      </c>
      <c r="EV148" s="3">
        <f>IFERROR((EK148*AI148+BV148)*$EP$9,0)</f>
        <v/>
      </c>
      <c r="EW148" s="3">
        <f>IFERROR(IF(O148&lt;2,0,(EL148*AJ148+BW148)*$EP$9),0)</f>
        <v/>
      </c>
      <c r="EX148" s="3">
        <f>LARGE((ES148:ET148,EV148:EW148),1)</f>
        <v/>
      </c>
      <c r="EY148" s="3">
        <f>IF(O148&lt;2,0,LARGE((ES148:ET148,EV148:EW148),2))</f>
        <v/>
      </c>
      <c r="EZ148" s="3">
        <f>IFERROR(OFFSET(CI148,0,ROUND((1/(1/EM148))-1,0)),0)</f>
        <v/>
      </c>
      <c r="FA148" s="3">
        <f>IFERROR(OFFSET(CR148,0,ROUND(1/(1/EN148),0)-1),0)</f>
        <v/>
      </c>
      <c r="FB148" s="3">
        <f>IFERROR(OFFSET(DA148,0,ROUND(1/(1/EO148),0)-1),0)</f>
        <v/>
      </c>
      <c r="FG148" s="3">
        <f>IF(FF148&gt;0,FF148,EQ148+ER148+EU148+EX148+EY148+EZ148+FA148+FB148+FC148)</f>
        <v/>
      </c>
      <c r="FH148" s="618" t="n"/>
      <c r="FU148" s="3">
        <f>IF(AQ148=1,"표점",IF(AQ148=12,"표점/만점",IF(AQ148=2,"백분위")))</f>
        <v/>
      </c>
      <c r="FV148" s="3">
        <f>IF(BA148=1,"표점",IF(BA148=12,"표점/만점",IF(BA148=2,"백분위",IF(BA148=4,"변표",IF(BA148=42,"변표/만점")))))</f>
        <v/>
      </c>
      <c r="FW148" s="3">
        <f>ROUND(Y148/$FZ148,2)</f>
        <v/>
      </c>
      <c r="FX148" s="3">
        <f>ROUND(Z148/$FZ148,2)</f>
        <v/>
      </c>
      <c r="FY148" s="3">
        <f>ROUND(AC148/$FZ148,2)</f>
        <v/>
      </c>
      <c r="FZ148" s="3">
        <f>Y148+Z148+AC148</f>
        <v/>
      </c>
    </row>
    <row r="149">
      <c r="A149" s="556" t="n">
        <v>26</v>
      </c>
      <c r="C149" s="3">
        <f>ROUND(ROW(C149)-ROW($C$15),0)</f>
        <v/>
      </c>
      <c r="D149" s="3" t="n">
        <v>134</v>
      </c>
      <c r="E149" s="3" t="inlineStr">
        <is>
          <t>고려대(세종) 과탐지정</t>
        </is>
      </c>
      <c r="F149" s="3" t="n">
        <v>1000</v>
      </c>
      <c r="G149" s="3" t="n">
        <v>0.2</v>
      </c>
      <c r="H149" s="3" t="n">
        <v>0.35</v>
      </c>
      <c r="I149" s="3" t="n">
        <v>0.125</v>
      </c>
      <c r="J149" s="3" t="n">
        <v>0.125</v>
      </c>
      <c r="O149" s="3" t="n">
        <v>2</v>
      </c>
      <c r="P149" s="3">
        <f>G149+H149+MAX((I149:J149),L149:M149)*O149</f>
        <v/>
      </c>
      <c r="Q149" s="3" t="n">
        <v>42</v>
      </c>
      <c r="S149" s="3">
        <f>IF(R149&gt;0,R149,Q149)</f>
        <v/>
      </c>
      <c r="W149" s="3">
        <f>IF(AND(BH149=0,CD149=0),0,IF(V149&gt;0,V149,IF(U149=1,$W$11,0)))</f>
        <v/>
      </c>
      <c r="Y149" s="3">
        <f>AD149</f>
        <v/>
      </c>
      <c r="Z149" s="3">
        <f>AE149</f>
        <v/>
      </c>
      <c r="AA149" s="3">
        <f>IF($BB$7=1,AF149,IF(AS149=12,$F149*I149/($AF$8*AL149+$AF$9*(1-AL149)),AF149))</f>
        <v/>
      </c>
      <c r="AB149" s="3">
        <f>IF($BB$7=1,AI149,IF(AV149=12,$F149*L149/($AI$8*AL149+$AI$9*(1-AL149)),AI149))</f>
        <v/>
      </c>
      <c r="AC149" s="3">
        <f>IF(AND(AS149=2,EA149=1),AA149*O149,IF(AND(AS149=2,EA149=2),AB149*O149,IF(EA149=1,AA149,IF(EA149=2,AB149))))</f>
        <v/>
      </c>
      <c r="AD149" s="3">
        <f>IF(AQ149=12,$F149*G149/$AQ$9,IF(OR(AQ149=1,AQ149=4),$F149*G149/200,IF(OR(AQ149=2,AQ149=9),$F149*G149/100,"자동")))</f>
        <v/>
      </c>
      <c r="AE149" s="3">
        <f>IF(AR149=12,$F149*H149/$AR$9,IF(OR(AR149=1,AR149=4),$F149*H149/200,IF(OR(AR149=2,AR149=9),$F149*H149/100,"자동")))</f>
        <v/>
      </c>
      <c r="AF149" s="3">
        <f>IF(AS149=12,$F149*I149/IF($BB$7=1,IF($ED149=1,$AS$9,$AF$9),($AF$8*AL149+$AF$9*(1-AL149))),IF(AS149=42,$F149*I149/AN149,IF(OR(AS149=1,AS149=4,AS149=2),$F149*I149/100,IF(AS149=9,$F149*I149/50,"자동"))))</f>
        <v/>
      </c>
      <c r="AG149" s="3">
        <f>IF(AT149=12,$F149*J149/IF($BB$7=1,IF($ED149=1,$AT$9,$AG$9),($AG$8*AL149+$AG$9*(1-AL149))),IF(AT149=42,$F149*J149/AN149,IF(OR(AT149=1,AT149=4,AT149=2),$F149*J149/100,IF(AT149=9,$F149*J149/50,"자동"))))</f>
        <v/>
      </c>
      <c r="AH149" s="3">
        <f>IF(AU149=12,$F149*K149/IF($BB$7=1,IF($ED149=1,$AU$9,$AH$9),($AH$8*AL149+$AH$9*(1-AL149))),IF(AU149=42,$F149*K149/$AN149,IF(OR(AU149=1,AU149=4,AU149=2),$F149*K149/100,IF(AU149=9,$F149*K149/50,"자동"))))</f>
        <v/>
      </c>
      <c r="AI149" s="3">
        <f>IF(AV149=12,$F149*L149/IF($BB$7=1,IF($ED149=1,$AV$9,$AI$9),($AI$8*AL149+$AI$9*(1-AL149))),IF(AV149=42,$F149*L149/AO149,IF(OR(AV149=1,AV149=4,AV149=2),$F149*L149/100,IF(AV149=9,$F149*L149/50,"자동"))))</f>
        <v/>
      </c>
      <c r="AJ149" s="3">
        <f>IF(AW149=12,$F149*M149/IF($BB$7=1,IF($ED149=1,$AW$9,$AJ$9),($AJ$8*AL149+$AJ$9*(1-AL149))),IF(AW149=42,$F149*M149/AO149,IF(OR(AW149=1,AW149=4,AW149=2),$F149*M149/100,IF(AW149=9,$F149*M149/50,"자동"))))</f>
        <v/>
      </c>
      <c r="AL149" s="3">
        <f>IF(AK149&lt;&gt;"",AK149,IF(BA149&lt;&gt;12,"",IF(U149=1,1,IF(LEFT(E149,3)="서울대",0,""))))</f>
        <v/>
      </c>
      <c r="AN149" s="3">
        <f>IF($BA149=42,OFFSET(변환표준점수!C$119,$AP149-1,0),"")</f>
        <v/>
      </c>
      <c r="AO149" s="3">
        <f>IF($BA149=42,OFFSET(변환표준점수!D$119,$AP149-1,0),"")</f>
        <v/>
      </c>
      <c r="AP149" s="3">
        <f>IF(S149="","",MATCH(S149,변환표준점수!$B$119:$B$298,0))</f>
        <v/>
      </c>
      <c r="AQ149" s="3" t="n">
        <v>12</v>
      </c>
      <c r="AR149" s="3" t="n">
        <v>12</v>
      </c>
      <c r="AS149" s="3" t="n">
        <v>42</v>
      </c>
      <c r="AT149" s="3" t="n">
        <v>42</v>
      </c>
      <c r="AX149" s="3" t="n">
        <v>3</v>
      </c>
      <c r="AY149" s="3" t="n">
        <v>3</v>
      </c>
      <c r="BA149" s="3">
        <f>IF(AS149&gt;0,AS149,AV149)</f>
        <v/>
      </c>
      <c r="BJ149" s="3">
        <f>IF(BI149="",IF(DT149=1,1,$BI$3),BI149)</f>
        <v/>
      </c>
      <c r="CH149" s="206">
        <f>F149*P149</f>
        <v/>
      </c>
      <c r="CI149" s="56" t="n">
        <v>200</v>
      </c>
      <c r="CJ149" s="3" t="n">
        <v>190</v>
      </c>
      <c r="CK149" s="3" t="n">
        <v>180</v>
      </c>
      <c r="CL149" s="3" t="n">
        <v>160</v>
      </c>
      <c r="CM149" s="3" t="n">
        <v>140</v>
      </c>
      <c r="CN149" s="3" t="n">
        <v>120</v>
      </c>
      <c r="CO149" s="3" t="n">
        <v>80</v>
      </c>
      <c r="CP149" s="3" t="n">
        <v>40</v>
      </c>
      <c r="CQ149" s="3" t="n">
        <v>20</v>
      </c>
      <c r="DJ149" s="3">
        <f>ROUND((CI149-EZ149),1)</f>
        <v/>
      </c>
      <c r="DK149" s="3">
        <f>((CI149-EZ149)/(FG149+DJ149-FC149))*100</f>
        <v/>
      </c>
      <c r="DL149" s="3">
        <f>ROUND((CR149-FA149)+(DA149-FB149),1)</f>
        <v/>
      </c>
      <c r="DM149" s="3" t="n">
        <v>2</v>
      </c>
      <c r="DQ149" s="3" t="n">
        <v>1</v>
      </c>
      <c r="DS149" s="3" t="n">
        <v>1</v>
      </c>
      <c r="EA149" s="3">
        <f>IF(DZ149&gt;0,DZ149,IF(DM149&gt;0,1,2))</f>
        <v/>
      </c>
      <c r="EB149" s="3">
        <f>MAX(DM149:DO149)</f>
        <v/>
      </c>
      <c r="EC149" s="3">
        <f>AND(DM149-0.1&lt;$DM$8,DN149-0.1&lt;$DN$8,DO149-0.1&lt;$DO$8)*1</f>
        <v/>
      </c>
      <c r="ED149" s="3">
        <f>IFERROR(IF(AND($DP$8&gt;=DP149,$DQ$8&gt;=DQ149,$DR$8&gt;=DR149,$DS$8&gt;=DS149,$DT$8&gt;=DT149,$DU$8&gt;=DU149,$DV$8&gt;=DV149,$DW$8&gt;=DW149,$DX$8&gt;=DX149,OR(DY149=0,$DY$8&lt;DY149),EC149=1),1,0),0)</f>
        <v/>
      </c>
      <c r="EF149" s="3">
        <f>IFERROR(OFFSET(EF$3,MATCH(AQ149,$ED$4:$ED$10,0),0),0)</f>
        <v/>
      </c>
      <c r="EG149" s="3">
        <f>IFERROR(OFFSET(EG$3,MATCH(AR149,$ED$4:$ED$10,0),0),0)</f>
        <v/>
      </c>
      <c r="EH149" s="3">
        <f>IFERROR(IF(LEFT($BA149,1)="4",OFFSET(변환표준점수!$H$118,MATCH($S149,변환표준점수!$B$119:$B$198,0),),OFFSET(EH$3,MATCH(AS149,$ED$4:$ED$8,0),0)),0)</f>
        <v/>
      </c>
      <c r="EI149" s="3">
        <f>IFERROR(IF(LEFT($BA149,1)="4",OFFSET(변환표준점수!$I$118,MATCH($S149,변환표준점수!$B$119:$B$198,0),0),OFFSET(EI$3,MATCH(AT149,$ED$4:$ED$8,0),0)),0)</f>
        <v/>
      </c>
      <c r="EK149" s="3">
        <f>IFERROR(IF(LEFT($BA149,1)="4",OFFSET(변환표준점수!$J$118,MATCH($S149,변환표준점수!$B$119:$B$198,0),0),OFFSET(EJ$3,MATCH(AV149,$ED$4:$ED$8,0),0)),0)</f>
        <v/>
      </c>
      <c r="EL149" s="3">
        <f>IFERROR(IF(LEFT($BA149,1)="4",OFFSET(변환표준점수!$K$118,MATCH($S149,변환표준점수!$B$119:$B$198,0),0),OFFSET(EK$3,MATCH(AW149,$ED$4:$ED$8,0),0)),0)</f>
        <v/>
      </c>
      <c r="EM149" s="3">
        <f>IFERROR(OFFSET(EL$3,MATCH(AX149,$ED$4:$ED$8,0),0),0)</f>
        <v/>
      </c>
      <c r="EN149" s="3">
        <f>IFERROR(OFFSET(EM$3,MATCH(AY149,$ED$4:$ED$8,0),0),0)</f>
        <v/>
      </c>
      <c r="EO149" s="3">
        <f>IFERROR(OFFSET(EN$3,MATCH(AZ149,$ED$4:$ED$8,0),0),0)</f>
        <v/>
      </c>
      <c r="EQ149" s="3">
        <f>IFERROR((EF149*AD149+BO149)*$EP$9,0)</f>
        <v/>
      </c>
      <c r="ER149" s="3">
        <f>IFERROR(EG149*AE149+OFFSET($BP149,0,$ER$14-1),0)</f>
        <v/>
      </c>
      <c r="ES149" s="3">
        <f>IFERROR((EH149*AF149+BS149)*$EP$9,0)</f>
        <v/>
      </c>
      <c r="ET149" s="3">
        <f>IFERROR(IF(O149&lt;2,0,(EI149*AG149+BT149)*$EP$9),0)</f>
        <v/>
      </c>
      <c r="EU149" s="3">
        <f>IFERROR(BU149*$EP$9,0)</f>
        <v/>
      </c>
      <c r="EV149" s="3">
        <f>IFERROR((EK149*AI149+BV149)*$EP$9,0)</f>
        <v/>
      </c>
      <c r="EW149" s="3">
        <f>IFERROR(IF(O149&lt;2,0,(EL149*AJ149+BW149)*$EP$9),0)</f>
        <v/>
      </c>
      <c r="EX149" s="3">
        <f>LARGE((ES149:ET149,EV149:EW149),1)</f>
        <v/>
      </c>
      <c r="EY149" s="3">
        <f>IF(O149&lt;2,0,LARGE((ES149:ET149,EV149:EW149),2))</f>
        <v/>
      </c>
      <c r="EZ149" s="3">
        <f>IFERROR(OFFSET(CI149,0,ROUND((1/(1/EM149))-1,0)),0)</f>
        <v/>
      </c>
      <c r="FA149" s="3">
        <f>IFERROR(OFFSET(CR149,0,ROUND(1/(1/EN149),0)-1),0)</f>
        <v/>
      </c>
      <c r="FB149" s="3">
        <f>IFERROR(OFFSET(DA149,0,ROUND(1/(1/EO149),0)-1),0)</f>
        <v/>
      </c>
      <c r="FG149" s="3">
        <f>IF(FF149&gt;0,FF149,EQ149+ER149+EU149+EX149+EY149+EZ149+FA149+FB149+FC149)</f>
        <v/>
      </c>
      <c r="FH149" s="618" t="n"/>
      <c r="FU149" s="3">
        <f>IF(AQ149=1,"표점",IF(AQ149=12,"표점/만점",IF(AQ149=2,"백분위")))</f>
        <v/>
      </c>
      <c r="FV149" s="3">
        <f>IF(BA149=1,"표점",IF(BA149=12,"표점/만점",IF(BA149=2,"백분위",IF(BA149=4,"변표",IF(BA149=42,"변표/만점")))))</f>
        <v/>
      </c>
      <c r="FW149" s="3">
        <f>ROUND(Y149/$FZ149,2)</f>
        <v/>
      </c>
      <c r="FX149" s="3">
        <f>ROUND(Z149/$FZ149,2)</f>
        <v/>
      </c>
      <c r="FY149" s="3">
        <f>ROUND(AC149/$FZ149,2)</f>
        <v/>
      </c>
      <c r="FZ149" s="3">
        <f>Y149+Z149+AC149</f>
        <v/>
      </c>
    </row>
    <row r="150">
      <c r="A150" s="556" t="n">
        <v>26</v>
      </c>
      <c r="C150" s="3">
        <f>ROUND(ROW(C150)-ROW($C$15),0)</f>
        <v/>
      </c>
      <c r="D150" s="3" t="n">
        <v>135</v>
      </c>
      <c r="E150" s="3" t="inlineStr">
        <is>
          <t>고려대(세종) 약</t>
        </is>
      </c>
      <c r="F150" s="3" t="n">
        <v>1000</v>
      </c>
      <c r="G150" s="3" t="n">
        <v>0.2</v>
      </c>
      <c r="H150" s="3" t="n">
        <v>0.35</v>
      </c>
      <c r="I150" s="3" t="n">
        <v>0.125</v>
      </c>
      <c r="J150" s="3" t="n">
        <v>0.125</v>
      </c>
      <c r="O150" s="3" t="n">
        <v>2</v>
      </c>
      <c r="P150" s="3">
        <f>G150+H150+MAX((I150:J150),L150:M150)*O150</f>
        <v/>
      </c>
      <c r="Q150" s="3" t="n">
        <v>42</v>
      </c>
      <c r="S150" s="3">
        <f>IF(R150&gt;0,R150,Q150)</f>
        <v/>
      </c>
      <c r="U150" s="3" t="n">
        <v>1</v>
      </c>
      <c r="W150" s="3">
        <f>IF(AND(BH150=0,CD150=0),0,IF(V150&gt;0,V150,IF(U150=1,$W$11,0)))</f>
        <v/>
      </c>
      <c r="Y150" s="3">
        <f>AD150</f>
        <v/>
      </c>
      <c r="Z150" s="3">
        <f>AE150</f>
        <v/>
      </c>
      <c r="AA150" s="3">
        <f>IF($BB$7=1,AF150,IF(AS150=12,$F150*I150/($AF$8*AL150+$AF$9*(1-AL150)),AF150))</f>
        <v/>
      </c>
      <c r="AB150" s="3">
        <f>IF($BB$7=1,AI150,IF(AV150=12,$F150*L150/($AI$8*AL150+$AI$9*(1-AL150)),AI150))</f>
        <v/>
      </c>
      <c r="AC150" s="3">
        <f>IF(AND(AS150=2,EA150=1),AA150*O150,IF(AND(AS150=2,EA150=2),AB150*O150,IF(EA150=1,AA150,IF(EA150=2,AB150))))</f>
        <v/>
      </c>
      <c r="AD150" s="3">
        <f>IF(AQ150=12,$F150*G150/$AQ$9,IF(OR(AQ150=1,AQ150=4),$F150*G150/200,IF(OR(AQ150=2,AQ150=9),$F150*G150/100,"자동")))</f>
        <v/>
      </c>
      <c r="AE150" s="3">
        <f>IF(AR150=12,$F150*H150/$AR$9,IF(OR(AR150=1,AR150=4),$F150*H150/200,IF(OR(AR150=2,AR150=9),$F150*H150/100,"자동")))</f>
        <v/>
      </c>
      <c r="AF150" s="3">
        <f>IF(AS150=12,$F150*I150/IF($BB$7=1,IF($ED150=1,$AS$9,$AF$9),($AF$8*AL150+$AF$9*(1-AL150))),IF(AS150=42,$F150*I150/AN150,IF(OR(AS150=1,AS150=4,AS150=2),$F150*I150/100,IF(AS150=9,$F150*I150/50,"자동"))))</f>
        <v/>
      </c>
      <c r="AG150" s="3">
        <f>IF(AT150=12,$F150*J150/IF($BB$7=1,IF($ED150=1,$AT$9,$AG$9),($AG$8*AL150+$AG$9*(1-AL150))),IF(AT150=42,$F150*J150/AN150,IF(OR(AT150=1,AT150=4,AT150=2),$F150*J150/100,IF(AT150=9,$F150*J150/50,"자동"))))</f>
        <v/>
      </c>
      <c r="AH150" s="3">
        <f>IF(AU150=12,$F150*K150/IF($BB$7=1,IF($ED150=1,$AU$9,$AH$9),($AH$8*AL150+$AH$9*(1-AL150))),IF(AU150=42,$F150*K150/$AN150,IF(OR(AU150=1,AU150=4,AU150=2),$F150*K150/100,IF(AU150=9,$F150*K150/50,"자동"))))</f>
        <v/>
      </c>
      <c r="AI150" s="3">
        <f>IF(AV150=12,$F150*L150/IF($BB$7=1,IF($ED150=1,$AV$9,$AI$9),($AI$8*AL150+$AI$9*(1-AL150))),IF(AV150=42,$F150*L150/AO150,IF(OR(AV150=1,AV150=4,AV150=2),$F150*L150/100,IF(AV150=9,$F150*L150/50,"자동"))))</f>
        <v/>
      </c>
      <c r="AJ150" s="3">
        <f>IF(AW150=12,$F150*M150/IF($BB$7=1,IF($ED150=1,$AW$9,$AJ$9),($AJ$8*AL150+$AJ$9*(1-AL150))),IF(AW150=42,$F150*M150/AO150,IF(OR(AW150=1,AW150=4,AW150=2),$F150*M150/100,IF(AW150=9,$F150*M150/50,"자동"))))</f>
        <v/>
      </c>
      <c r="AL150" s="3">
        <f>IF(AK150&lt;&gt;"",AK150,IF(BA150&lt;&gt;12,"",IF(U150=1,1,IF(LEFT(E150,3)="서울대",0,""))))</f>
        <v/>
      </c>
      <c r="AN150" s="3">
        <f>IF($BA150=42,OFFSET(변환표준점수!C$119,$AP150-1,0),"")</f>
        <v/>
      </c>
      <c r="AO150" s="3">
        <f>IF($BA150=42,OFFSET(변환표준점수!D$119,$AP150-1,0),"")</f>
        <v/>
      </c>
      <c r="AP150" s="3">
        <f>IF(S150="","",MATCH(S150,변환표준점수!$B$119:$B$298,0))</f>
        <v/>
      </c>
      <c r="AQ150" s="3" t="n">
        <v>12</v>
      </c>
      <c r="AR150" s="3" t="n">
        <v>12</v>
      </c>
      <c r="AS150" s="3" t="n">
        <v>42</v>
      </c>
      <c r="AT150" s="3" t="n">
        <v>42</v>
      </c>
      <c r="AX150" s="3" t="n">
        <v>3</v>
      </c>
      <c r="AY150" s="3" t="n">
        <v>3</v>
      </c>
      <c r="BA150" s="3">
        <f>IF(AS150&gt;0,AS150,AV150)</f>
        <v/>
      </c>
      <c r="BJ150" s="3">
        <f>IF(BI150="",IF(DT150=1,1,$BI$3),BI150)</f>
        <v/>
      </c>
      <c r="CH150" s="206">
        <f>F150*P150</f>
        <v/>
      </c>
      <c r="CI150" s="56" t="n">
        <v>200</v>
      </c>
      <c r="CJ150" s="3" t="n">
        <v>190</v>
      </c>
      <c r="CK150" s="3" t="n">
        <v>180</v>
      </c>
      <c r="CL150" s="3" t="n">
        <v>160</v>
      </c>
      <c r="CM150" s="3" t="n">
        <v>140</v>
      </c>
      <c r="CN150" s="3" t="n">
        <v>120</v>
      </c>
      <c r="CO150" s="3" t="n">
        <v>80</v>
      </c>
      <c r="CP150" s="3" t="n">
        <v>40</v>
      </c>
      <c r="CQ150" s="3" t="n">
        <v>20</v>
      </c>
      <c r="DJ150" s="3">
        <f>ROUND((CI150-EZ150),1)</f>
        <v/>
      </c>
      <c r="DK150" s="3">
        <f>((CI150-EZ150)/(FG150+DJ150-FC150))*100</f>
        <v/>
      </c>
      <c r="DL150" s="3">
        <f>ROUND((CR150-FA150)+(DA150-FB150),1)</f>
        <v/>
      </c>
      <c r="DM150" s="3" t="n">
        <v>2</v>
      </c>
      <c r="DQ150" s="3" t="n">
        <v>1</v>
      </c>
      <c r="DS150" s="3" t="n">
        <v>1</v>
      </c>
      <c r="EA150" s="3">
        <f>IF(DZ150&gt;0,DZ150,IF(DM150&gt;0,1,2))</f>
        <v/>
      </c>
      <c r="EB150" s="3">
        <f>MAX(DM150:DO150)</f>
        <v/>
      </c>
      <c r="EC150" s="3">
        <f>AND(DM150-0.1&lt;$DM$8,DN150-0.1&lt;$DN$8,DO150-0.1&lt;$DO$8)*1</f>
        <v/>
      </c>
      <c r="ED150" s="3">
        <f>IFERROR(IF(AND($DP$8&gt;=DP150,$DQ$8&gt;=DQ150,$DR$8&gt;=DR150,$DS$8&gt;=DS150,$DT$8&gt;=DT150,$DU$8&gt;=DU150,$DV$8&gt;=DV150,$DW$8&gt;=DW150,$DX$8&gt;=DX150,OR(DY150=0,$DY$8&lt;DY150),EC150=1),1,0),0)</f>
        <v/>
      </c>
      <c r="EF150" s="3">
        <f>IFERROR(OFFSET(EF$3,MATCH(AQ150,$ED$4:$ED$10,0),0),0)</f>
        <v/>
      </c>
      <c r="EG150" s="3">
        <f>IFERROR(OFFSET(EG$3,MATCH(AR150,$ED$4:$ED$10,0),0),0)</f>
        <v/>
      </c>
      <c r="EH150" s="3">
        <f>IFERROR(IF(LEFT($BA150,1)="4",OFFSET(변환표준점수!$H$118,MATCH($S150,변환표준점수!$B$119:$B$198,0),),OFFSET(EH$3,MATCH(AS150,$ED$4:$ED$8,0),0)),0)</f>
        <v/>
      </c>
      <c r="EI150" s="3">
        <f>IFERROR(IF(LEFT($BA150,1)="4",OFFSET(변환표준점수!$I$118,MATCH($S150,변환표준점수!$B$119:$B$198,0),0),OFFSET(EI$3,MATCH(AT150,$ED$4:$ED$8,0),0)),0)</f>
        <v/>
      </c>
      <c r="EK150" s="3">
        <f>IFERROR(IF(LEFT($BA150,1)="4",OFFSET(변환표준점수!$J$118,MATCH($S150,변환표준점수!$B$119:$B$198,0),0),OFFSET(EJ$3,MATCH(AV150,$ED$4:$ED$8,0),0)),0)</f>
        <v/>
      </c>
      <c r="EL150" s="3">
        <f>IFERROR(IF(LEFT($BA150,1)="4",OFFSET(변환표준점수!$K$118,MATCH($S150,변환표준점수!$B$119:$B$198,0),0),OFFSET(EK$3,MATCH(AW150,$ED$4:$ED$8,0),0)),0)</f>
        <v/>
      </c>
      <c r="EM150" s="3">
        <f>IFERROR(OFFSET(EL$3,MATCH(AX150,$ED$4:$ED$8,0),0),0)</f>
        <v/>
      </c>
      <c r="EN150" s="3">
        <f>IFERROR(OFFSET(EM$3,MATCH(AY150,$ED$4:$ED$8,0),0),0)</f>
        <v/>
      </c>
      <c r="EO150" s="3">
        <f>IFERROR(OFFSET(EN$3,MATCH(AZ150,$ED$4:$ED$8,0),0),0)</f>
        <v/>
      </c>
      <c r="EQ150" s="3">
        <f>IFERROR((EF150*AD150+BO150)*$EP$9,0)</f>
        <v/>
      </c>
      <c r="ER150" s="3">
        <f>IFERROR(EG150*AE150+OFFSET($BP150,0,$ER$14-1),0)</f>
        <v/>
      </c>
      <c r="ES150" s="3">
        <f>IFERROR((EH150*AF150+BS150)*$EP$9,0)</f>
        <v/>
      </c>
      <c r="ET150" s="3">
        <f>IFERROR(IF(O150&lt;2,0,(EI150*AG150+BT150)*$EP$9),0)</f>
        <v/>
      </c>
      <c r="EU150" s="3">
        <f>IFERROR(BU150*$EP$9,0)</f>
        <v/>
      </c>
      <c r="EV150" s="3">
        <f>IFERROR((EK150*AI150+BV150)*$EP$9,0)</f>
        <v/>
      </c>
      <c r="EW150" s="3">
        <f>IFERROR(IF(O150&lt;2,0,(EL150*AJ150+BW150)*$EP$9),0)</f>
        <v/>
      </c>
      <c r="EX150" s="3">
        <f>LARGE((ES150:ET150,EV150:EW150),1)</f>
        <v/>
      </c>
      <c r="EY150" s="3">
        <f>IF(O150&lt;2,0,LARGE((ES150:ET150,EV150:EW150),2))</f>
        <v/>
      </c>
      <c r="EZ150" s="3">
        <f>IFERROR(OFFSET(CI150,0,ROUND((1/(1/EM150))-1,0)),0)</f>
        <v/>
      </c>
      <c r="FA150" s="3">
        <f>IFERROR(OFFSET(CR150,0,ROUND(1/(1/EN150),0)-1),0)</f>
        <v/>
      </c>
      <c r="FB150" s="3">
        <f>IFERROR(OFFSET(DA150,0,ROUND(1/(1/EO150),0)-1),0)</f>
        <v/>
      </c>
      <c r="FG150" s="3">
        <f>IF(FF150&gt;0,FF150,EQ150+ER150+EU150+EX150+EY150+EZ150+FA150+FB150+FC150)</f>
        <v/>
      </c>
      <c r="FH150" s="618" t="n"/>
      <c r="FU150" s="3">
        <f>IF(AQ150=1,"표점",IF(AQ150=12,"표점/만점",IF(AQ150=2,"백분위")))</f>
        <v/>
      </c>
      <c r="FV150" s="3">
        <f>IF(BA150=1,"표점",IF(BA150=12,"표점/만점",IF(BA150=2,"백분위",IF(BA150=4,"변표",IF(BA150=42,"변표/만점")))))</f>
        <v/>
      </c>
      <c r="FW150" s="3">
        <f>ROUND(Y150/$FZ150,2)</f>
        <v/>
      </c>
      <c r="FX150" s="3">
        <f>ROUND(Z150/$FZ150,2)</f>
        <v/>
      </c>
      <c r="FY150" s="3">
        <f>ROUND(AC150/$FZ150,2)</f>
        <v/>
      </c>
      <c r="FZ150" s="3">
        <f>Y150+Z150+AC150</f>
        <v/>
      </c>
    </row>
    <row r="151">
      <c r="A151" s="556" t="n">
        <v>26</v>
      </c>
      <c r="C151" s="3">
        <f>ROUND(ROW(C151)-ROW($C$15),0)</f>
        <v/>
      </c>
      <c r="D151" s="3" t="n">
        <v>136</v>
      </c>
      <c r="E151" s="3" t="inlineStr">
        <is>
          <t>고려대(세종) 자연미정</t>
        </is>
      </c>
      <c r="F151" s="3" t="n">
        <v>1000</v>
      </c>
      <c r="G151" s="3" t="n">
        <v>0.2</v>
      </c>
      <c r="H151" s="3" t="n">
        <v>0.35</v>
      </c>
      <c r="I151" s="3" t="n">
        <v>0.125</v>
      </c>
      <c r="J151" s="3" t="n">
        <v>0.125</v>
      </c>
      <c r="L151" s="3" t="n">
        <v>0.125</v>
      </c>
      <c r="M151" s="3" t="n">
        <v>0.125</v>
      </c>
      <c r="O151" s="3" t="n">
        <v>2</v>
      </c>
      <c r="P151" s="3">
        <f>G151+H151+MAX((I151:J151),L151:M151)*O151</f>
        <v/>
      </c>
      <c r="Q151" s="3" t="n">
        <v>42</v>
      </c>
      <c r="S151" s="3">
        <f>IF(R151&gt;0,R151,Q151)</f>
        <v/>
      </c>
      <c r="W151" s="3">
        <f>IF(AND(BH151=0,CD151=0),0,IF(V151&gt;0,V151,IF(U151=1,$W$11,0)))</f>
        <v/>
      </c>
      <c r="Y151" s="3">
        <f>AD151</f>
        <v/>
      </c>
      <c r="Z151" s="3">
        <f>AE151</f>
        <v/>
      </c>
      <c r="AA151" s="3">
        <f>IF($BB$7=1,AF151,IF(AS151=12,$F151*I151/($AF$8*AL151+$AF$9*(1-AL151)),AF151))</f>
        <v/>
      </c>
      <c r="AB151" s="3">
        <f>IF($BB$7=1,AI151,IF(AV151=12,$F151*L151/($AI$8*AL151+$AI$9*(1-AL151)),AI151))</f>
        <v/>
      </c>
      <c r="AC151" s="3">
        <f>IF(AND(AS151=2,EA151=1),AA151*O151,IF(AND(AS151=2,EA151=2),AB151*O151,IF(EA151=1,AA151,IF(EA151=2,AB151))))</f>
        <v/>
      </c>
      <c r="AD151" s="3">
        <f>IF(AQ151=12,$F151*G151/$AQ$9,IF(OR(AQ151=1,AQ151=4),$F151*G151/200,IF(OR(AQ151=2,AQ151=9),$F151*G151/100,"자동")))</f>
        <v/>
      </c>
      <c r="AE151" s="3">
        <f>IF(AR151=12,$F151*H151/$AR$9,IF(OR(AR151=1,AR151=4),$F151*H151/200,IF(OR(AR151=2,AR151=9),$F151*H151/100,"자동")))</f>
        <v/>
      </c>
      <c r="AF151" s="3">
        <f>IF(AS151=12,$F151*I151/IF($BB$7=1,IF($ED151=1,$AS$9,$AF$9),($AF$8*AL151+$AF$9*(1-AL151))),IF(AS151=42,$F151*I151/AN151,IF(OR(AS151=1,AS151=4,AS151=2),$F151*I151/100,IF(AS151=9,$F151*I151/50,"자동"))))</f>
        <v/>
      </c>
      <c r="AG151" s="3">
        <f>IF(AT151=12,$F151*J151/IF($BB$7=1,IF($ED151=1,$AT$9,$AG$9),($AG$8*AL151+$AG$9*(1-AL151))),IF(AT151=42,$F151*J151/AN151,IF(OR(AT151=1,AT151=4,AT151=2),$F151*J151/100,IF(AT151=9,$F151*J151/50,"자동"))))</f>
        <v/>
      </c>
      <c r="AH151" s="3">
        <f>IF(AU151=12,$F151*K151/IF($BB$7=1,IF($ED151=1,$AU$9,$AH$9),($AH$8*AL151+$AH$9*(1-AL151))),IF(AU151=42,$F151*K151/$AN151,IF(OR(AU151=1,AU151=4,AU151=2),$F151*K151/100,IF(AU151=9,$F151*K151/50,"자동"))))</f>
        <v/>
      </c>
      <c r="AI151" s="3">
        <f>IF(AV151=12,$F151*L151/IF($BB$7=1,IF($ED151=1,$AV$9,$AI$9),($AI$8*AL151+$AI$9*(1-AL151))),IF(AV151=42,$F151*L151/AO151,IF(OR(AV151=1,AV151=4,AV151=2),$F151*L151/100,IF(AV151=9,$F151*L151/50,"자동"))))</f>
        <v/>
      </c>
      <c r="AJ151" s="3">
        <f>IF(AW151=12,$F151*M151/IF($BB$7=1,IF($ED151=1,$AW$9,$AJ$9),($AJ$8*AL151+$AJ$9*(1-AL151))),IF(AW151=42,$F151*M151/AO151,IF(OR(AW151=1,AW151=4,AW151=2),$F151*M151/100,IF(AW151=9,$F151*M151/50,"자동"))))</f>
        <v/>
      </c>
      <c r="AL151" s="3">
        <f>IF(AK151&lt;&gt;"",AK151,IF(BA151&lt;&gt;12,"",IF(U151=1,1,IF(LEFT(E151,3)="서울대",0,""))))</f>
        <v/>
      </c>
      <c r="AN151" s="3">
        <f>IF($BA151=42,OFFSET(변환표준점수!C$119,$AP151-1,0),"")</f>
        <v/>
      </c>
      <c r="AO151" s="3">
        <f>IF($BA151=42,OFFSET(변환표준점수!D$119,$AP151-1,0),"")</f>
        <v/>
      </c>
      <c r="AP151" s="3">
        <f>IF(S151="","",MATCH(S151,변환표준점수!$B$119:$B$298,0))</f>
        <v/>
      </c>
      <c r="AQ151" s="3" t="n">
        <v>12</v>
      </c>
      <c r="AR151" s="3" t="n">
        <v>12</v>
      </c>
      <c r="AS151" s="3" t="n">
        <v>42</v>
      </c>
      <c r="AT151" s="3" t="n">
        <v>42</v>
      </c>
      <c r="AV151" s="3" t="n">
        <v>42</v>
      </c>
      <c r="AW151" s="3" t="n">
        <v>42</v>
      </c>
      <c r="AX151" s="3" t="n">
        <v>3</v>
      </c>
      <c r="AY151" s="3" t="n">
        <v>3</v>
      </c>
      <c r="BA151" s="3">
        <f>IF(AS151&gt;0,AS151,AV151)</f>
        <v/>
      </c>
      <c r="BJ151" s="3">
        <f>IF(BI151="",IF(DT151=1,1,$BI$3),BI151)</f>
        <v/>
      </c>
      <c r="CH151" s="206">
        <f>F151*P151</f>
        <v/>
      </c>
      <c r="CI151" s="56" t="n">
        <v>200</v>
      </c>
      <c r="CJ151" s="3" t="n">
        <v>190</v>
      </c>
      <c r="CK151" s="3" t="n">
        <v>180</v>
      </c>
      <c r="CL151" s="3" t="n">
        <v>160</v>
      </c>
      <c r="CM151" s="3" t="n">
        <v>140</v>
      </c>
      <c r="CN151" s="3" t="n">
        <v>120</v>
      </c>
      <c r="CO151" s="3" t="n">
        <v>80</v>
      </c>
      <c r="CP151" s="3" t="n">
        <v>40</v>
      </c>
      <c r="CQ151" s="3" t="n">
        <v>20</v>
      </c>
      <c r="DJ151" s="3">
        <f>ROUND((CI151-EZ151),1)</f>
        <v/>
      </c>
      <c r="DK151" s="3">
        <f>((CI151-EZ151)/(FG151+DJ151-FC151))*100</f>
        <v/>
      </c>
      <c r="DL151" s="3">
        <f>ROUND((CR151-FA151)+(DA151-FB151),1)</f>
        <v/>
      </c>
      <c r="DO151" s="3" t="n">
        <v>2</v>
      </c>
      <c r="DZ151" s="3" t="n">
        <v>1</v>
      </c>
      <c r="EA151" s="3">
        <f>IF(DZ151&gt;0,DZ151,IF(DM151&gt;0,1,2))</f>
        <v/>
      </c>
      <c r="EB151" s="3">
        <f>MAX(DM151:DO151)</f>
        <v/>
      </c>
      <c r="EC151" s="3">
        <f>AND(DM151-0.1&lt;$DM$8,DN151-0.1&lt;$DN$8,DO151-0.1&lt;$DO$8)*1</f>
        <v/>
      </c>
      <c r="ED151" s="3">
        <f>IFERROR(IF(AND($DP$8&gt;=DP151,$DQ$8&gt;=DQ151,$DR$8&gt;=DR151,$DS$8&gt;=DS151,$DT$8&gt;=DT151,$DU$8&gt;=DU151,$DV$8&gt;=DV151,$DW$8&gt;=DW151,$DX$8&gt;=DX151,OR(DY151=0,$DY$8&lt;DY151),EC151=1),1,0),0)</f>
        <v/>
      </c>
      <c r="EF151" s="3">
        <f>IFERROR(OFFSET(EF$3,MATCH(AQ151,$ED$4:$ED$10,0),0),0)</f>
        <v/>
      </c>
      <c r="EG151" s="3">
        <f>IFERROR(OFFSET(EG$3,MATCH(AR151,$ED$4:$ED$10,0),0),0)</f>
        <v/>
      </c>
      <c r="EH151" s="3">
        <f>IFERROR(IF(LEFT($BA151,1)="4",OFFSET(변환표준점수!$H$118,MATCH($S151,변환표준점수!$B$119:$B$198,0),),OFFSET(EH$3,MATCH(AS151,$ED$4:$ED$8,0),0)),0)</f>
        <v/>
      </c>
      <c r="EI151" s="3">
        <f>IFERROR(IF(LEFT($BA151,1)="4",OFFSET(변환표준점수!$I$118,MATCH($S151,변환표준점수!$B$119:$B$198,0),0),OFFSET(EI$3,MATCH(AT151,$ED$4:$ED$8,0),0)),0)</f>
        <v/>
      </c>
      <c r="EK151" s="3">
        <f>IFERROR(IF(LEFT($BA151,1)="4",OFFSET(변환표준점수!$J$118,MATCH($S151,변환표준점수!$B$119:$B$198,0),0),OFFSET(EJ$3,MATCH(AV151,$ED$4:$ED$8,0),0)),0)</f>
        <v/>
      </c>
      <c r="EL151" s="3">
        <f>IFERROR(IF(LEFT($BA151,1)="4",OFFSET(변환표준점수!$K$118,MATCH($S151,변환표준점수!$B$119:$B$198,0),0),OFFSET(EK$3,MATCH(AW151,$ED$4:$ED$8,0),0)),0)</f>
        <v/>
      </c>
      <c r="EM151" s="3">
        <f>IFERROR(OFFSET(EL$3,MATCH(AX151,$ED$4:$ED$8,0),0),0)</f>
        <v/>
      </c>
      <c r="EN151" s="3">
        <f>IFERROR(OFFSET(EM$3,MATCH(AY151,$ED$4:$ED$8,0),0),0)</f>
        <v/>
      </c>
      <c r="EO151" s="3">
        <f>IFERROR(OFFSET(EN$3,MATCH(AZ151,$ED$4:$ED$8,0),0),0)</f>
        <v/>
      </c>
      <c r="EQ151" s="3">
        <f>IFERROR((EF151*AD151+BO151)*$EP$9,0)</f>
        <v/>
      </c>
      <c r="ER151" s="3">
        <f>IFERROR(EG151*AE151+OFFSET($BP151,0,$ER$14-1),0)</f>
        <v/>
      </c>
      <c r="ES151" s="3">
        <f>IFERROR((EH151*AF151+BS151)*$EP$9,0)</f>
        <v/>
      </c>
      <c r="ET151" s="3">
        <f>IFERROR(IF(O151&lt;2,0,(EI151*AG151+BT151)*$EP$9),0)</f>
        <v/>
      </c>
      <c r="EU151" s="3">
        <f>IFERROR(BU151*$EP$9,0)</f>
        <v/>
      </c>
      <c r="EV151" s="3">
        <f>IFERROR((EK151*AI151+BV151)*$EP$9,0)</f>
        <v/>
      </c>
      <c r="EW151" s="3">
        <f>IFERROR(IF(O151&lt;2,0,(EL151*AJ151+BW151)*$EP$9),0)</f>
        <v/>
      </c>
      <c r="EX151" s="3">
        <f>LARGE((ES151:ET151,EV151:EW151),1)</f>
        <v/>
      </c>
      <c r="EY151" s="3">
        <f>IF(O151&lt;2,0,LARGE((ES151:ET151,EV151:EW151),2))</f>
        <v/>
      </c>
      <c r="EZ151" s="3">
        <f>IFERROR(OFFSET(CI151,0,ROUND((1/(1/EM151))-1,0)),0)</f>
        <v/>
      </c>
      <c r="FA151" s="3">
        <f>IFERROR(OFFSET(CR151,0,ROUND(1/(1/EN151),0)-1),0)</f>
        <v/>
      </c>
      <c r="FB151" s="3">
        <f>IFERROR(OFFSET(DA151,0,ROUND(1/(1/EO151),0)-1),0)</f>
        <v/>
      </c>
      <c r="FG151" s="3">
        <f>IF(FF151&gt;0,FF151,EQ151+ER151+EU151+EX151+EY151+EZ151+FA151+FB151+FC151)</f>
        <v/>
      </c>
      <c r="FH151" s="618" t="n"/>
      <c r="FU151" s="3">
        <f>IF(AQ151=1,"표점",IF(AQ151=12,"표점/만점",IF(AQ151=2,"백분위")))</f>
        <v/>
      </c>
      <c r="FV151" s="3">
        <f>IF(BA151=1,"표점",IF(BA151=12,"표점/만점",IF(BA151=2,"백분위",IF(BA151=4,"변표",IF(BA151=42,"변표/만점")))))</f>
        <v/>
      </c>
      <c r="FW151" s="3">
        <f>ROUND(Y151/$FZ151,2)</f>
        <v/>
      </c>
      <c r="FX151" s="3">
        <f>ROUND(Z151/$FZ151,2)</f>
        <v/>
      </c>
      <c r="FY151" s="3">
        <f>ROUND(AC151/$FZ151,2)</f>
        <v/>
      </c>
      <c r="FZ151" s="3">
        <f>Y151+Z151+AC151</f>
        <v/>
      </c>
    </row>
    <row r="152">
      <c r="A152" s="556" t="n">
        <v>26</v>
      </c>
      <c r="C152" s="3">
        <f>ROUND(ROW(C152)-ROW($C$15),0)</f>
        <v/>
      </c>
      <c r="D152" s="3" t="n">
        <v>137</v>
      </c>
      <c r="E152" s="3" t="inlineStr">
        <is>
          <t>고려대(세종) 통합A</t>
        </is>
      </c>
      <c r="F152" s="3" t="n">
        <v>1000</v>
      </c>
      <c r="G152" s="3" t="n">
        <v>0.35</v>
      </c>
      <c r="H152" s="3" t="n">
        <v>0.2</v>
      </c>
      <c r="I152" s="3" t="n">
        <v>0.125</v>
      </c>
      <c r="J152" s="3" t="n">
        <v>0.125</v>
      </c>
      <c r="L152" s="3" t="n">
        <v>0.125</v>
      </c>
      <c r="M152" s="3" t="n">
        <v>0.125</v>
      </c>
      <c r="O152" s="3" t="n">
        <v>2</v>
      </c>
      <c r="P152" s="3">
        <f>G152+H152+MAX((I152:J152),L152:M152)*O152</f>
        <v/>
      </c>
      <c r="Q152" s="3" t="n">
        <v>42</v>
      </c>
      <c r="S152" s="3">
        <f>IF(R152&gt;0,R152,Q152)</f>
        <v/>
      </c>
      <c r="W152" s="3">
        <f>IF(AND(BH152=0,CD152=0),0,IF(V152&gt;0,V152,IF(U152=1,$W$11,0)))</f>
        <v/>
      </c>
      <c r="Y152" s="3">
        <f>AD152</f>
        <v/>
      </c>
      <c r="Z152" s="3">
        <f>AE152</f>
        <v/>
      </c>
      <c r="AA152" s="3">
        <f>IF($BB$7=1,AF152,IF(AS152=12,$F152*I152/($AF$8*AL152+$AF$9*(1-AL152)),AF152))</f>
        <v/>
      </c>
      <c r="AB152" s="3">
        <f>IF($BB$7=1,AI152,IF(AV152=12,$F152*L152/($AI$8*AL152+$AI$9*(1-AL152)),AI152))</f>
        <v/>
      </c>
      <c r="AC152" s="3">
        <f>IF(AND(AS152=2,EA152=1),AA152*O152,IF(AND(AS152=2,EA152=2),AB152*O152,IF(EA152=1,AA152,IF(EA152=2,AB152))))</f>
        <v/>
      </c>
      <c r="AD152" s="3">
        <f>IF(AQ152=12,$F152*G152/$AQ$9,IF(OR(AQ152=1,AQ152=4),$F152*G152/200,IF(OR(AQ152=2,AQ152=9),$F152*G152/100,"자동")))</f>
        <v/>
      </c>
      <c r="AE152" s="3">
        <f>IF(AR152=12,$F152*H152/$AR$9,IF(OR(AR152=1,AR152=4),$F152*H152/200,IF(OR(AR152=2,AR152=9),$F152*H152/100,"자동")))</f>
        <v/>
      </c>
      <c r="AF152" s="3">
        <f>IF(AS152=12,$F152*I152/IF($BB$7=1,IF($ED152=1,$AS$9,$AF$9),($AF$8*AL152+$AF$9*(1-AL152))),IF(AS152=42,$F152*I152/AN152,IF(OR(AS152=1,AS152=4,AS152=2),$F152*I152/100,IF(AS152=9,$F152*I152/50,"자동"))))</f>
        <v/>
      </c>
      <c r="AG152" s="3">
        <f>IF(AT152=12,$F152*J152/IF($BB$7=1,IF($ED152=1,$AT$9,$AG$9),($AG$8*AL152+$AG$9*(1-AL152))),IF(AT152=42,$F152*J152/AN152,IF(OR(AT152=1,AT152=4,AT152=2),$F152*J152/100,IF(AT152=9,$F152*J152/50,"자동"))))</f>
        <v/>
      </c>
      <c r="AH152" s="3">
        <f>IF(AU152=12,$F152*K152/IF($BB$7=1,IF($ED152=1,$AU$9,$AH$9),($AH$8*AL152+$AH$9*(1-AL152))),IF(AU152=42,$F152*K152/$AN152,IF(OR(AU152=1,AU152=4,AU152=2),$F152*K152/100,IF(AU152=9,$F152*K152/50,"자동"))))</f>
        <v/>
      </c>
      <c r="AI152" s="3">
        <f>IF(AV152=12,$F152*L152/IF($BB$7=1,IF($ED152=1,$AV$9,$AI$9),($AI$8*AL152+$AI$9*(1-AL152))),IF(AV152=42,$F152*L152/AO152,IF(OR(AV152=1,AV152=4,AV152=2),$F152*L152/100,IF(AV152=9,$F152*L152/50,"자동"))))</f>
        <v/>
      </c>
      <c r="AJ152" s="3">
        <f>IF(AW152=12,$F152*M152/IF($BB$7=1,IF($ED152=1,$AW$9,$AJ$9),($AJ$8*AL152+$AJ$9*(1-AL152))),IF(AW152=42,$F152*M152/AO152,IF(OR(AW152=1,AW152=4,AW152=2),$F152*M152/100,IF(AW152=9,$F152*M152/50,"자동"))))</f>
        <v/>
      </c>
      <c r="AL152" s="3">
        <f>IF(AK152&lt;&gt;"",AK152,IF(BA152&lt;&gt;12,"",IF(U152=1,1,IF(LEFT(E152,3)="서울대",0,""))))</f>
        <v/>
      </c>
      <c r="AN152" s="3">
        <f>IF($BA152=42,OFFSET(변환표준점수!C$119,$AP152-1,0),"")</f>
        <v/>
      </c>
      <c r="AO152" s="3">
        <f>IF($BA152=42,OFFSET(변환표준점수!D$119,$AP152-1,0),"")</f>
        <v/>
      </c>
      <c r="AP152" s="3">
        <f>IF(S152="","",MATCH(S152,변환표준점수!$B$119:$B$298,0))</f>
        <v/>
      </c>
      <c r="AQ152" s="3" t="n">
        <v>12</v>
      </c>
      <c r="AR152" s="3" t="n">
        <v>12</v>
      </c>
      <c r="AS152" s="3" t="n">
        <v>42</v>
      </c>
      <c r="AT152" s="3" t="n">
        <v>42</v>
      </c>
      <c r="AV152" s="3" t="n">
        <v>42</v>
      </c>
      <c r="AW152" s="3" t="n">
        <v>42</v>
      </c>
      <c r="AX152" s="3" t="n">
        <v>3</v>
      </c>
      <c r="AY152" s="3" t="n">
        <v>3</v>
      </c>
      <c r="BA152" s="3">
        <f>IF(AS152&gt;0,AS152,AV152)</f>
        <v/>
      </c>
      <c r="BJ152" s="3">
        <f>IF(BI152="",IF(DT152=1,1,$BI$3),BI152)</f>
        <v/>
      </c>
      <c r="CH152" s="206">
        <f>F152*P152</f>
        <v/>
      </c>
      <c r="CI152" s="56" t="n">
        <v>200</v>
      </c>
      <c r="CJ152" s="3" t="n">
        <v>190</v>
      </c>
      <c r="CK152" s="3" t="n">
        <v>180</v>
      </c>
      <c r="CL152" s="3" t="n">
        <v>160</v>
      </c>
      <c r="CM152" s="3" t="n">
        <v>140</v>
      </c>
      <c r="CN152" s="3" t="n">
        <v>120</v>
      </c>
      <c r="CO152" s="3" t="n">
        <v>80</v>
      </c>
      <c r="CP152" s="3" t="n">
        <v>40</v>
      </c>
      <c r="CQ152" s="3" t="n">
        <v>20</v>
      </c>
      <c r="DJ152" s="3">
        <f>ROUND((CI152-EZ152),1)</f>
        <v/>
      </c>
      <c r="DK152" s="3">
        <f>((CI152-EZ152)/(FG152+DJ152-FC152))*100</f>
        <v/>
      </c>
      <c r="DL152" s="3">
        <f>ROUND((CR152-FA152)+(DA152-FB152),1)</f>
        <v/>
      </c>
      <c r="DO152" s="3" t="n">
        <v>2</v>
      </c>
      <c r="EA152" s="3">
        <f>IF(DZ152&gt;0,DZ152,IF(DM152&gt;0,1,2))</f>
        <v/>
      </c>
      <c r="EB152" s="3">
        <f>MAX(DM152:DO152)</f>
        <v/>
      </c>
      <c r="EC152" s="3">
        <f>AND(DM152-0.1&lt;$DM$8,DN152-0.1&lt;$DN$8,DO152-0.1&lt;$DO$8)*1</f>
        <v/>
      </c>
      <c r="ED152" s="3">
        <f>IFERROR(IF(AND($DP$8&gt;=DP152,$DQ$8&gt;=DQ152,$DR$8&gt;=DR152,$DS$8&gt;=DS152,$DT$8&gt;=DT152,$DU$8&gt;=DU152,$DV$8&gt;=DV152,$DW$8&gt;=DW152,$DX$8&gt;=DX152,OR(DY152=0,$DY$8&lt;DY152),EC152=1),1,0),0)</f>
        <v/>
      </c>
      <c r="EF152" s="3">
        <f>IFERROR(OFFSET(EF$3,MATCH(AQ152,$ED$4:$ED$10,0),0),0)</f>
        <v/>
      </c>
      <c r="EG152" s="3">
        <f>IFERROR(OFFSET(EG$3,MATCH(AR152,$ED$4:$ED$10,0),0),0)</f>
        <v/>
      </c>
      <c r="EH152" s="3">
        <f>IFERROR(IF(LEFT($BA152,1)="4",OFFSET(변환표준점수!$H$118,MATCH($S152,변환표준점수!$B$119:$B$198,0),),OFFSET(EH$3,MATCH(AS152,$ED$4:$ED$8,0),0)),0)</f>
        <v/>
      </c>
      <c r="EI152" s="3">
        <f>IFERROR(IF(LEFT($BA152,1)="4",OFFSET(변환표준점수!$I$118,MATCH($S152,변환표준점수!$B$119:$B$198,0),0),OFFSET(EI$3,MATCH(AT152,$ED$4:$ED$8,0),0)),0)</f>
        <v/>
      </c>
      <c r="EK152" s="3">
        <f>IFERROR(IF(LEFT($BA152,1)="4",OFFSET(변환표준점수!$J$118,MATCH($S152,변환표준점수!$B$119:$B$198,0),0),OFFSET(EJ$3,MATCH(AV152,$ED$4:$ED$8,0),0)),0)</f>
        <v/>
      </c>
      <c r="EL152" s="3">
        <f>IFERROR(IF(LEFT($BA152,1)="4",OFFSET(변환표준점수!$K$118,MATCH($S152,변환표준점수!$B$119:$B$198,0),0),OFFSET(EK$3,MATCH(AW152,$ED$4:$ED$8,0),0)),0)</f>
        <v/>
      </c>
      <c r="EM152" s="3">
        <f>IFERROR(OFFSET(EL$3,MATCH(AX152,$ED$4:$ED$8,0),0),0)</f>
        <v/>
      </c>
      <c r="EN152" s="3">
        <f>IFERROR(OFFSET(EM$3,MATCH(AY152,$ED$4:$ED$8,0),0),0)</f>
        <v/>
      </c>
      <c r="EO152" s="3">
        <f>IFERROR(OFFSET(EN$3,MATCH(AZ152,$ED$4:$ED$8,0),0),0)</f>
        <v/>
      </c>
      <c r="EQ152" s="3">
        <f>IFERROR((EF152*AD152+BO152)*$EP$9,0)</f>
        <v/>
      </c>
      <c r="ER152" s="3">
        <f>IFERROR(EG152*AE152+OFFSET($BP152,0,$ER$14-1),0)</f>
        <v/>
      </c>
      <c r="ES152" s="3">
        <f>IFERROR((EH152*AF152+BS152)*$EP$9,0)</f>
        <v/>
      </c>
      <c r="ET152" s="3">
        <f>IFERROR(IF(O152&lt;2,0,(EI152*AG152+BT152)*$EP$9),0)</f>
        <v/>
      </c>
      <c r="EU152" s="3">
        <f>IFERROR(BU152*$EP$9,0)</f>
        <v/>
      </c>
      <c r="EV152" s="3">
        <f>IFERROR((EK152*AI152+BV152)*$EP$9,0)</f>
        <v/>
      </c>
      <c r="EW152" s="3">
        <f>IFERROR(IF(O152&lt;2,0,(EL152*AJ152+BW152)*$EP$9),0)</f>
        <v/>
      </c>
      <c r="EX152" s="3">
        <f>LARGE((ES152:ET152,EV152:EW152),1)</f>
        <v/>
      </c>
      <c r="EY152" s="3">
        <f>IF(O152&lt;2,0,LARGE((ES152:ET152,EV152:EW152),2))</f>
        <v/>
      </c>
      <c r="EZ152" s="3">
        <f>IFERROR(OFFSET(CI152,0,ROUND((1/(1/EM152))-1,0)),0)</f>
        <v/>
      </c>
      <c r="FA152" s="3">
        <f>IFERROR(OFFSET(CR152,0,ROUND(1/(1/EN152),0)-1),0)</f>
        <v/>
      </c>
      <c r="FB152" s="3">
        <f>IFERROR(OFFSET(DA152,0,ROUND(1/(1/EO152),0)-1),0)</f>
        <v/>
      </c>
      <c r="FG152" s="3">
        <f>IF(FF152&gt;0,FF152,EQ152+ER152+EU152+EX152+EY152+EZ152+FA152+FB152+FC152)</f>
        <v/>
      </c>
      <c r="FH152" s="618" t="n"/>
      <c r="FU152" s="3">
        <f>IF(AQ152=1,"표점",IF(AQ152=12,"표점/만점",IF(AQ152=2,"백분위")))</f>
        <v/>
      </c>
      <c r="FV152" s="3">
        <f>IF(BA152=1,"표점",IF(BA152=12,"표점/만점",IF(BA152=2,"백분위",IF(BA152=4,"변표",IF(BA152=42,"변표/만점")))))</f>
        <v/>
      </c>
      <c r="FW152" s="3">
        <f>ROUND(Y152/$FZ152,2)</f>
        <v/>
      </c>
      <c r="FX152" s="3">
        <f>ROUND(Z152/$FZ152,2)</f>
        <v/>
      </c>
      <c r="FY152" s="3">
        <f>ROUND(AC152/$FZ152,2)</f>
        <v/>
      </c>
      <c r="FZ152" s="3">
        <f>Y152+Z152+AC152</f>
        <v/>
      </c>
    </row>
    <row r="153">
      <c r="A153" s="556" t="n">
        <v>26</v>
      </c>
      <c r="C153" s="3">
        <f>ROUND(ROW(C153)-ROW($C$15),0)</f>
        <v/>
      </c>
      <c r="D153" s="3" t="n">
        <v>138</v>
      </c>
      <c r="E153" s="3" t="inlineStr">
        <is>
          <t>고려대(세종) 통합B</t>
        </is>
      </c>
      <c r="F153" s="3" t="n">
        <v>1000</v>
      </c>
      <c r="G153" s="3" t="n">
        <v>0.3</v>
      </c>
      <c r="H153" s="3" t="n">
        <v>0.3</v>
      </c>
      <c r="I153" s="3" t="n">
        <v>0.1</v>
      </c>
      <c r="J153" s="3" t="n">
        <v>0.1</v>
      </c>
      <c r="L153" s="3" t="n">
        <v>0.1</v>
      </c>
      <c r="M153" s="3" t="n">
        <v>0.1</v>
      </c>
      <c r="O153" s="3" t="n">
        <v>2</v>
      </c>
      <c r="P153" s="3">
        <f>G153+H153+MAX((I153:J153),L153:M153)*O153</f>
        <v/>
      </c>
      <c r="Q153" s="3" t="n">
        <v>42</v>
      </c>
      <c r="S153" s="3">
        <f>IF(R153&gt;0,R153,Q153)</f>
        <v/>
      </c>
      <c r="W153" s="3">
        <f>IF(AND(BH153=0,CD153=0),0,IF(V153&gt;0,V153,IF(U153=1,$W$11,0)))</f>
        <v/>
      </c>
      <c r="Y153" s="3">
        <f>AD153</f>
        <v/>
      </c>
      <c r="Z153" s="3">
        <f>AE153</f>
        <v/>
      </c>
      <c r="AA153" s="3">
        <f>IF($BB$7=1,AF153,IF(AS153=12,$F153*I153/($AF$8*AL153+$AF$9*(1-AL153)),AF153))</f>
        <v/>
      </c>
      <c r="AB153" s="3">
        <f>IF($BB$7=1,AI153,IF(AV153=12,$F153*L153/($AI$8*AL153+$AI$9*(1-AL153)),AI153))</f>
        <v/>
      </c>
      <c r="AC153" s="3">
        <f>IF(AND(AS153=2,EA153=1),AA153*O153,IF(AND(AS153=2,EA153=2),AB153*O153,IF(EA153=1,AA153,IF(EA153=2,AB153))))</f>
        <v/>
      </c>
      <c r="AD153" s="3">
        <f>IF(AQ153=12,$F153*G153/$AQ$9,IF(OR(AQ153=1,AQ153=4),$F153*G153/200,IF(OR(AQ153=2,AQ153=9),$F153*G153/100,"자동")))</f>
        <v/>
      </c>
      <c r="AE153" s="3">
        <f>IF(AR153=12,$F153*H153/$AR$9,IF(OR(AR153=1,AR153=4),$F153*H153/200,IF(OR(AR153=2,AR153=9),$F153*H153/100,"자동")))</f>
        <v/>
      </c>
      <c r="AF153" s="3">
        <f>IF(AS153=12,$F153*I153/IF($BB$7=1,IF($ED153=1,$AS$9,$AF$9),($AF$8*AL153+$AF$9*(1-AL153))),IF(AS153=42,$F153*I153/AN153,IF(OR(AS153=1,AS153=4,AS153=2),$F153*I153/100,IF(AS153=9,$F153*I153/50,"자동"))))</f>
        <v/>
      </c>
      <c r="AG153" s="3">
        <f>IF(AT153=12,$F153*J153/IF($BB$7=1,IF($ED153=1,$AT$9,$AG$9),($AG$8*AL153+$AG$9*(1-AL153))),IF(AT153=42,$F153*J153/AN153,IF(OR(AT153=1,AT153=4,AT153=2),$F153*J153/100,IF(AT153=9,$F153*J153/50,"자동"))))</f>
        <v/>
      </c>
      <c r="AH153" s="3">
        <f>IF(AU153=12,$F153*K153/IF($BB$7=1,IF($ED153=1,$AU$9,$AH$9),($AH$8*AL153+$AH$9*(1-AL153))),IF(AU153=42,$F153*K153/$AN153,IF(OR(AU153=1,AU153=4,AU153=2),$F153*K153/100,IF(AU153=9,$F153*K153/50,"자동"))))</f>
        <v/>
      </c>
      <c r="AI153" s="3">
        <f>IF(AV153=12,$F153*L153/IF($BB$7=1,IF($ED153=1,$AV$9,$AI$9),($AI$8*AL153+$AI$9*(1-AL153))),IF(AV153=42,$F153*L153/AO153,IF(OR(AV153=1,AV153=4,AV153=2),$F153*L153/100,IF(AV153=9,$F153*L153/50,"자동"))))</f>
        <v/>
      </c>
      <c r="AJ153" s="3">
        <f>IF(AW153=12,$F153*M153/IF($BB$7=1,IF($ED153=1,$AW$9,$AJ$9),($AJ$8*AL153+$AJ$9*(1-AL153))),IF(AW153=42,$F153*M153/AO153,IF(OR(AW153=1,AW153=4,AW153=2),$F153*M153/100,IF(AW153=9,$F153*M153/50,"자동"))))</f>
        <v/>
      </c>
      <c r="AL153" s="3">
        <f>IF(AK153&lt;&gt;"",AK153,IF(BA153&lt;&gt;12,"",IF(U153=1,1,IF(LEFT(E153,3)="서울대",0,""))))</f>
        <v/>
      </c>
      <c r="AN153" s="3">
        <f>IF($BA153=42,OFFSET(변환표준점수!C$119,$AP153-1,0),"")</f>
        <v/>
      </c>
      <c r="AO153" s="3">
        <f>IF($BA153=42,OFFSET(변환표준점수!D$119,$AP153-1,0),"")</f>
        <v/>
      </c>
      <c r="AP153" s="3">
        <f>IF(S153="","",MATCH(S153,변환표준점수!$B$119:$B$298,0))</f>
        <v/>
      </c>
      <c r="AQ153" s="3" t="n">
        <v>12</v>
      </c>
      <c r="AR153" s="3" t="n">
        <v>12</v>
      </c>
      <c r="AS153" s="3" t="n">
        <v>42</v>
      </c>
      <c r="AT153" s="3" t="n">
        <v>42</v>
      </c>
      <c r="AV153" s="3" t="n">
        <v>42</v>
      </c>
      <c r="AW153" s="3" t="n">
        <v>42</v>
      </c>
      <c r="AX153" s="3" t="n">
        <v>3</v>
      </c>
      <c r="AY153" s="3" t="n">
        <v>3</v>
      </c>
      <c r="BA153" s="3">
        <f>IF(AS153&gt;0,AS153,AV153)</f>
        <v/>
      </c>
      <c r="BJ153" s="3">
        <f>IF(BI153="",IF(DT153=1,1,$BI$3),BI153)</f>
        <v/>
      </c>
      <c r="CH153" s="206">
        <f>F153*P153</f>
        <v/>
      </c>
      <c r="CI153" s="56" t="n">
        <v>200</v>
      </c>
      <c r="CJ153" s="3" t="n">
        <v>190</v>
      </c>
      <c r="CK153" s="3" t="n">
        <v>180</v>
      </c>
      <c r="CL153" s="3" t="n">
        <v>160</v>
      </c>
      <c r="CM153" s="3" t="n">
        <v>140</v>
      </c>
      <c r="CN153" s="3" t="n">
        <v>120</v>
      </c>
      <c r="CO153" s="3" t="n">
        <v>80</v>
      </c>
      <c r="CP153" s="3" t="n">
        <v>40</v>
      </c>
      <c r="CQ153" s="3" t="n">
        <v>20</v>
      </c>
      <c r="DJ153" s="3">
        <f>ROUND((CI153-EZ153),1)</f>
        <v/>
      </c>
      <c r="DK153" s="3">
        <f>((CI153-EZ153)/(FG153+DJ153-FC153))*100</f>
        <v/>
      </c>
      <c r="DL153" s="3">
        <f>ROUND((CR153-FA153)+(DA153-FB153),1)</f>
        <v/>
      </c>
      <c r="DO153" s="3" t="n">
        <v>2</v>
      </c>
      <c r="EA153" s="3">
        <f>IF(DZ153&gt;0,DZ153,IF(DM153&gt;0,1,2))</f>
        <v/>
      </c>
      <c r="EB153" s="3">
        <f>MAX(DM153:DO153)</f>
        <v/>
      </c>
      <c r="EC153" s="3">
        <f>AND(DM153-0.1&lt;$DM$8,DN153-0.1&lt;$DN$8,DO153-0.1&lt;$DO$8)*1</f>
        <v/>
      </c>
      <c r="ED153" s="3">
        <f>IFERROR(IF(AND($DP$8&gt;=DP153,$DQ$8&gt;=DQ153,$DR$8&gt;=DR153,$DS$8&gt;=DS153,$DT$8&gt;=DT153,$DU$8&gt;=DU153,$DV$8&gt;=DV153,$DW$8&gt;=DW153,$DX$8&gt;=DX153,OR(DY153=0,$DY$8&lt;DY153),EC153=1),1,0),0)</f>
        <v/>
      </c>
      <c r="EF153" s="3">
        <f>IFERROR(OFFSET(EF$3,MATCH(AQ153,$ED$4:$ED$10,0),0),0)</f>
        <v/>
      </c>
      <c r="EG153" s="3">
        <f>IFERROR(OFFSET(EG$3,MATCH(AR153,$ED$4:$ED$10,0),0),0)</f>
        <v/>
      </c>
      <c r="EH153" s="3">
        <f>IFERROR(IF(LEFT($BA153,1)="4",OFFSET(변환표준점수!$H$118,MATCH($S153,변환표준점수!$B$119:$B$198,0),),OFFSET(EH$3,MATCH(AS153,$ED$4:$ED$8,0),0)),0)</f>
        <v/>
      </c>
      <c r="EI153" s="3">
        <f>IFERROR(IF(LEFT($BA153,1)="4",OFFSET(변환표준점수!$I$118,MATCH($S153,변환표준점수!$B$119:$B$198,0),0),OFFSET(EI$3,MATCH(AT153,$ED$4:$ED$8,0),0)),0)</f>
        <v/>
      </c>
      <c r="EK153" s="3">
        <f>IFERROR(IF(LEFT($BA153,1)="4",OFFSET(변환표준점수!$J$118,MATCH($S153,변환표준점수!$B$119:$B$198,0),0),OFFSET(EJ$3,MATCH(AV153,$ED$4:$ED$8,0),0)),0)</f>
        <v/>
      </c>
      <c r="EL153" s="3">
        <f>IFERROR(IF(LEFT($BA153,1)="4",OFFSET(변환표준점수!$K$118,MATCH($S153,변환표준점수!$B$119:$B$198,0),0),OFFSET(EK$3,MATCH(AW153,$ED$4:$ED$8,0),0)),0)</f>
        <v/>
      </c>
      <c r="EM153" s="3">
        <f>IFERROR(OFFSET(EL$3,MATCH(AX153,$ED$4:$ED$8,0),0),0)</f>
        <v/>
      </c>
      <c r="EN153" s="3">
        <f>IFERROR(OFFSET(EM$3,MATCH(AY153,$ED$4:$ED$8,0),0),0)</f>
        <v/>
      </c>
      <c r="EO153" s="3">
        <f>IFERROR(OFFSET(EN$3,MATCH(AZ153,$ED$4:$ED$8,0),0),0)</f>
        <v/>
      </c>
      <c r="EQ153" s="3">
        <f>IFERROR((EF153*AD153+BO153)*$EP$9,0)</f>
        <v/>
      </c>
      <c r="ER153" s="3">
        <f>IFERROR(EG153*AE153+OFFSET($BP153,0,$ER$14-1),0)</f>
        <v/>
      </c>
      <c r="ES153" s="3">
        <f>IFERROR((EH153*AF153+BS153)*$EP$9,0)</f>
        <v/>
      </c>
      <c r="ET153" s="3">
        <f>IFERROR(IF(O153&lt;2,0,(EI153*AG153+BT153)*$EP$9),0)</f>
        <v/>
      </c>
      <c r="EU153" s="3">
        <f>IFERROR(BU153*$EP$9,0)</f>
        <v/>
      </c>
      <c r="EV153" s="3">
        <f>IFERROR((EK153*AI153+BV153)*$EP$9,0)</f>
        <v/>
      </c>
      <c r="EW153" s="3">
        <f>IFERROR(IF(O153&lt;2,0,(EL153*AJ153+BW153)*$EP$9),0)</f>
        <v/>
      </c>
      <c r="EX153" s="3">
        <f>LARGE((ES153:ET153,EV153:EW153),1)</f>
        <v/>
      </c>
      <c r="EY153" s="3">
        <f>IF(O153&lt;2,0,LARGE((ES153:ET153,EV153:EW153),2))</f>
        <v/>
      </c>
      <c r="EZ153" s="3">
        <f>IFERROR(OFFSET(CI153,0,ROUND((1/(1/EM153))-1,0)),0)</f>
        <v/>
      </c>
      <c r="FA153" s="3">
        <f>IFERROR(OFFSET(CR153,0,ROUND(1/(1/EN153),0)-1),0)</f>
        <v/>
      </c>
      <c r="FB153" s="3">
        <f>IFERROR(OFFSET(DA153,0,ROUND(1/(1/EO153),0)-1),0)</f>
        <v/>
      </c>
      <c r="FG153" s="3">
        <f>IF(FF153&gt;0,FF153,EQ153+ER153+EU153+EX153+EY153+EZ153+FA153+FB153+FC153)</f>
        <v/>
      </c>
      <c r="FH153" s="618" t="n"/>
      <c r="FU153" s="3">
        <f>IF(AQ153=1,"표점",IF(AQ153=12,"표점/만점",IF(AQ153=2,"백분위")))</f>
        <v/>
      </c>
      <c r="FV153" s="3">
        <f>IF(BA153=1,"표점",IF(BA153=12,"표점/만점",IF(BA153=2,"백분위",IF(BA153=4,"변표",IF(BA153=42,"변표/만점")))))</f>
        <v/>
      </c>
      <c r="FW153" s="3">
        <f>ROUND(Y153/$FZ153,2)</f>
        <v/>
      </c>
      <c r="FX153" s="3">
        <f>ROUND(Z153/$FZ153,2)</f>
        <v/>
      </c>
      <c r="FY153" s="3">
        <f>ROUND(AC153/$FZ153,2)</f>
        <v/>
      </c>
      <c r="FZ153" s="3">
        <f>Y153+Z153+AC153</f>
        <v/>
      </c>
    </row>
    <row r="154">
      <c r="A154" s="556" t="n">
        <v>26</v>
      </c>
      <c r="C154" s="3">
        <f>ROUND(ROW(C154)-ROW($C$15),0)</f>
        <v/>
      </c>
      <c r="D154" s="3" t="n">
        <v>139</v>
      </c>
      <c r="E154" s="3" t="inlineStr">
        <is>
          <t>가천 의약</t>
        </is>
      </c>
      <c r="F154" s="3" t="n">
        <v>100</v>
      </c>
      <c r="G154" s="3" t="n">
        <v>0.25</v>
      </c>
      <c r="H154" s="3" t="n">
        <v>0.3</v>
      </c>
      <c r="I154" s="3" t="n">
        <v>0.125</v>
      </c>
      <c r="J154" s="3" t="n">
        <v>0.125</v>
      </c>
      <c r="O154" s="3" t="n">
        <v>2</v>
      </c>
      <c r="P154" s="3">
        <f>G154+H154+MAX((I154:J154),L154:M154)*O154</f>
        <v/>
      </c>
      <c r="Q154" s="3" t="inlineStr"/>
      <c r="S154" s="3">
        <f>IF(R154&gt;0,R154,Q154)</f>
        <v/>
      </c>
      <c r="U154" s="3" t="n">
        <v>1</v>
      </c>
      <c r="W154" s="3">
        <f>IF(AND(BH154=0,CD154=0),0,IF(V154&gt;0,V154,IF(U154=1,$W$11,0)))</f>
        <v/>
      </c>
      <c r="Y154" s="3">
        <f>AD154</f>
        <v/>
      </c>
      <c r="Z154" s="3">
        <f>AE154</f>
        <v/>
      </c>
      <c r="AA154" s="3">
        <f>IF($BB$7=1,AF154,IF(AS154=12,$F154*I154/($AF$8*AL154+$AF$9*(1-AL154)),AF154))</f>
        <v/>
      </c>
      <c r="AB154" s="3">
        <f>IF($BB$7=1,AI154,IF(AV154=12,$F154*L154/($AI$8*AL154+$AI$9*(1-AL154)),AI154))</f>
        <v/>
      </c>
      <c r="AC154" s="3">
        <f>IF(AND(AS154=2,EA154=1),AA154*O154,IF(AND(AS154=2,EA154=2),AB154*O154,IF(EA154=1,AA154,IF(EA154=2,AB154))))</f>
        <v/>
      </c>
      <c r="AD154" s="3">
        <f>IF(AQ154=12,$F154*G154/$AQ$9,IF(OR(AQ154=1,AQ154=4),$F154*G154/200,IF(OR(AQ154=2,AQ154=9),$F154*G154/100,"자동")))</f>
        <v/>
      </c>
      <c r="AE154" s="3">
        <f>IF(AR154=12,$F154*H154/$AR$9,IF(OR(AR154=1,AR154=4),$F154*H154/200,IF(OR(AR154=2,AR154=9),$F154*H154/100,"자동")))</f>
        <v/>
      </c>
      <c r="AF154" s="3">
        <f>IF(AS154=12,$F154*I154/IF($BB$7=1,IF($ED154=1,$AS$9,$AF$9),($AF$8*AL154+$AF$9*(1-AL154))),IF(AS154=42,$F154*I154/AN154,IF(OR(AS154=1,AS154=4,AS154=2),$F154*I154/100,IF(AS154=9,$F154*I154/50,"자동"))))</f>
        <v/>
      </c>
      <c r="AG154" s="3">
        <f>IF(AT154=12,$F154*J154/IF($BB$7=1,IF($ED154=1,$AT$9,$AG$9),($AG$8*AL154+$AG$9*(1-AL154))),IF(AT154=42,$F154*J154/AN154,IF(OR(AT154=1,AT154=4,AT154=2),$F154*J154/100,IF(AT154=9,$F154*J154/50,"자동"))))</f>
        <v/>
      </c>
      <c r="AH154" s="3">
        <f>IF(AU154=12,$F154*K154/IF($BB$7=1,IF($ED154=1,$AU$9,$AH$9),($AH$8*AL154+$AH$9*(1-AL154))),IF(AU154=42,$F154*K154/$AN154,IF(OR(AU154=1,AU154=4,AU154=2),$F154*K154/100,IF(AU154=9,$F154*K154/50,"자동"))))</f>
        <v/>
      </c>
      <c r="AI154" s="3">
        <f>IF(AV154=12,$F154*L154/IF($BB$7=1,IF($ED154=1,$AV$9,$AI$9),($AI$8*AL154+$AI$9*(1-AL154))),IF(AV154=42,$F154*L154/AO154,IF(OR(AV154=1,AV154=4,AV154=2),$F154*L154/100,IF(AV154=9,$F154*L154/50,"자동"))))</f>
        <v/>
      </c>
      <c r="AJ154" s="3">
        <f>IF(AW154=12,$F154*M154/IF($BB$7=1,IF($ED154=1,$AW$9,$AJ$9),($AJ$8*AL154+$AJ$9*(1-AL154))),IF(AW154=42,$F154*M154/AO154,IF(OR(AW154=1,AW154=4,AW154=2),$F154*M154/100,IF(AW154=9,$F154*M154/50,"자동"))))</f>
        <v/>
      </c>
      <c r="AL154" s="3">
        <f>IF(AK154&lt;&gt;"",AK154,IF(BA154&lt;&gt;12,"",IF(U154=1,1,IF(LEFT(E154,3)="서울대",0,""))))</f>
        <v/>
      </c>
      <c r="AN154" s="3">
        <f>IF($BA154=42,OFFSET(변환표준점수!C$119,$AP154-1,0),"")</f>
        <v/>
      </c>
      <c r="AO154" s="3">
        <f>IF($BA154=42,OFFSET(변환표준점수!D$119,$AP154-1,0),"")</f>
        <v/>
      </c>
      <c r="AP154" s="3">
        <f>IF(S154="","",MATCH(S154,변환표준점수!$B$119:$B$298,0))</f>
        <v/>
      </c>
      <c r="AQ154" s="3" t="n">
        <v>2</v>
      </c>
      <c r="AR154" s="3" t="n">
        <v>2</v>
      </c>
      <c r="AS154" s="3" t="n">
        <v>2</v>
      </c>
      <c r="AT154" s="3" t="n">
        <v>2</v>
      </c>
      <c r="AX154" s="3" t="n">
        <v>3</v>
      </c>
      <c r="AY154" s="3" t="n">
        <v>3</v>
      </c>
      <c r="BA154" s="3">
        <f>IF(AS154&gt;0,AS154,AV154)</f>
        <v/>
      </c>
      <c r="BJ154" s="3">
        <f>IF(BI154="",IF(DT154=1,1,$BI$3),BI154)</f>
        <v/>
      </c>
      <c r="CH154" s="206">
        <f>F154*P154</f>
        <v/>
      </c>
      <c r="CI154" s="56" t="n">
        <v>19.6</v>
      </c>
      <c r="CJ154" s="3" t="n">
        <v>19</v>
      </c>
      <c r="CK154" s="3" t="n">
        <v>18.4</v>
      </c>
      <c r="CL154" s="3" t="n">
        <v>17.2</v>
      </c>
      <c r="CM154" s="3" t="n">
        <v>16</v>
      </c>
      <c r="CN154" s="3" t="n">
        <v>12</v>
      </c>
      <c r="CO154" s="3" t="n">
        <v>10</v>
      </c>
      <c r="CP154" s="3" t="n">
        <v>8</v>
      </c>
      <c r="CQ154" s="3" t="n">
        <v>6</v>
      </c>
      <c r="DJ154" s="3">
        <f>ROUND((CI154-EZ154),1)</f>
        <v/>
      </c>
      <c r="DK154" s="3">
        <f>((CI154-EZ154)/(FG154+DJ154-FC154))*100</f>
        <v/>
      </c>
      <c r="DL154" s="3">
        <f>ROUND((CR154-FA154)+(DA154-FB154),1)</f>
        <v/>
      </c>
      <c r="DM154" s="3" t="n">
        <v>2</v>
      </c>
      <c r="DQ154" s="3" t="n">
        <v>1</v>
      </c>
      <c r="DS154" s="3" t="n">
        <v>1</v>
      </c>
      <c r="EA154" s="3">
        <f>IF(DZ154&gt;0,DZ154,IF(DM154&gt;0,1,2))</f>
        <v/>
      </c>
      <c r="EB154" s="3">
        <f>MAX(DM154:DO154)</f>
        <v/>
      </c>
      <c r="EC154" s="3">
        <f>AND(DM154-0.1&lt;$DM$8,DN154-0.1&lt;$DN$8,DO154-0.1&lt;$DO$8)*1</f>
        <v/>
      </c>
      <c r="ED154" s="3">
        <f>IFERROR(IF(AND($DP$8&gt;=DP154,$DQ$8&gt;=DQ154,$DR$8&gt;=DR154,$DS$8&gt;=DS154,$DT$8&gt;=DT154,$DU$8&gt;=DU154,$DV$8&gt;=DV154,$DW$8&gt;=DW154,$DX$8&gt;=DX154,OR(DY154=0,$DY$8&lt;DY154),EC154=1),1,0),0)</f>
        <v/>
      </c>
      <c r="EF154" s="3">
        <f>IFERROR(OFFSET(EF$3,MATCH(AQ154,$ED$4:$ED$10,0),0),0)</f>
        <v/>
      </c>
      <c r="EG154" s="3">
        <f>IFERROR(OFFSET(EG$3,MATCH(AR154,$ED$4:$ED$10,0),0),0)</f>
        <v/>
      </c>
      <c r="EH154" s="3">
        <f>IFERROR(IF(LEFT($BA154,1)="4",OFFSET(변환표준점수!$H$118,MATCH($S154,변환표준점수!$B$119:$B$198,0),),OFFSET(EH$3,MATCH(AS154,$ED$4:$ED$8,0),0)),0)</f>
        <v/>
      </c>
      <c r="EI154" s="3">
        <f>IFERROR(IF(LEFT($BA154,1)="4",OFFSET(변환표준점수!$I$118,MATCH($S154,변환표준점수!$B$119:$B$198,0),0),OFFSET(EI$3,MATCH(AT154,$ED$4:$ED$8,0),0)),0)</f>
        <v/>
      </c>
      <c r="EK154" s="3">
        <f>IFERROR(IF(LEFT($BA154,1)="4",OFFSET(변환표준점수!$J$118,MATCH($S154,변환표준점수!$B$119:$B$198,0),0),OFFSET(EJ$3,MATCH(AV154,$ED$4:$ED$8,0),0)),0)</f>
        <v/>
      </c>
      <c r="EL154" s="3">
        <f>IFERROR(IF(LEFT($BA154,1)="4",OFFSET(변환표준점수!$K$118,MATCH($S154,변환표준점수!$B$119:$B$198,0),0),OFFSET(EK$3,MATCH(AW154,$ED$4:$ED$8,0),0)),0)</f>
        <v/>
      </c>
      <c r="EM154" s="3">
        <f>IFERROR(OFFSET(EL$3,MATCH(AX154,$ED$4:$ED$8,0),0),0)</f>
        <v/>
      </c>
      <c r="EN154" s="3">
        <f>IFERROR(OFFSET(EM$3,MATCH(AY154,$ED$4:$ED$8,0),0),0)</f>
        <v/>
      </c>
      <c r="EO154" s="3">
        <f>IFERROR(OFFSET(EN$3,MATCH(AZ154,$ED$4:$ED$8,0),0),0)</f>
        <v/>
      </c>
      <c r="EQ154" s="3">
        <f>IFERROR((EF154*AD154+BO154)*$EP$9,0)</f>
        <v/>
      </c>
      <c r="ER154" s="3">
        <f>IFERROR(EG154*AE154+OFFSET($BP154,0,$ER$14-1),0)</f>
        <v/>
      </c>
      <c r="ES154" s="3">
        <f>IFERROR((EH154*AF154+BS154)*$EP$9,0)</f>
        <v/>
      </c>
      <c r="ET154" s="3">
        <f>IFERROR(IF(O154&lt;2,0,(EI154*AG154+BT154)*$EP$9),0)</f>
        <v/>
      </c>
      <c r="EU154" s="3">
        <f>IFERROR(BU154*$EP$9,0)</f>
        <v/>
      </c>
      <c r="EV154" s="3">
        <f>IFERROR((EK154*AI154+BV154)*$EP$9,0)</f>
        <v/>
      </c>
      <c r="EW154" s="3">
        <f>IFERROR(IF(O154&lt;2,0,(EL154*AJ154+BW154)*$EP$9),0)</f>
        <v/>
      </c>
      <c r="EX154" s="3">
        <f>LARGE((ES154:ET154,EV154:EW154),1)</f>
        <v/>
      </c>
      <c r="EY154" s="3">
        <f>IF(O154&lt;2,0,LARGE((ES154:ET154,EV154:EW154),2))</f>
        <v/>
      </c>
      <c r="EZ154" s="3">
        <f>IFERROR(OFFSET(CI154,0,ROUND((1/(1/EM154))-1,0)),0)</f>
        <v/>
      </c>
      <c r="FA154" s="3">
        <f>IFERROR(OFFSET(CR154,0,ROUND(1/(1/EN154),0)-1),0)</f>
        <v/>
      </c>
      <c r="FB154" s="3">
        <f>IFERROR(OFFSET(DA154,0,ROUND(1/(1/EO154),0)-1),0)</f>
        <v/>
      </c>
      <c r="FG154" s="3">
        <f>IF(FF154&gt;0,FF154,EQ154+ER154+EU154+EX154+EY154+EZ154+FA154+FB154+FC154)</f>
        <v/>
      </c>
      <c r="FH154" s="618" t="n"/>
      <c r="FU154" s="3">
        <f>IF(AQ154=1,"표점",IF(AQ154=12,"표점/만점",IF(AQ154=2,"백분위")))</f>
        <v/>
      </c>
      <c r="FV154" s="3">
        <f>IF(BA154=1,"표점",IF(BA154=12,"표점/만점",IF(BA154=2,"백분위",IF(BA154=4,"변표",IF(BA154=42,"변표/만점")))))</f>
        <v/>
      </c>
      <c r="FW154" s="3">
        <f>ROUND(Y154/$FZ154,2)</f>
        <v/>
      </c>
      <c r="FX154" s="3">
        <f>ROUND(Z154/$FZ154,2)</f>
        <v/>
      </c>
      <c r="FY154" s="3">
        <f>ROUND(AC154/$FZ154,2)</f>
        <v/>
      </c>
      <c r="FZ154" s="3">
        <f>Y154+Z154+AC154</f>
        <v/>
      </c>
    </row>
    <row r="155">
      <c r="A155" s="556" t="n">
        <v>26</v>
      </c>
      <c r="C155" s="3">
        <f>ROUND(ROW(C155)-ROW($C$15),0)</f>
        <v/>
      </c>
      <c r="D155" s="3" t="n">
        <v>140</v>
      </c>
      <c r="E155" s="3" t="inlineStr">
        <is>
          <t>가천 한</t>
        </is>
      </c>
      <c r="F155" s="3" t="n">
        <v>100</v>
      </c>
      <c r="G155" s="3" t="n">
        <v>0.25</v>
      </c>
      <c r="H155" s="3" t="n">
        <v>0.3</v>
      </c>
      <c r="I155" s="3" t="n">
        <v>0.125</v>
      </c>
      <c r="J155" s="3" t="n">
        <v>0.125</v>
      </c>
      <c r="L155" s="3" t="n">
        <v>0.125</v>
      </c>
      <c r="M155" s="3" t="n">
        <v>0.125</v>
      </c>
      <c r="O155" s="3" t="n">
        <v>2</v>
      </c>
      <c r="P155" s="3">
        <f>G155+H155+MAX((I155:J155),L155:M155)*O155</f>
        <v/>
      </c>
      <c r="Q155" s="3" t="inlineStr"/>
      <c r="S155" s="3">
        <f>IF(R155&gt;0,R155,Q155)</f>
        <v/>
      </c>
      <c r="U155" s="3" t="n">
        <v>1</v>
      </c>
      <c r="W155" s="3">
        <f>IF(AND(BH155=0,CD155=0),0,IF(V155&gt;0,V155,IF(U155=1,$W$11,0)))</f>
        <v/>
      </c>
      <c r="Y155" s="3">
        <f>AD155</f>
        <v/>
      </c>
      <c r="Z155" s="3">
        <f>AE155</f>
        <v/>
      </c>
      <c r="AA155" s="3">
        <f>IF($BB$7=1,AF155,IF(AS155=12,$F155*I155/($AF$8*AL155+$AF$9*(1-AL155)),AF155))</f>
        <v/>
      </c>
      <c r="AB155" s="3">
        <f>IF($BB$7=1,AI155,IF(AV155=12,$F155*L155/($AI$8*AL155+$AI$9*(1-AL155)),AI155))</f>
        <v/>
      </c>
      <c r="AC155" s="3">
        <f>IF(AND(AS155=2,EA155=1),AA155*O155,IF(AND(AS155=2,EA155=2),AB155*O155,IF(EA155=1,AA155,IF(EA155=2,AB155))))</f>
        <v/>
      </c>
      <c r="AD155" s="3">
        <f>IF(AQ155=12,$F155*G155/$AQ$9,IF(OR(AQ155=1,AQ155=4),$F155*G155/200,IF(OR(AQ155=2,AQ155=9),$F155*G155/100,"자동")))</f>
        <v/>
      </c>
      <c r="AE155" s="3">
        <f>IF(AR155=12,$F155*H155/$AR$9,IF(OR(AR155=1,AR155=4),$F155*H155/200,IF(OR(AR155=2,AR155=9),$F155*H155/100,"자동")))</f>
        <v/>
      </c>
      <c r="AF155" s="3">
        <f>IF(AS155=12,$F155*I155/IF($BB$7=1,IF($ED155=1,$AS$9,$AF$9),($AF$8*AL155+$AF$9*(1-AL155))),IF(AS155=42,$F155*I155/AN155,IF(OR(AS155=1,AS155=4,AS155=2),$F155*I155/100,IF(AS155=9,$F155*I155/50,"자동"))))</f>
        <v/>
      </c>
      <c r="AG155" s="3">
        <f>IF(AT155=12,$F155*J155/IF($BB$7=1,IF($ED155=1,$AT$9,$AG$9),($AG$8*AL155+$AG$9*(1-AL155))),IF(AT155=42,$F155*J155/AN155,IF(OR(AT155=1,AT155=4,AT155=2),$F155*J155/100,IF(AT155=9,$F155*J155/50,"자동"))))</f>
        <v/>
      </c>
      <c r="AH155" s="3">
        <f>IF(AU155=12,$F155*K155/IF($BB$7=1,IF($ED155=1,$AU$9,$AH$9),($AH$8*AL155+$AH$9*(1-AL155))),IF(AU155=42,$F155*K155/$AN155,IF(OR(AU155=1,AU155=4,AU155=2),$F155*K155/100,IF(AU155=9,$F155*K155/50,"자동"))))</f>
        <v/>
      </c>
      <c r="AI155" s="3">
        <f>IF(AV155=12,$F155*L155/IF($BB$7=1,IF($ED155=1,$AV$9,$AI$9),($AI$8*AL155+$AI$9*(1-AL155))),IF(AV155=42,$F155*L155/AO155,IF(OR(AV155=1,AV155=4,AV155=2),$F155*L155/100,IF(AV155=9,$F155*L155/50,"자동"))))</f>
        <v/>
      </c>
      <c r="AJ155" s="3">
        <f>IF(AW155=12,$F155*M155/IF($BB$7=1,IF($ED155=1,$AW$9,$AJ$9),($AJ$8*AL155+$AJ$9*(1-AL155))),IF(AW155=42,$F155*M155/AO155,IF(OR(AW155=1,AW155=4,AW155=2),$F155*M155/100,IF(AW155=9,$F155*M155/50,"자동"))))</f>
        <v/>
      </c>
      <c r="AL155" s="3">
        <f>IF(AK155&lt;&gt;"",AK155,IF(BA155&lt;&gt;12,"",IF(U155=1,1,IF(LEFT(E155,3)="서울대",0,""))))</f>
        <v/>
      </c>
      <c r="AN155" s="3">
        <f>IF($BA155=42,OFFSET(변환표준점수!C$119,$AP155-1,0),"")</f>
        <v/>
      </c>
      <c r="AO155" s="3">
        <f>IF($BA155=42,OFFSET(변환표준점수!D$119,$AP155-1,0),"")</f>
        <v/>
      </c>
      <c r="AP155" s="3">
        <f>IF(S155="","",MATCH(S155,변환표준점수!$B$119:$B$298,0))</f>
        <v/>
      </c>
      <c r="AQ155" s="3" t="n">
        <v>2</v>
      </c>
      <c r="AR155" s="3" t="n">
        <v>2</v>
      </c>
      <c r="AS155" s="3" t="n">
        <v>2</v>
      </c>
      <c r="AT155" s="3" t="n">
        <v>2</v>
      </c>
      <c r="AV155" s="3" t="n">
        <v>2</v>
      </c>
      <c r="AW155" s="3" t="n">
        <v>2</v>
      </c>
      <c r="AX155" s="3" t="n">
        <v>3</v>
      </c>
      <c r="AY155" s="3" t="n">
        <v>3</v>
      </c>
      <c r="BA155" s="3">
        <f>IF(AS155&gt;0,AS155,AV155)</f>
        <v/>
      </c>
      <c r="BJ155" s="3">
        <f>IF(BI155="",IF(DT155=1,1,$BI$3),BI155)</f>
        <v/>
      </c>
      <c r="CH155" s="206">
        <f>F155*P155</f>
        <v/>
      </c>
      <c r="CI155" s="56" t="n">
        <v>19.6</v>
      </c>
      <c r="CJ155" s="3" t="n">
        <v>19</v>
      </c>
      <c r="CK155" s="3" t="n">
        <v>18.4</v>
      </c>
      <c r="CL155" s="3" t="n">
        <v>17.2</v>
      </c>
      <c r="CM155" s="3" t="n">
        <v>16</v>
      </c>
      <c r="CN155" s="3" t="n">
        <v>12</v>
      </c>
      <c r="CO155" s="3" t="n">
        <v>10</v>
      </c>
      <c r="CP155" s="3" t="n">
        <v>8</v>
      </c>
      <c r="CQ155" s="3" t="n">
        <v>6</v>
      </c>
      <c r="DJ155" s="3">
        <f>ROUND((CI155-EZ155),1)</f>
        <v/>
      </c>
      <c r="DK155" s="3">
        <f>((CI155-EZ155)/(FG155+DJ155-FC155))*100</f>
        <v/>
      </c>
      <c r="DL155" s="3">
        <f>ROUND((CR155-FA155)+(DA155-FB155),1)</f>
        <v/>
      </c>
      <c r="DO155" s="3" t="n">
        <v>2</v>
      </c>
      <c r="DZ155" s="3" t="n">
        <v>1</v>
      </c>
      <c r="EA155" s="3">
        <f>IF(DZ155&gt;0,DZ155,IF(DM155&gt;0,1,2))</f>
        <v/>
      </c>
      <c r="EB155" s="3">
        <f>MAX(DM155:DO155)</f>
        <v/>
      </c>
      <c r="EC155" s="3">
        <f>AND(DM155-0.1&lt;$DM$8,DN155-0.1&lt;$DN$8,DO155-0.1&lt;$DO$8)*1</f>
        <v/>
      </c>
      <c r="ED155" s="3">
        <f>IFERROR(IF(AND($DP$8&gt;=DP155,$DQ$8&gt;=DQ155,$DR$8&gt;=DR155,$DS$8&gt;=DS155,$DT$8&gt;=DT155,$DU$8&gt;=DU155,$DV$8&gt;=DV155,$DW$8&gt;=DW155,$DX$8&gt;=DX155,OR(DY155=0,$DY$8&lt;DY155),EC155=1),1,0),0)</f>
        <v/>
      </c>
      <c r="EF155" s="3">
        <f>IFERROR(OFFSET(EF$3,MATCH(AQ155,$ED$4:$ED$10,0),0),0)</f>
        <v/>
      </c>
      <c r="EG155" s="3">
        <f>IFERROR(OFFSET(EG$3,MATCH(AR155,$ED$4:$ED$10,0),0),0)</f>
        <v/>
      </c>
      <c r="EH155" s="3">
        <f>IFERROR(IF(LEFT($BA155,1)="4",OFFSET(변환표준점수!$H$118,MATCH($S155,변환표준점수!$B$119:$B$198,0),),OFFSET(EH$3,MATCH(AS155,$ED$4:$ED$8,0),0)),0)</f>
        <v/>
      </c>
      <c r="EI155" s="3">
        <f>IFERROR(IF(LEFT($BA155,1)="4",OFFSET(변환표준점수!$I$118,MATCH($S155,변환표준점수!$B$119:$B$198,0),0),OFFSET(EI$3,MATCH(AT155,$ED$4:$ED$8,0),0)),0)</f>
        <v/>
      </c>
      <c r="EK155" s="3">
        <f>IFERROR(IF(LEFT($BA155,1)="4",OFFSET(변환표준점수!$J$118,MATCH($S155,변환표준점수!$B$119:$B$198,0),0),OFFSET(EJ$3,MATCH(AV155,$ED$4:$ED$8,0),0)),0)</f>
        <v/>
      </c>
      <c r="EL155" s="3">
        <f>IFERROR(IF(LEFT($BA155,1)="4",OFFSET(변환표준점수!$K$118,MATCH($S155,변환표준점수!$B$119:$B$198,0),0),OFFSET(EK$3,MATCH(AW155,$ED$4:$ED$8,0),0)),0)</f>
        <v/>
      </c>
      <c r="EM155" s="3">
        <f>IFERROR(OFFSET(EL$3,MATCH(AX155,$ED$4:$ED$8,0),0),0)</f>
        <v/>
      </c>
      <c r="EN155" s="3">
        <f>IFERROR(OFFSET(EM$3,MATCH(AY155,$ED$4:$ED$8,0),0),0)</f>
        <v/>
      </c>
      <c r="EO155" s="3">
        <f>IFERROR(OFFSET(EN$3,MATCH(AZ155,$ED$4:$ED$8,0),0),0)</f>
        <v/>
      </c>
      <c r="EQ155" s="3">
        <f>IFERROR((EF155*AD155+BO155)*$EP$9,0)</f>
        <v/>
      </c>
      <c r="ER155" s="3">
        <f>IFERROR(EG155*AE155+OFFSET($BP155,0,$ER$14-1),0)</f>
        <v/>
      </c>
      <c r="ES155" s="3">
        <f>IFERROR((EH155*AF155+BS155)*$EP$9,0)</f>
        <v/>
      </c>
      <c r="ET155" s="3">
        <f>IFERROR(IF(O155&lt;2,0,(EI155*AG155+BT155)*$EP$9),0)</f>
        <v/>
      </c>
      <c r="EU155" s="3">
        <f>IFERROR(BU155*$EP$9,0)</f>
        <v/>
      </c>
      <c r="EV155" s="3">
        <f>IFERROR((EK155*AI155+BV155)*$EP$9,0)</f>
        <v/>
      </c>
      <c r="EW155" s="3">
        <f>IFERROR(IF(O155&lt;2,0,(EL155*AJ155+BW155)*$EP$9),0)</f>
        <v/>
      </c>
      <c r="EX155" s="3">
        <f>LARGE((ES155:ET155,EV155:EW155),1)</f>
        <v/>
      </c>
      <c r="EY155" s="3">
        <f>IF(O155&lt;2,0,LARGE((ES155:ET155,EV155:EW155),2))</f>
        <v/>
      </c>
      <c r="EZ155" s="3">
        <f>IFERROR(OFFSET(CI155,0,ROUND((1/(1/EM155))-1,0)),0)</f>
        <v/>
      </c>
      <c r="FA155" s="3">
        <f>IFERROR(OFFSET(CR155,0,ROUND(1/(1/EN155),0)-1),0)</f>
        <v/>
      </c>
      <c r="FB155" s="3">
        <f>IFERROR(OFFSET(DA155,0,ROUND(1/(1/EO155),0)-1),0)</f>
        <v/>
      </c>
      <c r="FG155" s="3">
        <f>IF(FF155&gt;0,FF155,EQ155+ER155+EU155+EX155+EY155+EZ155+FA155+FB155+FC155)</f>
        <v/>
      </c>
      <c r="FH155" s="618" t="n"/>
      <c r="FU155" s="3">
        <f>IF(AQ155=1,"표점",IF(AQ155=12,"표점/만점",IF(AQ155=2,"백분위")))</f>
        <v/>
      </c>
      <c r="FV155" s="3">
        <f>IF(BA155=1,"표점",IF(BA155=12,"표점/만점",IF(BA155=2,"백분위",IF(BA155=4,"변표",IF(BA155=42,"변표/만점")))))</f>
        <v/>
      </c>
      <c r="FW155" s="3">
        <f>ROUND(Y155/$FZ155,2)</f>
        <v/>
      </c>
      <c r="FX155" s="3">
        <f>ROUND(Z155/$FZ155,2)</f>
        <v/>
      </c>
      <c r="FY155" s="3">
        <f>ROUND(AC155/$FZ155,2)</f>
        <v/>
      </c>
      <c r="FZ155" s="3">
        <f>Y155+Z155+AC155</f>
        <v/>
      </c>
    </row>
    <row r="156">
      <c r="A156" s="556" t="n">
        <v>26</v>
      </c>
      <c r="C156" s="3">
        <f>ROUND(ROW(C156)-ROW($C$15),0)</f>
        <v/>
      </c>
      <c r="D156" s="3" t="n">
        <v>141</v>
      </c>
      <c r="E156" s="3" t="inlineStr">
        <is>
          <t>강릉 치</t>
        </is>
      </c>
      <c r="F156" s="3" t="n">
        <v>1000</v>
      </c>
      <c r="G156" s="3" t="n">
        <v>0.2</v>
      </c>
      <c r="H156" s="3" t="n">
        <v>0.35</v>
      </c>
      <c r="I156" s="3" t="n">
        <v>0.125</v>
      </c>
      <c r="J156" s="3" t="n">
        <v>0.125</v>
      </c>
      <c r="O156" s="3" t="n">
        <v>2</v>
      </c>
      <c r="P156" s="3">
        <f>G156+H156+MAX((I156:J156),L156:M156)*O156</f>
        <v/>
      </c>
      <c r="Q156" s="3" t="inlineStr"/>
      <c r="S156" s="3">
        <f>IF(R156&gt;0,R156,Q156)</f>
        <v/>
      </c>
      <c r="U156" s="3" t="n">
        <v>1</v>
      </c>
      <c r="W156" s="3">
        <f>IF(AND(BH156=0,CD156=0),0,IF(V156&gt;0,V156,IF(U156=1,$W$11,0)))</f>
        <v/>
      </c>
      <c r="Y156" s="3">
        <f>AD156</f>
        <v/>
      </c>
      <c r="Z156" s="3">
        <f>AE156</f>
        <v/>
      </c>
      <c r="AA156" s="3">
        <f>IF($BB$7=1,AF156,IF(AS156=12,$F156*I156/($AF$8*AL156+$AF$9*(1-AL156)),AF156))</f>
        <v/>
      </c>
      <c r="AB156" s="3">
        <f>IF($BB$7=1,AI156,IF(AV156=12,$F156*L156/($AI$8*AL156+$AI$9*(1-AL156)),AI156))</f>
        <v/>
      </c>
      <c r="AC156" s="3">
        <f>IF(AND(AS156=2,EA156=1),AA156*O156,IF(AND(AS156=2,EA156=2),AB156*O156,IF(EA156=1,AA156,IF(EA156=2,AB156))))</f>
        <v/>
      </c>
      <c r="AD156" s="3">
        <f>IF(AQ156=12,$F156*G156/$AQ$9,IF(OR(AQ156=1,AQ156=4),$F156*G156/200,IF(OR(AQ156=2,AQ156=9),$F156*G156/100,"자동")))</f>
        <v/>
      </c>
      <c r="AE156" s="3">
        <f>IF(AR156=12,$F156*H156/$AR$9,IF(OR(AR156=1,AR156=4),$F156*H156/200,IF(OR(AR156=2,AR156=9),$F156*H156/100,"자동")))</f>
        <v/>
      </c>
      <c r="AF156" s="3">
        <f>IF(AS156=12,$F156*I156/IF($BB$7=1,IF($ED156=1,$AS$9,$AF$9),($AF$8*AL156+$AF$9*(1-AL156))),IF(AS156=42,$F156*I156/AN156,IF(OR(AS156=1,AS156=4,AS156=2),$F156*I156/100,IF(AS156=9,$F156*I156/50,"자동"))))</f>
        <v/>
      </c>
      <c r="AG156" s="3">
        <f>IF(AT156=12,$F156*J156/IF($BB$7=1,IF($ED156=1,$AT$9,$AG$9),($AG$8*AL156+$AG$9*(1-AL156))),IF(AT156=42,$F156*J156/AN156,IF(OR(AT156=1,AT156=4,AT156=2),$F156*J156/100,IF(AT156=9,$F156*J156/50,"자동"))))</f>
        <v/>
      </c>
      <c r="AH156" s="3">
        <f>IF(AU156=12,$F156*K156/IF($BB$7=1,IF($ED156=1,$AU$9,$AH$9),($AH$8*AL156+$AH$9*(1-AL156))),IF(AU156=42,$F156*K156/$AN156,IF(OR(AU156=1,AU156=4,AU156=2),$F156*K156/100,IF(AU156=9,$F156*K156/50,"자동"))))</f>
        <v/>
      </c>
      <c r="AI156" s="3">
        <f>IF(AV156=12,$F156*L156/IF($BB$7=1,IF($ED156=1,$AV$9,$AI$9),($AI$8*AL156+$AI$9*(1-AL156))),IF(AV156=42,$F156*L156/AO156,IF(OR(AV156=1,AV156=4,AV156=2),$F156*L156/100,IF(AV156=9,$F156*L156/50,"자동"))))</f>
        <v/>
      </c>
      <c r="AJ156" s="3">
        <f>IF(AW156=12,$F156*M156/IF($BB$7=1,IF($ED156=1,$AW$9,$AJ$9),($AJ$8*AL156+$AJ$9*(1-AL156))),IF(AW156=42,$F156*M156/AO156,IF(OR(AW156=1,AW156=4,AW156=2),$F156*M156/100,IF(AW156=9,$F156*M156/50,"자동"))))</f>
        <v/>
      </c>
      <c r="AL156" s="3">
        <f>IF(AK156&lt;&gt;"",AK156,IF(BA156&lt;&gt;12,"",IF(U156=1,1,IF(LEFT(E156,3)="서울대",0,""))))</f>
        <v/>
      </c>
      <c r="AN156" s="3">
        <f>IF($BA156=42,OFFSET(변환표준점수!C$119,$AP156-1,0),"")</f>
        <v/>
      </c>
      <c r="AO156" s="3">
        <f>IF($BA156=42,OFFSET(변환표준점수!D$119,$AP156-1,0),"")</f>
        <v/>
      </c>
      <c r="AP156" s="3">
        <f>IF(S156="","",MATCH(S156,변환표준점수!$B$119:$B$298,0))</f>
        <v/>
      </c>
      <c r="AQ156" s="3" t="n">
        <v>2</v>
      </c>
      <c r="AR156" s="3" t="n">
        <v>2</v>
      </c>
      <c r="AS156" s="3" t="n">
        <v>2</v>
      </c>
      <c r="AT156" s="3" t="n">
        <v>2</v>
      </c>
      <c r="AX156" s="3" t="n">
        <v>3</v>
      </c>
      <c r="AY156" s="3" t="n">
        <v>3</v>
      </c>
      <c r="BA156" s="3">
        <f>IF(AS156&gt;0,AS156,AV156)</f>
        <v/>
      </c>
      <c r="BJ156" s="3">
        <f>IF(BI156="",IF(DT156=1,1,$BI$3),BI156)</f>
        <v/>
      </c>
      <c r="CH156" s="206">
        <f>F156*P156</f>
        <v/>
      </c>
      <c r="CI156" s="56" t="n">
        <v>200</v>
      </c>
      <c r="CJ156" s="3" t="n">
        <v>190</v>
      </c>
      <c r="CK156" s="3" t="n">
        <v>180</v>
      </c>
      <c r="CL156" s="3" t="n">
        <v>170</v>
      </c>
      <c r="CM156" s="3" t="n">
        <v>155</v>
      </c>
      <c r="CN156" s="3" t="n">
        <v>140</v>
      </c>
      <c r="CO156" s="3" t="n">
        <v>125</v>
      </c>
      <c r="CP156" s="3" t="n">
        <v>110</v>
      </c>
      <c r="CQ156" s="3" t="n">
        <v>80</v>
      </c>
      <c r="CR156" s="56" t="n">
        <v>3</v>
      </c>
      <c r="CS156" s="3" t="n">
        <v>2</v>
      </c>
      <c r="CT156" s="3" t="n">
        <v>1</v>
      </c>
      <c r="DJ156" s="3">
        <f>ROUND((CI156-EZ156),1)</f>
        <v/>
      </c>
      <c r="DK156" s="3">
        <f>((CI156-EZ156)/(FG156+DJ156-FC156))*100</f>
        <v/>
      </c>
      <c r="DL156" s="3">
        <f>ROUND((CR156-FA156)+(DA156-FB156),1)</f>
        <v/>
      </c>
      <c r="DM156" s="3" t="n">
        <v>2</v>
      </c>
      <c r="DS156" s="3" t="n">
        <v>1</v>
      </c>
      <c r="EA156" s="3">
        <f>IF(DZ156&gt;0,DZ156,IF(DM156&gt;0,1,2))</f>
        <v/>
      </c>
      <c r="EB156" s="3">
        <f>MAX(DM156:DO156)</f>
        <v/>
      </c>
      <c r="EC156" s="3">
        <f>AND(DM156-0.1&lt;$DM$8,DN156-0.1&lt;$DN$8,DO156-0.1&lt;$DO$8)*1</f>
        <v/>
      </c>
      <c r="ED156" s="3">
        <f>IFERROR(IF(AND($DP$8&gt;=DP156,$DQ$8&gt;=DQ156,$DR$8&gt;=DR156,$DS$8&gt;=DS156,$DT$8&gt;=DT156,$DU$8&gt;=DU156,$DV$8&gt;=DV156,$DW$8&gt;=DW156,$DX$8&gt;=DX156,OR(DY156=0,$DY$8&lt;DY156),EC156=1),1,0),0)</f>
        <v/>
      </c>
      <c r="EF156" s="3">
        <f>IFERROR(OFFSET(EF$3,MATCH(AQ156,$ED$4:$ED$10,0),0),0)</f>
        <v/>
      </c>
      <c r="EG156" s="3">
        <f>IFERROR(OFFSET(EG$3,MATCH(AR156,$ED$4:$ED$10,0),0),0)</f>
        <v/>
      </c>
      <c r="EH156" s="3">
        <f>IFERROR(IF(LEFT($BA156,1)="4",OFFSET(변환표준점수!$H$118,MATCH($S156,변환표준점수!$B$119:$B$198,0),),OFFSET(EH$3,MATCH(AS156,$ED$4:$ED$8,0),0)),0)</f>
        <v/>
      </c>
      <c r="EI156" s="3">
        <f>IFERROR(IF(LEFT($BA156,1)="4",OFFSET(변환표준점수!$I$118,MATCH($S156,변환표준점수!$B$119:$B$198,0),0),OFFSET(EI$3,MATCH(AT156,$ED$4:$ED$8,0),0)),0)</f>
        <v/>
      </c>
      <c r="EK156" s="3">
        <f>IFERROR(IF(LEFT($BA156,1)="4",OFFSET(변환표준점수!$J$118,MATCH($S156,변환표준점수!$B$119:$B$198,0),0),OFFSET(EJ$3,MATCH(AV156,$ED$4:$ED$8,0),0)),0)</f>
        <v/>
      </c>
      <c r="EL156" s="3">
        <f>IFERROR(IF(LEFT($BA156,1)="4",OFFSET(변환표준점수!$K$118,MATCH($S156,변환표준점수!$B$119:$B$198,0),0),OFFSET(EK$3,MATCH(AW156,$ED$4:$ED$8,0),0)),0)</f>
        <v/>
      </c>
      <c r="EM156" s="3">
        <f>IFERROR(OFFSET(EL$3,MATCH(AX156,$ED$4:$ED$8,0),0),0)</f>
        <v/>
      </c>
      <c r="EN156" s="3">
        <f>IFERROR(OFFSET(EM$3,MATCH(AY156,$ED$4:$ED$8,0),0),0)</f>
        <v/>
      </c>
      <c r="EO156" s="3">
        <f>IFERROR(OFFSET(EN$3,MATCH(AZ156,$ED$4:$ED$8,0),0),0)</f>
        <v/>
      </c>
      <c r="EQ156" s="3">
        <f>IFERROR((EF156*AD156+BO156)*$EP$9,0)</f>
        <v/>
      </c>
      <c r="ER156" s="3">
        <f>IFERROR(EG156*AE156+OFFSET($BP156,0,$ER$14-1),0)</f>
        <v/>
      </c>
      <c r="ES156" s="3">
        <f>IFERROR((EH156*AF156+BS156)*$EP$9,0)</f>
        <v/>
      </c>
      <c r="ET156" s="3">
        <f>IFERROR(IF(O156&lt;2,0,(EI156*AG156+BT156)*$EP$9),0)</f>
        <v/>
      </c>
      <c r="EU156" s="3">
        <f>IFERROR(BU156*$EP$9,0)</f>
        <v/>
      </c>
      <c r="EV156" s="3">
        <f>IFERROR((EK156*AI156+BV156)*$EP$9,0)</f>
        <v/>
      </c>
      <c r="EW156" s="3">
        <f>IFERROR(IF(O156&lt;2,0,(EL156*AJ156+BW156)*$EP$9),0)</f>
        <v/>
      </c>
      <c r="EX156" s="3">
        <f>LARGE((ES156:ET156,EV156:EW156),1)</f>
        <v/>
      </c>
      <c r="EY156" s="3">
        <f>IF(O156&lt;2,0,LARGE((ES156:ET156,EV156:EW156),2))</f>
        <v/>
      </c>
      <c r="EZ156" s="3">
        <f>IFERROR(OFFSET(CI156,0,ROUND((1/(1/EM156))-1,0)),0)</f>
        <v/>
      </c>
      <c r="FA156" s="3">
        <f>IFERROR(OFFSET(CR156,0,ROUND(1/(1/EN156),0)-1),0)</f>
        <v/>
      </c>
      <c r="FB156" s="3">
        <f>IFERROR(OFFSET(DA156,0,ROUND(1/(1/EO156),0)-1),0)</f>
        <v/>
      </c>
      <c r="FG156" s="3">
        <f>IF(FF156&gt;0,FF156,EQ156+ER156+EU156+EX156+EY156+EZ156+FA156+FB156+FC156)</f>
        <v/>
      </c>
      <c r="FH156" s="618" t="n"/>
      <c r="FU156" s="3">
        <f>IF(AQ156=1,"표점",IF(AQ156=12,"표점/만점",IF(AQ156=2,"백분위")))</f>
        <v/>
      </c>
      <c r="FV156" s="3">
        <f>IF(BA156=1,"표점",IF(BA156=12,"표점/만점",IF(BA156=2,"백분위",IF(BA156=4,"변표",IF(BA156=42,"변표/만점")))))</f>
        <v/>
      </c>
      <c r="FW156" s="3">
        <f>ROUND(Y156/$FZ156,2)</f>
        <v/>
      </c>
      <c r="FX156" s="3">
        <f>ROUND(Z156/$FZ156,2)</f>
        <v/>
      </c>
      <c r="FY156" s="3">
        <f>ROUND(AC156/$FZ156,2)</f>
        <v/>
      </c>
      <c r="FZ156" s="3">
        <f>Y156+Z156+AC156</f>
        <v/>
      </c>
    </row>
    <row r="157">
      <c r="A157" s="556" t="n">
        <v>26</v>
      </c>
      <c r="C157" s="3">
        <f>ROUND(ROW(C157)-ROW($C$15),0)</f>
        <v/>
      </c>
      <c r="D157" s="3" t="n">
        <v>142</v>
      </c>
      <c r="E157" s="3" t="inlineStr">
        <is>
          <t>건국충주 의</t>
        </is>
      </c>
      <c r="F157" s="3" t="n">
        <v>1000</v>
      </c>
      <c r="G157" s="3" t="n">
        <v>0.2</v>
      </c>
      <c r="H157" s="3" t="n">
        <v>0.3</v>
      </c>
      <c r="I157" s="3" t="n">
        <v>0.15</v>
      </c>
      <c r="J157" s="3" t="n">
        <v>0.15</v>
      </c>
      <c r="O157" s="3" t="n">
        <v>2</v>
      </c>
      <c r="P157" s="3">
        <f>G157+H157+MAX((I157:J157),L157:M157)*O157</f>
        <v/>
      </c>
      <c r="Q157" s="3" t="inlineStr"/>
      <c r="S157" s="3">
        <f>IF(R157&gt;0,R157,Q157)</f>
        <v/>
      </c>
      <c r="U157" s="3" t="n">
        <v>1</v>
      </c>
      <c r="W157" s="3">
        <f>IF(AND(BH157=0,CD157=0),0,IF(V157&gt;0,V157,IF(U157=1,$W$11,0)))</f>
        <v/>
      </c>
      <c r="Y157" s="3">
        <f>AD157</f>
        <v/>
      </c>
      <c r="Z157" s="3">
        <f>AE157</f>
        <v/>
      </c>
      <c r="AA157" s="3">
        <f>IF($BB$7=1,AF157,IF(AS157=12,$F157*I157/($AF$8*AL157+$AF$9*(1-AL157)),AF157))</f>
        <v/>
      </c>
      <c r="AB157" s="3">
        <f>IF($BB$7=1,AI157,IF(AV157=12,$F157*L157/($AI$8*AL157+$AI$9*(1-AL157)),AI157))</f>
        <v/>
      </c>
      <c r="AC157" s="3">
        <f>IF(AND(AS157=2,EA157=1),AA157*O157,IF(AND(AS157=2,EA157=2),AB157*O157,IF(EA157=1,AA157,IF(EA157=2,AB157))))</f>
        <v/>
      </c>
      <c r="AD157" s="3">
        <f>IF(AQ157=12,$F157*G157/$AQ$9,IF(OR(AQ157=1,AQ157=4),$F157*G157/200,IF(OR(AQ157=2,AQ157=9),$F157*G157/100,"자동")))</f>
        <v/>
      </c>
      <c r="AE157" s="3">
        <f>IF(AR157=12,$F157*H157/$AR$9,IF(OR(AR157=1,AR157=4),$F157*H157/200,IF(OR(AR157=2,AR157=9),$F157*H157/100,"자동")))</f>
        <v/>
      </c>
      <c r="AF157" s="3">
        <f>IF(AS157=12,$F157*I157/IF($BB$7=1,IF($ED157=1,$AS$9,$AF$9),($AF$8*AL157+$AF$9*(1-AL157))),IF(AS157=42,$F157*I157/AN157,IF(OR(AS157=1,AS157=4,AS157=2),$F157*I157/100,IF(AS157=9,$F157*I157/50,"자동"))))</f>
        <v/>
      </c>
      <c r="AG157" s="3">
        <f>IF(AT157=12,$F157*J157/IF($BB$7=1,IF($ED157=1,$AT$9,$AG$9),($AG$8*AL157+$AG$9*(1-AL157))),IF(AT157=42,$F157*J157/AN157,IF(OR(AT157=1,AT157=4,AT157=2),$F157*J157/100,IF(AT157=9,$F157*J157/50,"자동"))))</f>
        <v/>
      </c>
      <c r="AH157" s="3">
        <f>IF(AU157=12,$F157*K157/IF($BB$7=1,IF($ED157=1,$AU$9,$AH$9),($AH$8*AL157+$AH$9*(1-AL157))),IF(AU157=42,$F157*K157/$AN157,IF(OR(AU157=1,AU157=4,AU157=2),$F157*K157/100,IF(AU157=9,$F157*K157/50,"자동"))))</f>
        <v/>
      </c>
      <c r="AI157" s="3">
        <f>IF(AV157=12,$F157*L157/IF($BB$7=1,IF($ED157=1,$AV$9,$AI$9),($AI$8*AL157+$AI$9*(1-AL157))),IF(AV157=42,$F157*L157/AO157,IF(OR(AV157=1,AV157=4,AV157=2),$F157*L157/100,IF(AV157=9,$F157*L157/50,"자동"))))</f>
        <v/>
      </c>
      <c r="AJ157" s="3">
        <f>IF(AW157=12,$F157*M157/IF($BB$7=1,IF($ED157=1,$AW$9,$AJ$9),($AJ$8*AL157+$AJ$9*(1-AL157))),IF(AW157=42,$F157*M157/AO157,IF(OR(AW157=1,AW157=4,AW157=2),$F157*M157/100,IF(AW157=9,$F157*M157/50,"자동"))))</f>
        <v/>
      </c>
      <c r="AK157" s="3" t="n">
        <v>1</v>
      </c>
      <c r="AL157" s="3">
        <f>IF(AK157&lt;&gt;"",AK157,IF(BA157&lt;&gt;12,"",IF(U157=1,1,IF(LEFT(E157,3)="서울대",0,""))))</f>
        <v/>
      </c>
      <c r="AN157" s="3">
        <f>IF($BA157=42,OFFSET(변환표준점수!C$119,$AP157-1,0),"")</f>
        <v/>
      </c>
      <c r="AO157" s="3">
        <f>IF($BA157=42,OFFSET(변환표준점수!D$119,$AP157-1,0),"")</f>
        <v/>
      </c>
      <c r="AP157" s="3">
        <f>IF(S157="","",MATCH(S157,변환표준점수!$B$119:$B$298,0))</f>
        <v/>
      </c>
      <c r="AQ157" s="3" t="n">
        <v>12</v>
      </c>
      <c r="AR157" s="3" t="n">
        <v>12</v>
      </c>
      <c r="AS157" s="3" t="n">
        <v>12</v>
      </c>
      <c r="AT157" s="3" t="n">
        <v>12</v>
      </c>
      <c r="AX157" s="3" t="n">
        <v>3</v>
      </c>
      <c r="AY157" s="3" t="n">
        <v>3</v>
      </c>
      <c r="BA157" s="3">
        <f>IF(AS157&gt;0,AS157,AV157)</f>
        <v/>
      </c>
      <c r="BJ157" s="3">
        <f>IF(BI157="",IF(DT157=1,1,$BI$3),BI157)</f>
        <v/>
      </c>
      <c r="CH157" s="206">
        <f>F157*P157</f>
        <v/>
      </c>
      <c r="CI157" s="56" t="n">
        <v>200</v>
      </c>
      <c r="CJ157" s="3" t="n">
        <v>189.47</v>
      </c>
      <c r="CK157" s="3" t="n">
        <v>178.95</v>
      </c>
      <c r="CL157" s="3" t="n">
        <v>168.42</v>
      </c>
      <c r="CM157" s="3" t="n">
        <v>157.89</v>
      </c>
      <c r="CN157" s="3" t="n">
        <v>84.20999999999999</v>
      </c>
      <c r="CO157" s="3" t="n">
        <v>63.16</v>
      </c>
      <c r="CP157" s="3" t="n">
        <v>42.11</v>
      </c>
      <c r="CQ157" s="3" t="n">
        <v>0</v>
      </c>
      <c r="DJ157" s="3">
        <f>ROUND((CI157-EZ157),1)</f>
        <v/>
      </c>
      <c r="DK157" s="3">
        <f>((CI157-EZ157)/(FG157+DJ157-FC157))*100</f>
        <v/>
      </c>
      <c r="DL157" s="3">
        <f>ROUND((CR157-FA157)+(DA157-FB157),1)</f>
        <v/>
      </c>
      <c r="DM157" s="3" t="n">
        <v>2</v>
      </c>
      <c r="DS157" s="3" t="n">
        <v>1</v>
      </c>
      <c r="EA157" s="3">
        <f>IF(DZ157&gt;0,DZ157,IF(DM157&gt;0,1,2))</f>
        <v/>
      </c>
      <c r="EB157" s="3">
        <f>MAX(DM157:DO157)</f>
        <v/>
      </c>
      <c r="EC157" s="3">
        <f>AND(DM157-0.1&lt;$DM$8,DN157-0.1&lt;$DN$8,DO157-0.1&lt;$DO$8)*1</f>
        <v/>
      </c>
      <c r="ED157" s="3">
        <f>IFERROR(IF(AND($DP$8&gt;=DP157,$DQ$8&gt;=DQ157,$DR$8&gt;=DR157,$DS$8&gt;=DS157,$DT$8&gt;=DT157,$DU$8&gt;=DU157,$DV$8&gt;=DV157,$DW$8&gt;=DW157,$DX$8&gt;=DX157,OR(DY157=0,$DY$8&lt;DY157),EC157=1),1,0),0)</f>
        <v/>
      </c>
      <c r="EF157" s="3">
        <f>IFERROR(OFFSET(EF$3,MATCH(AQ157,$ED$4:$ED$10,0),0),0)</f>
        <v/>
      </c>
      <c r="EG157" s="3">
        <f>IFERROR(OFFSET(EG$3,MATCH(AR157,$ED$4:$ED$10,0),0),0)</f>
        <v/>
      </c>
      <c r="EH157" s="3">
        <f>IFERROR(IF(LEFT($BA157,1)="4",OFFSET(변환표준점수!$H$118,MATCH($S157,변환표준점수!$B$119:$B$198,0),),OFFSET(EH$3,MATCH(AS157,$ED$4:$ED$8,0),0)),0)</f>
        <v/>
      </c>
      <c r="EI157" s="3">
        <f>IFERROR(IF(LEFT($BA157,1)="4",OFFSET(변환표준점수!$I$118,MATCH($S157,변환표준점수!$B$119:$B$198,0),0),OFFSET(EI$3,MATCH(AT157,$ED$4:$ED$8,0),0)),0)</f>
        <v/>
      </c>
      <c r="EK157" s="3">
        <f>IFERROR(IF(LEFT($BA157,1)="4",OFFSET(변환표준점수!$J$118,MATCH($S157,변환표준점수!$B$119:$B$198,0),0),OFFSET(EJ$3,MATCH(AV157,$ED$4:$ED$8,0),0)),0)</f>
        <v/>
      </c>
      <c r="EL157" s="3">
        <f>IFERROR(IF(LEFT($BA157,1)="4",OFFSET(변환표준점수!$K$118,MATCH($S157,변환표준점수!$B$119:$B$198,0),0),OFFSET(EK$3,MATCH(AW157,$ED$4:$ED$8,0),0)),0)</f>
        <v/>
      </c>
      <c r="EM157" s="3">
        <f>IFERROR(OFFSET(EL$3,MATCH(AX157,$ED$4:$ED$8,0),0),0)</f>
        <v/>
      </c>
      <c r="EN157" s="3">
        <f>IFERROR(OFFSET(EM$3,MATCH(AY157,$ED$4:$ED$8,0),0),0)</f>
        <v/>
      </c>
      <c r="EO157" s="3">
        <f>IFERROR(OFFSET(EN$3,MATCH(AZ157,$ED$4:$ED$8,0),0),0)</f>
        <v/>
      </c>
      <c r="EQ157" s="3">
        <f>IFERROR((EF157*AD157+BO157)*$EP$9,0)</f>
        <v/>
      </c>
      <c r="ER157" s="3">
        <f>IFERROR(EG157*AE157+OFFSET($BP157,0,$ER$14-1),0)</f>
        <v/>
      </c>
      <c r="ES157" s="3">
        <f>IFERROR((EH157*AF157+BS157)*$EP$9,0)</f>
        <v/>
      </c>
      <c r="ET157" s="3">
        <f>IFERROR(IF(O157&lt;2,0,(EI157*AG157+BT157)*$EP$9),0)</f>
        <v/>
      </c>
      <c r="EU157" s="3">
        <f>IFERROR(BU157*$EP$9,0)</f>
        <v/>
      </c>
      <c r="EV157" s="3">
        <f>IFERROR((EK157*AI157+BV157)*$EP$9,0)</f>
        <v/>
      </c>
      <c r="EW157" s="3">
        <f>IFERROR(IF(O157&lt;2,0,(EL157*AJ157+BW157)*$EP$9),0)</f>
        <v/>
      </c>
      <c r="EX157" s="3">
        <f>LARGE((ES157:ET157,EV157:EW157),1)</f>
        <v/>
      </c>
      <c r="EY157" s="3">
        <f>IF(O157&lt;2,0,LARGE((ES157:ET157,EV157:EW157),2))</f>
        <v/>
      </c>
      <c r="EZ157" s="3">
        <f>IFERROR(OFFSET(CI157,0,ROUND((1/(1/EM157))-1,0)),0)</f>
        <v/>
      </c>
      <c r="FA157" s="3">
        <f>IFERROR(OFFSET(CR157,0,ROUND(1/(1/EN157),0)-1),0)</f>
        <v/>
      </c>
      <c r="FB157" s="3">
        <f>IFERROR(OFFSET(DA157,0,ROUND(1/(1/EO157),0)-1),0)</f>
        <v/>
      </c>
      <c r="FG157" s="3">
        <f>IF(FF157&gt;0,FF157,EQ157+ER157+EU157+EX157+EY157+EZ157+FA157+FB157+FC157)</f>
        <v/>
      </c>
      <c r="FH157" s="618" t="n"/>
      <c r="FU157" s="3">
        <f>IF(AQ157=1,"표점",IF(AQ157=12,"표점/만점",IF(AQ157=2,"백분위")))</f>
        <v/>
      </c>
      <c r="FV157" s="3">
        <f>IF(BA157=1,"표점",IF(BA157=12,"표점/만점",IF(BA157=2,"백분위",IF(BA157=4,"변표",IF(BA157=42,"변표/만점")))))</f>
        <v/>
      </c>
      <c r="FW157" s="3">
        <f>ROUND(Y157/$FZ157,2)</f>
        <v/>
      </c>
      <c r="FX157" s="3">
        <f>ROUND(Z157/$FZ157,2)</f>
        <v/>
      </c>
      <c r="FY157" s="3">
        <f>ROUND(AC157/$FZ157,2)</f>
        <v/>
      </c>
      <c r="FZ157" s="3">
        <f>Y157+Z157+AC157</f>
        <v/>
      </c>
    </row>
    <row r="158">
      <c r="A158" s="556" t="n">
        <v>26</v>
      </c>
      <c r="C158" s="3">
        <f>ROUND(ROW(C158)-ROW($C$15),0)</f>
        <v/>
      </c>
      <c r="D158" s="3" t="n">
        <v>143</v>
      </c>
      <c r="E158" s="3" t="inlineStr">
        <is>
          <t>건양 의</t>
        </is>
      </c>
      <c r="F158" s="3" t="n">
        <v>1000</v>
      </c>
      <c r="G158" s="3" t="n">
        <v>0.2</v>
      </c>
      <c r="H158" s="3" t="n">
        <v>0.3</v>
      </c>
      <c r="I158" s="3" t="n">
        <v>0.15</v>
      </c>
      <c r="J158" s="3" t="n">
        <v>0.15</v>
      </c>
      <c r="O158" s="3" t="n">
        <v>2</v>
      </c>
      <c r="P158" s="3">
        <f>G158+H158+MAX((I158:J158),L158:M158)*O158</f>
        <v/>
      </c>
      <c r="Q158" s="3" t="inlineStr"/>
      <c r="S158" s="3">
        <f>IF(R158&gt;0,R158,Q158)</f>
        <v/>
      </c>
      <c r="U158" s="3" t="n">
        <v>1</v>
      </c>
      <c r="W158" s="3">
        <f>IF(AND(BH158=0,CD158=0),0,IF(V158&gt;0,V158,IF(U158=1,$W$11,0)))</f>
        <v/>
      </c>
      <c r="Y158" s="3">
        <f>AD158</f>
        <v/>
      </c>
      <c r="Z158" s="3">
        <f>AE158</f>
        <v/>
      </c>
      <c r="AA158" s="3">
        <f>IF($BB$7=1,AF158,IF(AS158=12,$F158*I158/($AF$8*AL158+$AF$9*(1-AL158)),AF158))</f>
        <v/>
      </c>
      <c r="AB158" s="3">
        <f>IF($BB$7=1,AI158,IF(AV158=12,$F158*L158/($AI$8*AL158+$AI$9*(1-AL158)),AI158))</f>
        <v/>
      </c>
      <c r="AC158" s="3">
        <f>IF(AND(AS158=2,EA158=1),AA158*O158,IF(AND(AS158=2,EA158=2),AB158*O158,IF(EA158=1,AA158,IF(EA158=2,AB158))))</f>
        <v/>
      </c>
      <c r="AD158" s="3">
        <f>IF(AQ158=12,$F158*G158/$AQ$9,IF(OR(AQ158=1,AQ158=4),$F158*G158/200,IF(OR(AQ158=2,AQ158=9),$F158*G158/100,"자동")))</f>
        <v/>
      </c>
      <c r="AE158" s="3">
        <f>IF(AR158=12,$F158*H158/$AR$9,IF(OR(AR158=1,AR158=4),$F158*H158/200,IF(OR(AR158=2,AR158=9),$F158*H158/100,"자동")))</f>
        <v/>
      </c>
      <c r="AF158" s="3">
        <f>IF(AS158=12,$F158*I158/IF($BB$7=1,IF($ED158=1,$AS$9,$AF$9),($AF$8*AL158+$AF$9*(1-AL158))),IF(AS158=42,$F158*I158/AN158,IF(OR(AS158=1,AS158=4,AS158=2),$F158*I158/100,IF(AS158=9,$F158*I158/50,"자동"))))</f>
        <v/>
      </c>
      <c r="AG158" s="3">
        <f>IF(AT158=12,$F158*J158/IF($BB$7=1,IF($ED158=1,$AT$9,$AG$9),($AG$8*AL158+$AG$9*(1-AL158))),IF(AT158=42,$F158*J158/AN158,IF(OR(AT158=1,AT158=4,AT158=2),$F158*J158/100,IF(AT158=9,$F158*J158/50,"자동"))))</f>
        <v/>
      </c>
      <c r="AH158" s="3">
        <f>IF(AU158=12,$F158*K158/IF($BB$7=1,IF($ED158=1,$AU$9,$AH$9),($AH$8*AL158+$AH$9*(1-AL158))),IF(AU158=42,$F158*K158/$AN158,IF(OR(AU158=1,AU158=4,AU158=2),$F158*K158/100,IF(AU158=9,$F158*K158/50,"자동"))))</f>
        <v/>
      </c>
      <c r="AI158" s="3">
        <f>IF(AV158=12,$F158*L158/IF($BB$7=1,IF($ED158=1,$AV$9,$AI$9),($AI$8*AL158+$AI$9*(1-AL158))),IF(AV158=42,$F158*L158/AO158,IF(OR(AV158=1,AV158=4,AV158=2),$F158*L158/100,IF(AV158=9,$F158*L158/50,"자동"))))</f>
        <v/>
      </c>
      <c r="AJ158" s="3">
        <f>IF(AW158=12,$F158*M158/IF($BB$7=1,IF($ED158=1,$AW$9,$AJ$9),($AJ$8*AL158+$AJ$9*(1-AL158))),IF(AW158=42,$F158*M158/AO158,IF(OR(AW158=1,AW158=4,AW158=2),$F158*M158/100,IF(AW158=9,$F158*M158/50,"자동"))))</f>
        <v/>
      </c>
      <c r="AL158" s="3">
        <f>IF(AK158&lt;&gt;"",AK158,IF(BA158&lt;&gt;12,"",IF(U158=1,1,IF(LEFT(E158,3)="서울대",0,""))))</f>
        <v/>
      </c>
      <c r="AN158" s="3">
        <f>IF($BA158=42,OFFSET(변환표준점수!C$119,$AP158-1,0),"")</f>
        <v/>
      </c>
      <c r="AO158" s="3">
        <f>IF($BA158=42,OFFSET(변환표준점수!D$119,$AP158-1,0),"")</f>
        <v/>
      </c>
      <c r="AP158" s="3">
        <f>IF(S158="","",MATCH(S158,변환표준점수!$B$119:$B$298,0))</f>
        <v/>
      </c>
      <c r="AQ158" s="3" t="n">
        <v>2</v>
      </c>
      <c r="AR158" s="3" t="n">
        <v>2</v>
      </c>
      <c r="AS158" s="3" t="n">
        <v>2</v>
      </c>
      <c r="AT158" s="3" t="n">
        <v>2</v>
      </c>
      <c r="AX158" s="3" t="n">
        <v>3</v>
      </c>
      <c r="AY158" s="3" t="n">
        <v>3</v>
      </c>
      <c r="BA158" s="3">
        <f>IF(AS158&gt;0,AS158,AV158)</f>
        <v/>
      </c>
      <c r="BJ158" s="3">
        <f>IF(BI158="",IF(DT158=1,1,$BI$3),BI158)</f>
        <v/>
      </c>
      <c r="CH158" s="206">
        <f>F158*P158</f>
        <v/>
      </c>
      <c r="CI158" s="56" t="n">
        <v>200</v>
      </c>
      <c r="CJ158" s="3" t="n">
        <v>196</v>
      </c>
      <c r="CK158" s="3" t="n">
        <v>192</v>
      </c>
      <c r="CL158" s="3" t="n">
        <v>188</v>
      </c>
      <c r="CM158" s="3" t="n">
        <v>184</v>
      </c>
      <c r="CN158" s="3" t="n">
        <v>180</v>
      </c>
      <c r="CO158" s="3" t="n">
        <v>176</v>
      </c>
      <c r="CP158" s="3" t="n">
        <v>172</v>
      </c>
      <c r="CQ158" s="3" t="n">
        <v>168</v>
      </c>
      <c r="DJ158" s="3">
        <f>ROUND((CI158-EZ158),1)</f>
        <v/>
      </c>
      <c r="DK158" s="3">
        <f>((CI158-EZ158)/(FG158+DJ158-FC158))*100</f>
        <v/>
      </c>
      <c r="DL158" s="3">
        <f>ROUND((CR158-FA158)+(DA158-FB158),1)</f>
        <v/>
      </c>
      <c r="DM158" s="3" t="n">
        <v>2</v>
      </c>
      <c r="DS158" s="3" t="n">
        <v>1</v>
      </c>
      <c r="EA158" s="3">
        <f>IF(DZ158&gt;0,DZ158,IF(DM158&gt;0,1,2))</f>
        <v/>
      </c>
      <c r="EB158" s="3">
        <f>MAX(DM158:DO158)</f>
        <v/>
      </c>
      <c r="EC158" s="3">
        <f>AND(DM158-0.1&lt;$DM$8,DN158-0.1&lt;$DN$8,DO158-0.1&lt;$DO$8)*1</f>
        <v/>
      </c>
      <c r="ED158" s="3">
        <f>IFERROR(IF(AND($DP$8&gt;=DP158,$DQ$8&gt;=DQ158,$DR$8&gt;=DR158,$DS$8&gt;=DS158,$DT$8&gt;=DT158,$DU$8&gt;=DU158,$DV$8&gt;=DV158,$DW$8&gt;=DW158,$DX$8&gt;=DX158,OR(DY158=0,$DY$8&lt;DY158),EC158=1),1,0),0)</f>
        <v/>
      </c>
      <c r="EF158" s="3">
        <f>IFERROR(OFFSET(EF$3,MATCH(AQ158,$ED$4:$ED$10,0),0),0)</f>
        <v/>
      </c>
      <c r="EG158" s="3">
        <f>IFERROR(OFFSET(EG$3,MATCH(AR158,$ED$4:$ED$10,0),0),0)</f>
        <v/>
      </c>
      <c r="EH158" s="3">
        <f>IFERROR(IF(LEFT($BA158,1)="4",OFFSET(변환표준점수!$H$118,MATCH($S158,변환표준점수!$B$119:$B$198,0),),OFFSET(EH$3,MATCH(AS158,$ED$4:$ED$8,0),0)),0)</f>
        <v/>
      </c>
      <c r="EI158" s="3">
        <f>IFERROR(IF(LEFT($BA158,1)="4",OFFSET(변환표준점수!$I$118,MATCH($S158,변환표준점수!$B$119:$B$198,0),0),OFFSET(EI$3,MATCH(AT158,$ED$4:$ED$8,0),0)),0)</f>
        <v/>
      </c>
      <c r="EK158" s="3">
        <f>IFERROR(IF(LEFT($BA158,1)="4",OFFSET(변환표준점수!$J$118,MATCH($S158,변환표준점수!$B$119:$B$198,0),0),OFFSET(EJ$3,MATCH(AV158,$ED$4:$ED$8,0),0)),0)</f>
        <v/>
      </c>
      <c r="EL158" s="3">
        <f>IFERROR(IF(LEFT($BA158,1)="4",OFFSET(변환표준점수!$K$118,MATCH($S158,변환표준점수!$B$119:$B$198,0),0),OFFSET(EK$3,MATCH(AW158,$ED$4:$ED$8,0),0)),0)</f>
        <v/>
      </c>
      <c r="EM158" s="3">
        <f>IFERROR(OFFSET(EL$3,MATCH(AX158,$ED$4:$ED$8,0),0),0)</f>
        <v/>
      </c>
      <c r="EN158" s="3">
        <f>IFERROR(OFFSET(EM$3,MATCH(AY158,$ED$4:$ED$8,0),0),0)</f>
        <v/>
      </c>
      <c r="EO158" s="3">
        <f>IFERROR(OFFSET(EN$3,MATCH(AZ158,$ED$4:$ED$8,0),0),0)</f>
        <v/>
      </c>
      <c r="EQ158" s="3">
        <f>IFERROR((EF158*AD158+BO158)*$EP$9,0)</f>
        <v/>
      </c>
      <c r="ER158" s="3">
        <f>IFERROR(EG158*AE158+OFFSET($BP158,0,$ER$14-1),0)</f>
        <v/>
      </c>
      <c r="ES158" s="3">
        <f>IFERROR((EH158*AF158+BS158)*$EP$9,0)</f>
        <v/>
      </c>
      <c r="ET158" s="3">
        <f>IFERROR(IF(O158&lt;2,0,(EI158*AG158+BT158)*$EP$9),0)</f>
        <v/>
      </c>
      <c r="EU158" s="3">
        <f>IFERROR(BU158*$EP$9,0)</f>
        <v/>
      </c>
      <c r="EV158" s="3">
        <f>IFERROR((EK158*AI158+BV158)*$EP$9,0)</f>
        <v/>
      </c>
      <c r="EW158" s="3">
        <f>IFERROR(IF(O158&lt;2,0,(EL158*AJ158+BW158)*$EP$9),0)</f>
        <v/>
      </c>
      <c r="EX158" s="3">
        <f>LARGE((ES158:ET158,EV158:EW158),1)</f>
        <v/>
      </c>
      <c r="EY158" s="3">
        <f>IF(O158&lt;2,0,LARGE((ES158:ET158,EV158:EW158),2))</f>
        <v/>
      </c>
      <c r="EZ158" s="3">
        <f>IFERROR(OFFSET(CI158,0,ROUND((1/(1/EM158))-1,0)),0)</f>
        <v/>
      </c>
      <c r="FA158" s="3">
        <f>IFERROR(OFFSET(CR158,0,ROUND(1/(1/EN158),0)-1),0)</f>
        <v/>
      </c>
      <c r="FB158" s="3">
        <f>IFERROR(OFFSET(DA158,0,ROUND(1/(1/EO158),0)-1),0)</f>
        <v/>
      </c>
      <c r="FG158" s="3">
        <f>IF(FF158&gt;0,FF158,EQ158+ER158+EU158+EX158+EY158+EZ158+FA158+FB158+FC158)</f>
        <v/>
      </c>
      <c r="FH158" s="618" t="n"/>
      <c r="FU158" s="3">
        <f>IF(AQ158=1,"표점",IF(AQ158=12,"표점/만점",IF(AQ158=2,"백분위")))</f>
        <v/>
      </c>
      <c r="FV158" s="3">
        <f>IF(BA158=1,"표점",IF(BA158=12,"표점/만점",IF(BA158=2,"백분위",IF(BA158=4,"변표",IF(BA158=42,"변표/만점")))))</f>
        <v/>
      </c>
      <c r="FW158" s="3">
        <f>ROUND(Y158/$FZ158,2)</f>
        <v/>
      </c>
      <c r="FX158" s="3">
        <f>ROUND(Z158/$FZ158,2)</f>
        <v/>
      </c>
      <c r="FY158" s="3">
        <f>ROUND(AC158/$FZ158,2)</f>
        <v/>
      </c>
      <c r="FZ158" s="3">
        <f>Y158+Z158+AC158</f>
        <v/>
      </c>
    </row>
    <row r="159">
      <c r="A159" s="556" t="n">
        <v>26</v>
      </c>
      <c r="C159" s="3">
        <f>ROUND(ROW(C159)-ROW($C$15),0)</f>
        <v/>
      </c>
      <c r="D159" s="3" t="n">
        <v>144</v>
      </c>
      <c r="E159" s="3" t="inlineStr">
        <is>
          <t>경성 약</t>
        </is>
      </c>
      <c r="F159" s="3" t="n">
        <v>800</v>
      </c>
      <c r="G159" s="3" t="n">
        <v>0.25</v>
      </c>
      <c r="H159" s="3" t="n">
        <v>0.3</v>
      </c>
      <c r="I159" s="3" t="n">
        <v>0.125</v>
      </c>
      <c r="J159" s="3" t="n">
        <v>0.125</v>
      </c>
      <c r="O159" s="3" t="n">
        <v>2</v>
      </c>
      <c r="P159" s="3">
        <f>G159+H159+MAX((I159:J159),L159:M159)*O159</f>
        <v/>
      </c>
      <c r="Q159" s="3" t="inlineStr"/>
      <c r="S159" s="3">
        <f>IF(R159&gt;0,R159,Q159)</f>
        <v/>
      </c>
      <c r="U159" s="3" t="n">
        <v>1</v>
      </c>
      <c r="W159" s="3">
        <f>IF(AND(BH159=0,CD159=0),0,IF(V159&gt;0,V159,IF(U159=1,$W$11,0)))</f>
        <v/>
      </c>
      <c r="Y159" s="3">
        <f>AD159</f>
        <v/>
      </c>
      <c r="Z159" s="3">
        <f>AE159</f>
        <v/>
      </c>
      <c r="AA159" s="3">
        <f>IF($BB$7=1,AF159,IF(AS159=12,$F159*I159/($AF$8*AL159+$AF$9*(1-AL159)),AF159))</f>
        <v/>
      </c>
      <c r="AB159" s="3">
        <f>IF($BB$7=1,AI159,IF(AV159=12,$F159*L159/($AI$8*AL159+$AI$9*(1-AL159)),AI159))</f>
        <v/>
      </c>
      <c r="AC159" s="3">
        <f>IF(AND(AS159=2,EA159=1),AA159*O159,IF(AND(AS159=2,EA159=2),AB159*O159,IF(EA159=1,AA159,IF(EA159=2,AB159))))</f>
        <v/>
      </c>
      <c r="AD159" s="3">
        <f>IF(AQ159=12,$F159*G159/$AQ$9,IF(OR(AQ159=1,AQ159=4),$F159*G159/200,IF(OR(AQ159=2,AQ159=9),$F159*G159/100,"자동")))</f>
        <v/>
      </c>
      <c r="AE159" s="3">
        <f>IF(AR159=12,$F159*H159/$AR$9,IF(OR(AR159=1,AR159=4),$F159*H159/200,IF(OR(AR159=2,AR159=9),$F159*H159/100,"자동")))</f>
        <v/>
      </c>
      <c r="AF159" s="3">
        <f>IF(AS159=12,$F159*I159/IF($BB$7=1,IF($ED159=1,$AS$9,$AF$9),($AF$8*AL159+$AF$9*(1-AL159))),IF(AS159=42,$F159*I159/AN159,IF(OR(AS159=1,AS159=4,AS159=2),$F159*I159/100,IF(AS159=9,$F159*I159/50,"자동"))))</f>
        <v/>
      </c>
      <c r="AG159" s="3">
        <f>IF(AT159=12,$F159*J159/IF($BB$7=1,IF($ED159=1,$AT$9,$AG$9),($AG$8*AL159+$AG$9*(1-AL159))),IF(AT159=42,$F159*J159/AN159,IF(OR(AT159=1,AT159=4,AT159=2),$F159*J159/100,IF(AT159=9,$F159*J159/50,"자동"))))</f>
        <v/>
      </c>
      <c r="AH159" s="3">
        <f>IF(AU159=12,$F159*K159/IF($BB$7=1,IF($ED159=1,$AU$9,$AH$9),($AH$8*AL159+$AH$9*(1-AL159))),IF(AU159=42,$F159*K159/$AN159,IF(OR(AU159=1,AU159=4,AU159=2),$F159*K159/100,IF(AU159=9,$F159*K159/50,"자동"))))</f>
        <v/>
      </c>
      <c r="AI159" s="3">
        <f>IF(AV159=12,$F159*L159/IF($BB$7=1,IF($ED159=1,$AV$9,$AI$9),($AI$8*AL159+$AI$9*(1-AL159))),IF(AV159=42,$F159*L159/AO159,IF(OR(AV159=1,AV159=4,AV159=2),$F159*L159/100,IF(AV159=9,$F159*L159/50,"자동"))))</f>
        <v/>
      </c>
      <c r="AJ159" s="3">
        <f>IF(AW159=12,$F159*M159/IF($BB$7=1,IF($ED159=1,$AW$9,$AJ$9),($AJ$8*AL159+$AJ$9*(1-AL159))),IF(AW159=42,$F159*M159/AO159,IF(OR(AW159=1,AW159=4,AW159=2),$F159*M159/100,IF(AW159=9,$F159*M159/50,"자동"))))</f>
        <v/>
      </c>
      <c r="AL159" s="3">
        <f>IF(AK159&lt;&gt;"",AK159,IF(BA159&lt;&gt;12,"",IF(U159=1,1,IF(LEFT(E159,3)="서울대",0,""))))</f>
        <v/>
      </c>
      <c r="AN159" s="3">
        <f>IF($BA159=42,OFFSET(변환표준점수!C$119,$AP159-1,0),"")</f>
        <v/>
      </c>
      <c r="AO159" s="3">
        <f>IF($BA159=42,OFFSET(변환표준점수!D$119,$AP159-1,0),"")</f>
        <v/>
      </c>
      <c r="AP159" s="3">
        <f>IF(S159="","",MATCH(S159,변환표준점수!$B$119:$B$298,0))</f>
        <v/>
      </c>
      <c r="AQ159" s="3" t="n">
        <v>1</v>
      </c>
      <c r="AR159" s="3" t="n">
        <v>1</v>
      </c>
      <c r="AS159" s="3" t="n">
        <v>1</v>
      </c>
      <c r="AT159" s="3" t="n">
        <v>1</v>
      </c>
      <c r="AU159" s="3" t="n">
        <v>1</v>
      </c>
      <c r="AX159" s="3" t="n">
        <v>3</v>
      </c>
      <c r="BA159" s="3">
        <f>IF(AS159&gt;0,AS159,AV159)</f>
        <v/>
      </c>
      <c r="BJ159" s="3">
        <f>IF(BI159="",IF(DT159=1,1,$BI$3),BI159)</f>
        <v/>
      </c>
      <c r="BN159" s="212" t="inlineStr">
        <is>
          <t>과II 과목당가산점2점</t>
        </is>
      </c>
      <c r="BU159" s="3">
        <f>IF(RIGHT($I$13,2)="II",2,0)+IF(RIGHT($J$13,2)="II",2,0)</f>
        <v/>
      </c>
      <c r="CD159" s="3" t="n">
        <v>2</v>
      </c>
      <c r="CH159" s="206">
        <f>F159*P159</f>
        <v/>
      </c>
      <c r="CI159" s="56" t="n">
        <v>160</v>
      </c>
      <c r="CJ159" s="3" t="n">
        <v>158.4</v>
      </c>
      <c r="CK159" s="3" t="n">
        <v>156</v>
      </c>
      <c r="CL159" s="3" t="n">
        <v>152</v>
      </c>
      <c r="CM159" s="3" t="n">
        <v>148</v>
      </c>
      <c r="CN159" s="3" t="n">
        <v>144</v>
      </c>
      <c r="CO159" s="3" t="n">
        <v>140</v>
      </c>
      <c r="CP159" s="3" t="n">
        <v>136</v>
      </c>
      <c r="CQ159" s="3" t="n">
        <v>132</v>
      </c>
      <c r="DJ159" s="3">
        <f>ROUND((CI159-EZ159),1)</f>
        <v/>
      </c>
      <c r="DK159" s="3">
        <f>((CI159-EZ159)/(FG159+DJ159-FC159))*100</f>
        <v/>
      </c>
      <c r="DL159" s="3">
        <f>ROUND((CR159-FA159)+(DA159-FB159),1)</f>
        <v/>
      </c>
      <c r="DM159" s="3" t="n">
        <v>2</v>
      </c>
      <c r="DQ159" s="3" t="n">
        <v>1</v>
      </c>
      <c r="DS159" s="3" t="n">
        <v>1</v>
      </c>
      <c r="EA159" s="3">
        <f>IF(DZ159&gt;0,DZ159,IF(DM159&gt;0,1,2))</f>
        <v/>
      </c>
      <c r="EB159" s="3">
        <f>MAX(DM159:DO159)</f>
        <v/>
      </c>
      <c r="EC159" s="3">
        <f>AND(DM159-0.1&lt;$DM$8,DN159-0.1&lt;$DN$8,DO159-0.1&lt;$DO$8)*1</f>
        <v/>
      </c>
      <c r="ED159" s="3">
        <f>IFERROR(IF(AND($DP$8&gt;=DP159,$DQ$8&gt;=DQ159,$DR$8&gt;=DR159,$DS$8&gt;=DS159,$DT$8&gt;=DT159,$DU$8&gt;=DU159,$DV$8&gt;=DV159,$DW$8&gt;=DW159,$DX$8&gt;=DX159,OR(DY159=0,$DY$8&lt;DY159),EC159=1),1,0),0)</f>
        <v/>
      </c>
      <c r="EF159" s="3">
        <f>IFERROR(OFFSET(EF$3,MATCH(AQ159,$ED$4:$ED$10,0),0),0)</f>
        <v/>
      </c>
      <c r="EG159" s="3">
        <f>IFERROR(OFFSET(EG$3,MATCH(AR159,$ED$4:$ED$10,0),0),0)</f>
        <v/>
      </c>
      <c r="EH159" s="3">
        <f>IFERROR(IF(LEFT($BA159,1)="4",OFFSET(변환표준점수!$H$118,MATCH($S159,변환표준점수!$B$119:$B$198,0),),OFFSET(EH$3,MATCH(AS159,$ED$4:$ED$8,0),0)),0)</f>
        <v/>
      </c>
      <c r="EI159" s="3">
        <f>IFERROR(IF(LEFT($BA159,1)="4",OFFSET(변환표준점수!$I$118,MATCH($S159,변환표준점수!$B$119:$B$198,0),0),OFFSET(EI$3,MATCH(AT159,$ED$4:$ED$8,0),0)),0)</f>
        <v/>
      </c>
      <c r="EK159" s="3">
        <f>IFERROR(IF(LEFT($BA159,1)="4",OFFSET(변환표준점수!$J$118,MATCH($S159,변환표준점수!$B$119:$B$198,0),0),OFFSET(EJ$3,MATCH(AV159,$ED$4:$ED$8,0),0)),0)</f>
        <v/>
      </c>
      <c r="EL159" s="3">
        <f>IFERROR(IF(LEFT($BA159,1)="4",OFFSET(변환표준점수!$K$118,MATCH($S159,변환표준점수!$B$119:$B$198,0),0),OFFSET(EK$3,MATCH(AW159,$ED$4:$ED$8,0),0)),0)</f>
        <v/>
      </c>
      <c r="EM159" s="3">
        <f>IFERROR(OFFSET(EL$3,MATCH(AX159,$ED$4:$ED$8,0),0),0)</f>
        <v/>
      </c>
      <c r="EN159" s="3">
        <f>IFERROR(OFFSET(EM$3,MATCH(AY159,$ED$4:$ED$8,0),0),0)</f>
        <v/>
      </c>
      <c r="EO159" s="3">
        <f>IFERROR(OFFSET(EN$3,MATCH(AZ159,$ED$4:$ED$8,0),0),0)</f>
        <v/>
      </c>
      <c r="EQ159" s="3">
        <f>IFERROR((EF159*AD159+BO159)*$EP$9,0)</f>
        <v/>
      </c>
      <c r="ER159" s="3">
        <f>IFERROR(EG159*AE159+OFFSET($BP159,0,$ER$14-1),0)</f>
        <v/>
      </c>
      <c r="ES159" s="3">
        <f>IFERROR((EH159*AF159+BS159)*$EP$9,0)</f>
        <v/>
      </c>
      <c r="ET159" s="3">
        <f>IFERROR(IF(O159&lt;2,0,(EI159*AG159+BT159)*$EP$9),0)</f>
        <v/>
      </c>
      <c r="EU159" s="3">
        <f>IFERROR(BU159*$EP$9,0)</f>
        <v/>
      </c>
      <c r="EV159" s="3">
        <f>IFERROR((EK159*AI159+BV159)*$EP$9,0)</f>
        <v/>
      </c>
      <c r="EW159" s="3">
        <f>IFERROR(IF(O159&lt;2,0,(EL159*AJ159+BW159)*$EP$9),0)</f>
        <v/>
      </c>
      <c r="EX159" s="3">
        <f>LARGE((ES159:ET159,EV159:EW159),1)</f>
        <v/>
      </c>
      <c r="EY159" s="3">
        <f>IF(O159&lt;2,0,LARGE((ES159:ET159,EV159:EW159),2))</f>
        <v/>
      </c>
      <c r="EZ159" s="3">
        <f>IFERROR(OFFSET(CI159,0,ROUND((1/(1/EM159))-1,0)),0)</f>
        <v/>
      </c>
      <c r="FA159" s="3">
        <f>IFERROR(OFFSET(CR159,0,ROUND(1/(1/EN159),0)-1),0)</f>
        <v/>
      </c>
      <c r="FB159" s="3">
        <f>IFERROR(OFFSET(DA159,0,ROUND(1/(1/EO159),0)-1),0)</f>
        <v/>
      </c>
      <c r="FG159" s="3">
        <f>IF(FF159&gt;0,FF159,EQ159+ER159+EU159+EX159+EY159+EZ159+FA159+FB159+FC159)</f>
        <v/>
      </c>
      <c r="FH159" s="618" t="n"/>
      <c r="FU159" s="3">
        <f>IF(AQ159=1,"표점",IF(AQ159=12,"표점/만점",IF(AQ159=2,"백분위")))</f>
        <v/>
      </c>
      <c r="FV159" s="3">
        <f>IF(BA159=1,"표점",IF(BA159=12,"표점/만점",IF(BA159=2,"백분위",IF(BA159=4,"변표",IF(BA159=42,"변표/만점")))))</f>
        <v/>
      </c>
      <c r="FW159" s="3">
        <f>ROUND(Y159/$FZ159,2)</f>
        <v/>
      </c>
      <c r="FX159" s="3">
        <f>ROUND(Z159/$FZ159,2)</f>
        <v/>
      </c>
      <c r="FY159" s="3">
        <f>ROUND(AC159/$FZ159,2)</f>
        <v/>
      </c>
      <c r="FZ159" s="3">
        <f>Y159+Z159+AC159</f>
        <v/>
      </c>
    </row>
    <row r="160">
      <c r="A160" s="556" t="n">
        <v>26</v>
      </c>
      <c r="C160" s="3">
        <f>ROUND(ROW(C160)-ROW($C$15),0)</f>
        <v/>
      </c>
      <c r="D160" s="3" t="n">
        <v>145</v>
      </c>
      <c r="E160" s="3" t="inlineStr">
        <is>
          <t>계명 의약</t>
        </is>
      </c>
      <c r="F160" s="3" t="n">
        <v>400</v>
      </c>
      <c r="G160" s="3" t="n">
        <v>0.25</v>
      </c>
      <c r="H160" s="3" t="n">
        <v>0.3</v>
      </c>
      <c r="I160" s="3" t="n">
        <v>0.125</v>
      </c>
      <c r="J160" s="3" t="n">
        <v>0.125</v>
      </c>
      <c r="O160" s="3" t="n">
        <v>2</v>
      </c>
      <c r="P160" s="3">
        <f>G160+H160+MAX((I160:J160),L160:M160)*O160</f>
        <v/>
      </c>
      <c r="Q160" s="3" t="inlineStr"/>
      <c r="S160" s="3">
        <f>IF(R160&gt;0,R160,Q160)</f>
        <v/>
      </c>
      <c r="U160" s="3" t="n">
        <v>1</v>
      </c>
      <c r="W160" s="3">
        <f>IF(AND(BH160=0,CD160=0),0,IF(V160&gt;0,V160,IF(U160=1,$W$11,0)))</f>
        <v/>
      </c>
      <c r="Y160" s="3">
        <f>AD160</f>
        <v/>
      </c>
      <c r="Z160" s="3">
        <f>AE160</f>
        <v/>
      </c>
      <c r="AA160" s="3">
        <f>IF($BB$7=1,AF160,IF(AS160=12,$F160*I160/($AF$8*AL160+$AF$9*(1-AL160)),AF160))</f>
        <v/>
      </c>
      <c r="AB160" s="3">
        <f>IF($BB$7=1,AI160,IF(AV160=12,$F160*L160/($AI$8*AL160+$AI$9*(1-AL160)),AI160))</f>
        <v/>
      </c>
      <c r="AC160" s="3">
        <f>IF(AND(AS160=2,EA160=1),AA160*O160,IF(AND(AS160=2,EA160=2),AB160*O160,IF(EA160=1,AA160,IF(EA160=2,AB160))))</f>
        <v/>
      </c>
      <c r="AD160" s="3">
        <f>IF(AQ160=12,$F160*G160/$AQ$9,IF(OR(AQ160=1,AQ160=4),$F160*G160/200,IF(OR(AQ160=2,AQ160=9),$F160*G160/100,"자동")))</f>
        <v/>
      </c>
      <c r="AE160" s="3">
        <f>IF(AR160=12,$F160*H160/$AR$9,IF(OR(AR160=1,AR160=4),$F160*H160/200,IF(OR(AR160=2,AR160=9),$F160*H160/100,"자동")))</f>
        <v/>
      </c>
      <c r="AF160" s="3">
        <f>IF(AS160=12,$F160*I160/IF($BB$7=1,IF($ED160=1,$AS$9,$AF$9),($AF$8*AL160+$AF$9*(1-AL160))),IF(AS160=42,$F160*I160/AN160,IF(OR(AS160=1,AS160=4,AS160=2),$F160*I160/100,IF(AS160=9,$F160*I160/50,"자동"))))</f>
        <v/>
      </c>
      <c r="AG160" s="3">
        <f>IF(AT160=12,$F160*J160/IF($BB$7=1,IF($ED160=1,$AT$9,$AG$9),($AG$8*AL160+$AG$9*(1-AL160))),IF(AT160=42,$F160*J160/AN160,IF(OR(AT160=1,AT160=4,AT160=2),$F160*J160/100,IF(AT160=9,$F160*J160/50,"자동"))))</f>
        <v/>
      </c>
      <c r="AH160" s="3">
        <f>IF(AU160=12,$F160*K160/IF($BB$7=1,IF($ED160=1,$AU$9,$AH$9),($AH$8*AL160+$AH$9*(1-AL160))),IF(AU160=42,$F160*K160/$AN160,IF(OR(AU160=1,AU160=4,AU160=2),$F160*K160/100,IF(AU160=9,$F160*K160/50,"자동"))))</f>
        <v/>
      </c>
      <c r="AI160" s="3">
        <f>IF(AV160=12,$F160*L160/IF($BB$7=1,IF($ED160=1,$AV$9,$AI$9),($AI$8*AL160+$AI$9*(1-AL160))),IF(AV160=42,$F160*L160/AO160,IF(OR(AV160=1,AV160=4,AV160=2),$F160*L160/100,IF(AV160=9,$F160*L160/50,"자동"))))</f>
        <v/>
      </c>
      <c r="AJ160" s="3">
        <f>IF(AW160=12,$F160*M160/IF($BB$7=1,IF($ED160=1,$AW$9,$AJ$9),($AJ$8*AL160+$AJ$9*(1-AL160))),IF(AW160=42,$F160*M160/AO160,IF(OR(AW160=1,AW160=4,AW160=2),$F160*M160/100,IF(AW160=9,$F160*M160/50,"자동"))))</f>
        <v/>
      </c>
      <c r="AL160" s="3">
        <f>IF(AK160&lt;&gt;"",AK160,IF(BA160&lt;&gt;12,"",IF(U160=1,1,IF(LEFT(E160,3)="서울대",0,""))))</f>
        <v/>
      </c>
      <c r="AN160" s="3">
        <f>IF($BA160=42,OFFSET(변환표준점수!C$119,$AP160-1,0),"")</f>
        <v/>
      </c>
      <c r="AO160" s="3">
        <f>IF($BA160=42,OFFSET(변환표준점수!D$119,$AP160-1,0),"")</f>
        <v/>
      </c>
      <c r="AP160" s="3">
        <f>IF(S160="","",MATCH(S160,변환표준점수!$B$119:$B$298,0))</f>
        <v/>
      </c>
      <c r="AQ160" s="3" t="n">
        <v>2</v>
      </c>
      <c r="AR160" s="3" t="n">
        <v>2</v>
      </c>
      <c r="AS160" s="3" t="n">
        <v>2</v>
      </c>
      <c r="AT160" s="3" t="n">
        <v>2</v>
      </c>
      <c r="AX160" s="3" t="n">
        <v>3</v>
      </c>
      <c r="AY160" s="3" t="n">
        <v>3</v>
      </c>
      <c r="BA160" s="3">
        <f>IF(AS160&gt;0,AS160,AV160)</f>
        <v/>
      </c>
      <c r="BJ160" s="3">
        <f>IF(BI160="",IF(DT160=1,1,$BI$3),BI160)</f>
        <v/>
      </c>
      <c r="CH160" s="206">
        <f>F160*P160</f>
        <v/>
      </c>
      <c r="CI160" s="56" t="n">
        <v>100</v>
      </c>
      <c r="CJ160" s="3" t="n">
        <v>98</v>
      </c>
      <c r="CK160" s="3" t="n">
        <v>94</v>
      </c>
      <c r="CL160" s="3" t="n">
        <v>90</v>
      </c>
      <c r="CM160" s="3" t="n">
        <v>86</v>
      </c>
      <c r="CN160" s="3" t="n">
        <v>82</v>
      </c>
      <c r="CO160" s="3" t="n">
        <v>78</v>
      </c>
      <c r="CP160" s="3" t="n">
        <v>74</v>
      </c>
      <c r="CQ160" s="3" t="n">
        <v>60</v>
      </c>
      <c r="CR160" s="56" t="n">
        <v>5</v>
      </c>
      <c r="CS160" s="3" t="n">
        <v>5</v>
      </c>
      <c r="CT160" s="3" t="n">
        <v>4.5</v>
      </c>
      <c r="CU160" s="3" t="n">
        <v>4.5</v>
      </c>
      <c r="CV160" s="3" t="n">
        <v>4</v>
      </c>
      <c r="CW160" s="3" t="n">
        <v>4</v>
      </c>
      <c r="CX160" s="3" t="n">
        <v>3.5</v>
      </c>
      <c r="CY160" s="3" t="n">
        <v>3.5</v>
      </c>
      <c r="CZ160" s="3" t="n">
        <v>3</v>
      </c>
      <c r="DJ160" s="3">
        <f>ROUND((CI160-EZ160),1)</f>
        <v/>
      </c>
      <c r="DK160" s="3">
        <f>((CI160-EZ160)/(FG160+DJ160-FC160))*100</f>
        <v/>
      </c>
      <c r="DL160" s="3">
        <f>ROUND((CR160-FA160)+(DA160-FB160),1)</f>
        <v/>
      </c>
      <c r="DM160" s="3" t="n">
        <v>2</v>
      </c>
      <c r="DQ160" s="3" t="n">
        <v>1</v>
      </c>
      <c r="DS160" s="3" t="n">
        <v>1</v>
      </c>
      <c r="EA160" s="3">
        <f>IF(DZ160&gt;0,DZ160,IF(DM160&gt;0,1,2))</f>
        <v/>
      </c>
      <c r="EB160" s="3">
        <f>MAX(DM160:DO160)</f>
        <v/>
      </c>
      <c r="EC160" s="3">
        <f>AND(DM160-0.1&lt;$DM$8,DN160-0.1&lt;$DN$8,DO160-0.1&lt;$DO$8)*1</f>
        <v/>
      </c>
      <c r="ED160" s="3">
        <f>IFERROR(IF(AND($DP$8&gt;=DP160,$DQ$8&gt;=DQ160,$DR$8&gt;=DR160,$DS$8&gt;=DS160,$DT$8&gt;=DT160,$DU$8&gt;=DU160,$DV$8&gt;=DV160,$DW$8&gt;=DW160,$DX$8&gt;=DX160,OR(DY160=0,$DY$8&lt;DY160),EC160=1),1,0),0)</f>
        <v/>
      </c>
      <c r="EF160" s="3">
        <f>IFERROR(OFFSET(EF$3,MATCH(AQ160,$ED$4:$ED$10,0),0),0)</f>
        <v/>
      </c>
      <c r="EG160" s="3">
        <f>IFERROR(OFFSET(EG$3,MATCH(AR160,$ED$4:$ED$10,0),0),0)</f>
        <v/>
      </c>
      <c r="EH160" s="3">
        <f>IFERROR(IF(LEFT($BA160,1)="4",OFFSET(변환표준점수!$H$118,MATCH($S160,변환표준점수!$B$119:$B$198,0),),OFFSET(EH$3,MATCH(AS160,$ED$4:$ED$8,0),0)),0)</f>
        <v/>
      </c>
      <c r="EI160" s="3">
        <f>IFERROR(IF(LEFT($BA160,1)="4",OFFSET(변환표준점수!$I$118,MATCH($S160,변환표준점수!$B$119:$B$198,0),0),OFFSET(EI$3,MATCH(AT160,$ED$4:$ED$8,0),0)),0)</f>
        <v/>
      </c>
      <c r="EK160" s="3">
        <f>IFERROR(IF(LEFT($BA160,1)="4",OFFSET(변환표준점수!$J$118,MATCH($S160,변환표준점수!$B$119:$B$198,0),0),OFFSET(EJ$3,MATCH(AV160,$ED$4:$ED$8,0),0)),0)</f>
        <v/>
      </c>
      <c r="EL160" s="3">
        <f>IFERROR(IF(LEFT($BA160,1)="4",OFFSET(변환표준점수!$K$118,MATCH($S160,변환표준점수!$B$119:$B$198,0),0),OFFSET(EK$3,MATCH(AW160,$ED$4:$ED$8,0),0)),0)</f>
        <v/>
      </c>
      <c r="EM160" s="3">
        <f>IFERROR(OFFSET(EL$3,MATCH(AX160,$ED$4:$ED$8,0),0),0)</f>
        <v/>
      </c>
      <c r="EN160" s="3">
        <f>IFERROR(OFFSET(EM$3,MATCH(AY160,$ED$4:$ED$8,0),0),0)</f>
        <v/>
      </c>
      <c r="EO160" s="3">
        <f>IFERROR(OFFSET(EN$3,MATCH(AZ160,$ED$4:$ED$8,0),0),0)</f>
        <v/>
      </c>
      <c r="EQ160" s="3">
        <f>IFERROR((EF160*AD160+BO160)*$EP$9,0)</f>
        <v/>
      </c>
      <c r="ER160" s="3">
        <f>IFERROR(EG160*AE160+OFFSET($BP160,0,$ER$14-1),0)</f>
        <v/>
      </c>
      <c r="ES160" s="3">
        <f>IFERROR((EH160*AF160+BS160)*$EP$9,0)</f>
        <v/>
      </c>
      <c r="ET160" s="3">
        <f>IFERROR(IF(O160&lt;2,0,(EI160*AG160+BT160)*$EP$9),0)</f>
        <v/>
      </c>
      <c r="EU160" s="3">
        <f>IFERROR(BU160*$EP$9,0)</f>
        <v/>
      </c>
      <c r="EV160" s="3">
        <f>IFERROR((EK160*AI160+BV160)*$EP$9,0)</f>
        <v/>
      </c>
      <c r="EW160" s="3">
        <f>IFERROR(IF(O160&lt;2,0,(EL160*AJ160+BW160)*$EP$9),0)</f>
        <v/>
      </c>
      <c r="EX160" s="3">
        <f>LARGE((ES160:ET160,EV160:EW160),1)</f>
        <v/>
      </c>
      <c r="EY160" s="3">
        <f>IF(O160&lt;2,0,LARGE((ES160:ET160,EV160:EW160),2))</f>
        <v/>
      </c>
      <c r="EZ160" s="3">
        <f>IFERROR(OFFSET(CI160,0,ROUND((1/(1/EM160))-1,0)),0)</f>
        <v/>
      </c>
      <c r="FA160" s="3">
        <f>IFERROR(OFFSET(CR160,0,ROUND(1/(1/EN160),0)-1),0)</f>
        <v/>
      </c>
      <c r="FB160" s="3">
        <f>IFERROR(OFFSET(DA160,0,ROUND(1/(1/EO160),0)-1),0)</f>
        <v/>
      </c>
      <c r="FG160" s="3">
        <f>IF(FF160&gt;0,FF160,EQ160+ER160+EU160+EX160+EY160+EZ160+FA160+FB160+FC160)</f>
        <v/>
      </c>
      <c r="FH160" s="618" t="n"/>
      <c r="FU160" s="3">
        <f>IF(AQ160=1,"표점",IF(AQ160=12,"표점/만점",IF(AQ160=2,"백분위")))</f>
        <v/>
      </c>
      <c r="FV160" s="3">
        <f>IF(BA160=1,"표점",IF(BA160=12,"표점/만점",IF(BA160=2,"백분위",IF(BA160=4,"변표",IF(BA160=42,"변표/만점")))))</f>
        <v/>
      </c>
      <c r="FW160" s="3">
        <f>ROUND(Y160/$FZ160,2)</f>
        <v/>
      </c>
      <c r="FX160" s="3">
        <f>ROUND(Z160/$FZ160,2)</f>
        <v/>
      </c>
      <c r="FY160" s="3">
        <f>ROUND(AC160/$FZ160,2)</f>
        <v/>
      </c>
      <c r="FZ160" s="3">
        <f>Y160+Z160+AC160</f>
        <v/>
      </c>
    </row>
    <row r="161">
      <c r="A161" s="556" t="n">
        <v>26</v>
      </c>
      <c r="C161" s="3">
        <f>ROUND(ROW(C161)-ROW($C$15),0)</f>
        <v/>
      </c>
      <c r="D161" s="3" t="n">
        <v>146</v>
      </c>
      <c r="E161" s="3" t="inlineStr">
        <is>
          <t>고신 의</t>
        </is>
      </c>
      <c r="F161" s="3" t="n">
        <v>1000</v>
      </c>
      <c r="G161" s="3" t="n">
        <v>0.2</v>
      </c>
      <c r="H161" s="3" t="n">
        <v>0.3</v>
      </c>
      <c r="I161" s="3" t="n">
        <v>0.1</v>
      </c>
      <c r="J161" s="3" t="n">
        <v>0.1</v>
      </c>
      <c r="O161" s="3" t="n">
        <v>2</v>
      </c>
      <c r="P161" s="3">
        <f>G161+H161+MAX((I161:J161),L161:M161)*O161</f>
        <v/>
      </c>
      <c r="Q161" s="3" t="inlineStr"/>
      <c r="S161" s="3">
        <f>IF(R161&gt;0,R161,Q161)</f>
        <v/>
      </c>
      <c r="U161" s="3" t="n">
        <v>1</v>
      </c>
      <c r="W161" s="3">
        <f>IF(AND(BH161=0,CD161=0),0,IF(V161&gt;0,V161,IF(U161=1,$W$11,0)))</f>
        <v/>
      </c>
      <c r="Y161" s="3">
        <f>AD161</f>
        <v/>
      </c>
      <c r="Z161" s="3">
        <f>AE161</f>
        <v/>
      </c>
      <c r="AA161" s="3">
        <f>IF($BB$7=1,AF161,IF(AS161=12,$F161*I161/($AF$8*AL161+$AF$9*(1-AL161)),AF161))</f>
        <v/>
      </c>
      <c r="AB161" s="3">
        <f>IF($BB$7=1,AI161,IF(AV161=12,$F161*L161/($AI$8*AL161+$AI$9*(1-AL161)),AI161))</f>
        <v/>
      </c>
      <c r="AC161" s="3">
        <f>IF(AND(AS161=2,EA161=1),AA161*O161,IF(AND(AS161=2,EA161=2),AB161*O161,IF(EA161=1,AA161,IF(EA161=2,AB161))))</f>
        <v/>
      </c>
      <c r="AD161" s="3">
        <f>IF(AQ161=12,$F161*G161/$AQ$9,IF(OR(AQ161=1,AQ161=4),$F161*G161/200,IF(OR(AQ161=2,AQ161=9),$F161*G161/100,"자동")))</f>
        <v/>
      </c>
      <c r="AE161" s="3">
        <f>IF(AR161=12,$F161*H161/$AR$9,IF(OR(AR161=1,AR161=4),$F161*H161/200,IF(OR(AR161=2,AR161=9),$F161*H161/100,"자동")))</f>
        <v/>
      </c>
      <c r="AF161" s="3">
        <f>IF(AS161=12,$F161*I161/IF($BB$7=1,IF($ED161=1,$AS$9,$AF$9),($AF$8*AL161+$AF$9*(1-AL161))),IF(AS161=42,$F161*I161/AN161,IF(OR(AS161=1,AS161=4,AS161=2),$F161*I161/100,IF(AS161=9,$F161*I161/50,"자동"))))</f>
        <v/>
      </c>
      <c r="AG161" s="3">
        <f>IF(AT161=12,$F161*J161/IF($BB$7=1,IF($ED161=1,$AT$9,$AG$9),($AG$8*AL161+$AG$9*(1-AL161))),IF(AT161=42,$F161*J161/AN161,IF(OR(AT161=1,AT161=4,AT161=2),$F161*J161/100,IF(AT161=9,$F161*J161/50,"자동"))))</f>
        <v/>
      </c>
      <c r="AH161" s="3">
        <f>IF(AU161=12,$F161*K161/IF($BB$7=1,IF($ED161=1,$AU$9,$AH$9),($AH$8*AL161+$AH$9*(1-AL161))),IF(AU161=42,$F161*K161/$AN161,IF(OR(AU161=1,AU161=4,AU161=2),$F161*K161/100,IF(AU161=9,$F161*K161/50,"자동"))))</f>
        <v/>
      </c>
      <c r="AI161" s="3">
        <f>IF(AV161=12,$F161*L161/IF($BB$7=1,IF($ED161=1,$AV$9,$AI$9),($AI$8*AL161+$AI$9*(1-AL161))),IF(AV161=42,$F161*L161/AO161,IF(OR(AV161=1,AV161=4,AV161=2),$F161*L161/100,IF(AV161=9,$F161*L161/50,"자동"))))</f>
        <v/>
      </c>
      <c r="AJ161" s="3">
        <f>IF(AW161=12,$F161*M161/IF($BB$7=1,IF($ED161=1,$AW$9,$AJ$9),($AJ$8*AL161+$AJ$9*(1-AL161))),IF(AW161=42,$F161*M161/AO161,IF(OR(AW161=1,AW161=4,AW161=2),$F161*M161/100,IF(AW161=9,$F161*M161/50,"자동"))))</f>
        <v/>
      </c>
      <c r="AL161" s="3">
        <f>IF(AK161&lt;&gt;"",AK161,IF(BA161&lt;&gt;12,"",IF(U161=1,1,IF(LEFT(E161,3)="서울대",0,""))))</f>
        <v/>
      </c>
      <c r="AN161" s="3">
        <f>IF($BA161=42,OFFSET(변환표준점수!C$119,$AP161-1,0),"")</f>
        <v/>
      </c>
      <c r="AO161" s="3">
        <f>IF($BA161=42,OFFSET(변환표준점수!D$119,$AP161-1,0),"")</f>
        <v/>
      </c>
      <c r="AP161" s="3">
        <f>IF(S161="","",MATCH(S161,변환표준점수!$B$119:$B$298,0))</f>
        <v/>
      </c>
      <c r="AQ161" s="3" t="n">
        <v>1</v>
      </c>
      <c r="AR161" s="3" t="n">
        <v>1</v>
      </c>
      <c r="AS161" s="3" t="n">
        <v>1</v>
      </c>
      <c r="AT161" s="3" t="n">
        <v>1</v>
      </c>
      <c r="AX161" s="3" t="n">
        <v>3</v>
      </c>
      <c r="AY161" s="3" t="n">
        <v>3</v>
      </c>
      <c r="BA161" s="3">
        <f>IF(AS161&gt;0,AS161,AV161)</f>
        <v/>
      </c>
      <c r="BJ161" s="3">
        <f>IF(BI161="",IF(DT161=1,1,$BI$3),BI161)</f>
        <v/>
      </c>
      <c r="CH161" s="206">
        <f>F161*P161</f>
        <v/>
      </c>
      <c r="CI161" s="56" t="n">
        <v>202.5</v>
      </c>
      <c r="CJ161" s="3" t="n">
        <v>199.5</v>
      </c>
      <c r="CK161" s="3" t="n">
        <v>193.5</v>
      </c>
      <c r="CL161" s="3" t="n">
        <v>184.5</v>
      </c>
      <c r="CM161" s="3" t="n">
        <v>172.5</v>
      </c>
      <c r="CN161" s="3" t="n">
        <v>163.5</v>
      </c>
      <c r="CO161" s="3" t="n">
        <v>157.5</v>
      </c>
      <c r="CP161" s="3" t="n">
        <v>154.5</v>
      </c>
      <c r="CQ161" s="3" t="n">
        <v>150</v>
      </c>
      <c r="DJ161" s="3">
        <f>ROUND((CI161-EZ161),1)</f>
        <v/>
      </c>
      <c r="DK161" s="3">
        <f>((CI161-EZ161)/(FG161+DJ161-FC161))*100</f>
        <v/>
      </c>
      <c r="DL161" s="3">
        <f>ROUND((CR161-FA161)+(DA161-FB161),1)</f>
        <v/>
      </c>
      <c r="DM161" s="3" t="n">
        <v>2</v>
      </c>
      <c r="DQ161" s="3" t="n">
        <v>1</v>
      </c>
      <c r="DS161" s="3" t="n">
        <v>1</v>
      </c>
      <c r="DY161" s="56" t="n">
        <v>1</v>
      </c>
      <c r="EA161" s="3">
        <f>IF(DZ161&gt;0,DZ161,IF(DM161&gt;0,1,2))</f>
        <v/>
      </c>
      <c r="EB161" s="3">
        <f>MAX(DM161:DO161)</f>
        <v/>
      </c>
      <c r="EC161" s="3">
        <f>AND(DM161-0.1&lt;$DM$8,DN161-0.1&lt;$DN$8,DO161-0.1&lt;$DO$8)*1</f>
        <v/>
      </c>
      <c r="ED161" s="3">
        <f>IFERROR(IF(AND($DP$8&gt;=DP161,$DQ$8&gt;=DQ161,$DR$8&gt;=DR161,$DS$8&gt;=DS161,$DT$8&gt;=DT161,$DU$8&gt;=DU161,$DV$8&gt;=DV161,$DW$8&gt;=DW161,$DX$8&gt;=DX161,OR(DY161=0,$DY$8&lt;DY161),EC161=1),1,0),0)</f>
        <v/>
      </c>
      <c r="EF161" s="3">
        <f>IFERROR(OFFSET(EF$3,MATCH(AQ161,$ED$4:$ED$10,0),0),0)</f>
        <v/>
      </c>
      <c r="EG161" s="3">
        <f>IFERROR(OFFSET(EG$3,MATCH(AR161,$ED$4:$ED$10,0),0),0)</f>
        <v/>
      </c>
      <c r="EH161" s="3">
        <f>IFERROR(IF(LEFT($BA161,1)="4",OFFSET(변환표준점수!$H$118,MATCH($S161,변환표준점수!$B$119:$B$198,0),),OFFSET(EH$3,MATCH(AS161,$ED$4:$ED$8,0),0)),0)</f>
        <v/>
      </c>
      <c r="EI161" s="3">
        <f>IFERROR(IF(LEFT($BA161,1)="4",OFFSET(변환표준점수!$I$118,MATCH($S161,변환표준점수!$B$119:$B$198,0),0),OFFSET(EI$3,MATCH(AT161,$ED$4:$ED$8,0),0)),0)</f>
        <v/>
      </c>
      <c r="EK161" s="3">
        <f>IFERROR(IF(LEFT($BA161,1)="4",OFFSET(변환표준점수!$J$118,MATCH($S161,변환표준점수!$B$119:$B$198,0),0),OFFSET(EJ$3,MATCH(AV161,$ED$4:$ED$8,0),0)),0)</f>
        <v/>
      </c>
      <c r="EL161" s="3">
        <f>IFERROR(IF(LEFT($BA161,1)="4",OFFSET(변환표준점수!$K$118,MATCH($S161,변환표준점수!$B$119:$B$198,0),0),OFFSET(EK$3,MATCH(AW161,$ED$4:$ED$8,0),0)),0)</f>
        <v/>
      </c>
      <c r="EM161" s="3">
        <f>IFERROR(OFFSET(EL$3,MATCH(AX161,$ED$4:$ED$8,0),0),0)</f>
        <v/>
      </c>
      <c r="EN161" s="3">
        <f>IFERROR(OFFSET(EM$3,MATCH(AY161,$ED$4:$ED$8,0),0),0)</f>
        <v/>
      </c>
      <c r="EO161" s="3">
        <f>IFERROR(OFFSET(EN$3,MATCH(AZ161,$ED$4:$ED$8,0),0),0)</f>
        <v/>
      </c>
      <c r="EQ161" s="3">
        <f>IFERROR((EF161*AD161+BO161)*$EP$9,0)</f>
        <v/>
      </c>
      <c r="ER161" s="3">
        <f>IFERROR(EG161*AE161+OFFSET($BP161,0,$ER$14-1),0)</f>
        <v/>
      </c>
      <c r="ES161" s="3">
        <f>IFERROR((EH161*AF161+BS161)*$EP$9,0)</f>
        <v/>
      </c>
      <c r="ET161" s="3">
        <f>IFERROR(IF(O161&lt;2,0,(EI161*AG161+BT161)*$EP$9),0)</f>
        <v/>
      </c>
      <c r="EU161" s="3">
        <f>IFERROR(BU161*$EP$9,0)</f>
        <v/>
      </c>
      <c r="EV161" s="3">
        <f>IFERROR((EK161*AI161+BV161)*$EP$9,0)</f>
        <v/>
      </c>
      <c r="EW161" s="3">
        <f>IFERROR(IF(O161&lt;2,0,(EL161*AJ161+BW161)*$EP$9),0)</f>
        <v/>
      </c>
      <c r="EX161" s="3">
        <f>LARGE((ES161:ET161,EV161:EW161),1)</f>
        <v/>
      </c>
      <c r="EY161" s="3">
        <f>IF(O161&lt;2,0,LARGE((ES161:ET161,EV161:EW161),2))</f>
        <v/>
      </c>
      <c r="EZ161" s="3">
        <f>IFERROR(OFFSET(CI161,0,ROUND((1/(1/EM161))-1,0)),0)</f>
        <v/>
      </c>
      <c r="FA161" s="3">
        <f>IFERROR(OFFSET(CR161,0,ROUND(1/(1/EN161),0)-1),0)</f>
        <v/>
      </c>
      <c r="FB161" s="3">
        <f>IFERROR(OFFSET(DA161,0,ROUND(1/(1/EO161),0)-1),0)</f>
        <v/>
      </c>
      <c r="FG161" s="3">
        <f>IF(FF161&gt;0,FF161,EQ161+ER161+EU161+EX161+EY161+EZ161+FA161+FB161+FC161)</f>
        <v/>
      </c>
      <c r="FH161" s="618" t="n"/>
      <c r="FU161" s="3">
        <f>IF(AQ161=1,"표점",IF(AQ161=12,"표점/만점",IF(AQ161=2,"백분위")))</f>
        <v/>
      </c>
      <c r="FV161" s="3">
        <f>IF(BA161=1,"표점",IF(BA161=12,"표점/만점",IF(BA161=2,"백분위",IF(BA161=4,"변표",IF(BA161=42,"변표/만점")))))</f>
        <v/>
      </c>
      <c r="FW161" s="3">
        <f>ROUND(Y161/$FZ161,2)</f>
        <v/>
      </c>
      <c r="FX161" s="3">
        <f>ROUND(Z161/$FZ161,2)</f>
        <v/>
      </c>
      <c r="FY161" s="3">
        <f>ROUND(AC161/$FZ161,2)</f>
        <v/>
      </c>
      <c r="FZ161" s="3">
        <f>Y161+Z161+AC161</f>
        <v/>
      </c>
    </row>
    <row r="162">
      <c r="A162" s="556" t="n">
        <v>26</v>
      </c>
      <c r="C162" s="3">
        <f>ROUND(ROW(C162)-ROW($C$15),0)</f>
        <v/>
      </c>
      <c r="D162" s="3" t="n">
        <v>147</v>
      </c>
      <c r="E162" s="3" t="inlineStr">
        <is>
          <t>관동 의</t>
        </is>
      </c>
      <c r="F162" s="3" t="n">
        <v>1000</v>
      </c>
      <c r="G162" s="3" t="n">
        <v>0.2</v>
      </c>
      <c r="H162" s="3" t="n">
        <v>0.3</v>
      </c>
      <c r="I162" s="3" t="n">
        <v>0.15</v>
      </c>
      <c r="J162" s="3" t="n">
        <v>0.15</v>
      </c>
      <c r="K162" s="3" t="n">
        <v>0.15</v>
      </c>
      <c r="L162" s="3" t="n">
        <v>0.15</v>
      </c>
      <c r="M162" s="3" t="n">
        <v>0.15</v>
      </c>
      <c r="O162" s="3" t="n">
        <v>2</v>
      </c>
      <c r="P162" s="3">
        <f>G162+H162+MAX((I162:J162),L162:M162)*O162</f>
        <v/>
      </c>
      <c r="Q162" s="3" t="inlineStr"/>
      <c r="S162" s="3">
        <f>IF(R162&gt;0,R162,Q162)</f>
        <v/>
      </c>
      <c r="U162" s="3" t="n">
        <v>1</v>
      </c>
      <c r="W162" s="3">
        <f>IF(AND(BH162=0,CD162=0),0,IF(V162&gt;0,V162,IF(U162=1,$W$11,0)))</f>
        <v/>
      </c>
      <c r="Y162" s="3">
        <f>AD162</f>
        <v/>
      </c>
      <c r="Z162" s="3">
        <f>AE162</f>
        <v/>
      </c>
      <c r="AA162" s="3">
        <f>IF($BB$7=1,AF162,IF(AS162=12,$F162*I162/($AF$8*AL162+$AF$9*(1-AL162)),AF162))</f>
        <v/>
      </c>
      <c r="AB162" s="3">
        <f>IF($BB$7=1,AI162,IF(AV162=12,$F162*L162/($AI$8*AL162+$AI$9*(1-AL162)),AI162))</f>
        <v/>
      </c>
      <c r="AC162" s="3">
        <f>IF(AND(AS162=2,EA162=1),AA162*O162,IF(AND(AS162=2,EA162=2),AB162*O162,IF(EA162=1,AA162,IF(EA162=2,AB162))))</f>
        <v/>
      </c>
      <c r="AD162" s="3">
        <f>IF(AQ162=12,$F162*G162/$AQ$9,IF(OR(AQ162=1,AQ162=4),$F162*G162/200,IF(OR(AQ162=2,AQ162=9),$F162*G162/100,"자동")))</f>
        <v/>
      </c>
      <c r="AE162" s="3">
        <f>IF(AR162=12,$F162*H162/$AR$9,IF(OR(AR162=1,AR162=4),$F162*H162/200,IF(OR(AR162=2,AR162=9),$F162*H162/100,"자동")))</f>
        <v/>
      </c>
      <c r="AF162" s="3">
        <f>IF(AS162=12,$F162*I162/IF($BB$7=1,IF($ED162=1,$AS$9,$AF$9),($AF$8*AL162+$AF$9*(1-AL162))),IF(AS162=42,$F162*I162/AN162,IF(OR(AS162=1,AS162=4,AS162=2),$F162*I162/100,IF(AS162=9,$F162*I162/50,"자동"))))</f>
        <v/>
      </c>
      <c r="AG162" s="3">
        <f>IF(AT162=12,$F162*J162/IF($BB$7=1,IF($ED162=1,$AT$9,$AG$9),($AG$8*AL162+$AG$9*(1-AL162))),IF(AT162=42,$F162*J162/AN162,IF(OR(AT162=1,AT162=4,AT162=2),$F162*J162/100,IF(AT162=9,$F162*J162/50,"자동"))))</f>
        <v/>
      </c>
      <c r="AH162" s="3">
        <f>IF(AU162=12,$F162*K162/IF($BB$7=1,IF($ED162=1,$AU$9,$AH$9),($AH$8*AL162+$AH$9*(1-AL162))),IF(AU162=42,$F162*K162/$AN162,IF(OR(AU162=1,AU162=4,AU162=2),$F162*K162/100,IF(AU162=9,$F162*K162/50,"자동"))))</f>
        <v/>
      </c>
      <c r="AI162" s="3">
        <f>IF(AV162=12,$F162*L162/IF($BB$7=1,IF($ED162=1,$AV$9,$AI$9),($AI$8*AL162+$AI$9*(1-AL162))),IF(AV162=42,$F162*L162/AO162,IF(OR(AV162=1,AV162=4,AV162=2),$F162*L162/100,IF(AV162=9,$F162*L162/50,"자동"))))</f>
        <v/>
      </c>
      <c r="AJ162" s="3">
        <f>IF(AW162=12,$F162*M162/IF($BB$7=1,IF($ED162=1,$AW$9,$AJ$9),($AJ$8*AL162+$AJ$9*(1-AL162))),IF(AW162=42,$F162*M162/AO162,IF(OR(AW162=1,AW162=4,AW162=2),$F162*M162/100,IF(AW162=9,$F162*M162/50,"자동"))))</f>
        <v/>
      </c>
      <c r="AL162" s="3">
        <f>IF(AK162&lt;&gt;"",AK162,IF(BA162&lt;&gt;12,"",IF(U162=1,1,IF(LEFT(E162,3)="서울대",0,""))))</f>
        <v/>
      </c>
      <c r="AN162" s="3">
        <f>IF($BA162=42,OFFSET(변환표준점수!C$119,$AP162-1,0),"")</f>
        <v/>
      </c>
      <c r="AO162" s="3">
        <f>IF($BA162=42,OFFSET(변환표준점수!D$119,$AP162-1,0),"")</f>
        <v/>
      </c>
      <c r="AP162" s="3">
        <f>IF(S162="","",MATCH(S162,변환표준점수!$B$119:$B$298,0))</f>
        <v/>
      </c>
      <c r="AQ162" s="3" t="n">
        <v>2</v>
      </c>
      <c r="AR162" s="3" t="n">
        <v>2</v>
      </c>
      <c r="AS162" s="3" t="n">
        <v>2</v>
      </c>
      <c r="AT162" s="3" t="n">
        <v>2</v>
      </c>
      <c r="AU162" s="3" t="n">
        <v>2</v>
      </c>
      <c r="AV162" s="3" t="n">
        <v>2</v>
      </c>
      <c r="AW162" s="3" t="n">
        <v>2</v>
      </c>
      <c r="AX162" s="3" t="n">
        <v>3</v>
      </c>
      <c r="AY162" s="3" t="n">
        <v>3</v>
      </c>
      <c r="BA162" s="3">
        <f>IF(AS162&gt;0,AS162,AV162)</f>
        <v/>
      </c>
      <c r="BF162" s="3">
        <f>0.05*AF162</f>
        <v/>
      </c>
      <c r="BG162" s="3">
        <f>0.05*AG162</f>
        <v/>
      </c>
      <c r="BH162" s="3">
        <f>0.02*2*AF162</f>
        <v/>
      </c>
      <c r="BJ162" s="3">
        <f>IF(BI162="",IF(DT162=1,1,$BI$3),BI162)</f>
        <v/>
      </c>
      <c r="BN162" s="212" t="inlineStr">
        <is>
          <t>과탐2과목선택시5%,(과Ⅰ+생Ⅱ,화Ⅱ)7%가산</t>
        </is>
      </c>
      <c r="BS162" s="3">
        <f>IF($DM$8=2,EH162*BF162,0)</f>
        <v/>
      </c>
      <c r="BT162" s="3">
        <f>IF($DM$8=2,EI162*BG162,0)</f>
        <v/>
      </c>
      <c r="BU162" s="3">
        <f>IF(AND($DM$8&gt;1,OR(LEFT($AU$2,1)="생",LEFT($AU$2,1)="화")),((EH162+EI162)/2)*BH162,0)</f>
        <v/>
      </c>
      <c r="CH162" s="206">
        <f>F162*P162</f>
        <v/>
      </c>
      <c r="CI162" s="56" t="n">
        <v>200</v>
      </c>
      <c r="CJ162" s="3" t="n">
        <v>196</v>
      </c>
      <c r="CK162" s="3" t="n">
        <v>190</v>
      </c>
      <c r="CL162" s="3" t="n">
        <v>184</v>
      </c>
      <c r="CM162" s="3" t="n">
        <v>178</v>
      </c>
      <c r="CN162" s="3" t="n">
        <v>172</v>
      </c>
      <c r="CO162" s="3" t="n">
        <v>166</v>
      </c>
      <c r="CP162" s="3" t="n">
        <v>160</v>
      </c>
      <c r="CQ162" s="3" t="n">
        <v>156</v>
      </c>
      <c r="CR162" s="56" t="n">
        <v>10</v>
      </c>
      <c r="CS162" s="3" t="n">
        <v>10</v>
      </c>
      <c r="CT162" s="3" t="n">
        <v>10</v>
      </c>
      <c r="CU162" s="3" t="n">
        <v>10</v>
      </c>
      <c r="CV162" s="3" t="n">
        <v>9</v>
      </c>
      <c r="CW162" s="3" t="n">
        <v>9</v>
      </c>
      <c r="CX162" s="3" t="n">
        <v>9</v>
      </c>
      <c r="CY162" s="3" t="n">
        <v>8</v>
      </c>
      <c r="CZ162" s="3" t="n">
        <v>8</v>
      </c>
      <c r="DJ162" s="3">
        <f>ROUND((CI162-EZ162),1)</f>
        <v/>
      </c>
      <c r="DK162" s="3">
        <f>((CI162-EZ162)/(FG162+DJ162-FC162))*100</f>
        <v/>
      </c>
      <c r="DL162" s="3">
        <f>ROUND((CR162-FA162)+(DA162-FB162),1)</f>
        <v/>
      </c>
      <c r="DO162" s="3" t="n">
        <v>2</v>
      </c>
      <c r="DZ162" s="3" t="n">
        <v>1</v>
      </c>
      <c r="EA162" s="3">
        <f>IF(DZ162&gt;0,DZ162,IF(DM162&gt;0,1,2))</f>
        <v/>
      </c>
      <c r="EB162" s="3">
        <f>MAX(DM162:DO162)</f>
        <v/>
      </c>
      <c r="EC162" s="3">
        <f>AND(DM162-0.1&lt;$DM$8,DN162-0.1&lt;$DN$8,DO162-0.1&lt;$DO$8)*1</f>
        <v/>
      </c>
      <c r="ED162" s="3">
        <f>IFERROR(IF(AND($DP$8&gt;=DP162,$DQ$8&gt;=DQ162,$DR$8&gt;=DR162,$DS$8&gt;=DS162,$DT$8&gt;=DT162,$DU$8&gt;=DU162,$DV$8&gt;=DV162,$DW$8&gt;=DW162,$DX$8&gt;=DX162,OR(DY162=0,$DY$8&lt;DY162),EC162=1),1,0),0)</f>
        <v/>
      </c>
      <c r="EF162" s="3">
        <f>IFERROR(OFFSET(EF$3,MATCH(AQ162,$ED$4:$ED$10,0),0),0)</f>
        <v/>
      </c>
      <c r="EG162" s="3">
        <f>IFERROR(OFFSET(EG$3,MATCH(AR162,$ED$4:$ED$10,0),0),0)</f>
        <v/>
      </c>
      <c r="EH162" s="3">
        <f>IFERROR(IF(LEFT($BA162,1)="4",OFFSET(변환표준점수!$H$118,MATCH($S162,변환표준점수!$B$119:$B$198,0),),OFFSET(EH$3,MATCH(AS162,$ED$4:$ED$8,0),0)),0)</f>
        <v/>
      </c>
      <c r="EI162" s="3">
        <f>IFERROR(IF(LEFT($BA162,1)="4",OFFSET(변환표준점수!$I$118,MATCH($S162,변환표준점수!$B$119:$B$198,0),0),OFFSET(EI$3,MATCH(AT162,$ED$4:$ED$8,0),0)),0)</f>
        <v/>
      </c>
      <c r="EK162" s="3">
        <f>IFERROR(IF(LEFT($BA162,1)="4",OFFSET(변환표준점수!$J$118,MATCH($S162,변환표준점수!$B$119:$B$198,0),0),OFFSET(EJ$3,MATCH(AV162,$ED$4:$ED$8,0),0)),0)</f>
        <v/>
      </c>
      <c r="EL162" s="3">
        <f>IFERROR(IF(LEFT($BA162,1)="4",OFFSET(변환표준점수!$K$118,MATCH($S162,변환표준점수!$B$119:$B$198,0),0),OFFSET(EK$3,MATCH(AW162,$ED$4:$ED$8,0),0)),0)</f>
        <v/>
      </c>
      <c r="EM162" s="3">
        <f>IFERROR(OFFSET(EL$3,MATCH(AX162,$ED$4:$ED$8,0),0),0)</f>
        <v/>
      </c>
      <c r="EN162" s="3">
        <f>IFERROR(OFFSET(EM$3,MATCH(AY162,$ED$4:$ED$8,0),0),0)</f>
        <v/>
      </c>
      <c r="EO162" s="3">
        <f>IFERROR(OFFSET(EN$3,MATCH(AZ162,$ED$4:$ED$8,0),0),0)</f>
        <v/>
      </c>
      <c r="EQ162" s="3">
        <f>IFERROR((EF162*AD162+BO162)*$EP$9,0)</f>
        <v/>
      </c>
      <c r="ER162" s="3">
        <f>IFERROR(EG162*AE162+OFFSET($BP162,0,$ER$14-1),0)</f>
        <v/>
      </c>
      <c r="ES162" s="3">
        <f>IFERROR((EH162*AF162+BS162)*$EP$9,0)</f>
        <v/>
      </c>
      <c r="ET162" s="3">
        <f>IFERROR(IF(O162&lt;2,0,(EI162*AG162+BT162)*$EP$9),0)</f>
        <v/>
      </c>
      <c r="EU162" s="3">
        <f>IFERROR(BU162*$EP$9,0)</f>
        <v/>
      </c>
      <c r="EV162" s="3">
        <f>IFERROR((EK162*AI162+BV162)*$EP$9,0)</f>
        <v/>
      </c>
      <c r="EW162" s="3">
        <f>IFERROR(IF(O162&lt;2,0,(EL162*AJ162+BW162)*$EP$9),0)</f>
        <v/>
      </c>
      <c r="EX162" s="3">
        <f>LARGE((ES162:ET162,EV162:EW162),1)</f>
        <v/>
      </c>
      <c r="EY162" s="3">
        <f>IF(O162&lt;2,0,LARGE((ES162:ET162,EV162:EW162),2))</f>
        <v/>
      </c>
      <c r="EZ162" s="3">
        <f>IFERROR(OFFSET(CI162,0,ROUND((1/(1/EM162))-1,0)),0)</f>
        <v/>
      </c>
      <c r="FA162" s="3">
        <f>IFERROR(OFFSET(CR162,0,ROUND(1/(1/EN162),0)-1),0)</f>
        <v/>
      </c>
      <c r="FB162" s="3">
        <f>IFERROR(OFFSET(DA162,0,ROUND(1/(1/EO162),0)-1),0)</f>
        <v/>
      </c>
      <c r="FG162" s="3">
        <f>IF(FF162&gt;0,FF162,EQ162+ER162+EU162+EX162+EY162+EZ162+FA162+FB162+FC162)</f>
        <v/>
      </c>
      <c r="FH162" s="618" t="n"/>
      <c r="FU162" s="3">
        <f>IF(AQ162=1,"표점",IF(AQ162=12,"표점/만점",IF(AQ162=2,"백분위")))</f>
        <v/>
      </c>
      <c r="FV162" s="3">
        <f>IF(BA162=1,"표점",IF(BA162=12,"표점/만점",IF(BA162=2,"백분위",IF(BA162=4,"변표",IF(BA162=42,"변표/만점")))))</f>
        <v/>
      </c>
      <c r="FW162" s="3">
        <f>ROUND(Y162/$FZ162,2)</f>
        <v/>
      </c>
      <c r="FX162" s="3">
        <f>ROUND(Z162/$FZ162,2)</f>
        <v/>
      </c>
      <c r="FY162" s="3">
        <f>ROUND(AC162/$FZ162,2)</f>
        <v/>
      </c>
      <c r="FZ162" s="3">
        <f>Y162+Z162+AC162</f>
        <v/>
      </c>
    </row>
    <row r="163">
      <c r="A163" s="556" t="n">
        <v>26</v>
      </c>
      <c r="C163" s="3">
        <f>ROUND(ROW(C163)-ROW($C$15),0)</f>
        <v/>
      </c>
      <c r="D163" s="3" t="n">
        <v>148</v>
      </c>
      <c r="E163" s="3" t="inlineStr">
        <is>
          <t>단국 의치약</t>
        </is>
      </c>
      <c r="F163" s="3" t="n">
        <v>1000</v>
      </c>
      <c r="G163" s="3" t="n">
        <v>0.25</v>
      </c>
      <c r="H163" s="3" t="n">
        <v>0.35</v>
      </c>
      <c r="I163" s="3" t="n">
        <v>0.125</v>
      </c>
      <c r="J163" s="3" t="n">
        <v>0.125</v>
      </c>
      <c r="K163" s="3" t="n">
        <v>0.125</v>
      </c>
      <c r="O163" s="3" t="n">
        <v>2</v>
      </c>
      <c r="P163" s="3">
        <f>G163+H163+MAX((I163:J163),L163:M163)*O163</f>
        <v/>
      </c>
      <c r="Q163" s="3" t="inlineStr"/>
      <c r="S163" s="3">
        <f>IF(R163&gt;0,R163,Q163)</f>
        <v/>
      </c>
      <c r="U163" s="3" t="n">
        <v>1</v>
      </c>
      <c r="W163" s="3">
        <f>IF(AND(BH163=0,CD163=0),0,IF(V163&gt;0,V163,IF(U163=1,$W$11,0)))</f>
        <v/>
      </c>
      <c r="Y163" s="3">
        <f>AD163</f>
        <v/>
      </c>
      <c r="Z163" s="3">
        <f>AE163</f>
        <v/>
      </c>
      <c r="AA163" s="3">
        <f>IF($BB$7=1,AF163,IF(AS163=12,$F163*I163/($AF$8*AL163+$AF$9*(1-AL163)),AF163))</f>
        <v/>
      </c>
      <c r="AB163" s="3">
        <f>IF($BB$7=1,AI163,IF(AV163=12,$F163*L163/($AI$8*AL163+$AI$9*(1-AL163)),AI163))</f>
        <v/>
      </c>
      <c r="AC163" s="3">
        <f>IF(AND(AS163=2,EA163=1),AA163*O163,IF(AND(AS163=2,EA163=2),AB163*O163,IF(EA163=1,AA163,IF(EA163=2,AB163))))</f>
        <v/>
      </c>
      <c r="AD163" s="3">
        <f>IF(AQ163=12,$F163*G163/$AQ$9,IF(OR(AQ163=1,AQ163=4),$F163*G163/200,IF(OR(AQ163=2,AQ163=9),$F163*G163/100,"자동")))</f>
        <v/>
      </c>
      <c r="AE163" s="3">
        <f>IF(AR163=12,$F163*H163/$AR$9,IF(OR(AR163=1,AR163=4),$F163*H163/200,IF(OR(AR163=2,AR163=9),$F163*H163/100,"자동")))</f>
        <v/>
      </c>
      <c r="AF163" s="3">
        <f>IF(AS163=12,$F163*I163/IF($BB$7=1,IF($ED163=1,$AS$9,$AF$9),($AF$8*AL163+$AF$9*(1-AL163))),IF(AS163=42,$F163*I163/AN163,IF(OR(AS163=1,AS163=4,AS163=2),$F163*I163/100,IF(AS163=9,$F163*I163/50,"자동"))))</f>
        <v/>
      </c>
      <c r="AG163" s="3">
        <f>IF(AT163=12,$F163*J163/IF($BB$7=1,IF($ED163=1,$AT$9,$AG$9),($AG$8*AL163+$AG$9*(1-AL163))),IF(AT163=42,$F163*J163/AN163,IF(OR(AT163=1,AT163=4,AT163=2),$F163*J163/100,IF(AT163=9,$F163*J163/50,"자동"))))</f>
        <v/>
      </c>
      <c r="AH163" s="3">
        <f>IF(AU163=12,$F163*K163/IF($BB$7=1,IF($ED163=1,$AU$9,$AH$9),($AH$8*AL163+$AH$9*(1-AL163))),IF(AU163=42,$F163*K163/$AN163,IF(OR(AU163=1,AU163=4,AU163=2),$F163*K163/100,IF(AU163=9,$F163*K163/50,"자동"))))</f>
        <v/>
      </c>
      <c r="AI163" s="3">
        <f>IF(AV163=12,$F163*L163/IF($BB$7=1,IF($ED163=1,$AV$9,$AI$9),($AI$8*AL163+$AI$9*(1-AL163))),IF(AV163=42,$F163*L163/AO163,IF(OR(AV163=1,AV163=4,AV163=2),$F163*L163/100,IF(AV163=9,$F163*L163/50,"자동"))))</f>
        <v/>
      </c>
      <c r="AJ163" s="3">
        <f>IF(AW163=12,$F163*M163/IF($BB$7=1,IF($ED163=1,$AW$9,$AJ$9),($AJ$8*AL163+$AJ$9*(1-AL163))),IF(AW163=42,$F163*M163/AO163,IF(OR(AW163=1,AW163=4,AW163=2),$F163*M163/100,IF(AW163=9,$F163*M163/50,"자동"))))</f>
        <v/>
      </c>
      <c r="AL163" s="3">
        <f>IF(AK163&lt;&gt;"",AK163,IF(BA163&lt;&gt;12,"",IF(U163=1,1,IF(LEFT(E163,3)="서울대",0,""))))</f>
        <v/>
      </c>
      <c r="AN163" s="3">
        <f>IF($BA163=42,OFFSET(변환표준점수!C$119,$AP163-1,0),"")</f>
        <v/>
      </c>
      <c r="AO163" s="3">
        <f>IF($BA163=42,OFFSET(변환표준점수!D$119,$AP163-1,0),"")</f>
        <v/>
      </c>
      <c r="AP163" s="3">
        <f>IF(S163="","",MATCH(S163,변환표준점수!$B$119:$B$298,0))</f>
        <v/>
      </c>
      <c r="AQ163" s="3" t="n">
        <v>12</v>
      </c>
      <c r="AR163" s="3" t="n">
        <v>12</v>
      </c>
      <c r="AS163" s="3" t="n">
        <v>2</v>
      </c>
      <c r="AT163" s="3" t="n">
        <v>2</v>
      </c>
      <c r="AU163" s="3" t="n">
        <v>2</v>
      </c>
      <c r="AX163" s="3" t="n">
        <v>3</v>
      </c>
      <c r="AY163" s="3" t="n">
        <v>3</v>
      </c>
      <c r="BA163" s="3">
        <f>IF(AS163&gt;0,AS163,AV163)</f>
        <v/>
      </c>
      <c r="BH163" s="3">
        <f>0.05*AF163</f>
        <v/>
      </c>
      <c r="BJ163" s="3">
        <f>IF(BI163="",IF(DT163=1,1,$BI$3),BI163)</f>
        <v/>
      </c>
      <c r="BN163" s="212" t="inlineStr">
        <is>
          <t>과II5%</t>
        </is>
      </c>
      <c r="BU163" s="3">
        <f>IF(RIGHT($I$13,2)="II",EH163*BH163,0)+IF(RIGHT($J$13,2)="II",EI163*BH163,0)</f>
        <v/>
      </c>
      <c r="CH163" s="206">
        <f>F163*P163</f>
        <v/>
      </c>
      <c r="CI163" s="56" t="n">
        <v>150</v>
      </c>
      <c r="CJ163" s="3" t="n">
        <v>135</v>
      </c>
      <c r="CK163" s="3" t="n">
        <v>105</v>
      </c>
      <c r="CL163" s="3" t="n">
        <v>60</v>
      </c>
      <c r="CM163" s="3" t="n">
        <v>45</v>
      </c>
      <c r="CN163" s="3" t="n">
        <v>30</v>
      </c>
      <c r="CO163" s="3" t="n">
        <v>22.5</v>
      </c>
      <c r="CP163" s="3" t="n">
        <v>7.5</v>
      </c>
      <c r="CQ163" s="3" t="n">
        <v>0</v>
      </c>
      <c r="CR163" s="56" t="n">
        <v>5</v>
      </c>
      <c r="CS163" s="3" t="n">
        <v>5</v>
      </c>
      <c r="CT163" s="3" t="n">
        <v>5</v>
      </c>
      <c r="CU163" s="3" t="n">
        <v>5</v>
      </c>
      <c r="CV163" s="3" t="n">
        <v>4</v>
      </c>
      <c r="CW163" s="3" t="n">
        <v>3</v>
      </c>
      <c r="CX163" s="3" t="n">
        <v>2</v>
      </c>
      <c r="CY163" s="3" t="n">
        <v>1</v>
      </c>
      <c r="CZ163" s="3" t="n">
        <v>0</v>
      </c>
      <c r="DJ163" s="3">
        <f>ROUND((CI163-EZ163),1)</f>
        <v/>
      </c>
      <c r="DK163" s="3">
        <f>((CI163-EZ163)/(FG163+DJ163-FC163))*100</f>
        <v/>
      </c>
      <c r="DL163" s="3">
        <f>ROUND((CR163-FA163)+(DA163-FB163),1)</f>
        <v/>
      </c>
      <c r="DM163" s="3" t="n">
        <v>2</v>
      </c>
      <c r="DQ163" s="3" t="n">
        <v>1</v>
      </c>
      <c r="DS163" s="3" t="n">
        <v>1</v>
      </c>
      <c r="EA163" s="3">
        <f>IF(DZ163&gt;0,DZ163,IF(DM163&gt;0,1,2))</f>
        <v/>
      </c>
      <c r="EB163" s="3">
        <f>MAX(DM163:DO163)</f>
        <v/>
      </c>
      <c r="EC163" s="3">
        <f>AND(DM163-0.1&lt;$DM$8,DN163-0.1&lt;$DN$8,DO163-0.1&lt;$DO$8)*1</f>
        <v/>
      </c>
      <c r="ED163" s="3">
        <f>IFERROR(IF(AND($DP$8&gt;=DP163,$DQ$8&gt;=DQ163,$DR$8&gt;=DR163,$DS$8&gt;=DS163,$DT$8&gt;=DT163,$DU$8&gt;=DU163,$DV$8&gt;=DV163,$DW$8&gt;=DW163,$DX$8&gt;=DX163,OR(DY163=0,$DY$8&lt;DY163),EC163=1),1,0),0)</f>
        <v/>
      </c>
      <c r="EF163" s="3">
        <f>IFERROR(OFFSET(EF$3,MATCH(AQ163,$ED$4:$ED$10,0),0),0)</f>
        <v/>
      </c>
      <c r="EG163" s="3">
        <f>IFERROR(OFFSET(EG$3,MATCH(AR163,$ED$4:$ED$10,0),0),0)</f>
        <v/>
      </c>
      <c r="EH163" s="3">
        <f>IFERROR(IF(LEFT($BA163,1)="4",OFFSET(변환표준점수!$H$118,MATCH($S163,변환표준점수!$B$119:$B$198,0),),OFFSET(EH$3,MATCH(AS163,$ED$4:$ED$8,0),0)),0)</f>
        <v/>
      </c>
      <c r="EI163" s="3">
        <f>IFERROR(IF(LEFT($BA163,1)="4",OFFSET(변환표준점수!$I$118,MATCH($S163,변환표준점수!$B$119:$B$198,0),0),OFFSET(EI$3,MATCH(AT163,$ED$4:$ED$8,0),0)),0)</f>
        <v/>
      </c>
      <c r="EK163" s="3">
        <f>IFERROR(IF(LEFT($BA163,1)="4",OFFSET(변환표준점수!$J$118,MATCH($S163,변환표준점수!$B$119:$B$198,0),0),OFFSET(EJ$3,MATCH(AV163,$ED$4:$ED$8,0),0)),0)</f>
        <v/>
      </c>
      <c r="EL163" s="3">
        <f>IFERROR(IF(LEFT($BA163,1)="4",OFFSET(변환표준점수!$K$118,MATCH($S163,변환표준점수!$B$119:$B$198,0),0),OFFSET(EK$3,MATCH(AW163,$ED$4:$ED$8,0),0)),0)</f>
        <v/>
      </c>
      <c r="EM163" s="3">
        <f>IFERROR(OFFSET(EL$3,MATCH(AX163,$ED$4:$ED$8,0),0),0)</f>
        <v/>
      </c>
      <c r="EN163" s="3">
        <f>IFERROR(OFFSET(EM$3,MATCH(AY163,$ED$4:$ED$8,0),0),0)</f>
        <v/>
      </c>
      <c r="EO163" s="3">
        <f>IFERROR(OFFSET(EN$3,MATCH(AZ163,$ED$4:$ED$8,0),0),0)</f>
        <v/>
      </c>
      <c r="EQ163" s="3">
        <f>IFERROR((EF163*AD163+BO163)*$EP$9,0)</f>
        <v/>
      </c>
      <c r="ER163" s="3">
        <f>IFERROR(EG163*AE163+OFFSET($BP163,0,$ER$14-1),0)</f>
        <v/>
      </c>
      <c r="ES163" s="3">
        <f>IFERROR((EH163*AF163+BS163)*$EP$9,0)</f>
        <v/>
      </c>
      <c r="ET163" s="3">
        <f>IFERROR(IF(O163&lt;2,0,(EI163*AG163+BT163)*$EP$9),0)</f>
        <v/>
      </c>
      <c r="EU163" s="3">
        <f>IFERROR(BU163*$EP$9,0)</f>
        <v/>
      </c>
      <c r="EV163" s="3">
        <f>IFERROR((EK163*AI163+BV163)*$EP$9,0)</f>
        <v/>
      </c>
      <c r="EW163" s="3">
        <f>IFERROR(IF(O163&lt;2,0,(EL163*AJ163+BW163)*$EP$9),0)</f>
        <v/>
      </c>
      <c r="EX163" s="3">
        <f>LARGE((ES163:ET163,EV163:EW163),1)</f>
        <v/>
      </c>
      <c r="EY163" s="3">
        <f>IF(O163&lt;2,0,LARGE((ES163:ET163,EV163:EW163),2))</f>
        <v/>
      </c>
      <c r="EZ163" s="3">
        <f>IFERROR(OFFSET(CI163,0,ROUND((1/(1/EM163))-1,0)),0)</f>
        <v/>
      </c>
      <c r="FA163" s="3">
        <f>IFERROR(OFFSET(CR163,0,ROUND(1/(1/EN163),0)-1),0)</f>
        <v/>
      </c>
      <c r="FB163" s="3">
        <f>IFERROR(OFFSET(DA163,0,ROUND(1/(1/EO163),0)-1),0)</f>
        <v/>
      </c>
      <c r="FG163" s="3">
        <f>IF(FF163&gt;0,FF163,EQ163+ER163+EU163+EX163+EY163+EZ163+FA163+FB163+FC163)</f>
        <v/>
      </c>
      <c r="FH163" s="618" t="n"/>
      <c r="FU163" s="3">
        <f>IF(AQ163=1,"표점",IF(AQ163=12,"표점/만점",IF(AQ163=2,"백분위")))</f>
        <v/>
      </c>
      <c r="FV163" s="3">
        <f>IF(BA163=1,"표점",IF(BA163=12,"표점/만점",IF(BA163=2,"백분위",IF(BA163=4,"변표",IF(BA163=42,"변표/만점")))))</f>
        <v/>
      </c>
      <c r="FW163" s="3">
        <f>ROUND(Y163/$FZ163,2)</f>
        <v/>
      </c>
      <c r="FX163" s="3">
        <f>ROUND(Z163/$FZ163,2)</f>
        <v/>
      </c>
      <c r="FY163" s="3">
        <f>ROUND(AC163/$FZ163,2)</f>
        <v/>
      </c>
      <c r="FZ163" s="3">
        <f>Y163+Z163+AC163</f>
        <v/>
      </c>
    </row>
    <row r="164">
      <c r="A164" s="556" t="n">
        <v>26</v>
      </c>
      <c r="C164" s="3">
        <f>ROUND(ROW(C164)-ROW($C$15),0)</f>
        <v/>
      </c>
      <c r="D164" s="3" t="n">
        <v>149</v>
      </c>
      <c r="E164" s="3" t="inlineStr">
        <is>
          <t>대전 한</t>
        </is>
      </c>
      <c r="F164" s="3" t="n">
        <v>1000</v>
      </c>
      <c r="G164" s="3" t="n">
        <v>0.27</v>
      </c>
      <c r="H164" s="3" t="n">
        <v>0.28</v>
      </c>
      <c r="I164" s="3" t="n">
        <v>0.125</v>
      </c>
      <c r="J164" s="3" t="n">
        <v>0.125</v>
      </c>
      <c r="L164" s="3" t="n">
        <v>0.125</v>
      </c>
      <c r="M164" s="3" t="n">
        <v>0.125</v>
      </c>
      <c r="O164" s="3" t="n">
        <v>2</v>
      </c>
      <c r="P164" s="3">
        <f>G164+H164+MAX((I164:J164),L164:M164)*O164</f>
        <v/>
      </c>
      <c r="Q164" s="3" t="inlineStr"/>
      <c r="S164" s="3">
        <f>IF(R164&gt;0,R164,Q164)</f>
        <v/>
      </c>
      <c r="U164" s="3" t="n">
        <v>1</v>
      </c>
      <c r="W164" s="3">
        <f>IF(AND(BH164=0,CD164=0),0,IF(V164&gt;0,V164,IF(U164=1,$W$11,0)))</f>
        <v/>
      </c>
      <c r="Y164" s="3">
        <f>AD164</f>
        <v/>
      </c>
      <c r="Z164" s="3">
        <f>AE164</f>
        <v/>
      </c>
      <c r="AA164" s="3">
        <f>IF($BB$7=1,AF164,IF(AS164=12,$F164*I164/($AF$8*AL164+$AF$9*(1-AL164)),AF164))</f>
        <v/>
      </c>
      <c r="AB164" s="3">
        <f>IF($BB$7=1,AI164,IF(AV164=12,$F164*L164/($AI$8*AL164+$AI$9*(1-AL164)),AI164))</f>
        <v/>
      </c>
      <c r="AC164" s="3">
        <f>IF(AND(AS164=2,EA164=1),AA164*O164,IF(AND(AS164=2,EA164=2),AB164*O164,IF(EA164=1,AA164,IF(EA164=2,AB164))))</f>
        <v/>
      </c>
      <c r="AD164" s="3">
        <f>IF(AQ164=12,$F164*G164/$AQ$9,IF(OR(AQ164=1,AQ164=4),$F164*G164/200,IF(OR(AQ164=2,AQ164=9),$F164*G164/100,"자동")))</f>
        <v/>
      </c>
      <c r="AE164" s="3">
        <f>IF(AR164=12,$F164*H164/$AR$9,IF(OR(AR164=1,AR164=4),$F164*H164/200,IF(OR(AR164=2,AR164=9),$F164*H164/100,"자동")))</f>
        <v/>
      </c>
      <c r="AF164" s="3">
        <f>IF(AS164=12,$F164*I164/IF($BB$7=1,IF($ED164=1,$AS$9,$AF$9),($AF$8*AL164+$AF$9*(1-AL164))),IF(AS164=42,$F164*I164/AN164,IF(OR(AS164=1,AS164=4,AS164=2),$F164*I164/100,IF(AS164=9,$F164*I164/50,"자동"))))</f>
        <v/>
      </c>
      <c r="AG164" s="3">
        <f>IF(AT164=12,$F164*J164/IF($BB$7=1,IF($ED164=1,$AT$9,$AG$9),($AG$8*AL164+$AG$9*(1-AL164))),IF(AT164=42,$F164*J164/AN164,IF(OR(AT164=1,AT164=4,AT164=2),$F164*J164/100,IF(AT164=9,$F164*J164/50,"자동"))))</f>
        <v/>
      </c>
      <c r="AH164" s="3">
        <f>IF(AU164=12,$F164*K164/IF($BB$7=1,IF($ED164=1,$AU$9,$AH$9),($AH$8*AL164+$AH$9*(1-AL164))),IF(AU164=42,$F164*K164/$AN164,IF(OR(AU164=1,AU164=4,AU164=2),$F164*K164/100,IF(AU164=9,$F164*K164/50,"자동"))))</f>
        <v/>
      </c>
      <c r="AI164" s="3">
        <f>IF(AV164=12,$F164*L164/IF($BB$7=1,IF($ED164=1,$AV$9,$AI$9),($AI$8*AL164+$AI$9*(1-AL164))),IF(AV164=42,$F164*L164/AO164,IF(OR(AV164=1,AV164=4,AV164=2),$F164*L164/100,IF(AV164=9,$F164*L164/50,"자동"))))</f>
        <v/>
      </c>
      <c r="AJ164" s="3">
        <f>IF(AW164=12,$F164*M164/IF($BB$7=1,IF($ED164=1,$AW$9,$AJ$9),($AJ$8*AL164+$AJ$9*(1-AL164))),IF(AW164=42,$F164*M164/AO164,IF(OR(AW164=1,AW164=4,AW164=2),$F164*M164/100,IF(AW164=9,$F164*M164/50,"자동"))))</f>
        <v/>
      </c>
      <c r="AL164" s="3">
        <f>IF(AK164&lt;&gt;"",AK164,IF(BA164&lt;&gt;12,"",IF(U164=1,1,IF(LEFT(E164,3)="서울대",0,""))))</f>
        <v/>
      </c>
      <c r="AN164" s="3">
        <f>IF($BA164=42,OFFSET(변환표준점수!C$119,$AP164-1,0),"")</f>
        <v/>
      </c>
      <c r="AO164" s="3">
        <f>IF($BA164=42,OFFSET(변환표준점수!D$119,$AP164-1,0),"")</f>
        <v/>
      </c>
      <c r="AP164" s="3">
        <f>IF(S164="","",MATCH(S164,변환표준점수!$B$119:$B$298,0))</f>
        <v/>
      </c>
      <c r="AQ164" s="3" t="n">
        <v>2</v>
      </c>
      <c r="AR164" s="3" t="n">
        <v>2</v>
      </c>
      <c r="AS164" s="3" t="n">
        <v>2</v>
      </c>
      <c r="AT164" s="3" t="n">
        <v>2</v>
      </c>
      <c r="AV164" s="3" t="n">
        <v>2</v>
      </c>
      <c r="AW164" s="3" t="n">
        <v>2</v>
      </c>
      <c r="AX164" s="3" t="n">
        <v>3</v>
      </c>
      <c r="AY164" s="3" t="n">
        <v>3</v>
      </c>
      <c r="BA164" s="3">
        <f>IF(AS164&gt;0,AS164,AV164)</f>
        <v/>
      </c>
      <c r="BJ164" s="3">
        <f>IF(BI164="",IF(DT164=1,1,$BI$3),BI164)</f>
        <v/>
      </c>
      <c r="BN164" s="212" t="inlineStr">
        <is>
          <t>미기3,과탐과목당1.5가산</t>
        </is>
      </c>
      <c r="BP164" s="3">
        <f>IF(BP$6&gt;0,BY164,0)</f>
        <v/>
      </c>
      <c r="BQ164" s="3">
        <f>IF(BQ$6&gt;0,BZ164,0)</f>
        <v/>
      </c>
      <c r="BS164" s="3">
        <f>IF(EH6&gt;0,CB164,0)</f>
        <v/>
      </c>
      <c r="BT164" s="3">
        <f>IF(EI6&gt;0,CC164,0)</f>
        <v/>
      </c>
      <c r="BY164" s="3" t="n">
        <v>3</v>
      </c>
      <c r="BZ164" s="3" t="n">
        <v>3</v>
      </c>
      <c r="CB164" s="3" t="n">
        <v>1.5</v>
      </c>
      <c r="CC164" s="3" t="n">
        <v>1.5</v>
      </c>
      <c r="CH164" s="206">
        <f>F164*P164</f>
        <v/>
      </c>
      <c r="CI164" s="56" t="n">
        <v>200</v>
      </c>
      <c r="CJ164" s="3" t="n">
        <v>180</v>
      </c>
      <c r="CK164" s="3" t="n">
        <v>160</v>
      </c>
      <c r="CL164" s="3" t="n">
        <v>140</v>
      </c>
      <c r="CM164" s="3" t="n">
        <v>120</v>
      </c>
      <c r="CN164" s="3" t="n">
        <v>90</v>
      </c>
      <c r="CO164" s="3" t="n">
        <v>60</v>
      </c>
      <c r="CP164" s="3" t="n">
        <v>30</v>
      </c>
      <c r="CQ164" s="3" t="n">
        <v>0</v>
      </c>
      <c r="CR164" s="56" t="n">
        <v>5</v>
      </c>
      <c r="CS164" s="3" t="n">
        <v>5</v>
      </c>
      <c r="CT164" s="3" t="n">
        <v>5</v>
      </c>
      <c r="CU164" s="3" t="n">
        <v>5</v>
      </c>
      <c r="CV164" s="3" t="n">
        <v>4</v>
      </c>
      <c r="CW164" s="3" t="n">
        <v>3</v>
      </c>
      <c r="CX164" s="3" t="n">
        <v>2</v>
      </c>
      <c r="CY164" s="3" t="n">
        <v>1</v>
      </c>
      <c r="CZ164" s="3" t="n">
        <v>0</v>
      </c>
      <c r="DJ164" s="3">
        <f>ROUND((CI164-EZ164),1)</f>
        <v/>
      </c>
      <c r="DK164" s="3">
        <f>((CI164-EZ164)/(FG164+DJ164-FC164))*100</f>
        <v/>
      </c>
      <c r="DL164" s="3">
        <f>ROUND((CR164-FA164)+(DA164-FB164),1)</f>
        <v/>
      </c>
      <c r="DO164" s="3" t="n">
        <v>2</v>
      </c>
      <c r="DZ164" s="3" t="n">
        <v>1</v>
      </c>
      <c r="EA164" s="3">
        <f>IF(DZ164&gt;0,DZ164,IF(DM164&gt;0,1,2))</f>
        <v/>
      </c>
      <c r="EB164" s="3">
        <f>MAX(DM164:DO164)</f>
        <v/>
      </c>
      <c r="EC164" s="3">
        <f>AND(DM164-0.1&lt;$DM$8,DN164-0.1&lt;$DN$8,DO164-0.1&lt;$DO$8)*1</f>
        <v/>
      </c>
      <c r="ED164" s="3">
        <f>IFERROR(IF(AND($DP$8&gt;=DP164,$DQ$8&gt;=DQ164,$DR$8&gt;=DR164,$DS$8&gt;=DS164,$DT$8&gt;=DT164,$DU$8&gt;=DU164,$DV$8&gt;=DV164,$DW$8&gt;=DW164,$DX$8&gt;=DX164,OR(DY164=0,$DY$8&lt;DY164),EC164=1),1,0),0)</f>
        <v/>
      </c>
      <c r="EF164" s="3">
        <f>IFERROR(OFFSET(EF$3,MATCH(AQ164,$ED$4:$ED$10,0),0),0)</f>
        <v/>
      </c>
      <c r="EG164" s="3">
        <f>IFERROR(OFFSET(EG$3,MATCH(AR164,$ED$4:$ED$10,0),0),0)</f>
        <v/>
      </c>
      <c r="EH164" s="3">
        <f>IFERROR(IF(LEFT($BA164,1)="4",OFFSET(변환표준점수!$H$118,MATCH($S164,변환표준점수!$B$119:$B$198,0),),OFFSET(EH$3,MATCH(AS164,$ED$4:$ED$8,0),0)),0)</f>
        <v/>
      </c>
      <c r="EI164" s="3">
        <f>IFERROR(IF(LEFT($BA164,1)="4",OFFSET(변환표준점수!$I$118,MATCH($S164,변환표준점수!$B$119:$B$198,0),0),OFFSET(EI$3,MATCH(AT164,$ED$4:$ED$8,0),0)),0)</f>
        <v/>
      </c>
      <c r="EK164" s="3">
        <f>IFERROR(IF(LEFT($BA164,1)="4",OFFSET(변환표준점수!$J$118,MATCH($S164,변환표준점수!$B$119:$B$198,0),0),OFFSET(EJ$3,MATCH(AV164,$ED$4:$ED$8,0),0)),0)</f>
        <v/>
      </c>
      <c r="EL164" s="3">
        <f>IFERROR(IF(LEFT($BA164,1)="4",OFFSET(변환표준점수!$K$118,MATCH($S164,변환표준점수!$B$119:$B$198,0),0),OFFSET(EK$3,MATCH(AW164,$ED$4:$ED$8,0),0)),0)</f>
        <v/>
      </c>
      <c r="EM164" s="3">
        <f>IFERROR(OFFSET(EL$3,MATCH(AX164,$ED$4:$ED$8,0),0),0)</f>
        <v/>
      </c>
      <c r="EN164" s="3">
        <f>IFERROR(OFFSET(EM$3,MATCH(AY164,$ED$4:$ED$8,0),0),0)</f>
        <v/>
      </c>
      <c r="EO164" s="3">
        <f>IFERROR(OFFSET(EN$3,MATCH(AZ164,$ED$4:$ED$8,0),0),0)</f>
        <v/>
      </c>
      <c r="EQ164" s="3">
        <f>IFERROR((EF164*AD164+BO164)*$EP$9,0)</f>
        <v/>
      </c>
      <c r="ER164" s="3">
        <f>IFERROR(EG164*AE164+OFFSET($BP164,0,$ER$14-1),0)</f>
        <v/>
      </c>
      <c r="ES164" s="3">
        <f>IFERROR((EH164*AF164+BS164)*$EP$9,0)</f>
        <v/>
      </c>
      <c r="ET164" s="3">
        <f>IFERROR(IF(O164&lt;2,0,(EI164*AG164+BT164)*$EP$9),0)</f>
        <v/>
      </c>
      <c r="EU164" s="3">
        <f>IFERROR(BU164*$EP$9,0)</f>
        <v/>
      </c>
      <c r="EV164" s="3">
        <f>IFERROR((EK164*AI164+BV164)*$EP$9,0)</f>
        <v/>
      </c>
      <c r="EW164" s="3">
        <f>IFERROR(IF(O164&lt;2,0,(EL164*AJ164+BW164)*$EP$9),0)</f>
        <v/>
      </c>
      <c r="EX164" s="3">
        <f>LARGE((ES164:ET164,EV164:EW164),1)</f>
        <v/>
      </c>
      <c r="EY164" s="3">
        <f>IF(O164&lt;2,0,LARGE((ES164:ET164,EV164:EW164),2))</f>
        <v/>
      </c>
      <c r="EZ164" s="3">
        <f>IFERROR(OFFSET(CI164,0,ROUND((1/(1/EM164))-1,0)),0)</f>
        <v/>
      </c>
      <c r="FA164" s="3">
        <f>IFERROR(OFFSET(CR164,0,ROUND(1/(1/EN164),0)-1),0)</f>
        <v/>
      </c>
      <c r="FB164" s="3">
        <f>IFERROR(OFFSET(DA164,0,ROUND(1/(1/EO164),0)-1),0)</f>
        <v/>
      </c>
      <c r="FG164" s="3">
        <f>IF(FF164&gt;0,FF164,EQ164+ER164+EU164+EX164+EY164+EZ164+FA164+FB164+FC164)</f>
        <v/>
      </c>
      <c r="FH164" s="618" t="n"/>
      <c r="FU164" s="3">
        <f>IF(AQ164=1,"표점",IF(AQ164=12,"표점/만점",IF(AQ164=2,"백분위")))</f>
        <v/>
      </c>
      <c r="FV164" s="3">
        <f>IF(BA164=1,"표점",IF(BA164=12,"표점/만점",IF(BA164=2,"백분위",IF(BA164=4,"변표",IF(BA164=42,"변표/만점")))))</f>
        <v/>
      </c>
      <c r="FW164" s="3">
        <f>ROUND(Y164/$FZ164,2)</f>
        <v/>
      </c>
      <c r="FX164" s="3">
        <f>ROUND(Z164/$FZ164,2)</f>
        <v/>
      </c>
      <c r="FY164" s="3">
        <f>ROUND(AC164/$FZ164,2)</f>
        <v/>
      </c>
      <c r="FZ164" s="3">
        <f>Y164+Z164+AC164</f>
        <v/>
      </c>
    </row>
    <row r="165">
      <c r="A165" s="556" t="n">
        <v>26</v>
      </c>
      <c r="C165" s="3">
        <f>ROUND(ROW(C165)-ROW($C$15),0)</f>
        <v/>
      </c>
      <c r="D165" s="3" t="n">
        <v>150</v>
      </c>
      <c r="E165" s="3" t="inlineStr">
        <is>
          <t>대구가톨 의</t>
        </is>
      </c>
      <c r="F165" s="3" t="n">
        <v>800</v>
      </c>
      <c r="G165" s="3" t="n">
        <v>0.3</v>
      </c>
      <c r="H165" s="3" t="n">
        <v>0.3</v>
      </c>
      <c r="I165" s="3">
        <f>0.3/2/2</f>
        <v/>
      </c>
      <c r="J165" s="3">
        <f>I165</f>
        <v/>
      </c>
      <c r="O165" s="3" t="n">
        <v>2</v>
      </c>
      <c r="P165" s="3">
        <f>G165+H165+MAX((I165:J165),L165:M165)*O165</f>
        <v/>
      </c>
      <c r="Q165" s="3" t="inlineStr"/>
      <c r="S165" s="3">
        <f>IF(R165&gt;0,R165,Q165)</f>
        <v/>
      </c>
      <c r="U165" s="3" t="n">
        <v>1</v>
      </c>
      <c r="W165" s="3">
        <f>IF(AND(BH165=0,CD165=0),0,IF(V165&gt;0,V165,IF(U165=1,$W$11,0)))</f>
        <v/>
      </c>
      <c r="Y165" s="3">
        <f>AD165</f>
        <v/>
      </c>
      <c r="Z165" s="3">
        <f>AE165</f>
        <v/>
      </c>
      <c r="AA165" s="3">
        <f>IF($BB$7=1,AF165,IF(AS165=12,$F165*I165/($AF$8*AL165+$AF$9*(1-AL165)),AF165))</f>
        <v/>
      </c>
      <c r="AB165" s="3">
        <f>IF($BB$7=1,AI165,IF(AV165=12,$F165*L165/($AI$8*AL165+$AI$9*(1-AL165)),AI165))</f>
        <v/>
      </c>
      <c r="AC165" s="3">
        <f>IF(AND(AS165=2,EA165=1),AA165*O165,IF(AND(AS165=2,EA165=2),AB165*O165,IF(EA165=1,AA165,IF(EA165=2,AB165))))</f>
        <v/>
      </c>
      <c r="AD165" s="3">
        <f>IF(AQ165=12,$F165*G165/$AQ$9,IF(OR(AQ165=1,AQ165=4),$F165*G165/200,IF(OR(AQ165=2,AQ165=9),$F165*G165/100,"자동")))</f>
        <v/>
      </c>
      <c r="AE165" s="3">
        <f>IF(AR165=12,$F165*H165/$AR$9,IF(OR(AR165=1,AR165=4),$F165*H165/200,IF(OR(AR165=2,AR165=9),$F165*H165/100,"자동")))</f>
        <v/>
      </c>
      <c r="AF165" s="3">
        <f>IF(AS165=12,$F165*I165/IF($BB$7=1,IF($ED165=1,$AS$9,$AF$9),($AF$8*AL165+$AF$9*(1-AL165))),IF(AS165=42,$F165*I165/AN165,IF(OR(AS165=1,AS165=4,AS165=2),$F165*I165/100,IF(AS165=9,$F165*I165/50,"자동"))))</f>
        <v/>
      </c>
      <c r="AG165" s="3">
        <f>IF(AT165=12,$F165*J165/IF($BB$7=1,IF($ED165=1,$AT$9,$AG$9),($AG$8*AL165+$AG$9*(1-AL165))),IF(AT165=42,$F165*J165/AN165,IF(OR(AT165=1,AT165=4,AT165=2),$F165*J165/100,IF(AT165=9,$F165*J165/50,"자동"))))</f>
        <v/>
      </c>
      <c r="AH165" s="3">
        <f>IF(AU165=12,$F165*K165/IF($BB$7=1,IF($ED165=1,$AU$9,$AH$9),($AH$8*AL165+$AH$9*(1-AL165))),IF(AU165=42,$F165*K165/$AN165,IF(OR(AU165=1,AU165=4,AU165=2),$F165*K165/100,IF(AU165=9,$F165*K165/50,"자동"))))</f>
        <v/>
      </c>
      <c r="AI165" s="3">
        <f>IF(AV165=12,$F165*L165/IF($BB$7=1,IF($ED165=1,$AV$9,$AI$9),($AI$8*AL165+$AI$9*(1-AL165))),IF(AV165=42,$F165*L165/AO165,IF(OR(AV165=1,AV165=4,AV165=2),$F165*L165/100,IF(AV165=9,$F165*L165/50,"자동"))))</f>
        <v/>
      </c>
      <c r="AJ165" s="3">
        <f>IF(AW165=12,$F165*M165/IF($BB$7=1,IF($ED165=1,$AW$9,$AJ$9),($AJ$8*AL165+$AJ$9*(1-AL165))),IF(AW165=42,$F165*M165/AO165,IF(OR(AW165=1,AW165=4,AW165=2),$F165*M165/100,IF(AW165=9,$F165*M165/50,"자동"))))</f>
        <v/>
      </c>
      <c r="AK165" s="3" t="n">
        <v>1</v>
      </c>
      <c r="AL165" s="3">
        <f>IF(AK165&lt;&gt;"",AK165,IF(BA165&lt;&gt;12,"",IF(U165=1,1,IF(LEFT(E165,3)="서울대",0,""))))</f>
        <v/>
      </c>
      <c r="AN165" s="3">
        <f>IF($BA165=42,OFFSET(변환표준점수!C$119,$AP165-1,0),"")</f>
        <v/>
      </c>
      <c r="AO165" s="3">
        <f>IF($BA165=42,OFFSET(변환표준점수!D$119,$AP165-1,0),"")</f>
        <v/>
      </c>
      <c r="AP165" s="3">
        <f>IF(S165="","",MATCH(S165,변환표준점수!$B$119:$B$298,0))</f>
        <v/>
      </c>
      <c r="AQ165" s="3" t="n">
        <v>1</v>
      </c>
      <c r="AR165" s="3" t="n">
        <v>1</v>
      </c>
      <c r="AS165" s="3" t="n">
        <v>12</v>
      </c>
      <c r="AT165" s="3" t="n">
        <v>12</v>
      </c>
      <c r="AX165" s="3" t="n">
        <v>3</v>
      </c>
      <c r="AY165" s="3" t="n">
        <v>3</v>
      </c>
      <c r="BA165" s="3">
        <f>IF(AS165&gt;0,AS165,AV165)</f>
        <v/>
      </c>
      <c r="BJ165" s="3">
        <f>IF(BI165="",IF(DT165=1,1,$BI$3),BI165)</f>
        <v/>
      </c>
      <c r="CH165" s="206">
        <f>F165*P165</f>
        <v/>
      </c>
      <c r="CI165" s="56" t="n">
        <v>80</v>
      </c>
      <c r="CJ165" s="3">
        <f>CI165-8</f>
        <v/>
      </c>
      <c r="CK165" s="3">
        <f>CJ165-8</f>
        <v/>
      </c>
      <c r="CL165" s="3">
        <f>CK165-8</f>
        <v/>
      </c>
      <c r="CM165" s="3">
        <f>CL165-8</f>
        <v/>
      </c>
      <c r="CN165" s="3">
        <f>CM165-8</f>
        <v/>
      </c>
      <c r="CO165" s="3">
        <f>CN165-8</f>
        <v/>
      </c>
      <c r="CP165" s="3">
        <f>CO165-8</f>
        <v/>
      </c>
      <c r="CQ165" s="3">
        <f>CP165-8</f>
        <v/>
      </c>
      <c r="CR165" s="56" t="n">
        <v>6</v>
      </c>
      <c r="CS165" s="3" t="n">
        <v>6</v>
      </c>
      <c r="CT165" s="3" t="n">
        <v>4.8</v>
      </c>
      <c r="CU165" s="3" t="n">
        <v>4.8</v>
      </c>
      <c r="CV165" s="3" t="n">
        <v>3.6</v>
      </c>
      <c r="CW165" s="3" t="n">
        <v>3.6</v>
      </c>
      <c r="CX165" s="3" t="n">
        <v>2.4</v>
      </c>
      <c r="CY165" s="3" t="n">
        <v>1.2</v>
      </c>
      <c r="CZ165" s="3" t="n">
        <v>0</v>
      </c>
      <c r="DJ165" s="3">
        <f>ROUND((CI165-EZ165),1)</f>
        <v/>
      </c>
      <c r="DK165" s="3">
        <f>((CI165-EZ165)/(FG165+DJ165-FC165))*100</f>
        <v/>
      </c>
      <c r="DL165" s="3">
        <f>ROUND((CR165-FA165)+(DA165-FB165),1)</f>
        <v/>
      </c>
      <c r="DM165" s="3" t="n">
        <v>2</v>
      </c>
      <c r="DQ165" s="3" t="n">
        <v>1</v>
      </c>
      <c r="DS165" s="3" t="n">
        <v>1</v>
      </c>
      <c r="EA165" s="3">
        <f>IF(DZ165&gt;0,DZ165,IF(DM165&gt;0,1,2))</f>
        <v/>
      </c>
      <c r="EB165" s="3">
        <f>MAX(DM165:DO165)</f>
        <v/>
      </c>
      <c r="EC165" s="3">
        <f>AND(DM165-0.1&lt;$DM$8,DN165-0.1&lt;$DN$8,DO165-0.1&lt;$DO$8)*1</f>
        <v/>
      </c>
      <c r="ED165" s="3">
        <f>IFERROR(IF(AND($DP$8&gt;=DP165,$DQ$8&gt;=DQ165,$DR$8&gt;=DR165,$DS$8&gt;=DS165,$DT$8&gt;=DT165,$DU$8&gt;=DU165,$DV$8&gt;=DV165,$DW$8&gt;=DW165,$DX$8&gt;=DX165,OR(DY165=0,$DY$8&lt;DY165),EC165=1),1,0),0)</f>
        <v/>
      </c>
      <c r="EF165" s="3">
        <f>IFERROR(OFFSET(EF$3,MATCH(AQ165,$ED$4:$ED$10,0),0),0)</f>
        <v/>
      </c>
      <c r="EG165" s="3">
        <f>IFERROR(OFFSET(EG$3,MATCH(AR165,$ED$4:$ED$10,0),0),0)</f>
        <v/>
      </c>
      <c r="EH165" s="3">
        <f>IFERROR(IF(LEFT($BA165,1)="4",OFFSET(변환표준점수!$H$118,MATCH($S165,변환표준점수!$B$119:$B$198,0),),OFFSET(EH$3,MATCH(AS165,$ED$4:$ED$8,0),0)),0)</f>
        <v/>
      </c>
      <c r="EI165" s="3">
        <f>IFERROR(IF(LEFT($BA165,1)="4",OFFSET(변환표준점수!$I$118,MATCH($S165,변환표준점수!$B$119:$B$198,0),0),OFFSET(EI$3,MATCH(AT165,$ED$4:$ED$8,0),0)),0)</f>
        <v/>
      </c>
      <c r="EK165" s="3">
        <f>IFERROR(IF(LEFT($BA165,1)="4",OFFSET(변환표준점수!$J$118,MATCH($S165,변환표준점수!$B$119:$B$198,0),0),OFFSET(EJ$3,MATCH(AV165,$ED$4:$ED$8,0),0)),0)</f>
        <v/>
      </c>
      <c r="EL165" s="3">
        <f>IFERROR(IF(LEFT($BA165,1)="4",OFFSET(변환표준점수!$K$118,MATCH($S165,변환표준점수!$B$119:$B$198,0),0),OFFSET(EK$3,MATCH(AW165,$ED$4:$ED$8,0),0)),0)</f>
        <v/>
      </c>
      <c r="EM165" s="3">
        <f>IFERROR(OFFSET(EL$3,MATCH(AX165,$ED$4:$ED$8,0),0),0)</f>
        <v/>
      </c>
      <c r="EN165" s="3">
        <f>IFERROR(OFFSET(EM$3,MATCH(AY165,$ED$4:$ED$8,0),0),0)</f>
        <v/>
      </c>
      <c r="EO165" s="3">
        <f>IFERROR(OFFSET(EN$3,MATCH(AZ165,$ED$4:$ED$8,0),0),0)</f>
        <v/>
      </c>
      <c r="EQ165" s="3">
        <f>IFERROR((EF165*AD165+BO165)*$EP$9,0)</f>
        <v/>
      </c>
      <c r="ER165" s="3">
        <f>IFERROR(EG165*AE165+OFFSET($BP165,0,$ER$14-1),0)</f>
        <v/>
      </c>
      <c r="ES165" s="3">
        <f>IFERROR((EH165*AF165+BS165)*$EP$9,0)</f>
        <v/>
      </c>
      <c r="ET165" s="3">
        <f>IFERROR(IF(O165&lt;2,0,(EI165*AG165+BT165)*$EP$9),0)</f>
        <v/>
      </c>
      <c r="EU165" s="3">
        <f>IFERROR(BU165*$EP$9,0)</f>
        <v/>
      </c>
      <c r="EV165" s="3">
        <f>IFERROR((EK165*AI165+BV165)*$EP$9,0)</f>
        <v/>
      </c>
      <c r="EW165" s="3">
        <f>IFERROR(IF(O165&lt;2,0,(EL165*AJ165+BW165)*$EP$9),0)</f>
        <v/>
      </c>
      <c r="EX165" s="3">
        <f>LARGE((ES165:ET165,EV165:EW165),1)</f>
        <v/>
      </c>
      <c r="EY165" s="3">
        <f>IF(O165&lt;2,0,LARGE((ES165:ET165,EV165:EW165),2))</f>
        <v/>
      </c>
      <c r="EZ165" s="3">
        <f>IFERROR(OFFSET(CI165,0,ROUND((1/(1/EM165))-1,0)),0)</f>
        <v/>
      </c>
      <c r="FA165" s="3">
        <f>IFERROR(OFFSET(CR165,0,ROUND(1/(1/EN165),0)-1),0)</f>
        <v/>
      </c>
      <c r="FB165" s="3">
        <f>IFERROR(OFFSET(DA165,0,ROUND(1/(1/EO165),0)-1),0)</f>
        <v/>
      </c>
      <c r="FG165" s="3">
        <f>IF(FF165&gt;0,FF165,EQ165+ER165+EU165+EX165+EY165+EZ165+FA165+FB165+FC165)</f>
        <v/>
      </c>
      <c r="FH165" s="618" t="n"/>
      <c r="FU165" s="3">
        <f>IF(AQ165=1,"표점",IF(AQ165=12,"표점/만점",IF(AQ165=2,"백분위")))</f>
        <v/>
      </c>
      <c r="FV165" s="3">
        <f>IF(BA165=1,"표점",IF(BA165=12,"표점/만점",IF(BA165=2,"백분위",IF(BA165=4,"변표",IF(BA165=42,"변표/만점")))))</f>
        <v/>
      </c>
      <c r="FW165" s="3">
        <f>ROUND(Y165/$FZ165,2)</f>
        <v/>
      </c>
      <c r="FX165" s="3">
        <f>ROUND(Z165/$FZ165,2)</f>
        <v/>
      </c>
      <c r="FY165" s="3">
        <f>ROUND(AC165/$FZ165,2)</f>
        <v/>
      </c>
      <c r="FZ165" s="3">
        <f>Y165+Z165+AC165</f>
        <v/>
      </c>
    </row>
    <row r="166">
      <c r="A166" s="556" t="n">
        <v>26</v>
      </c>
      <c r="C166" s="3">
        <f>ROUND(ROW(C166)-ROW($C$15),0)</f>
        <v/>
      </c>
      <c r="D166" s="3" t="n">
        <v>151</v>
      </c>
      <c r="E166" s="3" t="inlineStr">
        <is>
          <t>대구가톨 약</t>
        </is>
      </c>
      <c r="F166" s="3" t="n">
        <v>800</v>
      </c>
      <c r="G166" s="3" t="n">
        <v>0.3</v>
      </c>
      <c r="H166" s="3" t="n">
        <v>0.3</v>
      </c>
      <c r="I166" s="3">
        <f>0.3/2/2</f>
        <v/>
      </c>
      <c r="J166" s="3">
        <f>I166</f>
        <v/>
      </c>
      <c r="O166" s="3" t="n">
        <v>2</v>
      </c>
      <c r="P166" s="3">
        <f>G166+H166+MAX((I166:J166),L166:M166)*O166</f>
        <v/>
      </c>
      <c r="Q166" s="3" t="inlineStr"/>
      <c r="S166" s="3">
        <f>IF(R166&gt;0,R166,Q166)</f>
        <v/>
      </c>
      <c r="U166" s="3" t="n">
        <v>1</v>
      </c>
      <c r="W166" s="3">
        <f>IF(AND(BH166=0,CD166=0),0,IF(V166&gt;0,V166,IF(U166=1,$W$11,0)))</f>
        <v/>
      </c>
      <c r="Y166" s="3">
        <f>AD166</f>
        <v/>
      </c>
      <c r="Z166" s="3">
        <f>AE166</f>
        <v/>
      </c>
      <c r="AA166" s="3">
        <f>IF($BB$7=1,AF166,IF(AS166=12,$F166*I166/($AF$8*AL166+$AF$9*(1-AL166)),AF166))</f>
        <v/>
      </c>
      <c r="AB166" s="3">
        <f>IF($BB$7=1,AI166,IF(AV166=12,$F166*L166/($AI$8*AL166+$AI$9*(1-AL166)),AI166))</f>
        <v/>
      </c>
      <c r="AC166" s="3">
        <f>IF(AND(AS166=2,EA166=1),AA166*O166,IF(AND(AS166=2,EA166=2),AB166*O166,IF(EA166=1,AA166,IF(EA166=2,AB166))))</f>
        <v/>
      </c>
      <c r="AD166" s="3">
        <f>IF(AQ166=12,$F166*G166/$AQ$9,IF(OR(AQ166=1,AQ166=4),$F166*G166/200,IF(OR(AQ166=2,AQ166=9),$F166*G166/100,"자동")))</f>
        <v/>
      </c>
      <c r="AE166" s="3">
        <f>IF(AR166=12,$F166*H166/$AR$9,IF(OR(AR166=1,AR166=4),$F166*H166/200,IF(OR(AR166=2,AR166=9),$F166*H166/100,"자동")))</f>
        <v/>
      </c>
      <c r="AF166" s="3">
        <f>IF(AS166=12,$F166*I166/IF($BB$7=1,IF($ED166=1,$AS$9,$AF$9),($AF$8*AL166+$AF$9*(1-AL166))),IF(AS166=42,$F166*I166/AN166,IF(OR(AS166=1,AS166=4,AS166=2),$F166*I166/100,IF(AS166=9,$F166*I166/50,"자동"))))</f>
        <v/>
      </c>
      <c r="AG166" s="3">
        <f>IF(AT166=12,$F166*J166/IF($BB$7=1,IF($ED166=1,$AT$9,$AG$9),($AG$8*AL166+$AG$9*(1-AL166))),IF(AT166=42,$F166*J166/AN166,IF(OR(AT166=1,AT166=4,AT166=2),$F166*J166/100,IF(AT166=9,$F166*J166/50,"자동"))))</f>
        <v/>
      </c>
      <c r="AH166" s="3">
        <f>IF(AU166=12,$F166*K166/IF($BB$7=1,IF($ED166=1,$AU$9,$AH$9),($AH$8*AL166+$AH$9*(1-AL166))),IF(AU166=42,$F166*K166/$AN166,IF(OR(AU166=1,AU166=4,AU166=2),$F166*K166/100,IF(AU166=9,$F166*K166/50,"자동"))))</f>
        <v/>
      </c>
      <c r="AI166" s="3">
        <f>IF(AV166=12,$F166*L166/IF($BB$7=1,IF($ED166=1,$AV$9,$AI$9),($AI$8*AL166+$AI$9*(1-AL166))),IF(AV166=42,$F166*L166/AO166,IF(OR(AV166=1,AV166=4,AV166=2),$F166*L166/100,IF(AV166=9,$F166*L166/50,"자동"))))</f>
        <v/>
      </c>
      <c r="AJ166" s="3">
        <f>IF(AW166=12,$F166*M166/IF($BB$7=1,IF($ED166=1,$AW$9,$AJ$9),($AJ$8*AL166+$AJ$9*(1-AL166))),IF(AW166=42,$F166*M166/AO166,IF(OR(AW166=1,AW166=4,AW166=2),$F166*M166/100,IF(AW166=9,$F166*M166/50,"자동"))))</f>
        <v/>
      </c>
      <c r="AK166" s="3" t="n">
        <v>1</v>
      </c>
      <c r="AL166" s="3">
        <f>IF(AK166&lt;&gt;"",AK166,IF(BA166&lt;&gt;12,"",IF(U166=1,1,IF(LEFT(E166,3)="서울대",0,""))))</f>
        <v/>
      </c>
      <c r="AN166" s="3">
        <f>IF($BA166=42,OFFSET(변환표준점수!C$119,$AP166-1,0),"")</f>
        <v/>
      </c>
      <c r="AO166" s="3">
        <f>IF($BA166=42,OFFSET(변환표준점수!D$119,$AP166-1,0),"")</f>
        <v/>
      </c>
      <c r="AP166" s="3">
        <f>IF(S166="","",MATCH(S166,변환표준점수!$B$119:$B$298,0))</f>
        <v/>
      </c>
      <c r="AQ166" s="3" t="n">
        <v>1</v>
      </c>
      <c r="AR166" s="3" t="n">
        <v>1</v>
      </c>
      <c r="AS166" s="3" t="n">
        <v>12</v>
      </c>
      <c r="AT166" s="3" t="n">
        <v>12</v>
      </c>
      <c r="AX166" s="3" t="n">
        <v>3</v>
      </c>
      <c r="AY166" s="3" t="n">
        <v>3</v>
      </c>
      <c r="BA166" s="3">
        <f>IF(AS166&gt;0,AS166,AV166)</f>
        <v/>
      </c>
      <c r="BJ166" s="3">
        <f>IF(BI166="",IF(DT166=1,1,$BI$3),BI166)</f>
        <v/>
      </c>
      <c r="CH166" s="206">
        <f>F166*P166</f>
        <v/>
      </c>
      <c r="CI166" s="56" t="n">
        <v>80</v>
      </c>
      <c r="CJ166" s="3" t="n">
        <v>72</v>
      </c>
      <c r="CK166" s="3" t="n">
        <v>64</v>
      </c>
      <c r="CL166" s="3" t="n">
        <v>56</v>
      </c>
      <c r="CM166" s="3" t="n">
        <v>48</v>
      </c>
      <c r="CN166" s="3" t="n">
        <v>40</v>
      </c>
      <c r="CO166" s="3" t="n">
        <v>32</v>
      </c>
      <c r="CP166" s="3" t="n">
        <v>24</v>
      </c>
      <c r="CQ166" s="3" t="n">
        <v>16</v>
      </c>
      <c r="CR166" s="56" t="n">
        <v>6</v>
      </c>
      <c r="CS166" s="3" t="n">
        <v>6</v>
      </c>
      <c r="CT166" s="3" t="n">
        <v>4.8</v>
      </c>
      <c r="CU166" s="3" t="n">
        <v>4.8</v>
      </c>
      <c r="CV166" s="3" t="n">
        <v>3.6</v>
      </c>
      <c r="CW166" s="3" t="n">
        <v>3.6</v>
      </c>
      <c r="CX166" s="3" t="n">
        <v>2.4</v>
      </c>
      <c r="CY166" s="3" t="n">
        <v>1.2</v>
      </c>
      <c r="CZ166" s="3" t="n">
        <v>0</v>
      </c>
      <c r="DJ166" s="3">
        <f>ROUND((CI166-EZ166),1)</f>
        <v/>
      </c>
      <c r="DK166" s="3">
        <f>((CI166-EZ166)/(FG166+DJ166-FC166))*100</f>
        <v/>
      </c>
      <c r="DL166" s="3">
        <f>ROUND((CR166-FA166)+(DA166-FB166),1)</f>
        <v/>
      </c>
      <c r="DM166" s="3" t="n">
        <v>2</v>
      </c>
      <c r="DQ166" s="3" t="n">
        <v>1</v>
      </c>
      <c r="DS166" s="3" t="n">
        <v>1</v>
      </c>
      <c r="EA166" s="3">
        <f>IF(DZ166&gt;0,DZ166,IF(DM166&gt;0,1,2))</f>
        <v/>
      </c>
      <c r="EB166" s="3">
        <f>MAX(DM166:DO166)</f>
        <v/>
      </c>
      <c r="EC166" s="3">
        <f>AND(DM166-0.1&lt;$DM$8,DN166-0.1&lt;$DN$8,DO166-0.1&lt;$DO$8)*1</f>
        <v/>
      </c>
      <c r="ED166" s="3">
        <f>IFERROR(IF(AND($DP$8&gt;=DP166,$DQ$8&gt;=DQ166,$DR$8&gt;=DR166,$DS$8&gt;=DS166,$DT$8&gt;=DT166,$DU$8&gt;=DU166,$DV$8&gt;=DV166,$DW$8&gt;=DW166,$DX$8&gt;=DX166,OR(DY166=0,$DY$8&lt;DY166),EC166=1),1,0),0)</f>
        <v/>
      </c>
      <c r="EF166" s="3">
        <f>IFERROR(OFFSET(EF$3,MATCH(AQ166,$ED$4:$ED$10,0),0),0)</f>
        <v/>
      </c>
      <c r="EG166" s="3">
        <f>IFERROR(OFFSET(EG$3,MATCH(AR166,$ED$4:$ED$10,0),0),0)</f>
        <v/>
      </c>
      <c r="EH166" s="3">
        <f>IFERROR(IF(LEFT($BA166,1)="4",OFFSET(변환표준점수!$H$118,MATCH($S166,변환표준점수!$B$119:$B$198,0),),OFFSET(EH$3,MATCH(AS166,$ED$4:$ED$8,0),0)),0)</f>
        <v/>
      </c>
      <c r="EI166" s="3">
        <f>IFERROR(IF(LEFT($BA166,1)="4",OFFSET(변환표준점수!$I$118,MATCH($S166,변환표준점수!$B$119:$B$198,0),0),OFFSET(EI$3,MATCH(AT166,$ED$4:$ED$8,0),0)),0)</f>
        <v/>
      </c>
      <c r="EK166" s="3">
        <f>IFERROR(IF(LEFT($BA166,1)="4",OFFSET(변환표준점수!$J$118,MATCH($S166,변환표준점수!$B$119:$B$198,0),0),OFFSET(EJ$3,MATCH(AV166,$ED$4:$ED$8,0),0)),0)</f>
        <v/>
      </c>
      <c r="EL166" s="3">
        <f>IFERROR(IF(LEFT($BA166,1)="4",OFFSET(변환표준점수!$K$118,MATCH($S166,변환표준점수!$B$119:$B$198,0),0),OFFSET(EK$3,MATCH(AW166,$ED$4:$ED$8,0),0)),0)</f>
        <v/>
      </c>
      <c r="EM166" s="3">
        <f>IFERROR(OFFSET(EL$3,MATCH(AX166,$ED$4:$ED$8,0),0),0)</f>
        <v/>
      </c>
      <c r="EN166" s="3">
        <f>IFERROR(OFFSET(EM$3,MATCH(AY166,$ED$4:$ED$8,0),0),0)</f>
        <v/>
      </c>
      <c r="EO166" s="3">
        <f>IFERROR(OFFSET(EN$3,MATCH(AZ166,$ED$4:$ED$8,0),0),0)</f>
        <v/>
      </c>
      <c r="EQ166" s="3">
        <f>IFERROR((EF166*AD166+BO166)*$EP$9,0)</f>
        <v/>
      </c>
      <c r="ER166" s="3">
        <f>IFERROR(EG166*AE166+OFFSET($BP166,0,$ER$14-1),0)</f>
        <v/>
      </c>
      <c r="ES166" s="3">
        <f>IFERROR((EH166*AF166+BS166)*$EP$9,0)</f>
        <v/>
      </c>
      <c r="ET166" s="3">
        <f>IFERROR(IF(O166&lt;2,0,(EI166*AG166+BT166)*$EP$9),0)</f>
        <v/>
      </c>
      <c r="EU166" s="3">
        <f>IFERROR(BU166*$EP$9,0)</f>
        <v/>
      </c>
      <c r="EV166" s="3">
        <f>IFERROR((EK166*AI166+BV166)*$EP$9,0)</f>
        <v/>
      </c>
      <c r="EW166" s="3">
        <f>IFERROR(IF(O166&lt;2,0,(EL166*AJ166+BW166)*$EP$9),0)</f>
        <v/>
      </c>
      <c r="EX166" s="3">
        <f>LARGE((ES166:ET166,EV166:EW166),1)</f>
        <v/>
      </c>
      <c r="EY166" s="3">
        <f>IF(O166&lt;2,0,LARGE((ES166:ET166,EV166:EW166),2))</f>
        <v/>
      </c>
      <c r="EZ166" s="3">
        <f>IFERROR(OFFSET(CI166,0,ROUND((1/(1/EM166))-1,0)),0)</f>
        <v/>
      </c>
      <c r="FA166" s="3">
        <f>IFERROR(OFFSET(CR166,0,ROUND(1/(1/EN166),0)-1),0)</f>
        <v/>
      </c>
      <c r="FB166" s="3">
        <f>IFERROR(OFFSET(DA166,0,ROUND(1/(1/EO166),0)-1),0)</f>
        <v/>
      </c>
      <c r="FG166" s="3">
        <f>IF(FF166&gt;0,FF166,EQ166+ER166+EU166+EX166+EY166+EZ166+FA166+FB166+FC166)</f>
        <v/>
      </c>
      <c r="FH166" s="618" t="n"/>
      <c r="FU166" s="3">
        <f>IF(AQ166=1,"표점",IF(AQ166=12,"표점/만점",IF(AQ166=2,"백분위")))</f>
        <v/>
      </c>
      <c r="FV166" s="3">
        <f>IF(BA166=1,"표점",IF(BA166=12,"표점/만점",IF(BA166=2,"백분위",IF(BA166=4,"변표",IF(BA166=42,"변표/만점")))))</f>
        <v/>
      </c>
      <c r="FW166" s="3">
        <f>ROUND(Y166/$FZ166,2)</f>
        <v/>
      </c>
      <c r="FX166" s="3">
        <f>ROUND(Z166/$FZ166,2)</f>
        <v/>
      </c>
      <c r="FY166" s="3">
        <f>ROUND(AC166/$FZ166,2)</f>
        <v/>
      </c>
      <c r="FZ166" s="3">
        <f>Y166+Z166+AC166</f>
        <v/>
      </c>
    </row>
    <row r="167">
      <c r="A167" s="556" t="n">
        <v>26</v>
      </c>
      <c r="C167" s="3">
        <f>ROUND(ROW(C167)-ROW($C$15),0)</f>
        <v/>
      </c>
      <c r="D167" s="3" t="n">
        <v>152</v>
      </c>
      <c r="E167" s="3" t="inlineStr">
        <is>
          <t>대구 한자</t>
        </is>
      </c>
      <c r="F167" s="3" t="n">
        <v>400</v>
      </c>
      <c r="G167" s="3" t="n">
        <v>0.25</v>
      </c>
      <c r="H167" s="3" t="n">
        <v>0.25</v>
      </c>
      <c r="I167" s="3" t="n">
        <v>0.125</v>
      </c>
      <c r="J167" s="3" t="n">
        <v>0.125</v>
      </c>
      <c r="O167" s="3" t="n">
        <v>2</v>
      </c>
      <c r="P167" s="3">
        <f>G167+H167+MAX((I167:J167),L167:M167)*O167</f>
        <v/>
      </c>
      <c r="Q167" s="3" t="inlineStr"/>
      <c r="S167" s="3">
        <f>IF(R167&gt;0,R167,Q167)</f>
        <v/>
      </c>
      <c r="U167" s="3" t="n">
        <v>1</v>
      </c>
      <c r="W167" s="3">
        <f>IF(AND(BH167=0,CD167=0),0,IF(V167&gt;0,V167,IF(U167=1,$W$11,0)))</f>
        <v/>
      </c>
      <c r="Y167" s="3">
        <f>AD167</f>
        <v/>
      </c>
      <c r="Z167" s="3">
        <f>AE167</f>
        <v/>
      </c>
      <c r="AA167" s="3">
        <f>IF($BB$7=1,AF167,IF(AS167=12,$F167*I167/($AF$8*AL167+$AF$9*(1-AL167)),AF167))</f>
        <v/>
      </c>
      <c r="AB167" s="3">
        <f>IF($BB$7=1,AI167,IF(AV167=12,$F167*L167/($AI$8*AL167+$AI$9*(1-AL167)),AI167))</f>
        <v/>
      </c>
      <c r="AC167" s="3">
        <f>IF(AND(AS167=2,EA167=1),AA167*O167,IF(AND(AS167=2,EA167=2),AB167*O167,IF(EA167=1,AA167,IF(EA167=2,AB167))))</f>
        <v/>
      </c>
      <c r="AD167" s="3">
        <f>IF(AQ167=12,$F167*G167/$AQ$9,IF(OR(AQ167=1,AQ167=4),$F167*G167/200,IF(OR(AQ167=2,AQ167=9),$F167*G167/100,"자동")))</f>
        <v/>
      </c>
      <c r="AE167" s="3">
        <f>IF(AR167=12,$F167*H167/$AR$9,IF(OR(AR167=1,AR167=4),$F167*H167/200,IF(OR(AR167=2,AR167=9),$F167*H167/100,"자동")))</f>
        <v/>
      </c>
      <c r="AF167" s="3">
        <f>IF(AS167=12,$F167*I167/IF($BB$7=1,IF($ED167=1,$AS$9,$AF$9),($AF$8*AL167+$AF$9*(1-AL167))),IF(AS167=42,$F167*I167/AN167,IF(OR(AS167=1,AS167=4,AS167=2),$F167*I167/100,IF(AS167=9,$F167*I167/50,"자동"))))</f>
        <v/>
      </c>
      <c r="AG167" s="3">
        <f>IF(AT167=12,$F167*J167/IF($BB$7=1,IF($ED167=1,$AT$9,$AG$9),($AG$8*AL167+$AG$9*(1-AL167))),IF(AT167=42,$F167*J167/AN167,IF(OR(AT167=1,AT167=4,AT167=2),$F167*J167/100,IF(AT167=9,$F167*J167/50,"자동"))))</f>
        <v/>
      </c>
      <c r="AH167" s="3">
        <f>IF(AU167=12,$F167*K167/IF($BB$7=1,IF($ED167=1,$AU$9,$AH$9),($AH$8*AL167+$AH$9*(1-AL167))),IF(AU167=42,$F167*K167/$AN167,IF(OR(AU167=1,AU167=4,AU167=2),$F167*K167/100,IF(AU167=9,$F167*K167/50,"자동"))))</f>
        <v/>
      </c>
      <c r="AI167" s="3">
        <f>IF(AV167=12,$F167*L167/IF($BB$7=1,IF($ED167=1,$AV$9,$AI$9),($AI$8*AL167+$AI$9*(1-AL167))),IF(AV167=42,$F167*L167/AO167,IF(OR(AV167=1,AV167=4,AV167=2),$F167*L167/100,IF(AV167=9,$F167*L167/50,"자동"))))</f>
        <v/>
      </c>
      <c r="AJ167" s="3">
        <f>IF(AW167=12,$F167*M167/IF($BB$7=1,IF($ED167=1,$AW$9,$AJ$9),($AJ$8*AL167+$AJ$9*(1-AL167))),IF(AW167=42,$F167*M167/AO167,IF(OR(AW167=1,AW167=4,AW167=2),$F167*M167/100,IF(AW167=9,$F167*M167/50,"자동"))))</f>
        <v/>
      </c>
      <c r="AL167" s="3">
        <f>IF(AK167&lt;&gt;"",AK167,IF(BA167&lt;&gt;12,"",IF(U167=1,1,IF(LEFT(E167,3)="서울대",0,""))))</f>
        <v/>
      </c>
      <c r="AN167" s="3">
        <f>IF($BA167=42,OFFSET(변환표준점수!C$119,$AP167-1,0),"")</f>
        <v/>
      </c>
      <c r="AO167" s="3">
        <f>IF($BA167=42,OFFSET(변환표준점수!D$119,$AP167-1,0),"")</f>
        <v/>
      </c>
      <c r="AP167" s="3">
        <f>IF(S167="","",MATCH(S167,변환표준점수!$B$119:$B$298,0))</f>
        <v/>
      </c>
      <c r="AQ167" s="3" t="n">
        <v>2</v>
      </c>
      <c r="AR167" s="3" t="n">
        <v>2</v>
      </c>
      <c r="AS167" s="3" t="n">
        <v>2</v>
      </c>
      <c r="AT167" s="3" t="n">
        <v>2</v>
      </c>
      <c r="AX167" s="3" t="n">
        <v>3</v>
      </c>
      <c r="AY167" s="3" t="n">
        <v>3</v>
      </c>
      <c r="BA167" s="3">
        <f>IF(AS167&gt;0,AS167,AV167)</f>
        <v/>
      </c>
      <c r="BJ167" s="3">
        <f>IF(BI167="",IF(DT167=1,1,$BI$3),BI167)</f>
        <v/>
      </c>
      <c r="CH167" s="206">
        <f>F167*P167</f>
        <v/>
      </c>
      <c r="CI167" s="56" t="n">
        <v>100</v>
      </c>
      <c r="CJ167" s="3" t="n">
        <v>98</v>
      </c>
      <c r="CK167" s="3" t="n">
        <v>96</v>
      </c>
      <c r="CL167" s="3" t="n">
        <v>94</v>
      </c>
      <c r="CM167" s="3" t="n">
        <v>92</v>
      </c>
      <c r="CN167" s="3" t="n">
        <v>90</v>
      </c>
      <c r="CO167" s="3" t="n">
        <v>88</v>
      </c>
      <c r="CP167" s="3" t="n">
        <v>86</v>
      </c>
      <c r="CQ167" s="3" t="n">
        <v>84</v>
      </c>
      <c r="CR167" s="56" t="n">
        <v>10</v>
      </c>
      <c r="CS167" s="3" t="n">
        <v>10</v>
      </c>
      <c r="CT167" s="3" t="n">
        <v>9</v>
      </c>
      <c r="CU167" s="3" t="n">
        <v>9</v>
      </c>
      <c r="CV167" s="3" t="n">
        <v>8</v>
      </c>
      <c r="CW167" s="3" t="n">
        <v>8</v>
      </c>
      <c r="CX167" s="3" t="n">
        <v>7</v>
      </c>
      <c r="CY167" s="3" t="n">
        <v>6</v>
      </c>
      <c r="CZ167" s="3" t="n">
        <v>5</v>
      </c>
      <c r="DJ167" s="3">
        <f>ROUND((CI167-EZ167),1)</f>
        <v/>
      </c>
      <c r="DK167" s="3">
        <f>((CI167-EZ167)/(FG167+DJ167-FC167))*100</f>
        <v/>
      </c>
      <c r="DL167" s="3">
        <f>ROUND((CR167-FA167)+(DA167-FB167),1)</f>
        <v/>
      </c>
      <c r="DM167" s="3" t="n">
        <v>2</v>
      </c>
      <c r="DQ167" s="3" t="n">
        <v>1</v>
      </c>
      <c r="DS167" s="3" t="n">
        <v>1</v>
      </c>
      <c r="EA167" s="3">
        <f>IF(DZ167&gt;0,DZ167,IF(DM167&gt;0,1,2))</f>
        <v/>
      </c>
      <c r="EB167" s="3">
        <f>MAX(DM167:DO167)</f>
        <v/>
      </c>
      <c r="EC167" s="3">
        <f>AND(DM167-0.1&lt;$DM$8,DN167-0.1&lt;$DN$8,DO167-0.1&lt;$DO$8)*1</f>
        <v/>
      </c>
      <c r="ED167" s="3">
        <f>IFERROR(IF(AND($DP$8&gt;=DP167,$DQ$8&gt;=DQ167,$DR$8&gt;=DR167,$DS$8&gt;=DS167,$DT$8&gt;=DT167,$DU$8&gt;=DU167,$DV$8&gt;=DV167,$DW$8&gt;=DW167,$DX$8&gt;=DX167,OR(DY167=0,$DY$8&lt;DY167),EC167=1),1,0),0)</f>
        <v/>
      </c>
      <c r="EF167" s="3">
        <f>IFERROR(OFFSET(EF$3,MATCH(AQ167,$ED$4:$ED$10,0),0),0)</f>
        <v/>
      </c>
      <c r="EG167" s="3">
        <f>IFERROR(OFFSET(EG$3,MATCH(AR167,$ED$4:$ED$10,0),0),0)</f>
        <v/>
      </c>
      <c r="EH167" s="3">
        <f>IFERROR(IF(LEFT($BA167,1)="4",OFFSET(변환표준점수!$H$118,MATCH($S167,변환표준점수!$B$119:$B$198,0),),OFFSET(EH$3,MATCH(AS167,$ED$4:$ED$8,0),0)),0)</f>
        <v/>
      </c>
      <c r="EI167" s="3">
        <f>IFERROR(IF(LEFT($BA167,1)="4",OFFSET(변환표준점수!$I$118,MATCH($S167,변환표준점수!$B$119:$B$198,0),0),OFFSET(EI$3,MATCH(AT167,$ED$4:$ED$8,0),0)),0)</f>
        <v/>
      </c>
      <c r="EK167" s="3">
        <f>IFERROR(IF(LEFT($BA167,1)="4",OFFSET(변환표준점수!$J$118,MATCH($S167,변환표준점수!$B$119:$B$198,0),0),OFFSET(EJ$3,MATCH(AV167,$ED$4:$ED$8,0),0)),0)</f>
        <v/>
      </c>
      <c r="EL167" s="3">
        <f>IFERROR(IF(LEFT($BA167,1)="4",OFFSET(변환표준점수!$K$118,MATCH($S167,변환표준점수!$B$119:$B$198,0),0),OFFSET(EK$3,MATCH(AW167,$ED$4:$ED$8,0),0)),0)</f>
        <v/>
      </c>
      <c r="EM167" s="3">
        <f>IFERROR(OFFSET(EL$3,MATCH(AX167,$ED$4:$ED$8,0),0),0)</f>
        <v/>
      </c>
      <c r="EN167" s="3">
        <f>IFERROR(OFFSET(EM$3,MATCH(AY167,$ED$4:$ED$8,0),0),0)</f>
        <v/>
      </c>
      <c r="EO167" s="3">
        <f>IFERROR(OFFSET(EN$3,MATCH(AZ167,$ED$4:$ED$8,0),0),0)</f>
        <v/>
      </c>
      <c r="EQ167" s="3">
        <f>IFERROR((EF167*AD167+BO167)*$EP$9,0)</f>
        <v/>
      </c>
      <c r="ER167" s="3">
        <f>IFERROR(EG167*AE167+OFFSET($BP167,0,$ER$14-1),0)</f>
        <v/>
      </c>
      <c r="ES167" s="3">
        <f>IFERROR((EH167*AF167+BS167)*$EP$9,0)</f>
        <v/>
      </c>
      <c r="ET167" s="3">
        <f>IFERROR(IF(O167&lt;2,0,(EI167*AG167+BT167)*$EP$9),0)</f>
        <v/>
      </c>
      <c r="EU167" s="3">
        <f>IFERROR(BU167*$EP$9,0)</f>
        <v/>
      </c>
      <c r="EV167" s="3">
        <f>IFERROR((EK167*AI167+BV167)*$EP$9,0)</f>
        <v/>
      </c>
      <c r="EW167" s="3">
        <f>IFERROR(IF(O167&lt;2,0,(EL167*AJ167+BW167)*$EP$9),0)</f>
        <v/>
      </c>
      <c r="EX167" s="3">
        <f>LARGE((ES167:ET167,EV167:EW167),1)</f>
        <v/>
      </c>
      <c r="EY167" s="3">
        <f>IF(O167&lt;2,0,LARGE((ES167:ET167,EV167:EW167),2))</f>
        <v/>
      </c>
      <c r="EZ167" s="3">
        <f>IFERROR(OFFSET(CI167,0,ROUND((1/(1/EM167))-1,0)),0)</f>
        <v/>
      </c>
      <c r="FA167" s="3">
        <f>IFERROR(OFFSET(CR167,0,ROUND(1/(1/EN167),0)-1),0)</f>
        <v/>
      </c>
      <c r="FB167" s="3">
        <f>IFERROR(OFFSET(DA167,0,ROUND(1/(1/EO167),0)-1),0)</f>
        <v/>
      </c>
      <c r="FC167" s="3" t="n">
        <v>600</v>
      </c>
      <c r="FG167" s="3">
        <f>IF(FF167&gt;0,FF167,EQ167+ER167+EU167+EX167+EY167+EZ167+FA167+FB167+FC167)</f>
        <v/>
      </c>
      <c r="FH167" s="618" t="n"/>
      <c r="FU167" s="3">
        <f>IF(AQ167=1,"표점",IF(AQ167=12,"표점/만점",IF(AQ167=2,"백분위")))</f>
        <v/>
      </c>
      <c r="FV167" s="3">
        <f>IF(BA167=1,"표점",IF(BA167=12,"표점/만점",IF(BA167=2,"백분위",IF(BA167=4,"변표",IF(BA167=42,"변표/만점")))))</f>
        <v/>
      </c>
      <c r="FW167" s="3">
        <f>ROUND(Y167/$FZ167,2)</f>
        <v/>
      </c>
      <c r="FX167" s="3">
        <f>ROUND(Z167/$FZ167,2)</f>
        <v/>
      </c>
      <c r="FY167" s="3">
        <f>ROUND(AC167/$FZ167,2)</f>
        <v/>
      </c>
      <c r="FZ167" s="3">
        <f>Y167+Z167+AC167</f>
        <v/>
      </c>
    </row>
    <row r="168">
      <c r="A168" s="556" t="n">
        <v>26</v>
      </c>
      <c r="C168" s="3">
        <f>ROUND(ROW(C168)-ROW($C$15),0)</f>
        <v/>
      </c>
      <c r="D168" s="3" t="n">
        <v>153</v>
      </c>
      <c r="E168" s="3" t="inlineStr">
        <is>
          <t>대구 한문</t>
        </is>
      </c>
      <c r="F168" s="3" t="n">
        <v>400</v>
      </c>
      <c r="G168" s="3" t="n">
        <v>0.25</v>
      </c>
      <c r="H168" s="3" t="n">
        <v>0.25</v>
      </c>
      <c r="L168" s="3" t="n">
        <v>0.125</v>
      </c>
      <c r="M168" s="3" t="n">
        <v>0.125</v>
      </c>
      <c r="O168" s="3" t="n">
        <v>2</v>
      </c>
      <c r="P168" s="3">
        <f>G168+H168+MAX((I168:J168),L168:M168)*O168</f>
        <v/>
      </c>
      <c r="Q168" s="3" t="inlineStr"/>
      <c r="S168" s="3">
        <f>IF(R168&gt;0,R168,Q168)</f>
        <v/>
      </c>
      <c r="U168" s="3" t="n">
        <v>1</v>
      </c>
      <c r="W168" s="3">
        <f>IF(AND(BH168=0,CD168=0),0,IF(V168&gt;0,V168,IF(U168=1,$W$11,0)))</f>
        <v/>
      </c>
      <c r="Y168" s="3">
        <f>AD168</f>
        <v/>
      </c>
      <c r="Z168" s="3">
        <f>AE168</f>
        <v/>
      </c>
      <c r="AA168" s="3">
        <f>IF($BB$7=1,AF168,IF(AS168=12,$F168*I168/($AF$8*AL168+$AF$9*(1-AL168)),AF168))</f>
        <v/>
      </c>
      <c r="AB168" s="3">
        <f>IF($BB$7=1,AI168,IF(AV168=12,$F168*L168/($AI$8*AL168+$AI$9*(1-AL168)),AI168))</f>
        <v/>
      </c>
      <c r="AC168" s="3">
        <f>IF(AND(AS168=2,EA168=1),AA168*O168,IF(AND(AS168=2,EA168=2),AB168*O168,IF(EA168=1,AA168,IF(EA168=2,AB168))))</f>
        <v/>
      </c>
      <c r="AD168" s="3">
        <f>IF(AQ168=12,$F168*G168/$AQ$9,IF(OR(AQ168=1,AQ168=4),$F168*G168/200,IF(OR(AQ168=2,AQ168=9),$F168*G168/100,"자동")))</f>
        <v/>
      </c>
      <c r="AE168" s="3">
        <f>IF(AR168=12,$F168*H168/$AR$9,IF(OR(AR168=1,AR168=4),$F168*H168/200,IF(OR(AR168=2,AR168=9),$F168*H168/100,"자동")))</f>
        <v/>
      </c>
      <c r="AF168" s="3">
        <f>IF(AS168=12,$F168*I168/IF($BB$7=1,IF($ED168=1,$AS$9,$AF$9),($AF$8*AL168+$AF$9*(1-AL168))),IF(AS168=42,$F168*I168/AN168,IF(OR(AS168=1,AS168=4,AS168=2),$F168*I168/100,IF(AS168=9,$F168*I168/50,"자동"))))</f>
        <v/>
      </c>
      <c r="AG168" s="3">
        <f>IF(AT168=12,$F168*J168/IF($BB$7=1,IF($ED168=1,$AT$9,$AG$9),($AG$8*AL168+$AG$9*(1-AL168))),IF(AT168=42,$F168*J168/AN168,IF(OR(AT168=1,AT168=4,AT168=2),$F168*J168/100,IF(AT168=9,$F168*J168/50,"자동"))))</f>
        <v/>
      </c>
      <c r="AH168" s="3">
        <f>IF(AU168=12,$F168*K168/IF($BB$7=1,IF($ED168=1,$AU$9,$AH$9),($AH$8*AL168+$AH$9*(1-AL168))),IF(AU168=42,$F168*K168/$AN168,IF(OR(AU168=1,AU168=4,AU168=2),$F168*K168/100,IF(AU168=9,$F168*K168/50,"자동"))))</f>
        <v/>
      </c>
      <c r="AI168" s="3">
        <f>IF(AV168=12,$F168*L168/IF($BB$7=1,IF($ED168=1,$AV$9,$AI$9),($AI$8*AL168+$AI$9*(1-AL168))),IF(AV168=42,$F168*L168/AO168,IF(OR(AV168=1,AV168=4,AV168=2),$F168*L168/100,IF(AV168=9,$F168*L168/50,"자동"))))</f>
        <v/>
      </c>
      <c r="AJ168" s="3">
        <f>IF(AW168=12,$F168*M168/IF($BB$7=1,IF($ED168=1,$AW$9,$AJ$9),($AJ$8*AL168+$AJ$9*(1-AL168))),IF(AW168=42,$F168*M168/AO168,IF(OR(AW168=1,AW168=4,AW168=2),$F168*M168/100,IF(AW168=9,$F168*M168/50,"자동"))))</f>
        <v/>
      </c>
      <c r="AL168" s="3">
        <f>IF(AK168&lt;&gt;"",AK168,IF(BA168&lt;&gt;12,"",IF(U168=1,1,IF(LEFT(E168,3)="서울대",0,""))))</f>
        <v/>
      </c>
      <c r="AN168" s="3">
        <f>IF($BA168=42,OFFSET(변환표준점수!C$119,$AP168-1,0),"")</f>
        <v/>
      </c>
      <c r="AO168" s="3">
        <f>IF($BA168=42,OFFSET(변환표준점수!D$119,$AP168-1,0),"")</f>
        <v/>
      </c>
      <c r="AP168" s="3">
        <f>IF(S168="","",MATCH(S168,변환표준점수!$B$119:$B$298,0))</f>
        <v/>
      </c>
      <c r="AQ168" s="3" t="n">
        <v>2</v>
      </c>
      <c r="AR168" s="3" t="n">
        <v>2</v>
      </c>
      <c r="AV168" s="3" t="n">
        <v>2</v>
      </c>
      <c r="AW168" s="3" t="n">
        <v>2</v>
      </c>
      <c r="AX168" s="3" t="n">
        <v>3</v>
      </c>
      <c r="AY168" s="3" t="n">
        <v>3</v>
      </c>
      <c r="BA168" s="3">
        <f>IF(AS168&gt;0,AS168,AV168)</f>
        <v/>
      </c>
      <c r="BJ168" s="3">
        <f>IF(BI168="",IF(DT168=1,1,$BI$3),BI168)</f>
        <v/>
      </c>
      <c r="CH168" s="206">
        <f>F168*P168</f>
        <v/>
      </c>
      <c r="CI168" s="56" t="n">
        <v>100</v>
      </c>
      <c r="CJ168" s="3" t="n">
        <v>98</v>
      </c>
      <c r="CK168" s="3" t="n">
        <v>96</v>
      </c>
      <c r="CL168" s="3" t="n">
        <v>94</v>
      </c>
      <c r="CM168" s="3" t="n">
        <v>92</v>
      </c>
      <c r="CN168" s="3" t="n">
        <v>90</v>
      </c>
      <c r="CO168" s="3" t="n">
        <v>88</v>
      </c>
      <c r="CP168" s="3" t="n">
        <v>86</v>
      </c>
      <c r="CQ168" s="3" t="n">
        <v>84</v>
      </c>
      <c r="CR168" s="56" t="n">
        <v>10</v>
      </c>
      <c r="CS168" s="3" t="n">
        <v>10</v>
      </c>
      <c r="CT168" s="3" t="n">
        <v>9</v>
      </c>
      <c r="CU168" s="3" t="n">
        <v>9</v>
      </c>
      <c r="CV168" s="3" t="n">
        <v>8</v>
      </c>
      <c r="CW168" s="3" t="n">
        <v>8</v>
      </c>
      <c r="CX168" s="3" t="n">
        <v>7</v>
      </c>
      <c r="CY168" s="3" t="n">
        <v>6</v>
      </c>
      <c r="CZ168" s="3" t="n">
        <v>5</v>
      </c>
      <c r="DJ168" s="3">
        <f>ROUND((CI168-EZ168),1)</f>
        <v/>
      </c>
      <c r="DK168" s="3">
        <f>((CI168-EZ168)/(FG168+DJ168-FC168))*100</f>
        <v/>
      </c>
      <c r="DL168" s="3">
        <f>ROUND((CR168-FA168)+(DA168-FB168),1)</f>
        <v/>
      </c>
      <c r="DN168" s="3" t="n">
        <v>2</v>
      </c>
      <c r="DR168" s="3" t="n">
        <v>1</v>
      </c>
      <c r="DU168" s="3" t="n">
        <v>1</v>
      </c>
      <c r="EA168" s="3">
        <f>IF(DZ168&gt;0,DZ168,IF(DM168&gt;0,1,2))</f>
        <v/>
      </c>
      <c r="EB168" s="3">
        <f>MAX(DM168:DO168)</f>
        <v/>
      </c>
      <c r="EC168" s="3">
        <f>AND(DM168-0.1&lt;$DM$8,DN168-0.1&lt;$DN$8,DO168-0.1&lt;$DO$8)*1</f>
        <v/>
      </c>
      <c r="ED168" s="3">
        <f>IFERROR(IF(AND($DP$8&gt;=DP168,$DQ$8&gt;=DQ168,$DR$8&gt;=DR168,$DS$8&gt;=DS168,$DT$8&gt;=DT168,$DU$8&gt;=DU168,$DV$8&gt;=DV168,$DW$8&gt;=DW168,$DX$8&gt;=DX168,OR(DY168=0,$DY$8&lt;DY168),EC168=1),1,0),0)</f>
        <v/>
      </c>
      <c r="EF168" s="3">
        <f>IFERROR(OFFSET(EF$3,MATCH(AQ168,$ED$4:$ED$10,0),0),0)</f>
        <v/>
      </c>
      <c r="EG168" s="3">
        <f>IFERROR(OFFSET(EG$3,MATCH(AR168,$ED$4:$ED$10,0),0),0)</f>
        <v/>
      </c>
      <c r="EH168" s="3">
        <f>IFERROR(IF(LEFT($BA168,1)="4",OFFSET(변환표준점수!$H$118,MATCH($S168,변환표준점수!$B$119:$B$198,0),),OFFSET(EH$3,MATCH(AS168,$ED$4:$ED$8,0),0)),0)</f>
        <v/>
      </c>
      <c r="EI168" s="3">
        <f>IFERROR(IF(LEFT($BA168,1)="4",OFFSET(변환표준점수!$I$118,MATCH($S168,변환표준점수!$B$119:$B$198,0),0),OFFSET(EI$3,MATCH(AT168,$ED$4:$ED$8,0),0)),0)</f>
        <v/>
      </c>
      <c r="EK168" s="3">
        <f>IFERROR(IF(LEFT($BA168,1)="4",OFFSET(변환표준점수!$J$118,MATCH($S168,변환표준점수!$B$119:$B$198,0),0),OFFSET(EJ$3,MATCH(AV168,$ED$4:$ED$8,0),0)),0)</f>
        <v/>
      </c>
      <c r="EL168" s="3">
        <f>IFERROR(IF(LEFT($BA168,1)="4",OFFSET(변환표준점수!$K$118,MATCH($S168,변환표준점수!$B$119:$B$198,0),0),OFFSET(EK$3,MATCH(AW168,$ED$4:$ED$8,0),0)),0)</f>
        <v/>
      </c>
      <c r="EM168" s="3">
        <f>IFERROR(OFFSET(EL$3,MATCH(AX168,$ED$4:$ED$8,0),0),0)</f>
        <v/>
      </c>
      <c r="EN168" s="3">
        <f>IFERROR(OFFSET(EM$3,MATCH(AY168,$ED$4:$ED$8,0),0),0)</f>
        <v/>
      </c>
      <c r="EO168" s="3">
        <f>IFERROR(OFFSET(EN$3,MATCH(AZ168,$ED$4:$ED$8,0),0),0)</f>
        <v/>
      </c>
      <c r="EQ168" s="3">
        <f>IFERROR((EF168*AD168+BO168)*$EP$9,0)</f>
        <v/>
      </c>
      <c r="ER168" s="3">
        <f>IFERROR(EG168*AE168+OFFSET($BP168,0,$ER$14-1),0)</f>
        <v/>
      </c>
      <c r="ES168" s="3">
        <f>IFERROR((EH168*AF168+BS168)*$EP$9,0)</f>
        <v/>
      </c>
      <c r="ET168" s="3">
        <f>IFERROR(IF(O168&lt;2,0,(EI168*AG168+BT168)*$EP$9),0)</f>
        <v/>
      </c>
      <c r="EU168" s="3">
        <f>IFERROR(BU168*$EP$9,0)</f>
        <v/>
      </c>
      <c r="EV168" s="3">
        <f>IFERROR((EK168*AI168+BV168)*$EP$9,0)</f>
        <v/>
      </c>
      <c r="EW168" s="3">
        <f>IFERROR(IF(O168&lt;2,0,(EL168*AJ168+BW168)*$EP$9),0)</f>
        <v/>
      </c>
      <c r="EX168" s="3">
        <f>LARGE((ES168:ET168,EV168:EW168),1)</f>
        <v/>
      </c>
      <c r="EY168" s="3">
        <f>IF(O168&lt;2,0,LARGE((ES168:ET168,EV168:EW168),2))</f>
        <v/>
      </c>
      <c r="EZ168" s="3">
        <f>IFERROR(OFFSET(CI168,0,ROUND((1/(1/EM168))-1,0)),0)</f>
        <v/>
      </c>
      <c r="FA168" s="3">
        <f>IFERROR(OFFSET(CR168,0,ROUND(1/(1/EN168),0)-1),0)</f>
        <v/>
      </c>
      <c r="FB168" s="3">
        <f>IFERROR(OFFSET(DA168,0,ROUND(1/(1/EO168),0)-1),0)</f>
        <v/>
      </c>
      <c r="FC168" s="3" t="n">
        <v>600</v>
      </c>
      <c r="FG168" s="3">
        <f>IF(FF168&gt;0,FF168,EQ168+ER168+EU168+EX168+EY168+EZ168+FA168+FB168+FC168)</f>
        <v/>
      </c>
      <c r="FH168" s="618" t="n"/>
      <c r="FU168" s="3">
        <f>IF(AQ168=1,"표점",IF(AQ168=12,"표점/만점",IF(AQ168=2,"백분위")))</f>
        <v/>
      </c>
      <c r="FV168" s="3">
        <f>IF(BA168=1,"표점",IF(BA168=12,"표점/만점",IF(BA168=2,"백분위",IF(BA168=4,"변표",IF(BA168=42,"변표/만점")))))</f>
        <v/>
      </c>
      <c r="FW168" s="3">
        <f>ROUND(Y168/$FZ168,2)</f>
        <v/>
      </c>
      <c r="FX168" s="3">
        <f>ROUND(Z168/$FZ168,2)</f>
        <v/>
      </c>
      <c r="FY168" s="3">
        <f>ROUND(AC168/$FZ168,2)</f>
        <v/>
      </c>
      <c r="FZ168" s="3">
        <f>Y168+Z168+AC168</f>
        <v/>
      </c>
    </row>
    <row r="169">
      <c r="A169" s="556" t="n">
        <v>26</v>
      </c>
      <c r="C169" s="3">
        <f>ROUND(ROW(C169)-ROW($C$15),0)</f>
        <v/>
      </c>
      <c r="D169" s="3" t="n">
        <v>154</v>
      </c>
      <c r="E169" s="3" t="inlineStr">
        <is>
          <t>덕성 약</t>
        </is>
      </c>
      <c r="F169" s="3" t="n">
        <v>1000</v>
      </c>
      <c r="G169" s="3" t="n">
        <v>0.25</v>
      </c>
      <c r="H169" s="3" t="n">
        <v>0.3</v>
      </c>
      <c r="I169" s="3" t="n">
        <v>0.125</v>
      </c>
      <c r="J169" s="3" t="n">
        <v>0.125</v>
      </c>
      <c r="O169" s="3" t="n">
        <v>2</v>
      </c>
      <c r="P169" s="3">
        <f>G169+H169+MAX((I169:J169),L169:M169)*O169</f>
        <v/>
      </c>
      <c r="Q169" s="3" t="inlineStr"/>
      <c r="S169" s="3">
        <f>IF(R169&gt;0,R169,Q169)</f>
        <v/>
      </c>
      <c r="U169" s="3" t="n">
        <v>1</v>
      </c>
      <c r="W169" s="3">
        <f>IF(AND(BH169=0,CD169=0),0,IF(V169&gt;0,V169,IF(U169=1,$W$11,0)))</f>
        <v/>
      </c>
      <c r="Y169" s="3">
        <f>AD169</f>
        <v/>
      </c>
      <c r="Z169" s="3">
        <f>AE169</f>
        <v/>
      </c>
      <c r="AA169" s="3">
        <f>IF($BB$7=1,AF169,IF(AS169=12,$F169*I169/($AF$8*AL169+$AF$9*(1-AL169)),AF169))</f>
        <v/>
      </c>
      <c r="AB169" s="3">
        <f>IF($BB$7=1,AI169,IF(AV169=12,$F169*L169/($AI$8*AL169+$AI$9*(1-AL169)),AI169))</f>
        <v/>
      </c>
      <c r="AC169" s="3">
        <f>IF(AND(AS169=2,EA169=1),AA169*O169,IF(AND(AS169=2,EA169=2),AB169*O169,IF(EA169=1,AA169,IF(EA169=2,AB169))))</f>
        <v/>
      </c>
      <c r="AD169" s="3">
        <f>IF(AQ169=12,$F169*G169/$AQ$9,IF(OR(AQ169=1,AQ169=4),$F169*G169/200,IF(OR(AQ169=2,AQ169=9),$F169*G169/100,"자동")))</f>
        <v/>
      </c>
      <c r="AE169" s="3">
        <f>IF(AR169=12,$F169*H169/$AR$9,IF(OR(AR169=1,AR169=4),$F169*H169/200,IF(OR(AR169=2,AR169=9),$F169*H169/100,"자동")))</f>
        <v/>
      </c>
      <c r="AF169" s="3">
        <f>IF(AS169=12,$F169*I169/IF($BB$7=1,IF($ED169=1,$AS$9,$AF$9),($AF$8*AL169+$AF$9*(1-AL169))),IF(AS169=42,$F169*I169/AN169,IF(OR(AS169=1,AS169=4,AS169=2),$F169*I169/100,IF(AS169=9,$F169*I169/50,"자동"))))</f>
        <v/>
      </c>
      <c r="AG169" s="3">
        <f>IF(AT169=12,$F169*J169/IF($BB$7=1,IF($ED169=1,$AT$9,$AG$9),($AG$8*AL169+$AG$9*(1-AL169))),IF(AT169=42,$F169*J169/AN169,IF(OR(AT169=1,AT169=4,AT169=2),$F169*J169/100,IF(AT169=9,$F169*J169/50,"자동"))))</f>
        <v/>
      </c>
      <c r="AH169" s="3">
        <f>IF(AU169=12,$F169*K169/IF($BB$7=1,IF($ED169=1,$AU$9,$AH$9),($AH$8*AL169+$AH$9*(1-AL169))),IF(AU169=42,$F169*K169/$AN169,IF(OR(AU169=1,AU169=4,AU169=2),$F169*K169/100,IF(AU169=9,$F169*K169/50,"자동"))))</f>
        <v/>
      </c>
      <c r="AI169" s="3">
        <f>IF(AV169=12,$F169*L169/IF($BB$7=1,IF($ED169=1,$AV$9,$AI$9),($AI$8*AL169+$AI$9*(1-AL169))),IF(AV169=42,$F169*L169/AO169,IF(OR(AV169=1,AV169=4,AV169=2),$F169*L169/100,IF(AV169=9,$F169*L169/50,"자동"))))</f>
        <v/>
      </c>
      <c r="AJ169" s="3">
        <f>IF(AW169=12,$F169*M169/IF($BB$7=1,IF($ED169=1,$AW$9,$AJ$9),($AJ$8*AL169+$AJ$9*(1-AL169))),IF(AW169=42,$F169*M169/AO169,IF(OR(AW169=1,AW169=4,AW169=2),$F169*M169/100,IF(AW169=9,$F169*M169/50,"자동"))))</f>
        <v/>
      </c>
      <c r="AL169" s="3">
        <f>IF(AK169&lt;&gt;"",AK169,IF(BA169&lt;&gt;12,"",IF(U169=1,1,IF(LEFT(E169,3)="서울대",0,""))))</f>
        <v/>
      </c>
      <c r="AN169" s="3">
        <f>IF($BA169=42,OFFSET(변환표준점수!C$119,$AP169-1,0),"")</f>
        <v/>
      </c>
      <c r="AO169" s="3">
        <f>IF($BA169=42,OFFSET(변환표준점수!D$119,$AP169-1,0),"")</f>
        <v/>
      </c>
      <c r="AP169" s="3">
        <f>IF(S169="","",MATCH(S169,변환표준점수!$B$119:$B$298,0))</f>
        <v/>
      </c>
      <c r="AQ169" s="3" t="n">
        <v>2</v>
      </c>
      <c r="AR169" s="3" t="n">
        <v>2</v>
      </c>
      <c r="AS169" s="3" t="n">
        <v>2</v>
      </c>
      <c r="AT169" s="3" t="n">
        <v>2</v>
      </c>
      <c r="AX169" s="3" t="n">
        <v>3</v>
      </c>
      <c r="AY169" s="3" t="n">
        <v>3</v>
      </c>
      <c r="BA169" s="3">
        <f>IF(AS169&gt;0,AS169,AV169)</f>
        <v/>
      </c>
      <c r="BJ169" s="3">
        <f>IF(BI169="",IF(DT169=1,1,$BI$3),BI169)</f>
        <v/>
      </c>
      <c r="CH169" s="206">
        <f>F169*P169</f>
        <v/>
      </c>
      <c r="CI169" s="56" t="n">
        <v>200</v>
      </c>
      <c r="CJ169" s="3" t="n">
        <v>196</v>
      </c>
      <c r="CK169" s="3" t="n">
        <v>192</v>
      </c>
      <c r="CL169" s="3" t="n">
        <v>160</v>
      </c>
      <c r="CM169" s="3" t="n">
        <v>140</v>
      </c>
      <c r="CN169" s="3" t="n">
        <v>120</v>
      </c>
      <c r="CO169" s="3" t="n">
        <v>100</v>
      </c>
      <c r="CP169" s="3" t="n">
        <v>80</v>
      </c>
      <c r="CQ169" s="3" t="n">
        <v>0</v>
      </c>
      <c r="CR169" s="56" t="n">
        <v>10</v>
      </c>
      <c r="CS169" s="3" t="n">
        <v>10</v>
      </c>
      <c r="CT169" s="3" t="n">
        <v>10</v>
      </c>
      <c r="CU169" s="3" t="n">
        <v>10</v>
      </c>
      <c r="CV169" s="3" t="n">
        <v>9</v>
      </c>
      <c r="CW169" s="3" t="n">
        <v>8</v>
      </c>
      <c r="CX169" s="3" t="n">
        <v>7</v>
      </c>
      <c r="CY169" s="3" t="n">
        <v>6</v>
      </c>
      <c r="CZ169" s="3" t="n">
        <v>0</v>
      </c>
      <c r="DJ169" s="3">
        <f>ROUND((CI169-EZ169),1)</f>
        <v/>
      </c>
      <c r="DK169" s="3">
        <f>((CI169-EZ169)/(FG169+DJ169-FC169))*100</f>
        <v/>
      </c>
      <c r="DL169" s="3">
        <f>ROUND((CR169-FA169)+(DA169-FB169),1)</f>
        <v/>
      </c>
      <c r="DM169" s="3" t="n">
        <v>2</v>
      </c>
      <c r="DS169" s="3" t="n">
        <v>1</v>
      </c>
      <c r="EA169" s="3">
        <f>IF(DZ169&gt;0,DZ169,IF(DM169&gt;0,1,2))</f>
        <v/>
      </c>
      <c r="EB169" s="3">
        <f>MAX(DM169:DO169)</f>
        <v/>
      </c>
      <c r="EC169" s="3">
        <f>AND(DM169-0.1&lt;$DM$8,DN169-0.1&lt;$DN$8,DO169-0.1&lt;$DO$8)*1</f>
        <v/>
      </c>
      <c r="ED169" s="3">
        <f>IFERROR(IF(AND($DP$8&gt;=DP169,$DQ$8&gt;=DQ169,$DR$8&gt;=DR169,$DS$8&gt;=DS169,$DT$8&gt;=DT169,$DU$8&gt;=DU169,$DV$8&gt;=DV169,$DW$8&gt;=DW169,$DX$8&gt;=DX169,OR(DY169=0,$DY$8&lt;DY169),EC169=1),1,0),0)</f>
        <v/>
      </c>
      <c r="EF169" s="3">
        <f>IFERROR(OFFSET(EF$3,MATCH(AQ169,$ED$4:$ED$10,0),0),0)</f>
        <v/>
      </c>
      <c r="EG169" s="3">
        <f>IFERROR(OFFSET(EG$3,MATCH(AR169,$ED$4:$ED$10,0),0),0)</f>
        <v/>
      </c>
      <c r="EH169" s="3">
        <f>IFERROR(IF(LEFT($BA169,1)="4",OFFSET(변환표준점수!$H$118,MATCH($S169,변환표준점수!$B$119:$B$198,0),),OFFSET(EH$3,MATCH(AS169,$ED$4:$ED$8,0),0)),0)</f>
        <v/>
      </c>
      <c r="EI169" s="3">
        <f>IFERROR(IF(LEFT($BA169,1)="4",OFFSET(변환표준점수!$I$118,MATCH($S169,변환표준점수!$B$119:$B$198,0),0),OFFSET(EI$3,MATCH(AT169,$ED$4:$ED$8,0),0)),0)</f>
        <v/>
      </c>
      <c r="EK169" s="3">
        <f>IFERROR(IF(LEFT($BA169,1)="4",OFFSET(변환표준점수!$J$118,MATCH($S169,변환표준점수!$B$119:$B$198,0),0),OFFSET(EJ$3,MATCH(AV169,$ED$4:$ED$8,0),0)),0)</f>
        <v/>
      </c>
      <c r="EL169" s="3">
        <f>IFERROR(IF(LEFT($BA169,1)="4",OFFSET(변환표준점수!$K$118,MATCH($S169,변환표준점수!$B$119:$B$198,0),0),OFFSET(EK$3,MATCH(AW169,$ED$4:$ED$8,0),0)),0)</f>
        <v/>
      </c>
      <c r="EM169" s="3">
        <f>IFERROR(OFFSET(EL$3,MATCH(AX169,$ED$4:$ED$8,0),0),0)</f>
        <v/>
      </c>
      <c r="EN169" s="3">
        <f>IFERROR(OFFSET(EM$3,MATCH(AY169,$ED$4:$ED$8,0),0),0)</f>
        <v/>
      </c>
      <c r="EO169" s="3">
        <f>IFERROR(OFFSET(EN$3,MATCH(AZ169,$ED$4:$ED$8,0),0),0)</f>
        <v/>
      </c>
      <c r="EQ169" s="3">
        <f>IFERROR((EF169*AD169+BO169)*$EP$9,0)</f>
        <v/>
      </c>
      <c r="ER169" s="3">
        <f>IFERROR(EG169*AE169+OFFSET($BP169,0,$ER$14-1),0)</f>
        <v/>
      </c>
      <c r="ES169" s="3">
        <f>IFERROR((EH169*AF169+BS169)*$EP$9,0)</f>
        <v/>
      </c>
      <c r="ET169" s="3">
        <f>IFERROR(IF(O169&lt;2,0,(EI169*AG169+BT169)*$EP$9),0)</f>
        <v/>
      </c>
      <c r="EU169" s="3">
        <f>IFERROR(BU169*$EP$9,0)</f>
        <v/>
      </c>
      <c r="EV169" s="3">
        <f>IFERROR((EK169*AI169+BV169)*$EP$9,0)</f>
        <v/>
      </c>
      <c r="EW169" s="3">
        <f>IFERROR(IF(O169&lt;2,0,(EL169*AJ169+BW169)*$EP$9),0)</f>
        <v/>
      </c>
      <c r="EX169" s="3">
        <f>LARGE((ES169:ET169,EV169:EW169),1)</f>
        <v/>
      </c>
      <c r="EY169" s="3">
        <f>IF(O169&lt;2,0,LARGE((ES169:ET169,EV169:EW169),2))</f>
        <v/>
      </c>
      <c r="EZ169" s="3">
        <f>IFERROR(OFFSET(CI169,0,ROUND((1/(1/EM169))-1,0)),0)</f>
        <v/>
      </c>
      <c r="FA169" s="3">
        <f>IFERROR(OFFSET(CR169,0,ROUND(1/(1/EN169),0)-1),0)</f>
        <v/>
      </c>
      <c r="FB169" s="3">
        <f>IFERROR(OFFSET(DA169,0,ROUND(1/(1/EO169),0)-1),0)</f>
        <v/>
      </c>
      <c r="FG169" s="3">
        <f>IF(FF169&gt;0,FF169,EQ169+ER169+EU169+EX169+EY169+EZ169+FA169+FB169+FC169)</f>
        <v/>
      </c>
      <c r="FH169" s="618" t="n"/>
      <c r="FU169" s="3">
        <f>IF(AQ169=1,"표점",IF(AQ169=12,"표점/만점",IF(AQ169=2,"백분위")))</f>
        <v/>
      </c>
      <c r="FV169" s="3">
        <f>IF(BA169=1,"표점",IF(BA169=12,"표점/만점",IF(BA169=2,"백분위",IF(BA169=4,"변표",IF(BA169=42,"변표/만점")))))</f>
        <v/>
      </c>
      <c r="FW169" s="3">
        <f>ROUND(Y169/$FZ169,2)</f>
        <v/>
      </c>
      <c r="FX169" s="3">
        <f>ROUND(Z169/$FZ169,2)</f>
        <v/>
      </c>
      <c r="FY169" s="3">
        <f>ROUND(AC169/$FZ169,2)</f>
        <v/>
      </c>
      <c r="FZ169" s="3">
        <f>Y169+Z169+AC169</f>
        <v/>
      </c>
    </row>
    <row r="170">
      <c r="A170" s="556" t="n">
        <v>26</v>
      </c>
      <c r="C170" s="3">
        <f>ROUND(ROW(C170)-ROW($C$15),0)</f>
        <v/>
      </c>
      <c r="D170" s="3" t="n">
        <v>155</v>
      </c>
      <c r="E170" s="3" t="inlineStr">
        <is>
          <t>동국경주 의</t>
        </is>
      </c>
      <c r="F170" s="3" t="n">
        <v>1000</v>
      </c>
      <c r="G170" s="3" t="n">
        <v>0.25</v>
      </c>
      <c r="H170" s="3" t="n">
        <v>0.35</v>
      </c>
      <c r="I170" s="3" t="n">
        <v>0.1</v>
      </c>
      <c r="J170" s="3" t="n">
        <v>0.1</v>
      </c>
      <c r="O170" s="3" t="n">
        <v>2</v>
      </c>
      <c r="P170" s="3">
        <f>G170+H170+MAX((I170:J170),L170:M170)*O170</f>
        <v/>
      </c>
      <c r="Q170" s="3" t="inlineStr"/>
      <c r="S170" s="3">
        <f>IF(R170&gt;0,R170,Q170)</f>
        <v/>
      </c>
      <c r="U170" s="3" t="n">
        <v>1</v>
      </c>
      <c r="W170" s="3">
        <f>IF(AND(BH170=0,CD170=0),0,IF(V170&gt;0,V170,IF(U170=1,$W$11,0)))</f>
        <v/>
      </c>
      <c r="Y170" s="3">
        <f>AD170</f>
        <v/>
      </c>
      <c r="Z170" s="3">
        <f>AE170</f>
        <v/>
      </c>
      <c r="AA170" s="3">
        <f>IF($BB$7=1,AF170,IF(AS170=12,$F170*I170/($AF$8*AL170+$AF$9*(1-AL170)),AF170))</f>
        <v/>
      </c>
      <c r="AB170" s="3">
        <f>IF($BB$7=1,AI170,IF(AV170=12,$F170*L170/($AI$8*AL170+$AI$9*(1-AL170)),AI170))</f>
        <v/>
      </c>
      <c r="AC170" s="3">
        <f>IF(AND(AS170=2,EA170=1),AA170*O170,IF(AND(AS170=2,EA170=2),AB170*O170,IF(EA170=1,AA170,IF(EA170=2,AB170))))</f>
        <v/>
      </c>
      <c r="AD170" s="3">
        <f>IF(AQ170=12,$F170*G170/$AQ$9,IF(OR(AQ170=1,AQ170=4),$F170*G170/200,IF(OR(AQ170=2,AQ170=9),$F170*G170/100,"자동")))</f>
        <v/>
      </c>
      <c r="AE170" s="3">
        <f>IF(AR170=12,$F170*H170/$AR$9,IF(OR(AR170=1,AR170=4),$F170*H170/200,IF(OR(AR170=2,AR170=9),$F170*H170/100,"자동")))</f>
        <v/>
      </c>
      <c r="AF170" s="3">
        <f>IF(AS170=12,$F170*I170/IF($BB$7=1,IF($ED170=1,$AS$9,$AF$9),($AF$8*AL170+$AF$9*(1-AL170))),IF(AS170=42,$F170*I170/AN170,IF(OR(AS170=1,AS170=4,AS170=2),$F170*I170/100,IF(AS170=9,$F170*I170/50,"자동"))))</f>
        <v/>
      </c>
      <c r="AG170" s="3">
        <f>IF(AT170=12,$F170*J170/IF($BB$7=1,IF($ED170=1,$AT$9,$AG$9),($AG$8*AL170+$AG$9*(1-AL170))),IF(AT170=42,$F170*J170/AN170,IF(OR(AT170=1,AT170=4,AT170=2),$F170*J170/100,IF(AT170=9,$F170*J170/50,"자동"))))</f>
        <v/>
      </c>
      <c r="AH170" s="3">
        <f>IF(AU170=12,$F170*K170/IF($BB$7=1,IF($ED170=1,$AU$9,$AH$9),($AH$8*AL170+$AH$9*(1-AL170))),IF(AU170=42,$F170*K170/$AN170,IF(OR(AU170=1,AU170=4,AU170=2),$F170*K170/100,IF(AU170=9,$F170*K170/50,"자동"))))</f>
        <v/>
      </c>
      <c r="AI170" s="3">
        <f>IF(AV170=12,$F170*L170/IF($BB$7=1,IF($ED170=1,$AV$9,$AI$9),($AI$8*AL170+$AI$9*(1-AL170))),IF(AV170=42,$F170*L170/AO170,IF(OR(AV170=1,AV170=4,AV170=2),$F170*L170/100,IF(AV170=9,$F170*L170/50,"자동"))))</f>
        <v/>
      </c>
      <c r="AJ170" s="3">
        <f>IF(AW170=12,$F170*M170/IF($BB$7=1,IF($ED170=1,$AW$9,$AJ$9),($AJ$8*AL170+$AJ$9*(1-AL170))),IF(AW170=42,$F170*M170/AO170,IF(OR(AW170=1,AW170=4,AW170=2),$F170*M170/100,IF(AW170=9,$F170*M170/50,"자동"))))</f>
        <v/>
      </c>
      <c r="AL170" s="3">
        <f>IF(AK170&lt;&gt;"",AK170,IF(BA170&lt;&gt;12,"",IF(U170=1,1,IF(LEFT(E170,3)="서울대",0,""))))</f>
        <v/>
      </c>
      <c r="AN170" s="3">
        <f>IF($BA170=42,OFFSET(변환표준점수!C$119,$AP170-1,0),"")</f>
        <v/>
      </c>
      <c r="AO170" s="3">
        <f>IF($BA170=42,OFFSET(변환표준점수!D$119,$AP170-1,0),"")</f>
        <v/>
      </c>
      <c r="AP170" s="3">
        <f>IF(S170="","",MATCH(S170,변환표준점수!$B$119:$B$298,0))</f>
        <v/>
      </c>
      <c r="AQ170" s="3" t="n">
        <v>2</v>
      </c>
      <c r="AR170" s="3" t="n">
        <v>2</v>
      </c>
      <c r="AS170" s="3" t="n">
        <v>2</v>
      </c>
      <c r="AT170" s="3" t="n">
        <v>2</v>
      </c>
      <c r="AU170" s="3" t="n">
        <v>2</v>
      </c>
      <c r="AX170" s="3" t="n">
        <v>3</v>
      </c>
      <c r="AY170" s="3" t="n">
        <v>3</v>
      </c>
      <c r="BA170" s="3">
        <f>IF(AS170&gt;0,AS170,AV170)</f>
        <v/>
      </c>
      <c r="BH170" s="3">
        <f>0.05*AF170</f>
        <v/>
      </c>
      <c r="BJ170" s="3">
        <f>IF(BI170="",IF(DT170=1,1,$BI$3),BI170)</f>
        <v/>
      </c>
      <c r="BU170" s="3">
        <f>IF(RIGHT($I$13,2)="II",EH170*BH170,0)+IF(RIGHT($J$13,2)="II",EI170*BH170,0)</f>
        <v/>
      </c>
      <c r="CH170" s="206">
        <f>F170*P170</f>
        <v/>
      </c>
      <c r="CI170" s="56" t="n">
        <v>200</v>
      </c>
      <c r="CJ170" s="3" t="n">
        <v>190</v>
      </c>
      <c r="CK170" s="3" t="n">
        <v>180</v>
      </c>
      <c r="CL170" s="3" t="n">
        <v>170</v>
      </c>
      <c r="CM170" s="3" t="n">
        <v>160</v>
      </c>
      <c r="CN170" s="3" t="n">
        <v>150</v>
      </c>
      <c r="CO170" s="3" t="n">
        <v>140</v>
      </c>
      <c r="CP170" s="3" t="n">
        <v>130</v>
      </c>
      <c r="CQ170" s="3" t="n">
        <v>120</v>
      </c>
      <c r="CR170" s="56" t="n">
        <v>10</v>
      </c>
      <c r="CS170" s="3" t="n">
        <v>10</v>
      </c>
      <c r="CT170" s="3" t="n">
        <v>10</v>
      </c>
      <c r="CU170" s="3" t="n">
        <v>9</v>
      </c>
      <c r="CV170" s="3" t="n">
        <v>9</v>
      </c>
      <c r="CW170" s="3" t="n">
        <v>9</v>
      </c>
      <c r="CX170" s="3" t="n">
        <v>9</v>
      </c>
      <c r="CY170" s="3" t="n">
        <v>9</v>
      </c>
      <c r="CZ170" s="3" t="n">
        <v>9</v>
      </c>
      <c r="DJ170" s="3">
        <f>ROUND((CI170-EZ170),1)</f>
        <v/>
      </c>
      <c r="DK170" s="3">
        <f>((CI170-EZ170)/(FG170+DJ170-FC170))*100</f>
        <v/>
      </c>
      <c r="DL170" s="3">
        <f>ROUND((CR170-FA170)+(DA170-FB170),1)</f>
        <v/>
      </c>
      <c r="DM170" s="3" t="n">
        <v>2</v>
      </c>
      <c r="DQ170" s="3" t="n">
        <v>1</v>
      </c>
      <c r="DS170" s="3" t="n">
        <v>1</v>
      </c>
      <c r="EA170" s="3">
        <f>IF(DZ170&gt;0,DZ170,IF(DM170&gt;0,1,2))</f>
        <v/>
      </c>
      <c r="EB170" s="3">
        <f>MAX(DM170:DO170)</f>
        <v/>
      </c>
      <c r="EC170" s="3">
        <f>AND(DM170-0.1&lt;$DM$8,DN170-0.1&lt;$DN$8,DO170-0.1&lt;$DO$8)*1</f>
        <v/>
      </c>
      <c r="ED170" s="3">
        <f>IFERROR(IF(AND($DP$8&gt;=DP170,$DQ$8&gt;=DQ170,$DR$8&gt;=DR170,$DS$8&gt;=DS170,$DT$8&gt;=DT170,$DU$8&gt;=DU170,$DV$8&gt;=DV170,$DW$8&gt;=DW170,$DX$8&gt;=DX170,OR(DY170=0,$DY$8&lt;DY170),EC170=1),1,0),0)</f>
        <v/>
      </c>
      <c r="EF170" s="3">
        <f>IFERROR(OFFSET(EF$3,MATCH(AQ170,$ED$4:$ED$10,0),0),0)</f>
        <v/>
      </c>
      <c r="EG170" s="3">
        <f>IFERROR(OFFSET(EG$3,MATCH(AR170,$ED$4:$ED$10,0),0),0)</f>
        <v/>
      </c>
      <c r="EH170" s="3">
        <f>IFERROR(IF(LEFT($BA170,1)="4",OFFSET(변환표준점수!$H$118,MATCH($S170,변환표준점수!$B$119:$B$198,0),),OFFSET(EH$3,MATCH(AS170,$ED$4:$ED$8,0),0)),0)</f>
        <v/>
      </c>
      <c r="EI170" s="3">
        <f>IFERROR(IF(LEFT($BA170,1)="4",OFFSET(변환표준점수!$I$118,MATCH($S170,변환표준점수!$B$119:$B$198,0),0),OFFSET(EI$3,MATCH(AT170,$ED$4:$ED$8,0),0)),0)</f>
        <v/>
      </c>
      <c r="EK170" s="3">
        <f>IFERROR(IF(LEFT($BA170,1)="4",OFFSET(변환표준점수!$J$118,MATCH($S170,변환표준점수!$B$119:$B$198,0),0),OFFSET(EJ$3,MATCH(AV170,$ED$4:$ED$8,0),0)),0)</f>
        <v/>
      </c>
      <c r="EL170" s="3">
        <f>IFERROR(IF(LEFT($BA170,1)="4",OFFSET(변환표준점수!$K$118,MATCH($S170,변환표준점수!$B$119:$B$198,0),0),OFFSET(EK$3,MATCH(AW170,$ED$4:$ED$8,0),0)),0)</f>
        <v/>
      </c>
      <c r="EM170" s="3">
        <f>IFERROR(OFFSET(EL$3,MATCH(AX170,$ED$4:$ED$8,0),0),0)</f>
        <v/>
      </c>
      <c r="EN170" s="3">
        <f>IFERROR(OFFSET(EM$3,MATCH(AY170,$ED$4:$ED$8,0),0),0)</f>
        <v/>
      </c>
      <c r="EO170" s="3">
        <f>IFERROR(OFFSET(EN$3,MATCH(AZ170,$ED$4:$ED$8,0),0),0)</f>
        <v/>
      </c>
      <c r="EQ170" s="3">
        <f>IFERROR((EF170*AD170+BO170)*$EP$9,0)</f>
        <v/>
      </c>
      <c r="ER170" s="3">
        <f>IFERROR(EG170*AE170+OFFSET($BP170,0,$ER$14-1),0)</f>
        <v/>
      </c>
      <c r="ES170" s="3">
        <f>IFERROR((EH170*AF170+BS170)*$EP$9,0)</f>
        <v/>
      </c>
      <c r="ET170" s="3">
        <f>IFERROR(IF(O170&lt;2,0,(EI170*AG170+BT170)*$EP$9),0)</f>
        <v/>
      </c>
      <c r="EU170" s="3">
        <f>IFERROR(BU170*$EP$9,0)</f>
        <v/>
      </c>
      <c r="EV170" s="3">
        <f>IFERROR((EK170*AI170+BV170)*$EP$9,0)</f>
        <v/>
      </c>
      <c r="EW170" s="3">
        <f>IFERROR(IF(O170&lt;2,0,(EL170*AJ170+BW170)*$EP$9),0)</f>
        <v/>
      </c>
      <c r="EX170" s="3">
        <f>LARGE((ES170:ET170,EV170:EW170),1)</f>
        <v/>
      </c>
      <c r="EY170" s="3">
        <f>IF(O170&lt;2,0,LARGE((ES170:ET170,EV170:EW170),2))</f>
        <v/>
      </c>
      <c r="EZ170" s="3">
        <f>IFERROR(OFFSET(CI170,0,ROUND((1/(1/EM170))-1,0)),0)</f>
        <v/>
      </c>
      <c r="FA170" s="3">
        <f>IFERROR(OFFSET(CR170,0,ROUND(1/(1/EN170),0)-1),0)</f>
        <v/>
      </c>
      <c r="FB170" s="3">
        <f>IFERROR(OFFSET(DA170,0,ROUND(1/(1/EO170),0)-1),0)</f>
        <v/>
      </c>
      <c r="FG170" s="3">
        <f>IF(FF170&gt;0,FF170,EQ170+ER170+EU170+EX170+EY170+EZ170+FA170+FB170+FC170)</f>
        <v/>
      </c>
      <c r="FH170" s="618" t="n"/>
      <c r="FU170" s="3">
        <f>IF(AQ170=1,"표점",IF(AQ170=12,"표점/만점",IF(AQ170=2,"백분위")))</f>
        <v/>
      </c>
      <c r="FV170" s="3">
        <f>IF(BA170=1,"표점",IF(BA170=12,"표점/만점",IF(BA170=2,"백분위",IF(BA170=4,"변표",IF(BA170=42,"변표/만점")))))</f>
        <v/>
      </c>
      <c r="FW170" s="3">
        <f>ROUND(Y170/$FZ170,2)</f>
        <v/>
      </c>
      <c r="FX170" s="3">
        <f>ROUND(Z170/$FZ170,2)</f>
        <v/>
      </c>
      <c r="FY170" s="3">
        <f>ROUND(AC170/$FZ170,2)</f>
        <v/>
      </c>
      <c r="FZ170" s="3">
        <f>Y170+Z170+AC170</f>
        <v/>
      </c>
    </row>
    <row r="171">
      <c r="A171" s="556" t="n">
        <v>26</v>
      </c>
      <c r="C171" s="3">
        <f>ROUND(ROW(C171)-ROW($C$15),0)</f>
        <v/>
      </c>
      <c r="D171" s="3" t="n">
        <v>156</v>
      </c>
      <c r="E171" s="3" t="inlineStr">
        <is>
          <t>동국경주 한자</t>
        </is>
      </c>
      <c r="F171" s="3" t="n">
        <v>1000</v>
      </c>
      <c r="G171" s="3" t="n">
        <v>0.25</v>
      </c>
      <c r="H171" s="3" t="n">
        <v>0.35</v>
      </c>
      <c r="I171" s="3" t="n">
        <v>0.1</v>
      </c>
      <c r="J171" s="3" t="n">
        <v>0.1</v>
      </c>
      <c r="O171" s="3" t="n">
        <v>2</v>
      </c>
      <c r="P171" s="3">
        <f>G171+H171+MAX((I171:J171),L171:M171)*O171</f>
        <v/>
      </c>
      <c r="Q171" s="3" t="inlineStr"/>
      <c r="S171" s="3">
        <f>IF(R171&gt;0,R171,Q171)</f>
        <v/>
      </c>
      <c r="U171" s="3" t="n">
        <v>1</v>
      </c>
      <c r="W171" s="3">
        <f>IF(AND(BH171=0,CD171=0),0,IF(V171&gt;0,V171,IF(U171=1,$W$11,0)))</f>
        <v/>
      </c>
      <c r="Y171" s="3">
        <f>AD171</f>
        <v/>
      </c>
      <c r="Z171" s="3">
        <f>AE171</f>
        <v/>
      </c>
      <c r="AA171" s="3">
        <f>IF($BB$7=1,AF171,IF(AS171=12,$F171*I171/($AF$8*AL171+$AF$9*(1-AL171)),AF171))</f>
        <v/>
      </c>
      <c r="AB171" s="3">
        <f>IF($BB$7=1,AI171,IF(AV171=12,$F171*L171/($AI$8*AL171+$AI$9*(1-AL171)),AI171))</f>
        <v/>
      </c>
      <c r="AC171" s="3">
        <f>IF(AND(AS171=2,EA171=1),AA171*O171,IF(AND(AS171=2,EA171=2),AB171*O171,IF(EA171=1,AA171,IF(EA171=2,AB171))))</f>
        <v/>
      </c>
      <c r="AD171" s="3">
        <f>IF(AQ171=12,$F171*G171/$AQ$9,IF(OR(AQ171=1,AQ171=4),$F171*G171/200,IF(OR(AQ171=2,AQ171=9),$F171*G171/100,"자동")))</f>
        <v/>
      </c>
      <c r="AE171" s="3">
        <f>IF(AR171=12,$F171*H171/$AR$9,IF(OR(AR171=1,AR171=4),$F171*H171/200,IF(OR(AR171=2,AR171=9),$F171*H171/100,"자동")))</f>
        <v/>
      </c>
      <c r="AF171" s="3">
        <f>IF(AS171=12,$F171*I171/IF($BB$7=1,IF($ED171=1,$AS$9,$AF$9),($AF$8*AL171+$AF$9*(1-AL171))),IF(AS171=42,$F171*I171/AN171,IF(OR(AS171=1,AS171=4,AS171=2),$F171*I171/100,IF(AS171=9,$F171*I171/50,"자동"))))</f>
        <v/>
      </c>
      <c r="AG171" s="3">
        <f>IF(AT171=12,$F171*J171/IF($BB$7=1,IF($ED171=1,$AT$9,$AG$9),($AG$8*AL171+$AG$9*(1-AL171))),IF(AT171=42,$F171*J171/AN171,IF(OR(AT171=1,AT171=4,AT171=2),$F171*J171/100,IF(AT171=9,$F171*J171/50,"자동"))))</f>
        <v/>
      </c>
      <c r="AH171" s="3">
        <f>IF(AU171=12,$F171*K171/IF($BB$7=1,IF($ED171=1,$AU$9,$AH$9),($AH$8*AL171+$AH$9*(1-AL171))),IF(AU171=42,$F171*K171/$AN171,IF(OR(AU171=1,AU171=4,AU171=2),$F171*K171/100,IF(AU171=9,$F171*K171/50,"자동"))))</f>
        <v/>
      </c>
      <c r="AI171" s="3">
        <f>IF(AV171=12,$F171*L171/IF($BB$7=1,IF($ED171=1,$AV$9,$AI$9),($AI$8*AL171+$AI$9*(1-AL171))),IF(AV171=42,$F171*L171/AO171,IF(OR(AV171=1,AV171=4,AV171=2),$F171*L171/100,IF(AV171=9,$F171*L171/50,"자동"))))</f>
        <v/>
      </c>
      <c r="AJ171" s="3">
        <f>IF(AW171=12,$F171*M171/IF($BB$7=1,IF($ED171=1,$AW$9,$AJ$9),($AJ$8*AL171+$AJ$9*(1-AL171))),IF(AW171=42,$F171*M171/AO171,IF(OR(AW171=1,AW171=4,AW171=2),$F171*M171/100,IF(AW171=9,$F171*M171/50,"자동"))))</f>
        <v/>
      </c>
      <c r="AL171" s="3">
        <f>IF(AK171&lt;&gt;"",AK171,IF(BA171&lt;&gt;12,"",IF(U171=1,1,IF(LEFT(E171,3)="서울대",0,""))))</f>
        <v/>
      </c>
      <c r="AN171" s="3">
        <f>IF($BA171=42,OFFSET(변환표준점수!C$119,$AP171-1,0),"")</f>
        <v/>
      </c>
      <c r="AO171" s="3">
        <f>IF($BA171=42,OFFSET(변환표준점수!D$119,$AP171-1,0),"")</f>
        <v/>
      </c>
      <c r="AP171" s="3">
        <f>IF(S171="","",MATCH(S171,변환표준점수!$B$119:$B$298,0))</f>
        <v/>
      </c>
      <c r="AQ171" s="3" t="n">
        <v>2</v>
      </c>
      <c r="AR171" s="3" t="n">
        <v>2</v>
      </c>
      <c r="AS171" s="3" t="n">
        <v>2</v>
      </c>
      <c r="AT171" s="3" t="n">
        <v>2</v>
      </c>
      <c r="AX171" s="3" t="n">
        <v>3</v>
      </c>
      <c r="AY171" s="3" t="n">
        <v>3</v>
      </c>
      <c r="BA171" s="3">
        <f>IF(AS171&gt;0,AS171,AV171)</f>
        <v/>
      </c>
      <c r="BJ171" s="3">
        <f>IF(BI171="",IF(DT171=1,1,$BI$3),BI171)</f>
        <v/>
      </c>
      <c r="CH171" s="206">
        <f>F171*P171</f>
        <v/>
      </c>
      <c r="CI171" s="56" t="n">
        <v>200</v>
      </c>
      <c r="CJ171" s="3" t="n">
        <v>190</v>
      </c>
      <c r="CK171" s="3" t="n">
        <v>180</v>
      </c>
      <c r="CL171" s="3" t="n">
        <v>170</v>
      </c>
      <c r="CM171" s="3" t="n">
        <v>160</v>
      </c>
      <c r="CN171" s="3" t="n">
        <v>150</v>
      </c>
      <c r="CO171" s="3" t="n">
        <v>140</v>
      </c>
      <c r="CP171" s="3" t="n">
        <v>130</v>
      </c>
      <c r="CQ171" s="3" t="n">
        <v>120</v>
      </c>
      <c r="CR171" s="56" t="n">
        <v>10</v>
      </c>
      <c r="CS171" s="3" t="n">
        <v>10</v>
      </c>
      <c r="CT171" s="3" t="n">
        <v>10</v>
      </c>
      <c r="CU171" s="3" t="n">
        <v>9</v>
      </c>
      <c r="CV171" s="3" t="n">
        <v>9</v>
      </c>
      <c r="CW171" s="3" t="n">
        <v>9</v>
      </c>
      <c r="CX171" s="3" t="n">
        <v>9</v>
      </c>
      <c r="CY171" s="3" t="n">
        <v>9</v>
      </c>
      <c r="CZ171" s="3" t="n">
        <v>9</v>
      </c>
      <c r="DJ171" s="3">
        <f>ROUND((CI171-EZ171),1)</f>
        <v/>
      </c>
      <c r="DK171" s="3">
        <f>((CI171-EZ171)/(FG171+DJ171-FC171))*100</f>
        <v/>
      </c>
      <c r="DL171" s="3">
        <f>ROUND((CR171-FA171)+(DA171-FB171),1)</f>
        <v/>
      </c>
      <c r="DM171" s="3" t="n">
        <v>2</v>
      </c>
      <c r="DQ171" s="3" t="n">
        <v>1</v>
      </c>
      <c r="DS171" s="3" t="n">
        <v>1</v>
      </c>
      <c r="EA171" s="3">
        <f>IF(DZ171&gt;0,DZ171,IF(DM171&gt;0,1,2))</f>
        <v/>
      </c>
      <c r="EB171" s="3">
        <f>MAX(DM171:DO171)</f>
        <v/>
      </c>
      <c r="EC171" s="3">
        <f>AND(DM171-0.1&lt;$DM$8,DN171-0.1&lt;$DN$8,DO171-0.1&lt;$DO$8)*1</f>
        <v/>
      </c>
      <c r="ED171" s="3">
        <f>IFERROR(IF(AND($DP$8&gt;=DP171,$DQ$8&gt;=DQ171,$DR$8&gt;=DR171,$DS$8&gt;=DS171,$DT$8&gt;=DT171,$DU$8&gt;=DU171,$DV$8&gt;=DV171,$DW$8&gt;=DW171,$DX$8&gt;=DX171,OR(DY171=0,$DY$8&lt;DY171),EC171=1),1,0),0)</f>
        <v/>
      </c>
      <c r="EF171" s="3">
        <f>IFERROR(OFFSET(EF$3,MATCH(AQ171,$ED$4:$ED$10,0),0),0)</f>
        <v/>
      </c>
      <c r="EG171" s="3">
        <f>IFERROR(OFFSET(EG$3,MATCH(AR171,$ED$4:$ED$10,0),0),0)</f>
        <v/>
      </c>
      <c r="EH171" s="3">
        <f>IFERROR(IF(LEFT($BA171,1)="4",OFFSET(변환표준점수!$H$118,MATCH($S171,변환표준점수!$B$119:$B$198,0),),OFFSET(EH$3,MATCH(AS171,$ED$4:$ED$8,0),0)),0)</f>
        <v/>
      </c>
      <c r="EI171" s="3">
        <f>IFERROR(IF(LEFT($BA171,1)="4",OFFSET(변환표준점수!$I$118,MATCH($S171,변환표준점수!$B$119:$B$198,0),0),OFFSET(EI$3,MATCH(AT171,$ED$4:$ED$8,0),0)),0)</f>
        <v/>
      </c>
      <c r="EK171" s="3">
        <f>IFERROR(IF(LEFT($BA171,1)="4",OFFSET(변환표준점수!$J$118,MATCH($S171,변환표준점수!$B$119:$B$198,0),0),OFFSET(EJ$3,MATCH(AV171,$ED$4:$ED$8,0),0)),0)</f>
        <v/>
      </c>
      <c r="EL171" s="3">
        <f>IFERROR(IF(LEFT($BA171,1)="4",OFFSET(변환표준점수!$K$118,MATCH($S171,변환표준점수!$B$119:$B$198,0),0),OFFSET(EK$3,MATCH(AW171,$ED$4:$ED$8,0),0)),0)</f>
        <v/>
      </c>
      <c r="EM171" s="3">
        <f>IFERROR(OFFSET(EL$3,MATCH(AX171,$ED$4:$ED$8,0),0),0)</f>
        <v/>
      </c>
      <c r="EN171" s="3">
        <f>IFERROR(OFFSET(EM$3,MATCH(AY171,$ED$4:$ED$8,0),0),0)</f>
        <v/>
      </c>
      <c r="EO171" s="3">
        <f>IFERROR(OFFSET(EN$3,MATCH(AZ171,$ED$4:$ED$8,0),0),0)</f>
        <v/>
      </c>
      <c r="EQ171" s="3">
        <f>IFERROR((EF171*AD171+BO171)*$EP$9,0)</f>
        <v/>
      </c>
      <c r="ER171" s="3">
        <f>IFERROR(EG171*AE171+OFFSET($BP171,0,$ER$14-1),0)</f>
        <v/>
      </c>
      <c r="ES171" s="3">
        <f>IFERROR((EH171*AF171+BS171)*$EP$9,0)</f>
        <v/>
      </c>
      <c r="ET171" s="3">
        <f>IFERROR(IF(O171&lt;2,0,(EI171*AG171+BT171)*$EP$9),0)</f>
        <v/>
      </c>
      <c r="EU171" s="3">
        <f>IFERROR(BU171*$EP$9,0)</f>
        <v/>
      </c>
      <c r="EV171" s="3">
        <f>IFERROR((EK171*AI171+BV171)*$EP$9,0)</f>
        <v/>
      </c>
      <c r="EW171" s="3">
        <f>IFERROR(IF(O171&lt;2,0,(EL171*AJ171+BW171)*$EP$9),0)</f>
        <v/>
      </c>
      <c r="EX171" s="3">
        <f>LARGE((ES171:ET171,EV171:EW171),1)</f>
        <v/>
      </c>
      <c r="EY171" s="3">
        <f>IF(O171&lt;2,0,LARGE((ES171:ET171,EV171:EW171),2))</f>
        <v/>
      </c>
      <c r="EZ171" s="3">
        <f>IFERROR(OFFSET(CI171,0,ROUND((1/(1/EM171))-1,0)),0)</f>
        <v/>
      </c>
      <c r="FA171" s="3">
        <f>IFERROR(OFFSET(CR171,0,ROUND(1/(1/EN171),0)-1),0)</f>
        <v/>
      </c>
      <c r="FB171" s="3">
        <f>IFERROR(OFFSET(DA171,0,ROUND(1/(1/EO171),0)-1),0)</f>
        <v/>
      </c>
      <c r="FG171" s="3">
        <f>IF(FF171&gt;0,FF171,EQ171+ER171+EU171+EX171+EY171+EZ171+FA171+FB171+FC171)</f>
        <v/>
      </c>
      <c r="FH171" s="618" t="n"/>
      <c r="FU171" s="3">
        <f>IF(AQ171=1,"표점",IF(AQ171=12,"표점/만점",IF(AQ171=2,"백분위")))</f>
        <v/>
      </c>
      <c r="FV171" s="3">
        <f>IF(BA171=1,"표점",IF(BA171=12,"표점/만점",IF(BA171=2,"백분위",IF(BA171=4,"변표",IF(BA171=42,"변표/만점")))))</f>
        <v/>
      </c>
      <c r="FW171" s="3">
        <f>ROUND(Y171/$FZ171,2)</f>
        <v/>
      </c>
      <c r="FX171" s="3">
        <f>ROUND(Z171/$FZ171,2)</f>
        <v/>
      </c>
      <c r="FY171" s="3">
        <f>ROUND(AC171/$FZ171,2)</f>
        <v/>
      </c>
      <c r="FZ171" s="3">
        <f>Y171+Z171+AC171</f>
        <v/>
      </c>
    </row>
    <row r="172">
      <c r="A172" s="556" t="n">
        <v>26</v>
      </c>
      <c r="C172" s="3">
        <f>ROUND(ROW(C172)-ROW($C$15),0)</f>
        <v/>
      </c>
      <c r="D172" s="3" t="n">
        <v>157</v>
      </c>
      <c r="E172" s="3" t="inlineStr">
        <is>
          <t>동국경주 한통</t>
        </is>
      </c>
      <c r="F172" s="3" t="n">
        <v>1000</v>
      </c>
      <c r="G172" s="3" t="n">
        <v>0.25</v>
      </c>
      <c r="H172" s="3" t="n">
        <v>0.35</v>
      </c>
      <c r="I172" s="3" t="n">
        <v>0.1</v>
      </c>
      <c r="J172" s="3" t="n">
        <v>0.1</v>
      </c>
      <c r="L172" s="3" t="n">
        <v>0.1</v>
      </c>
      <c r="M172" s="3" t="n">
        <v>0.1</v>
      </c>
      <c r="O172" s="3" t="n">
        <v>2</v>
      </c>
      <c r="P172" s="3">
        <f>G172+H172+MAX((I172:J172),L172:M172)*O172</f>
        <v/>
      </c>
      <c r="Q172" s="3" t="inlineStr"/>
      <c r="S172" s="3">
        <f>IF(R172&gt;0,R172,Q172)</f>
        <v/>
      </c>
      <c r="U172" s="3" t="n">
        <v>1</v>
      </c>
      <c r="W172" s="3">
        <f>IF(AND(BH172=0,CD172=0),0,IF(V172&gt;0,V172,IF(U172=1,$W$11,0)))</f>
        <v/>
      </c>
      <c r="Y172" s="3">
        <f>AD172</f>
        <v/>
      </c>
      <c r="Z172" s="3">
        <f>AE172</f>
        <v/>
      </c>
      <c r="AA172" s="3">
        <f>IF($BB$7=1,AF172,IF(AS172=12,$F172*I172/($AF$8*AL172+$AF$9*(1-AL172)),AF172))</f>
        <v/>
      </c>
      <c r="AB172" s="3">
        <f>IF($BB$7=1,AI172,IF(AV172=12,$F172*L172/($AI$8*AL172+$AI$9*(1-AL172)),AI172))</f>
        <v/>
      </c>
      <c r="AC172" s="3">
        <f>IF(AND(AS172=2,EA172=1),AA172*O172,IF(AND(AS172=2,EA172=2),AB172*O172,IF(EA172=1,AA172,IF(EA172=2,AB172))))</f>
        <v/>
      </c>
      <c r="AD172" s="3">
        <f>IF(AQ172=12,$F172*G172/$AQ$9,IF(OR(AQ172=1,AQ172=4),$F172*G172/200,IF(OR(AQ172=2,AQ172=9),$F172*G172/100,"자동")))</f>
        <v/>
      </c>
      <c r="AE172" s="3">
        <f>IF(AR172=12,$F172*H172/$AR$9,IF(OR(AR172=1,AR172=4),$F172*H172/200,IF(OR(AR172=2,AR172=9),$F172*H172/100,"자동")))</f>
        <v/>
      </c>
      <c r="AF172" s="3">
        <f>IF(AS172=12,$F172*I172/IF($BB$7=1,IF($ED172=1,$AS$9,$AF$9),($AF$8*AL172+$AF$9*(1-AL172))),IF(AS172=42,$F172*I172/AN172,IF(OR(AS172=1,AS172=4,AS172=2),$F172*I172/100,IF(AS172=9,$F172*I172/50,"자동"))))</f>
        <v/>
      </c>
      <c r="AG172" s="3">
        <f>IF(AT172=12,$F172*J172/IF($BB$7=1,IF($ED172=1,$AT$9,$AG$9),($AG$8*AL172+$AG$9*(1-AL172))),IF(AT172=42,$F172*J172/AN172,IF(OR(AT172=1,AT172=4,AT172=2),$F172*J172/100,IF(AT172=9,$F172*J172/50,"자동"))))</f>
        <v/>
      </c>
      <c r="AH172" s="3">
        <f>IF(AU172=12,$F172*K172/IF($BB$7=1,IF($ED172=1,$AU$9,$AH$9),($AH$8*AL172+$AH$9*(1-AL172))),IF(AU172=42,$F172*K172/$AN172,IF(OR(AU172=1,AU172=4,AU172=2),$F172*K172/100,IF(AU172=9,$F172*K172/50,"자동"))))</f>
        <v/>
      </c>
      <c r="AI172" s="3">
        <f>IF(AV172=12,$F172*L172/IF($BB$7=1,IF($ED172=1,$AV$9,$AI$9),($AI$8*AL172+$AI$9*(1-AL172))),IF(AV172=42,$F172*L172/AO172,IF(OR(AV172=1,AV172=4,AV172=2),$F172*L172/100,IF(AV172=9,$F172*L172/50,"자동"))))</f>
        <v/>
      </c>
      <c r="AJ172" s="3">
        <f>IF(AW172=12,$F172*M172/IF($BB$7=1,IF($ED172=1,$AW$9,$AJ$9),($AJ$8*AL172+$AJ$9*(1-AL172))),IF(AW172=42,$F172*M172/AO172,IF(OR(AW172=1,AW172=4,AW172=2),$F172*M172/100,IF(AW172=9,$F172*M172/50,"자동"))))</f>
        <v/>
      </c>
      <c r="AL172" s="3">
        <f>IF(AK172&lt;&gt;"",AK172,IF(BA172&lt;&gt;12,"",IF(U172=1,1,IF(LEFT(E172,3)="서울대",0,""))))</f>
        <v/>
      </c>
      <c r="AN172" s="3">
        <f>IF($BA172=42,OFFSET(변환표준점수!C$119,$AP172-1,0),"")</f>
        <v/>
      </c>
      <c r="AO172" s="3">
        <f>IF($BA172=42,OFFSET(변환표준점수!D$119,$AP172-1,0),"")</f>
        <v/>
      </c>
      <c r="AP172" s="3">
        <f>IF(S172="","",MATCH(S172,변환표준점수!$B$119:$B$298,0))</f>
        <v/>
      </c>
      <c r="AQ172" s="3" t="n">
        <v>2</v>
      </c>
      <c r="AR172" s="3" t="n">
        <v>2</v>
      </c>
      <c r="AS172" s="3" t="n">
        <v>2</v>
      </c>
      <c r="AT172" s="3" t="n">
        <v>2</v>
      </c>
      <c r="AV172" s="3" t="n">
        <v>2</v>
      </c>
      <c r="AW172" s="3" t="n">
        <v>2</v>
      </c>
      <c r="AX172" s="3" t="n">
        <v>3</v>
      </c>
      <c r="AY172" s="3" t="n">
        <v>3</v>
      </c>
      <c r="BA172" s="3">
        <f>IF(AS172&gt;0,AS172,AV172)</f>
        <v/>
      </c>
      <c r="BJ172" s="3">
        <f>IF(BI172="",IF(DT172=1,1,$BI$3),BI172)</f>
        <v/>
      </c>
      <c r="CH172" s="206">
        <f>F172*P172</f>
        <v/>
      </c>
      <c r="CI172" s="56" t="n">
        <v>200</v>
      </c>
      <c r="CJ172" s="3" t="n">
        <v>190</v>
      </c>
      <c r="CK172" s="3" t="n">
        <v>180</v>
      </c>
      <c r="CL172" s="3" t="n">
        <v>170</v>
      </c>
      <c r="CM172" s="3" t="n">
        <v>160</v>
      </c>
      <c r="CN172" s="3" t="n">
        <v>150</v>
      </c>
      <c r="CO172" s="3" t="n">
        <v>140</v>
      </c>
      <c r="CP172" s="3" t="n">
        <v>130</v>
      </c>
      <c r="CQ172" s="3" t="n">
        <v>120</v>
      </c>
      <c r="CR172" s="56" t="n">
        <v>10</v>
      </c>
      <c r="CS172" s="3" t="n">
        <v>10</v>
      </c>
      <c r="CT172" s="3" t="n">
        <v>10</v>
      </c>
      <c r="CU172" s="3" t="n">
        <v>9</v>
      </c>
      <c r="CV172" s="3" t="n">
        <v>9</v>
      </c>
      <c r="CW172" s="3" t="n">
        <v>9</v>
      </c>
      <c r="CX172" s="3" t="n">
        <v>9</v>
      </c>
      <c r="CY172" s="3" t="n">
        <v>9</v>
      </c>
      <c r="CZ172" s="3" t="n">
        <v>9</v>
      </c>
      <c r="DJ172" s="3">
        <f>ROUND((CI172-EZ172),1)</f>
        <v/>
      </c>
      <c r="DK172" s="3">
        <f>((CI172-EZ172)/(FG172+DJ172-FC172))*100</f>
        <v/>
      </c>
      <c r="DL172" s="3">
        <f>ROUND((CR172-FA172)+(DA172-FB172),1)</f>
        <v/>
      </c>
      <c r="DO172" s="3" t="n">
        <v>2</v>
      </c>
      <c r="DZ172" s="3" t="n">
        <v>1</v>
      </c>
      <c r="EA172" s="3">
        <f>IF(DZ172&gt;0,DZ172,IF(DM172&gt;0,1,2))</f>
        <v/>
      </c>
      <c r="EB172" s="3">
        <f>MAX(DM172:DO172)</f>
        <v/>
      </c>
      <c r="EC172" s="3">
        <f>AND(DM172-0.1&lt;$DM$8,DN172-0.1&lt;$DN$8,DO172-0.1&lt;$DO$8)*1</f>
        <v/>
      </c>
      <c r="ED172" s="3">
        <f>IFERROR(IF(AND($DP$8&gt;=DP172,$DQ$8&gt;=DQ172,$DR$8&gt;=DR172,$DS$8&gt;=DS172,$DT$8&gt;=DT172,$DU$8&gt;=DU172,$DV$8&gt;=DV172,$DW$8&gt;=DW172,$DX$8&gt;=DX172,OR(DY172=0,$DY$8&lt;DY172),EC172=1),1,0),0)</f>
        <v/>
      </c>
      <c r="EF172" s="3">
        <f>IFERROR(OFFSET(EF$3,MATCH(AQ172,$ED$4:$ED$10,0),0),0)</f>
        <v/>
      </c>
      <c r="EG172" s="3">
        <f>IFERROR(OFFSET(EG$3,MATCH(AR172,$ED$4:$ED$10,0),0),0)</f>
        <v/>
      </c>
      <c r="EH172" s="3">
        <f>IFERROR(IF(LEFT($BA172,1)="4",OFFSET(변환표준점수!$H$118,MATCH($S172,변환표준점수!$B$119:$B$198,0),),OFFSET(EH$3,MATCH(AS172,$ED$4:$ED$8,0),0)),0)</f>
        <v/>
      </c>
      <c r="EI172" s="3">
        <f>IFERROR(IF(LEFT($BA172,1)="4",OFFSET(변환표준점수!$I$118,MATCH($S172,변환표준점수!$B$119:$B$198,0),0),OFFSET(EI$3,MATCH(AT172,$ED$4:$ED$8,0),0)),0)</f>
        <v/>
      </c>
      <c r="EK172" s="3">
        <f>IFERROR(IF(LEFT($BA172,1)="4",OFFSET(변환표준점수!$J$118,MATCH($S172,변환표준점수!$B$119:$B$198,0),0),OFFSET(EJ$3,MATCH(AV172,$ED$4:$ED$8,0),0)),0)</f>
        <v/>
      </c>
      <c r="EL172" s="3">
        <f>IFERROR(IF(LEFT($BA172,1)="4",OFFSET(변환표준점수!$K$118,MATCH($S172,변환표준점수!$B$119:$B$198,0),0),OFFSET(EK$3,MATCH(AW172,$ED$4:$ED$8,0),0)),0)</f>
        <v/>
      </c>
      <c r="EM172" s="3">
        <f>IFERROR(OFFSET(EL$3,MATCH(AX172,$ED$4:$ED$8,0),0),0)</f>
        <v/>
      </c>
      <c r="EN172" s="3">
        <f>IFERROR(OFFSET(EM$3,MATCH(AY172,$ED$4:$ED$8,0),0),0)</f>
        <v/>
      </c>
      <c r="EO172" s="3">
        <f>IFERROR(OFFSET(EN$3,MATCH(AZ172,$ED$4:$ED$8,0),0),0)</f>
        <v/>
      </c>
      <c r="EQ172" s="3">
        <f>IFERROR((EF172*AD172+BO172)*$EP$9,0)</f>
        <v/>
      </c>
      <c r="ER172" s="3">
        <f>IFERROR(EG172*AE172+OFFSET($BP172,0,$ER$14-1),0)</f>
        <v/>
      </c>
      <c r="ES172" s="3">
        <f>IFERROR((EH172*AF172+BS172)*$EP$9,0)</f>
        <v/>
      </c>
      <c r="ET172" s="3">
        <f>IFERROR(IF(O172&lt;2,0,(EI172*AG172+BT172)*$EP$9),0)</f>
        <v/>
      </c>
      <c r="EU172" s="3">
        <f>IFERROR(BU172*$EP$9,0)</f>
        <v/>
      </c>
      <c r="EV172" s="3">
        <f>IFERROR((EK172*AI172+BV172)*$EP$9,0)</f>
        <v/>
      </c>
      <c r="EW172" s="3">
        <f>IFERROR(IF(O172&lt;2,0,(EL172*AJ172+BW172)*$EP$9),0)</f>
        <v/>
      </c>
      <c r="EX172" s="3">
        <f>LARGE((ES172:ET172,EV172:EW172),1)</f>
        <v/>
      </c>
      <c r="EY172" s="3">
        <f>IF(O172&lt;2,0,LARGE((ES172:ET172,EV172:EW172),2))</f>
        <v/>
      </c>
      <c r="EZ172" s="3">
        <f>IFERROR(OFFSET(CI172,0,ROUND((1/(1/EM172))-1,0)),0)</f>
        <v/>
      </c>
      <c r="FA172" s="3">
        <f>IFERROR(OFFSET(CR172,0,ROUND(1/(1/EN172),0)-1),0)</f>
        <v/>
      </c>
      <c r="FB172" s="3">
        <f>IFERROR(OFFSET(DA172,0,ROUND(1/(1/EO172),0)-1),0)</f>
        <v/>
      </c>
      <c r="FG172" s="3">
        <f>IF(FF172&gt;0,FF172,EQ172+ER172+EU172+EX172+EY172+EZ172+FA172+FB172+FC172)</f>
        <v/>
      </c>
      <c r="FH172" s="618" t="n"/>
      <c r="FU172" s="3">
        <f>IF(AQ172=1,"표점",IF(AQ172=12,"표점/만점",IF(AQ172=2,"백분위")))</f>
        <v/>
      </c>
      <c r="FV172" s="3">
        <f>IF(BA172=1,"표점",IF(BA172=12,"표점/만점",IF(BA172=2,"백분위",IF(BA172=4,"변표",IF(BA172=42,"변표/만점")))))</f>
        <v/>
      </c>
      <c r="FW172" s="3">
        <f>ROUND(Y172/$FZ172,2)</f>
        <v/>
      </c>
      <c r="FX172" s="3">
        <f>ROUND(Z172/$FZ172,2)</f>
        <v/>
      </c>
      <c r="FY172" s="3">
        <f>ROUND(AC172/$FZ172,2)</f>
        <v/>
      </c>
      <c r="FZ172" s="3">
        <f>Y172+Z172+AC172</f>
        <v/>
      </c>
    </row>
    <row r="173">
      <c r="A173" s="556" t="n">
        <v>26</v>
      </c>
      <c r="C173" s="3">
        <f>ROUND(ROW(C173)-ROW($C$15),0)</f>
        <v/>
      </c>
      <c r="D173" s="3" t="n">
        <v>158</v>
      </c>
      <c r="E173" s="3" t="inlineStr">
        <is>
          <t>동덕 약</t>
        </is>
      </c>
      <c r="F173" s="3" t="n">
        <v>1000</v>
      </c>
      <c r="G173" s="3" t="n">
        <v>0.25</v>
      </c>
      <c r="H173" s="3" t="n">
        <v>0.35</v>
      </c>
      <c r="I173" s="3" t="n">
        <v>0.1</v>
      </c>
      <c r="J173" s="3" t="n">
        <v>0.1</v>
      </c>
      <c r="O173" s="3" t="n">
        <v>2</v>
      </c>
      <c r="P173" s="3">
        <f>G173+H173+MAX((I173:J173),L173:M173)*O173</f>
        <v/>
      </c>
      <c r="Q173" s="3" t="inlineStr"/>
      <c r="S173" s="3">
        <f>IF(R173&gt;0,R173,Q173)</f>
        <v/>
      </c>
      <c r="U173" s="3" t="n">
        <v>1</v>
      </c>
      <c r="W173" s="3">
        <f>IF(AND(BH173=0,CD173=0),0,IF(V173&gt;0,V173,IF(U173=1,$W$11,0)))</f>
        <v/>
      </c>
      <c r="Y173" s="3">
        <f>AD173</f>
        <v/>
      </c>
      <c r="Z173" s="3">
        <f>AE173</f>
        <v/>
      </c>
      <c r="AA173" s="3">
        <f>IF($BB$7=1,AF173,IF(AS173=12,$F173*I173/($AF$8*AL173+$AF$9*(1-AL173)),AF173))</f>
        <v/>
      </c>
      <c r="AB173" s="3">
        <f>IF($BB$7=1,AI173,IF(AV173=12,$F173*L173/($AI$8*AL173+$AI$9*(1-AL173)),AI173))</f>
        <v/>
      </c>
      <c r="AC173" s="3">
        <f>IF(AND(AS173=2,EA173=1),AA173*O173,IF(AND(AS173=2,EA173=2),AB173*O173,IF(EA173=1,AA173,IF(EA173=2,AB173))))</f>
        <v/>
      </c>
      <c r="AD173" s="3">
        <f>IF(AQ173=12,$F173*G173/$AQ$9,IF(OR(AQ173=1,AQ173=4),$F173*G173/200,IF(OR(AQ173=2,AQ173=9),$F173*G173/100,"자동")))</f>
        <v/>
      </c>
      <c r="AE173" s="3">
        <f>IF(AR173=12,$F173*H173/$AR$9,IF(OR(AR173=1,AR173=4),$F173*H173/200,IF(OR(AR173=2,AR173=9),$F173*H173/100,"자동")))</f>
        <v/>
      </c>
      <c r="AF173" s="3">
        <f>IF(AS173=12,$F173*I173/IF($BB$7=1,IF($ED173=1,$AS$9,$AF$9),($AF$8*AL173+$AF$9*(1-AL173))),IF(AS173=42,$F173*I173/AN173,IF(OR(AS173=1,AS173=4,AS173=2),$F173*I173/100,IF(AS173=9,$F173*I173/50,"자동"))))</f>
        <v/>
      </c>
      <c r="AG173" s="3">
        <f>IF(AT173=12,$F173*J173/IF($BB$7=1,IF($ED173=1,$AT$9,$AG$9),($AG$8*AL173+$AG$9*(1-AL173))),IF(AT173=42,$F173*J173/AN173,IF(OR(AT173=1,AT173=4,AT173=2),$F173*J173/100,IF(AT173=9,$F173*J173/50,"자동"))))</f>
        <v/>
      </c>
      <c r="AH173" s="3">
        <f>IF(AU173=12,$F173*K173/IF($BB$7=1,IF($ED173=1,$AU$9,$AH$9),($AH$8*AL173+$AH$9*(1-AL173))),IF(AU173=42,$F173*K173/$AN173,IF(OR(AU173=1,AU173=4,AU173=2),$F173*K173/100,IF(AU173=9,$F173*K173/50,"자동"))))</f>
        <v/>
      </c>
      <c r="AI173" s="3">
        <f>IF(AV173=12,$F173*L173/IF($BB$7=1,IF($ED173=1,$AV$9,$AI$9),($AI$8*AL173+$AI$9*(1-AL173))),IF(AV173=42,$F173*L173/AO173,IF(OR(AV173=1,AV173=4,AV173=2),$F173*L173/100,IF(AV173=9,$F173*L173/50,"자동"))))</f>
        <v/>
      </c>
      <c r="AJ173" s="3">
        <f>IF(AW173=12,$F173*M173/IF($BB$7=1,IF($ED173=1,$AW$9,$AJ$9),($AJ$8*AL173+$AJ$9*(1-AL173))),IF(AW173=42,$F173*M173/AO173,IF(OR(AW173=1,AW173=4,AW173=2),$F173*M173/100,IF(AW173=9,$F173*M173/50,"자동"))))</f>
        <v/>
      </c>
      <c r="AL173" s="3">
        <f>IF(AK173&lt;&gt;"",AK173,IF(BA173&lt;&gt;12,"",IF(U173=1,1,IF(LEFT(E173,3)="서울대",0,""))))</f>
        <v/>
      </c>
      <c r="AN173" s="3">
        <f>IF($BA173=42,OFFSET(변환표준점수!C$119,$AP173-1,0),"")</f>
        <v/>
      </c>
      <c r="AO173" s="3">
        <f>IF($BA173=42,OFFSET(변환표준점수!D$119,$AP173-1,0),"")</f>
        <v/>
      </c>
      <c r="AP173" s="3">
        <f>IF(S173="","",MATCH(S173,변환표준점수!$B$119:$B$298,0))</f>
        <v/>
      </c>
      <c r="AQ173" s="3" t="n">
        <v>2</v>
      </c>
      <c r="AR173" s="3" t="n">
        <v>2</v>
      </c>
      <c r="AS173" s="3" t="n">
        <v>2</v>
      </c>
      <c r="AT173" s="3" t="n">
        <v>2</v>
      </c>
      <c r="AX173" s="3" t="n">
        <v>3</v>
      </c>
      <c r="AY173" s="3" t="n">
        <v>3</v>
      </c>
      <c r="BA173" s="3">
        <f>IF(AS173&gt;0,AS173,AV173)</f>
        <v/>
      </c>
      <c r="BJ173" s="3">
        <f>IF(BI173="",IF(DT173=1,1,$BI$3),BI173)</f>
        <v/>
      </c>
      <c r="CH173" s="206">
        <f>F173*P173</f>
        <v/>
      </c>
      <c r="CI173" s="56" t="n">
        <v>200</v>
      </c>
      <c r="CJ173" s="3" t="n">
        <v>198</v>
      </c>
      <c r="CK173" s="3" t="n">
        <v>192</v>
      </c>
      <c r="CL173" s="3" t="n">
        <v>170</v>
      </c>
      <c r="CM173" s="3" t="n">
        <v>140</v>
      </c>
      <c r="CN173" s="3" t="n">
        <v>110</v>
      </c>
      <c r="CO173" s="3" t="n">
        <v>80</v>
      </c>
      <c r="CP173" s="3" t="n">
        <v>40</v>
      </c>
      <c r="CQ173" s="3" t="n">
        <v>0</v>
      </c>
      <c r="CR173" s="56" t="n">
        <v>3</v>
      </c>
      <c r="CS173" s="3" t="n">
        <v>3</v>
      </c>
      <c r="CT173" s="3" t="n">
        <v>3</v>
      </c>
      <c r="CU173" s="3" t="n">
        <v>3</v>
      </c>
      <c r="CV173" s="3" t="n">
        <v>2.5</v>
      </c>
      <c r="CW173" s="3" t="n">
        <v>2</v>
      </c>
      <c r="CX173" s="3" t="n">
        <v>1.5</v>
      </c>
      <c r="CY173" s="3" t="n">
        <v>1</v>
      </c>
      <c r="CZ173" s="3" t="n">
        <v>0.5</v>
      </c>
      <c r="DJ173" s="3">
        <f>ROUND((CI173-EZ173),1)</f>
        <v/>
      </c>
      <c r="DK173" s="3">
        <f>((CI173-EZ173)/(FG173+DJ173-FC173))*100</f>
        <v/>
      </c>
      <c r="DL173" s="3">
        <f>ROUND((CR173-FA173)+(DA173-FB173),1)</f>
        <v/>
      </c>
      <c r="DM173" s="3" t="n">
        <v>2</v>
      </c>
      <c r="DQ173" s="3" t="n">
        <v>1</v>
      </c>
      <c r="DS173" s="3" t="n">
        <v>1</v>
      </c>
      <c r="EA173" s="3">
        <f>IF(DZ173&gt;0,DZ173,IF(DM173&gt;0,1,2))</f>
        <v/>
      </c>
      <c r="EB173" s="3">
        <f>MAX(DM173:DO173)</f>
        <v/>
      </c>
      <c r="EC173" s="3">
        <f>AND(DM173-0.1&lt;$DM$8,DN173-0.1&lt;$DN$8,DO173-0.1&lt;$DO$8)*1</f>
        <v/>
      </c>
      <c r="ED173" s="3">
        <f>IFERROR(IF(AND($DP$8&gt;=DP173,$DQ$8&gt;=DQ173,$DR$8&gt;=DR173,$DS$8&gt;=DS173,$DT$8&gt;=DT173,$DU$8&gt;=DU173,$DV$8&gt;=DV173,$DW$8&gt;=DW173,$DX$8&gt;=DX173,OR(DY173=0,$DY$8&lt;DY173),EC173=1),1,0),0)</f>
        <v/>
      </c>
      <c r="EF173" s="3">
        <f>IFERROR(OFFSET(EF$3,MATCH(AQ173,$ED$4:$ED$10,0),0),0)</f>
        <v/>
      </c>
      <c r="EG173" s="3">
        <f>IFERROR(OFFSET(EG$3,MATCH(AR173,$ED$4:$ED$10,0),0),0)</f>
        <v/>
      </c>
      <c r="EH173" s="3">
        <f>IFERROR(IF(LEFT($BA173,1)="4",OFFSET(변환표준점수!$H$118,MATCH($S173,변환표준점수!$B$119:$B$198,0),),OFFSET(EH$3,MATCH(AS173,$ED$4:$ED$8,0),0)),0)</f>
        <v/>
      </c>
      <c r="EI173" s="3">
        <f>IFERROR(IF(LEFT($BA173,1)="4",OFFSET(변환표준점수!$I$118,MATCH($S173,변환표준점수!$B$119:$B$198,0),0),OFFSET(EI$3,MATCH(AT173,$ED$4:$ED$8,0),0)),0)</f>
        <v/>
      </c>
      <c r="EK173" s="3">
        <f>IFERROR(IF(LEFT($BA173,1)="4",OFFSET(변환표준점수!$J$118,MATCH($S173,변환표준점수!$B$119:$B$198,0),0),OFFSET(EJ$3,MATCH(AV173,$ED$4:$ED$8,0),0)),0)</f>
        <v/>
      </c>
      <c r="EL173" s="3">
        <f>IFERROR(IF(LEFT($BA173,1)="4",OFFSET(변환표준점수!$K$118,MATCH($S173,변환표준점수!$B$119:$B$198,0),0),OFFSET(EK$3,MATCH(AW173,$ED$4:$ED$8,0),0)),0)</f>
        <v/>
      </c>
      <c r="EM173" s="3">
        <f>IFERROR(OFFSET(EL$3,MATCH(AX173,$ED$4:$ED$8,0),0),0)</f>
        <v/>
      </c>
      <c r="EN173" s="3">
        <f>IFERROR(OFFSET(EM$3,MATCH(AY173,$ED$4:$ED$8,0),0),0)</f>
        <v/>
      </c>
      <c r="EO173" s="3">
        <f>IFERROR(OFFSET(EN$3,MATCH(AZ173,$ED$4:$ED$8,0),0),0)</f>
        <v/>
      </c>
      <c r="EQ173" s="3">
        <f>IFERROR((EF173*AD173+BO173)*$EP$9,0)</f>
        <v/>
      </c>
      <c r="ER173" s="3">
        <f>IFERROR(EG173*AE173+OFFSET($BP173,0,$ER$14-1),0)</f>
        <v/>
      </c>
      <c r="ES173" s="3">
        <f>IFERROR((EH173*AF173+BS173)*$EP$9,0)</f>
        <v/>
      </c>
      <c r="ET173" s="3">
        <f>IFERROR(IF(O173&lt;2,0,(EI173*AG173+BT173)*$EP$9),0)</f>
        <v/>
      </c>
      <c r="EU173" s="3">
        <f>IFERROR(BU173*$EP$9,0)</f>
        <v/>
      </c>
      <c r="EV173" s="3">
        <f>IFERROR((EK173*AI173+BV173)*$EP$9,0)</f>
        <v/>
      </c>
      <c r="EW173" s="3">
        <f>IFERROR(IF(O173&lt;2,0,(EL173*AJ173+BW173)*$EP$9),0)</f>
        <v/>
      </c>
      <c r="EX173" s="3">
        <f>LARGE((ES173:ET173,EV173:EW173),1)</f>
        <v/>
      </c>
      <c r="EY173" s="3">
        <f>IF(O173&lt;2,0,LARGE((ES173:ET173,EV173:EW173),2))</f>
        <v/>
      </c>
      <c r="EZ173" s="3">
        <f>IFERROR(OFFSET(CI173,0,ROUND((1/(1/EM173))-1,0)),0)</f>
        <v/>
      </c>
      <c r="FA173" s="3">
        <f>IFERROR(OFFSET(CR173,0,ROUND(1/(1/EN173),0)-1),0)</f>
        <v/>
      </c>
      <c r="FB173" s="3">
        <f>IFERROR(OFFSET(DA173,0,ROUND(1/(1/EO173),0)-1),0)</f>
        <v/>
      </c>
      <c r="FG173" s="3">
        <f>IF(FF173&gt;0,FF173,EQ173+ER173+EU173+EX173+EY173+EZ173+FA173+FB173+FC173)</f>
        <v/>
      </c>
      <c r="FH173" s="618" t="n"/>
      <c r="FU173" s="3">
        <f>IF(AQ173=1,"표점",IF(AQ173=12,"표점/만점",IF(AQ173=2,"백분위")))</f>
        <v/>
      </c>
      <c r="FV173" s="3">
        <f>IF(BA173=1,"표점",IF(BA173=12,"표점/만점",IF(BA173=2,"백분위",IF(BA173=4,"변표",IF(BA173=42,"변표/만점")))))</f>
        <v/>
      </c>
      <c r="FW173" s="3">
        <f>ROUND(Y173/$FZ173,2)</f>
        <v/>
      </c>
      <c r="FX173" s="3">
        <f>ROUND(Z173/$FZ173,2)</f>
        <v/>
      </c>
      <c r="FY173" s="3">
        <f>ROUND(AC173/$FZ173,2)</f>
        <v/>
      </c>
      <c r="FZ173" s="3">
        <f>Y173+Z173+AC173</f>
        <v/>
      </c>
    </row>
    <row r="174">
      <c r="A174" s="556" t="n">
        <v>26</v>
      </c>
      <c r="C174" s="3">
        <f>ROUND(ROW(C174)-ROW($C$15),0)</f>
        <v/>
      </c>
      <c r="D174" s="3" t="n">
        <v>159</v>
      </c>
      <c r="E174" s="3" t="inlineStr">
        <is>
          <t>동신 한</t>
        </is>
      </c>
      <c r="F174" s="3" t="n">
        <v>1000</v>
      </c>
      <c r="G174" s="3" t="n">
        <v>0.25</v>
      </c>
      <c r="H174" s="3" t="n">
        <v>0.25</v>
      </c>
      <c r="I174" s="3" t="n">
        <v>0.2</v>
      </c>
      <c r="L174" s="3" t="n">
        <v>0.2</v>
      </c>
      <c r="O174" s="3" t="n">
        <v>1</v>
      </c>
      <c r="P174" s="3">
        <f>G174+H174+MAX((I174:J174),L174:M174)*O174</f>
        <v/>
      </c>
      <c r="Q174" s="3" t="inlineStr"/>
      <c r="S174" s="3">
        <f>IF(R174&gt;0,R174,Q174)</f>
        <v/>
      </c>
      <c r="U174" s="3" t="n">
        <v>1</v>
      </c>
      <c r="W174" s="3">
        <f>IF(AND(BH174=0,CD174=0),0,IF(V174&gt;0,V174,IF(U174=1,$W$11,0)))</f>
        <v/>
      </c>
      <c r="Y174" s="3">
        <f>AD174</f>
        <v/>
      </c>
      <c r="Z174" s="3">
        <f>AE174</f>
        <v/>
      </c>
      <c r="AA174" s="3">
        <f>IF($BB$7=1,AF174,IF(AS174=12,$F174*I174/($AF$8*AL174+$AF$9*(1-AL174)),AF174))</f>
        <v/>
      </c>
      <c r="AB174" s="3">
        <f>IF($BB$7=1,AI174,IF(AV174=12,$F174*L174/($AI$8*AL174+$AI$9*(1-AL174)),AI174))</f>
        <v/>
      </c>
      <c r="AC174" s="3">
        <f>IF(AND(AS174=2,EA174=1),AA174*O174,IF(AND(AS174=2,EA174=2),AB174*O174,IF(EA174=1,AA174,IF(EA174=2,AB174))))</f>
        <v/>
      </c>
      <c r="AD174" s="3">
        <f>IF(AQ174=12,$F174*G174/$AQ$9,IF(OR(AQ174=1,AQ174=4),$F174*G174/200,IF(OR(AQ174=2,AQ174=9),$F174*G174/100,"자동")))</f>
        <v/>
      </c>
      <c r="AE174" s="3">
        <f>IF(AR174=12,$F174*H174/$AR$9,IF(OR(AR174=1,AR174=4),$F174*H174/200,IF(OR(AR174=2,AR174=9),$F174*H174/100,"자동")))</f>
        <v/>
      </c>
      <c r="AF174" s="3">
        <f>IF(AS174=12,$F174*I174/IF($BB$7=1,IF($ED174=1,$AS$9,$AF$9),($AF$8*AL174+$AF$9*(1-AL174))),IF(AS174=42,$F174*I174/AN174,IF(OR(AS174=1,AS174=4,AS174=2),$F174*I174/100,IF(AS174=9,$F174*I174/50,"자동"))))</f>
        <v/>
      </c>
      <c r="AG174" s="3">
        <f>IF(AT174=12,$F174*J174/IF($BB$7=1,IF($ED174=1,$AT$9,$AG$9),($AG$8*AL174+$AG$9*(1-AL174))),IF(AT174=42,$F174*J174/AN174,IF(OR(AT174=1,AT174=4,AT174=2),$F174*J174/100,IF(AT174=9,$F174*J174/50,"자동"))))</f>
        <v/>
      </c>
      <c r="AH174" s="3">
        <f>IF(AU174=12,$F174*K174/IF($BB$7=1,IF($ED174=1,$AU$9,$AH$9),($AH$8*AL174+$AH$9*(1-AL174))),IF(AU174=42,$F174*K174/$AN174,IF(OR(AU174=1,AU174=4,AU174=2),$F174*K174/100,IF(AU174=9,$F174*K174/50,"자동"))))</f>
        <v/>
      </c>
      <c r="AI174" s="3">
        <f>IF(AV174=12,$F174*L174/IF($BB$7=1,IF($ED174=1,$AV$9,$AI$9),($AI$8*AL174+$AI$9*(1-AL174))),IF(AV174=42,$F174*L174/AO174,IF(OR(AV174=1,AV174=4,AV174=2),$F174*L174/100,IF(AV174=9,$F174*L174/50,"자동"))))</f>
        <v/>
      </c>
      <c r="AJ174" s="3">
        <f>IF(AW174=12,$F174*M174/IF($BB$7=1,IF($ED174=1,$AW$9,$AJ$9),($AJ$8*AL174+$AJ$9*(1-AL174))),IF(AW174=42,$F174*M174/AO174,IF(OR(AW174=1,AW174=4,AW174=2),$F174*M174/100,IF(AW174=9,$F174*M174/50,"자동"))))</f>
        <v/>
      </c>
      <c r="AL174" s="3">
        <f>IF(AK174&lt;&gt;"",AK174,IF(BA174&lt;&gt;12,"",IF(U174=1,1,IF(LEFT(E174,3)="서울대",0,""))))</f>
        <v/>
      </c>
      <c r="AN174" s="3">
        <f>IF($BA174=42,OFFSET(변환표준점수!C$119,$AP174-1,0),"")</f>
        <v/>
      </c>
      <c r="AO174" s="3">
        <f>IF($BA174=42,OFFSET(변환표준점수!D$119,$AP174-1,0),"")</f>
        <v/>
      </c>
      <c r="AP174" s="3">
        <f>IF(S174="","",MATCH(S174,변환표준점수!$B$119:$B$298,0))</f>
        <v/>
      </c>
      <c r="AQ174" s="3" t="n">
        <v>2</v>
      </c>
      <c r="AR174" s="3" t="n">
        <v>2</v>
      </c>
      <c r="AS174" s="3" t="n">
        <v>2</v>
      </c>
      <c r="AV174" s="3" t="n">
        <v>2</v>
      </c>
      <c r="AX174" s="3" t="n">
        <v>3</v>
      </c>
      <c r="AY174" s="3" t="n">
        <v>3</v>
      </c>
      <c r="BA174" s="3">
        <f>IF(AS174&gt;0,AS174,AV174)</f>
        <v/>
      </c>
      <c r="BC174" s="3">
        <f>$AE174*0.05</f>
        <v/>
      </c>
      <c r="BD174" s="3">
        <f>$AE174*0.05</f>
        <v/>
      </c>
      <c r="BJ174" s="3">
        <f>IF(BI174="",IF(DT174=1,1,$BI$3),BI174)</f>
        <v/>
      </c>
      <c r="BN174" s="212" t="inlineStr">
        <is>
          <t>미.기5%</t>
        </is>
      </c>
      <c r="BP174" s="3">
        <f>IF(BP$6&gt;0,BC174*$EG174,0)</f>
        <v/>
      </c>
      <c r="BQ174" s="3">
        <f>IF(BQ$6&gt;0,BD174*$EG174,0)</f>
        <v/>
      </c>
      <c r="CH174" s="206">
        <f>F174*P174</f>
        <v/>
      </c>
      <c r="CI174" s="56" t="n">
        <v>200</v>
      </c>
      <c r="CJ174" s="3" t="n">
        <v>180</v>
      </c>
      <c r="CK174" s="3" t="n">
        <v>160</v>
      </c>
      <c r="CL174" s="3" t="n">
        <v>140</v>
      </c>
      <c r="CM174" s="3" t="n">
        <v>120</v>
      </c>
      <c r="CN174" s="3" t="n">
        <v>100</v>
      </c>
      <c r="CO174" s="3" t="n">
        <v>80</v>
      </c>
      <c r="CP174" s="3" t="n">
        <v>60</v>
      </c>
      <c r="CQ174" s="3" t="n">
        <v>40</v>
      </c>
      <c r="CR174" s="56" t="n">
        <v>100</v>
      </c>
      <c r="CS174" s="3" t="n">
        <v>90</v>
      </c>
      <c r="CT174" s="3" t="n">
        <v>80</v>
      </c>
      <c r="CU174" s="3" t="n">
        <v>70</v>
      </c>
      <c r="CV174" s="3" t="n">
        <v>60</v>
      </c>
      <c r="CW174" s="3" t="n">
        <v>50</v>
      </c>
      <c r="CX174" s="3" t="n">
        <v>40</v>
      </c>
      <c r="CY174" s="3" t="n">
        <v>30</v>
      </c>
      <c r="CZ174" s="3" t="n">
        <v>20</v>
      </c>
      <c r="DJ174" s="3">
        <f>ROUND((CI174-EZ174),1)</f>
        <v/>
      </c>
      <c r="DK174" s="3">
        <f>((CI174-EZ174)/(FG174+DJ174-FC174))*100</f>
        <v/>
      </c>
      <c r="DL174" s="3">
        <f>ROUND((CR174-FA174)+(DA174-FB174),1)</f>
        <v/>
      </c>
      <c r="DO174" s="3" t="n">
        <v>1</v>
      </c>
      <c r="DZ174" s="3" t="n">
        <v>1</v>
      </c>
      <c r="EA174" s="3">
        <f>IF(DZ174&gt;0,DZ174,IF(DM174&gt;0,1,2))</f>
        <v/>
      </c>
      <c r="EB174" s="3">
        <f>MAX(DM174:DO174)</f>
        <v/>
      </c>
      <c r="EC174" s="3">
        <f>AND(DM174-0.1&lt;$DM$8,DN174-0.1&lt;$DN$8,DO174-0.1&lt;$DO$8)*1</f>
        <v/>
      </c>
      <c r="ED174" s="3">
        <f>IFERROR(IF(AND($DP$8&gt;=DP174,$DQ$8&gt;=DQ174,$DR$8&gt;=DR174,$DS$8&gt;=DS174,$DT$8&gt;=DT174,$DU$8&gt;=DU174,$DV$8&gt;=DV174,$DW$8&gt;=DW174,$DX$8&gt;=DX174,OR(DY174=0,$DY$8&lt;DY174),EC174=1),1,0),0)</f>
        <v/>
      </c>
      <c r="EF174" s="3">
        <f>IFERROR(OFFSET(EF$3,MATCH(AQ174,$ED$4:$ED$10,0),0),0)</f>
        <v/>
      </c>
      <c r="EG174" s="3">
        <f>IFERROR(OFFSET(EG$3,MATCH(AR174,$ED$4:$ED$10,0),0),0)</f>
        <v/>
      </c>
      <c r="EH174" s="3">
        <f>IFERROR(IF(LEFT($BA174,1)="4",OFFSET(변환표준점수!$H$118,MATCH($S174,변환표준점수!$B$119:$B$198,0),),OFFSET(EH$3,MATCH(AS174,$ED$4:$ED$8,0),0)),0)</f>
        <v/>
      </c>
      <c r="EI174" s="3">
        <f>IFERROR(IF(LEFT($BA174,1)="4",OFFSET(변환표준점수!$I$118,MATCH($S174,변환표준점수!$B$119:$B$198,0),0),OFFSET(EI$3,MATCH(AT174,$ED$4:$ED$8,0),0)),0)</f>
        <v/>
      </c>
      <c r="EK174" s="3">
        <f>IFERROR(IF(LEFT($BA174,1)="4",OFFSET(변환표준점수!$J$118,MATCH($S174,변환표준점수!$B$119:$B$198,0),0),OFFSET(EJ$3,MATCH(AV174,$ED$4:$ED$8,0),0)),0)</f>
        <v/>
      </c>
      <c r="EL174" s="3">
        <f>IFERROR(IF(LEFT($BA174,1)="4",OFFSET(변환표준점수!$K$118,MATCH($S174,변환표준점수!$B$119:$B$198,0),0),OFFSET(EK$3,MATCH(AW174,$ED$4:$ED$8,0),0)),0)</f>
        <v/>
      </c>
      <c r="EM174" s="3">
        <f>IFERROR(OFFSET(EL$3,MATCH(AX174,$ED$4:$ED$8,0),0),0)</f>
        <v/>
      </c>
      <c r="EN174" s="3">
        <f>IFERROR(OFFSET(EM$3,MATCH(AY174,$ED$4:$ED$8,0),0),0)</f>
        <v/>
      </c>
      <c r="EO174" s="3">
        <f>IFERROR(OFFSET(EN$3,MATCH(AZ174,$ED$4:$ED$8,0),0),0)</f>
        <v/>
      </c>
      <c r="EQ174" s="3">
        <f>IFERROR((EF174*AD174+BO174)*$EP$9,0)</f>
        <v/>
      </c>
      <c r="ER174" s="3">
        <f>IFERROR(EG174*AE174+OFFSET($BP174,0,$ER$14-1),0)</f>
        <v/>
      </c>
      <c r="ES174" s="3">
        <f>IFERROR((EH174*AF174+BS174)*$EP$9,0)</f>
        <v/>
      </c>
      <c r="ET174" s="3">
        <f>IFERROR(IF(O174&lt;2,0,(EI174*AG174+BT174)*$EP$9),0)</f>
        <v/>
      </c>
      <c r="EU174" s="3">
        <f>IFERROR(BU174*$EP$9,0)</f>
        <v/>
      </c>
      <c r="EV174" s="3">
        <f>IFERROR((EK174*AI174+BV174)*$EP$9,0)</f>
        <v/>
      </c>
      <c r="EW174" s="3">
        <f>IFERROR(IF(O174&lt;2,0,(EL174*AJ174+BW174)*$EP$9),0)</f>
        <v/>
      </c>
      <c r="EX174" s="3">
        <f>LARGE((ES174:ET174,EV174:EW174),1)</f>
        <v/>
      </c>
      <c r="EY174" s="3">
        <f>IF(O174&lt;2,0,LARGE((ES174:ET174,EV174:EW174),2))</f>
        <v/>
      </c>
      <c r="EZ174" s="3">
        <f>IFERROR(OFFSET(CI174,0,ROUND((1/(1/EM174))-1,0)),0)</f>
        <v/>
      </c>
      <c r="FA174" s="3">
        <f>IFERROR(OFFSET(CR174,0,ROUND(1/(1/EN174),0)-1),0)</f>
        <v/>
      </c>
      <c r="FB174" s="3">
        <f>IFERROR(OFFSET(DA174,0,ROUND(1/(1/EO174),0)-1),0)</f>
        <v/>
      </c>
      <c r="FG174" s="3">
        <f>IF(FF174&gt;0,FF174,EQ174+ER174+EU174+EX174+EY174+EZ174+FA174+FB174+FC174)</f>
        <v/>
      </c>
      <c r="FH174" s="618" t="n"/>
      <c r="FU174" s="3">
        <f>IF(AQ174=1,"표점",IF(AQ174=12,"표점/만점",IF(AQ174=2,"백분위")))</f>
        <v/>
      </c>
      <c r="FV174" s="3">
        <f>IF(BA174=1,"표점",IF(BA174=12,"표점/만점",IF(BA174=2,"백분위",IF(BA174=4,"변표",IF(BA174=42,"변표/만점")))))</f>
        <v/>
      </c>
      <c r="FW174" s="3">
        <f>ROUND(Y174/$FZ174,2)</f>
        <v/>
      </c>
      <c r="FX174" s="3">
        <f>ROUND(Z174/$FZ174,2)</f>
        <v/>
      </c>
      <c r="FY174" s="3">
        <f>ROUND(AC174/$FZ174,2)</f>
        <v/>
      </c>
      <c r="FZ174" s="3">
        <f>Y174+Z174+AC174</f>
        <v/>
      </c>
    </row>
    <row r="175">
      <c r="A175" s="556" t="n">
        <v>26</v>
      </c>
      <c r="C175" s="3">
        <f>ROUND(ROW(C175)-ROW($C$15),0)</f>
        <v/>
      </c>
      <c r="D175" s="3" t="n">
        <v>160</v>
      </c>
      <c r="E175" s="3" t="inlineStr">
        <is>
          <t>동아 의</t>
        </is>
      </c>
      <c r="F175" s="3" t="n">
        <v>800</v>
      </c>
      <c r="G175" s="3" t="n">
        <v>0.25</v>
      </c>
      <c r="H175" s="3" t="n">
        <v>0.25</v>
      </c>
      <c r="I175" s="3" t="n">
        <v>0.125</v>
      </c>
      <c r="J175" s="3" t="n">
        <v>0.125</v>
      </c>
      <c r="L175" s="3" t="n">
        <v>0.125</v>
      </c>
      <c r="M175" s="3" t="n">
        <v>0.125</v>
      </c>
      <c r="O175" s="3" t="n">
        <v>2</v>
      </c>
      <c r="P175" s="3">
        <f>G175+H175+MAX((I175:J175),L175:M175)*O175</f>
        <v/>
      </c>
      <c r="Q175" s="3" t="inlineStr"/>
      <c r="S175" s="3">
        <f>IF(R175&gt;0,R175,Q175)</f>
        <v/>
      </c>
      <c r="U175" s="3" t="n">
        <v>1</v>
      </c>
      <c r="W175" s="3">
        <f>IF(AND(BH175=0,CD175=0),0,IF(V175&gt;0,V175,IF(U175=1,$W$11,0)))</f>
        <v/>
      </c>
      <c r="Y175" s="3">
        <f>AD175</f>
        <v/>
      </c>
      <c r="Z175" s="3">
        <f>AE175</f>
        <v/>
      </c>
      <c r="AA175" s="3">
        <f>IF($BB$7=1,AF175,IF(AS175=12,$F175*I175/($AF$8*AL175+$AF$9*(1-AL175)),AF175))</f>
        <v/>
      </c>
      <c r="AB175" s="3">
        <f>IF($BB$7=1,AI175,IF(AV175=12,$F175*L175/($AI$8*AL175+$AI$9*(1-AL175)),AI175))</f>
        <v/>
      </c>
      <c r="AC175" s="3">
        <f>IF(AND(AS175=2,EA175=1),AA175*O175,IF(AND(AS175=2,EA175=2),AB175*O175,IF(EA175=1,AA175,IF(EA175=2,AB175))))</f>
        <v/>
      </c>
      <c r="AD175" s="3">
        <f>IF(AQ175=12,$F175*G175/$AQ$9,IF(OR(AQ175=1,AQ175=4),$F175*G175/200,IF(OR(AQ175=2,AQ175=9),$F175*G175/100,"자동")))</f>
        <v/>
      </c>
      <c r="AE175" s="3">
        <f>IF(AR175=12,$F175*H175/$AR$9,IF(OR(AR175=1,AR175=4),$F175*H175/200,IF(OR(AR175=2,AR175=9),$F175*H175/100,"자동")))</f>
        <v/>
      </c>
      <c r="AF175" s="3">
        <f>IF(AS175=12,$F175*I175/IF($BB$7=1,IF($ED175=1,$AS$9,$AF$9),($AF$8*AL175+$AF$9*(1-AL175))),IF(AS175=42,$F175*I175/AN175,IF(OR(AS175=1,AS175=4,AS175=2),$F175*I175/100,IF(AS175=9,$F175*I175/50,"자동"))))</f>
        <v/>
      </c>
      <c r="AG175" s="3">
        <f>IF(AT175=12,$F175*J175/IF($BB$7=1,IF($ED175=1,$AT$9,$AG$9),($AG$8*AL175+$AG$9*(1-AL175))),IF(AT175=42,$F175*J175/AN175,IF(OR(AT175=1,AT175=4,AT175=2),$F175*J175/100,IF(AT175=9,$F175*J175/50,"자동"))))</f>
        <v/>
      </c>
      <c r="AH175" s="3">
        <f>IF(AU175=12,$F175*K175/IF($BB$7=1,IF($ED175=1,$AU$9,$AH$9),($AH$8*AL175+$AH$9*(1-AL175))),IF(AU175=42,$F175*K175/$AN175,IF(OR(AU175=1,AU175=4,AU175=2),$F175*K175/100,IF(AU175=9,$F175*K175/50,"자동"))))</f>
        <v/>
      </c>
      <c r="AI175" s="3">
        <f>IF(AV175=12,$F175*L175/IF($BB$7=1,IF($ED175=1,$AV$9,$AI$9),($AI$8*AL175+$AI$9*(1-AL175))),IF(AV175=42,$F175*L175/AO175,IF(OR(AV175=1,AV175=4,AV175=2),$F175*L175/100,IF(AV175=9,$F175*L175/50,"자동"))))</f>
        <v/>
      </c>
      <c r="AJ175" s="3">
        <f>IF(AW175=12,$F175*M175/IF($BB$7=1,IF($ED175=1,$AW$9,$AJ$9),($AJ$8*AL175+$AJ$9*(1-AL175))),IF(AW175=42,$F175*M175/AO175,IF(OR(AW175=1,AW175=4,AW175=2),$F175*M175/100,IF(AW175=9,$F175*M175/50,"자동"))))</f>
        <v/>
      </c>
      <c r="AL175" s="3">
        <f>IF(AK175&lt;&gt;"",AK175,IF(BA175&lt;&gt;12,"",IF(U175=1,1,IF(LEFT(E175,3)="서울대",0,""))))</f>
        <v/>
      </c>
      <c r="AN175" s="3">
        <f>IF($BA175=42,OFFSET(변환표준점수!C$119,$AP175-1,0),"")</f>
        <v/>
      </c>
      <c r="AO175" s="3">
        <f>IF($BA175=42,OFFSET(변환표준점수!D$119,$AP175-1,0),"")</f>
        <v/>
      </c>
      <c r="AP175" s="3">
        <f>IF(S175="","",MATCH(S175,변환표준점수!$B$119:$B$298,0))</f>
        <v/>
      </c>
      <c r="AQ175" s="3" t="n">
        <v>1</v>
      </c>
      <c r="AR175" s="3" t="n">
        <v>1</v>
      </c>
      <c r="AS175" s="3" t="n">
        <v>1</v>
      </c>
      <c r="AT175" s="3" t="n">
        <v>1</v>
      </c>
      <c r="AV175" s="3" t="n">
        <v>1</v>
      </c>
      <c r="AW175" s="3" t="n">
        <v>1</v>
      </c>
      <c r="AX175" s="3" t="n">
        <v>3</v>
      </c>
      <c r="AY175" s="3" t="n">
        <v>3</v>
      </c>
      <c r="BA175" s="3">
        <f>IF(AS175&gt;0,AS175,AV175)</f>
        <v/>
      </c>
      <c r="BF175" s="3">
        <f>0.05*AA175</f>
        <v/>
      </c>
      <c r="BG175" s="3">
        <f>0.05*AA175</f>
        <v/>
      </c>
      <c r="BJ175" s="3">
        <f>IF(BI175="",IF(DT175=1,1,$BI$3),BI175)</f>
        <v/>
      </c>
      <c r="BN175" s="212" t="inlineStr">
        <is>
          <t>과탐5%</t>
        </is>
      </c>
      <c r="BS175" s="3">
        <f>EH175*BF175</f>
        <v/>
      </c>
      <c r="BT175" s="3">
        <f>EI175*BG175</f>
        <v/>
      </c>
      <c r="CH175" s="206">
        <f>F175*P175</f>
        <v/>
      </c>
      <c r="CI175" s="56" t="n">
        <v>200</v>
      </c>
      <c r="CJ175" s="3" t="n">
        <v>198</v>
      </c>
      <c r="CK175" s="3" t="n">
        <v>195</v>
      </c>
      <c r="CL175" s="3" t="n">
        <v>192</v>
      </c>
      <c r="CM175" s="3" t="n">
        <v>187</v>
      </c>
      <c r="CN175" s="3" t="n">
        <v>182</v>
      </c>
      <c r="CO175" s="3" t="n">
        <v>172</v>
      </c>
      <c r="CP175" s="3" t="n">
        <v>162</v>
      </c>
      <c r="CQ175" s="3" t="n">
        <v>152</v>
      </c>
      <c r="CR175" s="56" t="n">
        <v>1</v>
      </c>
      <c r="CS175" s="3" t="n">
        <v>1</v>
      </c>
      <c r="CT175" s="3" t="n">
        <v>1</v>
      </c>
      <c r="CU175" s="3" t="n">
        <v>1</v>
      </c>
      <c r="CV175" s="3" t="n">
        <v>1</v>
      </c>
      <c r="CW175" s="3" t="n">
        <v>0.9</v>
      </c>
      <c r="CX175" s="3" t="n">
        <v>0.8</v>
      </c>
      <c r="CY175" s="3" t="n">
        <v>0.7</v>
      </c>
      <c r="CZ175" s="3" t="n">
        <v>0.6</v>
      </c>
      <c r="DJ175" s="3">
        <f>ROUND((CI175-EZ175),1)</f>
        <v/>
      </c>
      <c r="DK175" s="3">
        <f>((CI175-EZ175)/(FG175+DJ175-FC175))*100</f>
        <v/>
      </c>
      <c r="DL175" s="3">
        <f>ROUND((CR175-FA175)+(DA175-FB175),1)</f>
        <v/>
      </c>
      <c r="DO175" s="3" t="n">
        <v>2</v>
      </c>
      <c r="DZ175" s="3" t="n">
        <v>1</v>
      </c>
      <c r="EA175" s="3">
        <f>IF(DZ175&gt;0,DZ175,IF(DM175&gt;0,1,2))</f>
        <v/>
      </c>
      <c r="EB175" s="3">
        <f>MAX(DM175:DO175)</f>
        <v/>
      </c>
      <c r="EC175" s="3">
        <f>AND(DM175-0.1&lt;$DM$8,DN175-0.1&lt;$DN$8,DO175-0.1&lt;$DO$8)*1</f>
        <v/>
      </c>
      <c r="ED175" s="3">
        <f>IFERROR(IF(AND($DP$8&gt;=DP175,$DQ$8&gt;=DQ175,$DR$8&gt;=DR175,$DS$8&gt;=DS175,$DT$8&gt;=DT175,$DU$8&gt;=DU175,$DV$8&gt;=DV175,$DW$8&gt;=DW175,$DX$8&gt;=DX175,OR(DY175=0,$DY$8&lt;DY175),EC175=1),1,0),0)</f>
        <v/>
      </c>
      <c r="EF175" s="3">
        <f>IFERROR(OFFSET(EF$3,MATCH(AQ175,$ED$4:$ED$10,0),0),0)</f>
        <v/>
      </c>
      <c r="EG175" s="3">
        <f>IFERROR(OFFSET(EG$3,MATCH(AR175,$ED$4:$ED$10,0),0),0)</f>
        <v/>
      </c>
      <c r="EH175" s="3">
        <f>IFERROR(IF(LEFT($BA175,1)="4",OFFSET(변환표준점수!$H$118,MATCH($S175,변환표준점수!$B$119:$B$198,0),),OFFSET(EH$3,MATCH(AS175,$ED$4:$ED$8,0),0)),0)</f>
        <v/>
      </c>
      <c r="EI175" s="3">
        <f>IFERROR(IF(LEFT($BA175,1)="4",OFFSET(변환표준점수!$I$118,MATCH($S175,변환표준점수!$B$119:$B$198,0),0),OFFSET(EI$3,MATCH(AT175,$ED$4:$ED$8,0),0)),0)</f>
        <v/>
      </c>
      <c r="EK175" s="3">
        <f>IFERROR(IF(LEFT($BA175,1)="4",OFFSET(변환표준점수!$J$118,MATCH($S175,변환표준점수!$B$119:$B$198,0),0),OFFSET(EJ$3,MATCH(AV175,$ED$4:$ED$8,0),0)),0)</f>
        <v/>
      </c>
      <c r="EL175" s="3">
        <f>IFERROR(IF(LEFT($BA175,1)="4",OFFSET(변환표준점수!$K$118,MATCH($S175,변환표준점수!$B$119:$B$198,0),0),OFFSET(EK$3,MATCH(AW175,$ED$4:$ED$8,0),0)),0)</f>
        <v/>
      </c>
      <c r="EM175" s="3">
        <f>IFERROR(OFFSET(EL$3,MATCH(AX175,$ED$4:$ED$8,0),0),0)</f>
        <v/>
      </c>
      <c r="EN175" s="3">
        <f>IFERROR(OFFSET(EM$3,MATCH(AY175,$ED$4:$ED$8,0),0),0)</f>
        <v/>
      </c>
      <c r="EO175" s="3">
        <f>IFERROR(OFFSET(EN$3,MATCH(AZ175,$ED$4:$ED$8,0),0),0)</f>
        <v/>
      </c>
      <c r="EQ175" s="3">
        <f>IFERROR((EF175*AD175+BO175)*$EP$9,0)</f>
        <v/>
      </c>
      <c r="ER175" s="3">
        <f>IFERROR(EG175*AE175+OFFSET($BP175,0,$ER$14-1),0)</f>
        <v/>
      </c>
      <c r="ES175" s="3">
        <f>IFERROR((EH175*AF175+BS175)*$EP$9,0)</f>
        <v/>
      </c>
      <c r="ET175" s="3">
        <f>IFERROR(IF(O175&lt;2,0,(EI175*AG175+BT175)*$EP$9),0)</f>
        <v/>
      </c>
      <c r="EU175" s="3">
        <f>IFERROR(BU175*$EP$9,0)</f>
        <v/>
      </c>
      <c r="EV175" s="3">
        <f>IFERROR((EK175*AI175+BV175)*$EP$9,0)</f>
        <v/>
      </c>
      <c r="EW175" s="3">
        <f>IFERROR(IF(O175&lt;2,0,(EL175*AJ175+BW175)*$EP$9),0)</f>
        <v/>
      </c>
      <c r="EX175" s="3">
        <f>LARGE((ES175:ET175,EV175:EW175),1)</f>
        <v/>
      </c>
      <c r="EY175" s="3">
        <f>IF(O175&lt;2,0,LARGE((ES175:ET175,EV175:EW175),2))</f>
        <v/>
      </c>
      <c r="EZ175" s="3">
        <f>IFERROR(OFFSET(CI175,0,ROUND((1/(1/EM175))-1,0)),0)</f>
        <v/>
      </c>
      <c r="FA175" s="3">
        <f>IFERROR(OFFSET(CR175,0,ROUND(1/(1/EN175),0)-1),0)</f>
        <v/>
      </c>
      <c r="FB175" s="3">
        <f>IFERROR(OFFSET(DA175,0,ROUND(1/(1/EO175),0)-1),0)</f>
        <v/>
      </c>
      <c r="FG175" s="3">
        <f>IF(FF175&gt;0,FF175,EQ175+ER175+EU175+EX175+EY175+EZ175+FA175+FB175+FC175)</f>
        <v/>
      </c>
      <c r="FH175" s="618" t="n"/>
      <c r="FU175" s="3">
        <f>IF(AQ175=1,"표점",IF(AQ175=12,"표점/만점",IF(AQ175=2,"백분위")))</f>
        <v/>
      </c>
      <c r="FV175" s="3">
        <f>IF(BA175=1,"표점",IF(BA175=12,"표점/만점",IF(BA175=2,"백분위",IF(BA175=4,"변표",IF(BA175=42,"변표/만점")))))</f>
        <v/>
      </c>
      <c r="FW175" s="3">
        <f>ROUND(Y175/$FZ175,2)</f>
        <v/>
      </c>
      <c r="FX175" s="3">
        <f>ROUND(Z175/$FZ175,2)</f>
        <v/>
      </c>
      <c r="FY175" s="3">
        <f>ROUND(AC175/$FZ175,2)</f>
        <v/>
      </c>
      <c r="FZ175" s="3">
        <f>Y175+Z175+AC175</f>
        <v/>
      </c>
    </row>
    <row r="176">
      <c r="A176" s="556" t="n">
        <v>26</v>
      </c>
      <c r="C176" s="3">
        <f>ROUND(ROW(C176)-ROW($C$15),0)</f>
        <v/>
      </c>
      <c r="D176" s="3" t="n">
        <v>161</v>
      </c>
      <c r="E176" s="3" t="inlineStr">
        <is>
          <t>동의 한자</t>
        </is>
      </c>
      <c r="F176" s="3" t="n">
        <v>800</v>
      </c>
      <c r="G176" s="3" t="n">
        <v>0.25</v>
      </c>
      <c r="H176" s="3" t="n">
        <v>0.25</v>
      </c>
      <c r="I176" s="3" t="n">
        <v>0.125</v>
      </c>
      <c r="J176" s="3" t="n">
        <v>0.125</v>
      </c>
      <c r="L176" s="3" t="n">
        <v>0.125</v>
      </c>
      <c r="M176" s="3" t="n">
        <v>0.125</v>
      </c>
      <c r="O176" s="3" t="n">
        <v>2</v>
      </c>
      <c r="P176" s="3">
        <f>G176+H176+MAX((I176:J176),L176:M176)*O176</f>
        <v/>
      </c>
      <c r="Q176" s="3" t="n">
        <v>44</v>
      </c>
      <c r="S176" s="3">
        <f>IF(R176&gt;0,R176,Q176)</f>
        <v/>
      </c>
      <c r="U176" s="3" t="n">
        <v>1</v>
      </c>
      <c r="W176" s="3">
        <f>IF(AND(BH176=0,CD176=0),0,IF(V176&gt;0,V176,IF(U176=1,$W$11,0)))</f>
        <v/>
      </c>
      <c r="Y176" s="3">
        <f>AD176</f>
        <v/>
      </c>
      <c r="Z176" s="3">
        <f>AE176</f>
        <v/>
      </c>
      <c r="AA176" s="3">
        <f>IF($BB$7=1,AF176,IF(AS176=12,$F176*I176/($AF$8*AL176+$AF$9*(1-AL176)),AF176))</f>
        <v/>
      </c>
      <c r="AB176" s="3">
        <f>IF($BB$7=1,AI176,IF(AV176=12,$F176*L176/($AI$8*AL176+$AI$9*(1-AL176)),AI176))</f>
        <v/>
      </c>
      <c r="AC176" s="3">
        <f>IF(AND(AS176=2,EA176=1),AA176*O176,IF(AND(AS176=2,EA176=2),AB176*O176,IF(EA176=1,AA176,IF(EA176=2,AB176))))</f>
        <v/>
      </c>
      <c r="AD176" s="3">
        <f>IF(AQ176=12,$F176*G176/$AQ$9,IF(OR(AQ176=1,AQ176=4),$F176*G176/200,IF(OR(AQ176=2,AQ176=9),$F176*G176/100,"자동")))</f>
        <v/>
      </c>
      <c r="AE176" s="3">
        <f>IF(AR176=12,$F176*H176/$AR$9,IF(OR(AR176=1,AR176=4),$F176*H176/200,IF(OR(AR176=2,AR176=9),$F176*H176/100,"자동")))</f>
        <v/>
      </c>
      <c r="AF176" s="3">
        <f>IF(AS176=12,$F176*I176/IF($BB$7=1,IF($ED176=1,$AS$9,$AF$9),($AF$8*AL176+$AF$9*(1-AL176))),IF(AS176=42,$F176*I176/AN176,IF(OR(AS176=1,AS176=4,AS176=2),$F176*I176/100,IF(AS176=9,$F176*I176/50,"자동"))))</f>
        <v/>
      </c>
      <c r="AG176" s="3">
        <f>IF(AT176=12,$F176*J176/IF($BB$7=1,IF($ED176=1,$AT$9,$AG$9),($AG$8*AL176+$AG$9*(1-AL176))),IF(AT176=42,$F176*J176/AN176,IF(OR(AT176=1,AT176=4,AT176=2),$F176*J176/100,IF(AT176=9,$F176*J176/50,"자동"))))</f>
        <v/>
      </c>
      <c r="AH176" s="3">
        <f>IF(AU176=12,$F176*K176/IF($BB$7=1,IF($ED176=1,$AU$9,$AH$9),($AH$8*AL176+$AH$9*(1-AL176))),IF(AU176=42,$F176*K176/$AN176,IF(OR(AU176=1,AU176=4,AU176=2),$F176*K176/100,IF(AU176=9,$F176*K176/50,"자동"))))</f>
        <v/>
      </c>
      <c r="AI176" s="3">
        <f>IF(AV176=12,$F176*L176/IF($BB$7=1,IF($ED176=1,$AV$9,$AI$9),($AI$8*AL176+$AI$9*(1-AL176))),IF(AV176=42,$F176*L176/AO176,IF(OR(AV176=1,AV176=4,AV176=2),$F176*L176/100,IF(AV176=9,$F176*L176/50,"자동"))))</f>
        <v/>
      </c>
      <c r="AJ176" s="3">
        <f>IF(AW176=12,$F176*M176/IF($BB$7=1,IF($ED176=1,$AW$9,$AJ$9),($AJ$8*AL176+$AJ$9*(1-AL176))),IF(AW176=42,$F176*M176/AO176,IF(OR(AW176=1,AW176=4,AW176=2),$F176*M176/100,IF(AW176=9,$F176*M176/50,"자동"))))</f>
        <v/>
      </c>
      <c r="AL176" s="3">
        <f>IF(AK176&lt;&gt;"",AK176,IF(BA176&lt;&gt;12,"",IF(U176=1,1,IF(LEFT(E176,3)="서울대",0,""))))</f>
        <v/>
      </c>
      <c r="AN176" s="3">
        <f>IF($BA176=42,OFFSET(변환표준점수!C$119,$AP176-1,0),"")</f>
        <v/>
      </c>
      <c r="AO176" s="3">
        <f>IF($BA176=42,OFFSET(변환표준점수!D$119,$AP176-1,0),"")</f>
        <v/>
      </c>
      <c r="AP176" s="3">
        <f>IF(S176="","",MATCH(S176,변환표준점수!$B$119:$B$298,0))</f>
        <v/>
      </c>
      <c r="AQ176" s="3" t="n">
        <v>1</v>
      </c>
      <c r="AR176" s="3" t="n">
        <v>1</v>
      </c>
      <c r="AS176" s="3" t="n">
        <v>4</v>
      </c>
      <c r="AT176" s="3" t="n">
        <v>4</v>
      </c>
      <c r="AV176" s="3" t="n">
        <v>4</v>
      </c>
      <c r="AW176" s="3" t="n">
        <v>4</v>
      </c>
      <c r="AX176" s="3" t="n">
        <v>3</v>
      </c>
      <c r="AY176" s="3" t="n">
        <v>3</v>
      </c>
      <c r="BA176" s="3">
        <f>IF(AS176&gt;0,AS176,AV176)</f>
        <v/>
      </c>
      <c r="BJ176" s="3">
        <f>IF(BI176="",IF(DT176=1,1,$BI$3),BI176)</f>
        <v/>
      </c>
      <c r="CH176" s="206">
        <f>F176*P176</f>
        <v/>
      </c>
      <c r="CI176" s="56" t="n">
        <v>139</v>
      </c>
      <c r="CJ176" s="3" t="n">
        <v>131</v>
      </c>
      <c r="CK176" s="3" t="n">
        <v>123</v>
      </c>
      <c r="CL176" s="3" t="n">
        <v>115</v>
      </c>
      <c r="CM176" s="3" t="n">
        <v>107</v>
      </c>
      <c r="CN176" s="3" t="n">
        <v>99</v>
      </c>
      <c r="CO176" s="3" t="n">
        <v>91</v>
      </c>
      <c r="CP176" s="3" t="n">
        <v>83</v>
      </c>
      <c r="CQ176" s="3" t="n">
        <v>75</v>
      </c>
      <c r="DJ176" s="3">
        <f>ROUND((CI176-EZ176),1)</f>
        <v/>
      </c>
      <c r="DK176" s="3">
        <f>((CI176-EZ176)/(FG176+DJ176-FC176))*100</f>
        <v/>
      </c>
      <c r="DL176" s="3">
        <f>ROUND((CR176-FA176)+(DA176-FB176),1)</f>
        <v/>
      </c>
      <c r="DO176" s="3" t="n">
        <v>2</v>
      </c>
      <c r="DQ176" s="3" t="n">
        <v>1</v>
      </c>
      <c r="DZ176" s="3" t="n">
        <v>1</v>
      </c>
      <c r="EA176" s="3">
        <f>IF(DZ176&gt;0,DZ176,IF(DM176&gt;0,1,2))</f>
        <v/>
      </c>
      <c r="EB176" s="3">
        <f>MAX(DM176:DO176)</f>
        <v/>
      </c>
      <c r="EC176" s="3">
        <f>AND(DM176-0.1&lt;$DM$8,DN176-0.1&lt;$DN$8,DO176-0.1&lt;$DO$8)*1</f>
        <v/>
      </c>
      <c r="ED176" s="3">
        <f>IFERROR(IF(AND($DP$8&gt;=DP176,$DQ$8&gt;=DQ176,$DR$8&gt;=DR176,$DS$8&gt;=DS176,$DT$8&gt;=DT176,$DU$8&gt;=DU176,$DV$8&gt;=DV176,$DW$8&gt;=DW176,$DX$8&gt;=DX176,OR(DY176=0,$DY$8&lt;DY176),EC176=1),1,0),0)</f>
        <v/>
      </c>
      <c r="EF176" s="3">
        <f>IFERROR(OFFSET(EF$3,MATCH(AQ176,$ED$4:$ED$10,0),0),0)</f>
        <v/>
      </c>
      <c r="EG176" s="3">
        <f>IFERROR(OFFSET(EG$3,MATCH(AR176,$ED$4:$ED$10,0),0),0)</f>
        <v/>
      </c>
      <c r="EH176" s="3">
        <f>IFERROR(IF(LEFT($BA176,1)="4",OFFSET(변환표준점수!$H$118,MATCH($S176,변환표준점수!$B$119:$B$198,0),),OFFSET(EH$3,MATCH(AS176,$ED$4:$ED$8,0),0)),0)</f>
        <v/>
      </c>
      <c r="EI176" s="3">
        <f>IFERROR(IF(LEFT($BA176,1)="4",OFFSET(변환표준점수!$I$118,MATCH($S176,변환표준점수!$B$119:$B$198,0),0),OFFSET(EI$3,MATCH(AT176,$ED$4:$ED$8,0),0)),0)</f>
        <v/>
      </c>
      <c r="EK176" s="3">
        <f>IFERROR(IF(LEFT($BA176,1)="4",OFFSET(변환표준점수!$J$118,MATCH($S176,변환표준점수!$B$119:$B$198,0),0),OFFSET(EJ$3,MATCH(AV176,$ED$4:$ED$8,0),0)),0)</f>
        <v/>
      </c>
      <c r="EL176" s="3">
        <f>IFERROR(IF(LEFT($BA176,1)="4",OFFSET(변환표준점수!$K$118,MATCH($S176,변환표준점수!$B$119:$B$198,0),0),OFFSET(EK$3,MATCH(AW176,$ED$4:$ED$8,0),0)),0)</f>
        <v/>
      </c>
      <c r="EM176" s="3">
        <f>IFERROR(OFFSET(EL$3,MATCH(AX176,$ED$4:$ED$8,0),0),0)</f>
        <v/>
      </c>
      <c r="EN176" s="3">
        <f>IFERROR(OFFSET(EM$3,MATCH(AY176,$ED$4:$ED$8,0),0),0)</f>
        <v/>
      </c>
      <c r="EO176" s="3">
        <f>IFERROR(OFFSET(EN$3,MATCH(AZ176,$ED$4:$ED$8,0),0),0)</f>
        <v/>
      </c>
      <c r="EQ176" s="3">
        <f>IFERROR((EF176*AD176+BO176)*$EP$9,0)</f>
        <v/>
      </c>
      <c r="ER176" s="3">
        <f>IFERROR(EG176*AE176+OFFSET($BP176,0,$ER$14-1),0)</f>
        <v/>
      </c>
      <c r="ES176" s="3">
        <f>IFERROR((EH176*AF176+BS176)*$EP$9,0)</f>
        <v/>
      </c>
      <c r="ET176" s="3">
        <f>IFERROR(IF(O176&lt;2,0,(EI176*AG176+BT176)*$EP$9),0)</f>
        <v/>
      </c>
      <c r="EU176" s="3">
        <f>IFERROR(BU176*$EP$9,0)</f>
        <v/>
      </c>
      <c r="EV176" s="3">
        <f>IFERROR((EK176*AI176+BV176)*$EP$9,0)</f>
        <v/>
      </c>
      <c r="EW176" s="3">
        <f>IFERROR(IF(O176&lt;2,0,(EL176*AJ176+BW176)*$EP$9),0)</f>
        <v/>
      </c>
      <c r="EX176" s="3">
        <f>LARGE((ES176:ET176,EV176:EW176),1)</f>
        <v/>
      </c>
      <c r="EY176" s="3">
        <f>IF(O176&lt;2,0,LARGE((ES176:ET176,EV176:EW176),2))</f>
        <v/>
      </c>
      <c r="EZ176" s="3">
        <f>IFERROR(OFFSET(CI176,0,ROUND((1/(1/EM176))-1,0)),0)</f>
        <v/>
      </c>
      <c r="FA176" s="3">
        <f>IFERROR(OFFSET(CR176,0,ROUND(1/(1/EN176),0)-1),0)</f>
        <v/>
      </c>
      <c r="FB176" s="3">
        <f>IFERROR(OFFSET(DA176,0,ROUND(1/(1/EO176),0)-1),0)</f>
        <v/>
      </c>
      <c r="FG176" s="3">
        <f>IF(FF176&gt;0,FF176,EQ176+ER176+EU176+EX176+EY176+EZ176+FA176+FB176+FC176)</f>
        <v/>
      </c>
      <c r="FH176" s="618" t="n"/>
      <c r="FU176" s="3">
        <f>IF(AQ176=1,"표점",IF(AQ176=12,"표점/만점",IF(AQ176=2,"백분위")))</f>
        <v/>
      </c>
      <c r="FV176" s="3">
        <f>IF(BA176=1,"표점",IF(BA176=12,"표점/만점",IF(BA176=2,"백분위",IF(BA176=4,"변표",IF(BA176=42,"변표/만점")))))</f>
        <v/>
      </c>
      <c r="FW176" s="3">
        <f>ROUND(Y176/$FZ176,2)</f>
        <v/>
      </c>
      <c r="FX176" s="3">
        <f>ROUND(Z176/$FZ176,2)</f>
        <v/>
      </c>
      <c r="FY176" s="3">
        <f>ROUND(AC176/$FZ176,2)</f>
        <v/>
      </c>
      <c r="FZ176" s="3">
        <f>Y176+Z176+AC176</f>
        <v/>
      </c>
    </row>
    <row r="177">
      <c r="A177" s="556" t="n">
        <v>26</v>
      </c>
      <c r="C177" s="3">
        <f>ROUND(ROW(C177)-ROW($C$15),0)</f>
        <v/>
      </c>
      <c r="D177" s="3" t="n">
        <v>162</v>
      </c>
      <c r="E177" s="3" t="inlineStr">
        <is>
          <t>동의 한문</t>
        </is>
      </c>
      <c r="F177" s="3" t="n">
        <v>800</v>
      </c>
      <c r="G177" s="3" t="n">
        <v>0.25</v>
      </c>
      <c r="H177" s="3" t="n">
        <v>0.25</v>
      </c>
      <c r="I177" s="3" t="n">
        <v>0.125</v>
      </c>
      <c r="J177" s="3" t="n">
        <v>0.125</v>
      </c>
      <c r="L177" s="3" t="n">
        <v>0.125</v>
      </c>
      <c r="M177" s="3" t="n">
        <v>0.125</v>
      </c>
      <c r="O177" s="3" t="n">
        <v>2</v>
      </c>
      <c r="P177" s="3">
        <f>G177+H177+MAX((I177:J177),L177:M177)*O177</f>
        <v/>
      </c>
      <c r="Q177" s="3" t="n">
        <v>44</v>
      </c>
      <c r="S177" s="3">
        <f>IF(R177&gt;0,R177,Q177)</f>
        <v/>
      </c>
      <c r="U177" s="3" t="n">
        <v>1</v>
      </c>
      <c r="W177" s="3">
        <f>IF(AND(BH177=0,CD177=0),0,IF(V177&gt;0,V177,IF(U177=1,$W$11,0)))</f>
        <v/>
      </c>
      <c r="Y177" s="3">
        <f>AD177</f>
        <v/>
      </c>
      <c r="Z177" s="3">
        <f>AE177</f>
        <v/>
      </c>
      <c r="AA177" s="3">
        <f>IF($BB$7=1,AF177,IF(AS177=12,$F177*I177/($AF$8*AL177+$AF$9*(1-AL177)),AF177))</f>
        <v/>
      </c>
      <c r="AB177" s="3">
        <f>IF($BB$7=1,AI177,IF(AV177=12,$F177*L177/($AI$8*AL177+$AI$9*(1-AL177)),AI177))</f>
        <v/>
      </c>
      <c r="AC177" s="3">
        <f>IF(AND(AS177=2,EA177=1),AA177*O177,IF(AND(AS177=2,EA177=2),AB177*O177,IF(EA177=1,AA177,IF(EA177=2,AB177))))</f>
        <v/>
      </c>
      <c r="AD177" s="3">
        <f>IF(AQ177=12,$F177*G177/$AQ$9,IF(OR(AQ177=1,AQ177=4),$F177*G177/200,IF(OR(AQ177=2,AQ177=9),$F177*G177/100,"자동")))</f>
        <v/>
      </c>
      <c r="AE177" s="3">
        <f>IF(AR177=12,$F177*H177/$AR$9,IF(OR(AR177=1,AR177=4),$F177*H177/200,IF(OR(AR177=2,AR177=9),$F177*H177/100,"자동")))</f>
        <v/>
      </c>
      <c r="AF177" s="3">
        <f>IF(AS177=12,$F177*I177/IF($BB$7=1,IF($ED177=1,$AS$9,$AF$9),($AF$8*AL177+$AF$9*(1-AL177))),IF(AS177=42,$F177*I177/AN177,IF(OR(AS177=1,AS177=4,AS177=2),$F177*I177/100,IF(AS177=9,$F177*I177/50,"자동"))))</f>
        <v/>
      </c>
      <c r="AG177" s="3">
        <f>IF(AT177=12,$F177*J177/IF($BB$7=1,IF($ED177=1,$AT$9,$AG$9),($AG$8*AL177+$AG$9*(1-AL177))),IF(AT177=42,$F177*J177/AN177,IF(OR(AT177=1,AT177=4,AT177=2),$F177*J177/100,IF(AT177=9,$F177*J177/50,"자동"))))</f>
        <v/>
      </c>
      <c r="AH177" s="3">
        <f>IF(AU177=12,$F177*K177/IF($BB$7=1,IF($ED177=1,$AU$9,$AH$9),($AH$8*AL177+$AH$9*(1-AL177))),IF(AU177=42,$F177*K177/$AN177,IF(OR(AU177=1,AU177=4,AU177=2),$F177*K177/100,IF(AU177=9,$F177*K177/50,"자동"))))</f>
        <v/>
      </c>
      <c r="AI177" s="3">
        <f>IF(AV177=12,$F177*L177/IF($BB$7=1,IF($ED177=1,$AV$9,$AI$9),($AI$8*AL177+$AI$9*(1-AL177))),IF(AV177=42,$F177*L177/AO177,IF(OR(AV177=1,AV177=4,AV177=2),$F177*L177/100,IF(AV177=9,$F177*L177/50,"자동"))))</f>
        <v/>
      </c>
      <c r="AJ177" s="3">
        <f>IF(AW177=12,$F177*M177/IF($BB$7=1,IF($ED177=1,$AW$9,$AJ$9),($AJ$8*AL177+$AJ$9*(1-AL177))),IF(AW177=42,$F177*M177/AO177,IF(OR(AW177=1,AW177=4,AW177=2),$F177*M177/100,IF(AW177=9,$F177*M177/50,"자동"))))</f>
        <v/>
      </c>
      <c r="AL177" s="3">
        <f>IF(AK177&lt;&gt;"",AK177,IF(BA177&lt;&gt;12,"",IF(U177=1,1,IF(LEFT(E177,3)="서울대",0,""))))</f>
        <v/>
      </c>
      <c r="AN177" s="3">
        <f>IF($BA177=42,OFFSET(변환표준점수!C$119,$AP177-1,0),"")</f>
        <v/>
      </c>
      <c r="AO177" s="3">
        <f>IF($BA177=42,OFFSET(변환표준점수!D$119,$AP177-1,0),"")</f>
        <v/>
      </c>
      <c r="AP177" s="3">
        <f>IF(S177="","",MATCH(S177,변환표준점수!$B$119:$B$298,0))</f>
        <v/>
      </c>
      <c r="AQ177" s="3" t="n">
        <v>1</v>
      </c>
      <c r="AR177" s="3" t="n">
        <v>1</v>
      </c>
      <c r="AS177" s="3" t="n">
        <v>4</v>
      </c>
      <c r="AT177" s="3" t="n">
        <v>4</v>
      </c>
      <c r="AV177" s="3" t="n">
        <v>4</v>
      </c>
      <c r="AW177" s="3" t="n">
        <v>4</v>
      </c>
      <c r="AX177" s="3" t="n">
        <v>3</v>
      </c>
      <c r="AY177" s="3" t="n">
        <v>3</v>
      </c>
      <c r="BA177" s="3">
        <f>IF(AS177&gt;0,AS177,AV177)</f>
        <v/>
      </c>
      <c r="BJ177" s="3">
        <f>IF(BI177="",IF(DT177=1,1,$BI$3),BI177)</f>
        <v/>
      </c>
      <c r="CH177" s="206">
        <f>F177*P177</f>
        <v/>
      </c>
      <c r="CI177" s="56" t="n">
        <v>139</v>
      </c>
      <c r="CJ177" s="3" t="n">
        <v>131</v>
      </c>
      <c r="CK177" s="3" t="n">
        <v>123</v>
      </c>
      <c r="CL177" s="3" t="n">
        <v>115</v>
      </c>
      <c r="CM177" s="3" t="n">
        <v>107</v>
      </c>
      <c r="CN177" s="3" t="n">
        <v>99</v>
      </c>
      <c r="CO177" s="3" t="n">
        <v>91</v>
      </c>
      <c r="CP177" s="3" t="n">
        <v>83</v>
      </c>
      <c r="CQ177" s="3" t="n">
        <v>75</v>
      </c>
      <c r="DJ177" s="3">
        <f>ROUND((CI177-EZ177),1)</f>
        <v/>
      </c>
      <c r="DK177" s="3">
        <f>((CI177-EZ177)/(FG177+DJ177-FC177))*100</f>
        <v/>
      </c>
      <c r="DL177" s="3">
        <f>ROUND((CR177-FA177)+(DA177-FB177),1)</f>
        <v/>
      </c>
      <c r="DO177" s="3" t="n">
        <v>2</v>
      </c>
      <c r="DR177" s="3" t="n">
        <v>1</v>
      </c>
      <c r="EA177" s="3">
        <f>IF(DZ177&gt;0,DZ177,IF(DM177&gt;0,1,2))</f>
        <v/>
      </c>
      <c r="EB177" s="3">
        <f>MAX(DM177:DO177)</f>
        <v/>
      </c>
      <c r="EC177" s="3">
        <f>AND(DM177-0.1&lt;$DM$8,DN177-0.1&lt;$DN$8,DO177-0.1&lt;$DO$8)*1</f>
        <v/>
      </c>
      <c r="ED177" s="3">
        <f>IFERROR(IF(AND($DP$8&gt;=DP177,$DQ$8&gt;=DQ177,$DR$8&gt;=DR177,$DS$8&gt;=DS177,$DT$8&gt;=DT177,$DU$8&gt;=DU177,$DV$8&gt;=DV177,$DW$8&gt;=DW177,$DX$8&gt;=DX177,OR(DY177=0,$DY$8&lt;DY177),EC177=1),1,0),0)</f>
        <v/>
      </c>
      <c r="EF177" s="3">
        <f>IFERROR(OFFSET(EF$3,MATCH(AQ177,$ED$4:$ED$10,0),0),0)</f>
        <v/>
      </c>
      <c r="EG177" s="3">
        <f>IFERROR(OFFSET(EG$3,MATCH(AR177,$ED$4:$ED$10,0),0),0)</f>
        <v/>
      </c>
      <c r="EH177" s="3">
        <f>IFERROR(IF(LEFT($BA177,1)="4",OFFSET(변환표준점수!$H$118,MATCH($S177,변환표준점수!$B$119:$B$198,0),),OFFSET(EH$3,MATCH(AS177,$ED$4:$ED$8,0),0)),0)</f>
        <v/>
      </c>
      <c r="EI177" s="3">
        <f>IFERROR(IF(LEFT($BA177,1)="4",OFFSET(변환표준점수!$I$118,MATCH($S177,변환표준점수!$B$119:$B$198,0),0),OFFSET(EI$3,MATCH(AT177,$ED$4:$ED$8,0),0)),0)</f>
        <v/>
      </c>
      <c r="EK177" s="3">
        <f>IFERROR(IF(LEFT($BA177,1)="4",OFFSET(변환표준점수!$J$118,MATCH($S177,변환표준점수!$B$119:$B$198,0),0),OFFSET(EJ$3,MATCH(AV177,$ED$4:$ED$8,0),0)),0)</f>
        <v/>
      </c>
      <c r="EL177" s="3">
        <f>IFERROR(IF(LEFT($BA177,1)="4",OFFSET(변환표준점수!$K$118,MATCH($S177,변환표준점수!$B$119:$B$198,0),0),OFFSET(EK$3,MATCH(AW177,$ED$4:$ED$8,0),0)),0)</f>
        <v/>
      </c>
      <c r="EM177" s="3">
        <f>IFERROR(OFFSET(EL$3,MATCH(AX177,$ED$4:$ED$8,0),0),0)</f>
        <v/>
      </c>
      <c r="EN177" s="3">
        <f>IFERROR(OFFSET(EM$3,MATCH(AY177,$ED$4:$ED$8,0),0),0)</f>
        <v/>
      </c>
      <c r="EO177" s="3">
        <f>IFERROR(OFFSET(EN$3,MATCH(AZ177,$ED$4:$ED$8,0),0),0)</f>
        <v/>
      </c>
      <c r="EQ177" s="3">
        <f>IFERROR((EF177*AD177+BO177)*$EP$9,0)</f>
        <v/>
      </c>
      <c r="ER177" s="3">
        <f>IFERROR(EG177*AE177+OFFSET($BP177,0,$ER$14-1),0)</f>
        <v/>
      </c>
      <c r="ES177" s="3">
        <f>IFERROR((EH177*AF177+BS177)*$EP$9,0)</f>
        <v/>
      </c>
      <c r="ET177" s="3">
        <f>IFERROR(IF(O177&lt;2,0,(EI177*AG177+BT177)*$EP$9),0)</f>
        <v/>
      </c>
      <c r="EU177" s="3">
        <f>IFERROR(BU177*$EP$9,0)</f>
        <v/>
      </c>
      <c r="EV177" s="3">
        <f>IFERROR((EK177*AI177+BV177)*$EP$9,0)</f>
        <v/>
      </c>
      <c r="EW177" s="3">
        <f>IFERROR(IF(O177&lt;2,0,(EL177*AJ177+BW177)*$EP$9),0)</f>
        <v/>
      </c>
      <c r="EX177" s="3">
        <f>LARGE((ES177:ET177,EV177:EW177),1)</f>
        <v/>
      </c>
      <c r="EY177" s="3">
        <f>IF(O177&lt;2,0,LARGE((ES177:ET177,EV177:EW177),2))</f>
        <v/>
      </c>
      <c r="EZ177" s="3">
        <f>IFERROR(OFFSET(CI177,0,ROUND((1/(1/EM177))-1,0)),0)</f>
        <v/>
      </c>
      <c r="FA177" s="3">
        <f>IFERROR(OFFSET(CR177,0,ROUND(1/(1/EN177),0)-1),0)</f>
        <v/>
      </c>
      <c r="FB177" s="3">
        <f>IFERROR(OFFSET(DA177,0,ROUND(1/(1/EO177),0)-1),0)</f>
        <v/>
      </c>
      <c r="FG177" s="3">
        <f>IF(FF177&gt;0,FF177,EQ177+ER177+EU177+EX177+EY177+EZ177+FA177+FB177+FC177)</f>
        <v/>
      </c>
      <c r="FH177" s="618" t="n"/>
      <c r="FU177" s="3">
        <f>IF(AQ177=1,"표점",IF(AQ177=12,"표점/만점",IF(AQ177=2,"백분위")))</f>
        <v/>
      </c>
      <c r="FV177" s="3">
        <f>IF(BA177=1,"표점",IF(BA177=12,"표점/만점",IF(BA177=2,"백분위",IF(BA177=4,"변표",IF(BA177=42,"변표/만점")))))</f>
        <v/>
      </c>
      <c r="FW177" s="3">
        <f>ROUND(Y177/$FZ177,2)</f>
        <v/>
      </c>
      <c r="FX177" s="3">
        <f>ROUND(Z177/$FZ177,2)</f>
        <v/>
      </c>
      <c r="FY177" s="3">
        <f>ROUND(AC177/$FZ177,2)</f>
        <v/>
      </c>
      <c r="FZ177" s="3">
        <f>Y177+Z177+AC177</f>
        <v/>
      </c>
    </row>
    <row r="178">
      <c r="A178" s="556" t="n">
        <v>26</v>
      </c>
      <c r="C178" s="3">
        <f>ROUND(ROW(C178)-ROW($C$15),0)</f>
        <v/>
      </c>
      <c r="D178" s="3" t="n">
        <v>163</v>
      </c>
      <c r="E178" s="3" t="inlineStr">
        <is>
          <t>목포 약</t>
        </is>
      </c>
      <c r="F178" s="3" t="n">
        <v>1000</v>
      </c>
      <c r="G178" s="3">
        <f>IF($BB$7=1,0.3,0)</f>
        <v/>
      </c>
      <c r="H178" s="3" t="n">
        <v>0.4</v>
      </c>
      <c r="I178" s="3" t="n">
        <v>0.15</v>
      </c>
      <c r="J178" s="3" t="n">
        <v>0.15</v>
      </c>
      <c r="O178" s="3" t="n">
        <v>2</v>
      </c>
      <c r="P178" s="3">
        <f>G178+H178+MAX((I178:J178),L178:M178)*O178</f>
        <v/>
      </c>
      <c r="Q178" s="3" t="inlineStr"/>
      <c r="S178" s="3">
        <f>IF(R178&gt;0,R178,Q178)</f>
        <v/>
      </c>
      <c r="U178" s="3" t="n">
        <v>1</v>
      </c>
      <c r="W178" s="3">
        <f>IF(AND(BH178=0,CD178=0),0,IF(V178&gt;0,V178,IF(U178=1,$W$11,0)))</f>
        <v/>
      </c>
      <c r="Y178" s="3">
        <f>AD178</f>
        <v/>
      </c>
      <c r="Z178" s="3">
        <f>AE178</f>
        <v/>
      </c>
      <c r="AA178" s="3">
        <f>IF($BB$7=1,AF178,IF(AS178=12,$F178*I178/($AF$8*AL178+$AF$9*(1-AL178)),AF178))</f>
        <v/>
      </c>
      <c r="AB178" s="3">
        <f>IF($BB$7=1,AI178,IF(AV178=12,$F178*L178/($AI$8*AL178+$AI$9*(1-AL178)),AI178))</f>
        <v/>
      </c>
      <c r="AC178" s="3">
        <f>IF(AND(AS178=2,EA178=1),AA178*O178,IF(AND(AS178=2,EA178=2),AB178*O178,IF(EA178=1,AA178,IF(EA178=2,AB178))))</f>
        <v/>
      </c>
      <c r="AD178" s="3">
        <f>IF(AQ178=12,$F178*G178/$AQ$9,IF(OR(AQ178=1,AQ178=4),$F178*G178/200,IF(OR(AQ178=2,AQ178=9),$F178*G178/100,"자동")))</f>
        <v/>
      </c>
      <c r="AE178" s="3">
        <f>IF(AR178=12,$F178*H178/$AR$9,IF(OR(AR178=1,AR178=4),$F178*H178/200,IF(OR(AR178=2,AR178=9),$F178*H178/100,"자동")))</f>
        <v/>
      </c>
      <c r="AF178" s="3">
        <f>IF(AS178=12,$F178*I178/IF($BB$7=1,IF($ED178=1,$AS$9,$AF$9),($AF$8*AL178+$AF$9*(1-AL178))),IF(AS178=42,$F178*I178/AN178,IF(OR(AS178=1,AS178=4,AS178=2),$F178*I178/100,IF(AS178=9,$F178*I178/50,"자동"))))</f>
        <v/>
      </c>
      <c r="AG178" s="3">
        <f>IF(AT178=12,$F178*J178/IF($BB$7=1,IF($ED178=1,$AT$9,$AG$9),($AG$8*AL178+$AG$9*(1-AL178))),IF(AT178=42,$F178*J178/AN178,IF(OR(AT178=1,AT178=4,AT178=2),$F178*J178/100,IF(AT178=9,$F178*J178/50,"자동"))))</f>
        <v/>
      </c>
      <c r="AH178" s="3">
        <f>IF(AU178=12,$F178*K178/IF($BB$7=1,IF($ED178=1,$AU$9,$AH$9),($AH$8*AL178+$AH$9*(1-AL178))),IF(AU178=42,$F178*K178/$AN178,IF(OR(AU178=1,AU178=4,AU178=2),$F178*K178/100,IF(AU178=9,$F178*K178/50,"자동"))))</f>
        <v/>
      </c>
      <c r="AI178" s="3">
        <f>IF(AV178=12,$F178*L178/IF($BB$7=1,IF($ED178=1,$AV$9,$AI$9),($AI$8*AL178+$AI$9*(1-AL178))),IF(AV178=42,$F178*L178/AO178,IF(OR(AV178=1,AV178=4,AV178=2),$F178*L178/100,IF(AV178=9,$F178*L178/50,"자동"))))</f>
        <v/>
      </c>
      <c r="AJ178" s="3">
        <f>IF(AW178=12,$F178*M178/IF($BB$7=1,IF($ED178=1,$AW$9,$AJ$9),($AJ$8*AL178+$AJ$9*(1-AL178))),IF(AW178=42,$F178*M178/AO178,IF(OR(AW178=1,AW178=4,AW178=2),$F178*M178/100,IF(AW178=9,$F178*M178/50,"자동"))))</f>
        <v/>
      </c>
      <c r="AL178" s="3">
        <f>IF(AK178&lt;&gt;"",AK178,IF(BA178&lt;&gt;12,"",IF(U178=1,1,IF(LEFT(E178,3)="서울대",0,""))))</f>
        <v/>
      </c>
      <c r="AN178" s="3">
        <f>IF($BA178=42,OFFSET(변환표준점수!C$119,$AP178-1,0),"")</f>
        <v/>
      </c>
      <c r="AO178" s="3">
        <f>IF($BA178=42,OFFSET(변환표준점수!D$119,$AP178-1,0),"")</f>
        <v/>
      </c>
      <c r="AP178" s="3">
        <f>IF(S178="","",MATCH(S178,변환표준점수!$B$119:$B$298,0))</f>
        <v/>
      </c>
      <c r="AQ178" s="3" t="n">
        <v>2</v>
      </c>
      <c r="AR178" s="3" t="n">
        <v>2</v>
      </c>
      <c r="AS178" s="3" t="n">
        <v>2</v>
      </c>
      <c r="AT178" s="3" t="n">
        <v>2</v>
      </c>
      <c r="AX178" s="3" t="n">
        <v>3</v>
      </c>
      <c r="AY178" s="3" t="n">
        <v>3</v>
      </c>
      <c r="BA178" s="3">
        <f>IF(AS178&gt;0,AS178,AV178)</f>
        <v/>
      </c>
      <c r="BC178" s="3">
        <f>$Z178*0.1</f>
        <v/>
      </c>
      <c r="BD178" s="3">
        <f>$Z178*0.1</f>
        <v/>
      </c>
      <c r="BF178" s="3">
        <f>0.05*AA178</f>
        <v/>
      </c>
      <c r="BG178" s="3">
        <f>0.05*AA178</f>
        <v/>
      </c>
      <c r="BJ178" s="3">
        <f>IF(BI178="",IF(DT178=1,1,$BI$3),BI178)</f>
        <v/>
      </c>
      <c r="BN178" s="212" t="inlineStr">
        <is>
          <t>미/기10%,과탐5%가산</t>
        </is>
      </c>
      <c r="BP178" s="3">
        <f>IF(BP$6&gt;0,BC178*$EG178,0)</f>
        <v/>
      </c>
      <c r="BQ178" s="3">
        <f>IF(BQ$6&gt;0,BD178*$EG178,0)</f>
        <v/>
      </c>
      <c r="BS178" s="3">
        <f>EH178*BF178</f>
        <v/>
      </c>
      <c r="BT178" s="3">
        <f>EI178*BG178</f>
        <v/>
      </c>
      <c r="CH178" s="206">
        <f>F178*P178</f>
        <v/>
      </c>
      <c r="CI178" s="56" t="n">
        <v>300</v>
      </c>
      <c r="CJ178" s="3" t="n">
        <v>285</v>
      </c>
      <c r="CK178" s="3" t="n">
        <v>270</v>
      </c>
      <c r="CL178" s="3" t="n">
        <v>255</v>
      </c>
      <c r="CM178" s="3" t="n">
        <v>240</v>
      </c>
      <c r="CN178" s="3" t="n">
        <v>225</v>
      </c>
      <c r="CO178" s="3" t="n">
        <v>210</v>
      </c>
      <c r="CP178" s="3" t="n">
        <v>195</v>
      </c>
      <c r="CQ178" s="3" t="n">
        <v>0</v>
      </c>
      <c r="DJ178" s="3">
        <f>ROUND((CI178-EZ178),1)</f>
        <v/>
      </c>
      <c r="DK178" s="3">
        <f>((CI178-EZ178)/(FG178+DJ178-FC178))*100</f>
        <v/>
      </c>
      <c r="DL178" s="3">
        <f>ROUND((CR178-FA178)+(DA178-FB178),1)</f>
        <v/>
      </c>
      <c r="DM178" s="3" t="n">
        <v>2</v>
      </c>
      <c r="DQ178" s="3" t="n">
        <v>1</v>
      </c>
      <c r="DS178" s="3" t="n">
        <v>1</v>
      </c>
      <c r="DW178" s="3">
        <f>IF(OR(LEFT(I13,1)="생",LEFT(I13,1)="화",LEFT(J13,1)="생",LEFT(J13,1)="화"),0,1)</f>
        <v/>
      </c>
      <c r="DZ178" s="3" t="n">
        <v>1</v>
      </c>
      <c r="EA178" s="3">
        <f>IF(DZ178&gt;0,DZ178,IF(DM178&gt;0,1,2))</f>
        <v/>
      </c>
      <c r="EB178" s="3">
        <f>MAX(DM178:DO178)</f>
        <v/>
      </c>
      <c r="EC178" s="3">
        <f>AND(DM178-0.1&lt;$DM$8,DN178-0.1&lt;$DN$8,DO178-0.1&lt;$DO$8)*1</f>
        <v/>
      </c>
      <c r="ED178" s="3">
        <f>IFERROR(IF(AND($DP$8&gt;=DP178,$DQ$8&gt;=DQ178,$DR$8&gt;=DR178,$DS$8&gt;=DS178,$DT$8&gt;=DT178,$DU$8&gt;=DU178,$DV$8&gt;=DV178,$DW$8&gt;=DW178,$DX$8&gt;=DX178,OR(DY178=0,$DY$8&lt;DY178),EC178=1),1,0),0)</f>
        <v/>
      </c>
      <c r="EF178" s="3">
        <f>IFERROR(OFFSET(EF$3,MATCH(AQ178,$ED$4:$ED$10,0),0),0)</f>
        <v/>
      </c>
      <c r="EG178" s="3">
        <f>IFERROR(OFFSET(EG$3,MATCH(AR178,$ED$4:$ED$10,0),0),0)</f>
        <v/>
      </c>
      <c r="EH178" s="3">
        <f>IFERROR(IF(LEFT($BA178,1)="4",OFFSET(변환표준점수!$H$118,MATCH($S178,변환표준점수!$B$119:$B$198,0),),OFFSET(EH$3,MATCH(AS178,$ED$4:$ED$8,0),0)),0)</f>
        <v/>
      </c>
      <c r="EI178" s="3">
        <f>IFERROR(IF(LEFT($BA178,1)="4",OFFSET(변환표준점수!$I$118,MATCH($S178,변환표준점수!$B$119:$B$198,0),0),OFFSET(EI$3,MATCH(AT178,$ED$4:$ED$8,0),0)),0)</f>
        <v/>
      </c>
      <c r="EK178" s="3">
        <f>IFERROR(IF(LEFT($BA178,1)="4",OFFSET(변환표준점수!$J$118,MATCH($S178,변환표준점수!$B$119:$B$198,0),0),OFFSET(EJ$3,MATCH(AV178,$ED$4:$ED$8,0),0)),0)</f>
        <v/>
      </c>
      <c r="EL178" s="3">
        <f>IFERROR(IF(LEFT($BA178,1)="4",OFFSET(변환표준점수!$K$118,MATCH($S178,변환표준점수!$B$119:$B$198,0),0),OFFSET(EK$3,MATCH(AW178,$ED$4:$ED$8,0),0)),0)</f>
        <v/>
      </c>
      <c r="EM178" s="3">
        <f>IFERROR(OFFSET(EL$3,MATCH(AX178,$ED$4:$ED$8,0),0),0)</f>
        <v/>
      </c>
      <c r="EN178" s="3">
        <f>IFERROR(OFFSET(EM$3,MATCH(AY178,$ED$4:$ED$8,0),0),0)</f>
        <v/>
      </c>
      <c r="EO178" s="3">
        <f>IFERROR(OFFSET(EN$3,MATCH(AZ178,$ED$4:$ED$8,0),0),0)</f>
        <v/>
      </c>
      <c r="EQ178" s="3">
        <f>IFERROR((EF178*AD178+BO178)*$EP$9,0)</f>
        <v/>
      </c>
      <c r="ER178" s="3">
        <f>IFERROR(EG178*AE178+OFFSET($BP178,0,$ER$14-1),0)</f>
        <v/>
      </c>
      <c r="ES178" s="3">
        <f>IFERROR((EH178*AF178+BS178)*$EP$9,0)</f>
        <v/>
      </c>
      <c r="ET178" s="3">
        <f>IFERROR(IF(O178&lt;2,0,(EI178*AG178+BT178)*$EP$9),0)</f>
        <v/>
      </c>
      <c r="EU178" s="3">
        <f>IFERROR(BU178*$EP$9,0)</f>
        <v/>
      </c>
      <c r="EV178" s="3">
        <f>IFERROR((EK178*AI178+BV178)*$EP$9,0)</f>
        <v/>
      </c>
      <c r="EW178" s="3">
        <f>IFERROR(IF(O178&lt;2,0,(EL178*AJ178+BW178)*$EP$9),0)</f>
        <v/>
      </c>
      <c r="EX178" s="3">
        <f>LARGE((ES178:ET178,EV178:EW178),1)</f>
        <v/>
      </c>
      <c r="EY178" s="3">
        <f>IF(O178&lt;2,0,LARGE((ES178:ET178,EV178:EW178),2))</f>
        <v/>
      </c>
      <c r="EZ178" s="3">
        <f>IFERROR(OFFSET(CI178,0,ROUND((1/(1/EM178))-1,0)),0)</f>
        <v/>
      </c>
      <c r="FA178" s="3">
        <f>IFERROR(OFFSET(CR178,0,ROUND(1/(1/EN178),0)-1),0)</f>
        <v/>
      </c>
      <c r="FB178" s="3">
        <f>IFERROR(OFFSET(DA178,0,ROUND(1/(1/EO178),0)-1),0)</f>
        <v/>
      </c>
      <c r="FE178" s="3" t="inlineStr">
        <is>
          <t>국/영중 큰거선택</t>
        </is>
      </c>
      <c r="FF178" s="3">
        <f>ER178+EX178+EY178+MAX(EQ178,EZ178)+EU178+FA178+FB178</f>
        <v/>
      </c>
      <c r="FG178" s="3">
        <f>IF(FF178&gt;0,FF178,EQ178+ER178+EU178+EX178+EY178+EZ178+FA178+FB178+FC178)</f>
        <v/>
      </c>
      <c r="FH178" s="618" t="inlineStr">
        <is>
          <t>과탐두과목,생화포함필수</t>
        </is>
      </c>
      <c r="FU178" s="3">
        <f>IF(AQ178=1,"표점",IF(AQ178=12,"표점/만점",IF(AQ178=2,"백분위")))</f>
        <v/>
      </c>
      <c r="FV178" s="3">
        <f>IF(BA178=1,"표점",IF(BA178=12,"표점/만점",IF(BA178=2,"백분위",IF(BA178=4,"변표",IF(BA178=42,"변표/만점")))))</f>
        <v/>
      </c>
      <c r="FW178" s="3">
        <f>ROUND(Y178/$FZ178,2)</f>
        <v/>
      </c>
      <c r="FX178" s="3">
        <f>ROUND(Z178/$FZ178,2)</f>
        <v/>
      </c>
      <c r="FY178" s="3">
        <f>ROUND(AC178/$FZ178,2)</f>
        <v/>
      </c>
      <c r="FZ178" s="3">
        <f>Y178+Z178+AC178</f>
        <v/>
      </c>
    </row>
    <row r="179">
      <c r="A179" s="556" t="n">
        <v>26</v>
      </c>
      <c r="C179" s="3">
        <f>ROUND(ROW(C179)-ROW($C$15),0)</f>
        <v/>
      </c>
      <c r="D179" s="3" t="n">
        <v>164</v>
      </c>
      <c r="E179" s="3" t="inlineStr">
        <is>
          <t>삼육 약</t>
        </is>
      </c>
      <c r="F179" s="3" t="n">
        <v>1000</v>
      </c>
      <c r="G179" s="3" t="n">
        <v>0.25</v>
      </c>
      <c r="H179" s="3" t="n">
        <v>0.3</v>
      </c>
      <c r="I179" s="3" t="n">
        <v>0.1</v>
      </c>
      <c r="J179" s="3" t="n">
        <v>0.1</v>
      </c>
      <c r="L179" s="3" t="n">
        <v>0.1</v>
      </c>
      <c r="M179" s="3" t="n">
        <v>0.1</v>
      </c>
      <c r="O179" s="3" t="n">
        <v>2</v>
      </c>
      <c r="P179" s="3">
        <f>G179+H179+MAX((I179:J179),L179:M179)*O179</f>
        <v/>
      </c>
      <c r="Q179" s="3" t="inlineStr"/>
      <c r="S179" s="3">
        <f>IF(R179&gt;0,R179,Q179)</f>
        <v/>
      </c>
      <c r="U179" s="3" t="n">
        <v>1</v>
      </c>
      <c r="W179" s="3">
        <f>IF(AND(BH179=0,CD179=0),0,IF(V179&gt;0,V179,IF(U179=1,$W$11,0)))</f>
        <v/>
      </c>
      <c r="Y179" s="3">
        <f>AD179</f>
        <v/>
      </c>
      <c r="Z179" s="3">
        <f>AE179</f>
        <v/>
      </c>
      <c r="AA179" s="3">
        <f>IF($BB$7=1,AF179,IF(AS179=12,$F179*I179/($AF$8*AL179+$AF$9*(1-AL179)),AF179))</f>
        <v/>
      </c>
      <c r="AB179" s="3">
        <f>IF($BB$7=1,AI179,IF(AV179=12,$F179*L179/($AI$8*AL179+$AI$9*(1-AL179)),AI179))</f>
        <v/>
      </c>
      <c r="AC179" s="3">
        <f>IF(AND(AS179=2,EA179=1),AA179*O179,IF(AND(AS179=2,EA179=2),AB179*O179,IF(EA179=1,AA179,IF(EA179=2,AB179))))</f>
        <v/>
      </c>
      <c r="AD179" s="3">
        <f>IF(AQ179=12,$F179*G179/$AQ$9,IF(OR(AQ179=1,AQ179=4),$F179*G179/200,IF(OR(AQ179=2,AQ179=9),$F179*G179/100,"자동")))</f>
        <v/>
      </c>
      <c r="AE179" s="3">
        <f>IF(AR179=12,$F179*H179/$AR$9,IF(OR(AR179=1,AR179=4),$F179*H179/200,IF(OR(AR179=2,AR179=9),$F179*H179/100,"자동")))</f>
        <v/>
      </c>
      <c r="AF179" s="3">
        <f>IF(AS179=12,$F179*I179/IF($BB$7=1,IF($ED179=1,$AS$9,$AF$9),($AF$8*AL179+$AF$9*(1-AL179))),IF(AS179=42,$F179*I179/AN179,IF(OR(AS179=1,AS179=4,AS179=2),$F179*I179/100,IF(AS179=9,$F179*I179/50,"자동"))))</f>
        <v/>
      </c>
      <c r="AG179" s="3">
        <f>IF(AT179=12,$F179*J179/IF($BB$7=1,IF($ED179=1,$AT$9,$AG$9),($AG$8*AL179+$AG$9*(1-AL179))),IF(AT179=42,$F179*J179/AN179,IF(OR(AT179=1,AT179=4,AT179=2),$F179*J179/100,IF(AT179=9,$F179*J179/50,"자동"))))</f>
        <v/>
      </c>
      <c r="AH179" s="3">
        <f>IF(AU179=12,$F179*K179/IF($BB$7=1,IF($ED179=1,$AU$9,$AH$9),($AH$8*AL179+$AH$9*(1-AL179))),IF(AU179=42,$F179*K179/$AN179,IF(OR(AU179=1,AU179=4,AU179=2),$F179*K179/100,IF(AU179=9,$F179*K179/50,"자동"))))</f>
        <v/>
      </c>
      <c r="AI179" s="3">
        <f>IF(AV179=12,$F179*L179/IF($BB$7=1,IF($ED179=1,$AV$9,$AI$9),($AI$8*AL179+$AI$9*(1-AL179))),IF(AV179=42,$F179*L179/AO179,IF(OR(AV179=1,AV179=4,AV179=2),$F179*L179/100,IF(AV179=9,$F179*L179/50,"자동"))))</f>
        <v/>
      </c>
      <c r="AJ179" s="3">
        <f>IF(AW179=12,$F179*M179/IF($BB$7=1,IF($ED179=1,$AW$9,$AJ$9),($AJ$8*AL179+$AJ$9*(1-AL179))),IF(AW179=42,$F179*M179/AO179,IF(OR(AW179=1,AW179=4,AW179=2),$F179*M179/100,IF(AW179=9,$F179*M179/50,"자동"))))</f>
        <v/>
      </c>
      <c r="AL179" s="3">
        <f>IF(AK179&lt;&gt;"",AK179,IF(BA179&lt;&gt;12,"",IF(U179=1,1,IF(LEFT(E179,3)="서울대",0,""))))</f>
        <v/>
      </c>
      <c r="AN179" s="3">
        <f>IF($BA179=42,OFFSET(변환표준점수!C$119,$AP179-1,0),"")</f>
        <v/>
      </c>
      <c r="AO179" s="3">
        <f>IF($BA179=42,OFFSET(변환표준점수!D$119,$AP179-1,0),"")</f>
        <v/>
      </c>
      <c r="AP179" s="3">
        <f>IF(S179="","",MATCH(S179,변환표준점수!$B$119:$B$298,0))</f>
        <v/>
      </c>
      <c r="AQ179" s="3" t="n">
        <v>2</v>
      </c>
      <c r="AR179" s="3" t="n">
        <v>2</v>
      </c>
      <c r="AS179" s="3" t="n">
        <v>2</v>
      </c>
      <c r="AT179" s="3" t="n">
        <v>2</v>
      </c>
      <c r="AV179" s="3" t="n">
        <v>2</v>
      </c>
      <c r="AW179" s="3" t="n">
        <v>2</v>
      </c>
      <c r="AX179" s="3" t="n">
        <v>3</v>
      </c>
      <c r="AY179" s="3" t="n">
        <v>3</v>
      </c>
      <c r="BA179" s="3">
        <f>IF(AS179&gt;0,AS179,AV179)</f>
        <v/>
      </c>
      <c r="BC179" s="3">
        <f>$Z179*0.05</f>
        <v/>
      </c>
      <c r="BD179" s="3">
        <f>$Z179*0.05</f>
        <v/>
      </c>
      <c r="BF179" s="3">
        <f>0.03*AA179</f>
        <v/>
      </c>
      <c r="BG179" s="3">
        <f>0.03*AA179</f>
        <v/>
      </c>
      <c r="BJ179" s="3">
        <f>IF(BI179="",IF(DT179=1,1,$BI$3),BI179)</f>
        <v/>
      </c>
      <c r="BN179" s="212" t="inlineStr">
        <is>
          <t>미/기5%,과탐두과목이상3%가산</t>
        </is>
      </c>
      <c r="BP179" s="3">
        <f>IF(BP$6&gt;0,BC179*$EG179,0)</f>
        <v/>
      </c>
      <c r="BQ179" s="3">
        <f>IF(BQ$6&gt;0,BD179*$EG179,0)</f>
        <v/>
      </c>
      <c r="BS179" s="3">
        <f>IF($DM$8&gt;1,EH179*BF179,0)</f>
        <v/>
      </c>
      <c r="BT179" s="3">
        <f>IF($DM$8&gt;1,EI179*BG179,0)</f>
        <v/>
      </c>
      <c r="CH179" s="206">
        <f>F179*P179</f>
        <v/>
      </c>
      <c r="CI179" s="56" t="n">
        <v>245</v>
      </c>
      <c r="CJ179" s="3" t="n">
        <v>237.5</v>
      </c>
      <c r="CK179" s="3" t="n">
        <v>230</v>
      </c>
      <c r="CL179" s="3" t="n">
        <v>217.5</v>
      </c>
      <c r="CM179" s="3" t="n">
        <v>205</v>
      </c>
      <c r="CN179" s="3" t="n">
        <v>175</v>
      </c>
      <c r="CO179" s="3" t="n">
        <v>125</v>
      </c>
      <c r="CP179" s="3" t="n">
        <v>100</v>
      </c>
      <c r="CQ179" s="3" t="n">
        <v>75</v>
      </c>
      <c r="DJ179" s="3">
        <f>ROUND((CI179-EZ179),1)</f>
        <v/>
      </c>
      <c r="DK179" s="3">
        <f>((CI179-EZ179)/(FG179+DJ179-FC179))*100</f>
        <v/>
      </c>
      <c r="DL179" s="3">
        <f>ROUND((CR179-FA179)+(DA179-FB179),1)</f>
        <v/>
      </c>
      <c r="DO179" s="3" t="n">
        <v>2</v>
      </c>
      <c r="DZ179" s="3" t="n">
        <v>1</v>
      </c>
      <c r="EA179" s="3">
        <f>IF(DZ179&gt;0,DZ179,IF(DM179&gt;0,1,2))</f>
        <v/>
      </c>
      <c r="EB179" s="3">
        <f>MAX(DM179:DO179)</f>
        <v/>
      </c>
      <c r="EC179" s="3">
        <f>AND(DM179-0.1&lt;$DM$8,DN179-0.1&lt;$DN$8,DO179-0.1&lt;$DO$8)*1</f>
        <v/>
      </c>
      <c r="ED179" s="3">
        <f>IFERROR(IF(AND($DP$8&gt;=DP179,$DQ$8&gt;=DQ179,$DR$8&gt;=DR179,$DS$8&gt;=DS179,$DT$8&gt;=DT179,$DU$8&gt;=DU179,$DV$8&gt;=DV179,$DW$8&gt;=DW179,$DX$8&gt;=DX179,OR(DY179=0,$DY$8&lt;DY179),EC179=1),1,0),0)</f>
        <v/>
      </c>
      <c r="EF179" s="3">
        <f>IFERROR(OFFSET(EF$3,MATCH(AQ179,$ED$4:$ED$10,0),0),0)</f>
        <v/>
      </c>
      <c r="EG179" s="3">
        <f>IFERROR(OFFSET(EG$3,MATCH(AR179,$ED$4:$ED$10,0),0),0)</f>
        <v/>
      </c>
      <c r="EH179" s="3">
        <f>IFERROR(IF(LEFT($BA179,1)="4",OFFSET(변환표준점수!$H$118,MATCH($S179,변환표준점수!$B$119:$B$198,0),),OFFSET(EH$3,MATCH(AS179,$ED$4:$ED$8,0),0)),0)</f>
        <v/>
      </c>
      <c r="EI179" s="3">
        <f>IFERROR(IF(LEFT($BA179,1)="4",OFFSET(변환표준점수!$I$118,MATCH($S179,변환표준점수!$B$119:$B$198,0),0),OFFSET(EI$3,MATCH(AT179,$ED$4:$ED$8,0),0)),0)</f>
        <v/>
      </c>
      <c r="EK179" s="3">
        <f>IFERROR(IF(LEFT($BA179,1)="4",OFFSET(변환표준점수!$J$118,MATCH($S179,변환표준점수!$B$119:$B$198,0),0),OFFSET(EJ$3,MATCH(AV179,$ED$4:$ED$8,0),0)),0)</f>
        <v/>
      </c>
      <c r="EL179" s="3">
        <f>IFERROR(IF(LEFT($BA179,1)="4",OFFSET(변환표준점수!$K$118,MATCH($S179,변환표준점수!$B$119:$B$198,0),0),OFFSET(EK$3,MATCH(AW179,$ED$4:$ED$8,0),0)),0)</f>
        <v/>
      </c>
      <c r="EM179" s="3">
        <f>IFERROR(OFFSET(EL$3,MATCH(AX179,$ED$4:$ED$8,0),0),0)</f>
        <v/>
      </c>
      <c r="EN179" s="3">
        <f>IFERROR(OFFSET(EM$3,MATCH(AY179,$ED$4:$ED$8,0),0),0)</f>
        <v/>
      </c>
      <c r="EO179" s="3">
        <f>IFERROR(OFFSET(EN$3,MATCH(AZ179,$ED$4:$ED$8,0),0),0)</f>
        <v/>
      </c>
      <c r="EQ179" s="3">
        <f>IFERROR((EF179*AD179+BO179)*$EP$9,0)</f>
        <v/>
      </c>
      <c r="ER179" s="3">
        <f>IFERROR(EG179*AE179+OFFSET($BP179,0,$ER$14-1),0)</f>
        <v/>
      </c>
      <c r="ES179" s="3">
        <f>IFERROR((EH179*AF179+BS179)*$EP$9,0)</f>
        <v/>
      </c>
      <c r="ET179" s="3">
        <f>IFERROR(IF(O179&lt;2,0,(EI179*AG179+BT179)*$EP$9),0)</f>
        <v/>
      </c>
      <c r="EU179" s="3">
        <f>IFERROR(BU179*$EP$9,0)</f>
        <v/>
      </c>
      <c r="EV179" s="3">
        <f>IFERROR((EK179*AI179+BV179)*$EP$9,0)</f>
        <v/>
      </c>
      <c r="EW179" s="3">
        <f>IFERROR(IF(O179&lt;2,0,(EL179*AJ179+BW179)*$EP$9),0)</f>
        <v/>
      </c>
      <c r="EX179" s="3">
        <f>LARGE((ES179:ET179,EV179:EW179),1)</f>
        <v/>
      </c>
      <c r="EY179" s="3">
        <f>IF(O179&lt;2,0,LARGE((ES179:ET179,EV179:EW179),2))</f>
        <v/>
      </c>
      <c r="EZ179" s="3">
        <f>IFERROR(OFFSET(CI179,0,ROUND((1/(1/EM179))-1,0)),0)</f>
        <v/>
      </c>
      <c r="FA179" s="3">
        <f>IFERROR(OFFSET(CR179,0,ROUND(1/(1/EN179),0)-1),0)</f>
        <v/>
      </c>
      <c r="FB179" s="3">
        <f>IFERROR(OFFSET(DA179,0,ROUND(1/(1/EO179),0)-1),0)</f>
        <v/>
      </c>
      <c r="FG179" s="3">
        <f>IF(FF179&gt;0,FF179,EQ179+ER179+EU179+EX179+EY179+EZ179+FA179+FB179+FC179)</f>
        <v/>
      </c>
      <c r="FH179" s="618" t="n"/>
      <c r="FU179" s="3">
        <f>IF(AQ179=1,"표점",IF(AQ179=12,"표점/만점",IF(AQ179=2,"백분위")))</f>
        <v/>
      </c>
      <c r="FV179" s="3">
        <f>IF(BA179=1,"표점",IF(BA179=12,"표점/만점",IF(BA179=2,"백분위",IF(BA179=4,"변표",IF(BA179=42,"변표/만점")))))</f>
        <v/>
      </c>
      <c r="FW179" s="3">
        <f>ROUND(Y179/$FZ179,2)</f>
        <v/>
      </c>
      <c r="FX179" s="3">
        <f>ROUND(Z179/$FZ179,2)</f>
        <v/>
      </c>
      <c r="FY179" s="3">
        <f>ROUND(AC179/$FZ179,2)</f>
        <v/>
      </c>
      <c r="FZ179" s="3">
        <f>Y179+Z179+AC179</f>
        <v/>
      </c>
    </row>
    <row r="180">
      <c r="A180" s="556" t="n">
        <v>26</v>
      </c>
      <c r="C180" s="3">
        <f>ROUND(ROW(C180)-ROW($C$15),0)</f>
        <v/>
      </c>
      <c r="D180" s="3" t="n">
        <v>165</v>
      </c>
      <c r="E180" s="3" t="inlineStr">
        <is>
          <t>상지 한자</t>
        </is>
      </c>
      <c r="F180" s="3" t="n">
        <v>1000</v>
      </c>
      <c r="G180" s="3" t="n">
        <v>0.2</v>
      </c>
      <c r="H180" s="3" t="n">
        <v>0.4</v>
      </c>
      <c r="I180" s="3" t="n">
        <v>0.1</v>
      </c>
      <c r="J180" s="3" t="n">
        <v>0.1</v>
      </c>
      <c r="O180" s="3" t="n">
        <v>2</v>
      </c>
      <c r="P180" s="3">
        <f>G180+H180+MAX((I180:J180),L180:M180)*O180</f>
        <v/>
      </c>
      <c r="Q180" s="3" t="inlineStr"/>
      <c r="S180" s="3">
        <f>IF(R180&gt;0,R180,Q180)</f>
        <v/>
      </c>
      <c r="U180" s="3" t="n">
        <v>1</v>
      </c>
      <c r="W180" s="3">
        <f>IF(AND(BH180=0,CD180=0),0,IF(V180&gt;0,V180,IF(U180=1,$W$11,0)))</f>
        <v/>
      </c>
      <c r="Y180" s="3">
        <f>AD180</f>
        <v/>
      </c>
      <c r="Z180" s="3">
        <f>AE180</f>
        <v/>
      </c>
      <c r="AA180" s="3">
        <f>IF($BB$7=1,AF180,IF(AS180=12,$F180*I180/($AF$8*AL180+$AF$9*(1-AL180)),AF180))</f>
        <v/>
      </c>
      <c r="AB180" s="3">
        <f>IF($BB$7=1,AI180,IF(AV180=12,$F180*L180/($AI$8*AL180+$AI$9*(1-AL180)),AI180))</f>
        <v/>
      </c>
      <c r="AC180" s="3">
        <f>IF(AND(AS180=2,EA180=1),AA180*O180,IF(AND(AS180=2,EA180=2),AB180*O180,IF(EA180=1,AA180,IF(EA180=2,AB180))))</f>
        <v/>
      </c>
      <c r="AD180" s="3">
        <f>IF(AQ180=12,$F180*G180/$AQ$9,IF(OR(AQ180=1,AQ180=4),$F180*G180/200,IF(OR(AQ180=2,AQ180=9),$F180*G180/100,"자동")))</f>
        <v/>
      </c>
      <c r="AE180" s="3">
        <f>IF(AR180=12,$F180*H180/$AR$9,IF(OR(AR180=1,AR180=4),$F180*H180/200,IF(OR(AR180=2,AR180=9),$F180*H180/100,"자동")))</f>
        <v/>
      </c>
      <c r="AF180" s="3">
        <f>IF(AS180=12,$F180*I180/IF($BB$7=1,IF($ED180=1,$AS$9,$AF$9),($AF$8*AL180+$AF$9*(1-AL180))),IF(AS180=42,$F180*I180/AN180,IF(OR(AS180=1,AS180=4,AS180=2),$F180*I180/100,IF(AS180=9,$F180*I180/50,"자동"))))</f>
        <v/>
      </c>
      <c r="AG180" s="3">
        <f>IF(AT180=12,$F180*J180/IF($BB$7=1,IF($ED180=1,$AT$9,$AG$9),($AG$8*AL180+$AG$9*(1-AL180))),IF(AT180=42,$F180*J180/AN180,IF(OR(AT180=1,AT180=4,AT180=2),$F180*J180/100,IF(AT180=9,$F180*J180/50,"자동"))))</f>
        <v/>
      </c>
      <c r="AH180" s="3">
        <f>IF(AU180=12,$F180*K180/IF($BB$7=1,IF($ED180=1,$AU$9,$AH$9),($AH$8*AL180+$AH$9*(1-AL180))),IF(AU180=42,$F180*K180/$AN180,IF(OR(AU180=1,AU180=4,AU180=2),$F180*K180/100,IF(AU180=9,$F180*K180/50,"자동"))))</f>
        <v/>
      </c>
      <c r="AI180" s="3">
        <f>IF(AV180=12,$F180*L180/IF($BB$7=1,IF($ED180=1,$AV$9,$AI$9),($AI$8*AL180+$AI$9*(1-AL180))),IF(AV180=42,$F180*L180/AO180,IF(OR(AV180=1,AV180=4,AV180=2),$F180*L180/100,IF(AV180=9,$F180*L180/50,"자동"))))</f>
        <v/>
      </c>
      <c r="AJ180" s="3">
        <f>IF(AW180=12,$F180*M180/IF($BB$7=1,IF($ED180=1,$AW$9,$AJ$9),($AJ$8*AL180+$AJ$9*(1-AL180))),IF(AW180=42,$F180*M180/AO180,IF(OR(AW180=1,AW180=4,AW180=2),$F180*M180/100,IF(AW180=9,$F180*M180/50,"자동"))))</f>
        <v/>
      </c>
      <c r="AL180" s="3">
        <f>IF(AK180&lt;&gt;"",AK180,IF(BA180&lt;&gt;12,"",IF(U180=1,1,IF(LEFT(E180,3)="서울대",0,""))))</f>
        <v/>
      </c>
      <c r="AN180" s="3">
        <f>IF($BA180=42,OFFSET(변환표준점수!C$119,$AP180-1,0),"")</f>
        <v/>
      </c>
      <c r="AO180" s="3">
        <f>IF($BA180=42,OFFSET(변환표준점수!D$119,$AP180-1,0),"")</f>
        <v/>
      </c>
      <c r="AP180" s="3">
        <f>IF(S180="","",MATCH(S180,변환표준점수!$B$119:$B$298,0))</f>
        <v/>
      </c>
      <c r="AQ180" s="3" t="n">
        <v>2</v>
      </c>
      <c r="AR180" s="3" t="n">
        <v>2</v>
      </c>
      <c r="AS180" s="3" t="n">
        <v>2</v>
      </c>
      <c r="AT180" s="3" t="n">
        <v>2</v>
      </c>
      <c r="AX180" s="3" t="n">
        <v>3</v>
      </c>
      <c r="AY180" s="3" t="n">
        <v>3</v>
      </c>
      <c r="BA180" s="3">
        <f>IF(AS180&gt;0,AS180,AV180)</f>
        <v/>
      </c>
      <c r="BJ180" s="3">
        <f>IF(BI180="",IF(DT180=1,1,$BI$3),BI180)</f>
        <v/>
      </c>
      <c r="CH180" s="206">
        <f>F180*P180</f>
        <v/>
      </c>
      <c r="CI180" s="56" t="n">
        <v>200</v>
      </c>
      <c r="CJ180" s="3" t="n">
        <v>180</v>
      </c>
      <c r="CK180" s="3" t="n">
        <v>150</v>
      </c>
      <c r="CL180" s="3" t="n">
        <v>120</v>
      </c>
      <c r="CM180" s="3" t="n">
        <v>110</v>
      </c>
      <c r="CN180" s="3" t="n">
        <v>100</v>
      </c>
      <c r="CO180" s="3" t="n">
        <v>70</v>
      </c>
      <c r="CP180" s="3" t="n">
        <v>40</v>
      </c>
      <c r="CQ180" s="3" t="n">
        <v>20</v>
      </c>
      <c r="CR180" s="56" t="n">
        <v>3</v>
      </c>
      <c r="CS180" s="3" t="n">
        <v>2</v>
      </c>
      <c r="CT180" s="3" t="n">
        <v>1</v>
      </c>
      <c r="DJ180" s="3">
        <f>ROUND((CI180-EZ180),1)</f>
        <v/>
      </c>
      <c r="DK180" s="3">
        <f>((CI180-EZ180)/(FG180+DJ180-FC180))*100</f>
        <v/>
      </c>
      <c r="DL180" s="3">
        <f>ROUND((CR180-FA180)+(DA180-FB180),1)</f>
        <v/>
      </c>
      <c r="DM180" s="3" t="n">
        <v>2</v>
      </c>
      <c r="DQ180" s="3" t="n">
        <v>1</v>
      </c>
      <c r="DS180" s="3" t="n">
        <v>1</v>
      </c>
      <c r="EA180" s="3">
        <f>IF(DZ180&gt;0,DZ180,IF(DM180&gt;0,1,2))</f>
        <v/>
      </c>
      <c r="EB180" s="3">
        <f>MAX(DM180:DO180)</f>
        <v/>
      </c>
      <c r="EC180" s="3">
        <f>AND(DM180-0.1&lt;$DM$8,DN180-0.1&lt;$DN$8,DO180-0.1&lt;$DO$8)*1</f>
        <v/>
      </c>
      <c r="ED180" s="3">
        <f>IFERROR(IF(AND($DP$8&gt;=DP180,$DQ$8&gt;=DQ180,$DR$8&gt;=DR180,$DS$8&gt;=DS180,$DT$8&gt;=DT180,$DU$8&gt;=DU180,$DV$8&gt;=DV180,$DW$8&gt;=DW180,$DX$8&gt;=DX180,OR(DY180=0,$DY$8&lt;DY180),EC180=1),1,0),0)</f>
        <v/>
      </c>
      <c r="EF180" s="3">
        <f>IFERROR(OFFSET(EF$3,MATCH(AQ180,$ED$4:$ED$10,0),0),0)</f>
        <v/>
      </c>
      <c r="EG180" s="3">
        <f>IFERROR(OFFSET(EG$3,MATCH(AR180,$ED$4:$ED$10,0),0),0)</f>
        <v/>
      </c>
      <c r="EH180" s="3">
        <f>IFERROR(IF(LEFT($BA180,1)="4",OFFSET(변환표준점수!$H$118,MATCH($S180,변환표준점수!$B$119:$B$198,0),),OFFSET(EH$3,MATCH(AS180,$ED$4:$ED$8,0),0)),0)</f>
        <v/>
      </c>
      <c r="EI180" s="3">
        <f>IFERROR(IF(LEFT($BA180,1)="4",OFFSET(변환표준점수!$I$118,MATCH($S180,변환표준점수!$B$119:$B$198,0),0),OFFSET(EI$3,MATCH(AT180,$ED$4:$ED$8,0),0)),0)</f>
        <v/>
      </c>
      <c r="EK180" s="3">
        <f>IFERROR(IF(LEFT($BA180,1)="4",OFFSET(변환표준점수!$J$118,MATCH($S180,변환표준점수!$B$119:$B$198,0),0),OFFSET(EJ$3,MATCH(AV180,$ED$4:$ED$8,0),0)),0)</f>
        <v/>
      </c>
      <c r="EL180" s="3">
        <f>IFERROR(IF(LEFT($BA180,1)="4",OFFSET(변환표준점수!$K$118,MATCH($S180,변환표준점수!$B$119:$B$198,0),0),OFFSET(EK$3,MATCH(AW180,$ED$4:$ED$8,0),0)),0)</f>
        <v/>
      </c>
      <c r="EM180" s="3">
        <f>IFERROR(OFFSET(EL$3,MATCH(AX180,$ED$4:$ED$8,0),0),0)</f>
        <v/>
      </c>
      <c r="EN180" s="3">
        <f>IFERROR(OFFSET(EM$3,MATCH(AY180,$ED$4:$ED$8,0),0),0)</f>
        <v/>
      </c>
      <c r="EO180" s="3">
        <f>IFERROR(OFFSET(EN$3,MATCH(AZ180,$ED$4:$ED$8,0),0),0)</f>
        <v/>
      </c>
      <c r="EQ180" s="3">
        <f>IFERROR((EF180*AD180+BO180)*$EP$9,0)</f>
        <v/>
      </c>
      <c r="ER180" s="3">
        <f>IFERROR(EG180*AE180+OFFSET($BP180,0,$ER$14-1),0)</f>
        <v/>
      </c>
      <c r="ES180" s="3">
        <f>IFERROR((EH180*AF180+BS180)*$EP$9,0)</f>
        <v/>
      </c>
      <c r="ET180" s="3">
        <f>IFERROR(IF(O180&lt;2,0,(EI180*AG180+BT180)*$EP$9),0)</f>
        <v/>
      </c>
      <c r="EU180" s="3">
        <f>IFERROR(BU180*$EP$9,0)</f>
        <v/>
      </c>
      <c r="EV180" s="3">
        <f>IFERROR((EK180*AI180+BV180)*$EP$9,0)</f>
        <v/>
      </c>
      <c r="EW180" s="3">
        <f>IFERROR(IF(O180&lt;2,0,(EL180*AJ180+BW180)*$EP$9),0)</f>
        <v/>
      </c>
      <c r="EX180" s="3">
        <f>LARGE((ES180:ET180,EV180:EW180),1)</f>
        <v/>
      </c>
      <c r="EY180" s="3">
        <f>IF(O180&lt;2,0,LARGE((ES180:ET180,EV180:EW180),2))</f>
        <v/>
      </c>
      <c r="EZ180" s="3">
        <f>IFERROR(OFFSET(CI180,0,ROUND((1/(1/EM180))-1,0)),0)</f>
        <v/>
      </c>
      <c r="FA180" s="3">
        <f>IFERROR(OFFSET(CR180,0,ROUND(1/(1/EN180),0)-1),0)</f>
        <v/>
      </c>
      <c r="FB180" s="3">
        <f>IFERROR(OFFSET(DA180,0,ROUND(1/(1/EO180),0)-1),0)</f>
        <v/>
      </c>
      <c r="FG180" s="3">
        <f>IF(FF180&gt;0,FF180,EQ180+ER180+EU180+EX180+EY180+EZ180+FA180+FB180+FC180)</f>
        <v/>
      </c>
      <c r="FH180" s="618" t="n"/>
      <c r="FU180" s="3">
        <f>IF(AQ180=1,"표점",IF(AQ180=12,"표점/만점",IF(AQ180=2,"백분위")))</f>
        <v/>
      </c>
      <c r="FV180" s="3">
        <f>IF(BA180=1,"표점",IF(BA180=12,"표점/만점",IF(BA180=2,"백분위",IF(BA180=4,"변표",IF(BA180=42,"변표/만점")))))</f>
        <v/>
      </c>
      <c r="FW180" s="3">
        <f>ROUND(Y180/$FZ180,2)</f>
        <v/>
      </c>
      <c r="FX180" s="3">
        <f>ROUND(Z180/$FZ180,2)</f>
        <v/>
      </c>
      <c r="FY180" s="3">
        <f>ROUND(AC180/$FZ180,2)</f>
        <v/>
      </c>
      <c r="FZ180" s="3">
        <f>Y180+Z180+AC180</f>
        <v/>
      </c>
    </row>
    <row r="181">
      <c r="A181" s="556" t="n">
        <v>26</v>
      </c>
      <c r="C181" s="3">
        <f>ROUND(ROW(C181)-ROW($C$15),0)</f>
        <v/>
      </c>
      <c r="D181" s="3" t="n">
        <v>166</v>
      </c>
      <c r="E181" s="3" t="inlineStr">
        <is>
          <t>상지 한통</t>
        </is>
      </c>
      <c r="F181" s="3" t="n">
        <v>1000</v>
      </c>
      <c r="G181" s="3" t="n">
        <v>0.2</v>
      </c>
      <c r="H181" s="3" t="n">
        <v>0.4</v>
      </c>
      <c r="I181" s="3" t="n">
        <v>0.1</v>
      </c>
      <c r="J181" s="3" t="n">
        <v>0.1</v>
      </c>
      <c r="L181" s="3" t="n">
        <v>0.1</v>
      </c>
      <c r="M181" s="3" t="n">
        <v>0.1</v>
      </c>
      <c r="O181" s="3" t="n">
        <v>2</v>
      </c>
      <c r="P181" s="3">
        <f>G181+H181+MAX((I181:J181),L181:M181)*O181</f>
        <v/>
      </c>
      <c r="Q181" s="3" t="inlineStr"/>
      <c r="S181" s="3">
        <f>IF(R181&gt;0,R181,Q181)</f>
        <v/>
      </c>
      <c r="U181" s="3" t="n">
        <v>1</v>
      </c>
      <c r="W181" s="3">
        <f>IF(AND(BH181=0,CD181=0),0,IF(V181&gt;0,V181,IF(U181=1,$W$11,0)))</f>
        <v/>
      </c>
      <c r="Y181" s="3">
        <f>AD181</f>
        <v/>
      </c>
      <c r="Z181" s="3">
        <f>AE181</f>
        <v/>
      </c>
      <c r="AA181" s="3">
        <f>IF($BB$7=1,AF181,IF(AS181=12,$F181*I181/($AF$8*AL181+$AF$9*(1-AL181)),AF181))</f>
        <v/>
      </c>
      <c r="AB181" s="3">
        <f>IF($BB$7=1,AI181,IF(AV181=12,$F181*L181/($AI$8*AL181+$AI$9*(1-AL181)),AI181))</f>
        <v/>
      </c>
      <c r="AC181" s="3">
        <f>IF(AND(AS181=2,EA181=1),AA181*O181,IF(AND(AS181=2,EA181=2),AB181*O181,IF(EA181=1,AA181,IF(EA181=2,AB181))))</f>
        <v/>
      </c>
      <c r="AD181" s="3">
        <f>IF(AQ181=12,$F181*G181/$AQ$9,IF(OR(AQ181=1,AQ181=4),$F181*G181/200,IF(OR(AQ181=2,AQ181=9),$F181*G181/100,"자동")))</f>
        <v/>
      </c>
      <c r="AE181" s="3">
        <f>IF(AR181=12,$F181*H181/$AR$9,IF(OR(AR181=1,AR181=4),$F181*H181/200,IF(OR(AR181=2,AR181=9),$F181*H181/100,"자동")))</f>
        <v/>
      </c>
      <c r="AF181" s="3">
        <f>IF(AS181=12,$F181*I181/IF($BB$7=1,IF($ED181=1,$AS$9,$AF$9),($AF$8*AL181+$AF$9*(1-AL181))),IF(AS181=42,$F181*I181/AN181,IF(OR(AS181=1,AS181=4,AS181=2),$F181*I181/100,IF(AS181=9,$F181*I181/50,"자동"))))</f>
        <v/>
      </c>
      <c r="AG181" s="3">
        <f>IF(AT181=12,$F181*J181/IF($BB$7=1,IF($ED181=1,$AT$9,$AG$9),($AG$8*AL181+$AG$9*(1-AL181))),IF(AT181=42,$F181*J181/AN181,IF(OR(AT181=1,AT181=4,AT181=2),$F181*J181/100,IF(AT181=9,$F181*J181/50,"자동"))))</f>
        <v/>
      </c>
      <c r="AH181" s="3">
        <f>IF(AU181=12,$F181*K181/IF($BB$7=1,IF($ED181=1,$AU$9,$AH$9),($AH$8*AL181+$AH$9*(1-AL181))),IF(AU181=42,$F181*K181/$AN181,IF(OR(AU181=1,AU181=4,AU181=2),$F181*K181/100,IF(AU181=9,$F181*K181/50,"자동"))))</f>
        <v/>
      </c>
      <c r="AI181" s="3">
        <f>IF(AV181=12,$F181*L181/IF($BB$7=1,IF($ED181=1,$AV$9,$AI$9),($AI$8*AL181+$AI$9*(1-AL181))),IF(AV181=42,$F181*L181/AO181,IF(OR(AV181=1,AV181=4,AV181=2),$F181*L181/100,IF(AV181=9,$F181*L181/50,"자동"))))</f>
        <v/>
      </c>
      <c r="AJ181" s="3">
        <f>IF(AW181=12,$F181*M181/IF($BB$7=1,IF($ED181=1,$AW$9,$AJ$9),($AJ$8*AL181+$AJ$9*(1-AL181))),IF(AW181=42,$F181*M181/AO181,IF(OR(AW181=1,AW181=4,AW181=2),$F181*M181/100,IF(AW181=9,$F181*M181/50,"자동"))))</f>
        <v/>
      </c>
      <c r="AL181" s="3">
        <f>IF(AK181&lt;&gt;"",AK181,IF(BA181&lt;&gt;12,"",IF(U181=1,1,IF(LEFT(E181,3)="서울대",0,""))))</f>
        <v/>
      </c>
      <c r="AN181" s="3">
        <f>IF($BA181=42,OFFSET(변환표준점수!C$119,$AP181-1,0),"")</f>
        <v/>
      </c>
      <c r="AO181" s="3">
        <f>IF($BA181=42,OFFSET(변환표준점수!D$119,$AP181-1,0),"")</f>
        <v/>
      </c>
      <c r="AP181" s="3">
        <f>IF(S181="","",MATCH(S181,변환표준점수!$B$119:$B$298,0))</f>
        <v/>
      </c>
      <c r="AQ181" s="3" t="n">
        <v>2</v>
      </c>
      <c r="AR181" s="3" t="n">
        <v>2</v>
      </c>
      <c r="AS181" s="3" t="n">
        <v>2</v>
      </c>
      <c r="AT181" s="3" t="n">
        <v>2</v>
      </c>
      <c r="AV181" s="3" t="n">
        <v>2</v>
      </c>
      <c r="AW181" s="3" t="n">
        <v>2</v>
      </c>
      <c r="AX181" s="3" t="n">
        <v>3</v>
      </c>
      <c r="AY181" s="3" t="n">
        <v>3</v>
      </c>
      <c r="BA181" s="3">
        <f>IF(AS181&gt;0,AS181,AV181)</f>
        <v/>
      </c>
      <c r="BJ181" s="3">
        <f>IF(BI181="",IF(DT181=1,1,$BI$3),BI181)</f>
        <v/>
      </c>
      <c r="CH181" s="206">
        <f>F181*P181</f>
        <v/>
      </c>
      <c r="CI181" s="56" t="n">
        <v>200</v>
      </c>
      <c r="CJ181" s="3" t="n">
        <v>180</v>
      </c>
      <c r="CK181" s="3" t="n">
        <v>150</v>
      </c>
      <c r="CL181" s="3" t="n">
        <v>120</v>
      </c>
      <c r="CM181" s="3" t="n">
        <v>110</v>
      </c>
      <c r="CN181" s="3" t="n">
        <v>100</v>
      </c>
      <c r="CO181" s="3" t="n">
        <v>70</v>
      </c>
      <c r="CP181" s="3" t="n">
        <v>40</v>
      </c>
      <c r="CQ181" s="3" t="n">
        <v>20</v>
      </c>
      <c r="CR181" s="56" t="n">
        <v>3</v>
      </c>
      <c r="CS181" s="3" t="n">
        <v>2</v>
      </c>
      <c r="CT181" s="3" t="n">
        <v>1</v>
      </c>
      <c r="DJ181" s="3">
        <f>ROUND((CI181-EZ181),1)</f>
        <v/>
      </c>
      <c r="DK181" s="3">
        <f>((CI181-EZ181)/(FG181+DJ181-FC181))*100</f>
        <v/>
      </c>
      <c r="DL181" s="3">
        <f>ROUND((CR181-FA181)+(DA181-FB181),1)</f>
        <v/>
      </c>
      <c r="DO181" s="3" t="n">
        <v>2</v>
      </c>
      <c r="DZ181" s="3" t="n">
        <v>1</v>
      </c>
      <c r="EA181" s="3">
        <f>IF(DZ181&gt;0,DZ181,IF(DM181&gt;0,1,2))</f>
        <v/>
      </c>
      <c r="EB181" s="3">
        <f>MAX(DM181:DO181)</f>
        <v/>
      </c>
      <c r="EC181" s="3">
        <f>AND(DM181-0.1&lt;$DM$8,DN181-0.1&lt;$DN$8,DO181-0.1&lt;$DO$8)*1</f>
        <v/>
      </c>
      <c r="ED181" s="3">
        <f>IFERROR(IF(AND($DP$8&gt;=DP181,$DQ$8&gt;=DQ181,$DR$8&gt;=DR181,$DS$8&gt;=DS181,$DT$8&gt;=DT181,$DU$8&gt;=DU181,$DV$8&gt;=DV181,$DW$8&gt;=DW181,$DX$8&gt;=DX181,OR(DY181=0,$DY$8&lt;DY181),EC181=1),1,0),0)</f>
        <v/>
      </c>
      <c r="EF181" s="3">
        <f>IFERROR(OFFSET(EF$3,MATCH(AQ181,$ED$4:$ED$10,0),0),0)</f>
        <v/>
      </c>
      <c r="EG181" s="3">
        <f>IFERROR(OFFSET(EG$3,MATCH(AR181,$ED$4:$ED$10,0),0),0)</f>
        <v/>
      </c>
      <c r="EH181" s="3">
        <f>IFERROR(IF(LEFT($BA181,1)="4",OFFSET(변환표준점수!$H$118,MATCH($S181,변환표준점수!$B$119:$B$198,0),),OFFSET(EH$3,MATCH(AS181,$ED$4:$ED$8,0),0)),0)</f>
        <v/>
      </c>
      <c r="EI181" s="3">
        <f>IFERROR(IF(LEFT($BA181,1)="4",OFFSET(변환표준점수!$I$118,MATCH($S181,변환표준점수!$B$119:$B$198,0),0),OFFSET(EI$3,MATCH(AT181,$ED$4:$ED$8,0),0)),0)</f>
        <v/>
      </c>
      <c r="EK181" s="3">
        <f>IFERROR(IF(LEFT($BA181,1)="4",OFFSET(변환표준점수!$J$118,MATCH($S181,변환표준점수!$B$119:$B$198,0),0),OFFSET(EJ$3,MATCH(AV181,$ED$4:$ED$8,0),0)),0)</f>
        <v/>
      </c>
      <c r="EL181" s="3">
        <f>IFERROR(IF(LEFT($BA181,1)="4",OFFSET(변환표준점수!$K$118,MATCH($S181,변환표준점수!$B$119:$B$198,0),0),OFFSET(EK$3,MATCH(AW181,$ED$4:$ED$8,0),0)),0)</f>
        <v/>
      </c>
      <c r="EM181" s="3">
        <f>IFERROR(OFFSET(EL$3,MATCH(AX181,$ED$4:$ED$8,0),0),0)</f>
        <v/>
      </c>
      <c r="EN181" s="3">
        <f>IFERROR(OFFSET(EM$3,MATCH(AY181,$ED$4:$ED$8,0),0),0)</f>
        <v/>
      </c>
      <c r="EO181" s="3">
        <f>IFERROR(OFFSET(EN$3,MATCH(AZ181,$ED$4:$ED$8,0),0),0)</f>
        <v/>
      </c>
      <c r="EQ181" s="3">
        <f>IFERROR((EF181*AD181+BO181)*$EP$9,0)</f>
        <v/>
      </c>
      <c r="ER181" s="3">
        <f>IFERROR(EG181*AE181+OFFSET($BP181,0,$ER$14-1),0)</f>
        <v/>
      </c>
      <c r="ES181" s="3">
        <f>IFERROR((EH181*AF181+BS181)*$EP$9,0)</f>
        <v/>
      </c>
      <c r="ET181" s="3">
        <f>IFERROR(IF(O181&lt;2,0,(EI181*AG181+BT181)*$EP$9),0)</f>
        <v/>
      </c>
      <c r="EU181" s="3">
        <f>IFERROR(BU181*$EP$9,0)</f>
        <v/>
      </c>
      <c r="EV181" s="3">
        <f>IFERROR((EK181*AI181+BV181)*$EP$9,0)</f>
        <v/>
      </c>
      <c r="EW181" s="3">
        <f>IFERROR(IF(O181&lt;2,0,(EL181*AJ181+BW181)*$EP$9),0)</f>
        <v/>
      </c>
      <c r="EX181" s="3">
        <f>LARGE((ES181:ET181,EV181:EW181),1)</f>
        <v/>
      </c>
      <c r="EY181" s="3">
        <f>IF(O181&lt;2,0,LARGE((ES181:ET181,EV181:EW181),2))</f>
        <v/>
      </c>
      <c r="EZ181" s="3">
        <f>IFERROR(OFFSET(CI181,0,ROUND((1/(1/EM181))-1,0)),0)</f>
        <v/>
      </c>
      <c r="FA181" s="3">
        <f>IFERROR(OFFSET(CR181,0,ROUND(1/(1/EN181),0)-1),0)</f>
        <v/>
      </c>
      <c r="FB181" s="3">
        <f>IFERROR(OFFSET(DA181,0,ROUND(1/(1/EO181),0)-1),0)</f>
        <v/>
      </c>
      <c r="FG181" s="3">
        <f>IF(FF181&gt;0,FF181,EQ181+ER181+EU181+EX181+EY181+EZ181+FA181+FB181+FC181)</f>
        <v/>
      </c>
      <c r="FH181" s="618" t="n"/>
      <c r="FU181" s="3">
        <f>IF(AQ181=1,"표점",IF(AQ181=12,"표점/만점",IF(AQ181=2,"백분위")))</f>
        <v/>
      </c>
      <c r="FV181" s="3">
        <f>IF(BA181=1,"표점",IF(BA181=12,"표점/만점",IF(BA181=2,"백분위",IF(BA181=4,"변표",IF(BA181=42,"변표/만점")))))</f>
        <v/>
      </c>
      <c r="FW181" s="3">
        <f>ROUND(Y181/$FZ181,2)</f>
        <v/>
      </c>
      <c r="FX181" s="3">
        <f>ROUND(Z181/$FZ181,2)</f>
        <v/>
      </c>
      <c r="FY181" s="3">
        <f>ROUND(AC181/$FZ181,2)</f>
        <v/>
      </c>
      <c r="FZ181" s="3">
        <f>Y181+Z181+AC181</f>
        <v/>
      </c>
    </row>
    <row r="182">
      <c r="A182" s="556" t="n">
        <v>26</v>
      </c>
      <c r="C182" s="3">
        <f>ROUND(ROW(C182)-ROW($C$15),0)</f>
        <v/>
      </c>
      <c r="D182" s="3" t="n">
        <v>167</v>
      </c>
      <c r="E182" s="3" t="inlineStr">
        <is>
          <t>세명 한</t>
        </is>
      </c>
      <c r="F182" s="3" t="n">
        <v>1000</v>
      </c>
      <c r="G182" s="3" t="n">
        <v>0.3</v>
      </c>
      <c r="H182" s="3" t="n">
        <v>0.3</v>
      </c>
      <c r="I182" s="3" t="n">
        <v>0.15</v>
      </c>
      <c r="J182" s="3" t="n">
        <v>0.15</v>
      </c>
      <c r="L182" s="3" t="n">
        <v>0.15</v>
      </c>
      <c r="M182" s="3" t="n">
        <v>0.15</v>
      </c>
      <c r="O182" s="3" t="n">
        <v>2</v>
      </c>
      <c r="P182" s="3">
        <f>G182+H182+MAX((I182:J182),L182:M182)*O182</f>
        <v/>
      </c>
      <c r="Q182" s="3" t="inlineStr"/>
      <c r="S182" s="3">
        <f>IF(R182&gt;0,R182,Q182)</f>
        <v/>
      </c>
      <c r="U182" s="3" t="n">
        <v>1</v>
      </c>
      <c r="W182" s="3">
        <f>IF(AND(BH182=0,CD182=0),0,IF(V182&gt;0,V182,IF(U182=1,$W$11,0)))</f>
        <v/>
      </c>
      <c r="Y182" s="3">
        <f>AD182</f>
        <v/>
      </c>
      <c r="Z182" s="3">
        <f>AE182</f>
        <v/>
      </c>
      <c r="AA182" s="3">
        <f>IF($BB$7=1,AF182,IF(AS182=12,$F182*I182/($AF$8*AL182+$AF$9*(1-AL182)),AF182))</f>
        <v/>
      </c>
      <c r="AB182" s="3">
        <f>IF($BB$7=1,AI182,IF(AV182=12,$F182*L182/($AI$8*AL182+$AI$9*(1-AL182)),AI182))</f>
        <v/>
      </c>
      <c r="AC182" s="3">
        <f>IF(AND(AS182=2,EA182=1),AA182*O182,IF(AND(AS182=2,EA182=2),AB182*O182,IF(EA182=1,AA182,IF(EA182=2,AB182))))</f>
        <v/>
      </c>
      <c r="AD182" s="3">
        <f>IF(AQ182=12,$F182*G182/$AQ$9,IF(OR(AQ182=1,AQ182=4),$F182*G182/200,IF(OR(AQ182=2,AQ182=9),$F182*G182/100,"자동")))</f>
        <v/>
      </c>
      <c r="AE182" s="3">
        <f>IF(AR182=12,$F182*H182/$AR$9,IF(OR(AR182=1,AR182=4),$F182*H182/200,IF(OR(AR182=2,AR182=9),$F182*H182/100,"자동")))</f>
        <v/>
      </c>
      <c r="AF182" s="3">
        <f>IF(AS182=12,$F182*I182/IF($BB$7=1,IF($ED182=1,$AS$9,$AF$9),($AF$8*AL182+$AF$9*(1-AL182))),IF(AS182=42,$F182*I182/AN182,IF(OR(AS182=1,AS182=4,AS182=2),$F182*I182/100,IF(AS182=9,$F182*I182/50,"자동"))))</f>
        <v/>
      </c>
      <c r="AG182" s="3">
        <f>IF(AT182=12,$F182*J182/IF($BB$7=1,IF($ED182=1,$AT$9,$AG$9),($AG$8*AL182+$AG$9*(1-AL182))),IF(AT182=42,$F182*J182/AN182,IF(OR(AT182=1,AT182=4,AT182=2),$F182*J182/100,IF(AT182=9,$F182*J182/50,"자동"))))</f>
        <v/>
      </c>
      <c r="AH182" s="3">
        <f>IF(AU182=12,$F182*K182/IF($BB$7=1,IF($ED182=1,$AU$9,$AH$9),($AH$8*AL182+$AH$9*(1-AL182))),IF(AU182=42,$F182*K182/$AN182,IF(OR(AU182=1,AU182=4,AU182=2),$F182*K182/100,IF(AU182=9,$F182*K182/50,"자동"))))</f>
        <v/>
      </c>
      <c r="AI182" s="3">
        <f>IF(AV182=12,$F182*L182/IF($BB$7=1,IF($ED182=1,$AV$9,$AI$9),($AI$8*AL182+$AI$9*(1-AL182))),IF(AV182=42,$F182*L182/AO182,IF(OR(AV182=1,AV182=4,AV182=2),$F182*L182/100,IF(AV182=9,$F182*L182/50,"자동"))))</f>
        <v/>
      </c>
      <c r="AJ182" s="3">
        <f>IF(AW182=12,$F182*M182/IF($BB$7=1,IF($ED182=1,$AW$9,$AJ$9),($AJ$8*AL182+$AJ$9*(1-AL182))),IF(AW182=42,$F182*M182/AO182,IF(OR(AW182=1,AW182=4,AW182=2),$F182*M182/100,IF(AW182=9,$F182*M182/50,"자동"))))</f>
        <v/>
      </c>
      <c r="AL182" s="3">
        <f>IF(AK182&lt;&gt;"",AK182,IF(BA182&lt;&gt;12,"",IF(U182=1,1,IF(LEFT(E182,3)="서울대",0,""))))</f>
        <v/>
      </c>
      <c r="AN182" s="3">
        <f>IF($BA182=42,OFFSET(변환표준점수!C$119,$AP182-1,0),"")</f>
        <v/>
      </c>
      <c r="AO182" s="3">
        <f>IF($BA182=42,OFFSET(변환표준점수!D$119,$AP182-1,0),"")</f>
        <v/>
      </c>
      <c r="AP182" s="3">
        <f>IF(S182="","",MATCH(S182,변환표준점수!$B$119:$B$298,0))</f>
        <v/>
      </c>
      <c r="AQ182" s="3" t="n">
        <v>2</v>
      </c>
      <c r="AR182" s="3" t="n">
        <v>2</v>
      </c>
      <c r="AS182" s="3" t="n">
        <v>2</v>
      </c>
      <c r="AT182" s="3" t="n">
        <v>2</v>
      </c>
      <c r="AV182" s="3" t="n">
        <v>2</v>
      </c>
      <c r="AW182" s="3" t="n">
        <v>2</v>
      </c>
      <c r="AX182" s="3" t="n">
        <v>3</v>
      </c>
      <c r="AY182" s="3" t="n">
        <v>3</v>
      </c>
      <c r="BA182" s="3">
        <f>IF(AS182&gt;0,AS182,AV182)</f>
        <v/>
      </c>
      <c r="BC182" s="3">
        <f>$Z182*0.05</f>
        <v/>
      </c>
      <c r="BD182" s="3">
        <f>$Z182*0.05</f>
        <v/>
      </c>
      <c r="BF182" s="3">
        <f>0.05*AF182</f>
        <v/>
      </c>
      <c r="BG182" s="3">
        <f>0.05*AG182</f>
        <v/>
      </c>
      <c r="BJ182" s="3">
        <f>IF(BI182="",IF(DT182=1,1,$BI$3),BI182)</f>
        <v/>
      </c>
      <c r="BN182" s="212" t="inlineStr">
        <is>
          <t>미/기5%,과탐두과목이상5%가산</t>
        </is>
      </c>
      <c r="BP182" s="3">
        <f>IF(BP$6&gt;0,BC182*$EG182,0)</f>
        <v/>
      </c>
      <c r="BQ182" s="3">
        <f>IF(BQ$6&gt;0,BD182*$EG182,0)</f>
        <v/>
      </c>
      <c r="BS182" s="3">
        <f>IF($DM$8&gt;1,EH182*BF182,0)</f>
        <v/>
      </c>
      <c r="BT182" s="3">
        <f>IF($DM$8&gt;1,EI182*BG182,0)</f>
        <v/>
      </c>
      <c r="CH182" s="206">
        <f>F182*P182</f>
        <v/>
      </c>
      <c r="CI182" s="56" t="n">
        <v>100</v>
      </c>
      <c r="CJ182" s="3" t="n">
        <v>90</v>
      </c>
      <c r="CK182" s="3" t="n">
        <v>80</v>
      </c>
      <c r="CL182" s="3" t="n">
        <v>70</v>
      </c>
      <c r="CM182" s="3" t="n">
        <v>60</v>
      </c>
      <c r="CN182" s="3" t="n">
        <v>50</v>
      </c>
      <c r="CO182" s="3" t="n">
        <v>40</v>
      </c>
      <c r="CP182" s="3" t="n">
        <v>30</v>
      </c>
      <c r="CQ182" s="3" t="n">
        <v>20</v>
      </c>
      <c r="DJ182" s="3">
        <f>ROUND((CI182-EZ182),1)</f>
        <v/>
      </c>
      <c r="DK182" s="3">
        <f>((CI182-EZ182)/(FG182+DJ182-FC182))*100</f>
        <v/>
      </c>
      <c r="DL182" s="3">
        <f>ROUND((CR182-FA182)+(DA182-FB182),1)</f>
        <v/>
      </c>
      <c r="DO182" s="3" t="n">
        <v>2</v>
      </c>
      <c r="DZ182" s="3" t="n">
        <v>1</v>
      </c>
      <c r="EA182" s="3">
        <f>IF(DZ182&gt;0,DZ182,IF(DM182&gt;0,1,2))</f>
        <v/>
      </c>
      <c r="EB182" s="3">
        <f>MAX(DM182:DO182)</f>
        <v/>
      </c>
      <c r="EC182" s="3">
        <f>AND(DM182-0.1&lt;$DM$8,DN182-0.1&lt;$DN$8,DO182-0.1&lt;$DO$8)*1</f>
        <v/>
      </c>
      <c r="ED182" s="3">
        <f>IFERROR(IF(AND($DP$8&gt;=DP182,$DQ$8&gt;=DQ182,$DR$8&gt;=DR182,$DS$8&gt;=DS182,$DT$8&gt;=DT182,$DU$8&gt;=DU182,$DV$8&gt;=DV182,$DW$8&gt;=DW182,$DX$8&gt;=DX182,OR(DY182=0,$DY$8&lt;DY182),EC182=1),1,0),0)</f>
        <v/>
      </c>
      <c r="EF182" s="3">
        <f>IFERROR(OFFSET(EF$3,MATCH(AQ182,$ED$4:$ED$10,0),0),0)</f>
        <v/>
      </c>
      <c r="EG182" s="3">
        <f>IFERROR(OFFSET(EG$3,MATCH(AR182,$ED$4:$ED$10,0),0),0)</f>
        <v/>
      </c>
      <c r="EH182" s="3">
        <f>IFERROR(IF(LEFT($BA182,1)="4",OFFSET(변환표준점수!$H$118,MATCH($S182,변환표준점수!$B$119:$B$198,0),),OFFSET(EH$3,MATCH(AS182,$ED$4:$ED$8,0),0)),0)</f>
        <v/>
      </c>
      <c r="EI182" s="3">
        <f>IFERROR(IF(LEFT($BA182,1)="4",OFFSET(변환표준점수!$I$118,MATCH($S182,변환표준점수!$B$119:$B$198,0),0),OFFSET(EI$3,MATCH(AT182,$ED$4:$ED$8,0),0)),0)</f>
        <v/>
      </c>
      <c r="EK182" s="3">
        <f>IFERROR(IF(LEFT($BA182,1)="4",OFFSET(변환표준점수!$J$118,MATCH($S182,변환표준점수!$B$119:$B$198,0),0),OFFSET(EJ$3,MATCH(AV182,$ED$4:$ED$8,0),0)),0)</f>
        <v/>
      </c>
      <c r="EL182" s="3">
        <f>IFERROR(IF(LEFT($BA182,1)="4",OFFSET(변환표준점수!$K$118,MATCH($S182,변환표준점수!$B$119:$B$198,0),0),OFFSET(EK$3,MATCH(AW182,$ED$4:$ED$8,0),0)),0)</f>
        <v/>
      </c>
      <c r="EM182" s="3">
        <f>IFERROR(OFFSET(EL$3,MATCH(AX182,$ED$4:$ED$8,0),0),0)</f>
        <v/>
      </c>
      <c r="EN182" s="3">
        <f>IFERROR(OFFSET(EM$3,MATCH(AY182,$ED$4:$ED$8,0),0),0)</f>
        <v/>
      </c>
      <c r="EO182" s="3">
        <f>IFERROR(OFFSET(EN$3,MATCH(AZ182,$ED$4:$ED$8,0),0),0)</f>
        <v/>
      </c>
      <c r="EQ182" s="3">
        <f>IFERROR((EF182*AD182+BO182)*$EP$9,0)</f>
        <v/>
      </c>
      <c r="ER182" s="3">
        <f>IFERROR(EG182*AE182+OFFSET($BP182,0,$ER$14-1),0)</f>
        <v/>
      </c>
      <c r="ES182" s="3">
        <f>IFERROR((EH182*AF182+BS182)*$EP$9,0)</f>
        <v/>
      </c>
      <c r="ET182" s="3">
        <f>IFERROR(IF(O182&lt;2,0,(EI182*AG182+BT182)*$EP$9),0)</f>
        <v/>
      </c>
      <c r="EU182" s="3">
        <f>IFERROR(BU182*$EP$9,0)</f>
        <v/>
      </c>
      <c r="EV182" s="3">
        <f>IFERROR((EK182*AI182+BV182)*$EP$9,0)</f>
        <v/>
      </c>
      <c r="EW182" s="3">
        <f>IFERROR(IF(O182&lt;2,0,(EL182*AJ182+BW182)*$EP$9),0)</f>
        <v/>
      </c>
      <c r="EX182" s="3">
        <f>LARGE((ES182:ET182,EV182:EW182),1)</f>
        <v/>
      </c>
      <c r="EY182" s="3">
        <f>IF(O182&lt;2,0,LARGE((ES182:ET182,EV182:EW182),2))</f>
        <v/>
      </c>
      <c r="EZ182" s="3">
        <f>IFERROR(OFFSET(CI182,0,ROUND((1/(1/EM182))-1,0)),0)</f>
        <v/>
      </c>
      <c r="FA182" s="3">
        <f>IFERROR(OFFSET(CR182,0,ROUND(1/(1/EN182),0)-1),0)</f>
        <v/>
      </c>
      <c r="FB182" s="3">
        <f>IFERROR(OFFSET(DA182,0,ROUND(1/(1/EO182),0)-1),0)</f>
        <v/>
      </c>
      <c r="FG182" s="3">
        <f>IF(FF182&gt;0,FF182,EQ182+ER182+EU182+EX182+EY182+EZ182+FA182+FB182+FC182)</f>
        <v/>
      </c>
      <c r="FH182" s="618" t="n"/>
      <c r="FU182" s="3">
        <f>IF(AQ182=1,"표점",IF(AQ182=12,"표점/만점",IF(AQ182=2,"백분위")))</f>
        <v/>
      </c>
      <c r="FV182" s="3">
        <f>IF(BA182=1,"표점",IF(BA182=12,"표점/만점",IF(BA182=2,"백분위",IF(BA182=4,"변표",IF(BA182=42,"변표/만점")))))</f>
        <v/>
      </c>
      <c r="FW182" s="3">
        <f>ROUND(Y182/$FZ182,2)</f>
        <v/>
      </c>
      <c r="FX182" s="3">
        <f>ROUND(Z182/$FZ182,2)</f>
        <v/>
      </c>
      <c r="FY182" s="3">
        <f>ROUND(AC182/$FZ182,2)</f>
        <v/>
      </c>
      <c r="FZ182" s="3">
        <f>Y182+Z182+AC182</f>
        <v/>
      </c>
    </row>
    <row r="183">
      <c r="A183" s="556" t="n">
        <v>26</v>
      </c>
      <c r="C183" s="3">
        <f>ROUND(ROW(C183)-ROW($C$15),0)</f>
        <v/>
      </c>
      <c r="D183" s="3" t="n">
        <v>168</v>
      </c>
      <c r="E183" s="3" t="inlineStr">
        <is>
          <t>순천 약</t>
        </is>
      </c>
      <c r="F183" s="3" t="n">
        <v>300</v>
      </c>
      <c r="G183" s="3">
        <f>IF($BB$7=1,1/3,0)</f>
        <v/>
      </c>
      <c r="H183" s="3">
        <f>1/3</f>
        <v/>
      </c>
      <c r="I183" s="3">
        <f>1/3/2</f>
        <v/>
      </c>
      <c r="J183" s="3">
        <f>1/3/2</f>
        <v/>
      </c>
      <c r="O183" s="3" t="n">
        <v>2</v>
      </c>
      <c r="P183" s="3">
        <f>G183+H183+MAX((I183:J183),L183:M183)*O183</f>
        <v/>
      </c>
      <c r="Q183" s="3" t="inlineStr"/>
      <c r="S183" s="3">
        <f>IF(R183&gt;0,R183,Q183)</f>
        <v/>
      </c>
      <c r="U183" s="3" t="n">
        <v>1</v>
      </c>
      <c r="W183" s="3">
        <f>IF(AND(BH183=0,CD183=0),0,IF(V183&gt;0,V183,IF(U183=1,$W$11,0)))</f>
        <v/>
      </c>
      <c r="Y183" s="3">
        <f>AD183</f>
        <v/>
      </c>
      <c r="Z183" s="3">
        <f>AE183</f>
        <v/>
      </c>
      <c r="AA183" s="3">
        <f>IF($BB$7=1,AF183,IF(AS183=12,$F183*I183/($AF$8*AL183+$AF$9*(1-AL183)),AF183))</f>
        <v/>
      </c>
      <c r="AB183" s="3">
        <f>IF($BB$7=1,AI183,IF(AV183=12,$F183*L183/($AI$8*AL183+$AI$9*(1-AL183)),AI183))</f>
        <v/>
      </c>
      <c r="AC183" s="3">
        <f>IF(AND(AS183=2,EA183=1),AA183*O183,IF(AND(AS183=2,EA183=2),AB183*O183,IF(EA183=1,AA183,IF(EA183=2,AB183))))</f>
        <v/>
      </c>
      <c r="AD183" s="3">
        <f>IF(AQ183=12,$F183*G183/$AQ$9,IF(OR(AQ183=1,AQ183=4),$F183*G183/200,IF(OR(AQ183=2,AQ183=9),$F183*G183/100,"자동")))</f>
        <v/>
      </c>
      <c r="AE183" s="3">
        <f>IF(AR183=12,$F183*H183/$AR$9,IF(OR(AR183=1,AR183=4),$F183*H183/200,IF(OR(AR183=2,AR183=9),$F183*H183/100,"자동")))</f>
        <v/>
      </c>
      <c r="AF183" s="3">
        <f>IF(AS183=12,$F183*I183/IF($BB$7=1,IF($ED183=1,$AS$9,$AF$9),($AF$8*AL183+$AF$9*(1-AL183))),IF(AS183=42,$F183*I183/AN183,IF(OR(AS183=1,AS183=4,AS183=2),$F183*I183/100,IF(AS183=9,$F183*I183/50,"자동"))))</f>
        <v/>
      </c>
      <c r="AG183" s="3">
        <f>IF(AT183=12,$F183*J183/IF($BB$7=1,IF($ED183=1,$AT$9,$AG$9),($AG$8*AL183+$AG$9*(1-AL183))),IF(AT183=42,$F183*J183/AN183,IF(OR(AT183=1,AT183=4,AT183=2),$F183*J183/100,IF(AT183=9,$F183*J183/50,"자동"))))</f>
        <v/>
      </c>
      <c r="AH183" s="3">
        <f>IF(AU183=12,$F183*K183/IF($BB$7=1,IF($ED183=1,$AU$9,$AH$9),($AH$8*AL183+$AH$9*(1-AL183))),IF(AU183=42,$F183*K183/$AN183,IF(OR(AU183=1,AU183=4,AU183=2),$F183*K183/100,IF(AU183=9,$F183*K183/50,"자동"))))</f>
        <v/>
      </c>
      <c r="AI183" s="3">
        <f>IF(AV183=12,$F183*L183/IF($BB$7=1,IF($ED183=1,$AV$9,$AI$9),($AI$8*AL183+$AI$9*(1-AL183))),IF(AV183=42,$F183*L183/AO183,IF(OR(AV183=1,AV183=4,AV183=2),$F183*L183/100,IF(AV183=9,$F183*L183/50,"자동"))))</f>
        <v/>
      </c>
      <c r="AJ183" s="3">
        <f>IF(AW183=12,$F183*M183/IF($BB$7=1,IF($ED183=1,$AW$9,$AJ$9),($AJ$8*AL183+$AJ$9*(1-AL183))),IF(AW183=42,$F183*M183/AO183,IF(OR(AW183=1,AW183=4,AW183=2),$F183*M183/100,IF(AW183=9,$F183*M183/50,"자동"))))</f>
        <v/>
      </c>
      <c r="AL183" s="3">
        <f>IF(AK183&lt;&gt;"",AK183,IF(BA183&lt;&gt;12,"",IF(U183=1,1,IF(LEFT(E183,3)="서울대",0,""))))</f>
        <v/>
      </c>
      <c r="AN183" s="3">
        <f>IF($BA183=42,OFFSET(변환표준점수!C$119,$AP183-1,0),"")</f>
        <v/>
      </c>
      <c r="AO183" s="3">
        <f>IF($BA183=42,OFFSET(변환표준점수!D$119,$AP183-1,0),"")</f>
        <v/>
      </c>
      <c r="AP183" s="3">
        <f>IF(S183="","",MATCH(S183,변환표준점수!$B$119:$B$298,0))</f>
        <v/>
      </c>
      <c r="AQ183" s="3" t="n">
        <v>2</v>
      </c>
      <c r="AR183" s="3" t="n">
        <v>2</v>
      </c>
      <c r="AS183" s="3" t="n">
        <v>2</v>
      </c>
      <c r="AT183" s="3" t="n">
        <v>2</v>
      </c>
      <c r="AX183" s="3" t="n">
        <v>3</v>
      </c>
      <c r="AY183" s="3" t="n">
        <v>3</v>
      </c>
      <c r="BA183" s="3">
        <f>IF(AS183&gt;0,AS183,AV183)</f>
        <v/>
      </c>
      <c r="BJ183" s="3">
        <f>IF(BI183="",IF(DT183=1,1,$BI$3),BI183)</f>
        <v/>
      </c>
      <c r="CH183" s="206">
        <f>F183*P183</f>
        <v/>
      </c>
      <c r="CI183" s="56" t="n">
        <v>100</v>
      </c>
      <c r="CJ183" s="3" t="n">
        <v>95</v>
      </c>
      <c r="CK183" s="3" t="n">
        <v>90</v>
      </c>
      <c r="CL183" s="3" t="n">
        <v>85</v>
      </c>
      <c r="CM183" s="3" t="n">
        <v>80</v>
      </c>
      <c r="CN183" s="3" t="n">
        <v>75</v>
      </c>
      <c r="CO183" s="3" t="n">
        <v>70</v>
      </c>
      <c r="CP183" s="3" t="n">
        <v>65</v>
      </c>
      <c r="CQ183" s="3" t="n">
        <v>60</v>
      </c>
      <c r="DJ183" s="3">
        <f>ROUND((CI183-EZ183),1)</f>
        <v/>
      </c>
      <c r="DK183" s="3">
        <f>((CI183-EZ183)/(FG183+DJ183-FC183))*100</f>
        <v/>
      </c>
      <c r="DL183" s="3">
        <f>ROUND((CR183-FA183)+(DA183-FB183),1)</f>
        <v/>
      </c>
      <c r="DM183" s="3" t="n">
        <v>2</v>
      </c>
      <c r="DQ183" s="3" t="n">
        <v>1</v>
      </c>
      <c r="DS183" s="3" t="n">
        <v>1</v>
      </c>
      <c r="EA183" s="3">
        <f>IF(DZ183&gt;0,DZ183,IF(DM183&gt;0,1,2))</f>
        <v/>
      </c>
      <c r="EB183" s="3">
        <f>MAX(DM183:DO183)</f>
        <v/>
      </c>
      <c r="EC183" s="3">
        <f>AND(DM183-0.1&lt;$DM$8,DN183-0.1&lt;$DN$8,DO183-0.1&lt;$DO$8)*1</f>
        <v/>
      </c>
      <c r="ED183" s="3">
        <f>IFERROR(IF(AND($DP$8&gt;=DP183,$DQ$8&gt;=DQ183,$DR$8&gt;=DR183,$DS$8&gt;=DS183,$DT$8&gt;=DT183,$DU$8&gt;=DU183,$DV$8&gt;=DV183,$DW$8&gt;=DW183,$DX$8&gt;=DX183,OR(DY183=0,$DY$8&lt;DY183),EC183=1),1,0),0)</f>
        <v/>
      </c>
      <c r="EF183" s="3">
        <f>IFERROR(OFFSET(EF$3,MATCH(AQ183,$ED$4:$ED$10,0),0),0)</f>
        <v/>
      </c>
      <c r="EG183" s="3">
        <f>IFERROR(OFFSET(EG$3,MATCH(AR183,$ED$4:$ED$10,0),0),0)</f>
        <v/>
      </c>
      <c r="EH183" s="3">
        <f>IFERROR(IF(LEFT($BA183,1)="4",OFFSET(변환표준점수!$H$118,MATCH($S183,변환표준점수!$B$119:$B$198,0),),OFFSET(EH$3,MATCH(AS183,$ED$4:$ED$8,0),0)),0)</f>
        <v/>
      </c>
      <c r="EI183" s="3">
        <f>IFERROR(IF(LEFT($BA183,1)="4",OFFSET(변환표준점수!$I$118,MATCH($S183,변환표준점수!$B$119:$B$198,0),0),OFFSET(EI$3,MATCH(AT183,$ED$4:$ED$8,0),0)),0)</f>
        <v/>
      </c>
      <c r="EK183" s="3">
        <f>IFERROR(IF(LEFT($BA183,1)="4",OFFSET(변환표준점수!$J$118,MATCH($S183,변환표준점수!$B$119:$B$198,0),0),OFFSET(EJ$3,MATCH(AV183,$ED$4:$ED$8,0),0)),0)</f>
        <v/>
      </c>
      <c r="EL183" s="3">
        <f>IFERROR(IF(LEFT($BA183,1)="4",OFFSET(변환표준점수!$K$118,MATCH($S183,변환표준점수!$B$119:$B$198,0),0),OFFSET(EK$3,MATCH(AW183,$ED$4:$ED$8,0),0)),0)</f>
        <v/>
      </c>
      <c r="EM183" s="3">
        <f>IFERROR(OFFSET(EL$3,MATCH(AX183,$ED$4:$ED$8,0),0),0)</f>
        <v/>
      </c>
      <c r="EN183" s="3">
        <f>IFERROR(OFFSET(EM$3,MATCH(AY183,$ED$4:$ED$8,0),0),0)</f>
        <v/>
      </c>
      <c r="EO183" s="3">
        <f>IFERROR(OFFSET(EN$3,MATCH(AZ183,$ED$4:$ED$8,0),0),0)</f>
        <v/>
      </c>
      <c r="EQ183" s="3">
        <f>IFERROR((EF183*AD183+BO183)*$EP$9,0)</f>
        <v/>
      </c>
      <c r="ER183" s="3">
        <f>IFERROR(EG183*AE183+OFFSET($BP183,0,$ER$14-1),0)</f>
        <v/>
      </c>
      <c r="ES183" s="3">
        <f>IFERROR((EH183*AF183+BS183)*$EP$9,0)</f>
        <v/>
      </c>
      <c r="ET183" s="3">
        <f>IFERROR(IF(O183&lt;2,0,(EI183*AG183+BT183)*$EP$9),0)</f>
        <v/>
      </c>
      <c r="EU183" s="3">
        <f>IFERROR(BU183*$EP$9,0)</f>
        <v/>
      </c>
      <c r="EV183" s="3">
        <f>IFERROR((EK183*AI183+BV183)*$EP$9,0)</f>
        <v/>
      </c>
      <c r="EW183" s="3">
        <f>IFERROR(IF(O183&lt;2,0,(EL183*AJ183+BW183)*$EP$9),0)</f>
        <v/>
      </c>
      <c r="EX183" s="3">
        <f>LARGE((ES183:ET183,EV183:EW183),1)</f>
        <v/>
      </c>
      <c r="EY183" s="3">
        <f>IF(O183&lt;2,0,LARGE((ES183:ET183,EV183:EW183),2))</f>
        <v/>
      </c>
      <c r="EZ183" s="3">
        <f>IFERROR(OFFSET(CI183,0,ROUND((1/(1/EM183))-1,0)),0)</f>
        <v/>
      </c>
      <c r="FA183" s="3">
        <f>IFERROR(OFFSET(CR183,0,ROUND(1/(1/EN183),0)-1),0)</f>
        <v/>
      </c>
      <c r="FB183" s="3">
        <f>IFERROR(OFFSET(DA183,0,ROUND(1/(1/EO183),0)-1),0)</f>
        <v/>
      </c>
      <c r="FE183" s="3" t="inlineStr">
        <is>
          <t>국/영중 큰거선택</t>
        </is>
      </c>
      <c r="FF183" s="3">
        <f>ER183+EX183+EY183+LARGE((EQ183,EZ183),1)+FA183</f>
        <v/>
      </c>
      <c r="FG183" s="3">
        <f>IF(FF183&gt;0,FF183,EQ183+ER183+EU183+EX183+EY183+EZ183+FA183+FB183+FC183)</f>
        <v/>
      </c>
      <c r="FH183" s="618" t="n"/>
      <c r="FU183" s="3">
        <f>IF(AQ183=1,"표점",IF(AQ183=12,"표점/만점",IF(AQ183=2,"백분위")))</f>
        <v/>
      </c>
      <c r="FV183" s="3">
        <f>IF(BA183=1,"표점",IF(BA183=12,"표점/만점",IF(BA183=2,"백분위",IF(BA183=4,"변표",IF(BA183=42,"변표/만점")))))</f>
        <v/>
      </c>
      <c r="FW183" s="3">
        <f>ROUND(Y183/$FZ183,2)</f>
        <v/>
      </c>
      <c r="FX183" s="3">
        <f>ROUND(Z183/$FZ183,2)</f>
        <v/>
      </c>
      <c r="FY183" s="3">
        <f>ROUND(AC183/$FZ183,2)</f>
        <v/>
      </c>
      <c r="FZ183" s="3">
        <f>Y183+Z183+AC183</f>
        <v/>
      </c>
    </row>
    <row r="184">
      <c r="A184" s="556" t="n">
        <v>26</v>
      </c>
      <c r="C184" s="3">
        <f>ROUND(ROW(C184)-ROW($C$15),0)</f>
        <v/>
      </c>
      <c r="D184" s="3" t="n">
        <v>169</v>
      </c>
      <c r="E184" s="3" t="inlineStr">
        <is>
          <t>순천향 의</t>
        </is>
      </c>
      <c r="F184" s="3" t="n">
        <v>200</v>
      </c>
      <c r="G184" s="3" t="n">
        <v>0.2</v>
      </c>
      <c r="H184" s="3" t="n">
        <v>0.3</v>
      </c>
      <c r="I184" s="3" t="n">
        <v>0.1</v>
      </c>
      <c r="J184" s="3" t="n">
        <v>0.1</v>
      </c>
      <c r="L184" s="3" t="n">
        <v>0.1</v>
      </c>
      <c r="M184" s="3" t="n">
        <v>0.1</v>
      </c>
      <c r="O184" s="3" t="n">
        <v>2</v>
      </c>
      <c r="P184" s="3">
        <f>G184+H184+MAX((I184:J184),L184:M184)*O184</f>
        <v/>
      </c>
      <c r="Q184" s="3" t="inlineStr"/>
      <c r="S184" s="3">
        <f>IF(R184&gt;0,R184,Q184)</f>
        <v/>
      </c>
      <c r="U184" s="3" t="n">
        <v>1</v>
      </c>
      <c r="W184" s="3">
        <f>IF(AND(BH184=0,CD184=0),0,IF(V184&gt;0,V184,IF(U184=1,$W$11,0)))</f>
        <v/>
      </c>
      <c r="Y184" s="3">
        <f>AD184</f>
        <v/>
      </c>
      <c r="Z184" s="3">
        <f>AE184</f>
        <v/>
      </c>
      <c r="AA184" s="3">
        <f>IF($BB$7=1,AF184,IF(AS184=12,$F184*I184/($AF$8*AL184+$AF$9*(1-AL184)),AF184))</f>
        <v/>
      </c>
      <c r="AB184" s="3">
        <f>IF($BB$7=1,AI184,IF(AV184=12,$F184*L184/($AI$8*AL184+$AI$9*(1-AL184)),AI184))</f>
        <v/>
      </c>
      <c r="AC184" s="3">
        <f>IF(AND(AS184=2,EA184=1),AA184*O184,IF(AND(AS184=2,EA184=2),AB184*O184,IF(EA184=1,AA184,IF(EA184=2,AB184))))</f>
        <v/>
      </c>
      <c r="AD184" s="3">
        <f>IF(AQ184=12,$F184*G184/$AQ$9,IF(OR(AQ184=1,AQ184=4),$F184*G184/200,IF(OR(AQ184=2,AQ184=9),$F184*G184/100,"자동")))</f>
        <v/>
      </c>
      <c r="AE184" s="3">
        <f>IF(AR184=12,$F184*H184/$AR$9,IF(OR(AR184=1,AR184=4),$F184*H184/200,IF(OR(AR184=2,AR184=9),$F184*H184/100,"자동")))</f>
        <v/>
      </c>
      <c r="AF184" s="3">
        <f>IF(AS184=12,$F184*I184/IF($BB$7=1,IF($ED184=1,$AS$9,$AF$9),($AF$8*AL184+$AF$9*(1-AL184))),IF(AS184=42,$F184*I184/AN184,IF(OR(AS184=1,AS184=4,AS184=2),$F184*I184/100,IF(AS184=9,$F184*I184/50,"자동"))))</f>
        <v/>
      </c>
      <c r="AG184" s="3">
        <f>IF(AT184=12,$F184*J184/IF($BB$7=1,IF($ED184=1,$AT$9,$AG$9),($AG$8*AL184+$AG$9*(1-AL184))),IF(AT184=42,$F184*J184/AN184,IF(OR(AT184=1,AT184=4,AT184=2),$F184*J184/100,IF(AT184=9,$F184*J184/50,"자동"))))</f>
        <v/>
      </c>
      <c r="AH184" s="3">
        <f>IF(AU184=12,$F184*K184/IF($BB$7=1,IF($ED184=1,$AU$9,$AH$9),($AH$8*AL184+$AH$9*(1-AL184))),IF(AU184=42,$F184*K184/$AN184,IF(OR(AU184=1,AU184=4,AU184=2),$F184*K184/100,IF(AU184=9,$F184*K184/50,"자동"))))</f>
        <v/>
      </c>
      <c r="AI184" s="3">
        <f>IF(AV184=12,$F184*L184/IF($BB$7=1,IF($ED184=1,$AV$9,$AI$9),($AI$8*AL184+$AI$9*(1-AL184))),IF(AV184=42,$F184*L184/AO184,IF(OR(AV184=1,AV184=4,AV184=2),$F184*L184/100,IF(AV184=9,$F184*L184/50,"자동"))))</f>
        <v/>
      </c>
      <c r="AJ184" s="3">
        <f>IF(AW184=12,$F184*M184/IF($BB$7=1,IF($ED184=1,$AW$9,$AJ$9),($AJ$8*AL184+$AJ$9*(1-AL184))),IF(AW184=42,$F184*M184/AO184,IF(OR(AW184=1,AW184=4,AW184=2),$F184*M184/100,IF(AW184=9,$F184*M184/50,"자동"))))</f>
        <v/>
      </c>
      <c r="AL184" s="3">
        <f>IF(AK184&lt;&gt;"",AK184,IF(BA184&lt;&gt;12,"",IF(U184=1,1,IF(LEFT(E184,3)="서울대",0,""))))</f>
        <v/>
      </c>
      <c r="AN184" s="3">
        <f>IF($BA184=42,OFFSET(변환표준점수!C$119,$AP184-1,0),"")</f>
        <v/>
      </c>
      <c r="AO184" s="3">
        <f>IF($BA184=42,OFFSET(변환표준점수!D$119,$AP184-1,0),"")</f>
        <v/>
      </c>
      <c r="AP184" s="3">
        <f>IF(S184="","",MATCH(S184,변환표준점수!$B$119:$B$298,0))</f>
        <v/>
      </c>
      <c r="AQ184" s="3" t="n">
        <v>2</v>
      </c>
      <c r="AR184" s="3" t="n">
        <v>2</v>
      </c>
      <c r="AS184" s="3" t="n">
        <v>2</v>
      </c>
      <c r="AT184" s="3" t="n">
        <v>2</v>
      </c>
      <c r="AV184" s="3" t="n">
        <v>2</v>
      </c>
      <c r="AW184" s="3" t="n">
        <v>2</v>
      </c>
      <c r="AX184" s="3" t="n">
        <v>3</v>
      </c>
      <c r="AY184" s="3" t="n">
        <v>3</v>
      </c>
      <c r="BA184" s="3">
        <f>IF(AS184&gt;0,AS184,AV184)</f>
        <v/>
      </c>
      <c r="BC184" s="3">
        <f>$Z184*0.1</f>
        <v/>
      </c>
      <c r="BD184" s="3">
        <f>$Z184*0.1</f>
        <v/>
      </c>
      <c r="BF184" s="3">
        <f>0.1*AA184</f>
        <v/>
      </c>
      <c r="BG184" s="3">
        <f>0.1*AA184</f>
        <v/>
      </c>
      <c r="BJ184" s="3">
        <f>IF(BI184="",IF(DT184=1,1,$BI$3),BI184)</f>
        <v/>
      </c>
      <c r="BN184" s="212" t="inlineStr">
        <is>
          <t>미/기,과탐10%가산</t>
        </is>
      </c>
      <c r="BP184" s="3">
        <f>IF(BP$6&gt;0,BC184*$EG184,0)</f>
        <v/>
      </c>
      <c r="BQ184" s="3">
        <f>IF(BQ$6&gt;0,BD184*$EG184,0)</f>
        <v/>
      </c>
      <c r="BS184" s="3">
        <f>EH184*BF184</f>
        <v/>
      </c>
      <c r="BT184" s="3">
        <f>EI184*BG184</f>
        <v/>
      </c>
      <c r="CH184" s="206">
        <f>F184*P184</f>
        <v/>
      </c>
      <c r="CI184" s="56" t="n">
        <v>57.59999999999999</v>
      </c>
      <c r="CJ184" s="3" t="n">
        <v>55.2</v>
      </c>
      <c r="CK184" s="3" t="n">
        <v>51</v>
      </c>
      <c r="CL184" s="3" t="n">
        <v>43.8</v>
      </c>
      <c r="CM184" s="3" t="n">
        <v>33.6</v>
      </c>
      <c r="CN184" s="3" t="n">
        <v>21.6</v>
      </c>
      <c r="CO184" s="3" t="n">
        <v>11.4</v>
      </c>
      <c r="CP184" s="3" t="n">
        <v>4.2</v>
      </c>
      <c r="CQ184" s="3" t="n">
        <v>0</v>
      </c>
      <c r="DJ184" s="3">
        <f>ROUND((CI184-EZ184),1)</f>
        <v/>
      </c>
      <c r="DK184" s="3">
        <f>((CI184-EZ184)/(FG184+DJ184-FC184))*100</f>
        <v/>
      </c>
      <c r="DL184" s="3">
        <f>ROUND((CR184-FA184)+(DA184-FB184),1)</f>
        <v/>
      </c>
      <c r="DO184" s="3" t="n">
        <v>2</v>
      </c>
      <c r="DZ184" s="3" t="n">
        <v>1</v>
      </c>
      <c r="EA184" s="3">
        <f>IF(DZ184&gt;0,DZ184,IF(DM184&gt;0,1,2))</f>
        <v/>
      </c>
      <c r="EB184" s="3">
        <f>MAX(DM184:DO184)</f>
        <v/>
      </c>
      <c r="EC184" s="3">
        <f>AND(DM184-0.1&lt;$DM$8,DN184-0.1&lt;$DN$8,DO184-0.1&lt;$DO$8)*1</f>
        <v/>
      </c>
      <c r="ED184" s="3">
        <f>IFERROR(IF(AND($DP$8&gt;=DP184,$DQ$8&gt;=DQ184,$DR$8&gt;=DR184,$DS$8&gt;=DS184,$DT$8&gt;=DT184,$DU$8&gt;=DU184,$DV$8&gt;=DV184,$DW$8&gt;=DW184,$DX$8&gt;=DX184,OR(DY184=0,$DY$8&lt;DY184),EC184=1),1,0),0)</f>
        <v/>
      </c>
      <c r="EF184" s="3">
        <f>IFERROR(OFFSET(EF$3,MATCH(AQ184,$ED$4:$ED$10,0),0),0)</f>
        <v/>
      </c>
      <c r="EG184" s="3">
        <f>IFERROR(OFFSET(EG$3,MATCH(AR184,$ED$4:$ED$10,0),0),0)</f>
        <v/>
      </c>
      <c r="EH184" s="3">
        <f>IFERROR(IF(LEFT($BA184,1)="4",OFFSET(변환표준점수!$H$118,MATCH($S184,변환표준점수!$B$119:$B$198,0),),OFFSET(EH$3,MATCH(AS184,$ED$4:$ED$8,0),0)),0)</f>
        <v/>
      </c>
      <c r="EI184" s="3">
        <f>IFERROR(IF(LEFT($BA184,1)="4",OFFSET(변환표준점수!$I$118,MATCH($S184,변환표준점수!$B$119:$B$198,0),0),OFFSET(EI$3,MATCH(AT184,$ED$4:$ED$8,0),0)),0)</f>
        <v/>
      </c>
      <c r="EK184" s="3">
        <f>IFERROR(IF(LEFT($BA184,1)="4",OFFSET(변환표준점수!$J$118,MATCH($S184,변환표준점수!$B$119:$B$198,0),0),OFFSET(EJ$3,MATCH(AV184,$ED$4:$ED$8,0),0)),0)</f>
        <v/>
      </c>
      <c r="EL184" s="3">
        <f>IFERROR(IF(LEFT($BA184,1)="4",OFFSET(변환표준점수!$K$118,MATCH($S184,변환표준점수!$B$119:$B$198,0),0),OFFSET(EK$3,MATCH(AW184,$ED$4:$ED$8,0),0)),0)</f>
        <v/>
      </c>
      <c r="EM184" s="3">
        <f>IFERROR(OFFSET(EL$3,MATCH(AX184,$ED$4:$ED$8,0),0),0)</f>
        <v/>
      </c>
      <c r="EN184" s="3">
        <f>IFERROR(OFFSET(EM$3,MATCH(AY184,$ED$4:$ED$8,0),0),0)</f>
        <v/>
      </c>
      <c r="EO184" s="3">
        <f>IFERROR(OFFSET(EN$3,MATCH(AZ184,$ED$4:$ED$8,0),0),0)</f>
        <v/>
      </c>
      <c r="EQ184" s="3">
        <f>IFERROR((EF184*AD184+BO184)*$EP$9,0)</f>
        <v/>
      </c>
      <c r="ER184" s="3">
        <f>IFERROR(EG184*AE184+OFFSET($BP184,0,$ER$14-1),0)</f>
        <v/>
      </c>
      <c r="ES184" s="3">
        <f>IFERROR((EH184*AF184+BS184)*$EP$9,0)</f>
        <v/>
      </c>
      <c r="ET184" s="3">
        <f>IFERROR(IF(O184&lt;2,0,(EI184*AG184+BT184)*$EP$9),0)</f>
        <v/>
      </c>
      <c r="EU184" s="3">
        <f>IFERROR(BU184*$EP$9,0)</f>
        <v/>
      </c>
      <c r="EV184" s="3">
        <f>IFERROR((EK184*AI184+BV184)*$EP$9,0)</f>
        <v/>
      </c>
      <c r="EW184" s="3">
        <f>IFERROR(IF(O184&lt;2,0,(EL184*AJ184+BW184)*$EP$9),0)</f>
        <v/>
      </c>
      <c r="EX184" s="3">
        <f>LARGE((ES184:ET184,EV184:EW184),1)</f>
        <v/>
      </c>
      <c r="EY184" s="3">
        <f>IF(O184&lt;2,0,LARGE((ES184:ET184,EV184:EW184),2))</f>
        <v/>
      </c>
      <c r="EZ184" s="3">
        <f>IFERROR(OFFSET(CI184,0,ROUND((1/(1/EM184))-1,0)),0)</f>
        <v/>
      </c>
      <c r="FA184" s="3">
        <f>IFERROR(OFFSET(CR184,0,ROUND(1/(1/EN184),0)-1),0)</f>
        <v/>
      </c>
      <c r="FB184" s="3">
        <f>IFERROR(OFFSET(DA184,0,ROUND(1/(1/EO184),0)-1),0)</f>
        <v/>
      </c>
      <c r="FC184" s="3" t="n">
        <v>800</v>
      </c>
      <c r="FG184" s="3">
        <f>IF(FF184&gt;0,FF184,EQ184+ER184+EU184+EX184+EY184+EZ184+FA184+FB184+FC184)</f>
        <v/>
      </c>
      <c r="FH184" s="618" t="n"/>
      <c r="FU184" s="3">
        <f>IF(AQ184=1,"표점",IF(AQ184=12,"표점/만점",IF(AQ184=2,"백분위")))</f>
        <v/>
      </c>
      <c r="FV184" s="3">
        <f>IF(BA184=1,"표점",IF(BA184=12,"표점/만점",IF(BA184=2,"백분위",IF(BA184=4,"변표",IF(BA184=42,"변표/만점")))))</f>
        <v/>
      </c>
      <c r="FW184" s="3">
        <f>ROUND(Y184/$FZ184,2)</f>
        <v/>
      </c>
      <c r="FX184" s="3">
        <f>ROUND(Z184/$FZ184,2)</f>
        <v/>
      </c>
      <c r="FY184" s="3">
        <f>ROUND(AC184/$FZ184,2)</f>
        <v/>
      </c>
      <c r="FZ184" s="3">
        <f>Y184+Z184+AC184</f>
        <v/>
      </c>
    </row>
    <row r="185">
      <c r="A185" s="556" t="n">
        <v>26</v>
      </c>
      <c r="C185" s="3">
        <f>ROUND(ROW(C185)-ROW($C$15),0)</f>
        <v/>
      </c>
      <c r="D185" s="3" t="n">
        <v>170</v>
      </c>
      <c r="E185" s="3" t="inlineStr">
        <is>
          <t>연세미래 의</t>
        </is>
      </c>
      <c r="F185" s="3" t="n">
        <v>1000</v>
      </c>
      <c r="G185" s="3">
        <f>200/900</f>
        <v/>
      </c>
      <c r="H185" s="3">
        <f>300/900</f>
        <v/>
      </c>
      <c r="I185" s="3">
        <f>(300/900)/2</f>
        <v/>
      </c>
      <c r="J185" s="3">
        <f>(300/900)/2</f>
        <v/>
      </c>
      <c r="O185" s="3" t="n">
        <v>2</v>
      </c>
      <c r="P185" s="3">
        <f>G185+H185+MAX((I185:J185),L185:M185)*O185</f>
        <v/>
      </c>
      <c r="Q185" s="3" t="n">
        <v>46</v>
      </c>
      <c r="S185" s="3">
        <f>IF(R185&gt;0,R185,Q185)</f>
        <v/>
      </c>
      <c r="U185" s="3" t="n">
        <v>1</v>
      </c>
      <c r="W185" s="3">
        <f>IF(AND(BH185=0,CD185=0),0,IF(V185&gt;0,V185,IF(U185=1,$W$11,0)))</f>
        <v/>
      </c>
      <c r="Y185" s="3">
        <f>AD185</f>
        <v/>
      </c>
      <c r="Z185" s="3">
        <f>AE185</f>
        <v/>
      </c>
      <c r="AA185" s="3">
        <f>IF($BB$7=1,AF185,IF(AS185=12,$F185*I185/($AF$8*AL185+$AF$9*(1-AL185)),AF185))</f>
        <v/>
      </c>
      <c r="AB185" s="3">
        <f>IF($BB$7=1,AI185,IF(AV185=12,$F185*L185/($AI$8*AL185+$AI$9*(1-AL185)),AI185))</f>
        <v/>
      </c>
      <c r="AC185" s="3">
        <f>IF(AND(AS185=2,EA185=1),AA185*O185,IF(AND(AS185=2,EA185=2),AB185*O185,IF(EA185=1,AA185,IF(EA185=2,AB185))))</f>
        <v/>
      </c>
      <c r="AD185" s="3">
        <f>IF(AQ185=12,$F185*G185/$AQ$9,IF(OR(AQ185=1,AQ185=4),$F185*G185/200,IF(OR(AQ185=2,AQ185=9),$F185*G185/100,"자동")))</f>
        <v/>
      </c>
      <c r="AE185" s="3">
        <f>IF(AR185=12,$F185*H185/$AR$9,IF(OR(AR185=1,AR185=4),$F185*H185/200,IF(OR(AR185=2,AR185=9),$F185*H185/100,"자동")))</f>
        <v/>
      </c>
      <c r="AF185" s="3">
        <f>IF(AS185=12,$F185*I185/IF($BB$7=1,IF($ED185=1,$AS$9,$AF$9),($AF$8*AL185+$AF$9*(1-AL185))),IF(AS185=42,$F185*I185/AN185,IF(OR(AS185=1,AS185=4,AS185=2),$F185*I185/100,IF(AS185=9,$F185*I185/50,"자동"))))</f>
        <v/>
      </c>
      <c r="AG185" s="3">
        <f>IF(AT185=12,$F185*J185/IF($BB$7=1,IF($ED185=1,$AT$9,$AG$9),($AG$8*AL185+$AG$9*(1-AL185))),IF(AT185=42,$F185*J185/AN185,IF(OR(AT185=1,AT185=4,AT185=2),$F185*J185/100,IF(AT185=9,$F185*J185/50,"자동"))))</f>
        <v/>
      </c>
      <c r="AH185" s="3">
        <f>IF(AU185=12,$F185*K185/IF($BB$7=1,IF($ED185=1,$AU$9,$AH$9),($AH$8*AL185+$AH$9*(1-AL185))),IF(AU185=42,$F185*K185/$AN185,IF(OR(AU185=1,AU185=4,AU185=2),$F185*K185/100,IF(AU185=9,$F185*K185/50,"자동"))))</f>
        <v/>
      </c>
      <c r="AI185" s="3">
        <f>IF(AV185=12,$F185*L185/IF($BB$7=1,IF($ED185=1,$AV$9,$AI$9),($AI$8*AL185+$AI$9*(1-AL185))),IF(AV185=42,$F185*L185/AO185,IF(OR(AV185=1,AV185=4,AV185=2),$F185*L185/100,IF(AV185=9,$F185*L185/50,"자동"))))</f>
        <v/>
      </c>
      <c r="AJ185" s="3">
        <f>IF(AW185=12,$F185*M185/IF($BB$7=1,IF($ED185=1,$AW$9,$AJ$9),($AJ$8*AL185+$AJ$9*(1-AL185))),IF(AW185=42,$F185*M185/AO185,IF(OR(AW185=1,AW185=4,AW185=2),$F185*M185/100,IF(AW185=9,$F185*M185/50,"자동"))))</f>
        <v/>
      </c>
      <c r="AL185" s="3">
        <f>IF(AK185&lt;&gt;"",AK185,IF(BA185&lt;&gt;12,"",IF(U185=1,1,IF(LEFT(E185,3)="서울대",0,""))))</f>
        <v/>
      </c>
      <c r="AN185" s="3">
        <f>IF($BA185=42,OFFSET(변환표준점수!C$119,$AP185-1,0),"")</f>
        <v/>
      </c>
      <c r="AO185" s="3">
        <f>IF($BA185=42,OFFSET(변환표준점수!D$119,$AP185-1,0),"")</f>
        <v/>
      </c>
      <c r="AP185" s="3">
        <f>IF(S185="","",MATCH(S185,변환표준점수!$B$119:$B$298,0))</f>
        <v/>
      </c>
      <c r="AQ185" s="3" t="n">
        <v>1</v>
      </c>
      <c r="AR185" s="3" t="n">
        <v>1</v>
      </c>
      <c r="AS185" s="3" t="n">
        <v>4</v>
      </c>
      <c r="AT185" s="3" t="n">
        <v>4</v>
      </c>
      <c r="AX185" s="3" t="n">
        <v>3</v>
      </c>
      <c r="AY185" s="3" t="n">
        <v>3</v>
      </c>
      <c r="BA185" s="3">
        <f>IF(AS185&gt;0,AS185,AV185)</f>
        <v/>
      </c>
      <c r="BJ185" s="3">
        <f>IF(BI185="",IF(DT185=1,1,$BI$3),BI185)</f>
        <v/>
      </c>
      <c r="CH185" s="206">
        <f>F185*P185</f>
        <v/>
      </c>
      <c r="CI185" s="56" t="n">
        <v>111.1111111111111</v>
      </c>
      <c r="CJ185" s="3" t="n">
        <v>105.5555555555556</v>
      </c>
      <c r="CK185" s="3" t="n">
        <v>97.22222222222223</v>
      </c>
      <c r="CL185" s="3" t="n">
        <v>83.33333333333333</v>
      </c>
      <c r="CM185" s="3" t="n">
        <v>66.66666666666667</v>
      </c>
      <c r="CN185" s="3" t="n">
        <v>44.44444444444444</v>
      </c>
      <c r="CO185" s="3" t="n">
        <v>27.77777777777778</v>
      </c>
      <c r="CP185" s="3" t="n">
        <v>17.22222222222222</v>
      </c>
      <c r="CQ185" s="3" t="n">
        <v>5.555555555555555</v>
      </c>
      <c r="CR185" s="56" t="n">
        <v>10</v>
      </c>
      <c r="CS185" s="3" t="n">
        <v>10</v>
      </c>
      <c r="CT185" s="3" t="n">
        <v>10</v>
      </c>
      <c r="CU185" s="3" t="n">
        <v>9.5</v>
      </c>
      <c r="CV185" s="3" t="n">
        <v>9</v>
      </c>
      <c r="CW185" s="3" t="n">
        <v>8.5</v>
      </c>
      <c r="CX185" s="3" t="n">
        <v>8</v>
      </c>
      <c r="CY185" s="3" t="n">
        <v>7.5</v>
      </c>
      <c r="CZ185" s="3" t="n">
        <v>7</v>
      </c>
      <c r="DJ185" s="3">
        <f>ROUND((CI185-EZ185),1)</f>
        <v/>
      </c>
      <c r="DK185" s="3">
        <f>((CI185-EZ185)/(FG185+DJ185-FC185))*100</f>
        <v/>
      </c>
      <c r="DL185" s="3">
        <f>ROUND((CR185-FA185)+(DA185-FB185),1)</f>
        <v/>
      </c>
      <c r="DM185" s="3" t="n">
        <v>2</v>
      </c>
      <c r="DQ185" s="3" t="n">
        <v>1</v>
      </c>
      <c r="DS185" s="3" t="n">
        <v>1</v>
      </c>
      <c r="DY185" s="56" t="n">
        <v>1</v>
      </c>
      <c r="EA185" s="3">
        <f>IF(DZ185&gt;0,DZ185,IF(DM185&gt;0,1,2))</f>
        <v/>
      </c>
      <c r="EB185" s="3">
        <f>MAX(DM185:DO185)</f>
        <v/>
      </c>
      <c r="EC185" s="3">
        <f>AND(DM185-0.1&lt;$DM$8,DN185-0.1&lt;$DN$8,DO185-0.1&lt;$DO$8)*1</f>
        <v/>
      </c>
      <c r="ED185" s="3">
        <f>IFERROR(IF(AND($DP$8&gt;=DP185,$DQ$8&gt;=DQ185,$DR$8&gt;=DR185,$DS$8&gt;=DS185,$DT$8&gt;=DT185,$DU$8&gt;=DU185,$DV$8&gt;=DV185,$DW$8&gt;=DW185,$DX$8&gt;=DX185,OR(DY185=0,$DY$8&lt;DY185),EC185=1),1,0),0)</f>
        <v/>
      </c>
      <c r="EF185" s="3">
        <f>IFERROR(OFFSET(EF$3,MATCH(AQ185,$ED$4:$ED$10,0),0),0)</f>
        <v/>
      </c>
      <c r="EG185" s="3">
        <f>IFERROR(OFFSET(EG$3,MATCH(AR185,$ED$4:$ED$10,0),0),0)</f>
        <v/>
      </c>
      <c r="EH185" s="3">
        <f>IFERROR(IF(LEFT($BA185,1)="4",OFFSET(변환표준점수!$H$118,MATCH($S185,변환표준점수!$B$119:$B$198,0),),OFFSET(EH$3,MATCH(AS185,$ED$4:$ED$8,0),0)),0)</f>
        <v/>
      </c>
      <c r="EI185" s="3">
        <f>IFERROR(IF(LEFT($BA185,1)="4",OFFSET(변환표준점수!$I$118,MATCH($S185,변환표준점수!$B$119:$B$198,0),0),OFFSET(EI$3,MATCH(AT185,$ED$4:$ED$8,0),0)),0)</f>
        <v/>
      </c>
      <c r="EK185" s="3">
        <f>IFERROR(IF(LEFT($BA185,1)="4",OFFSET(변환표준점수!$J$118,MATCH($S185,변환표준점수!$B$119:$B$198,0),0),OFFSET(EJ$3,MATCH(AV185,$ED$4:$ED$8,0),0)),0)</f>
        <v/>
      </c>
      <c r="EL185" s="3">
        <f>IFERROR(IF(LEFT($BA185,1)="4",OFFSET(변환표준점수!$K$118,MATCH($S185,변환표준점수!$B$119:$B$198,0),0),OFFSET(EK$3,MATCH(AW185,$ED$4:$ED$8,0),0)),0)</f>
        <v/>
      </c>
      <c r="EM185" s="3">
        <f>IFERROR(OFFSET(EL$3,MATCH(AX185,$ED$4:$ED$8,0),0),0)</f>
        <v/>
      </c>
      <c r="EN185" s="3">
        <f>IFERROR(OFFSET(EM$3,MATCH(AY185,$ED$4:$ED$8,0),0),0)</f>
        <v/>
      </c>
      <c r="EO185" s="3">
        <f>IFERROR(OFFSET(EN$3,MATCH(AZ185,$ED$4:$ED$8,0),0),0)</f>
        <v/>
      </c>
      <c r="EQ185" s="3">
        <f>IFERROR((EF185*AD185+BO185)*$EP$9,0)</f>
        <v/>
      </c>
      <c r="ER185" s="3">
        <f>IFERROR(EG185*AE185+OFFSET($BP185,0,$ER$14-1),0)</f>
        <v/>
      </c>
      <c r="ES185" s="3">
        <f>IFERROR((EH185*AF185+BS185)*$EP$9,0)</f>
        <v/>
      </c>
      <c r="ET185" s="3">
        <f>IFERROR(IF(O185&lt;2,0,(EI185*AG185+BT185)*$EP$9),0)</f>
        <v/>
      </c>
      <c r="EU185" s="3">
        <f>IFERROR(BU185*$EP$9,0)</f>
        <v/>
      </c>
      <c r="EV185" s="3">
        <f>IFERROR((EK185*AI185+BV185)*$EP$9,0)</f>
        <v/>
      </c>
      <c r="EW185" s="3">
        <f>IFERROR(IF(O185&lt;2,0,(EL185*AJ185+BW185)*$EP$9),0)</f>
        <v/>
      </c>
      <c r="EX185" s="3">
        <f>LARGE((ES185:ET185,EV185:EW185),1)</f>
        <v/>
      </c>
      <c r="EY185" s="3">
        <f>IF(O185&lt;2,0,LARGE((ES185:ET185,EV185:EW185),2))</f>
        <v/>
      </c>
      <c r="EZ185" s="3">
        <f>IFERROR(OFFSET(CI185,0,ROUND((1/(1/EM185))-1,0)),0)</f>
        <v/>
      </c>
      <c r="FA185" s="3">
        <f>IFERROR(OFFSET(CR185,0,ROUND(1/(1/EN185),0)-1),0)</f>
        <v/>
      </c>
      <c r="FB185" s="3">
        <f>IFERROR(OFFSET(DA185,0,ROUND(1/(1/EO185),0)-1),0)</f>
        <v/>
      </c>
      <c r="FG185" s="3">
        <f>IF(FF185&gt;0,FF185,EQ185+ER185+EU185+EX185+EY185+EZ185+FA185+FB185+FC185)</f>
        <v/>
      </c>
      <c r="FH185" s="618" t="n"/>
      <c r="FU185" s="3">
        <f>IF(AQ185=1,"표점",IF(AQ185=12,"표점/만점",IF(AQ185=2,"백분위")))</f>
        <v/>
      </c>
      <c r="FV185" s="3">
        <f>IF(BA185=1,"표점",IF(BA185=12,"표점/만점",IF(BA185=2,"백분위",IF(BA185=4,"변표",IF(BA185=42,"변표/만점")))))</f>
        <v/>
      </c>
      <c r="FW185" s="3">
        <f>ROUND(Y185/$FZ185,2)</f>
        <v/>
      </c>
      <c r="FX185" s="3">
        <f>ROUND(Z185/$FZ185,2)</f>
        <v/>
      </c>
      <c r="FY185" s="3">
        <f>ROUND(AC185/$FZ185,2)</f>
        <v/>
      </c>
      <c r="FZ185" s="3">
        <f>Y185+Z185+AC185</f>
        <v/>
      </c>
    </row>
    <row r="186">
      <c r="A186" s="556" t="n">
        <v>26</v>
      </c>
      <c r="C186" s="3">
        <f>ROUND(ROW(C186)-ROW($C$15),0)</f>
        <v/>
      </c>
      <c r="D186" s="3" t="n">
        <v>171</v>
      </c>
      <c r="E186" s="3" t="inlineStr">
        <is>
          <t>영남 의약</t>
        </is>
      </c>
      <c r="F186" s="3" t="n">
        <v>800</v>
      </c>
      <c r="G186" s="3">
        <f>0.2*(10/8)</f>
        <v/>
      </c>
      <c r="H186" s="3">
        <f>0.28*(10/8)</f>
        <v/>
      </c>
      <c r="I186" s="3">
        <f>0.12*(10/8)</f>
        <v/>
      </c>
      <c r="J186" s="3">
        <f>0.12*(10/8)</f>
        <v/>
      </c>
      <c r="O186" s="3" t="n">
        <v>2</v>
      </c>
      <c r="P186" s="3">
        <f>G186+H186+MAX((I186:J186),L186:M186)*O186</f>
        <v/>
      </c>
      <c r="Q186" s="3" t="inlineStr"/>
      <c r="S186" s="3">
        <f>IF(R186&gt;0,R186,Q186)</f>
        <v/>
      </c>
      <c r="U186" s="3" t="n">
        <v>1</v>
      </c>
      <c r="W186" s="3">
        <f>IF(AND(BH186=0,CD186=0),0,IF(V186&gt;0,V186,IF(U186=1,$W$11,0)))</f>
        <v/>
      </c>
      <c r="Y186" s="3">
        <f>AD186</f>
        <v/>
      </c>
      <c r="Z186" s="3">
        <f>AE186</f>
        <v/>
      </c>
      <c r="AA186" s="3">
        <f>IF($BB$7=1,AF186,IF(AS186=12,$F186*I186/($AF$8*AL186+$AF$9*(1-AL186)),AF186))</f>
        <v/>
      </c>
      <c r="AB186" s="3">
        <f>IF($BB$7=1,AI186,IF(AV186=12,$F186*L186/($AI$8*AL186+$AI$9*(1-AL186)),AI186))</f>
        <v/>
      </c>
      <c r="AC186" s="3">
        <f>IF(AND(AS186=2,EA186=1),AA186*O186,IF(AND(AS186=2,EA186=2),AB186*O186,IF(EA186=1,AA186,IF(EA186=2,AB186))))</f>
        <v/>
      </c>
      <c r="AD186" s="3">
        <f>IF(AQ186=12,$F186*G186/$AQ$9,IF(OR(AQ186=1,AQ186=4),$F186*G186/200,IF(OR(AQ186=2,AQ186=9),$F186*G186/100,"자동")))</f>
        <v/>
      </c>
      <c r="AE186" s="3">
        <f>IF(AR186=12,$F186*H186/$AR$9,IF(OR(AR186=1,AR186=4),$F186*H186/200,IF(OR(AR186=2,AR186=9),$F186*H186/100,"자동")))</f>
        <v/>
      </c>
      <c r="AF186" s="3">
        <f>IF(AS186=12,$F186*I186/IF($BB$7=1,IF($ED186=1,$AS$9,$AF$9),($AF$8*AL186+$AF$9*(1-AL186))),IF(AS186=42,$F186*I186/AN186,IF(OR(AS186=1,AS186=4,AS186=2),$F186*I186/100,IF(AS186=9,$F186*I186/50,"자동"))))</f>
        <v/>
      </c>
      <c r="AG186" s="3">
        <f>IF(AT186=12,$F186*J186/IF($BB$7=1,IF($ED186=1,$AT$9,$AG$9),($AG$8*AL186+$AG$9*(1-AL186))),IF(AT186=42,$F186*J186/AN186,IF(OR(AT186=1,AT186=4,AT186=2),$F186*J186/100,IF(AT186=9,$F186*J186/50,"자동"))))</f>
        <v/>
      </c>
      <c r="AH186" s="3">
        <f>IF(AU186=12,$F186*K186/IF($BB$7=1,IF($ED186=1,$AU$9,$AH$9),($AH$8*AL186+$AH$9*(1-AL186))),IF(AU186=42,$F186*K186/$AN186,IF(OR(AU186=1,AU186=4,AU186=2),$F186*K186/100,IF(AU186=9,$F186*K186/50,"자동"))))</f>
        <v/>
      </c>
      <c r="AI186" s="3">
        <f>IF(AV186=12,$F186*L186/IF($BB$7=1,IF($ED186=1,$AV$9,$AI$9),($AI$8*AL186+$AI$9*(1-AL186))),IF(AV186=42,$F186*L186/AO186,IF(OR(AV186=1,AV186=4,AV186=2),$F186*L186/100,IF(AV186=9,$F186*L186/50,"자동"))))</f>
        <v/>
      </c>
      <c r="AJ186" s="3">
        <f>IF(AW186=12,$F186*M186/IF($BB$7=1,IF($ED186=1,$AW$9,$AJ$9),($AJ$8*AL186+$AJ$9*(1-AL186))),IF(AW186=42,$F186*M186/AO186,IF(OR(AW186=1,AW186=4,AW186=2),$F186*M186/100,IF(AW186=9,$F186*M186/50,"자동"))))</f>
        <v/>
      </c>
      <c r="AL186" s="3">
        <f>IF(AK186&lt;&gt;"",AK186,IF(BA186&lt;&gt;12,"",IF(U186=1,1,IF(LEFT(E186,3)="서울대",0,""))))</f>
        <v/>
      </c>
      <c r="AN186" s="3">
        <f>IF($BA186=42,OFFSET(변환표준점수!C$119,$AP186-1,0),"")</f>
        <v/>
      </c>
      <c r="AO186" s="3">
        <f>IF($BA186=42,OFFSET(변환표준점수!D$119,$AP186-1,0),"")</f>
        <v/>
      </c>
      <c r="AP186" s="3">
        <f>IF(S186="","",MATCH(S186,변환표준점수!$B$119:$B$298,0))</f>
        <v/>
      </c>
      <c r="AQ186" s="3" t="n">
        <v>2</v>
      </c>
      <c r="AR186" s="3" t="n">
        <v>2</v>
      </c>
      <c r="AS186" s="3" t="n">
        <v>2</v>
      </c>
      <c r="AT186" s="3" t="n">
        <v>2</v>
      </c>
      <c r="AX186" s="3" t="n">
        <v>3</v>
      </c>
      <c r="AY186" s="3" t="n">
        <v>3</v>
      </c>
      <c r="BA186" s="3">
        <f>IF(AS186&gt;0,AS186,AV186)</f>
        <v/>
      </c>
      <c r="BJ186" s="3">
        <f>IF(BI186="",IF(DT186=1,1,$BI$3),BI186)</f>
        <v/>
      </c>
      <c r="CH186" s="206">
        <f>F186*P186</f>
        <v/>
      </c>
      <c r="CI186" s="56" t="n">
        <v>80</v>
      </c>
      <c r="CJ186" s="3" t="n">
        <v>76</v>
      </c>
      <c r="CK186" s="3" t="n">
        <v>72</v>
      </c>
      <c r="CL186" s="3" t="n">
        <v>68</v>
      </c>
      <c r="CM186" s="3" t="n">
        <v>64</v>
      </c>
      <c r="CN186" s="3" t="n">
        <v>60</v>
      </c>
      <c r="CO186" s="3" t="n">
        <v>56</v>
      </c>
      <c r="CP186" s="3" t="n">
        <v>52</v>
      </c>
      <c r="CQ186" s="3" t="n">
        <v>48</v>
      </c>
      <c r="CR186" s="56" t="n">
        <v>10</v>
      </c>
      <c r="CS186" s="3" t="n">
        <v>9.800000000000001</v>
      </c>
      <c r="CT186" s="3" t="n">
        <v>9.6</v>
      </c>
      <c r="CU186" s="3" t="n">
        <v>9.4</v>
      </c>
      <c r="CV186" s="3" t="n">
        <v>9.199999999999999</v>
      </c>
      <c r="CW186" s="3" t="n">
        <v>9</v>
      </c>
      <c r="CX186" s="3" t="n">
        <v>8.800000000000001</v>
      </c>
      <c r="CY186" s="3" t="n">
        <v>8.6</v>
      </c>
      <c r="CZ186" s="3" t="n">
        <v>8.400000000000009</v>
      </c>
      <c r="DJ186" s="3">
        <f>ROUND((CI186-EZ186),1)</f>
        <v/>
      </c>
      <c r="DK186" s="3">
        <f>((CI186-EZ186)/(FG186+DJ186-FC186))*100</f>
        <v/>
      </c>
      <c r="DL186" s="3">
        <f>ROUND((CR186-FA186)+(DA186-FB186),1)</f>
        <v/>
      </c>
      <c r="DM186" s="3" t="n">
        <v>2</v>
      </c>
      <c r="DS186" s="3" t="n">
        <v>1</v>
      </c>
      <c r="EA186" s="3">
        <f>IF(DZ186&gt;0,DZ186,IF(DM186&gt;0,1,2))</f>
        <v/>
      </c>
      <c r="EB186" s="3">
        <f>MAX(DM186:DO186)</f>
        <v/>
      </c>
      <c r="EC186" s="3">
        <f>AND(DM186-0.1&lt;$DM$8,DN186-0.1&lt;$DN$8,DO186-0.1&lt;$DO$8)*1</f>
        <v/>
      </c>
      <c r="ED186" s="3">
        <f>IFERROR(IF(AND($DP$8&gt;=DP186,$DQ$8&gt;=DQ186,$DR$8&gt;=DR186,$DS$8&gt;=DS186,$DT$8&gt;=DT186,$DU$8&gt;=DU186,$DV$8&gt;=DV186,$DW$8&gt;=DW186,$DX$8&gt;=DX186,OR(DY186=0,$DY$8&lt;DY186),EC186=1),1,0),0)</f>
        <v/>
      </c>
      <c r="EF186" s="3">
        <f>IFERROR(OFFSET(EF$3,MATCH(AQ186,$ED$4:$ED$10,0),0),0)</f>
        <v/>
      </c>
      <c r="EG186" s="3">
        <f>IFERROR(OFFSET(EG$3,MATCH(AR186,$ED$4:$ED$10,0),0),0)</f>
        <v/>
      </c>
      <c r="EH186" s="3">
        <f>IFERROR(IF(LEFT($BA186,1)="4",OFFSET(변환표준점수!$H$118,MATCH($S186,변환표준점수!$B$119:$B$198,0),),OFFSET(EH$3,MATCH(AS186,$ED$4:$ED$8,0),0)),0)</f>
        <v/>
      </c>
      <c r="EI186" s="3">
        <f>IFERROR(IF(LEFT($BA186,1)="4",OFFSET(변환표준점수!$I$118,MATCH($S186,변환표준점수!$B$119:$B$198,0),0),OFFSET(EI$3,MATCH(AT186,$ED$4:$ED$8,0),0)),0)</f>
        <v/>
      </c>
      <c r="EK186" s="3">
        <f>IFERROR(IF(LEFT($BA186,1)="4",OFFSET(변환표준점수!$J$118,MATCH($S186,변환표준점수!$B$119:$B$198,0),0),OFFSET(EJ$3,MATCH(AV186,$ED$4:$ED$8,0),0)),0)</f>
        <v/>
      </c>
      <c r="EL186" s="3">
        <f>IFERROR(IF(LEFT($BA186,1)="4",OFFSET(변환표준점수!$K$118,MATCH($S186,변환표준점수!$B$119:$B$198,0),0),OFFSET(EK$3,MATCH(AW186,$ED$4:$ED$8,0),0)),0)</f>
        <v/>
      </c>
      <c r="EM186" s="3">
        <f>IFERROR(OFFSET(EL$3,MATCH(AX186,$ED$4:$ED$8,0),0),0)</f>
        <v/>
      </c>
      <c r="EN186" s="3">
        <f>IFERROR(OFFSET(EM$3,MATCH(AY186,$ED$4:$ED$8,0),0),0)</f>
        <v/>
      </c>
      <c r="EO186" s="3">
        <f>IFERROR(OFFSET(EN$3,MATCH(AZ186,$ED$4:$ED$8,0),0),0)</f>
        <v/>
      </c>
      <c r="EQ186" s="3">
        <f>IFERROR((EF186*AD186+BO186)*$EP$9,0)</f>
        <v/>
      </c>
      <c r="ER186" s="3">
        <f>IFERROR(EG186*AE186+OFFSET($BP186,0,$ER$14-1),0)</f>
        <v/>
      </c>
      <c r="ES186" s="3">
        <f>IFERROR((EH186*AF186+BS186)*$EP$9,0)</f>
        <v/>
      </c>
      <c r="ET186" s="3">
        <f>IFERROR(IF(O186&lt;2,0,(EI186*AG186+BT186)*$EP$9),0)</f>
        <v/>
      </c>
      <c r="EU186" s="3">
        <f>IFERROR(BU186*$EP$9,0)</f>
        <v/>
      </c>
      <c r="EV186" s="3">
        <f>IFERROR((EK186*AI186+BV186)*$EP$9,0)</f>
        <v/>
      </c>
      <c r="EW186" s="3">
        <f>IFERROR(IF(O186&lt;2,0,(EL186*AJ186+BW186)*$EP$9),0)</f>
        <v/>
      </c>
      <c r="EX186" s="3">
        <f>LARGE((ES186:ET186,EV186:EW186),1)</f>
        <v/>
      </c>
      <c r="EY186" s="3">
        <f>IF(O186&lt;2,0,LARGE((ES186:ET186,EV186:EW186),2))</f>
        <v/>
      </c>
      <c r="EZ186" s="3">
        <f>IFERROR(OFFSET(CI186,0,ROUND((1/(1/EM186))-1,0)),0)</f>
        <v/>
      </c>
      <c r="FA186" s="3">
        <f>IFERROR(OFFSET(CR186,0,ROUND(1/(1/EN186),0)-1),0)</f>
        <v/>
      </c>
      <c r="FB186" s="3">
        <f>IFERROR(OFFSET(DA186,0,ROUND(1/(1/EO186),0)-1),0)</f>
        <v/>
      </c>
      <c r="FG186" s="3">
        <f>IF(FF186&gt;0,FF186,EQ186+ER186+EU186+EX186+EY186+EZ186+FA186+FB186+FC186)</f>
        <v/>
      </c>
      <c r="FH186" s="618" t="n"/>
      <c r="FU186" s="3">
        <f>IF(AQ186=1,"표점",IF(AQ186=12,"표점/만점",IF(AQ186=2,"백분위")))</f>
        <v/>
      </c>
      <c r="FV186" s="3">
        <f>IF(BA186=1,"표점",IF(BA186=12,"표점/만점",IF(BA186=2,"백분위",IF(BA186=4,"변표",IF(BA186=42,"변표/만점")))))</f>
        <v/>
      </c>
      <c r="FW186" s="3">
        <f>ROUND(Y186/$FZ186,2)</f>
        <v/>
      </c>
      <c r="FX186" s="3">
        <f>ROUND(Z186/$FZ186,2)</f>
        <v/>
      </c>
      <c r="FY186" s="3">
        <f>ROUND(AC186/$FZ186,2)</f>
        <v/>
      </c>
      <c r="FZ186" s="3">
        <f>Y186+Z186+AC186</f>
        <v/>
      </c>
    </row>
    <row r="187">
      <c r="A187" s="556" t="n">
        <v>26</v>
      </c>
      <c r="C187" s="3">
        <f>ROUND(ROW(C187)-ROW($C$15),0)</f>
        <v/>
      </c>
      <c r="D187" s="3" t="n">
        <v>172</v>
      </c>
      <c r="E187" s="3" t="inlineStr">
        <is>
          <t>우석 약</t>
        </is>
      </c>
      <c r="F187" s="3" t="n">
        <v>400</v>
      </c>
      <c r="G187" s="3" t="n">
        <v>0.2</v>
      </c>
      <c r="H187" s="3" t="n">
        <v>0.3</v>
      </c>
      <c r="I187" s="3" t="n">
        <v>0.15</v>
      </c>
      <c r="J187" s="3" t="n">
        <v>0.15</v>
      </c>
      <c r="O187" s="3" t="n">
        <v>2</v>
      </c>
      <c r="P187" s="3">
        <f>G187+H187+MAX((I187:J187),L187:M187)*O187</f>
        <v/>
      </c>
      <c r="Q187" s="3" t="inlineStr"/>
      <c r="S187" s="3">
        <f>IF(R187&gt;0,R187,Q187)</f>
        <v/>
      </c>
      <c r="U187" s="3" t="n">
        <v>1</v>
      </c>
      <c r="W187" s="3">
        <f>IF(AND(BH187=0,CD187=0),0,IF(V187&gt;0,V187,IF(U187=1,$W$11,0)))</f>
        <v/>
      </c>
      <c r="Y187" s="3">
        <f>AD187</f>
        <v/>
      </c>
      <c r="Z187" s="3">
        <f>AE187</f>
        <v/>
      </c>
      <c r="AA187" s="3">
        <f>IF($BB$7=1,AF187,IF(AS187=12,$F187*I187/($AF$8*AL187+$AF$9*(1-AL187)),AF187))</f>
        <v/>
      </c>
      <c r="AB187" s="3">
        <f>IF($BB$7=1,AI187,IF(AV187=12,$F187*L187/($AI$8*AL187+$AI$9*(1-AL187)),AI187))</f>
        <v/>
      </c>
      <c r="AC187" s="3">
        <f>IF(AND(AS187=2,EA187=1),AA187*O187,IF(AND(AS187=2,EA187=2),AB187*O187,IF(EA187=1,AA187,IF(EA187=2,AB187))))</f>
        <v/>
      </c>
      <c r="AD187" s="3">
        <f>IF(AQ187=12,$F187*G187/$AQ$9,IF(OR(AQ187=1,AQ187=4),$F187*G187/200,IF(OR(AQ187=2,AQ187=9),$F187*G187/100,"자동")))</f>
        <v/>
      </c>
      <c r="AE187" s="3">
        <f>IF(AR187=12,$F187*H187/$AR$9,IF(OR(AR187=1,AR187=4),$F187*H187/200,IF(OR(AR187=2,AR187=9),$F187*H187/100,"자동")))</f>
        <v/>
      </c>
      <c r="AF187" s="3">
        <f>IF(AS187=12,$F187*I187/IF($BB$7=1,IF($ED187=1,$AS$9,$AF$9),($AF$8*AL187+$AF$9*(1-AL187))),IF(AS187=42,$F187*I187/AN187,IF(OR(AS187=1,AS187=4,AS187=2),$F187*I187/100,IF(AS187=9,$F187*I187/50,"자동"))))</f>
        <v/>
      </c>
      <c r="AG187" s="3">
        <f>IF(AT187=12,$F187*J187/IF($BB$7=1,IF($ED187=1,$AT$9,$AG$9),($AG$8*AL187+$AG$9*(1-AL187))),IF(AT187=42,$F187*J187/AN187,IF(OR(AT187=1,AT187=4,AT187=2),$F187*J187/100,IF(AT187=9,$F187*J187/50,"자동"))))</f>
        <v/>
      </c>
      <c r="AH187" s="3">
        <f>IF(AU187=12,$F187*K187/IF($BB$7=1,IF($ED187=1,$AU$9,$AH$9),($AH$8*AL187+$AH$9*(1-AL187))),IF(AU187=42,$F187*K187/$AN187,IF(OR(AU187=1,AU187=4,AU187=2),$F187*K187/100,IF(AU187=9,$F187*K187/50,"자동"))))</f>
        <v/>
      </c>
      <c r="AI187" s="3">
        <f>IF(AV187=12,$F187*L187/IF($BB$7=1,IF($ED187=1,$AV$9,$AI$9),($AI$8*AL187+$AI$9*(1-AL187))),IF(AV187=42,$F187*L187/AO187,IF(OR(AV187=1,AV187=4,AV187=2),$F187*L187/100,IF(AV187=9,$F187*L187/50,"자동"))))</f>
        <v/>
      </c>
      <c r="AJ187" s="3">
        <f>IF(AW187=12,$F187*M187/IF($BB$7=1,IF($ED187=1,$AW$9,$AJ$9),($AJ$8*AL187+$AJ$9*(1-AL187))),IF(AW187=42,$F187*M187/AO187,IF(OR(AW187=1,AW187=4,AW187=2),$F187*M187/100,IF(AW187=9,$F187*M187/50,"자동"))))</f>
        <v/>
      </c>
      <c r="AL187" s="3">
        <f>IF(AK187&lt;&gt;"",AK187,IF(BA187&lt;&gt;12,"",IF(U187=1,1,IF(LEFT(E187,3)="서울대",0,""))))</f>
        <v/>
      </c>
      <c r="AN187" s="3">
        <f>IF($BA187=42,OFFSET(변환표준점수!C$119,$AP187-1,0),"")</f>
        <v/>
      </c>
      <c r="AO187" s="3">
        <f>IF($BA187=42,OFFSET(변환표준점수!D$119,$AP187-1,0),"")</f>
        <v/>
      </c>
      <c r="AP187" s="3">
        <f>IF(S187="","",MATCH(S187,변환표준점수!$B$119:$B$298,0))</f>
        <v/>
      </c>
      <c r="AQ187" s="3" t="n">
        <v>2</v>
      </c>
      <c r="AR187" s="3" t="n">
        <v>2</v>
      </c>
      <c r="AS187" s="3" t="n">
        <v>2</v>
      </c>
      <c r="AT187" s="3" t="n">
        <v>2</v>
      </c>
      <c r="AX187" s="3" t="n">
        <v>3</v>
      </c>
      <c r="AY187" s="3" t="n">
        <v>3</v>
      </c>
      <c r="BA187" s="3">
        <f>IF(AS187&gt;0,AS187,AV187)</f>
        <v/>
      </c>
      <c r="BC187" s="3" t="n">
        <v>0.1</v>
      </c>
      <c r="BD187" s="3" t="n">
        <v>0.1</v>
      </c>
      <c r="BJ187" s="3">
        <f>IF(BI187="",IF(DT187=1,1,$BI$3),BI187)</f>
        <v/>
      </c>
      <c r="BN187" s="212" t="inlineStr">
        <is>
          <t>미/기 백분위의 10%를 총점에 가산</t>
        </is>
      </c>
      <c r="BP187" s="3">
        <f>IF(BP$6&gt;0,BC187*$EG187,0)</f>
        <v/>
      </c>
      <c r="BQ187" s="3">
        <f>IF(BQ$6&gt;0,BD187*$EG187,0)</f>
        <v/>
      </c>
      <c r="CH187" s="206">
        <f>F187*P187</f>
        <v/>
      </c>
      <c r="CI187" s="56" t="n">
        <v>80</v>
      </c>
      <c r="CJ187" s="3" t="n">
        <v>76</v>
      </c>
      <c r="CK187" s="3" t="n">
        <v>72</v>
      </c>
      <c r="CL187" s="3" t="n">
        <v>68</v>
      </c>
      <c r="CM187" s="3" t="n">
        <v>64</v>
      </c>
      <c r="CN187" s="3" t="n">
        <v>60</v>
      </c>
      <c r="CO187" s="3" t="n">
        <v>56</v>
      </c>
      <c r="CP187" s="3" t="n">
        <v>52</v>
      </c>
      <c r="CQ187" s="3" t="n">
        <v>48</v>
      </c>
      <c r="CR187" s="56" t="n">
        <v>5</v>
      </c>
      <c r="CS187" s="3" t="n">
        <v>5</v>
      </c>
      <c r="CT187" s="3" t="n">
        <v>5</v>
      </c>
      <c r="CU187" s="3" t="n">
        <v>5</v>
      </c>
      <c r="CV187" s="3" t="n">
        <v>5</v>
      </c>
      <c r="CW187" s="3" t="n">
        <v>4</v>
      </c>
      <c r="CX187" s="3" t="n">
        <v>3</v>
      </c>
      <c r="CY187" s="3" t="n">
        <v>2</v>
      </c>
      <c r="CZ187" s="3" t="n">
        <v>1</v>
      </c>
      <c r="DJ187" s="3">
        <f>ROUND((CI187-EZ187),1)</f>
        <v/>
      </c>
      <c r="DK187" s="3">
        <f>((CI187-EZ187)/(FG187+DJ187-FC187))*100</f>
        <v/>
      </c>
      <c r="DL187" s="3">
        <f>ROUND((CR187-FA187)+(DA187-FB187),1)</f>
        <v/>
      </c>
      <c r="DM187" s="3" t="n">
        <v>2</v>
      </c>
      <c r="DS187" s="3" t="n">
        <v>1</v>
      </c>
      <c r="EA187" s="3">
        <f>IF(DZ187&gt;0,DZ187,IF(DM187&gt;0,1,2))</f>
        <v/>
      </c>
      <c r="EB187" s="3">
        <f>MAX(DM187:DO187)</f>
        <v/>
      </c>
      <c r="EC187" s="3">
        <f>AND(DM187-0.1&lt;$DM$8,DN187-0.1&lt;$DN$8,DO187-0.1&lt;$DO$8)*1</f>
        <v/>
      </c>
      <c r="ED187" s="3">
        <f>IFERROR(IF(AND($DP$8&gt;=DP187,$DQ$8&gt;=DQ187,$DR$8&gt;=DR187,$DS$8&gt;=DS187,$DT$8&gt;=DT187,$DU$8&gt;=DU187,$DV$8&gt;=DV187,$DW$8&gt;=DW187,$DX$8&gt;=DX187,OR(DY187=0,$DY$8&lt;DY187),EC187=1),1,0),0)</f>
        <v/>
      </c>
      <c r="EF187" s="3">
        <f>IFERROR(OFFSET(EF$3,MATCH(AQ187,$ED$4:$ED$10,0),0),0)</f>
        <v/>
      </c>
      <c r="EG187" s="3">
        <f>IFERROR(OFFSET(EG$3,MATCH(AR187,$ED$4:$ED$10,0),0),0)</f>
        <v/>
      </c>
      <c r="EH187" s="3">
        <f>IFERROR(IF(LEFT($BA187,1)="4",OFFSET(변환표준점수!$H$118,MATCH($S187,변환표준점수!$B$119:$B$198,0),),OFFSET(EH$3,MATCH(AS187,$ED$4:$ED$8,0),0)),0)</f>
        <v/>
      </c>
      <c r="EI187" s="3">
        <f>IFERROR(IF(LEFT($BA187,1)="4",OFFSET(변환표준점수!$I$118,MATCH($S187,변환표준점수!$B$119:$B$198,0),0),OFFSET(EI$3,MATCH(AT187,$ED$4:$ED$8,0),0)),0)</f>
        <v/>
      </c>
      <c r="EK187" s="3">
        <f>IFERROR(IF(LEFT($BA187,1)="4",OFFSET(변환표준점수!$J$118,MATCH($S187,변환표준점수!$B$119:$B$198,0),0),OFFSET(EJ$3,MATCH(AV187,$ED$4:$ED$8,0),0)),0)</f>
        <v/>
      </c>
      <c r="EL187" s="3">
        <f>IFERROR(IF(LEFT($BA187,1)="4",OFFSET(변환표준점수!$K$118,MATCH($S187,변환표준점수!$B$119:$B$198,0),0),OFFSET(EK$3,MATCH(AW187,$ED$4:$ED$8,0),0)),0)</f>
        <v/>
      </c>
      <c r="EM187" s="3">
        <f>IFERROR(OFFSET(EL$3,MATCH(AX187,$ED$4:$ED$8,0),0),0)</f>
        <v/>
      </c>
      <c r="EN187" s="3">
        <f>IFERROR(OFFSET(EM$3,MATCH(AY187,$ED$4:$ED$8,0),0),0)</f>
        <v/>
      </c>
      <c r="EO187" s="3">
        <f>IFERROR(OFFSET(EN$3,MATCH(AZ187,$ED$4:$ED$8,0),0),0)</f>
        <v/>
      </c>
      <c r="EQ187" s="3">
        <f>IFERROR((EF187*AD187+BO187)*$EP$9,0)</f>
        <v/>
      </c>
      <c r="ER187" s="3">
        <f>IFERROR(EG187*AE187+OFFSET($BP187,0,$ER$14-1),0)</f>
        <v/>
      </c>
      <c r="ES187" s="3">
        <f>IFERROR((EH187*AF187+BS187)*$EP$9,0)</f>
        <v/>
      </c>
      <c r="ET187" s="3">
        <f>IFERROR(IF(O187&lt;2,0,(EI187*AG187+BT187)*$EP$9),0)</f>
        <v/>
      </c>
      <c r="EU187" s="3">
        <f>IFERROR(BU187*$EP$9,0)</f>
        <v/>
      </c>
      <c r="EV187" s="3">
        <f>IFERROR((EK187*AI187+BV187)*$EP$9,0)</f>
        <v/>
      </c>
      <c r="EW187" s="3">
        <f>IFERROR(IF(O187&lt;2,0,(EL187*AJ187+BW187)*$EP$9),0)</f>
        <v/>
      </c>
      <c r="EX187" s="3">
        <f>LARGE((ES187:ET187,EV187:EW187),1)</f>
        <v/>
      </c>
      <c r="EY187" s="3">
        <f>IF(O187&lt;2,0,LARGE((ES187:ET187,EV187:EW187),2))</f>
        <v/>
      </c>
      <c r="EZ187" s="3">
        <f>IFERROR(OFFSET(CI187,0,ROUND((1/(1/EM187))-1,0)),0)</f>
        <v/>
      </c>
      <c r="FA187" s="3">
        <f>IFERROR(OFFSET(CR187,0,ROUND(1/(1/EN187),0)-1),0)</f>
        <v/>
      </c>
      <c r="FB187" s="3">
        <f>IFERROR(OFFSET(DA187,0,ROUND(1/(1/EO187),0)-1),0)</f>
        <v/>
      </c>
      <c r="FG187" s="3">
        <f>IF(FF187&gt;0,FF187,EQ187+ER187+EU187+EX187+EY187+EZ187+FA187+FB187+FC187)</f>
        <v/>
      </c>
      <c r="FH187" s="618" t="n"/>
      <c r="FU187" s="3">
        <f>IF(AQ187=1,"표점",IF(AQ187=12,"표점/만점",IF(AQ187=2,"백분위")))</f>
        <v/>
      </c>
      <c r="FV187" s="3">
        <f>IF(BA187=1,"표점",IF(BA187=12,"표점/만점",IF(BA187=2,"백분위",IF(BA187=4,"변표",IF(BA187=42,"변표/만점")))))</f>
        <v/>
      </c>
      <c r="FW187" s="3">
        <f>ROUND(Y187/$FZ187,2)</f>
        <v/>
      </c>
      <c r="FX187" s="3">
        <f>ROUND(Z187/$FZ187,2)</f>
        <v/>
      </c>
      <c r="FY187" s="3">
        <f>ROUND(AC187/$FZ187,2)</f>
        <v/>
      </c>
      <c r="FZ187" s="3">
        <f>Y187+Z187+AC187</f>
        <v/>
      </c>
    </row>
    <row r="188">
      <c r="A188" s="556" t="n">
        <v>26</v>
      </c>
      <c r="C188" s="3">
        <f>ROUND(ROW(C188)-ROW($C$15),0)</f>
        <v/>
      </c>
      <c r="D188" s="3" t="n">
        <v>173</v>
      </c>
      <c r="E188" s="3" t="inlineStr">
        <is>
          <t>우석 한</t>
        </is>
      </c>
      <c r="F188" s="3" t="n">
        <v>400</v>
      </c>
      <c r="G188" s="3" t="n">
        <v>0.2</v>
      </c>
      <c r="H188" s="3" t="n">
        <v>0.3</v>
      </c>
      <c r="I188" s="3" t="n">
        <v>0.15</v>
      </c>
      <c r="J188" s="3" t="n">
        <v>0.15</v>
      </c>
      <c r="L188" s="3" t="n">
        <v>0.15</v>
      </c>
      <c r="M188" s="3" t="n">
        <v>0.15</v>
      </c>
      <c r="O188" s="3" t="n">
        <v>2</v>
      </c>
      <c r="P188" s="3">
        <f>G188+H188+MAX((I188:J188),L188:M188)*O188</f>
        <v/>
      </c>
      <c r="Q188" s="3" t="inlineStr"/>
      <c r="S188" s="3">
        <f>IF(R188&gt;0,R188,Q188)</f>
        <v/>
      </c>
      <c r="U188" s="3" t="n">
        <v>1</v>
      </c>
      <c r="W188" s="3">
        <f>IF(AND(BH188=0,CD188=0),0,IF(V188&gt;0,V188,IF(U188=1,$W$11,0)))</f>
        <v/>
      </c>
      <c r="Y188" s="3">
        <f>AD188</f>
        <v/>
      </c>
      <c r="Z188" s="3">
        <f>AE188</f>
        <v/>
      </c>
      <c r="AA188" s="3">
        <f>IF($BB$7=1,AF188,IF(AS188=12,$F188*I188/($AF$8*AL188+$AF$9*(1-AL188)),AF188))</f>
        <v/>
      </c>
      <c r="AB188" s="3">
        <f>IF($BB$7=1,AI188,IF(AV188=12,$F188*L188/($AI$8*AL188+$AI$9*(1-AL188)),AI188))</f>
        <v/>
      </c>
      <c r="AC188" s="3">
        <f>IF(AND(AS188=2,EA188=1),AA188*O188,IF(AND(AS188=2,EA188=2),AB188*O188,IF(EA188=1,AA188,IF(EA188=2,AB188))))</f>
        <v/>
      </c>
      <c r="AD188" s="3">
        <f>IF(AQ188=12,$F188*G188/$AQ$9,IF(OR(AQ188=1,AQ188=4),$F188*G188/200,IF(OR(AQ188=2,AQ188=9),$F188*G188/100,"자동")))</f>
        <v/>
      </c>
      <c r="AE188" s="3">
        <f>IF(AR188=12,$F188*H188/$AR$9,IF(OR(AR188=1,AR188=4),$F188*H188/200,IF(OR(AR188=2,AR188=9),$F188*H188/100,"자동")))</f>
        <v/>
      </c>
      <c r="AF188" s="3">
        <f>IF(AS188=12,$F188*I188/IF($BB$7=1,IF($ED188=1,$AS$9,$AF$9),($AF$8*AL188+$AF$9*(1-AL188))),IF(AS188=42,$F188*I188/AN188,IF(OR(AS188=1,AS188=4,AS188=2),$F188*I188/100,IF(AS188=9,$F188*I188/50,"자동"))))</f>
        <v/>
      </c>
      <c r="AG188" s="3">
        <f>IF(AT188=12,$F188*J188/IF($BB$7=1,IF($ED188=1,$AT$9,$AG$9),($AG$8*AL188+$AG$9*(1-AL188))),IF(AT188=42,$F188*J188/AN188,IF(OR(AT188=1,AT188=4,AT188=2),$F188*J188/100,IF(AT188=9,$F188*J188/50,"자동"))))</f>
        <v/>
      </c>
      <c r="AH188" s="3">
        <f>IF(AU188=12,$F188*K188/IF($BB$7=1,IF($ED188=1,$AU$9,$AH$9),($AH$8*AL188+$AH$9*(1-AL188))),IF(AU188=42,$F188*K188/$AN188,IF(OR(AU188=1,AU188=4,AU188=2),$F188*K188/100,IF(AU188=9,$F188*K188/50,"자동"))))</f>
        <v/>
      </c>
      <c r="AI188" s="3">
        <f>IF(AV188=12,$F188*L188/IF($BB$7=1,IF($ED188=1,$AV$9,$AI$9),($AI$8*AL188+$AI$9*(1-AL188))),IF(AV188=42,$F188*L188/AO188,IF(OR(AV188=1,AV188=4,AV188=2),$F188*L188/100,IF(AV188=9,$F188*L188/50,"자동"))))</f>
        <v/>
      </c>
      <c r="AJ188" s="3">
        <f>IF(AW188=12,$F188*M188/IF($BB$7=1,IF($ED188=1,$AW$9,$AJ$9),($AJ$8*AL188+$AJ$9*(1-AL188))),IF(AW188=42,$F188*M188/AO188,IF(OR(AW188=1,AW188=4,AW188=2),$F188*M188/100,IF(AW188=9,$F188*M188/50,"자동"))))</f>
        <v/>
      </c>
      <c r="AL188" s="3">
        <f>IF(AK188&lt;&gt;"",AK188,IF(BA188&lt;&gt;12,"",IF(U188=1,1,IF(LEFT(E188,3)="서울대",0,""))))</f>
        <v/>
      </c>
      <c r="AN188" s="3">
        <f>IF($BA188=42,OFFSET(변환표준점수!C$119,$AP188-1,0),"")</f>
        <v/>
      </c>
      <c r="AO188" s="3">
        <f>IF($BA188=42,OFFSET(변환표준점수!D$119,$AP188-1,0),"")</f>
        <v/>
      </c>
      <c r="AP188" s="3">
        <f>IF(S188="","",MATCH(S188,변환표준점수!$B$119:$B$298,0))</f>
        <v/>
      </c>
      <c r="AQ188" s="3" t="n">
        <v>2</v>
      </c>
      <c r="AR188" s="3" t="n">
        <v>2</v>
      </c>
      <c r="AS188" s="3" t="n">
        <v>2</v>
      </c>
      <c r="AT188" s="3" t="n">
        <v>2</v>
      </c>
      <c r="AV188" s="3" t="n">
        <v>2</v>
      </c>
      <c r="AW188" s="3" t="n">
        <v>2</v>
      </c>
      <c r="AX188" s="3" t="n">
        <v>3</v>
      </c>
      <c r="AY188" s="3" t="n">
        <v>3</v>
      </c>
      <c r="BA188" s="3">
        <f>IF(AS188&gt;0,AS188,AV188)</f>
        <v/>
      </c>
      <c r="BC188" s="3" t="n">
        <v>0.1</v>
      </c>
      <c r="BD188" s="3" t="n">
        <v>0.1</v>
      </c>
      <c r="BJ188" s="3">
        <f>IF(BI188="",IF(DT188=1,1,$BI$3),BI188)</f>
        <v/>
      </c>
      <c r="BN188" s="212" t="inlineStr">
        <is>
          <t>미/기 백분위의 10%를 총점에 가산</t>
        </is>
      </c>
      <c r="BP188" s="3">
        <f>IF(BP$6&gt;0,BC188*$EG188,0)</f>
        <v/>
      </c>
      <c r="BQ188" s="3">
        <f>IF(BQ$6&gt;0,BD188*$EG188,0)</f>
        <v/>
      </c>
      <c r="CH188" s="206">
        <f>F188*P188</f>
        <v/>
      </c>
      <c r="CI188" s="56" t="n">
        <v>80</v>
      </c>
      <c r="CJ188" s="3" t="n">
        <v>76</v>
      </c>
      <c r="CK188" s="3" t="n">
        <v>72</v>
      </c>
      <c r="CL188" s="3" t="n">
        <v>68</v>
      </c>
      <c r="CM188" s="3" t="n">
        <v>64</v>
      </c>
      <c r="CN188" s="3" t="n">
        <v>60</v>
      </c>
      <c r="CO188" s="3" t="n">
        <v>56</v>
      </c>
      <c r="CP188" s="3" t="n">
        <v>52</v>
      </c>
      <c r="CQ188" s="3" t="n">
        <v>48</v>
      </c>
      <c r="CR188" s="56" t="n">
        <v>5</v>
      </c>
      <c r="CS188" s="3" t="n">
        <v>5</v>
      </c>
      <c r="CT188" s="3" t="n">
        <v>5</v>
      </c>
      <c r="CU188" s="3" t="n">
        <v>5</v>
      </c>
      <c r="CV188" s="3" t="n">
        <v>5</v>
      </c>
      <c r="CW188" s="3" t="n">
        <v>4</v>
      </c>
      <c r="CX188" s="3" t="n">
        <v>3</v>
      </c>
      <c r="CY188" s="3" t="n">
        <v>2</v>
      </c>
      <c r="CZ188" s="3" t="n">
        <v>1</v>
      </c>
      <c r="DJ188" s="3">
        <f>ROUND((CI188-EZ188),1)</f>
        <v/>
      </c>
      <c r="DK188" s="3">
        <f>((CI188-EZ188)/(FG188+DJ188-FC188))*100</f>
        <v/>
      </c>
      <c r="DL188" s="3">
        <f>ROUND((CR188-FA188)+(DA188-FB188),1)</f>
        <v/>
      </c>
      <c r="DO188" s="3" t="n">
        <v>2</v>
      </c>
      <c r="DZ188" s="3" t="n">
        <v>1</v>
      </c>
      <c r="EA188" s="3">
        <f>IF(DZ188&gt;0,DZ188,IF(DM188&gt;0,1,2))</f>
        <v/>
      </c>
      <c r="EB188" s="3">
        <f>MAX(DM188:DO188)</f>
        <v/>
      </c>
      <c r="EC188" s="3">
        <f>AND(DM188-0.1&lt;$DM$8,DN188-0.1&lt;$DN$8,DO188-0.1&lt;$DO$8)*1</f>
        <v/>
      </c>
      <c r="ED188" s="3">
        <f>IFERROR(IF(AND($DP$8&gt;=DP188,$DQ$8&gt;=DQ188,$DR$8&gt;=DR188,$DS$8&gt;=DS188,$DT$8&gt;=DT188,$DU$8&gt;=DU188,$DV$8&gt;=DV188,$DW$8&gt;=DW188,$DX$8&gt;=DX188,OR(DY188=0,$DY$8&lt;DY188),EC188=1),1,0),0)</f>
        <v/>
      </c>
      <c r="EF188" s="3">
        <f>IFERROR(OFFSET(EF$3,MATCH(AQ188,$ED$4:$ED$10,0),0),0)</f>
        <v/>
      </c>
      <c r="EG188" s="3">
        <f>IFERROR(OFFSET(EG$3,MATCH(AR188,$ED$4:$ED$10,0),0),0)</f>
        <v/>
      </c>
      <c r="EH188" s="3">
        <f>IFERROR(IF(LEFT($BA188,1)="4",OFFSET(변환표준점수!$H$118,MATCH($S188,변환표준점수!$B$119:$B$198,0),),OFFSET(EH$3,MATCH(AS188,$ED$4:$ED$8,0),0)),0)</f>
        <v/>
      </c>
      <c r="EI188" s="3">
        <f>IFERROR(IF(LEFT($BA188,1)="4",OFFSET(변환표준점수!$I$118,MATCH($S188,변환표준점수!$B$119:$B$198,0),0),OFFSET(EI$3,MATCH(AT188,$ED$4:$ED$8,0),0)),0)</f>
        <v/>
      </c>
      <c r="EK188" s="3">
        <f>IFERROR(IF(LEFT($BA188,1)="4",OFFSET(변환표준점수!$J$118,MATCH($S188,변환표준점수!$B$119:$B$198,0),0),OFFSET(EJ$3,MATCH(AV188,$ED$4:$ED$8,0),0)),0)</f>
        <v/>
      </c>
      <c r="EL188" s="3">
        <f>IFERROR(IF(LEFT($BA188,1)="4",OFFSET(변환표준점수!$K$118,MATCH($S188,변환표준점수!$B$119:$B$198,0),0),OFFSET(EK$3,MATCH(AW188,$ED$4:$ED$8,0),0)),0)</f>
        <v/>
      </c>
      <c r="EM188" s="3">
        <f>IFERROR(OFFSET(EL$3,MATCH(AX188,$ED$4:$ED$8,0),0),0)</f>
        <v/>
      </c>
      <c r="EN188" s="3">
        <f>IFERROR(OFFSET(EM$3,MATCH(AY188,$ED$4:$ED$8,0),0),0)</f>
        <v/>
      </c>
      <c r="EO188" s="3">
        <f>IFERROR(OFFSET(EN$3,MATCH(AZ188,$ED$4:$ED$8,0),0),0)</f>
        <v/>
      </c>
      <c r="EQ188" s="3">
        <f>IFERROR((EF188*AD188+BO188)*$EP$9,0)</f>
        <v/>
      </c>
      <c r="ER188" s="3">
        <f>IFERROR(EG188*AE188+OFFSET($BP188,0,$ER$14-1),0)</f>
        <v/>
      </c>
      <c r="ES188" s="3">
        <f>IFERROR((EH188*AF188+BS188)*$EP$9,0)</f>
        <v/>
      </c>
      <c r="ET188" s="3">
        <f>IFERROR(IF(O188&lt;2,0,(EI188*AG188+BT188)*$EP$9),0)</f>
        <v/>
      </c>
      <c r="EU188" s="3">
        <f>IFERROR(BU188*$EP$9,0)</f>
        <v/>
      </c>
      <c r="EV188" s="3">
        <f>IFERROR((EK188*AI188+BV188)*$EP$9,0)</f>
        <v/>
      </c>
      <c r="EW188" s="3">
        <f>IFERROR(IF(O188&lt;2,0,(EL188*AJ188+BW188)*$EP$9),0)</f>
        <v/>
      </c>
      <c r="EX188" s="3">
        <f>LARGE((ES188:ET188,EV188:EW188),1)</f>
        <v/>
      </c>
      <c r="EY188" s="3">
        <f>IF(O188&lt;2,0,LARGE((ES188:ET188,EV188:EW188),2))</f>
        <v/>
      </c>
      <c r="EZ188" s="3">
        <f>IFERROR(OFFSET(CI188,0,ROUND((1/(1/EM188))-1,0)),0)</f>
        <v/>
      </c>
      <c r="FA188" s="3">
        <f>IFERROR(OFFSET(CR188,0,ROUND(1/(1/EN188),0)-1),0)</f>
        <v/>
      </c>
      <c r="FB188" s="3">
        <f>IFERROR(OFFSET(DA188,0,ROUND(1/(1/EO188),0)-1),0)</f>
        <v/>
      </c>
      <c r="FG188" s="3">
        <f>IF(FF188&gt;0,FF188,EQ188+ER188+EU188+EX188+EY188+EZ188+FA188+FB188+FC188)</f>
        <v/>
      </c>
      <c r="FH188" s="618" t="n"/>
      <c r="FU188" s="3">
        <f>IF(AQ188=1,"표점",IF(AQ188=12,"표점/만점",IF(AQ188=2,"백분위")))</f>
        <v/>
      </c>
      <c r="FV188" s="3">
        <f>IF(BA188=1,"표점",IF(BA188=12,"표점/만점",IF(BA188=2,"백분위",IF(BA188=4,"변표",IF(BA188=42,"변표/만점")))))</f>
        <v/>
      </c>
      <c r="FW188" s="3">
        <f>ROUND(Y188/$FZ188,2)</f>
        <v/>
      </c>
      <c r="FX188" s="3">
        <f>ROUND(Z188/$FZ188,2)</f>
        <v/>
      </c>
      <c r="FY188" s="3">
        <f>ROUND(AC188/$FZ188,2)</f>
        <v/>
      </c>
      <c r="FZ188" s="3">
        <f>Y188+Z188+AC188</f>
        <v/>
      </c>
    </row>
    <row r="189">
      <c r="A189" s="556" t="n">
        <v>26</v>
      </c>
      <c r="C189" s="3">
        <f>ROUND(ROW(C189)-ROW($C$15),0)</f>
        <v/>
      </c>
      <c r="D189" s="3" t="n">
        <v>174</v>
      </c>
      <c r="E189" s="3" t="inlineStr">
        <is>
          <t>울산 의</t>
        </is>
      </c>
      <c r="F189" s="3" t="n">
        <v>1000</v>
      </c>
      <c r="G189" s="3" t="n">
        <v>0.2</v>
      </c>
      <c r="H189" s="3" t="n">
        <v>0.3</v>
      </c>
      <c r="I189" s="3" t="n">
        <v>0.15</v>
      </c>
      <c r="J189" s="3" t="n">
        <v>0.15</v>
      </c>
      <c r="O189" s="3" t="n">
        <v>2</v>
      </c>
      <c r="P189" s="3">
        <f>G189+H189+MAX((I189:J189),L189:M189)*O189</f>
        <v/>
      </c>
      <c r="Q189" s="3" t="inlineStr"/>
      <c r="S189" s="3">
        <f>IF(R189&gt;0,R189,Q189)</f>
        <v/>
      </c>
      <c r="U189" s="3" t="n">
        <v>1</v>
      </c>
      <c r="W189" s="3">
        <f>IF(AND(BH189=0,CD189=0),0,IF(V189&gt;0,V189,IF(U189=1,$W$11,0)))</f>
        <v/>
      </c>
      <c r="Y189" s="3">
        <f>AD189</f>
        <v/>
      </c>
      <c r="Z189" s="3">
        <f>AE189</f>
        <v/>
      </c>
      <c r="AA189" s="3">
        <f>IF($BB$7=1,AF189,IF(AS189=12,$F189*I189/($AF$8*AL189+$AF$9*(1-AL189)),AF189))</f>
        <v/>
      </c>
      <c r="AB189" s="3">
        <f>IF($BB$7=1,AI189,IF(AV189=12,$F189*L189/($AI$8*AL189+$AI$9*(1-AL189)),AI189))</f>
        <v/>
      </c>
      <c r="AC189" s="3">
        <f>IF(AND(AS189=2,EA189=1),AA189*O189,IF(AND(AS189=2,EA189=2),AB189*O189,IF(EA189=1,AA189,IF(EA189=2,AB189))))</f>
        <v/>
      </c>
      <c r="AD189" s="3">
        <f>IF(AQ189=12,$F189*G189/$AQ$9,IF(OR(AQ189=1,AQ189=4),$F189*G189/200,IF(OR(AQ189=2,AQ189=9),$F189*G189/100,"자동")))</f>
        <v/>
      </c>
      <c r="AE189" s="3">
        <f>IF(AR189=12,$F189*H189/$AR$9,IF(OR(AR189=1,AR189=4),$F189*H189/200,IF(OR(AR189=2,AR189=9),$F189*H189/100,"자동")))</f>
        <v/>
      </c>
      <c r="AF189" s="3">
        <f>IF(AS189=12,$F189*I189/IF($BB$7=1,IF($ED189=1,$AS$9,$AF$9),($AF$8*AL189+$AF$9*(1-AL189))),IF(AS189=42,$F189*I189/AN189,IF(OR(AS189=1,AS189=4,AS189=2),$F189*I189/100,IF(AS189=9,$F189*I189/50,"자동"))))</f>
        <v/>
      </c>
      <c r="AG189" s="3">
        <f>IF(AT189=12,$F189*J189/IF($BB$7=1,IF($ED189=1,$AT$9,$AG$9),($AG$8*AL189+$AG$9*(1-AL189))),IF(AT189=42,$F189*J189/AN189,IF(OR(AT189=1,AT189=4,AT189=2),$F189*J189/100,IF(AT189=9,$F189*J189/50,"자동"))))</f>
        <v/>
      </c>
      <c r="AH189" s="3">
        <f>IF(AU189=12,$F189*K189/IF($BB$7=1,IF($ED189=1,$AU$9,$AH$9),($AH$8*AL189+$AH$9*(1-AL189))),IF(AU189=42,$F189*K189/$AN189,IF(OR(AU189=1,AU189=4,AU189=2),$F189*K189/100,IF(AU189=9,$F189*K189/50,"자동"))))</f>
        <v/>
      </c>
      <c r="AI189" s="3">
        <f>IF(AV189=12,$F189*L189/IF($BB$7=1,IF($ED189=1,$AV$9,$AI$9),($AI$8*AL189+$AI$9*(1-AL189))),IF(AV189=42,$F189*L189/AO189,IF(OR(AV189=1,AV189=4,AV189=2),$F189*L189/100,IF(AV189=9,$F189*L189/50,"자동"))))</f>
        <v/>
      </c>
      <c r="AJ189" s="3">
        <f>IF(AW189=12,$F189*M189/IF($BB$7=1,IF($ED189=1,$AW$9,$AJ$9),($AJ$8*AL189+$AJ$9*(1-AL189))),IF(AW189=42,$F189*M189/AO189,IF(OR(AW189=1,AW189=4,AW189=2),$F189*M189/100,IF(AW189=9,$F189*M189/50,"자동"))))</f>
        <v/>
      </c>
      <c r="AK189" s="3" t="n">
        <v>1</v>
      </c>
      <c r="AL189" s="3">
        <f>IF(AK189&lt;&gt;"",AK189,IF(BA189&lt;&gt;12,"",IF(U189=1,1,IF(LEFT(E189,3)="서울대",0,""))))</f>
        <v/>
      </c>
      <c r="AN189" s="3">
        <f>IF($BA189=42,OFFSET(변환표준점수!C$119,$AP189-1,0),"")</f>
        <v/>
      </c>
      <c r="AO189" s="3">
        <f>IF($BA189=42,OFFSET(변환표준점수!D$119,$AP189-1,0),"")</f>
        <v/>
      </c>
      <c r="AP189" s="3">
        <f>IF(S189="","",MATCH(S189,변환표준점수!$B$119:$B$298,0))</f>
        <v/>
      </c>
      <c r="AQ189" s="3" t="n">
        <v>12</v>
      </c>
      <c r="AR189" s="3" t="n">
        <v>12</v>
      </c>
      <c r="AS189" s="3" t="n">
        <v>12</v>
      </c>
      <c r="AT189" s="3" t="n">
        <v>12</v>
      </c>
      <c r="AX189" s="3" t="n">
        <v>3</v>
      </c>
      <c r="AY189" s="3" t="n">
        <v>3</v>
      </c>
      <c r="BA189" s="3">
        <f>IF(AS189&gt;0,AS189,AV189)</f>
        <v/>
      </c>
      <c r="BJ189" s="3">
        <f>IF(BI189="",IF(DT189=1,1,$BI$3),BI189)</f>
        <v/>
      </c>
      <c r="CH189" s="206">
        <f>F189*P189</f>
        <v/>
      </c>
      <c r="CI189" s="56" t="n">
        <v>190</v>
      </c>
      <c r="CJ189" s="3" t="n">
        <v>186.2</v>
      </c>
      <c r="CK189" s="3" t="n">
        <v>182.4</v>
      </c>
      <c r="CL189" s="3" t="n">
        <v>176.7</v>
      </c>
      <c r="CM189" s="3" t="n">
        <v>171</v>
      </c>
      <c r="CN189" s="3" t="n">
        <v>161.5</v>
      </c>
      <c r="CO189" s="3" t="n">
        <v>152</v>
      </c>
      <c r="CP189" s="3" t="n">
        <v>133</v>
      </c>
      <c r="CQ189" s="3" t="n">
        <v>114</v>
      </c>
      <c r="CR189" s="56" t="n">
        <v>10</v>
      </c>
      <c r="CS189" s="3" t="n">
        <v>10</v>
      </c>
      <c r="CT189" s="3" t="n">
        <v>10</v>
      </c>
      <c r="CU189" s="3" t="n">
        <v>10</v>
      </c>
      <c r="CV189" s="3" t="n">
        <v>9</v>
      </c>
      <c r="CW189" s="3" t="n">
        <v>8</v>
      </c>
      <c r="CX189" s="3" t="n">
        <v>7</v>
      </c>
      <c r="CY189" s="3" t="n">
        <v>6</v>
      </c>
      <c r="CZ189" s="3" t="n">
        <v>5</v>
      </c>
      <c r="DJ189" s="3">
        <f>ROUND((CI189-EZ189),1)</f>
        <v/>
      </c>
      <c r="DK189" s="3">
        <f>((CI189-EZ189)/(FG189+DJ189-FC189))*100</f>
        <v/>
      </c>
      <c r="DL189" s="3">
        <f>ROUND((CR189-FA189)+(DA189-FB189),1)</f>
        <v/>
      </c>
      <c r="DM189" s="3" t="n">
        <v>2</v>
      </c>
      <c r="DQ189" s="3" t="n">
        <v>1</v>
      </c>
      <c r="DS189" s="3" t="n">
        <v>1</v>
      </c>
      <c r="DY189" s="56" t="n">
        <v>1</v>
      </c>
      <c r="EA189" s="3">
        <f>IF(DZ189&gt;0,DZ189,IF(DM189&gt;0,1,2))</f>
        <v/>
      </c>
      <c r="EB189" s="3">
        <f>MAX(DM189:DO189)</f>
        <v/>
      </c>
      <c r="EC189" s="3">
        <f>AND(DM189-0.1&lt;$DM$8,DN189-0.1&lt;$DN$8,DO189-0.1&lt;$DO$8)*1</f>
        <v/>
      </c>
      <c r="ED189" s="3">
        <f>IFERROR(IF(AND($DP$8&gt;=DP189,$DQ$8&gt;=DQ189,$DR$8&gt;=DR189,$DS$8&gt;=DS189,$DT$8&gt;=DT189,$DU$8&gt;=DU189,$DV$8&gt;=DV189,$DW$8&gt;=DW189,$DX$8&gt;=DX189,OR(DY189=0,$DY$8&lt;DY189),EC189=1),1,0),0)</f>
        <v/>
      </c>
      <c r="EF189" s="3">
        <f>IFERROR(OFFSET(EF$3,MATCH(AQ189,$ED$4:$ED$10,0),0),0)</f>
        <v/>
      </c>
      <c r="EG189" s="3">
        <f>IFERROR(OFFSET(EG$3,MATCH(AR189,$ED$4:$ED$10,0),0),0)</f>
        <v/>
      </c>
      <c r="EH189" s="3">
        <f>IFERROR(IF(LEFT($BA189,1)="4",OFFSET(변환표준점수!$H$118,MATCH($S189,변환표준점수!$B$119:$B$198,0),),OFFSET(EH$3,MATCH(AS189,$ED$4:$ED$8,0),0)),0)</f>
        <v/>
      </c>
      <c r="EI189" s="3">
        <f>IFERROR(IF(LEFT($BA189,1)="4",OFFSET(변환표준점수!$I$118,MATCH($S189,변환표준점수!$B$119:$B$198,0),0),OFFSET(EI$3,MATCH(AT189,$ED$4:$ED$8,0),0)),0)</f>
        <v/>
      </c>
      <c r="EK189" s="3">
        <f>IFERROR(IF(LEFT($BA189,1)="4",OFFSET(변환표준점수!$J$118,MATCH($S189,변환표준점수!$B$119:$B$198,0),0),OFFSET(EJ$3,MATCH(AV189,$ED$4:$ED$8,0),0)),0)</f>
        <v/>
      </c>
      <c r="EL189" s="3">
        <f>IFERROR(IF(LEFT($BA189,1)="4",OFFSET(변환표준점수!$K$118,MATCH($S189,변환표준점수!$B$119:$B$198,0),0),OFFSET(EK$3,MATCH(AW189,$ED$4:$ED$8,0),0)),0)</f>
        <v/>
      </c>
      <c r="EM189" s="3">
        <f>IFERROR(OFFSET(EL$3,MATCH(AX189,$ED$4:$ED$8,0),0),0)</f>
        <v/>
      </c>
      <c r="EN189" s="3">
        <f>IFERROR(OFFSET(EM$3,MATCH(AY189,$ED$4:$ED$8,0),0),0)</f>
        <v/>
      </c>
      <c r="EO189" s="3">
        <f>IFERROR(OFFSET(EN$3,MATCH(AZ189,$ED$4:$ED$8,0),0),0)</f>
        <v/>
      </c>
      <c r="EQ189" s="3">
        <f>IFERROR((EF189*AD189+BO189)*$EP$9,0)</f>
        <v/>
      </c>
      <c r="ER189" s="3">
        <f>IFERROR(EG189*AE189+OFFSET($BP189,0,$ER$14-1),0)</f>
        <v/>
      </c>
      <c r="ES189" s="3">
        <f>IFERROR((EH189*AF189+BS189)*$EP$9,0)</f>
        <v/>
      </c>
      <c r="ET189" s="3">
        <f>IFERROR(IF(O189&lt;2,0,(EI189*AG189+BT189)*$EP$9),0)</f>
        <v/>
      </c>
      <c r="EU189" s="3">
        <f>IFERROR(BU189*$EP$9,0)</f>
        <v/>
      </c>
      <c r="EV189" s="3">
        <f>IFERROR((EK189*AI189+BV189)*$EP$9,0)</f>
        <v/>
      </c>
      <c r="EW189" s="3">
        <f>IFERROR(IF(O189&lt;2,0,(EL189*AJ189+BW189)*$EP$9),0)</f>
        <v/>
      </c>
      <c r="EX189" s="3">
        <f>LARGE((ES189:ET189,EV189:EW189),1)</f>
        <v/>
      </c>
      <c r="EY189" s="3">
        <f>IF(O189&lt;2,0,LARGE((ES189:ET189,EV189:EW189),2))</f>
        <v/>
      </c>
      <c r="EZ189" s="3">
        <f>IFERROR(OFFSET(CI189,0,ROUND((1/(1/EM189))-1,0)),0)</f>
        <v/>
      </c>
      <c r="FA189" s="3">
        <f>IFERROR(OFFSET(CR189,0,ROUND(1/(1/EN189),0)-1),0)</f>
        <v/>
      </c>
      <c r="FB189" s="3">
        <f>IFERROR(OFFSET(DA189,0,ROUND(1/(1/EO189),0)-1),0)</f>
        <v/>
      </c>
      <c r="FG189" s="3">
        <f>IF(FF189&gt;0,FF189,EQ189+ER189+EU189+EX189+EY189+EZ189+FA189+FB189+FC189)</f>
        <v/>
      </c>
      <c r="FH189" s="618" t="n"/>
      <c r="FU189" s="3">
        <f>IF(AQ189=1,"표점",IF(AQ189=12,"표점/만점",IF(AQ189=2,"백분위")))</f>
        <v/>
      </c>
      <c r="FV189" s="3">
        <f>IF(BA189=1,"표점",IF(BA189=12,"표점/만점",IF(BA189=2,"백분위",IF(BA189=4,"변표",IF(BA189=42,"변표/만점")))))</f>
        <v/>
      </c>
      <c r="FW189" s="3">
        <f>ROUND(Y189/$FZ189,2)</f>
        <v/>
      </c>
      <c r="FX189" s="3">
        <f>ROUND(Z189/$FZ189,2)</f>
        <v/>
      </c>
      <c r="FY189" s="3">
        <f>ROUND(AC189/$FZ189,2)</f>
        <v/>
      </c>
      <c r="FZ189" s="3">
        <f>Y189+Z189+AC189</f>
        <v/>
      </c>
    </row>
    <row r="190">
      <c r="A190" s="556" t="n">
        <v>26</v>
      </c>
      <c r="C190" s="3">
        <f>ROUND(ROW(C190)-ROW($C$15),0)</f>
        <v/>
      </c>
      <c r="D190" s="3" t="n">
        <v>175</v>
      </c>
      <c r="E190" s="3" t="inlineStr">
        <is>
          <t>원광 의치약한</t>
        </is>
      </c>
      <c r="F190" s="3" t="n">
        <v>640</v>
      </c>
      <c r="G190" s="3">
        <f>200/640</f>
        <v/>
      </c>
      <c r="H190" s="3">
        <f>240/640</f>
        <v/>
      </c>
      <c r="I190" s="3">
        <f>(200/640)/2/2</f>
        <v/>
      </c>
      <c r="J190" s="3">
        <f>I190</f>
        <v/>
      </c>
      <c r="O190" s="3" t="n">
        <v>2</v>
      </c>
      <c r="P190" s="3">
        <f>G190+H190+MAX((I190:J190),L190:M190)*O190</f>
        <v/>
      </c>
      <c r="Q190" s="3" t="inlineStr"/>
      <c r="S190" s="3">
        <f>IF(R190&gt;0,R190,Q190)</f>
        <v/>
      </c>
      <c r="U190" s="3" t="n">
        <v>1</v>
      </c>
      <c r="W190" s="3">
        <f>IF(AND(BH190=0,CD190=0),0,IF(V190&gt;0,V190,IF(U190=1,$W$11,0)))</f>
        <v/>
      </c>
      <c r="Y190" s="3">
        <f>AD190</f>
        <v/>
      </c>
      <c r="Z190" s="3">
        <f>AE190</f>
        <v/>
      </c>
      <c r="AA190" s="3">
        <f>IF($BB$7=1,AF190,IF(AS190=12,$F190*I190/($AF$8*AL190+$AF$9*(1-AL190)),AF190))</f>
        <v/>
      </c>
      <c r="AB190" s="3">
        <f>IF($BB$7=1,AI190,IF(AV190=12,$F190*L190/($AI$8*AL190+$AI$9*(1-AL190)),AI190))</f>
        <v/>
      </c>
      <c r="AC190" s="3">
        <f>IF(AND(AS190=2,EA190=1),AA190*O190,IF(AND(AS190=2,EA190=2),AB190*O190,IF(EA190=1,AA190,IF(EA190=2,AB190))))</f>
        <v/>
      </c>
      <c r="AD190" s="3">
        <f>IF(AQ190=12,$F190*G190/$AQ$9,IF(OR(AQ190=1,AQ190=4),$F190*G190/200,IF(OR(AQ190=2,AQ190=9),$F190*G190/100,"자동")))</f>
        <v/>
      </c>
      <c r="AE190" s="3">
        <f>IF(AR190=12,$F190*H190/$AR$9,IF(OR(AR190=1,AR190=4),$F190*H190/200,IF(OR(AR190=2,AR190=9),$F190*H190/100,"자동")))</f>
        <v/>
      </c>
      <c r="AF190" s="3">
        <f>IF(AS190=12,$F190*I190/IF($BB$7=1,IF($ED190=1,$AS$9,$AF$9),($AF$8*AL190+$AF$9*(1-AL190))),IF(AS190=42,$F190*I190/AN190,IF(OR(AS190=1,AS190=4,AS190=2),$F190*I190/100,IF(AS190=9,$F190*I190/50,"자동"))))</f>
        <v/>
      </c>
      <c r="AG190" s="3">
        <f>IF(AT190=12,$F190*J190/IF($BB$7=1,IF($ED190=1,$AT$9,$AG$9),($AG$8*AL190+$AG$9*(1-AL190))),IF(AT190=42,$F190*J190/AN190,IF(OR(AT190=1,AT190=4,AT190=2),$F190*J190/100,IF(AT190=9,$F190*J190/50,"자동"))))</f>
        <v/>
      </c>
      <c r="AH190" s="3">
        <f>IF(AU190=12,$F190*K190/IF($BB$7=1,IF($ED190=1,$AU$9,$AH$9),($AH$8*AL190+$AH$9*(1-AL190))),IF(AU190=42,$F190*K190/$AN190,IF(OR(AU190=1,AU190=4,AU190=2),$F190*K190/100,IF(AU190=9,$F190*K190/50,"자동"))))</f>
        <v/>
      </c>
      <c r="AI190" s="3">
        <f>IF(AV190=12,$F190*L190/IF($BB$7=1,IF($ED190=1,$AV$9,$AI$9),($AI$8*AL190+$AI$9*(1-AL190))),IF(AV190=42,$F190*L190/AO190,IF(OR(AV190=1,AV190=4,AV190=2),$F190*L190/100,IF(AV190=9,$F190*L190/50,"자동"))))</f>
        <v/>
      </c>
      <c r="AJ190" s="3">
        <f>IF(AW190=12,$F190*M190/IF($BB$7=1,IF($ED190=1,$AW$9,$AJ$9),($AJ$8*AL190+$AJ$9*(1-AL190))),IF(AW190=42,$F190*M190/AO190,IF(OR(AW190=1,AW190=4,AW190=2),$F190*M190/100,IF(AW190=9,$F190*M190/50,"자동"))))</f>
        <v/>
      </c>
      <c r="AL190" s="3">
        <f>IF(AK190&lt;&gt;"",AK190,IF(BA190&lt;&gt;12,"",IF(U190=1,1,IF(LEFT(E190,3)="서울대",0,""))))</f>
        <v/>
      </c>
      <c r="AN190" s="3">
        <f>IF($BA190=42,OFFSET(변환표준점수!C$119,$AP190-1,0),"")</f>
        <v/>
      </c>
      <c r="AO190" s="3">
        <f>IF($BA190=42,OFFSET(변환표준점수!D$119,$AP190-1,0),"")</f>
        <v/>
      </c>
      <c r="AP190" s="3">
        <f>IF(S190="","",MATCH(S190,변환표준점수!$B$119:$B$298,0))</f>
        <v/>
      </c>
      <c r="AQ190" s="3" t="n">
        <v>1</v>
      </c>
      <c r="AR190" s="3" t="n">
        <v>1</v>
      </c>
      <c r="AS190" s="3" t="n">
        <v>1</v>
      </c>
      <c r="AT190" s="3" t="n">
        <v>1</v>
      </c>
      <c r="AX190" s="3" t="n">
        <v>3</v>
      </c>
      <c r="AY190" s="3" t="n">
        <v>3</v>
      </c>
      <c r="BA190" s="3">
        <f>IF(AS190&gt;0,AS190,AV190)</f>
        <v/>
      </c>
      <c r="BJ190" s="3">
        <f>IF(BI190="",IF(DT190=1,1,$BI$3),BI190)</f>
        <v/>
      </c>
      <c r="BN190" s="212" t="inlineStr">
        <is>
          <t>탐구반영 표점50%백분위50%</t>
        </is>
      </c>
      <c r="CH190" s="206">
        <f>F190*P190</f>
        <v/>
      </c>
      <c r="CI190" s="56" t="n">
        <v>100</v>
      </c>
      <c r="CJ190" s="3" t="n">
        <v>95</v>
      </c>
      <c r="CK190" s="3" t="n">
        <v>90</v>
      </c>
      <c r="CL190" s="3" t="n">
        <v>80</v>
      </c>
      <c r="CM190" s="3" t="n">
        <v>70</v>
      </c>
      <c r="CN190" s="3" t="n">
        <v>60</v>
      </c>
      <c r="CO190" s="3" t="n">
        <v>55</v>
      </c>
      <c r="CP190" s="3" t="n">
        <v>50</v>
      </c>
      <c r="CQ190" s="3" t="n">
        <v>45</v>
      </c>
      <c r="CR190" s="56" t="n">
        <v>5</v>
      </c>
      <c r="CS190" s="3" t="n">
        <v>5</v>
      </c>
      <c r="CT190" s="3" t="n">
        <v>5</v>
      </c>
      <c r="CU190" s="3" t="n">
        <v>5</v>
      </c>
      <c r="CV190" s="3" t="n">
        <v>5</v>
      </c>
      <c r="CW190" s="3" t="n">
        <v>4</v>
      </c>
      <c r="CX190" s="3" t="n">
        <v>3</v>
      </c>
      <c r="CY190" s="3" t="n">
        <v>2</v>
      </c>
      <c r="CZ190" s="3" t="n">
        <v>1</v>
      </c>
      <c r="DJ190" s="3">
        <f>ROUND((CI190-EZ190),1)</f>
        <v/>
      </c>
      <c r="DK190" s="3">
        <f>((CI190-EZ190)/(FG190+DJ190-FC190))*100</f>
        <v/>
      </c>
      <c r="DL190" s="3">
        <f>ROUND((CR190-FA190)+(DA190-FB190),1)</f>
        <v/>
      </c>
      <c r="DM190" s="3" t="n">
        <v>2</v>
      </c>
      <c r="DS190" s="3" t="n">
        <v>1</v>
      </c>
      <c r="EA190" s="3">
        <f>IF(DZ190&gt;0,DZ190,IF(DM190&gt;0,1,2))</f>
        <v/>
      </c>
      <c r="EB190" s="3">
        <f>MAX(DM190:DO190)</f>
        <v/>
      </c>
      <c r="EC190" s="3">
        <f>AND(DM190-0.1&lt;$DM$8,DN190-0.1&lt;$DN$8,DO190-0.1&lt;$DO$8)*1</f>
        <v/>
      </c>
      <c r="ED190" s="3">
        <f>IFERROR(IF(AND($DP$8&gt;=DP190,$DQ$8&gt;=DQ190,$DR$8&gt;=DR190,$DS$8&gt;=DS190,$DT$8&gt;=DT190,$DU$8&gt;=DU190,$DV$8&gt;=DV190,$DW$8&gt;=DW190,$DX$8&gt;=DX190,OR(DY190=0,$DY$8&lt;DY190),EC190=1),1,0),0)</f>
        <v/>
      </c>
      <c r="EF190" s="3">
        <f>IFERROR(OFFSET(EF$3,MATCH(AQ190,$ED$4:$ED$10,0),0),0)</f>
        <v/>
      </c>
      <c r="EG190" s="3">
        <f>IFERROR(OFFSET(EG$3,MATCH(AR190,$ED$4:$ED$10,0),0),0)</f>
        <v/>
      </c>
      <c r="EH190" s="3">
        <f>IFERROR(IF(LEFT($BA190,1)="4",OFFSET(변환표준점수!$H$118,MATCH($S190,변환표준점수!$B$119:$B$198,0),),OFFSET(EH$3,MATCH(AS190,$ED$4:$ED$8,0),0)),0)</f>
        <v/>
      </c>
      <c r="EI190" s="3">
        <f>IFERROR(IF(LEFT($BA190,1)="4",OFFSET(변환표준점수!$I$118,MATCH($S190,변환표준점수!$B$119:$B$198,0),0),OFFSET(EI$3,MATCH(AT190,$ED$4:$ED$8,0),0)),0)</f>
        <v/>
      </c>
      <c r="EK190" s="3">
        <f>IFERROR(IF(LEFT($BA190,1)="4",OFFSET(변환표준점수!$J$118,MATCH($S190,변환표준점수!$B$119:$B$198,0),0),OFFSET(EJ$3,MATCH(AV190,$ED$4:$ED$8,0),0)),0)</f>
        <v/>
      </c>
      <c r="EL190" s="3">
        <f>IFERROR(IF(LEFT($BA190,1)="4",OFFSET(변환표준점수!$K$118,MATCH($S190,변환표준점수!$B$119:$B$198,0),0),OFFSET(EK$3,MATCH(AW190,$ED$4:$ED$8,0),0)),0)</f>
        <v/>
      </c>
      <c r="EM190" s="3">
        <f>IFERROR(OFFSET(EL$3,MATCH(AX190,$ED$4:$ED$8,0),0),0)</f>
        <v/>
      </c>
      <c r="EN190" s="3">
        <f>IFERROR(OFFSET(EM$3,MATCH(AY190,$ED$4:$ED$8,0),0),0)</f>
        <v/>
      </c>
      <c r="EO190" s="3">
        <f>IFERROR(OFFSET(EN$3,MATCH(AZ190,$ED$4:$ED$8,0),0),0)</f>
        <v/>
      </c>
      <c r="EQ190" s="3">
        <f>IFERROR((EF190*AD190+BO190)*$EP$9,0)</f>
        <v/>
      </c>
      <c r="ER190" s="3">
        <f>IFERROR(EG190*AE190+OFFSET($BP190,0,$ER$14-1),0)</f>
        <v/>
      </c>
      <c r="ES190" s="3">
        <f>IFERROR((EH190*AF190+BS190)*$EP$9,0)</f>
        <v/>
      </c>
      <c r="ET190" s="3">
        <f>IFERROR(IF(O190&lt;2,0,(EI190*AG190+BT190)*$EP$9),0)</f>
        <v/>
      </c>
      <c r="EU190" s="3">
        <f>IFERROR(BU190*$EP$9,0)</f>
        <v/>
      </c>
      <c r="EV190" s="3">
        <f>IFERROR((EK190*AI190+BV190)*$EP$9,0)</f>
        <v/>
      </c>
      <c r="EW190" s="3">
        <f>IFERROR(IF(O190&lt;2,0,(EL190*AJ190+BW190)*$EP$9),0)</f>
        <v/>
      </c>
      <c r="EX190" s="3">
        <f>LARGE((ES190:ET190,EV190:EW190),1)</f>
        <v/>
      </c>
      <c r="EY190" s="3">
        <f>IF(O190&lt;2,0,LARGE((ES190:ET190,EV190:EW190),2))</f>
        <v/>
      </c>
      <c r="EZ190" s="3">
        <f>IFERROR(OFFSET(CI190,0,ROUND((1/(1/EM190))-1,0)),0)</f>
        <v/>
      </c>
      <c r="FA190" s="3">
        <f>IFERROR(OFFSET(CR190,0,ROUND(1/(1/EN190),0)-1),0)</f>
        <v/>
      </c>
      <c r="FB190" s="3">
        <f>IFERROR(OFFSET(DA190,0,ROUND(1/(1/EO190),0)-1),0)</f>
        <v/>
      </c>
      <c r="FF190" s="3">
        <f>EQ190+ER190+EU190+EX190+EY190+EZ190+FA190+FB190+FC190+($EH$6+$EI$6+$EJ$6+$EK$6)/2</f>
        <v/>
      </c>
      <c r="FG190" s="3">
        <f>IF(FF190&gt;0,FF190,EQ190+ER190+EU190+EX190+EY190+EZ190+FA190+FB190+FC190)</f>
        <v/>
      </c>
      <c r="FH190" s="618" t="inlineStr">
        <is>
          <t>과탐 표점50%(반영비적용완료) 백분위50%(수동으로 더해줘야함 수기공식에서)</t>
        </is>
      </c>
      <c r="FT190" s="3" t="n">
        <v>0.5</v>
      </c>
      <c r="FU190" s="3">
        <f>IF(AQ190=1,"표점",IF(AQ190=12,"표점/만점",IF(AQ190=2,"백분위")))</f>
        <v/>
      </c>
      <c r="FV190" s="3">
        <f>IF(BA190=1,"표점",IF(BA190=12,"표점/만점",IF(BA190=2,"백분위",IF(BA190=4,"변표",IF(BA190=42,"변표/만점")))))</f>
        <v/>
      </c>
      <c r="FW190" s="3">
        <f>ROUND(Y190/$FZ190,2)</f>
        <v/>
      </c>
      <c r="FX190" s="3">
        <f>ROUND(Z190/$FZ190,2)</f>
        <v/>
      </c>
      <c r="FY190" s="3">
        <f>ROUND(AC190/$FZ190,2)</f>
        <v/>
      </c>
      <c r="FZ190" s="3">
        <f>Y190+Z190+AC190</f>
        <v/>
      </c>
    </row>
    <row r="191">
      <c r="A191" s="556" t="n">
        <v>26</v>
      </c>
      <c r="C191" s="3">
        <f>ROUND(ROW(C191)-ROW($C$15),0)</f>
        <v/>
      </c>
      <c r="D191" s="3" t="n">
        <v>176</v>
      </c>
      <c r="E191" s="3" t="inlineStr">
        <is>
          <t>원광 통합치한</t>
        </is>
      </c>
      <c r="F191" s="3" t="n">
        <v>640</v>
      </c>
      <c r="G191" s="3">
        <f>240/640</f>
        <v/>
      </c>
      <c r="H191" s="3">
        <f>200/640</f>
        <v/>
      </c>
      <c r="I191" s="3" t="n">
        <v>0.078125</v>
      </c>
      <c r="J191" s="3" t="n">
        <v>0.078125</v>
      </c>
      <c r="L191" s="3" t="n">
        <v>0.078125</v>
      </c>
      <c r="M191" s="3" t="n">
        <v>0.078125</v>
      </c>
      <c r="O191" s="3" t="n">
        <v>2</v>
      </c>
      <c r="P191" s="3">
        <f>G191+H191+MAX((I191:J191),L191:M191)*O191</f>
        <v/>
      </c>
      <c r="Q191" s="3" t="inlineStr"/>
      <c r="S191" s="3">
        <f>IF(R191&gt;0,R191,Q191)</f>
        <v/>
      </c>
      <c r="U191" s="3" t="n">
        <v>1</v>
      </c>
      <c r="W191" s="3">
        <f>IF(AND(BH191=0,CD191=0),0,IF(V191&gt;0,V191,IF(U191=1,$W$11,0)))</f>
        <v/>
      </c>
      <c r="Y191" s="3">
        <f>AD191</f>
        <v/>
      </c>
      <c r="Z191" s="3">
        <f>AE191</f>
        <v/>
      </c>
      <c r="AA191" s="3">
        <f>IF($BB$7=1,AF191,IF(AS191=12,$F191*I191/($AF$8*AL191+$AF$9*(1-AL191)),AF191))</f>
        <v/>
      </c>
      <c r="AB191" s="3">
        <f>IF($BB$7=1,AI191,IF(AV191=12,$F191*L191/($AI$8*AL191+$AI$9*(1-AL191)),AI191))</f>
        <v/>
      </c>
      <c r="AC191" s="3">
        <f>IF(AND(AS191=2,EA191=1),AA191*O191,IF(AND(AS191=2,EA191=2),AB191*O191,IF(EA191=1,AA191,IF(EA191=2,AB191))))</f>
        <v/>
      </c>
      <c r="AD191" s="3">
        <f>IF(AQ191=12,$F191*G191/$AQ$9,IF(OR(AQ191=1,AQ191=4),$F191*G191/200,IF(OR(AQ191=2,AQ191=9),$F191*G191/100,"자동")))</f>
        <v/>
      </c>
      <c r="AE191" s="3">
        <f>IF(AR191=12,$F191*H191/$AR$9,IF(OR(AR191=1,AR191=4),$F191*H191/200,IF(OR(AR191=2,AR191=9),$F191*H191/100,"자동")))</f>
        <v/>
      </c>
      <c r="AF191" s="3">
        <f>IF(AS191=12,$F191*I191/IF($BB$7=1,IF($ED191=1,$AS$9,$AF$9),($AF$8*AL191+$AF$9*(1-AL191))),IF(AS191=42,$F191*I191/AN191,IF(OR(AS191=1,AS191=4,AS191=2),$F191*I191/100,IF(AS191=9,$F191*I191/50,"자동"))))</f>
        <v/>
      </c>
      <c r="AG191" s="3">
        <f>IF(AT191=12,$F191*J191/IF($BB$7=1,IF($ED191=1,$AT$9,$AG$9),($AG$8*AL191+$AG$9*(1-AL191))),IF(AT191=42,$F191*J191/AN191,IF(OR(AT191=1,AT191=4,AT191=2),$F191*J191/100,IF(AT191=9,$F191*J191/50,"자동"))))</f>
        <v/>
      </c>
      <c r="AH191" s="3">
        <f>IF(AU191=12,$F191*K191/IF($BB$7=1,IF($ED191=1,$AU$9,$AH$9),($AH$8*AL191+$AH$9*(1-AL191))),IF(AU191=42,$F191*K191/$AN191,IF(OR(AU191=1,AU191=4,AU191=2),$F191*K191/100,IF(AU191=9,$F191*K191/50,"자동"))))</f>
        <v/>
      </c>
      <c r="AI191" s="3">
        <f>IF(AV191=12,$F191*L191/IF($BB$7=1,IF($ED191=1,$AV$9,$AI$9),($AI$8*AL191+$AI$9*(1-AL191))),IF(AV191=42,$F191*L191/AO191,IF(OR(AV191=1,AV191=4,AV191=2),$F191*L191/100,IF(AV191=9,$F191*L191/50,"자동"))))</f>
        <v/>
      </c>
      <c r="AJ191" s="3">
        <f>IF(AW191=12,$F191*M191/IF($BB$7=1,IF($ED191=1,$AW$9,$AJ$9),($AJ$8*AL191+$AJ$9*(1-AL191))),IF(AW191=42,$F191*M191/AO191,IF(OR(AW191=1,AW191=4,AW191=2),$F191*M191/100,IF(AW191=9,$F191*M191/50,"자동"))))</f>
        <v/>
      </c>
      <c r="AL191" s="3">
        <f>IF(AK191&lt;&gt;"",AK191,IF(BA191&lt;&gt;12,"",IF(U191=1,1,IF(LEFT(E191,3)="서울대",0,""))))</f>
        <v/>
      </c>
      <c r="AN191" s="3">
        <f>IF($BA191=42,OFFSET(변환표준점수!C$119,$AP191-1,0),"")</f>
        <v/>
      </c>
      <c r="AO191" s="3">
        <f>IF($BA191=42,OFFSET(변환표준점수!D$119,$AP191-1,0),"")</f>
        <v/>
      </c>
      <c r="AP191" s="3">
        <f>IF(S191="","",MATCH(S191,변환표준점수!$B$119:$B$298,0))</f>
        <v/>
      </c>
      <c r="AQ191" s="3" t="n">
        <v>1</v>
      </c>
      <c r="AR191" s="3" t="n">
        <v>1</v>
      </c>
      <c r="AS191" s="3" t="n">
        <v>1</v>
      </c>
      <c r="AT191" s="3" t="n">
        <v>1</v>
      </c>
      <c r="AV191" s="3" t="n">
        <v>1</v>
      </c>
      <c r="AW191" s="3" t="n">
        <v>1</v>
      </c>
      <c r="AX191" s="3" t="n">
        <v>3</v>
      </c>
      <c r="AY191" s="3" t="n">
        <v>3</v>
      </c>
      <c r="BA191" s="3">
        <f>IF(AS191&gt;0,AS191,AV191)</f>
        <v/>
      </c>
      <c r="BJ191" s="3">
        <f>IF(BI191="",IF(DT191=1,1,$BI$3),BI191)</f>
        <v/>
      </c>
      <c r="BN191" s="212" t="inlineStr">
        <is>
          <t>탐구반영 표점50%백분위50%</t>
        </is>
      </c>
      <c r="CH191" s="206">
        <f>F191*P191</f>
        <v/>
      </c>
      <c r="CI191" s="56" t="n">
        <v>100</v>
      </c>
      <c r="CJ191" s="3" t="n">
        <v>95</v>
      </c>
      <c r="CK191" s="3" t="n">
        <v>90</v>
      </c>
      <c r="CL191" s="3" t="n">
        <v>80</v>
      </c>
      <c r="CM191" s="3" t="n">
        <v>70</v>
      </c>
      <c r="CN191" s="3" t="n">
        <v>60</v>
      </c>
      <c r="CO191" s="3" t="n">
        <v>55</v>
      </c>
      <c r="CP191" s="3" t="n">
        <v>50</v>
      </c>
      <c r="CQ191" s="3" t="n">
        <v>45</v>
      </c>
      <c r="CR191" s="56" t="n">
        <v>5</v>
      </c>
      <c r="CS191" s="3" t="n">
        <v>5</v>
      </c>
      <c r="CT191" s="3" t="n">
        <v>5</v>
      </c>
      <c r="CU191" s="3" t="n">
        <v>5</v>
      </c>
      <c r="CV191" s="3" t="n">
        <v>5</v>
      </c>
      <c r="CW191" s="3" t="n">
        <v>4</v>
      </c>
      <c r="CX191" s="3" t="n">
        <v>3</v>
      </c>
      <c r="CY191" s="3" t="n">
        <v>2</v>
      </c>
      <c r="CZ191" s="3" t="n">
        <v>1</v>
      </c>
      <c r="DJ191" s="3">
        <f>ROUND((CI191-EZ191),1)</f>
        <v/>
      </c>
      <c r="DK191" s="3">
        <f>((CI191-EZ191)/(FG191+DJ191-FC191))*100</f>
        <v/>
      </c>
      <c r="DL191" s="3">
        <f>ROUND((CR191-FA191)+(DA191-FB191),1)</f>
        <v/>
      </c>
      <c r="DN191" s="3" t="n">
        <v>2</v>
      </c>
      <c r="DU191" s="3" t="n">
        <v>1</v>
      </c>
      <c r="EA191" s="3">
        <f>IF(DZ191&gt;0,DZ191,IF(DM191&gt;0,1,2))</f>
        <v/>
      </c>
      <c r="EB191" s="3">
        <f>MAX(DM191:DO191)</f>
        <v/>
      </c>
      <c r="EC191" s="3">
        <f>AND(DM191-0.1&lt;$DM$8,DN191-0.1&lt;$DN$8,DO191-0.1&lt;$DO$8)*1</f>
        <v/>
      </c>
      <c r="ED191" s="3">
        <f>IFERROR(IF(AND($DP$8&gt;=DP191,$DQ$8&gt;=DQ191,$DR$8&gt;=DR191,$DS$8&gt;=DS191,$DT$8&gt;=DT191,$DU$8&gt;=DU191,$DV$8&gt;=DV191,$DW$8&gt;=DW191,$DX$8&gt;=DX191,OR(DY191=0,$DY$8&lt;DY191),EC191=1),1,0),0)</f>
        <v/>
      </c>
      <c r="EF191" s="3">
        <f>IFERROR(OFFSET(EF$3,MATCH(AQ191,$ED$4:$ED$10,0),0),0)</f>
        <v/>
      </c>
      <c r="EG191" s="3">
        <f>IFERROR(OFFSET(EG$3,MATCH(AR191,$ED$4:$ED$10,0),0),0)</f>
        <v/>
      </c>
      <c r="EH191" s="3">
        <f>IFERROR(IF(LEFT($BA191,1)="4",OFFSET(변환표준점수!$H$118,MATCH($S191,변환표준점수!$B$119:$B$198,0),),OFFSET(EH$3,MATCH(AS191,$ED$4:$ED$8,0),0)),0)</f>
        <v/>
      </c>
      <c r="EI191" s="3">
        <f>IFERROR(IF(LEFT($BA191,1)="4",OFFSET(변환표준점수!$I$118,MATCH($S191,변환표준점수!$B$119:$B$198,0),0),OFFSET(EI$3,MATCH(AT191,$ED$4:$ED$8,0),0)),0)</f>
        <v/>
      </c>
      <c r="EK191" s="3">
        <f>IFERROR(IF(LEFT($BA191,1)="4",OFFSET(변환표준점수!$J$118,MATCH($S191,변환표준점수!$B$119:$B$198,0),0),OFFSET(EJ$3,MATCH(AV191,$ED$4:$ED$8,0),0)),0)</f>
        <v/>
      </c>
      <c r="EL191" s="3">
        <f>IFERROR(IF(LEFT($BA191,1)="4",OFFSET(변환표준점수!$K$118,MATCH($S191,변환표준점수!$B$119:$B$198,0),0),OFFSET(EK$3,MATCH(AW191,$ED$4:$ED$8,0),0)),0)</f>
        <v/>
      </c>
      <c r="EM191" s="3">
        <f>IFERROR(OFFSET(EL$3,MATCH(AX191,$ED$4:$ED$8,0),0),0)</f>
        <v/>
      </c>
      <c r="EN191" s="3">
        <f>IFERROR(OFFSET(EM$3,MATCH(AY191,$ED$4:$ED$8,0),0),0)</f>
        <v/>
      </c>
      <c r="EO191" s="3">
        <f>IFERROR(OFFSET(EN$3,MATCH(AZ191,$ED$4:$ED$8,0),0),0)</f>
        <v/>
      </c>
      <c r="EQ191" s="3">
        <f>IFERROR((EF191*AD191+BO191)*$EP$9,0)</f>
        <v/>
      </c>
      <c r="ER191" s="3">
        <f>IFERROR(EG191*AE191+OFFSET($BP191,0,$ER$14-1),0)</f>
        <v/>
      </c>
      <c r="ES191" s="3">
        <f>IFERROR((EH191*AF191+BS191)*$EP$9,0)</f>
        <v/>
      </c>
      <c r="ET191" s="3">
        <f>IFERROR(IF(O191&lt;2,0,(EI191*AG191+BT191)*$EP$9),0)</f>
        <v/>
      </c>
      <c r="EU191" s="3">
        <f>IFERROR(BU191*$EP$9,0)</f>
        <v/>
      </c>
      <c r="EV191" s="3">
        <f>IFERROR((EK191*AI191+BV191)*$EP$9,0)</f>
        <v/>
      </c>
      <c r="EW191" s="3">
        <f>IFERROR(IF(O191&lt;2,0,(EL191*AJ191+BW191)*$EP$9),0)</f>
        <v/>
      </c>
      <c r="EX191" s="3">
        <f>LARGE((ES191:ET191,EV191:EW191),1)</f>
        <v/>
      </c>
      <c r="EY191" s="3">
        <f>IF(O191&lt;2,0,LARGE((ES191:ET191,EV191:EW191),2))</f>
        <v/>
      </c>
      <c r="EZ191" s="3">
        <f>IFERROR(OFFSET(CI191,0,ROUND((1/(1/EM191))-1,0)),0)</f>
        <v/>
      </c>
      <c r="FA191" s="3">
        <f>IFERROR(OFFSET(CR191,0,ROUND(1/(1/EN191),0)-1),0)</f>
        <v/>
      </c>
      <c r="FB191" s="3">
        <f>IFERROR(OFFSET(DA191,0,ROUND(1/(1/EO191),0)-1),0)</f>
        <v/>
      </c>
      <c r="FF191" s="3">
        <f>EQ191+ER191+EU191+EX191+EY191+EZ191+FA191+FB191+FC191+($EH$6+$EI$6+$EJ$6+$EK$6)/2</f>
        <v/>
      </c>
      <c r="FG191" s="3">
        <f>IF(FF191&gt;0,FF191,EQ191+ER191+EU191+EX191+EY191+EZ191+FA191+FB191+FC191)</f>
        <v/>
      </c>
      <c r="FH191" s="618" t="inlineStr">
        <is>
          <t>과탐 표점50%(반영비적용완료) 백분위50%(수동으로 더해줘야함 수기공식에서)</t>
        </is>
      </c>
      <c r="FT191" s="3" t="n">
        <v>0.5</v>
      </c>
      <c r="FU191" s="3">
        <f>IF(AQ191=1,"표점",IF(AQ191=12,"표점/만점",IF(AQ191=2,"백분위")))</f>
        <v/>
      </c>
      <c r="FV191" s="3">
        <f>IF(BA191=1,"표점",IF(BA191=12,"표점/만점",IF(BA191=2,"백분위",IF(BA191=4,"변표",IF(BA191=42,"변표/만점")))))</f>
        <v/>
      </c>
      <c r="FW191" s="3">
        <f>ROUND(Y191/$FZ191,2)</f>
        <v/>
      </c>
      <c r="FX191" s="3">
        <f>ROUND(Z191/$FZ191,2)</f>
        <v/>
      </c>
      <c r="FY191" s="3">
        <f>ROUND(AC191/$FZ191,2)</f>
        <v/>
      </c>
      <c r="FZ191" s="3">
        <f>Y191+Z191+AC191</f>
        <v/>
      </c>
    </row>
    <row r="192">
      <c r="A192" s="556" t="n">
        <v>26</v>
      </c>
      <c r="C192" s="3">
        <f>ROUND(ROW(C192)-ROW($C$15),0)</f>
        <v/>
      </c>
      <c r="D192" s="3" t="n">
        <v>177</v>
      </c>
      <c r="E192" s="3" t="inlineStr">
        <is>
          <t>을지 의</t>
        </is>
      </c>
      <c r="F192" s="3" t="n">
        <v>1000</v>
      </c>
      <c r="G192" s="3" t="n">
        <v>0.3</v>
      </c>
      <c r="H192" s="3" t="n">
        <v>0.3</v>
      </c>
      <c r="I192" s="3" t="n">
        <v>0.15</v>
      </c>
      <c r="J192" s="3" t="n">
        <v>0.15</v>
      </c>
      <c r="O192" s="3" t="n">
        <v>2</v>
      </c>
      <c r="P192" s="3">
        <f>G192+H192+MAX((I192:J192),L192:M192)*O192</f>
        <v/>
      </c>
      <c r="Q192" s="3" t="inlineStr"/>
      <c r="S192" s="3">
        <f>IF(R192&gt;0,R192,Q192)</f>
        <v/>
      </c>
      <c r="U192" s="3" t="n">
        <v>1</v>
      </c>
      <c r="W192" s="3">
        <f>IF(AND(BH192=0,CD192=0),0,IF(V192&gt;0,V192,IF(U192=1,$W$11,0)))</f>
        <v/>
      </c>
      <c r="Y192" s="3">
        <f>AD192</f>
        <v/>
      </c>
      <c r="Z192" s="3">
        <f>AE192</f>
        <v/>
      </c>
      <c r="AA192" s="3">
        <f>IF($BB$7=1,AF192,IF(AS192=12,$F192*I192/($AF$8*AL192+$AF$9*(1-AL192)),AF192))</f>
        <v/>
      </c>
      <c r="AB192" s="3">
        <f>IF($BB$7=1,AI192,IF(AV192=12,$F192*L192/($AI$8*AL192+$AI$9*(1-AL192)),AI192))</f>
        <v/>
      </c>
      <c r="AC192" s="3">
        <f>IF(AND(AS192=2,EA192=1),AA192*O192,IF(AND(AS192=2,EA192=2),AB192*O192,IF(EA192=1,AA192,IF(EA192=2,AB192))))</f>
        <v/>
      </c>
      <c r="AD192" s="3">
        <f>IF(AQ192=12,$F192*G192/$AQ$9,IF(OR(AQ192=1,AQ192=4),$F192*G192/200,IF(OR(AQ192=2,AQ192=9),$F192*G192/100,"자동")))</f>
        <v/>
      </c>
      <c r="AE192" s="3">
        <f>IF(AR192=12,$F192*H192/$AR$9,IF(OR(AR192=1,AR192=4),$F192*H192/200,IF(OR(AR192=2,AR192=9),$F192*H192/100,"자동")))</f>
        <v/>
      </c>
      <c r="AF192" s="3">
        <f>IF(AS192=12,$F192*I192/IF($BB$7=1,IF($ED192=1,$AS$9,$AF$9),($AF$8*AL192+$AF$9*(1-AL192))),IF(AS192=42,$F192*I192/AN192,IF(OR(AS192=1,AS192=4,AS192=2),$F192*I192/100,IF(AS192=9,$F192*I192/50,"자동"))))</f>
        <v/>
      </c>
      <c r="AG192" s="3">
        <f>IF(AT192=12,$F192*J192/IF($BB$7=1,IF($ED192=1,$AT$9,$AG$9),($AG$8*AL192+$AG$9*(1-AL192))),IF(AT192=42,$F192*J192/AN192,IF(OR(AT192=1,AT192=4,AT192=2),$F192*J192/100,IF(AT192=9,$F192*J192/50,"자동"))))</f>
        <v/>
      </c>
      <c r="AH192" s="3">
        <f>IF(AU192=12,$F192*K192/IF($BB$7=1,IF($ED192=1,$AU$9,$AH$9),($AH$8*AL192+$AH$9*(1-AL192))),IF(AU192=42,$F192*K192/$AN192,IF(OR(AU192=1,AU192=4,AU192=2),$F192*K192/100,IF(AU192=9,$F192*K192/50,"자동"))))</f>
        <v/>
      </c>
      <c r="AI192" s="3">
        <f>IF(AV192=12,$F192*L192/IF($BB$7=1,IF($ED192=1,$AV$9,$AI$9),($AI$8*AL192+$AI$9*(1-AL192))),IF(AV192=42,$F192*L192/AO192,IF(OR(AV192=1,AV192=4,AV192=2),$F192*L192/100,IF(AV192=9,$F192*L192/50,"자동"))))</f>
        <v/>
      </c>
      <c r="AJ192" s="3">
        <f>IF(AW192=12,$F192*M192/IF($BB$7=1,IF($ED192=1,$AW$9,$AJ$9),($AJ$8*AL192+$AJ$9*(1-AL192))),IF(AW192=42,$F192*M192/AO192,IF(OR(AW192=1,AW192=4,AW192=2),$F192*M192/100,IF(AW192=9,$F192*M192/50,"자동"))))</f>
        <v/>
      </c>
      <c r="AL192" s="3">
        <f>IF(AK192&lt;&gt;"",AK192,IF(BA192&lt;&gt;12,"",IF(U192=1,1,IF(LEFT(E192,3)="서울대",0,""))))</f>
        <v/>
      </c>
      <c r="AN192" s="3">
        <f>IF($BA192=42,OFFSET(변환표준점수!C$119,$AP192-1,0),"")</f>
        <v/>
      </c>
      <c r="AO192" s="3">
        <f>IF($BA192=42,OFFSET(변환표준점수!D$119,$AP192-1,0),"")</f>
        <v/>
      </c>
      <c r="AP192" s="3">
        <f>IF(S192="","",MATCH(S192,변환표준점수!$B$119:$B$298,0))</f>
        <v/>
      </c>
      <c r="AQ192" s="3" t="n">
        <v>2</v>
      </c>
      <c r="AR192" s="3" t="n">
        <v>2</v>
      </c>
      <c r="AS192" s="3" t="n">
        <v>2</v>
      </c>
      <c r="AT192" s="3" t="n">
        <v>2</v>
      </c>
      <c r="AX192" s="3" t="n">
        <v>3</v>
      </c>
      <c r="AY192" s="3" t="n">
        <v>3</v>
      </c>
      <c r="BA192" s="3">
        <f>IF(AS192&gt;0,AS192,AV192)</f>
        <v/>
      </c>
      <c r="BJ192" s="3">
        <f>IF(BI192="",IF(DT192=1,1,$BI$3),BI192)</f>
        <v/>
      </c>
      <c r="BN192" s="212" t="inlineStr">
        <is>
          <t>생명과학 필수응시</t>
        </is>
      </c>
      <c r="CH192" s="206">
        <f>F192*P192</f>
        <v/>
      </c>
      <c r="CI192" s="56" t="n">
        <v>100</v>
      </c>
      <c r="CJ192" s="3" t="n">
        <v>95</v>
      </c>
      <c r="CK192" s="3" t="n">
        <v>90</v>
      </c>
      <c r="CL192" s="3" t="n">
        <v>80</v>
      </c>
      <c r="CM192" s="3" t="n">
        <v>70</v>
      </c>
      <c r="CN192" s="3" t="n">
        <v>60</v>
      </c>
      <c r="CO192" s="3" t="n">
        <v>50</v>
      </c>
      <c r="CP192" s="3" t="n">
        <v>30</v>
      </c>
      <c r="CQ192" s="3" t="n">
        <v>10</v>
      </c>
      <c r="CR192" s="56" t="n">
        <v>5</v>
      </c>
      <c r="CS192" s="3" t="n">
        <v>5</v>
      </c>
      <c r="CT192" s="3" t="n">
        <v>5</v>
      </c>
      <c r="CU192" s="3" t="n">
        <v>5</v>
      </c>
      <c r="CV192" s="3" t="n">
        <v>4</v>
      </c>
      <c r="CW192" s="3" t="n">
        <v>3</v>
      </c>
      <c r="CX192" s="3" t="n">
        <v>2</v>
      </c>
      <c r="CY192" s="3" t="n">
        <v>1</v>
      </c>
      <c r="CZ192" s="3" t="n">
        <v>0</v>
      </c>
      <c r="DJ192" s="3">
        <f>ROUND((CI192-EZ192),1)</f>
        <v/>
      </c>
      <c r="DK192" s="3">
        <f>((CI192-EZ192)/(FG192+DJ192-FC192))*100</f>
        <v/>
      </c>
      <c r="DL192" s="3">
        <f>ROUND((CR192-FA192)+(DA192-FB192),1)</f>
        <v/>
      </c>
      <c r="DM192" s="3" t="n">
        <v>2</v>
      </c>
      <c r="DW192" s="3">
        <f>1-OR(LEFT(I13,1)="생",LEFT(J13,1)="생")</f>
        <v/>
      </c>
      <c r="EA192" s="3">
        <f>IF(DZ192&gt;0,DZ192,IF(DM192&gt;0,1,2))</f>
        <v/>
      </c>
      <c r="EB192" s="3">
        <f>MAX(DM192:DO192)</f>
        <v/>
      </c>
      <c r="EC192" s="3">
        <f>AND(DM192-0.1&lt;$DM$8,DN192-0.1&lt;$DN$8,DO192-0.1&lt;$DO$8)*1</f>
        <v/>
      </c>
      <c r="ED192" s="3">
        <f>IFERROR(IF(AND($DP$8&gt;=DP192,$DQ$8&gt;=DQ192,$DR$8&gt;=DR192,$DS$8&gt;=DS192,$DT$8&gt;=DT192,$DU$8&gt;=DU192,$DV$8&gt;=DV192,$DW$8&gt;=DW192,$DX$8&gt;=DX192,OR(DY192=0,$DY$8&lt;DY192),EC192=1),1,0),0)</f>
        <v/>
      </c>
      <c r="EF192" s="3">
        <f>IFERROR(OFFSET(EF$3,MATCH(AQ192,$ED$4:$ED$10,0),0),0)</f>
        <v/>
      </c>
      <c r="EG192" s="3">
        <f>IFERROR(OFFSET(EG$3,MATCH(AR192,$ED$4:$ED$10,0),0),0)</f>
        <v/>
      </c>
      <c r="EH192" s="3">
        <f>IFERROR(IF(LEFT($BA192,1)="4",OFFSET(변환표준점수!$H$118,MATCH($S192,변환표준점수!$B$119:$B$198,0),),OFFSET(EH$3,MATCH(AS192,$ED$4:$ED$8,0),0)),0)</f>
        <v/>
      </c>
      <c r="EI192" s="3">
        <f>IFERROR(IF(LEFT($BA192,1)="4",OFFSET(변환표준점수!$I$118,MATCH($S192,변환표준점수!$B$119:$B$198,0),0),OFFSET(EI$3,MATCH(AT192,$ED$4:$ED$8,0),0)),0)</f>
        <v/>
      </c>
      <c r="EK192" s="3">
        <f>IFERROR(IF(LEFT($BA192,1)="4",OFFSET(변환표준점수!$J$118,MATCH($S192,변환표준점수!$B$119:$B$198,0),0),OFFSET(EJ$3,MATCH(AV192,$ED$4:$ED$8,0),0)),0)</f>
        <v/>
      </c>
      <c r="EL192" s="3">
        <f>IFERROR(IF(LEFT($BA192,1)="4",OFFSET(변환표준점수!$K$118,MATCH($S192,변환표준점수!$B$119:$B$198,0),0),OFFSET(EK$3,MATCH(AW192,$ED$4:$ED$8,0),0)),0)</f>
        <v/>
      </c>
      <c r="EM192" s="3">
        <f>IFERROR(OFFSET(EL$3,MATCH(AX192,$ED$4:$ED$8,0),0),0)</f>
        <v/>
      </c>
      <c r="EN192" s="3">
        <f>IFERROR(OFFSET(EM$3,MATCH(AY192,$ED$4:$ED$8,0),0),0)</f>
        <v/>
      </c>
      <c r="EO192" s="3">
        <f>IFERROR(OFFSET(EN$3,MATCH(AZ192,$ED$4:$ED$8,0),0),0)</f>
        <v/>
      </c>
      <c r="EQ192" s="3">
        <f>IFERROR((EF192*AD192+BO192)*$EP$9,0)</f>
        <v/>
      </c>
      <c r="ER192" s="3">
        <f>IFERROR(EG192*AE192+OFFSET($BP192,0,$ER$14-1),0)</f>
        <v/>
      </c>
      <c r="ES192" s="3">
        <f>IFERROR((EH192*AF192+BS192)*$EP$9,0)</f>
        <v/>
      </c>
      <c r="ET192" s="3">
        <f>IFERROR(IF(O192&lt;2,0,(EI192*AG192+BT192)*$EP$9),0)</f>
        <v/>
      </c>
      <c r="EU192" s="3">
        <f>IFERROR(BU192*$EP$9,0)</f>
        <v/>
      </c>
      <c r="EV192" s="3">
        <f>IFERROR((EK192*AI192+BV192)*$EP$9,0)</f>
        <v/>
      </c>
      <c r="EW192" s="3">
        <f>IFERROR(IF(O192&lt;2,0,(EL192*AJ192+BW192)*$EP$9),0)</f>
        <v/>
      </c>
      <c r="EX192" s="3">
        <f>LARGE((ES192:ET192,EV192:EW192),1)</f>
        <v/>
      </c>
      <c r="EY192" s="3">
        <f>IF(O192&lt;2,0,LARGE((ES192:ET192,EV192:EW192),2))</f>
        <v/>
      </c>
      <c r="EZ192" s="3">
        <f>IFERROR(OFFSET(CI192,0,ROUND((1/(1/EM192))-1,0)),0)</f>
        <v/>
      </c>
      <c r="FA192" s="3">
        <f>IFERROR(OFFSET(CR192,0,ROUND(1/(1/EN192),0)-1),0)</f>
        <v/>
      </c>
      <c r="FB192" s="3">
        <f>IFERROR(OFFSET(DA192,0,ROUND(1/(1/EO192),0)-1),0)</f>
        <v/>
      </c>
      <c r="FG192" s="3">
        <f>IF(FF192&gt;0,FF192,EQ192+ER192+EU192+EX192+EY192+EZ192+FA192+FB192+FC192)</f>
        <v/>
      </c>
      <c r="FH192" s="618" t="inlineStr">
        <is>
          <t>생명과학 필수응시</t>
        </is>
      </c>
      <c r="FU192" s="3">
        <f>IF(AQ192=1,"표점",IF(AQ192=12,"표점/만점",IF(AQ192=2,"백분위")))</f>
        <v/>
      </c>
      <c r="FV192" s="3">
        <f>IF(BA192=1,"표점",IF(BA192=12,"표점/만점",IF(BA192=2,"백분위",IF(BA192=4,"변표",IF(BA192=42,"변표/만점")))))</f>
        <v/>
      </c>
      <c r="FW192" s="3">
        <f>ROUND(Y192/$FZ192,2)</f>
        <v/>
      </c>
      <c r="FX192" s="3">
        <f>ROUND(Z192/$FZ192,2)</f>
        <v/>
      </c>
      <c r="FY192" s="3">
        <f>ROUND(AC192/$FZ192,2)</f>
        <v/>
      </c>
      <c r="FZ192" s="3">
        <f>Y192+Z192+AC192</f>
        <v/>
      </c>
    </row>
    <row r="193">
      <c r="A193" s="556" t="n">
        <v>26</v>
      </c>
      <c r="C193" s="3">
        <f>ROUND(ROW(C193)-ROW($C$15),0)</f>
        <v/>
      </c>
      <c r="D193" s="3" t="n">
        <v>178</v>
      </c>
      <c r="E193" s="3" t="inlineStr">
        <is>
          <t>인제 의</t>
        </is>
      </c>
      <c r="F193" s="3" t="n">
        <v>800</v>
      </c>
      <c r="G193" s="3" t="n">
        <v>0.25</v>
      </c>
      <c r="H193" s="3" t="n">
        <v>0.25</v>
      </c>
      <c r="I193" s="3" t="n">
        <v>0.125</v>
      </c>
      <c r="J193" s="3" t="n">
        <v>0.125</v>
      </c>
      <c r="O193" s="3" t="n">
        <v>2</v>
      </c>
      <c r="P193" s="3">
        <f>G193+H193+MAX((I193:J193),L193:M193)*O193</f>
        <v/>
      </c>
      <c r="Q193" s="3" t="inlineStr"/>
      <c r="S193" s="3">
        <f>IF(R193&gt;0,R193,Q193)</f>
        <v/>
      </c>
      <c r="U193" s="3" t="n">
        <v>1</v>
      </c>
      <c r="W193" s="3">
        <f>IF(AND(BH193=0,CD193=0),0,IF(V193&gt;0,V193,IF(U193=1,$W$11,0)))</f>
        <v/>
      </c>
      <c r="Y193" s="3">
        <f>AD193</f>
        <v/>
      </c>
      <c r="Z193" s="3">
        <f>AE193</f>
        <v/>
      </c>
      <c r="AA193" s="3">
        <f>IF($BB$7=1,AF193,IF(AS193=12,$F193*I193/($AF$8*AL193+$AF$9*(1-AL193)),AF193))</f>
        <v/>
      </c>
      <c r="AB193" s="3">
        <f>IF($BB$7=1,AI193,IF(AV193=12,$F193*L193/($AI$8*AL193+$AI$9*(1-AL193)),AI193))</f>
        <v/>
      </c>
      <c r="AC193" s="3">
        <f>IF(AND(AS193=2,EA193=1),AA193*O193,IF(AND(AS193=2,EA193=2),AB193*O193,IF(EA193=1,AA193,IF(EA193=2,AB193))))</f>
        <v/>
      </c>
      <c r="AD193" s="3">
        <f>IF(AQ193=12,$F193*G193/$AQ$9,IF(OR(AQ193=1,AQ193=4),$F193*G193/200,IF(OR(AQ193=2,AQ193=9),$F193*G193/100,"자동")))</f>
        <v/>
      </c>
      <c r="AE193" s="3">
        <f>IF(AR193=12,$F193*H193/$AR$9,IF(OR(AR193=1,AR193=4),$F193*H193/200,IF(OR(AR193=2,AR193=9),$F193*H193/100,"자동")))</f>
        <v/>
      </c>
      <c r="AF193" s="3">
        <f>IF(AS193=12,$F193*I193/IF($BB$7=1,IF($ED193=1,$AS$9,$AF$9),($AF$8*AL193+$AF$9*(1-AL193))),IF(AS193=42,$F193*I193/AN193,IF(OR(AS193=1,AS193=4,AS193=2),$F193*I193/100,IF(AS193=9,$F193*I193/50,"자동"))))</f>
        <v/>
      </c>
      <c r="AG193" s="3">
        <f>IF(AT193=12,$F193*J193/IF($BB$7=1,IF($ED193=1,$AT$9,$AG$9),($AG$8*AL193+$AG$9*(1-AL193))),IF(AT193=42,$F193*J193/AN193,IF(OR(AT193=1,AT193=4,AT193=2),$F193*J193/100,IF(AT193=9,$F193*J193/50,"자동"))))</f>
        <v/>
      </c>
      <c r="AH193" s="3">
        <f>IF(AU193=12,$F193*K193/IF($BB$7=1,IF($ED193=1,$AU$9,$AH$9),($AH$8*AL193+$AH$9*(1-AL193))),IF(AU193=42,$F193*K193/$AN193,IF(OR(AU193=1,AU193=4,AU193=2),$F193*K193/100,IF(AU193=9,$F193*K193/50,"자동"))))</f>
        <v/>
      </c>
      <c r="AI193" s="3">
        <f>IF(AV193=12,$F193*L193/IF($BB$7=1,IF($ED193=1,$AV$9,$AI$9),($AI$8*AL193+$AI$9*(1-AL193))),IF(AV193=42,$F193*L193/AO193,IF(OR(AV193=1,AV193=4,AV193=2),$F193*L193/100,IF(AV193=9,$F193*L193/50,"자동"))))</f>
        <v/>
      </c>
      <c r="AJ193" s="3">
        <f>IF(AW193=12,$F193*M193/IF($BB$7=1,IF($ED193=1,$AW$9,$AJ$9),($AJ$8*AL193+$AJ$9*(1-AL193))),IF(AW193=42,$F193*M193/AO193,IF(OR(AW193=1,AW193=4,AW193=2),$F193*M193/100,IF(AW193=9,$F193*M193/50,"자동"))))</f>
        <v/>
      </c>
      <c r="AL193" s="3">
        <f>IF(AK193&lt;&gt;"",AK193,IF(BA193&lt;&gt;12,"",IF(U193=1,1,IF(LEFT(E193,3)="서울대",0,""))))</f>
        <v/>
      </c>
      <c r="AN193" s="3">
        <f>IF($BA193=42,OFFSET(변환표준점수!C$119,$AP193-1,0),"")</f>
        <v/>
      </c>
      <c r="AO193" s="3">
        <f>IF($BA193=42,OFFSET(변환표준점수!D$119,$AP193-1,0),"")</f>
        <v/>
      </c>
      <c r="AP193" s="3">
        <f>IF(S193="","",MATCH(S193,변환표준점수!$B$119:$B$298,0))</f>
        <v/>
      </c>
      <c r="AQ193" s="3" t="n">
        <v>1</v>
      </c>
      <c r="AR193" s="3" t="n">
        <v>1</v>
      </c>
      <c r="AS193" s="3" t="n">
        <v>1</v>
      </c>
      <c r="AT193" s="3" t="n">
        <v>1</v>
      </c>
      <c r="AX193" s="3" t="n">
        <v>3</v>
      </c>
      <c r="AY193" s="3" t="n">
        <v>3</v>
      </c>
      <c r="BA193" s="3">
        <f>IF(AS193&gt;0,AS193,AV193)</f>
        <v/>
      </c>
      <c r="BJ193" s="3">
        <f>IF(BI193="",IF(DT193=1,1,$BI$3),BI193)</f>
        <v/>
      </c>
      <c r="CH193" s="206">
        <f>F193*P193</f>
        <v/>
      </c>
      <c r="CI193" s="56" t="n">
        <v>135</v>
      </c>
      <c r="CJ193" s="3" t="n">
        <v>130</v>
      </c>
      <c r="CK193" s="3" t="n">
        <v>123</v>
      </c>
      <c r="CL193" s="3" t="n">
        <v>114</v>
      </c>
      <c r="CM193" s="3" t="n">
        <v>103</v>
      </c>
      <c r="CN193" s="3" t="n">
        <v>94</v>
      </c>
      <c r="CO193" s="3" t="n">
        <v>87</v>
      </c>
      <c r="CP193" s="3" t="n">
        <v>82</v>
      </c>
      <c r="CQ193" s="3" t="n">
        <v>79</v>
      </c>
      <c r="DJ193" s="3">
        <f>ROUND((CI193-EZ193),1)</f>
        <v/>
      </c>
      <c r="DK193" s="3">
        <f>((CI193-EZ193)/(FG193+DJ193-FC193))*100</f>
        <v/>
      </c>
      <c r="DL193" s="3">
        <f>ROUND((CR193-FA193)+(DA193-FB193),1)</f>
        <v/>
      </c>
      <c r="DM193" s="3" t="n">
        <v>2</v>
      </c>
      <c r="DQ193" s="3" t="n">
        <v>1</v>
      </c>
      <c r="DS193" s="3" t="n">
        <v>1</v>
      </c>
      <c r="EA193" s="3">
        <f>IF(DZ193&gt;0,DZ193,IF(DM193&gt;0,1,2))</f>
        <v/>
      </c>
      <c r="EB193" s="3">
        <f>MAX(DM193:DO193)</f>
        <v/>
      </c>
      <c r="EC193" s="3">
        <f>AND(DM193-0.1&lt;$DM$8,DN193-0.1&lt;$DN$8,DO193-0.1&lt;$DO$8)*1</f>
        <v/>
      </c>
      <c r="ED193" s="3">
        <f>IFERROR(IF(AND($DP$8&gt;=DP193,$DQ$8&gt;=DQ193,$DR$8&gt;=DR193,$DS$8&gt;=DS193,$DT$8&gt;=DT193,$DU$8&gt;=DU193,$DV$8&gt;=DV193,$DW$8&gt;=DW193,$DX$8&gt;=DX193,OR(DY193=0,$DY$8&lt;DY193),EC193=1),1,0),0)</f>
        <v/>
      </c>
      <c r="EF193" s="3">
        <f>IFERROR(OFFSET(EF$3,MATCH(AQ193,$ED$4:$ED$10,0),0),0)</f>
        <v/>
      </c>
      <c r="EG193" s="3">
        <f>IFERROR(OFFSET(EG$3,MATCH(AR193,$ED$4:$ED$10,0),0),0)</f>
        <v/>
      </c>
      <c r="EH193" s="3">
        <f>IFERROR(IF(LEFT($BA193,1)="4",OFFSET(변환표준점수!$H$118,MATCH($S193,변환표준점수!$B$119:$B$198,0),),OFFSET(EH$3,MATCH(AS193,$ED$4:$ED$8,0),0)),0)</f>
        <v/>
      </c>
      <c r="EI193" s="3">
        <f>IFERROR(IF(LEFT($BA193,1)="4",OFFSET(변환표준점수!$I$118,MATCH($S193,변환표준점수!$B$119:$B$198,0),0),OFFSET(EI$3,MATCH(AT193,$ED$4:$ED$8,0),0)),0)</f>
        <v/>
      </c>
      <c r="EK193" s="3">
        <f>IFERROR(IF(LEFT($BA193,1)="4",OFFSET(변환표준점수!$J$118,MATCH($S193,변환표준점수!$B$119:$B$198,0),0),OFFSET(EJ$3,MATCH(AV193,$ED$4:$ED$8,0),0)),0)</f>
        <v/>
      </c>
      <c r="EL193" s="3">
        <f>IFERROR(IF(LEFT($BA193,1)="4",OFFSET(변환표준점수!$K$118,MATCH($S193,변환표준점수!$B$119:$B$198,0),0),OFFSET(EK$3,MATCH(AW193,$ED$4:$ED$8,0),0)),0)</f>
        <v/>
      </c>
      <c r="EM193" s="3">
        <f>IFERROR(OFFSET(EL$3,MATCH(AX193,$ED$4:$ED$8,0),0),0)</f>
        <v/>
      </c>
      <c r="EN193" s="3">
        <f>IFERROR(OFFSET(EM$3,MATCH(AY193,$ED$4:$ED$8,0),0),0)</f>
        <v/>
      </c>
      <c r="EO193" s="3">
        <f>IFERROR(OFFSET(EN$3,MATCH(AZ193,$ED$4:$ED$8,0),0),0)</f>
        <v/>
      </c>
      <c r="EQ193" s="3">
        <f>IFERROR((EF193*AD193+BO193)*$EP$9,0)</f>
        <v/>
      </c>
      <c r="ER193" s="3">
        <f>IFERROR(EG193*AE193+OFFSET($BP193,0,$ER$14-1),0)</f>
        <v/>
      </c>
      <c r="ES193" s="3">
        <f>IFERROR((EH193*AF193+BS193)*$EP$9,0)</f>
        <v/>
      </c>
      <c r="ET193" s="3">
        <f>IFERROR(IF(O193&lt;2,0,(EI193*AG193+BT193)*$EP$9),0)</f>
        <v/>
      </c>
      <c r="EU193" s="3">
        <f>IFERROR(BU193*$EP$9,0)</f>
        <v/>
      </c>
      <c r="EV193" s="3">
        <f>IFERROR((EK193*AI193+BV193)*$EP$9,0)</f>
        <v/>
      </c>
      <c r="EW193" s="3">
        <f>IFERROR(IF(O193&lt;2,0,(EL193*AJ193+BW193)*$EP$9),0)</f>
        <v/>
      </c>
      <c r="EX193" s="3">
        <f>LARGE((ES193:ET193,EV193:EW193),1)</f>
        <v/>
      </c>
      <c r="EY193" s="3">
        <f>IF(O193&lt;2,0,LARGE((ES193:ET193,EV193:EW193),2))</f>
        <v/>
      </c>
      <c r="EZ193" s="3">
        <f>IFERROR(OFFSET(CI193,0,ROUND((1/(1/EM193))-1,0)),0)</f>
        <v/>
      </c>
      <c r="FA193" s="3">
        <f>IFERROR(OFFSET(CR193,0,ROUND(1/(1/EN193),0)-1),0)</f>
        <v/>
      </c>
      <c r="FB193" s="3">
        <f>IFERROR(OFFSET(DA193,0,ROUND(1/(1/EO193),0)-1),0)</f>
        <v/>
      </c>
      <c r="FG193" s="3">
        <f>IF(FF193&gt;0,FF193,EQ193+ER193+EU193+EX193+EY193+EZ193+FA193+FB193+FC193)</f>
        <v/>
      </c>
      <c r="FH193" s="618" t="n"/>
      <c r="FU193" s="3">
        <f>IF(AQ193=1,"표점",IF(AQ193=12,"표점/만점",IF(AQ193=2,"백분위")))</f>
        <v/>
      </c>
      <c r="FV193" s="3">
        <f>IF(BA193=1,"표점",IF(BA193=12,"표점/만점",IF(BA193=2,"백분위",IF(BA193=4,"변표",IF(BA193=42,"변표/만점")))))</f>
        <v/>
      </c>
      <c r="FW193" s="3">
        <f>ROUND(Y193/$FZ193,2)</f>
        <v/>
      </c>
      <c r="FX193" s="3">
        <f>ROUND(Z193/$FZ193,2)</f>
        <v/>
      </c>
      <c r="FY193" s="3">
        <f>ROUND(AC193/$FZ193,2)</f>
        <v/>
      </c>
      <c r="FZ193" s="3">
        <f>Y193+Z193+AC193</f>
        <v/>
      </c>
    </row>
    <row r="194">
      <c r="A194" s="556" t="n">
        <v>26</v>
      </c>
      <c r="C194" s="3">
        <f>ROUND(ROW(C194)-ROW($C$15),0)</f>
        <v/>
      </c>
      <c r="D194" s="3" t="n">
        <v>179</v>
      </c>
      <c r="E194" s="3" t="inlineStr">
        <is>
          <t>인제 약</t>
        </is>
      </c>
      <c r="F194" s="3" t="n">
        <v>800</v>
      </c>
      <c r="G194" s="3" t="n">
        <v>0.25</v>
      </c>
      <c r="H194" s="3" t="n">
        <v>0.25</v>
      </c>
      <c r="I194" s="3" t="n">
        <v>0.125</v>
      </c>
      <c r="J194" s="3" t="n">
        <v>0.125</v>
      </c>
      <c r="O194" s="3" t="n">
        <v>2</v>
      </c>
      <c r="P194" s="3">
        <f>G194+H194+MAX((I194:J194),L194:M194)*O194</f>
        <v/>
      </c>
      <c r="Q194" s="3" t="inlineStr"/>
      <c r="S194" s="3">
        <f>IF(R194&gt;0,R194,Q194)</f>
        <v/>
      </c>
      <c r="U194" s="3" t="n">
        <v>1</v>
      </c>
      <c r="W194" s="3">
        <f>IF(AND(BH194=0,CD194=0),0,IF(V194&gt;0,V194,IF(U194=1,$W$11,0)))</f>
        <v/>
      </c>
      <c r="Y194" s="3">
        <f>AD194</f>
        <v/>
      </c>
      <c r="Z194" s="3">
        <f>AE194</f>
        <v/>
      </c>
      <c r="AA194" s="3">
        <f>IF($BB$7=1,AF194,IF(AS194=12,$F194*I194/($AF$8*AL194+$AF$9*(1-AL194)),AF194))</f>
        <v/>
      </c>
      <c r="AB194" s="3">
        <f>IF($BB$7=1,AI194,IF(AV194=12,$F194*L194/($AI$8*AL194+$AI$9*(1-AL194)),AI194))</f>
        <v/>
      </c>
      <c r="AC194" s="3">
        <f>IF(AND(AS194=2,EA194=1),AA194*O194,IF(AND(AS194=2,EA194=2),AB194*O194,IF(EA194=1,AA194,IF(EA194=2,AB194))))</f>
        <v/>
      </c>
      <c r="AD194" s="3">
        <f>IF(AQ194=12,$F194*G194/$AQ$9,IF(OR(AQ194=1,AQ194=4),$F194*G194/200,IF(OR(AQ194=2,AQ194=9),$F194*G194/100,"자동")))</f>
        <v/>
      </c>
      <c r="AE194" s="3">
        <f>IF(AR194=12,$F194*H194/$AR$9,IF(OR(AR194=1,AR194=4),$F194*H194/200,IF(OR(AR194=2,AR194=9),$F194*H194/100,"자동")))</f>
        <v/>
      </c>
      <c r="AF194" s="3">
        <f>IF(AS194=12,$F194*I194/IF($BB$7=1,IF($ED194=1,$AS$9,$AF$9),($AF$8*AL194+$AF$9*(1-AL194))),IF(AS194=42,$F194*I194/AN194,IF(OR(AS194=1,AS194=4,AS194=2),$F194*I194/100,IF(AS194=9,$F194*I194/50,"자동"))))</f>
        <v/>
      </c>
      <c r="AG194" s="3">
        <f>IF(AT194=12,$F194*J194/IF($BB$7=1,IF($ED194=1,$AT$9,$AG$9),($AG$8*AL194+$AG$9*(1-AL194))),IF(AT194=42,$F194*J194/AN194,IF(OR(AT194=1,AT194=4,AT194=2),$F194*J194/100,IF(AT194=9,$F194*J194/50,"자동"))))</f>
        <v/>
      </c>
      <c r="AH194" s="3">
        <f>IF(AU194=12,$F194*K194/IF($BB$7=1,IF($ED194=1,$AU$9,$AH$9),($AH$8*AL194+$AH$9*(1-AL194))),IF(AU194=42,$F194*K194/$AN194,IF(OR(AU194=1,AU194=4,AU194=2),$F194*K194/100,IF(AU194=9,$F194*K194/50,"자동"))))</f>
        <v/>
      </c>
      <c r="AI194" s="3">
        <f>IF(AV194=12,$F194*L194/IF($BB$7=1,IF($ED194=1,$AV$9,$AI$9),($AI$8*AL194+$AI$9*(1-AL194))),IF(AV194=42,$F194*L194/AO194,IF(OR(AV194=1,AV194=4,AV194=2),$F194*L194/100,IF(AV194=9,$F194*L194/50,"자동"))))</f>
        <v/>
      </c>
      <c r="AJ194" s="3">
        <f>IF(AW194=12,$F194*M194/IF($BB$7=1,IF($ED194=1,$AW$9,$AJ$9),($AJ$8*AL194+$AJ$9*(1-AL194))),IF(AW194=42,$F194*M194/AO194,IF(OR(AW194=1,AW194=4,AW194=2),$F194*M194/100,IF(AW194=9,$F194*M194/50,"자동"))))</f>
        <v/>
      </c>
      <c r="AL194" s="3">
        <f>IF(AK194&lt;&gt;"",AK194,IF(BA194&lt;&gt;12,"",IF(U194=1,1,IF(LEFT(E194,3)="서울대",0,""))))</f>
        <v/>
      </c>
      <c r="AN194" s="3">
        <f>IF($BA194=42,OFFSET(변환표준점수!C$119,$AP194-1,0),"")</f>
        <v/>
      </c>
      <c r="AO194" s="3">
        <f>IF($BA194=42,OFFSET(변환표준점수!D$119,$AP194-1,0),"")</f>
        <v/>
      </c>
      <c r="AP194" s="3">
        <f>IF(S194="","",MATCH(S194,변환표준점수!$B$119:$B$298,0))</f>
        <v/>
      </c>
      <c r="AQ194" s="3" t="n">
        <v>1</v>
      </c>
      <c r="AR194" s="3" t="n">
        <v>1</v>
      </c>
      <c r="AS194" s="3" t="n">
        <v>1</v>
      </c>
      <c r="AT194" s="3" t="n">
        <v>1</v>
      </c>
      <c r="AX194" s="3" t="n">
        <v>3</v>
      </c>
      <c r="AY194" s="3" t="n">
        <v>3</v>
      </c>
      <c r="BA194" s="3">
        <f>IF(AS194&gt;0,AS194,AV194)</f>
        <v/>
      </c>
      <c r="BJ194" s="3">
        <f>IF(BI194="",IF(DT194=1,1,$BI$3),BI194)</f>
        <v/>
      </c>
      <c r="CH194" s="206">
        <f>F194*P194</f>
        <v/>
      </c>
      <c r="CI194" s="56" t="n">
        <v>135</v>
      </c>
      <c r="CJ194" s="3" t="n">
        <v>130</v>
      </c>
      <c r="CK194" s="3" t="n">
        <v>123</v>
      </c>
      <c r="CL194" s="3" t="n">
        <v>114</v>
      </c>
      <c r="CM194" s="3" t="n">
        <v>103</v>
      </c>
      <c r="CN194" s="3" t="n">
        <v>94</v>
      </c>
      <c r="CO194" s="3" t="n">
        <v>87</v>
      </c>
      <c r="CP194" s="3" t="n">
        <v>82</v>
      </c>
      <c r="CQ194" s="3" t="n">
        <v>79</v>
      </c>
      <c r="DJ194" s="3">
        <f>ROUND((CI194-EZ194),1)</f>
        <v/>
      </c>
      <c r="DK194" s="3">
        <f>((CI194-EZ194)/(FG194+DJ194-FC194))*100</f>
        <v/>
      </c>
      <c r="DL194" s="3">
        <f>ROUND((CR194-FA194)+(DA194-FB194),1)</f>
        <v/>
      </c>
      <c r="DM194" s="3" t="n">
        <v>2</v>
      </c>
      <c r="DQ194" s="3" t="n">
        <v>1</v>
      </c>
      <c r="DS194" s="3" t="n">
        <v>1</v>
      </c>
      <c r="EA194" s="3">
        <f>IF(DZ194&gt;0,DZ194,IF(DM194&gt;0,1,2))</f>
        <v/>
      </c>
      <c r="EB194" s="3">
        <f>MAX(DM194:DO194)</f>
        <v/>
      </c>
      <c r="EC194" s="3">
        <f>AND(DM194-0.1&lt;$DM$8,DN194-0.1&lt;$DN$8,DO194-0.1&lt;$DO$8)*1</f>
        <v/>
      </c>
      <c r="ED194" s="3">
        <f>IFERROR(IF(AND($DP$8&gt;=DP194,$DQ$8&gt;=DQ194,$DR$8&gt;=DR194,$DS$8&gt;=DS194,$DT$8&gt;=DT194,$DU$8&gt;=DU194,$DV$8&gt;=DV194,$DW$8&gt;=DW194,$DX$8&gt;=DX194,OR(DY194=0,$DY$8&lt;DY194),EC194=1),1,0),0)</f>
        <v/>
      </c>
      <c r="EF194" s="3">
        <f>IFERROR(OFFSET(EF$3,MATCH(AQ194,$ED$4:$ED$10,0),0),0)</f>
        <v/>
      </c>
      <c r="EG194" s="3">
        <f>IFERROR(OFFSET(EG$3,MATCH(AR194,$ED$4:$ED$10,0),0),0)</f>
        <v/>
      </c>
      <c r="EH194" s="3">
        <f>IFERROR(IF(LEFT($BA194,1)="4",OFFSET(변환표준점수!$H$118,MATCH($S194,변환표준점수!$B$119:$B$198,0),),OFFSET(EH$3,MATCH(AS194,$ED$4:$ED$8,0),0)),0)</f>
        <v/>
      </c>
      <c r="EI194" s="3">
        <f>IFERROR(IF(LEFT($BA194,1)="4",OFFSET(변환표준점수!$I$118,MATCH($S194,변환표준점수!$B$119:$B$198,0),0),OFFSET(EI$3,MATCH(AT194,$ED$4:$ED$8,0),0)),0)</f>
        <v/>
      </c>
      <c r="EK194" s="3">
        <f>IFERROR(IF(LEFT($BA194,1)="4",OFFSET(변환표준점수!$J$118,MATCH($S194,변환표준점수!$B$119:$B$198,0),0),OFFSET(EJ$3,MATCH(AV194,$ED$4:$ED$8,0),0)),0)</f>
        <v/>
      </c>
      <c r="EL194" s="3">
        <f>IFERROR(IF(LEFT($BA194,1)="4",OFFSET(변환표준점수!$K$118,MATCH($S194,변환표준점수!$B$119:$B$198,0),0),OFFSET(EK$3,MATCH(AW194,$ED$4:$ED$8,0),0)),0)</f>
        <v/>
      </c>
      <c r="EM194" s="3">
        <f>IFERROR(OFFSET(EL$3,MATCH(AX194,$ED$4:$ED$8,0),0),0)</f>
        <v/>
      </c>
      <c r="EN194" s="3">
        <f>IFERROR(OFFSET(EM$3,MATCH(AY194,$ED$4:$ED$8,0),0),0)</f>
        <v/>
      </c>
      <c r="EO194" s="3">
        <f>IFERROR(OFFSET(EN$3,MATCH(AZ194,$ED$4:$ED$8,0),0),0)</f>
        <v/>
      </c>
      <c r="EQ194" s="3">
        <f>IFERROR((EF194*AD194+BO194)*$EP$9,0)</f>
        <v/>
      </c>
      <c r="ER194" s="3">
        <f>IFERROR(EG194*AE194+OFFSET($BP194,0,$ER$14-1),0)</f>
        <v/>
      </c>
      <c r="ES194" s="3">
        <f>IFERROR((EH194*AF194+BS194)*$EP$9,0)</f>
        <v/>
      </c>
      <c r="ET194" s="3">
        <f>IFERROR(IF(O194&lt;2,0,(EI194*AG194+BT194)*$EP$9),0)</f>
        <v/>
      </c>
      <c r="EU194" s="3">
        <f>IFERROR(BU194*$EP$9,0)</f>
        <v/>
      </c>
      <c r="EV194" s="3">
        <f>IFERROR((EK194*AI194+BV194)*$EP$9,0)</f>
        <v/>
      </c>
      <c r="EW194" s="3">
        <f>IFERROR(IF(O194&lt;2,0,(EL194*AJ194+BW194)*$EP$9),0)</f>
        <v/>
      </c>
      <c r="EX194" s="3">
        <f>LARGE((ES194:ET194,EV194:EW194),1)</f>
        <v/>
      </c>
      <c r="EY194" s="3">
        <f>IF(O194&lt;2,0,LARGE((ES194:ET194,EV194:EW194),2))</f>
        <v/>
      </c>
      <c r="EZ194" s="3">
        <f>IFERROR(OFFSET(CI194,0,ROUND((1/(1/EM194))-1,0)),0)</f>
        <v/>
      </c>
      <c r="FA194" s="3">
        <f>IFERROR(OFFSET(CR194,0,ROUND(1/(1/EN194),0)-1),0)</f>
        <v/>
      </c>
      <c r="FB194" s="3">
        <f>IFERROR(OFFSET(DA194,0,ROUND(1/(1/EO194),0)-1),0)</f>
        <v/>
      </c>
      <c r="FG194" s="3">
        <f>IF(FF194&gt;0,FF194,EQ194+ER194+EU194+EX194+EY194+EZ194+FA194+FB194+FC194)</f>
        <v/>
      </c>
      <c r="FH194" s="618" t="n"/>
      <c r="FU194" s="3">
        <f>IF(AQ194=1,"표점",IF(AQ194=12,"표점/만점",IF(AQ194=2,"백분위")))</f>
        <v/>
      </c>
      <c r="FV194" s="3">
        <f>IF(BA194=1,"표점",IF(BA194=12,"표점/만점",IF(BA194=2,"백분위",IF(BA194=4,"변표",IF(BA194=42,"변표/만점")))))</f>
        <v/>
      </c>
      <c r="FW194" s="3">
        <f>ROUND(Y194/$FZ194,2)</f>
        <v/>
      </c>
      <c r="FX194" s="3">
        <f>ROUND(Z194/$FZ194,2)</f>
        <v/>
      </c>
      <c r="FY194" s="3">
        <f>ROUND(AC194/$FZ194,2)</f>
        <v/>
      </c>
      <c r="FZ194" s="3">
        <f>Y194+Z194+AC194</f>
        <v/>
      </c>
    </row>
    <row r="195">
      <c r="FH195" s="618" t="n"/>
    </row>
    <row r="196">
      <c r="A196" s="556" t="n">
        <v>26</v>
      </c>
      <c r="C196" s="3">
        <f>ROUND(ROW(C196)-ROW($C$15),0)</f>
        <v/>
      </c>
      <c r="D196" s="3" t="n">
        <v>181</v>
      </c>
      <c r="E196" s="3" t="inlineStr">
        <is>
          <t>조선 의치약</t>
        </is>
      </c>
      <c r="F196" s="3" t="n">
        <v>800</v>
      </c>
      <c r="G196" s="3" t="n">
        <v>0.25</v>
      </c>
      <c r="H196" s="3" t="n">
        <v>0.35</v>
      </c>
      <c r="I196" s="3" t="n">
        <v>0.15</v>
      </c>
      <c r="O196" s="3" t="n">
        <v>1</v>
      </c>
      <c r="P196" s="3">
        <f>G196+H196+MAX((I196:J196),L196:M196)*O196</f>
        <v/>
      </c>
      <c r="Q196" s="3" t="inlineStr"/>
      <c r="S196" s="3">
        <f>IF(R196&gt;0,R196,Q196)</f>
        <v/>
      </c>
      <c r="U196" s="3" t="n">
        <v>1</v>
      </c>
      <c r="W196" s="3">
        <f>IF(AND(BH196=0,CD196=0),0,IF(V196&gt;0,V196,IF(U196=1,$W$11,0)))</f>
        <v/>
      </c>
      <c r="Y196" s="3">
        <f>AD196</f>
        <v/>
      </c>
      <c r="Z196" s="3">
        <f>AE196</f>
        <v/>
      </c>
      <c r="AA196" s="3">
        <f>IF($BB$7=1,AF196,IF(AS196=12,$F196*I196/($AF$8*AL196+$AF$9*(1-AL196)),AF196))</f>
        <v/>
      </c>
      <c r="AB196" s="3">
        <f>IF($BB$7=1,AI196,IF(AV196=12,$F196*L196/($AI$8*AL196+$AI$9*(1-AL196)),AI196))</f>
        <v/>
      </c>
      <c r="AC196" s="3">
        <f>IF(AND(AS196=2,EA196=1),AA196*O196,IF(AND(AS196=2,EA196=2),AB196*O196,IF(EA196=1,AA196,IF(EA196=2,AB196))))</f>
        <v/>
      </c>
      <c r="AD196" s="3">
        <f>IF(AQ196=12,$F196*G196/$AQ$9,IF(OR(AQ196=1,AQ196=4),$F196*G196/200,IF(OR(AQ196=2,AQ196=9),$F196*G196/100,"자동")))</f>
        <v/>
      </c>
      <c r="AE196" s="3">
        <f>IF(AR196=12,$F196*H196/$AR$9,IF(OR(AR196=1,AR196=4),$F196*H196/200,IF(OR(AR196=2,AR196=9),$F196*H196/100,"자동")))</f>
        <v/>
      </c>
      <c r="AF196" s="3">
        <f>IF(AS196=12,$F196*I196/IF($BB$7=1,IF($ED196=1,$AS$9,$AF$9),($AF$8*AL196+$AF$9*(1-AL196))),IF(AS196=42,$F196*I196/AN196,IF(OR(AS196=1,AS196=4,AS196=2),$F196*I196/100,IF(AS196=9,$F196*I196/50,"자동"))))</f>
        <v/>
      </c>
      <c r="AG196" s="3">
        <f>IF(AT196=12,$F196*J196/IF($BB$7=1,IF($ED196=1,$AT$9,$AG$9),($AG$8*AL196+$AG$9*(1-AL196))),IF(AT196=42,$F196*J196/AN196,IF(OR(AT196=1,AT196=4,AT196=2),$F196*J196/100,IF(AT196=9,$F196*J196/50,"자동"))))</f>
        <v/>
      </c>
      <c r="AH196" s="3">
        <f>IF(AU196=12,$F196*K196/IF($BB$7=1,IF($ED196=1,$AU$9,$AH$9),($AH$8*AL196+$AH$9*(1-AL196))),IF(AU196=42,$F196*K196/$AN196,IF(OR(AU196=1,AU196=4,AU196=2),$F196*K196/100,IF(AU196=9,$F196*K196/50,"자동"))))</f>
        <v/>
      </c>
      <c r="AI196" s="3">
        <f>IF(AV196=12,$F196*L196/IF($BB$7=1,IF($ED196=1,$AV$9,$AI$9),($AI$8*AL196+$AI$9*(1-AL196))),IF(AV196=42,$F196*L196/AO196,IF(OR(AV196=1,AV196=4,AV196=2),$F196*L196/100,IF(AV196=9,$F196*L196/50,"자동"))))</f>
        <v/>
      </c>
      <c r="AJ196" s="3">
        <f>IF(AW196=12,$F196*M196/IF($BB$7=1,IF($ED196=1,$AW$9,$AJ$9),($AJ$8*AL196+$AJ$9*(1-AL196))),IF(AW196=42,$F196*M196/AO196,IF(OR(AW196=1,AW196=4,AW196=2),$F196*M196/100,IF(AW196=9,$F196*M196/50,"자동"))))</f>
        <v/>
      </c>
      <c r="AL196" s="3">
        <f>IF(AK196&lt;&gt;"",AK196,IF(BA196&lt;&gt;12,"",IF(U196=1,1,IF(LEFT(E196,3)="서울대",0,""))))</f>
        <v/>
      </c>
      <c r="AN196" s="3">
        <f>IF($BA196=42,OFFSET(변환표준점수!C$119,$AP196-1,0),"")</f>
        <v/>
      </c>
      <c r="AO196" s="3">
        <f>IF($BA196=42,OFFSET(변환표준점수!D$119,$AP196-1,0),"")</f>
        <v/>
      </c>
      <c r="AP196" s="3">
        <f>IF(S196="","",MATCH(S196,변환표준점수!$B$119:$B$298,0))</f>
        <v/>
      </c>
      <c r="AQ196" s="3" t="n">
        <v>2</v>
      </c>
      <c r="AR196" s="3" t="n">
        <v>2</v>
      </c>
      <c r="AS196" s="3" t="n">
        <v>2</v>
      </c>
      <c r="AX196" s="3" t="n">
        <v>3</v>
      </c>
      <c r="AY196" s="3" t="n">
        <v>3</v>
      </c>
      <c r="BA196" s="3">
        <f>IF(AS196&gt;0,AS196,AV196)</f>
        <v/>
      </c>
      <c r="BJ196" s="3">
        <f>IF(BI196="",IF(DT196=1,1,$BI$3),BI196)</f>
        <v/>
      </c>
      <c r="CH196" s="206">
        <f>F196*P196</f>
        <v/>
      </c>
      <c r="CI196" s="56" t="n">
        <v>200</v>
      </c>
      <c r="CJ196" s="3" t="n">
        <v>195</v>
      </c>
      <c r="CK196" s="3" t="n">
        <v>190</v>
      </c>
      <c r="CL196" s="3" t="n">
        <v>185</v>
      </c>
      <c r="CM196" s="3" t="n">
        <v>180</v>
      </c>
      <c r="CN196" s="3" t="n">
        <v>175</v>
      </c>
      <c r="CO196" s="3" t="n">
        <v>170</v>
      </c>
      <c r="CP196" s="3" t="n">
        <v>165</v>
      </c>
      <c r="CQ196" s="3" t="n">
        <v>0</v>
      </c>
      <c r="CR196" s="56" t="n">
        <v>10</v>
      </c>
      <c r="CS196" s="3" t="n">
        <v>10</v>
      </c>
      <c r="CT196" s="3" t="n">
        <v>10</v>
      </c>
      <c r="CU196" s="3" t="n">
        <v>9</v>
      </c>
      <c r="CV196" s="3" t="n">
        <v>9</v>
      </c>
      <c r="CW196" s="3" t="n">
        <v>9</v>
      </c>
      <c r="CX196" s="3" t="n">
        <v>8</v>
      </c>
      <c r="CY196" s="3" t="n">
        <v>8</v>
      </c>
      <c r="CZ196" s="3" t="n">
        <v>8</v>
      </c>
      <c r="DJ196" s="3">
        <f>ROUND((CI196-EZ196),1)</f>
        <v/>
      </c>
      <c r="DK196" s="3">
        <f>((CI196-EZ196)/(FG196+DJ196-FC196))*100</f>
        <v/>
      </c>
      <c r="DL196" s="3">
        <f>ROUND((CR196-FA196)+(DA196-FB196),1)</f>
        <v/>
      </c>
      <c r="DM196" s="3" t="n">
        <v>1</v>
      </c>
      <c r="DQ196" s="3" t="n">
        <v>1</v>
      </c>
      <c r="DS196" s="3" t="n">
        <v>1</v>
      </c>
      <c r="EA196" s="3">
        <f>IF(DZ196&gt;0,DZ196,IF(DM196&gt;0,1,2))</f>
        <v/>
      </c>
      <c r="EB196" s="3">
        <f>MAX(DM196:DO196)</f>
        <v/>
      </c>
      <c r="EC196" s="3">
        <f>AND(DM196-0.1&lt;$DM$8,DN196-0.1&lt;$DN$8,DO196-0.1&lt;$DO$8)*1</f>
        <v/>
      </c>
      <c r="ED196" s="3">
        <f>IFERROR(IF(AND($DP$8&gt;=DP196,$DQ$8&gt;=DQ196,$DR$8&gt;=DR196,$DS$8&gt;=DS196,$DT$8&gt;=DT196,$DU$8&gt;=DU196,$DV$8&gt;=DV196,$DW$8&gt;=DW196,$DX$8&gt;=DX196,OR(DY196=0,$DY$8&lt;DY196),EC196=1),1,0),0)</f>
        <v/>
      </c>
      <c r="EF196" s="3">
        <f>IFERROR(OFFSET(EF$3,MATCH(AQ196,$ED$4:$ED$10,0),0),0)</f>
        <v/>
      </c>
      <c r="EG196" s="3">
        <f>IFERROR(OFFSET(EG$3,MATCH(AR196,$ED$4:$ED$10,0),0),0)</f>
        <v/>
      </c>
      <c r="EH196" s="3">
        <f>IFERROR(IF(LEFT($BA196,1)="4",OFFSET(변환표준점수!$H$118,MATCH($S196,변환표준점수!$B$119:$B$198,0),),OFFSET(EH$3,MATCH(AS196,$ED$4:$ED$8,0),0)),0)</f>
        <v/>
      </c>
      <c r="EI196" s="3">
        <f>IFERROR(IF(LEFT($BA196,1)="4",OFFSET(변환표준점수!$I$118,MATCH($S196,변환표준점수!$B$119:$B$198,0),0),OFFSET(EI$3,MATCH(AT196,$ED$4:$ED$8,0),0)),0)</f>
        <v/>
      </c>
      <c r="EK196" s="3">
        <f>IFERROR(IF(LEFT($BA196,1)="4",OFFSET(변환표준점수!$J$118,MATCH($S196,변환표준점수!$B$119:$B$198,0),0),OFFSET(EJ$3,MATCH(AV196,$ED$4:$ED$8,0),0)),0)</f>
        <v/>
      </c>
      <c r="EL196" s="3">
        <f>IFERROR(IF(LEFT($BA196,1)="4",OFFSET(변환표준점수!$K$118,MATCH($S196,변환표준점수!$B$119:$B$198,0),0),OFFSET(EK$3,MATCH(AW196,$ED$4:$ED$8,0),0)),0)</f>
        <v/>
      </c>
      <c r="EM196" s="3">
        <f>IFERROR(OFFSET(EL$3,MATCH(AX196,$ED$4:$ED$8,0),0),0)</f>
        <v/>
      </c>
      <c r="EN196" s="3">
        <f>IFERROR(OFFSET(EM$3,MATCH(AY196,$ED$4:$ED$8,0),0),0)</f>
        <v/>
      </c>
      <c r="EO196" s="3">
        <f>IFERROR(OFFSET(EN$3,MATCH(AZ196,$ED$4:$ED$8,0),0),0)</f>
        <v/>
      </c>
      <c r="EQ196" s="3">
        <f>IFERROR((EF196*AD196+BO196)*$EP$9,0)</f>
        <v/>
      </c>
      <c r="ER196" s="3">
        <f>IFERROR(EG196*AE196+OFFSET($BP196,0,$ER$14-1),0)</f>
        <v/>
      </c>
      <c r="ES196" s="3">
        <f>IFERROR((EH196*AF196+BS196)*$EP$9,0)</f>
        <v/>
      </c>
      <c r="ET196" s="3">
        <f>IFERROR(IF(O196&lt;2,0,(EI196*AG196+BT196)*$EP$9),0)</f>
        <v/>
      </c>
      <c r="EU196" s="3">
        <f>IFERROR(BU196*$EP$9,0)</f>
        <v/>
      </c>
      <c r="EV196" s="3">
        <f>IFERROR((EK196*AI196+BV196)*$EP$9,0)</f>
        <v/>
      </c>
      <c r="EW196" s="3">
        <f>IFERROR(IF(O196&lt;2,0,(EL196*AJ196+BW196)*$EP$9),0)</f>
        <v/>
      </c>
      <c r="EX196" s="3">
        <f>LARGE((ES196:ET196,EV196:EW196),1)</f>
        <v/>
      </c>
      <c r="EY196" s="3">
        <f>IF(O196&lt;2,0,LARGE((ES196:ET196,EV196:EW196),2))</f>
        <v/>
      </c>
      <c r="EZ196" s="3">
        <f>IFERROR(OFFSET(CI196,0,ROUND((1/(1/EM196))-1,0)),0)</f>
        <v/>
      </c>
      <c r="FA196" s="3">
        <f>IFERROR(OFFSET(CR196,0,ROUND(1/(1/EN196),0)-1),0)</f>
        <v/>
      </c>
      <c r="FB196" s="3">
        <f>IFERROR(OFFSET(DA196,0,ROUND(1/(1/EO196),0)-1),0)</f>
        <v/>
      </c>
      <c r="FG196" s="3">
        <f>IF(FF196&gt;0,FF196,EQ196+ER196+EU196+EX196+EY196+EZ196+FA196+FB196+FC196)</f>
        <v/>
      </c>
      <c r="FH196" s="618" t="n"/>
      <c r="FU196" s="3">
        <f>IF(AQ196=1,"표점",IF(AQ196=12,"표점/만점",IF(AQ196=2,"백분위")))</f>
        <v/>
      </c>
      <c r="FV196" s="3">
        <f>IF(BA196=1,"표점",IF(BA196=12,"표점/만점",IF(BA196=2,"백분위",IF(BA196=4,"변표",IF(BA196=42,"변표/만점")))))</f>
        <v/>
      </c>
      <c r="FW196" s="3">
        <f>ROUND(Y196/$FZ196,2)</f>
        <v/>
      </c>
      <c r="FX196" s="3">
        <f>ROUND(Z196/$FZ196,2)</f>
        <v/>
      </c>
      <c r="FY196" s="3">
        <f>ROUND(AC196/$FZ196,2)</f>
        <v/>
      </c>
      <c r="FZ196" s="3">
        <f>Y196+Z196+AC196</f>
        <v/>
      </c>
    </row>
    <row r="197">
      <c r="A197" s="556" t="n">
        <v>26</v>
      </c>
      <c r="C197" s="3">
        <f>ROUND(ROW(C197)-ROW($C$15),0)</f>
        <v/>
      </c>
      <c r="D197" s="3" t="n">
        <v>182</v>
      </c>
      <c r="E197" s="3" t="inlineStr">
        <is>
          <t>차의 약</t>
        </is>
      </c>
      <c r="F197" s="3" t="n">
        <v>100</v>
      </c>
      <c r="G197" s="3" t="n">
        <v>0.2</v>
      </c>
      <c r="H197" s="3" t="n">
        <v>0.3</v>
      </c>
      <c r="I197" s="3" t="n">
        <v>0.15</v>
      </c>
      <c r="J197" s="3" t="n">
        <v>0.15</v>
      </c>
      <c r="O197" s="3" t="n">
        <v>2</v>
      </c>
      <c r="P197" s="3">
        <f>G197+H197+MAX((I197:J197),L197:M197)*O197</f>
        <v/>
      </c>
      <c r="Q197" s="3" t="n">
        <v>48</v>
      </c>
      <c r="S197" s="3">
        <f>IF(R197&gt;0,R197,Q197)</f>
        <v/>
      </c>
      <c r="U197" s="3" t="n">
        <v>1</v>
      </c>
      <c r="W197" s="3">
        <f>IF(AND(BH197=0,CD197=0),0,IF(V197&gt;0,V197,IF(U197=1,$W$11,0)))</f>
        <v/>
      </c>
      <c r="Y197" s="3">
        <f>AD197</f>
        <v/>
      </c>
      <c r="Z197" s="3">
        <f>AE197</f>
        <v/>
      </c>
      <c r="AA197" s="3">
        <f>IF($BB$7=1,AF197,IF(AS197=12,$F197*I197/($AF$8*AL197+$AF$9*(1-AL197)),AF197))</f>
        <v/>
      </c>
      <c r="AB197" s="3">
        <f>IF($BB$7=1,AI197,IF(AV197=12,$F197*L197/($AI$8*AL197+$AI$9*(1-AL197)),AI197))</f>
        <v/>
      </c>
      <c r="AC197" s="3">
        <f>IF(AND(AS197=2,EA197=1),AA197*O197,IF(AND(AS197=2,EA197=2),AB197*O197,IF(EA197=1,AA197,IF(EA197=2,AB197))))</f>
        <v/>
      </c>
      <c r="AD197" s="3">
        <f>IF(AQ197=12,$F197*G197/$AQ$9,IF(OR(AQ197=1,AQ197=4),$F197*G197/200,IF(OR(AQ197=2,AQ197=9),$F197*G197/100,"자동")))</f>
        <v/>
      </c>
      <c r="AE197" s="3">
        <f>IF(AR197=12,$F197*H197/$AR$9,IF(OR(AR197=1,AR197=4),$F197*H197/200,IF(OR(AR197=2,AR197=9),$F197*H197/100,"자동")))</f>
        <v/>
      </c>
      <c r="AF197" s="3">
        <f>IF(AS197=12,$F197*I197/IF($BB$7=1,IF($ED197=1,$AS$9,$AF$9),($AF$8*AL197+$AF$9*(1-AL197))),IF(AS197=42,$F197*I197/AN197,IF(OR(AS197=1,AS197=4,AS197=2),$F197*I197/100,IF(AS197=9,$F197*I197/50,"자동"))))</f>
        <v/>
      </c>
      <c r="AG197" s="3">
        <f>IF(AT197=12,$F197*J197/IF($BB$7=1,IF($ED197=1,$AT$9,$AG$9),($AG$8*AL197+$AG$9*(1-AL197))),IF(AT197=42,$F197*J197/AN197,IF(OR(AT197=1,AT197=4,AT197=2),$F197*J197/100,IF(AT197=9,$F197*J197/50,"자동"))))</f>
        <v/>
      </c>
      <c r="AH197" s="3">
        <f>IF(AU197=12,$F197*K197/IF($BB$7=1,IF($ED197=1,$AU$9,$AH$9),($AH$8*AL197+$AH$9*(1-AL197))),IF(AU197=42,$F197*K197/$AN197,IF(OR(AU197=1,AU197=4,AU197=2),$F197*K197/100,IF(AU197=9,$F197*K197/50,"자동"))))</f>
        <v/>
      </c>
      <c r="AI197" s="3">
        <f>IF(AV197=12,$F197*L197/IF($BB$7=1,IF($ED197=1,$AV$9,$AI$9),($AI$8*AL197+$AI$9*(1-AL197))),IF(AV197=42,$F197*L197/AO197,IF(OR(AV197=1,AV197=4,AV197=2),$F197*L197/100,IF(AV197=9,$F197*L197/50,"자동"))))</f>
        <v/>
      </c>
      <c r="AJ197" s="3">
        <f>IF(AW197=12,$F197*M197/IF($BB$7=1,IF($ED197=1,$AW$9,$AJ$9),($AJ$8*AL197+$AJ$9*(1-AL197))),IF(AW197=42,$F197*M197/AO197,IF(OR(AW197=1,AW197=4,AW197=2),$F197*M197/100,IF(AW197=9,$F197*M197/50,"자동"))))</f>
        <v/>
      </c>
      <c r="AL197" s="3">
        <f>IF(AK197&lt;&gt;"",AK197,IF(BA197&lt;&gt;12,"",IF(U197=1,1,IF(LEFT(E197,3)="서울대",0,""))))</f>
        <v/>
      </c>
      <c r="AN197" s="3">
        <f>IF($BA197=42,OFFSET(변환표준점수!C$119,$AP197-1,0),"")</f>
        <v/>
      </c>
      <c r="AO197" s="3">
        <f>IF($BA197=42,OFFSET(변환표준점수!D$119,$AP197-1,0),"")</f>
        <v/>
      </c>
      <c r="AP197" s="3">
        <f>IF(S197="","",MATCH(S197,변환표준점수!$B$119:$B$298,0))</f>
        <v/>
      </c>
      <c r="AQ197" s="3" t="n">
        <v>12</v>
      </c>
      <c r="AR197" s="3" t="n">
        <v>12</v>
      </c>
      <c r="AS197" s="3" t="n">
        <v>42</v>
      </c>
      <c r="AT197" s="3" t="n">
        <v>42</v>
      </c>
      <c r="AU197" s="3" t="n">
        <v>42</v>
      </c>
      <c r="AX197" s="3" t="n">
        <v>3</v>
      </c>
      <c r="AY197" s="3" t="n">
        <v>3</v>
      </c>
      <c r="BA197" s="3">
        <f>IF(AS197&gt;0,AS197,AV197)</f>
        <v/>
      </c>
      <c r="BH197" s="3">
        <f>AA197*0.05</f>
        <v/>
      </c>
      <c r="BJ197" s="3">
        <f>IF(BI197="",IF(DT197=1,1,$BI$3),BI197)</f>
        <v/>
      </c>
      <c r="BN197" s="212" t="inlineStr">
        <is>
          <t>화학Ⅱ,생명과학Ⅱ 5%가산</t>
        </is>
      </c>
      <c r="BU197" s="3">
        <f>IF(OR(I13="생명과학II",I13="화학II"),$BH197*EH197,0)+IF(OR(J13="생명과학II",J13="화학II"),$BH197*EI197,0)</f>
        <v/>
      </c>
      <c r="CH197" s="206">
        <f>F197*P197</f>
        <v/>
      </c>
      <c r="CI197" s="56" t="n">
        <v>20</v>
      </c>
      <c r="CJ197" s="3" t="n">
        <v>19.2</v>
      </c>
      <c r="CK197" s="3" t="n">
        <v>17.8</v>
      </c>
      <c r="CL197" s="3" t="n">
        <v>15.4</v>
      </c>
      <c r="CM197" s="3" t="n">
        <v>12</v>
      </c>
      <c r="CN197" s="3" t="n">
        <v>8</v>
      </c>
      <c r="CO197" s="3" t="n">
        <v>4.600000000000001</v>
      </c>
      <c r="CP197" s="3" t="n">
        <v>2.2</v>
      </c>
      <c r="CQ197" s="3" t="n">
        <v>0</v>
      </c>
      <c r="DJ197" s="3">
        <f>ROUND((CI197-EZ197),1)</f>
        <v/>
      </c>
      <c r="DK197" s="3">
        <f>((CI197-EZ197)/(FG197+DJ197-FC197))*100</f>
        <v/>
      </c>
      <c r="DL197" s="3">
        <f>ROUND((CR197-FA197)+(DA197-FB197),1)</f>
        <v/>
      </c>
      <c r="DM197" s="3" t="n">
        <v>2</v>
      </c>
      <c r="DQ197" s="3" t="n">
        <v>1</v>
      </c>
      <c r="DS197" s="3" t="n">
        <v>1</v>
      </c>
      <c r="EA197" s="3">
        <f>IF(DZ197&gt;0,DZ197,IF(DM197&gt;0,1,2))</f>
        <v/>
      </c>
      <c r="EB197" s="3">
        <f>MAX(DM197:DO197)</f>
        <v/>
      </c>
      <c r="EC197" s="3">
        <f>AND(DM197-0.1&lt;$DM$8,DN197-0.1&lt;$DN$8,DO197-0.1&lt;$DO$8)*1</f>
        <v/>
      </c>
      <c r="ED197" s="3">
        <f>IFERROR(IF(AND($DP$8&gt;=DP197,$DQ$8&gt;=DQ197,$DR$8&gt;=DR197,$DS$8&gt;=DS197,$DT$8&gt;=DT197,$DU$8&gt;=DU197,$DV$8&gt;=DV197,$DW$8&gt;=DW197,$DX$8&gt;=DX197,OR(DY197=0,$DY$8&lt;DY197),EC197=1),1,0),0)</f>
        <v/>
      </c>
      <c r="EF197" s="3">
        <f>IFERROR(OFFSET(EF$3,MATCH(AQ197,$ED$4:$ED$10,0),0),0)</f>
        <v/>
      </c>
      <c r="EG197" s="3">
        <f>IFERROR(OFFSET(EG$3,MATCH(AR197,$ED$4:$ED$10,0),0),0)</f>
        <v/>
      </c>
      <c r="EH197" s="3">
        <f>IFERROR(IF(LEFT($BA197,1)="4",OFFSET(변환표준점수!$H$118,MATCH($S197,변환표준점수!$B$119:$B$198,0),),OFFSET(EH$3,MATCH(AS197,$ED$4:$ED$8,0),0)),0)</f>
        <v/>
      </c>
      <c r="EI197" s="3">
        <f>IFERROR(IF(LEFT($BA197,1)="4",OFFSET(변환표준점수!$I$118,MATCH($S197,변환표준점수!$B$119:$B$198,0),0),OFFSET(EI$3,MATCH(AT197,$ED$4:$ED$8,0),0)),0)</f>
        <v/>
      </c>
      <c r="EK197" s="3">
        <f>IFERROR(IF(LEFT($BA197,1)="4",OFFSET(변환표준점수!$J$118,MATCH($S197,변환표준점수!$B$119:$B$198,0),0),OFFSET(EJ$3,MATCH(AV197,$ED$4:$ED$8,0),0)),0)</f>
        <v/>
      </c>
      <c r="EL197" s="3">
        <f>IFERROR(IF(LEFT($BA197,1)="4",OFFSET(변환표준점수!$K$118,MATCH($S197,변환표준점수!$B$119:$B$198,0),0),OFFSET(EK$3,MATCH(AW197,$ED$4:$ED$8,0),0)),0)</f>
        <v/>
      </c>
      <c r="EM197" s="3">
        <f>IFERROR(OFFSET(EL$3,MATCH(AX197,$ED$4:$ED$8,0),0),0)</f>
        <v/>
      </c>
      <c r="EN197" s="3">
        <f>IFERROR(OFFSET(EM$3,MATCH(AY197,$ED$4:$ED$8,0),0),0)</f>
        <v/>
      </c>
      <c r="EO197" s="3">
        <f>IFERROR(OFFSET(EN$3,MATCH(AZ197,$ED$4:$ED$8,0),0),0)</f>
        <v/>
      </c>
      <c r="EQ197" s="3">
        <f>IFERROR((EF197*AD197+BO197)*$EP$9,0)</f>
        <v/>
      </c>
      <c r="ER197" s="3">
        <f>IFERROR(EG197*AE197+OFFSET($BP197,0,$ER$14-1),0)</f>
        <v/>
      </c>
      <c r="ES197" s="3">
        <f>IFERROR((EH197*AF197+BS197)*$EP$9,0)</f>
        <v/>
      </c>
      <c r="ET197" s="3">
        <f>IFERROR(IF(O197&lt;2,0,(EI197*AG197+BT197)*$EP$9),0)</f>
        <v/>
      </c>
      <c r="EU197" s="3">
        <f>IFERROR(BU197*$EP$9,0)</f>
        <v/>
      </c>
      <c r="EV197" s="3">
        <f>IFERROR((EK197*AI197+BV197)*$EP$9,0)</f>
        <v/>
      </c>
      <c r="EW197" s="3">
        <f>IFERROR(IF(O197&lt;2,0,(EL197*AJ197+BW197)*$EP$9),0)</f>
        <v/>
      </c>
      <c r="EX197" s="3">
        <f>LARGE((ES197:ET197,EV197:EW197),1)</f>
        <v/>
      </c>
      <c r="EY197" s="3">
        <f>IF(O197&lt;2,0,LARGE((ES197:ET197,EV197:EW197),2))</f>
        <v/>
      </c>
      <c r="EZ197" s="3">
        <f>IFERROR(OFFSET(CI197,0,ROUND((1/(1/EM197))-1,0)),0)</f>
        <v/>
      </c>
      <c r="FA197" s="3">
        <f>IFERROR(OFFSET(CR197,0,ROUND(1/(1/EN197),0)-1),0)</f>
        <v/>
      </c>
      <c r="FB197" s="3">
        <f>IFERROR(OFFSET(DA197,0,ROUND(1/(1/EO197),0)-1),0)</f>
        <v/>
      </c>
      <c r="FG197" s="3">
        <f>IF(FF197&gt;0,FF197,EQ197+ER197+EU197+EX197+EY197+EZ197+FA197+FB197+FC197)</f>
        <v/>
      </c>
      <c r="FH197" s="618" t="n"/>
      <c r="FU197" s="3">
        <f>IF(AQ197=1,"표점",IF(AQ197=12,"표점/만점",IF(AQ197=2,"백분위")))</f>
        <v/>
      </c>
      <c r="FV197" s="3">
        <f>IF(BA197=1,"표점",IF(BA197=12,"표점/만점",IF(BA197=2,"백분위",IF(BA197=4,"변표",IF(BA197=42,"변표/만점")))))</f>
        <v/>
      </c>
      <c r="FW197" s="3">
        <f>ROUND(Y197/$FZ197,2)</f>
        <v/>
      </c>
      <c r="FX197" s="3">
        <f>ROUND(Z197/$FZ197,2)</f>
        <v/>
      </c>
      <c r="FY197" s="3">
        <f>ROUND(AC197/$FZ197,2)</f>
        <v/>
      </c>
      <c r="FZ197" s="3">
        <f>Y197+Z197+AC197</f>
        <v/>
      </c>
    </row>
    <row r="198">
      <c r="A198" s="556" t="n">
        <v>26</v>
      </c>
      <c r="C198" s="3">
        <f>ROUND(ROW(C198)-ROW($C$15),0)</f>
        <v/>
      </c>
      <c r="D198" s="3" t="n">
        <v>183</v>
      </c>
      <c r="E198" s="3" t="inlineStr">
        <is>
          <t>한림 의</t>
        </is>
      </c>
      <c r="F198" s="3" t="n">
        <v>1000</v>
      </c>
      <c r="G198" s="3" t="n">
        <v>0.2</v>
      </c>
      <c r="H198" s="3" t="n">
        <v>0.4</v>
      </c>
      <c r="I198" s="3" t="n">
        <v>0.15</v>
      </c>
      <c r="J198" s="3" t="n">
        <v>0.15</v>
      </c>
      <c r="O198" s="3" t="n">
        <v>2</v>
      </c>
      <c r="P198" s="3">
        <f>G198+H198+MAX((I198:J198),L198:M198)*O198</f>
        <v/>
      </c>
      <c r="Q198" s="3" t="inlineStr"/>
      <c r="S198" s="3">
        <f>IF(R198&gt;0,R198,Q198)</f>
        <v/>
      </c>
      <c r="U198" s="3" t="n">
        <v>1</v>
      </c>
      <c r="W198" s="3">
        <f>IF(AND(BH198=0,CD198=0),0,IF(V198&gt;0,V198,IF(U198=1,$W$11,0)))</f>
        <v/>
      </c>
      <c r="Y198" s="3">
        <f>AD198</f>
        <v/>
      </c>
      <c r="Z198" s="3">
        <f>AE198</f>
        <v/>
      </c>
      <c r="AA198" s="3">
        <f>IF($BB$7=1,AF198,IF(AS198=12,$F198*I198/($AF$8*AL198+$AF$9*(1-AL198)),AF198))</f>
        <v/>
      </c>
      <c r="AB198" s="3">
        <f>IF($BB$7=1,AI198,IF(AV198=12,$F198*L198/($AI$8*AL198+$AI$9*(1-AL198)),AI198))</f>
        <v/>
      </c>
      <c r="AC198" s="3">
        <f>IF(AND(AS198=2,EA198=1),AA198*O198,IF(AND(AS198=2,EA198=2),AB198*O198,IF(EA198=1,AA198,IF(EA198=2,AB198))))</f>
        <v/>
      </c>
      <c r="AD198" s="3">
        <f>IF(AQ198=12,$F198*G198/$AQ$9,IF(OR(AQ198=1,AQ198=4),$F198*G198/200,IF(OR(AQ198=2,AQ198=9),$F198*G198/100,"자동")))</f>
        <v/>
      </c>
      <c r="AE198" s="3">
        <f>IF(AR198=12,$F198*H198/$AR$9,IF(OR(AR198=1,AR198=4),$F198*H198/200,IF(OR(AR198=2,AR198=9),$F198*H198/100,"자동")))</f>
        <v/>
      </c>
      <c r="AF198" s="3">
        <f>IF(AS198=12,$F198*I198/IF($BB$7=1,IF($ED198=1,$AS$9,$AF$9),($AF$8*AL198+$AF$9*(1-AL198))),IF(AS198=42,$F198*I198/AN198,IF(OR(AS198=1,AS198=4,AS198=2),$F198*I198/100,IF(AS198=9,$F198*I198/50,"자동"))))</f>
        <v/>
      </c>
      <c r="AG198" s="3">
        <f>IF(AT198=12,$F198*J198/IF($BB$7=1,IF($ED198=1,$AT$9,$AG$9),($AG$8*AL198+$AG$9*(1-AL198))),IF(AT198=42,$F198*J198/AN198,IF(OR(AT198=1,AT198=4,AT198=2),$F198*J198/100,IF(AT198=9,$F198*J198/50,"자동"))))</f>
        <v/>
      </c>
      <c r="AH198" s="3">
        <f>IF(AU198=12,$F198*K198/IF($BB$7=1,IF($ED198=1,$AU$9,$AH$9),($AH$8*AL198+$AH$9*(1-AL198))),IF(AU198=42,$F198*K198/$AN198,IF(OR(AU198=1,AU198=4,AU198=2),$F198*K198/100,IF(AU198=9,$F198*K198/50,"자동"))))</f>
        <v/>
      </c>
      <c r="AI198" s="3">
        <f>IF(AV198=12,$F198*L198/IF($BB$7=1,IF($ED198=1,$AV$9,$AI$9),($AI$8*AL198+$AI$9*(1-AL198))),IF(AV198=42,$F198*L198/AO198,IF(OR(AV198=1,AV198=4,AV198=2),$F198*L198/100,IF(AV198=9,$F198*L198/50,"자동"))))</f>
        <v/>
      </c>
      <c r="AJ198" s="3">
        <f>IF(AW198=12,$F198*M198/IF($BB$7=1,IF($ED198=1,$AW$9,$AJ$9),($AJ$8*AL198+$AJ$9*(1-AL198))),IF(AW198=42,$F198*M198/AO198,IF(OR(AW198=1,AW198=4,AW198=2),$F198*M198/100,IF(AW198=9,$F198*M198/50,"자동"))))</f>
        <v/>
      </c>
      <c r="AK198" s="3" t="n">
        <v>1</v>
      </c>
      <c r="AL198" s="3">
        <f>IF(AK198&lt;&gt;"",AK198,IF(BA198&lt;&gt;12,"",IF(U198=1,1,IF(LEFT(E198,3)="서울대",0,""))))</f>
        <v/>
      </c>
      <c r="AN198" s="3">
        <f>IF($BA198=42,OFFSET(변환표준점수!C$119,$AP198-1,0),"")</f>
        <v/>
      </c>
      <c r="AO198" s="3">
        <f>IF($BA198=42,OFFSET(변환표준점수!D$119,$AP198-1,0),"")</f>
        <v/>
      </c>
      <c r="AP198" s="3">
        <f>IF(S198="","",MATCH(S198,변환표준점수!$B$119:$B$298,0))</f>
        <v/>
      </c>
      <c r="AQ198" s="3" t="n">
        <v>12</v>
      </c>
      <c r="AR198" s="3" t="n">
        <v>12</v>
      </c>
      <c r="AS198" s="3" t="n">
        <v>12</v>
      </c>
      <c r="AT198" s="3" t="n">
        <v>12</v>
      </c>
      <c r="AX198" s="3" t="n">
        <v>3</v>
      </c>
      <c r="AY198" s="3" t="n">
        <v>3</v>
      </c>
      <c r="BA198" s="3">
        <f>IF(AS198&gt;0,AS198,AV198)</f>
        <v/>
      </c>
      <c r="BJ198" s="3">
        <f>IF(BI198="",IF(DT198=1,1,$BI$3),BI198)</f>
        <v/>
      </c>
      <c r="CH198" s="206">
        <f>F198*P198</f>
        <v/>
      </c>
      <c r="CI198" s="56" t="n">
        <v>100</v>
      </c>
      <c r="CJ198" s="3" t="n">
        <v>95</v>
      </c>
      <c r="CK198" s="3" t="n">
        <v>88</v>
      </c>
      <c r="CL198" s="3" t="n">
        <v>76</v>
      </c>
      <c r="CM198" s="3" t="n">
        <v>59</v>
      </c>
      <c r="CN198" s="3" t="n">
        <v>39</v>
      </c>
      <c r="CO198" s="3" t="n">
        <v>22</v>
      </c>
      <c r="CP198" s="3" t="n">
        <v>10</v>
      </c>
      <c r="CQ198" s="3" t="n">
        <v>0</v>
      </c>
      <c r="DJ198" s="3">
        <f>ROUND((CI198-EZ198),1)</f>
        <v/>
      </c>
      <c r="DK198" s="3">
        <f>((CI198-EZ198)/(FG198+DJ198-FC198))*100</f>
        <v/>
      </c>
      <c r="DL198" s="3">
        <f>ROUND((CR198-FA198)+(DA198-FB198),1)</f>
        <v/>
      </c>
      <c r="DM198" s="3" t="n">
        <v>2</v>
      </c>
      <c r="DQ198" s="3" t="n">
        <v>1</v>
      </c>
      <c r="DS198" s="3" t="n">
        <v>1</v>
      </c>
      <c r="EA198" s="3">
        <f>IF(DZ198&gt;0,DZ198,IF(DM198&gt;0,1,2))</f>
        <v/>
      </c>
      <c r="EB198" s="3">
        <f>MAX(DM198:DO198)</f>
        <v/>
      </c>
      <c r="EC198" s="3">
        <f>AND(DM198-0.1&lt;$DM$8,DN198-0.1&lt;$DN$8,DO198-0.1&lt;$DO$8)*1</f>
        <v/>
      </c>
      <c r="ED198" s="3">
        <f>IFERROR(IF(AND($DP$8&gt;=DP198,$DQ$8&gt;=DQ198,$DR$8&gt;=DR198,$DS$8&gt;=DS198,$DT$8&gt;=DT198,$DU$8&gt;=DU198,$DV$8&gt;=DV198,$DW$8&gt;=DW198,$DX$8&gt;=DX198,OR(DY198=0,$DY$8&lt;DY198),EC198=1),1,0),0)</f>
        <v/>
      </c>
      <c r="EF198" s="3">
        <f>IFERROR(OFFSET(EF$3,MATCH(AQ198,$ED$4:$ED$10,0),0),0)</f>
        <v/>
      </c>
      <c r="EG198" s="3">
        <f>IFERROR(OFFSET(EG$3,MATCH(AR198,$ED$4:$ED$10,0),0),0)</f>
        <v/>
      </c>
      <c r="EH198" s="3">
        <f>IFERROR(IF(LEFT($BA198,1)="4",OFFSET(변환표준점수!$H$118,MATCH($S198,변환표준점수!$B$119:$B$198,0),),OFFSET(EH$3,MATCH(AS198,$ED$4:$ED$8,0),0)),0)</f>
        <v/>
      </c>
      <c r="EI198" s="3">
        <f>IFERROR(IF(LEFT($BA198,1)="4",OFFSET(변환표준점수!$I$118,MATCH($S198,변환표준점수!$B$119:$B$198,0),0),OFFSET(EI$3,MATCH(AT198,$ED$4:$ED$8,0),0)),0)</f>
        <v/>
      </c>
      <c r="EK198" s="3">
        <f>IFERROR(IF(LEFT($BA198,1)="4",OFFSET(변환표준점수!$J$118,MATCH($S198,변환표준점수!$B$119:$B$198,0),0),OFFSET(EJ$3,MATCH(AV198,$ED$4:$ED$8,0),0)),0)</f>
        <v/>
      </c>
      <c r="EL198" s="3">
        <f>IFERROR(IF(LEFT($BA198,1)="4",OFFSET(변환표준점수!$K$118,MATCH($S198,변환표준점수!$B$119:$B$198,0),0),OFFSET(EK$3,MATCH(AW198,$ED$4:$ED$8,0),0)),0)</f>
        <v/>
      </c>
      <c r="EM198" s="3">
        <f>IFERROR(OFFSET(EL$3,MATCH(AX198,$ED$4:$ED$8,0),0),0)</f>
        <v/>
      </c>
      <c r="EN198" s="3">
        <f>IFERROR(OFFSET(EM$3,MATCH(AY198,$ED$4:$ED$8,0),0),0)</f>
        <v/>
      </c>
      <c r="EO198" s="3">
        <f>IFERROR(OFFSET(EN$3,MATCH(AZ198,$ED$4:$ED$8,0),0),0)</f>
        <v/>
      </c>
      <c r="EQ198" s="3">
        <f>IFERROR((EF198*AD198+BO198)*$EP$9,0)</f>
        <v/>
      </c>
      <c r="ER198" s="3">
        <f>IFERROR(EG198*AE198+OFFSET($BP198,0,$ER$14-1),0)</f>
        <v/>
      </c>
      <c r="ES198" s="3">
        <f>IFERROR((EH198*AF198+BS198)*$EP$9,0)</f>
        <v/>
      </c>
      <c r="ET198" s="3">
        <f>IFERROR(IF(O198&lt;2,0,(EI198*AG198+BT198)*$EP$9),0)</f>
        <v/>
      </c>
      <c r="EU198" s="3">
        <f>IFERROR(BU198*$EP$9,0)</f>
        <v/>
      </c>
      <c r="EV198" s="3">
        <f>IFERROR((EK198*AI198+BV198)*$EP$9,0)</f>
        <v/>
      </c>
      <c r="EW198" s="3">
        <f>IFERROR(IF(O198&lt;2,0,(EL198*AJ198+BW198)*$EP$9),0)</f>
        <v/>
      </c>
      <c r="EX198" s="3">
        <f>LARGE((ES198:ET198,EV198:EW198),1)</f>
        <v/>
      </c>
      <c r="EY198" s="3">
        <f>IF(O198&lt;2,0,LARGE((ES198:ET198,EV198:EW198),2))</f>
        <v/>
      </c>
      <c r="EZ198" s="3">
        <f>IFERROR(OFFSET(CI198,0,ROUND((1/(1/EM198))-1,0)),0)</f>
        <v/>
      </c>
      <c r="FA198" s="3">
        <f>IFERROR(OFFSET(CR198,0,ROUND(1/(1/EN198),0)-1),0)</f>
        <v/>
      </c>
      <c r="FB198" s="3">
        <f>IFERROR(OFFSET(DA198,0,ROUND(1/(1/EO198),0)-1),0)</f>
        <v/>
      </c>
      <c r="FG198" s="3">
        <f>IF(FF198&gt;0,FF198,EQ198+ER198+EU198+EX198+EY198+EZ198+FA198+FB198+FC198)</f>
        <v/>
      </c>
      <c r="FH198" s="618" t="n"/>
      <c r="FU198" s="3">
        <f>IF(AQ198=1,"표점",IF(AQ198=12,"표점/만점",IF(AQ198=2,"백분위")))</f>
        <v/>
      </c>
      <c r="FV198" s="3">
        <f>IF(BA198=1,"표점",IF(BA198=12,"표점/만점",IF(BA198=2,"백분위",IF(BA198=4,"변표",IF(BA198=42,"변표/만점")))))</f>
        <v/>
      </c>
      <c r="FW198" s="3">
        <f>ROUND(Y198/$FZ198,2)</f>
        <v/>
      </c>
      <c r="FX198" s="3">
        <f>ROUND(Z198/$FZ198,2)</f>
        <v/>
      </c>
      <c r="FY198" s="3">
        <f>ROUND(AC198/$FZ198,2)</f>
        <v/>
      </c>
      <c r="FZ198" s="3">
        <f>Y198+Z198+AC198</f>
        <v/>
      </c>
    </row>
    <row r="199">
      <c r="A199" s="556" t="n">
        <v>26</v>
      </c>
      <c r="C199" s="3">
        <f>ROUND(ROW(C199)-ROW($C$15),0)</f>
        <v/>
      </c>
      <c r="D199" s="3" t="n">
        <v>184</v>
      </c>
      <c r="E199" s="3" t="inlineStr">
        <is>
          <t>전남 의치약수</t>
        </is>
      </c>
      <c r="F199" s="3" t="n">
        <v>800</v>
      </c>
      <c r="G199" s="3" t="n">
        <v>0.3</v>
      </c>
      <c r="H199" s="3" t="n">
        <v>0.4</v>
      </c>
      <c r="I199" s="3" t="n">
        <v>0.15</v>
      </c>
      <c r="J199" s="3" t="n">
        <v>0.15</v>
      </c>
      <c r="O199" s="3" t="n">
        <v>2</v>
      </c>
      <c r="P199" s="3">
        <f>G199+H199+MAX((I199:J199),L199:M199)*O199</f>
        <v/>
      </c>
      <c r="Q199" s="3" t="inlineStr"/>
      <c r="S199" s="3">
        <f>IF(R199&gt;0,R199,Q199)</f>
        <v/>
      </c>
      <c r="U199" s="3" t="n">
        <v>1</v>
      </c>
      <c r="W199" s="3">
        <f>IF(AND(BH199=0,CD199=0),0,IF(V199&gt;0,V199,IF(U199=1,$W$11,0)))</f>
        <v/>
      </c>
      <c r="Y199" s="69">
        <f>AD199</f>
        <v/>
      </c>
      <c r="Z199" s="69">
        <f>AE199</f>
        <v/>
      </c>
      <c r="AA199" s="69">
        <f>IF($BB$7=1,AF199,IF(AS199=12,$F199*I199/($AF$8*AL199+$AF$9*(1-AL199)),AF199))</f>
        <v/>
      </c>
      <c r="AB199" s="69">
        <f>IF($BB$7=1,AI199,IF(AV199=12,$F199*L199/($AI$8*AL199+$AI$9*(1-AL199)),AI199))</f>
        <v/>
      </c>
      <c r="AC199" s="69">
        <f>IF(AND(AS199=2,EA199=1),AA199*O199,IF(AND(AS199=2,EA199=2),AB199*O199,IF(EA199=1,AA199,IF(EA199=2,AB199))))</f>
        <v/>
      </c>
      <c r="AD199" s="69">
        <f>IF(AQ199=12,$F199*G199/$AQ$9,IF(OR(AQ199=1,AQ199=4),$F199*G199/200,IF(OR(AQ199=2,AQ199=9),$F199*G199/100,"자동")))</f>
        <v/>
      </c>
      <c r="AE199" s="69">
        <f>IF(AR199=12,$F199*H199/$AR$9,IF(OR(AR199=1,AR199=4),$F199*H199/200,IF(OR(AR199=2,AR199=9),$F199*H199/100,"자동")))</f>
        <v/>
      </c>
      <c r="AF199" s="3">
        <f>IF(AS199=12,$F199*I199/IF($BB$7=1,IF($ED199=1,$AS$9,$AF$9),($AF$8*AL199+$AF$9*(1-AL199))),IF(AS199=42,$F199*I199/AN199,IF(OR(AS199=1,AS199=4,AS199=2),$F199*I199/100,IF(AS199=9,$F199*I199/50,"자동"))))</f>
        <v/>
      </c>
      <c r="AG199" s="3">
        <f>IF(AT199=12,$F199*J199/IF($BB$7=1,IF($ED199=1,$AT$9,$AG$9),($AG$8*AL199+$AG$9*(1-AL199))),IF(AT199=42,$F199*J199/AN199,IF(OR(AT199=1,AT199=4,AT199=2),$F199*J199/100,IF(AT199=9,$F199*J199/50,"자동"))))</f>
        <v/>
      </c>
      <c r="AH199" s="69">
        <f>IF(AU199=12,$F199*K199/IF($BB$7=1,IF($ED199=1,$AU$9,$AH$9),($AH$8*AL199+$AH$9*(1-AL199))),IF(AU199=42,$F199*K199/$AN199,IF(OR(AU199=1,AU199=4,AU199=2),$F199*K199/100,IF(AU199=9,$F199*K199/50,"자동"))))</f>
        <v/>
      </c>
      <c r="AI199" s="3">
        <f>IF(AV199=12,$F199*L199/IF($BB$7=1,IF($ED199=1,$AV$9,$AI$9),($AI$8*AL199+$AI$9*(1-AL199))),IF(AV199=42,$F199*L199/AO199,IF(OR(AV199=1,AV199=4,AV199=2),$F199*L199/100,IF(AV199=9,$F199*L199/50,"자동"))))</f>
        <v/>
      </c>
      <c r="AJ199" s="3">
        <f>IF(AW199=12,$F199*M199/IF($BB$7=1,IF($ED199=1,$AW$9,$AJ$9),($AJ$8*AL199+$AJ$9*(1-AL199))),IF(AW199=42,$F199*M199/AO199,IF(OR(AW199=1,AW199=4,AW199=2),$F199*M199/100,IF(AW199=9,$F199*M199/50,"자동"))))</f>
        <v/>
      </c>
      <c r="AK199" s="3" t="n">
        <v>1</v>
      </c>
      <c r="AL199" s="3">
        <f>IF(AK199&lt;&gt;"",AK199,IF(BA199&lt;&gt;12,"",IF(U199=1,1,IF(LEFT(E199,3)="서울대",0,""))))</f>
        <v/>
      </c>
      <c r="AN199" s="69">
        <f>IF($BA199=42,OFFSET(변환표준점수!C$119,$AP199-1,0),"")</f>
        <v/>
      </c>
      <c r="AO199" s="69">
        <f>IF($BA199=42,OFFSET(변환표준점수!D$119,$AP199-1,0),"")</f>
        <v/>
      </c>
      <c r="AP199" s="69">
        <f>IF(S199="","",MATCH(S199,변환표준점수!$B$119:$B$298,0))</f>
        <v/>
      </c>
      <c r="AQ199" s="69" t="n">
        <v>12</v>
      </c>
      <c r="AR199" s="69" t="n">
        <v>12</v>
      </c>
      <c r="AS199" s="69" t="n">
        <v>12</v>
      </c>
      <c r="AT199" s="69" t="n">
        <v>12</v>
      </c>
      <c r="AU199" s="57" t="n"/>
      <c r="AV199" s="57" t="n"/>
      <c r="AW199" s="57" t="n"/>
      <c r="AX199" s="3" t="n">
        <v>3</v>
      </c>
      <c r="AY199" s="3" t="n">
        <v>3</v>
      </c>
      <c r="BA199" s="3">
        <f>IF(AS199&gt;0,AS199,AV199)</f>
        <v/>
      </c>
      <c r="BJ199" s="3">
        <f>IF(BI199="",IF(DT199=1,1,$BI$3),BI199)</f>
        <v/>
      </c>
      <c r="CH199" s="206" t="n">
        <v>800</v>
      </c>
      <c r="CI199" s="56" t="n">
        <v>200</v>
      </c>
      <c r="CJ199" s="3" t="n">
        <v>190</v>
      </c>
      <c r="CK199" s="3" t="n">
        <v>180</v>
      </c>
      <c r="CL199" s="3" t="n">
        <v>170</v>
      </c>
      <c r="CM199" s="3" t="n">
        <v>160</v>
      </c>
      <c r="CN199" s="3" t="n">
        <v>150</v>
      </c>
      <c r="CO199" s="3" t="n">
        <v>140</v>
      </c>
      <c r="CP199" s="3" t="n">
        <v>130</v>
      </c>
      <c r="CQ199" s="3" t="n">
        <v>0</v>
      </c>
      <c r="CR199" s="56" t="n">
        <v>10</v>
      </c>
      <c r="CS199" s="3" t="n">
        <v>10</v>
      </c>
      <c r="CT199" s="3" t="n">
        <v>10</v>
      </c>
      <c r="CU199" s="3" t="n">
        <v>10</v>
      </c>
      <c r="CV199" s="3" t="n">
        <v>10</v>
      </c>
      <c r="CW199" s="3" t="n">
        <v>9</v>
      </c>
      <c r="CX199" s="3" t="n">
        <v>8</v>
      </c>
      <c r="CY199" s="3" t="n">
        <v>7</v>
      </c>
      <c r="CZ199" s="3" t="n">
        <v>0</v>
      </c>
      <c r="DJ199" s="3">
        <f>ROUND((CI199-EZ199),1)</f>
        <v/>
      </c>
      <c r="DK199" s="3">
        <f>((CI199-EZ199)/(FG199+DJ199-FC199))*100</f>
        <v/>
      </c>
      <c r="DL199" s="3">
        <f>ROUND((CR199-FA199)+(DA199-FB199),1)</f>
        <v/>
      </c>
      <c r="DM199" s="3" t="n">
        <v>2</v>
      </c>
      <c r="DQ199" s="3" t="n">
        <v>1</v>
      </c>
      <c r="DS199" s="3" t="n">
        <v>1</v>
      </c>
      <c r="EA199" s="3">
        <f>IF(DZ199&gt;0,DZ199,IF(DM199&gt;0,1,2))</f>
        <v/>
      </c>
      <c r="EB199" s="3">
        <f>MAX(DM199:DO199)</f>
        <v/>
      </c>
      <c r="EC199" s="3">
        <f>AND(DM199-0.1&lt;$DM$8,DN199-0.1&lt;$DN$8,DO199-0.1&lt;$DO$8)*1</f>
        <v/>
      </c>
      <c r="ED199" s="3">
        <f>IFERROR(IF(AND($DP$8&gt;=DP199,$DQ$8&gt;=DQ199,$DR$8&gt;=DR199,$DS$8&gt;=DS199,$DT$8&gt;=DT199,$DU$8&gt;=DU199,$DV$8&gt;=DV199,$DW$8&gt;=DW199,$DX$8&gt;=DX199,OR(DY199=0,$DY$8&lt;DY199),EC199=1),1,0),0)</f>
        <v/>
      </c>
      <c r="EF199" s="3">
        <f>IFERROR(OFFSET(EF$3,MATCH(AQ199,$ED$4:$ED$10,0),0),0)</f>
        <v/>
      </c>
      <c r="EG199" s="3">
        <f>IFERROR(OFFSET(EG$3,MATCH(AR199,$ED$4:$ED$10,0),0),0)</f>
        <v/>
      </c>
      <c r="EH199" s="3">
        <f>IFERROR(IF(LEFT($BA199,1)="4",OFFSET(변환표준점수!$H$118,MATCH($S199,변환표준점수!$B$119:$B$198,0),),OFFSET(EH$3,MATCH(AS199,$ED$4:$ED$8,0),0)),0)</f>
        <v/>
      </c>
      <c r="EI199" s="3">
        <f>IFERROR(IF(LEFT($BA199,1)="4",OFFSET(변환표준점수!$I$118,MATCH($S199,변환표준점수!$B$119:$B$198,0),0),OFFSET(EI$3,MATCH(AT199,$ED$4:$ED$8,0),0)),0)</f>
        <v/>
      </c>
      <c r="EK199" s="3">
        <f>IFERROR(IF(LEFT($BA199,1)="4",OFFSET(변환표준점수!$J$118,MATCH($S199,변환표준점수!$B$119:$B$198,0),0),OFFSET(EJ$3,MATCH(AV199,$ED$4:$ED$8,0),0)),0)</f>
        <v/>
      </c>
      <c r="EL199" s="3">
        <f>IFERROR(IF(LEFT($BA199,1)="4",OFFSET(변환표준점수!$K$118,MATCH($S199,변환표준점수!$B$119:$B$198,0),0),OFFSET(EK$3,MATCH(AW199,$ED$4:$ED$8,0),0)),0)</f>
        <v/>
      </c>
      <c r="EM199" s="3">
        <f>IFERROR(OFFSET(EL$3,MATCH(AX199,$ED$4:$ED$8,0),0),0)</f>
        <v/>
      </c>
      <c r="EN199" s="3">
        <f>IFERROR(OFFSET(EM$3,MATCH(AY199,$ED$4:$ED$8,0),0),0)</f>
        <v/>
      </c>
      <c r="EO199" s="3">
        <f>IFERROR(OFFSET(EN$3,MATCH(AZ199,$ED$4:$ED$8,0),0),0)</f>
        <v/>
      </c>
      <c r="EQ199" s="3">
        <f>IFERROR((EF199*AD199+BO199)*$EP$9,0)</f>
        <v/>
      </c>
      <c r="ER199" s="3">
        <f>IFERROR(EG199*AE199+OFFSET($BP199,0,$ER$14-1),0)</f>
        <v/>
      </c>
      <c r="ES199" s="3">
        <f>IFERROR((EH199*AF199+BS199)*$EP$9,0)</f>
        <v/>
      </c>
      <c r="ET199" s="3">
        <f>IFERROR(IF(O199&lt;2,0,(EI199*AG199+BT199)*$EP$9),0)</f>
        <v/>
      </c>
      <c r="EU199" s="3">
        <f>IFERROR(BU199*$EP$9,0)</f>
        <v/>
      </c>
      <c r="EV199" s="3">
        <f>IFERROR((EK199*AI199+BV199)*$EP$9,0)</f>
        <v/>
      </c>
      <c r="EW199" s="3">
        <f>IFERROR(IF(O199&lt;2,0,(EL199*AJ199+BW199)*$EP$9),0)</f>
        <v/>
      </c>
      <c r="EX199" s="3">
        <f>LARGE((ES199:ET199,EV199:EW199),1)</f>
        <v/>
      </c>
      <c r="EY199" s="3">
        <f>IF(O199&lt;2,0,LARGE((ES199:ET199,EV199:EW199),2))</f>
        <v/>
      </c>
      <c r="EZ199" s="3">
        <f>IFERROR(OFFSET(CI199,0,ROUND((1/(1/EM199))-1,0)),0)</f>
        <v/>
      </c>
      <c r="FA199" s="3">
        <f>IFERROR(OFFSET(CR199,0,ROUND(1/(1/EN199),0)-1),0)</f>
        <v/>
      </c>
      <c r="FB199" s="3">
        <f>IFERROR(OFFSET(DA199,0,ROUND(1/(1/EO199),0)-1),0)</f>
        <v/>
      </c>
      <c r="FG199" s="3">
        <f>IF(FF199&gt;0,FF199,EQ199+ER199+EU199+EX199+EY199+EZ199+FA199+FB199+FC199)</f>
        <v/>
      </c>
      <c r="FH199" s="618" t="n"/>
      <c r="FU199" s="3">
        <f>IF(AQ199=1,"표점",IF(AQ199=12,"표점/만점",IF(AQ199=2,"백분위")))</f>
        <v/>
      </c>
      <c r="FV199" s="3">
        <f>IF(BA199=1,"표점",IF(BA199=12,"표점/만점",IF(BA199=2,"백분위",IF(BA199=4,"변표",IF(BA199=42,"변표/만점")))))</f>
        <v/>
      </c>
      <c r="FW199" s="3">
        <f>ROUND(Y199/$FZ199,2)</f>
        <v/>
      </c>
      <c r="FX199" s="3">
        <f>ROUND(Z199/$FZ199,2)</f>
        <v/>
      </c>
      <c r="FY199" s="3">
        <f>ROUND(AC199/$FZ199,2)</f>
        <v/>
      </c>
      <c r="FZ199" s="3">
        <f>Y199+Z199+AC199</f>
        <v/>
      </c>
    </row>
    <row r="200">
      <c r="A200" s="556" t="n">
        <v>26</v>
      </c>
      <c r="C200" s="3">
        <f>ROUND(ROW(C200)-ROW($C$15),0)</f>
        <v/>
      </c>
      <c r="D200" s="3" t="n">
        <v>185</v>
      </c>
      <c r="E200" s="3" t="inlineStr">
        <is>
          <t>강원 통합</t>
        </is>
      </c>
      <c r="F200" s="3" t="n">
        <v>500</v>
      </c>
      <c r="G200" s="3" t="n">
        <v>0.3</v>
      </c>
      <c r="H200" s="3" t="n">
        <v>0.2</v>
      </c>
      <c r="I200" s="3" t="n">
        <v>0.1</v>
      </c>
      <c r="J200" s="3" t="n">
        <v>0.1</v>
      </c>
      <c r="L200" s="3" t="n">
        <v>0.1</v>
      </c>
      <c r="M200" s="3" t="n">
        <v>0.1</v>
      </c>
      <c r="O200" s="3" t="n">
        <v>2</v>
      </c>
      <c r="P200" s="3">
        <f>G200+H200+MAX((I200:J200),L200:M200)*O200</f>
        <v/>
      </c>
      <c r="Q200" s="3" t="inlineStr"/>
      <c r="S200" s="3">
        <f>IF(R200&gt;0,R200,Q200)</f>
        <v/>
      </c>
      <c r="W200" s="3">
        <f>IF(AND(BH200=0,CD200=0),0,IF(V200&gt;0,V200,IF(U200=1,$W$11,0)))</f>
        <v/>
      </c>
      <c r="Y200" s="3">
        <f>AD200</f>
        <v/>
      </c>
      <c r="Z200" s="3">
        <f>AE200</f>
        <v/>
      </c>
      <c r="AA200" s="3">
        <f>IF($BB$7=1,AF200,IF(AS200=12,$F200*I200/($AF$8*AL200+$AF$9*(1-AL200)),AF200))</f>
        <v/>
      </c>
      <c r="AB200" s="3">
        <f>IF($BB$7=1,AI200,IF(AV200=12,$F200*L200/($AI$8*AL200+$AI$9*(1-AL200)),AI200))</f>
        <v/>
      </c>
      <c r="AC200" s="3">
        <f>IF(AND(AS200=2,EA200=1),AA200*O200,IF(AND(AS200=2,EA200=2),AB200*O200,IF(EA200=1,AA200,IF(EA200=2,AB200))))</f>
        <v/>
      </c>
      <c r="AD200" s="3">
        <f>IF(AQ200=12,$F200*G200/$AQ$9,IF(OR(AQ200=1,AQ200=4),$F200*G200/200,IF(OR(AQ200=2,AQ200=9),$F200*G200/100,"자동")))</f>
        <v/>
      </c>
      <c r="AE200" s="3">
        <f>IF(AR200=12,$F200*H200/$AR$9,IF(OR(AR200=1,AR200=4),$F200*H200/200,IF(OR(AR200=2,AR200=9),$F200*H200/100,"자동")))</f>
        <v/>
      </c>
      <c r="AF200" s="3">
        <f>IF(AS200=12,$F200*I200/IF($BB$7=1,IF($ED200=1,$AS$9,$AF$9),($AF$8*AL200+$AF$9*(1-AL200))),IF(AS200=42,$F200*I200/AN200,IF(OR(AS200=1,AS200=4,AS200=2),$F200*I200/100,IF(AS200=9,$F200*I200/50,"자동"))))</f>
        <v/>
      </c>
      <c r="AG200" s="3">
        <f>IF(AT200=12,$F200*J200/IF($BB$7=1,IF($ED200=1,$AT$9,$AG$9),($AG$8*AL200+$AG$9*(1-AL200))),IF(AT200=42,$F200*J200/AN200,IF(OR(AT200=1,AT200=4,AT200=2),$F200*J200/100,IF(AT200=9,$F200*J200/50,"자동"))))</f>
        <v/>
      </c>
      <c r="AH200" s="3">
        <f>IF(AU200=12,$F200*K200/IF($BB$7=1,IF($ED200=1,$AU$9,$AH$9),($AH$8*AL200+$AH$9*(1-AL200))),IF(AU200=42,$F200*K200/$AN200,IF(OR(AU200=1,AU200=4,AU200=2),$F200*K200/100,IF(AU200=9,$F200*K200/50,"자동"))))</f>
        <v/>
      </c>
      <c r="AI200" s="3">
        <f>IF(AV200=12,$F200*L200/IF($BB$7=1,IF($ED200=1,$AV$9,$AI$9),($AI$8*AL200+$AI$9*(1-AL200))),IF(AV200=42,$F200*L200/AO200,IF(OR(AV200=1,AV200=4,AV200=2),$F200*L200/100,IF(AV200=9,$F200*L200/50,"자동"))))</f>
        <v/>
      </c>
      <c r="AJ200" s="3">
        <f>IF(AW200=12,$F200*M200/IF($BB$7=1,IF($ED200=1,$AW$9,$AJ$9),($AJ$8*AL200+$AJ$9*(1-AL200))),IF(AW200=42,$F200*M200/AO200,IF(OR(AW200=1,AW200=4,AW200=2),$F200*M200/100,IF(AW200=9,$F200*M200/50,"자동"))))</f>
        <v/>
      </c>
      <c r="AL200" s="3">
        <f>IF(AK200&lt;&gt;"",AK200,IF(BA200&lt;&gt;12,"",IF(U200=1,1,IF(LEFT(E200,3)="서울대",0,""))))</f>
        <v/>
      </c>
      <c r="AN200" s="3">
        <f>IF($BA200=42,OFFSET(변환표준점수!C$119,$AP200-1,0),"")</f>
        <v/>
      </c>
      <c r="AO200" s="3">
        <f>IF($BA200=42,OFFSET(변환표준점수!D$119,$AP200-1,0),"")</f>
        <v/>
      </c>
      <c r="AP200" s="3">
        <f>IF(S200="","",MATCH(S200,변환표준점수!$B$119:$B$298,0))</f>
        <v/>
      </c>
      <c r="AQ200" s="3" t="n">
        <v>2</v>
      </c>
      <c r="AR200" s="3" t="n">
        <v>2</v>
      </c>
      <c r="AS200" s="3" t="n">
        <v>2</v>
      </c>
      <c r="AT200" s="3" t="n">
        <v>2</v>
      </c>
      <c r="AV200" s="3" t="n">
        <v>2</v>
      </c>
      <c r="AW200" s="3" t="n">
        <v>2</v>
      </c>
      <c r="AX200" s="3" t="n">
        <v>3</v>
      </c>
      <c r="AY200" s="3" t="n">
        <v>3</v>
      </c>
      <c r="BA200" s="3">
        <f>IF(AS200&gt;0,AS200,AV200)</f>
        <v/>
      </c>
      <c r="BJ200" s="3">
        <f>IF(BI200="",IF(DT200=1,1,$BI$3),BI200)</f>
        <v/>
      </c>
      <c r="BL200" s="3">
        <f>0.1*AB201</f>
        <v/>
      </c>
      <c r="BM200" s="3">
        <f>0.1*AB201</f>
        <v/>
      </c>
      <c r="BN200" s="212" t="inlineStr">
        <is>
          <t>사탐10%가산</t>
        </is>
      </c>
      <c r="BV200" s="3">
        <f>EK200*BL200</f>
        <v/>
      </c>
      <c r="BW200" s="3">
        <f>EL200*BM200</f>
        <v/>
      </c>
      <c r="CH200" s="206">
        <f>F200*P200</f>
        <v/>
      </c>
      <c r="CI200" s="56" t="n">
        <v>150</v>
      </c>
      <c r="CJ200" s="3" t="n">
        <v>145.5</v>
      </c>
      <c r="CK200" s="3" t="n">
        <v>141</v>
      </c>
      <c r="CL200" s="3" t="n">
        <v>136.5</v>
      </c>
      <c r="CM200" s="3" t="n">
        <v>121.5</v>
      </c>
      <c r="CN200" s="3" t="n">
        <v>117</v>
      </c>
      <c r="CO200" s="3" t="n">
        <v>112.5</v>
      </c>
      <c r="CP200" s="3" t="n">
        <v>108</v>
      </c>
      <c r="CQ200" s="3" t="n">
        <v>0</v>
      </c>
      <c r="CR200" s="56" t="n">
        <v>1.5</v>
      </c>
      <c r="CS200" s="3" t="n">
        <v>1</v>
      </c>
      <c r="CT200" s="3" t="n">
        <v>0.5</v>
      </c>
      <c r="CV200" s="3" t="n">
        <v>-0.5</v>
      </c>
      <c r="CW200" s="3" t="n">
        <v>-1</v>
      </c>
      <c r="CX200" s="3" t="n">
        <v>-1.5</v>
      </c>
      <c r="CY200" s="3" t="n">
        <v>-2</v>
      </c>
      <c r="CZ200" s="3" t="n">
        <v>-2.5</v>
      </c>
      <c r="DJ200" s="3">
        <f>ROUND((CI200-EZ200),1)</f>
        <v/>
      </c>
      <c r="DK200" s="3">
        <f>((CI200-EZ200)/(FG200+DJ200-FC200))*100</f>
        <v/>
      </c>
      <c r="DL200" s="3">
        <f>ROUND((CR200-FA200)+(DA200-FB200),1)</f>
        <v/>
      </c>
      <c r="DO200" s="3" t="n">
        <v>2</v>
      </c>
      <c r="EA200" s="3">
        <f>IF(DZ200&gt;0,DZ200,IF(DM200&gt;0,1,2))</f>
        <v/>
      </c>
      <c r="EB200" s="3">
        <f>MAX(DM200:DO200)</f>
        <v/>
      </c>
      <c r="EC200" s="3">
        <f>AND(DM200-0.1&lt;$DM$8,DN200-0.1&lt;$DN$8,DO200-0.1&lt;$DO$8)*1</f>
        <v/>
      </c>
      <c r="ED200" s="3">
        <f>IFERROR(IF(AND($DP$8&gt;=DP200,$DQ$8&gt;=DQ200,$DR$8&gt;=DR200,$DS$8&gt;=DS200,$DT$8&gt;=DT200,$DU$8&gt;=DU200,$DV$8&gt;=DV200,$DW$8&gt;=DW200,$DX$8&gt;=DX200,OR(DY200=0,$DY$8&lt;DY200),EC200=1),1,0),0)</f>
        <v/>
      </c>
      <c r="EF200" s="3">
        <f>IFERROR(OFFSET(EF$3,MATCH(AQ200,$ED$4:$ED$10,0),0),0)</f>
        <v/>
      </c>
      <c r="EG200" s="3">
        <f>IFERROR(OFFSET(EG$3,MATCH(AR200,$ED$4:$ED$10,0),0),0)</f>
        <v/>
      </c>
      <c r="EH200" s="3">
        <f>IFERROR(IF(LEFT($BA200,1)="4",OFFSET(변환표준점수!$H$118,MATCH($S200,변환표준점수!$B$119:$B$198,0),),OFFSET(EH$3,MATCH(AS200,$ED$4:$ED$8,0),0)),0)</f>
        <v/>
      </c>
      <c r="EI200" s="3">
        <f>IFERROR(IF(LEFT($BA200,1)="4",OFFSET(변환표준점수!$I$118,MATCH($S200,변환표준점수!$B$119:$B$198,0),0),OFFSET(EI$3,MATCH(AT200,$ED$4:$ED$8,0),0)),0)</f>
        <v/>
      </c>
      <c r="EK200" s="3">
        <f>IFERROR(IF(LEFT($BA200,1)="4",OFFSET(변환표준점수!$J$118,MATCH($S200,변환표준점수!$B$119:$B$198,0),0),OFFSET(EJ$3,MATCH(AV200,$ED$4:$ED$8,0),0)),0)</f>
        <v/>
      </c>
      <c r="EL200" s="3">
        <f>IFERROR(IF(LEFT($BA200,1)="4",OFFSET(변환표준점수!$K$118,MATCH($S200,변환표준점수!$B$119:$B$198,0),0),OFFSET(EK$3,MATCH(AW200,$ED$4:$ED$8,0),0)),0)</f>
        <v/>
      </c>
      <c r="EM200" s="3">
        <f>IFERROR(OFFSET(EL$3,MATCH(AX200,$ED$4:$ED$8,0),0),0)</f>
        <v/>
      </c>
      <c r="EN200" s="3">
        <f>IFERROR(OFFSET(EM$3,MATCH(AY200,$ED$4:$ED$8,0),0),0)</f>
        <v/>
      </c>
      <c r="EO200" s="3">
        <f>IFERROR(OFFSET(EN$3,MATCH(AZ200,$ED$4:$ED$8,0),0),0)</f>
        <v/>
      </c>
      <c r="EQ200" s="3">
        <f>IFERROR((EF200*AD200+BO200)*$EP$9,0)</f>
        <v/>
      </c>
      <c r="ER200" s="3">
        <f>IFERROR(EG200*AE200+OFFSET($BP200,0,$ER$14-1),0)</f>
        <v/>
      </c>
      <c r="ES200" s="3">
        <f>IFERROR((EH200*AF200+BS200)*$EP$9,0)</f>
        <v/>
      </c>
      <c r="ET200" s="3">
        <f>IFERROR(IF(O200&lt;2,0,(EI200*AG200+BT200)*$EP$9),0)</f>
        <v/>
      </c>
      <c r="EU200" s="3">
        <f>IFERROR(BU200*$EP$9,0)</f>
        <v/>
      </c>
      <c r="EV200" s="3">
        <f>IFERROR((EK200*AI200+BV200)*$EP$9,0)</f>
        <v/>
      </c>
      <c r="EW200" s="3">
        <f>IFERROR(IF(O200&lt;2,0,(EL200*AJ200+BW200)*$EP$9),0)</f>
        <v/>
      </c>
      <c r="EX200" s="3">
        <f>LARGE((ES200:ET200,EV200:EW200),1)</f>
        <v/>
      </c>
      <c r="EY200" s="3">
        <f>IF(O200&lt;2,0,LARGE((ES200:ET200,EV200:EW200),2))</f>
        <v/>
      </c>
      <c r="EZ200" s="3">
        <f>IFERROR(OFFSET(CI200,0,ROUND((1/(1/EM200))-1,0)),0)</f>
        <v/>
      </c>
      <c r="FA200" s="3">
        <f>IFERROR(OFFSET(CR200,0,ROUND(1/(1/EN200),0)-1),0)</f>
        <v/>
      </c>
      <c r="FB200" s="3">
        <f>IFERROR(OFFSET(DA200,0,ROUND(1/(1/EO200),0)-1),0)</f>
        <v/>
      </c>
      <c r="FG200" s="3">
        <f>IF(FF200&gt;0,FF200,EQ200+ER200+EU200+EX200+EY200+EZ200+FA200+FB200+FC200)</f>
        <v/>
      </c>
      <c r="FH200" s="618" t="n"/>
      <c r="FU200" s="3">
        <f>IF(AQ200=1,"표점",IF(AQ200=12,"표점/만점",IF(AQ200=2,"백분위")))</f>
        <v/>
      </c>
      <c r="FV200" s="3">
        <f>IF(BA200=1,"표점",IF(BA200=12,"표점/만점",IF(BA200=2,"백분위",IF(BA200=4,"변표",IF(BA200=42,"변표/만점")))))</f>
        <v/>
      </c>
      <c r="FW200" s="3">
        <f>ROUND(Y200/$FZ200,2)</f>
        <v/>
      </c>
      <c r="FX200" s="3">
        <f>ROUND(Z200/$FZ200,2)</f>
        <v/>
      </c>
      <c r="FY200" s="3">
        <f>ROUND(AC200/$FZ200,2)</f>
        <v/>
      </c>
      <c r="FZ200" s="3">
        <f>Y200+Z200+AC200</f>
        <v/>
      </c>
    </row>
    <row r="201">
      <c r="A201" s="556" t="n">
        <v>26</v>
      </c>
      <c r="C201" s="3">
        <f>ROUND(ROW(C201)-ROW($C$15),0)</f>
        <v/>
      </c>
      <c r="D201" s="3" t="n">
        <v>186</v>
      </c>
      <c r="E201" s="3" t="inlineStr">
        <is>
          <t>강원 자연수과가산</t>
        </is>
      </c>
      <c r="F201" s="3" t="n">
        <v>500</v>
      </c>
      <c r="G201" s="3" t="n">
        <v>0.2</v>
      </c>
      <c r="H201" s="3" t="n">
        <v>0.3</v>
      </c>
      <c r="I201" s="3" t="n">
        <v>0.15</v>
      </c>
      <c r="J201" s="3" t="n">
        <v>0.15</v>
      </c>
      <c r="L201" s="3" t="n">
        <v>0.15</v>
      </c>
      <c r="M201" s="3" t="n">
        <v>0.15</v>
      </c>
      <c r="O201" s="3" t="n">
        <v>2</v>
      </c>
      <c r="P201" s="3">
        <f>G201+H201+MAX((I201:J201),L201:M201)*O201</f>
        <v/>
      </c>
      <c r="Q201" s="3" t="inlineStr"/>
      <c r="S201" s="3">
        <f>IF(R201&gt;0,R201,Q201)</f>
        <v/>
      </c>
      <c r="W201" s="3">
        <f>IF(AND(BH201=0,CD201=0),0,IF(V201&gt;0,V201,IF(U201=1,$W$11,0)))</f>
        <v/>
      </c>
      <c r="Y201" s="3">
        <f>AD201</f>
        <v/>
      </c>
      <c r="Z201" s="3">
        <f>AE201</f>
        <v/>
      </c>
      <c r="AA201" s="3">
        <f>IF($BB$7=1,AF201,IF(AS201=12,$F201*I201/($AF$8*AL201+$AF$9*(1-AL201)),AF201))</f>
        <v/>
      </c>
      <c r="AB201" s="3">
        <f>IF($BB$7=1,AI201,IF(AV201=12,$F201*L201/($AI$8*AL201+$AI$9*(1-AL201)),AI201))</f>
        <v/>
      </c>
      <c r="AC201" s="3">
        <f>IF(AND(AS201=2,EA201=1),AA201*O201,IF(AND(AS201=2,EA201=2),AB201*O201,IF(EA201=1,AA201,IF(EA201=2,AB201))))</f>
        <v/>
      </c>
      <c r="AD201" s="3">
        <f>IF(AQ201=12,$F201*G201/$AQ$9,IF(OR(AQ201=1,AQ201=4),$F201*G201/200,IF(OR(AQ201=2,AQ201=9),$F201*G201/100,"자동")))</f>
        <v/>
      </c>
      <c r="AE201" s="3">
        <f>IF(AR201=12,$F201*H201/$AR$9,IF(OR(AR201=1,AR201=4),$F201*H201/200,IF(OR(AR201=2,AR201=9),$F201*H201/100,"자동")))</f>
        <v/>
      </c>
      <c r="AF201" s="3">
        <f>IF(AS201=12,$F201*I201/IF($BB$7=1,IF($ED201=1,$AS$9,$AF$9),($AF$8*AL201+$AF$9*(1-AL201))),IF(AS201=42,$F201*I201/AN201,IF(OR(AS201=1,AS201=4,AS201=2),$F201*I201/100,IF(AS201=9,$F201*I201/50,"자동"))))</f>
        <v/>
      </c>
      <c r="AG201" s="3">
        <f>IF(AT201=12,$F201*J201/IF($BB$7=1,IF($ED201=1,$AT$9,$AG$9),($AG$8*AL201+$AG$9*(1-AL201))),IF(AT201=42,$F201*J201/AN201,IF(OR(AT201=1,AT201=4,AT201=2),$F201*J201/100,IF(AT201=9,$F201*J201/50,"자동"))))</f>
        <v/>
      </c>
      <c r="AH201" s="3">
        <f>IF(AU201=12,$F201*K201/IF($BB$7=1,IF($ED201=1,$AU$9,$AH$9),($AH$8*AL201+$AH$9*(1-AL201))),IF(AU201=42,$F201*K201/$AN201,IF(OR(AU201=1,AU201=4,AU201=2),$F201*K201/100,IF(AU201=9,$F201*K201/50,"자동"))))</f>
        <v/>
      </c>
      <c r="AI201" s="3">
        <f>IF(AV201=12,$F201*L201/IF($BB$7=1,IF($ED201=1,$AV$9,$AI$9),($AI$8*AL201+$AI$9*(1-AL201))),IF(AV201=42,$F201*L201/AO201,IF(OR(AV201=1,AV201=4,AV201=2),$F201*L201/100,IF(AV201=9,$F201*L201/50,"자동"))))</f>
        <v/>
      </c>
      <c r="AJ201" s="3">
        <f>IF(AW201=12,$F201*M201/IF($BB$7=1,IF($ED201=1,$AW$9,$AJ$9),($AJ$8*AL201+$AJ$9*(1-AL201))),IF(AW201=42,$F201*M201/AO201,IF(OR(AW201=1,AW201=4,AW201=2),$F201*M201/100,IF(AW201=9,$F201*M201/50,"자동"))))</f>
        <v/>
      </c>
      <c r="AL201" s="3">
        <f>IF(AK201&lt;&gt;"",AK201,IF(BA201&lt;&gt;12,"",IF(U201=1,1,IF(LEFT(E201,3)="서울대",0,""))))</f>
        <v/>
      </c>
      <c r="AN201" s="3">
        <f>IF($BA201=42,OFFSET(변환표준점수!C$119,$AP201-1,0),"")</f>
        <v/>
      </c>
      <c r="AO201" s="3">
        <f>IF($BA201=42,OFFSET(변환표준점수!D$119,$AP201-1,0),"")</f>
        <v/>
      </c>
      <c r="AP201" s="3">
        <f>IF(S201="","",MATCH(S201,변환표준점수!$B$119:$B$298,0))</f>
        <v/>
      </c>
      <c r="AQ201" s="3" t="n">
        <v>2</v>
      </c>
      <c r="AR201" s="3" t="n">
        <v>2</v>
      </c>
      <c r="AS201" s="3" t="n">
        <v>2</v>
      </c>
      <c r="AT201" s="3" t="n">
        <v>2</v>
      </c>
      <c r="AV201" s="3" t="n">
        <v>2</v>
      </c>
      <c r="AW201" s="3" t="n">
        <v>2</v>
      </c>
      <c r="AX201" s="3" t="n">
        <v>3</v>
      </c>
      <c r="AY201" s="3" t="n">
        <v>3</v>
      </c>
      <c r="BA201" s="3">
        <f>IF(AS201&gt;0,AS201,AV201)</f>
        <v/>
      </c>
      <c r="BC201" s="3">
        <f>$Z201*0.1</f>
        <v/>
      </c>
      <c r="BD201" s="3">
        <f>$Z201*0.1</f>
        <v/>
      </c>
      <c r="BF201" s="3">
        <f>0.1*AA201</f>
        <v/>
      </c>
      <c r="BG201" s="3">
        <f>0.1*AA201</f>
        <v/>
      </c>
      <c r="BJ201" s="3">
        <f>IF(BI201="",IF(DT201=1,1,$BI$3),BI201)</f>
        <v/>
      </c>
      <c r="BN201" s="212" t="inlineStr">
        <is>
          <t>미/기10%,과탐10%가산</t>
        </is>
      </c>
      <c r="BP201" s="3">
        <f>IF(BP$6&gt;0,BC201*$EG201,0)</f>
        <v/>
      </c>
      <c r="BQ201" s="3">
        <f>IF(BQ$6&gt;0,BD201*$EG201,0)</f>
        <v/>
      </c>
      <c r="BS201" s="3">
        <f>EH201*BF201</f>
        <v/>
      </c>
      <c r="BT201" s="3">
        <f>EI201*BG201</f>
        <v/>
      </c>
      <c r="CH201" s="206">
        <f>F201*P201</f>
        <v/>
      </c>
      <c r="CI201" s="56" t="n">
        <v>100</v>
      </c>
      <c r="CJ201" s="3" t="n">
        <v>97</v>
      </c>
      <c r="CK201" s="3" t="n">
        <v>94</v>
      </c>
      <c r="CL201" s="3" t="n">
        <v>91</v>
      </c>
      <c r="CM201" s="3" t="n">
        <v>81</v>
      </c>
      <c r="CN201" s="3" t="n">
        <v>78</v>
      </c>
      <c r="CO201" s="3" t="n">
        <v>75</v>
      </c>
      <c r="CP201" s="3" t="n">
        <v>72</v>
      </c>
      <c r="CQ201" s="3" t="n">
        <v>0</v>
      </c>
      <c r="CR201" s="56" t="n">
        <v>1.5</v>
      </c>
      <c r="CS201" s="3" t="n">
        <v>1</v>
      </c>
      <c r="CT201" s="3" t="n">
        <v>0.5</v>
      </c>
      <c r="CV201" s="3" t="n">
        <v>-0.5</v>
      </c>
      <c r="CW201" s="3" t="n">
        <v>-1</v>
      </c>
      <c r="CX201" s="3" t="n">
        <v>-1.5</v>
      </c>
      <c r="CY201" s="3" t="n">
        <v>-2</v>
      </c>
      <c r="CZ201" s="3" t="n">
        <v>-2.5</v>
      </c>
      <c r="DJ201" s="3">
        <f>ROUND((CI201-EZ201),1)</f>
        <v/>
      </c>
      <c r="DK201" s="3">
        <f>((CI201-EZ201)/(FG201+DJ201-FC201))*100</f>
        <v/>
      </c>
      <c r="DL201" s="3">
        <f>ROUND((CR201-FA201)+(DA201-FB201),1)</f>
        <v/>
      </c>
      <c r="DO201" s="3" t="n">
        <v>2</v>
      </c>
      <c r="DZ201" s="3" t="n">
        <v>1</v>
      </c>
      <c r="EA201" s="3">
        <f>IF(DZ201&gt;0,DZ201,IF(DM201&gt;0,1,2))</f>
        <v/>
      </c>
      <c r="EB201" s="3">
        <f>MAX(DM201:DO201)</f>
        <v/>
      </c>
      <c r="EC201" s="3">
        <f>AND(DM201-0.1&lt;$DM$8,DN201-0.1&lt;$DN$8,DO201-0.1&lt;$DO$8)*1</f>
        <v/>
      </c>
      <c r="ED201" s="3">
        <f>IFERROR(IF(AND($DP$8&gt;=DP201,$DQ$8&gt;=DQ201,$DR$8&gt;=DR201,$DS$8&gt;=DS201,$DT$8&gt;=DT201,$DU$8&gt;=DU201,$DV$8&gt;=DV201,$DW$8&gt;=DW201,$DX$8&gt;=DX201,OR(DY201=0,$DY$8&lt;DY201),EC201=1),1,0),0)</f>
        <v/>
      </c>
      <c r="EF201" s="3">
        <f>IFERROR(OFFSET(EF$3,MATCH(AQ201,$ED$4:$ED$10,0),0),0)</f>
        <v/>
      </c>
      <c r="EG201" s="3">
        <f>IFERROR(OFFSET(EG$3,MATCH(AR201,$ED$4:$ED$10,0),0),0)</f>
        <v/>
      </c>
      <c r="EH201" s="3">
        <f>IFERROR(IF(LEFT($BA201,1)="4",OFFSET(변환표준점수!$H$118,MATCH($S201,변환표준점수!$B$119:$B$198,0),),OFFSET(EH$3,MATCH(AS201,$ED$4:$ED$8,0),0)),0)</f>
        <v/>
      </c>
      <c r="EI201" s="3">
        <f>IFERROR(IF(LEFT($BA201,1)="4",OFFSET(변환표준점수!$I$118,MATCH($S201,변환표준점수!$B$119:$B$198,0),0),OFFSET(EI$3,MATCH(AT201,$ED$4:$ED$8,0),0)),0)</f>
        <v/>
      </c>
      <c r="EK201" s="3">
        <f>IFERROR(IF(LEFT($BA201,1)="4",OFFSET(변환표준점수!$J$118,MATCH($S201,변환표준점수!$B$119:$B$198,0),0),OFFSET(EJ$3,MATCH(AV201,$ED$4:$ED$8,0),0)),0)</f>
        <v/>
      </c>
      <c r="EL201" s="3">
        <f>IFERROR(IF(LEFT($BA201,1)="4",OFFSET(변환표준점수!$K$118,MATCH($S201,변환표준점수!$B$119:$B$198,0),0),OFFSET(EK$3,MATCH(AW201,$ED$4:$ED$8,0),0)),0)</f>
        <v/>
      </c>
      <c r="EM201" s="3">
        <f>IFERROR(OFFSET(EL$3,MATCH(AX201,$ED$4:$ED$8,0),0),0)</f>
        <v/>
      </c>
      <c r="EN201" s="3">
        <f>IFERROR(OFFSET(EM$3,MATCH(AY201,$ED$4:$ED$8,0),0),0)</f>
        <v/>
      </c>
      <c r="EO201" s="3">
        <f>IFERROR(OFFSET(EN$3,MATCH(AZ201,$ED$4:$ED$8,0),0),0)</f>
        <v/>
      </c>
      <c r="EQ201" s="3">
        <f>IFERROR((EF201*AD201+BO201)*$EP$9,0)</f>
        <v/>
      </c>
      <c r="ER201" s="3">
        <f>IFERROR(EG201*AE201+OFFSET($BP201,0,$ER$14-1),0)</f>
        <v/>
      </c>
      <c r="ES201" s="3">
        <f>IFERROR((EH201*AF201+BS201)*$EP$9,0)</f>
        <v/>
      </c>
      <c r="ET201" s="3">
        <f>IFERROR(IF(O201&lt;2,0,(EI201*AG201+BT201)*$EP$9),0)</f>
        <v/>
      </c>
      <c r="EU201" s="3">
        <f>IFERROR(BU201*$EP$9,0)</f>
        <v/>
      </c>
      <c r="EV201" s="3">
        <f>IFERROR((EK201*AI201+BV201)*$EP$9,0)</f>
        <v/>
      </c>
      <c r="EW201" s="3">
        <f>IFERROR(IF(O201&lt;2,0,(EL201*AJ201+BW201)*$EP$9),0)</f>
        <v/>
      </c>
      <c r="EX201" s="3">
        <f>LARGE((ES201:ET201,EV201:EW201),1)</f>
        <v/>
      </c>
      <c r="EY201" s="3">
        <f>IF(O201&lt;2,0,LARGE((ES201:ET201,EV201:EW201),2))</f>
        <v/>
      </c>
      <c r="EZ201" s="3">
        <f>IFERROR(OFFSET(CI201,0,ROUND((1/(1/EM201))-1,0)),0)</f>
        <v/>
      </c>
      <c r="FA201" s="3">
        <f>IFERROR(OFFSET(CR201,0,ROUND(1/(1/EN201),0)-1),0)</f>
        <v/>
      </c>
      <c r="FB201" s="3">
        <f>IFERROR(OFFSET(DA201,0,ROUND(1/(1/EO201),0)-1),0)</f>
        <v/>
      </c>
      <c r="FG201" s="3">
        <f>IF(FF201&gt;0,FF201,EQ201+ER201+EU201+EX201+EY201+EZ201+FA201+FB201+FC201)</f>
        <v/>
      </c>
      <c r="FH201" s="618" t="n"/>
      <c r="FU201" s="3">
        <f>IF(AQ201=1,"표점",IF(AQ201=12,"표점/만점",IF(AQ201=2,"백분위")))</f>
        <v/>
      </c>
      <c r="FV201" s="3">
        <f>IF(BA201=1,"표점",IF(BA201=12,"표점/만점",IF(BA201=2,"백분위",IF(BA201=4,"변표",IF(BA201=42,"변표/만점")))))</f>
        <v/>
      </c>
      <c r="FW201" s="3">
        <f>ROUND(Y201/$FZ201,2)</f>
        <v/>
      </c>
      <c r="FX201" s="3">
        <f>ROUND(Z201/$FZ201,2)</f>
        <v/>
      </c>
      <c r="FY201" s="3">
        <f>ROUND(AC201/$FZ201,2)</f>
        <v/>
      </c>
      <c r="FZ201" s="3">
        <f>Y201+Z201+AC201</f>
        <v/>
      </c>
    </row>
    <row r="202">
      <c r="A202" s="556" t="n">
        <v>26</v>
      </c>
      <c r="C202" s="3">
        <f>ROUND(ROW(C202)-ROW($C$15),0)</f>
        <v/>
      </c>
      <c r="D202" s="3" t="n">
        <v>187</v>
      </c>
      <c r="E202" s="3" t="inlineStr">
        <is>
          <t>강원 자연미기가산</t>
        </is>
      </c>
      <c r="F202" s="3" t="n">
        <v>500</v>
      </c>
      <c r="G202" s="3" t="n">
        <v>0.2</v>
      </c>
      <c r="H202" s="3" t="n">
        <v>0.3</v>
      </c>
      <c r="I202" s="3" t="n">
        <v>0.15</v>
      </c>
      <c r="J202" s="3" t="n">
        <v>0.15</v>
      </c>
      <c r="O202" s="3" t="n">
        <v>2</v>
      </c>
      <c r="P202" s="3">
        <f>G202+H202+MAX((I202:J202),L202:M202)*O202</f>
        <v/>
      </c>
      <c r="Q202" s="3" t="inlineStr"/>
      <c r="S202" s="3">
        <f>IF(R202&gt;0,R202,Q202)</f>
        <v/>
      </c>
      <c r="W202" s="3">
        <f>IF(AND(BH202=0,CD202=0),0,IF(V202&gt;0,V202,IF(U202=1,$W$11,0)))</f>
        <v/>
      </c>
      <c r="Y202" s="3">
        <f>AD202</f>
        <v/>
      </c>
      <c r="Z202" s="3">
        <f>AE202</f>
        <v/>
      </c>
      <c r="AA202" s="3">
        <f>IF($BB$7=1,AF202,IF(AS202=12,$F202*I202/($AF$8*AL202+$AF$9*(1-AL202)),AF202))</f>
        <v/>
      </c>
      <c r="AB202" s="3">
        <f>IF($BB$7=1,AI202,IF(AV202=12,$F202*L202/($AI$8*AL202+$AI$9*(1-AL202)),AI202))</f>
        <v/>
      </c>
      <c r="AC202" s="3">
        <f>IF(AND(AS202=2,EA202=1),AA202*O202,IF(AND(AS202=2,EA202=2),AB202*O202,IF(EA202=1,AA202,IF(EA202=2,AB202))))</f>
        <v/>
      </c>
      <c r="AD202" s="3">
        <f>IF(AQ202=12,$F202*G202/$AQ$9,IF(OR(AQ202=1,AQ202=4),$F202*G202/200,IF(OR(AQ202=2,AQ202=9),$F202*G202/100,"자동")))</f>
        <v/>
      </c>
      <c r="AE202" s="3">
        <f>IF(AR202=12,$F202*H202/$AR$9,IF(OR(AR202=1,AR202=4),$F202*H202/200,IF(OR(AR202=2,AR202=9),$F202*H202/100,"자동")))</f>
        <v/>
      </c>
      <c r="AF202" s="3">
        <f>IF(AS202=12,$F202*I202/IF($BB$7=1,IF($ED202=1,$AS$9,$AF$9),($AF$8*AL202+$AF$9*(1-AL202))),IF(AS202=42,$F202*I202/AN202,IF(OR(AS202=1,AS202=4,AS202=2),$F202*I202/100,IF(AS202=9,$F202*I202/50,"자동"))))</f>
        <v/>
      </c>
      <c r="AG202" s="3">
        <f>IF(AT202=12,$F202*J202/IF($BB$7=1,IF($ED202=1,$AT$9,$AG$9),($AG$8*AL202+$AG$9*(1-AL202))),IF(AT202=42,$F202*J202/AN202,IF(OR(AT202=1,AT202=4,AT202=2),$F202*J202/100,IF(AT202=9,$F202*J202/50,"자동"))))</f>
        <v/>
      </c>
      <c r="AH202" s="3">
        <f>IF(AU202=12,$F202*K202/IF($BB$7=1,IF($ED202=1,$AU$9,$AH$9),($AH$8*AL202+$AH$9*(1-AL202))),IF(AU202=42,$F202*K202/$AN202,IF(OR(AU202=1,AU202=4,AU202=2),$F202*K202/100,IF(AU202=9,$F202*K202/50,"자동"))))</f>
        <v/>
      </c>
      <c r="AI202" s="3">
        <f>IF(AV202=12,$F202*L202/IF($BB$7=1,IF($ED202=1,$AV$9,$AI$9),($AI$8*AL202+$AI$9*(1-AL202))),IF(AV202=42,$F202*L202/AO202,IF(OR(AV202=1,AV202=4,AV202=2),$F202*L202/100,IF(AV202=9,$F202*L202/50,"자동"))))</f>
        <v/>
      </c>
      <c r="AJ202" s="3">
        <f>IF(AW202=12,$F202*M202/IF($BB$7=1,IF($ED202=1,$AW$9,$AJ$9),($AJ$8*AL202+$AJ$9*(1-AL202))),IF(AW202=42,$F202*M202/AO202,IF(OR(AW202=1,AW202=4,AW202=2),$F202*M202/100,IF(AW202=9,$F202*M202/50,"자동"))))</f>
        <v/>
      </c>
      <c r="AL202" s="3">
        <f>IF(AK202&lt;&gt;"",AK202,IF(BA202&lt;&gt;12,"",IF(U202=1,1,IF(LEFT(E202,3)="서울대",0,""))))</f>
        <v/>
      </c>
      <c r="AN202" s="3">
        <f>IF($BA202=42,OFFSET(변환표준점수!C$119,$AP202-1,0),"")</f>
        <v/>
      </c>
      <c r="AO202" s="3">
        <f>IF($BA202=42,OFFSET(변환표준점수!D$119,$AP202-1,0),"")</f>
        <v/>
      </c>
      <c r="AP202" s="3">
        <f>IF(S202="","",MATCH(S202,변환표준점수!$B$119:$B$298,0))</f>
        <v/>
      </c>
      <c r="AQ202" s="3" t="n">
        <v>2</v>
      </c>
      <c r="AR202" s="3" t="n">
        <v>2</v>
      </c>
      <c r="AS202" s="3" t="n">
        <v>2</v>
      </c>
      <c r="AT202" s="3" t="n">
        <v>2</v>
      </c>
      <c r="AX202" s="3" t="n">
        <v>3</v>
      </c>
      <c r="AY202" s="3" t="n">
        <v>3</v>
      </c>
      <c r="BA202" s="3">
        <f>IF(AS202&gt;0,AS202,AV202)</f>
        <v/>
      </c>
      <c r="BC202" s="3">
        <f>$Z202*0.1</f>
        <v/>
      </c>
      <c r="BD202" s="3">
        <f>$Z202*0.1</f>
        <v/>
      </c>
      <c r="BJ202" s="3">
        <f>IF(BI202="",IF(DT202=1,1,$BI$3),BI202)</f>
        <v/>
      </c>
      <c r="BN202" s="212" t="inlineStr">
        <is>
          <t>미/기10%가산</t>
        </is>
      </c>
      <c r="BP202" s="3">
        <f>IF(BP$6&gt;0,BC202*$EG202,0)</f>
        <v/>
      </c>
      <c r="BQ202" s="3">
        <f>IF(BQ$6&gt;0,BD202*$EG202,0)</f>
        <v/>
      </c>
      <c r="CH202" s="206">
        <f>F202*P202</f>
        <v/>
      </c>
      <c r="CI202" s="56" t="n">
        <v>100</v>
      </c>
      <c r="CJ202" s="3" t="n">
        <v>97</v>
      </c>
      <c r="CK202" s="3" t="n">
        <v>94</v>
      </c>
      <c r="CL202" s="3" t="n">
        <v>91</v>
      </c>
      <c r="CM202" s="3" t="n">
        <v>81</v>
      </c>
      <c r="CN202" s="3" t="n">
        <v>78</v>
      </c>
      <c r="CO202" s="3" t="n">
        <v>75</v>
      </c>
      <c r="CP202" s="3" t="n">
        <v>72</v>
      </c>
      <c r="CQ202" s="3" t="n">
        <v>0</v>
      </c>
      <c r="CR202" s="56" t="n">
        <v>1.5</v>
      </c>
      <c r="CS202" s="3" t="n">
        <v>1</v>
      </c>
      <c r="CT202" s="3" t="n">
        <v>0.5</v>
      </c>
      <c r="CV202" s="3" t="n">
        <v>-0.5</v>
      </c>
      <c r="CW202" s="3" t="n">
        <v>-1</v>
      </c>
      <c r="CX202" s="3" t="n">
        <v>-1.5</v>
      </c>
      <c r="CY202" s="3" t="n">
        <v>-2</v>
      </c>
      <c r="CZ202" s="3" t="n">
        <v>-2.5</v>
      </c>
      <c r="DJ202" s="3">
        <f>ROUND((CI202-EZ202),1)</f>
        <v/>
      </c>
      <c r="DK202" s="3">
        <f>((CI202-EZ202)/(FG202+DJ202-FC202))*100</f>
        <v/>
      </c>
      <c r="DL202" s="3">
        <f>ROUND((CR202-FA202)+(DA202-FB202),1)</f>
        <v/>
      </c>
      <c r="DM202" s="3" t="n">
        <v>2</v>
      </c>
      <c r="DS202" s="3" t="n">
        <v>1</v>
      </c>
      <c r="DZ202" s="3" t="n">
        <v>1</v>
      </c>
      <c r="EA202" s="3">
        <f>IF(DZ202&gt;0,DZ202,IF(DM202&gt;0,1,2))</f>
        <v/>
      </c>
      <c r="EB202" s="3">
        <f>MAX(DM202:DO202)</f>
        <v/>
      </c>
      <c r="EC202" s="3">
        <f>AND(DM202-0.1&lt;$DM$8,DN202-0.1&lt;$DN$8,DO202-0.1&lt;$DO$8)*1</f>
        <v/>
      </c>
      <c r="ED202" s="3">
        <f>IFERROR(IF(AND($DP$8&gt;=DP202,$DQ$8&gt;=DQ202,$DR$8&gt;=DR202,$DS$8&gt;=DS202,$DT$8&gt;=DT202,$DU$8&gt;=DU202,$DV$8&gt;=DV202,$DW$8&gt;=DW202,$DX$8&gt;=DX202,OR(DY202=0,$DY$8&lt;DY202),EC202=1),1,0),0)</f>
        <v/>
      </c>
      <c r="EF202" s="3">
        <f>IFERROR(OFFSET(EF$3,MATCH(AQ202,$ED$4:$ED$10,0),0),0)</f>
        <v/>
      </c>
      <c r="EG202" s="3">
        <f>IFERROR(OFFSET(EG$3,MATCH(AR202,$ED$4:$ED$10,0),0),0)</f>
        <v/>
      </c>
      <c r="EH202" s="3">
        <f>IFERROR(IF(LEFT($BA202,1)="4",OFFSET(변환표준점수!$H$118,MATCH($S202,변환표준점수!$B$119:$B$198,0),),OFFSET(EH$3,MATCH(AS202,$ED$4:$ED$8,0),0)),0)</f>
        <v/>
      </c>
      <c r="EI202" s="3">
        <f>IFERROR(IF(LEFT($BA202,1)="4",OFFSET(변환표준점수!$I$118,MATCH($S202,변환표준점수!$B$119:$B$198,0),0),OFFSET(EI$3,MATCH(AT202,$ED$4:$ED$8,0),0)),0)</f>
        <v/>
      </c>
      <c r="EK202" s="3">
        <f>IFERROR(IF(LEFT($BA202,1)="4",OFFSET(변환표준점수!$J$118,MATCH($S202,변환표준점수!$B$119:$B$198,0),0),OFFSET(EJ$3,MATCH(AV202,$ED$4:$ED$8,0),0)),0)</f>
        <v/>
      </c>
      <c r="EL202" s="3">
        <f>IFERROR(IF(LEFT($BA202,1)="4",OFFSET(변환표준점수!$K$118,MATCH($S202,변환표준점수!$B$119:$B$198,0),0),OFFSET(EK$3,MATCH(AW202,$ED$4:$ED$8,0),0)),0)</f>
        <v/>
      </c>
      <c r="EM202" s="3">
        <f>IFERROR(OFFSET(EL$3,MATCH(AX202,$ED$4:$ED$8,0),0),0)</f>
        <v/>
      </c>
      <c r="EN202" s="3">
        <f>IFERROR(OFFSET(EM$3,MATCH(AY202,$ED$4:$ED$8,0),0),0)</f>
        <v/>
      </c>
      <c r="EO202" s="3">
        <f>IFERROR(OFFSET(EN$3,MATCH(AZ202,$ED$4:$ED$8,0),0),0)</f>
        <v/>
      </c>
      <c r="EQ202" s="3">
        <f>IFERROR((EF202*AD202+BO202)*$EP$9,0)</f>
        <v/>
      </c>
      <c r="ER202" s="3">
        <f>IFERROR(EG202*AE202+OFFSET($BP202,0,$ER$14-1),0)</f>
        <v/>
      </c>
      <c r="ES202" s="3">
        <f>IFERROR((EH202*AF202+BS202)*$EP$9,0)</f>
        <v/>
      </c>
      <c r="ET202" s="3">
        <f>IFERROR(IF(O202&lt;2,0,(EI202*AG202+BT202)*$EP$9),0)</f>
        <v/>
      </c>
      <c r="EU202" s="3">
        <f>IFERROR(BU202*$EP$9,0)</f>
        <v/>
      </c>
      <c r="EV202" s="3">
        <f>IFERROR((EK202*AI202+BV202)*$EP$9,0)</f>
        <v/>
      </c>
      <c r="EW202" s="3">
        <f>IFERROR(IF(O202&lt;2,0,(EL202*AJ202+BW202)*$EP$9),0)</f>
        <v/>
      </c>
      <c r="EX202" s="3">
        <f>LARGE((ES202:ET202,EV202:EW202),1)</f>
        <v/>
      </c>
      <c r="EY202" s="3">
        <f>IF(O202&lt;2,0,LARGE((ES202:ET202,EV202:EW202),2))</f>
        <v/>
      </c>
      <c r="EZ202" s="3">
        <f>IFERROR(OFFSET(CI202,0,ROUND((1/(1/EM202))-1,0)),0)</f>
        <v/>
      </c>
      <c r="FA202" s="3">
        <f>IFERROR(OFFSET(CR202,0,ROUND(1/(1/EN202),0)-1),0)</f>
        <v/>
      </c>
      <c r="FB202" s="3">
        <f>IFERROR(OFFSET(DA202,0,ROUND(1/(1/EO202),0)-1),0)</f>
        <v/>
      </c>
      <c r="FG202" s="3">
        <f>IF(FF202&gt;0,FF202,EQ202+ER202+EU202+EX202+EY202+EZ202+FA202+FB202+FC202)</f>
        <v/>
      </c>
      <c r="FH202" s="618" t="n"/>
      <c r="FU202" s="3">
        <f>IF(AQ202=1,"표점",IF(AQ202=12,"표점/만점",IF(AQ202=2,"백분위")))</f>
        <v/>
      </c>
      <c r="FV202" s="3">
        <f>IF(BA202=1,"표점",IF(BA202=12,"표점/만점",IF(BA202=2,"백분위",IF(BA202=4,"변표",IF(BA202=42,"변표/만점")))))</f>
        <v/>
      </c>
      <c r="FW202" s="3">
        <f>ROUND(Y202/$FZ202,2)</f>
        <v/>
      </c>
      <c r="FX202" s="3">
        <f>ROUND(Z202/$FZ202,2)</f>
        <v/>
      </c>
      <c r="FY202" s="3">
        <f>ROUND(AC202/$FZ202,2)</f>
        <v/>
      </c>
      <c r="FZ202" s="3">
        <f>Y202+Z202+AC202</f>
        <v/>
      </c>
    </row>
    <row r="203">
      <c r="A203" s="556" t="inlineStr">
        <is>
          <t>ㅌ</t>
        </is>
      </c>
      <c r="C203" s="3">
        <f>ROUND(ROW(C203)-ROW($C$15),0)</f>
        <v/>
      </c>
      <c r="D203" s="3" t="n">
        <v>188</v>
      </c>
      <c r="E203" s="3" t="inlineStr">
        <is>
          <t>강원 자연C</t>
        </is>
      </c>
      <c r="F203" s="3" t="n">
        <v>500</v>
      </c>
      <c r="G203" s="3" t="n">
        <v>0.2</v>
      </c>
      <c r="H203" s="3" t="n">
        <v>0.3</v>
      </c>
      <c r="I203" s="3" t="n">
        <v>0.15</v>
      </c>
      <c r="J203" s="3" t="n">
        <v>0.15</v>
      </c>
      <c r="O203" s="3" t="n">
        <v>2</v>
      </c>
      <c r="P203" s="3">
        <f>G203+H203+MAX((I203:J203),L203:M203)*O203</f>
        <v/>
      </c>
      <c r="Q203" s="3" t="inlineStr"/>
      <c r="S203" s="3">
        <f>IF(R203&gt;0,R203,Q203)</f>
        <v/>
      </c>
      <c r="W203" s="3">
        <f>IF(AND(BH203=0,CD203=0),0,IF(V203&gt;0,V203,IF(U203=1,$W$11,0)))</f>
        <v/>
      </c>
      <c r="Y203" s="3">
        <f>AD203</f>
        <v/>
      </c>
      <c r="Z203" s="3">
        <f>AE203</f>
        <v/>
      </c>
      <c r="AA203" s="3">
        <f>IF($BB$7=1,AF203,IF(AS203=12,$F203*I203/($AF$8*AL203+$AF$9*(1-AL203)),AF203))</f>
        <v/>
      </c>
      <c r="AB203" s="3">
        <f>IF($BB$7=1,AI203,IF(AV203=12,$F203*L203/($AI$8*AL203+$AI$9*(1-AL203)),AI203))</f>
        <v/>
      </c>
      <c r="AC203" s="3">
        <f>IF(AND(AS203=2,EA203=1),AA203*O203,IF(AND(AS203=2,EA203=2),AB203*O203,IF(EA203=1,AA203,IF(EA203=2,AB203))))</f>
        <v/>
      </c>
      <c r="AD203" s="3">
        <f>IF(AQ203=12,$F203*G203/$AQ$9,IF(OR(AQ203=1,AQ203=4),$F203*G203/200,IF(OR(AQ203=2,AQ203=9),$F203*G203/100,"자동")))</f>
        <v/>
      </c>
      <c r="AE203" s="3">
        <f>IF(AR203=12,$F203*H203/$AR$9,IF(OR(AR203=1,AR203=4),$F203*H203/200,IF(OR(AR203=2,AR203=9),$F203*H203/100,"자동")))</f>
        <v/>
      </c>
      <c r="AF203" s="3">
        <f>IF(AS203=12,$F203*I203/IF($BB$7=1,IF($ED203=1,$AS$9,$AF$9),($AF$8*AL203+$AF$9*(1-AL203))),IF(AS203=42,$F203*I203/AN203,IF(OR(AS203=1,AS203=4,AS203=2),$F203*I203/100,IF(AS203=9,$F203*I203/50,"자동"))))</f>
        <v/>
      </c>
      <c r="AG203" s="3">
        <f>IF(AT203=12,$F203*J203/IF($BB$7=1,IF($ED203=1,$AT$9,$AG$9),($AG$8*AL203+$AG$9*(1-AL203))),IF(AT203=42,$F203*J203/AN203,IF(OR(AT203=1,AT203=4,AT203=2),$F203*J203/100,IF(AT203=9,$F203*J203/50,"자동"))))</f>
        <v/>
      </c>
      <c r="AH203" s="3">
        <f>IF(AU203=12,$F203*K203/IF($BB$7=1,IF($ED203=1,$AU$9,$AH$9),($AH$8*AL203+$AH$9*(1-AL203))),IF(AU203=42,$F203*K203/$AN203,IF(OR(AU203=1,AU203=4,AU203=2),$F203*K203/100,IF(AU203=9,$F203*K203/50,"자동"))))</f>
        <v/>
      </c>
      <c r="AI203" s="3">
        <f>IF(AV203=12,$F203*L203/IF($BB$7=1,IF($ED203=1,$AV$9,$AI$9),($AI$8*AL203+$AI$9*(1-AL203))),IF(AV203=42,$F203*L203/AO203,IF(OR(AV203=1,AV203=4,AV203=2),$F203*L203/100,IF(AV203=9,$F203*L203/50,"자동"))))</f>
        <v/>
      </c>
      <c r="AJ203" s="3">
        <f>IF(AW203=12,$F203*M203/IF($BB$7=1,IF($ED203=1,$AW$9,$AJ$9),($AJ$8*AL203+$AJ$9*(1-AL203))),IF(AW203=42,$F203*M203/AO203,IF(OR(AW203=1,AW203=4,AW203=2),$F203*M203/100,IF(AW203=9,$F203*M203/50,"자동"))))</f>
        <v/>
      </c>
      <c r="AL203" s="3">
        <f>IF(AK203&lt;&gt;"",AK203,IF(BA203&lt;&gt;12,"",IF(U203=1,1,IF(LEFT(E203,3)="서울대",0,""))))</f>
        <v/>
      </c>
      <c r="AN203" s="3">
        <f>IF($BA203=42,OFFSET(변환표준점수!C$119,$AP203-1,0),"")</f>
        <v/>
      </c>
      <c r="AO203" s="3">
        <f>IF($BA203=42,OFFSET(변환표준점수!D$119,$AP203-1,0),"")</f>
        <v/>
      </c>
      <c r="AP203" s="3">
        <f>IF(S203="","",MATCH(S203,변환표준점수!$B$119:$B$298,0))</f>
        <v/>
      </c>
      <c r="AQ203" s="3" t="n">
        <v>2</v>
      </c>
      <c r="AR203" s="3" t="n">
        <v>2</v>
      </c>
      <c r="AS203" s="3" t="n">
        <v>2</v>
      </c>
      <c r="AT203" s="3" t="n">
        <v>2</v>
      </c>
      <c r="AX203" s="3" t="n">
        <v>3</v>
      </c>
      <c r="AY203" s="3" t="n">
        <v>3</v>
      </c>
      <c r="BA203" s="3">
        <f>IF(AS203&gt;0,AS203,AV203)</f>
        <v/>
      </c>
      <c r="BJ203" s="3">
        <f>IF(BI203="",IF(DT203=1,1,$BI$3),BI203)</f>
        <v/>
      </c>
      <c r="CH203" s="206">
        <f>F203*P203</f>
        <v/>
      </c>
      <c r="CI203" s="56" t="n">
        <v>100</v>
      </c>
      <c r="CJ203" s="3" t="n">
        <v>97</v>
      </c>
      <c r="CK203" s="3" t="n">
        <v>94</v>
      </c>
      <c r="CL203" s="3" t="n">
        <v>91</v>
      </c>
      <c r="CM203" s="3" t="n">
        <v>81</v>
      </c>
      <c r="CN203" s="3" t="n">
        <v>78</v>
      </c>
      <c r="CO203" s="3" t="n">
        <v>75</v>
      </c>
      <c r="CP203" s="3" t="n">
        <v>72</v>
      </c>
      <c r="CQ203" s="3" t="n">
        <v>0</v>
      </c>
      <c r="CR203" s="56" t="n">
        <v>1.5</v>
      </c>
      <c r="CS203" s="3" t="n">
        <v>1</v>
      </c>
      <c r="CT203" s="3" t="n">
        <v>0.5</v>
      </c>
      <c r="CV203" s="3" t="n">
        <v>-0.5</v>
      </c>
      <c r="CW203" s="3" t="n">
        <v>-1</v>
      </c>
      <c r="CX203" s="3" t="n">
        <v>-1.5</v>
      </c>
      <c r="CY203" s="3" t="n">
        <v>-2</v>
      </c>
      <c r="CZ203" s="3" t="n">
        <v>-2.5</v>
      </c>
      <c r="DJ203" s="3">
        <f>ROUND((CI203-EZ203),1)</f>
        <v/>
      </c>
      <c r="DK203" s="3">
        <f>((CI203-EZ203)/(FG203+DJ203-FC203))*100</f>
        <v/>
      </c>
      <c r="DL203" s="3">
        <f>ROUND((CR203-FA203)+(DA203-FB203),1)</f>
        <v/>
      </c>
      <c r="DM203" s="3" t="n">
        <v>2</v>
      </c>
      <c r="DQ203" s="3" t="n">
        <v>1</v>
      </c>
      <c r="DS203" s="3" t="n">
        <v>1</v>
      </c>
      <c r="DZ203" s="3" t="n">
        <v>1</v>
      </c>
      <c r="EA203" s="3">
        <f>IF(DZ203&gt;0,DZ203,IF(DM203&gt;0,1,2))</f>
        <v/>
      </c>
      <c r="EB203" s="3">
        <f>MAX(DM203:DO203)</f>
        <v/>
      </c>
      <c r="EC203" s="3">
        <f>AND(DM203-0.1&lt;$DM$8,DN203-0.1&lt;$DN$8,DO203-0.1&lt;$DO$8)*1</f>
        <v/>
      </c>
      <c r="ED203" s="3">
        <f>IFERROR(IF(AND($DP$8&gt;=DP203,$DQ$8&gt;=DQ203,$DR$8&gt;=DR203,$DS$8&gt;=DS203,$DT$8&gt;=DT203,$DU$8&gt;=DU203,$DV$8&gt;=DV203,$DW$8&gt;=DW203,$DX$8&gt;=DX203,OR(DY203=0,$DY$8&lt;DY203),EC203=1),1,0),0)</f>
        <v/>
      </c>
      <c r="EF203" s="3">
        <f>IFERROR(OFFSET(EF$3,MATCH(AQ203,$ED$4:$ED$10,0),0),0)</f>
        <v/>
      </c>
      <c r="EG203" s="3">
        <f>IFERROR(OFFSET(EG$3,MATCH(AR203,$ED$4:$ED$10,0),0),0)</f>
        <v/>
      </c>
      <c r="EH203" s="3">
        <f>IFERROR(IF(LEFT($BA203,1)="4",OFFSET(변환표준점수!$H$118,MATCH($S203,변환표준점수!$B$119:$B$198,0),),OFFSET(EH$3,MATCH(AS203,$ED$4:$ED$8,0),0)),0)</f>
        <v/>
      </c>
      <c r="EI203" s="3">
        <f>IFERROR(IF(LEFT($BA203,1)="4",OFFSET(변환표준점수!$I$118,MATCH($S203,변환표준점수!$B$119:$B$198,0),0),OFFSET(EI$3,MATCH(AT203,$ED$4:$ED$8,0),0)),0)</f>
        <v/>
      </c>
      <c r="EK203" s="3">
        <f>IFERROR(IF(LEFT($BA203,1)="4",OFFSET(변환표준점수!$J$118,MATCH($S203,변환표준점수!$B$119:$B$198,0),0),OFFSET(EJ$3,MATCH(AV203,$ED$4:$ED$8,0),0)),0)</f>
        <v/>
      </c>
      <c r="EL203" s="3">
        <f>IFERROR(IF(LEFT($BA203,1)="4",OFFSET(변환표준점수!$K$118,MATCH($S203,변환표준점수!$B$119:$B$198,0),0),OFFSET(EK$3,MATCH(AW203,$ED$4:$ED$8,0),0)),0)</f>
        <v/>
      </c>
      <c r="EM203" s="3">
        <f>IFERROR(OFFSET(EL$3,MATCH(AX203,$ED$4:$ED$8,0),0),0)</f>
        <v/>
      </c>
      <c r="EN203" s="3">
        <f>IFERROR(OFFSET(EM$3,MATCH(AY203,$ED$4:$ED$8,0),0),0)</f>
        <v/>
      </c>
      <c r="EO203" s="3">
        <f>IFERROR(OFFSET(EN$3,MATCH(AZ203,$ED$4:$ED$8,0),0),0)</f>
        <v/>
      </c>
      <c r="EQ203" s="3">
        <f>IFERROR((EF203*AD203+BO203)*$EP$9,0)</f>
        <v/>
      </c>
      <c r="ER203" s="3">
        <f>IFERROR(EG203*AE203+OFFSET($BP203,0,$ER$14-1),0)</f>
        <v/>
      </c>
      <c r="ES203" s="3">
        <f>IFERROR((EH203*AF203+BS203)*$EP$9,0)</f>
        <v/>
      </c>
      <c r="ET203" s="3">
        <f>IFERROR(IF(O203&lt;2,0,(EI203*AG203+BT203)*$EP$9),0)</f>
        <v/>
      </c>
      <c r="EU203" s="3">
        <f>IFERROR(BU203*$EP$9,0)</f>
        <v/>
      </c>
      <c r="EV203" s="3">
        <f>IFERROR((EK203*AI203+BV203)*$EP$9,0)</f>
        <v/>
      </c>
      <c r="EW203" s="3">
        <f>IFERROR(IF(O203&lt;2,0,(EL203*AJ203+BW203)*$EP$9),0)</f>
        <v/>
      </c>
      <c r="EX203" s="3">
        <f>LARGE((ES203:ET203,EV203:EW203),1)</f>
        <v/>
      </c>
      <c r="EY203" s="3">
        <f>IF(O203&lt;2,0,LARGE((ES203:ET203,EV203:EW203),2))</f>
        <v/>
      </c>
      <c r="EZ203" s="3">
        <f>IFERROR(OFFSET(CI203,0,ROUND((1/(1/EM203))-1,0)),0)</f>
        <v/>
      </c>
      <c r="FA203" s="3">
        <f>IFERROR(OFFSET(CR203,0,ROUND(1/(1/EN203),0)-1),0)</f>
        <v/>
      </c>
      <c r="FB203" s="3">
        <f>IFERROR(OFFSET(DA203,0,ROUND(1/(1/EO203),0)-1),0)</f>
        <v/>
      </c>
      <c r="FG203" s="3">
        <f>IF(FF203&gt;0,FF203,EQ203+ER203+EU203+EX203+EY203+EZ203+FA203+FB203+FC203)</f>
        <v/>
      </c>
      <c r="FH203" s="618" t="n"/>
      <c r="FU203" s="3">
        <f>IF(AQ203=1,"표점",IF(AQ203=12,"표점/만점",IF(AQ203=2,"백분위")))</f>
        <v/>
      </c>
      <c r="FV203" s="3">
        <f>IF(BA203=1,"표점",IF(BA203=12,"표점/만점",IF(BA203=2,"백분위",IF(BA203=4,"변표",IF(BA203=42,"변표/만점")))))</f>
        <v/>
      </c>
      <c r="FW203" s="3">
        <f>ROUND(Y203/$FZ203,2)</f>
        <v/>
      </c>
      <c r="FX203" s="3">
        <f>ROUND(Z203/$FZ203,2)</f>
        <v/>
      </c>
      <c r="FY203" s="3">
        <f>ROUND(AC203/$FZ203,2)</f>
        <v/>
      </c>
      <c r="FZ203" s="3">
        <f>Y203+Z203+AC203</f>
        <v/>
      </c>
    </row>
    <row r="204">
      <c r="A204" s="556" t="n">
        <v>26</v>
      </c>
      <c r="C204" s="3">
        <f>ROUND(ROW(C204)-ROW($C$15),0)</f>
        <v/>
      </c>
      <c r="D204" s="3" t="n">
        <v>189</v>
      </c>
      <c r="E204" s="3" t="inlineStr">
        <is>
          <t>경상 통합</t>
        </is>
      </c>
      <c r="F204" s="3" t="n">
        <v>1000</v>
      </c>
      <c r="G204" s="3" t="n">
        <v>0.3</v>
      </c>
      <c r="H204" s="3" t="n">
        <v>0.25</v>
      </c>
      <c r="I204" s="3" t="n">
        <v>0.125</v>
      </c>
      <c r="J204" s="3" t="n">
        <v>0.125</v>
      </c>
      <c r="L204" s="3" t="n">
        <v>0.125</v>
      </c>
      <c r="M204" s="3" t="n">
        <v>0.125</v>
      </c>
      <c r="O204" s="3" t="n">
        <v>2</v>
      </c>
      <c r="P204" s="3">
        <f>G204+H204+MAX((I204:J204),L204:M204)*O204</f>
        <v/>
      </c>
      <c r="Q204" s="3" t="inlineStr"/>
      <c r="S204" s="3">
        <f>IF(R204&gt;0,R204,Q204)</f>
        <v/>
      </c>
      <c r="W204" s="3">
        <f>IF(AND(BH204=0,CD204=0),0,IF(V204&gt;0,V204,IF(U204=1,$W$11,0)))</f>
        <v/>
      </c>
      <c r="Y204" s="3">
        <f>AD204</f>
        <v/>
      </c>
      <c r="Z204" s="3">
        <f>AE204</f>
        <v/>
      </c>
      <c r="AA204" s="3">
        <f>IF($BB$7=1,AF204,IF(AS204=12,$F204*I204/($AF$8*AL204+$AF$9*(1-AL204)),AF204))</f>
        <v/>
      </c>
      <c r="AB204" s="3">
        <f>IF($BB$7=1,AI204,IF(AV204=12,$F204*L204/($AI$8*AL204+$AI$9*(1-AL204)),AI204))</f>
        <v/>
      </c>
      <c r="AC204" s="3">
        <f>IF(AND(AS204=2,EA204=1),AA204*O204,IF(AND(AS204=2,EA204=2),AB204*O204,IF(EA204=1,AA204,IF(EA204=2,AB204))))</f>
        <v/>
      </c>
      <c r="AD204" s="3">
        <f>IF(AQ204=12,$F204*G204/$AQ$9,IF(OR(AQ204=1,AQ204=4),$F204*G204/200,IF(OR(AQ204=2,AQ204=9),$F204*G204/100,"자동")))</f>
        <v/>
      </c>
      <c r="AE204" s="3">
        <f>IF(AR204=12,$F204*H204/$AR$9,IF(OR(AR204=1,AR204=4),$F204*H204/200,IF(OR(AR204=2,AR204=9),$F204*H204/100,"자동")))</f>
        <v/>
      </c>
      <c r="AF204" s="3">
        <f>IF(AS204=12,$F204*I204/IF($BB$7=1,IF($ED204=1,$AS$9,$AF$9),($AF$8*AL204+$AF$9*(1-AL204))),IF(AS204=42,$F204*I204/AN204,IF(OR(AS204=1,AS204=4,AS204=2),$F204*I204/100,IF(AS204=9,$F204*I204/50,"자동"))))</f>
        <v/>
      </c>
      <c r="AG204" s="3">
        <f>IF(AT204=12,$F204*J204/IF($BB$7=1,IF($ED204=1,$AT$9,$AG$9),($AG$8*AL204+$AG$9*(1-AL204))),IF(AT204=42,$F204*J204/AN204,IF(OR(AT204=1,AT204=4,AT204=2),$F204*J204/100,IF(AT204=9,$F204*J204/50,"자동"))))</f>
        <v/>
      </c>
      <c r="AH204" s="3">
        <f>IF(AU204=12,$F204*K204/IF($BB$7=1,IF($ED204=1,$AU$9,$AH$9),($AH$8*AL204+$AH$9*(1-AL204))),IF(AU204=42,$F204*K204/$AN204,IF(OR(AU204=1,AU204=4,AU204=2),$F204*K204/100,IF(AU204=9,$F204*K204/50,"자동"))))</f>
        <v/>
      </c>
      <c r="AI204" s="3">
        <f>IF(AV204=12,$F204*L204/IF($BB$7=1,IF($ED204=1,$AV$9,$AI$9),($AI$8*AL204+$AI$9*(1-AL204))),IF(AV204=42,$F204*L204/AO204,IF(OR(AV204=1,AV204=4,AV204=2),$F204*L204/100,IF(AV204=9,$F204*L204/50,"자동"))))</f>
        <v/>
      </c>
      <c r="AJ204" s="3">
        <f>IF(AW204=12,$F204*M204/IF($BB$7=1,IF($ED204=1,$AW$9,$AJ$9),($AJ$8*AL204+$AJ$9*(1-AL204))),IF(AW204=42,$F204*M204/AO204,IF(OR(AW204=1,AW204=4,AW204=2),$F204*M204/100,IF(AW204=9,$F204*M204/50,"자동"))))</f>
        <v/>
      </c>
      <c r="AK204" s="3" t="n">
        <v>0</v>
      </c>
      <c r="AL204" s="3">
        <f>IF(AK204&lt;&gt;"",AK204,IF(BA204&lt;&gt;12,"",IF(U204=1,1,IF(LEFT(E204,3)="서울대",0,""))))</f>
        <v/>
      </c>
      <c r="AN204" s="3">
        <f>IF($BA204=42,OFFSET(변환표준점수!C$119,$AP204-1,0),"")</f>
        <v/>
      </c>
      <c r="AO204" s="3">
        <f>IF($BA204=42,OFFSET(변환표준점수!D$119,$AP204-1,0),"")</f>
        <v/>
      </c>
      <c r="AP204" s="3">
        <f>IF(S204="","",MATCH(S204,변환표준점수!$B$119:$B$298,0))</f>
        <v/>
      </c>
      <c r="AQ204" s="3" t="n">
        <v>12</v>
      </c>
      <c r="AR204" s="3" t="n">
        <v>12</v>
      </c>
      <c r="AS204" s="3" t="n">
        <v>12</v>
      </c>
      <c r="AT204" s="3" t="n">
        <v>12</v>
      </c>
      <c r="AV204" s="3" t="n">
        <v>12</v>
      </c>
      <c r="AW204" s="3" t="n">
        <v>12</v>
      </c>
      <c r="AX204" s="3" t="n">
        <v>3</v>
      </c>
      <c r="AY204" s="3" t="n">
        <v>3</v>
      </c>
      <c r="BA204" s="3">
        <f>IF(AS204&gt;0,AS204,AV204)</f>
        <v/>
      </c>
      <c r="BJ204" s="3">
        <f>IF(BI204="",IF(DT204=1,1,$BI$3),BI204)</f>
        <v/>
      </c>
      <c r="CH204" s="206">
        <f>F204*P204</f>
        <v/>
      </c>
      <c r="CI204" s="56" t="n">
        <v>200</v>
      </c>
      <c r="CJ204" s="3" t="n">
        <v>196</v>
      </c>
      <c r="CK204" s="3" t="n">
        <v>192</v>
      </c>
      <c r="CL204" s="3" t="n">
        <v>188</v>
      </c>
      <c r="CM204" s="3" t="n">
        <v>184</v>
      </c>
      <c r="CN204" s="3" t="n">
        <v>180</v>
      </c>
      <c r="CO204" s="3" t="n">
        <v>176</v>
      </c>
      <c r="CP204" s="3" t="n">
        <v>172</v>
      </c>
      <c r="CQ204" s="3" t="n">
        <v>168</v>
      </c>
      <c r="DJ204" s="3">
        <f>ROUND((CI204-EZ204),1)</f>
        <v/>
      </c>
      <c r="DK204" s="3">
        <f>((CI204-EZ204)/(FG204+DJ204-FC204))*100</f>
        <v/>
      </c>
      <c r="DL204" s="3">
        <f>ROUND((CR204-FA204)+(DA204-FB204),1)</f>
        <v/>
      </c>
      <c r="DO204" s="3" t="n">
        <v>2</v>
      </c>
      <c r="EA204" s="3">
        <f>IF(DZ204&gt;0,DZ204,IF(DM204&gt;0,1,2))</f>
        <v/>
      </c>
      <c r="EB204" s="3">
        <f>MAX(DM204:DO204)</f>
        <v/>
      </c>
      <c r="EC204" s="3">
        <f>AND(DM204-0.1&lt;$DM$8,DN204-0.1&lt;$DN$8,DO204-0.1&lt;$DO$8)*1</f>
        <v/>
      </c>
      <c r="ED204" s="3">
        <f>IFERROR(IF(AND($DP$8&gt;=DP204,$DQ$8&gt;=DQ204,$DR$8&gt;=DR204,$DS$8&gt;=DS204,$DT$8&gt;=DT204,$DU$8&gt;=DU204,$DV$8&gt;=DV204,$DW$8&gt;=DW204,$DX$8&gt;=DX204,OR(DY204=0,$DY$8&lt;DY204),EC204=1),1,0),0)</f>
        <v/>
      </c>
      <c r="EF204" s="3">
        <f>IFERROR(OFFSET(EF$3,MATCH(AQ204,$ED$4:$ED$10,0),0),0)</f>
        <v/>
      </c>
      <c r="EG204" s="3">
        <f>IFERROR(OFFSET(EG$3,MATCH(AR204,$ED$4:$ED$10,0),0),0)</f>
        <v/>
      </c>
      <c r="EH204" s="3">
        <f>IFERROR(IF(LEFT($BA204,1)="4",OFFSET(변환표준점수!$H$118,MATCH($S204,변환표준점수!$B$119:$B$198,0),),OFFSET(EH$3,MATCH(AS204,$ED$4:$ED$8,0),0)),0)</f>
        <v/>
      </c>
      <c r="EI204" s="3">
        <f>IFERROR(IF(LEFT($BA204,1)="4",OFFSET(변환표준점수!$I$118,MATCH($S204,변환표준점수!$B$119:$B$198,0),0),OFFSET(EI$3,MATCH(AT204,$ED$4:$ED$8,0),0)),0)</f>
        <v/>
      </c>
      <c r="EK204" s="3">
        <f>IFERROR(IF(LEFT($BA204,1)="4",OFFSET(변환표준점수!$J$118,MATCH($S204,변환표준점수!$B$119:$B$198,0),0),OFFSET(EJ$3,MATCH(AV204,$ED$4:$ED$8,0),0)),0)</f>
        <v/>
      </c>
      <c r="EL204" s="3">
        <f>IFERROR(IF(LEFT($BA204,1)="4",OFFSET(변환표준점수!$K$118,MATCH($S204,변환표준점수!$B$119:$B$198,0),0),OFFSET(EK$3,MATCH(AW204,$ED$4:$ED$8,0),0)),0)</f>
        <v/>
      </c>
      <c r="EM204" s="3">
        <f>IFERROR(OFFSET(EL$3,MATCH(AX204,$ED$4:$ED$8,0),0),0)</f>
        <v/>
      </c>
      <c r="EN204" s="3">
        <f>IFERROR(OFFSET(EM$3,MATCH(AY204,$ED$4:$ED$8,0),0),0)</f>
        <v/>
      </c>
      <c r="EO204" s="3">
        <f>IFERROR(OFFSET(EN$3,MATCH(AZ204,$ED$4:$ED$8,0),0),0)</f>
        <v/>
      </c>
      <c r="EQ204" s="3">
        <f>IFERROR((EF204*AD204+BO204)*$EP$9,0)</f>
        <v/>
      </c>
      <c r="ER204" s="3">
        <f>IFERROR(EG204*AE204+OFFSET($BP204,0,$ER$14-1),0)</f>
        <v/>
      </c>
      <c r="ES204" s="3">
        <f>IFERROR((EH204*AF204+BS204)*$EP$9,0)</f>
        <v/>
      </c>
      <c r="ET204" s="3">
        <f>IFERROR(IF(O204&lt;2,0,(EI204*AG204+BT204)*$EP$9),0)</f>
        <v/>
      </c>
      <c r="EU204" s="3">
        <f>IFERROR(BU204*$EP$9,0)</f>
        <v/>
      </c>
      <c r="EV204" s="3">
        <f>IFERROR((EK204*AI204+BV204)*$EP$9,0)</f>
        <v/>
      </c>
      <c r="EW204" s="3">
        <f>IFERROR(IF(O204&lt;2,0,(EL204*AJ204+BW204)*$EP$9),0)</f>
        <v/>
      </c>
      <c r="EX204" s="3">
        <f>LARGE((ES204:ET204,EV204:EW204),1)</f>
        <v/>
      </c>
      <c r="EY204" s="3">
        <f>IF(O204&lt;2,0,LARGE((ES204:ET204,EV204:EW204),2))</f>
        <v/>
      </c>
      <c r="EZ204" s="3">
        <f>IFERROR(OFFSET(CI204,0,ROUND((1/(1/EM204))-1,0)),0)</f>
        <v/>
      </c>
      <c r="FA204" s="3">
        <f>IFERROR(OFFSET(CR204,0,ROUND(1/(1/EN204),0)-1),0)</f>
        <v/>
      </c>
      <c r="FB204" s="3">
        <f>IFERROR(OFFSET(DA204,0,ROUND(1/(1/EO204),0)-1),0)</f>
        <v/>
      </c>
      <c r="FG204" s="3">
        <f>IF(FF204&gt;0,FF204,EQ204+ER204+EU204+EX204+EY204+EZ204+FA204+FB204+FC204)</f>
        <v/>
      </c>
      <c r="FH204" s="618" t="n"/>
      <c r="FU204" s="3">
        <f>IF(AQ204=1,"표점",IF(AQ204=12,"표점/만점",IF(AQ204=2,"백분위")))</f>
        <v/>
      </c>
      <c r="FV204" s="3">
        <f>IF(BA204=1,"표점",IF(BA204=12,"표점/만점",IF(BA204=2,"백분위",IF(BA204=4,"변표",IF(BA204=42,"변표/만점")))))</f>
        <v/>
      </c>
      <c r="FW204" s="3">
        <f>ROUND(Y204/$FZ204,2)</f>
        <v/>
      </c>
      <c r="FX204" s="3">
        <f>ROUND(Z204/$FZ204,2)</f>
        <v/>
      </c>
      <c r="FY204" s="3">
        <f>ROUND(AC204/$FZ204,2)</f>
        <v/>
      </c>
      <c r="FZ204" s="3">
        <f>Y204+Z204+AC204</f>
        <v/>
      </c>
    </row>
    <row r="205">
      <c r="A205" s="556" t="n">
        <v>26</v>
      </c>
      <c r="C205" s="3">
        <f>ROUND(ROW(C205)-ROW($C$15),0)</f>
        <v/>
      </c>
      <c r="D205" s="3" t="n">
        <v>190</v>
      </c>
      <c r="E205" s="3" t="inlineStr">
        <is>
          <t>경상 자연미정</t>
        </is>
      </c>
      <c r="F205" s="3" t="n">
        <v>1000</v>
      </c>
      <c r="G205" s="3" t="n">
        <v>0.25</v>
      </c>
      <c r="H205" s="3" t="n">
        <v>0.3</v>
      </c>
      <c r="I205" s="3" t="n">
        <v>0.125</v>
      </c>
      <c r="J205" s="3" t="n">
        <v>0.125</v>
      </c>
      <c r="K205" s="3" t="n">
        <v>0.125</v>
      </c>
      <c r="L205" s="3" t="n">
        <v>0.125</v>
      </c>
      <c r="M205" s="3" t="n">
        <v>0.125</v>
      </c>
      <c r="O205" s="3" t="n">
        <v>2</v>
      </c>
      <c r="P205" s="3">
        <f>G205+H205+MAX((I205:J205),L205:M205)*O205</f>
        <v/>
      </c>
      <c r="Q205" s="3" t="inlineStr"/>
      <c r="S205" s="3">
        <f>IF(R205&gt;0,R205,Q205)</f>
        <v/>
      </c>
      <c r="W205" s="3">
        <f>IF(AND(BH205=0,CD205=0),0,IF(V205&gt;0,V205,IF(U205=1,$W$11,0)))</f>
        <v/>
      </c>
      <c r="Y205" s="3">
        <f>AD205</f>
        <v/>
      </c>
      <c r="Z205" s="3">
        <f>AE205</f>
        <v/>
      </c>
      <c r="AA205" s="3">
        <f>IF($BB$7=1,AF205,IF(AS205=12,$F205*I205/($AF$8*AL205+$AF$9*(1-AL205)),AF205))</f>
        <v/>
      </c>
      <c r="AB205" s="3">
        <f>IF($BB$7=1,AI205,IF(AV205=12,$F205*L205/($AI$8*AL205+$AI$9*(1-AL205)),AI205))</f>
        <v/>
      </c>
      <c r="AC205" s="3">
        <f>IF(AND(AS205=2,EA205=1),AA205*O205,IF(AND(AS205=2,EA205=2),AB205*O205,IF(EA205=1,AA205,IF(EA205=2,AB205))))</f>
        <v/>
      </c>
      <c r="AD205" s="3">
        <f>IF(AQ205=12,$F205*G205/$AQ$9,IF(OR(AQ205=1,AQ205=4),$F205*G205/200,IF(OR(AQ205=2,AQ205=9),$F205*G205/100,"자동")))</f>
        <v/>
      </c>
      <c r="AE205" s="3">
        <f>IF(AR205=12,$F205*H205/$AR$9,IF(OR(AR205=1,AR205=4),$F205*H205/200,IF(OR(AR205=2,AR205=9),$F205*H205/100,"자동")))</f>
        <v/>
      </c>
      <c r="AF205" s="3">
        <f>IF(AS205=12,$F205*I205/IF($BB$7=1,IF($ED205=1,$AS$9,$AF$9),($AF$8*AL205+$AF$9*(1-AL205))),IF(AS205=42,$F205*I205/AN205,IF(OR(AS205=1,AS205=4,AS205=2),$F205*I205/100,IF(AS205=9,$F205*I205/50,"자동"))))</f>
        <v/>
      </c>
      <c r="AG205" s="3">
        <f>IF(AT205=12,$F205*J205/IF($BB$7=1,IF($ED205=1,$AT$9,$AG$9),($AG$8*AL205+$AG$9*(1-AL205))),IF(AT205=42,$F205*J205/AN205,IF(OR(AT205=1,AT205=4,AT205=2),$F205*J205/100,IF(AT205=9,$F205*J205/50,"자동"))))</f>
        <v/>
      </c>
      <c r="AH205" s="3">
        <f>IF(AU205=12,$F205*K205/IF($BB$7=1,IF($ED205=1,$AU$9,$AH$9),($AH$8*AL205+$AH$9*(1-AL205))),IF(AU205=42,$F205*K205/$AN205,IF(OR(AU205=1,AU205=4,AU205=2),$F205*K205/100,IF(AU205=9,$F205*K205/50,"자동"))))</f>
        <v/>
      </c>
      <c r="AI205" s="3">
        <f>IF(AV205=12,$F205*L205/IF($BB$7=1,IF($ED205=1,$AV$9,$AI$9),($AI$8*AL205+$AI$9*(1-AL205))),IF(AV205=42,$F205*L205/AO205,IF(OR(AV205=1,AV205=4,AV205=2),$F205*L205/100,IF(AV205=9,$F205*L205/50,"자동"))))</f>
        <v/>
      </c>
      <c r="AJ205" s="3">
        <f>IF(AW205=12,$F205*M205/IF($BB$7=1,IF($ED205=1,$AW$9,$AJ$9),($AJ$8*AL205+$AJ$9*(1-AL205))),IF(AW205=42,$F205*M205/AO205,IF(OR(AW205=1,AW205=4,AW205=2),$F205*M205/100,IF(AW205=9,$F205*M205/50,"자동"))))</f>
        <v/>
      </c>
      <c r="AK205" s="3" t="n">
        <v>0</v>
      </c>
      <c r="AL205" s="3">
        <f>IF(AK205&lt;&gt;"",AK205,IF(BA205&lt;&gt;12,"",IF(U205=1,1,IF(LEFT(E205,3)="서울대",0,""))))</f>
        <v/>
      </c>
      <c r="AN205" s="3">
        <f>IF($BA205=42,OFFSET(변환표준점수!C$119,$AP205-1,0),"")</f>
        <v/>
      </c>
      <c r="AO205" s="3">
        <f>IF($BA205=42,OFFSET(변환표준점수!D$119,$AP205-1,0),"")</f>
        <v/>
      </c>
      <c r="AP205" s="3">
        <f>IF(S205="","",MATCH(S205,변환표준점수!$B$119:$B$298,0))</f>
        <v/>
      </c>
      <c r="AQ205" s="3" t="n">
        <v>12</v>
      </c>
      <c r="AR205" s="3" t="n">
        <v>12</v>
      </c>
      <c r="AS205" s="3" t="n">
        <v>12</v>
      </c>
      <c r="AT205" s="3" t="n">
        <v>12</v>
      </c>
      <c r="AU205" s="3" t="n">
        <v>12</v>
      </c>
      <c r="AV205" s="3" t="n">
        <v>12</v>
      </c>
      <c r="AW205" s="3" t="n">
        <v>12</v>
      </c>
      <c r="AX205" s="3" t="n">
        <v>3</v>
      </c>
      <c r="AY205" s="3" t="n">
        <v>3</v>
      </c>
      <c r="BA205" s="3">
        <f>IF(AS205&gt;0,AS205,AV205)</f>
        <v/>
      </c>
      <c r="BH205" s="3">
        <f>0.05*AA205*2</f>
        <v/>
      </c>
      <c r="BI205" s="3" t="n">
        <v>0.01</v>
      </c>
      <c r="BJ205" s="3">
        <f>IF(BI205="",IF(DT205=1,1,$BI$3),BI205)</f>
        <v/>
      </c>
      <c r="BK205" s="3" t="n">
        <v>1</v>
      </c>
      <c r="BN205" s="212" t="inlineStr">
        <is>
          <t>과탐(Ⅰ,Ⅱ) 과탐(Ⅱ,Ⅱ) 5%가산</t>
        </is>
      </c>
      <c r="BU205" s="3">
        <f>IF(AND($DM$8=2,COUNTIF($BW$6:$BZ$6,"&gt;"&amp;0)&gt;0),(EH205+EI205)*(BH205/2),0)</f>
        <v/>
      </c>
      <c r="CH205" s="206">
        <f>F205*P205</f>
        <v/>
      </c>
      <c r="CI205" s="56" t="n">
        <v>200</v>
      </c>
      <c r="CJ205" s="3" t="n">
        <v>196</v>
      </c>
      <c r="CK205" s="3" t="n">
        <v>192</v>
      </c>
      <c r="CL205" s="3" t="n">
        <v>188</v>
      </c>
      <c r="CM205" s="3" t="n">
        <v>184</v>
      </c>
      <c r="CN205" s="3" t="n">
        <v>180</v>
      </c>
      <c r="CO205" s="3" t="n">
        <v>176</v>
      </c>
      <c r="CP205" s="3" t="n">
        <v>172</v>
      </c>
      <c r="CQ205" s="3" t="n">
        <v>168</v>
      </c>
      <c r="DJ205" s="3">
        <f>ROUND((CI205-EZ205),1)</f>
        <v/>
      </c>
      <c r="DK205" s="3">
        <f>((CI205-EZ205)/(FG205+DJ205-FC205))*100</f>
        <v/>
      </c>
      <c r="DL205" s="3">
        <f>ROUND((CR205-FA205)+(DA205-FB205),1)</f>
        <v/>
      </c>
      <c r="DO205" s="3" t="n">
        <v>2</v>
      </c>
      <c r="DZ205" s="3" t="n">
        <v>1</v>
      </c>
      <c r="EA205" s="3">
        <f>IF(DZ205&gt;0,DZ205,IF(DM205&gt;0,1,2))</f>
        <v/>
      </c>
      <c r="EB205" s="3">
        <f>MAX(DM205:DO205)</f>
        <v/>
      </c>
      <c r="EC205" s="3">
        <f>AND(DM205-0.1&lt;$DM$8,DN205-0.1&lt;$DN$8,DO205-0.1&lt;$DO$8)*1</f>
        <v/>
      </c>
      <c r="ED205" s="3">
        <f>IFERROR(IF(AND($DP$8&gt;=DP205,$DQ$8&gt;=DQ205,$DR$8&gt;=DR205,$DS$8&gt;=DS205,$DT$8&gt;=DT205,$DU$8&gt;=DU205,$DV$8&gt;=DV205,$DW$8&gt;=DW205,$DX$8&gt;=DX205,OR(DY205=0,$DY$8&lt;DY205),EC205=1),1,0),0)</f>
        <v/>
      </c>
      <c r="EF205" s="3">
        <f>IFERROR(OFFSET(EF$3,MATCH(AQ205,$ED$4:$ED$10,0),0),0)</f>
        <v/>
      </c>
      <c r="EG205" s="3">
        <f>IFERROR(OFFSET(EG$3,MATCH(AR205,$ED$4:$ED$10,0),0),0)</f>
        <v/>
      </c>
      <c r="EH205" s="3">
        <f>IFERROR(IF(LEFT($BA205,1)="4",OFFSET(변환표준점수!$H$118,MATCH($S205,변환표준점수!$B$119:$B$198,0),),OFFSET(EH$3,MATCH(AS205,$ED$4:$ED$8,0),0)),0)</f>
        <v/>
      </c>
      <c r="EI205" s="3">
        <f>IFERROR(IF(LEFT($BA205,1)="4",OFFSET(변환표준점수!$I$118,MATCH($S205,변환표준점수!$B$119:$B$198,0),0),OFFSET(EI$3,MATCH(AT205,$ED$4:$ED$8,0),0)),0)</f>
        <v/>
      </c>
      <c r="EK205" s="3">
        <f>IFERROR(IF(LEFT($BA205,1)="4",OFFSET(변환표준점수!$J$118,MATCH($S205,변환표준점수!$B$119:$B$198,0),0),OFFSET(EJ$3,MATCH(AV205,$ED$4:$ED$8,0),0)),0)</f>
        <v/>
      </c>
      <c r="EL205" s="3">
        <f>IFERROR(IF(LEFT($BA205,1)="4",OFFSET(변환표준점수!$K$118,MATCH($S205,변환표준점수!$B$119:$B$198,0),0),OFFSET(EK$3,MATCH(AW205,$ED$4:$ED$8,0),0)),0)</f>
        <v/>
      </c>
      <c r="EM205" s="3">
        <f>IFERROR(OFFSET(EL$3,MATCH(AX205,$ED$4:$ED$8,0),0),0)</f>
        <v/>
      </c>
      <c r="EN205" s="3">
        <f>IFERROR(OFFSET(EM$3,MATCH(AY205,$ED$4:$ED$8,0),0),0)</f>
        <v/>
      </c>
      <c r="EO205" s="3">
        <f>IFERROR(OFFSET(EN$3,MATCH(AZ205,$ED$4:$ED$8,0),0),0)</f>
        <v/>
      </c>
      <c r="EQ205" s="3">
        <f>IFERROR((EF205*AD205+BO205)*$EP$9,0)</f>
        <v/>
      </c>
      <c r="ER205" s="3">
        <f>IFERROR(EG205*AE205+OFFSET($BP205,0,$ER$14-1),0)</f>
        <v/>
      </c>
      <c r="ES205" s="3">
        <f>IFERROR((EH205*AF205+BS205)*$EP$9,0)</f>
        <v/>
      </c>
      <c r="ET205" s="3">
        <f>IFERROR(IF(O205&lt;2,0,(EI205*AG205+BT205)*$EP$9),0)</f>
        <v/>
      </c>
      <c r="EU205" s="3">
        <f>IFERROR(BU205*$EP$9,0)</f>
        <v/>
      </c>
      <c r="EV205" s="3">
        <f>IFERROR((EK205*AI205+BV205)*$EP$9,0)</f>
        <v/>
      </c>
      <c r="EW205" s="3">
        <f>IFERROR(IF(O205&lt;2,0,(EL205*AJ205+BW205)*$EP$9),0)</f>
        <v/>
      </c>
      <c r="EX205" s="3">
        <f>LARGE((ES205:ET205,EV205:EW205),1)</f>
        <v/>
      </c>
      <c r="EY205" s="3">
        <f>IF(O205&lt;2,0,LARGE((ES205:ET205,EV205:EW205),2))</f>
        <v/>
      </c>
      <c r="EZ205" s="3">
        <f>IFERROR(OFFSET(CI205,0,ROUND((1/(1/EM205))-1,0)),0)</f>
        <v/>
      </c>
      <c r="FA205" s="3">
        <f>IFERROR(OFFSET(CR205,0,ROUND(1/(1/EN205),0)-1),0)</f>
        <v/>
      </c>
      <c r="FB205" s="3">
        <f>IFERROR(OFFSET(DA205,0,ROUND(1/(1/EO205),0)-1),0)</f>
        <v/>
      </c>
      <c r="FG205" s="3">
        <f>IF(FF205&gt;0,FF205,EQ205+ER205+EU205+EX205+EY205+EZ205+FA205+FB205+FC205)</f>
        <v/>
      </c>
      <c r="FH205" s="618" t="n"/>
      <c r="FU205" s="3">
        <f>IF(AQ205=1,"표점",IF(AQ205=12,"표점/만점",IF(AQ205=2,"백분위")))</f>
        <v/>
      </c>
      <c r="FV205" s="3">
        <f>IF(BA205=1,"표점",IF(BA205=12,"표점/만점",IF(BA205=2,"백분위",IF(BA205=4,"변표",IF(BA205=42,"변표/만점")))))</f>
        <v/>
      </c>
      <c r="FW205" s="3">
        <f>ROUND(Y205/$FZ205,2)</f>
        <v/>
      </c>
      <c r="FX205" s="3">
        <f>ROUND(Z205/$FZ205,2)</f>
        <v/>
      </c>
      <c r="FY205" s="3">
        <f>ROUND(AC205/$FZ205,2)</f>
        <v/>
      </c>
      <c r="FZ205" s="3">
        <f>Y205+Z205+AC205</f>
        <v/>
      </c>
    </row>
    <row r="206">
      <c r="A206" s="556" t="n">
        <v>26</v>
      </c>
      <c r="C206" s="3">
        <f>ROUND(ROW(C206)-ROW($C$15),0)</f>
        <v/>
      </c>
      <c r="D206" s="3" t="n">
        <v>191</v>
      </c>
      <c r="E206" s="3" t="inlineStr">
        <is>
          <t>경상 의약</t>
        </is>
      </c>
      <c r="F206" s="3" t="n">
        <v>1000</v>
      </c>
      <c r="G206" s="3" t="n">
        <v>0.25</v>
      </c>
      <c r="H206" s="3" t="n">
        <v>0.3</v>
      </c>
      <c r="I206" s="3" t="n">
        <v>0.125</v>
      </c>
      <c r="J206" s="3" t="n">
        <v>0.125</v>
      </c>
      <c r="K206" s="3" t="n">
        <v>0.125</v>
      </c>
      <c r="O206" s="3" t="n">
        <v>2</v>
      </c>
      <c r="P206" s="3">
        <f>G206+H206+MAX((I206:J206),L206:M206)*O206</f>
        <v/>
      </c>
      <c r="Q206" s="3" t="inlineStr"/>
      <c r="S206" s="3">
        <f>IF(R206&gt;0,R206,Q206)</f>
        <v/>
      </c>
      <c r="U206" s="3" t="n">
        <v>1</v>
      </c>
      <c r="W206" s="3">
        <f>IF(AND(BH206=0,CD206=0),0,IF(V206&gt;0,V206,IF(U206=1,$W$11,0)))</f>
        <v/>
      </c>
      <c r="Y206" s="3">
        <f>AD206</f>
        <v/>
      </c>
      <c r="Z206" s="3">
        <f>AE206</f>
        <v/>
      </c>
      <c r="AA206" s="3">
        <f>IF($BB$7=1,AF206,IF(AS206=12,$F206*I206/($AF$8*AL206+$AF$9*(1-AL206)),AF206))</f>
        <v/>
      </c>
      <c r="AB206" s="3">
        <f>IF($BB$7=1,AI206,IF(AV206=12,$F206*L206/($AI$8*AL206+$AI$9*(1-AL206)),AI206))</f>
        <v/>
      </c>
      <c r="AC206" s="3">
        <f>IF(AND(AS206=2,EA206=1),AA206*O206,IF(AND(AS206=2,EA206=2),AB206*O206,IF(EA206=1,AA206,IF(EA206=2,AB206))))</f>
        <v/>
      </c>
      <c r="AD206" s="3">
        <f>IF(AQ206=12,$F206*G206/$AQ$9,IF(OR(AQ206=1,AQ206=4),$F206*G206/200,IF(OR(AQ206=2,AQ206=9),$F206*G206/100,"자동")))</f>
        <v/>
      </c>
      <c r="AE206" s="3">
        <f>IF(AR206=12,$F206*H206/$AR$9,IF(OR(AR206=1,AR206=4),$F206*H206/200,IF(OR(AR206=2,AR206=9),$F206*H206/100,"자동")))</f>
        <v/>
      </c>
      <c r="AF206" s="3">
        <f>IF(AS206=12,$F206*I206/IF($BB$7=1,IF($ED206=1,$AS$9,$AF$9),($AF$8*AL206+$AF$9*(1-AL206))),IF(AS206=42,$F206*I206/AN206,IF(OR(AS206=1,AS206=4,AS206=2),$F206*I206/100,IF(AS206=9,$F206*I206/50,"자동"))))</f>
        <v/>
      </c>
      <c r="AG206" s="3">
        <f>IF(AT206=12,$F206*J206/IF($BB$7=1,IF($ED206=1,$AT$9,$AG$9),($AG$8*AL206+$AG$9*(1-AL206))),IF(AT206=42,$F206*J206/AN206,IF(OR(AT206=1,AT206=4,AT206=2),$F206*J206/100,IF(AT206=9,$F206*J206/50,"자동"))))</f>
        <v/>
      </c>
      <c r="AH206" s="3">
        <f>IF(AU206=12,$F206*K206/IF($BB$7=1,IF($ED206=1,$AU$9,$AH$9),($AH$8*AL206+$AH$9*(1-AL206))),IF(AU206=42,$F206*K206/$AN206,IF(OR(AU206=1,AU206=4,AU206=2),$F206*K206/100,IF(AU206=9,$F206*K206/50,"자동"))))</f>
        <v/>
      </c>
      <c r="AI206" s="3">
        <f>IF(AV206=12,$F206*L206/IF($BB$7=1,IF($ED206=1,$AV$9,$AI$9),($AI$8*AL206+$AI$9*(1-AL206))),IF(AV206=42,$F206*L206/AO206,IF(OR(AV206=1,AV206=4,AV206=2),$F206*L206/100,IF(AV206=9,$F206*L206/50,"자동"))))</f>
        <v/>
      </c>
      <c r="AJ206" s="3">
        <f>IF(AW206=12,$F206*M206/IF($BB$7=1,IF($ED206=1,$AW$9,$AJ$9),($AJ$8*AL206+$AJ$9*(1-AL206))),IF(AW206=42,$F206*M206/AO206,IF(OR(AW206=1,AW206=4,AW206=2),$F206*M206/100,IF(AW206=9,$F206*M206/50,"자동"))))</f>
        <v/>
      </c>
      <c r="AK206" s="3" t="n">
        <v>1</v>
      </c>
      <c r="AL206" s="3">
        <f>IF(AK206&lt;&gt;"",AK206,IF(BA206&lt;&gt;12,"",IF(U206=1,1,IF(LEFT(E206,3)="서울대",0,""))))</f>
        <v/>
      </c>
      <c r="AN206" s="3">
        <f>IF($BA206=42,OFFSET(변환표준점수!C$119,$AP206-1,0),"")</f>
        <v/>
      </c>
      <c r="AO206" s="3">
        <f>IF($BA206=42,OFFSET(변환표준점수!D$119,$AP206-1,0),"")</f>
        <v/>
      </c>
      <c r="AP206" s="3">
        <f>IF(S206="","",MATCH(S206,변환표준점수!$B$119:$B$298,0))</f>
        <v/>
      </c>
      <c r="AQ206" s="3" t="n">
        <v>12</v>
      </c>
      <c r="AR206" s="3" t="n">
        <v>12</v>
      </c>
      <c r="AS206" s="3" t="n">
        <v>12</v>
      </c>
      <c r="AT206" s="3" t="n">
        <v>12</v>
      </c>
      <c r="AU206" s="3" t="n">
        <v>12</v>
      </c>
      <c r="AX206" s="3" t="n">
        <v>3</v>
      </c>
      <c r="AY206" s="3" t="n">
        <v>3</v>
      </c>
      <c r="BA206" s="3">
        <f>IF(AS206&gt;0,AS206,AV206)</f>
        <v/>
      </c>
      <c r="BH206" s="3">
        <f>0.05*AA206*2</f>
        <v/>
      </c>
      <c r="BJ206" s="3">
        <f>IF(BI206="",IF(DT206=1,1,$BI$3),BI206)</f>
        <v/>
      </c>
      <c r="BN206" s="212" t="inlineStr">
        <is>
          <t>과탐(Ⅰ,Ⅱ) 과탐(Ⅱ,Ⅱ) 5%가산</t>
        </is>
      </c>
      <c r="BU206" s="3">
        <f>IF(AND($DM$8=2,COUNTIF($BW$6:$BZ$6,"&gt;"&amp;0)&gt;0),(EH206+EI206)*(BH206/2),0)</f>
        <v/>
      </c>
      <c r="CH206" s="206">
        <f>F206*P206</f>
        <v/>
      </c>
      <c r="CI206" s="56" t="n">
        <v>200</v>
      </c>
      <c r="CJ206" s="3" t="n">
        <v>196</v>
      </c>
      <c r="CK206" s="3" t="n">
        <v>192</v>
      </c>
      <c r="CL206" s="3" t="n">
        <v>188</v>
      </c>
      <c r="CM206" s="3" t="n">
        <v>184</v>
      </c>
      <c r="CN206" s="3" t="n">
        <v>180</v>
      </c>
      <c r="CO206" s="3" t="n">
        <v>176</v>
      </c>
      <c r="CP206" s="3" t="n">
        <v>172</v>
      </c>
      <c r="CQ206" s="3" t="n">
        <v>168</v>
      </c>
      <c r="DJ206" s="3">
        <f>ROUND((CI206-EZ206),1)</f>
        <v/>
      </c>
      <c r="DK206" s="3">
        <f>((CI206-EZ206)/(FG206+DJ206-FC206))*100</f>
        <v/>
      </c>
      <c r="DL206" s="3">
        <f>ROUND((CR206-FA206)+(DA206-FB206),1)</f>
        <v/>
      </c>
      <c r="DM206" s="3" t="n">
        <v>2</v>
      </c>
      <c r="DQ206" s="3" t="n">
        <v>1</v>
      </c>
      <c r="DS206" s="3" t="n">
        <v>1</v>
      </c>
      <c r="EA206" s="3">
        <f>IF(DZ206&gt;0,DZ206,IF(DM206&gt;0,1,2))</f>
        <v/>
      </c>
      <c r="EB206" s="3">
        <f>MAX(DM206:DO206)</f>
        <v/>
      </c>
      <c r="EC206" s="3">
        <f>AND(DM206-0.1&lt;$DM$8,DN206-0.1&lt;$DN$8,DO206-0.1&lt;$DO$8)*1</f>
        <v/>
      </c>
      <c r="ED206" s="3">
        <f>IFERROR(IF(AND($DP$8&gt;=DP206,$DQ$8&gt;=DQ206,$DR$8&gt;=DR206,$DS$8&gt;=DS206,$DT$8&gt;=DT206,$DU$8&gt;=DU206,$DV$8&gt;=DV206,$DW$8&gt;=DW206,$DX$8&gt;=DX206,OR(DY206=0,$DY$8&lt;DY206),EC206=1),1,0),0)</f>
        <v/>
      </c>
      <c r="EF206" s="3">
        <f>IFERROR(OFFSET(EF$3,MATCH(AQ206,$ED$4:$ED$10,0),0),0)</f>
        <v/>
      </c>
      <c r="EG206" s="3">
        <f>IFERROR(OFFSET(EG$3,MATCH(AR206,$ED$4:$ED$10,0),0),0)</f>
        <v/>
      </c>
      <c r="EH206" s="3">
        <f>IFERROR(IF(LEFT($BA206,1)="4",OFFSET(변환표준점수!$H$118,MATCH($S206,변환표준점수!$B$119:$B$198,0),),OFFSET(EH$3,MATCH(AS206,$ED$4:$ED$8,0),0)),0)</f>
        <v/>
      </c>
      <c r="EI206" s="3">
        <f>IFERROR(IF(LEFT($BA206,1)="4",OFFSET(변환표준점수!$I$118,MATCH($S206,변환표준점수!$B$119:$B$198,0),0),OFFSET(EI$3,MATCH(AT206,$ED$4:$ED$8,0),0)),0)</f>
        <v/>
      </c>
      <c r="EK206" s="3">
        <f>IFERROR(IF(LEFT($BA206,1)="4",OFFSET(변환표준점수!$J$118,MATCH($S206,변환표준점수!$B$119:$B$198,0),0),OFFSET(EJ$3,MATCH(AV206,$ED$4:$ED$8,0),0)),0)</f>
        <v/>
      </c>
      <c r="EL206" s="3">
        <f>IFERROR(IF(LEFT($BA206,1)="4",OFFSET(변환표준점수!$K$118,MATCH($S206,변환표준점수!$B$119:$B$198,0),0),OFFSET(EK$3,MATCH(AW206,$ED$4:$ED$8,0),0)),0)</f>
        <v/>
      </c>
      <c r="EM206" s="3">
        <f>IFERROR(OFFSET(EL$3,MATCH(AX206,$ED$4:$ED$8,0),0),0)</f>
        <v/>
      </c>
      <c r="EN206" s="3">
        <f>IFERROR(OFFSET(EM$3,MATCH(AY206,$ED$4:$ED$8,0),0),0)</f>
        <v/>
      </c>
      <c r="EO206" s="3">
        <f>IFERROR(OFFSET(EN$3,MATCH(AZ206,$ED$4:$ED$8,0),0),0)</f>
        <v/>
      </c>
      <c r="EQ206" s="3">
        <f>IFERROR((EF206*AD206+BO206)*$EP$9,0)</f>
        <v/>
      </c>
      <c r="ER206" s="3">
        <f>IFERROR(EG206*AE206+OFFSET($BP206,0,$ER$14-1),0)</f>
        <v/>
      </c>
      <c r="ES206" s="3">
        <f>IFERROR((EH206*AF206+BS206)*$EP$9,0)</f>
        <v/>
      </c>
      <c r="ET206" s="3">
        <f>IFERROR(IF(O206&lt;2,0,(EI206*AG206+BT206)*$EP$9),0)</f>
        <v/>
      </c>
      <c r="EU206" s="3">
        <f>IFERROR(BU206*$EP$9,0)</f>
        <v/>
      </c>
      <c r="EV206" s="3">
        <f>IFERROR((EK206*AI206+BV206)*$EP$9,0)</f>
        <v/>
      </c>
      <c r="EW206" s="3">
        <f>IFERROR(IF(O206&lt;2,0,(EL206*AJ206+BW206)*$EP$9),0)</f>
        <v/>
      </c>
      <c r="EX206" s="3">
        <f>LARGE((ES206:ET206,EV206:EW206),1)</f>
        <v/>
      </c>
      <c r="EY206" s="3">
        <f>IF(O206&lt;2,0,LARGE((ES206:ET206,EV206:EW206),2))</f>
        <v/>
      </c>
      <c r="EZ206" s="3">
        <f>IFERROR(OFFSET(CI206,0,ROUND((1/(1/EM206))-1,0)),0)</f>
        <v/>
      </c>
      <c r="FA206" s="3">
        <f>IFERROR(OFFSET(CR206,0,ROUND(1/(1/EN206),0)-1),0)</f>
        <v/>
      </c>
      <c r="FB206" s="3">
        <f>IFERROR(OFFSET(DA206,0,ROUND(1/(1/EO206),0)-1),0)</f>
        <v/>
      </c>
      <c r="FG206" s="3">
        <f>IF(FF206&gt;0,FF206,EQ206+ER206+EU206+EX206+EY206+EZ206+FA206+FB206+FC206)</f>
        <v/>
      </c>
      <c r="FH206" s="618" t="n"/>
      <c r="FU206" s="3">
        <f>IF(AQ206=1,"표점",IF(AQ206=12,"표점/만점",IF(AQ206=2,"백분위")))</f>
        <v/>
      </c>
      <c r="FV206" s="3">
        <f>IF(BA206=1,"표점",IF(BA206=12,"표점/만점",IF(BA206=2,"백분위",IF(BA206=4,"변표",IF(BA206=42,"변표/만점")))))</f>
        <v/>
      </c>
      <c r="FW206" s="3">
        <f>ROUND(Y206/$FZ206,2)</f>
        <v/>
      </c>
      <c r="FX206" s="3">
        <f>ROUND(Z206/$FZ206,2)</f>
        <v/>
      </c>
      <c r="FY206" s="3">
        <f>ROUND(AC206/$FZ206,2)</f>
        <v/>
      </c>
      <c r="FZ206" s="3">
        <f>Y206+Z206+AC206</f>
        <v/>
      </c>
    </row>
    <row r="207">
      <c r="A207" s="556" t="n">
        <v>26</v>
      </c>
      <c r="C207" s="3">
        <f>ROUND(ROW(C207)-ROW($C$15),0)</f>
        <v/>
      </c>
      <c r="D207" s="3" t="n">
        <v>192</v>
      </c>
      <c r="E207" s="3" t="inlineStr">
        <is>
          <t>경상 수</t>
        </is>
      </c>
      <c r="F207" s="3" t="n">
        <v>1000</v>
      </c>
      <c r="G207" s="3" t="n">
        <v>0.25</v>
      </c>
      <c r="H207" s="3" t="n">
        <v>0.3</v>
      </c>
      <c r="I207" s="3" t="n">
        <v>0.125</v>
      </c>
      <c r="J207" s="3" t="n">
        <v>0.125</v>
      </c>
      <c r="K207" s="3" t="n">
        <v>0.125</v>
      </c>
      <c r="O207" s="3" t="n">
        <v>2</v>
      </c>
      <c r="P207" s="3">
        <f>G207+H207+MAX((I207:J207),L207:M207)*O207</f>
        <v/>
      </c>
      <c r="Q207" s="3" t="inlineStr"/>
      <c r="S207" s="3">
        <f>IF(R207&gt;0,R207,Q207)</f>
        <v/>
      </c>
      <c r="U207" s="3" t="n">
        <v>1</v>
      </c>
      <c r="W207" s="3">
        <f>IF(AND(BH207=0,CD207=0),0,IF(V207&gt;0,V207,IF(U207=1,$W$11,0)))</f>
        <v/>
      </c>
      <c r="Y207" s="3">
        <f>AD207</f>
        <v/>
      </c>
      <c r="Z207" s="3">
        <f>AE207</f>
        <v/>
      </c>
      <c r="AA207" s="3">
        <f>IF($BB$7=1,AF207,IF(AS207=12,$F207*I207/($AF$8*AL207+$AF$9*(1-AL207)),AF207))</f>
        <v/>
      </c>
      <c r="AB207" s="3">
        <f>IF($BB$7=1,AI207,IF(AV207=12,$F207*L207/($AI$8*AL207+$AI$9*(1-AL207)),AI207))</f>
        <v/>
      </c>
      <c r="AC207" s="3">
        <f>IF(AND(AS207=2,EA207=1),AA207*O207,IF(AND(AS207=2,EA207=2),AB207*O207,IF(EA207=1,AA207,IF(EA207=2,AB207))))</f>
        <v/>
      </c>
      <c r="AD207" s="3">
        <f>IF(AQ207=12,$F207*G207/$AQ$9,IF(OR(AQ207=1,AQ207=4),$F207*G207/200,IF(OR(AQ207=2,AQ207=9),$F207*G207/100,"자동")))</f>
        <v/>
      </c>
      <c r="AE207" s="3">
        <f>IF(AR207=12,$F207*H207/$AR$9,IF(OR(AR207=1,AR207=4),$F207*H207/200,IF(OR(AR207=2,AR207=9),$F207*H207/100,"자동")))</f>
        <v/>
      </c>
      <c r="AF207" s="3">
        <f>IF(AS207=12,$F207*I207/IF($BB$7=1,IF($ED207=1,$AS$9,$AF$9),($AF$8*AL207+$AF$9*(1-AL207))),IF(AS207=42,$F207*I207/AN207,IF(OR(AS207=1,AS207=4,AS207=2),$F207*I207/100,IF(AS207=9,$F207*I207/50,"자동"))))</f>
        <v/>
      </c>
      <c r="AG207" s="3">
        <f>IF(AT207=12,$F207*J207/IF($BB$7=1,IF($ED207=1,$AT$9,$AG$9),($AG$8*AL207+$AG$9*(1-AL207))),IF(AT207=42,$F207*J207/AN207,IF(OR(AT207=1,AT207=4,AT207=2),$F207*J207/100,IF(AT207=9,$F207*J207/50,"자동"))))</f>
        <v/>
      </c>
      <c r="AH207" s="3">
        <f>IF(AU207=12,$F207*K207/IF($BB$7=1,IF($ED207=1,$AU$9,$AH$9),($AH$8*AL207+$AH$9*(1-AL207))),IF(AU207=42,$F207*K207/$AN207,IF(OR(AU207=1,AU207=4,AU207=2),$F207*K207/100,IF(AU207=9,$F207*K207/50,"자동"))))</f>
        <v/>
      </c>
      <c r="AI207" s="3">
        <f>IF(AV207=12,$F207*L207/IF($BB$7=1,IF($ED207=1,$AV$9,$AI$9),($AI$8*AL207+$AI$9*(1-AL207))),IF(AV207=42,$F207*L207/AO207,IF(OR(AV207=1,AV207=4,AV207=2),$F207*L207/100,IF(AV207=9,$F207*L207/50,"자동"))))</f>
        <v/>
      </c>
      <c r="AJ207" s="3">
        <f>IF(AW207=12,$F207*M207/IF($BB$7=1,IF($ED207=1,$AW$9,$AJ$9),($AJ$8*AL207+$AJ$9*(1-AL207))),IF(AW207=42,$F207*M207/AO207,IF(OR(AW207=1,AW207=4,AW207=2),$F207*M207/100,IF(AW207=9,$F207*M207/50,"자동"))))</f>
        <v/>
      </c>
      <c r="AK207" s="3" t="n">
        <v>1</v>
      </c>
      <c r="AL207" s="3">
        <f>IF(AK207&lt;&gt;"",AK207,IF(BA207&lt;&gt;12,"",IF(U207=1,1,IF(LEFT(E207,3)="서울대",0,""))))</f>
        <v/>
      </c>
      <c r="AN207" s="3">
        <f>IF($BA207=42,OFFSET(변환표준점수!C$119,$AP207-1,0),"")</f>
        <v/>
      </c>
      <c r="AO207" s="3">
        <f>IF($BA207=42,OFFSET(변환표준점수!D$119,$AP207-1,0),"")</f>
        <v/>
      </c>
      <c r="AP207" s="3">
        <f>IF(S207="","",MATCH(S207,변환표준점수!$B$119:$B$298,0))</f>
        <v/>
      </c>
      <c r="AQ207" s="3" t="n">
        <v>12</v>
      </c>
      <c r="AR207" s="3" t="n">
        <v>12</v>
      </c>
      <c r="AS207" s="3" t="n">
        <v>12</v>
      </c>
      <c r="AT207" s="3" t="n">
        <v>12</v>
      </c>
      <c r="AU207" s="3" t="n">
        <v>12</v>
      </c>
      <c r="AX207" s="3" t="n">
        <v>3</v>
      </c>
      <c r="AY207" s="3" t="n">
        <v>3</v>
      </c>
      <c r="BA207" s="3">
        <f>IF(AS207&gt;0,AS207,AV207)</f>
        <v/>
      </c>
      <c r="BH207" s="3">
        <f>0.05*AA207*2</f>
        <v/>
      </c>
      <c r="BJ207" s="3">
        <f>IF(BI207="",IF(DT207=1,1,$BI$3),BI207)</f>
        <v/>
      </c>
      <c r="BN207" s="212" t="inlineStr">
        <is>
          <t>과탐(Ⅰ,Ⅱ) 과탐(Ⅱ,Ⅱ) 5%가산</t>
        </is>
      </c>
      <c r="BU207" s="3">
        <f>IF(AND($DM$8=2,COUNTIF($BW$6:$BZ$6,"&gt;"&amp;0)&gt;0),(EH207+EI207)*(BH207/2),0)</f>
        <v/>
      </c>
      <c r="CH207" s="206">
        <f>F207*P207</f>
        <v/>
      </c>
      <c r="CI207" s="56" t="n">
        <v>200</v>
      </c>
      <c r="CJ207" s="3" t="n">
        <v>196</v>
      </c>
      <c r="CK207" s="3" t="n">
        <v>192</v>
      </c>
      <c r="CL207" s="3" t="n">
        <v>188</v>
      </c>
      <c r="CM207" s="3" t="n">
        <v>184</v>
      </c>
      <c r="CN207" s="3" t="n">
        <v>180</v>
      </c>
      <c r="CO207" s="3" t="n">
        <v>176</v>
      </c>
      <c r="CP207" s="3" t="n">
        <v>172</v>
      </c>
      <c r="CQ207" s="3" t="n">
        <v>168</v>
      </c>
      <c r="DJ207" s="3">
        <f>ROUND((CI207-EZ207),1)</f>
        <v/>
      </c>
      <c r="DK207" s="3">
        <f>((CI207-EZ207)/(FG207+DJ207-FC207))*100</f>
        <v/>
      </c>
      <c r="DL207" s="3">
        <f>ROUND((CR207-FA207)+(DA207-FB207),1)</f>
        <v/>
      </c>
      <c r="DM207" s="3" t="n">
        <v>2</v>
      </c>
      <c r="DQ207" s="3" t="n">
        <v>1</v>
      </c>
      <c r="DS207" s="3" t="n">
        <v>1</v>
      </c>
      <c r="EA207" s="3">
        <f>IF(DZ207&gt;0,DZ207,IF(DM207&gt;0,1,2))</f>
        <v/>
      </c>
      <c r="EB207" s="3">
        <f>MAX(DM207:DO207)</f>
        <v/>
      </c>
      <c r="EC207" s="3">
        <f>AND(DM207-0.1&lt;$DM$8,DN207-0.1&lt;$DN$8,DO207-0.1&lt;$DO$8)*1</f>
        <v/>
      </c>
      <c r="ED207" s="3">
        <f>IFERROR(IF(AND($DP$8&gt;=DP207,$DQ$8&gt;=DQ207,$DR$8&gt;=DR207,$DS$8&gt;=DS207,$DT$8&gt;=DT207,$DU$8&gt;=DU207,$DV$8&gt;=DV207,$DW$8&gt;=DW207,$DX$8&gt;=DX207,OR(DY207=0,$DY$8&lt;DY207),EC207=1),1,0),0)</f>
        <v/>
      </c>
      <c r="EF207" s="3">
        <f>IFERROR(OFFSET(EF$3,MATCH(AQ207,$ED$4:$ED$10,0),0),0)</f>
        <v/>
      </c>
      <c r="EG207" s="3">
        <f>IFERROR(OFFSET(EG$3,MATCH(AR207,$ED$4:$ED$10,0),0),0)</f>
        <v/>
      </c>
      <c r="EH207" s="3">
        <f>IFERROR(IF(LEFT($BA207,1)="4",OFFSET(변환표준점수!$H$118,MATCH($S207,변환표준점수!$B$119:$B$198,0),),OFFSET(EH$3,MATCH(AS207,$ED$4:$ED$8,0),0)),0)</f>
        <v/>
      </c>
      <c r="EI207" s="3">
        <f>IFERROR(IF(LEFT($BA207,1)="4",OFFSET(변환표준점수!$I$118,MATCH($S207,변환표준점수!$B$119:$B$198,0),0),OFFSET(EI$3,MATCH(AT207,$ED$4:$ED$8,0),0)),0)</f>
        <v/>
      </c>
      <c r="EK207" s="3">
        <f>IFERROR(IF(LEFT($BA207,1)="4",OFFSET(변환표준점수!$J$118,MATCH($S207,변환표준점수!$B$119:$B$198,0),0),OFFSET(EJ$3,MATCH(AV207,$ED$4:$ED$8,0),0)),0)</f>
        <v/>
      </c>
      <c r="EL207" s="3">
        <f>IFERROR(IF(LEFT($BA207,1)="4",OFFSET(변환표준점수!$K$118,MATCH($S207,변환표준점수!$B$119:$B$198,0),0),OFFSET(EK$3,MATCH(AW207,$ED$4:$ED$8,0),0)),0)</f>
        <v/>
      </c>
      <c r="EM207" s="3">
        <f>IFERROR(OFFSET(EL$3,MATCH(AX207,$ED$4:$ED$8,0),0),0)</f>
        <v/>
      </c>
      <c r="EN207" s="3">
        <f>IFERROR(OFFSET(EM$3,MATCH(AY207,$ED$4:$ED$8,0),0),0)</f>
        <v/>
      </c>
      <c r="EO207" s="3">
        <f>IFERROR(OFFSET(EN$3,MATCH(AZ207,$ED$4:$ED$8,0),0),0)</f>
        <v/>
      </c>
      <c r="EQ207" s="3">
        <f>IFERROR((EF207*AD207+BO207)*$EP$9,0)</f>
        <v/>
      </c>
      <c r="ER207" s="3">
        <f>IFERROR(EG207*AE207+OFFSET($BP207,0,$ER$14-1),0)</f>
        <v/>
      </c>
      <c r="ES207" s="3">
        <f>IFERROR((EH207*AF207+BS207)*$EP$9,0)</f>
        <v/>
      </c>
      <c r="ET207" s="3">
        <f>IFERROR(IF(O207&lt;2,0,(EI207*AG207+BT207)*$EP$9),0)</f>
        <v/>
      </c>
      <c r="EU207" s="3">
        <f>IFERROR(BU207*$EP$9,0)</f>
        <v/>
      </c>
      <c r="EV207" s="3">
        <f>IFERROR((EK207*AI207+BV207)*$EP$9,0)</f>
        <v/>
      </c>
      <c r="EW207" s="3">
        <f>IFERROR(IF(O207&lt;2,0,(EL207*AJ207+BW207)*$EP$9),0)</f>
        <v/>
      </c>
      <c r="EX207" s="3">
        <f>LARGE((ES207:ET207,EV207:EW207),1)</f>
        <v/>
      </c>
      <c r="EY207" s="3">
        <f>IF(O207&lt;2,0,LARGE((ES207:ET207,EV207:EW207),2))</f>
        <v/>
      </c>
      <c r="EZ207" s="3">
        <f>IFERROR(OFFSET(CI207,0,ROUND((1/(1/EM207))-1,0)),0)</f>
        <v/>
      </c>
      <c r="FA207" s="3">
        <f>IFERROR(OFFSET(CR207,0,ROUND(1/(1/EN207),0)-1),0)</f>
        <v/>
      </c>
      <c r="FB207" s="3">
        <f>IFERROR(OFFSET(DA207,0,ROUND(1/(1/EO207),0)-1),0)</f>
        <v/>
      </c>
      <c r="FG207" s="3">
        <f>IF(FF207&gt;0,FF207,EQ207+ER207+EU207+EX207+EY207+EZ207+FA207+FB207+FC207)</f>
        <v/>
      </c>
      <c r="FH207" s="618" t="n"/>
      <c r="FU207" s="3">
        <f>IF(AQ207=1,"표점",IF(AQ207=12,"표점/만점",IF(AQ207=2,"백분위")))</f>
        <v/>
      </c>
      <c r="FV207" s="3">
        <f>IF(BA207=1,"표점",IF(BA207=12,"표점/만점",IF(BA207=2,"백분위",IF(BA207=4,"변표",IF(BA207=42,"변표/만점")))))</f>
        <v/>
      </c>
      <c r="FW207" s="3">
        <f>ROUND(Y207/$FZ207,2)</f>
        <v/>
      </c>
      <c r="FX207" s="3">
        <f>ROUND(Z207/$FZ207,2)</f>
        <v/>
      </c>
      <c r="FY207" s="3">
        <f>ROUND(AC207/$FZ207,2)</f>
        <v/>
      </c>
      <c r="FZ207" s="3">
        <f>Y207+Z207+AC207</f>
        <v/>
      </c>
    </row>
    <row r="208">
      <c r="A208" s="556" t="n">
        <v>26</v>
      </c>
      <c r="C208" s="3">
        <f>ROUND(ROW(C208)-ROW($C$15),0)</f>
        <v/>
      </c>
      <c r="D208" s="3" t="n">
        <v>193</v>
      </c>
      <c r="E208" s="3" t="inlineStr">
        <is>
          <t>경북 통합</t>
        </is>
      </c>
      <c r="F208" s="3" t="n">
        <v>1000</v>
      </c>
      <c r="G208" s="3">
        <f>(300*10/8)*0.001</f>
        <v/>
      </c>
      <c r="H208" s="3">
        <f>200*0.00125</f>
        <v/>
      </c>
      <c r="I208" s="3">
        <f>100*0.00125</f>
        <v/>
      </c>
      <c r="J208" s="3">
        <f>I208</f>
        <v/>
      </c>
      <c r="L208" s="3" t="n">
        <v>0.125</v>
      </c>
      <c r="M208" s="3" t="n">
        <v>0.125</v>
      </c>
      <c r="O208" s="3" t="n">
        <v>2</v>
      </c>
      <c r="P208" s="3">
        <f>G208+H208+MAX((I208:J208),L208:M208)*O208</f>
        <v/>
      </c>
      <c r="Q208" s="3" t="n">
        <v>50</v>
      </c>
      <c r="S208" s="3">
        <f>IF(R208&gt;0,R208,Q208)</f>
        <v/>
      </c>
      <c r="W208" s="3">
        <f>IF(AND(BH208=0,CD208=0),0,IF(V208&gt;0,V208,IF(U208=1,$W$11,0)))</f>
        <v/>
      </c>
      <c r="Y208" s="3">
        <f>AD208</f>
        <v/>
      </c>
      <c r="Z208" s="3">
        <f>AE208</f>
        <v/>
      </c>
      <c r="AA208" s="3">
        <f>IF($BB$7=1,AF208,IF(AS208=12,$F208*I208/($AF$8*AL208+$AF$9*(1-AL208)),AF208))</f>
        <v/>
      </c>
      <c r="AB208" s="3">
        <f>IF($BB$7=1,AI208,IF(AV208=12,$F208*L208/($AI$8*AL208+$AI$9*(1-AL208)),AI208))</f>
        <v/>
      </c>
      <c r="AC208" s="3">
        <f>IF(AND(AS208=2,EA208=1),AA208*O208,IF(AND(AS208=2,EA208=2),AB208*O208,IF(EA208=1,AA208,IF(EA208=2,AB208))))</f>
        <v/>
      </c>
      <c r="AD208" s="3">
        <f>IF(AQ208=12,$F208*G208/$AQ$9,IF(OR(AQ208=1,AQ208=4),$F208*G208/200,IF(OR(AQ208=2,AQ208=9),$F208*G208/100,"자동")))</f>
        <v/>
      </c>
      <c r="AE208" s="3">
        <f>IF(AR208=12,$F208*H208/$AR$9,IF(OR(AR208=1,AR208=4),$F208*H208/200,IF(OR(AR208=2,AR208=9),$F208*H208/100,"자동")))</f>
        <v/>
      </c>
      <c r="AF208" s="3">
        <f>IF(AS208=12,$F208*I208/IF($BB$7=1,IF($ED208=1,$AS$9,$AF$9),($AF$8*AL208+$AF$9*(1-AL208))),IF(AS208=42,$F208*I208/AN208,IF(OR(AS208=1,AS208=4,AS208=2),$F208*I208/100,IF(AS208=9,$F208*I208/50,"자동"))))</f>
        <v/>
      </c>
      <c r="AG208" s="3">
        <f>IF(AT208=12,$F208*J208/IF($BB$7=1,IF($ED208=1,$AT$9,$AG$9),($AG$8*AL208+$AG$9*(1-AL208))),IF(AT208=42,$F208*J208/AN208,IF(OR(AT208=1,AT208=4,AT208=2),$F208*J208/100,IF(AT208=9,$F208*J208/50,"자동"))))</f>
        <v/>
      </c>
      <c r="AH208" s="3">
        <f>IF(AU208=12,$F208*K208/IF($BB$7=1,IF($ED208=1,$AU$9,$AH$9),($AH$8*AL208+$AH$9*(1-AL208))),IF(AU208=42,$F208*K208/$AN208,IF(OR(AU208=1,AU208=4,AU208=2),$F208*K208/100,IF(AU208=9,$F208*K208/50,"자동"))))</f>
        <v/>
      </c>
      <c r="AI208" s="3">
        <f>IF(AV208=12,$F208*L208/IF($BB$7=1,IF($ED208=1,$AV$9,$AI$9),($AI$8*AL208+$AI$9*(1-AL208))),IF(AV208=42,$F208*L208/AO208,IF(OR(AV208=1,AV208=4,AV208=2),$F208*L208/100,IF(AV208=9,$F208*L208/50,"자동"))))</f>
        <v/>
      </c>
      <c r="AJ208" s="3">
        <f>IF(AW208=12,$F208*M208/IF($BB$7=1,IF($ED208=1,$AW$9,$AJ$9),($AJ$8*AL208+$AJ$9*(1-AL208))),IF(AW208=42,$F208*M208/AO208,IF(OR(AW208=1,AW208=4,AW208=2),$F208*M208/100,IF(AW208=9,$F208*M208/50,"자동"))))</f>
        <v/>
      </c>
      <c r="AL208" s="3">
        <f>IF(AK208&lt;&gt;"",AK208,IF(BA208&lt;&gt;12,"",IF(U208=1,1,IF(LEFT(E208,3)="서울대",0,""))))</f>
        <v/>
      </c>
      <c r="AN208" s="3">
        <f>IF($BA208=42,OFFSET(변환표준점수!C$119,$AP208-1,0),"")</f>
        <v/>
      </c>
      <c r="AO208" s="3">
        <f>IF($BA208=42,OFFSET(변환표준점수!D$119,$AP208-1,0),"")</f>
        <v/>
      </c>
      <c r="AP208" s="3">
        <f>IF(S208="","",MATCH(S208,변환표준점수!$B$119:$B$298,0))</f>
        <v/>
      </c>
      <c r="AQ208" s="3" t="n">
        <v>1</v>
      </c>
      <c r="AR208" s="3" t="n">
        <v>1</v>
      </c>
      <c r="AS208" s="3" t="n">
        <v>4</v>
      </c>
      <c r="AT208" s="3" t="n">
        <v>4</v>
      </c>
      <c r="AV208" s="3" t="n">
        <v>4</v>
      </c>
      <c r="AW208" s="3" t="n">
        <v>4</v>
      </c>
      <c r="AX208" s="3" t="n">
        <v>3</v>
      </c>
      <c r="AY208" s="3" t="n">
        <v>3</v>
      </c>
      <c r="BA208" s="3">
        <f>IF(AS208&gt;0,AS208,AV208)</f>
        <v/>
      </c>
      <c r="BJ208" s="3">
        <f>IF(BI208="",IF(DT208=1,1,$BI$3),BI208)</f>
        <v/>
      </c>
      <c r="CH208" s="206">
        <f>F208*P208</f>
        <v/>
      </c>
      <c r="CI208" s="56" t="n">
        <v>125</v>
      </c>
      <c r="CJ208" s="3" t="n">
        <v>121.25</v>
      </c>
      <c r="CK208" s="3" t="n">
        <v>115</v>
      </c>
      <c r="CL208" s="3" t="n">
        <v>108.75</v>
      </c>
      <c r="CM208" s="3" t="n">
        <v>102.5</v>
      </c>
      <c r="CN208" s="3" t="n">
        <v>96.25</v>
      </c>
      <c r="CO208" s="3" t="n">
        <v>90</v>
      </c>
      <c r="CP208" s="3" t="n">
        <v>83.75</v>
      </c>
      <c r="CQ208" s="3" t="n">
        <v>77.5</v>
      </c>
      <c r="CR208" s="56" t="n">
        <v>10</v>
      </c>
      <c r="CS208" s="3" t="n">
        <v>10</v>
      </c>
      <c r="CT208" s="3" t="n">
        <v>10</v>
      </c>
      <c r="CU208" s="3" t="n">
        <v>10</v>
      </c>
      <c r="CV208" s="3" t="n">
        <v>9.800000000000001</v>
      </c>
      <c r="CW208" s="3" t="n">
        <v>9.6</v>
      </c>
      <c r="CX208" s="3" t="n">
        <v>9.4</v>
      </c>
      <c r="CY208" s="3" t="n">
        <v>9.199999999999999</v>
      </c>
      <c r="CZ208" s="3" t="n">
        <v>9</v>
      </c>
      <c r="DJ208" s="3">
        <f>ROUND((CI208-EZ208),1)</f>
        <v/>
      </c>
      <c r="DK208" s="3">
        <f>((CI208-EZ208)/(FG208+DJ208-FC208))*100</f>
        <v/>
      </c>
      <c r="DL208" s="3">
        <f>ROUND((CR208-FA208)+(DA208-FB208),1)</f>
        <v/>
      </c>
      <c r="DO208" s="3" t="n">
        <v>2</v>
      </c>
      <c r="EA208" s="3">
        <f>IF(DZ208&gt;0,DZ208,IF(DM208&gt;0,1,2))</f>
        <v/>
      </c>
      <c r="EB208" s="3">
        <f>MAX(DM208:DO208)</f>
        <v/>
      </c>
      <c r="EC208" s="3">
        <f>AND(DM208-0.1&lt;$DM$8,DN208-0.1&lt;$DN$8,DO208-0.1&lt;$DO$8)*1</f>
        <v/>
      </c>
      <c r="ED208" s="3">
        <f>IFERROR(IF(AND($DP$8&gt;=DP208,$DQ$8&gt;=DQ208,$DR$8&gt;=DR208,$DS$8&gt;=DS208,$DT$8&gt;=DT208,$DU$8&gt;=DU208,$DV$8&gt;=DV208,$DW$8&gt;=DW208,$DX$8&gt;=DX208,OR(DY208=0,$DY$8&lt;DY208),EC208=1),1,0),0)</f>
        <v/>
      </c>
      <c r="EF208" s="3">
        <f>IFERROR(OFFSET(EF$3,MATCH(AQ208,$ED$4:$ED$10,0),0),0)</f>
        <v/>
      </c>
      <c r="EG208" s="3">
        <f>IFERROR(OFFSET(EG$3,MATCH(AR208,$ED$4:$ED$10,0),0),0)</f>
        <v/>
      </c>
      <c r="EH208" s="3">
        <f>IFERROR(IF(LEFT($BA208,1)="4",OFFSET(변환표준점수!$H$118,MATCH($S208,변환표준점수!$B$119:$B$198,0),),OFFSET(EH$3,MATCH(AS208,$ED$4:$ED$8,0),0)),0)</f>
        <v/>
      </c>
      <c r="EI208" s="3">
        <f>IFERROR(IF(LEFT($BA208,1)="4",OFFSET(변환표준점수!$I$118,MATCH($S208,변환표준점수!$B$119:$B$198,0),0),OFFSET(EI$3,MATCH(AT208,$ED$4:$ED$8,0),0)),0)</f>
        <v/>
      </c>
      <c r="EK208" s="3">
        <f>IFERROR(IF(LEFT($BA208,1)="4",OFFSET(변환표준점수!$J$118,MATCH($S208,변환표준점수!$B$119:$B$198,0),0),OFFSET(EJ$3,MATCH(AV208,$ED$4:$ED$8,0),0)),0)</f>
        <v/>
      </c>
      <c r="EL208" s="3">
        <f>IFERROR(IF(LEFT($BA208,1)="4",OFFSET(변환표준점수!$K$118,MATCH($S208,변환표준점수!$B$119:$B$198,0),0),OFFSET(EK$3,MATCH(AW208,$ED$4:$ED$8,0),0)),0)</f>
        <v/>
      </c>
      <c r="EM208" s="3">
        <f>IFERROR(OFFSET(EL$3,MATCH(AX208,$ED$4:$ED$8,0),0),0)</f>
        <v/>
      </c>
      <c r="EN208" s="3">
        <f>IFERROR(OFFSET(EM$3,MATCH(AY208,$ED$4:$ED$8,0),0),0)</f>
        <v/>
      </c>
      <c r="EO208" s="3">
        <f>IFERROR(OFFSET(EN$3,MATCH(AZ208,$ED$4:$ED$8,0),0),0)</f>
        <v/>
      </c>
      <c r="EQ208" s="3">
        <f>IFERROR((EF208*AD208+BO208)*$EP$9,0)</f>
        <v/>
      </c>
      <c r="ER208" s="3">
        <f>IFERROR(EG208*AE208+OFFSET($BP208,0,$ER$14-1),0)</f>
        <v/>
      </c>
      <c r="ES208" s="3">
        <f>IFERROR((EH208*AF208+BS208)*$EP$9,0)</f>
        <v/>
      </c>
      <c r="ET208" s="3">
        <f>IFERROR(IF(O208&lt;2,0,(EI208*AG208+BT208)*$EP$9),0)</f>
        <v/>
      </c>
      <c r="EU208" s="3">
        <f>IFERROR(BU208*$EP$9,0)</f>
        <v/>
      </c>
      <c r="EV208" s="3">
        <f>IFERROR((EK208*AI208+BV208)*$EP$9,0)</f>
        <v/>
      </c>
      <c r="EW208" s="3">
        <f>IFERROR(IF(O208&lt;2,0,(EL208*AJ208+BW208)*$EP$9),0)</f>
        <v/>
      </c>
      <c r="EX208" s="3">
        <f>LARGE((ES208:ET208,EV208:EW208),1)</f>
        <v/>
      </c>
      <c r="EY208" s="3">
        <f>IF(O208&lt;2,0,LARGE((ES208:ET208,EV208:EW208),2))</f>
        <v/>
      </c>
      <c r="EZ208" s="3">
        <f>IFERROR(OFFSET(CI208,0,ROUND((1/(1/EM208))-1,0)),0)</f>
        <v/>
      </c>
      <c r="FA208" s="3">
        <f>IFERROR(OFFSET(CR208,0,ROUND(1/(1/EN208),0)-1),0)</f>
        <v/>
      </c>
      <c r="FB208" s="3">
        <f>IFERROR(OFFSET(DA208,0,ROUND(1/(1/EO208),0)-1),0)</f>
        <v/>
      </c>
      <c r="FG208" s="3">
        <f>IF(FF208&gt;0,FF208,EQ208+ER208+EU208+EX208+EY208+EZ208+FA208+FB208+FC208)</f>
        <v/>
      </c>
      <c r="FH208" s="618" t="n"/>
      <c r="FU208" s="3">
        <f>IF(AQ208=1,"표점",IF(AQ208=12,"표점/만점",IF(AQ208=2,"백분위")))</f>
        <v/>
      </c>
      <c r="FV208" s="3">
        <f>IF(BA208=1,"표점",IF(BA208=12,"표점/만점",IF(BA208=2,"백분위",IF(BA208=4,"변표",IF(BA208=42,"변표/만점")))))</f>
        <v/>
      </c>
      <c r="FW208" s="3">
        <f>ROUND(Y208/$FZ208,2)</f>
        <v/>
      </c>
      <c r="FX208" s="3">
        <f>ROUND(Z208/$FZ208,2)</f>
        <v/>
      </c>
      <c r="FY208" s="3">
        <f>ROUND(AC208/$FZ208,2)</f>
        <v/>
      </c>
      <c r="FZ208" s="3">
        <f>Y208+Z208+AC208</f>
        <v/>
      </c>
    </row>
    <row r="209">
      <c r="A209" s="556" t="n">
        <v>26</v>
      </c>
      <c r="C209" s="3">
        <f>ROUND(ROW(C209)-ROW($C$15),0)</f>
        <v/>
      </c>
      <c r="D209" s="3" t="n">
        <v>194</v>
      </c>
      <c r="E209" s="3" t="inlineStr">
        <is>
          <t>경북 자유</t>
        </is>
      </c>
      <c r="F209" s="3" t="n">
        <v>1000</v>
      </c>
      <c r="G209" s="3">
        <f>(250*10/8)*0.001</f>
        <v/>
      </c>
      <c r="H209" s="3">
        <f>250*0.00125</f>
        <v/>
      </c>
      <c r="I209" s="3">
        <f>100*0.00125</f>
        <v/>
      </c>
      <c r="J209" s="3">
        <f>I209</f>
        <v/>
      </c>
      <c r="L209" s="3" t="n">
        <v>0.125</v>
      </c>
      <c r="M209" s="3" t="n">
        <v>0.125</v>
      </c>
      <c r="O209" s="3" t="n">
        <v>2</v>
      </c>
      <c r="P209" s="3">
        <f>G209+H209+MAX((I209:J209),L209:M209)*O209</f>
        <v/>
      </c>
      <c r="Q209" s="3" t="n">
        <v>50</v>
      </c>
      <c r="S209" s="3">
        <f>IF(R209&gt;0,R209,Q209)</f>
        <v/>
      </c>
      <c r="W209" s="3">
        <f>IF(AND(BH209=0,CD209=0),0,IF(V209&gt;0,V209,IF(U209=1,$W$11,0)))</f>
        <v/>
      </c>
      <c r="Y209" s="3">
        <f>AD209</f>
        <v/>
      </c>
      <c r="Z209" s="3">
        <f>AE209</f>
        <v/>
      </c>
      <c r="AA209" s="3">
        <f>IF($BB$7=1,AF209,IF(AS209=12,$F209*I209/($AF$8*AL209+$AF$9*(1-AL209)),AF209))</f>
        <v/>
      </c>
      <c r="AB209" s="3">
        <f>IF($BB$7=1,AI209,IF(AV209=12,$F209*L209/($AI$8*AL209+$AI$9*(1-AL209)),AI209))</f>
        <v/>
      </c>
      <c r="AC209" s="3">
        <f>IF(AND(AS209=2,EA209=1),AA209*O209,IF(AND(AS209=2,EA209=2),AB209*O209,IF(EA209=1,AA209,IF(EA209=2,AB209))))</f>
        <v/>
      </c>
      <c r="AD209" s="3">
        <f>IF(AQ209=12,$F209*G209/$AQ$9,IF(OR(AQ209=1,AQ209=4),$F209*G209/200,IF(OR(AQ209=2,AQ209=9),$F209*G209/100,"자동")))</f>
        <v/>
      </c>
      <c r="AE209" s="3">
        <f>IF(AR209=12,$F209*H209/$AR$9,IF(OR(AR209=1,AR209=4),$F209*H209/200,IF(OR(AR209=2,AR209=9),$F209*H209/100,"자동")))</f>
        <v/>
      </c>
      <c r="AF209" s="3">
        <f>IF(AS209=12,$F209*I209/IF($BB$7=1,IF($ED209=1,$AS$9,$AF$9),($AF$8*AL209+$AF$9*(1-AL209))),IF(AS209=42,$F209*I209/AN209,IF(OR(AS209=1,AS209=4,AS209=2),$F209*I209/100,IF(AS209=9,$F209*I209/50,"자동"))))</f>
        <v/>
      </c>
      <c r="AG209" s="3">
        <f>IF(AT209=12,$F209*J209/IF($BB$7=1,IF($ED209=1,$AT$9,$AG$9),($AG$8*AL209+$AG$9*(1-AL209))),IF(AT209=42,$F209*J209/AN209,IF(OR(AT209=1,AT209=4,AT209=2),$F209*J209/100,IF(AT209=9,$F209*J209/50,"자동"))))</f>
        <v/>
      </c>
      <c r="AH209" s="3">
        <f>IF(AU209=12,$F209*K209/IF($BB$7=1,IF($ED209=1,$AU$9,$AH$9),($AH$8*AL209+$AH$9*(1-AL209))),IF(AU209=42,$F209*K209/$AN209,IF(OR(AU209=1,AU209=4,AU209=2),$F209*K209/100,IF(AU209=9,$F209*K209/50,"자동"))))</f>
        <v/>
      </c>
      <c r="AI209" s="3">
        <f>IF(AV209=12,$F209*L209/IF($BB$7=1,IF($ED209=1,$AV$9,$AI$9),($AI$8*AL209+$AI$9*(1-AL209))),IF(AV209=42,$F209*L209/AO209,IF(OR(AV209=1,AV209=4,AV209=2),$F209*L209/100,IF(AV209=9,$F209*L209/50,"자동"))))</f>
        <v/>
      </c>
      <c r="AJ209" s="3">
        <f>IF(AW209=12,$F209*M209/IF($BB$7=1,IF($ED209=1,$AW$9,$AJ$9),($AJ$8*AL209+$AJ$9*(1-AL209))),IF(AW209=42,$F209*M209/AO209,IF(OR(AW209=1,AW209=4,AW209=2),$F209*M209/100,IF(AW209=9,$F209*M209/50,"자동"))))</f>
        <v/>
      </c>
      <c r="AL209" s="3">
        <f>IF(AK209&lt;&gt;"",AK209,IF(BA209&lt;&gt;12,"",IF(U209=1,1,IF(LEFT(E209,3)="서울대",0,""))))</f>
        <v/>
      </c>
      <c r="AN209" s="3">
        <f>IF($BA209=42,OFFSET(변환표준점수!C$119,$AP209-1,0),"")</f>
        <v/>
      </c>
      <c r="AO209" s="3">
        <f>IF($BA209=42,OFFSET(변환표준점수!D$119,$AP209-1,0),"")</f>
        <v/>
      </c>
      <c r="AP209" s="3">
        <f>IF(S209="","",MATCH(S209,변환표준점수!$B$119:$B$298,0))</f>
        <v/>
      </c>
      <c r="AQ209" s="3" t="n">
        <v>1</v>
      </c>
      <c r="AR209" s="3" t="n">
        <v>1</v>
      </c>
      <c r="AS209" s="3" t="n">
        <v>4</v>
      </c>
      <c r="AT209" s="3" t="n">
        <v>4</v>
      </c>
      <c r="AV209" s="3" t="n">
        <v>4</v>
      </c>
      <c r="AW209" s="3" t="n">
        <v>4</v>
      </c>
      <c r="AX209" s="3" t="n">
        <v>3</v>
      </c>
      <c r="AY209" s="3" t="n">
        <v>3</v>
      </c>
      <c r="BA209" s="3">
        <f>IF(AS209&gt;0,AS209,AV209)</f>
        <v/>
      </c>
      <c r="BJ209" s="3">
        <f>IF(BI209="",IF(DT209=1,1,$BI$3),BI209)</f>
        <v/>
      </c>
      <c r="CH209" s="206">
        <f>F209*P209</f>
        <v/>
      </c>
      <c r="CI209" s="56" t="n">
        <v>125</v>
      </c>
      <c r="CJ209" s="3" t="n">
        <v>121.25</v>
      </c>
      <c r="CK209" s="3" t="n">
        <v>115</v>
      </c>
      <c r="CL209" s="3" t="n">
        <v>108.75</v>
      </c>
      <c r="CM209" s="3" t="n">
        <v>102.5</v>
      </c>
      <c r="CN209" s="3" t="n">
        <v>96.25</v>
      </c>
      <c r="CO209" s="3" t="n">
        <v>90</v>
      </c>
      <c r="CP209" s="3" t="n">
        <v>83.75</v>
      </c>
      <c r="CQ209" s="3" t="n">
        <v>77.5</v>
      </c>
      <c r="CR209" s="56" t="n">
        <v>10</v>
      </c>
      <c r="CS209" s="3" t="n">
        <v>10</v>
      </c>
      <c r="CT209" s="3" t="n">
        <v>10</v>
      </c>
      <c r="CU209" s="3" t="n">
        <v>10</v>
      </c>
      <c r="CV209" s="3" t="n">
        <v>9.800000000000001</v>
      </c>
      <c r="CW209" s="3" t="n">
        <v>9.6</v>
      </c>
      <c r="CX209" s="3" t="n">
        <v>9.4</v>
      </c>
      <c r="CY209" s="3" t="n">
        <v>9.199999999999999</v>
      </c>
      <c r="CZ209" s="3" t="n">
        <v>9</v>
      </c>
      <c r="DJ209" s="3">
        <f>ROUND((CI209-EZ209),1)</f>
        <v/>
      </c>
      <c r="DK209" s="3">
        <f>((CI209-EZ209)/(FG209+DJ209-FC209))*100</f>
        <v/>
      </c>
      <c r="DL209" s="3">
        <f>ROUND((CR209-FA209)+(DA209-FB209),1)</f>
        <v/>
      </c>
      <c r="DO209" s="3" t="n">
        <v>2</v>
      </c>
      <c r="EA209" s="3">
        <f>IF(DZ209&gt;0,DZ209,IF(DM209&gt;0,1,2))</f>
        <v/>
      </c>
      <c r="EB209" s="3">
        <f>MAX(DM209:DO209)</f>
        <v/>
      </c>
      <c r="EC209" s="3">
        <f>AND(DM209-0.1&lt;$DM$8,DN209-0.1&lt;$DN$8,DO209-0.1&lt;$DO$8)*1</f>
        <v/>
      </c>
      <c r="ED209" s="3">
        <f>IFERROR(IF(AND($DP$8&gt;=DP209,$DQ$8&gt;=DQ209,$DR$8&gt;=DR209,$DS$8&gt;=DS209,$DT$8&gt;=DT209,$DU$8&gt;=DU209,$DV$8&gt;=DV209,$DW$8&gt;=DW209,$DX$8&gt;=DX209,OR(DY209=0,$DY$8&lt;DY209),EC209=1),1,0),0)</f>
        <v/>
      </c>
      <c r="EF209" s="3">
        <f>IFERROR(OFFSET(EF$3,MATCH(AQ209,$ED$4:$ED$10,0),0),0)</f>
        <v/>
      </c>
      <c r="EG209" s="3">
        <f>IFERROR(OFFSET(EG$3,MATCH(AR209,$ED$4:$ED$10,0),0),0)</f>
        <v/>
      </c>
      <c r="EH209" s="3">
        <f>IFERROR(IF(LEFT($BA209,1)="4",OFFSET(변환표준점수!$H$118,MATCH($S209,변환표준점수!$B$119:$B$198,0),),OFFSET(EH$3,MATCH(AS209,$ED$4:$ED$8,0),0)),0)</f>
        <v/>
      </c>
      <c r="EI209" s="3">
        <f>IFERROR(IF(LEFT($BA209,1)="4",OFFSET(변환표준점수!$I$118,MATCH($S209,변환표준점수!$B$119:$B$198,0),0),OFFSET(EI$3,MATCH(AT209,$ED$4:$ED$8,0),0)),0)</f>
        <v/>
      </c>
      <c r="EK209" s="3">
        <f>IFERROR(IF(LEFT($BA209,1)="4",OFFSET(변환표준점수!$J$118,MATCH($S209,변환표준점수!$B$119:$B$198,0),0),OFFSET(EJ$3,MATCH(AV209,$ED$4:$ED$8,0),0)),0)</f>
        <v/>
      </c>
      <c r="EL209" s="3">
        <f>IFERROR(IF(LEFT($BA209,1)="4",OFFSET(변환표준점수!$K$118,MATCH($S209,변환표준점수!$B$119:$B$198,0),0),OFFSET(EK$3,MATCH(AW209,$ED$4:$ED$8,0),0)),0)</f>
        <v/>
      </c>
      <c r="EM209" s="3">
        <f>IFERROR(OFFSET(EL$3,MATCH(AX209,$ED$4:$ED$8,0),0),0)</f>
        <v/>
      </c>
      <c r="EN209" s="3">
        <f>IFERROR(OFFSET(EM$3,MATCH(AY209,$ED$4:$ED$8,0),0),0)</f>
        <v/>
      </c>
      <c r="EO209" s="3">
        <f>IFERROR(OFFSET(EN$3,MATCH(AZ209,$ED$4:$ED$8,0),0),0)</f>
        <v/>
      </c>
      <c r="EQ209" s="3">
        <f>IFERROR((EF209*AD209+BO209)*$EP$9,0)</f>
        <v/>
      </c>
      <c r="ER209" s="3">
        <f>IFERROR(EG209*AE209+OFFSET($BP209,0,$ER$14-1),0)</f>
        <v/>
      </c>
      <c r="ES209" s="3">
        <f>IFERROR((EH209*AF209+BS209)*$EP$9,0)</f>
        <v/>
      </c>
      <c r="ET209" s="3">
        <f>IFERROR(IF(O209&lt;2,0,(EI209*AG209+BT209)*$EP$9),0)</f>
        <v/>
      </c>
      <c r="EU209" s="3">
        <f>IFERROR(BU209*$EP$9,0)</f>
        <v/>
      </c>
      <c r="EV209" s="3">
        <f>IFERROR((EK209*AI209+BV209)*$EP$9,0)</f>
        <v/>
      </c>
      <c r="EW209" s="3">
        <f>IFERROR(IF(O209&lt;2,0,(EL209*AJ209+BW209)*$EP$9),0)</f>
        <v/>
      </c>
      <c r="EX209" s="3">
        <f>LARGE((ES209:ET209,EV209:EW209),1)</f>
        <v/>
      </c>
      <c r="EY209" s="3">
        <f>IF(O209&lt;2,0,LARGE((ES209:ET209,EV209:EW209),2))</f>
        <v/>
      </c>
      <c r="EZ209" s="3">
        <f>IFERROR(OFFSET(CI209,0,ROUND((1/(1/EM209))-1,0)),0)</f>
        <v/>
      </c>
      <c r="FA209" s="3">
        <f>IFERROR(OFFSET(CR209,0,ROUND(1/(1/EN209),0)-1),0)</f>
        <v/>
      </c>
      <c r="FB209" s="3">
        <f>IFERROR(OFFSET(DA209,0,ROUND(1/(1/EO209),0)-1),0)</f>
        <v/>
      </c>
      <c r="FG209" s="3">
        <f>IF(FF209&gt;0,FF209,EQ209+ER209+EU209+EX209+EY209+EZ209+FA209+FB209+FC209)</f>
        <v/>
      </c>
      <c r="FH209" s="618" t="n"/>
      <c r="FU209" s="3">
        <f>IF(AQ209=1,"표점",IF(AQ209=12,"표점/만점",IF(AQ209=2,"백분위")))</f>
        <v/>
      </c>
      <c r="FV209" s="3">
        <f>IF(BA209=1,"표점",IF(BA209=12,"표점/만점",IF(BA209=2,"백분위",IF(BA209=4,"변표",IF(BA209=42,"변표/만점")))))</f>
        <v/>
      </c>
      <c r="FW209" s="3">
        <f>ROUND(Y209/$FZ209,2)</f>
        <v/>
      </c>
      <c r="FX209" s="3">
        <f>ROUND(Z209/$FZ209,2)</f>
        <v/>
      </c>
      <c r="FY209" s="3">
        <f>ROUND(AC209/$FZ209,2)</f>
        <v/>
      </c>
      <c r="FZ209" s="3">
        <f>Y209+Z209+AC209</f>
        <v/>
      </c>
    </row>
    <row r="210">
      <c r="A210" s="556" t="n">
        <v>26</v>
      </c>
      <c r="C210" s="3">
        <f>ROUND(ROW(C210)-ROW($C$15),0)</f>
        <v/>
      </c>
      <c r="D210" s="3" t="n">
        <v>195</v>
      </c>
      <c r="E210" s="3" t="inlineStr">
        <is>
          <t>경북 자연미정</t>
        </is>
      </c>
      <c r="F210" s="3" t="n">
        <v>1000</v>
      </c>
      <c r="G210" s="3">
        <f>(200*10/8)*0.001</f>
        <v/>
      </c>
      <c r="H210" s="3">
        <f>300*0.00125</f>
        <v/>
      </c>
      <c r="I210" s="3">
        <f>100*0.00125</f>
        <v/>
      </c>
      <c r="J210" s="3">
        <f>I210</f>
        <v/>
      </c>
      <c r="L210" s="3" t="n">
        <v>0.125</v>
      </c>
      <c r="M210" s="3" t="n">
        <v>0.125</v>
      </c>
      <c r="O210" s="3" t="n">
        <v>2</v>
      </c>
      <c r="P210" s="3">
        <f>G210+H210+MAX((I210:J210),L210:M210)*O210</f>
        <v/>
      </c>
      <c r="Q210" s="3" t="n">
        <v>50</v>
      </c>
      <c r="S210" s="3">
        <f>IF(R210&gt;0,R210,Q210)</f>
        <v/>
      </c>
      <c r="W210" s="3">
        <f>IF(AND(BH210=0,CD210=0),0,IF(V210&gt;0,V210,IF(U210=1,$W$11,0)))</f>
        <v/>
      </c>
      <c r="Y210" s="3">
        <f>AD210</f>
        <v/>
      </c>
      <c r="Z210" s="3">
        <f>AE210</f>
        <v/>
      </c>
      <c r="AA210" s="3">
        <f>IF($BB$7=1,AF210,IF(AS210=12,$F210*I210/($AF$8*AL210+$AF$9*(1-AL210)),AF210))</f>
        <v/>
      </c>
      <c r="AB210" s="3">
        <f>IF($BB$7=1,AI210,IF(AV210=12,$F210*L210/($AI$8*AL210+$AI$9*(1-AL210)),AI210))</f>
        <v/>
      </c>
      <c r="AC210" s="3">
        <f>IF(AND(AS210=2,EA210=1),AA210*O210,IF(AND(AS210=2,EA210=2),AB210*O210,IF(EA210=1,AA210,IF(EA210=2,AB210))))</f>
        <v/>
      </c>
      <c r="AD210" s="3">
        <f>IF(AQ210=12,$F210*G210/$AQ$9,IF(OR(AQ210=1,AQ210=4),$F210*G210/200,IF(OR(AQ210=2,AQ210=9),$F210*G210/100,"자동")))</f>
        <v/>
      </c>
      <c r="AE210" s="3">
        <f>IF(AR210=12,$F210*H210/$AR$9,IF(OR(AR210=1,AR210=4),$F210*H210/200,IF(OR(AR210=2,AR210=9),$F210*H210/100,"자동")))</f>
        <v/>
      </c>
      <c r="AF210" s="3">
        <f>IF(AS210=12,$F210*I210/IF($BB$7=1,IF($ED210=1,$AS$9,$AF$9),($AF$8*AL210+$AF$9*(1-AL210))),IF(AS210=42,$F210*I210/AN210,IF(OR(AS210=1,AS210=4,AS210=2),$F210*I210/100,IF(AS210=9,$F210*I210/50,"자동"))))</f>
        <v/>
      </c>
      <c r="AG210" s="3">
        <f>IF(AT210=12,$F210*J210/IF($BB$7=1,IF($ED210=1,$AT$9,$AG$9),($AG$8*AL210+$AG$9*(1-AL210))),IF(AT210=42,$F210*J210/AN210,IF(OR(AT210=1,AT210=4,AT210=2),$F210*J210/100,IF(AT210=9,$F210*J210/50,"자동"))))</f>
        <v/>
      </c>
      <c r="AH210" s="3">
        <f>IF(AU210=12,$F210*K210/IF($BB$7=1,IF($ED210=1,$AU$9,$AH$9),($AH$8*AL210+$AH$9*(1-AL210))),IF(AU210=42,$F210*K210/$AN210,IF(OR(AU210=1,AU210=4,AU210=2),$F210*K210/100,IF(AU210=9,$F210*K210/50,"자동"))))</f>
        <v/>
      </c>
      <c r="AI210" s="3">
        <f>IF(AV210=12,$F210*L210/IF($BB$7=1,IF($ED210=1,$AV$9,$AI$9),($AI$8*AL210+$AI$9*(1-AL210))),IF(AV210=42,$F210*L210/AO210,IF(OR(AV210=1,AV210=4,AV210=2),$F210*L210/100,IF(AV210=9,$F210*L210/50,"자동"))))</f>
        <v/>
      </c>
      <c r="AJ210" s="3">
        <f>IF(AW210=12,$F210*M210/IF($BB$7=1,IF($ED210=1,$AW$9,$AJ$9),($AJ$8*AL210+$AJ$9*(1-AL210))),IF(AW210=42,$F210*M210/AO210,IF(OR(AW210=1,AW210=4,AW210=2),$F210*M210/100,IF(AW210=9,$F210*M210/50,"자동"))))</f>
        <v/>
      </c>
      <c r="AL210" s="3">
        <f>IF(AK210&lt;&gt;"",AK210,IF(BA210&lt;&gt;12,"",IF(U210=1,1,IF(LEFT(E210,3)="서울대",0,""))))</f>
        <v/>
      </c>
      <c r="AN210" s="3">
        <f>IF($BA210=42,OFFSET(변환표준점수!C$119,$AP210-1,0),"")</f>
        <v/>
      </c>
      <c r="AO210" s="3">
        <f>IF($BA210=42,OFFSET(변환표준점수!D$119,$AP210-1,0),"")</f>
        <v/>
      </c>
      <c r="AP210" s="3">
        <f>IF(S210="","",MATCH(S210,변환표준점수!$B$119:$B$298,0))</f>
        <v/>
      </c>
      <c r="AQ210" s="3" t="n">
        <v>1</v>
      </c>
      <c r="AR210" s="3" t="n">
        <v>1</v>
      </c>
      <c r="AS210" s="3" t="n">
        <v>4</v>
      </c>
      <c r="AT210" s="3" t="n">
        <v>4</v>
      </c>
      <c r="AV210" s="3" t="n">
        <v>4</v>
      </c>
      <c r="AW210" s="3" t="n">
        <v>4</v>
      </c>
      <c r="AX210" s="3" t="n">
        <v>3</v>
      </c>
      <c r="AY210" s="3" t="n">
        <v>3</v>
      </c>
      <c r="BA210" s="3">
        <f>IF(AS210&gt;0,AS210,AV210)</f>
        <v/>
      </c>
      <c r="BF210" s="3">
        <f>0.05*AF210</f>
        <v/>
      </c>
      <c r="BG210" s="3">
        <f>0.05*AG210</f>
        <v/>
      </c>
      <c r="BJ210" s="3">
        <f>IF(BI210="",IF(DT210=1,1,$BI$3),BI210)</f>
        <v/>
      </c>
      <c r="BN210" s="212" t="inlineStr">
        <is>
          <t>과탐5%가산</t>
        </is>
      </c>
      <c r="BS210" s="3">
        <f>BF210*EH210</f>
        <v/>
      </c>
      <c r="BT210" s="3">
        <f>BG210*EI210</f>
        <v/>
      </c>
      <c r="CH210" s="206">
        <f>F210*P210</f>
        <v/>
      </c>
      <c r="CI210" s="56" t="n">
        <v>125</v>
      </c>
      <c r="CJ210" s="3" t="n">
        <v>121.25</v>
      </c>
      <c r="CK210" s="3" t="n">
        <v>115</v>
      </c>
      <c r="CL210" s="3" t="n">
        <v>108.75</v>
      </c>
      <c r="CM210" s="3" t="n">
        <v>102.5</v>
      </c>
      <c r="CN210" s="3" t="n">
        <v>96.25</v>
      </c>
      <c r="CO210" s="3" t="n">
        <v>90</v>
      </c>
      <c r="CP210" s="3" t="n">
        <v>83.75</v>
      </c>
      <c r="CQ210" s="3" t="n">
        <v>77.5</v>
      </c>
      <c r="CR210" s="56" t="n">
        <v>10</v>
      </c>
      <c r="CS210" s="3" t="n">
        <v>10</v>
      </c>
      <c r="CT210" s="3" t="n">
        <v>10</v>
      </c>
      <c r="CU210" s="3" t="n">
        <v>10</v>
      </c>
      <c r="CV210" s="3" t="n">
        <v>9.800000000000001</v>
      </c>
      <c r="CW210" s="3" t="n">
        <v>9.6</v>
      </c>
      <c r="CX210" s="3" t="n">
        <v>9.4</v>
      </c>
      <c r="CY210" s="3" t="n">
        <v>9.199999999999999</v>
      </c>
      <c r="CZ210" s="3" t="n">
        <v>9</v>
      </c>
      <c r="DJ210" s="3">
        <f>ROUND((CI210-EZ210),1)</f>
        <v/>
      </c>
      <c r="DK210" s="3">
        <f>((CI210-EZ210)/(FG210+DJ210-FC210))*100</f>
        <v/>
      </c>
      <c r="DL210" s="3">
        <f>ROUND((CR210-FA210)+(DA210-FB210),1)</f>
        <v/>
      </c>
      <c r="DO210" s="3" t="n">
        <v>2</v>
      </c>
      <c r="DZ210" s="3" t="n">
        <v>1</v>
      </c>
      <c r="EA210" s="3">
        <f>IF(DZ210&gt;0,DZ210,IF(DM210&gt;0,1,2))</f>
        <v/>
      </c>
      <c r="EB210" s="3">
        <f>MAX(DM210:DO210)</f>
        <v/>
      </c>
      <c r="EC210" s="3">
        <f>AND(DM210-0.1&lt;$DM$8,DN210-0.1&lt;$DN$8,DO210-0.1&lt;$DO$8)*1</f>
        <v/>
      </c>
      <c r="ED210" s="3">
        <f>IFERROR(IF(AND($DP$8&gt;=DP210,$DQ$8&gt;=DQ210,$DR$8&gt;=DR210,$DS$8&gt;=DS210,$DT$8&gt;=DT210,$DU$8&gt;=DU210,$DV$8&gt;=DV210,$DW$8&gt;=DW210,$DX$8&gt;=DX210,OR(DY210=0,$DY$8&lt;DY210),EC210=1),1,0),0)</f>
        <v/>
      </c>
      <c r="EF210" s="3">
        <f>IFERROR(OFFSET(EF$3,MATCH(AQ210,$ED$4:$ED$10,0),0),0)</f>
        <v/>
      </c>
      <c r="EG210" s="3">
        <f>IFERROR(OFFSET(EG$3,MATCH(AR210,$ED$4:$ED$10,0),0),0)</f>
        <v/>
      </c>
      <c r="EH210" s="3">
        <f>IFERROR(IF(LEFT($BA210,1)="4",OFFSET(변환표준점수!$H$118,MATCH($S210,변환표준점수!$B$119:$B$198,0),),OFFSET(EH$3,MATCH(AS210,$ED$4:$ED$8,0),0)),0)</f>
        <v/>
      </c>
      <c r="EI210" s="3">
        <f>IFERROR(IF(LEFT($BA210,1)="4",OFFSET(변환표준점수!$I$118,MATCH($S210,변환표준점수!$B$119:$B$198,0),0),OFFSET(EI$3,MATCH(AT210,$ED$4:$ED$8,0),0)),0)</f>
        <v/>
      </c>
      <c r="EK210" s="3">
        <f>IFERROR(IF(LEFT($BA210,1)="4",OFFSET(변환표준점수!$J$118,MATCH($S210,변환표준점수!$B$119:$B$198,0),0),OFFSET(EJ$3,MATCH(AV210,$ED$4:$ED$8,0),0)),0)</f>
        <v/>
      </c>
      <c r="EL210" s="3">
        <f>IFERROR(IF(LEFT($BA210,1)="4",OFFSET(변환표준점수!$K$118,MATCH($S210,변환표준점수!$B$119:$B$198,0),0),OFFSET(EK$3,MATCH(AW210,$ED$4:$ED$8,0),0)),0)</f>
        <v/>
      </c>
      <c r="EM210" s="3">
        <f>IFERROR(OFFSET(EL$3,MATCH(AX210,$ED$4:$ED$8,0),0),0)</f>
        <v/>
      </c>
      <c r="EN210" s="3">
        <f>IFERROR(OFFSET(EM$3,MATCH(AY210,$ED$4:$ED$8,0),0),0)</f>
        <v/>
      </c>
      <c r="EO210" s="3">
        <f>IFERROR(OFFSET(EN$3,MATCH(AZ210,$ED$4:$ED$8,0),0),0)</f>
        <v/>
      </c>
      <c r="EQ210" s="3">
        <f>IFERROR((EF210*AD210+BO210)*$EP$9,0)</f>
        <v/>
      </c>
      <c r="ER210" s="3">
        <f>IFERROR(EG210*AE210+OFFSET($BP210,0,$ER$14-1),0)</f>
        <v/>
      </c>
      <c r="ES210" s="3">
        <f>IFERROR((EH210*AF210+BS210)*$EP$9,0)</f>
        <v/>
      </c>
      <c r="ET210" s="3">
        <f>IFERROR(IF(O210&lt;2,0,(EI210*AG210+BT210)*$EP$9),0)</f>
        <v/>
      </c>
      <c r="EU210" s="3">
        <f>IFERROR(BU210*$EP$9,0)</f>
        <v/>
      </c>
      <c r="EV210" s="3">
        <f>IFERROR((EK210*AI210+BV210)*$EP$9,0)</f>
        <v/>
      </c>
      <c r="EW210" s="3">
        <f>IFERROR(IF(O210&lt;2,0,(EL210*AJ210+BW210)*$EP$9),0)</f>
        <v/>
      </c>
      <c r="EX210" s="3">
        <f>LARGE((ES210:ET210,EV210:EW210),1)</f>
        <v/>
      </c>
      <c r="EY210" s="3">
        <f>IF(O210&lt;2,0,LARGE((ES210:ET210,EV210:EW210),2))</f>
        <v/>
      </c>
      <c r="EZ210" s="3">
        <f>IFERROR(OFFSET(CI210,0,ROUND((1/(1/EM210))-1,0)),0)</f>
        <v/>
      </c>
      <c r="FA210" s="3">
        <f>IFERROR(OFFSET(CR210,0,ROUND(1/(1/EN210),0)-1),0)</f>
        <v/>
      </c>
      <c r="FB210" s="3">
        <f>IFERROR(OFFSET(DA210,0,ROUND(1/(1/EO210),0)-1),0)</f>
        <v/>
      </c>
      <c r="FG210" s="3">
        <f>IF(FF210&gt;0,FF210,EQ210+ER210+EU210+EX210+EY210+EZ210+FA210+FB210+FC210)</f>
        <v/>
      </c>
      <c r="FH210" s="618" t="n"/>
      <c r="FU210" s="3">
        <f>IF(AQ210=1,"표점",IF(AQ210=12,"표점/만점",IF(AQ210=2,"백분위")))</f>
        <v/>
      </c>
      <c r="FV210" s="3">
        <f>IF(BA210=1,"표점",IF(BA210=12,"표점/만점",IF(BA210=2,"백분위",IF(BA210=4,"변표",IF(BA210=42,"변표/만점")))))</f>
        <v/>
      </c>
      <c r="FW210" s="3">
        <f>ROUND(Y210/$FZ210,2)</f>
        <v/>
      </c>
      <c r="FX210" s="3">
        <f>ROUND(Z210/$FZ210,2)</f>
        <v/>
      </c>
      <c r="FY210" s="3">
        <f>ROUND(AC210/$FZ210,2)</f>
        <v/>
      </c>
      <c r="FZ210" s="3">
        <f>Y210+Z210+AC210</f>
        <v/>
      </c>
    </row>
    <row r="211">
      <c r="A211" s="556" t="n">
        <v>26</v>
      </c>
      <c r="C211" s="3">
        <f>ROUND(ROW(C211)-ROW($C$15),0)</f>
        <v/>
      </c>
      <c r="D211" s="3" t="n">
        <v>196</v>
      </c>
      <c r="E211" s="3" t="inlineStr">
        <is>
          <t>경북 수탐지정</t>
        </is>
      </c>
      <c r="F211" s="3" t="n">
        <v>1000</v>
      </c>
      <c r="G211" s="3">
        <f>(200*10/8)*0.001</f>
        <v/>
      </c>
      <c r="H211" s="3">
        <f>300*0.00125</f>
        <v/>
      </c>
      <c r="I211" s="3">
        <f>100*0.00125</f>
        <v/>
      </c>
      <c r="J211" s="3">
        <f>I211</f>
        <v/>
      </c>
      <c r="O211" s="3" t="n">
        <v>2</v>
      </c>
      <c r="P211" s="3">
        <f>G211+H211+MAX((I211:J211),L211:M211)*O211</f>
        <v/>
      </c>
      <c r="Q211" s="3" t="n">
        <v>50</v>
      </c>
      <c r="S211" s="3">
        <f>IF(R211&gt;0,R211,Q211)</f>
        <v/>
      </c>
      <c r="W211" s="3">
        <f>IF(AND(BH211=0,CD211=0),0,IF(V211&gt;0,V211,IF(U211=1,$W$11,0)))</f>
        <v/>
      </c>
      <c r="Y211" s="3">
        <f>AD211</f>
        <v/>
      </c>
      <c r="Z211" s="3">
        <f>AE211</f>
        <v/>
      </c>
      <c r="AA211" s="3">
        <f>IF($BB$7=1,AF211,IF(AS211=12,$F211*I211/($AF$8*AL211+$AF$9*(1-AL211)),AF211))</f>
        <v/>
      </c>
      <c r="AB211" s="3">
        <f>IF($BB$7=1,AI211,IF(AV211=12,$F211*L211/($AI$8*AL211+$AI$9*(1-AL211)),AI211))</f>
        <v/>
      </c>
      <c r="AC211" s="3">
        <f>IF(AND(AS211=2,EA211=1),AA211*O211,IF(AND(AS211=2,EA211=2),AB211*O211,IF(EA211=1,AA211,IF(EA211=2,AB211))))</f>
        <v/>
      </c>
      <c r="AD211" s="3">
        <f>IF(AQ211=12,$F211*G211/$AQ$9,IF(OR(AQ211=1,AQ211=4),$F211*G211/200,IF(OR(AQ211=2,AQ211=9),$F211*G211/100,"자동")))</f>
        <v/>
      </c>
      <c r="AE211" s="3">
        <f>IF(AR211=12,$F211*H211/$AR$9,IF(OR(AR211=1,AR211=4),$F211*H211/200,IF(OR(AR211=2,AR211=9),$F211*H211/100,"자동")))</f>
        <v/>
      </c>
      <c r="AF211" s="3">
        <f>IF(AS211=12,$F211*I211/IF($BB$7=1,IF($ED211=1,$AS$9,$AF$9),($AF$8*AL211+$AF$9*(1-AL211))),IF(AS211=42,$F211*I211/AN211,IF(OR(AS211=1,AS211=4,AS211=2),$F211*I211/100,IF(AS211=9,$F211*I211/50,"자동"))))</f>
        <v/>
      </c>
      <c r="AG211" s="3">
        <f>IF(AT211=12,$F211*J211/IF($BB$7=1,IF($ED211=1,$AT$9,$AG$9),($AG$8*AL211+$AG$9*(1-AL211))),IF(AT211=42,$F211*J211/AN211,IF(OR(AT211=1,AT211=4,AT211=2),$F211*J211/100,IF(AT211=9,$F211*J211/50,"자동"))))</f>
        <v/>
      </c>
      <c r="AH211" s="3">
        <f>IF(AU211=12,$F211*K211/IF($BB$7=1,IF($ED211=1,$AU$9,$AH$9),($AH$8*AL211+$AH$9*(1-AL211))),IF(AU211=42,$F211*K211/$AN211,IF(OR(AU211=1,AU211=4,AU211=2),$F211*K211/100,IF(AU211=9,$F211*K211/50,"자동"))))</f>
        <v/>
      </c>
      <c r="AI211" s="3">
        <f>IF(AV211=12,$F211*L211/IF($BB$7=1,IF($ED211=1,$AV$9,$AI$9),($AI$8*AL211+$AI$9*(1-AL211))),IF(AV211=42,$F211*L211/AO211,IF(OR(AV211=1,AV211=4,AV211=2),$F211*L211/100,IF(AV211=9,$F211*L211/50,"자동"))))</f>
        <v/>
      </c>
      <c r="AJ211" s="3">
        <f>IF(AW211=12,$F211*M211/IF($BB$7=1,IF($ED211=1,$AW$9,$AJ$9),($AJ$8*AL211+$AJ$9*(1-AL211))),IF(AW211=42,$F211*M211/AO211,IF(OR(AW211=1,AW211=4,AW211=2),$F211*M211/100,IF(AW211=9,$F211*M211/50,"자동"))))</f>
        <v/>
      </c>
      <c r="AL211" s="3">
        <f>IF(AK211&lt;&gt;"",AK211,IF(BA211&lt;&gt;12,"",IF(U211=1,1,IF(LEFT(E211,3)="서울대",0,""))))</f>
        <v/>
      </c>
      <c r="AN211" s="3">
        <f>IF($BA211=42,OFFSET(변환표준점수!C$119,$AP211-1,0),"")</f>
        <v/>
      </c>
      <c r="AO211" s="3">
        <f>IF($BA211=42,OFFSET(변환표준점수!D$119,$AP211-1,0),"")</f>
        <v/>
      </c>
      <c r="AP211" s="3">
        <f>IF(S211="","",MATCH(S211,변환표준점수!$B$119:$B$298,0))</f>
        <v/>
      </c>
      <c r="AQ211" s="3" t="n">
        <v>1</v>
      </c>
      <c r="AR211" s="3" t="n">
        <v>1</v>
      </c>
      <c r="AS211" s="3" t="n">
        <v>4</v>
      </c>
      <c r="AT211" s="3" t="n">
        <v>4</v>
      </c>
      <c r="AX211" s="3" t="n">
        <v>3</v>
      </c>
      <c r="AY211" s="3" t="n">
        <v>3</v>
      </c>
      <c r="BA211" s="3">
        <f>IF(AS211&gt;0,AS211,AV211)</f>
        <v/>
      </c>
      <c r="BJ211" s="3">
        <f>IF(BI211="",IF(DT211=1,1,$BI$3),BI211)</f>
        <v/>
      </c>
      <c r="CH211" s="206">
        <f>F211*P211</f>
        <v/>
      </c>
      <c r="CI211" s="56" t="n">
        <v>125</v>
      </c>
      <c r="CJ211" s="3" t="n">
        <v>121.25</v>
      </c>
      <c r="CK211" s="3" t="n">
        <v>115</v>
      </c>
      <c r="CL211" s="3" t="n">
        <v>108.75</v>
      </c>
      <c r="CM211" s="3" t="n">
        <v>102.5</v>
      </c>
      <c r="CN211" s="3" t="n">
        <v>96.25</v>
      </c>
      <c r="CO211" s="3" t="n">
        <v>90</v>
      </c>
      <c r="CP211" s="3" t="n">
        <v>83.75</v>
      </c>
      <c r="CQ211" s="3" t="n">
        <v>77.5</v>
      </c>
      <c r="CR211" s="56" t="n">
        <v>10</v>
      </c>
      <c r="CS211" s="3" t="n">
        <v>10</v>
      </c>
      <c r="CT211" s="3" t="n">
        <v>10</v>
      </c>
      <c r="CU211" s="3" t="n">
        <v>10</v>
      </c>
      <c r="CV211" s="3" t="n">
        <v>9.800000000000001</v>
      </c>
      <c r="CW211" s="3" t="n">
        <v>9.6</v>
      </c>
      <c r="CX211" s="3" t="n">
        <v>9.4</v>
      </c>
      <c r="CY211" s="3" t="n">
        <v>9.199999999999999</v>
      </c>
      <c r="CZ211" s="3" t="n">
        <v>9</v>
      </c>
      <c r="DJ211" s="3">
        <f>ROUND((CI211-EZ211),1)</f>
        <v/>
      </c>
      <c r="DK211" s="3">
        <f>((CI211-EZ211)/(FG211+DJ211-FC211))*100</f>
        <v/>
      </c>
      <c r="DL211" s="3">
        <f>ROUND((CR211-FA211)+(DA211-FB211),1)</f>
        <v/>
      </c>
      <c r="DM211" s="3" t="n">
        <v>2</v>
      </c>
      <c r="DQ211" s="3" t="n">
        <v>1</v>
      </c>
      <c r="DS211" s="3" t="n">
        <v>1</v>
      </c>
      <c r="EA211" s="3">
        <f>IF(DZ211&gt;0,DZ211,IF(DM211&gt;0,1,2))</f>
        <v/>
      </c>
      <c r="EB211" s="3">
        <f>MAX(DM211:DO211)</f>
        <v/>
      </c>
      <c r="EC211" s="3">
        <f>AND(DM211-0.1&lt;$DM$8,DN211-0.1&lt;$DN$8,DO211-0.1&lt;$DO$8)*1</f>
        <v/>
      </c>
      <c r="ED211" s="3">
        <f>IFERROR(IF(AND($DP$8&gt;=DP211,$DQ$8&gt;=DQ211,$DR$8&gt;=DR211,$DS$8&gt;=DS211,$DT$8&gt;=DT211,$DU$8&gt;=DU211,$DV$8&gt;=DV211,$DW$8&gt;=DW211,$DX$8&gt;=DX211,OR(DY211=0,$DY$8&lt;DY211),EC211=1),1,0),0)</f>
        <v/>
      </c>
      <c r="EF211" s="3">
        <f>IFERROR(OFFSET(EF$3,MATCH(AQ211,$ED$4:$ED$10,0),0),0)</f>
        <v/>
      </c>
      <c r="EG211" s="3">
        <f>IFERROR(OFFSET(EG$3,MATCH(AR211,$ED$4:$ED$10,0),0),0)</f>
        <v/>
      </c>
      <c r="EH211" s="3">
        <f>IFERROR(IF(LEFT($BA211,1)="4",OFFSET(변환표준점수!$H$118,MATCH($S211,변환표준점수!$B$119:$B$198,0),),OFFSET(EH$3,MATCH(AS211,$ED$4:$ED$8,0),0)),0)</f>
        <v/>
      </c>
      <c r="EI211" s="3">
        <f>IFERROR(IF(LEFT($BA211,1)="4",OFFSET(변환표준점수!$I$118,MATCH($S211,변환표준점수!$B$119:$B$198,0),0),OFFSET(EI$3,MATCH(AT211,$ED$4:$ED$8,0),0)),0)</f>
        <v/>
      </c>
      <c r="EK211" s="3">
        <f>IFERROR(IF(LEFT($BA211,1)="4",OFFSET(변환표준점수!$J$118,MATCH($S211,변환표준점수!$B$119:$B$198,0),0),OFFSET(EJ$3,MATCH(AV211,$ED$4:$ED$8,0),0)),0)</f>
        <v/>
      </c>
      <c r="EL211" s="3">
        <f>IFERROR(IF(LEFT($BA211,1)="4",OFFSET(변환표준점수!$K$118,MATCH($S211,변환표준점수!$B$119:$B$198,0),0),OFFSET(EK$3,MATCH(AW211,$ED$4:$ED$8,0),0)),0)</f>
        <v/>
      </c>
      <c r="EM211" s="3">
        <f>IFERROR(OFFSET(EL$3,MATCH(AX211,$ED$4:$ED$8,0),0),0)</f>
        <v/>
      </c>
      <c r="EN211" s="3">
        <f>IFERROR(OFFSET(EM$3,MATCH(AY211,$ED$4:$ED$8,0),0),0)</f>
        <v/>
      </c>
      <c r="EO211" s="3">
        <f>IFERROR(OFFSET(EN$3,MATCH(AZ211,$ED$4:$ED$8,0),0),0)</f>
        <v/>
      </c>
      <c r="EQ211" s="3">
        <f>IFERROR((EF211*AD211+BO211)*$EP$9,0)</f>
        <v/>
      </c>
      <c r="ER211" s="3">
        <f>IFERROR(EG211*AE211+OFFSET($BP211,0,$ER$14-1),0)</f>
        <v/>
      </c>
      <c r="ES211" s="3">
        <f>IFERROR((EH211*AF211+BS211)*$EP$9,0)</f>
        <v/>
      </c>
      <c r="ET211" s="3">
        <f>IFERROR(IF(O211&lt;2,0,(EI211*AG211+BT211)*$EP$9),0)</f>
        <v/>
      </c>
      <c r="EU211" s="3">
        <f>IFERROR(BU211*$EP$9,0)</f>
        <v/>
      </c>
      <c r="EV211" s="3">
        <f>IFERROR((EK211*AI211+BV211)*$EP$9,0)</f>
        <v/>
      </c>
      <c r="EW211" s="3">
        <f>IFERROR(IF(O211&lt;2,0,(EL211*AJ211+BW211)*$EP$9),0)</f>
        <v/>
      </c>
      <c r="EX211" s="3">
        <f>LARGE((ES211:ET211,EV211:EW211),1)</f>
        <v/>
      </c>
      <c r="EY211" s="3">
        <f>IF(O211&lt;2,0,LARGE((ES211:ET211,EV211:EW211),2))</f>
        <v/>
      </c>
      <c r="EZ211" s="3">
        <f>IFERROR(OFFSET(CI211,0,ROUND((1/(1/EM211))-1,0)),0)</f>
        <v/>
      </c>
      <c r="FA211" s="3">
        <f>IFERROR(OFFSET(CR211,0,ROUND(1/(1/EN211),0)-1),0)</f>
        <v/>
      </c>
      <c r="FB211" s="3">
        <f>IFERROR(OFFSET(DA211,0,ROUND(1/(1/EO211),0)-1),0)</f>
        <v/>
      </c>
      <c r="FG211" s="3">
        <f>IF(FF211&gt;0,FF211,EQ211+ER211+EU211+EX211+EY211+EZ211+FA211+FB211+FC211)</f>
        <v/>
      </c>
      <c r="FH211" s="618" t="n"/>
      <c r="FU211" s="3">
        <f>IF(AQ211=1,"표점",IF(AQ211=12,"표점/만점",IF(AQ211=2,"백분위")))</f>
        <v/>
      </c>
      <c r="FV211" s="3">
        <f>IF(BA211=1,"표점",IF(BA211=12,"표점/만점",IF(BA211=2,"백분위",IF(BA211=4,"변표",IF(BA211=42,"변표/만점")))))</f>
        <v/>
      </c>
      <c r="FW211" s="3">
        <f>ROUND(Y211/$FZ211,2)</f>
        <v/>
      </c>
      <c r="FX211" s="3">
        <f>ROUND(Z211/$FZ211,2)</f>
        <v/>
      </c>
      <c r="FY211" s="3">
        <f>ROUND(AC211/$FZ211,2)</f>
        <v/>
      </c>
      <c r="FZ211" s="3">
        <f>Y211+Z211+AC211</f>
        <v/>
      </c>
    </row>
    <row r="212">
      <c r="A212" s="556" t="n">
        <v>26</v>
      </c>
      <c r="C212" s="3">
        <f>ROUND(ROW(C212)-ROW($C$15),0)</f>
        <v/>
      </c>
      <c r="D212" s="3" t="n">
        <v>197</v>
      </c>
      <c r="E212" s="3" t="inlineStr">
        <is>
          <t>경북 자연상주</t>
        </is>
      </c>
      <c r="F212" s="3" t="n">
        <v>1000</v>
      </c>
      <c r="G212" s="3" t="n">
        <v>0</v>
      </c>
      <c r="H212" s="3">
        <f>400*0.00125</f>
        <v/>
      </c>
      <c r="I212" s="3">
        <f>100*0.00125</f>
        <v/>
      </c>
      <c r="J212" s="3">
        <f>I212</f>
        <v/>
      </c>
      <c r="L212" s="3" t="n">
        <v>0.125</v>
      </c>
      <c r="M212" s="3" t="n">
        <v>0.125</v>
      </c>
      <c r="O212" s="3" t="n">
        <v>2</v>
      </c>
      <c r="P212" s="3">
        <f>G212+H212+MAX((I212:J212),L212:M212)*O212</f>
        <v/>
      </c>
      <c r="Q212" s="3" t="n">
        <v>50</v>
      </c>
      <c r="S212" s="3">
        <f>IF(R212&gt;0,R212,Q212)</f>
        <v/>
      </c>
      <c r="W212" s="3">
        <f>IF(AND(BH212=0,CD212=0),0,IF(V212&gt;0,V212,IF(U212=1,$W$11,0)))</f>
        <v/>
      </c>
      <c r="Y212" s="3">
        <f>AD212</f>
        <v/>
      </c>
      <c r="Z212" s="3">
        <f>AE212</f>
        <v/>
      </c>
      <c r="AA212" s="3">
        <f>IF($BB$7=1,AF212,IF(AS212=12,$F212*I212/($AF$8*AL212+$AF$9*(1-AL212)),AF212))</f>
        <v/>
      </c>
      <c r="AB212" s="3">
        <f>IF($BB$7=1,AI212,IF(AV212=12,$F212*L212/($AI$8*AL212+$AI$9*(1-AL212)),AI212))</f>
        <v/>
      </c>
      <c r="AC212" s="3">
        <f>IF(AND(AS212=2,EA212=1),AA212*O212,IF(AND(AS212=2,EA212=2),AB212*O212,IF(EA212=1,AA212,IF(EA212=2,AB212))))</f>
        <v/>
      </c>
      <c r="AD212" s="3">
        <f>IF(AQ212=12,$F212*G212/$AQ$9,IF(OR(AQ212=1,AQ212=4),$F212*G212/200,IF(OR(AQ212=2,AQ212=9),$F212*G212/100,"자동")))</f>
        <v/>
      </c>
      <c r="AE212" s="3">
        <f>IF(AR212=12,$F212*H212/$AR$9,IF(OR(AR212=1,AR212=4),$F212*H212/200,IF(OR(AR212=2,AR212=9),$F212*H212/100,"자동")))</f>
        <v/>
      </c>
      <c r="AF212" s="3">
        <f>IF(AS212=12,$F212*I212/IF($BB$7=1,IF($ED212=1,$AS$9,$AF$9),($AF$8*AL212+$AF$9*(1-AL212))),IF(AS212=42,$F212*I212/AN212,IF(OR(AS212=1,AS212=4,AS212=2),$F212*I212/100,IF(AS212=9,$F212*I212/50,"자동"))))</f>
        <v/>
      </c>
      <c r="AG212" s="3">
        <f>IF(AT212=12,$F212*J212/IF($BB$7=1,IF($ED212=1,$AT$9,$AG$9),($AG$8*AL212+$AG$9*(1-AL212))),IF(AT212=42,$F212*J212/AN212,IF(OR(AT212=1,AT212=4,AT212=2),$F212*J212/100,IF(AT212=9,$F212*J212/50,"자동"))))</f>
        <v/>
      </c>
      <c r="AH212" s="3">
        <f>IF(AU212=12,$F212*K212/IF($BB$7=1,IF($ED212=1,$AU$9,$AH$9),($AH$8*AL212+$AH$9*(1-AL212))),IF(AU212=42,$F212*K212/$AN212,IF(OR(AU212=1,AU212=4,AU212=2),$F212*K212/100,IF(AU212=9,$F212*K212/50,"자동"))))</f>
        <v/>
      </c>
      <c r="AI212" s="3">
        <f>IF(AV212=12,$F212*L212/IF($BB$7=1,IF($ED212=1,$AV$9,$AI$9),($AI$8*AL212+$AI$9*(1-AL212))),IF(AV212=42,$F212*L212/AO212,IF(OR(AV212=1,AV212=4,AV212=2),$F212*L212/100,IF(AV212=9,$F212*L212/50,"자동"))))</f>
        <v/>
      </c>
      <c r="AJ212" s="3">
        <f>IF(AW212=12,$F212*M212/IF($BB$7=1,IF($ED212=1,$AW$9,$AJ$9),($AJ$8*AL212+$AJ$9*(1-AL212))),IF(AW212=42,$F212*M212/AO212,IF(OR(AW212=1,AW212=4,AW212=2),$F212*M212/100,IF(AW212=9,$F212*M212/50,"자동"))))</f>
        <v/>
      </c>
      <c r="AL212" s="3">
        <f>IF(AK212&lt;&gt;"",AK212,IF(BA212&lt;&gt;12,"",IF(U212=1,1,IF(LEFT(E212,3)="서울대",0,""))))</f>
        <v/>
      </c>
      <c r="AN212" s="3">
        <f>IF($BA212=42,OFFSET(변환표준점수!C$119,$AP212-1,0),"")</f>
        <v/>
      </c>
      <c r="AO212" s="3">
        <f>IF($BA212=42,OFFSET(변환표준점수!D$119,$AP212-1,0),"")</f>
        <v/>
      </c>
      <c r="AP212" s="3">
        <f>IF(S212="","",MATCH(S212,변환표준점수!$B$119:$B$298,0))</f>
        <v/>
      </c>
      <c r="AQ212" s="3" t="n">
        <v>1</v>
      </c>
      <c r="AR212" s="3" t="n">
        <v>1</v>
      </c>
      <c r="AS212" s="3" t="n">
        <v>4</v>
      </c>
      <c r="AT212" s="3" t="n">
        <v>4</v>
      </c>
      <c r="AV212" s="3" t="n">
        <v>4</v>
      </c>
      <c r="AW212" s="3" t="n">
        <v>4</v>
      </c>
      <c r="AX212" s="3" t="n">
        <v>3</v>
      </c>
      <c r="AY212" s="3" t="n">
        <v>3</v>
      </c>
      <c r="BA212" s="3">
        <f>IF(AS212&gt;0,AS212,AV212)</f>
        <v/>
      </c>
      <c r="BJ212" s="3">
        <f>IF(BI212="",IF(DT212=1,1,$BI$3),BI212)</f>
        <v/>
      </c>
      <c r="CH212" s="206">
        <f>F212*P212</f>
        <v/>
      </c>
      <c r="CI212" s="56" t="n">
        <v>250</v>
      </c>
      <c r="CJ212" s="3" t="n">
        <v>242.5</v>
      </c>
      <c r="CK212" s="3" t="n">
        <v>230</v>
      </c>
      <c r="CL212" s="3" t="n">
        <v>217.5</v>
      </c>
      <c r="CM212" s="3" t="n">
        <v>205</v>
      </c>
      <c r="CN212" s="3" t="n">
        <v>192.5</v>
      </c>
      <c r="CO212" s="3" t="n">
        <v>180</v>
      </c>
      <c r="CP212" s="3" t="n">
        <v>167.5</v>
      </c>
      <c r="CQ212" s="3" t="n">
        <v>155</v>
      </c>
      <c r="CR212" s="56" t="n">
        <v>10</v>
      </c>
      <c r="CS212" s="3" t="n">
        <v>10</v>
      </c>
      <c r="CT212" s="3" t="n">
        <v>10</v>
      </c>
      <c r="CU212" s="3" t="n">
        <v>10</v>
      </c>
      <c r="CV212" s="3" t="n">
        <v>9.800000000000001</v>
      </c>
      <c r="CW212" s="3" t="n">
        <v>9.6</v>
      </c>
      <c r="CX212" s="3" t="n">
        <v>9.4</v>
      </c>
      <c r="CY212" s="3" t="n">
        <v>9.199999999999999</v>
      </c>
      <c r="CZ212" s="3" t="n">
        <v>9</v>
      </c>
      <c r="DJ212" s="3">
        <f>ROUND((CI212-EZ212),1)</f>
        <v/>
      </c>
      <c r="DK212" s="3">
        <f>((CI212-EZ212)/(FG212+DJ212-FC212))*100</f>
        <v/>
      </c>
      <c r="DL212" s="3">
        <f>ROUND((CR212-FA212)+(DA212-FB212),1)</f>
        <v/>
      </c>
      <c r="DO212" s="3" t="n">
        <v>2</v>
      </c>
      <c r="EA212" s="3">
        <f>IF(DZ212&gt;0,DZ212,IF(DM212&gt;0,1,2))</f>
        <v/>
      </c>
      <c r="EB212" s="3">
        <f>MAX(DM212:DO212)</f>
        <v/>
      </c>
      <c r="EC212" s="3">
        <f>AND(DM212-0.1&lt;$DM$8,DN212-0.1&lt;$DN$8,DO212-0.1&lt;$DO$8)*1</f>
        <v/>
      </c>
      <c r="ED212" s="3">
        <f>IFERROR(IF(AND($DP$8&gt;=DP212,$DQ$8&gt;=DQ212,$DR$8&gt;=DR212,$DS$8&gt;=DS212,$DT$8&gt;=DT212,$DU$8&gt;=DU212,$DV$8&gt;=DV212,$DW$8&gt;=DW212,$DX$8&gt;=DX212,OR(DY212=0,$DY$8&lt;DY212),EC212=1),1,0),0)</f>
        <v/>
      </c>
      <c r="EF212" s="3">
        <f>IFERROR(OFFSET(EF$3,MATCH(AQ212,$ED$4:$ED$10,0),0),0)</f>
        <v/>
      </c>
      <c r="EG212" s="3">
        <f>IFERROR(OFFSET(EG$3,MATCH(AR212,$ED$4:$ED$10,0),0),0)</f>
        <v/>
      </c>
      <c r="EH212" s="3">
        <f>IFERROR(IF(LEFT($BA212,1)="4",OFFSET(변환표준점수!$H$118,MATCH($S212,변환표준점수!$B$119:$B$198,0),),OFFSET(EH$3,MATCH(AS212,$ED$4:$ED$8,0),0)),0)</f>
        <v/>
      </c>
      <c r="EI212" s="3">
        <f>IFERROR(IF(LEFT($BA212,1)="4",OFFSET(변환표준점수!$I$118,MATCH($S212,변환표준점수!$B$119:$B$198,0),0),OFFSET(EI$3,MATCH(AT212,$ED$4:$ED$8,0),0)),0)</f>
        <v/>
      </c>
      <c r="EK212" s="3">
        <f>IFERROR(IF(LEFT($BA212,1)="4",OFFSET(변환표준점수!$J$118,MATCH($S212,변환표준점수!$B$119:$B$198,0),0),OFFSET(EJ$3,MATCH(AV212,$ED$4:$ED$8,0),0)),0)</f>
        <v/>
      </c>
      <c r="EL212" s="3">
        <f>IFERROR(IF(LEFT($BA212,1)="4",OFFSET(변환표준점수!$K$118,MATCH($S212,변환표준점수!$B$119:$B$198,0),0),OFFSET(EK$3,MATCH(AW212,$ED$4:$ED$8,0),0)),0)</f>
        <v/>
      </c>
      <c r="EM212" s="3">
        <f>IFERROR(OFFSET(EL$3,MATCH(AX212,$ED$4:$ED$8,0),0),0)</f>
        <v/>
      </c>
      <c r="EN212" s="3">
        <f>IFERROR(OFFSET(EM$3,MATCH(AY212,$ED$4:$ED$8,0),0),0)</f>
        <v/>
      </c>
      <c r="EO212" s="3">
        <f>IFERROR(OFFSET(EN$3,MATCH(AZ212,$ED$4:$ED$8,0),0),0)</f>
        <v/>
      </c>
      <c r="EQ212" s="3">
        <f>IFERROR((EF212*AD212+BO212)*$EP$9,0)</f>
        <v/>
      </c>
      <c r="ER212" s="3">
        <f>IFERROR(EG212*AE212+OFFSET($BP212,0,$ER$14-1),0)</f>
        <v/>
      </c>
      <c r="ES212" s="3">
        <f>IFERROR((EH212*AF212+BS212)*$EP$9,0)</f>
        <v/>
      </c>
      <c r="ET212" s="3">
        <f>IFERROR(IF(O212&lt;2,0,(EI212*AG212+BT212)*$EP$9),0)</f>
        <v/>
      </c>
      <c r="EU212" s="3">
        <f>IFERROR(BU212*$EP$9,0)</f>
        <v/>
      </c>
      <c r="EV212" s="3">
        <f>IFERROR((EK212*AI212+BV212)*$EP$9,0)</f>
        <v/>
      </c>
      <c r="EW212" s="3">
        <f>IFERROR(IF(O212&lt;2,0,(EL212*AJ212+BW212)*$EP$9),0)</f>
        <v/>
      </c>
      <c r="EX212" s="3">
        <f>LARGE((ES212:ET212,EV212:EW212),1)</f>
        <v/>
      </c>
      <c r="EY212" s="3">
        <f>IF(O212&lt;2,0,LARGE((ES212:ET212,EV212:EW212),2))</f>
        <v/>
      </c>
      <c r="EZ212" s="3">
        <f>IFERROR(OFFSET(CI212,0,ROUND((1/(1/EM212))-1,0)),0)</f>
        <v/>
      </c>
      <c r="FA212" s="3">
        <f>IFERROR(OFFSET(CR212,0,ROUND(1/(1/EN212),0)-1),0)</f>
        <v/>
      </c>
      <c r="FB212" s="3">
        <f>IFERROR(OFFSET(DA212,0,ROUND(1/(1/EO212),0)-1),0)</f>
        <v/>
      </c>
      <c r="FG212" s="3">
        <f>IF(FF212&gt;0,FF212,EQ212+ER212+EU212+EX212+EY212+EZ212+FA212+FB212+FC212)</f>
        <v/>
      </c>
      <c r="FH212" s="618" t="n"/>
      <c r="FU212" s="3">
        <f>IF(AQ212=1,"표점",IF(AQ212=12,"표점/만점",IF(AQ212=2,"백분위")))</f>
        <v/>
      </c>
      <c r="FV212" s="3">
        <f>IF(BA212=1,"표점",IF(BA212=12,"표점/만점",IF(BA212=2,"백분위",IF(BA212=4,"변표",IF(BA212=42,"변표/만점")))))</f>
        <v/>
      </c>
      <c r="FW212" s="3">
        <f>ROUND(Y212/$FZ212,2)</f>
        <v/>
      </c>
      <c r="FX212" s="3">
        <f>ROUND(Z212/$FZ212,2)</f>
        <v/>
      </c>
      <c r="FY212" s="3">
        <f>ROUND(AC212/$FZ212,2)</f>
        <v/>
      </c>
      <c r="FZ212" s="3">
        <f>Y212+Z212+AC212</f>
        <v/>
      </c>
    </row>
    <row r="213">
      <c r="FH213" s="618" t="n"/>
    </row>
    <row r="214">
      <c r="FH214" s="618" t="n"/>
    </row>
    <row r="215">
      <c r="FH215" s="618" t="n"/>
    </row>
    <row r="216">
      <c r="FH216" s="618" t="n"/>
    </row>
    <row r="217">
      <c r="FH217" s="618" t="n"/>
    </row>
    <row r="218">
      <c r="A218" s="556" t="n">
        <v>26</v>
      </c>
      <c r="C218" s="3">
        <f>ROUND(ROW(C218)-ROW($C$15),0)</f>
        <v/>
      </c>
      <c r="D218" s="3" t="n">
        <v>203</v>
      </c>
      <c r="E218" s="3" t="inlineStr">
        <is>
          <t>전남 통합</t>
        </is>
      </c>
      <c r="F218" s="3" t="n">
        <v>1000</v>
      </c>
      <c r="G218" s="3" t="n">
        <v>0.32</v>
      </c>
      <c r="H218" s="3" t="n">
        <v>0.24</v>
      </c>
      <c r="I218" s="3" t="n">
        <v>0.12</v>
      </c>
      <c r="J218" s="3" t="n">
        <v>0.12</v>
      </c>
      <c r="L218" s="3" t="n">
        <v>0.12</v>
      </c>
      <c r="M218" s="3" t="n">
        <v>0.12</v>
      </c>
      <c r="O218" s="3" t="n">
        <v>2</v>
      </c>
      <c r="P218" s="3">
        <f>G218+H218+MAX((I218:J218),L218:M218)*O218</f>
        <v/>
      </c>
      <c r="Q218" s="3" t="inlineStr"/>
      <c r="S218" s="3">
        <f>IF(R218&gt;0,R218,Q218)</f>
        <v/>
      </c>
      <c r="W218" s="3">
        <f>IF(AND(BH218=0,CD218=0),0,IF(V218&gt;0,V218,IF(U218=1,$W$11,0)))</f>
        <v/>
      </c>
      <c r="Y218" s="3">
        <f>AD218</f>
        <v/>
      </c>
      <c r="Z218" s="3">
        <f>AE218</f>
        <v/>
      </c>
      <c r="AA218" s="3">
        <f>IF($BB$7=1,AF218,IF(AS218=12,$F218*I218/($AF$8*AL218+$AF$9*(1-AL218)),AF218))</f>
        <v/>
      </c>
      <c r="AB218" s="3">
        <f>IF($BB$7=1,AI218,IF(AV218=12,$F218*L218/($AI$8*AL218+$AI$9*(1-AL218)),AI218))</f>
        <v/>
      </c>
      <c r="AC218" s="3">
        <f>IF(AND(AS218=2,EA218=1),AA218*O218,IF(AND(AS218=2,EA218=2),AB218*O218,IF(EA218=1,AA218,IF(EA218=2,AB218))))</f>
        <v/>
      </c>
      <c r="AD218" s="3">
        <f>IF(AQ218=12,$F218*G218/$AQ$9,IF(OR(AQ218=1,AQ218=4),$F218*G218/200,IF(OR(AQ218=2,AQ218=9),$F218*G218/100,"자동")))</f>
        <v/>
      </c>
      <c r="AE218" s="3">
        <f>IF(AR218=12,$F218*H218/$AR$9,IF(OR(AR218=1,AR218=4),$F218*H218/200,IF(OR(AR218=2,AR218=9),$F218*H218/100,"자동")))</f>
        <v/>
      </c>
      <c r="AF218" s="3">
        <f>IF(AS218=12,$F218*I218/IF($BB$7=1,IF($ED218=1,$AS$9,$AF$9),($AF$8*AL218+$AF$9*(1-AL218))),IF(AS218=42,$F218*I218/AN218,IF(OR(AS218=1,AS218=4,AS218=2),$F218*I218/100,IF(AS218=9,$F218*I218/50,"자동"))))</f>
        <v/>
      </c>
      <c r="AG218" s="3">
        <f>IF(AT218=12,$F218*J218/IF($BB$7=1,IF($ED218=1,$AT$9,$AG$9),($AG$8*AL218+$AG$9*(1-AL218))),IF(AT218=42,$F218*J218/AN218,IF(OR(AT218=1,AT218=4,AT218=2),$F218*J218/100,IF(AT218=9,$F218*J218/50,"자동"))))</f>
        <v/>
      </c>
      <c r="AH218" s="3">
        <f>IF(AU218=12,$F218*K218/IF($BB$7=1,IF($ED218=1,$AU$9,$AH$9),($AH$8*AL218+$AH$9*(1-AL218))),IF(AU218=42,$F218*K218/$AN218,IF(OR(AU218=1,AU218=4,AU218=2),$F218*K218/100,IF(AU218=9,$F218*K218/50,"자동"))))</f>
        <v/>
      </c>
      <c r="AI218" s="3">
        <f>IF(AV218=12,$F218*L218/IF($BB$7=1,IF($ED218=1,$AV$9,$AI$9),($AI$8*AL218+$AI$9*(1-AL218))),IF(AV218=42,$F218*L218/AO218,IF(OR(AV218=1,AV218=4,AV218=2),$F218*L218/100,IF(AV218=9,$F218*L218/50,"자동"))))</f>
        <v/>
      </c>
      <c r="AJ218" s="3">
        <f>IF(AW218=12,$F218*M218/IF($BB$7=1,IF($ED218=1,$AW$9,$AJ$9),($AJ$8*AL218+$AJ$9*(1-AL218))),IF(AW218=42,$F218*M218/AO218,IF(OR(AW218=1,AW218=4,AW218=2),$F218*M218/100,IF(AW218=9,$F218*M218/50,"자동"))))</f>
        <v/>
      </c>
      <c r="AK218" s="3" t="n">
        <v>0</v>
      </c>
      <c r="AL218" s="3">
        <f>IF(AK218&lt;&gt;"",AK218,IF(BA218&lt;&gt;12,"",IF(U218=1,1,IF(LEFT(E218,3)="서울대",0,""))))</f>
        <v/>
      </c>
      <c r="AN218" s="3">
        <f>IF($BA218=42,OFFSET(변환표준점수!C$119,$AP218-1,0),"")</f>
        <v/>
      </c>
      <c r="AO218" s="3">
        <f>IF($BA218=42,OFFSET(변환표준점수!D$119,$AP218-1,0),"")</f>
        <v/>
      </c>
      <c r="AP218" s="3">
        <f>IF(S218="","",MATCH(S218,변환표준점수!$B$119:$B$298,0))</f>
        <v/>
      </c>
      <c r="AQ218" s="3" t="n">
        <v>12</v>
      </c>
      <c r="AR218" s="3" t="n">
        <v>12</v>
      </c>
      <c r="AS218" s="3" t="n">
        <v>12</v>
      </c>
      <c r="AT218" s="3" t="n">
        <v>12</v>
      </c>
      <c r="AV218" s="3" t="n">
        <v>12</v>
      </c>
      <c r="AW218" s="3" t="n">
        <v>12</v>
      </c>
      <c r="AX218" s="3" t="n">
        <v>3</v>
      </c>
      <c r="AY218" s="3" t="n">
        <v>3</v>
      </c>
      <c r="BA218" s="3">
        <f>IF(AS218&gt;0,AS218,AV218)</f>
        <v/>
      </c>
      <c r="BJ218" s="3">
        <f>IF(BI218="",IF(DT218=1,1,$BI$3),BI218)</f>
        <v/>
      </c>
      <c r="CH218" s="206">
        <f>F218*P218</f>
        <v/>
      </c>
      <c r="CI218" s="56" t="n">
        <v>200</v>
      </c>
      <c r="CJ218" s="3" t="n">
        <v>190</v>
      </c>
      <c r="CK218" s="3" t="n">
        <v>180</v>
      </c>
      <c r="CL218" s="3" t="n">
        <v>170</v>
      </c>
      <c r="CM218" s="3" t="n">
        <v>160</v>
      </c>
      <c r="CN218" s="3" t="n">
        <v>150</v>
      </c>
      <c r="CO218" s="3" t="n">
        <v>140</v>
      </c>
      <c r="CP218" s="3" t="n">
        <v>130</v>
      </c>
      <c r="CQ218" s="3" t="n">
        <v>0</v>
      </c>
      <c r="CR218" s="56" t="n">
        <v>10</v>
      </c>
      <c r="CS218" s="3" t="n">
        <v>10</v>
      </c>
      <c r="CT218" s="3" t="n">
        <v>10</v>
      </c>
      <c r="CU218" s="3" t="n">
        <v>10</v>
      </c>
      <c r="CV218" s="3" t="n">
        <v>10</v>
      </c>
      <c r="CW218" s="3" t="n">
        <v>9</v>
      </c>
      <c r="CX218" s="3" t="n">
        <v>8</v>
      </c>
      <c r="CY218" s="3" t="n">
        <v>7</v>
      </c>
      <c r="CZ218" s="3" t="n">
        <v>0</v>
      </c>
      <c r="DJ218" s="3">
        <f>ROUND((CI218-EZ218),1)</f>
        <v/>
      </c>
      <c r="DK218" s="3">
        <f>((CI218-EZ218)/(FG218+DJ218-FC218))*100</f>
        <v/>
      </c>
      <c r="DL218" s="3">
        <f>ROUND((CR218-FA218)+(DA218-FB218),1)</f>
        <v/>
      </c>
      <c r="DO218" s="3" t="n">
        <v>2</v>
      </c>
      <c r="EA218" s="3">
        <f>IF(DZ218&gt;0,DZ218,IF(DM218&gt;0,1,2))</f>
        <v/>
      </c>
      <c r="EB218" s="3">
        <f>MAX(DM218:DO218)</f>
        <v/>
      </c>
      <c r="EC218" s="3">
        <f>AND(DM218-0.1&lt;$DM$8,DN218-0.1&lt;$DN$8,DO218-0.1&lt;$DO$8)*1</f>
        <v/>
      </c>
      <c r="ED218" s="3">
        <f>IFERROR(IF(AND($DP$8&gt;=DP218,$DQ$8&gt;=DQ218,$DR$8&gt;=DR218,$DS$8&gt;=DS218,$DT$8&gt;=DT218,$DU$8&gt;=DU218,$DV$8&gt;=DV218,$DW$8&gt;=DW218,$DX$8&gt;=DX218,OR(DY218=0,$DY$8&lt;DY218),EC218=1),1,0),0)</f>
        <v/>
      </c>
      <c r="EF218" s="3">
        <f>IFERROR(OFFSET(EF$3,MATCH(AQ218,$ED$4:$ED$10,0),0),0)</f>
        <v/>
      </c>
      <c r="EG218" s="3">
        <f>IFERROR(OFFSET(EG$3,MATCH(AR218,$ED$4:$ED$10,0),0),0)</f>
        <v/>
      </c>
      <c r="EH218" s="3">
        <f>IFERROR(IF(LEFT($BA218,1)="4",OFFSET(변환표준점수!$H$118,MATCH($S218,변환표준점수!$B$119:$B$198,0),),OFFSET(EH$3,MATCH(AS218,$ED$4:$ED$8,0),0)),0)</f>
        <v/>
      </c>
      <c r="EI218" s="3">
        <f>IFERROR(IF(LEFT($BA218,1)="4",OFFSET(변환표준점수!$I$118,MATCH($S218,변환표준점수!$B$119:$B$198,0),0),OFFSET(EI$3,MATCH(AT218,$ED$4:$ED$8,0),0)),0)</f>
        <v/>
      </c>
      <c r="EK218" s="3">
        <f>IFERROR(IF(LEFT($BA218,1)="4",OFFSET(변환표준점수!$J$118,MATCH($S218,변환표준점수!$B$119:$B$198,0),0),OFFSET(EJ$3,MATCH(AV218,$ED$4:$ED$8,0),0)),0)</f>
        <v/>
      </c>
      <c r="EL218" s="3">
        <f>IFERROR(IF(LEFT($BA218,1)="4",OFFSET(변환표준점수!$K$118,MATCH($S218,변환표준점수!$B$119:$B$198,0),0),OFFSET(EK$3,MATCH(AW218,$ED$4:$ED$8,0),0)),0)</f>
        <v/>
      </c>
      <c r="EM218" s="3">
        <f>IFERROR(OFFSET(EL$3,MATCH(AX218,$ED$4:$ED$8,0),0),0)</f>
        <v/>
      </c>
      <c r="EN218" s="3">
        <f>IFERROR(OFFSET(EM$3,MATCH(AY218,$ED$4:$ED$8,0),0),0)</f>
        <v/>
      </c>
      <c r="EO218" s="3">
        <f>IFERROR(OFFSET(EN$3,MATCH(AZ218,$ED$4:$ED$8,0),0),0)</f>
        <v/>
      </c>
      <c r="EQ218" s="3">
        <f>IFERROR((EF218*AD218+BO218)*$EP$9,0)</f>
        <v/>
      </c>
      <c r="ER218" s="3">
        <f>IFERROR(EG218*AE218+OFFSET($BP218,0,$ER$14-1),0)</f>
        <v/>
      </c>
      <c r="ES218" s="3">
        <f>IFERROR((EH218*AF218+BS218)*$EP$9,0)</f>
        <v/>
      </c>
      <c r="ET218" s="3">
        <f>IFERROR(IF(O218&lt;2,0,(EI218*AG218+BT218)*$EP$9),0)</f>
        <v/>
      </c>
      <c r="EU218" s="3">
        <f>IFERROR(BU218*$EP$9,0)</f>
        <v/>
      </c>
      <c r="EV218" s="3">
        <f>IFERROR((EK218*AI218+BV218)*$EP$9,0)</f>
        <v/>
      </c>
      <c r="EW218" s="3">
        <f>IFERROR(IF(O218&lt;2,0,(EL218*AJ218+BW218)*$EP$9),0)</f>
        <v/>
      </c>
      <c r="EX218" s="3">
        <f>LARGE((ES218:ET218,EV218:EW218),1)</f>
        <v/>
      </c>
      <c r="EY218" s="3">
        <f>IF(O218&lt;2,0,LARGE((ES218:ET218,EV218:EW218),2))</f>
        <v/>
      </c>
      <c r="EZ218" s="3">
        <f>IFERROR(OFFSET(CI218,0,ROUND((1/(1/EM218))-1,0)),0)</f>
        <v/>
      </c>
      <c r="FA218" s="3">
        <f>IFERROR(OFFSET(CR218,0,ROUND(1/(1/EN218),0)-1),0)</f>
        <v/>
      </c>
      <c r="FB218" s="3">
        <f>IFERROR(OFFSET(DA218,0,ROUND(1/(1/EO218),0)-1),0)</f>
        <v/>
      </c>
      <c r="FG218" s="3">
        <f>IF(FF218&gt;0,FF218,EQ218+ER218+EU218+EX218+EY218+EZ218+FA218+FB218+FC218)</f>
        <v/>
      </c>
      <c r="FH218" s="618" t="n"/>
      <c r="FU218" s="3">
        <f>IF(AQ218=1,"표점",IF(AQ218=12,"표점/만점",IF(AQ218=2,"백분위")))</f>
        <v/>
      </c>
      <c r="FV218" s="3">
        <f>IF(BA218=1,"표점",IF(BA218=12,"표점/만점",IF(BA218=2,"백분위",IF(BA218=4,"변표",IF(BA218=42,"변표/만점")))))</f>
        <v/>
      </c>
      <c r="FW218" s="3">
        <f>ROUND(Y218/$FZ218,2)</f>
        <v/>
      </c>
      <c r="FX218" s="3">
        <f>ROUND(Z218/$FZ218,2)</f>
        <v/>
      </c>
      <c r="FY218" s="3">
        <f>ROUND(AC218/$FZ218,2)</f>
        <v/>
      </c>
      <c r="FZ218" s="3">
        <f>Y218+Z218+AC218</f>
        <v/>
      </c>
    </row>
    <row r="219">
      <c r="A219" s="556" t="n">
        <v>26</v>
      </c>
      <c r="C219" s="3">
        <f>ROUND(ROW(C219)-ROW($C$15),0)</f>
        <v/>
      </c>
      <c r="D219" s="3" t="n">
        <v>204</v>
      </c>
      <c r="E219" s="3" t="inlineStr">
        <is>
          <t>전남 자연미정</t>
        </is>
      </c>
      <c r="F219" s="3" t="n">
        <v>1000</v>
      </c>
      <c r="G219" s="3" t="n">
        <v>0.24</v>
      </c>
      <c r="H219" s="3" t="n">
        <v>0.32</v>
      </c>
      <c r="I219" s="3" t="n">
        <v>0.12</v>
      </c>
      <c r="J219" s="3" t="n">
        <v>0.12</v>
      </c>
      <c r="L219" s="3" t="n">
        <v>0.12</v>
      </c>
      <c r="M219" s="3" t="n">
        <v>0.12</v>
      </c>
      <c r="O219" s="3" t="n">
        <v>2</v>
      </c>
      <c r="P219" s="3">
        <f>G219+H219+MAX((I219:J219),L219:M219)*O219</f>
        <v/>
      </c>
      <c r="Q219" s="3" t="inlineStr"/>
      <c r="S219" s="3">
        <f>IF(R219&gt;0,R219,Q219)</f>
        <v/>
      </c>
      <c r="W219" s="3">
        <f>IF(AND(BH219=0,CD219=0),0,IF(V219&gt;0,V219,IF(U219=1,$W$11,0)))</f>
        <v/>
      </c>
      <c r="Y219" s="3">
        <f>AD219</f>
        <v/>
      </c>
      <c r="Z219" s="3">
        <f>AE219</f>
        <v/>
      </c>
      <c r="AA219" s="3">
        <f>IF($BB$7=1,AF219,IF(AS219=12,$F219*I219/($AF$8*AL219+$AF$9*(1-AL219)),AF219))</f>
        <v/>
      </c>
      <c r="AB219" s="3">
        <f>IF($BB$7=1,AI219,IF(AV219=12,$F219*L219/($AI$8*AL219+$AI$9*(1-AL219)),AI219))</f>
        <v/>
      </c>
      <c r="AC219" s="3">
        <f>IF(AND(AS219=2,EA219=1),AA219*O219,IF(AND(AS219=2,EA219=2),AB219*O219,IF(EA219=1,AA219,IF(EA219=2,AB219))))</f>
        <v/>
      </c>
      <c r="AD219" s="3">
        <f>IF(AQ219=12,$F219*G219/$AQ$9,IF(OR(AQ219=1,AQ219=4),$F219*G219/200,IF(OR(AQ219=2,AQ219=9),$F219*G219/100,"자동")))</f>
        <v/>
      </c>
      <c r="AE219" s="3">
        <f>IF(AR219=12,$F219*H219/$AR$9,IF(OR(AR219=1,AR219=4),$F219*H219/200,IF(OR(AR219=2,AR219=9),$F219*H219/100,"자동")))</f>
        <v/>
      </c>
      <c r="AF219" s="3">
        <f>IF(AS219=12,$F219*I219/IF($BB$7=1,IF($ED219=1,$AS$9,$AF$9),($AF$8*AL219+$AF$9*(1-AL219))),IF(AS219=42,$F219*I219/AN219,IF(OR(AS219=1,AS219=4,AS219=2),$F219*I219/100,IF(AS219=9,$F219*I219/50,"자동"))))</f>
        <v/>
      </c>
      <c r="AG219" s="3">
        <f>IF(AT219=12,$F219*J219/IF($BB$7=1,IF($ED219=1,$AT$9,$AG$9),($AG$8*AL219+$AG$9*(1-AL219))),IF(AT219=42,$F219*J219/AN219,IF(OR(AT219=1,AT219=4,AT219=2),$F219*J219/100,IF(AT219=9,$F219*J219/50,"자동"))))</f>
        <v/>
      </c>
      <c r="AH219" s="3">
        <f>IF(AU219=12,$F219*K219/IF($BB$7=1,IF($ED219=1,$AU$9,$AH$9),($AH$8*AL219+$AH$9*(1-AL219))),IF(AU219=42,$F219*K219/$AN219,IF(OR(AU219=1,AU219=4,AU219=2),$F219*K219/100,IF(AU219=9,$F219*K219/50,"자동"))))</f>
        <v/>
      </c>
      <c r="AI219" s="3">
        <f>IF(AV219=12,$F219*L219/IF($BB$7=1,IF($ED219=1,$AV$9,$AI$9),($AI$8*AL219+$AI$9*(1-AL219))),IF(AV219=42,$F219*L219/AO219,IF(OR(AV219=1,AV219=4,AV219=2),$F219*L219/100,IF(AV219=9,$F219*L219/50,"자동"))))</f>
        <v/>
      </c>
      <c r="AJ219" s="3">
        <f>IF(AW219=12,$F219*M219/IF($BB$7=1,IF($ED219=1,$AW$9,$AJ$9),($AJ$8*AL219+$AJ$9*(1-AL219))),IF(AW219=42,$F219*M219/AO219,IF(OR(AW219=1,AW219=4,AW219=2),$F219*M219/100,IF(AW219=9,$F219*M219/50,"자동"))))</f>
        <v/>
      </c>
      <c r="AK219" s="3" t="n">
        <v>0</v>
      </c>
      <c r="AL219" s="3">
        <f>IF(AK219&lt;&gt;"",AK219,IF(BA219&lt;&gt;12,"",IF(U219=1,1,IF(LEFT(E219,3)="서울대",0,""))))</f>
        <v/>
      </c>
      <c r="AN219" s="3">
        <f>IF($BA219=42,OFFSET(변환표준점수!C$119,$AP219-1,0),"")</f>
        <v/>
      </c>
      <c r="AO219" s="3">
        <f>IF($BA219=42,OFFSET(변환표준점수!D$119,$AP219-1,0),"")</f>
        <v/>
      </c>
      <c r="AP219" s="3">
        <f>IF(S219="","",MATCH(S219,변환표준점수!$B$119:$B$298,0))</f>
        <v/>
      </c>
      <c r="AQ219" s="3" t="n">
        <v>12</v>
      </c>
      <c r="AR219" s="3" t="n">
        <v>12</v>
      </c>
      <c r="AS219" s="3" t="n">
        <v>12</v>
      </c>
      <c r="AT219" s="3" t="n">
        <v>12</v>
      </c>
      <c r="AV219" s="3" t="n">
        <v>12</v>
      </c>
      <c r="AW219" s="3" t="n">
        <v>12</v>
      </c>
      <c r="AX219" s="3" t="n">
        <v>3</v>
      </c>
      <c r="AY219" s="3" t="n">
        <v>3</v>
      </c>
      <c r="BA219" s="3">
        <f>IF(AS219&gt;0,AS219,AV219)</f>
        <v/>
      </c>
      <c r="BJ219" s="3">
        <f>IF(BI219="",IF(DT219=1,1,$BI$3),BI219)</f>
        <v/>
      </c>
      <c r="CH219" s="206">
        <f>F219*P219</f>
        <v/>
      </c>
      <c r="CI219" s="56" t="n">
        <v>200</v>
      </c>
      <c r="CJ219" s="3" t="n">
        <v>190</v>
      </c>
      <c r="CK219" s="3" t="n">
        <v>180</v>
      </c>
      <c r="CL219" s="3" t="n">
        <v>170</v>
      </c>
      <c r="CM219" s="3" t="n">
        <v>160</v>
      </c>
      <c r="CN219" s="3" t="n">
        <v>150</v>
      </c>
      <c r="CO219" s="3" t="n">
        <v>140</v>
      </c>
      <c r="CP219" s="3" t="n">
        <v>130</v>
      </c>
      <c r="CQ219" s="3" t="n">
        <v>0</v>
      </c>
      <c r="CR219" s="56" t="n">
        <v>10</v>
      </c>
      <c r="CS219" s="3" t="n">
        <v>10</v>
      </c>
      <c r="CT219" s="3" t="n">
        <v>10</v>
      </c>
      <c r="CU219" s="3" t="n">
        <v>10</v>
      </c>
      <c r="CV219" s="3" t="n">
        <v>10</v>
      </c>
      <c r="CW219" s="3" t="n">
        <v>9</v>
      </c>
      <c r="CX219" s="3" t="n">
        <v>8</v>
      </c>
      <c r="CY219" s="3" t="n">
        <v>7</v>
      </c>
      <c r="CZ219" s="3" t="n">
        <v>0</v>
      </c>
      <c r="DJ219" s="3">
        <f>ROUND((CI219-EZ219),1)</f>
        <v/>
      </c>
      <c r="DK219" s="3">
        <f>((CI219-EZ219)/(FG219+DJ219-FC219))*100</f>
        <v/>
      </c>
      <c r="DL219" s="3">
        <f>ROUND((CR219-FA219)+(DA219-FB219),1)</f>
        <v/>
      </c>
      <c r="DO219" s="3" t="n">
        <v>2</v>
      </c>
      <c r="DZ219" s="3" t="n">
        <v>1</v>
      </c>
      <c r="EA219" s="3">
        <f>IF(DZ219&gt;0,DZ219,IF(DM219&gt;0,1,2))</f>
        <v/>
      </c>
      <c r="EB219" s="3">
        <f>MAX(DM219:DO219)</f>
        <v/>
      </c>
      <c r="EC219" s="3">
        <f>AND(DM219-0.1&lt;$DM$8,DN219-0.1&lt;$DN$8,DO219-0.1&lt;$DO$8)*1</f>
        <v/>
      </c>
      <c r="ED219" s="3">
        <f>IFERROR(IF(AND($DP$8&gt;=DP219,$DQ$8&gt;=DQ219,$DR$8&gt;=DR219,$DS$8&gt;=DS219,$DT$8&gt;=DT219,$DU$8&gt;=DU219,$DV$8&gt;=DV219,$DW$8&gt;=DW219,$DX$8&gt;=DX219,OR(DY219=0,$DY$8&lt;DY219),EC219=1),1,0),0)</f>
        <v/>
      </c>
      <c r="EF219" s="3">
        <f>IFERROR(OFFSET(EF$3,MATCH(AQ219,$ED$4:$ED$10,0),0),0)</f>
        <v/>
      </c>
      <c r="EG219" s="3">
        <f>IFERROR(OFFSET(EG$3,MATCH(AR219,$ED$4:$ED$10,0),0),0)</f>
        <v/>
      </c>
      <c r="EH219" s="3">
        <f>IFERROR(IF(LEFT($BA219,1)="4",OFFSET(변환표준점수!$H$118,MATCH($S219,변환표준점수!$B$119:$B$198,0),),OFFSET(EH$3,MATCH(AS219,$ED$4:$ED$8,0),0)),0)</f>
        <v/>
      </c>
      <c r="EI219" s="3">
        <f>IFERROR(IF(LEFT($BA219,1)="4",OFFSET(변환표준점수!$I$118,MATCH($S219,변환표준점수!$B$119:$B$198,0),0),OFFSET(EI$3,MATCH(AT219,$ED$4:$ED$8,0),0)),0)</f>
        <v/>
      </c>
      <c r="EK219" s="3">
        <f>IFERROR(IF(LEFT($BA219,1)="4",OFFSET(변환표준점수!$J$118,MATCH($S219,변환표준점수!$B$119:$B$198,0),0),OFFSET(EJ$3,MATCH(AV219,$ED$4:$ED$8,0),0)),0)</f>
        <v/>
      </c>
      <c r="EL219" s="3">
        <f>IFERROR(IF(LEFT($BA219,1)="4",OFFSET(변환표준점수!$K$118,MATCH($S219,변환표준점수!$B$119:$B$198,0),0),OFFSET(EK$3,MATCH(AW219,$ED$4:$ED$8,0),0)),0)</f>
        <v/>
      </c>
      <c r="EM219" s="3">
        <f>IFERROR(OFFSET(EL$3,MATCH(AX219,$ED$4:$ED$8,0),0),0)</f>
        <v/>
      </c>
      <c r="EN219" s="3">
        <f>IFERROR(OFFSET(EM$3,MATCH(AY219,$ED$4:$ED$8,0),0),0)</f>
        <v/>
      </c>
      <c r="EO219" s="3">
        <f>IFERROR(OFFSET(EN$3,MATCH(AZ219,$ED$4:$ED$8,0),0),0)</f>
        <v/>
      </c>
      <c r="EQ219" s="3">
        <f>IFERROR((EF219*AD219+BO219)*$EP$9,0)</f>
        <v/>
      </c>
      <c r="ER219" s="3">
        <f>IFERROR(EG219*AE219+OFFSET($BP219,0,$ER$14-1),0)</f>
        <v/>
      </c>
      <c r="ES219" s="3">
        <f>IFERROR((EH219*AF219+BS219)*$EP$9,0)</f>
        <v/>
      </c>
      <c r="ET219" s="3">
        <f>IFERROR(IF(O219&lt;2,0,(EI219*AG219+BT219)*$EP$9),0)</f>
        <v/>
      </c>
      <c r="EU219" s="3">
        <f>IFERROR(BU219*$EP$9,0)</f>
        <v/>
      </c>
      <c r="EV219" s="3">
        <f>IFERROR((EK219*AI219+BV219)*$EP$9,0)</f>
        <v/>
      </c>
      <c r="EW219" s="3">
        <f>IFERROR(IF(O219&lt;2,0,(EL219*AJ219+BW219)*$EP$9),0)</f>
        <v/>
      </c>
      <c r="EX219" s="3">
        <f>LARGE((ES219:ET219,EV219:EW219),1)</f>
        <v/>
      </c>
      <c r="EY219" s="3">
        <f>IF(O219&lt;2,0,LARGE((ES219:ET219,EV219:EW219),2))</f>
        <v/>
      </c>
      <c r="EZ219" s="3">
        <f>IFERROR(OFFSET(CI219,0,ROUND((1/(1/EM219))-1,0)),0)</f>
        <v/>
      </c>
      <c r="FA219" s="3">
        <f>IFERROR(OFFSET(CR219,0,ROUND(1/(1/EN219),0)-1),0)</f>
        <v/>
      </c>
      <c r="FB219" s="3">
        <f>IFERROR(OFFSET(DA219,0,ROUND(1/(1/EO219),0)-1),0)</f>
        <v/>
      </c>
      <c r="FG219" s="3">
        <f>IF(FF219&gt;0,FF219,EQ219+ER219+EU219+EX219+EY219+EZ219+FA219+FB219+FC219)</f>
        <v/>
      </c>
      <c r="FH219" s="618" t="n"/>
      <c r="FU219" s="3">
        <f>IF(AQ219=1,"표점",IF(AQ219=12,"표점/만점",IF(AQ219=2,"백분위")))</f>
        <v/>
      </c>
      <c r="FV219" s="3">
        <f>IF(BA219=1,"표점",IF(BA219=12,"표점/만점",IF(BA219=2,"백분위",IF(BA219=4,"변표",IF(BA219=42,"변표/만점")))))</f>
        <v/>
      </c>
      <c r="FW219" s="3">
        <f>ROUND(Y219/$FZ219,2)</f>
        <v/>
      </c>
      <c r="FX219" s="3">
        <f>ROUND(Z219/$FZ219,2)</f>
        <v/>
      </c>
      <c r="FY219" s="3">
        <f>ROUND(AC219/$FZ219,2)</f>
        <v/>
      </c>
      <c r="FZ219" s="3">
        <f>Y219+Z219+AC219</f>
        <v/>
      </c>
    </row>
    <row r="220">
      <c r="A220" s="556" t="n">
        <v>26</v>
      </c>
      <c r="C220" s="3">
        <f>ROUND(ROW(C220)-ROW($C$15),0)</f>
        <v/>
      </c>
      <c r="D220" s="3" t="n">
        <v>205</v>
      </c>
      <c r="E220" s="3" t="inlineStr">
        <is>
          <t>전남 수학지정</t>
        </is>
      </c>
      <c r="F220" s="3" t="n">
        <v>1000</v>
      </c>
      <c r="G220" s="3" t="n">
        <v>0.24</v>
      </c>
      <c r="H220" s="3" t="n">
        <v>0.32</v>
      </c>
      <c r="I220" s="3" t="n">
        <v>0.12</v>
      </c>
      <c r="J220" s="3" t="n">
        <v>0.12</v>
      </c>
      <c r="L220" s="3" t="n">
        <v>0.12</v>
      </c>
      <c r="M220" s="3" t="n">
        <v>0.12</v>
      </c>
      <c r="O220" s="3" t="n">
        <v>2</v>
      </c>
      <c r="P220" s="3">
        <f>G220+H220+MAX((I220:J220),L220:M220)*O220</f>
        <v/>
      </c>
      <c r="Q220" s="3" t="inlineStr"/>
      <c r="S220" s="3">
        <f>IF(R220&gt;0,R220,Q220)</f>
        <v/>
      </c>
      <c r="W220" s="3">
        <f>IF(AND(BH220=0,CD220=0),0,IF(V220&gt;0,V220,IF(U220=1,$W$11,0)))</f>
        <v/>
      </c>
      <c r="Y220" s="3">
        <f>AD220</f>
        <v/>
      </c>
      <c r="Z220" s="3">
        <f>AE220</f>
        <v/>
      </c>
      <c r="AA220" s="3">
        <f>IF($BB$7=1,AF220,IF(AS220=12,$F220*I220/($AF$8*AL220+$AF$9*(1-AL220)),AF220))</f>
        <v/>
      </c>
      <c r="AB220" s="3">
        <f>IF($BB$7=1,AI220,IF(AV220=12,$F220*L220/($AI$8*AL220+$AI$9*(1-AL220)),AI220))</f>
        <v/>
      </c>
      <c r="AC220" s="3">
        <f>IF(AND(AS220=2,EA220=1),AA220*O220,IF(AND(AS220=2,EA220=2),AB220*O220,IF(EA220=1,AA220,IF(EA220=2,AB220))))</f>
        <v/>
      </c>
      <c r="AD220" s="3">
        <f>IF(AQ220=12,$F220*G220/$AQ$9,IF(OR(AQ220=1,AQ220=4),$F220*G220/200,IF(OR(AQ220=2,AQ220=9),$F220*G220/100,"자동")))</f>
        <v/>
      </c>
      <c r="AE220" s="3">
        <f>IF(AR220=12,$F220*H220/$AR$9,IF(OR(AR220=1,AR220=4),$F220*H220/200,IF(OR(AR220=2,AR220=9),$F220*H220/100,"자동")))</f>
        <v/>
      </c>
      <c r="AF220" s="3">
        <f>IF(AS220=12,$F220*I220/IF($BB$7=1,IF($ED220=1,$AS$9,$AF$9),($AF$8*AL220+$AF$9*(1-AL220))),IF(AS220=42,$F220*I220/AN220,IF(OR(AS220=1,AS220=4,AS220=2),$F220*I220/100,IF(AS220=9,$F220*I220/50,"자동"))))</f>
        <v/>
      </c>
      <c r="AG220" s="3">
        <f>IF(AT220=12,$F220*J220/IF($BB$7=1,IF($ED220=1,$AT$9,$AG$9),($AG$8*AL220+$AG$9*(1-AL220))),IF(AT220=42,$F220*J220/AN220,IF(OR(AT220=1,AT220=4,AT220=2),$F220*J220/100,IF(AT220=9,$F220*J220/50,"자동"))))</f>
        <v/>
      </c>
      <c r="AH220" s="3">
        <f>IF(AU220=12,$F220*K220/IF($BB$7=1,IF($ED220=1,$AU$9,$AH$9),($AH$8*AL220+$AH$9*(1-AL220))),IF(AU220=42,$F220*K220/$AN220,IF(OR(AU220=1,AU220=4,AU220=2),$F220*K220/100,IF(AU220=9,$F220*K220/50,"자동"))))</f>
        <v/>
      </c>
      <c r="AI220" s="3">
        <f>IF(AV220=12,$F220*L220/IF($BB$7=1,IF($ED220=1,$AV$9,$AI$9),($AI$8*AL220+$AI$9*(1-AL220))),IF(AV220=42,$F220*L220/AO220,IF(OR(AV220=1,AV220=4,AV220=2),$F220*L220/100,IF(AV220=9,$F220*L220/50,"자동"))))</f>
        <v/>
      </c>
      <c r="AJ220" s="3">
        <f>IF(AW220=12,$F220*M220/IF($BB$7=1,IF($ED220=1,$AW$9,$AJ$9),($AJ$8*AL220+$AJ$9*(1-AL220))),IF(AW220=42,$F220*M220/AO220,IF(OR(AW220=1,AW220=4,AW220=2),$F220*M220/100,IF(AW220=9,$F220*M220/50,"자동"))))</f>
        <v/>
      </c>
      <c r="AK220" s="3" t="n">
        <v>0</v>
      </c>
      <c r="AL220" s="3">
        <f>IF(AK220&lt;&gt;"",AK220,IF(BA220&lt;&gt;12,"",IF(U220=1,1,IF(LEFT(E220,3)="서울대",0,""))))</f>
        <v/>
      </c>
      <c r="AN220" s="3">
        <f>IF($BA220=42,OFFSET(변환표준점수!C$119,$AP220-1,0),"")</f>
        <v/>
      </c>
      <c r="AO220" s="3">
        <f>IF($BA220=42,OFFSET(변환표준점수!D$119,$AP220-1,0),"")</f>
        <v/>
      </c>
      <c r="AP220" s="3">
        <f>IF(S220="","",MATCH(S220,변환표준점수!$B$119:$B$298,0))</f>
        <v/>
      </c>
      <c r="AQ220" s="3" t="n">
        <v>12</v>
      </c>
      <c r="AR220" s="3" t="n">
        <v>12</v>
      </c>
      <c r="AS220" s="3" t="n">
        <v>12</v>
      </c>
      <c r="AT220" s="3" t="n">
        <v>12</v>
      </c>
      <c r="AV220" s="3" t="n">
        <v>12</v>
      </c>
      <c r="AW220" s="3" t="n">
        <v>12</v>
      </c>
      <c r="AX220" s="3" t="n">
        <v>3</v>
      </c>
      <c r="AY220" s="3" t="n">
        <v>3</v>
      </c>
      <c r="BA220" s="3">
        <f>IF(AS220&gt;0,AS220,AV220)</f>
        <v/>
      </c>
      <c r="BJ220" s="3">
        <f>IF(BI220="",IF(DT220=1,1,$BI$3),BI220)</f>
        <v/>
      </c>
      <c r="CH220" s="206">
        <f>F220*P220</f>
        <v/>
      </c>
      <c r="CI220" s="56" t="n">
        <v>200</v>
      </c>
      <c r="CJ220" s="3" t="n">
        <v>190</v>
      </c>
      <c r="CK220" s="3" t="n">
        <v>180</v>
      </c>
      <c r="CL220" s="3" t="n">
        <v>170</v>
      </c>
      <c r="CM220" s="3" t="n">
        <v>160</v>
      </c>
      <c r="CN220" s="3" t="n">
        <v>150</v>
      </c>
      <c r="CO220" s="3" t="n">
        <v>140</v>
      </c>
      <c r="CP220" s="3" t="n">
        <v>130</v>
      </c>
      <c r="CQ220" s="3" t="n">
        <v>0</v>
      </c>
      <c r="CR220" s="56" t="n">
        <v>10</v>
      </c>
      <c r="CS220" s="3" t="n">
        <v>10</v>
      </c>
      <c r="CT220" s="3" t="n">
        <v>10</v>
      </c>
      <c r="CU220" s="3" t="n">
        <v>10</v>
      </c>
      <c r="CV220" s="3" t="n">
        <v>10</v>
      </c>
      <c r="CW220" s="3" t="n">
        <v>9</v>
      </c>
      <c r="CX220" s="3" t="n">
        <v>8</v>
      </c>
      <c r="CY220" s="3" t="n">
        <v>7</v>
      </c>
      <c r="CZ220" s="3" t="n">
        <v>0</v>
      </c>
      <c r="DJ220" s="3">
        <f>ROUND((CI220-EZ220),1)</f>
        <v/>
      </c>
      <c r="DK220" s="3">
        <f>((CI220-EZ220)/(FG220+DJ220-FC220))*100</f>
        <v/>
      </c>
      <c r="DL220" s="3">
        <f>ROUND((CR220-FA220)+(DA220-FB220),1)</f>
        <v/>
      </c>
      <c r="DO220" s="3" t="n">
        <v>2</v>
      </c>
      <c r="DQ220" s="3" t="n">
        <v>1</v>
      </c>
      <c r="DZ220" s="3" t="n">
        <v>1</v>
      </c>
      <c r="EA220" s="3">
        <f>IF(DZ220&gt;0,DZ220,IF(DM220&gt;0,1,2))</f>
        <v/>
      </c>
      <c r="EB220" s="3">
        <f>MAX(DM220:DO220)</f>
        <v/>
      </c>
      <c r="EC220" s="3">
        <f>AND(DM220-0.1&lt;$DM$8,DN220-0.1&lt;$DN$8,DO220-0.1&lt;$DO$8)*1</f>
        <v/>
      </c>
      <c r="ED220" s="3">
        <f>IFERROR(IF(AND($DP$8&gt;=DP220,$DQ$8&gt;=DQ220,$DR$8&gt;=DR220,$DS$8&gt;=DS220,$DT$8&gt;=DT220,$DU$8&gt;=DU220,$DV$8&gt;=DV220,$DW$8&gt;=DW220,$DX$8&gt;=DX220,OR(DY220=0,$DY$8&lt;DY220),EC220=1),1,0),0)</f>
        <v/>
      </c>
      <c r="EF220" s="3">
        <f>IFERROR(OFFSET(EF$3,MATCH(AQ220,$ED$4:$ED$10,0),0),0)</f>
        <v/>
      </c>
      <c r="EG220" s="3">
        <f>IFERROR(OFFSET(EG$3,MATCH(AR220,$ED$4:$ED$10,0),0),0)</f>
        <v/>
      </c>
      <c r="EH220" s="3">
        <f>IFERROR(IF(LEFT($BA220,1)="4",OFFSET(변환표준점수!$H$118,MATCH($S220,변환표준점수!$B$119:$B$198,0),),OFFSET(EH$3,MATCH(AS220,$ED$4:$ED$8,0),0)),0)</f>
        <v/>
      </c>
      <c r="EI220" s="3">
        <f>IFERROR(IF(LEFT($BA220,1)="4",OFFSET(변환표준점수!$I$118,MATCH($S220,변환표준점수!$B$119:$B$198,0),0),OFFSET(EI$3,MATCH(AT220,$ED$4:$ED$8,0),0)),0)</f>
        <v/>
      </c>
      <c r="EK220" s="3">
        <f>IFERROR(IF(LEFT($BA220,1)="4",OFFSET(변환표준점수!$J$118,MATCH($S220,변환표준점수!$B$119:$B$198,0),0),OFFSET(EJ$3,MATCH(AV220,$ED$4:$ED$8,0),0)),0)</f>
        <v/>
      </c>
      <c r="EL220" s="3">
        <f>IFERROR(IF(LEFT($BA220,1)="4",OFFSET(변환표준점수!$K$118,MATCH($S220,변환표준점수!$B$119:$B$198,0),0),OFFSET(EK$3,MATCH(AW220,$ED$4:$ED$8,0),0)),0)</f>
        <v/>
      </c>
      <c r="EM220" s="3">
        <f>IFERROR(OFFSET(EL$3,MATCH(AX220,$ED$4:$ED$8,0),0),0)</f>
        <v/>
      </c>
      <c r="EN220" s="3">
        <f>IFERROR(OFFSET(EM$3,MATCH(AY220,$ED$4:$ED$8,0),0),0)</f>
        <v/>
      </c>
      <c r="EO220" s="3">
        <f>IFERROR(OFFSET(EN$3,MATCH(AZ220,$ED$4:$ED$8,0),0),0)</f>
        <v/>
      </c>
      <c r="EQ220" s="3">
        <f>IFERROR((EF220*AD220+BO220)*$EP$9,0)</f>
        <v/>
      </c>
      <c r="ER220" s="3">
        <f>IFERROR(EG220*AE220+OFFSET($BP220,0,$ER$14-1),0)</f>
        <v/>
      </c>
      <c r="ES220" s="3">
        <f>IFERROR((EH220*AF220+BS220)*$EP$9,0)</f>
        <v/>
      </c>
      <c r="ET220" s="3">
        <f>IFERROR(IF(O220&lt;2,0,(EI220*AG220+BT220)*$EP$9),0)</f>
        <v/>
      </c>
      <c r="EU220" s="3">
        <f>IFERROR(BU220*$EP$9,0)</f>
        <v/>
      </c>
      <c r="EV220" s="3">
        <f>IFERROR((EK220*AI220+BV220)*$EP$9,0)</f>
        <v/>
      </c>
      <c r="EW220" s="3">
        <f>IFERROR(IF(O220&lt;2,0,(EL220*AJ220+BW220)*$EP$9),0)</f>
        <v/>
      </c>
      <c r="EX220" s="3">
        <f>LARGE((ES220:ET220,EV220:EW220),1)</f>
        <v/>
      </c>
      <c r="EY220" s="3">
        <f>IF(O220&lt;2,0,LARGE((ES220:ET220,EV220:EW220),2))</f>
        <v/>
      </c>
      <c r="EZ220" s="3">
        <f>IFERROR(OFFSET(CI220,0,ROUND((1/(1/EM220))-1,0)),0)</f>
        <v/>
      </c>
      <c r="FA220" s="3">
        <f>IFERROR(OFFSET(CR220,0,ROUND(1/(1/EN220),0)-1),0)</f>
        <v/>
      </c>
      <c r="FB220" s="3">
        <f>IFERROR(OFFSET(DA220,0,ROUND(1/(1/EO220),0)-1),0)</f>
        <v/>
      </c>
      <c r="FG220" s="3">
        <f>IF(FF220&gt;0,FF220,EQ220+ER220+EU220+EX220+EY220+EZ220+FA220+FB220+FC220)</f>
        <v/>
      </c>
      <c r="FH220" s="618" t="n"/>
      <c r="FU220" s="3">
        <f>IF(AQ220=1,"표점",IF(AQ220=12,"표점/만점",IF(AQ220=2,"백분위")))</f>
        <v/>
      </c>
      <c r="FV220" s="3">
        <f>IF(BA220=1,"표점",IF(BA220=12,"표점/만점",IF(BA220=2,"백분위",IF(BA220=4,"변표",IF(BA220=42,"변표/만점")))))</f>
        <v/>
      </c>
      <c r="FW220" s="3">
        <f>ROUND(Y220/$FZ220,2)</f>
        <v/>
      </c>
      <c r="FX220" s="3">
        <f>ROUND(Z220/$FZ220,2)</f>
        <v/>
      </c>
      <c r="FY220" s="3">
        <f>ROUND(AC220/$FZ220,2)</f>
        <v/>
      </c>
      <c r="FZ220" s="3">
        <f>Y220+Z220+AC220</f>
        <v/>
      </c>
    </row>
    <row r="221">
      <c r="A221" s="556" t="n">
        <v>26</v>
      </c>
      <c r="C221" s="3">
        <f>ROUND(ROW(C221)-ROW($C$15),0)</f>
        <v/>
      </c>
      <c r="D221" s="3" t="n">
        <v>206</v>
      </c>
      <c r="E221" s="3" t="inlineStr">
        <is>
          <t>전남 수탐지정</t>
        </is>
      </c>
      <c r="F221" s="3" t="n">
        <v>1000</v>
      </c>
      <c r="G221" s="3" t="n">
        <v>0.24</v>
      </c>
      <c r="H221" s="3" t="n">
        <v>0.32</v>
      </c>
      <c r="I221" s="3" t="n">
        <v>0.12</v>
      </c>
      <c r="J221" s="3" t="n">
        <v>0.12</v>
      </c>
      <c r="O221" s="3" t="n">
        <v>2</v>
      </c>
      <c r="P221" s="3">
        <f>G221+H221+MAX((I221:J221),L221:M221)*O221</f>
        <v/>
      </c>
      <c r="Q221" s="3" t="inlineStr"/>
      <c r="S221" s="3">
        <f>IF(R221&gt;0,R221,Q221)</f>
        <v/>
      </c>
      <c r="W221" s="3">
        <f>IF(AND(BH221=0,CD221=0),0,IF(V221&gt;0,V221,IF(U221=1,$W$11,0)))</f>
        <v/>
      </c>
      <c r="Y221" s="3">
        <f>AD221</f>
        <v/>
      </c>
      <c r="Z221" s="3">
        <f>AE221</f>
        <v/>
      </c>
      <c r="AA221" s="3">
        <f>IF($BB$7=1,AF221,IF(AS221=12,$F221*I221/($AF$8*AL221+$AF$9*(1-AL221)),AF221))</f>
        <v/>
      </c>
      <c r="AB221" s="3">
        <f>IF($BB$7=1,AI221,IF(AV221=12,$F221*L221/($AI$8*AL221+$AI$9*(1-AL221)),AI221))</f>
        <v/>
      </c>
      <c r="AC221" s="3">
        <f>IF(AND(AS221=2,EA221=1),AA221*O221,IF(AND(AS221=2,EA221=2),AB221*O221,IF(EA221=1,AA221,IF(EA221=2,AB221))))</f>
        <v/>
      </c>
      <c r="AD221" s="3">
        <f>IF(AQ221=12,$F221*G221/$AQ$9,IF(OR(AQ221=1,AQ221=4),$F221*G221/200,IF(OR(AQ221=2,AQ221=9),$F221*G221/100,"자동")))</f>
        <v/>
      </c>
      <c r="AE221" s="3">
        <f>IF(AR221=12,$F221*H221/$AR$9,IF(OR(AR221=1,AR221=4),$F221*H221/200,IF(OR(AR221=2,AR221=9),$F221*H221/100,"자동")))</f>
        <v/>
      </c>
      <c r="AF221" s="3">
        <f>IF(AS221=12,$F221*I221/IF($BB$7=1,IF($ED221=1,$AS$9,$AF$9),($AF$8*AL221+$AF$9*(1-AL221))),IF(AS221=42,$F221*I221/AN221,IF(OR(AS221=1,AS221=4,AS221=2),$F221*I221/100,IF(AS221=9,$F221*I221/50,"자동"))))</f>
        <v/>
      </c>
      <c r="AG221" s="3">
        <f>IF(AT221=12,$F221*J221/IF($BB$7=1,IF($ED221=1,$AT$9,$AG$9),($AG$8*AL221+$AG$9*(1-AL221))),IF(AT221=42,$F221*J221/AN221,IF(OR(AT221=1,AT221=4,AT221=2),$F221*J221/100,IF(AT221=9,$F221*J221/50,"자동"))))</f>
        <v/>
      </c>
      <c r="AH221" s="3">
        <f>IF(AU221=12,$F221*K221/IF($BB$7=1,IF($ED221=1,$AU$9,$AH$9),($AH$8*AL221+$AH$9*(1-AL221))),IF(AU221=42,$F221*K221/$AN221,IF(OR(AU221=1,AU221=4,AU221=2),$F221*K221/100,IF(AU221=9,$F221*K221/50,"자동"))))</f>
        <v/>
      </c>
      <c r="AI221" s="3">
        <f>IF(AV221=12,$F221*L221/IF($BB$7=1,IF($ED221=1,$AV$9,$AI$9),($AI$8*AL221+$AI$9*(1-AL221))),IF(AV221=42,$F221*L221/AO221,IF(OR(AV221=1,AV221=4,AV221=2),$F221*L221/100,IF(AV221=9,$F221*L221/50,"자동"))))</f>
        <v/>
      </c>
      <c r="AJ221" s="3">
        <f>IF(AW221=12,$F221*M221/IF($BB$7=1,IF($ED221=1,$AW$9,$AJ$9),($AJ$8*AL221+$AJ$9*(1-AL221))),IF(AW221=42,$F221*M221/AO221,IF(OR(AW221=1,AW221=4,AW221=2),$F221*M221/100,IF(AW221=9,$F221*M221/50,"자동"))))</f>
        <v/>
      </c>
      <c r="AK221" s="3" t="n">
        <v>0</v>
      </c>
      <c r="AL221" s="3">
        <f>IF(AK221&lt;&gt;"",AK221,IF(BA221&lt;&gt;12,"",IF(U221=1,1,IF(LEFT(E221,3)="서울대",0,""))))</f>
        <v/>
      </c>
      <c r="AN221" s="3">
        <f>IF($BA221=42,OFFSET(변환표준점수!C$119,$AP221-1,0),"")</f>
        <v/>
      </c>
      <c r="AO221" s="3">
        <f>IF($BA221=42,OFFSET(변환표준점수!D$119,$AP221-1,0),"")</f>
        <v/>
      </c>
      <c r="AP221" s="3">
        <f>IF(S221="","",MATCH(S221,변환표준점수!$B$119:$B$298,0))</f>
        <v/>
      </c>
      <c r="AQ221" s="3" t="n">
        <v>12</v>
      </c>
      <c r="AR221" s="3" t="n">
        <v>12</v>
      </c>
      <c r="AS221" s="3" t="n">
        <v>12</v>
      </c>
      <c r="AT221" s="3" t="n">
        <v>12</v>
      </c>
      <c r="AX221" s="3" t="n">
        <v>3</v>
      </c>
      <c r="AY221" s="3" t="n">
        <v>3</v>
      </c>
      <c r="BA221" s="3">
        <f>IF(AS221&gt;0,AS221,AV221)</f>
        <v/>
      </c>
      <c r="BJ221" s="3">
        <f>IF(BI221="",IF(DT221=1,1,$BI$3),BI221)</f>
        <v/>
      </c>
      <c r="CH221" s="206">
        <f>F221*P221</f>
        <v/>
      </c>
      <c r="CI221" s="56" t="n">
        <v>200</v>
      </c>
      <c r="CJ221" s="3" t="n">
        <v>190</v>
      </c>
      <c r="CK221" s="3" t="n">
        <v>180</v>
      </c>
      <c r="CL221" s="3" t="n">
        <v>170</v>
      </c>
      <c r="CM221" s="3" t="n">
        <v>160</v>
      </c>
      <c r="CN221" s="3" t="n">
        <v>150</v>
      </c>
      <c r="CO221" s="3" t="n">
        <v>140</v>
      </c>
      <c r="CP221" s="3" t="n">
        <v>130</v>
      </c>
      <c r="CQ221" s="3" t="n">
        <v>0</v>
      </c>
      <c r="CR221" s="56" t="n">
        <v>10</v>
      </c>
      <c r="CS221" s="3" t="n">
        <v>10</v>
      </c>
      <c r="CT221" s="3" t="n">
        <v>10</v>
      </c>
      <c r="CU221" s="3" t="n">
        <v>10</v>
      </c>
      <c r="CV221" s="3" t="n">
        <v>10</v>
      </c>
      <c r="CW221" s="3" t="n">
        <v>9</v>
      </c>
      <c r="CX221" s="3" t="n">
        <v>8</v>
      </c>
      <c r="CY221" s="3" t="n">
        <v>7</v>
      </c>
      <c r="CZ221" s="3" t="n">
        <v>0</v>
      </c>
      <c r="DJ221" s="3">
        <f>ROUND((CI221-EZ221),1)</f>
        <v/>
      </c>
      <c r="DK221" s="3">
        <f>((CI221-EZ221)/(FG221+DJ221-FC221))*100</f>
        <v/>
      </c>
      <c r="DL221" s="3">
        <f>ROUND((CR221-FA221)+(DA221-FB221),1)</f>
        <v/>
      </c>
      <c r="DM221" s="3" t="n">
        <v>2</v>
      </c>
      <c r="DQ221" s="3" t="n">
        <v>1</v>
      </c>
      <c r="DS221" s="3" t="n">
        <v>1</v>
      </c>
      <c r="EA221" s="3">
        <f>IF(DZ221&gt;0,DZ221,IF(DM221&gt;0,1,2))</f>
        <v/>
      </c>
      <c r="EB221" s="3">
        <f>MAX(DM221:DO221)</f>
        <v/>
      </c>
      <c r="EC221" s="3">
        <f>AND(DM221-0.1&lt;$DM$8,DN221-0.1&lt;$DN$8,DO221-0.1&lt;$DO$8)*1</f>
        <v/>
      </c>
      <c r="ED221" s="3">
        <f>IFERROR(IF(AND($DP$8&gt;=DP221,$DQ$8&gt;=DQ221,$DR$8&gt;=DR221,$DS$8&gt;=DS221,$DT$8&gt;=DT221,$DU$8&gt;=DU221,$DV$8&gt;=DV221,$DW$8&gt;=DW221,$DX$8&gt;=DX221,OR(DY221=0,$DY$8&lt;DY221),EC221=1),1,0),0)</f>
        <v/>
      </c>
      <c r="EF221" s="3">
        <f>IFERROR(OFFSET(EF$3,MATCH(AQ221,$ED$4:$ED$10,0),0),0)</f>
        <v/>
      </c>
      <c r="EG221" s="3">
        <f>IFERROR(OFFSET(EG$3,MATCH(AR221,$ED$4:$ED$10,0),0),0)</f>
        <v/>
      </c>
      <c r="EH221" s="3">
        <f>IFERROR(IF(LEFT($BA221,1)="4",OFFSET(변환표준점수!$H$118,MATCH($S221,변환표준점수!$B$119:$B$198,0),),OFFSET(EH$3,MATCH(AS221,$ED$4:$ED$8,0),0)),0)</f>
        <v/>
      </c>
      <c r="EI221" s="3">
        <f>IFERROR(IF(LEFT($BA221,1)="4",OFFSET(변환표준점수!$I$118,MATCH($S221,변환표준점수!$B$119:$B$198,0),0),OFFSET(EI$3,MATCH(AT221,$ED$4:$ED$8,0),0)),0)</f>
        <v/>
      </c>
      <c r="EK221" s="3">
        <f>IFERROR(IF(LEFT($BA221,1)="4",OFFSET(변환표준점수!$J$118,MATCH($S221,변환표준점수!$B$119:$B$198,0),0),OFFSET(EJ$3,MATCH(AV221,$ED$4:$ED$8,0),0)),0)</f>
        <v/>
      </c>
      <c r="EL221" s="3">
        <f>IFERROR(IF(LEFT($BA221,1)="4",OFFSET(변환표준점수!$K$118,MATCH($S221,변환표준점수!$B$119:$B$198,0),0),OFFSET(EK$3,MATCH(AW221,$ED$4:$ED$8,0),0)),0)</f>
        <v/>
      </c>
      <c r="EM221" s="3">
        <f>IFERROR(OFFSET(EL$3,MATCH(AX221,$ED$4:$ED$8,0),0),0)</f>
        <v/>
      </c>
      <c r="EN221" s="3">
        <f>IFERROR(OFFSET(EM$3,MATCH(AY221,$ED$4:$ED$8,0),0),0)</f>
        <v/>
      </c>
      <c r="EO221" s="3">
        <f>IFERROR(OFFSET(EN$3,MATCH(AZ221,$ED$4:$ED$8,0),0),0)</f>
        <v/>
      </c>
      <c r="EQ221" s="3">
        <f>IFERROR((EF221*AD221+BO221)*$EP$9,0)</f>
        <v/>
      </c>
      <c r="ER221" s="3">
        <f>IFERROR(EG221*AE221+OFFSET($BP221,0,$ER$14-1),0)</f>
        <v/>
      </c>
      <c r="ES221" s="3">
        <f>IFERROR((EH221*AF221+BS221)*$EP$9,0)</f>
        <v/>
      </c>
      <c r="ET221" s="3">
        <f>IFERROR(IF(O221&lt;2,0,(EI221*AG221+BT221)*$EP$9),0)</f>
        <v/>
      </c>
      <c r="EU221" s="3">
        <f>IFERROR(BU221*$EP$9,0)</f>
        <v/>
      </c>
      <c r="EV221" s="3">
        <f>IFERROR((EK221*AI221+BV221)*$EP$9,0)</f>
        <v/>
      </c>
      <c r="EW221" s="3">
        <f>IFERROR(IF(O221&lt;2,0,(EL221*AJ221+BW221)*$EP$9),0)</f>
        <v/>
      </c>
      <c r="EX221" s="3">
        <f>LARGE((ES221:ET221,EV221:EW221),1)</f>
        <v/>
      </c>
      <c r="EY221" s="3">
        <f>IF(O221&lt;2,0,LARGE((ES221:ET221,EV221:EW221),2))</f>
        <v/>
      </c>
      <c r="EZ221" s="3">
        <f>IFERROR(OFFSET(CI221,0,ROUND((1/(1/EM221))-1,0)),0)</f>
        <v/>
      </c>
      <c r="FA221" s="3">
        <f>IFERROR(OFFSET(CR221,0,ROUND(1/(1/EN221),0)-1),0)</f>
        <v/>
      </c>
      <c r="FB221" s="3">
        <f>IFERROR(OFFSET(DA221,0,ROUND(1/(1/EO221),0)-1),0)</f>
        <v/>
      </c>
      <c r="FG221" s="3">
        <f>IF(FF221&gt;0,FF221,EQ221+ER221+EU221+EX221+EY221+EZ221+FA221+FB221+FC221)</f>
        <v/>
      </c>
      <c r="FH221" s="618" t="n"/>
      <c r="FU221" s="3">
        <f>IF(AQ221=1,"표점",IF(AQ221=12,"표점/만점",IF(AQ221=2,"백분위")))</f>
        <v/>
      </c>
      <c r="FV221" s="3">
        <f>IF(BA221=1,"표점",IF(BA221=12,"표점/만점",IF(BA221=2,"백분위",IF(BA221=4,"변표",IF(BA221=42,"변표/만점")))))</f>
        <v/>
      </c>
      <c r="FW221" s="3">
        <f>ROUND(Y221/$FZ221,2)</f>
        <v/>
      </c>
      <c r="FX221" s="3">
        <f>ROUND(Z221/$FZ221,2)</f>
        <v/>
      </c>
      <c r="FY221" s="3">
        <f>ROUND(AC221/$FZ221,2)</f>
        <v/>
      </c>
      <c r="FZ221" s="3">
        <f>Y221+Z221+AC221</f>
        <v/>
      </c>
    </row>
    <row r="222">
      <c r="A222" s="556" t="n">
        <v>26</v>
      </c>
      <c r="C222" s="3">
        <f>ROUND(ROW(C222)-ROW($C$15),0)</f>
        <v/>
      </c>
      <c r="D222" s="3" t="n">
        <v>207</v>
      </c>
      <c r="E222" s="3" t="inlineStr">
        <is>
          <t>전북 통합</t>
        </is>
      </c>
      <c r="F222" s="3" t="n">
        <v>500</v>
      </c>
      <c r="G222" s="3" t="n">
        <v>0.4</v>
      </c>
      <c r="H222" s="3" t="n">
        <v>0.3</v>
      </c>
      <c r="I222" s="3" t="n">
        <v>0.15</v>
      </c>
      <c r="J222" s="3" t="n">
        <v>0.15</v>
      </c>
      <c r="L222" s="3" t="n">
        <v>0.15</v>
      </c>
      <c r="M222" s="3" t="n">
        <v>0.15</v>
      </c>
      <c r="O222" s="3" t="n">
        <v>2</v>
      </c>
      <c r="P222" s="3">
        <f>G222+H222+MAX((I222:J222),L222:M222)*O222</f>
        <v/>
      </c>
      <c r="Q222" s="3" t="n">
        <v>52</v>
      </c>
      <c r="S222" s="3">
        <f>IF(R222&gt;0,R222,Q222)</f>
        <v/>
      </c>
      <c r="W222" s="3">
        <f>IF(AND(BH222=0,CD222=0),0,IF(V222&gt;0,V222,IF(U222=1,$W$11,0)))</f>
        <v/>
      </c>
      <c r="Y222" s="3">
        <f>AD222</f>
        <v/>
      </c>
      <c r="Z222" s="3">
        <f>AE222</f>
        <v/>
      </c>
      <c r="AA222" s="3">
        <f>IF($BB$7=1,AF222,IF(AS222=12,$F222*I222/($AF$8*AL222+$AF$9*(1-AL222)),AF222))</f>
        <v/>
      </c>
      <c r="AB222" s="3">
        <f>IF($BB$7=1,AI222,IF(AV222=12,$F222*L222/($AI$8*AL222+$AI$9*(1-AL222)),AI222))</f>
        <v/>
      </c>
      <c r="AC222" s="3">
        <f>IF(AND(AS222=2,EA222=1),AA222*O222,IF(AND(AS222=2,EA222=2),AB222*O222,IF(EA222=1,AA222,IF(EA222=2,AB222))))</f>
        <v/>
      </c>
      <c r="AD222" s="3">
        <f>IF(AQ222=12,$F222*G222/$AQ$9,IF(OR(AQ222=1,AQ222=4),$F222*G222/200,IF(OR(AQ222=2,AQ222=9),$F222*G222/100,"자동")))</f>
        <v/>
      </c>
      <c r="AE222" s="3">
        <f>IF(AR222=12,$F222*H222/$AR$9,IF(OR(AR222=1,AR222=4),$F222*H222/200,IF(OR(AR222=2,AR222=9),$F222*H222/100,"자동")))</f>
        <v/>
      </c>
      <c r="AF222" s="3">
        <f>IF(AS222=12,$F222*I222/IF($BB$7=1,IF($ED222=1,$AS$9,$AF$9),($AF$8*AL222+$AF$9*(1-AL222))),IF(AS222=42,$F222*I222/AN222,IF(OR(AS222=1,AS222=4,AS222=2),$F222*I222/100,IF(AS222=9,$F222*I222/50,"자동"))))</f>
        <v/>
      </c>
      <c r="AG222" s="3">
        <f>IF(AT222=12,$F222*J222/IF($BB$7=1,IF($ED222=1,$AT$9,$AG$9),($AG$8*AL222+$AG$9*(1-AL222))),IF(AT222=42,$F222*J222/AN222,IF(OR(AT222=1,AT222=4,AT222=2),$F222*J222/100,IF(AT222=9,$F222*J222/50,"자동"))))</f>
        <v/>
      </c>
      <c r="AH222" s="3">
        <f>IF(AU222=12,$F222*K222/IF($BB$7=1,IF($ED222=1,$AU$9,$AH$9),($AH$8*AL222+$AH$9*(1-AL222))),IF(AU222=42,$F222*K222/$AN222,IF(OR(AU222=1,AU222=4,AU222=2),$F222*K222/100,IF(AU222=9,$F222*K222/50,"자동"))))</f>
        <v/>
      </c>
      <c r="AI222" s="3">
        <f>IF(AV222=12,$F222*L222/IF($BB$7=1,IF($ED222=1,$AV$9,$AI$9),($AI$8*AL222+$AI$9*(1-AL222))),IF(AV222=42,$F222*L222/AO222,IF(OR(AV222=1,AV222=4,AV222=2),$F222*L222/100,IF(AV222=9,$F222*L222/50,"자동"))))</f>
        <v/>
      </c>
      <c r="AJ222" s="3">
        <f>IF(AW222=12,$F222*M222/IF($BB$7=1,IF($ED222=1,$AW$9,$AJ$9),($AJ$8*AL222+$AJ$9*(1-AL222))),IF(AW222=42,$F222*M222/AO222,IF(OR(AW222=1,AW222=4,AW222=2),$F222*M222/100,IF(AW222=9,$F222*M222/50,"자동"))))</f>
        <v/>
      </c>
      <c r="AL222" s="3">
        <f>IF(AK222&lt;&gt;"",AK222,IF(BA222&lt;&gt;12,"",IF(U222=1,1,IF(LEFT(E222,3)="서울대",0,""))))</f>
        <v/>
      </c>
      <c r="AN222" s="3">
        <f>IF($BA222=42,OFFSET(변환표준점수!C$119,$AP222-1,0),"")</f>
        <v/>
      </c>
      <c r="AO222" s="3">
        <f>IF($BA222=42,OFFSET(변환표준점수!D$119,$AP222-1,0),"")</f>
        <v/>
      </c>
      <c r="AP222" s="3">
        <f>IF(S222="","",MATCH(S222,변환표준점수!$B$119:$B$298,0))</f>
        <v/>
      </c>
      <c r="AQ222" s="3" t="n">
        <v>1</v>
      </c>
      <c r="AR222" s="3" t="n">
        <v>1</v>
      </c>
      <c r="AS222" s="3" t="n">
        <v>4</v>
      </c>
      <c r="AT222" s="3" t="n">
        <v>4</v>
      </c>
      <c r="AV222" s="3" t="n">
        <v>4</v>
      </c>
      <c r="AW222" s="3" t="n">
        <v>4</v>
      </c>
      <c r="AX222" s="3" t="n">
        <v>3</v>
      </c>
      <c r="AY222" s="3" t="n">
        <v>3</v>
      </c>
      <c r="BA222" s="3">
        <f>IF(AS222&gt;0,AS222,AV222)</f>
        <v/>
      </c>
      <c r="BJ222" s="3">
        <f>IF(BI222="",IF(DT222=1,1,$BI$3),BI222)</f>
        <v/>
      </c>
      <c r="CH222" s="206">
        <f>F222*P222</f>
        <v/>
      </c>
      <c r="CI222" s="56" t="n">
        <v>30</v>
      </c>
      <c r="CJ222" s="3" t="n">
        <v>27</v>
      </c>
      <c r="CK222" s="3" t="n">
        <v>24</v>
      </c>
      <c r="CL222" s="3" t="n">
        <v>18</v>
      </c>
      <c r="CM222" s="3" t="n">
        <v>12</v>
      </c>
      <c r="CN222" s="3" t="n">
        <v>9</v>
      </c>
      <c r="CO222" s="3" t="n">
        <v>6</v>
      </c>
      <c r="CP222" s="3" t="n">
        <v>3</v>
      </c>
      <c r="CQ222" s="3" t="n">
        <v>0</v>
      </c>
      <c r="CR222" s="56" t="n">
        <v>5</v>
      </c>
      <c r="CS222" s="3" t="n">
        <v>5</v>
      </c>
      <c r="CT222" s="3" t="n">
        <v>5</v>
      </c>
      <c r="CU222" s="3" t="n">
        <v>5</v>
      </c>
      <c r="CV222" s="3" t="n">
        <v>5</v>
      </c>
      <c r="CW222" s="3" t="n">
        <v>4</v>
      </c>
      <c r="CX222" s="3" t="n">
        <v>3</v>
      </c>
      <c r="CY222" s="3" t="n">
        <v>2</v>
      </c>
      <c r="CZ222" s="3" t="n">
        <v>1</v>
      </c>
      <c r="DJ222" s="3">
        <f>ROUND((CI222-EZ222),1)</f>
        <v/>
      </c>
      <c r="DK222" s="3">
        <f>((CI222-EZ222)/(FG222+DJ222-FC222))*100</f>
        <v/>
      </c>
      <c r="DL222" s="3">
        <f>ROUND((CR222-FA222)+(DA222-FB222),1)</f>
        <v/>
      </c>
      <c r="DO222" s="3" t="n">
        <v>2</v>
      </c>
      <c r="EA222" s="3">
        <f>IF(DZ222&gt;0,DZ222,IF(DM222&gt;0,1,2))</f>
        <v/>
      </c>
      <c r="EB222" s="3">
        <f>MAX(DM222:DO222)</f>
        <v/>
      </c>
      <c r="EC222" s="3">
        <f>AND(DM222-0.1&lt;$DM$8,DN222-0.1&lt;$DN$8,DO222-0.1&lt;$DO$8)*1</f>
        <v/>
      </c>
      <c r="ED222" s="3">
        <f>IFERROR(IF(AND($DP$8&gt;=DP222,$DQ$8&gt;=DQ222,$DR$8&gt;=DR222,$DS$8&gt;=DS222,$DT$8&gt;=DT222,$DU$8&gt;=DU222,$DV$8&gt;=DV222,$DW$8&gt;=DW222,$DX$8&gt;=DX222,OR(DY222=0,$DY$8&lt;DY222),EC222=1),1,0),0)</f>
        <v/>
      </c>
      <c r="EF222" s="3">
        <f>IFERROR(OFFSET(EF$3,MATCH(AQ222,$ED$4:$ED$10,0),0),0)</f>
        <v/>
      </c>
      <c r="EG222" s="3">
        <f>IFERROR(OFFSET(EG$3,MATCH(AR222,$ED$4:$ED$10,0),0),0)</f>
        <v/>
      </c>
      <c r="EH222" s="3">
        <f>IFERROR(IF(LEFT($BA222,1)="4",OFFSET(변환표준점수!$H$118,MATCH($S222,변환표준점수!$B$119:$B$198,0),),OFFSET(EH$3,MATCH(AS222,$ED$4:$ED$8,0),0)),0)</f>
        <v/>
      </c>
      <c r="EI222" s="3">
        <f>IFERROR(IF(LEFT($BA222,1)="4",OFFSET(변환표준점수!$I$118,MATCH($S222,변환표준점수!$B$119:$B$198,0),0),OFFSET(EI$3,MATCH(AT222,$ED$4:$ED$8,0),0)),0)</f>
        <v/>
      </c>
      <c r="EK222" s="3">
        <f>IFERROR(IF(LEFT($BA222,1)="4",OFFSET(변환표준점수!$J$118,MATCH($S222,변환표준점수!$B$119:$B$198,0),0),OFFSET(EJ$3,MATCH(AV222,$ED$4:$ED$8,0),0)),0)</f>
        <v/>
      </c>
      <c r="EL222" s="3">
        <f>IFERROR(IF(LEFT($BA222,1)="4",OFFSET(변환표준점수!$K$118,MATCH($S222,변환표준점수!$B$119:$B$198,0),0),OFFSET(EK$3,MATCH(AW222,$ED$4:$ED$8,0),0)),0)</f>
        <v/>
      </c>
      <c r="EM222" s="3">
        <f>IFERROR(OFFSET(EL$3,MATCH(AX222,$ED$4:$ED$8,0),0),0)</f>
        <v/>
      </c>
      <c r="EN222" s="3">
        <f>IFERROR(OFFSET(EM$3,MATCH(AY222,$ED$4:$ED$8,0),0),0)</f>
        <v/>
      </c>
      <c r="EO222" s="3">
        <f>IFERROR(OFFSET(EN$3,MATCH(AZ222,$ED$4:$ED$8,0),0),0)</f>
        <v/>
      </c>
      <c r="EQ222" s="3">
        <f>IFERROR((EF222*AD222+BO222)*$EP$9,0)</f>
        <v/>
      </c>
      <c r="ER222" s="3">
        <f>IFERROR(EG222*AE222+OFFSET($BP222,0,$ER$14-1),0)</f>
        <v/>
      </c>
      <c r="ES222" s="3">
        <f>IFERROR((EH222*AF222+BS222)*$EP$9,0)</f>
        <v/>
      </c>
      <c r="ET222" s="3">
        <f>IFERROR(IF(O222&lt;2,0,(EI222*AG222+BT222)*$EP$9),0)</f>
        <v/>
      </c>
      <c r="EU222" s="3">
        <f>IFERROR(BU222*$EP$9,0)</f>
        <v/>
      </c>
      <c r="EV222" s="3">
        <f>IFERROR((EK222*AI222+BV222)*$EP$9,0)</f>
        <v/>
      </c>
      <c r="EW222" s="3">
        <f>IFERROR(IF(O222&lt;2,0,(EL222*AJ222+BW222)*$EP$9),0)</f>
        <v/>
      </c>
      <c r="EX222" s="3">
        <f>LARGE((ES222:ET222,EV222:EW222),1)</f>
        <v/>
      </c>
      <c r="EY222" s="3">
        <f>IF(O222&lt;2,0,LARGE((ES222:ET222,EV222:EW222),2))</f>
        <v/>
      </c>
      <c r="EZ222" s="3">
        <f>IFERROR(OFFSET(CI222,0,ROUND((1/(1/EM222))-1,0)),0)</f>
        <v/>
      </c>
      <c r="FA222" s="3">
        <f>IFERROR(OFFSET(CR222,0,ROUND(1/(1/EN222),0)-1),0)</f>
        <v/>
      </c>
      <c r="FB222" s="3">
        <f>IFERROR(OFFSET(DA222,0,ROUND(1/(1/EO222),0)-1),0)</f>
        <v/>
      </c>
      <c r="FG222" s="3">
        <f>IF(FF222&gt;0,FF222,EQ222+ER222+EU222+EX222+EY222+EZ222+FA222+FB222+FC222)</f>
        <v/>
      </c>
      <c r="FH222" s="618" t="n"/>
      <c r="FU222" s="3">
        <f>IF(AQ222=1,"표점",IF(AQ222=12,"표점/만점",IF(AQ222=2,"백분위")))</f>
        <v/>
      </c>
      <c r="FV222" s="3">
        <f>IF(BA222=1,"표점",IF(BA222=12,"표점/만점",IF(BA222=2,"백분위",IF(BA222=4,"변표",IF(BA222=42,"변표/만점")))))</f>
        <v/>
      </c>
      <c r="FW222" s="3">
        <f>ROUND(Y222/$FZ222,2)</f>
        <v/>
      </c>
      <c r="FX222" s="3">
        <f>ROUND(Z222/$FZ222,2)</f>
        <v/>
      </c>
      <c r="FY222" s="3">
        <f>ROUND(AC222/$FZ222,2)</f>
        <v/>
      </c>
      <c r="FZ222" s="3">
        <f>Y222+Z222+AC222</f>
        <v/>
      </c>
    </row>
    <row r="223">
      <c r="A223" s="556" t="n">
        <v>26</v>
      </c>
      <c r="C223" s="3">
        <f>ROUND(ROW(C223)-ROW($C$15),0)</f>
        <v/>
      </c>
      <c r="D223" s="3" t="n">
        <v>208</v>
      </c>
      <c r="E223" s="3" t="inlineStr">
        <is>
          <t>전북 자연미정</t>
        </is>
      </c>
      <c r="F223" s="3" t="n">
        <v>500</v>
      </c>
      <c r="G223" s="3" t="n">
        <v>0.3</v>
      </c>
      <c r="H223" s="3" t="n">
        <v>0.4</v>
      </c>
      <c r="I223" s="3" t="n">
        <v>0.15</v>
      </c>
      <c r="J223" s="3" t="n">
        <v>0.15</v>
      </c>
      <c r="L223" s="3" t="n">
        <v>0.15</v>
      </c>
      <c r="M223" s="3" t="n">
        <v>0.15</v>
      </c>
      <c r="O223" s="3" t="n">
        <v>2</v>
      </c>
      <c r="P223" s="3">
        <f>G223+H223+MAX((I223:J223),L223:M223)*O223</f>
        <v/>
      </c>
      <c r="Q223" s="3" t="n">
        <v>52</v>
      </c>
      <c r="S223" s="3">
        <f>IF(R223&gt;0,R223,Q223)</f>
        <v/>
      </c>
      <c r="W223" s="3">
        <f>IF(AND(BH223=0,CD223=0),0,IF(V223&gt;0,V223,IF(U223=1,$W$11,0)))</f>
        <v/>
      </c>
      <c r="Y223" s="3">
        <f>AD223</f>
        <v/>
      </c>
      <c r="Z223" s="3">
        <f>AE223</f>
        <v/>
      </c>
      <c r="AA223" s="3">
        <f>IF($BB$7=1,AF223,IF(AS223=12,$F223*I223/($AF$8*AL223+$AF$9*(1-AL223)),AF223))</f>
        <v/>
      </c>
      <c r="AB223" s="3">
        <f>IF($BB$7=1,AI223,IF(AV223=12,$F223*L223/($AI$8*AL223+$AI$9*(1-AL223)),AI223))</f>
        <v/>
      </c>
      <c r="AC223" s="3">
        <f>IF(AND(AS223=2,EA223=1),AA223*O223,IF(AND(AS223=2,EA223=2),AB223*O223,IF(EA223=1,AA223,IF(EA223=2,AB223))))</f>
        <v/>
      </c>
      <c r="AD223" s="3">
        <f>IF(AQ223=12,$F223*G223/$AQ$9,IF(OR(AQ223=1,AQ223=4),$F223*G223/200,IF(OR(AQ223=2,AQ223=9),$F223*G223/100,"자동")))</f>
        <v/>
      </c>
      <c r="AE223" s="3">
        <f>IF(AR223=12,$F223*H223/$AR$9,IF(OR(AR223=1,AR223=4),$F223*H223/200,IF(OR(AR223=2,AR223=9),$F223*H223/100,"자동")))</f>
        <v/>
      </c>
      <c r="AF223" s="3">
        <f>IF(AS223=12,$F223*I223/IF($BB$7=1,IF($ED223=1,$AS$9,$AF$9),($AF$8*AL223+$AF$9*(1-AL223))),IF(AS223=42,$F223*I223/AN223,IF(OR(AS223=1,AS223=4,AS223=2),$F223*I223/100,IF(AS223=9,$F223*I223/50,"자동"))))</f>
        <v/>
      </c>
      <c r="AG223" s="3">
        <f>IF(AT223=12,$F223*J223/IF($BB$7=1,IF($ED223=1,$AT$9,$AG$9),($AG$8*AL223+$AG$9*(1-AL223))),IF(AT223=42,$F223*J223/AN223,IF(OR(AT223=1,AT223=4,AT223=2),$F223*J223/100,IF(AT223=9,$F223*J223/50,"자동"))))</f>
        <v/>
      </c>
      <c r="AH223" s="3">
        <f>IF(AU223=12,$F223*K223/IF($BB$7=1,IF($ED223=1,$AU$9,$AH$9),($AH$8*AL223+$AH$9*(1-AL223))),IF(AU223=42,$F223*K223/$AN223,IF(OR(AU223=1,AU223=4,AU223=2),$F223*K223/100,IF(AU223=9,$F223*K223/50,"자동"))))</f>
        <v/>
      </c>
      <c r="AI223" s="3">
        <f>IF(AV223=12,$F223*L223/IF($BB$7=1,IF($ED223=1,$AV$9,$AI$9),($AI$8*AL223+$AI$9*(1-AL223))),IF(AV223=42,$F223*L223/AO223,IF(OR(AV223=1,AV223=4,AV223=2),$F223*L223/100,IF(AV223=9,$F223*L223/50,"자동"))))</f>
        <v/>
      </c>
      <c r="AJ223" s="3">
        <f>IF(AW223=12,$F223*M223/IF($BB$7=1,IF($ED223=1,$AW$9,$AJ$9),($AJ$8*AL223+$AJ$9*(1-AL223))),IF(AW223=42,$F223*M223/AO223,IF(OR(AW223=1,AW223=4,AW223=2),$F223*M223/100,IF(AW223=9,$F223*M223/50,"자동"))))</f>
        <v/>
      </c>
      <c r="AL223" s="3">
        <f>IF(AK223&lt;&gt;"",AK223,IF(BA223&lt;&gt;12,"",IF(U223=1,1,IF(LEFT(E223,3)="서울대",0,""))))</f>
        <v/>
      </c>
      <c r="AN223" s="3">
        <f>IF($BA223=42,OFFSET(변환표준점수!C$119,$AP223-1,0),"")</f>
        <v/>
      </c>
      <c r="AO223" s="3">
        <f>IF($BA223=42,OFFSET(변환표준점수!D$119,$AP223-1,0),"")</f>
        <v/>
      </c>
      <c r="AP223" s="3">
        <f>IF(S223="","",MATCH(S223,변환표준점수!$B$119:$B$298,0))</f>
        <v/>
      </c>
      <c r="AQ223" s="3" t="n">
        <v>1</v>
      </c>
      <c r="AR223" s="3" t="n">
        <v>1</v>
      </c>
      <c r="AS223" s="3" t="n">
        <v>4</v>
      </c>
      <c r="AT223" s="3" t="n">
        <v>4</v>
      </c>
      <c r="AV223" s="3" t="n">
        <v>4</v>
      </c>
      <c r="AW223" s="3" t="n">
        <v>4</v>
      </c>
      <c r="AX223" s="3" t="n">
        <v>3</v>
      </c>
      <c r="AY223" s="3" t="n">
        <v>3</v>
      </c>
      <c r="BA223" s="3">
        <f>IF(AS223&gt;0,AS223,AV223)</f>
        <v/>
      </c>
      <c r="BF223" s="3">
        <f>AF223*0.1</f>
        <v/>
      </c>
      <c r="BG223" s="3">
        <f>AG223*0.1</f>
        <v/>
      </c>
      <c r="BJ223" s="3">
        <f>IF(BI223="",IF(DT223=1,1,$BI$3),BI223)</f>
        <v/>
      </c>
      <c r="BN223" s="212" t="inlineStr">
        <is>
          <t>과10%가산</t>
        </is>
      </c>
      <c r="BS223" s="3">
        <f>BF223*EH223</f>
        <v/>
      </c>
      <c r="BT223" s="3">
        <f>BG223*EI223</f>
        <v/>
      </c>
      <c r="CH223" s="206">
        <f>F223*P223</f>
        <v/>
      </c>
      <c r="CI223" s="56" t="n">
        <v>30</v>
      </c>
      <c r="CJ223" s="3" t="n">
        <v>27</v>
      </c>
      <c r="CK223" s="3" t="n">
        <v>24</v>
      </c>
      <c r="CL223" s="3" t="n">
        <v>18</v>
      </c>
      <c r="CM223" s="3" t="n">
        <v>12</v>
      </c>
      <c r="CN223" s="3" t="n">
        <v>9</v>
      </c>
      <c r="CO223" s="3" t="n">
        <v>6</v>
      </c>
      <c r="CP223" s="3" t="n">
        <v>3</v>
      </c>
      <c r="CQ223" s="3" t="n">
        <v>0</v>
      </c>
      <c r="CR223" s="56" t="n">
        <v>5</v>
      </c>
      <c r="CS223" s="3" t="n">
        <v>5</v>
      </c>
      <c r="CT223" s="3" t="n">
        <v>5</v>
      </c>
      <c r="CU223" s="3" t="n">
        <v>5</v>
      </c>
      <c r="CV223" s="3" t="n">
        <v>5</v>
      </c>
      <c r="CW223" s="3" t="n">
        <v>4</v>
      </c>
      <c r="CX223" s="3" t="n">
        <v>3</v>
      </c>
      <c r="CY223" s="3" t="n">
        <v>2</v>
      </c>
      <c r="CZ223" s="3" t="n">
        <v>1</v>
      </c>
      <c r="DJ223" s="3">
        <f>ROUND((CI223-EZ223),1)</f>
        <v/>
      </c>
      <c r="DK223" s="3">
        <f>((CI223-EZ223)/(FG223+DJ223-FC223))*100</f>
        <v/>
      </c>
      <c r="DL223" s="3">
        <f>ROUND((CR223-FA223)+(DA223-FB223),1)</f>
        <v/>
      </c>
      <c r="DO223" s="3" t="n">
        <v>2</v>
      </c>
      <c r="DZ223" s="3" t="n">
        <v>1</v>
      </c>
      <c r="EA223" s="3">
        <f>IF(DZ223&gt;0,DZ223,IF(DM223&gt;0,1,2))</f>
        <v/>
      </c>
      <c r="EB223" s="3">
        <f>MAX(DM223:DO223)</f>
        <v/>
      </c>
      <c r="EC223" s="3">
        <f>AND(DM223-0.1&lt;$DM$8,DN223-0.1&lt;$DN$8,DO223-0.1&lt;$DO$8)*1</f>
        <v/>
      </c>
      <c r="ED223" s="3">
        <f>IFERROR(IF(AND($DP$8&gt;=DP223,$DQ$8&gt;=DQ223,$DR$8&gt;=DR223,$DS$8&gt;=DS223,$DT$8&gt;=DT223,$DU$8&gt;=DU223,$DV$8&gt;=DV223,$DW$8&gt;=DW223,$DX$8&gt;=DX223,OR(DY223=0,$DY$8&lt;DY223),EC223=1),1,0),0)</f>
        <v/>
      </c>
      <c r="EF223" s="3">
        <f>IFERROR(OFFSET(EF$3,MATCH(AQ223,$ED$4:$ED$10,0),0),0)</f>
        <v/>
      </c>
      <c r="EG223" s="3">
        <f>IFERROR(OFFSET(EG$3,MATCH(AR223,$ED$4:$ED$10,0),0),0)</f>
        <v/>
      </c>
      <c r="EH223" s="3">
        <f>IFERROR(IF(LEFT($BA223,1)="4",OFFSET(변환표준점수!$H$118,MATCH($S223,변환표준점수!$B$119:$B$198,0),),OFFSET(EH$3,MATCH(AS223,$ED$4:$ED$8,0),0)),0)</f>
        <v/>
      </c>
      <c r="EI223" s="3">
        <f>IFERROR(IF(LEFT($BA223,1)="4",OFFSET(변환표준점수!$I$118,MATCH($S223,변환표준점수!$B$119:$B$198,0),0),OFFSET(EI$3,MATCH(AT223,$ED$4:$ED$8,0),0)),0)</f>
        <v/>
      </c>
      <c r="EK223" s="3">
        <f>IFERROR(IF(LEFT($BA223,1)="4",OFFSET(변환표준점수!$J$118,MATCH($S223,변환표준점수!$B$119:$B$198,0),0),OFFSET(EJ$3,MATCH(AV223,$ED$4:$ED$8,0),0)),0)</f>
        <v/>
      </c>
      <c r="EL223" s="3">
        <f>IFERROR(IF(LEFT($BA223,1)="4",OFFSET(변환표준점수!$K$118,MATCH($S223,변환표준점수!$B$119:$B$198,0),0),OFFSET(EK$3,MATCH(AW223,$ED$4:$ED$8,0),0)),0)</f>
        <v/>
      </c>
      <c r="EM223" s="3">
        <f>IFERROR(OFFSET(EL$3,MATCH(AX223,$ED$4:$ED$8,0),0),0)</f>
        <v/>
      </c>
      <c r="EN223" s="3">
        <f>IFERROR(OFFSET(EM$3,MATCH(AY223,$ED$4:$ED$8,0),0),0)</f>
        <v/>
      </c>
      <c r="EO223" s="3">
        <f>IFERROR(OFFSET(EN$3,MATCH(AZ223,$ED$4:$ED$8,0),0),0)</f>
        <v/>
      </c>
      <c r="EQ223" s="3">
        <f>IFERROR((EF223*AD223+BO223)*$EP$9,0)</f>
        <v/>
      </c>
      <c r="ER223" s="3">
        <f>IFERROR(EG223*AE223+OFFSET($BP223,0,$ER$14-1),0)</f>
        <v/>
      </c>
      <c r="ES223" s="3">
        <f>IFERROR((EH223*AF223+BS223)*$EP$9,0)</f>
        <v/>
      </c>
      <c r="ET223" s="3">
        <f>IFERROR(IF(O223&lt;2,0,(EI223*AG223+BT223)*$EP$9),0)</f>
        <v/>
      </c>
      <c r="EU223" s="3">
        <f>IFERROR(BU223*$EP$9,0)</f>
        <v/>
      </c>
      <c r="EV223" s="3">
        <f>IFERROR((EK223*AI223+BV223)*$EP$9,0)</f>
        <v/>
      </c>
      <c r="EW223" s="3">
        <f>IFERROR(IF(O223&lt;2,0,(EL223*AJ223+BW223)*$EP$9),0)</f>
        <v/>
      </c>
      <c r="EX223" s="3">
        <f>LARGE((ES223:ET223,EV223:EW223),1)</f>
        <v/>
      </c>
      <c r="EY223" s="3">
        <f>IF(O223&lt;2,0,LARGE((ES223:ET223,EV223:EW223),2))</f>
        <v/>
      </c>
      <c r="EZ223" s="3">
        <f>IFERROR(OFFSET(CI223,0,ROUND((1/(1/EM223))-1,0)),0)</f>
        <v/>
      </c>
      <c r="FA223" s="3">
        <f>IFERROR(OFFSET(CR223,0,ROUND(1/(1/EN223),0)-1),0)</f>
        <v/>
      </c>
      <c r="FB223" s="3">
        <f>IFERROR(OFFSET(DA223,0,ROUND(1/(1/EO223),0)-1),0)</f>
        <v/>
      </c>
      <c r="FG223" s="3">
        <f>IF(FF223&gt;0,FF223,EQ223+ER223+EU223+EX223+EY223+EZ223+FA223+FB223+FC223)</f>
        <v/>
      </c>
      <c r="FH223" s="618" t="n"/>
      <c r="FU223" s="3">
        <f>IF(AQ223=1,"표점",IF(AQ223=12,"표점/만점",IF(AQ223=2,"백분위")))</f>
        <v/>
      </c>
      <c r="FV223" s="3">
        <f>IF(BA223=1,"표점",IF(BA223=12,"표점/만점",IF(BA223=2,"백분위",IF(BA223=4,"변표",IF(BA223=42,"변표/만점")))))</f>
        <v/>
      </c>
      <c r="FW223" s="3">
        <f>ROUND(Y223/$FZ223,2)</f>
        <v/>
      </c>
      <c r="FX223" s="3">
        <f>ROUND(Z223/$FZ223,2)</f>
        <v/>
      </c>
      <c r="FY223" s="3">
        <f>ROUND(AC223/$FZ223,2)</f>
        <v/>
      </c>
      <c r="FZ223" s="3">
        <f>Y223+Z223+AC223</f>
        <v/>
      </c>
    </row>
    <row r="224">
      <c r="A224" s="556" t="n">
        <v>26</v>
      </c>
      <c r="C224" s="3">
        <f>ROUND(ROW(C224)-ROW($C$15),0)</f>
        <v/>
      </c>
      <c r="D224" s="3" t="n">
        <v>209</v>
      </c>
      <c r="E224" s="3" t="inlineStr">
        <is>
          <t>전북 과탐지정</t>
        </is>
      </c>
      <c r="F224" s="3" t="n">
        <v>500</v>
      </c>
      <c r="G224" s="3" t="n">
        <v>0.2</v>
      </c>
      <c r="H224" s="3" t="n">
        <v>0.4</v>
      </c>
      <c r="I224" s="3" t="n">
        <v>0.2</v>
      </c>
      <c r="J224" s="3" t="n">
        <v>0.2</v>
      </c>
      <c r="O224" s="3" t="n">
        <v>2</v>
      </c>
      <c r="P224" s="3">
        <f>G224+H224+MAX((I224:J224),L224:M224)*O224</f>
        <v/>
      </c>
      <c r="Q224" s="3" t="n">
        <v>52</v>
      </c>
      <c r="S224" s="3">
        <f>IF(R224&gt;0,R224,Q224)</f>
        <v/>
      </c>
      <c r="W224" s="3">
        <f>IF(AND(BH224=0,CD224=0),0,IF(V224&gt;0,V224,IF(U224=1,$W$11,0)))</f>
        <v/>
      </c>
      <c r="Y224" s="3">
        <f>AD224</f>
        <v/>
      </c>
      <c r="Z224" s="3">
        <f>AE224</f>
        <v/>
      </c>
      <c r="AA224" s="3">
        <f>IF($BB$7=1,AF224,IF(AS224=12,$F224*I224/($AF$8*AL224+$AF$9*(1-AL224)),AF224))</f>
        <v/>
      </c>
      <c r="AB224" s="3">
        <f>IF($BB$7=1,AI224,IF(AV224=12,$F224*L224/($AI$8*AL224+$AI$9*(1-AL224)),AI224))</f>
        <v/>
      </c>
      <c r="AC224" s="3">
        <f>IF(AND(AS224=2,EA224=1),AA224*O224,IF(AND(AS224=2,EA224=2),AB224*O224,IF(EA224=1,AA224,IF(EA224=2,AB224))))</f>
        <v/>
      </c>
      <c r="AD224" s="3">
        <f>IF(AQ224=12,$F224*G224/$AQ$9,IF(OR(AQ224=1,AQ224=4),$F224*G224/200,IF(OR(AQ224=2,AQ224=9),$F224*G224/100,"자동")))</f>
        <v/>
      </c>
      <c r="AE224" s="3">
        <f>IF(AR224=12,$F224*H224/$AR$9,IF(OR(AR224=1,AR224=4),$F224*H224/200,IF(OR(AR224=2,AR224=9),$F224*H224/100,"자동")))</f>
        <v/>
      </c>
      <c r="AF224" s="3">
        <f>IF(AS224=12,$F224*I224/IF($BB$7=1,IF($ED224=1,$AS$9,$AF$9),($AF$8*AL224+$AF$9*(1-AL224))),IF(AS224=42,$F224*I224/AN224,IF(OR(AS224=1,AS224=4,AS224=2),$F224*I224/100,IF(AS224=9,$F224*I224/50,"자동"))))</f>
        <v/>
      </c>
      <c r="AG224" s="3">
        <f>IF(AT224=12,$F224*J224/IF($BB$7=1,IF($ED224=1,$AT$9,$AG$9),($AG$8*AL224+$AG$9*(1-AL224))),IF(AT224=42,$F224*J224/AN224,IF(OR(AT224=1,AT224=4,AT224=2),$F224*J224/100,IF(AT224=9,$F224*J224/50,"자동"))))</f>
        <v/>
      </c>
      <c r="AH224" s="3">
        <f>IF(AU224=12,$F224*K224/IF($BB$7=1,IF($ED224=1,$AU$9,$AH$9),($AH$8*AL224+$AH$9*(1-AL224))),IF(AU224=42,$F224*K224/$AN224,IF(OR(AU224=1,AU224=4,AU224=2),$F224*K224/100,IF(AU224=9,$F224*K224/50,"자동"))))</f>
        <v/>
      </c>
      <c r="AI224" s="3">
        <f>IF(AV224=12,$F224*L224/IF($BB$7=1,IF($ED224=1,$AV$9,$AI$9),($AI$8*AL224+$AI$9*(1-AL224))),IF(AV224=42,$F224*L224/AO224,IF(OR(AV224=1,AV224=4,AV224=2),$F224*L224/100,IF(AV224=9,$F224*L224/50,"자동"))))</f>
        <v/>
      </c>
      <c r="AJ224" s="3">
        <f>IF(AW224=12,$F224*M224/IF($BB$7=1,IF($ED224=1,$AW$9,$AJ$9),($AJ$8*AL224+$AJ$9*(1-AL224))),IF(AW224=42,$F224*M224/AO224,IF(OR(AW224=1,AW224=4,AW224=2),$F224*M224/100,IF(AW224=9,$F224*M224/50,"자동"))))</f>
        <v/>
      </c>
      <c r="AL224" s="3">
        <f>IF(AK224&lt;&gt;"",AK224,IF(BA224&lt;&gt;12,"",IF(U224=1,1,IF(LEFT(E224,3)="서울대",0,""))))</f>
        <v/>
      </c>
      <c r="AN224" s="3">
        <f>IF($BA224=42,OFFSET(변환표준점수!C$119,$AP224-1,0),"")</f>
        <v/>
      </c>
      <c r="AO224" s="3">
        <f>IF($BA224=42,OFFSET(변환표준점수!D$119,$AP224-1,0),"")</f>
        <v/>
      </c>
      <c r="AP224" s="3">
        <f>IF(S224="","",MATCH(S224,변환표준점수!$B$119:$B$298,0))</f>
        <v/>
      </c>
      <c r="AQ224" s="3" t="n">
        <v>1</v>
      </c>
      <c r="AR224" s="3" t="n">
        <v>1</v>
      </c>
      <c r="AS224" s="3" t="n">
        <v>4</v>
      </c>
      <c r="AT224" s="3" t="n">
        <v>4</v>
      </c>
      <c r="AX224" s="3" t="n">
        <v>3</v>
      </c>
      <c r="AY224" s="3" t="n">
        <v>3</v>
      </c>
      <c r="BA224" s="3">
        <f>IF(AS224&gt;0,AS224,AV224)</f>
        <v/>
      </c>
      <c r="BJ224" s="3">
        <f>IF(BI224="",IF(DT224=1,1,$BI$3),BI224)</f>
        <v/>
      </c>
      <c r="CH224" s="206">
        <f>F224*P224</f>
        <v/>
      </c>
      <c r="CI224" s="56" t="n">
        <v>30</v>
      </c>
      <c r="CJ224" s="3" t="n">
        <v>27</v>
      </c>
      <c r="CK224" s="3" t="n">
        <v>24</v>
      </c>
      <c r="CL224" s="3" t="n">
        <v>18</v>
      </c>
      <c r="CM224" s="3" t="n">
        <v>12</v>
      </c>
      <c r="CN224" s="3" t="n">
        <v>9</v>
      </c>
      <c r="CO224" s="3" t="n">
        <v>6</v>
      </c>
      <c r="CP224" s="3" t="n">
        <v>3</v>
      </c>
      <c r="CQ224" s="3" t="n">
        <v>0</v>
      </c>
      <c r="CR224" s="56" t="n">
        <v>5</v>
      </c>
      <c r="CS224" s="3" t="n">
        <v>5</v>
      </c>
      <c r="CT224" s="3" t="n">
        <v>5</v>
      </c>
      <c r="CU224" s="3" t="n">
        <v>5</v>
      </c>
      <c r="CV224" s="3" t="n">
        <v>5</v>
      </c>
      <c r="CW224" s="3" t="n">
        <v>4</v>
      </c>
      <c r="CX224" s="3" t="n">
        <v>3</v>
      </c>
      <c r="CY224" s="3" t="n">
        <v>2</v>
      </c>
      <c r="CZ224" s="3" t="n">
        <v>1</v>
      </c>
      <c r="DJ224" s="3">
        <f>ROUND((CI224-EZ224),1)</f>
        <v/>
      </c>
      <c r="DK224" s="3">
        <f>((CI224-EZ224)/(FG224+DJ224-FC224))*100</f>
        <v/>
      </c>
      <c r="DL224" s="3">
        <f>ROUND((CR224-FA224)+(DA224-FB224),1)</f>
        <v/>
      </c>
      <c r="DM224" s="3" t="n">
        <v>2</v>
      </c>
      <c r="DS224" s="3" t="n">
        <v>1</v>
      </c>
      <c r="EA224" s="3">
        <f>IF(DZ224&gt;0,DZ224,IF(DM224&gt;0,1,2))</f>
        <v/>
      </c>
      <c r="EB224" s="3">
        <f>MAX(DM224:DO224)</f>
        <v/>
      </c>
      <c r="EC224" s="3">
        <f>AND(DM224-0.1&lt;$DM$8,DN224-0.1&lt;$DN$8,DO224-0.1&lt;$DO$8)*1</f>
        <v/>
      </c>
      <c r="ED224" s="3">
        <f>IFERROR(IF(AND($DP$8&gt;=DP224,$DQ$8&gt;=DQ224,$DR$8&gt;=DR224,$DS$8&gt;=DS224,$DT$8&gt;=DT224,$DU$8&gt;=DU224,$DV$8&gt;=DV224,$DW$8&gt;=DW224,$DX$8&gt;=DX224,OR(DY224=0,$DY$8&lt;DY224),EC224=1),1,0),0)</f>
        <v/>
      </c>
      <c r="EF224" s="3">
        <f>IFERROR(OFFSET(EF$3,MATCH(AQ224,$ED$4:$ED$10,0),0),0)</f>
        <v/>
      </c>
      <c r="EG224" s="3">
        <f>IFERROR(OFFSET(EG$3,MATCH(AR224,$ED$4:$ED$10,0),0),0)</f>
        <v/>
      </c>
      <c r="EH224" s="3">
        <f>IFERROR(IF(LEFT($BA224,1)="4",OFFSET(변환표준점수!$H$118,MATCH($S224,변환표준점수!$B$119:$B$198,0),),OFFSET(EH$3,MATCH(AS224,$ED$4:$ED$8,0),0)),0)</f>
        <v/>
      </c>
      <c r="EI224" s="3">
        <f>IFERROR(IF(LEFT($BA224,1)="4",OFFSET(변환표준점수!$I$118,MATCH($S224,변환표준점수!$B$119:$B$198,0),0),OFFSET(EI$3,MATCH(AT224,$ED$4:$ED$8,0),0)),0)</f>
        <v/>
      </c>
      <c r="EK224" s="3">
        <f>IFERROR(IF(LEFT($BA224,1)="4",OFFSET(변환표준점수!$J$118,MATCH($S224,변환표준점수!$B$119:$B$198,0),0),OFFSET(EJ$3,MATCH(AV224,$ED$4:$ED$8,0),0)),0)</f>
        <v/>
      </c>
      <c r="EL224" s="3">
        <f>IFERROR(IF(LEFT($BA224,1)="4",OFFSET(변환표준점수!$K$118,MATCH($S224,변환표준점수!$B$119:$B$198,0),0),OFFSET(EK$3,MATCH(AW224,$ED$4:$ED$8,0),0)),0)</f>
        <v/>
      </c>
      <c r="EM224" s="3">
        <f>IFERROR(OFFSET(EL$3,MATCH(AX224,$ED$4:$ED$8,0),0),0)</f>
        <v/>
      </c>
      <c r="EN224" s="3">
        <f>IFERROR(OFFSET(EM$3,MATCH(AY224,$ED$4:$ED$8,0),0),0)</f>
        <v/>
      </c>
      <c r="EO224" s="3">
        <f>IFERROR(OFFSET(EN$3,MATCH(AZ224,$ED$4:$ED$8,0),0),0)</f>
        <v/>
      </c>
      <c r="EQ224" s="3">
        <f>IFERROR((EF224*AD224+BO224)*$EP$9,0)</f>
        <v/>
      </c>
      <c r="ER224" s="3">
        <f>IFERROR(EG224*AE224+OFFSET($BP224,0,$ER$14-1),0)</f>
        <v/>
      </c>
      <c r="ES224" s="3">
        <f>IFERROR((EH224*AF224+BS224)*$EP$9,0)</f>
        <v/>
      </c>
      <c r="ET224" s="3">
        <f>IFERROR(IF(O224&lt;2,0,(EI224*AG224+BT224)*$EP$9),0)</f>
        <v/>
      </c>
      <c r="EU224" s="3">
        <f>IFERROR(BU224*$EP$9,0)</f>
        <v/>
      </c>
      <c r="EV224" s="3">
        <f>IFERROR((EK224*AI224+BV224)*$EP$9,0)</f>
        <v/>
      </c>
      <c r="EW224" s="3">
        <f>IFERROR(IF(O224&lt;2,0,(EL224*AJ224+BW224)*$EP$9),0)</f>
        <v/>
      </c>
      <c r="EX224" s="3">
        <f>LARGE((ES224:ET224,EV224:EW224),1)</f>
        <v/>
      </c>
      <c r="EY224" s="3">
        <f>IF(O224&lt;2,0,LARGE((ES224:ET224,EV224:EW224),2))</f>
        <v/>
      </c>
      <c r="EZ224" s="3">
        <f>IFERROR(OFFSET(CI224,0,ROUND((1/(1/EM224))-1,0)),0)</f>
        <v/>
      </c>
      <c r="FA224" s="3">
        <f>IFERROR(OFFSET(CR224,0,ROUND(1/(1/EN224),0)-1),0)</f>
        <v/>
      </c>
      <c r="FB224" s="3">
        <f>IFERROR(OFFSET(DA224,0,ROUND(1/(1/EO224),0)-1),0)</f>
        <v/>
      </c>
      <c r="FG224" s="3">
        <f>IF(FF224&gt;0,FF224,EQ224+ER224+EU224+EX224+EY224+EZ224+FA224+FB224+FC224)</f>
        <v/>
      </c>
      <c r="FH224" s="618" t="n"/>
      <c r="FU224" s="3">
        <f>IF(AQ224=1,"표점",IF(AQ224=12,"표점/만점",IF(AQ224=2,"백분위")))</f>
        <v/>
      </c>
      <c r="FV224" s="3">
        <f>IF(BA224=1,"표점",IF(BA224=12,"표점/만점",IF(BA224=2,"백분위",IF(BA224=4,"변표",IF(BA224=42,"변표/만점")))))</f>
        <v/>
      </c>
      <c r="FW224" s="3">
        <f>ROUND(Y224/$FZ224,2)</f>
        <v/>
      </c>
      <c r="FX224" s="3">
        <f>ROUND(Z224/$FZ224,2)</f>
        <v/>
      </c>
      <c r="FY224" s="3">
        <f>ROUND(AC224/$FZ224,2)</f>
        <v/>
      </c>
      <c r="FZ224" s="3">
        <f>Y224+Z224+AC224</f>
        <v/>
      </c>
    </row>
    <row r="225">
      <c r="A225" s="556" t="n">
        <v>26</v>
      </c>
      <c r="C225" s="3">
        <f>ROUND(ROW(C225)-ROW($C$15),0)</f>
        <v/>
      </c>
      <c r="D225" s="3" t="n">
        <v>210</v>
      </c>
      <c r="E225" s="3" t="inlineStr">
        <is>
          <t>전북 수탐지정</t>
        </is>
      </c>
      <c r="F225" s="3" t="n">
        <v>500</v>
      </c>
      <c r="G225" s="3" t="n">
        <v>0.3</v>
      </c>
      <c r="H225" s="3" t="n">
        <v>0.4</v>
      </c>
      <c r="I225" s="3" t="n">
        <v>0.15</v>
      </c>
      <c r="J225" s="3" t="n">
        <v>0.15</v>
      </c>
      <c r="O225" s="3" t="n">
        <v>2</v>
      </c>
      <c r="P225" s="3">
        <f>G225+H225+MAX((I225:J225),L225:M225)*O225</f>
        <v/>
      </c>
      <c r="Q225" s="3" t="n">
        <v>52</v>
      </c>
      <c r="S225" s="3">
        <f>IF(R225&gt;0,R225,Q225)</f>
        <v/>
      </c>
      <c r="W225" s="3">
        <f>IF(AND(BH225=0,CD225=0),0,IF(V225&gt;0,V225,IF(U225=1,$W$11,0)))</f>
        <v/>
      </c>
      <c r="Y225" s="3">
        <f>AD225</f>
        <v/>
      </c>
      <c r="Z225" s="3">
        <f>AE225</f>
        <v/>
      </c>
      <c r="AA225" s="3">
        <f>IF($BB$7=1,AF225,IF(AS225=12,$F225*I225/($AF$8*AL225+$AF$9*(1-AL225)),AF225))</f>
        <v/>
      </c>
      <c r="AB225" s="3">
        <f>IF($BB$7=1,AI225,IF(AV225=12,$F225*L225/($AI$8*AL225+$AI$9*(1-AL225)),AI225))</f>
        <v/>
      </c>
      <c r="AC225" s="3">
        <f>IF(AND(AS225=2,EA225=1),AA225*O225,IF(AND(AS225=2,EA225=2),AB225*O225,IF(EA225=1,AA225,IF(EA225=2,AB225))))</f>
        <v/>
      </c>
      <c r="AD225" s="3">
        <f>IF(AQ225=12,$F225*G225/$AQ$9,IF(OR(AQ225=1,AQ225=4),$F225*G225/200,IF(OR(AQ225=2,AQ225=9),$F225*G225/100,"자동")))</f>
        <v/>
      </c>
      <c r="AE225" s="3">
        <f>IF(AR225=12,$F225*H225/$AR$9,IF(OR(AR225=1,AR225=4),$F225*H225/200,IF(OR(AR225=2,AR225=9),$F225*H225/100,"자동")))</f>
        <v/>
      </c>
      <c r="AF225" s="3">
        <f>IF(AS225=12,$F225*I225/IF($BB$7=1,IF($ED225=1,$AS$9,$AF$9),($AF$8*AL225+$AF$9*(1-AL225))),IF(AS225=42,$F225*I225/AN225,IF(OR(AS225=1,AS225=4,AS225=2),$F225*I225/100,IF(AS225=9,$F225*I225/50,"자동"))))</f>
        <v/>
      </c>
      <c r="AG225" s="3">
        <f>IF(AT225=12,$F225*J225/IF($BB$7=1,IF($ED225=1,$AT$9,$AG$9),($AG$8*AL225+$AG$9*(1-AL225))),IF(AT225=42,$F225*J225/AN225,IF(OR(AT225=1,AT225=4,AT225=2),$F225*J225/100,IF(AT225=9,$F225*J225/50,"자동"))))</f>
        <v/>
      </c>
      <c r="AH225" s="3">
        <f>IF(AU225=12,$F225*K225/IF($BB$7=1,IF($ED225=1,$AU$9,$AH$9),($AH$8*AL225+$AH$9*(1-AL225))),IF(AU225=42,$F225*K225/$AN225,IF(OR(AU225=1,AU225=4,AU225=2),$F225*K225/100,IF(AU225=9,$F225*K225/50,"자동"))))</f>
        <v/>
      </c>
      <c r="AI225" s="3">
        <f>IF(AV225=12,$F225*L225/IF($BB$7=1,IF($ED225=1,$AV$9,$AI$9),($AI$8*AL225+$AI$9*(1-AL225))),IF(AV225=42,$F225*L225/AO225,IF(OR(AV225=1,AV225=4,AV225=2),$F225*L225/100,IF(AV225=9,$F225*L225/50,"자동"))))</f>
        <v/>
      </c>
      <c r="AJ225" s="3">
        <f>IF(AW225=12,$F225*M225/IF($BB$7=1,IF($ED225=1,$AW$9,$AJ$9),($AJ$8*AL225+$AJ$9*(1-AL225))),IF(AW225=42,$F225*M225/AO225,IF(OR(AW225=1,AW225=4,AW225=2),$F225*M225/100,IF(AW225=9,$F225*M225/50,"자동"))))</f>
        <v/>
      </c>
      <c r="AL225" s="3">
        <f>IF(AK225&lt;&gt;"",AK225,IF(BA225&lt;&gt;12,"",IF(U225=1,1,IF(LEFT(E225,3)="서울대",0,""))))</f>
        <v/>
      </c>
      <c r="AN225" s="3">
        <f>IF($BA225=42,OFFSET(변환표준점수!C$119,$AP225-1,0),"")</f>
        <v/>
      </c>
      <c r="AO225" s="3">
        <f>IF($BA225=42,OFFSET(변환표준점수!D$119,$AP225-1,0),"")</f>
        <v/>
      </c>
      <c r="AP225" s="3">
        <f>IF(S225="","",MATCH(S225,변환표준점수!$B$119:$B$298,0))</f>
        <v/>
      </c>
      <c r="AQ225" s="3" t="n">
        <v>1</v>
      </c>
      <c r="AR225" s="3" t="n">
        <v>1</v>
      </c>
      <c r="AS225" s="3" t="n">
        <v>4</v>
      </c>
      <c r="AT225" s="3" t="n">
        <v>4</v>
      </c>
      <c r="AX225" s="3" t="n">
        <v>3</v>
      </c>
      <c r="AY225" s="3" t="n">
        <v>3</v>
      </c>
      <c r="BA225" s="3">
        <f>IF(AS225&gt;0,AS225,AV225)</f>
        <v/>
      </c>
      <c r="BJ225" s="3">
        <f>IF(BI225="",IF(DT225=1,1,$BI$3),BI225)</f>
        <v/>
      </c>
      <c r="CH225" s="206">
        <f>F225*P225</f>
        <v/>
      </c>
      <c r="CI225" s="56" t="n">
        <v>30</v>
      </c>
      <c r="CJ225" s="3" t="n">
        <v>27</v>
      </c>
      <c r="CK225" s="3" t="n">
        <v>24</v>
      </c>
      <c r="CL225" s="3" t="n">
        <v>18</v>
      </c>
      <c r="CM225" s="3" t="n">
        <v>12</v>
      </c>
      <c r="CN225" s="3" t="n">
        <v>9</v>
      </c>
      <c r="CO225" s="3" t="n">
        <v>6</v>
      </c>
      <c r="CP225" s="3" t="n">
        <v>3</v>
      </c>
      <c r="CQ225" s="3" t="n">
        <v>0</v>
      </c>
      <c r="CR225" s="56" t="n">
        <v>5</v>
      </c>
      <c r="CS225" s="3" t="n">
        <v>5</v>
      </c>
      <c r="CT225" s="3" t="n">
        <v>5</v>
      </c>
      <c r="CU225" s="3" t="n">
        <v>5</v>
      </c>
      <c r="CV225" s="3" t="n">
        <v>5</v>
      </c>
      <c r="CW225" s="3" t="n">
        <v>4</v>
      </c>
      <c r="CX225" s="3" t="n">
        <v>3</v>
      </c>
      <c r="CY225" s="3" t="n">
        <v>2</v>
      </c>
      <c r="CZ225" s="3" t="n">
        <v>1</v>
      </c>
      <c r="DJ225" s="3">
        <f>ROUND((CI225-EZ225),1)</f>
        <v/>
      </c>
      <c r="DK225" s="3">
        <f>((CI225-EZ225)/(FG225+DJ225-FC225))*100</f>
        <v/>
      </c>
      <c r="DL225" s="3">
        <f>ROUND((CR225-FA225)+(DA225-FB225),1)</f>
        <v/>
      </c>
      <c r="DM225" s="3" t="n">
        <v>2</v>
      </c>
      <c r="DQ225" s="3" t="n">
        <v>1</v>
      </c>
      <c r="DS225" s="3" t="n">
        <v>1</v>
      </c>
      <c r="EA225" s="3">
        <f>IF(DZ225&gt;0,DZ225,IF(DM225&gt;0,1,2))</f>
        <v/>
      </c>
      <c r="EB225" s="3">
        <f>MAX(DM225:DO225)</f>
        <v/>
      </c>
      <c r="EC225" s="3">
        <f>AND(DM225-0.1&lt;$DM$8,DN225-0.1&lt;$DN$8,DO225-0.1&lt;$DO$8)*1</f>
        <v/>
      </c>
      <c r="ED225" s="3">
        <f>IFERROR(IF(AND($DP$8&gt;=DP225,$DQ$8&gt;=DQ225,$DR$8&gt;=DR225,$DS$8&gt;=DS225,$DT$8&gt;=DT225,$DU$8&gt;=DU225,$DV$8&gt;=DV225,$DW$8&gt;=DW225,$DX$8&gt;=DX225,OR(DY225=0,$DY$8&lt;DY225),EC225=1),1,0),0)</f>
        <v/>
      </c>
      <c r="EF225" s="3">
        <f>IFERROR(OFFSET(EF$3,MATCH(AQ225,$ED$4:$ED$10,0),0),0)</f>
        <v/>
      </c>
      <c r="EG225" s="3">
        <f>IFERROR(OFFSET(EG$3,MATCH(AR225,$ED$4:$ED$10,0),0),0)</f>
        <v/>
      </c>
      <c r="EH225" s="3">
        <f>IFERROR(IF(LEFT($BA225,1)="4",OFFSET(변환표준점수!$H$118,MATCH($S225,변환표준점수!$B$119:$B$198,0),),OFFSET(EH$3,MATCH(AS225,$ED$4:$ED$8,0),0)),0)</f>
        <v/>
      </c>
      <c r="EI225" s="3">
        <f>IFERROR(IF(LEFT($BA225,1)="4",OFFSET(변환표준점수!$I$118,MATCH($S225,변환표준점수!$B$119:$B$198,0),0),OFFSET(EI$3,MATCH(AT225,$ED$4:$ED$8,0),0)),0)</f>
        <v/>
      </c>
      <c r="EK225" s="3">
        <f>IFERROR(IF(LEFT($BA225,1)="4",OFFSET(변환표준점수!$J$118,MATCH($S225,변환표준점수!$B$119:$B$198,0),0),OFFSET(EJ$3,MATCH(AV225,$ED$4:$ED$8,0),0)),0)</f>
        <v/>
      </c>
      <c r="EL225" s="3">
        <f>IFERROR(IF(LEFT($BA225,1)="4",OFFSET(변환표준점수!$K$118,MATCH($S225,변환표준점수!$B$119:$B$198,0),0),OFFSET(EK$3,MATCH(AW225,$ED$4:$ED$8,0),0)),0)</f>
        <v/>
      </c>
      <c r="EM225" s="3">
        <f>IFERROR(OFFSET(EL$3,MATCH(AX225,$ED$4:$ED$8,0),0),0)</f>
        <v/>
      </c>
      <c r="EN225" s="3">
        <f>IFERROR(OFFSET(EM$3,MATCH(AY225,$ED$4:$ED$8,0),0),0)</f>
        <v/>
      </c>
      <c r="EO225" s="3">
        <f>IFERROR(OFFSET(EN$3,MATCH(AZ225,$ED$4:$ED$8,0),0),0)</f>
        <v/>
      </c>
      <c r="EQ225" s="3">
        <f>IFERROR((EF225*AD225+BO225)*$EP$9,0)</f>
        <v/>
      </c>
      <c r="ER225" s="3">
        <f>IFERROR(EG225*AE225+OFFSET($BP225,0,$ER$14-1),0)</f>
        <v/>
      </c>
      <c r="ES225" s="3">
        <f>IFERROR((EH225*AF225+BS225)*$EP$9,0)</f>
        <v/>
      </c>
      <c r="ET225" s="3">
        <f>IFERROR(IF(O225&lt;2,0,(EI225*AG225+BT225)*$EP$9),0)</f>
        <v/>
      </c>
      <c r="EU225" s="3">
        <f>IFERROR(BU225*$EP$9,0)</f>
        <v/>
      </c>
      <c r="EV225" s="3">
        <f>IFERROR((EK225*AI225+BV225)*$EP$9,0)</f>
        <v/>
      </c>
      <c r="EW225" s="3">
        <f>IFERROR(IF(O225&lt;2,0,(EL225*AJ225+BW225)*$EP$9),0)</f>
        <v/>
      </c>
      <c r="EX225" s="3">
        <f>LARGE((ES225:ET225,EV225:EW225),1)</f>
        <v/>
      </c>
      <c r="EY225" s="3">
        <f>IF(O225&lt;2,0,LARGE((ES225:ET225,EV225:EW225),2))</f>
        <v/>
      </c>
      <c r="EZ225" s="3">
        <f>IFERROR(OFFSET(CI225,0,ROUND((1/(1/EM225))-1,0)),0)</f>
        <v/>
      </c>
      <c r="FA225" s="3">
        <f>IFERROR(OFFSET(CR225,0,ROUND(1/(1/EN225),0)-1),0)</f>
        <v/>
      </c>
      <c r="FB225" s="3">
        <f>IFERROR(OFFSET(DA225,0,ROUND(1/(1/EO225),0)-1),0)</f>
        <v/>
      </c>
      <c r="FG225" s="3">
        <f>IF(FF225&gt;0,FF225,EQ225+ER225+EU225+EX225+EY225+EZ225+FA225+FB225+FC225)</f>
        <v/>
      </c>
      <c r="FH225" s="618" t="n"/>
      <c r="FU225" s="3">
        <f>IF(AQ225=1,"표점",IF(AQ225=12,"표점/만점",IF(AQ225=2,"백분위")))</f>
        <v/>
      </c>
      <c r="FV225" s="3">
        <f>IF(BA225=1,"표점",IF(BA225=12,"표점/만점",IF(BA225=2,"백분위",IF(BA225=4,"변표",IF(BA225=42,"변표/만점")))))</f>
        <v/>
      </c>
      <c r="FW225" s="3">
        <f>ROUND(Y225/$FZ225,2)</f>
        <v/>
      </c>
      <c r="FX225" s="3">
        <f>ROUND(Z225/$FZ225,2)</f>
        <v/>
      </c>
      <c r="FY225" s="3">
        <f>ROUND(AC225/$FZ225,2)</f>
        <v/>
      </c>
      <c r="FZ225" s="3">
        <f>Y225+Z225+AC225</f>
        <v/>
      </c>
    </row>
    <row r="226">
      <c r="A226" s="556" t="n">
        <v>26</v>
      </c>
      <c r="C226" s="3">
        <f>ROUND(ROW(C226)-ROW($C$15),0)</f>
        <v/>
      </c>
      <c r="D226" s="3" t="n">
        <v>211</v>
      </c>
      <c r="E226" s="3" t="inlineStr">
        <is>
          <t>전북 수교</t>
        </is>
      </c>
      <c r="F226" s="3" t="n">
        <v>500</v>
      </c>
      <c r="G226" s="3" t="n">
        <v>0.3</v>
      </c>
      <c r="H226" s="3" t="n">
        <v>0.5</v>
      </c>
      <c r="I226" s="3" t="n">
        <v>0.1</v>
      </c>
      <c r="J226" s="3" t="n">
        <v>0.1</v>
      </c>
      <c r="L226" s="3" t="n">
        <v>0.1</v>
      </c>
      <c r="M226" s="3" t="n">
        <v>0.1</v>
      </c>
      <c r="O226" s="3" t="n">
        <v>2</v>
      </c>
      <c r="P226" s="3">
        <f>G226+H226+MAX((I226:J226),L226:M226)*O226</f>
        <v/>
      </c>
      <c r="Q226" s="3" t="n">
        <v>52</v>
      </c>
      <c r="S226" s="3">
        <f>IF(R226&gt;0,R226,Q226)</f>
        <v/>
      </c>
      <c r="W226" s="3">
        <f>IF(AND(BH226=0,CD226=0),0,IF(V226&gt;0,V226,IF(U226=1,$W$11,0)))</f>
        <v/>
      </c>
      <c r="Y226" s="3">
        <f>AD226</f>
        <v/>
      </c>
      <c r="Z226" s="3">
        <f>AE226</f>
        <v/>
      </c>
      <c r="AA226" s="3">
        <f>IF($BB$7=1,AF226,IF(AS226=12,$F226*I226/($AF$8*AL226+$AF$9*(1-AL226)),AF226))</f>
        <v/>
      </c>
      <c r="AB226" s="3">
        <f>IF($BB$7=1,AI226,IF(AV226=12,$F226*L226/($AI$8*AL226+$AI$9*(1-AL226)),AI226))</f>
        <v/>
      </c>
      <c r="AC226" s="3">
        <f>IF(AND(AS226=2,EA226=1),AA226*O226,IF(AND(AS226=2,EA226=2),AB226*O226,IF(EA226=1,AA226,IF(EA226=2,AB226))))</f>
        <v/>
      </c>
      <c r="AD226" s="3">
        <f>IF(AQ226=12,$F226*G226/$AQ$9,IF(OR(AQ226=1,AQ226=4),$F226*G226/200,IF(OR(AQ226=2,AQ226=9),$F226*G226/100,"자동")))</f>
        <v/>
      </c>
      <c r="AE226" s="3">
        <f>IF(AR226=12,$F226*H226/$AR$9,IF(OR(AR226=1,AR226=4),$F226*H226/200,IF(OR(AR226=2,AR226=9),$F226*H226/100,"자동")))</f>
        <v/>
      </c>
      <c r="AF226" s="3">
        <f>IF(AS226=12,$F226*I226/IF($BB$7=1,IF($ED226=1,$AS$9,$AF$9),($AF$8*AL226+$AF$9*(1-AL226))),IF(AS226=42,$F226*I226/AN226,IF(OR(AS226=1,AS226=4,AS226=2),$F226*I226/100,IF(AS226=9,$F226*I226/50,"자동"))))</f>
        <v/>
      </c>
      <c r="AG226" s="3">
        <f>IF(AT226=12,$F226*J226/IF($BB$7=1,IF($ED226=1,$AT$9,$AG$9),($AG$8*AL226+$AG$9*(1-AL226))),IF(AT226=42,$F226*J226/AN226,IF(OR(AT226=1,AT226=4,AT226=2),$F226*J226/100,IF(AT226=9,$F226*J226/50,"자동"))))</f>
        <v/>
      </c>
      <c r="AH226" s="3">
        <f>IF(AU226=12,$F226*K226/IF($BB$7=1,IF($ED226=1,$AU$9,$AH$9),($AH$8*AL226+$AH$9*(1-AL226))),IF(AU226=42,$F226*K226/$AN226,IF(OR(AU226=1,AU226=4,AU226=2),$F226*K226/100,IF(AU226=9,$F226*K226/50,"자동"))))</f>
        <v/>
      </c>
      <c r="AI226" s="3">
        <f>IF(AV226=12,$F226*L226/IF($BB$7=1,IF($ED226=1,$AV$9,$AI$9),($AI$8*AL226+$AI$9*(1-AL226))),IF(AV226=42,$F226*L226/AO226,IF(OR(AV226=1,AV226=4,AV226=2),$F226*L226/100,IF(AV226=9,$F226*L226/50,"자동"))))</f>
        <v/>
      </c>
      <c r="AJ226" s="3">
        <f>IF(AW226=12,$F226*M226/IF($BB$7=1,IF($ED226=1,$AW$9,$AJ$9),($AJ$8*AL226+$AJ$9*(1-AL226))),IF(AW226=42,$F226*M226/AO226,IF(OR(AW226=1,AW226=4,AW226=2),$F226*M226/100,IF(AW226=9,$F226*M226/50,"자동"))))</f>
        <v/>
      </c>
      <c r="AL226" s="3">
        <f>IF(AK226&lt;&gt;"",AK226,IF(BA226&lt;&gt;12,"",IF(U226=1,1,IF(LEFT(E226,3)="서울대",0,""))))</f>
        <v/>
      </c>
      <c r="AN226" s="3">
        <f>IF($BA226=42,OFFSET(변환표준점수!C$119,$AP226-1,0),"")</f>
        <v/>
      </c>
      <c r="AO226" s="3">
        <f>IF($BA226=42,OFFSET(변환표준점수!D$119,$AP226-1,0),"")</f>
        <v/>
      </c>
      <c r="AP226" s="3">
        <f>IF(S226="","",MATCH(S226,변환표준점수!$B$119:$B$298,0))</f>
        <v/>
      </c>
      <c r="AQ226" s="3" t="n">
        <v>1</v>
      </c>
      <c r="AR226" s="3" t="n">
        <v>1</v>
      </c>
      <c r="AS226" s="3" t="n">
        <v>4</v>
      </c>
      <c r="AT226" s="3" t="n">
        <v>4</v>
      </c>
      <c r="AV226" s="3" t="n">
        <v>4</v>
      </c>
      <c r="AW226" s="3" t="n">
        <v>4</v>
      </c>
      <c r="AX226" s="3" t="n">
        <v>3</v>
      </c>
      <c r="AY226" s="3" t="n">
        <v>3</v>
      </c>
      <c r="BA226" s="3">
        <f>IF(AS226&gt;0,AS226,AV226)</f>
        <v/>
      </c>
      <c r="BJ226" s="3">
        <f>IF(BI226="",IF(DT226=1,1,$BI$3),BI226)</f>
        <v/>
      </c>
      <c r="CH226" s="206">
        <f>F226*P226</f>
        <v/>
      </c>
      <c r="CI226" s="56" t="n">
        <v>30</v>
      </c>
      <c r="CJ226" s="3" t="n">
        <v>27</v>
      </c>
      <c r="CK226" s="3" t="n">
        <v>24</v>
      </c>
      <c r="CL226" s="3" t="n">
        <v>18</v>
      </c>
      <c r="CM226" s="3" t="n">
        <v>12</v>
      </c>
      <c r="CN226" s="3" t="n">
        <v>9</v>
      </c>
      <c r="CO226" s="3" t="n">
        <v>6</v>
      </c>
      <c r="CP226" s="3" t="n">
        <v>3</v>
      </c>
      <c r="CQ226" s="3" t="n">
        <v>0</v>
      </c>
      <c r="CR226" s="56" t="n">
        <v>5</v>
      </c>
      <c r="CS226" s="3" t="n">
        <v>5</v>
      </c>
      <c r="CT226" s="3" t="n">
        <v>5</v>
      </c>
      <c r="CU226" s="3" t="n">
        <v>5</v>
      </c>
      <c r="CV226" s="3" t="n">
        <v>5</v>
      </c>
      <c r="CW226" s="3" t="n">
        <v>4</v>
      </c>
      <c r="CX226" s="3" t="n">
        <v>3</v>
      </c>
      <c r="CY226" s="3" t="n">
        <v>2</v>
      </c>
      <c r="CZ226" s="3" t="n">
        <v>1</v>
      </c>
      <c r="DJ226" s="3">
        <f>ROUND((CI226-EZ226),1)</f>
        <v/>
      </c>
      <c r="DK226" s="3">
        <f>((CI226-EZ226)/(FG226+DJ226-FC226))*100</f>
        <v/>
      </c>
      <c r="DL226" s="3">
        <f>ROUND((CR226-FA226)+(DA226-FB226),1)</f>
        <v/>
      </c>
      <c r="DO226" s="3" t="n">
        <v>2</v>
      </c>
      <c r="DQ226" s="3" t="n">
        <v>1</v>
      </c>
      <c r="DZ226" s="3" t="n">
        <v>1</v>
      </c>
      <c r="EA226" s="3">
        <f>IF(DZ226&gt;0,DZ226,IF(DM226&gt;0,1,2))</f>
        <v/>
      </c>
      <c r="EB226" s="3">
        <f>MAX(DM226:DO226)</f>
        <v/>
      </c>
      <c r="EC226" s="3">
        <f>AND(DM226-0.1&lt;$DM$8,DN226-0.1&lt;$DN$8,DO226-0.1&lt;$DO$8)*1</f>
        <v/>
      </c>
      <c r="ED226" s="3">
        <f>IFERROR(IF(AND($DP$8&gt;=DP226,$DQ$8&gt;=DQ226,$DR$8&gt;=DR226,$DS$8&gt;=DS226,$DT$8&gt;=DT226,$DU$8&gt;=DU226,$DV$8&gt;=DV226,$DW$8&gt;=DW226,$DX$8&gt;=DX226,OR(DY226=0,$DY$8&lt;DY226),EC226=1),1,0),0)</f>
        <v/>
      </c>
      <c r="EF226" s="3">
        <f>IFERROR(OFFSET(EF$3,MATCH(AQ226,$ED$4:$ED$10,0),0),0)</f>
        <v/>
      </c>
      <c r="EG226" s="3">
        <f>IFERROR(OFFSET(EG$3,MATCH(AR226,$ED$4:$ED$10,0),0),0)</f>
        <v/>
      </c>
      <c r="EH226" s="3">
        <f>IFERROR(IF(LEFT($BA226,1)="4",OFFSET(변환표준점수!$H$118,MATCH($S226,변환표준점수!$B$119:$B$198,0),),OFFSET(EH$3,MATCH(AS226,$ED$4:$ED$8,0),0)),0)</f>
        <v/>
      </c>
      <c r="EI226" s="3">
        <f>IFERROR(IF(LEFT($BA226,1)="4",OFFSET(변환표준점수!$I$118,MATCH($S226,변환표준점수!$B$119:$B$198,0),0),OFFSET(EI$3,MATCH(AT226,$ED$4:$ED$8,0),0)),0)</f>
        <v/>
      </c>
      <c r="EK226" s="3">
        <f>IFERROR(IF(LEFT($BA226,1)="4",OFFSET(변환표준점수!$J$118,MATCH($S226,변환표준점수!$B$119:$B$198,0),0),OFFSET(EJ$3,MATCH(AV226,$ED$4:$ED$8,0),0)),0)</f>
        <v/>
      </c>
      <c r="EL226" s="3">
        <f>IFERROR(IF(LEFT($BA226,1)="4",OFFSET(변환표준점수!$K$118,MATCH($S226,변환표준점수!$B$119:$B$198,0),0),OFFSET(EK$3,MATCH(AW226,$ED$4:$ED$8,0),0)),0)</f>
        <v/>
      </c>
      <c r="EM226" s="3">
        <f>IFERROR(OFFSET(EL$3,MATCH(AX226,$ED$4:$ED$8,0),0),0)</f>
        <v/>
      </c>
      <c r="EN226" s="3">
        <f>IFERROR(OFFSET(EM$3,MATCH(AY226,$ED$4:$ED$8,0),0),0)</f>
        <v/>
      </c>
      <c r="EO226" s="3">
        <f>IFERROR(OFFSET(EN$3,MATCH(AZ226,$ED$4:$ED$8,0),0),0)</f>
        <v/>
      </c>
      <c r="EQ226" s="3">
        <f>IFERROR((EF226*AD226+BO226)*$EP$9,0)</f>
        <v/>
      </c>
      <c r="ER226" s="3">
        <f>IFERROR(EG226*AE226+OFFSET($BP226,0,$ER$14-1),0)</f>
        <v/>
      </c>
      <c r="ES226" s="3">
        <f>IFERROR((EH226*AF226+BS226)*$EP$9,0)</f>
        <v/>
      </c>
      <c r="ET226" s="3">
        <f>IFERROR(IF(O226&lt;2,0,(EI226*AG226+BT226)*$EP$9),0)</f>
        <v/>
      </c>
      <c r="EU226" s="3">
        <f>IFERROR(BU226*$EP$9,0)</f>
        <v/>
      </c>
      <c r="EV226" s="3">
        <f>IFERROR((EK226*AI226+BV226)*$EP$9,0)</f>
        <v/>
      </c>
      <c r="EW226" s="3">
        <f>IFERROR(IF(O226&lt;2,0,(EL226*AJ226+BW226)*$EP$9),0)</f>
        <v/>
      </c>
      <c r="EX226" s="3">
        <f>LARGE((ES226:ET226,EV226:EW226),1)</f>
        <v/>
      </c>
      <c r="EY226" s="3">
        <f>IF(O226&lt;2,0,LARGE((ES226:ET226,EV226:EW226),2))</f>
        <v/>
      </c>
      <c r="EZ226" s="3">
        <f>IFERROR(OFFSET(CI226,0,ROUND((1/(1/EM226))-1,0)),0)</f>
        <v/>
      </c>
      <c r="FA226" s="3">
        <f>IFERROR(OFFSET(CR226,0,ROUND(1/(1/EN226),0)-1),0)</f>
        <v/>
      </c>
      <c r="FB226" s="3">
        <f>IFERROR(OFFSET(DA226,0,ROUND(1/(1/EO226),0)-1),0)</f>
        <v/>
      </c>
      <c r="FG226" s="3">
        <f>IF(FF226&gt;0,FF226,EQ226+ER226+EU226+EX226+EY226+EZ226+FA226+FB226+FC226)</f>
        <v/>
      </c>
      <c r="FH226" s="618" t="n"/>
      <c r="FU226" s="3">
        <f>IF(AQ226=1,"표점",IF(AQ226=12,"표점/만점",IF(AQ226=2,"백분위")))</f>
        <v/>
      </c>
      <c r="FV226" s="3">
        <f>IF(BA226=1,"표점",IF(BA226=12,"표점/만점",IF(BA226=2,"백분위",IF(BA226=4,"변표",IF(BA226=42,"변표/만점")))))</f>
        <v/>
      </c>
      <c r="FW226" s="3">
        <f>ROUND(Y226/$FZ226,2)</f>
        <v/>
      </c>
      <c r="FX226" s="3">
        <f>ROUND(Z226/$FZ226,2)</f>
        <v/>
      </c>
      <c r="FY226" s="3">
        <f>ROUND(AC226/$FZ226,2)</f>
        <v/>
      </c>
      <c r="FZ226" s="3">
        <f>Y226+Z226+AC226</f>
        <v/>
      </c>
    </row>
    <row r="227">
      <c r="A227" s="556" t="n">
        <v>26</v>
      </c>
      <c r="C227" s="3">
        <f>ROUND(ROW(C227)-ROW($C$15),0)</f>
        <v/>
      </c>
      <c r="D227" s="3" t="n">
        <v>212</v>
      </c>
      <c r="E227" s="3" t="inlineStr">
        <is>
          <t>제주 통합</t>
        </is>
      </c>
      <c r="F227" s="3" t="n">
        <v>1000</v>
      </c>
      <c r="G227" s="3" t="n">
        <v>0.3</v>
      </c>
      <c r="H227" s="3" t="n">
        <v>0.2</v>
      </c>
      <c r="I227" s="3" t="n">
        <v>0.15</v>
      </c>
      <c r="J227" s="3" t="n">
        <v>0.15</v>
      </c>
      <c r="L227" s="3" t="n">
        <v>0.15</v>
      </c>
      <c r="M227" s="3" t="n">
        <v>0.15</v>
      </c>
      <c r="O227" s="3" t="n">
        <v>2</v>
      </c>
      <c r="P227" s="3">
        <f>G227+H227+MAX((I227:J227),L227:M227)*O227</f>
        <v/>
      </c>
      <c r="Q227" s="3" t="inlineStr"/>
      <c r="S227" s="3">
        <f>IF(R227&gt;0,R227,Q227)</f>
        <v/>
      </c>
      <c r="W227" s="3">
        <f>IF(AND(BH227=0,CD227=0),0,IF(V227&gt;0,V227,IF(U227=1,$W$11,0)))</f>
        <v/>
      </c>
      <c r="Y227" s="3">
        <f>AD227</f>
        <v/>
      </c>
      <c r="Z227" s="3">
        <f>AE227</f>
        <v/>
      </c>
      <c r="AA227" s="3">
        <f>IF($BB$7=1,AF227,IF(AS227=12,$F227*I227/($AF$8*AL227+$AF$9*(1-AL227)),AF227))</f>
        <v/>
      </c>
      <c r="AB227" s="3">
        <f>IF($BB$7=1,AI227,IF(AV227=12,$F227*L227/($AI$8*AL227+$AI$9*(1-AL227)),AI227))</f>
        <v/>
      </c>
      <c r="AC227" s="3">
        <f>IF(AND(AS227=2,EA227=1),AA227*O227,IF(AND(AS227=2,EA227=2),AB227*O227,IF(EA227=1,AA227,IF(EA227=2,AB227))))</f>
        <v/>
      </c>
      <c r="AD227" s="3">
        <f>IF(AQ227=12,$F227*G227/$AQ$9,IF(OR(AQ227=1,AQ227=4),$F227*G227/200,IF(OR(AQ227=2,AQ227=9),$F227*G227/100,"자동")))</f>
        <v/>
      </c>
      <c r="AE227" s="3">
        <f>IF(AR227=12,$F227*H227/$AR$9,IF(OR(AR227=1,AR227=4),$F227*H227/200,IF(OR(AR227=2,AR227=9),$F227*H227/100,"자동")))</f>
        <v/>
      </c>
      <c r="AF227" s="3">
        <f>IF(AS227=12,$F227*I227/IF($BB$7=1,IF($ED227=1,$AS$9,$AF$9),($AF$8*AL227+$AF$9*(1-AL227))),IF(AS227=42,$F227*I227/AN227,IF(OR(AS227=1,AS227=4,AS227=2),$F227*I227/100,IF(AS227=9,$F227*I227/50,"자동"))))</f>
        <v/>
      </c>
      <c r="AG227" s="3">
        <f>IF(AT227=12,$F227*J227/IF($BB$7=1,IF($ED227=1,$AT$9,$AG$9),($AG$8*AL227+$AG$9*(1-AL227))),IF(AT227=42,$F227*J227/AN227,IF(OR(AT227=1,AT227=4,AT227=2),$F227*J227/100,IF(AT227=9,$F227*J227/50,"자동"))))</f>
        <v/>
      </c>
      <c r="AH227" s="3">
        <f>IF(AU227=12,$F227*K227/IF($BB$7=1,IF($ED227=1,$AU$9,$AH$9),($AH$8*AL227+$AH$9*(1-AL227))),IF(AU227=42,$F227*K227/$AN227,IF(OR(AU227=1,AU227=4,AU227=2),$F227*K227/100,IF(AU227=9,$F227*K227/50,"자동"))))</f>
        <v/>
      </c>
      <c r="AI227" s="3">
        <f>IF(AV227=12,$F227*L227/IF($BB$7=1,IF($ED227=1,$AV$9,$AI$9),($AI$8*AL227+$AI$9*(1-AL227))),IF(AV227=42,$F227*L227/AO227,IF(OR(AV227=1,AV227=4,AV227=2),$F227*L227/100,IF(AV227=9,$F227*L227/50,"자동"))))</f>
        <v/>
      </c>
      <c r="AJ227" s="3">
        <f>IF(AW227=12,$F227*M227/IF($BB$7=1,IF($ED227=1,$AW$9,$AJ$9),($AJ$8*AL227+$AJ$9*(1-AL227))),IF(AW227=42,$F227*M227/AO227,IF(OR(AW227=1,AW227=4,AW227=2),$F227*M227/100,IF(AW227=9,$F227*M227/50,"자동"))))</f>
        <v/>
      </c>
      <c r="AL227" s="3">
        <f>IF(AK227&lt;&gt;"",AK227,IF(BA227&lt;&gt;12,"",IF(U227=1,1,IF(LEFT(E227,3)="서울대",0,""))))</f>
        <v/>
      </c>
      <c r="AN227" s="3">
        <f>IF($BA227=42,OFFSET(변환표준점수!C$119,$AP227-1,0),"")</f>
        <v/>
      </c>
      <c r="AO227" s="3">
        <f>IF($BA227=42,OFFSET(변환표준점수!D$119,$AP227-1,0),"")</f>
        <v/>
      </c>
      <c r="AP227" s="3">
        <f>IF(S227="","",MATCH(S227,변환표준점수!$B$119:$B$298,0))</f>
        <v/>
      </c>
      <c r="AQ227" s="3" t="n">
        <v>2</v>
      </c>
      <c r="AR227" s="3" t="n">
        <v>2</v>
      </c>
      <c r="AS227" s="3" t="n">
        <v>2</v>
      </c>
      <c r="AT227" s="3" t="n">
        <v>2</v>
      </c>
      <c r="AV227" s="3" t="n">
        <v>2</v>
      </c>
      <c r="AW227" s="3" t="n">
        <v>2</v>
      </c>
      <c r="AX227" s="3" t="n">
        <v>3</v>
      </c>
      <c r="AY227" s="3" t="n">
        <v>3</v>
      </c>
      <c r="BA227" s="3">
        <f>IF(AS227&gt;0,AS227,AV227)</f>
        <v/>
      </c>
      <c r="BJ227" s="3">
        <f>IF(BI227="",IF(DT227=1,1,$BI$3),BI227)</f>
        <v/>
      </c>
      <c r="CH227" s="206">
        <f>F227*P227</f>
        <v/>
      </c>
      <c r="CI227" s="56" t="n">
        <v>200</v>
      </c>
      <c r="CJ227" s="3" t="n">
        <v>190</v>
      </c>
      <c r="CK227" s="3" t="n">
        <v>180</v>
      </c>
      <c r="CL227" s="3" t="n">
        <v>170</v>
      </c>
      <c r="CM227" s="3" t="n">
        <v>160</v>
      </c>
      <c r="CN227" s="3" t="n">
        <v>140</v>
      </c>
      <c r="CO227" s="3" t="n">
        <v>120</v>
      </c>
      <c r="CP227" s="3" t="n">
        <v>100</v>
      </c>
      <c r="CQ227" s="3" t="n">
        <v>60</v>
      </c>
      <c r="CR227" s="56" t="n">
        <v>10</v>
      </c>
      <c r="CS227" s="3" t="n">
        <v>10</v>
      </c>
      <c r="CT227" s="3" t="n">
        <v>10</v>
      </c>
      <c r="CU227" s="3" t="n">
        <v>10</v>
      </c>
      <c r="CV227" s="3" t="n">
        <v>9.800000000000001</v>
      </c>
      <c r="CW227" s="3" t="n">
        <v>9.6</v>
      </c>
      <c r="CX227" s="3" t="n">
        <v>9.4</v>
      </c>
      <c r="CY227" s="3" t="n">
        <v>9.199999999999999</v>
      </c>
      <c r="CZ227" s="3" t="n">
        <v>9</v>
      </c>
      <c r="DJ227" s="3">
        <f>ROUND((CI227-EZ227),1)</f>
        <v/>
      </c>
      <c r="DK227" s="3">
        <f>((CI227-EZ227)/(FG227+DJ227-FC227))*100</f>
        <v/>
      </c>
      <c r="DL227" s="3">
        <f>ROUND((CR227-FA227)+(DA227-FB227),1)</f>
        <v/>
      </c>
      <c r="DO227" s="3" t="n">
        <v>2</v>
      </c>
      <c r="EA227" s="3">
        <f>IF(DZ227&gt;0,DZ227,IF(DM227&gt;0,1,2))</f>
        <v/>
      </c>
      <c r="EB227" s="3">
        <f>MAX(DM227:DO227)</f>
        <v/>
      </c>
      <c r="EC227" s="3">
        <f>AND(DM227-0.1&lt;$DM$8,DN227-0.1&lt;$DN$8,DO227-0.1&lt;$DO$8)*1</f>
        <v/>
      </c>
      <c r="ED227" s="3">
        <f>IFERROR(IF(AND($DP$8&gt;=DP227,$DQ$8&gt;=DQ227,$DR$8&gt;=DR227,$DS$8&gt;=DS227,$DT$8&gt;=DT227,$DU$8&gt;=DU227,$DV$8&gt;=DV227,$DW$8&gt;=DW227,$DX$8&gt;=DX227,OR(DY227=0,$DY$8&lt;DY227),EC227=1),1,0),0)</f>
        <v/>
      </c>
      <c r="EF227" s="3">
        <f>IFERROR(OFFSET(EF$3,MATCH(AQ227,$ED$4:$ED$10,0),0),0)</f>
        <v/>
      </c>
      <c r="EG227" s="3">
        <f>IFERROR(OFFSET(EG$3,MATCH(AR227,$ED$4:$ED$10,0),0),0)</f>
        <v/>
      </c>
      <c r="EH227" s="3">
        <f>IFERROR(IF(LEFT($BA227,1)="4",OFFSET(변환표준점수!$H$118,MATCH($S227,변환표준점수!$B$119:$B$198,0),),OFFSET(EH$3,MATCH(AS227,$ED$4:$ED$8,0),0)),0)</f>
        <v/>
      </c>
      <c r="EI227" s="3">
        <f>IFERROR(IF(LEFT($BA227,1)="4",OFFSET(변환표준점수!$I$118,MATCH($S227,변환표준점수!$B$119:$B$198,0),0),OFFSET(EI$3,MATCH(AT227,$ED$4:$ED$8,0),0)),0)</f>
        <v/>
      </c>
      <c r="EK227" s="3">
        <f>IFERROR(IF(LEFT($BA227,1)="4",OFFSET(변환표준점수!$J$118,MATCH($S227,변환표준점수!$B$119:$B$198,0),0),OFFSET(EJ$3,MATCH(AV227,$ED$4:$ED$8,0),0)),0)</f>
        <v/>
      </c>
      <c r="EL227" s="3">
        <f>IFERROR(IF(LEFT($BA227,1)="4",OFFSET(변환표준점수!$K$118,MATCH($S227,변환표준점수!$B$119:$B$198,0),0),OFFSET(EK$3,MATCH(AW227,$ED$4:$ED$8,0),0)),0)</f>
        <v/>
      </c>
      <c r="EM227" s="3">
        <f>IFERROR(OFFSET(EL$3,MATCH(AX227,$ED$4:$ED$8,0),0),0)</f>
        <v/>
      </c>
      <c r="EN227" s="3">
        <f>IFERROR(OFFSET(EM$3,MATCH(AY227,$ED$4:$ED$8,0),0),0)</f>
        <v/>
      </c>
      <c r="EO227" s="3">
        <f>IFERROR(OFFSET(EN$3,MATCH(AZ227,$ED$4:$ED$8,0),0),0)</f>
        <v/>
      </c>
      <c r="EQ227" s="3">
        <f>IFERROR((EF227*AD227+BO227)*$EP$9,0)</f>
        <v/>
      </c>
      <c r="ER227" s="3">
        <f>IFERROR(EG227*AE227+OFFSET($BP227,0,$ER$14-1),0)</f>
        <v/>
      </c>
      <c r="ES227" s="3">
        <f>IFERROR((EH227*AF227+BS227)*$EP$9,0)</f>
        <v/>
      </c>
      <c r="ET227" s="3">
        <f>IFERROR(IF(O227&lt;2,0,(EI227*AG227+BT227)*$EP$9),0)</f>
        <v/>
      </c>
      <c r="EU227" s="3">
        <f>IFERROR(BU227*$EP$9,0)</f>
        <v/>
      </c>
      <c r="EV227" s="3">
        <f>IFERROR((EK227*AI227+BV227)*$EP$9,0)</f>
        <v/>
      </c>
      <c r="EW227" s="3">
        <f>IFERROR(IF(O227&lt;2,0,(EL227*AJ227+BW227)*$EP$9),0)</f>
        <v/>
      </c>
      <c r="EX227" s="3">
        <f>LARGE((ES227:ET227,EV227:EW227),1)</f>
        <v/>
      </c>
      <c r="EY227" s="3">
        <f>IF(O227&lt;2,0,LARGE((ES227:ET227,EV227:EW227),2))</f>
        <v/>
      </c>
      <c r="EZ227" s="3">
        <f>IFERROR(OFFSET(CI227,0,ROUND((1/(1/EM227))-1,0)),0)</f>
        <v/>
      </c>
      <c r="FA227" s="3">
        <f>IFERROR(OFFSET(CR227,0,ROUND(1/(1/EN227),0)-1),0)</f>
        <v/>
      </c>
      <c r="FB227" s="3">
        <f>IFERROR(OFFSET(DA227,0,ROUND(1/(1/EO227),0)-1),0)</f>
        <v/>
      </c>
      <c r="FG227" s="3">
        <f>IF(FF227&gt;0,FF227,EQ227+ER227+EU227+EX227+EY227+EZ227+FA227+FB227+FC227)</f>
        <v/>
      </c>
      <c r="FH227" s="618" t="n"/>
      <c r="FU227" s="3">
        <f>IF(AQ227=1,"표점",IF(AQ227=12,"표점/만점",IF(AQ227=2,"백분위")))</f>
        <v/>
      </c>
      <c r="FV227" s="3">
        <f>IF(BA227=1,"표점",IF(BA227=12,"표점/만점",IF(BA227=2,"백분위",IF(BA227=4,"변표",IF(BA227=42,"변표/만점")))))</f>
        <v/>
      </c>
      <c r="FW227" s="3">
        <f>ROUND(Y227/$FZ227,2)</f>
        <v/>
      </c>
      <c r="FX227" s="3">
        <f>ROUND(Z227/$FZ227,2)</f>
        <v/>
      </c>
      <c r="FY227" s="3">
        <f>ROUND(AC227/$FZ227,2)</f>
        <v/>
      </c>
      <c r="FZ227" s="3">
        <f>Y227+Z227+AC227</f>
        <v/>
      </c>
    </row>
    <row r="228">
      <c r="A228" s="556" t="n">
        <v>26</v>
      </c>
      <c r="C228" s="3">
        <f>ROUND(ROW(C228)-ROW($C$15),0)</f>
        <v/>
      </c>
      <c r="D228" s="3" t="n">
        <v>213</v>
      </c>
      <c r="E228" s="3" t="inlineStr">
        <is>
          <t>제주 자연미정</t>
        </is>
      </c>
      <c r="F228" s="3" t="n">
        <v>1000</v>
      </c>
      <c r="G228" s="3" t="n">
        <v>0.2</v>
      </c>
      <c r="H228" s="3" t="n">
        <v>0.3</v>
      </c>
      <c r="I228" s="3" t="n">
        <v>0.15</v>
      </c>
      <c r="J228" s="3" t="n">
        <v>0.15</v>
      </c>
      <c r="L228" s="3" t="n">
        <v>0.15</v>
      </c>
      <c r="M228" s="3" t="n">
        <v>0.15</v>
      </c>
      <c r="O228" s="3" t="n">
        <v>2</v>
      </c>
      <c r="P228" s="3">
        <f>G228+H228+MAX((I228:J228),L228:M228)*O228</f>
        <v/>
      </c>
      <c r="Q228" s="3" t="inlineStr"/>
      <c r="S228" s="3">
        <f>IF(R228&gt;0,R228,Q228)</f>
        <v/>
      </c>
      <c r="W228" s="3">
        <f>IF(AND(BH228=0,CD228=0),0,IF(V228&gt;0,V228,IF(U228=1,$W$11,0)))</f>
        <v/>
      </c>
      <c r="Y228" s="3">
        <f>AD228</f>
        <v/>
      </c>
      <c r="Z228" s="3">
        <f>AE228</f>
        <v/>
      </c>
      <c r="AA228" s="3">
        <f>IF($BB$7=1,AF228,IF(AS228=12,$F228*I228/($AF$8*AL228+$AF$9*(1-AL228)),AF228))</f>
        <v/>
      </c>
      <c r="AB228" s="3">
        <f>IF($BB$7=1,AI228,IF(AV228=12,$F228*L228/($AI$8*AL228+$AI$9*(1-AL228)),AI228))</f>
        <v/>
      </c>
      <c r="AC228" s="3">
        <f>IF(AND(AS228=2,EA228=1),AA228*O228,IF(AND(AS228=2,EA228=2),AB228*O228,IF(EA228=1,AA228,IF(EA228=2,AB228))))</f>
        <v/>
      </c>
      <c r="AD228" s="3">
        <f>IF(AQ228=12,$F228*G228/$AQ$9,IF(OR(AQ228=1,AQ228=4),$F228*G228/200,IF(OR(AQ228=2,AQ228=9),$F228*G228/100,"자동")))</f>
        <v/>
      </c>
      <c r="AE228" s="3">
        <f>IF(AR228=12,$F228*H228/$AR$9,IF(OR(AR228=1,AR228=4),$F228*H228/200,IF(OR(AR228=2,AR228=9),$F228*H228/100,"자동")))</f>
        <v/>
      </c>
      <c r="AF228" s="3">
        <f>IF(AS228=12,$F228*I228/IF($BB$7=1,IF($ED228=1,$AS$9,$AF$9),($AF$8*AL228+$AF$9*(1-AL228))),IF(AS228=42,$F228*I228/AN228,IF(OR(AS228=1,AS228=4,AS228=2),$F228*I228/100,IF(AS228=9,$F228*I228/50,"자동"))))</f>
        <v/>
      </c>
      <c r="AG228" s="3">
        <f>IF(AT228=12,$F228*J228/IF($BB$7=1,IF($ED228=1,$AT$9,$AG$9),($AG$8*AL228+$AG$9*(1-AL228))),IF(AT228=42,$F228*J228/AN228,IF(OR(AT228=1,AT228=4,AT228=2),$F228*J228/100,IF(AT228=9,$F228*J228/50,"자동"))))</f>
        <v/>
      </c>
      <c r="AH228" s="3">
        <f>IF(AU228=12,$F228*K228/IF($BB$7=1,IF($ED228=1,$AU$9,$AH$9),($AH$8*AL228+$AH$9*(1-AL228))),IF(AU228=42,$F228*K228/$AN228,IF(OR(AU228=1,AU228=4,AU228=2),$F228*K228/100,IF(AU228=9,$F228*K228/50,"자동"))))</f>
        <v/>
      </c>
      <c r="AI228" s="3">
        <f>IF(AV228=12,$F228*L228/IF($BB$7=1,IF($ED228=1,$AV$9,$AI$9),($AI$8*AL228+$AI$9*(1-AL228))),IF(AV228=42,$F228*L228/AO228,IF(OR(AV228=1,AV228=4,AV228=2),$F228*L228/100,IF(AV228=9,$F228*L228/50,"자동"))))</f>
        <v/>
      </c>
      <c r="AJ228" s="3">
        <f>IF(AW228=12,$F228*M228/IF($BB$7=1,IF($ED228=1,$AW$9,$AJ$9),($AJ$8*AL228+$AJ$9*(1-AL228))),IF(AW228=42,$F228*M228/AO228,IF(OR(AW228=1,AW228=4,AW228=2),$F228*M228/100,IF(AW228=9,$F228*M228/50,"자동"))))</f>
        <v/>
      </c>
      <c r="AL228" s="3">
        <f>IF(AK228&lt;&gt;"",AK228,IF(BA228&lt;&gt;12,"",IF(U228=1,1,IF(LEFT(E228,3)="서울대",0,""))))</f>
        <v/>
      </c>
      <c r="AN228" s="3">
        <f>IF($BA228=42,OFFSET(변환표준점수!C$119,$AP228-1,0),"")</f>
        <v/>
      </c>
      <c r="AO228" s="3">
        <f>IF($BA228=42,OFFSET(변환표준점수!D$119,$AP228-1,0),"")</f>
        <v/>
      </c>
      <c r="AP228" s="3">
        <f>IF(S228="","",MATCH(S228,변환표준점수!$B$119:$B$298,0))</f>
        <v/>
      </c>
      <c r="AQ228" s="3" t="n">
        <v>2</v>
      </c>
      <c r="AR228" s="3" t="n">
        <v>2</v>
      </c>
      <c r="AS228" s="3" t="n">
        <v>2</v>
      </c>
      <c r="AT228" s="3" t="n">
        <v>2</v>
      </c>
      <c r="AV228" s="3" t="n">
        <v>2</v>
      </c>
      <c r="AW228" s="3" t="n">
        <v>2</v>
      </c>
      <c r="AX228" s="3" t="n">
        <v>3</v>
      </c>
      <c r="AY228" s="3" t="n">
        <v>3</v>
      </c>
      <c r="BA228" s="3">
        <f>IF(AS228&gt;0,AS228,AV228)</f>
        <v/>
      </c>
      <c r="BC228" s="3">
        <f>$Z228*0.1</f>
        <v/>
      </c>
      <c r="BD228" s="3">
        <f>$Z228*0.1</f>
        <v/>
      </c>
      <c r="BF228" s="3">
        <f>AA228*0.1</f>
        <v/>
      </c>
      <c r="BG228" s="3">
        <f>AA228*0.1</f>
        <v/>
      </c>
      <c r="BJ228" s="3">
        <f>IF(BI228="",IF(DT228=1,1,$BI$3),BI228)</f>
        <v/>
      </c>
      <c r="BN228" s="212" t="inlineStr">
        <is>
          <t>미/기10%,과탐두과목시10%가산</t>
        </is>
      </c>
      <c r="BP228" s="3">
        <f>IF(BP$6&gt;0,BC228*$EG228,0)</f>
        <v/>
      </c>
      <c r="BQ228" s="3">
        <f>IF(BQ$6&gt;0,BD228*$EG228,0)</f>
        <v/>
      </c>
      <c r="BS228" s="3">
        <f>IF($DM$8&gt;=2,BF228*EH228,0)</f>
        <v/>
      </c>
      <c r="BT228" s="3">
        <f>IF($DM$8&gt;=2,BG228*EI228,0)</f>
        <v/>
      </c>
      <c r="CH228" s="206">
        <f>F228*P228</f>
        <v/>
      </c>
      <c r="CI228" s="56" t="n">
        <v>200</v>
      </c>
      <c r="CJ228" s="3" t="n">
        <v>190</v>
      </c>
      <c r="CK228" s="3" t="n">
        <v>180</v>
      </c>
      <c r="CL228" s="3" t="n">
        <v>170</v>
      </c>
      <c r="CM228" s="3" t="n">
        <v>160</v>
      </c>
      <c r="CN228" s="3" t="n">
        <v>140</v>
      </c>
      <c r="CO228" s="3" t="n">
        <v>120</v>
      </c>
      <c r="CP228" s="3" t="n">
        <v>100</v>
      </c>
      <c r="CQ228" s="3" t="n">
        <v>60</v>
      </c>
      <c r="CR228" s="56" t="n">
        <v>10</v>
      </c>
      <c r="CS228" s="3" t="n">
        <v>10</v>
      </c>
      <c r="CT228" s="3" t="n">
        <v>10</v>
      </c>
      <c r="CU228" s="3" t="n">
        <v>10</v>
      </c>
      <c r="CV228" s="3" t="n">
        <v>9.800000000000001</v>
      </c>
      <c r="CW228" s="3" t="n">
        <v>9.6</v>
      </c>
      <c r="CX228" s="3" t="n">
        <v>9.4</v>
      </c>
      <c r="CY228" s="3" t="n">
        <v>9.199999999999999</v>
      </c>
      <c r="CZ228" s="3" t="n">
        <v>9</v>
      </c>
      <c r="DJ228" s="3">
        <f>ROUND((CI228-EZ228),1)</f>
        <v/>
      </c>
      <c r="DK228" s="3">
        <f>((CI228-EZ228)/(FG228+DJ228-FC228))*100</f>
        <v/>
      </c>
      <c r="DL228" s="3">
        <f>ROUND((CR228-FA228)+(DA228-FB228),1)</f>
        <v/>
      </c>
      <c r="DO228" s="3" t="n">
        <v>2</v>
      </c>
      <c r="DZ228" s="3" t="n">
        <v>1</v>
      </c>
      <c r="EA228" s="3">
        <f>IF(DZ228&gt;0,DZ228,IF(DM228&gt;0,1,2))</f>
        <v/>
      </c>
      <c r="EB228" s="3">
        <f>MAX(DM228:DO228)</f>
        <v/>
      </c>
      <c r="EC228" s="3">
        <f>AND(DM228-0.1&lt;$DM$8,DN228-0.1&lt;$DN$8,DO228-0.1&lt;$DO$8)*1</f>
        <v/>
      </c>
      <c r="ED228" s="3">
        <f>IFERROR(IF(AND($DP$8&gt;=DP228,$DQ$8&gt;=DQ228,$DR$8&gt;=DR228,$DS$8&gt;=DS228,$DT$8&gt;=DT228,$DU$8&gt;=DU228,$DV$8&gt;=DV228,$DW$8&gt;=DW228,$DX$8&gt;=DX228,OR(DY228=0,$DY$8&lt;DY228),EC228=1),1,0),0)</f>
        <v/>
      </c>
      <c r="EF228" s="3">
        <f>IFERROR(OFFSET(EF$3,MATCH(AQ228,$ED$4:$ED$10,0),0),0)</f>
        <v/>
      </c>
      <c r="EG228" s="3">
        <f>IFERROR(OFFSET(EG$3,MATCH(AR228,$ED$4:$ED$10,0),0),0)</f>
        <v/>
      </c>
      <c r="EH228" s="3">
        <f>IFERROR(IF(LEFT($BA228,1)="4",OFFSET(변환표준점수!$H$118,MATCH($S228,변환표준점수!$B$119:$B$198,0),),OFFSET(EH$3,MATCH(AS228,$ED$4:$ED$8,0),0)),0)</f>
        <v/>
      </c>
      <c r="EI228" s="3">
        <f>IFERROR(IF(LEFT($BA228,1)="4",OFFSET(변환표준점수!$I$118,MATCH($S228,변환표준점수!$B$119:$B$198,0),0),OFFSET(EI$3,MATCH(AT228,$ED$4:$ED$8,0),0)),0)</f>
        <v/>
      </c>
      <c r="EK228" s="3">
        <f>IFERROR(IF(LEFT($BA228,1)="4",OFFSET(변환표준점수!$J$118,MATCH($S228,변환표준점수!$B$119:$B$198,0),0),OFFSET(EJ$3,MATCH(AV228,$ED$4:$ED$8,0),0)),0)</f>
        <v/>
      </c>
      <c r="EL228" s="3">
        <f>IFERROR(IF(LEFT($BA228,1)="4",OFFSET(변환표준점수!$K$118,MATCH($S228,변환표준점수!$B$119:$B$198,0),0),OFFSET(EK$3,MATCH(AW228,$ED$4:$ED$8,0),0)),0)</f>
        <v/>
      </c>
      <c r="EM228" s="3">
        <f>IFERROR(OFFSET(EL$3,MATCH(AX228,$ED$4:$ED$8,0),0),0)</f>
        <v/>
      </c>
      <c r="EN228" s="3">
        <f>IFERROR(OFFSET(EM$3,MATCH(AY228,$ED$4:$ED$8,0),0),0)</f>
        <v/>
      </c>
      <c r="EO228" s="3">
        <f>IFERROR(OFFSET(EN$3,MATCH(AZ228,$ED$4:$ED$8,0),0),0)</f>
        <v/>
      </c>
      <c r="EQ228" s="3">
        <f>IFERROR((EF228*AD228+BO228)*$EP$9,0)</f>
        <v/>
      </c>
      <c r="ER228" s="3">
        <f>IFERROR(EG228*AE228+OFFSET($BP228,0,$ER$14-1),0)</f>
        <v/>
      </c>
      <c r="ES228" s="3">
        <f>IFERROR((EH228*AF228+BS228)*$EP$9,0)</f>
        <v/>
      </c>
      <c r="ET228" s="3">
        <f>IFERROR(IF(O228&lt;2,0,(EI228*AG228+BT228)*$EP$9),0)</f>
        <v/>
      </c>
      <c r="EU228" s="3">
        <f>IFERROR(BU228*$EP$9,0)</f>
        <v/>
      </c>
      <c r="EV228" s="3">
        <f>IFERROR((EK228*AI228+BV228)*$EP$9,0)</f>
        <v/>
      </c>
      <c r="EW228" s="3">
        <f>IFERROR(IF(O228&lt;2,0,(EL228*AJ228+BW228)*$EP$9),0)</f>
        <v/>
      </c>
      <c r="EX228" s="3">
        <f>LARGE((ES228:ET228,EV228:EW228),1)</f>
        <v/>
      </c>
      <c r="EY228" s="3">
        <f>IF(O228&lt;2,0,LARGE((ES228:ET228,EV228:EW228),2))</f>
        <v/>
      </c>
      <c r="EZ228" s="3">
        <f>IFERROR(OFFSET(CI228,0,ROUND((1/(1/EM228))-1,0)),0)</f>
        <v/>
      </c>
      <c r="FA228" s="3">
        <f>IFERROR(OFFSET(CR228,0,ROUND(1/(1/EN228),0)-1),0)</f>
        <v/>
      </c>
      <c r="FB228" s="3">
        <f>IFERROR(OFFSET(DA228,0,ROUND(1/(1/EO228),0)-1),0)</f>
        <v/>
      </c>
      <c r="FG228" s="3">
        <f>IF(FF228&gt;0,FF228,EQ228+ER228+EU228+EX228+EY228+EZ228+FA228+FB228+FC228)</f>
        <v/>
      </c>
      <c r="FH228" s="618" t="n"/>
      <c r="FU228" s="3">
        <f>IF(AQ228=1,"표점",IF(AQ228=12,"표점/만점",IF(AQ228=2,"백분위")))</f>
        <v/>
      </c>
      <c r="FV228" s="3">
        <f>IF(BA228=1,"표점",IF(BA228=12,"표점/만점",IF(BA228=2,"백분위",IF(BA228=4,"변표",IF(BA228=42,"변표/만점")))))</f>
        <v/>
      </c>
      <c r="FW228" s="3">
        <f>ROUND(Y228/$FZ228,2)</f>
        <v/>
      </c>
      <c r="FX228" s="3">
        <f>ROUND(Z228/$FZ228,2)</f>
        <v/>
      </c>
      <c r="FY228" s="3">
        <f>ROUND(AC228/$FZ228,2)</f>
        <v/>
      </c>
      <c r="FZ228" s="3">
        <f>Y228+Z228+AC228</f>
        <v/>
      </c>
    </row>
    <row r="229">
      <c r="A229" s="556" t="n">
        <v>26</v>
      </c>
      <c r="C229" s="3">
        <f>ROUND(ROW(C229)-ROW($C$15),0)</f>
        <v/>
      </c>
      <c r="D229" s="3" t="n">
        <v>214</v>
      </c>
      <c r="E229" s="3" t="inlineStr">
        <is>
          <t>제주 자연미정공대</t>
        </is>
      </c>
      <c r="F229" s="3" t="n">
        <v>1000</v>
      </c>
      <c r="G229" s="3" t="n">
        <v>0.2</v>
      </c>
      <c r="H229" s="3" t="n">
        <v>0.3</v>
      </c>
      <c r="I229" s="3" t="n">
        <v>0.15</v>
      </c>
      <c r="J229" s="3" t="n">
        <v>0.15</v>
      </c>
      <c r="L229" s="3" t="n">
        <v>0.15</v>
      </c>
      <c r="M229" s="3" t="n">
        <v>0.15</v>
      </c>
      <c r="O229" s="3" t="n">
        <v>2</v>
      </c>
      <c r="P229" s="3">
        <f>G229+H229+MAX((I229:J229),L229:M229)*O229</f>
        <v/>
      </c>
      <c r="Q229" s="3" t="inlineStr"/>
      <c r="S229" s="3">
        <f>IF(R229&gt;0,R229,Q229)</f>
        <v/>
      </c>
      <c r="W229" s="3">
        <f>IF(AND(BH229=0,CD229=0),0,IF(V229&gt;0,V229,IF(U229=1,$W$11,0)))</f>
        <v/>
      </c>
      <c r="Y229" s="3">
        <f>AD229</f>
        <v/>
      </c>
      <c r="Z229" s="3">
        <f>AE229</f>
        <v/>
      </c>
      <c r="AA229" s="3">
        <f>IF($BB$7=1,AF229,IF(AS229=12,$F229*I229/($AF$8*AL229+$AF$9*(1-AL229)),AF229))</f>
        <v/>
      </c>
      <c r="AB229" s="3">
        <f>IF($BB$7=1,AI229,IF(AV229=12,$F229*L229/($AI$8*AL229+$AI$9*(1-AL229)),AI229))</f>
        <v/>
      </c>
      <c r="AC229" s="3">
        <f>IF(AND(AS229=2,EA229=1),AA229*O229,IF(AND(AS229=2,EA229=2),AB229*O229,IF(EA229=1,AA229,IF(EA229=2,AB229))))</f>
        <v/>
      </c>
      <c r="AD229" s="3">
        <f>IF(AQ229=12,$F229*G229/$AQ$9,IF(OR(AQ229=1,AQ229=4),$F229*G229/200,IF(OR(AQ229=2,AQ229=9),$F229*G229/100,"자동")))</f>
        <v/>
      </c>
      <c r="AE229" s="3">
        <f>IF(AR229=12,$F229*H229/$AR$9,IF(OR(AR229=1,AR229=4),$F229*H229/200,IF(OR(AR229=2,AR229=9),$F229*H229/100,"자동")))</f>
        <v/>
      </c>
      <c r="AF229" s="3">
        <f>IF(AS229=12,$F229*I229/IF($BB$7=1,IF($ED229=1,$AS$9,$AF$9),($AF$8*AL229+$AF$9*(1-AL229))),IF(AS229=42,$F229*I229/AN229,IF(OR(AS229=1,AS229=4,AS229=2),$F229*I229/100,IF(AS229=9,$F229*I229/50,"자동"))))</f>
        <v/>
      </c>
      <c r="AG229" s="3">
        <f>IF(AT229=12,$F229*J229/IF($BB$7=1,IF($ED229=1,$AT$9,$AG$9),($AG$8*AL229+$AG$9*(1-AL229))),IF(AT229=42,$F229*J229/AN229,IF(OR(AT229=1,AT229=4,AT229=2),$F229*J229/100,IF(AT229=9,$F229*J229/50,"자동"))))</f>
        <v/>
      </c>
      <c r="AH229" s="3">
        <f>IF(AU229=12,$F229*K229/IF($BB$7=1,IF($ED229=1,$AU$9,$AH$9),($AH$8*AL229+$AH$9*(1-AL229))),IF(AU229=42,$F229*K229/$AN229,IF(OR(AU229=1,AU229=4,AU229=2),$F229*K229/100,IF(AU229=9,$F229*K229/50,"자동"))))</f>
        <v/>
      </c>
      <c r="AI229" s="3">
        <f>IF(AV229=12,$F229*L229/IF($BB$7=1,IF($ED229=1,$AV$9,$AI$9),($AI$8*AL229+$AI$9*(1-AL229))),IF(AV229=42,$F229*L229/AO229,IF(OR(AV229=1,AV229=4,AV229=2),$F229*L229/100,IF(AV229=9,$F229*L229/50,"자동"))))</f>
        <v/>
      </c>
      <c r="AJ229" s="3">
        <f>IF(AW229=12,$F229*M229/IF($BB$7=1,IF($ED229=1,$AW$9,$AJ$9),($AJ$8*AL229+$AJ$9*(1-AL229))),IF(AW229=42,$F229*M229/AO229,IF(OR(AW229=1,AW229=4,AW229=2),$F229*M229/100,IF(AW229=9,$F229*M229/50,"자동"))))</f>
        <v/>
      </c>
      <c r="AL229" s="3">
        <f>IF(AK229&lt;&gt;"",AK229,IF(BA229&lt;&gt;12,"",IF(U229=1,1,IF(LEFT(E229,3)="서울대",0,""))))</f>
        <v/>
      </c>
      <c r="AN229" s="3">
        <f>IF($BA229=42,OFFSET(변환표준점수!C$119,$AP229-1,0),"")</f>
        <v/>
      </c>
      <c r="AO229" s="3">
        <f>IF($BA229=42,OFFSET(변환표준점수!D$119,$AP229-1,0),"")</f>
        <v/>
      </c>
      <c r="AP229" s="3">
        <f>IF(S229="","",MATCH(S229,변환표준점수!$B$119:$B$298,0))</f>
        <v/>
      </c>
      <c r="AQ229" s="3" t="n">
        <v>2</v>
      </c>
      <c r="AR229" s="3" t="n">
        <v>2</v>
      </c>
      <c r="AS229" s="3" t="n">
        <v>2</v>
      </c>
      <c r="AT229" s="3" t="n">
        <v>2</v>
      </c>
      <c r="AV229" s="3" t="n">
        <v>2</v>
      </c>
      <c r="AW229" s="3" t="n">
        <v>2</v>
      </c>
      <c r="AX229" s="3" t="n">
        <v>3</v>
      </c>
      <c r="AY229" s="3" t="n">
        <v>3</v>
      </c>
      <c r="BA229" s="3">
        <f>IF(AS229&gt;0,AS229,AV229)</f>
        <v/>
      </c>
      <c r="BC229" s="3">
        <f>$Z229*0.15</f>
        <v/>
      </c>
      <c r="BD229" s="3">
        <f>$Z229*0.15</f>
        <v/>
      </c>
      <c r="BF229" s="3">
        <f>AA229*0.1</f>
        <v/>
      </c>
      <c r="BG229" s="3">
        <f>AA229*0.1</f>
        <v/>
      </c>
      <c r="BJ229" s="3">
        <f>IF(BI229="",IF(DT229=1,1,$BI$3),BI229)</f>
        <v/>
      </c>
      <c r="BN229" s="212" t="inlineStr">
        <is>
          <t>미/기15%,과탐두과목시10%가산</t>
        </is>
      </c>
      <c r="BP229" s="3">
        <f>IF(BP$6&gt;0,BC229*$EG229,0)</f>
        <v/>
      </c>
      <c r="BQ229" s="3">
        <f>IF(BQ$6&gt;0,BD229*$EG229,0)</f>
        <v/>
      </c>
      <c r="BS229" s="3">
        <f>IF($DM$8&gt;=2,BF229*EH229,0)</f>
        <v/>
      </c>
      <c r="BT229" s="3">
        <f>IF($DM$8&gt;=2,BG229*EI229,0)</f>
        <v/>
      </c>
      <c r="CH229" s="206">
        <f>F229*P229</f>
        <v/>
      </c>
      <c r="CI229" s="56" t="n">
        <v>200</v>
      </c>
      <c r="CJ229" s="3" t="n">
        <v>190</v>
      </c>
      <c r="CK229" s="3" t="n">
        <v>180</v>
      </c>
      <c r="CL229" s="3" t="n">
        <v>170</v>
      </c>
      <c r="CM229" s="3" t="n">
        <v>160</v>
      </c>
      <c r="CN229" s="3" t="n">
        <v>140</v>
      </c>
      <c r="CO229" s="3" t="n">
        <v>120</v>
      </c>
      <c r="CP229" s="3" t="n">
        <v>100</v>
      </c>
      <c r="CQ229" s="3" t="n">
        <v>60</v>
      </c>
      <c r="CR229" s="56" t="n">
        <v>10</v>
      </c>
      <c r="CS229" s="3" t="n">
        <v>10</v>
      </c>
      <c r="CT229" s="3" t="n">
        <v>10</v>
      </c>
      <c r="CU229" s="3" t="n">
        <v>10</v>
      </c>
      <c r="CV229" s="3" t="n">
        <v>9.800000000000001</v>
      </c>
      <c r="CW229" s="3" t="n">
        <v>9.6</v>
      </c>
      <c r="CX229" s="3" t="n">
        <v>9.4</v>
      </c>
      <c r="CY229" s="3" t="n">
        <v>9.199999999999999</v>
      </c>
      <c r="CZ229" s="3" t="n">
        <v>9</v>
      </c>
      <c r="DJ229" s="3">
        <f>ROUND((CI229-EZ229),1)</f>
        <v/>
      </c>
      <c r="DK229" s="3">
        <f>((CI229-EZ229)/(FG229+DJ229-FC229))*100</f>
        <v/>
      </c>
      <c r="DL229" s="3">
        <f>ROUND((CR229-FA229)+(DA229-FB229),1)</f>
        <v/>
      </c>
      <c r="DO229" s="3" t="n">
        <v>2</v>
      </c>
      <c r="DZ229" s="3" t="n">
        <v>1</v>
      </c>
      <c r="EA229" s="3">
        <f>IF(DZ229&gt;0,DZ229,IF(DM229&gt;0,1,2))</f>
        <v/>
      </c>
      <c r="EB229" s="3">
        <f>MAX(DM229:DO229)</f>
        <v/>
      </c>
      <c r="EC229" s="3">
        <f>AND(DM229-0.1&lt;$DM$8,DN229-0.1&lt;$DN$8,DO229-0.1&lt;$DO$8)*1</f>
        <v/>
      </c>
      <c r="ED229" s="3">
        <f>IFERROR(IF(AND($DP$8&gt;=DP229,$DQ$8&gt;=DQ229,$DR$8&gt;=DR229,$DS$8&gt;=DS229,$DT$8&gt;=DT229,$DU$8&gt;=DU229,$DV$8&gt;=DV229,$DW$8&gt;=DW229,$DX$8&gt;=DX229,OR(DY229=0,$DY$8&lt;DY229),EC229=1),1,0),0)</f>
        <v/>
      </c>
      <c r="EF229" s="3">
        <f>IFERROR(OFFSET(EF$3,MATCH(AQ229,$ED$4:$ED$10,0),0),0)</f>
        <v/>
      </c>
      <c r="EG229" s="3">
        <f>IFERROR(OFFSET(EG$3,MATCH(AR229,$ED$4:$ED$10,0),0),0)</f>
        <v/>
      </c>
      <c r="EH229" s="3">
        <f>IFERROR(IF(LEFT($BA229,1)="4",OFFSET(변환표준점수!$H$118,MATCH($S229,변환표준점수!$B$119:$B$198,0),),OFFSET(EH$3,MATCH(AS229,$ED$4:$ED$8,0),0)),0)</f>
        <v/>
      </c>
      <c r="EI229" s="3">
        <f>IFERROR(IF(LEFT($BA229,1)="4",OFFSET(변환표준점수!$I$118,MATCH($S229,변환표준점수!$B$119:$B$198,0),0),OFFSET(EI$3,MATCH(AT229,$ED$4:$ED$8,0),0)),0)</f>
        <v/>
      </c>
      <c r="EK229" s="3">
        <f>IFERROR(IF(LEFT($BA229,1)="4",OFFSET(변환표준점수!$J$118,MATCH($S229,변환표준점수!$B$119:$B$198,0),0),OFFSET(EJ$3,MATCH(AV229,$ED$4:$ED$8,0),0)),0)</f>
        <v/>
      </c>
      <c r="EL229" s="3">
        <f>IFERROR(IF(LEFT($BA229,1)="4",OFFSET(변환표준점수!$K$118,MATCH($S229,변환표준점수!$B$119:$B$198,0),0),OFFSET(EK$3,MATCH(AW229,$ED$4:$ED$8,0),0)),0)</f>
        <v/>
      </c>
      <c r="EM229" s="3">
        <f>IFERROR(OFFSET(EL$3,MATCH(AX229,$ED$4:$ED$8,0),0),0)</f>
        <v/>
      </c>
      <c r="EN229" s="3">
        <f>IFERROR(OFFSET(EM$3,MATCH(AY229,$ED$4:$ED$8,0),0),0)</f>
        <v/>
      </c>
      <c r="EO229" s="3">
        <f>IFERROR(OFFSET(EN$3,MATCH(AZ229,$ED$4:$ED$8,0),0),0)</f>
        <v/>
      </c>
      <c r="EQ229" s="3">
        <f>IFERROR((EF229*AD229+BO229)*$EP$9,0)</f>
        <v/>
      </c>
      <c r="ER229" s="3">
        <f>IFERROR(EG229*AE229+OFFSET($BP229,0,$ER$14-1),0)</f>
        <v/>
      </c>
      <c r="ES229" s="3">
        <f>IFERROR((EH229*AF229+BS229)*$EP$9,0)</f>
        <v/>
      </c>
      <c r="ET229" s="3">
        <f>IFERROR(IF(O229&lt;2,0,(EI229*AG229+BT229)*$EP$9),0)</f>
        <v/>
      </c>
      <c r="EU229" s="3">
        <f>IFERROR(BU229*$EP$9,0)</f>
        <v/>
      </c>
      <c r="EV229" s="3">
        <f>IFERROR((EK229*AI229+BV229)*$EP$9,0)</f>
        <v/>
      </c>
      <c r="EW229" s="3">
        <f>IFERROR(IF(O229&lt;2,0,(EL229*AJ229+BW229)*$EP$9),0)</f>
        <v/>
      </c>
      <c r="EX229" s="3">
        <f>LARGE((ES229:ET229,EV229:EW229),1)</f>
        <v/>
      </c>
      <c r="EY229" s="3">
        <f>IF(O229&lt;2,0,LARGE((ES229:ET229,EV229:EW229),2))</f>
        <v/>
      </c>
      <c r="EZ229" s="3">
        <f>IFERROR(OFFSET(CI229,0,ROUND((1/(1/EM229))-1,0)),0)</f>
        <v/>
      </c>
      <c r="FA229" s="3">
        <f>IFERROR(OFFSET(CR229,0,ROUND(1/(1/EN229),0)-1),0)</f>
        <v/>
      </c>
      <c r="FB229" s="3">
        <f>IFERROR(OFFSET(DA229,0,ROUND(1/(1/EO229),0)-1),0)</f>
        <v/>
      </c>
      <c r="FG229" s="3">
        <f>IF(FF229&gt;0,FF229,EQ229+ER229+EU229+EX229+EY229+EZ229+FA229+FB229+FC229)</f>
        <v/>
      </c>
      <c r="FH229" s="618" t="n"/>
      <c r="FU229" s="3">
        <f>IF(AQ229=1,"표점",IF(AQ229=12,"표점/만점",IF(AQ229=2,"백분위")))</f>
        <v/>
      </c>
      <c r="FV229" s="3">
        <f>IF(BA229=1,"표점",IF(BA229=12,"표점/만점",IF(BA229=2,"백분위",IF(BA229=4,"변표",IF(BA229=42,"변표/만점")))))</f>
        <v/>
      </c>
      <c r="FW229" s="3">
        <f>ROUND(Y229/$FZ229,2)</f>
        <v/>
      </c>
      <c r="FX229" s="3">
        <f>ROUND(Z229/$FZ229,2)</f>
        <v/>
      </c>
      <c r="FY229" s="3">
        <f>ROUND(AC229/$FZ229,2)</f>
        <v/>
      </c>
      <c r="FZ229" s="3">
        <f>Y229+Z229+AC229</f>
        <v/>
      </c>
    </row>
    <row r="230">
      <c r="A230" s="556" t="n">
        <v>26</v>
      </c>
      <c r="C230" s="3">
        <f>ROUND(ROW(C230)-ROW($C$15),0)</f>
        <v/>
      </c>
      <c r="D230" s="3" t="n">
        <v>215</v>
      </c>
      <c r="E230" s="3" t="inlineStr">
        <is>
          <t>제주 과탐지정</t>
        </is>
      </c>
      <c r="F230" s="3" t="n">
        <v>1000</v>
      </c>
      <c r="G230" s="3" t="n">
        <v>0.2</v>
      </c>
      <c r="H230" s="3" t="n">
        <v>0.3</v>
      </c>
      <c r="I230" s="3" t="n">
        <v>0.15</v>
      </c>
      <c r="J230" s="3" t="n">
        <v>0.15</v>
      </c>
      <c r="O230" s="3" t="n">
        <v>2</v>
      </c>
      <c r="P230" s="3">
        <f>G230+H230+MAX((I230:J230),L230:M230)*O230</f>
        <v/>
      </c>
      <c r="Q230" s="3" t="inlineStr"/>
      <c r="S230" s="3">
        <f>IF(R230&gt;0,R230,Q230)</f>
        <v/>
      </c>
      <c r="W230" s="3">
        <f>IF(AND(BH230=0,CD230=0),0,IF(V230&gt;0,V230,IF(U230=1,$W$11,0)))</f>
        <v/>
      </c>
      <c r="Y230" s="3">
        <f>AD230</f>
        <v/>
      </c>
      <c r="Z230" s="3">
        <f>AE230</f>
        <v/>
      </c>
      <c r="AA230" s="3">
        <f>IF($BB$7=1,AF230,IF(AS230=12,$F230*I230/($AF$8*AL230+$AF$9*(1-AL230)),AF230))</f>
        <v/>
      </c>
      <c r="AB230" s="3">
        <f>IF($BB$7=1,AI230,IF(AV230=12,$F230*L230/($AI$8*AL230+$AI$9*(1-AL230)),AI230))</f>
        <v/>
      </c>
      <c r="AC230" s="3">
        <f>IF(AND(AS230=2,EA230=1),AA230*O230,IF(AND(AS230=2,EA230=2),AB230*O230,IF(EA230=1,AA230,IF(EA230=2,AB230))))</f>
        <v/>
      </c>
      <c r="AD230" s="3">
        <f>IF(AQ230=12,$F230*G230/$AQ$9,IF(OR(AQ230=1,AQ230=4),$F230*G230/200,IF(OR(AQ230=2,AQ230=9),$F230*G230/100,"자동")))</f>
        <v/>
      </c>
      <c r="AE230" s="3">
        <f>IF(AR230=12,$F230*H230/$AR$9,IF(OR(AR230=1,AR230=4),$F230*H230/200,IF(OR(AR230=2,AR230=9),$F230*H230/100,"자동")))</f>
        <v/>
      </c>
      <c r="AF230" s="3">
        <f>IF(AS230=12,$F230*I230/IF($BB$7=1,IF($ED230=1,$AS$9,$AF$9),($AF$8*AL230+$AF$9*(1-AL230))),IF(AS230=42,$F230*I230/AN230,IF(OR(AS230=1,AS230=4,AS230=2),$F230*I230/100,IF(AS230=9,$F230*I230/50,"자동"))))</f>
        <v/>
      </c>
      <c r="AG230" s="3">
        <f>IF(AT230=12,$F230*J230/IF($BB$7=1,IF($ED230=1,$AT$9,$AG$9),($AG$8*AL230+$AG$9*(1-AL230))),IF(AT230=42,$F230*J230/AN230,IF(OR(AT230=1,AT230=4,AT230=2),$F230*J230/100,IF(AT230=9,$F230*J230/50,"자동"))))</f>
        <v/>
      </c>
      <c r="AH230" s="3">
        <f>IF(AU230=12,$F230*K230/IF($BB$7=1,IF($ED230=1,$AU$9,$AH$9),($AH$8*AL230+$AH$9*(1-AL230))),IF(AU230=42,$F230*K230/$AN230,IF(OR(AU230=1,AU230=4,AU230=2),$F230*K230/100,IF(AU230=9,$F230*K230/50,"자동"))))</f>
        <v/>
      </c>
      <c r="AI230" s="3">
        <f>IF(AV230=12,$F230*L230/IF($BB$7=1,IF($ED230=1,$AV$9,$AI$9),($AI$8*AL230+$AI$9*(1-AL230))),IF(AV230=42,$F230*L230/AO230,IF(OR(AV230=1,AV230=4,AV230=2),$F230*L230/100,IF(AV230=9,$F230*L230/50,"자동"))))</f>
        <v/>
      </c>
      <c r="AJ230" s="3">
        <f>IF(AW230=12,$F230*M230/IF($BB$7=1,IF($ED230=1,$AW$9,$AJ$9),($AJ$8*AL230+$AJ$9*(1-AL230))),IF(AW230=42,$F230*M230/AO230,IF(OR(AW230=1,AW230=4,AW230=2),$F230*M230/100,IF(AW230=9,$F230*M230/50,"자동"))))</f>
        <v/>
      </c>
      <c r="AL230" s="3">
        <f>IF(AK230&lt;&gt;"",AK230,IF(BA230&lt;&gt;12,"",IF(U230=1,1,IF(LEFT(E230,3)="서울대",0,""))))</f>
        <v/>
      </c>
      <c r="AN230" s="3">
        <f>IF($BA230=42,OFFSET(변환표준점수!C$119,$AP230-1,0),"")</f>
        <v/>
      </c>
      <c r="AO230" s="3">
        <f>IF($BA230=42,OFFSET(변환표준점수!D$119,$AP230-1,0),"")</f>
        <v/>
      </c>
      <c r="AP230" s="3">
        <f>IF(S230="","",MATCH(S230,변환표준점수!$B$119:$B$298,0))</f>
        <v/>
      </c>
      <c r="AQ230" s="3" t="n">
        <v>2</v>
      </c>
      <c r="AR230" s="3" t="n">
        <v>2</v>
      </c>
      <c r="AS230" s="3" t="n">
        <v>2</v>
      </c>
      <c r="AT230" s="3" t="n">
        <v>2</v>
      </c>
      <c r="AX230" s="3" t="n">
        <v>3</v>
      </c>
      <c r="AY230" s="3" t="n">
        <v>3</v>
      </c>
      <c r="BA230" s="3">
        <f>IF(AS230&gt;0,AS230,AV230)</f>
        <v/>
      </c>
      <c r="BC230" s="3">
        <f>$Z230*0.1</f>
        <v/>
      </c>
      <c r="BD230" s="3">
        <f>$Z230*0.1</f>
        <v/>
      </c>
      <c r="BJ230" s="3">
        <f>IF(BI230="",IF(DT230=1,1,$BI$3),BI230)</f>
        <v/>
      </c>
      <c r="BN230" s="212" t="inlineStr">
        <is>
          <t>미기10%가산</t>
        </is>
      </c>
      <c r="BP230" s="3">
        <f>IF(BP$6&gt;0,BC230*$EG230,0)</f>
        <v/>
      </c>
      <c r="BQ230" s="3">
        <f>IF(BQ$6&gt;0,BD230*$EG230,0)</f>
        <v/>
      </c>
      <c r="CH230" s="206">
        <f>F230*P230</f>
        <v/>
      </c>
      <c r="CI230" s="56" t="n">
        <v>200</v>
      </c>
      <c r="CJ230" s="3" t="n">
        <v>190</v>
      </c>
      <c r="CK230" s="3" t="n">
        <v>180</v>
      </c>
      <c r="CL230" s="3" t="n">
        <v>170</v>
      </c>
      <c r="CM230" s="3" t="n">
        <v>160</v>
      </c>
      <c r="CN230" s="3" t="n">
        <v>140</v>
      </c>
      <c r="CO230" s="3" t="n">
        <v>120</v>
      </c>
      <c r="CP230" s="3" t="n">
        <v>100</v>
      </c>
      <c r="CQ230" s="3" t="n">
        <v>60</v>
      </c>
      <c r="CR230" s="56" t="n">
        <v>10</v>
      </c>
      <c r="CS230" s="3" t="n">
        <v>10</v>
      </c>
      <c r="CT230" s="3" t="n">
        <v>10</v>
      </c>
      <c r="CU230" s="3" t="n">
        <v>10</v>
      </c>
      <c r="CV230" s="3" t="n">
        <v>9.800000000000001</v>
      </c>
      <c r="CW230" s="3" t="n">
        <v>9.6</v>
      </c>
      <c r="CX230" s="3" t="n">
        <v>9.4</v>
      </c>
      <c r="CY230" s="3" t="n">
        <v>9.199999999999999</v>
      </c>
      <c r="CZ230" s="3" t="n">
        <v>9</v>
      </c>
      <c r="DJ230" s="3">
        <f>ROUND((CI230-EZ230),1)</f>
        <v/>
      </c>
      <c r="DK230" s="3">
        <f>((CI230-EZ230)/(FG230+DJ230-FC230))*100</f>
        <v/>
      </c>
      <c r="DL230" s="3">
        <f>ROUND((CR230-FA230)+(DA230-FB230),1)</f>
        <v/>
      </c>
      <c r="DM230" s="3" t="n">
        <v>2</v>
      </c>
      <c r="DS230" s="3" t="n">
        <v>1</v>
      </c>
      <c r="DZ230" s="3" t="n">
        <v>1</v>
      </c>
      <c r="EA230" s="3">
        <f>IF(DZ230&gt;0,DZ230,IF(DM230&gt;0,1,2))</f>
        <v/>
      </c>
      <c r="EB230" s="3">
        <f>MAX(DM230:DO230)</f>
        <v/>
      </c>
      <c r="EC230" s="3">
        <f>AND(DM230-0.1&lt;$DM$8,DN230-0.1&lt;$DN$8,DO230-0.1&lt;$DO$8)*1</f>
        <v/>
      </c>
      <c r="ED230" s="3">
        <f>IFERROR(IF(AND($DP$8&gt;=DP230,$DQ$8&gt;=DQ230,$DR$8&gt;=DR230,$DS$8&gt;=DS230,$DT$8&gt;=DT230,$DU$8&gt;=DU230,$DV$8&gt;=DV230,$DW$8&gt;=DW230,$DX$8&gt;=DX230,OR(DY230=0,$DY$8&lt;DY230),EC230=1),1,0),0)</f>
        <v/>
      </c>
      <c r="EF230" s="3">
        <f>IFERROR(OFFSET(EF$3,MATCH(AQ230,$ED$4:$ED$10,0),0),0)</f>
        <v/>
      </c>
      <c r="EG230" s="3">
        <f>IFERROR(OFFSET(EG$3,MATCH(AR230,$ED$4:$ED$10,0),0),0)</f>
        <v/>
      </c>
      <c r="EH230" s="3">
        <f>IFERROR(IF(LEFT($BA230,1)="4",OFFSET(변환표준점수!$H$118,MATCH($S230,변환표준점수!$B$119:$B$198,0),),OFFSET(EH$3,MATCH(AS230,$ED$4:$ED$8,0),0)),0)</f>
        <v/>
      </c>
      <c r="EI230" s="3">
        <f>IFERROR(IF(LEFT($BA230,1)="4",OFFSET(변환표준점수!$I$118,MATCH($S230,변환표준점수!$B$119:$B$198,0),0),OFFSET(EI$3,MATCH(AT230,$ED$4:$ED$8,0),0)),0)</f>
        <v/>
      </c>
      <c r="EK230" s="3">
        <f>IFERROR(IF(LEFT($BA230,1)="4",OFFSET(변환표준점수!$J$118,MATCH($S230,변환표준점수!$B$119:$B$198,0),0),OFFSET(EJ$3,MATCH(AV230,$ED$4:$ED$8,0),0)),0)</f>
        <v/>
      </c>
      <c r="EL230" s="3">
        <f>IFERROR(IF(LEFT($BA230,1)="4",OFFSET(변환표준점수!$K$118,MATCH($S230,변환표준점수!$B$119:$B$198,0),0),OFFSET(EK$3,MATCH(AW230,$ED$4:$ED$8,0),0)),0)</f>
        <v/>
      </c>
      <c r="EM230" s="3">
        <f>IFERROR(OFFSET(EL$3,MATCH(AX230,$ED$4:$ED$8,0),0),0)</f>
        <v/>
      </c>
      <c r="EN230" s="3">
        <f>IFERROR(OFFSET(EM$3,MATCH(AY230,$ED$4:$ED$8,0),0),0)</f>
        <v/>
      </c>
      <c r="EO230" s="3">
        <f>IFERROR(OFFSET(EN$3,MATCH(AZ230,$ED$4:$ED$8,0),0),0)</f>
        <v/>
      </c>
      <c r="EQ230" s="3">
        <f>IFERROR((EF230*AD230+BO230)*$EP$9,0)</f>
        <v/>
      </c>
      <c r="ER230" s="3">
        <f>IFERROR(EG230*AE230+OFFSET($BP230,0,$ER$14-1),0)</f>
        <v/>
      </c>
      <c r="ES230" s="3">
        <f>IFERROR((EH230*AF230+BS230)*$EP$9,0)</f>
        <v/>
      </c>
      <c r="ET230" s="3">
        <f>IFERROR(IF(O230&lt;2,0,(EI230*AG230+BT230)*$EP$9),0)</f>
        <v/>
      </c>
      <c r="EU230" s="3">
        <f>IFERROR(BU230*$EP$9,0)</f>
        <v/>
      </c>
      <c r="EV230" s="3">
        <f>IFERROR((EK230*AI230+BV230)*$EP$9,0)</f>
        <v/>
      </c>
      <c r="EW230" s="3">
        <f>IFERROR(IF(O230&lt;2,0,(EL230*AJ230+BW230)*$EP$9),0)</f>
        <v/>
      </c>
      <c r="EX230" s="3">
        <f>LARGE((ES230:ET230,EV230:EW230),1)</f>
        <v/>
      </c>
      <c r="EY230" s="3">
        <f>IF(O230&lt;2,0,LARGE((ES230:ET230,EV230:EW230),2))</f>
        <v/>
      </c>
      <c r="EZ230" s="3">
        <f>IFERROR(OFFSET(CI230,0,ROUND((1/(1/EM230))-1,0)),0)</f>
        <v/>
      </c>
      <c r="FA230" s="3">
        <f>IFERROR(OFFSET(CR230,0,ROUND(1/(1/EN230),0)-1),0)</f>
        <v/>
      </c>
      <c r="FB230" s="3">
        <f>IFERROR(OFFSET(DA230,0,ROUND(1/(1/EO230),0)-1),0)</f>
        <v/>
      </c>
      <c r="FG230" s="3">
        <f>IF(FF230&gt;0,FF230,EQ230+ER230+EU230+EX230+EY230+EZ230+FA230+FB230+FC230)</f>
        <v/>
      </c>
      <c r="FH230" s="618" t="n"/>
      <c r="FU230" s="3">
        <f>IF(AQ230=1,"표점",IF(AQ230=12,"표점/만점",IF(AQ230=2,"백분위")))</f>
        <v/>
      </c>
      <c r="FV230" s="3">
        <f>IF(BA230=1,"표점",IF(BA230=12,"표점/만점",IF(BA230=2,"백분위",IF(BA230=4,"변표",IF(BA230=42,"변표/만점")))))</f>
        <v/>
      </c>
      <c r="FW230" s="3">
        <f>ROUND(Y230/$FZ230,2)</f>
        <v/>
      </c>
      <c r="FX230" s="3">
        <f>ROUND(Z230/$FZ230,2)</f>
        <v/>
      </c>
      <c r="FY230" s="3">
        <f>ROUND(AC230/$FZ230,2)</f>
        <v/>
      </c>
      <c r="FZ230" s="3">
        <f>Y230+Z230+AC230</f>
        <v/>
      </c>
    </row>
    <row r="231">
      <c r="A231" s="556" t="n">
        <v>26</v>
      </c>
      <c r="C231" s="3">
        <f>ROUND(ROW(C231)-ROW($C$15),0)</f>
        <v/>
      </c>
      <c r="D231" s="3" t="n">
        <v>216</v>
      </c>
      <c r="E231" s="3" t="inlineStr">
        <is>
          <t>제주 수학지정</t>
        </is>
      </c>
      <c r="F231" s="3" t="n">
        <v>1000</v>
      </c>
      <c r="G231" s="3" t="n">
        <v>0.2</v>
      </c>
      <c r="H231" s="3" t="n">
        <v>0.3</v>
      </c>
      <c r="I231" s="3" t="n">
        <v>0.15</v>
      </c>
      <c r="J231" s="3" t="n">
        <v>0.15</v>
      </c>
      <c r="L231" s="3" t="n">
        <v>0.15</v>
      </c>
      <c r="M231" s="3" t="n">
        <v>0.15</v>
      </c>
      <c r="O231" s="3" t="n">
        <v>2</v>
      </c>
      <c r="P231" s="3">
        <f>G231+H231+MAX((I231:J231),L231:M231)*O231</f>
        <v/>
      </c>
      <c r="Q231" s="3" t="inlineStr"/>
      <c r="S231" s="3">
        <f>IF(R231&gt;0,R231,Q231)</f>
        <v/>
      </c>
      <c r="W231" s="3">
        <f>IF(AND(BH231=0,CD231=0),0,IF(V231&gt;0,V231,IF(U231=1,$W$11,0)))</f>
        <v/>
      </c>
      <c r="Y231" s="3">
        <f>AD231</f>
        <v/>
      </c>
      <c r="Z231" s="3">
        <f>AE231</f>
        <v/>
      </c>
      <c r="AA231" s="3">
        <f>IF($BB$7=1,AF231,IF(AS231=12,$F231*I231/($AF$8*AL231+$AF$9*(1-AL231)),AF231))</f>
        <v/>
      </c>
      <c r="AB231" s="3">
        <f>IF($BB$7=1,AI231,IF(AV231=12,$F231*L231/($AI$8*AL231+$AI$9*(1-AL231)),AI231))</f>
        <v/>
      </c>
      <c r="AC231" s="3">
        <f>IF(AND(AS231=2,EA231=1),AA231*O231,IF(AND(AS231=2,EA231=2),AB231*O231,IF(EA231=1,AA231,IF(EA231=2,AB231))))</f>
        <v/>
      </c>
      <c r="AD231" s="3">
        <f>IF(AQ231=12,$F231*G231/$AQ$9,IF(OR(AQ231=1,AQ231=4),$F231*G231/200,IF(OR(AQ231=2,AQ231=9),$F231*G231/100,"자동")))</f>
        <v/>
      </c>
      <c r="AE231" s="3">
        <f>IF(AR231=12,$F231*H231/$AR$9,IF(OR(AR231=1,AR231=4),$F231*H231/200,IF(OR(AR231=2,AR231=9),$F231*H231/100,"자동")))</f>
        <v/>
      </c>
      <c r="AF231" s="3">
        <f>IF(AS231=12,$F231*I231/IF($BB$7=1,IF($ED231=1,$AS$9,$AF$9),($AF$8*AL231+$AF$9*(1-AL231))),IF(AS231=42,$F231*I231/AN231,IF(OR(AS231=1,AS231=4,AS231=2),$F231*I231/100,IF(AS231=9,$F231*I231/50,"자동"))))</f>
        <v/>
      </c>
      <c r="AG231" s="3">
        <f>IF(AT231=12,$F231*J231/IF($BB$7=1,IF($ED231=1,$AT$9,$AG$9),($AG$8*AL231+$AG$9*(1-AL231))),IF(AT231=42,$F231*J231/AN231,IF(OR(AT231=1,AT231=4,AT231=2),$F231*J231/100,IF(AT231=9,$F231*J231/50,"자동"))))</f>
        <v/>
      </c>
      <c r="AH231" s="3">
        <f>IF(AU231=12,$F231*K231/IF($BB$7=1,IF($ED231=1,$AU$9,$AH$9),($AH$8*AL231+$AH$9*(1-AL231))),IF(AU231=42,$F231*K231/$AN231,IF(OR(AU231=1,AU231=4,AU231=2),$F231*K231/100,IF(AU231=9,$F231*K231/50,"자동"))))</f>
        <v/>
      </c>
      <c r="AI231" s="3">
        <f>IF(AV231=12,$F231*L231/IF($BB$7=1,IF($ED231=1,$AV$9,$AI$9),($AI$8*AL231+$AI$9*(1-AL231))),IF(AV231=42,$F231*L231/AO231,IF(OR(AV231=1,AV231=4,AV231=2),$F231*L231/100,IF(AV231=9,$F231*L231/50,"자동"))))</f>
        <v/>
      </c>
      <c r="AJ231" s="3">
        <f>IF(AW231=12,$F231*M231/IF($BB$7=1,IF($ED231=1,$AW$9,$AJ$9),($AJ$8*AL231+$AJ$9*(1-AL231))),IF(AW231=42,$F231*M231/AO231,IF(OR(AW231=1,AW231=4,AW231=2),$F231*M231/100,IF(AW231=9,$F231*M231/50,"자동"))))</f>
        <v/>
      </c>
      <c r="AL231" s="3">
        <f>IF(AK231&lt;&gt;"",AK231,IF(BA231&lt;&gt;12,"",IF(U231=1,1,IF(LEFT(E231,3)="서울대",0,""))))</f>
        <v/>
      </c>
      <c r="AN231" s="3">
        <f>IF($BA231=42,OFFSET(변환표준점수!C$119,$AP231-1,0),"")</f>
        <v/>
      </c>
      <c r="AO231" s="3">
        <f>IF($BA231=42,OFFSET(변환표준점수!D$119,$AP231-1,0),"")</f>
        <v/>
      </c>
      <c r="AP231" s="3">
        <f>IF(S231="","",MATCH(S231,변환표준점수!$B$119:$B$298,0))</f>
        <v/>
      </c>
      <c r="AQ231" s="3" t="n">
        <v>2</v>
      </c>
      <c r="AR231" s="3" t="n">
        <v>2</v>
      </c>
      <c r="AS231" s="3" t="n">
        <v>2</v>
      </c>
      <c r="AT231" s="3" t="n">
        <v>2</v>
      </c>
      <c r="AV231" s="3" t="n">
        <v>2</v>
      </c>
      <c r="AW231" s="3" t="n">
        <v>2</v>
      </c>
      <c r="AX231" s="3" t="n">
        <v>3</v>
      </c>
      <c r="AY231" s="3" t="n">
        <v>3</v>
      </c>
      <c r="BA231" s="3">
        <f>IF(AS231&gt;0,AS231,AV231)</f>
        <v/>
      </c>
      <c r="BF231" s="3">
        <f>AA231*0.1</f>
        <v/>
      </c>
      <c r="BG231" s="3">
        <f>AA231*0.1</f>
        <v/>
      </c>
      <c r="BJ231" s="3">
        <f>IF(BI231="",IF(DT231=1,1,$BI$3),BI231)</f>
        <v/>
      </c>
      <c r="BN231" s="212" t="inlineStr">
        <is>
          <t>과탐두과목시10%가산</t>
        </is>
      </c>
      <c r="BS231" s="3">
        <f>IF($DM$8&gt;=2,BF231*EH231,0)</f>
        <v/>
      </c>
      <c r="BT231" s="3">
        <f>IF($DM$8&gt;=2,BG231*EI231,0)</f>
        <v/>
      </c>
      <c r="CH231" s="206">
        <f>F231*P231</f>
        <v/>
      </c>
      <c r="CI231" s="56" t="n">
        <v>200</v>
      </c>
      <c r="CJ231" s="3" t="n">
        <v>190</v>
      </c>
      <c r="CK231" s="3" t="n">
        <v>180</v>
      </c>
      <c r="CL231" s="3" t="n">
        <v>170</v>
      </c>
      <c r="CM231" s="3" t="n">
        <v>160</v>
      </c>
      <c r="CN231" s="3" t="n">
        <v>140</v>
      </c>
      <c r="CO231" s="3" t="n">
        <v>120</v>
      </c>
      <c r="CP231" s="3" t="n">
        <v>100</v>
      </c>
      <c r="CQ231" s="3" t="n">
        <v>60</v>
      </c>
      <c r="CR231" s="56" t="n">
        <v>10</v>
      </c>
      <c r="CS231" s="3" t="n">
        <v>10</v>
      </c>
      <c r="CT231" s="3" t="n">
        <v>10</v>
      </c>
      <c r="CU231" s="3" t="n">
        <v>10</v>
      </c>
      <c r="CV231" s="3" t="n">
        <v>9.800000000000001</v>
      </c>
      <c r="CW231" s="3" t="n">
        <v>9.6</v>
      </c>
      <c r="CX231" s="3" t="n">
        <v>9.4</v>
      </c>
      <c r="CY231" s="3" t="n">
        <v>9.199999999999999</v>
      </c>
      <c r="CZ231" s="3" t="n">
        <v>9</v>
      </c>
      <c r="DJ231" s="3">
        <f>ROUND((CI231-EZ231),1)</f>
        <v/>
      </c>
      <c r="DK231" s="3">
        <f>((CI231-EZ231)/(FG231+DJ231-FC231))*100</f>
        <v/>
      </c>
      <c r="DL231" s="3">
        <f>ROUND((CR231-FA231)+(DA231-FB231),1)</f>
        <v/>
      </c>
      <c r="DO231" s="3" t="n">
        <v>2</v>
      </c>
      <c r="DQ231" s="3" t="n">
        <v>1</v>
      </c>
      <c r="DZ231" s="3" t="n">
        <v>1</v>
      </c>
      <c r="EA231" s="3">
        <f>IF(DZ231&gt;0,DZ231,IF(DM231&gt;0,1,2))</f>
        <v/>
      </c>
      <c r="EB231" s="3">
        <f>MAX(DM231:DO231)</f>
        <v/>
      </c>
      <c r="EC231" s="3">
        <f>AND(DM231-0.1&lt;$DM$8,DN231-0.1&lt;$DN$8,DO231-0.1&lt;$DO$8)*1</f>
        <v/>
      </c>
      <c r="ED231" s="3">
        <f>IFERROR(IF(AND($DP$8&gt;=DP231,$DQ$8&gt;=DQ231,$DR$8&gt;=DR231,$DS$8&gt;=DS231,$DT$8&gt;=DT231,$DU$8&gt;=DU231,$DV$8&gt;=DV231,$DW$8&gt;=DW231,$DX$8&gt;=DX231,OR(DY231=0,$DY$8&lt;DY231),EC231=1),1,0),0)</f>
        <v/>
      </c>
      <c r="EF231" s="3">
        <f>IFERROR(OFFSET(EF$3,MATCH(AQ231,$ED$4:$ED$10,0),0),0)</f>
        <v/>
      </c>
      <c r="EG231" s="3">
        <f>IFERROR(OFFSET(EG$3,MATCH(AR231,$ED$4:$ED$10,0),0),0)</f>
        <v/>
      </c>
      <c r="EH231" s="3">
        <f>IFERROR(IF(LEFT($BA231,1)="4",OFFSET(변환표준점수!$H$118,MATCH($S231,변환표준점수!$B$119:$B$198,0),),OFFSET(EH$3,MATCH(AS231,$ED$4:$ED$8,0),0)),0)</f>
        <v/>
      </c>
      <c r="EI231" s="3">
        <f>IFERROR(IF(LEFT($BA231,1)="4",OFFSET(변환표준점수!$I$118,MATCH($S231,변환표준점수!$B$119:$B$198,0),0),OFFSET(EI$3,MATCH(AT231,$ED$4:$ED$8,0),0)),0)</f>
        <v/>
      </c>
      <c r="EK231" s="3">
        <f>IFERROR(IF(LEFT($BA231,1)="4",OFFSET(변환표준점수!$J$118,MATCH($S231,변환표준점수!$B$119:$B$198,0),0),OFFSET(EJ$3,MATCH(AV231,$ED$4:$ED$8,0),0)),0)</f>
        <v/>
      </c>
      <c r="EL231" s="3">
        <f>IFERROR(IF(LEFT($BA231,1)="4",OFFSET(변환표준점수!$K$118,MATCH($S231,변환표준점수!$B$119:$B$198,0),0),OFFSET(EK$3,MATCH(AW231,$ED$4:$ED$8,0),0)),0)</f>
        <v/>
      </c>
      <c r="EM231" s="3">
        <f>IFERROR(OFFSET(EL$3,MATCH(AX231,$ED$4:$ED$8,0),0),0)</f>
        <v/>
      </c>
      <c r="EN231" s="3">
        <f>IFERROR(OFFSET(EM$3,MATCH(AY231,$ED$4:$ED$8,0),0),0)</f>
        <v/>
      </c>
      <c r="EO231" s="3">
        <f>IFERROR(OFFSET(EN$3,MATCH(AZ231,$ED$4:$ED$8,0),0),0)</f>
        <v/>
      </c>
      <c r="EQ231" s="3">
        <f>IFERROR((EF231*AD231+BO231)*$EP$9,0)</f>
        <v/>
      </c>
      <c r="ER231" s="3">
        <f>IFERROR(EG231*AE231+OFFSET($BP231,0,$ER$14-1),0)</f>
        <v/>
      </c>
      <c r="ES231" s="3">
        <f>IFERROR((EH231*AF231+BS231)*$EP$9,0)</f>
        <v/>
      </c>
      <c r="ET231" s="3">
        <f>IFERROR(IF(O231&lt;2,0,(EI231*AG231+BT231)*$EP$9),0)</f>
        <v/>
      </c>
      <c r="EU231" s="3">
        <f>IFERROR(BU231*$EP$9,0)</f>
        <v/>
      </c>
      <c r="EV231" s="3">
        <f>IFERROR((EK231*AI231+BV231)*$EP$9,0)</f>
        <v/>
      </c>
      <c r="EW231" s="3">
        <f>IFERROR(IF(O231&lt;2,0,(EL231*AJ231+BW231)*$EP$9),0)</f>
        <v/>
      </c>
      <c r="EX231" s="3">
        <f>LARGE((ES231:ET231,EV231:EW231),1)</f>
        <v/>
      </c>
      <c r="EY231" s="3">
        <f>IF(O231&lt;2,0,LARGE((ES231:ET231,EV231:EW231),2))</f>
        <v/>
      </c>
      <c r="EZ231" s="3">
        <f>IFERROR(OFFSET(CI231,0,ROUND((1/(1/EM231))-1,0)),0)</f>
        <v/>
      </c>
      <c r="FA231" s="3">
        <f>IFERROR(OFFSET(CR231,0,ROUND(1/(1/EN231),0)-1),0)</f>
        <v/>
      </c>
      <c r="FB231" s="3">
        <f>IFERROR(OFFSET(DA231,0,ROUND(1/(1/EO231),0)-1),0)</f>
        <v/>
      </c>
      <c r="FG231" s="3">
        <f>IF(FF231&gt;0,FF231,EQ231+ER231+EU231+EX231+EY231+EZ231+FA231+FB231+FC231)</f>
        <v/>
      </c>
      <c r="FH231" s="618" t="n"/>
      <c r="FU231" s="3">
        <f>IF(AQ231=1,"표점",IF(AQ231=12,"표점/만점",IF(AQ231=2,"백분위")))</f>
        <v/>
      </c>
      <c r="FV231" s="3">
        <f>IF(BA231=1,"표점",IF(BA231=12,"표점/만점",IF(BA231=2,"백분위",IF(BA231=4,"변표",IF(BA231=42,"변표/만점")))))</f>
        <v/>
      </c>
      <c r="FW231" s="3">
        <f>ROUND(Y231/$FZ231,2)</f>
        <v/>
      </c>
      <c r="FX231" s="3">
        <f>ROUND(Z231/$FZ231,2)</f>
        <v/>
      </c>
      <c r="FY231" s="3">
        <f>ROUND(AC231/$FZ231,2)</f>
        <v/>
      </c>
      <c r="FZ231" s="3">
        <f>Y231+Z231+AC231</f>
        <v/>
      </c>
    </row>
    <row r="232">
      <c r="A232" s="556" t="n">
        <v>26</v>
      </c>
      <c r="C232" s="3">
        <f>ROUND(ROW(C232)-ROW($C$15),0)</f>
        <v/>
      </c>
      <c r="D232" s="3" t="n">
        <v>217</v>
      </c>
      <c r="E232" s="3" t="inlineStr">
        <is>
          <t>제주 수탐지정</t>
        </is>
      </c>
      <c r="F232" s="3" t="n">
        <v>1000</v>
      </c>
      <c r="G232" s="3" t="n">
        <v>0.2</v>
      </c>
      <c r="H232" s="3" t="n">
        <v>0.3</v>
      </c>
      <c r="I232" s="3" t="n">
        <v>0.15</v>
      </c>
      <c r="J232" s="3" t="n">
        <v>0.15</v>
      </c>
      <c r="O232" s="3" t="n">
        <v>2</v>
      </c>
      <c r="P232" s="3">
        <f>G232+H232+MAX((I232:J232),L232:M232)*O232</f>
        <v/>
      </c>
      <c r="Q232" s="3" t="inlineStr"/>
      <c r="S232" s="3">
        <f>IF(R232&gt;0,R232,Q232)</f>
        <v/>
      </c>
      <c r="W232" s="3">
        <f>IF(AND(BH232=0,CD232=0),0,IF(V232&gt;0,V232,IF(U232=1,$W$11,0)))</f>
        <v/>
      </c>
      <c r="Y232" s="3">
        <f>AD232</f>
        <v/>
      </c>
      <c r="Z232" s="3">
        <f>AE232</f>
        <v/>
      </c>
      <c r="AA232" s="3">
        <f>IF($BB$7=1,AF232,IF(AS232=12,$F232*I232/($AF$8*AL232+$AF$9*(1-AL232)),AF232))</f>
        <v/>
      </c>
      <c r="AB232" s="3">
        <f>IF($BB$7=1,AI232,IF(AV232=12,$F232*L232/($AI$8*AL232+$AI$9*(1-AL232)),AI232))</f>
        <v/>
      </c>
      <c r="AC232" s="3">
        <f>IF(AND(AS232=2,EA232=1),AA232*O232,IF(AND(AS232=2,EA232=2),AB232*O232,IF(EA232=1,AA232,IF(EA232=2,AB232))))</f>
        <v/>
      </c>
      <c r="AD232" s="3">
        <f>IF(AQ232=12,$F232*G232/$AQ$9,IF(OR(AQ232=1,AQ232=4),$F232*G232/200,IF(OR(AQ232=2,AQ232=9),$F232*G232/100,"자동")))</f>
        <v/>
      </c>
      <c r="AE232" s="3">
        <f>IF(AR232=12,$F232*H232/$AR$9,IF(OR(AR232=1,AR232=4),$F232*H232/200,IF(OR(AR232=2,AR232=9),$F232*H232/100,"자동")))</f>
        <v/>
      </c>
      <c r="AF232" s="3">
        <f>IF(AS232=12,$F232*I232/IF($BB$7=1,IF($ED232=1,$AS$9,$AF$9),($AF$8*AL232+$AF$9*(1-AL232))),IF(AS232=42,$F232*I232/AN232,IF(OR(AS232=1,AS232=4,AS232=2),$F232*I232/100,IF(AS232=9,$F232*I232/50,"자동"))))</f>
        <v/>
      </c>
      <c r="AG232" s="3">
        <f>IF(AT232=12,$F232*J232/IF($BB$7=1,IF($ED232=1,$AT$9,$AG$9),($AG$8*AL232+$AG$9*(1-AL232))),IF(AT232=42,$F232*J232/AN232,IF(OR(AT232=1,AT232=4,AT232=2),$F232*J232/100,IF(AT232=9,$F232*J232/50,"자동"))))</f>
        <v/>
      </c>
      <c r="AH232" s="3">
        <f>IF(AU232=12,$F232*K232/IF($BB$7=1,IF($ED232=1,$AU$9,$AH$9),($AH$8*AL232+$AH$9*(1-AL232))),IF(AU232=42,$F232*K232/$AN232,IF(OR(AU232=1,AU232=4,AU232=2),$F232*K232/100,IF(AU232=9,$F232*K232/50,"자동"))))</f>
        <v/>
      </c>
      <c r="AI232" s="3">
        <f>IF(AV232=12,$F232*L232/IF($BB$7=1,IF($ED232=1,$AV$9,$AI$9),($AI$8*AL232+$AI$9*(1-AL232))),IF(AV232=42,$F232*L232/AO232,IF(OR(AV232=1,AV232=4,AV232=2),$F232*L232/100,IF(AV232=9,$F232*L232/50,"자동"))))</f>
        <v/>
      </c>
      <c r="AJ232" s="3">
        <f>IF(AW232=12,$F232*M232/IF($BB$7=1,IF($ED232=1,$AW$9,$AJ$9),($AJ$8*AL232+$AJ$9*(1-AL232))),IF(AW232=42,$F232*M232/AO232,IF(OR(AW232=1,AW232=4,AW232=2),$F232*M232/100,IF(AW232=9,$F232*M232/50,"자동"))))</f>
        <v/>
      </c>
      <c r="AL232" s="3">
        <f>IF(AK232&lt;&gt;"",AK232,IF(BA232&lt;&gt;12,"",IF(U232=1,1,IF(LEFT(E232,3)="서울대",0,""))))</f>
        <v/>
      </c>
      <c r="AN232" s="3">
        <f>IF($BA232=42,OFFSET(변환표준점수!C$119,$AP232-1,0),"")</f>
        <v/>
      </c>
      <c r="AO232" s="3">
        <f>IF($BA232=42,OFFSET(변환표준점수!D$119,$AP232-1,0),"")</f>
        <v/>
      </c>
      <c r="AP232" s="3">
        <f>IF(S232="","",MATCH(S232,변환표준점수!$B$119:$B$298,0))</f>
        <v/>
      </c>
      <c r="AQ232" s="3" t="n">
        <v>2</v>
      </c>
      <c r="AR232" s="3" t="n">
        <v>2</v>
      </c>
      <c r="AS232" s="3" t="n">
        <v>2</v>
      </c>
      <c r="AT232" s="3" t="n">
        <v>2</v>
      </c>
      <c r="AX232" s="3" t="n">
        <v>3</v>
      </c>
      <c r="AY232" s="3" t="n">
        <v>3</v>
      </c>
      <c r="BA232" s="3">
        <f>IF(AS232&gt;0,AS232,AV232)</f>
        <v/>
      </c>
      <c r="BJ232" s="3">
        <f>IF(BI232="",IF(DT232=1,1,$BI$3),BI232)</f>
        <v/>
      </c>
      <c r="CH232" s="206">
        <f>F232*P232</f>
        <v/>
      </c>
      <c r="CI232" s="56" t="n">
        <v>200</v>
      </c>
      <c r="CJ232" s="3" t="n">
        <v>190</v>
      </c>
      <c r="CK232" s="3" t="n">
        <v>180</v>
      </c>
      <c r="CL232" s="3" t="n">
        <v>170</v>
      </c>
      <c r="CM232" s="3" t="n">
        <v>160</v>
      </c>
      <c r="CN232" s="3" t="n">
        <v>140</v>
      </c>
      <c r="CO232" s="3" t="n">
        <v>120</v>
      </c>
      <c r="CP232" s="3" t="n">
        <v>100</v>
      </c>
      <c r="CQ232" s="3" t="n">
        <v>60</v>
      </c>
      <c r="CR232" s="56" t="n">
        <v>10</v>
      </c>
      <c r="CS232" s="3" t="n">
        <v>10</v>
      </c>
      <c r="CT232" s="3" t="n">
        <v>10</v>
      </c>
      <c r="CU232" s="3" t="n">
        <v>10</v>
      </c>
      <c r="CV232" s="3" t="n">
        <v>9.800000000000001</v>
      </c>
      <c r="CW232" s="3" t="n">
        <v>9.6</v>
      </c>
      <c r="CX232" s="3" t="n">
        <v>9.4</v>
      </c>
      <c r="CY232" s="3" t="n">
        <v>9.199999999999999</v>
      </c>
      <c r="CZ232" s="3" t="n">
        <v>9</v>
      </c>
      <c r="DJ232" s="3">
        <f>ROUND((CI232-EZ232),1)</f>
        <v/>
      </c>
      <c r="DK232" s="3">
        <f>((CI232-EZ232)/(FG232+DJ232-FC232))*100</f>
        <v/>
      </c>
      <c r="DL232" s="3">
        <f>ROUND((CR232-FA232)+(DA232-FB232),1)</f>
        <v/>
      </c>
      <c r="DM232" s="3" t="n">
        <v>2</v>
      </c>
      <c r="DQ232" s="3" t="n">
        <v>1</v>
      </c>
      <c r="DS232" s="3" t="n">
        <v>1</v>
      </c>
      <c r="EA232" s="3">
        <f>IF(DZ232&gt;0,DZ232,IF(DM232&gt;0,1,2))</f>
        <v/>
      </c>
      <c r="EB232" s="3">
        <f>MAX(DM232:DO232)</f>
        <v/>
      </c>
      <c r="EC232" s="3">
        <f>AND(DM232-0.1&lt;$DM$8,DN232-0.1&lt;$DN$8,DO232-0.1&lt;$DO$8)*1</f>
        <v/>
      </c>
      <c r="ED232" s="3">
        <f>IFERROR(IF(AND($DP$8&gt;=DP232,$DQ$8&gt;=DQ232,$DR$8&gt;=DR232,$DS$8&gt;=DS232,$DT$8&gt;=DT232,$DU$8&gt;=DU232,$DV$8&gt;=DV232,$DW$8&gt;=DW232,$DX$8&gt;=DX232,OR(DY232=0,$DY$8&lt;DY232),EC232=1),1,0),0)</f>
        <v/>
      </c>
      <c r="EF232" s="3">
        <f>IFERROR(OFFSET(EF$3,MATCH(AQ232,$ED$4:$ED$10,0),0),0)</f>
        <v/>
      </c>
      <c r="EG232" s="3">
        <f>IFERROR(OFFSET(EG$3,MATCH(AR232,$ED$4:$ED$10,0),0),0)</f>
        <v/>
      </c>
      <c r="EH232" s="3">
        <f>IFERROR(IF(LEFT($BA232,1)="4",OFFSET(변환표준점수!$H$118,MATCH($S232,변환표준점수!$B$119:$B$198,0),),OFFSET(EH$3,MATCH(AS232,$ED$4:$ED$8,0),0)),0)</f>
        <v/>
      </c>
      <c r="EI232" s="3">
        <f>IFERROR(IF(LEFT($BA232,1)="4",OFFSET(변환표준점수!$I$118,MATCH($S232,변환표준점수!$B$119:$B$198,0),0),OFFSET(EI$3,MATCH(AT232,$ED$4:$ED$8,0),0)),0)</f>
        <v/>
      </c>
      <c r="EK232" s="3">
        <f>IFERROR(IF(LEFT($BA232,1)="4",OFFSET(변환표준점수!$J$118,MATCH($S232,변환표준점수!$B$119:$B$198,0),0),OFFSET(EJ$3,MATCH(AV232,$ED$4:$ED$8,0),0)),0)</f>
        <v/>
      </c>
      <c r="EL232" s="3">
        <f>IFERROR(IF(LEFT($BA232,1)="4",OFFSET(변환표준점수!$K$118,MATCH($S232,변환표준점수!$B$119:$B$198,0),0),OFFSET(EK$3,MATCH(AW232,$ED$4:$ED$8,0),0)),0)</f>
        <v/>
      </c>
      <c r="EM232" s="3">
        <f>IFERROR(OFFSET(EL$3,MATCH(AX232,$ED$4:$ED$8,0),0),0)</f>
        <v/>
      </c>
      <c r="EN232" s="3">
        <f>IFERROR(OFFSET(EM$3,MATCH(AY232,$ED$4:$ED$8,0),0),0)</f>
        <v/>
      </c>
      <c r="EO232" s="3">
        <f>IFERROR(OFFSET(EN$3,MATCH(AZ232,$ED$4:$ED$8,0),0),0)</f>
        <v/>
      </c>
      <c r="EQ232" s="3">
        <f>IFERROR((EF232*AD232+BO232)*$EP$9,0)</f>
        <v/>
      </c>
      <c r="ER232" s="3">
        <f>IFERROR(EG232*AE232+OFFSET($BP232,0,$ER$14-1),0)</f>
        <v/>
      </c>
      <c r="ES232" s="3">
        <f>IFERROR((EH232*AF232+BS232)*$EP$9,0)</f>
        <v/>
      </c>
      <c r="ET232" s="3">
        <f>IFERROR(IF(O232&lt;2,0,(EI232*AG232+BT232)*$EP$9),0)</f>
        <v/>
      </c>
      <c r="EU232" s="3">
        <f>IFERROR(BU232*$EP$9,0)</f>
        <v/>
      </c>
      <c r="EV232" s="3">
        <f>IFERROR((EK232*AI232+BV232)*$EP$9,0)</f>
        <v/>
      </c>
      <c r="EW232" s="3">
        <f>IFERROR(IF(O232&lt;2,0,(EL232*AJ232+BW232)*$EP$9),0)</f>
        <v/>
      </c>
      <c r="EX232" s="3">
        <f>LARGE((ES232:ET232,EV232:EW232),1)</f>
        <v/>
      </c>
      <c r="EY232" s="3">
        <f>IF(O232&lt;2,0,LARGE((ES232:ET232,EV232:EW232),2))</f>
        <v/>
      </c>
      <c r="EZ232" s="3">
        <f>IFERROR(OFFSET(CI232,0,ROUND((1/(1/EM232))-1,0)),0)</f>
        <v/>
      </c>
      <c r="FA232" s="3">
        <f>IFERROR(OFFSET(CR232,0,ROUND(1/(1/EN232),0)-1),0)</f>
        <v/>
      </c>
      <c r="FB232" s="3">
        <f>IFERROR(OFFSET(DA232,0,ROUND(1/(1/EO232),0)-1),0)</f>
        <v/>
      </c>
      <c r="FG232" s="3">
        <f>IF(FF232&gt;0,FF232,EQ232+ER232+EU232+EX232+EY232+EZ232+FA232+FB232+FC232)</f>
        <v/>
      </c>
      <c r="FH232" s="618" t="n"/>
      <c r="FU232" s="3">
        <f>IF(AQ232=1,"표점",IF(AQ232=12,"표점/만점",IF(AQ232=2,"백분위")))</f>
        <v/>
      </c>
      <c r="FV232" s="3">
        <f>IF(BA232=1,"표점",IF(BA232=12,"표점/만점",IF(BA232=2,"백분위",IF(BA232=4,"변표",IF(BA232=42,"변표/만점")))))</f>
        <v/>
      </c>
      <c r="FW232" s="3">
        <f>ROUND(Y232/$FZ232,2)</f>
        <v/>
      </c>
      <c r="FX232" s="3">
        <f>ROUND(Z232/$FZ232,2)</f>
        <v/>
      </c>
      <c r="FY232" s="3">
        <f>ROUND(AC232/$FZ232,2)</f>
        <v/>
      </c>
      <c r="FZ232" s="3">
        <f>Y232+Z232+AC232</f>
        <v/>
      </c>
    </row>
    <row r="233">
      <c r="A233" s="556" t="inlineStr">
        <is>
          <t>ㅌ</t>
        </is>
      </c>
      <c r="C233" s="3">
        <f>ROUND(ROW(C233)-ROW($C$15),0)</f>
        <v/>
      </c>
      <c r="D233" s="3" t="n">
        <v>218</v>
      </c>
      <c r="E233" s="3" t="inlineStr">
        <is>
          <t>제주 수학가산</t>
        </is>
      </c>
      <c r="F233" s="3" t="n">
        <v>1000</v>
      </c>
      <c r="G233" s="3" t="n">
        <v>0.2</v>
      </c>
      <c r="H233" s="3" t="n">
        <v>0.3</v>
      </c>
      <c r="I233" s="3" t="n">
        <v>0.15</v>
      </c>
      <c r="J233" s="3" t="n">
        <v>0.15</v>
      </c>
      <c r="O233" s="3" t="n">
        <v>2</v>
      </c>
      <c r="P233" s="3">
        <f>G233+H233+MAX((I233:J233),L233:M233)*O233</f>
        <v/>
      </c>
      <c r="Q233" s="3" t="inlineStr"/>
      <c r="S233" s="3">
        <f>IF(R233&gt;0,R233,Q233)</f>
        <v/>
      </c>
      <c r="W233" s="3">
        <f>IF(AND(BH233=0,CD233=0),0,IF(V233&gt;0,V233,IF(U233=1,$W$11,0)))</f>
        <v/>
      </c>
      <c r="Y233" s="3">
        <f>AD233</f>
        <v/>
      </c>
      <c r="Z233" s="3">
        <f>AE233</f>
        <v/>
      </c>
      <c r="AA233" s="3">
        <f>IF($BB$7=1,AF233,IF(AS233=12,$F233*I233/($AF$8*AL233+$AF$9*(1-AL233)),AF233))</f>
        <v/>
      </c>
      <c r="AB233" s="3">
        <f>IF($BB$7=1,AI233,IF(AV233=12,$F233*L233/($AI$8*AL233+$AI$9*(1-AL233)),AI233))</f>
        <v/>
      </c>
      <c r="AC233" s="3">
        <f>IF(AND(AS233=2,EA233=1),AA233*O233,IF(AND(AS233=2,EA233=2),AB233*O233,IF(EA233=1,AA233,IF(EA233=2,AB233))))</f>
        <v/>
      </c>
      <c r="AD233" s="3">
        <f>IF(AQ233=12,$F233*G233/$AQ$9,IF(OR(AQ233=1,AQ233=4),$F233*G233/200,IF(OR(AQ233=2,AQ233=9),$F233*G233/100,"자동")))</f>
        <v/>
      </c>
      <c r="AE233" s="3">
        <f>IF(AR233=12,$F233*H233/$AR$9,IF(OR(AR233=1,AR233=4),$F233*H233/200,IF(OR(AR233=2,AR233=9),$F233*H233/100,"자동")))</f>
        <v/>
      </c>
      <c r="AF233" s="3">
        <f>IF(AS233=12,$F233*I233/IF($BB$7=1,IF($ED233=1,$AS$9,$AF$9),($AF$8*AL233+$AF$9*(1-AL233))),IF(AS233=42,$F233*I233/AN233,IF(OR(AS233=1,AS233=4,AS233=2),$F233*I233/100,IF(AS233=9,$F233*I233/50,"자동"))))</f>
        <v/>
      </c>
      <c r="AG233" s="3">
        <f>IF(AT233=12,$F233*J233/IF($BB$7=1,IF($ED233=1,$AT$9,$AG$9),($AG$8*AL233+$AG$9*(1-AL233))),IF(AT233=42,$F233*J233/AN233,IF(OR(AT233=1,AT233=4,AT233=2),$F233*J233/100,IF(AT233=9,$F233*J233/50,"자동"))))</f>
        <v/>
      </c>
      <c r="AH233" s="3">
        <f>IF(AU233=12,$F233*K233/IF($BB$7=1,IF($ED233=1,$AU$9,$AH$9),($AH$8*AL233+$AH$9*(1-AL233))),IF(AU233=42,$F233*K233/$AN233,IF(OR(AU233=1,AU233=4,AU233=2),$F233*K233/100,IF(AU233=9,$F233*K233/50,"자동"))))</f>
        <v/>
      </c>
      <c r="AI233" s="3">
        <f>IF(AV233=12,$F233*L233/IF($BB$7=1,IF($ED233=1,$AV$9,$AI$9),($AI$8*AL233+$AI$9*(1-AL233))),IF(AV233=42,$F233*L233/AO233,IF(OR(AV233=1,AV233=4,AV233=2),$F233*L233/100,IF(AV233=9,$F233*L233/50,"자동"))))</f>
        <v/>
      </c>
      <c r="AJ233" s="3">
        <f>IF(AW233=12,$F233*M233/IF($BB$7=1,IF($ED233=1,$AW$9,$AJ$9),($AJ$8*AL233+$AJ$9*(1-AL233))),IF(AW233=42,$F233*M233/AO233,IF(OR(AW233=1,AW233=4,AW233=2),$F233*M233/100,IF(AW233=9,$F233*M233/50,"자동"))))</f>
        <v/>
      </c>
      <c r="AL233" s="3">
        <f>IF(AK233&lt;&gt;"",AK233,IF(BA233&lt;&gt;12,"",IF(U233=1,1,IF(LEFT(E233,3)="서울대",0,""))))</f>
        <v/>
      </c>
      <c r="AN233" s="3">
        <f>IF($BA233=42,OFFSET(변환표준점수!C$119,$AP233-1,0),"")</f>
        <v/>
      </c>
      <c r="AO233" s="3">
        <f>IF($BA233=42,OFFSET(변환표준점수!D$119,$AP233-1,0),"")</f>
        <v/>
      </c>
      <c r="AP233" s="3">
        <f>IF(S233="","",MATCH(S233,변환표준점수!$B$119:$B$298,0))</f>
        <v/>
      </c>
      <c r="AQ233" s="3" t="n">
        <v>2</v>
      </c>
      <c r="AR233" s="3" t="n">
        <v>2</v>
      </c>
      <c r="AS233" s="3" t="n">
        <v>2</v>
      </c>
      <c r="AT233" s="3" t="n">
        <v>2</v>
      </c>
      <c r="AX233" s="3" t="n">
        <v>3</v>
      </c>
      <c r="AY233" s="3" t="n">
        <v>3</v>
      </c>
      <c r="BA233" s="3">
        <f>IF(AS233&gt;0,AS233,AV233)</f>
        <v/>
      </c>
      <c r="BC233" s="3">
        <f>$Z233*0.1</f>
        <v/>
      </c>
      <c r="BD233" s="3">
        <f>$Z233*0.1</f>
        <v/>
      </c>
      <c r="BJ233" s="3">
        <f>IF(BI233="",IF(DT233=1,1,$BI$3),BI233)</f>
        <v/>
      </c>
      <c r="BN233" s="212" t="inlineStr">
        <is>
          <t>미기10%가산</t>
        </is>
      </c>
      <c r="BP233" s="3">
        <f>IF(BP$6&gt;0,BC233*$EG233,0)</f>
        <v/>
      </c>
      <c r="BQ233" s="3">
        <f>IF(BQ$6&gt;0,BD233*$EG233,0)</f>
        <v/>
      </c>
      <c r="CH233" s="206">
        <f>F233*P233</f>
        <v/>
      </c>
      <c r="CI233" s="56" t="n">
        <v>200</v>
      </c>
      <c r="CJ233" s="3" t="n">
        <v>190</v>
      </c>
      <c r="CK233" s="3" t="n">
        <v>180</v>
      </c>
      <c r="CL233" s="3" t="n">
        <v>170</v>
      </c>
      <c r="CM233" s="3" t="n">
        <v>160</v>
      </c>
      <c r="CN233" s="3" t="n">
        <v>140</v>
      </c>
      <c r="CO233" s="3" t="n">
        <v>120</v>
      </c>
      <c r="CP233" s="3" t="n">
        <v>100</v>
      </c>
      <c r="CQ233" s="3" t="n">
        <v>60</v>
      </c>
      <c r="CR233" s="56" t="n">
        <v>10</v>
      </c>
      <c r="CS233" s="3" t="n">
        <v>10</v>
      </c>
      <c r="CT233" s="3" t="n">
        <v>10</v>
      </c>
      <c r="CU233" s="3" t="n">
        <v>10</v>
      </c>
      <c r="CV233" s="3" t="n">
        <v>9.800000000000001</v>
      </c>
      <c r="CW233" s="3" t="n">
        <v>9.6</v>
      </c>
      <c r="CX233" s="3" t="n">
        <v>9.4</v>
      </c>
      <c r="CY233" s="3" t="n">
        <v>9.199999999999999</v>
      </c>
      <c r="CZ233" s="3" t="n">
        <v>9</v>
      </c>
      <c r="DJ233" s="3">
        <f>ROUND((CI233-EZ233),1)</f>
        <v/>
      </c>
      <c r="DK233" s="3">
        <f>((CI233-EZ233)/(FG233+DJ233-FC233))*100</f>
        <v/>
      </c>
      <c r="DL233" s="3">
        <f>ROUND((CR233-FA233)+(DA233-FB233),1)</f>
        <v/>
      </c>
      <c r="DM233" s="3" t="n">
        <v>2</v>
      </c>
      <c r="DZ233" s="3" t="n">
        <v>1</v>
      </c>
      <c r="EA233" s="3">
        <f>IF(DZ233&gt;0,DZ233,IF(DM233&gt;0,1,2))</f>
        <v/>
      </c>
      <c r="EB233" s="3">
        <f>MAX(DM233:DO233)</f>
        <v/>
      </c>
      <c r="EC233" s="3">
        <f>AND(DM233-0.1&lt;$DM$8,DN233-0.1&lt;$DN$8,DO233-0.1&lt;$DO$8)*1</f>
        <v/>
      </c>
      <c r="ED233" s="3">
        <f>IFERROR(IF(AND($DP$8&gt;=DP233,$DQ$8&gt;=DQ233,$DR$8&gt;=DR233,$DS$8&gt;=DS233,$DT$8&gt;=DT233,$DU$8&gt;=DU233,$DV$8&gt;=DV233,$DW$8&gt;=DW233,$DX$8&gt;=DX233,OR(DY233=0,$DY$8&lt;DY233),EC233=1),1,0),0)</f>
        <v/>
      </c>
      <c r="EF233" s="3">
        <f>IFERROR(OFFSET(EF$3,MATCH(AQ233,$ED$4:$ED$10,0),0),0)</f>
        <v/>
      </c>
      <c r="EG233" s="3">
        <f>IFERROR(OFFSET(EG$3,MATCH(AR233,$ED$4:$ED$10,0),0),0)</f>
        <v/>
      </c>
      <c r="EH233" s="3">
        <f>IFERROR(IF(LEFT($BA233,1)="4",OFFSET(변환표준점수!$H$118,MATCH($S233,변환표준점수!$B$119:$B$198,0),),OFFSET(EH$3,MATCH(AS233,$ED$4:$ED$8,0),0)),0)</f>
        <v/>
      </c>
      <c r="EI233" s="3">
        <f>IFERROR(IF(LEFT($BA233,1)="4",OFFSET(변환표준점수!$I$118,MATCH($S233,변환표준점수!$B$119:$B$198,0),0),OFFSET(EI$3,MATCH(AT233,$ED$4:$ED$8,0),0)),0)</f>
        <v/>
      </c>
      <c r="EK233" s="3">
        <f>IFERROR(IF(LEFT($BA233,1)="4",OFFSET(변환표준점수!$J$118,MATCH($S233,변환표준점수!$B$119:$B$198,0),0),OFFSET(EJ$3,MATCH(AV233,$ED$4:$ED$8,0),0)),0)</f>
        <v/>
      </c>
      <c r="EL233" s="3">
        <f>IFERROR(IF(LEFT($BA233,1)="4",OFFSET(변환표준점수!$K$118,MATCH($S233,변환표준점수!$B$119:$B$198,0),0),OFFSET(EK$3,MATCH(AW233,$ED$4:$ED$8,0),0)),0)</f>
        <v/>
      </c>
      <c r="EM233" s="3">
        <f>IFERROR(OFFSET(EL$3,MATCH(AX233,$ED$4:$ED$8,0),0),0)</f>
        <v/>
      </c>
      <c r="EN233" s="3">
        <f>IFERROR(OFFSET(EM$3,MATCH(AY233,$ED$4:$ED$8,0),0),0)</f>
        <v/>
      </c>
      <c r="EO233" s="3">
        <f>IFERROR(OFFSET(EN$3,MATCH(AZ233,$ED$4:$ED$8,0),0),0)</f>
        <v/>
      </c>
      <c r="EQ233" s="3">
        <f>IFERROR((EF233*AD233+BO233)*$EP$9,0)</f>
        <v/>
      </c>
      <c r="ER233" s="3">
        <f>IFERROR(EG233*AE233+OFFSET($BP233,0,$ER$14-1),0)</f>
        <v/>
      </c>
      <c r="ES233" s="3">
        <f>IFERROR((EH233*AF233+BS233)*$EP$9,0)</f>
        <v/>
      </c>
      <c r="ET233" s="3">
        <f>IFERROR(IF(O233&lt;2,0,(EI233*AG233+BT233)*$EP$9),0)</f>
        <v/>
      </c>
      <c r="EU233" s="3">
        <f>IFERROR(BU233*$EP$9,0)</f>
        <v/>
      </c>
      <c r="EV233" s="3">
        <f>IFERROR((EK233*AI233+BV233)*$EP$9,0)</f>
        <v/>
      </c>
      <c r="EW233" s="3">
        <f>IFERROR(IF(O233&lt;2,0,(EL233*AJ233+BW233)*$EP$9),0)</f>
        <v/>
      </c>
      <c r="EX233" s="3">
        <f>LARGE((ES233:ET233,EV233:EW233),1)</f>
        <v/>
      </c>
      <c r="EY233" s="3">
        <f>IF(O233&lt;2,0,LARGE((ES233:ET233,EV233:EW233),2))</f>
        <v/>
      </c>
      <c r="EZ233" s="3">
        <f>IFERROR(OFFSET(CI233,0,ROUND((1/(1/EM233))-1,0)),0)</f>
        <v/>
      </c>
      <c r="FA233" s="3">
        <f>IFERROR(OFFSET(CR233,0,ROUND(1/(1/EN233),0)-1),0)</f>
        <v/>
      </c>
      <c r="FB233" s="3">
        <f>IFERROR(OFFSET(DA233,0,ROUND(1/(1/EO233),0)-1),0)</f>
        <v/>
      </c>
      <c r="FG233" s="3">
        <f>IF(FF233&gt;0,FF233,EQ233+ER233+EU233+EX233+EY233+EZ233+FA233+FB233+FC233)</f>
        <v/>
      </c>
      <c r="FH233" s="618" t="n"/>
      <c r="FU233" s="3">
        <f>IF(AQ233=1,"표점",IF(AQ233=12,"표점/만점",IF(AQ233=2,"백분위")))</f>
        <v/>
      </c>
      <c r="FV233" s="3">
        <f>IF(BA233=1,"표점",IF(BA233=12,"표점/만점",IF(BA233=2,"백분위",IF(BA233=4,"변표",IF(BA233=42,"변표/만점")))))</f>
        <v/>
      </c>
      <c r="FW233" s="3">
        <f>ROUND(Y233/$FZ233,2)</f>
        <v/>
      </c>
      <c r="FX233" s="3">
        <f>ROUND(Z233/$FZ233,2)</f>
        <v/>
      </c>
      <c r="FY233" s="3">
        <f>ROUND(AC233/$FZ233,2)</f>
        <v/>
      </c>
      <c r="FZ233" s="3">
        <f>Y233+Z233+AC233</f>
        <v/>
      </c>
    </row>
    <row r="234">
      <c r="A234" s="556" t="n">
        <v>26</v>
      </c>
      <c r="C234" s="3">
        <f>ROUND(ROW(C234)-ROW($C$15),0)</f>
        <v/>
      </c>
      <c r="D234" s="3" t="n">
        <v>219</v>
      </c>
      <c r="E234" s="3" t="inlineStr">
        <is>
          <t>제주 초등교육</t>
        </is>
      </c>
      <c r="F234" s="3" t="n">
        <v>1000</v>
      </c>
      <c r="G234" s="3" t="n">
        <v>0.3</v>
      </c>
      <c r="H234" s="3" t="n">
        <v>0.2</v>
      </c>
      <c r="I234" s="3" t="n">
        <v>0.15</v>
      </c>
      <c r="J234" s="3" t="n">
        <v>0.15</v>
      </c>
      <c r="L234" s="3" t="n">
        <v>0.15</v>
      </c>
      <c r="M234" s="3" t="n">
        <v>0.15</v>
      </c>
      <c r="O234" s="3" t="n">
        <v>2</v>
      </c>
      <c r="P234" s="3">
        <f>G234+H234+MAX((I234:J234),L234:M234)*O234</f>
        <v/>
      </c>
      <c r="Q234" s="3" t="inlineStr"/>
      <c r="S234" s="3">
        <f>IF(R234&gt;0,R234,Q234)</f>
        <v/>
      </c>
      <c r="W234" s="3">
        <f>IF(AND(BH234=0,CD234=0),0,IF(V234&gt;0,V234,IF(U234=1,$W$11,0)))</f>
        <v/>
      </c>
      <c r="Y234" s="3">
        <f>AD234</f>
        <v/>
      </c>
      <c r="Z234" s="3">
        <f>AE234</f>
        <v/>
      </c>
      <c r="AA234" s="3">
        <f>IF($BB$7=1,AF234,IF(AS234=12,$F234*I234/($AF$8*AL234+$AF$9*(1-AL234)),AF234))</f>
        <v/>
      </c>
      <c r="AB234" s="3">
        <f>IF($BB$7=1,AI234,IF(AV234=12,$F234*L234/($AI$8*AL234+$AI$9*(1-AL234)),AI234))</f>
        <v/>
      </c>
      <c r="AC234" s="3">
        <f>IF(AND(AS234=2,EA234=1),AA234*O234,IF(AND(AS234=2,EA234=2),AB234*O234,IF(EA234=1,AA234,IF(EA234=2,AB234))))</f>
        <v/>
      </c>
      <c r="AD234" s="3">
        <f>IF(AQ234=12,$F234*G234/$AQ$9,IF(OR(AQ234=1,AQ234=4),$F234*G234/200,IF(OR(AQ234=2,AQ234=9),$F234*G234/100,"자동")))</f>
        <v/>
      </c>
      <c r="AE234" s="3">
        <f>IF(AR234=12,$F234*H234/$AR$9,IF(OR(AR234=1,AR234=4),$F234*H234/200,IF(OR(AR234=2,AR234=9),$F234*H234/100,"자동")))</f>
        <v/>
      </c>
      <c r="AF234" s="3">
        <f>IF(AS234=12,$F234*I234/IF($BB$7=1,IF($ED234=1,$AS$9,$AF$9),($AF$8*AL234+$AF$9*(1-AL234))),IF(AS234=42,$F234*I234/AN234,IF(OR(AS234=1,AS234=4,AS234=2),$F234*I234/100,IF(AS234=9,$F234*I234/50,"자동"))))</f>
        <v/>
      </c>
      <c r="AG234" s="3">
        <f>IF(AT234=12,$F234*J234/IF($BB$7=1,IF($ED234=1,$AT$9,$AG$9),($AG$8*AL234+$AG$9*(1-AL234))),IF(AT234=42,$F234*J234/AN234,IF(OR(AT234=1,AT234=4,AT234=2),$F234*J234/100,IF(AT234=9,$F234*J234/50,"자동"))))</f>
        <v/>
      </c>
      <c r="AH234" s="3">
        <f>IF(AU234=12,$F234*K234/IF($BB$7=1,IF($ED234=1,$AU$9,$AH$9),($AH$8*AL234+$AH$9*(1-AL234))),IF(AU234=42,$F234*K234/$AN234,IF(OR(AU234=1,AU234=4,AU234=2),$F234*K234/100,IF(AU234=9,$F234*K234/50,"자동"))))</f>
        <v/>
      </c>
      <c r="AI234" s="3">
        <f>IF(AV234=12,$F234*L234/IF($BB$7=1,IF($ED234=1,$AV$9,$AI$9),($AI$8*AL234+$AI$9*(1-AL234))),IF(AV234=42,$F234*L234/AO234,IF(OR(AV234=1,AV234=4,AV234=2),$F234*L234/100,IF(AV234=9,$F234*L234/50,"자동"))))</f>
        <v/>
      </c>
      <c r="AJ234" s="3">
        <f>IF(AW234=12,$F234*M234/IF($BB$7=1,IF($ED234=1,$AW$9,$AJ$9),($AJ$8*AL234+$AJ$9*(1-AL234))),IF(AW234=42,$F234*M234/AO234,IF(OR(AW234=1,AW234=4,AW234=2),$F234*M234/100,IF(AW234=9,$F234*M234/50,"자동"))))</f>
        <v/>
      </c>
      <c r="AL234" s="3">
        <f>IF(AK234&lt;&gt;"",AK234,IF(BA234&lt;&gt;12,"",IF(U234=1,1,IF(LEFT(E234,3)="서울대",0,""))))</f>
        <v/>
      </c>
      <c r="AN234" s="3">
        <f>IF($BA234=42,OFFSET(변환표준점수!C$119,$AP234-1,0),"")</f>
        <v/>
      </c>
      <c r="AO234" s="3">
        <f>IF($BA234=42,OFFSET(변환표준점수!D$119,$AP234-1,0),"")</f>
        <v/>
      </c>
      <c r="AP234" s="3">
        <f>IF(S234="","",MATCH(S234,변환표준점수!$B$119:$B$298,0))</f>
        <v/>
      </c>
      <c r="AQ234" s="3" t="n">
        <v>2</v>
      </c>
      <c r="AR234" s="3" t="n">
        <v>2</v>
      </c>
      <c r="AS234" s="3" t="n">
        <v>2</v>
      </c>
      <c r="AT234" s="3" t="n">
        <v>2</v>
      </c>
      <c r="AV234" s="3" t="n">
        <v>2</v>
      </c>
      <c r="AW234" s="3" t="n">
        <v>2</v>
      </c>
      <c r="AX234" s="3" t="n">
        <v>3</v>
      </c>
      <c r="AY234" s="3" t="n">
        <v>3</v>
      </c>
      <c r="BA234" s="3">
        <f>IF(AS234&gt;0,AS234,AV234)</f>
        <v/>
      </c>
      <c r="BC234" s="3">
        <f>$Z234*0.05</f>
        <v/>
      </c>
      <c r="BD234" s="3">
        <f>$Z234*0.05</f>
        <v/>
      </c>
      <c r="BF234" s="3">
        <f>AA234*0.05</f>
        <v/>
      </c>
      <c r="BG234" s="3">
        <f>AA234*0.05</f>
        <v/>
      </c>
      <c r="BJ234" s="3">
        <f>IF(BI234="",IF(DT234=1,1,$BI$3),BI234)</f>
        <v/>
      </c>
      <c r="BN234" s="212" t="inlineStr">
        <is>
          <t>미/기5%,과탐두과목시5%가산</t>
        </is>
      </c>
      <c r="BP234" s="3">
        <f>IF(BP$6&gt;0,BC234*$EG234,0)</f>
        <v/>
      </c>
      <c r="BQ234" s="3">
        <f>IF(BQ$6&gt;0,BD234*$EG234,0)</f>
        <v/>
      </c>
      <c r="BS234" s="3">
        <f>IF($DM$8&gt;=2,BF234*EH234,0)</f>
        <v/>
      </c>
      <c r="BT234" s="3">
        <f>IF($DM$8&gt;=2,BG234*EI234,0)</f>
        <v/>
      </c>
      <c r="CH234" s="206">
        <f>F234*P234</f>
        <v/>
      </c>
      <c r="CI234" s="56" t="n">
        <v>200</v>
      </c>
      <c r="CJ234" s="3" t="n">
        <v>190</v>
      </c>
      <c r="CK234" s="3" t="n">
        <v>180</v>
      </c>
      <c r="CL234" s="3" t="n">
        <v>170</v>
      </c>
      <c r="CM234" s="3" t="n">
        <v>160</v>
      </c>
      <c r="CN234" s="3" t="n">
        <v>140</v>
      </c>
      <c r="CO234" s="3" t="n">
        <v>120</v>
      </c>
      <c r="CP234" s="3" t="n">
        <v>100</v>
      </c>
      <c r="CQ234" s="3" t="n">
        <v>60</v>
      </c>
      <c r="CR234" s="56" t="n">
        <v>10</v>
      </c>
      <c r="CS234" s="3" t="n">
        <v>10</v>
      </c>
      <c r="CT234" s="3" t="n">
        <v>10</v>
      </c>
      <c r="CU234" s="3" t="n">
        <v>10</v>
      </c>
      <c r="CV234" s="3" t="n">
        <v>9.800000000000001</v>
      </c>
      <c r="CW234" s="3" t="n">
        <v>9.6</v>
      </c>
      <c r="CX234" s="3" t="n">
        <v>9.4</v>
      </c>
      <c r="CY234" s="3" t="n">
        <v>9.199999999999999</v>
      </c>
      <c r="CZ234" s="3" t="n">
        <v>9</v>
      </c>
      <c r="DJ234" s="3">
        <f>ROUND((CI234-EZ234),1)</f>
        <v/>
      </c>
      <c r="DK234" s="3">
        <f>((CI234-EZ234)/(FG234+DJ234-FC234))*100</f>
        <v/>
      </c>
      <c r="DL234" s="3">
        <f>ROUND((CR234-FA234)+(DA234-FB234),1)</f>
        <v/>
      </c>
      <c r="DO234" s="3" t="n">
        <v>2</v>
      </c>
      <c r="DZ234" s="3" t="n">
        <v>1</v>
      </c>
      <c r="EA234" s="3">
        <f>IF(DZ234&gt;0,DZ234,IF(DM234&gt;0,1,2))</f>
        <v/>
      </c>
      <c r="EB234" s="3">
        <f>MAX(DM234:DO234)</f>
        <v/>
      </c>
      <c r="EC234" s="3">
        <f>AND(DM234-0.1&lt;$DM$8,DN234-0.1&lt;$DN$8,DO234-0.1&lt;$DO$8)*1</f>
        <v/>
      </c>
      <c r="ED234" s="3">
        <f>IFERROR(IF(AND($DP$8&gt;=DP234,$DQ$8&gt;=DQ234,$DR$8&gt;=DR234,$DS$8&gt;=DS234,$DT$8&gt;=DT234,$DU$8&gt;=DU234,$DV$8&gt;=DV234,$DW$8&gt;=DW234,$DX$8&gt;=DX234,OR(DY234=0,$DY$8&lt;DY234),EC234=1),1,0),0)</f>
        <v/>
      </c>
      <c r="EF234" s="3">
        <f>IFERROR(OFFSET(EF$3,MATCH(AQ234,$ED$4:$ED$10,0),0),0)</f>
        <v/>
      </c>
      <c r="EG234" s="3">
        <f>IFERROR(OFFSET(EG$3,MATCH(AR234,$ED$4:$ED$10,0),0),0)</f>
        <v/>
      </c>
      <c r="EH234" s="3">
        <f>IFERROR(IF(LEFT($BA234,1)="4",OFFSET(변환표준점수!$H$118,MATCH($S234,변환표준점수!$B$119:$B$198,0),),OFFSET(EH$3,MATCH(AS234,$ED$4:$ED$8,0),0)),0)</f>
        <v/>
      </c>
      <c r="EI234" s="3">
        <f>IFERROR(IF(LEFT($BA234,1)="4",OFFSET(변환표준점수!$I$118,MATCH($S234,변환표준점수!$B$119:$B$198,0),0),OFFSET(EI$3,MATCH(AT234,$ED$4:$ED$8,0),0)),0)</f>
        <v/>
      </c>
      <c r="EK234" s="3">
        <f>IFERROR(IF(LEFT($BA234,1)="4",OFFSET(변환표준점수!$J$118,MATCH($S234,변환표준점수!$B$119:$B$198,0),0),OFFSET(EJ$3,MATCH(AV234,$ED$4:$ED$8,0),0)),0)</f>
        <v/>
      </c>
      <c r="EL234" s="3">
        <f>IFERROR(IF(LEFT($BA234,1)="4",OFFSET(변환표준점수!$K$118,MATCH($S234,변환표준점수!$B$119:$B$198,0),0),OFFSET(EK$3,MATCH(AW234,$ED$4:$ED$8,0),0)),0)</f>
        <v/>
      </c>
      <c r="EM234" s="3">
        <f>IFERROR(OFFSET(EL$3,MATCH(AX234,$ED$4:$ED$8,0),0),0)</f>
        <v/>
      </c>
      <c r="EN234" s="3">
        <f>IFERROR(OFFSET(EM$3,MATCH(AY234,$ED$4:$ED$8,0),0),0)</f>
        <v/>
      </c>
      <c r="EO234" s="3">
        <f>IFERROR(OFFSET(EN$3,MATCH(AZ234,$ED$4:$ED$8,0),0),0)</f>
        <v/>
      </c>
      <c r="EQ234" s="3">
        <f>IFERROR((EF234*AD234+BO234)*$EP$9,0)</f>
        <v/>
      </c>
      <c r="ER234" s="3">
        <f>IFERROR(EG234*AE234+OFFSET($BP234,0,$ER$14-1),0)</f>
        <v/>
      </c>
      <c r="ES234" s="3">
        <f>IFERROR((EH234*AF234+BS234)*$EP$9,0)</f>
        <v/>
      </c>
      <c r="ET234" s="3">
        <f>IFERROR(IF(O234&lt;2,0,(EI234*AG234+BT234)*$EP$9),0)</f>
        <v/>
      </c>
      <c r="EU234" s="3">
        <f>IFERROR(BU234*$EP$9,0)</f>
        <v/>
      </c>
      <c r="EV234" s="3">
        <f>IFERROR((EK234*AI234+BV234)*$EP$9,0)</f>
        <v/>
      </c>
      <c r="EW234" s="3">
        <f>IFERROR(IF(O234&lt;2,0,(EL234*AJ234+BW234)*$EP$9),0)</f>
        <v/>
      </c>
      <c r="EX234" s="3">
        <f>LARGE((ES234:ET234,EV234:EW234),1)</f>
        <v/>
      </c>
      <c r="EY234" s="3">
        <f>IF(O234&lt;2,0,LARGE((ES234:ET234,EV234:EW234),2))</f>
        <v/>
      </c>
      <c r="EZ234" s="3">
        <f>IFERROR(OFFSET(CI234,0,ROUND((1/(1/EM234))-1,0)),0)</f>
        <v/>
      </c>
      <c r="FA234" s="3">
        <f>IFERROR(OFFSET(CR234,0,ROUND(1/(1/EN234),0)-1),0)</f>
        <v/>
      </c>
      <c r="FB234" s="3">
        <f>IFERROR(OFFSET(DA234,0,ROUND(1/(1/EO234),0)-1),0)</f>
        <v/>
      </c>
      <c r="FG234" s="3">
        <f>IF(FF234&gt;0,FF234,EQ234+ER234+EU234+EX234+EY234+EZ234+FA234+FB234+FC234)</f>
        <v/>
      </c>
      <c r="FH234" s="618" t="n"/>
      <c r="FU234" s="3">
        <f>IF(AQ234=1,"표점",IF(AQ234=12,"표점/만점",IF(AQ234=2,"백분위")))</f>
        <v/>
      </c>
      <c r="FV234" s="3">
        <f>IF(BA234=1,"표점",IF(BA234=12,"표점/만점",IF(BA234=2,"백분위",IF(BA234=4,"변표",IF(BA234=42,"변표/만점")))))</f>
        <v/>
      </c>
      <c r="FW234" s="3">
        <f>ROUND(Y234/$FZ234,2)</f>
        <v/>
      </c>
      <c r="FX234" s="3">
        <f>ROUND(Z234/$FZ234,2)</f>
        <v/>
      </c>
      <c r="FY234" s="3">
        <f>ROUND(AC234/$FZ234,2)</f>
        <v/>
      </c>
      <c r="FZ234" s="3">
        <f>Y234+Z234+AC234</f>
        <v/>
      </c>
    </row>
    <row r="235">
      <c r="A235" s="556" t="n">
        <v>26</v>
      </c>
      <c r="C235" s="3">
        <f>ROUND(ROW(C235)-ROW($C$15),0)</f>
        <v/>
      </c>
      <c r="D235" s="3" t="n">
        <v>220</v>
      </c>
      <c r="E235" s="3" t="inlineStr">
        <is>
          <t>제주 자유</t>
        </is>
      </c>
      <c r="F235" s="3" t="n">
        <v>1000</v>
      </c>
      <c r="G235" s="3" t="n">
        <v>0.25</v>
      </c>
      <c r="H235" s="3" t="n">
        <v>0.25</v>
      </c>
      <c r="I235" s="3" t="n">
        <v>0.125</v>
      </c>
      <c r="J235" s="3" t="n">
        <v>0.125</v>
      </c>
      <c r="L235" s="3" t="n">
        <v>0.125</v>
      </c>
      <c r="M235" s="3" t="n">
        <v>0.125</v>
      </c>
      <c r="O235" s="3" t="n">
        <v>2</v>
      </c>
      <c r="P235" s="3">
        <f>G235+H235+MAX((I235:J235),L235:M235)*O235</f>
        <v/>
      </c>
      <c r="Q235" s="3" t="inlineStr"/>
      <c r="S235" s="3">
        <f>IF(R235&gt;0,R235,Q235)</f>
        <v/>
      </c>
      <c r="W235" s="3">
        <f>IF(AND(BH235=0,CD235=0),0,IF(V235&gt;0,V235,IF(U235=1,$W$11,0)))</f>
        <v/>
      </c>
      <c r="Y235" s="3">
        <f>AD235</f>
        <v/>
      </c>
      <c r="Z235" s="3">
        <f>AE235</f>
        <v/>
      </c>
      <c r="AA235" s="3">
        <f>IF($BB$7=1,AF235,IF(AS235=12,$F235*I235/($AF$8*AL235+$AF$9*(1-AL235)),AF235))</f>
        <v/>
      </c>
      <c r="AB235" s="3">
        <f>IF($BB$7=1,AI235,IF(AV235=12,$F235*L235/($AI$8*AL235+$AI$9*(1-AL235)),AI235))</f>
        <v/>
      </c>
      <c r="AC235" s="3">
        <f>IF(AND(AS235=2,EA235=1),AA235*O235,IF(AND(AS235=2,EA235=2),AB235*O235,IF(EA235=1,AA235,IF(EA235=2,AB235))))</f>
        <v/>
      </c>
      <c r="AD235" s="3">
        <f>IF(AQ235=12,$F235*G235/$AQ$9,IF(OR(AQ235=1,AQ235=4),$F235*G235/200,IF(OR(AQ235=2,AQ235=9),$F235*G235/100,"자동")))</f>
        <v/>
      </c>
      <c r="AE235" s="3">
        <f>IF(AR235=12,$F235*H235/$AR$9,IF(OR(AR235=1,AR235=4),$F235*H235/200,IF(OR(AR235=2,AR235=9),$F235*H235/100,"자동")))</f>
        <v/>
      </c>
      <c r="AF235" s="3">
        <f>IF(AS235=12,$F235*I235/IF($BB$7=1,IF($ED235=1,$AS$9,$AF$9),($AF$8*AL235+$AF$9*(1-AL235))),IF(AS235=42,$F235*I235/AN235,IF(OR(AS235=1,AS235=4,AS235=2),$F235*I235/100,IF(AS235=9,$F235*I235/50,"자동"))))</f>
        <v/>
      </c>
      <c r="AG235" s="3">
        <f>IF(AT235=12,$F235*J235/IF($BB$7=1,IF($ED235=1,$AT$9,$AG$9),($AG$8*AL235+$AG$9*(1-AL235))),IF(AT235=42,$F235*J235/AN235,IF(OR(AT235=1,AT235=4,AT235=2),$F235*J235/100,IF(AT235=9,$F235*J235/50,"자동"))))</f>
        <v/>
      </c>
      <c r="AH235" s="3">
        <f>IF(AU235=12,$F235*K235/IF($BB$7=1,IF($ED235=1,$AU$9,$AH$9),($AH$8*AL235+$AH$9*(1-AL235))),IF(AU235=42,$F235*K235/$AN235,IF(OR(AU235=1,AU235=4,AU235=2),$F235*K235/100,IF(AU235=9,$F235*K235/50,"자동"))))</f>
        <v/>
      </c>
      <c r="AI235" s="3">
        <f>IF(AV235=12,$F235*L235/IF($BB$7=1,IF($ED235=1,$AV$9,$AI$9),($AI$8*AL235+$AI$9*(1-AL235))),IF(AV235=42,$F235*L235/AO235,IF(OR(AV235=1,AV235=4,AV235=2),$F235*L235/100,IF(AV235=9,$F235*L235/50,"자동"))))</f>
        <v/>
      </c>
      <c r="AJ235" s="3">
        <f>IF(AW235=12,$F235*M235/IF($BB$7=1,IF($ED235=1,$AW$9,$AJ$9),($AJ$8*AL235+$AJ$9*(1-AL235))),IF(AW235=42,$F235*M235/AO235,IF(OR(AW235=1,AW235=4,AW235=2),$F235*M235/100,IF(AW235=9,$F235*M235/50,"자동"))))</f>
        <v/>
      </c>
      <c r="AL235" s="3">
        <f>IF(AK235&lt;&gt;"",AK235,IF(BA235&lt;&gt;12,"",IF(U235=1,1,IF(LEFT(E235,3)="서울대",0,""))))</f>
        <v/>
      </c>
      <c r="AN235" s="3">
        <f>IF($BA235=42,OFFSET(변환표준점수!C$119,$AP235-1,0),"")</f>
        <v/>
      </c>
      <c r="AO235" s="3">
        <f>IF($BA235=42,OFFSET(변환표준점수!D$119,$AP235-1,0),"")</f>
        <v/>
      </c>
      <c r="AP235" s="3">
        <f>IF(S235="","",MATCH(S235,변환표준점수!$B$119:$B$298,0))</f>
        <v/>
      </c>
      <c r="AQ235" s="3" t="n">
        <v>2</v>
      </c>
      <c r="AR235" s="3" t="n">
        <v>2</v>
      </c>
      <c r="AS235" s="3" t="n">
        <v>2</v>
      </c>
      <c r="AT235" s="3" t="n">
        <v>2</v>
      </c>
      <c r="AV235" s="3" t="n">
        <v>2</v>
      </c>
      <c r="AW235" s="3" t="n">
        <v>2</v>
      </c>
      <c r="AX235" s="3" t="n">
        <v>3</v>
      </c>
      <c r="AY235" s="3" t="n">
        <v>3</v>
      </c>
      <c r="BA235" s="3">
        <f>IF(AS235&gt;0,AS235,AV235)</f>
        <v/>
      </c>
      <c r="BJ235" s="3">
        <f>IF(BI235="",IF(DT235=1,1,$BI$3),BI235)</f>
        <v/>
      </c>
      <c r="CH235" s="206">
        <f>F235*P235</f>
        <v/>
      </c>
      <c r="CI235" s="56" t="n">
        <v>250</v>
      </c>
      <c r="CJ235" s="3" t="n">
        <v>237.5</v>
      </c>
      <c r="CK235" s="3" t="n">
        <v>225</v>
      </c>
      <c r="CL235" s="3" t="n">
        <v>212.5</v>
      </c>
      <c r="CM235" s="3" t="n">
        <v>200</v>
      </c>
      <c r="CN235" s="3" t="n">
        <v>175</v>
      </c>
      <c r="CO235" s="3" t="n">
        <v>150</v>
      </c>
      <c r="CP235" s="3" t="n">
        <v>125</v>
      </c>
      <c r="CQ235" s="3" t="n">
        <v>75</v>
      </c>
      <c r="CR235" s="56" t="n">
        <v>10</v>
      </c>
      <c r="CS235" s="3" t="n">
        <v>10</v>
      </c>
      <c r="CT235" s="3" t="n">
        <v>10</v>
      </c>
      <c r="CU235" s="3" t="n">
        <v>10</v>
      </c>
      <c r="CV235" s="3" t="n">
        <v>9.800000000000001</v>
      </c>
      <c r="CW235" s="3" t="n">
        <v>9.6</v>
      </c>
      <c r="CX235" s="3" t="n">
        <v>9.4</v>
      </c>
      <c r="CY235" s="3" t="n">
        <v>9.199999999999999</v>
      </c>
      <c r="CZ235" s="3" t="n">
        <v>9</v>
      </c>
      <c r="DJ235" s="3">
        <f>ROUND((CI235-EZ235),1)</f>
        <v/>
      </c>
      <c r="DK235" s="3">
        <f>((CI235-EZ235)/(FG235+DJ235-FC235))*100</f>
        <v/>
      </c>
      <c r="DL235" s="3">
        <f>ROUND((CR235-FA235)+(DA235-FB235),1)</f>
        <v/>
      </c>
      <c r="DO235" s="3" t="n">
        <v>2</v>
      </c>
      <c r="DZ235" s="3" t="n">
        <v>1</v>
      </c>
      <c r="EA235" s="3">
        <f>IF(DZ235&gt;0,DZ235,IF(DM235&gt;0,1,2))</f>
        <v/>
      </c>
      <c r="EB235" s="3">
        <f>MAX(DM235:DO235)</f>
        <v/>
      </c>
      <c r="EC235" s="3">
        <f>AND(DM235-0.1&lt;$DM$8,DN235-0.1&lt;$DN$8,DO235-0.1&lt;$DO$8)*1</f>
        <v/>
      </c>
      <c r="ED235" s="3">
        <f>IFERROR(IF(AND($DP$8&gt;=DP235,$DQ$8&gt;=DQ235,$DR$8&gt;=DR235,$DS$8&gt;=DS235,$DT$8&gt;=DT235,$DU$8&gt;=DU235,$DV$8&gt;=DV235,$DW$8&gt;=DW235,$DX$8&gt;=DX235,OR(DY235=0,$DY$8&lt;DY235),EC235=1),1,0),0)</f>
        <v/>
      </c>
      <c r="EF235" s="3">
        <f>IFERROR(OFFSET(EF$3,MATCH(AQ235,$ED$4:$ED$10,0),0),0)</f>
        <v/>
      </c>
      <c r="EG235" s="3">
        <f>IFERROR(OFFSET(EG$3,MATCH(AR235,$ED$4:$ED$10,0),0),0)</f>
        <v/>
      </c>
      <c r="EH235" s="3">
        <f>IFERROR(IF(LEFT($BA235,1)="4",OFFSET(변환표준점수!$H$118,MATCH($S235,변환표준점수!$B$119:$B$198,0),),OFFSET(EH$3,MATCH(AS235,$ED$4:$ED$8,0),0)),0)</f>
        <v/>
      </c>
      <c r="EI235" s="3">
        <f>IFERROR(IF(LEFT($BA235,1)="4",OFFSET(변환표준점수!$I$118,MATCH($S235,변환표준점수!$B$119:$B$198,0),0),OFFSET(EI$3,MATCH(AT235,$ED$4:$ED$8,0),0)),0)</f>
        <v/>
      </c>
      <c r="EK235" s="3">
        <f>IFERROR(IF(LEFT($BA235,1)="4",OFFSET(변환표준점수!$J$118,MATCH($S235,변환표준점수!$B$119:$B$198,0),0),OFFSET(EJ$3,MATCH(AV235,$ED$4:$ED$8,0),0)),0)</f>
        <v/>
      </c>
      <c r="EL235" s="3">
        <f>IFERROR(IF(LEFT($BA235,1)="4",OFFSET(변환표준점수!$K$118,MATCH($S235,변환표준점수!$B$119:$B$198,0),0),OFFSET(EK$3,MATCH(AW235,$ED$4:$ED$8,0),0)),0)</f>
        <v/>
      </c>
      <c r="EM235" s="3">
        <f>IFERROR(OFFSET(EL$3,MATCH(AX235,$ED$4:$ED$8,0),0),0)</f>
        <v/>
      </c>
      <c r="EN235" s="3">
        <f>IFERROR(OFFSET(EM$3,MATCH(AY235,$ED$4:$ED$8,0),0),0)</f>
        <v/>
      </c>
      <c r="EO235" s="3">
        <f>IFERROR(OFFSET(EN$3,MATCH(AZ235,$ED$4:$ED$8,0),0),0)</f>
        <v/>
      </c>
      <c r="EQ235" s="3">
        <f>IFERROR((EF235*AD235+BO235)*$EP$9,0)</f>
        <v/>
      </c>
      <c r="ER235" s="3">
        <f>IFERROR(EG235*AE235+OFFSET($BP235,0,$ER$14-1),0)</f>
        <v/>
      </c>
      <c r="ES235" s="3">
        <f>IFERROR((EH235*AF235+BS235)*$EP$9,0)</f>
        <v/>
      </c>
      <c r="ET235" s="3">
        <f>IFERROR(IF(O235&lt;2,0,(EI235*AG235+BT235)*$EP$9),0)</f>
        <v/>
      </c>
      <c r="EU235" s="3">
        <f>IFERROR(BU235*$EP$9,0)</f>
        <v/>
      </c>
      <c r="EV235" s="3">
        <f>IFERROR((EK235*AI235+BV235)*$EP$9,0)</f>
        <v/>
      </c>
      <c r="EW235" s="3">
        <f>IFERROR(IF(O235&lt;2,0,(EL235*AJ235+BW235)*$EP$9),0)</f>
        <v/>
      </c>
      <c r="EX235" s="3">
        <f>LARGE((ES235:ET235,EV235:EW235),1)</f>
        <v/>
      </c>
      <c r="EY235" s="3">
        <f>IF(O235&lt;2,0,LARGE((ES235:ET235,EV235:EW235),2))</f>
        <v/>
      </c>
      <c r="EZ235" s="3">
        <f>IFERROR(OFFSET(CI235,0,ROUND((1/(1/EM235))-1,0)),0)</f>
        <v/>
      </c>
      <c r="FA235" s="3">
        <f>IFERROR(OFFSET(CR235,0,ROUND(1/(1/EN235),0)-1),0)</f>
        <v/>
      </c>
      <c r="FB235" s="3">
        <f>IFERROR(OFFSET(DA235,0,ROUND(1/(1/EO235),0)-1),0)</f>
        <v/>
      </c>
      <c r="FG235" s="3">
        <f>IF(FF235&gt;0,FF235,EQ235+ER235+EU235+EX235+EY235+EZ235+FA235+FB235+FC235)</f>
        <v/>
      </c>
      <c r="FH235" s="618" t="n"/>
      <c r="FU235" s="3">
        <f>IF(AQ235=1,"표점",IF(AQ235=12,"표점/만점",IF(AQ235=2,"백분위")))</f>
        <v/>
      </c>
      <c r="FV235" s="3">
        <f>IF(BA235=1,"표점",IF(BA235=12,"표점/만점",IF(BA235=2,"백분위",IF(BA235=4,"변표",IF(BA235=42,"변표/만점")))))</f>
        <v/>
      </c>
      <c r="FW235" s="3">
        <f>ROUND(Y235/$FZ235,2)</f>
        <v/>
      </c>
      <c r="FX235" s="3">
        <f>ROUND(Z235/$FZ235,2)</f>
        <v/>
      </c>
      <c r="FY235" s="3">
        <f>ROUND(AC235/$FZ235,2)</f>
        <v/>
      </c>
      <c r="FZ235" s="3">
        <f>Y235+Z235+AC235</f>
        <v/>
      </c>
    </row>
    <row r="236">
      <c r="A236" s="556" t="n">
        <v>26</v>
      </c>
      <c r="C236" s="3">
        <f>ROUND(ROW(C236)-ROW($C$15),0)</f>
        <v/>
      </c>
      <c r="D236" s="3" t="n">
        <v>221</v>
      </c>
      <c r="E236" s="3" t="inlineStr">
        <is>
          <t>충남 통합</t>
        </is>
      </c>
      <c r="F236" s="3" t="n">
        <v>300</v>
      </c>
      <c r="G236" s="3" t="n">
        <v>0.45</v>
      </c>
      <c r="H236" s="3" t="n">
        <v>0.25</v>
      </c>
      <c r="I236" s="3" t="n">
        <v>0.15</v>
      </c>
      <c r="J236" s="3" t="n">
        <v>0.15</v>
      </c>
      <c r="L236" s="3" t="n">
        <v>0.15</v>
      </c>
      <c r="M236" s="3" t="n">
        <v>0.15</v>
      </c>
      <c r="O236" s="3" t="n">
        <v>2</v>
      </c>
      <c r="P236" s="3">
        <f>G236+H236+MAX((I236:J236),L236:M236)*O236</f>
        <v/>
      </c>
      <c r="Q236" s="3" t="inlineStr"/>
      <c r="S236" s="3">
        <f>IF(R236&gt;0,R236,Q236)</f>
        <v/>
      </c>
      <c r="W236" s="3">
        <f>IF(AND(BH236=0,CD236=0),0,IF(V236&gt;0,V236,IF(U236=1,$W$11,0)))</f>
        <v/>
      </c>
      <c r="Y236" s="3">
        <f>AD236</f>
        <v/>
      </c>
      <c r="Z236" s="3">
        <f>AE236</f>
        <v/>
      </c>
      <c r="AA236" s="3">
        <f>IF($BB$7=1,AF236,IF(AS236=12,$F236*I236/($AF$8*AL236+$AF$9*(1-AL236)),AF236))</f>
        <v/>
      </c>
      <c r="AB236" s="3">
        <f>IF($BB$7=1,AI236,IF(AV236=12,$F236*L236/($AI$8*AL236+$AI$9*(1-AL236)),AI236))</f>
        <v/>
      </c>
      <c r="AC236" s="3">
        <f>IF(AND(AS236=2,EA236=1),AA236*O236,IF(AND(AS236=2,EA236=2),AB236*O236,IF(EA236=1,AA236,IF(EA236=2,AB236))))</f>
        <v/>
      </c>
      <c r="AD236" s="3">
        <f>IF(AQ236=12,$F236*G236/$AQ$9,IF(OR(AQ236=1,AQ236=4),$F236*G236/200,IF(OR(AQ236=2,AQ236=9),$F236*G236/100,"자동")))</f>
        <v/>
      </c>
      <c r="AE236" s="3">
        <f>IF(AR236=12,$F236*H236/$AR$9,IF(OR(AR236=1,AR236=4),$F236*H236/200,IF(OR(AR236=2,AR236=9),$F236*H236/100,"자동")))</f>
        <v/>
      </c>
      <c r="AF236" s="3">
        <f>IF(AS236=12,$F236*I236/IF($BB$7=1,IF($ED236=1,$AS$9,$AF$9),($AF$8*AL236+$AF$9*(1-AL236))),IF(AS236=42,$F236*I236/AN236,IF(OR(AS236=1,AS236=4,AS236=2),$F236*I236/100,IF(AS236=9,$F236*I236/50,"자동"))))</f>
        <v/>
      </c>
      <c r="AG236" s="3">
        <f>IF(AT236=12,$F236*J236/IF($BB$7=1,IF($ED236=1,$AT$9,$AG$9),($AG$8*AL236+$AG$9*(1-AL236))),IF(AT236=42,$F236*J236/AN236,IF(OR(AT236=1,AT236=4,AT236=2),$F236*J236/100,IF(AT236=9,$F236*J236/50,"자동"))))</f>
        <v/>
      </c>
      <c r="AH236" s="3">
        <f>IF(AU236=12,$F236*K236/IF($BB$7=1,IF($ED236=1,$AU$9,$AH$9),($AH$8*AL236+$AH$9*(1-AL236))),IF(AU236=42,$F236*K236/$AN236,IF(OR(AU236=1,AU236=4,AU236=2),$F236*K236/100,IF(AU236=9,$F236*K236/50,"자동"))))</f>
        <v/>
      </c>
      <c r="AI236" s="3">
        <f>IF(AV236=12,$F236*L236/IF($BB$7=1,IF($ED236=1,$AV$9,$AI$9),($AI$8*AL236+$AI$9*(1-AL236))),IF(AV236=42,$F236*L236/AO236,IF(OR(AV236=1,AV236=4,AV236=2),$F236*L236/100,IF(AV236=9,$F236*L236/50,"자동"))))</f>
        <v/>
      </c>
      <c r="AJ236" s="3">
        <f>IF(AW236=12,$F236*M236/IF($BB$7=1,IF($ED236=1,$AW$9,$AJ$9),($AJ$8*AL236+$AJ$9*(1-AL236))),IF(AW236=42,$F236*M236/AO236,IF(OR(AW236=1,AW236=4,AW236=2),$F236*M236/100,IF(AW236=9,$F236*M236/50,"자동"))))</f>
        <v/>
      </c>
      <c r="AL236" s="3">
        <f>IF(AK236&lt;&gt;"",AK236,IF(BA236&lt;&gt;12,"",IF(U236=1,1,IF(LEFT(E236,3)="서울대",0,""))))</f>
        <v/>
      </c>
      <c r="AN236" s="3">
        <f>IF($BA236=42,OFFSET(변환표준점수!C$119,$AP236-1,0),"")</f>
        <v/>
      </c>
      <c r="AO236" s="3">
        <f>IF($BA236=42,OFFSET(변환표준점수!D$119,$AP236-1,0),"")</f>
        <v/>
      </c>
      <c r="AP236" s="3">
        <f>IF(S236="","",MATCH(S236,변환표준점수!$B$119:$B$298,0))</f>
        <v/>
      </c>
      <c r="AQ236" s="3" t="n">
        <v>1</v>
      </c>
      <c r="AR236" s="3" t="n">
        <v>1</v>
      </c>
      <c r="AS236" s="3" t="n">
        <v>1</v>
      </c>
      <c r="AT236" s="3" t="n">
        <v>1</v>
      </c>
      <c r="AV236" s="3" t="n">
        <v>1</v>
      </c>
      <c r="AW236" s="3" t="n">
        <v>1</v>
      </c>
      <c r="AX236" s="3" t="n">
        <v>3</v>
      </c>
      <c r="AY236" s="3" t="n">
        <v>3</v>
      </c>
      <c r="BA236" s="3">
        <f>IF(AS236&gt;0,AS236,AV236)</f>
        <v/>
      </c>
      <c r="BJ236" s="3">
        <f>IF(BI236="",IF(DT236=1,1,$BI$3),BI236)</f>
        <v/>
      </c>
      <c r="CH236" s="206">
        <f>F236*P236</f>
        <v/>
      </c>
      <c r="CJ236" s="3" t="n">
        <v>-2</v>
      </c>
      <c r="CK236" s="3" t="n">
        <v>-5</v>
      </c>
      <c r="CL236" s="3" t="n">
        <v>-8</v>
      </c>
      <c r="CM236" s="3" t="n">
        <v>-11</v>
      </c>
      <c r="CN236" s="3" t="n">
        <v>-14</v>
      </c>
      <c r="CO236" s="3" t="n">
        <v>-18</v>
      </c>
      <c r="CP236" s="3" t="n">
        <v>-22</v>
      </c>
      <c r="CQ236" s="3" t="n">
        <v>-26</v>
      </c>
      <c r="CU236" s="3" t="n">
        <v>-1</v>
      </c>
      <c r="CV236" s="3" t="n">
        <v>-1</v>
      </c>
      <c r="CW236" s="3" t="n">
        <v>-1</v>
      </c>
      <c r="CX236" s="3" t="n">
        <v>-2</v>
      </c>
      <c r="CY236" s="3" t="n">
        <v>-2</v>
      </c>
      <c r="CZ236" s="3" t="n">
        <v>-2</v>
      </c>
      <c r="DJ236" s="3">
        <f>ROUND((CI236-EZ236),1)</f>
        <v/>
      </c>
      <c r="DK236" s="3">
        <f>((CI236-EZ236)/(FG236+DJ236-FC236))*100</f>
        <v/>
      </c>
      <c r="DL236" s="3">
        <f>ROUND((CR236-FA236)+(DA236-FB236),1)</f>
        <v/>
      </c>
      <c r="DO236" s="3" t="n">
        <v>2</v>
      </c>
      <c r="EA236" s="3">
        <f>IF(DZ236&gt;0,DZ236,IF(DM236&gt;0,1,2))</f>
        <v/>
      </c>
      <c r="EB236" s="3">
        <f>MAX(DM236:DO236)</f>
        <v/>
      </c>
      <c r="EC236" s="3">
        <f>AND(DM236-0.1&lt;$DM$8,DN236-0.1&lt;$DN$8,DO236-0.1&lt;$DO$8)*1</f>
        <v/>
      </c>
      <c r="ED236" s="3">
        <f>IFERROR(IF(AND($DP$8&gt;=DP236,$DQ$8&gt;=DQ236,$DR$8&gt;=DR236,$DS$8&gt;=DS236,$DT$8&gt;=DT236,$DU$8&gt;=DU236,$DV$8&gt;=DV236,$DW$8&gt;=DW236,$DX$8&gt;=DX236,OR(DY236=0,$DY$8&lt;DY236),EC236=1),1,0),0)</f>
        <v/>
      </c>
      <c r="EF236" s="3">
        <f>IFERROR(OFFSET(EF$3,MATCH(AQ236,$ED$4:$ED$10,0),0),0)</f>
        <v/>
      </c>
      <c r="EG236" s="3">
        <f>IFERROR(OFFSET(EG$3,MATCH(AR236,$ED$4:$ED$10,0),0),0)</f>
        <v/>
      </c>
      <c r="EH236" s="3">
        <f>IFERROR(IF(LEFT($BA236,1)="4",OFFSET(변환표준점수!$H$118,MATCH($S236,변환표준점수!$B$119:$B$198,0),),OFFSET(EH$3,MATCH(AS236,$ED$4:$ED$8,0),0)),0)</f>
        <v/>
      </c>
      <c r="EI236" s="3">
        <f>IFERROR(IF(LEFT($BA236,1)="4",OFFSET(변환표준점수!$I$118,MATCH($S236,변환표준점수!$B$119:$B$198,0),0),OFFSET(EI$3,MATCH(AT236,$ED$4:$ED$8,0),0)),0)</f>
        <v/>
      </c>
      <c r="EK236" s="3">
        <f>IFERROR(IF(LEFT($BA236,1)="4",OFFSET(변환표준점수!$J$118,MATCH($S236,변환표준점수!$B$119:$B$198,0),0),OFFSET(EJ$3,MATCH(AV236,$ED$4:$ED$8,0),0)),0)</f>
        <v/>
      </c>
      <c r="EL236" s="3">
        <f>IFERROR(IF(LEFT($BA236,1)="4",OFFSET(변환표준점수!$K$118,MATCH($S236,변환표준점수!$B$119:$B$198,0),0),OFFSET(EK$3,MATCH(AW236,$ED$4:$ED$8,0),0)),0)</f>
        <v/>
      </c>
      <c r="EM236" s="3">
        <f>IFERROR(OFFSET(EL$3,MATCH(AX236,$ED$4:$ED$8,0),0),0)</f>
        <v/>
      </c>
      <c r="EN236" s="3">
        <f>IFERROR(OFFSET(EM$3,MATCH(AY236,$ED$4:$ED$8,0),0),0)</f>
        <v/>
      </c>
      <c r="EO236" s="3">
        <f>IFERROR(OFFSET(EN$3,MATCH(AZ236,$ED$4:$ED$8,0),0),0)</f>
        <v/>
      </c>
      <c r="EQ236" s="3">
        <f>IFERROR((EF236*AD236+BO236)*$EP$9,0)</f>
        <v/>
      </c>
      <c r="ER236" s="3">
        <f>IFERROR(EG236*AE236+OFFSET($BP236,0,$ER$14-1),0)</f>
        <v/>
      </c>
      <c r="ES236" s="3">
        <f>IFERROR((EH236*AF236+BS236)*$EP$9,0)</f>
        <v/>
      </c>
      <c r="ET236" s="3">
        <f>IFERROR(IF(O236&lt;2,0,(EI236*AG236+BT236)*$EP$9),0)</f>
        <v/>
      </c>
      <c r="EU236" s="3">
        <f>IFERROR(BU236*$EP$9,0)</f>
        <v/>
      </c>
      <c r="EV236" s="3">
        <f>IFERROR((EK236*AI236+BV236)*$EP$9,0)</f>
        <v/>
      </c>
      <c r="EW236" s="3">
        <f>IFERROR(IF(O236&lt;2,0,(EL236*AJ236+BW236)*$EP$9),0)</f>
        <v/>
      </c>
      <c r="EX236" s="3">
        <f>LARGE((ES236:ET236,EV236:EW236),1)</f>
        <v/>
      </c>
      <c r="EY236" s="3">
        <f>IF(O236&lt;2,0,LARGE((ES236:ET236,EV236:EW236),2))</f>
        <v/>
      </c>
      <c r="EZ236" s="3">
        <f>IFERROR(OFFSET(CI236,0,ROUND((1/(1/EM236))-1,0)),0)</f>
        <v/>
      </c>
      <c r="FA236" s="3">
        <f>IFERROR(OFFSET(CR236,0,ROUND(1/(1/EN236),0)-1),0)</f>
        <v/>
      </c>
      <c r="FB236" s="3">
        <f>IFERROR(OFFSET(DA236,0,ROUND(1/(1/EO236),0)-1),0)</f>
        <v/>
      </c>
      <c r="FG236" s="3">
        <f>IF(FF236&gt;0,FF236,EQ236+ER236+EU236+EX236+EY236+EZ236+FA236+FB236+FC236)</f>
        <v/>
      </c>
      <c r="FH236" s="618" t="n"/>
      <c r="FU236" s="3">
        <f>IF(AQ236=1,"표점",IF(AQ236=12,"표점/만점",IF(AQ236=2,"백분위")))</f>
        <v/>
      </c>
      <c r="FV236" s="3">
        <f>IF(BA236=1,"표점",IF(BA236=12,"표점/만점",IF(BA236=2,"백분위",IF(BA236=4,"변표",IF(BA236=42,"변표/만점")))))</f>
        <v/>
      </c>
      <c r="FW236" s="3">
        <f>ROUND(Y236/$FZ236,2)</f>
        <v/>
      </c>
      <c r="FX236" s="3">
        <f>ROUND(Z236/$FZ236,2)</f>
        <v/>
      </c>
      <c r="FY236" s="3">
        <f>ROUND(AC236/$FZ236,2)</f>
        <v/>
      </c>
      <c r="FZ236" s="3">
        <f>Y236+Z236+AC236</f>
        <v/>
      </c>
    </row>
    <row r="237">
      <c r="A237" s="556" t="n">
        <v>26</v>
      </c>
      <c r="C237" s="3">
        <f>ROUND(ROW(C237)-ROW($C$15),0)</f>
        <v/>
      </c>
      <c r="D237" s="3" t="n">
        <v>222</v>
      </c>
      <c r="E237" s="3" t="inlineStr">
        <is>
          <t>충남 과탐지정</t>
        </is>
      </c>
      <c r="F237" s="3" t="n">
        <v>300</v>
      </c>
      <c r="G237" s="3" t="n">
        <v>0.25</v>
      </c>
      <c r="H237" s="3" t="n">
        <v>0.45</v>
      </c>
      <c r="I237" s="3" t="n">
        <v>0.15</v>
      </c>
      <c r="J237" s="3" t="n">
        <v>0.15</v>
      </c>
      <c r="O237" s="3" t="n">
        <v>2</v>
      </c>
      <c r="P237" s="3">
        <f>G237+H237+MAX((I237:J237),L237:M237)*O237</f>
        <v/>
      </c>
      <c r="Q237" s="3" t="inlineStr"/>
      <c r="S237" s="3">
        <f>IF(R237&gt;0,R237,Q237)</f>
        <v/>
      </c>
      <c r="W237" s="3">
        <f>IF(AND(BH237=0,CD237=0),0,IF(V237&gt;0,V237,IF(U237=1,$W$11,0)))</f>
        <v/>
      </c>
      <c r="Y237" s="3">
        <f>AD237</f>
        <v/>
      </c>
      <c r="Z237" s="3">
        <f>AE237</f>
        <v/>
      </c>
      <c r="AA237" s="3">
        <f>IF($BB$7=1,AF237,IF(AS237=12,$F237*I237/($AF$8*AL237+$AF$9*(1-AL237)),AF237))</f>
        <v/>
      </c>
      <c r="AB237" s="3">
        <f>IF($BB$7=1,AI237,IF(AV237=12,$F237*L237/($AI$8*AL237+$AI$9*(1-AL237)),AI237))</f>
        <v/>
      </c>
      <c r="AC237" s="3">
        <f>IF(AND(AS237=2,EA237=1),AA237*O237,IF(AND(AS237=2,EA237=2),AB237*O237,IF(EA237=1,AA237,IF(EA237=2,AB237))))</f>
        <v/>
      </c>
      <c r="AD237" s="3">
        <f>IF(AQ237=12,$F237*G237/$AQ$9,IF(OR(AQ237=1,AQ237=4),$F237*G237/200,IF(OR(AQ237=2,AQ237=9),$F237*G237/100,"자동")))</f>
        <v/>
      </c>
      <c r="AE237" s="3">
        <f>IF(AR237=12,$F237*H237/$AR$9,IF(OR(AR237=1,AR237=4),$F237*H237/200,IF(OR(AR237=2,AR237=9),$F237*H237/100,"자동")))</f>
        <v/>
      </c>
      <c r="AF237" s="3">
        <f>IF(AS237=12,$F237*I237/IF($BB$7=1,IF($ED237=1,$AS$9,$AF$9),($AF$8*AL237+$AF$9*(1-AL237))),IF(AS237=42,$F237*I237/AN237,IF(OR(AS237=1,AS237=4,AS237=2),$F237*I237/100,IF(AS237=9,$F237*I237/50,"자동"))))</f>
        <v/>
      </c>
      <c r="AG237" s="3">
        <f>IF(AT237=12,$F237*J237/IF($BB$7=1,IF($ED237=1,$AT$9,$AG$9),($AG$8*AL237+$AG$9*(1-AL237))),IF(AT237=42,$F237*J237/AN237,IF(OR(AT237=1,AT237=4,AT237=2),$F237*J237/100,IF(AT237=9,$F237*J237/50,"자동"))))</f>
        <v/>
      </c>
      <c r="AH237" s="3">
        <f>IF(AU237=12,$F237*K237/IF($BB$7=1,IF($ED237=1,$AU$9,$AH$9),($AH$8*AL237+$AH$9*(1-AL237))),IF(AU237=42,$F237*K237/$AN237,IF(OR(AU237=1,AU237=4,AU237=2),$F237*K237/100,IF(AU237=9,$F237*K237/50,"자동"))))</f>
        <v/>
      </c>
      <c r="AI237" s="3">
        <f>IF(AV237=12,$F237*L237/IF($BB$7=1,IF($ED237=1,$AV$9,$AI$9),($AI$8*AL237+$AI$9*(1-AL237))),IF(AV237=42,$F237*L237/AO237,IF(OR(AV237=1,AV237=4,AV237=2),$F237*L237/100,IF(AV237=9,$F237*L237/50,"자동"))))</f>
        <v/>
      </c>
      <c r="AJ237" s="3">
        <f>IF(AW237=12,$F237*M237/IF($BB$7=1,IF($ED237=1,$AW$9,$AJ$9),($AJ$8*AL237+$AJ$9*(1-AL237))),IF(AW237=42,$F237*M237/AO237,IF(OR(AW237=1,AW237=4,AW237=2),$F237*M237/100,IF(AW237=9,$F237*M237/50,"자동"))))</f>
        <v/>
      </c>
      <c r="AL237" s="3">
        <f>IF(AK237&lt;&gt;"",AK237,IF(BA237&lt;&gt;12,"",IF(U237=1,1,IF(LEFT(E237,3)="서울대",0,""))))</f>
        <v/>
      </c>
      <c r="AN237" s="3">
        <f>IF($BA237=42,OFFSET(변환표준점수!C$119,$AP237-1,0),"")</f>
        <v/>
      </c>
      <c r="AO237" s="3">
        <f>IF($BA237=42,OFFSET(변환표준점수!D$119,$AP237-1,0),"")</f>
        <v/>
      </c>
      <c r="AP237" s="3">
        <f>IF(S237="","",MATCH(S237,변환표준점수!$B$119:$B$298,0))</f>
        <v/>
      </c>
      <c r="AQ237" s="3" t="n">
        <v>1</v>
      </c>
      <c r="AR237" s="3" t="n">
        <v>1</v>
      </c>
      <c r="AS237" s="3" t="n">
        <v>1</v>
      </c>
      <c r="AT237" s="3" t="n">
        <v>1</v>
      </c>
      <c r="AX237" s="3" t="n">
        <v>3</v>
      </c>
      <c r="AY237" s="3" t="n">
        <v>3</v>
      </c>
      <c r="BA237" s="3">
        <f>IF(AS237&gt;0,AS237,AV237)</f>
        <v/>
      </c>
      <c r="BJ237" s="3">
        <f>IF(BI237="",IF(DT237=1,1,$BI$3),BI237)</f>
        <v/>
      </c>
      <c r="CH237" s="206">
        <f>F237*P237</f>
        <v/>
      </c>
      <c r="CJ237" s="3" t="n">
        <v>-2</v>
      </c>
      <c r="CK237" s="3" t="n">
        <v>-5</v>
      </c>
      <c r="CL237" s="3" t="n">
        <v>-8</v>
      </c>
      <c r="CM237" s="3" t="n">
        <v>-11</v>
      </c>
      <c r="CN237" s="3" t="n">
        <v>-14</v>
      </c>
      <c r="CO237" s="3" t="n">
        <v>-18</v>
      </c>
      <c r="CP237" s="3" t="n">
        <v>-22</v>
      </c>
      <c r="CQ237" s="3" t="n">
        <v>-26</v>
      </c>
      <c r="CU237" s="3" t="n">
        <v>-1</v>
      </c>
      <c r="CV237" s="3" t="n">
        <v>-1</v>
      </c>
      <c r="CW237" s="3" t="n">
        <v>-1</v>
      </c>
      <c r="CX237" s="3" t="n">
        <v>-2</v>
      </c>
      <c r="CY237" s="3" t="n">
        <v>-2</v>
      </c>
      <c r="CZ237" s="3" t="n">
        <v>-2</v>
      </c>
      <c r="DJ237" s="3">
        <f>ROUND((CI237-EZ237),1)</f>
        <v/>
      </c>
      <c r="DK237" s="3">
        <f>((CI237-EZ237)/(FG237+DJ237-FC237))*100</f>
        <v/>
      </c>
      <c r="DL237" s="3">
        <f>ROUND((CR237-FA237)+(DA237-FB237),1)</f>
        <v/>
      </c>
      <c r="DM237" s="3" t="n">
        <v>2</v>
      </c>
      <c r="EA237" s="3">
        <f>IF(DZ237&gt;0,DZ237,IF(DM237&gt;0,1,2))</f>
        <v/>
      </c>
      <c r="EB237" s="3">
        <f>MAX(DM237:DO237)</f>
        <v/>
      </c>
      <c r="EC237" s="3">
        <f>AND(DM237-0.1&lt;$DM$8,DN237-0.1&lt;$DN$8,DO237-0.1&lt;$DO$8)*1</f>
        <v/>
      </c>
      <c r="ED237" s="3">
        <f>IFERROR(IF(AND($DP$8&gt;=DP237,$DQ$8&gt;=DQ237,$DR$8&gt;=DR237,$DS$8&gt;=DS237,$DT$8&gt;=DT237,$DU$8&gt;=DU237,$DV$8&gt;=DV237,$DW$8&gt;=DW237,$DX$8&gt;=DX237,OR(DY237=0,$DY$8&lt;DY237),EC237=1),1,0),0)</f>
        <v/>
      </c>
      <c r="EF237" s="3">
        <f>IFERROR(OFFSET(EF$3,MATCH(AQ237,$ED$4:$ED$10,0),0),0)</f>
        <v/>
      </c>
      <c r="EG237" s="3">
        <f>IFERROR(OFFSET(EG$3,MATCH(AR237,$ED$4:$ED$10,0),0),0)</f>
        <v/>
      </c>
      <c r="EH237" s="3">
        <f>IFERROR(IF(LEFT($BA237,1)="4",OFFSET(변환표준점수!$H$118,MATCH($S237,변환표준점수!$B$119:$B$198,0),),OFFSET(EH$3,MATCH(AS237,$ED$4:$ED$8,0),0)),0)</f>
        <v/>
      </c>
      <c r="EI237" s="3">
        <f>IFERROR(IF(LEFT($BA237,1)="4",OFFSET(변환표준점수!$I$118,MATCH($S237,변환표준점수!$B$119:$B$198,0),0),OFFSET(EI$3,MATCH(AT237,$ED$4:$ED$8,0),0)),0)</f>
        <v/>
      </c>
      <c r="EK237" s="3">
        <f>IFERROR(IF(LEFT($BA237,1)="4",OFFSET(변환표준점수!$J$118,MATCH($S237,변환표준점수!$B$119:$B$198,0),0),OFFSET(EJ$3,MATCH(AV237,$ED$4:$ED$8,0),0)),0)</f>
        <v/>
      </c>
      <c r="EL237" s="3">
        <f>IFERROR(IF(LEFT($BA237,1)="4",OFFSET(변환표준점수!$K$118,MATCH($S237,변환표준점수!$B$119:$B$198,0),0),OFFSET(EK$3,MATCH(AW237,$ED$4:$ED$8,0),0)),0)</f>
        <v/>
      </c>
      <c r="EM237" s="3">
        <f>IFERROR(OFFSET(EL$3,MATCH(AX237,$ED$4:$ED$8,0),0),0)</f>
        <v/>
      </c>
      <c r="EN237" s="3">
        <f>IFERROR(OFFSET(EM$3,MATCH(AY237,$ED$4:$ED$8,0),0),0)</f>
        <v/>
      </c>
      <c r="EO237" s="3">
        <f>IFERROR(OFFSET(EN$3,MATCH(AZ237,$ED$4:$ED$8,0),0),0)</f>
        <v/>
      </c>
      <c r="EQ237" s="3">
        <f>IFERROR((EF237*AD237+BO237)*$EP$9,0)</f>
        <v/>
      </c>
      <c r="ER237" s="3">
        <f>IFERROR(EG237*AE237+OFFSET($BP237,0,$ER$14-1),0)</f>
        <v/>
      </c>
      <c r="ES237" s="3">
        <f>IFERROR((EH237*AF237+BS237)*$EP$9,0)</f>
        <v/>
      </c>
      <c r="ET237" s="3">
        <f>IFERROR(IF(O237&lt;2,0,(EI237*AG237+BT237)*$EP$9),0)</f>
        <v/>
      </c>
      <c r="EU237" s="3">
        <f>IFERROR(BU237*$EP$9,0)</f>
        <v/>
      </c>
      <c r="EV237" s="3">
        <f>IFERROR((EK237*AI237+BV237)*$EP$9,0)</f>
        <v/>
      </c>
      <c r="EW237" s="3">
        <f>IFERROR(IF(O237&lt;2,0,(EL237*AJ237+BW237)*$EP$9),0)</f>
        <v/>
      </c>
      <c r="EX237" s="3">
        <f>LARGE((ES237:ET237,EV237:EW237),1)</f>
        <v/>
      </c>
      <c r="EY237" s="3">
        <f>IF(O237&lt;2,0,LARGE((ES237:ET237,EV237:EW237),2))</f>
        <v/>
      </c>
      <c r="EZ237" s="3">
        <f>IFERROR(OFFSET(CI237,0,ROUND((1/(1/EM237))-1,0)),0)</f>
        <v/>
      </c>
      <c r="FA237" s="3">
        <f>IFERROR(OFFSET(CR237,0,ROUND(1/(1/EN237),0)-1),0)</f>
        <v/>
      </c>
      <c r="FB237" s="3">
        <f>IFERROR(OFFSET(DA237,0,ROUND(1/(1/EO237),0)-1),0)</f>
        <v/>
      </c>
      <c r="FG237" s="3">
        <f>IF(FF237&gt;0,FF237,EQ237+ER237+EU237+EX237+EY237+EZ237+FA237+FB237+FC237)</f>
        <v/>
      </c>
      <c r="FH237" s="618" t="n"/>
      <c r="FU237" s="3">
        <f>IF(AQ237=1,"표점",IF(AQ237=12,"표점/만점",IF(AQ237=2,"백분위")))</f>
        <v/>
      </c>
      <c r="FV237" s="3">
        <f>IF(BA237=1,"표점",IF(BA237=12,"표점/만점",IF(BA237=2,"백분위",IF(BA237=4,"변표",IF(BA237=42,"변표/만점")))))</f>
        <v/>
      </c>
      <c r="FW237" s="3">
        <f>ROUND(Y237/$FZ237,2)</f>
        <v/>
      </c>
      <c r="FX237" s="3">
        <f>ROUND(Z237/$FZ237,2)</f>
        <v/>
      </c>
      <c r="FY237" s="3">
        <f>ROUND(AC237/$FZ237,2)</f>
        <v/>
      </c>
      <c r="FZ237" s="3">
        <f>Y237+Z237+AC237</f>
        <v/>
      </c>
    </row>
    <row r="238">
      <c r="A238" s="556" t="n">
        <v>26</v>
      </c>
      <c r="C238" s="3">
        <f>ROUND(ROW(C238)-ROW($C$15),0)</f>
        <v/>
      </c>
      <c r="D238" s="3" t="n">
        <v>223</v>
      </c>
      <c r="E238" s="3" t="inlineStr">
        <is>
          <t>충남 자연미정과가산</t>
        </is>
      </c>
      <c r="F238" s="3" t="n">
        <v>300</v>
      </c>
      <c r="G238" s="3" t="n">
        <v>0.25</v>
      </c>
      <c r="H238" s="3" t="n">
        <v>0.45</v>
      </c>
      <c r="I238" s="3" t="n">
        <v>0.15</v>
      </c>
      <c r="J238" s="3" t="n">
        <v>0.15</v>
      </c>
      <c r="L238" s="3" t="n">
        <v>0.15</v>
      </c>
      <c r="M238" s="3" t="n">
        <v>0.15</v>
      </c>
      <c r="O238" s="3" t="n">
        <v>2</v>
      </c>
      <c r="P238" s="3">
        <f>G238+H238+MAX((I238:J238),L238:M238)*O238</f>
        <v/>
      </c>
      <c r="Q238" s="3" t="inlineStr"/>
      <c r="S238" s="3">
        <f>IF(R238&gt;0,R238,Q238)</f>
        <v/>
      </c>
      <c r="W238" s="3">
        <f>IF(AND(BH238=0,CD238=0),0,IF(V238&gt;0,V238,IF(U238=1,$W$11,0)))</f>
        <v/>
      </c>
      <c r="Y238" s="3">
        <f>AD238</f>
        <v/>
      </c>
      <c r="Z238" s="3">
        <f>AE238</f>
        <v/>
      </c>
      <c r="AA238" s="3">
        <f>IF($BB$7=1,AF238,IF(AS238=12,$F238*I238/($AF$8*AL238+$AF$9*(1-AL238)),AF238))</f>
        <v/>
      </c>
      <c r="AB238" s="3">
        <f>IF($BB$7=1,AI238,IF(AV238=12,$F238*L238/($AI$8*AL238+$AI$9*(1-AL238)),AI238))</f>
        <v/>
      </c>
      <c r="AC238" s="3">
        <f>IF(AND(AS238=2,EA238=1),AA238*O238,IF(AND(AS238=2,EA238=2),AB238*O238,IF(EA238=1,AA238,IF(EA238=2,AB238))))</f>
        <v/>
      </c>
      <c r="AD238" s="3">
        <f>IF(AQ238=12,$F238*G238/$AQ$9,IF(OR(AQ238=1,AQ238=4),$F238*G238/200,IF(OR(AQ238=2,AQ238=9),$F238*G238/100,"자동")))</f>
        <v/>
      </c>
      <c r="AE238" s="3">
        <f>IF(AR238=12,$F238*H238/$AR$9,IF(OR(AR238=1,AR238=4),$F238*H238/200,IF(OR(AR238=2,AR238=9),$F238*H238/100,"자동")))</f>
        <v/>
      </c>
      <c r="AF238" s="3">
        <f>IF(AS238=12,$F238*I238/IF($BB$7=1,IF($ED238=1,$AS$9,$AF$9),($AF$8*AL238+$AF$9*(1-AL238))),IF(AS238=42,$F238*I238/AN238,IF(OR(AS238=1,AS238=4,AS238=2),$F238*I238/100,IF(AS238=9,$F238*I238/50,"자동"))))</f>
        <v/>
      </c>
      <c r="AG238" s="3">
        <f>IF(AT238=12,$F238*J238/IF($BB$7=1,IF($ED238=1,$AT$9,$AG$9),($AG$8*AL238+$AG$9*(1-AL238))),IF(AT238=42,$F238*J238/AN238,IF(OR(AT238=1,AT238=4,AT238=2),$F238*J238/100,IF(AT238=9,$F238*J238/50,"자동"))))</f>
        <v/>
      </c>
      <c r="AH238" s="3">
        <f>IF(AU238=12,$F238*K238/IF($BB$7=1,IF($ED238=1,$AU$9,$AH$9),($AH$8*AL238+$AH$9*(1-AL238))),IF(AU238=42,$F238*K238/$AN238,IF(OR(AU238=1,AU238=4,AU238=2),$F238*K238/100,IF(AU238=9,$F238*K238/50,"자동"))))</f>
        <v/>
      </c>
      <c r="AI238" s="3">
        <f>IF(AV238=12,$F238*L238/IF($BB$7=1,IF($ED238=1,$AV$9,$AI$9),($AI$8*AL238+$AI$9*(1-AL238))),IF(AV238=42,$F238*L238/AO238,IF(OR(AV238=1,AV238=4,AV238=2),$F238*L238/100,IF(AV238=9,$F238*L238/50,"자동"))))</f>
        <v/>
      </c>
      <c r="AJ238" s="3">
        <f>IF(AW238=12,$F238*M238/IF($BB$7=1,IF($ED238=1,$AW$9,$AJ$9),($AJ$8*AL238+$AJ$9*(1-AL238))),IF(AW238=42,$F238*M238/AO238,IF(OR(AW238=1,AW238=4,AW238=2),$F238*M238/100,IF(AW238=9,$F238*M238/50,"자동"))))</f>
        <v/>
      </c>
      <c r="AL238" s="3">
        <f>IF(AK238&lt;&gt;"",AK238,IF(BA238&lt;&gt;12,"",IF(U238=1,1,IF(LEFT(E238,3)="서울대",0,""))))</f>
        <v/>
      </c>
      <c r="AN238" s="3">
        <f>IF($BA238=42,OFFSET(변환표준점수!C$119,$AP238-1,0),"")</f>
        <v/>
      </c>
      <c r="AO238" s="3">
        <f>IF($BA238=42,OFFSET(변환표준점수!D$119,$AP238-1,0),"")</f>
        <v/>
      </c>
      <c r="AP238" s="3">
        <f>IF(S238="","",MATCH(S238,변환표준점수!$B$119:$B$298,0))</f>
        <v/>
      </c>
      <c r="AQ238" s="3" t="n">
        <v>1</v>
      </c>
      <c r="AR238" s="3" t="n">
        <v>1</v>
      </c>
      <c r="AS238" s="3" t="n">
        <v>1</v>
      </c>
      <c r="AT238" s="3" t="n">
        <v>1</v>
      </c>
      <c r="AV238" s="3" t="n">
        <v>1</v>
      </c>
      <c r="AW238" s="3" t="n">
        <v>1</v>
      </c>
      <c r="AX238" s="3" t="n">
        <v>3</v>
      </c>
      <c r="AY238" s="3" t="n">
        <v>3</v>
      </c>
      <c r="BA238" s="3">
        <f>IF(AS238&gt;0,AS238,AV238)</f>
        <v/>
      </c>
      <c r="BF238" s="3">
        <f>AA238*0.1</f>
        <v/>
      </c>
      <c r="BG238" s="3">
        <f>AB238*0.1</f>
        <v/>
      </c>
      <c r="BJ238" s="3">
        <f>IF(BI238="",IF(DT238=1,1,$BI$3),BI238)</f>
        <v/>
      </c>
      <c r="BN238" s="212" t="inlineStr">
        <is>
          <t>과탐10%가산</t>
        </is>
      </c>
      <c r="BS238" s="3">
        <f>BF238*EH238</f>
        <v/>
      </c>
      <c r="BT238" s="3">
        <f>BG238*EI238</f>
        <v/>
      </c>
      <c r="CH238" s="206">
        <f>F238*P238</f>
        <v/>
      </c>
      <c r="CJ238" s="3" t="n">
        <v>-2</v>
      </c>
      <c r="CK238" s="3" t="n">
        <v>-5</v>
      </c>
      <c r="CL238" s="3" t="n">
        <v>-8</v>
      </c>
      <c r="CM238" s="3" t="n">
        <v>-11</v>
      </c>
      <c r="CN238" s="3" t="n">
        <v>-14</v>
      </c>
      <c r="CO238" s="3" t="n">
        <v>-18</v>
      </c>
      <c r="CP238" s="3" t="n">
        <v>-22</v>
      </c>
      <c r="CQ238" s="3" t="n">
        <v>-26</v>
      </c>
      <c r="CU238" s="3" t="n">
        <v>-1</v>
      </c>
      <c r="CV238" s="3" t="n">
        <v>-1</v>
      </c>
      <c r="CW238" s="3" t="n">
        <v>-1</v>
      </c>
      <c r="CX238" s="3" t="n">
        <v>-2</v>
      </c>
      <c r="CY238" s="3" t="n">
        <v>-2</v>
      </c>
      <c r="CZ238" s="3" t="n">
        <v>-2</v>
      </c>
      <c r="DJ238" s="3">
        <f>ROUND((CI238-EZ238),1)</f>
        <v/>
      </c>
      <c r="DK238" s="3">
        <f>((CI238-EZ238)/(FG238+DJ238-FC238))*100</f>
        <v/>
      </c>
      <c r="DL238" s="3">
        <f>ROUND((CR238-FA238)+(DA238-FB238),1)</f>
        <v/>
      </c>
      <c r="DO238" s="3" t="n">
        <v>2</v>
      </c>
      <c r="DZ238" s="3" t="n">
        <v>1</v>
      </c>
      <c r="EA238" s="3">
        <f>IF(DZ238&gt;0,DZ238,IF(DM238&gt;0,1,2))</f>
        <v/>
      </c>
      <c r="EB238" s="3">
        <f>MAX(DM238:DO238)</f>
        <v/>
      </c>
      <c r="EC238" s="3">
        <f>AND(DM238-0.1&lt;$DM$8,DN238-0.1&lt;$DN$8,DO238-0.1&lt;$DO$8)*1</f>
        <v/>
      </c>
      <c r="ED238" s="3">
        <f>IFERROR(IF(AND($DP$8&gt;=DP238,$DQ$8&gt;=DQ238,$DR$8&gt;=DR238,$DS$8&gt;=DS238,$DT$8&gt;=DT238,$DU$8&gt;=DU238,$DV$8&gt;=DV238,$DW$8&gt;=DW238,$DX$8&gt;=DX238,OR(DY238=0,$DY$8&lt;DY238),EC238=1),1,0),0)</f>
        <v/>
      </c>
      <c r="EF238" s="3">
        <f>IFERROR(OFFSET(EF$3,MATCH(AQ238,$ED$4:$ED$10,0),0),0)</f>
        <v/>
      </c>
      <c r="EG238" s="3">
        <f>IFERROR(OFFSET(EG$3,MATCH(AR238,$ED$4:$ED$10,0),0),0)</f>
        <v/>
      </c>
      <c r="EH238" s="3">
        <f>IFERROR(IF(LEFT($BA238,1)="4",OFFSET(변환표준점수!$H$118,MATCH($S238,변환표준점수!$B$119:$B$198,0),),OFFSET(EH$3,MATCH(AS238,$ED$4:$ED$8,0),0)),0)</f>
        <v/>
      </c>
      <c r="EI238" s="3">
        <f>IFERROR(IF(LEFT($BA238,1)="4",OFFSET(변환표준점수!$I$118,MATCH($S238,변환표준점수!$B$119:$B$198,0),0),OFFSET(EI$3,MATCH(AT238,$ED$4:$ED$8,0),0)),0)</f>
        <v/>
      </c>
      <c r="EK238" s="3">
        <f>IFERROR(IF(LEFT($BA238,1)="4",OFFSET(변환표준점수!$J$118,MATCH($S238,변환표준점수!$B$119:$B$198,0),0),OFFSET(EJ$3,MATCH(AV238,$ED$4:$ED$8,0),0)),0)</f>
        <v/>
      </c>
      <c r="EL238" s="3">
        <f>IFERROR(IF(LEFT($BA238,1)="4",OFFSET(변환표준점수!$K$118,MATCH($S238,변환표준점수!$B$119:$B$198,0),0),OFFSET(EK$3,MATCH(AW238,$ED$4:$ED$8,0),0)),0)</f>
        <v/>
      </c>
      <c r="EM238" s="3">
        <f>IFERROR(OFFSET(EL$3,MATCH(AX238,$ED$4:$ED$8,0),0),0)</f>
        <v/>
      </c>
      <c r="EN238" s="3">
        <f>IFERROR(OFFSET(EM$3,MATCH(AY238,$ED$4:$ED$8,0),0),0)</f>
        <v/>
      </c>
      <c r="EO238" s="3">
        <f>IFERROR(OFFSET(EN$3,MATCH(AZ238,$ED$4:$ED$8,0),0),0)</f>
        <v/>
      </c>
      <c r="EQ238" s="3">
        <f>IFERROR((EF238*AD238+BO238)*$EP$9,0)</f>
        <v/>
      </c>
      <c r="ER238" s="3">
        <f>IFERROR(EG238*AE238+OFFSET($BP238,0,$ER$14-1),0)</f>
        <v/>
      </c>
      <c r="ES238" s="3">
        <f>IFERROR((EH238*AF238+BS238)*$EP$9,0)</f>
        <v/>
      </c>
      <c r="ET238" s="3">
        <f>IFERROR(IF(O238&lt;2,0,(EI238*AG238+BT238)*$EP$9),0)</f>
        <v/>
      </c>
      <c r="EU238" s="3">
        <f>IFERROR(BU238*$EP$9,0)</f>
        <v/>
      </c>
      <c r="EV238" s="3">
        <f>IFERROR((EK238*AI238+BV238)*$EP$9,0)</f>
        <v/>
      </c>
      <c r="EW238" s="3">
        <f>IFERROR(IF(O238&lt;2,0,(EL238*AJ238+BW238)*$EP$9),0)</f>
        <v/>
      </c>
      <c r="EX238" s="3">
        <f>LARGE((ES238:ET238,EV238:EW238),1)</f>
        <v/>
      </c>
      <c r="EY238" s="3">
        <f>IF(O238&lt;2,0,LARGE((ES238:ET238,EV238:EW238),2))</f>
        <v/>
      </c>
      <c r="EZ238" s="3">
        <f>IFERROR(OFFSET(CI238,0,ROUND((1/(1/EM238))-1,0)),0)</f>
        <v/>
      </c>
      <c r="FA238" s="3">
        <f>IFERROR(OFFSET(CR238,0,ROUND(1/(1/EN238),0)-1),0)</f>
        <v/>
      </c>
      <c r="FB238" s="3">
        <f>IFERROR(OFFSET(DA238,0,ROUND(1/(1/EO238),0)-1),0)</f>
        <v/>
      </c>
      <c r="FG238" s="3">
        <f>IF(FF238&gt;0,FF238,EQ238+ER238+EU238+EX238+EY238+EZ238+FA238+FB238+FC238)</f>
        <v/>
      </c>
      <c r="FH238" s="618" t="n"/>
      <c r="FU238" s="3">
        <f>IF(AQ238=1,"표점",IF(AQ238=12,"표점/만점",IF(AQ238=2,"백분위")))</f>
        <v/>
      </c>
      <c r="FV238" s="3">
        <f>IF(BA238=1,"표점",IF(BA238=12,"표점/만점",IF(BA238=2,"백분위",IF(BA238=4,"변표",IF(BA238=42,"변표/만점")))))</f>
        <v/>
      </c>
      <c r="FW238" s="3">
        <f>ROUND(Y238/$FZ238,2)</f>
        <v/>
      </c>
      <c r="FX238" s="3">
        <f>ROUND(Z238/$FZ238,2)</f>
        <v/>
      </c>
      <c r="FY238" s="3">
        <f>ROUND(AC238/$FZ238,2)</f>
        <v/>
      </c>
      <c r="FZ238" s="3">
        <f>Y238+Z238+AC238</f>
        <v/>
      </c>
    </row>
    <row r="239">
      <c r="A239" s="556" t="n">
        <v>26</v>
      </c>
      <c r="C239" s="3">
        <f>ROUND(ROW(C239)-ROW($C$15),0)</f>
        <v/>
      </c>
      <c r="D239" s="3" t="n">
        <v>224</v>
      </c>
      <c r="E239" s="3" t="inlineStr">
        <is>
          <t>충남 자연미정</t>
        </is>
      </c>
      <c r="F239" s="3" t="n">
        <v>300</v>
      </c>
      <c r="G239" s="3" t="n">
        <v>0.25</v>
      </c>
      <c r="H239" s="3" t="n">
        <v>0.45</v>
      </c>
      <c r="I239" s="3" t="n">
        <v>0.15</v>
      </c>
      <c r="J239" s="3" t="n">
        <v>0.15</v>
      </c>
      <c r="L239" s="3" t="n">
        <v>0.15</v>
      </c>
      <c r="M239" s="3" t="n">
        <v>0.15</v>
      </c>
      <c r="O239" s="3" t="n">
        <v>2</v>
      </c>
      <c r="P239" s="3">
        <f>G239+H239+MAX((I239:J239),L239:M239)*O239</f>
        <v/>
      </c>
      <c r="Q239" s="3" t="inlineStr"/>
      <c r="S239" s="3">
        <f>IF(R239&gt;0,R239,Q239)</f>
        <v/>
      </c>
      <c r="W239" s="3">
        <f>IF(AND(BH239=0,CD239=0),0,IF(V239&gt;0,V239,IF(U239=1,$W$11,0)))</f>
        <v/>
      </c>
      <c r="Y239" s="3">
        <f>AD239</f>
        <v/>
      </c>
      <c r="Z239" s="3">
        <f>AE239</f>
        <v/>
      </c>
      <c r="AA239" s="3">
        <f>IF($BB$7=1,AF239,IF(AS239=12,$F239*I239/($AF$8*AL239+$AF$9*(1-AL239)),AF239))</f>
        <v/>
      </c>
      <c r="AB239" s="3">
        <f>IF($BB$7=1,AI239,IF(AV239=12,$F239*L239/($AI$8*AL239+$AI$9*(1-AL239)),AI239))</f>
        <v/>
      </c>
      <c r="AC239" s="3">
        <f>IF(AND(AS239=2,EA239=1),AA239*O239,IF(AND(AS239=2,EA239=2),AB239*O239,IF(EA239=1,AA239,IF(EA239=2,AB239))))</f>
        <v/>
      </c>
      <c r="AD239" s="3">
        <f>IF(AQ239=12,$F239*G239/$AQ$9,IF(OR(AQ239=1,AQ239=4),$F239*G239/200,IF(OR(AQ239=2,AQ239=9),$F239*G239/100,"자동")))</f>
        <v/>
      </c>
      <c r="AE239" s="3">
        <f>IF(AR239=12,$F239*H239/$AR$9,IF(OR(AR239=1,AR239=4),$F239*H239/200,IF(OR(AR239=2,AR239=9),$F239*H239/100,"자동")))</f>
        <v/>
      </c>
      <c r="AF239" s="3">
        <f>IF(AS239=12,$F239*I239/IF($BB$7=1,IF($ED239=1,$AS$9,$AF$9),($AF$8*AL239+$AF$9*(1-AL239))),IF(AS239=42,$F239*I239/AN239,IF(OR(AS239=1,AS239=4,AS239=2),$F239*I239/100,IF(AS239=9,$F239*I239/50,"자동"))))</f>
        <v/>
      </c>
      <c r="AG239" s="3">
        <f>IF(AT239=12,$F239*J239/IF($BB$7=1,IF($ED239=1,$AT$9,$AG$9),($AG$8*AL239+$AG$9*(1-AL239))),IF(AT239=42,$F239*J239/AN239,IF(OR(AT239=1,AT239=4,AT239=2),$F239*J239/100,IF(AT239=9,$F239*J239/50,"자동"))))</f>
        <v/>
      </c>
      <c r="AH239" s="3">
        <f>IF(AU239=12,$F239*K239/IF($BB$7=1,IF($ED239=1,$AU$9,$AH$9),($AH$8*AL239+$AH$9*(1-AL239))),IF(AU239=42,$F239*K239/$AN239,IF(OR(AU239=1,AU239=4,AU239=2),$F239*K239/100,IF(AU239=9,$F239*K239/50,"자동"))))</f>
        <v/>
      </c>
      <c r="AI239" s="3">
        <f>IF(AV239=12,$F239*L239/IF($BB$7=1,IF($ED239=1,$AV$9,$AI$9),($AI$8*AL239+$AI$9*(1-AL239))),IF(AV239=42,$F239*L239/AO239,IF(OR(AV239=1,AV239=4,AV239=2),$F239*L239/100,IF(AV239=9,$F239*L239/50,"자동"))))</f>
        <v/>
      </c>
      <c r="AJ239" s="3">
        <f>IF(AW239=12,$F239*M239/IF($BB$7=1,IF($ED239=1,$AW$9,$AJ$9),($AJ$8*AL239+$AJ$9*(1-AL239))),IF(AW239=42,$F239*M239/AO239,IF(OR(AW239=1,AW239=4,AW239=2),$F239*M239/100,IF(AW239=9,$F239*M239/50,"자동"))))</f>
        <v/>
      </c>
      <c r="AL239" s="3">
        <f>IF(AK239&lt;&gt;"",AK239,IF(BA239&lt;&gt;12,"",IF(U239=1,1,IF(LEFT(E239,3)="서울대",0,""))))</f>
        <v/>
      </c>
      <c r="AN239" s="3">
        <f>IF($BA239=42,OFFSET(변환표준점수!C$119,$AP239-1,0),"")</f>
        <v/>
      </c>
      <c r="AO239" s="3">
        <f>IF($BA239=42,OFFSET(변환표준점수!D$119,$AP239-1,0),"")</f>
        <v/>
      </c>
      <c r="AP239" s="3">
        <f>IF(S239="","",MATCH(S239,변환표준점수!$B$119:$B$298,0))</f>
        <v/>
      </c>
      <c r="AQ239" s="3" t="n">
        <v>1</v>
      </c>
      <c r="AR239" s="3" t="n">
        <v>1</v>
      </c>
      <c r="AS239" s="3" t="n">
        <v>1</v>
      </c>
      <c r="AT239" s="3" t="n">
        <v>1</v>
      </c>
      <c r="AV239" s="3" t="n">
        <v>1</v>
      </c>
      <c r="AW239" s="3" t="n">
        <v>1</v>
      </c>
      <c r="AX239" s="3" t="n">
        <v>3</v>
      </c>
      <c r="AY239" s="3" t="n">
        <v>3</v>
      </c>
      <c r="BA239" s="3">
        <f>IF(AS239&gt;0,AS239,AV239)</f>
        <v/>
      </c>
      <c r="BJ239" s="3">
        <f>IF(BI239="",IF(DT239=1,1,$BI$3),BI239)</f>
        <v/>
      </c>
      <c r="CH239" s="206">
        <f>F239*P239</f>
        <v/>
      </c>
      <c r="CJ239" s="3" t="n">
        <v>-2</v>
      </c>
      <c r="CK239" s="3" t="n">
        <v>-5</v>
      </c>
      <c r="CL239" s="3" t="n">
        <v>-8</v>
      </c>
      <c r="CM239" s="3" t="n">
        <v>-11</v>
      </c>
      <c r="CN239" s="3" t="n">
        <v>-14</v>
      </c>
      <c r="CO239" s="3" t="n">
        <v>-18</v>
      </c>
      <c r="CP239" s="3" t="n">
        <v>-22</v>
      </c>
      <c r="CQ239" s="3" t="n">
        <v>-26</v>
      </c>
      <c r="CU239" s="3" t="n">
        <v>-1</v>
      </c>
      <c r="CV239" s="3" t="n">
        <v>-1</v>
      </c>
      <c r="CW239" s="3" t="n">
        <v>-1</v>
      </c>
      <c r="CX239" s="3" t="n">
        <v>-2</v>
      </c>
      <c r="CY239" s="3" t="n">
        <v>-2</v>
      </c>
      <c r="CZ239" s="3" t="n">
        <v>-2</v>
      </c>
      <c r="DJ239" s="3">
        <f>ROUND((CI239-EZ239),1)</f>
        <v/>
      </c>
      <c r="DK239" s="3">
        <f>((CI239-EZ239)/(FG239+DJ239-FC239))*100</f>
        <v/>
      </c>
      <c r="DL239" s="3">
        <f>ROUND((CR239-FA239)+(DA239-FB239),1)</f>
        <v/>
      </c>
      <c r="DO239" s="3" t="n">
        <v>2</v>
      </c>
      <c r="DS239" s="3" t="n">
        <v>1</v>
      </c>
      <c r="DZ239" s="3" t="n">
        <v>1</v>
      </c>
      <c r="EA239" s="3">
        <f>IF(DZ239&gt;0,DZ239,IF(DM239&gt;0,1,2))</f>
        <v/>
      </c>
      <c r="EB239" s="3">
        <f>MAX(DM239:DO239)</f>
        <v/>
      </c>
      <c r="EC239" s="3">
        <f>AND(DM239-0.1&lt;$DM$8,DN239-0.1&lt;$DN$8,DO239-0.1&lt;$DO$8)*1</f>
        <v/>
      </c>
      <c r="ED239" s="3">
        <f>IFERROR(IF(AND($DP$8&gt;=DP239,$DQ$8&gt;=DQ239,$DR$8&gt;=DR239,$DS$8&gt;=DS239,$DT$8&gt;=DT239,$DU$8&gt;=DU239,$DV$8&gt;=DV239,$DW$8&gt;=DW239,$DX$8&gt;=DX239,OR(DY239=0,$DY$8&lt;DY239),EC239=1),1,0),0)</f>
        <v/>
      </c>
      <c r="EF239" s="3">
        <f>IFERROR(OFFSET(EF$3,MATCH(AQ239,$ED$4:$ED$10,0),0),0)</f>
        <v/>
      </c>
      <c r="EG239" s="3">
        <f>IFERROR(OFFSET(EG$3,MATCH(AR239,$ED$4:$ED$10,0),0),0)</f>
        <v/>
      </c>
      <c r="EH239" s="3">
        <f>IFERROR(IF(LEFT($BA239,1)="4",OFFSET(변환표준점수!$H$118,MATCH($S239,변환표준점수!$B$119:$B$198,0),),OFFSET(EH$3,MATCH(AS239,$ED$4:$ED$8,0),0)),0)</f>
        <v/>
      </c>
      <c r="EI239" s="3">
        <f>IFERROR(IF(LEFT($BA239,1)="4",OFFSET(변환표준점수!$I$118,MATCH($S239,변환표준점수!$B$119:$B$198,0),0),OFFSET(EI$3,MATCH(AT239,$ED$4:$ED$8,0),0)),0)</f>
        <v/>
      </c>
      <c r="EK239" s="3">
        <f>IFERROR(IF(LEFT($BA239,1)="4",OFFSET(변환표준점수!$J$118,MATCH($S239,변환표준점수!$B$119:$B$198,0),0),OFFSET(EJ$3,MATCH(AV239,$ED$4:$ED$8,0),0)),0)</f>
        <v/>
      </c>
      <c r="EL239" s="3">
        <f>IFERROR(IF(LEFT($BA239,1)="4",OFFSET(변환표준점수!$K$118,MATCH($S239,변환표준점수!$B$119:$B$198,0),0),OFFSET(EK$3,MATCH(AW239,$ED$4:$ED$8,0),0)),0)</f>
        <v/>
      </c>
      <c r="EM239" s="3">
        <f>IFERROR(OFFSET(EL$3,MATCH(AX239,$ED$4:$ED$8,0),0),0)</f>
        <v/>
      </c>
      <c r="EN239" s="3">
        <f>IFERROR(OFFSET(EM$3,MATCH(AY239,$ED$4:$ED$8,0),0),0)</f>
        <v/>
      </c>
      <c r="EO239" s="3">
        <f>IFERROR(OFFSET(EN$3,MATCH(AZ239,$ED$4:$ED$8,0),0),0)</f>
        <v/>
      </c>
      <c r="EQ239" s="3">
        <f>IFERROR((EF239*AD239+BO239)*$EP$9,0)</f>
        <v/>
      </c>
      <c r="ER239" s="3">
        <f>IFERROR(EG239*AE239+OFFSET($BP239,0,$ER$14-1),0)</f>
        <v/>
      </c>
      <c r="ES239" s="3">
        <f>IFERROR((EH239*AF239+BS239)*$EP$9,0)</f>
        <v/>
      </c>
      <c r="ET239" s="3">
        <f>IFERROR(IF(O239&lt;2,0,(EI239*AG239+BT239)*$EP$9),0)</f>
        <v/>
      </c>
      <c r="EU239" s="3">
        <f>IFERROR(BU239*$EP$9,0)</f>
        <v/>
      </c>
      <c r="EV239" s="3">
        <f>IFERROR((EK239*AI239+BV239)*$EP$9,0)</f>
        <v/>
      </c>
      <c r="EW239" s="3">
        <f>IFERROR(IF(O239&lt;2,0,(EL239*AJ239+BW239)*$EP$9),0)</f>
        <v/>
      </c>
      <c r="EX239" s="3">
        <f>LARGE((ES239:ET239,EV239:EW239),1)</f>
        <v/>
      </c>
      <c r="EY239" s="3">
        <f>IF(O239&lt;2,0,LARGE((ES239:ET239,EV239:EW239),2))</f>
        <v/>
      </c>
      <c r="EZ239" s="3">
        <f>IFERROR(OFFSET(CI239,0,ROUND((1/(1/EM239))-1,0)),0)</f>
        <v/>
      </c>
      <c r="FA239" s="3">
        <f>IFERROR(OFFSET(CR239,0,ROUND(1/(1/EN239),0)-1),0)</f>
        <v/>
      </c>
      <c r="FB239" s="3">
        <f>IFERROR(OFFSET(DA239,0,ROUND(1/(1/EO239),0)-1),0)</f>
        <v/>
      </c>
      <c r="FG239" s="3">
        <f>IF(FF239&gt;0,FF239,EQ239+ER239+EU239+EX239+EY239+EZ239+FA239+FB239+FC239)</f>
        <v/>
      </c>
      <c r="FH239" s="618" t="n"/>
      <c r="FU239" s="3">
        <f>IF(AQ239=1,"표점",IF(AQ239=12,"표점/만점",IF(AQ239=2,"백분위")))</f>
        <v/>
      </c>
      <c r="FV239" s="3">
        <f>IF(BA239=1,"표점",IF(BA239=12,"표점/만점",IF(BA239=2,"백분위",IF(BA239=4,"변표",IF(BA239=42,"변표/만점")))))</f>
        <v/>
      </c>
      <c r="FW239" s="3">
        <f>ROUND(Y239/$FZ239,2)</f>
        <v/>
      </c>
      <c r="FX239" s="3">
        <f>ROUND(Z239/$FZ239,2)</f>
        <v/>
      </c>
      <c r="FY239" s="3">
        <f>ROUND(AC239/$FZ239,2)</f>
        <v/>
      </c>
      <c r="FZ239" s="3">
        <f>Y239+Z239+AC239</f>
        <v/>
      </c>
    </row>
    <row r="240">
      <c r="A240" s="556" t="n">
        <v>26</v>
      </c>
      <c r="C240" s="3">
        <f>ROUND(ROW(C240)-ROW($C$15),0)</f>
        <v/>
      </c>
      <c r="D240" s="3" t="n">
        <v>225</v>
      </c>
      <c r="E240" s="3" t="inlineStr">
        <is>
          <t>충남 수탐지정</t>
        </is>
      </c>
      <c r="F240" s="3" t="n">
        <v>300</v>
      </c>
      <c r="G240" s="3" t="n">
        <v>0.25</v>
      </c>
      <c r="H240" s="3" t="n">
        <v>0.45</v>
      </c>
      <c r="I240" s="3" t="n">
        <v>0.15</v>
      </c>
      <c r="J240" s="3" t="n">
        <v>0.15</v>
      </c>
      <c r="O240" s="3" t="n">
        <v>2</v>
      </c>
      <c r="P240" s="3">
        <f>G240+H240+MAX((I240:J240),L240:M240)*O240</f>
        <v/>
      </c>
      <c r="Q240" s="3" t="inlineStr"/>
      <c r="S240" s="3">
        <f>IF(R240&gt;0,R240,Q240)</f>
        <v/>
      </c>
      <c r="W240" s="3">
        <f>IF(AND(BH240=0,CD240=0),0,IF(V240&gt;0,V240,IF(U240=1,$W$11,0)))</f>
        <v/>
      </c>
      <c r="Y240" s="3">
        <f>AD240</f>
        <v/>
      </c>
      <c r="Z240" s="3">
        <f>AE240</f>
        <v/>
      </c>
      <c r="AA240" s="3">
        <f>IF($BB$7=1,AF240,IF(AS240=12,$F240*I240/($AF$8*AL240+$AF$9*(1-AL240)),AF240))</f>
        <v/>
      </c>
      <c r="AB240" s="3">
        <f>IF($BB$7=1,AI240,IF(AV240=12,$F240*L240/($AI$8*AL240+$AI$9*(1-AL240)),AI240))</f>
        <v/>
      </c>
      <c r="AC240" s="3">
        <f>IF(AND(AS240=2,EA240=1),AA240*O240,IF(AND(AS240=2,EA240=2),AB240*O240,IF(EA240=1,AA240,IF(EA240=2,AB240))))</f>
        <v/>
      </c>
      <c r="AD240" s="3">
        <f>IF(AQ240=12,$F240*G240/$AQ$9,IF(OR(AQ240=1,AQ240=4),$F240*G240/200,IF(OR(AQ240=2,AQ240=9),$F240*G240/100,"자동")))</f>
        <v/>
      </c>
      <c r="AE240" s="3">
        <f>IF(AR240=12,$F240*H240/$AR$9,IF(OR(AR240=1,AR240=4),$F240*H240/200,IF(OR(AR240=2,AR240=9),$F240*H240/100,"자동")))</f>
        <v/>
      </c>
      <c r="AF240" s="3">
        <f>IF(AS240=12,$F240*I240/IF($BB$7=1,IF($ED240=1,$AS$9,$AF$9),($AF$8*AL240+$AF$9*(1-AL240))),IF(AS240=42,$F240*I240/AN240,IF(OR(AS240=1,AS240=4,AS240=2),$F240*I240/100,IF(AS240=9,$F240*I240/50,"자동"))))</f>
        <v/>
      </c>
      <c r="AG240" s="3">
        <f>IF(AT240=12,$F240*J240/IF($BB$7=1,IF($ED240=1,$AT$9,$AG$9),($AG$8*AL240+$AG$9*(1-AL240))),IF(AT240=42,$F240*J240/AN240,IF(OR(AT240=1,AT240=4,AT240=2),$F240*J240/100,IF(AT240=9,$F240*J240/50,"자동"))))</f>
        <v/>
      </c>
      <c r="AH240" s="3">
        <f>IF(AU240=12,$F240*K240/IF($BB$7=1,IF($ED240=1,$AU$9,$AH$9),($AH$8*AL240+$AH$9*(1-AL240))),IF(AU240=42,$F240*K240/$AN240,IF(OR(AU240=1,AU240=4,AU240=2),$F240*K240/100,IF(AU240=9,$F240*K240/50,"자동"))))</f>
        <v/>
      </c>
      <c r="AI240" s="3">
        <f>IF(AV240=12,$F240*L240/IF($BB$7=1,IF($ED240=1,$AV$9,$AI$9),($AI$8*AL240+$AI$9*(1-AL240))),IF(AV240=42,$F240*L240/AO240,IF(OR(AV240=1,AV240=4,AV240=2),$F240*L240/100,IF(AV240=9,$F240*L240/50,"자동"))))</f>
        <v/>
      </c>
      <c r="AJ240" s="3">
        <f>IF(AW240=12,$F240*M240/IF($BB$7=1,IF($ED240=1,$AW$9,$AJ$9),($AJ$8*AL240+$AJ$9*(1-AL240))),IF(AW240=42,$F240*M240/AO240,IF(OR(AW240=1,AW240=4,AW240=2),$F240*M240/100,IF(AW240=9,$F240*M240/50,"자동"))))</f>
        <v/>
      </c>
      <c r="AL240" s="3">
        <f>IF(AK240&lt;&gt;"",AK240,IF(BA240&lt;&gt;12,"",IF(U240=1,1,IF(LEFT(E240,3)="서울대",0,""))))</f>
        <v/>
      </c>
      <c r="AN240" s="3">
        <f>IF($BA240=42,OFFSET(변환표준점수!C$119,$AP240-1,0),"")</f>
        <v/>
      </c>
      <c r="AO240" s="3">
        <f>IF($BA240=42,OFFSET(변환표준점수!D$119,$AP240-1,0),"")</f>
        <v/>
      </c>
      <c r="AP240" s="3">
        <f>IF(S240="","",MATCH(S240,변환표준점수!$B$119:$B$298,0))</f>
        <v/>
      </c>
      <c r="AQ240" s="3" t="n">
        <v>1</v>
      </c>
      <c r="AR240" s="3" t="n">
        <v>1</v>
      </c>
      <c r="AS240" s="3" t="n">
        <v>1</v>
      </c>
      <c r="AT240" s="3" t="n">
        <v>1</v>
      </c>
      <c r="AX240" s="3" t="n">
        <v>3</v>
      </c>
      <c r="AY240" s="3" t="n">
        <v>3</v>
      </c>
      <c r="BA240" s="3">
        <f>IF(AS240&gt;0,AS240,AV240)</f>
        <v/>
      </c>
      <c r="BJ240" s="3">
        <f>IF(BI240="",IF(DT240=1,1,$BI$3),BI240)</f>
        <v/>
      </c>
      <c r="CH240" s="206">
        <f>F240*P240</f>
        <v/>
      </c>
      <c r="CJ240" s="3" t="n">
        <v>-2</v>
      </c>
      <c r="CK240" s="3" t="n">
        <v>-5</v>
      </c>
      <c r="CL240" s="3" t="n">
        <v>-8</v>
      </c>
      <c r="CM240" s="3" t="n">
        <v>-11</v>
      </c>
      <c r="CN240" s="3" t="n">
        <v>-14</v>
      </c>
      <c r="CO240" s="3" t="n">
        <v>-18</v>
      </c>
      <c r="CP240" s="3" t="n">
        <v>-22</v>
      </c>
      <c r="CQ240" s="3" t="n">
        <v>-26</v>
      </c>
      <c r="CU240" s="3" t="n">
        <v>-1</v>
      </c>
      <c r="CV240" s="3" t="n">
        <v>-1</v>
      </c>
      <c r="CW240" s="3" t="n">
        <v>-1</v>
      </c>
      <c r="CX240" s="3" t="n">
        <v>-2</v>
      </c>
      <c r="CY240" s="3" t="n">
        <v>-2</v>
      </c>
      <c r="CZ240" s="3" t="n">
        <v>-2</v>
      </c>
      <c r="DJ240" s="3">
        <f>ROUND((CI240-EZ240),1)</f>
        <v/>
      </c>
      <c r="DK240" s="3">
        <f>((CI240-EZ240)/(FG240+DJ240-FC240))*100</f>
        <v/>
      </c>
      <c r="DL240" s="3">
        <f>ROUND((CR240-FA240)+(DA240-FB240),1)</f>
        <v/>
      </c>
      <c r="DM240" s="3" t="n">
        <v>2</v>
      </c>
      <c r="DQ240" s="3" t="n">
        <v>1</v>
      </c>
      <c r="DS240" s="3" t="n">
        <v>1</v>
      </c>
      <c r="EA240" s="3">
        <f>IF(DZ240&gt;0,DZ240,IF(DM240&gt;0,1,2))</f>
        <v/>
      </c>
      <c r="EB240" s="3">
        <f>MAX(DM240:DO240)</f>
        <v/>
      </c>
      <c r="EC240" s="3">
        <f>AND(DM240-0.1&lt;$DM$8,DN240-0.1&lt;$DN$8,DO240-0.1&lt;$DO$8)*1</f>
        <v/>
      </c>
      <c r="ED240" s="3">
        <f>IFERROR(IF(AND($DP$8&gt;=DP240,$DQ$8&gt;=DQ240,$DR$8&gt;=DR240,$DS$8&gt;=DS240,$DT$8&gt;=DT240,$DU$8&gt;=DU240,$DV$8&gt;=DV240,$DW$8&gt;=DW240,$DX$8&gt;=DX240,OR(DY240=0,$DY$8&lt;DY240),EC240=1),1,0),0)</f>
        <v/>
      </c>
      <c r="EF240" s="3">
        <f>IFERROR(OFFSET(EF$3,MATCH(AQ240,$ED$4:$ED$10,0),0),0)</f>
        <v/>
      </c>
      <c r="EG240" s="3">
        <f>IFERROR(OFFSET(EG$3,MATCH(AR240,$ED$4:$ED$10,0),0),0)</f>
        <v/>
      </c>
      <c r="EH240" s="3">
        <f>IFERROR(IF(LEFT($BA240,1)="4",OFFSET(변환표준점수!$H$118,MATCH($S240,변환표준점수!$B$119:$B$198,0),),OFFSET(EH$3,MATCH(AS240,$ED$4:$ED$8,0),0)),0)</f>
        <v/>
      </c>
      <c r="EI240" s="3">
        <f>IFERROR(IF(LEFT($BA240,1)="4",OFFSET(변환표준점수!$I$118,MATCH($S240,변환표준점수!$B$119:$B$198,0),0),OFFSET(EI$3,MATCH(AT240,$ED$4:$ED$8,0),0)),0)</f>
        <v/>
      </c>
      <c r="EK240" s="3">
        <f>IFERROR(IF(LEFT($BA240,1)="4",OFFSET(변환표준점수!$J$118,MATCH($S240,변환표준점수!$B$119:$B$198,0),0),OFFSET(EJ$3,MATCH(AV240,$ED$4:$ED$8,0),0)),0)</f>
        <v/>
      </c>
      <c r="EL240" s="3">
        <f>IFERROR(IF(LEFT($BA240,1)="4",OFFSET(변환표준점수!$K$118,MATCH($S240,변환표준점수!$B$119:$B$198,0),0),OFFSET(EK$3,MATCH(AW240,$ED$4:$ED$8,0),0)),0)</f>
        <v/>
      </c>
      <c r="EM240" s="3">
        <f>IFERROR(OFFSET(EL$3,MATCH(AX240,$ED$4:$ED$8,0),0),0)</f>
        <v/>
      </c>
      <c r="EN240" s="3">
        <f>IFERROR(OFFSET(EM$3,MATCH(AY240,$ED$4:$ED$8,0),0),0)</f>
        <v/>
      </c>
      <c r="EO240" s="3">
        <f>IFERROR(OFFSET(EN$3,MATCH(AZ240,$ED$4:$ED$8,0),0),0)</f>
        <v/>
      </c>
      <c r="EQ240" s="3">
        <f>IFERROR((EF240*AD240+BO240)*$EP$9,0)</f>
        <v/>
      </c>
      <c r="ER240" s="3">
        <f>IFERROR(EG240*AE240+OFFSET($BP240,0,$ER$14-1),0)</f>
        <v/>
      </c>
      <c r="ES240" s="3">
        <f>IFERROR((EH240*AF240+BS240)*$EP$9,0)</f>
        <v/>
      </c>
      <c r="ET240" s="3">
        <f>IFERROR(IF(O240&lt;2,0,(EI240*AG240+BT240)*$EP$9),0)</f>
        <v/>
      </c>
      <c r="EU240" s="3">
        <f>IFERROR(BU240*$EP$9,0)</f>
        <v/>
      </c>
      <c r="EV240" s="3">
        <f>IFERROR((EK240*AI240+BV240)*$EP$9,0)</f>
        <v/>
      </c>
      <c r="EW240" s="3">
        <f>IFERROR(IF(O240&lt;2,0,(EL240*AJ240+BW240)*$EP$9),0)</f>
        <v/>
      </c>
      <c r="EX240" s="3">
        <f>LARGE((ES240:ET240,EV240:EW240),1)</f>
        <v/>
      </c>
      <c r="EY240" s="3">
        <f>IF(O240&lt;2,0,LARGE((ES240:ET240,EV240:EW240),2))</f>
        <v/>
      </c>
      <c r="EZ240" s="3">
        <f>IFERROR(OFFSET(CI240,0,ROUND((1/(1/EM240))-1,0)),0)</f>
        <v/>
      </c>
      <c r="FA240" s="3">
        <f>IFERROR(OFFSET(CR240,0,ROUND(1/(1/EN240),0)-1),0)</f>
        <v/>
      </c>
      <c r="FB240" s="3">
        <f>IFERROR(OFFSET(DA240,0,ROUND(1/(1/EO240),0)-1),0)</f>
        <v/>
      </c>
      <c r="FG240" s="3">
        <f>IF(FF240&gt;0,FF240,EQ240+ER240+EU240+EX240+EY240+EZ240+FA240+FB240+FC240)</f>
        <v/>
      </c>
      <c r="FH240" s="618" t="n"/>
      <c r="FU240" s="3">
        <f>IF(AQ240=1,"표점",IF(AQ240=12,"표점/만점",IF(AQ240=2,"백분위")))</f>
        <v/>
      </c>
      <c r="FV240" s="3">
        <f>IF(BA240=1,"표점",IF(BA240=12,"표점/만점",IF(BA240=2,"백분위",IF(BA240=4,"변표",IF(BA240=42,"변표/만점")))))</f>
        <v/>
      </c>
      <c r="FW240" s="3">
        <f>ROUND(Y240/$FZ240,2)</f>
        <v/>
      </c>
      <c r="FX240" s="3">
        <f>ROUND(Z240/$FZ240,2)</f>
        <v/>
      </c>
      <c r="FY240" s="3">
        <f>ROUND(AC240/$FZ240,2)</f>
        <v/>
      </c>
      <c r="FZ240" s="3">
        <f>Y240+Z240+AC240</f>
        <v/>
      </c>
    </row>
    <row r="241">
      <c r="A241" s="556" t="n">
        <v>26</v>
      </c>
      <c r="C241" s="3">
        <f>ROUND(ROW(C241)-ROW($C$15),0)</f>
        <v/>
      </c>
      <c r="D241" s="3" t="n">
        <v>226</v>
      </c>
      <c r="E241" s="3" t="inlineStr">
        <is>
          <t>충남 자율전공</t>
        </is>
      </c>
      <c r="F241" s="3" t="n">
        <v>300</v>
      </c>
      <c r="G241" s="3" t="n">
        <v>0.35</v>
      </c>
      <c r="H241" s="3" t="n">
        <v>0.35</v>
      </c>
      <c r="I241" s="3" t="n">
        <v>0.15</v>
      </c>
      <c r="J241" s="3" t="n">
        <v>0.15</v>
      </c>
      <c r="L241" s="3" t="n">
        <v>0.15</v>
      </c>
      <c r="M241" s="3" t="n">
        <v>0.15</v>
      </c>
      <c r="O241" s="3" t="n">
        <v>2</v>
      </c>
      <c r="P241" s="3">
        <f>G241+H241+MAX((I241:J241),L241:M241)*O241</f>
        <v/>
      </c>
      <c r="Q241" s="3" t="inlineStr"/>
      <c r="S241" s="3">
        <f>IF(R241&gt;0,R241,Q241)</f>
        <v/>
      </c>
      <c r="W241" s="3">
        <f>IF(AND(BH241=0,CD241=0),0,IF(V241&gt;0,V241,IF(U241=1,$W$11,0)))</f>
        <v/>
      </c>
      <c r="Y241" s="3">
        <f>AD241</f>
        <v/>
      </c>
      <c r="Z241" s="3">
        <f>AE241</f>
        <v/>
      </c>
      <c r="AA241" s="3">
        <f>IF($BB$7=1,AF241,IF(AS241=12,$F241*I241/($AF$8*AL241+$AF$9*(1-AL241)),AF241))</f>
        <v/>
      </c>
      <c r="AB241" s="3">
        <f>IF($BB$7=1,AI241,IF(AV241=12,$F241*L241/($AI$8*AL241+$AI$9*(1-AL241)),AI241))</f>
        <v/>
      </c>
      <c r="AC241" s="3">
        <f>IF(AND(AS241=2,EA241=1),AA241*O241,IF(AND(AS241=2,EA241=2),AB241*O241,IF(EA241=1,AA241,IF(EA241=2,AB241))))</f>
        <v/>
      </c>
      <c r="AD241" s="3">
        <f>IF(AQ241=12,$F241*G241/$AQ$9,IF(OR(AQ241=1,AQ241=4),$F241*G241/200,IF(OR(AQ241=2,AQ241=9),$F241*G241/100,"자동")))</f>
        <v/>
      </c>
      <c r="AE241" s="3">
        <f>IF(AR241=12,$F241*H241/$AR$9,IF(OR(AR241=1,AR241=4),$F241*H241/200,IF(OR(AR241=2,AR241=9),$F241*H241/100,"자동")))</f>
        <v/>
      </c>
      <c r="AF241" s="3">
        <f>IF(AS241=12,$F241*I241/IF($BB$7=1,IF($ED241=1,$AS$9,$AF$9),($AF$8*AL241+$AF$9*(1-AL241))),IF(AS241=42,$F241*I241/AN241,IF(OR(AS241=1,AS241=4,AS241=2),$F241*I241/100,IF(AS241=9,$F241*I241/50,"자동"))))</f>
        <v/>
      </c>
      <c r="AG241" s="3">
        <f>IF(AT241=12,$F241*J241/IF($BB$7=1,IF($ED241=1,$AT$9,$AG$9),($AG$8*AL241+$AG$9*(1-AL241))),IF(AT241=42,$F241*J241/AN241,IF(OR(AT241=1,AT241=4,AT241=2),$F241*J241/100,IF(AT241=9,$F241*J241/50,"자동"))))</f>
        <v/>
      </c>
      <c r="AH241" s="3">
        <f>IF(AU241=12,$F241*K241/IF($BB$7=1,IF($ED241=1,$AU$9,$AH$9),($AH$8*AL241+$AH$9*(1-AL241))),IF(AU241=42,$F241*K241/$AN241,IF(OR(AU241=1,AU241=4,AU241=2),$F241*K241/100,IF(AU241=9,$F241*K241/50,"자동"))))</f>
        <v/>
      </c>
      <c r="AI241" s="3">
        <f>IF(AV241=12,$F241*L241/IF($BB$7=1,IF($ED241=1,$AV$9,$AI$9),($AI$8*AL241+$AI$9*(1-AL241))),IF(AV241=42,$F241*L241/AO241,IF(OR(AV241=1,AV241=4,AV241=2),$F241*L241/100,IF(AV241=9,$F241*L241/50,"자동"))))</f>
        <v/>
      </c>
      <c r="AJ241" s="3">
        <f>IF(AW241=12,$F241*M241/IF($BB$7=1,IF($ED241=1,$AW$9,$AJ$9),($AJ$8*AL241+$AJ$9*(1-AL241))),IF(AW241=42,$F241*M241/AO241,IF(OR(AW241=1,AW241=4,AW241=2),$F241*M241/100,IF(AW241=9,$F241*M241/50,"자동"))))</f>
        <v/>
      </c>
      <c r="AL241" s="3">
        <f>IF(AK241&lt;&gt;"",AK241,IF(BA241&lt;&gt;12,"",IF(U241=1,1,IF(LEFT(E241,3)="서울대",0,""))))</f>
        <v/>
      </c>
      <c r="AN241" s="3">
        <f>IF($BA241=42,OFFSET(변환표준점수!C$119,$AP241-1,0),"")</f>
        <v/>
      </c>
      <c r="AO241" s="3">
        <f>IF($BA241=42,OFFSET(변환표준점수!D$119,$AP241-1,0),"")</f>
        <v/>
      </c>
      <c r="AP241" s="3">
        <f>IF(S241="","",MATCH(S241,변환표준점수!$B$119:$B$298,0))</f>
        <v/>
      </c>
      <c r="AQ241" s="3" t="n">
        <v>1</v>
      </c>
      <c r="AR241" s="3" t="n">
        <v>1</v>
      </c>
      <c r="AS241" s="3" t="n">
        <v>1</v>
      </c>
      <c r="AT241" s="3" t="n">
        <v>1</v>
      </c>
      <c r="AV241" s="3" t="n">
        <v>1</v>
      </c>
      <c r="AW241" s="3" t="n">
        <v>1</v>
      </c>
      <c r="AX241" s="3" t="n">
        <v>3</v>
      </c>
      <c r="AY241" s="3" t="n">
        <v>3</v>
      </c>
      <c r="BA241" s="3">
        <f>IF(AS241&gt;0,AS241,AV241)</f>
        <v/>
      </c>
      <c r="BJ241" s="3">
        <f>IF(BI241="",IF(DT241=1,1,$BI$3),BI241)</f>
        <v/>
      </c>
      <c r="CH241" s="206">
        <f>F241*P241</f>
        <v/>
      </c>
      <c r="CJ241" s="3" t="n">
        <v>-2</v>
      </c>
      <c r="CK241" s="3" t="n">
        <v>-5</v>
      </c>
      <c r="CL241" s="3" t="n">
        <v>-8</v>
      </c>
      <c r="CM241" s="3" t="n">
        <v>-11</v>
      </c>
      <c r="CN241" s="3" t="n">
        <v>-14</v>
      </c>
      <c r="CO241" s="3" t="n">
        <v>-18</v>
      </c>
      <c r="CP241" s="3" t="n">
        <v>-22</v>
      </c>
      <c r="CQ241" s="3" t="n">
        <v>-26</v>
      </c>
      <c r="CU241" s="3" t="n">
        <v>-1</v>
      </c>
      <c r="CV241" s="3" t="n">
        <v>-1</v>
      </c>
      <c r="CW241" s="3" t="n">
        <v>-1</v>
      </c>
      <c r="CX241" s="3" t="n">
        <v>-2</v>
      </c>
      <c r="CY241" s="3" t="n">
        <v>-2</v>
      </c>
      <c r="CZ241" s="3" t="n">
        <v>-2</v>
      </c>
      <c r="DJ241" s="3">
        <f>ROUND((CI241-EZ241),1)</f>
        <v/>
      </c>
      <c r="DK241" s="3">
        <f>((CI241-EZ241)/(FG241+DJ241-FC241))*100</f>
        <v/>
      </c>
      <c r="DL241" s="3">
        <f>ROUND((CR241-FA241)+(DA241-FB241),1)</f>
        <v/>
      </c>
      <c r="DO241" s="3" t="n">
        <v>2</v>
      </c>
      <c r="DZ241" s="3" t="n">
        <v>1</v>
      </c>
      <c r="EA241" s="3">
        <f>IF(DZ241&gt;0,DZ241,IF(DM241&gt;0,1,2))</f>
        <v/>
      </c>
      <c r="EB241" s="3">
        <f>MAX(DM241:DO241)</f>
        <v/>
      </c>
      <c r="EC241" s="3">
        <f>AND(DM241-0.1&lt;$DM$8,DN241-0.1&lt;$DN$8,DO241-0.1&lt;$DO$8)*1</f>
        <v/>
      </c>
      <c r="ED241" s="3">
        <f>IFERROR(IF(AND($DP$8&gt;=DP241,$DQ$8&gt;=DQ241,$DR$8&gt;=DR241,$DS$8&gt;=DS241,$DT$8&gt;=DT241,$DU$8&gt;=DU241,$DV$8&gt;=DV241,$DW$8&gt;=DW241,$DX$8&gt;=DX241,OR(DY241=0,$DY$8&lt;DY241),EC241=1),1,0),0)</f>
        <v/>
      </c>
      <c r="EF241" s="3">
        <f>IFERROR(OFFSET(EF$3,MATCH(AQ241,$ED$4:$ED$10,0),0),0)</f>
        <v/>
      </c>
      <c r="EG241" s="3">
        <f>IFERROR(OFFSET(EG$3,MATCH(AR241,$ED$4:$ED$10,0),0),0)</f>
        <v/>
      </c>
      <c r="EH241" s="3">
        <f>IFERROR(IF(LEFT($BA241,1)="4",OFFSET(변환표준점수!$H$118,MATCH($S241,변환표준점수!$B$119:$B$198,0),),OFFSET(EH$3,MATCH(AS241,$ED$4:$ED$8,0),0)),0)</f>
        <v/>
      </c>
      <c r="EI241" s="3">
        <f>IFERROR(IF(LEFT($BA241,1)="4",OFFSET(변환표준점수!$I$118,MATCH($S241,변환표준점수!$B$119:$B$198,0),0),OFFSET(EI$3,MATCH(AT241,$ED$4:$ED$8,0),0)),0)</f>
        <v/>
      </c>
      <c r="EK241" s="3">
        <f>IFERROR(IF(LEFT($BA241,1)="4",OFFSET(변환표준점수!$J$118,MATCH($S241,변환표준점수!$B$119:$B$198,0),0),OFFSET(EJ$3,MATCH(AV241,$ED$4:$ED$8,0),0)),0)</f>
        <v/>
      </c>
      <c r="EL241" s="3">
        <f>IFERROR(IF(LEFT($BA241,1)="4",OFFSET(변환표준점수!$K$118,MATCH($S241,변환표준점수!$B$119:$B$198,0),0),OFFSET(EK$3,MATCH(AW241,$ED$4:$ED$8,0),0)),0)</f>
        <v/>
      </c>
      <c r="EM241" s="3">
        <f>IFERROR(OFFSET(EL$3,MATCH(AX241,$ED$4:$ED$8,0),0),0)</f>
        <v/>
      </c>
      <c r="EN241" s="3">
        <f>IFERROR(OFFSET(EM$3,MATCH(AY241,$ED$4:$ED$8,0),0),0)</f>
        <v/>
      </c>
      <c r="EO241" s="3">
        <f>IFERROR(OFFSET(EN$3,MATCH(AZ241,$ED$4:$ED$8,0),0),0)</f>
        <v/>
      </c>
      <c r="EQ241" s="3">
        <f>IFERROR((EF241*AD241+BO241)*$EP$9,0)</f>
        <v/>
      </c>
      <c r="ER241" s="3">
        <f>IFERROR(EG241*AE241+OFFSET($BP241,0,$ER$14-1),0)</f>
        <v/>
      </c>
      <c r="ES241" s="3">
        <f>IFERROR((EH241*AF241+BS241)*$EP$9,0)</f>
        <v/>
      </c>
      <c r="ET241" s="3">
        <f>IFERROR(IF(O241&lt;2,0,(EI241*AG241+BT241)*$EP$9),0)</f>
        <v/>
      </c>
      <c r="EU241" s="3">
        <f>IFERROR(BU241*$EP$9,0)</f>
        <v/>
      </c>
      <c r="EV241" s="3">
        <f>IFERROR((EK241*AI241+BV241)*$EP$9,0)</f>
        <v/>
      </c>
      <c r="EW241" s="3">
        <f>IFERROR(IF(O241&lt;2,0,(EL241*AJ241+BW241)*$EP$9),0)</f>
        <v/>
      </c>
      <c r="EX241" s="3">
        <f>LARGE((ES241:ET241,EV241:EW241),1)</f>
        <v/>
      </c>
      <c r="EY241" s="3">
        <f>IF(O241&lt;2,0,LARGE((ES241:ET241,EV241:EW241),2))</f>
        <v/>
      </c>
      <c r="EZ241" s="3">
        <f>IFERROR(OFFSET(CI241,0,ROUND((1/(1/EM241))-1,0)),0)</f>
        <v/>
      </c>
      <c r="FA241" s="3">
        <f>IFERROR(OFFSET(CR241,0,ROUND(1/(1/EN241),0)-1),0)</f>
        <v/>
      </c>
      <c r="FB241" s="3">
        <f>IFERROR(OFFSET(DA241,0,ROUND(1/(1/EO241),0)-1),0)</f>
        <v/>
      </c>
      <c r="FG241" s="3">
        <f>IF(FF241&gt;0,FF241,EQ241+ER241+EU241+EX241+EY241+EZ241+FA241+FB241+FC241)</f>
        <v/>
      </c>
      <c r="FH241" s="618" t="n"/>
      <c r="FU241" s="3">
        <f>IF(AQ241=1,"표점",IF(AQ241=12,"표점/만점",IF(AQ241=2,"백분위")))</f>
        <v/>
      </c>
      <c r="FV241" s="3">
        <f>IF(BA241=1,"표점",IF(BA241=12,"표점/만점",IF(BA241=2,"백분위",IF(BA241=4,"변표",IF(BA241=42,"변표/만점")))))</f>
        <v/>
      </c>
      <c r="FW241" s="3">
        <f>ROUND(Y241/$FZ241,2)</f>
        <v/>
      </c>
      <c r="FX241" s="3">
        <f>ROUND(Z241/$FZ241,2)</f>
        <v/>
      </c>
      <c r="FY241" s="3">
        <f>ROUND(AC241/$FZ241,2)</f>
        <v/>
      </c>
      <c r="FZ241" s="3">
        <f>Y241+Z241+AC241</f>
        <v/>
      </c>
    </row>
    <row r="242">
      <c r="A242" s="556" t="n">
        <v>26</v>
      </c>
      <c r="C242" s="3">
        <f>ROUND(ROW(C242)-ROW($C$15),0)</f>
        <v/>
      </c>
      <c r="D242" s="3" t="n">
        <v>227</v>
      </c>
      <c r="E242" s="3" t="inlineStr">
        <is>
          <t>충북 통합</t>
        </is>
      </c>
      <c r="F242" s="3" t="n">
        <v>200</v>
      </c>
      <c r="G242" s="3" t="n">
        <v>0.3</v>
      </c>
      <c r="H242" s="3" t="n">
        <v>0.2</v>
      </c>
      <c r="I242" s="3" t="n">
        <v>0.15</v>
      </c>
      <c r="J242" s="3" t="n">
        <v>0.15</v>
      </c>
      <c r="L242" s="3" t="n">
        <v>0.15</v>
      </c>
      <c r="M242" s="3" t="n">
        <v>0.15</v>
      </c>
      <c r="O242" s="3" t="n">
        <v>2</v>
      </c>
      <c r="P242" s="3">
        <f>G242+H242+MAX((I242:J242),L242:M242)*O242</f>
        <v/>
      </c>
      <c r="Q242" s="3" t="inlineStr"/>
      <c r="S242" s="3">
        <f>IF(R242&gt;0,R242,Q242)</f>
        <v/>
      </c>
      <c r="W242" s="3">
        <f>IF(AND(BH242=0,CD242=0),0,IF(V242&gt;0,V242,IF(U242=1,$W$11,0)))</f>
        <v/>
      </c>
      <c r="Y242" s="3">
        <f>AD242</f>
        <v/>
      </c>
      <c r="Z242" s="3">
        <f>AE242</f>
        <v/>
      </c>
      <c r="AA242" s="3">
        <f>IF($BB$7=1,AF242,IF(AS242=12,$F242*I242/($AF$8*AL242+$AF$9*(1-AL242)),AF242))</f>
        <v/>
      </c>
      <c r="AB242" s="3">
        <f>IF($BB$7=1,AI242,IF(AV242=12,$F242*L242/($AI$8*AL242+$AI$9*(1-AL242)),AI242))</f>
        <v/>
      </c>
      <c r="AC242" s="3">
        <f>IF(AND(AS242=2,EA242=1),AA242*O242,IF(AND(AS242=2,EA242=2),AB242*O242,IF(EA242=1,AA242,IF(EA242=2,AB242))))</f>
        <v/>
      </c>
      <c r="AD242" s="3">
        <f>IF(AQ242=12,$F242*G242/$AQ$9,IF(OR(AQ242=1,AQ242=4),$F242*G242/200,IF(OR(AQ242=2,AQ242=9),$F242*G242/100,"자동")))</f>
        <v/>
      </c>
      <c r="AE242" s="3">
        <f>IF(AR242=12,$F242*H242/$AR$9,IF(OR(AR242=1,AR242=4),$F242*H242/200,IF(OR(AR242=2,AR242=9),$F242*H242/100,"자동")))</f>
        <v/>
      </c>
      <c r="AF242" s="3">
        <f>IF(AS242=12,$F242*I242/IF($BB$7=1,IF($ED242=1,$AS$9,$AF$9),($AF$8*AL242+$AF$9*(1-AL242))),IF(AS242=42,$F242*I242/AN242,IF(OR(AS242=1,AS242=4,AS242=2),$F242*I242/100,IF(AS242=9,$F242*I242/50,"자동"))))</f>
        <v/>
      </c>
      <c r="AG242" s="3">
        <f>IF(AT242=12,$F242*J242/IF($BB$7=1,IF($ED242=1,$AT$9,$AG$9),($AG$8*AL242+$AG$9*(1-AL242))),IF(AT242=42,$F242*J242/AN242,IF(OR(AT242=1,AT242=4,AT242=2),$F242*J242/100,IF(AT242=9,$F242*J242/50,"자동"))))</f>
        <v/>
      </c>
      <c r="AH242" s="3">
        <f>IF(AU242=12,$F242*K242/IF($BB$7=1,IF($ED242=1,$AU$9,$AH$9),($AH$8*AL242+$AH$9*(1-AL242))),IF(AU242=42,$F242*K242/$AN242,IF(OR(AU242=1,AU242=4,AU242=2),$F242*K242/100,IF(AU242=9,$F242*K242/50,"자동"))))</f>
        <v/>
      </c>
      <c r="AI242" s="3">
        <f>IF(AV242=12,$F242*L242/IF($BB$7=1,IF($ED242=1,$AV$9,$AI$9),($AI$8*AL242+$AI$9*(1-AL242))),IF(AV242=42,$F242*L242/AO242,IF(OR(AV242=1,AV242=4,AV242=2),$F242*L242/100,IF(AV242=9,$F242*L242/50,"자동"))))</f>
        <v/>
      </c>
      <c r="AJ242" s="3">
        <f>IF(AW242=12,$F242*M242/IF($BB$7=1,IF($ED242=1,$AW$9,$AJ$9),($AJ$8*AL242+$AJ$9*(1-AL242))),IF(AW242=42,$F242*M242/AO242,IF(OR(AW242=1,AW242=4,AW242=2),$F242*M242/100,IF(AW242=9,$F242*M242/50,"자동"))))</f>
        <v/>
      </c>
      <c r="AK242" s="3" t="n">
        <v>0</v>
      </c>
      <c r="AL242" s="3">
        <f>IF(AK242&lt;&gt;"",AK242,IF(BA242&lt;&gt;12,"",IF(U242=1,1,IF(LEFT(E242,3)="서울대",0,""))))</f>
        <v/>
      </c>
      <c r="AN242" s="3">
        <f>IF($BA242=42,OFFSET(변환표준점수!C$119,$AP242-1,0),"")</f>
        <v/>
      </c>
      <c r="AO242" s="3">
        <f>IF($BA242=42,OFFSET(변환표준점수!D$119,$AP242-1,0),"")</f>
        <v/>
      </c>
      <c r="AP242" s="3">
        <f>IF(S242="","",MATCH(S242,변환표준점수!$B$119:$B$298,0))</f>
        <v/>
      </c>
      <c r="AQ242" s="3" t="n">
        <v>12</v>
      </c>
      <c r="AR242" s="3" t="n">
        <v>12</v>
      </c>
      <c r="AS242" s="3" t="n">
        <v>12</v>
      </c>
      <c r="AT242" s="3" t="n">
        <v>12</v>
      </c>
      <c r="AV242" s="3" t="n">
        <v>12</v>
      </c>
      <c r="AW242" s="3" t="n">
        <v>12</v>
      </c>
      <c r="AX242" s="3" t="n">
        <v>3</v>
      </c>
      <c r="AY242" s="3" t="n">
        <v>3</v>
      </c>
      <c r="BA242" s="3">
        <f>IF(AS242&gt;0,AS242,AV242)</f>
        <v/>
      </c>
      <c r="BJ242" s="3">
        <f>IF(BI242="",IF(DT242=1,1,$BI$3),BI242)</f>
        <v/>
      </c>
      <c r="CH242" s="206">
        <f>F242*P242</f>
        <v/>
      </c>
      <c r="CI242" s="56" t="n">
        <v>40</v>
      </c>
      <c r="CJ242" s="3" t="n">
        <v>38</v>
      </c>
      <c r="CK242" s="3" t="n">
        <v>36</v>
      </c>
      <c r="CL242" s="3" t="n">
        <v>34</v>
      </c>
      <c r="CM242" s="3" t="n">
        <v>32</v>
      </c>
      <c r="CN242" s="3" t="n">
        <v>30</v>
      </c>
      <c r="CO242" s="3" t="n">
        <v>28</v>
      </c>
      <c r="CP242" s="3" t="n">
        <v>16</v>
      </c>
      <c r="CQ242" s="3" t="n">
        <v>0</v>
      </c>
      <c r="DJ242" s="3">
        <f>ROUND((CI242-EZ242),1)</f>
        <v/>
      </c>
      <c r="DK242" s="3">
        <f>((CI242-EZ242)/(FG242+DJ242-FC242))*100</f>
        <v/>
      </c>
      <c r="DL242" s="3">
        <f>ROUND((CR242-FA242)+(DA242-FB242),1)</f>
        <v/>
      </c>
      <c r="DO242" s="3" t="n">
        <v>2</v>
      </c>
      <c r="EA242" s="3">
        <f>IF(DZ242&gt;0,DZ242,IF(DM242&gt;0,1,2))</f>
        <v/>
      </c>
      <c r="EB242" s="3">
        <f>MAX(DM242:DO242)</f>
        <v/>
      </c>
      <c r="EC242" s="3">
        <f>AND(DM242-0.1&lt;$DM$8,DN242-0.1&lt;$DN$8,DO242-0.1&lt;$DO$8)*1</f>
        <v/>
      </c>
      <c r="ED242" s="3">
        <f>IFERROR(IF(AND($DP$8&gt;=DP242,$DQ$8&gt;=DQ242,$DR$8&gt;=DR242,$DS$8&gt;=DS242,$DT$8&gt;=DT242,$DU$8&gt;=DU242,$DV$8&gt;=DV242,$DW$8&gt;=DW242,$DX$8&gt;=DX242,OR(DY242=0,$DY$8&lt;DY242),EC242=1),1,0),0)</f>
        <v/>
      </c>
      <c r="EF242" s="3">
        <f>IFERROR(OFFSET(EF$3,MATCH(AQ242,$ED$4:$ED$10,0),0),0)</f>
        <v/>
      </c>
      <c r="EG242" s="3">
        <f>IFERROR(OFFSET(EG$3,MATCH(AR242,$ED$4:$ED$10,0),0),0)</f>
        <v/>
      </c>
      <c r="EH242" s="3">
        <f>IFERROR(IF(LEFT($BA242,1)="4",OFFSET(변환표준점수!$H$118,MATCH($S242,변환표준점수!$B$119:$B$198,0),),OFFSET(EH$3,MATCH(AS242,$ED$4:$ED$8,0),0)),0)</f>
        <v/>
      </c>
      <c r="EI242" s="3">
        <f>IFERROR(IF(LEFT($BA242,1)="4",OFFSET(변환표준점수!$I$118,MATCH($S242,변환표준점수!$B$119:$B$198,0),0),OFFSET(EI$3,MATCH(AT242,$ED$4:$ED$8,0),0)),0)</f>
        <v/>
      </c>
      <c r="EK242" s="3">
        <f>IFERROR(IF(LEFT($BA242,1)="4",OFFSET(변환표준점수!$J$118,MATCH($S242,변환표준점수!$B$119:$B$198,0),0),OFFSET(EJ$3,MATCH(AV242,$ED$4:$ED$8,0),0)),0)</f>
        <v/>
      </c>
      <c r="EL242" s="3">
        <f>IFERROR(IF(LEFT($BA242,1)="4",OFFSET(변환표준점수!$K$118,MATCH($S242,변환표준점수!$B$119:$B$198,0),0),OFFSET(EK$3,MATCH(AW242,$ED$4:$ED$8,0),0)),0)</f>
        <v/>
      </c>
      <c r="EM242" s="3">
        <f>IFERROR(OFFSET(EL$3,MATCH(AX242,$ED$4:$ED$8,0),0),0)</f>
        <v/>
      </c>
      <c r="EN242" s="3">
        <f>IFERROR(OFFSET(EM$3,MATCH(AY242,$ED$4:$ED$8,0),0),0)</f>
        <v/>
      </c>
      <c r="EO242" s="3">
        <f>IFERROR(OFFSET(EN$3,MATCH(AZ242,$ED$4:$ED$8,0),0),0)</f>
        <v/>
      </c>
      <c r="EQ242" s="3">
        <f>IFERROR((EF242*AD242+BO242)*$EP$9,0)</f>
        <v/>
      </c>
      <c r="ER242" s="3">
        <f>IFERROR(EG242*AE242+OFFSET($BP242,0,$ER$14-1),0)</f>
        <v/>
      </c>
      <c r="ES242" s="3">
        <f>IFERROR((EH242*AF242+BS242)*$EP$9,0)</f>
        <v/>
      </c>
      <c r="ET242" s="3">
        <f>IFERROR(IF(O242&lt;2,0,(EI242*AG242+BT242)*$EP$9),0)</f>
        <v/>
      </c>
      <c r="EU242" s="3">
        <f>IFERROR(BU242*$EP$9,0)</f>
        <v/>
      </c>
      <c r="EV242" s="3">
        <f>IFERROR((EK242*AI242+BV242)*$EP$9,0)</f>
        <v/>
      </c>
      <c r="EW242" s="3">
        <f>IFERROR(IF(O242&lt;2,0,(EL242*AJ242+BW242)*$EP$9),0)</f>
        <v/>
      </c>
      <c r="EX242" s="3">
        <f>LARGE((ES242:ET242,EV242:EW242),1)</f>
        <v/>
      </c>
      <c r="EY242" s="3">
        <f>IF(O242&lt;2,0,LARGE((ES242:ET242,EV242:EW242),2))</f>
        <v/>
      </c>
      <c r="EZ242" s="3">
        <f>IFERROR(OFFSET(CI242,0,ROUND((1/(1/EM242))-1,0)),0)</f>
        <v/>
      </c>
      <c r="FA242" s="3">
        <f>IFERROR(OFFSET(CR242,0,ROUND(1/(1/EN242),0)-1),0)</f>
        <v/>
      </c>
      <c r="FB242" s="3">
        <f>IFERROR(OFFSET(DA242,0,ROUND(1/(1/EO242),0)-1),0)</f>
        <v/>
      </c>
      <c r="FC242" s="3" t="n">
        <v>800</v>
      </c>
      <c r="FG242" s="3">
        <f>IF(FF242&gt;0,FF242,EQ242+ER242+EU242+EX242+EY242+EZ242+FA242+FB242+FC242)</f>
        <v/>
      </c>
      <c r="FH242" s="618" t="n"/>
      <c r="FU242" s="3">
        <f>IF(AQ242=1,"표점",IF(AQ242=12,"표점/만점",IF(AQ242=2,"백분위")))</f>
        <v/>
      </c>
      <c r="FV242" s="3">
        <f>IF(BA242=1,"표점",IF(BA242=12,"표점/만점",IF(BA242=2,"백분위",IF(BA242=4,"변표",IF(BA242=42,"변표/만점")))))</f>
        <v/>
      </c>
      <c r="FW242" s="3">
        <f>ROUND(Y242/$FZ242,2)</f>
        <v/>
      </c>
      <c r="FX242" s="3">
        <f>ROUND(Z242/$FZ242,2)</f>
        <v/>
      </c>
      <c r="FY242" s="3">
        <f>ROUND(AC242/$FZ242,2)</f>
        <v/>
      </c>
      <c r="FZ242" s="3">
        <f>Y242+Z242+AC242</f>
        <v/>
      </c>
    </row>
    <row r="243">
      <c r="A243" s="556" t="n">
        <v>26</v>
      </c>
      <c r="C243" s="3">
        <f>ROUND(ROW(C243)-ROW($C$15),0)</f>
        <v/>
      </c>
      <c r="D243" s="3" t="n">
        <v>228</v>
      </c>
      <c r="E243" s="3" t="inlineStr">
        <is>
          <t>충북 자연미정</t>
        </is>
      </c>
      <c r="F243" s="3" t="n">
        <v>200</v>
      </c>
      <c r="G243" s="3" t="n">
        <v>0.2</v>
      </c>
      <c r="H243" s="3" t="n">
        <v>0.3</v>
      </c>
      <c r="I243" s="3" t="n">
        <v>0.15</v>
      </c>
      <c r="J243" s="3" t="n">
        <v>0.15</v>
      </c>
      <c r="L243" s="3" t="n">
        <v>0.15</v>
      </c>
      <c r="M243" s="3" t="n">
        <v>0.15</v>
      </c>
      <c r="O243" s="3" t="n">
        <v>2</v>
      </c>
      <c r="P243" s="3">
        <f>G243+H243+MAX((I243:J243),L243:M243)*O243</f>
        <v/>
      </c>
      <c r="Q243" s="3" t="inlineStr"/>
      <c r="S243" s="3">
        <f>IF(R243&gt;0,R243,Q243)</f>
        <v/>
      </c>
      <c r="W243" s="3">
        <f>IF(AND(BH243=0,CD243=0),0,IF(V243&gt;0,V243,IF(U243=1,$W$11,0)))</f>
        <v/>
      </c>
      <c r="Y243" s="3">
        <f>AD243</f>
        <v/>
      </c>
      <c r="Z243" s="3">
        <f>AE243</f>
        <v/>
      </c>
      <c r="AA243" s="3">
        <f>IF($BB$7=1,AF243,IF(AS243=12,$F243*I243/($AF$8*AL243+$AF$9*(1-AL243)),AF243))</f>
        <v/>
      </c>
      <c r="AB243" s="3">
        <f>IF($BB$7=1,AI243,IF(AV243=12,$F243*L243/($AI$8*AL243+$AI$9*(1-AL243)),AI243))</f>
        <v/>
      </c>
      <c r="AC243" s="3">
        <f>IF(AND(AS243=2,EA243=1),AA243*O243,IF(AND(AS243=2,EA243=2),AB243*O243,IF(EA243=1,AA243,IF(EA243=2,AB243))))</f>
        <v/>
      </c>
      <c r="AD243" s="3">
        <f>IF(AQ243=12,$F243*G243/$AQ$9,IF(OR(AQ243=1,AQ243=4),$F243*G243/200,IF(OR(AQ243=2,AQ243=9),$F243*G243/100,"자동")))</f>
        <v/>
      </c>
      <c r="AE243" s="3">
        <f>IF(AR243=12,$F243*H243/$AR$9,IF(OR(AR243=1,AR243=4),$F243*H243/200,IF(OR(AR243=2,AR243=9),$F243*H243/100,"자동")))</f>
        <v/>
      </c>
      <c r="AF243" s="3">
        <f>IF(AS243=12,$F243*I243/IF($BB$7=1,IF($ED243=1,$AS$9,$AF$9),($AF$8*AL243+$AF$9*(1-AL243))),IF(AS243=42,$F243*I243/AN243,IF(OR(AS243=1,AS243=4,AS243=2),$F243*I243/100,IF(AS243=9,$F243*I243/50,"자동"))))</f>
        <v/>
      </c>
      <c r="AG243" s="3">
        <f>IF(AT243=12,$F243*J243/IF($BB$7=1,IF($ED243=1,$AT$9,$AG$9),($AG$8*AL243+$AG$9*(1-AL243))),IF(AT243=42,$F243*J243/AN243,IF(OR(AT243=1,AT243=4,AT243=2),$F243*J243/100,IF(AT243=9,$F243*J243/50,"자동"))))</f>
        <v/>
      </c>
      <c r="AH243" s="3">
        <f>IF(AU243=12,$F243*K243/IF($BB$7=1,IF($ED243=1,$AU$9,$AH$9),($AH$8*AL243+$AH$9*(1-AL243))),IF(AU243=42,$F243*K243/$AN243,IF(OR(AU243=1,AU243=4,AU243=2),$F243*K243/100,IF(AU243=9,$F243*K243/50,"자동"))))</f>
        <v/>
      </c>
      <c r="AI243" s="3">
        <f>IF(AV243=12,$F243*L243/IF($BB$7=1,IF($ED243=1,$AV$9,$AI$9),($AI$8*AL243+$AI$9*(1-AL243))),IF(AV243=42,$F243*L243/AO243,IF(OR(AV243=1,AV243=4,AV243=2),$F243*L243/100,IF(AV243=9,$F243*L243/50,"자동"))))</f>
        <v/>
      </c>
      <c r="AJ243" s="3">
        <f>IF(AW243=12,$F243*M243/IF($BB$7=1,IF($ED243=1,$AW$9,$AJ$9),($AJ$8*AL243+$AJ$9*(1-AL243))),IF(AW243=42,$F243*M243/AO243,IF(OR(AW243=1,AW243=4,AW243=2),$F243*M243/100,IF(AW243=9,$F243*M243/50,"자동"))))</f>
        <v/>
      </c>
      <c r="AK243" s="3" t="n">
        <v>0</v>
      </c>
      <c r="AL243" s="3">
        <f>IF(AK243&lt;&gt;"",AK243,IF(BA243&lt;&gt;12,"",IF(U243=1,1,IF(LEFT(E243,3)="서울대",0,""))))</f>
        <v/>
      </c>
      <c r="AN243" s="3">
        <f>IF($BA243=42,OFFSET(변환표준점수!C$119,$AP243-1,0),"")</f>
        <v/>
      </c>
      <c r="AO243" s="3">
        <f>IF($BA243=42,OFFSET(변환표준점수!D$119,$AP243-1,0),"")</f>
        <v/>
      </c>
      <c r="AP243" s="3">
        <f>IF(S243="","",MATCH(S243,변환표준점수!$B$119:$B$298,0))</f>
        <v/>
      </c>
      <c r="AQ243" s="3" t="n">
        <v>12</v>
      </c>
      <c r="AR243" s="3" t="n">
        <v>12</v>
      </c>
      <c r="AS243" s="3" t="n">
        <v>12</v>
      </c>
      <c r="AT243" s="3" t="n">
        <v>12</v>
      </c>
      <c r="AV243" s="3" t="n">
        <v>12</v>
      </c>
      <c r="AW243" s="3" t="n">
        <v>12</v>
      </c>
      <c r="AX243" s="3" t="n">
        <v>3</v>
      </c>
      <c r="AY243" s="3" t="n">
        <v>3</v>
      </c>
      <c r="BA243" s="3">
        <f>IF(AS243&gt;0,AS243,AV243)</f>
        <v/>
      </c>
      <c r="BJ243" s="3">
        <f>IF(BI243="",IF(DT243=1,1,$BI$3),BI243)</f>
        <v/>
      </c>
      <c r="CH243" s="206">
        <f>F243*P243</f>
        <v/>
      </c>
      <c r="CI243" s="56" t="n">
        <v>40</v>
      </c>
      <c r="CJ243" s="3" t="n">
        <v>38</v>
      </c>
      <c r="CK243" s="3" t="n">
        <v>36</v>
      </c>
      <c r="CL243" s="3" t="n">
        <v>34</v>
      </c>
      <c r="CM243" s="3" t="n">
        <v>32</v>
      </c>
      <c r="CN243" s="3" t="n">
        <v>30</v>
      </c>
      <c r="CO243" s="3" t="n">
        <v>28</v>
      </c>
      <c r="CP243" s="3" t="n">
        <v>16</v>
      </c>
      <c r="CQ243" s="3" t="n">
        <v>0</v>
      </c>
      <c r="DJ243" s="3">
        <f>ROUND((CI243-EZ243),1)</f>
        <v/>
      </c>
      <c r="DK243" s="3">
        <f>((CI243-EZ243)/(FG243+DJ243-FC243))*100</f>
        <v/>
      </c>
      <c r="DL243" s="3">
        <f>ROUND((CR243-FA243)+(DA243-FB243),1)</f>
        <v/>
      </c>
      <c r="DO243" s="3" t="n">
        <v>2</v>
      </c>
      <c r="DZ243" s="3" t="n">
        <v>1</v>
      </c>
      <c r="EA243" s="3">
        <f>IF(DZ243&gt;0,DZ243,IF(DM243&gt;0,1,2))</f>
        <v/>
      </c>
      <c r="EB243" s="3">
        <f>MAX(DM243:DO243)</f>
        <v/>
      </c>
      <c r="EC243" s="3">
        <f>AND(DM243-0.1&lt;$DM$8,DN243-0.1&lt;$DN$8,DO243-0.1&lt;$DO$8)*1</f>
        <v/>
      </c>
      <c r="ED243" s="3">
        <f>IFERROR(IF(AND($DP$8&gt;=DP243,$DQ$8&gt;=DQ243,$DR$8&gt;=DR243,$DS$8&gt;=DS243,$DT$8&gt;=DT243,$DU$8&gt;=DU243,$DV$8&gt;=DV243,$DW$8&gt;=DW243,$DX$8&gt;=DX243,OR(DY243=0,$DY$8&lt;DY243),EC243=1),1,0),0)</f>
        <v/>
      </c>
      <c r="EF243" s="3">
        <f>IFERROR(OFFSET(EF$3,MATCH(AQ243,$ED$4:$ED$10,0),0),0)</f>
        <v/>
      </c>
      <c r="EG243" s="3">
        <f>IFERROR(OFFSET(EG$3,MATCH(AR243,$ED$4:$ED$10,0),0),0)</f>
        <v/>
      </c>
      <c r="EH243" s="3">
        <f>IFERROR(IF(LEFT($BA243,1)="4",OFFSET(변환표준점수!$H$118,MATCH($S243,변환표준점수!$B$119:$B$198,0),),OFFSET(EH$3,MATCH(AS243,$ED$4:$ED$8,0),0)),0)</f>
        <v/>
      </c>
      <c r="EI243" s="3">
        <f>IFERROR(IF(LEFT($BA243,1)="4",OFFSET(변환표준점수!$I$118,MATCH($S243,변환표준점수!$B$119:$B$198,0),0),OFFSET(EI$3,MATCH(AT243,$ED$4:$ED$8,0),0)),0)</f>
        <v/>
      </c>
      <c r="EK243" s="3">
        <f>IFERROR(IF(LEFT($BA243,1)="4",OFFSET(변환표준점수!$J$118,MATCH($S243,변환표준점수!$B$119:$B$198,0),0),OFFSET(EJ$3,MATCH(AV243,$ED$4:$ED$8,0),0)),0)</f>
        <v/>
      </c>
      <c r="EL243" s="3">
        <f>IFERROR(IF(LEFT($BA243,1)="4",OFFSET(변환표준점수!$K$118,MATCH($S243,변환표준점수!$B$119:$B$198,0),0),OFFSET(EK$3,MATCH(AW243,$ED$4:$ED$8,0),0)),0)</f>
        <v/>
      </c>
      <c r="EM243" s="3">
        <f>IFERROR(OFFSET(EL$3,MATCH(AX243,$ED$4:$ED$8,0),0),0)</f>
        <v/>
      </c>
      <c r="EN243" s="3">
        <f>IFERROR(OFFSET(EM$3,MATCH(AY243,$ED$4:$ED$8,0),0),0)</f>
        <v/>
      </c>
      <c r="EO243" s="3">
        <f>IFERROR(OFFSET(EN$3,MATCH(AZ243,$ED$4:$ED$8,0),0),0)</f>
        <v/>
      </c>
      <c r="EQ243" s="3">
        <f>IFERROR((EF243*AD243+BO243)*$EP$9,0)</f>
        <v/>
      </c>
      <c r="ER243" s="3">
        <f>IFERROR(EG243*AE243+OFFSET($BP243,0,$ER$14-1),0)</f>
        <v/>
      </c>
      <c r="ES243" s="3">
        <f>IFERROR((EH243*AF243+BS243)*$EP$9,0)</f>
        <v/>
      </c>
      <c r="ET243" s="3">
        <f>IFERROR(IF(O243&lt;2,0,(EI243*AG243+BT243)*$EP$9),0)</f>
        <v/>
      </c>
      <c r="EU243" s="3">
        <f>IFERROR(BU243*$EP$9,0)</f>
        <v/>
      </c>
      <c r="EV243" s="3">
        <f>IFERROR((EK243*AI243+BV243)*$EP$9,0)</f>
        <v/>
      </c>
      <c r="EW243" s="3">
        <f>IFERROR(IF(O243&lt;2,0,(EL243*AJ243+BW243)*$EP$9),0)</f>
        <v/>
      </c>
      <c r="EX243" s="3">
        <f>LARGE((ES243:ET243,EV243:EW243),1)</f>
        <v/>
      </c>
      <c r="EY243" s="3">
        <f>IF(O243&lt;2,0,LARGE((ES243:ET243,EV243:EW243),2))</f>
        <v/>
      </c>
      <c r="EZ243" s="3">
        <f>IFERROR(OFFSET(CI243,0,ROUND((1/(1/EM243))-1,0)),0)</f>
        <v/>
      </c>
      <c r="FA243" s="3">
        <f>IFERROR(OFFSET(CR243,0,ROUND(1/(1/EN243),0)-1),0)</f>
        <v/>
      </c>
      <c r="FB243" s="3">
        <f>IFERROR(OFFSET(DA243,0,ROUND(1/(1/EO243),0)-1),0)</f>
        <v/>
      </c>
      <c r="FC243" s="3" t="n">
        <v>800</v>
      </c>
      <c r="FG243" s="3">
        <f>IF(FF243&gt;0,FF243,EQ243+ER243+EU243+EX243+EY243+EZ243+FA243+FB243+FC243)</f>
        <v/>
      </c>
      <c r="FH243" s="618" t="n"/>
      <c r="FU243" s="3">
        <f>IF(AQ243=1,"표점",IF(AQ243=12,"표점/만점",IF(AQ243=2,"백분위")))</f>
        <v/>
      </c>
      <c r="FV243" s="3">
        <f>IF(BA243=1,"표점",IF(BA243=12,"표점/만점",IF(BA243=2,"백분위",IF(BA243=4,"변표",IF(BA243=42,"변표/만점")))))</f>
        <v/>
      </c>
      <c r="FW243" s="3">
        <f>ROUND(Y243/$FZ243,2)</f>
        <v/>
      </c>
      <c r="FX243" s="3">
        <f>ROUND(Z243/$FZ243,2)</f>
        <v/>
      </c>
      <c r="FY243" s="3">
        <f>ROUND(AC243/$FZ243,2)</f>
        <v/>
      </c>
      <c r="FZ243" s="3">
        <f>Y243+Z243+AC243</f>
        <v/>
      </c>
    </row>
    <row r="244">
      <c r="A244" s="556" t="n">
        <v>26</v>
      </c>
      <c r="C244" s="3">
        <f>ROUND(ROW(C244)-ROW($C$15),0)</f>
        <v/>
      </c>
      <c r="D244" s="3" t="n">
        <v>229</v>
      </c>
      <c r="E244" s="3" t="inlineStr">
        <is>
          <t>충북 의약</t>
        </is>
      </c>
      <c r="F244" s="3" t="n">
        <v>200</v>
      </c>
      <c r="G244" s="3" t="n">
        <v>0.2</v>
      </c>
      <c r="H244" s="3" t="n">
        <v>0.3</v>
      </c>
      <c r="I244" s="3" t="n">
        <v>0.15</v>
      </c>
      <c r="J244" s="3" t="n">
        <v>0.15</v>
      </c>
      <c r="O244" s="3" t="n">
        <v>2</v>
      </c>
      <c r="P244" s="3">
        <f>G244+H244+MAX((I244:J244),L244:M244)*O244</f>
        <v/>
      </c>
      <c r="Q244" s="3" t="inlineStr"/>
      <c r="S244" s="3">
        <f>IF(R244&gt;0,R244,Q244)</f>
        <v/>
      </c>
      <c r="U244" s="3" t="n">
        <v>1</v>
      </c>
      <c r="W244" s="3">
        <f>IF(AND(BH244=0,CD244=0),0,IF(V244&gt;0,V244,IF(U244=1,$W$11,0)))</f>
        <v/>
      </c>
      <c r="Y244" s="3">
        <f>AD244</f>
        <v/>
      </c>
      <c r="Z244" s="3">
        <f>AE244</f>
        <v/>
      </c>
      <c r="AA244" s="3">
        <f>IF($BB$7=1,AF244,IF(AS244=12,$F244*I244/($AF$8*AL244+$AF$9*(1-AL244)),AF244))</f>
        <v/>
      </c>
      <c r="AB244" s="3">
        <f>IF($BB$7=1,AI244,IF(AV244=12,$F244*L244/($AI$8*AL244+$AI$9*(1-AL244)),AI244))</f>
        <v/>
      </c>
      <c r="AC244" s="3">
        <f>IF(AND(AS244=2,EA244=1),AA244*O244,IF(AND(AS244=2,EA244=2),AB244*O244,IF(EA244=1,AA244,IF(EA244=2,AB244))))</f>
        <v/>
      </c>
      <c r="AD244" s="3">
        <f>IF(AQ244=12,$F244*G244/$AQ$9,IF(OR(AQ244=1,AQ244=4),$F244*G244/200,IF(OR(AQ244=2,AQ244=9),$F244*G244/100,"자동")))</f>
        <v/>
      </c>
      <c r="AE244" s="3">
        <f>IF(AR244=12,$F244*H244/$AR$9,IF(OR(AR244=1,AR244=4),$F244*H244/200,IF(OR(AR244=2,AR244=9),$F244*H244/100,"자동")))</f>
        <v/>
      </c>
      <c r="AF244" s="3">
        <f>IF(AS244=12,$F244*I244/IF($BB$7=1,IF($ED244=1,$AS$9,$AF$9),($AF$8*AL244+$AF$9*(1-AL244))),IF(AS244=42,$F244*I244/AN244,IF(OR(AS244=1,AS244=4,AS244=2),$F244*I244/100,IF(AS244=9,$F244*I244/50,"자동"))))</f>
        <v/>
      </c>
      <c r="AG244" s="3">
        <f>IF(AT244=12,$F244*J244/IF($BB$7=1,IF($ED244=1,$AT$9,$AG$9),($AG$8*AL244+$AG$9*(1-AL244))),IF(AT244=42,$F244*J244/AN244,IF(OR(AT244=1,AT244=4,AT244=2),$F244*J244/100,IF(AT244=9,$F244*J244/50,"자동"))))</f>
        <v/>
      </c>
      <c r="AH244" s="3">
        <f>IF(AU244=12,$F244*K244/IF($BB$7=1,IF($ED244=1,$AU$9,$AH$9),($AH$8*AL244+$AH$9*(1-AL244))),IF(AU244=42,$F244*K244/$AN244,IF(OR(AU244=1,AU244=4,AU244=2),$F244*K244/100,IF(AU244=9,$F244*K244/50,"자동"))))</f>
        <v/>
      </c>
      <c r="AI244" s="3">
        <f>IF(AV244=12,$F244*L244/IF($BB$7=1,IF($ED244=1,$AV$9,$AI$9),($AI$8*AL244+$AI$9*(1-AL244))),IF(AV244=42,$F244*L244/AO244,IF(OR(AV244=1,AV244=4,AV244=2),$F244*L244/100,IF(AV244=9,$F244*L244/50,"자동"))))</f>
        <v/>
      </c>
      <c r="AJ244" s="3">
        <f>IF(AW244=12,$F244*M244/IF($BB$7=1,IF($ED244=1,$AW$9,$AJ$9),($AJ$8*AL244+$AJ$9*(1-AL244))),IF(AW244=42,$F244*M244/AO244,IF(OR(AW244=1,AW244=4,AW244=2),$F244*M244/100,IF(AW244=9,$F244*M244/50,"자동"))))</f>
        <v/>
      </c>
      <c r="AK244" s="3" t="n">
        <v>1</v>
      </c>
      <c r="AL244" s="3">
        <f>IF(AK244&lt;&gt;"",AK244,IF(BA244&lt;&gt;12,"",IF(U244=1,1,IF(LEFT(E244,3)="서울대",0,""))))</f>
        <v/>
      </c>
      <c r="AN244" s="3">
        <f>IF($BA244=42,OFFSET(변환표준점수!C$119,$AP244-1,0),"")</f>
        <v/>
      </c>
      <c r="AO244" s="3">
        <f>IF($BA244=42,OFFSET(변환표준점수!D$119,$AP244-1,0),"")</f>
        <v/>
      </c>
      <c r="AP244" s="3">
        <f>IF(S244="","",MATCH(S244,변환표준점수!$B$119:$B$298,0))</f>
        <v/>
      </c>
      <c r="AQ244" s="3" t="n">
        <v>12</v>
      </c>
      <c r="AR244" s="3" t="n">
        <v>12</v>
      </c>
      <c r="AS244" s="3" t="n">
        <v>12</v>
      </c>
      <c r="AT244" s="3" t="n">
        <v>12</v>
      </c>
      <c r="AX244" s="3" t="n">
        <v>3</v>
      </c>
      <c r="AY244" s="3" t="n">
        <v>3</v>
      </c>
      <c r="BA244" s="3">
        <f>IF(AS244&gt;0,AS244,AV244)</f>
        <v/>
      </c>
      <c r="BJ244" s="3">
        <f>IF(BI244="",IF(DT244=1,1,$BI$3),BI244)</f>
        <v/>
      </c>
      <c r="CH244" s="206">
        <f>F244*P244</f>
        <v/>
      </c>
      <c r="CI244" s="56" t="n">
        <v>40</v>
      </c>
      <c r="CJ244" s="3" t="n">
        <v>38</v>
      </c>
      <c r="CK244" s="3" t="n">
        <v>36</v>
      </c>
      <c r="CL244" s="3" t="n">
        <v>34</v>
      </c>
      <c r="CM244" s="3" t="n">
        <v>32</v>
      </c>
      <c r="CN244" s="3" t="n">
        <v>30</v>
      </c>
      <c r="CO244" s="3" t="n">
        <v>28</v>
      </c>
      <c r="CP244" s="3" t="n">
        <v>16</v>
      </c>
      <c r="CQ244" s="3" t="n">
        <v>0</v>
      </c>
      <c r="DJ244" s="3">
        <f>ROUND((CI244-EZ244),1)</f>
        <v/>
      </c>
      <c r="DK244" s="3">
        <f>((CI244-EZ244)/(FG244+DJ244-FC244))*100</f>
        <v/>
      </c>
      <c r="DL244" s="3">
        <f>ROUND((CR244-FA244)+(DA244-FB244),1)</f>
        <v/>
      </c>
      <c r="DM244" s="3" t="n">
        <v>2</v>
      </c>
      <c r="DQ244" s="3" t="n">
        <v>1</v>
      </c>
      <c r="DS244" s="3" t="n">
        <v>1</v>
      </c>
      <c r="DZ244" s="3" t="n">
        <v>1</v>
      </c>
      <c r="EA244" s="3">
        <f>IF(DZ244&gt;0,DZ244,IF(DM244&gt;0,1,2))</f>
        <v/>
      </c>
      <c r="EB244" s="3">
        <f>MAX(DM244:DO244)</f>
        <v/>
      </c>
      <c r="EC244" s="3">
        <f>AND(DM244-0.1&lt;$DM$8,DN244-0.1&lt;$DN$8,DO244-0.1&lt;$DO$8)*1</f>
        <v/>
      </c>
      <c r="ED244" s="3">
        <f>IFERROR(IF(AND($DP$8&gt;=DP244,$DQ$8&gt;=DQ244,$DR$8&gt;=DR244,$DS$8&gt;=DS244,$DT$8&gt;=DT244,$DU$8&gt;=DU244,$DV$8&gt;=DV244,$DW$8&gt;=DW244,$DX$8&gt;=DX244,OR(DY244=0,$DY$8&lt;DY244),EC244=1),1,0),0)</f>
        <v/>
      </c>
      <c r="EF244" s="3">
        <f>IFERROR(OFFSET(EF$3,MATCH(AQ244,$ED$4:$ED$10,0),0),0)</f>
        <v/>
      </c>
      <c r="EG244" s="3">
        <f>IFERROR(OFFSET(EG$3,MATCH(AR244,$ED$4:$ED$10,0),0),0)</f>
        <v/>
      </c>
      <c r="EH244" s="3">
        <f>IFERROR(IF(LEFT($BA244,1)="4",OFFSET(변환표준점수!$H$118,MATCH($S244,변환표준점수!$B$119:$B$198,0),),OFFSET(EH$3,MATCH(AS244,$ED$4:$ED$8,0),0)),0)</f>
        <v/>
      </c>
      <c r="EI244" s="3">
        <f>IFERROR(IF(LEFT($BA244,1)="4",OFFSET(변환표준점수!$I$118,MATCH($S244,변환표준점수!$B$119:$B$198,0),0),OFFSET(EI$3,MATCH(AT244,$ED$4:$ED$8,0),0)),0)</f>
        <v/>
      </c>
      <c r="EK244" s="3">
        <f>IFERROR(IF(LEFT($BA244,1)="4",OFFSET(변환표준점수!$J$118,MATCH($S244,변환표준점수!$B$119:$B$198,0),0),OFFSET(EJ$3,MATCH(AV244,$ED$4:$ED$8,0),0)),0)</f>
        <v/>
      </c>
      <c r="EL244" s="3">
        <f>IFERROR(IF(LEFT($BA244,1)="4",OFFSET(변환표준점수!$K$118,MATCH($S244,변환표준점수!$B$119:$B$198,0),0),OFFSET(EK$3,MATCH(AW244,$ED$4:$ED$8,0),0)),0)</f>
        <v/>
      </c>
      <c r="EM244" s="3">
        <f>IFERROR(OFFSET(EL$3,MATCH(AX244,$ED$4:$ED$8,0),0),0)</f>
        <v/>
      </c>
      <c r="EN244" s="3">
        <f>IFERROR(OFFSET(EM$3,MATCH(AY244,$ED$4:$ED$8,0),0),0)</f>
        <v/>
      </c>
      <c r="EO244" s="3">
        <f>IFERROR(OFFSET(EN$3,MATCH(AZ244,$ED$4:$ED$8,0),0),0)</f>
        <v/>
      </c>
      <c r="EQ244" s="3">
        <f>IFERROR((EF244*AD244+BO244)*$EP$9,0)</f>
        <v/>
      </c>
      <c r="ER244" s="3">
        <f>IFERROR(EG244*AE244+OFFSET($BP244,0,$ER$14-1),0)</f>
        <v/>
      </c>
      <c r="ES244" s="3">
        <f>IFERROR((EH244*AF244+BS244)*$EP$9,0)</f>
        <v/>
      </c>
      <c r="ET244" s="3">
        <f>IFERROR(IF(O244&lt;2,0,(EI244*AG244+BT244)*$EP$9),0)</f>
        <v/>
      </c>
      <c r="EU244" s="3">
        <f>IFERROR(BU244*$EP$9,0)</f>
        <v/>
      </c>
      <c r="EV244" s="3">
        <f>IFERROR((EK244*AI244+BV244)*$EP$9,0)</f>
        <v/>
      </c>
      <c r="EW244" s="3">
        <f>IFERROR(IF(O244&lt;2,0,(EL244*AJ244+BW244)*$EP$9),0)</f>
        <v/>
      </c>
      <c r="EX244" s="3">
        <f>LARGE((ES244:ET244,EV244:EW244),1)</f>
        <v/>
      </c>
      <c r="EY244" s="3">
        <f>IF(O244&lt;2,0,LARGE((ES244:ET244,EV244:EW244),2))</f>
        <v/>
      </c>
      <c r="EZ244" s="3">
        <f>IFERROR(OFFSET(CI244,0,ROUND((1/(1/EM244))-1,0)),0)</f>
        <v/>
      </c>
      <c r="FA244" s="3">
        <f>IFERROR(OFFSET(CR244,0,ROUND(1/(1/EN244),0)-1),0)</f>
        <v/>
      </c>
      <c r="FB244" s="3">
        <f>IFERROR(OFFSET(DA244,0,ROUND(1/(1/EO244),0)-1),0)</f>
        <v/>
      </c>
      <c r="FC244" s="3" t="n">
        <v>800</v>
      </c>
      <c r="FG244" s="3">
        <f>IF(FF244&gt;0,FF244,EQ244+ER244+EU244+EX244+EY244+EZ244+FA244+FB244+FC244)</f>
        <v/>
      </c>
      <c r="FH244" s="618" t="n"/>
      <c r="FU244" s="3">
        <f>IF(AQ244=1,"표점",IF(AQ244=12,"표점/만점",IF(AQ244=2,"백분위")))</f>
        <v/>
      </c>
      <c r="FV244" s="3">
        <f>IF(BA244=1,"표점",IF(BA244=12,"표점/만점",IF(BA244=2,"백분위",IF(BA244=4,"변표",IF(BA244=42,"변표/만점")))))</f>
        <v/>
      </c>
      <c r="FW244" s="3">
        <f>ROUND(Y244/$FZ244,2)</f>
        <v/>
      </c>
      <c r="FX244" s="3">
        <f>ROUND(Z244/$FZ244,2)</f>
        <v/>
      </c>
      <c r="FY244" s="3">
        <f>ROUND(AC244/$FZ244,2)</f>
        <v/>
      </c>
      <c r="FZ244" s="3">
        <f>Y244+Z244+AC244</f>
        <v/>
      </c>
    </row>
    <row r="245">
      <c r="A245" s="556" t="n">
        <v>26</v>
      </c>
      <c r="C245" s="3">
        <f>ROUND(ROW(C245)-ROW($C$15),0)</f>
        <v/>
      </c>
      <c r="D245" s="3" t="n">
        <v>230</v>
      </c>
      <c r="E245" s="3" t="inlineStr">
        <is>
          <t>충북 과탐지정수의</t>
        </is>
      </c>
      <c r="F245" s="3" t="n">
        <v>200</v>
      </c>
      <c r="G245" s="3" t="n">
        <v>0.2</v>
      </c>
      <c r="H245" s="3" t="n">
        <v>0.3</v>
      </c>
      <c r="I245" s="3" t="n">
        <v>0.15</v>
      </c>
      <c r="J245" s="3" t="n">
        <v>0.15</v>
      </c>
      <c r="O245" s="3" t="n">
        <v>2</v>
      </c>
      <c r="P245" s="3">
        <f>G245+H245+MAX((I245:J245),L245:M245)*O245</f>
        <v/>
      </c>
      <c r="Q245" s="3" t="inlineStr"/>
      <c r="S245" s="3">
        <f>IF(R245&gt;0,R245,Q245)</f>
        <v/>
      </c>
      <c r="W245" s="3">
        <f>IF(AND(BH245=0,CD245=0),0,IF(V245&gt;0,V245,IF(U245=1,$W$11,0)))</f>
        <v/>
      </c>
      <c r="Y245" s="3">
        <f>AD245</f>
        <v/>
      </c>
      <c r="Z245" s="3">
        <f>AE245</f>
        <v/>
      </c>
      <c r="AA245" s="3">
        <f>IF($BB$7=1,AF245,IF(AS245=12,$F245*I245/($AF$8*AL245+$AF$9*(1-AL245)),AF245))</f>
        <v/>
      </c>
      <c r="AB245" s="3">
        <f>IF($BB$7=1,AI245,IF(AV245=12,$F245*L245/($AI$8*AL245+$AI$9*(1-AL245)),AI245))</f>
        <v/>
      </c>
      <c r="AC245" s="3">
        <f>IF(AND(AS245=2,EA245=1),AA245*O245,IF(AND(AS245=2,EA245=2),AB245*O245,IF(EA245=1,AA245,IF(EA245=2,AB245))))</f>
        <v/>
      </c>
      <c r="AD245" s="3">
        <f>IF(AQ245=12,$F245*G245/$AQ$9,IF(OR(AQ245=1,AQ245=4),$F245*G245/200,IF(OR(AQ245=2,AQ245=9),$F245*G245/100,"자동")))</f>
        <v/>
      </c>
      <c r="AE245" s="3">
        <f>IF(AR245=12,$F245*H245/$AR$9,IF(OR(AR245=1,AR245=4),$F245*H245/200,IF(OR(AR245=2,AR245=9),$F245*H245/100,"자동")))</f>
        <v/>
      </c>
      <c r="AF245" s="3">
        <f>IF(AS245=12,$F245*I245/IF($BB$7=1,IF($ED245=1,$AS$9,$AF$9),($AF$8*AL245+$AF$9*(1-AL245))),IF(AS245=42,$F245*I245/AN245,IF(OR(AS245=1,AS245=4,AS245=2),$F245*I245/100,IF(AS245=9,$F245*I245/50,"자동"))))</f>
        <v/>
      </c>
      <c r="AG245" s="3">
        <f>IF(AT245=12,$F245*J245/IF($BB$7=1,IF($ED245=1,$AT$9,$AG$9),($AG$8*AL245+$AG$9*(1-AL245))),IF(AT245=42,$F245*J245/AN245,IF(OR(AT245=1,AT245=4,AT245=2),$F245*J245/100,IF(AT245=9,$F245*J245/50,"자동"))))</f>
        <v/>
      </c>
      <c r="AH245" s="3">
        <f>IF(AU245=12,$F245*K245/IF($BB$7=1,IF($ED245=1,$AU$9,$AH$9),($AH$8*AL245+$AH$9*(1-AL245))),IF(AU245=42,$F245*K245/$AN245,IF(OR(AU245=1,AU245=4,AU245=2),$F245*K245/100,IF(AU245=9,$F245*K245/50,"자동"))))</f>
        <v/>
      </c>
      <c r="AI245" s="3">
        <f>IF(AV245=12,$F245*L245/IF($BB$7=1,IF($ED245=1,$AV$9,$AI$9),($AI$8*AL245+$AI$9*(1-AL245))),IF(AV245=42,$F245*L245/AO245,IF(OR(AV245=1,AV245=4,AV245=2),$F245*L245/100,IF(AV245=9,$F245*L245/50,"자동"))))</f>
        <v/>
      </c>
      <c r="AJ245" s="3">
        <f>IF(AW245=12,$F245*M245/IF($BB$7=1,IF($ED245=1,$AW$9,$AJ$9),($AJ$8*AL245+$AJ$9*(1-AL245))),IF(AW245=42,$F245*M245/AO245,IF(OR(AW245=1,AW245=4,AW245=2),$F245*M245/100,IF(AW245=9,$F245*M245/50,"자동"))))</f>
        <v/>
      </c>
      <c r="AK245" s="3" t="n">
        <v>0</v>
      </c>
      <c r="AL245" s="3">
        <f>IF(AK245&lt;&gt;"",AK245,IF(BA245&lt;&gt;12,"",IF(U245=1,1,IF(LEFT(E245,3)="서울대",0,""))))</f>
        <v/>
      </c>
      <c r="AN245" s="3">
        <f>IF($BA245=42,OFFSET(변환표준점수!C$119,$AP245-1,0),"")</f>
        <v/>
      </c>
      <c r="AO245" s="3">
        <f>IF($BA245=42,OFFSET(변환표준점수!D$119,$AP245-1,0),"")</f>
        <v/>
      </c>
      <c r="AP245" s="3">
        <f>IF(S245="","",MATCH(S245,변환표준점수!$B$119:$B$298,0))</f>
        <v/>
      </c>
      <c r="AQ245" s="3" t="n">
        <v>12</v>
      </c>
      <c r="AR245" s="3" t="n">
        <v>12</v>
      </c>
      <c r="AS245" s="3" t="n">
        <v>12</v>
      </c>
      <c r="AT245" s="3" t="n">
        <v>12</v>
      </c>
      <c r="AX245" s="3" t="n">
        <v>3</v>
      </c>
      <c r="AY245" s="3" t="n">
        <v>3</v>
      </c>
      <c r="BA245" s="3">
        <f>IF(AS245&gt;0,AS245,AV245)</f>
        <v/>
      </c>
      <c r="BJ245" s="3">
        <f>IF(BI245="",IF(DT245=1,1,$BI$3),BI245)</f>
        <v/>
      </c>
      <c r="CH245" s="206">
        <f>F245*P245</f>
        <v/>
      </c>
      <c r="CI245" s="56" t="n">
        <v>40</v>
      </c>
      <c r="CJ245" s="3" t="n">
        <v>38</v>
      </c>
      <c r="CK245" s="3" t="n">
        <v>36</v>
      </c>
      <c r="CL245" s="3" t="n">
        <v>34</v>
      </c>
      <c r="CM245" s="3" t="n">
        <v>32</v>
      </c>
      <c r="CN245" s="3" t="n">
        <v>30</v>
      </c>
      <c r="CO245" s="3" t="n">
        <v>28</v>
      </c>
      <c r="CP245" s="3" t="n">
        <v>16</v>
      </c>
      <c r="CQ245" s="3" t="n">
        <v>0</v>
      </c>
      <c r="DJ245" s="3">
        <f>ROUND((CI245-EZ245),1)</f>
        <v/>
      </c>
      <c r="DK245" s="3">
        <f>((CI245-EZ245)/(FG245+DJ245-FC245))*100</f>
        <v/>
      </c>
      <c r="DL245" s="3">
        <f>ROUND((CR245-FA245)+(DA245-FB245),1)</f>
        <v/>
      </c>
      <c r="DM245" s="3" t="n">
        <v>2</v>
      </c>
      <c r="DS245" s="3" t="n">
        <v>1</v>
      </c>
      <c r="EA245" s="3">
        <f>IF(DZ245&gt;0,DZ245,IF(DM245&gt;0,1,2))</f>
        <v/>
      </c>
      <c r="EB245" s="3">
        <f>MAX(DM245:DO245)</f>
        <v/>
      </c>
      <c r="EC245" s="3">
        <f>AND(DM245-0.1&lt;$DM$8,DN245-0.1&lt;$DN$8,DO245-0.1&lt;$DO$8)*1</f>
        <v/>
      </c>
      <c r="ED245" s="3">
        <f>IFERROR(IF(AND($DP$8&gt;=DP245,$DQ$8&gt;=DQ245,$DR$8&gt;=DR245,$DS$8&gt;=DS245,$DT$8&gt;=DT245,$DU$8&gt;=DU245,$DV$8&gt;=DV245,$DW$8&gt;=DW245,$DX$8&gt;=DX245,OR(DY245=0,$DY$8&lt;DY245),EC245=1),1,0),0)</f>
        <v/>
      </c>
      <c r="EF245" s="3">
        <f>IFERROR(OFFSET(EF$3,MATCH(AQ245,$ED$4:$ED$10,0),0),0)</f>
        <v/>
      </c>
      <c r="EG245" s="3">
        <f>IFERROR(OFFSET(EG$3,MATCH(AR245,$ED$4:$ED$10,0),0),0)</f>
        <v/>
      </c>
      <c r="EH245" s="3">
        <f>IFERROR(IF(LEFT($BA245,1)="4",OFFSET(변환표준점수!$H$118,MATCH($S245,변환표준점수!$B$119:$B$198,0),),OFFSET(EH$3,MATCH(AS245,$ED$4:$ED$8,0),0)),0)</f>
        <v/>
      </c>
      <c r="EI245" s="3">
        <f>IFERROR(IF(LEFT($BA245,1)="4",OFFSET(변환표준점수!$I$118,MATCH($S245,변환표준점수!$B$119:$B$198,0),0),OFFSET(EI$3,MATCH(AT245,$ED$4:$ED$8,0),0)),0)</f>
        <v/>
      </c>
      <c r="EK245" s="3">
        <f>IFERROR(IF(LEFT($BA245,1)="4",OFFSET(변환표준점수!$J$118,MATCH($S245,변환표준점수!$B$119:$B$198,0),0),OFFSET(EJ$3,MATCH(AV245,$ED$4:$ED$8,0),0)),0)</f>
        <v/>
      </c>
      <c r="EL245" s="3">
        <f>IFERROR(IF(LEFT($BA245,1)="4",OFFSET(변환표준점수!$K$118,MATCH($S245,변환표준점수!$B$119:$B$198,0),0),OFFSET(EK$3,MATCH(AW245,$ED$4:$ED$8,0),0)),0)</f>
        <v/>
      </c>
      <c r="EM245" s="3">
        <f>IFERROR(OFFSET(EL$3,MATCH(AX245,$ED$4:$ED$8,0),0),0)</f>
        <v/>
      </c>
      <c r="EN245" s="3">
        <f>IFERROR(OFFSET(EM$3,MATCH(AY245,$ED$4:$ED$8,0),0),0)</f>
        <v/>
      </c>
      <c r="EO245" s="3">
        <f>IFERROR(OFFSET(EN$3,MATCH(AZ245,$ED$4:$ED$8,0),0),0)</f>
        <v/>
      </c>
      <c r="EQ245" s="3">
        <f>IFERROR((EF245*AD245+BO245)*$EP$9,0)</f>
        <v/>
      </c>
      <c r="ER245" s="3">
        <f>IFERROR(EG245*AE245+OFFSET($BP245,0,$ER$14-1),0)</f>
        <v/>
      </c>
      <c r="ES245" s="3">
        <f>IFERROR((EH245*AF245+BS245)*$EP$9,0)</f>
        <v/>
      </c>
      <c r="ET245" s="3">
        <f>IFERROR(IF(O245&lt;2,0,(EI245*AG245+BT245)*$EP$9),0)</f>
        <v/>
      </c>
      <c r="EU245" s="3">
        <f>IFERROR(BU245*$EP$9,0)</f>
        <v/>
      </c>
      <c r="EV245" s="3">
        <f>IFERROR((EK245*AI245+BV245)*$EP$9,0)</f>
        <v/>
      </c>
      <c r="EW245" s="3">
        <f>IFERROR(IF(O245&lt;2,0,(EL245*AJ245+BW245)*$EP$9),0)</f>
        <v/>
      </c>
      <c r="EX245" s="3">
        <f>LARGE((ES245:ET245,EV245:EW245),1)</f>
        <v/>
      </c>
      <c r="EY245" s="3">
        <f>IF(O245&lt;2,0,LARGE((ES245:ET245,EV245:EW245),2))</f>
        <v/>
      </c>
      <c r="EZ245" s="3">
        <f>IFERROR(OFFSET(CI245,0,ROUND((1/(1/EM245))-1,0)),0)</f>
        <v/>
      </c>
      <c r="FA245" s="3">
        <f>IFERROR(OFFSET(CR245,0,ROUND(1/(1/EN245),0)-1),0)</f>
        <v/>
      </c>
      <c r="FB245" s="3">
        <f>IFERROR(OFFSET(DA245,0,ROUND(1/(1/EO245),0)-1),0)</f>
        <v/>
      </c>
      <c r="FC245" s="3" t="n">
        <v>800</v>
      </c>
      <c r="FG245" s="3">
        <f>IF(FF245&gt;0,FF245,EQ245+ER245+EU245+EX245+EY245+EZ245+FA245+FB245+FC245)</f>
        <v/>
      </c>
      <c r="FH245" s="618" t="n"/>
      <c r="FU245" s="3">
        <f>IF(AQ245=1,"표점",IF(AQ245=12,"표점/만점",IF(AQ245=2,"백분위")))</f>
        <v/>
      </c>
      <c r="FV245" s="3">
        <f>IF(BA245=1,"표점",IF(BA245=12,"표점/만점",IF(BA245=2,"백분위",IF(BA245=4,"변표",IF(BA245=42,"변표/만점")))))</f>
        <v/>
      </c>
      <c r="FW245" s="3">
        <f>ROUND(Y245/$FZ245,2)</f>
        <v/>
      </c>
      <c r="FX245" s="3">
        <f>ROUND(Z245/$FZ245,2)</f>
        <v/>
      </c>
      <c r="FY245" s="3">
        <f>ROUND(AC245/$FZ245,2)</f>
        <v/>
      </c>
      <c r="FZ245" s="3">
        <f>Y245+Z245+AC245</f>
        <v/>
      </c>
    </row>
    <row r="246">
      <c r="A246" s="556" t="n">
        <v>26</v>
      </c>
      <c r="C246" s="3">
        <f>ROUND(ROW(C246)-ROW($C$15),0)</f>
        <v/>
      </c>
      <c r="D246" s="3" t="n">
        <v>231</v>
      </c>
      <c r="E246" s="3" t="inlineStr">
        <is>
          <t>충북 수탐지정</t>
        </is>
      </c>
      <c r="F246" s="3" t="n">
        <v>200</v>
      </c>
      <c r="G246" s="3" t="n">
        <v>0.2</v>
      </c>
      <c r="H246" s="3" t="n">
        <v>0.3</v>
      </c>
      <c r="I246" s="3" t="n">
        <v>0.15</v>
      </c>
      <c r="J246" s="3" t="n">
        <v>0.15</v>
      </c>
      <c r="O246" s="3" t="n">
        <v>2</v>
      </c>
      <c r="P246" s="3">
        <f>G246+H246+MAX((I246:J246),L246:M246)*O246</f>
        <v/>
      </c>
      <c r="Q246" s="3" t="inlineStr"/>
      <c r="S246" s="3">
        <f>IF(R246&gt;0,R246,Q246)</f>
        <v/>
      </c>
      <c r="W246" s="3">
        <f>IF(AND(BH246=0,CD246=0),0,IF(V246&gt;0,V246,IF(U246=1,$W$11,0)))</f>
        <v/>
      </c>
      <c r="Y246" s="3">
        <f>AD246</f>
        <v/>
      </c>
      <c r="Z246" s="3">
        <f>AE246</f>
        <v/>
      </c>
      <c r="AA246" s="3">
        <f>IF($BB$7=1,AF246,IF(AS246=12,$F246*I246/($AF$8*AL246+$AF$9*(1-AL246)),AF246))</f>
        <v/>
      </c>
      <c r="AB246" s="3">
        <f>IF($BB$7=1,AI246,IF(AV246=12,$F246*L246/($AI$8*AL246+$AI$9*(1-AL246)),AI246))</f>
        <v/>
      </c>
      <c r="AC246" s="3">
        <f>IF(AND(AS246=2,EA246=1),AA246*O246,IF(AND(AS246=2,EA246=2),AB246*O246,IF(EA246=1,AA246,IF(EA246=2,AB246))))</f>
        <v/>
      </c>
      <c r="AD246" s="3">
        <f>IF(AQ246=12,$F246*G246/$AQ$9,IF(OR(AQ246=1,AQ246=4),$F246*G246/200,IF(OR(AQ246=2,AQ246=9),$F246*G246/100,"자동")))</f>
        <v/>
      </c>
      <c r="AE246" s="3">
        <f>IF(AR246=12,$F246*H246/$AR$9,IF(OR(AR246=1,AR246=4),$F246*H246/200,IF(OR(AR246=2,AR246=9),$F246*H246/100,"자동")))</f>
        <v/>
      </c>
      <c r="AF246" s="3">
        <f>IF(AS246=12,$F246*I246/IF($BB$7=1,IF($ED246=1,$AS$9,$AF$9),($AF$8*AL246+$AF$9*(1-AL246))),IF(AS246=42,$F246*I246/AN246,IF(OR(AS246=1,AS246=4,AS246=2),$F246*I246/100,IF(AS246=9,$F246*I246/50,"자동"))))</f>
        <v/>
      </c>
      <c r="AG246" s="3">
        <f>IF(AT246=12,$F246*J246/IF($BB$7=1,IF($ED246=1,$AT$9,$AG$9),($AG$8*AL246+$AG$9*(1-AL246))),IF(AT246=42,$F246*J246/AN246,IF(OR(AT246=1,AT246=4,AT246=2),$F246*J246/100,IF(AT246=9,$F246*J246/50,"자동"))))</f>
        <v/>
      </c>
      <c r="AH246" s="3">
        <f>IF(AU246=12,$F246*K246/IF($BB$7=1,IF($ED246=1,$AU$9,$AH$9),($AH$8*AL246+$AH$9*(1-AL246))),IF(AU246=42,$F246*K246/$AN246,IF(OR(AU246=1,AU246=4,AU246=2),$F246*K246/100,IF(AU246=9,$F246*K246/50,"자동"))))</f>
        <v/>
      </c>
      <c r="AI246" s="3">
        <f>IF(AV246=12,$F246*L246/IF($BB$7=1,IF($ED246=1,$AV$9,$AI$9),($AI$8*AL246+$AI$9*(1-AL246))),IF(AV246=42,$F246*L246/AO246,IF(OR(AV246=1,AV246=4,AV246=2),$F246*L246/100,IF(AV246=9,$F246*L246/50,"자동"))))</f>
        <v/>
      </c>
      <c r="AJ246" s="3">
        <f>IF(AW246=12,$F246*M246/IF($BB$7=1,IF($ED246=1,$AW$9,$AJ$9),($AJ$8*AL246+$AJ$9*(1-AL246))),IF(AW246=42,$F246*M246/AO246,IF(OR(AW246=1,AW246=4,AW246=2),$F246*M246/100,IF(AW246=9,$F246*M246/50,"자동"))))</f>
        <v/>
      </c>
      <c r="AK246" s="3" t="n">
        <v>0</v>
      </c>
      <c r="AL246" s="3">
        <f>IF(AK246&lt;&gt;"",AK246,IF(BA246&lt;&gt;12,"",IF(U246=1,1,IF(LEFT(E246,3)="서울대",0,""))))</f>
        <v/>
      </c>
      <c r="AN246" s="3">
        <f>IF($BA246=42,OFFSET(변환표준점수!C$119,$AP246-1,0),"")</f>
        <v/>
      </c>
      <c r="AO246" s="3">
        <f>IF($BA246=42,OFFSET(변환표준점수!D$119,$AP246-1,0),"")</f>
        <v/>
      </c>
      <c r="AP246" s="3">
        <f>IF(S246="","",MATCH(S246,변환표준점수!$B$119:$B$298,0))</f>
        <v/>
      </c>
      <c r="AQ246" s="3" t="n">
        <v>12</v>
      </c>
      <c r="AR246" s="3" t="n">
        <v>12</v>
      </c>
      <c r="AS246" s="3" t="n">
        <v>12</v>
      </c>
      <c r="AT246" s="3" t="n">
        <v>12</v>
      </c>
      <c r="AX246" s="3" t="n">
        <v>3</v>
      </c>
      <c r="AY246" s="3" t="n">
        <v>3</v>
      </c>
      <c r="BA246" s="3">
        <f>IF(AS246&gt;0,AS246,AV246)</f>
        <v/>
      </c>
      <c r="BJ246" s="3">
        <f>IF(BI246="",IF(DT246=1,1,$BI$3),BI246)</f>
        <v/>
      </c>
      <c r="CH246" s="206">
        <f>F246*P246</f>
        <v/>
      </c>
      <c r="CI246" s="56" t="n">
        <v>40</v>
      </c>
      <c r="CJ246" s="3" t="n">
        <v>38</v>
      </c>
      <c r="CK246" s="3" t="n">
        <v>36</v>
      </c>
      <c r="CL246" s="3" t="n">
        <v>34</v>
      </c>
      <c r="CM246" s="3" t="n">
        <v>32</v>
      </c>
      <c r="CN246" s="3" t="n">
        <v>30</v>
      </c>
      <c r="CO246" s="3" t="n">
        <v>28</v>
      </c>
      <c r="CP246" s="3" t="n">
        <v>16</v>
      </c>
      <c r="CQ246" s="3" t="n">
        <v>0</v>
      </c>
      <c r="DJ246" s="3">
        <f>ROUND((CI246-EZ246),1)</f>
        <v/>
      </c>
      <c r="DK246" s="3">
        <f>((CI246-EZ246)/(FG246+DJ246-FC246))*100</f>
        <v/>
      </c>
      <c r="DL246" s="3">
        <f>ROUND((CR246-FA246)+(DA246-FB246),1)</f>
        <v/>
      </c>
      <c r="DM246" s="3" t="n">
        <v>2</v>
      </c>
      <c r="DQ246" s="3" t="n">
        <v>1</v>
      </c>
      <c r="DS246" s="3" t="n">
        <v>1</v>
      </c>
      <c r="EA246" s="3">
        <f>IF(DZ246&gt;0,DZ246,IF(DM246&gt;0,1,2))</f>
        <v/>
      </c>
      <c r="EB246" s="3">
        <f>MAX(DM246:DO246)</f>
        <v/>
      </c>
      <c r="EC246" s="3">
        <f>AND(DM246-0.1&lt;$DM$8,DN246-0.1&lt;$DN$8,DO246-0.1&lt;$DO$8)*1</f>
        <v/>
      </c>
      <c r="ED246" s="3">
        <f>IFERROR(IF(AND($DP$8&gt;=DP246,$DQ$8&gt;=DQ246,$DR$8&gt;=DR246,$DS$8&gt;=DS246,$DT$8&gt;=DT246,$DU$8&gt;=DU246,$DV$8&gt;=DV246,$DW$8&gt;=DW246,$DX$8&gt;=DX246,OR(DY246=0,$DY$8&lt;DY246),EC246=1),1,0),0)</f>
        <v/>
      </c>
      <c r="EF246" s="3">
        <f>IFERROR(OFFSET(EF$3,MATCH(AQ246,$ED$4:$ED$10,0),0),0)</f>
        <v/>
      </c>
      <c r="EG246" s="3">
        <f>IFERROR(OFFSET(EG$3,MATCH(AR246,$ED$4:$ED$10,0),0),0)</f>
        <v/>
      </c>
      <c r="EH246" s="3">
        <f>IFERROR(IF(LEFT($BA246,1)="4",OFFSET(변환표준점수!$H$118,MATCH($S246,변환표준점수!$B$119:$B$198,0),),OFFSET(EH$3,MATCH(AS246,$ED$4:$ED$8,0),0)),0)</f>
        <v/>
      </c>
      <c r="EI246" s="3">
        <f>IFERROR(IF(LEFT($BA246,1)="4",OFFSET(변환표준점수!$I$118,MATCH($S246,변환표준점수!$B$119:$B$198,0),0),OFFSET(EI$3,MATCH(AT246,$ED$4:$ED$8,0),0)),0)</f>
        <v/>
      </c>
      <c r="EK246" s="3">
        <f>IFERROR(IF(LEFT($BA246,1)="4",OFFSET(변환표준점수!$J$118,MATCH($S246,변환표준점수!$B$119:$B$198,0),0),OFFSET(EJ$3,MATCH(AV246,$ED$4:$ED$8,0),0)),0)</f>
        <v/>
      </c>
      <c r="EL246" s="3">
        <f>IFERROR(IF(LEFT($BA246,1)="4",OFFSET(변환표준점수!$K$118,MATCH($S246,변환표준점수!$B$119:$B$198,0),0),OFFSET(EK$3,MATCH(AW246,$ED$4:$ED$8,0),0)),0)</f>
        <v/>
      </c>
      <c r="EM246" s="3">
        <f>IFERROR(OFFSET(EL$3,MATCH(AX246,$ED$4:$ED$8,0),0),0)</f>
        <v/>
      </c>
      <c r="EN246" s="3">
        <f>IFERROR(OFFSET(EM$3,MATCH(AY246,$ED$4:$ED$8,0),0),0)</f>
        <v/>
      </c>
      <c r="EO246" s="3">
        <f>IFERROR(OFFSET(EN$3,MATCH(AZ246,$ED$4:$ED$8,0),0),0)</f>
        <v/>
      </c>
      <c r="EQ246" s="3">
        <f>IFERROR((EF246*AD246+BO246)*$EP$9,0)</f>
        <v/>
      </c>
      <c r="ER246" s="3">
        <f>IFERROR(EG246*AE246+OFFSET($BP246,0,$ER$14-1),0)</f>
        <v/>
      </c>
      <c r="ES246" s="3">
        <f>IFERROR((EH246*AF246+BS246)*$EP$9,0)</f>
        <v/>
      </c>
      <c r="ET246" s="3">
        <f>IFERROR(IF(O246&lt;2,0,(EI246*AG246+BT246)*$EP$9),0)</f>
        <v/>
      </c>
      <c r="EU246" s="3">
        <f>IFERROR(BU246*$EP$9,0)</f>
        <v/>
      </c>
      <c r="EV246" s="3">
        <f>IFERROR((EK246*AI246+BV246)*$EP$9,0)</f>
        <v/>
      </c>
      <c r="EW246" s="3">
        <f>IFERROR(IF(O246&lt;2,0,(EL246*AJ246+BW246)*$EP$9),0)</f>
        <v/>
      </c>
      <c r="EX246" s="3">
        <f>LARGE((ES246:ET246,EV246:EW246),1)</f>
        <v/>
      </c>
      <c r="EY246" s="3">
        <f>IF(O246&lt;2,0,LARGE((ES246:ET246,EV246:EW246),2))</f>
        <v/>
      </c>
      <c r="EZ246" s="3">
        <f>IFERROR(OFFSET(CI246,0,ROUND((1/(1/EM246))-1,0)),0)</f>
        <v/>
      </c>
      <c r="FA246" s="3">
        <f>IFERROR(OFFSET(CR246,0,ROUND(1/(1/EN246),0)-1),0)</f>
        <v/>
      </c>
      <c r="FB246" s="3">
        <f>IFERROR(OFFSET(DA246,0,ROUND(1/(1/EO246),0)-1),0)</f>
        <v/>
      </c>
      <c r="FC246" s="3" t="n">
        <v>800</v>
      </c>
      <c r="FG246" s="3">
        <f>IF(FF246&gt;0,FF246,EQ246+ER246+EU246+EX246+EY246+EZ246+FA246+FB246+FC246)</f>
        <v/>
      </c>
      <c r="FH246" s="618" t="n"/>
      <c r="FU246" s="3">
        <f>IF(AQ246=1,"표점",IF(AQ246=12,"표점/만점",IF(AQ246=2,"백분위")))</f>
        <v/>
      </c>
      <c r="FV246" s="3">
        <f>IF(BA246=1,"표점",IF(BA246=12,"표점/만점",IF(BA246=2,"백분위",IF(BA246=4,"변표",IF(BA246=42,"변표/만점")))))</f>
        <v/>
      </c>
      <c r="FW246" s="3">
        <f>ROUND(Y246/$FZ246,2)</f>
        <v/>
      </c>
      <c r="FX246" s="3">
        <f>ROUND(Z246/$FZ246,2)</f>
        <v/>
      </c>
      <c r="FY246" s="3">
        <f>ROUND(AC246/$FZ246,2)</f>
        <v/>
      </c>
      <c r="FZ246" s="3">
        <f>Y246+Z246+AC246</f>
        <v/>
      </c>
    </row>
    <row r="247">
      <c r="A247" s="556" t="n">
        <v>26</v>
      </c>
      <c r="C247" s="3">
        <f>ROUND(ROW(C247)-ROW($C$15),0)</f>
        <v/>
      </c>
      <c r="D247" s="3" t="n">
        <v>232</v>
      </c>
      <c r="E247" s="3" t="inlineStr">
        <is>
          <t>경인교대</t>
        </is>
      </c>
      <c r="F247" s="3" t="n">
        <v>1000</v>
      </c>
      <c r="G247" s="3" t="n">
        <v>0.25</v>
      </c>
      <c r="H247" s="3" t="n">
        <v>0.25</v>
      </c>
      <c r="I247" s="3" t="n">
        <v>0.125</v>
      </c>
      <c r="J247" s="3" t="n">
        <v>0.125</v>
      </c>
      <c r="L247" s="3" t="n">
        <v>0.125</v>
      </c>
      <c r="M247" s="3" t="n">
        <v>0.125</v>
      </c>
      <c r="O247" s="3" t="n">
        <v>2</v>
      </c>
      <c r="P247" s="3">
        <f>G247+H247+MAX((I247:J247),L247:M247)*O247</f>
        <v/>
      </c>
      <c r="Q247" s="3" t="inlineStr"/>
      <c r="S247" s="3">
        <f>IF(R247&gt;0,R247,Q247)</f>
        <v/>
      </c>
      <c r="W247" s="3">
        <f>IF(AND(BH247=0,CD247=0),0,IF(V247&gt;0,V247,IF(U247=1,$W$11,0)))</f>
        <v/>
      </c>
      <c r="Y247" s="3">
        <f>AD247</f>
        <v/>
      </c>
      <c r="Z247" s="3">
        <f>AE247</f>
        <v/>
      </c>
      <c r="AA247" s="3">
        <f>IF($BB$7=1,AF247,IF(AS247=12,$F247*I247/($AF$8*AL247+$AF$9*(1-AL247)),AF247))</f>
        <v/>
      </c>
      <c r="AB247" s="3">
        <f>IF($BB$7=1,AI247,IF(AV247=12,$F247*L247/($AI$8*AL247+$AI$9*(1-AL247)),AI247))</f>
        <v/>
      </c>
      <c r="AC247" s="3">
        <f>IF(AND(AS247=2,EA247=1),AA247*O247,IF(AND(AS247=2,EA247=2),AB247*O247,IF(EA247=1,AA247,IF(EA247=2,AB247))))</f>
        <v/>
      </c>
      <c r="AD247" s="3">
        <f>IF(AQ247=12,$F247*G247/$AQ$9,IF(OR(AQ247=1,AQ247=4),$F247*G247/200,IF(OR(AQ247=2,AQ247=9),$F247*G247/100,"자동")))</f>
        <v/>
      </c>
      <c r="AE247" s="3">
        <f>IF(AR247=12,$F247*H247/$AR$9,IF(OR(AR247=1,AR247=4),$F247*H247/200,IF(OR(AR247=2,AR247=9),$F247*H247/100,"자동")))</f>
        <v/>
      </c>
      <c r="AF247" s="3">
        <f>IF(AS247=12,$F247*I247/IF($BB$7=1,IF($ED247=1,$AS$9,$AF$9),($AF$8*AL247+$AF$9*(1-AL247))),IF(AS247=42,$F247*I247/AN247,IF(OR(AS247=1,AS247=4,AS247=2),$F247*I247/100,IF(AS247=9,$F247*I247/50,"자동"))))</f>
        <v/>
      </c>
      <c r="AG247" s="3">
        <f>IF(AT247=12,$F247*J247/IF($BB$7=1,IF($ED247=1,$AT$9,$AG$9),($AG$8*AL247+$AG$9*(1-AL247))),IF(AT247=42,$F247*J247/AN247,IF(OR(AT247=1,AT247=4,AT247=2),$F247*J247/100,IF(AT247=9,$F247*J247/50,"자동"))))</f>
        <v/>
      </c>
      <c r="AH247" s="3">
        <f>IF(AU247=12,$F247*K247/IF($BB$7=1,IF($ED247=1,$AU$9,$AH$9),($AH$8*AL247+$AH$9*(1-AL247))),IF(AU247=42,$F247*K247/$AN247,IF(OR(AU247=1,AU247=4,AU247=2),$F247*K247/100,IF(AU247=9,$F247*K247/50,"자동"))))</f>
        <v/>
      </c>
      <c r="AI247" s="3">
        <f>IF(AV247=12,$F247*L247/IF($BB$7=1,IF($ED247=1,$AV$9,$AI$9),($AI$8*AL247+$AI$9*(1-AL247))),IF(AV247=42,$F247*L247/AO247,IF(OR(AV247=1,AV247=4,AV247=2),$F247*L247/100,IF(AV247=9,$F247*L247/50,"자동"))))</f>
        <v/>
      </c>
      <c r="AJ247" s="3">
        <f>IF(AW247=12,$F247*M247/IF($BB$7=1,IF($ED247=1,$AW$9,$AJ$9),($AJ$8*AL247+$AJ$9*(1-AL247))),IF(AW247=42,$F247*M247/AO247,IF(OR(AW247=1,AW247=4,AW247=2),$F247*M247/100,IF(AW247=9,$F247*M247/50,"자동"))))</f>
        <v/>
      </c>
      <c r="AL247" s="3">
        <f>IF(AK247&lt;&gt;"",AK247,IF(BA247&lt;&gt;12,"",IF(U247=1,1,IF(LEFT(E247,3)="서울대",0,""))))</f>
        <v/>
      </c>
      <c r="AN247" s="3">
        <f>IF($BA247=42,OFFSET(변환표준점수!C$119,$AP247-1,0),"")</f>
        <v/>
      </c>
      <c r="AO247" s="3">
        <f>IF($BA247=42,OFFSET(변환표준점수!D$119,$AP247-1,0),"")</f>
        <v/>
      </c>
      <c r="AP247" s="3">
        <f>IF(S247="","",MATCH(S247,변환표준점수!$B$119:$B$298,0))</f>
        <v/>
      </c>
      <c r="AQ247" s="3" t="n">
        <v>2</v>
      </c>
      <c r="AR247" s="3" t="n">
        <v>2</v>
      </c>
      <c r="AS247" s="3" t="n">
        <v>2</v>
      </c>
      <c r="AT247" s="3" t="n">
        <v>2</v>
      </c>
      <c r="AV247" s="3" t="n">
        <v>2</v>
      </c>
      <c r="AW247" s="3" t="n">
        <v>2</v>
      </c>
      <c r="AX247" s="3" t="n">
        <v>3</v>
      </c>
      <c r="AY247" s="3" t="n">
        <v>3</v>
      </c>
      <c r="BA247" s="3">
        <f>IF(AS247&gt;0,AS247,AV247)</f>
        <v/>
      </c>
      <c r="BC247" s="3">
        <f>$Z247*0.03</f>
        <v/>
      </c>
      <c r="BD247" s="3">
        <f>$Z247*0.03</f>
        <v/>
      </c>
      <c r="BJ247" s="3">
        <f>IF(BI247="",IF(DT247=1,1,$BI$3),BI247)</f>
        <v/>
      </c>
      <c r="BN247" s="212" t="inlineStr">
        <is>
          <t>미적/기하3%가산</t>
        </is>
      </c>
      <c r="BP247" s="3">
        <f>IF(BP$6&gt;0,BC247*$EG247,0)</f>
        <v/>
      </c>
      <c r="BQ247" s="3">
        <f>IF(BQ$6&gt;0,BD247*$EG247,0)</f>
        <v/>
      </c>
      <c r="CH247" s="206">
        <f>F247*P247</f>
        <v/>
      </c>
      <c r="CI247" s="56" t="n">
        <v>250</v>
      </c>
      <c r="CJ247" s="3" t="n">
        <v>237.5</v>
      </c>
      <c r="CK247" s="3" t="n">
        <v>225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DJ247" s="3">
        <f>ROUND((CI247-EZ247),1)</f>
        <v/>
      </c>
      <c r="DK247" s="3">
        <f>((CI247-EZ247)/(FG247+DJ247-FC247))*100</f>
        <v/>
      </c>
      <c r="DL247" s="3">
        <f>ROUND((CR247-FA247)+(DA247-FB247),1)</f>
        <v/>
      </c>
      <c r="DO247" s="3" t="n">
        <v>2</v>
      </c>
      <c r="DW247" s="3">
        <f>IF(AND($N$10+0&lt;3.1,$O$10+0&lt;4.1),0,1)</f>
        <v/>
      </c>
      <c r="EA247" s="3">
        <f>IF(DZ247&gt;0,DZ247,IF(DM247&gt;0,1,2))</f>
        <v/>
      </c>
      <c r="EB247" s="3">
        <f>MAX(DM247:DO247)</f>
        <v/>
      </c>
      <c r="EC247" s="3">
        <f>AND(DM247-0.1&lt;$DM$8,DN247-0.1&lt;$DN$8,DO247-0.1&lt;$DO$8)*1</f>
        <v/>
      </c>
      <c r="ED247" s="3">
        <f>IFERROR(IF(AND($DP$8&gt;=DP247,$DQ$8&gt;=DQ247,$DR$8&gt;=DR247,$DS$8&gt;=DS247,$DT$8&gt;=DT247,$DU$8&gt;=DU247,$DV$8&gt;=DV247,$DW$8&gt;=DW247,$DX$8&gt;=DX247,OR(DY247=0,$DY$8&lt;DY247),EC247=1),1,0),0)</f>
        <v/>
      </c>
      <c r="EF247" s="3">
        <f>IFERROR(OFFSET(EF$3,MATCH(AQ247,$ED$4:$ED$10,0),0),0)</f>
        <v/>
      </c>
      <c r="EG247" s="3">
        <f>IFERROR(OFFSET(EG$3,MATCH(AR247,$ED$4:$ED$10,0),0),0)</f>
        <v/>
      </c>
      <c r="EH247" s="3">
        <f>IFERROR(IF(LEFT($BA247,1)="4",OFFSET(변환표준점수!$H$118,MATCH($S247,변환표준점수!$B$119:$B$198,0),),OFFSET(EH$3,MATCH(AS247,$ED$4:$ED$8,0),0)),0)</f>
        <v/>
      </c>
      <c r="EI247" s="3">
        <f>IFERROR(IF(LEFT($BA247,1)="4",OFFSET(변환표준점수!$I$118,MATCH($S247,변환표준점수!$B$119:$B$198,0),0),OFFSET(EI$3,MATCH(AT247,$ED$4:$ED$8,0),0)),0)</f>
        <v/>
      </c>
      <c r="EK247" s="3">
        <f>IFERROR(IF(LEFT($BA247,1)="4",OFFSET(변환표준점수!$J$118,MATCH($S247,변환표준점수!$B$119:$B$198,0),0),OFFSET(EJ$3,MATCH(AV247,$ED$4:$ED$8,0),0)),0)</f>
        <v/>
      </c>
      <c r="EL247" s="3">
        <f>IFERROR(IF(LEFT($BA247,1)="4",OFFSET(변환표준점수!$K$118,MATCH($S247,변환표준점수!$B$119:$B$198,0),0),OFFSET(EK$3,MATCH(AW247,$ED$4:$ED$8,0),0)),0)</f>
        <v/>
      </c>
      <c r="EM247" s="3">
        <f>IFERROR(OFFSET(EL$3,MATCH(AX247,$ED$4:$ED$8,0),0),0)</f>
        <v/>
      </c>
      <c r="EN247" s="3">
        <f>IFERROR(OFFSET(EM$3,MATCH(AY247,$ED$4:$ED$8,0),0),0)</f>
        <v/>
      </c>
      <c r="EO247" s="3">
        <f>IFERROR(OFFSET(EN$3,MATCH(AZ247,$ED$4:$ED$8,0),0),0)</f>
        <v/>
      </c>
      <c r="EQ247" s="3">
        <f>IFERROR((EF247*AD247+BO247)*$EP$9,0)</f>
        <v/>
      </c>
      <c r="ER247" s="3">
        <f>IFERROR(EG247*AE247+OFFSET($BP247,0,$ER$14-1),0)</f>
        <v/>
      </c>
      <c r="ES247" s="3">
        <f>IFERROR((EH247*AF247+BS247)*$EP$9,0)</f>
        <v/>
      </c>
      <c r="ET247" s="3">
        <f>IFERROR(IF(O247&lt;2,0,(EI247*AG247+BT247)*$EP$9),0)</f>
        <v/>
      </c>
      <c r="EU247" s="3">
        <f>IFERROR(BU247*$EP$9,0)</f>
        <v/>
      </c>
      <c r="EV247" s="3">
        <f>IFERROR((EK247*AI247+BV247)*$EP$9,0)</f>
        <v/>
      </c>
      <c r="EW247" s="3">
        <f>IFERROR(IF(O247&lt;2,0,(EL247*AJ247+BW247)*$EP$9),0)</f>
        <v/>
      </c>
      <c r="EX247" s="3">
        <f>LARGE((ES247:ET247,EV247:EW247),1)</f>
        <v/>
      </c>
      <c r="EY247" s="3">
        <f>IF(O247&lt;2,0,LARGE((ES247:ET247,EV247:EW247),2))</f>
        <v/>
      </c>
      <c r="EZ247" s="3">
        <f>IFERROR(OFFSET(CI247,0,ROUND((1/(1/EM247))-1,0)),0)</f>
        <v/>
      </c>
      <c r="FA247" s="3">
        <f>IFERROR(OFFSET(CR247,0,ROUND(1/(1/EN247),0)-1),0)</f>
        <v/>
      </c>
      <c r="FB247" s="3">
        <f>IFERROR(OFFSET(DA247,0,ROUND(1/(1/EO247),0)-1),0)</f>
        <v/>
      </c>
      <c r="FG247" s="3">
        <f>IF(FF247&gt;0,FF247,EQ247+ER247+EU247+EX247+EY247+EZ247+FA247+FB247+FC247)</f>
        <v/>
      </c>
      <c r="FH247" s="618" t="inlineStr">
        <is>
          <t>영어3 한국사4등급이상</t>
        </is>
      </c>
      <c r="FU247" s="3">
        <f>IF(AQ247=1,"표점",IF(AQ247=12,"표점/만점",IF(AQ247=2,"백분위")))</f>
        <v/>
      </c>
      <c r="FV247" s="3">
        <f>IF(BA247=1,"표점",IF(BA247=12,"표점/만점",IF(BA247=2,"백분위",IF(BA247=4,"변표",IF(BA247=42,"변표/만점")))))</f>
        <v/>
      </c>
      <c r="FW247" s="3">
        <f>ROUND(Y247/$FZ247,2)</f>
        <v/>
      </c>
      <c r="FX247" s="3">
        <f>ROUND(Z247/$FZ247,2)</f>
        <v/>
      </c>
      <c r="FY247" s="3">
        <f>ROUND(AC247/$FZ247,2)</f>
        <v/>
      </c>
      <c r="FZ247" s="3">
        <f>Y247+Z247+AC247</f>
        <v/>
      </c>
    </row>
    <row r="248">
      <c r="A248" s="556" t="n">
        <v>26</v>
      </c>
      <c r="C248" s="3">
        <f>ROUND(ROW(C248)-ROW($C$15),0)</f>
        <v/>
      </c>
      <c r="D248" s="3" t="n">
        <v>233</v>
      </c>
      <c r="E248" s="3" t="inlineStr">
        <is>
          <t>경인교대 저소득</t>
        </is>
      </c>
      <c r="F248" s="3" t="n">
        <v>1000</v>
      </c>
      <c r="G248" s="3" t="n">
        <v>0.25</v>
      </c>
      <c r="H248" s="3" t="n">
        <v>0.25</v>
      </c>
      <c r="I248" s="3" t="n">
        <v>0.125</v>
      </c>
      <c r="J248" s="3" t="n">
        <v>0.125</v>
      </c>
      <c r="L248" s="3" t="n">
        <v>0.125</v>
      </c>
      <c r="M248" s="3" t="n">
        <v>0.125</v>
      </c>
      <c r="O248" s="3" t="n">
        <v>2</v>
      </c>
      <c r="P248" s="3">
        <f>G248+H248+MAX((I248:J248),L248:M248)*O248</f>
        <v/>
      </c>
      <c r="Q248" s="3" t="inlineStr"/>
      <c r="S248" s="3">
        <f>IF(R248&gt;0,R248,Q248)</f>
        <v/>
      </c>
      <c r="W248" s="3">
        <f>IF(AND(BH248=0,CD248=0),0,IF(V248&gt;0,V248,IF(U248=1,$W$11,0)))</f>
        <v/>
      </c>
      <c r="Y248" s="3">
        <f>AD248</f>
        <v/>
      </c>
      <c r="Z248" s="3">
        <f>AE248</f>
        <v/>
      </c>
      <c r="AA248" s="3">
        <f>IF($BB$7=1,AF248,IF(AS248=12,$F248*I248/($AF$8*AL248+$AF$9*(1-AL248)),AF248))</f>
        <v/>
      </c>
      <c r="AB248" s="3">
        <f>IF($BB$7=1,AI248,IF(AV248=12,$F248*L248/($AI$8*AL248+$AI$9*(1-AL248)),AI248))</f>
        <v/>
      </c>
      <c r="AC248" s="3">
        <f>IF(AND(AS248=2,EA248=1),AA248*O248,IF(AND(AS248=2,EA248=2),AB248*O248,IF(EA248=1,AA248,IF(EA248=2,AB248))))</f>
        <v/>
      </c>
      <c r="AD248" s="3">
        <f>IF(AQ248=12,$F248*G248/$AQ$9,IF(OR(AQ248=1,AQ248=4),$F248*G248/200,IF(OR(AQ248=2,AQ248=9),$F248*G248/100,"자동")))</f>
        <v/>
      </c>
      <c r="AE248" s="3">
        <f>IF(AR248=12,$F248*H248/$AR$9,IF(OR(AR248=1,AR248=4),$F248*H248/200,IF(OR(AR248=2,AR248=9),$F248*H248/100,"자동")))</f>
        <v/>
      </c>
      <c r="AF248" s="3">
        <f>IF(AS248=12,$F248*I248/IF($BB$7=1,IF($ED248=1,$AS$9,$AF$9),($AF$8*AL248+$AF$9*(1-AL248))),IF(AS248=42,$F248*I248/AN248,IF(OR(AS248=1,AS248=4,AS248=2),$F248*I248/100,IF(AS248=9,$F248*I248/50,"자동"))))</f>
        <v/>
      </c>
      <c r="AG248" s="3">
        <f>IF(AT248=12,$F248*J248/IF($BB$7=1,IF($ED248=1,$AT$9,$AG$9),($AG$8*AL248+$AG$9*(1-AL248))),IF(AT248=42,$F248*J248/AN248,IF(OR(AT248=1,AT248=4,AT248=2),$F248*J248/100,IF(AT248=9,$F248*J248/50,"자동"))))</f>
        <v/>
      </c>
      <c r="AH248" s="3">
        <f>IF(AU248=12,$F248*K248/IF($BB$7=1,IF($ED248=1,$AU$9,$AH$9),($AH$8*AL248+$AH$9*(1-AL248))),IF(AU248=42,$F248*K248/$AN248,IF(OR(AU248=1,AU248=4,AU248=2),$F248*K248/100,IF(AU248=9,$F248*K248/50,"자동"))))</f>
        <v/>
      </c>
      <c r="AI248" s="3">
        <f>IF(AV248=12,$F248*L248/IF($BB$7=1,IF($ED248=1,$AV$9,$AI$9),($AI$8*AL248+$AI$9*(1-AL248))),IF(AV248=42,$F248*L248/AO248,IF(OR(AV248=1,AV248=4,AV248=2),$F248*L248/100,IF(AV248=9,$F248*L248/50,"자동"))))</f>
        <v/>
      </c>
      <c r="AJ248" s="3">
        <f>IF(AW248=12,$F248*M248/IF($BB$7=1,IF($ED248=1,$AW$9,$AJ$9),($AJ$8*AL248+$AJ$9*(1-AL248))),IF(AW248=42,$F248*M248/AO248,IF(OR(AW248=1,AW248=4,AW248=2),$F248*M248/100,IF(AW248=9,$F248*M248/50,"자동"))))</f>
        <v/>
      </c>
      <c r="AL248" s="3">
        <f>IF(AK248&lt;&gt;"",AK248,IF(BA248&lt;&gt;12,"",IF(U248=1,1,IF(LEFT(E248,3)="서울대",0,""))))</f>
        <v/>
      </c>
      <c r="AN248" s="3">
        <f>IF($BA248=42,OFFSET(변환표준점수!C$119,$AP248-1,0),"")</f>
        <v/>
      </c>
      <c r="AO248" s="3">
        <f>IF($BA248=42,OFFSET(변환표준점수!D$119,$AP248-1,0),"")</f>
        <v/>
      </c>
      <c r="AP248" s="3">
        <f>IF(S248="","",MATCH(S248,변환표준점수!$B$119:$B$298,0))</f>
        <v/>
      </c>
      <c r="AQ248" s="3" t="n">
        <v>2</v>
      </c>
      <c r="AR248" s="3" t="n">
        <v>2</v>
      </c>
      <c r="AS248" s="3" t="n">
        <v>2</v>
      </c>
      <c r="AT248" s="3" t="n">
        <v>2</v>
      </c>
      <c r="AV248" s="3" t="n">
        <v>2</v>
      </c>
      <c r="AW248" s="3" t="n">
        <v>2</v>
      </c>
      <c r="AX248" s="3" t="n">
        <v>3</v>
      </c>
      <c r="AY248" s="3" t="n">
        <v>3</v>
      </c>
      <c r="BA248" s="3">
        <f>IF(AS248&gt;0,AS248,AV248)</f>
        <v/>
      </c>
      <c r="BC248" s="3">
        <f>$Z248*0.03</f>
        <v/>
      </c>
      <c r="BD248" s="3">
        <f>$Z248*0.03</f>
        <v/>
      </c>
      <c r="BJ248" s="3">
        <f>IF(BI248="",IF(DT248=1,1,$BI$3),BI248)</f>
        <v/>
      </c>
      <c r="BN248" s="212" t="inlineStr">
        <is>
          <t>미적/기하3%가산</t>
        </is>
      </c>
      <c r="BP248" s="3">
        <f>IF(BP$6&gt;0,BC248*$EG248,0)</f>
        <v/>
      </c>
      <c r="BQ248" s="3">
        <f>IF(BQ$6&gt;0,BD248*$EG248,0)</f>
        <v/>
      </c>
      <c r="CH248" s="206">
        <f>F248*P248</f>
        <v/>
      </c>
      <c r="CI248" s="56" t="n">
        <v>250</v>
      </c>
      <c r="CJ248" s="3" t="n">
        <v>237.5</v>
      </c>
      <c r="CK248" s="3" t="n">
        <v>225</v>
      </c>
      <c r="CL248" s="3" t="n">
        <v>212.5</v>
      </c>
      <c r="CM248" s="3" t="n">
        <v>200</v>
      </c>
      <c r="CN248" s="3" t="n">
        <v>187.5</v>
      </c>
      <c r="CO248" s="3" t="n">
        <v>175</v>
      </c>
      <c r="CP248" s="3" t="n">
        <v>162.5</v>
      </c>
      <c r="CQ248" s="3" t="n">
        <v>150</v>
      </c>
      <c r="CV248" s="3" t="n">
        <v>-2</v>
      </c>
      <c r="CW248" s="3" t="n">
        <v>-4</v>
      </c>
      <c r="CX248" s="3" t="n">
        <v>-6</v>
      </c>
      <c r="CY248" s="3" t="n">
        <v>-8</v>
      </c>
      <c r="CZ248" s="3" t="n">
        <v>-10</v>
      </c>
      <c r="DJ248" s="3">
        <f>ROUND((CI248-EZ248),1)</f>
        <v/>
      </c>
      <c r="DK248" s="3">
        <f>((CI248-EZ248)/(FG248+DJ248-FC248))*100</f>
        <v/>
      </c>
      <c r="DL248" s="3">
        <f>ROUND((CR248-FA248)+(DA248-FB248),1)</f>
        <v/>
      </c>
      <c r="DO248" s="3" t="n">
        <v>2</v>
      </c>
      <c r="EA248" s="3">
        <f>IF(DZ248&gt;0,DZ248,IF(DM248&gt;0,1,2))</f>
        <v/>
      </c>
      <c r="EB248" s="3">
        <f>MAX(DM248:DO248)</f>
        <v/>
      </c>
      <c r="EC248" s="3">
        <f>AND(DM248-0.1&lt;$DM$8,DN248-0.1&lt;$DN$8,DO248-0.1&lt;$DO$8)*1</f>
        <v/>
      </c>
      <c r="ED248" s="3">
        <f>IFERROR(IF(AND($DP$8&gt;=DP248,$DQ$8&gt;=DQ248,$DR$8&gt;=DR248,$DS$8&gt;=DS248,$DT$8&gt;=DT248,$DU$8&gt;=DU248,$DV$8&gt;=DV248,$DW$8&gt;=DW248,$DX$8&gt;=DX248,OR(DY248=0,$DY$8&lt;DY248),EC248=1),1,0),0)</f>
        <v/>
      </c>
      <c r="EF248" s="3">
        <f>IFERROR(OFFSET(EF$3,MATCH(AQ248,$ED$4:$ED$10,0),0),0)</f>
        <v/>
      </c>
      <c r="EG248" s="3">
        <f>IFERROR(OFFSET(EG$3,MATCH(AR248,$ED$4:$ED$10,0),0),0)</f>
        <v/>
      </c>
      <c r="EH248" s="3">
        <f>IFERROR(IF(LEFT($BA248,1)="4",OFFSET(변환표준점수!$H$118,MATCH($S248,변환표준점수!$B$119:$B$198,0),),OFFSET(EH$3,MATCH(AS248,$ED$4:$ED$8,0),0)),0)</f>
        <v/>
      </c>
      <c r="EI248" s="3">
        <f>IFERROR(IF(LEFT($BA248,1)="4",OFFSET(변환표준점수!$I$118,MATCH($S248,변환표준점수!$B$119:$B$198,0),0),OFFSET(EI$3,MATCH(AT248,$ED$4:$ED$8,0),0)),0)</f>
        <v/>
      </c>
      <c r="EK248" s="3">
        <f>IFERROR(IF(LEFT($BA248,1)="4",OFFSET(변환표준점수!$J$118,MATCH($S248,변환표준점수!$B$119:$B$198,0),0),OFFSET(EJ$3,MATCH(AV248,$ED$4:$ED$8,0),0)),0)</f>
        <v/>
      </c>
      <c r="EL248" s="3">
        <f>IFERROR(IF(LEFT($BA248,1)="4",OFFSET(변환표준점수!$K$118,MATCH($S248,변환표준점수!$B$119:$B$198,0),0),OFFSET(EK$3,MATCH(AW248,$ED$4:$ED$8,0),0)),0)</f>
        <v/>
      </c>
      <c r="EM248" s="3">
        <f>IFERROR(OFFSET(EL$3,MATCH(AX248,$ED$4:$ED$8,0),0),0)</f>
        <v/>
      </c>
      <c r="EN248" s="3">
        <f>IFERROR(OFFSET(EM$3,MATCH(AY248,$ED$4:$ED$8,0),0),0)</f>
        <v/>
      </c>
      <c r="EO248" s="3">
        <f>IFERROR(OFFSET(EN$3,MATCH(AZ248,$ED$4:$ED$8,0),0),0)</f>
        <v/>
      </c>
      <c r="EQ248" s="3">
        <f>IFERROR((EF248*AD248+BO248)*$EP$9,0)</f>
        <v/>
      </c>
      <c r="ER248" s="3">
        <f>IFERROR(EG248*AE248+OFFSET($BP248,0,$ER$14-1),0)</f>
        <v/>
      </c>
      <c r="ES248" s="3">
        <f>IFERROR((EH248*AF248+BS248)*$EP$9,0)</f>
        <v/>
      </c>
      <c r="ET248" s="3">
        <f>IFERROR(IF(O248&lt;2,0,(EI248*AG248+BT248)*$EP$9),0)</f>
        <v/>
      </c>
      <c r="EU248" s="3">
        <f>IFERROR(BU248*$EP$9,0)</f>
        <v/>
      </c>
      <c r="EV248" s="3">
        <f>IFERROR((EK248*AI248+BV248)*$EP$9,0)</f>
        <v/>
      </c>
      <c r="EW248" s="3">
        <f>IFERROR(IF(O248&lt;2,0,(EL248*AJ248+BW248)*$EP$9),0)</f>
        <v/>
      </c>
      <c r="EX248" s="3">
        <f>LARGE((ES248:ET248,EV248:EW248),1)</f>
        <v/>
      </c>
      <c r="EY248" s="3">
        <f>IF(O248&lt;2,0,LARGE((ES248:ET248,EV248:EW248),2))</f>
        <v/>
      </c>
      <c r="EZ248" s="3">
        <f>IFERROR(OFFSET(CI248,0,ROUND((1/(1/EM248))-1,0)),0)</f>
        <v/>
      </c>
      <c r="FA248" s="3">
        <f>IFERROR(OFFSET(CR248,0,ROUND(1/(1/EN248),0)-1),0)</f>
        <v/>
      </c>
      <c r="FB248" s="3">
        <f>IFERROR(OFFSET(DA248,0,ROUND(1/(1/EO248),0)-1),0)</f>
        <v/>
      </c>
      <c r="FG248" s="3">
        <f>IF(FF248&gt;0,FF248,EQ248+ER248+EU248+EX248+EY248+EZ248+FA248+FB248+FC248)</f>
        <v/>
      </c>
      <c r="FH248" s="618" t="n"/>
      <c r="FU248" s="3">
        <f>IF(AQ248=1,"표점",IF(AQ248=12,"표점/만점",IF(AQ248=2,"백분위")))</f>
        <v/>
      </c>
      <c r="FV248" s="3">
        <f>IF(BA248=1,"표점",IF(BA248=12,"표점/만점",IF(BA248=2,"백분위",IF(BA248=4,"변표",IF(BA248=42,"변표/만점")))))</f>
        <v/>
      </c>
      <c r="FW248" s="3">
        <f>ROUND(Y248/$FZ248,2)</f>
        <v/>
      </c>
      <c r="FX248" s="3">
        <f>ROUND(Z248/$FZ248,2)</f>
        <v/>
      </c>
      <c r="FY248" s="3">
        <f>ROUND(AC248/$FZ248,2)</f>
        <v/>
      </c>
      <c r="FZ248" s="3">
        <f>Y248+Z248+AC248</f>
        <v/>
      </c>
    </row>
    <row r="249">
      <c r="A249" s="556" t="n">
        <v>26</v>
      </c>
      <c r="C249" s="3">
        <f>ROUND(ROW(C249)-ROW($C$15),0)</f>
        <v/>
      </c>
      <c r="D249" s="3" t="n">
        <v>234</v>
      </c>
      <c r="E249" s="3" t="inlineStr">
        <is>
          <t>공주교대</t>
        </is>
      </c>
      <c r="F249" s="3" t="n">
        <v>500</v>
      </c>
      <c r="G249" s="3" t="n">
        <v>0.25</v>
      </c>
      <c r="H249" s="3" t="n">
        <v>0.25</v>
      </c>
      <c r="I249" s="3" t="n">
        <v>0.125</v>
      </c>
      <c r="J249" s="3" t="n">
        <v>0.125</v>
      </c>
      <c r="L249" s="3" t="n">
        <v>0.125</v>
      </c>
      <c r="M249" s="3" t="n">
        <v>0.125</v>
      </c>
      <c r="O249" s="3" t="n">
        <v>2</v>
      </c>
      <c r="P249" s="3">
        <f>G249+H249+MAX((I249:J249),L249:M249)*O249</f>
        <v/>
      </c>
      <c r="Q249" s="3" t="inlineStr"/>
      <c r="S249" s="3">
        <f>IF(R249&gt;0,R249,Q249)</f>
        <v/>
      </c>
      <c r="W249" s="3">
        <f>IF(AND(BH249=0,CD249=0),0,IF(V249&gt;0,V249,IF(U249=1,$W$11,0)))</f>
        <v/>
      </c>
      <c r="Y249" s="3">
        <f>AD249</f>
        <v/>
      </c>
      <c r="Z249" s="3">
        <f>AE249</f>
        <v/>
      </c>
      <c r="AA249" s="3">
        <f>IF($BB$7=1,AF249,IF(AS249=12,$F249*I249/($AF$8*AL249+$AF$9*(1-AL249)),AF249))</f>
        <v/>
      </c>
      <c r="AB249" s="3">
        <f>IF($BB$7=1,AI249,IF(AV249=12,$F249*L249/($AI$8*AL249+$AI$9*(1-AL249)),AI249))</f>
        <v/>
      </c>
      <c r="AC249" s="3">
        <f>IF(AND(AS249=2,EA249=1),AA249*O249,IF(AND(AS249=2,EA249=2),AB249*O249,IF(EA249=1,AA249,IF(EA249=2,AB249))))</f>
        <v/>
      </c>
      <c r="AD249" s="3">
        <f>IF(AQ249=12,$F249*G249/$AQ$9,IF(OR(AQ249=1,AQ249=4),$F249*G249/200,IF(OR(AQ249=2,AQ249=9),$F249*G249/100,"자동")))</f>
        <v/>
      </c>
      <c r="AE249" s="3">
        <f>IF(AR249=12,$F249*H249/$AR$9,IF(OR(AR249=1,AR249=4),$F249*H249/200,IF(OR(AR249=2,AR249=9),$F249*H249/100,"자동")))</f>
        <v/>
      </c>
      <c r="AF249" s="3">
        <f>IF(AS249=12,$F249*I249/IF($BB$7=1,IF($ED249=1,$AS$9,$AF$9),($AF$8*AL249+$AF$9*(1-AL249))),IF(AS249=42,$F249*I249/AN249,IF(OR(AS249=1,AS249=4,AS249=2),$F249*I249/100,IF(AS249=9,$F249*I249/50,"자동"))))</f>
        <v/>
      </c>
      <c r="AG249" s="3">
        <f>IF(AT249=12,$F249*J249/IF($BB$7=1,IF($ED249=1,$AT$9,$AG$9),($AG$8*AL249+$AG$9*(1-AL249))),IF(AT249=42,$F249*J249/AN249,IF(OR(AT249=1,AT249=4,AT249=2),$F249*J249/100,IF(AT249=9,$F249*J249/50,"자동"))))</f>
        <v/>
      </c>
      <c r="AH249" s="3">
        <f>IF(AU249=12,$F249*K249/IF($BB$7=1,IF($ED249=1,$AU$9,$AH$9),($AH$8*AL249+$AH$9*(1-AL249))),IF(AU249=42,$F249*K249/$AN249,IF(OR(AU249=1,AU249=4,AU249=2),$F249*K249/100,IF(AU249=9,$F249*K249/50,"자동"))))</f>
        <v/>
      </c>
      <c r="AI249" s="3">
        <f>IF(AV249=12,$F249*L249/IF($BB$7=1,IF($ED249=1,$AV$9,$AI$9),($AI$8*AL249+$AI$9*(1-AL249))),IF(AV249=42,$F249*L249/AO249,IF(OR(AV249=1,AV249=4,AV249=2),$F249*L249/100,IF(AV249=9,$F249*L249/50,"자동"))))</f>
        <v/>
      </c>
      <c r="AJ249" s="3">
        <f>IF(AW249=12,$F249*M249/IF($BB$7=1,IF($ED249=1,$AW$9,$AJ$9),($AJ$8*AL249+$AJ$9*(1-AL249))),IF(AW249=42,$F249*M249/AO249,IF(OR(AW249=1,AW249=4,AW249=2),$F249*M249/100,IF(AW249=9,$F249*M249/50,"자동"))))</f>
        <v/>
      </c>
      <c r="AL249" s="3">
        <f>IF(AK249&lt;&gt;"",AK249,IF(BA249&lt;&gt;12,"",IF(U249=1,1,IF(LEFT(E249,3)="서울대",0,""))))</f>
        <v/>
      </c>
      <c r="AN249" s="3">
        <f>IF($BA249=42,OFFSET(변환표준점수!C$119,$AP249-1,0),"")</f>
        <v/>
      </c>
      <c r="AO249" s="3">
        <f>IF($BA249=42,OFFSET(변환표준점수!D$119,$AP249-1,0),"")</f>
        <v/>
      </c>
      <c r="AP249" s="3">
        <f>IF(S249="","",MATCH(S249,변환표준점수!$B$119:$B$298,0))</f>
        <v/>
      </c>
      <c r="AQ249" s="3" t="n">
        <v>1</v>
      </c>
      <c r="AR249" s="3" t="n">
        <v>1</v>
      </c>
      <c r="AS249" s="3" t="n">
        <v>1</v>
      </c>
      <c r="AT249" s="3" t="n">
        <v>1</v>
      </c>
      <c r="AV249" s="3" t="n">
        <v>1</v>
      </c>
      <c r="AW249" s="3" t="n">
        <v>1</v>
      </c>
      <c r="AX249" s="3" t="n">
        <v>3</v>
      </c>
      <c r="AY249" s="3" t="n">
        <v>3</v>
      </c>
      <c r="BA249" s="3">
        <f>IF(AS249&gt;0,AS249,AV249)</f>
        <v/>
      </c>
      <c r="BJ249" s="3">
        <f>IF(BI249="",IF(DT249=1,1,$BI$3),BI249)</f>
        <v/>
      </c>
      <c r="CH249" s="206">
        <f>F249*P249</f>
        <v/>
      </c>
      <c r="CI249" s="56" t="n">
        <v>125</v>
      </c>
      <c r="CJ249" s="3" t="n">
        <v>118.75</v>
      </c>
      <c r="CK249" s="3" t="n">
        <v>112.5</v>
      </c>
      <c r="CL249" s="3" t="n">
        <v>106.25</v>
      </c>
      <c r="CM249" s="3" t="n">
        <v>100</v>
      </c>
      <c r="CN249" s="3" t="n">
        <v>87.5</v>
      </c>
      <c r="CO249" s="3" t="n">
        <v>75</v>
      </c>
      <c r="CP249" s="3" t="n">
        <v>62.5</v>
      </c>
      <c r="CQ249" s="3" t="n">
        <v>50</v>
      </c>
      <c r="CR249" s="56" t="n">
        <v>2</v>
      </c>
      <c r="CS249" s="3" t="n">
        <v>2</v>
      </c>
      <c r="CT249" s="3" t="n">
        <v>1.75</v>
      </c>
      <c r="CU249" s="3" t="n">
        <v>1.75</v>
      </c>
      <c r="CV249" s="3" t="n">
        <v>1.5</v>
      </c>
      <c r="CW249" s="3" t="n">
        <v>1.5</v>
      </c>
      <c r="CX249" s="3" t="n">
        <v>1</v>
      </c>
      <c r="CY249" s="3" t="n">
        <v>1</v>
      </c>
      <c r="CZ249" s="3" t="n">
        <v>0</v>
      </c>
      <c r="DJ249" s="3">
        <f>ROUND((CI249-EZ249),1)</f>
        <v/>
      </c>
      <c r="DK249" s="3">
        <f>((CI249-EZ249)/(FG249+DJ249-FC249))*100</f>
        <v/>
      </c>
      <c r="DL249" s="3">
        <f>ROUND((CR249-FA249)+(DA249-FB249),1)</f>
        <v/>
      </c>
      <c r="DO249" s="3" t="n">
        <v>2</v>
      </c>
      <c r="EA249" s="3">
        <f>IF(DZ249&gt;0,DZ249,IF(DM249&gt;0,1,2))</f>
        <v/>
      </c>
      <c r="EB249" s="3">
        <f>MAX(DM249:DO249)</f>
        <v/>
      </c>
      <c r="EC249" s="3">
        <f>AND(DM249-0.1&lt;$DM$8,DN249-0.1&lt;$DN$8,DO249-0.1&lt;$DO$8)*1</f>
        <v/>
      </c>
      <c r="ED249" s="3">
        <f>IFERROR(IF(AND($DP$8&gt;=DP249,$DQ$8&gt;=DQ249,$DR$8&gt;=DR249,$DS$8&gt;=DS249,$DT$8&gt;=DT249,$DU$8&gt;=DU249,$DV$8&gt;=DV249,$DW$8&gt;=DW249,$DX$8&gt;=DX249,OR(DY249=0,$DY$8&lt;DY249),EC249=1),1,0),0)</f>
        <v/>
      </c>
      <c r="EF249" s="3">
        <f>IFERROR(OFFSET(EF$3,MATCH(AQ249,$ED$4:$ED$10,0),0),0)</f>
        <v/>
      </c>
      <c r="EG249" s="3">
        <f>IFERROR(OFFSET(EG$3,MATCH(AR249,$ED$4:$ED$10,0),0),0)</f>
        <v/>
      </c>
      <c r="EH249" s="3">
        <f>IFERROR(IF(LEFT($BA249,1)="4",OFFSET(변환표준점수!$H$118,MATCH($S249,변환표준점수!$B$119:$B$198,0),),OFFSET(EH$3,MATCH(AS249,$ED$4:$ED$8,0),0)),0)</f>
        <v/>
      </c>
      <c r="EI249" s="3">
        <f>IFERROR(IF(LEFT($BA249,1)="4",OFFSET(변환표준점수!$I$118,MATCH($S249,변환표준점수!$B$119:$B$198,0),0),OFFSET(EI$3,MATCH(AT249,$ED$4:$ED$8,0),0)),0)</f>
        <v/>
      </c>
      <c r="EK249" s="3">
        <f>IFERROR(IF(LEFT($BA249,1)="4",OFFSET(변환표준점수!$J$118,MATCH($S249,변환표준점수!$B$119:$B$198,0),0),OFFSET(EJ$3,MATCH(AV249,$ED$4:$ED$8,0),0)),0)</f>
        <v/>
      </c>
      <c r="EL249" s="3">
        <f>IFERROR(IF(LEFT($BA249,1)="4",OFFSET(변환표준점수!$K$118,MATCH($S249,변환표준점수!$B$119:$B$198,0),0),OFFSET(EK$3,MATCH(AW249,$ED$4:$ED$8,0),0)),0)</f>
        <v/>
      </c>
      <c r="EM249" s="3">
        <f>IFERROR(OFFSET(EL$3,MATCH(AX249,$ED$4:$ED$8,0),0),0)</f>
        <v/>
      </c>
      <c r="EN249" s="3">
        <f>IFERROR(OFFSET(EM$3,MATCH(AY249,$ED$4:$ED$8,0),0),0)</f>
        <v/>
      </c>
      <c r="EO249" s="3">
        <f>IFERROR(OFFSET(EN$3,MATCH(AZ249,$ED$4:$ED$8,0),0),0)</f>
        <v/>
      </c>
      <c r="EQ249" s="3">
        <f>IFERROR((EF249*AD249+BO249)*$EP$9,0)</f>
        <v/>
      </c>
      <c r="ER249" s="3">
        <f>IFERROR(EG249*AE249+OFFSET($BP249,0,$ER$14-1),0)</f>
        <v/>
      </c>
      <c r="ES249" s="3">
        <f>IFERROR((EH249*AF249+BS249)*$EP$9,0)</f>
        <v/>
      </c>
      <c r="ET249" s="3">
        <f>IFERROR(IF(O249&lt;2,0,(EI249*AG249+BT249)*$EP$9),0)</f>
        <v/>
      </c>
      <c r="EU249" s="3">
        <f>IFERROR(BU249*$EP$9,0)</f>
        <v/>
      </c>
      <c r="EV249" s="3">
        <f>IFERROR((EK249*AI249+BV249)*$EP$9,0)</f>
        <v/>
      </c>
      <c r="EW249" s="3">
        <f>IFERROR(IF(O249&lt;2,0,(EL249*AJ249+BW249)*$EP$9),0)</f>
        <v/>
      </c>
      <c r="EX249" s="3">
        <f>LARGE((ES249:ET249,EV249:EW249),1)</f>
        <v/>
      </c>
      <c r="EY249" s="3">
        <f>IF(O249&lt;2,0,LARGE((ES249:ET249,EV249:EW249),2))</f>
        <v/>
      </c>
      <c r="EZ249" s="3">
        <f>IFERROR(OFFSET(CI249,0,ROUND((1/(1/EM249))-1,0)),0)</f>
        <v/>
      </c>
      <c r="FA249" s="3">
        <f>IFERROR(OFFSET(CR249,0,ROUND(1/(1/EN249),0)-1),0)</f>
        <v/>
      </c>
      <c r="FB249" s="3">
        <f>IFERROR(OFFSET(DA249,0,ROUND(1/(1/EO249),0)-1),0)</f>
        <v/>
      </c>
      <c r="FG249" s="3">
        <f>IF(FF249&gt;0,FF249,EQ249+ER249+EU249+EX249+EY249+EZ249+FA249+FB249+FC249)</f>
        <v/>
      </c>
      <c r="FH249" s="618" t="n"/>
      <c r="FU249" s="3">
        <f>IF(AQ249=1,"표점",IF(AQ249=12,"표점/만점",IF(AQ249=2,"백분위")))</f>
        <v/>
      </c>
      <c r="FV249" s="3">
        <f>IF(BA249=1,"표점",IF(BA249=12,"표점/만점",IF(BA249=2,"백분위",IF(BA249=4,"변표",IF(BA249=42,"변표/만점")))))</f>
        <v/>
      </c>
      <c r="FW249" s="3">
        <f>ROUND(Y249/$FZ249,2)</f>
        <v/>
      </c>
      <c r="FX249" s="3">
        <f>ROUND(Z249/$FZ249,2)</f>
        <v/>
      </c>
      <c r="FY249" s="3">
        <f>ROUND(AC249/$FZ249,2)</f>
        <v/>
      </c>
      <c r="FZ249" s="3">
        <f>Y249+Z249+AC249</f>
        <v/>
      </c>
    </row>
    <row r="250">
      <c r="A250" s="556" t="n">
        <v>26</v>
      </c>
      <c r="C250" s="3">
        <f>ROUND(ROW(C250)-ROW($C$15),0)</f>
        <v/>
      </c>
      <c r="D250" s="3" t="n">
        <v>235</v>
      </c>
      <c r="E250" s="3" t="inlineStr">
        <is>
          <t>광주교대</t>
        </is>
      </c>
      <c r="F250" s="3" t="n">
        <v>1000</v>
      </c>
      <c r="G250" s="3" t="n">
        <v>0.25</v>
      </c>
      <c r="H250" s="3" t="n">
        <v>0.25</v>
      </c>
      <c r="I250" s="3" t="n">
        <v>0.125</v>
      </c>
      <c r="J250" s="3" t="n">
        <v>0.125</v>
      </c>
      <c r="L250" s="3" t="n">
        <v>0.125</v>
      </c>
      <c r="M250" s="3" t="n">
        <v>0.125</v>
      </c>
      <c r="O250" s="3" t="n">
        <v>2</v>
      </c>
      <c r="P250" s="3">
        <f>G250+H250+MAX((I250:J250),L250:M250)*O250</f>
        <v/>
      </c>
      <c r="Q250" s="3" t="inlineStr"/>
      <c r="S250" s="3">
        <f>IF(R250&gt;0,R250,Q250)</f>
        <v/>
      </c>
      <c r="W250" s="3">
        <f>IF(AND(BH250=0,CD250=0),0,IF(V250&gt;0,V250,IF(U250=1,$W$11,0)))</f>
        <v/>
      </c>
      <c r="Y250" s="3">
        <f>AD250</f>
        <v/>
      </c>
      <c r="Z250" s="3">
        <f>AE250</f>
        <v/>
      </c>
      <c r="AA250" s="3">
        <f>IF($BB$7=1,AF250,IF(AS250=12,$F250*I250/($AF$8*AL250+$AF$9*(1-AL250)),AF250))</f>
        <v/>
      </c>
      <c r="AB250" s="3">
        <f>IF($BB$7=1,AI250,IF(AV250=12,$F250*L250/($AI$8*AL250+$AI$9*(1-AL250)),AI250))</f>
        <v/>
      </c>
      <c r="AC250" s="3">
        <f>IF(AND(AS250=2,EA250=1),AA250*O250,IF(AND(AS250=2,EA250=2),AB250*O250,IF(EA250=1,AA250,IF(EA250=2,AB250))))</f>
        <v/>
      </c>
      <c r="AD250" s="3">
        <f>IF(AQ250=12,$F250*G250/$AQ$9,IF(OR(AQ250=1,AQ250=4),$F250*G250/200,IF(OR(AQ250=2,AQ250=9),$F250*G250/100,"자동")))</f>
        <v/>
      </c>
      <c r="AE250" s="3">
        <f>IF(AR250=12,$F250*H250/$AR$9,IF(OR(AR250=1,AR250=4),$F250*H250/200,IF(OR(AR250=2,AR250=9),$F250*H250/100,"자동")))</f>
        <v/>
      </c>
      <c r="AF250" s="3">
        <f>IF(AS250=12,$F250*I250/IF($BB$7=1,IF($ED250=1,$AS$9,$AF$9),($AF$8*AL250+$AF$9*(1-AL250))),IF(AS250=42,$F250*I250/AN250,IF(OR(AS250=1,AS250=4,AS250=2),$F250*I250/100,IF(AS250=9,$F250*I250/50,"자동"))))</f>
        <v/>
      </c>
      <c r="AG250" s="3">
        <f>IF(AT250=12,$F250*J250/IF($BB$7=1,IF($ED250=1,$AT$9,$AG$9),($AG$8*AL250+$AG$9*(1-AL250))),IF(AT250=42,$F250*J250/AN250,IF(OR(AT250=1,AT250=4,AT250=2),$F250*J250/100,IF(AT250=9,$F250*J250/50,"자동"))))</f>
        <v/>
      </c>
      <c r="AH250" s="3">
        <f>IF(AU250=12,$F250*K250/IF($BB$7=1,IF($ED250=1,$AU$9,$AH$9),($AH$8*AL250+$AH$9*(1-AL250))),IF(AU250=42,$F250*K250/$AN250,IF(OR(AU250=1,AU250=4,AU250=2),$F250*K250/100,IF(AU250=9,$F250*K250/50,"자동"))))</f>
        <v/>
      </c>
      <c r="AI250" s="3">
        <f>IF(AV250=12,$F250*L250/IF($BB$7=1,IF($ED250=1,$AV$9,$AI$9),($AI$8*AL250+$AI$9*(1-AL250))),IF(AV250=42,$F250*L250/AO250,IF(OR(AV250=1,AV250=4,AV250=2),$F250*L250/100,IF(AV250=9,$F250*L250/50,"자동"))))</f>
        <v/>
      </c>
      <c r="AJ250" s="3">
        <f>IF(AW250=12,$F250*M250/IF($BB$7=1,IF($ED250=1,$AW$9,$AJ$9),($AJ$8*AL250+$AJ$9*(1-AL250))),IF(AW250=42,$F250*M250/AO250,IF(OR(AW250=1,AW250=4,AW250=2),$F250*M250/100,IF(AW250=9,$F250*M250/50,"자동"))))</f>
        <v/>
      </c>
      <c r="AL250" s="3">
        <f>IF(AK250&lt;&gt;"",AK250,IF(BA250&lt;&gt;12,"",IF(U250=1,1,IF(LEFT(E250,3)="서울대",0,""))))</f>
        <v/>
      </c>
      <c r="AN250" s="3">
        <f>IF($BA250=42,OFFSET(변환표준점수!C$119,$AP250-1,0),"")</f>
        <v/>
      </c>
      <c r="AO250" s="3">
        <f>IF($BA250=42,OFFSET(변환표준점수!D$119,$AP250-1,0),"")</f>
        <v/>
      </c>
      <c r="AP250" s="3">
        <f>IF(S250="","",MATCH(S250,변환표준점수!$B$119:$B$298,0))</f>
        <v/>
      </c>
      <c r="AQ250" s="3" t="n">
        <v>2</v>
      </c>
      <c r="AR250" s="3" t="n">
        <v>2</v>
      </c>
      <c r="AS250" s="3" t="n">
        <v>2</v>
      </c>
      <c r="AT250" s="3" t="n">
        <v>2</v>
      </c>
      <c r="AV250" s="3" t="n">
        <v>2</v>
      </c>
      <c r="AW250" s="3" t="n">
        <v>2</v>
      </c>
      <c r="AX250" s="3" t="n">
        <v>3</v>
      </c>
      <c r="AY250" s="3" t="n">
        <v>3</v>
      </c>
      <c r="BA250" s="3">
        <f>IF(AS250&gt;0,AS250,AV250)</f>
        <v/>
      </c>
      <c r="BJ250" s="3">
        <f>IF(BI250="",IF(DT250=1,1,$BI$3),BI250)</f>
        <v/>
      </c>
      <c r="CH250" s="206">
        <f>F250*P250</f>
        <v/>
      </c>
      <c r="CI250" s="56" t="n">
        <v>250</v>
      </c>
      <c r="CJ250" s="3" t="n">
        <v>240</v>
      </c>
      <c r="CK250" s="3" t="n">
        <v>230</v>
      </c>
      <c r="CL250" s="3" t="n">
        <v>220</v>
      </c>
      <c r="CM250" s="3" t="n">
        <v>210</v>
      </c>
      <c r="CN250" s="3" t="n">
        <v>200</v>
      </c>
      <c r="CO250" s="3" t="n">
        <v>190</v>
      </c>
      <c r="CP250" s="3" t="n">
        <v>180</v>
      </c>
      <c r="CQ250" s="3" t="n">
        <v>170</v>
      </c>
      <c r="CR250" s="56" t="n">
        <v>2</v>
      </c>
      <c r="CS250" s="3" t="n">
        <v>2</v>
      </c>
      <c r="CT250" s="3" t="n">
        <v>1.5</v>
      </c>
      <c r="CU250" s="3" t="n">
        <v>1.5</v>
      </c>
      <c r="CV250" s="3" t="n">
        <v>1</v>
      </c>
      <c r="CW250" s="3" t="n">
        <v>1</v>
      </c>
      <c r="CX250" s="3" t="n">
        <v>0.5</v>
      </c>
      <c r="CY250" s="3" t="n">
        <v>0.5</v>
      </c>
      <c r="CZ250" s="3" t="n">
        <v>0</v>
      </c>
      <c r="DJ250" s="3">
        <f>ROUND((CI250-EZ250),1)</f>
        <v/>
      </c>
      <c r="DK250" s="3">
        <f>((CI250-EZ250)/(FG250+DJ250-FC250))*100</f>
        <v/>
      </c>
      <c r="DL250" s="3">
        <f>ROUND((CR250-FA250)+(DA250-FB250),1)</f>
        <v/>
      </c>
      <c r="DO250" s="3" t="n">
        <v>2</v>
      </c>
      <c r="EA250" s="3">
        <f>IF(DZ250&gt;0,DZ250,IF(DM250&gt;0,1,2))</f>
        <v/>
      </c>
      <c r="EB250" s="3">
        <f>MAX(DM250:DO250)</f>
        <v/>
      </c>
      <c r="EC250" s="3">
        <f>AND(DM250-0.1&lt;$DM$8,DN250-0.1&lt;$DN$8,DO250-0.1&lt;$DO$8)*1</f>
        <v/>
      </c>
      <c r="ED250" s="3">
        <f>IFERROR(IF(AND($DP$8&gt;=DP250,$DQ$8&gt;=DQ250,$DR$8&gt;=DR250,$DS$8&gt;=DS250,$DT$8&gt;=DT250,$DU$8&gt;=DU250,$DV$8&gt;=DV250,$DW$8&gt;=DW250,$DX$8&gt;=DX250,OR(DY250=0,$DY$8&lt;DY250),EC250=1),1,0),0)</f>
        <v/>
      </c>
      <c r="EF250" s="3">
        <f>IFERROR(OFFSET(EF$3,MATCH(AQ250,$ED$4:$ED$10,0),0),0)</f>
        <v/>
      </c>
      <c r="EG250" s="3">
        <f>IFERROR(OFFSET(EG$3,MATCH(AR250,$ED$4:$ED$10,0),0),0)</f>
        <v/>
      </c>
      <c r="EH250" s="3">
        <f>IFERROR(IF(LEFT($BA250,1)="4",OFFSET(변환표준점수!$H$118,MATCH($S250,변환표준점수!$B$119:$B$198,0),),OFFSET(EH$3,MATCH(AS250,$ED$4:$ED$8,0),0)),0)</f>
        <v/>
      </c>
      <c r="EI250" s="3">
        <f>IFERROR(IF(LEFT($BA250,1)="4",OFFSET(변환표준점수!$I$118,MATCH($S250,변환표준점수!$B$119:$B$198,0),0),OFFSET(EI$3,MATCH(AT250,$ED$4:$ED$8,0),0)),0)</f>
        <v/>
      </c>
      <c r="EK250" s="3">
        <f>IFERROR(IF(LEFT($BA250,1)="4",OFFSET(변환표준점수!$J$118,MATCH($S250,변환표준점수!$B$119:$B$198,0),0),OFFSET(EJ$3,MATCH(AV250,$ED$4:$ED$8,0),0)),0)</f>
        <v/>
      </c>
      <c r="EL250" s="3">
        <f>IFERROR(IF(LEFT($BA250,1)="4",OFFSET(변환표준점수!$K$118,MATCH($S250,변환표준점수!$B$119:$B$198,0),0),OFFSET(EK$3,MATCH(AW250,$ED$4:$ED$8,0),0)),0)</f>
        <v/>
      </c>
      <c r="EM250" s="3">
        <f>IFERROR(OFFSET(EL$3,MATCH(AX250,$ED$4:$ED$8,0),0),0)</f>
        <v/>
      </c>
      <c r="EN250" s="3">
        <f>IFERROR(OFFSET(EM$3,MATCH(AY250,$ED$4:$ED$8,0),0),0)</f>
        <v/>
      </c>
      <c r="EO250" s="3">
        <f>IFERROR(OFFSET(EN$3,MATCH(AZ250,$ED$4:$ED$8,0),0),0)</f>
        <v/>
      </c>
      <c r="EQ250" s="3">
        <f>IFERROR((EF250*AD250+BO250)*$EP$9,0)</f>
        <v/>
      </c>
      <c r="ER250" s="3">
        <f>IFERROR(EG250*AE250+OFFSET($BP250,0,$ER$14-1),0)</f>
        <v/>
      </c>
      <c r="ES250" s="3">
        <f>IFERROR((EH250*AF250+BS250)*$EP$9,0)</f>
        <v/>
      </c>
      <c r="ET250" s="3">
        <f>IFERROR(IF(O250&lt;2,0,(EI250*AG250+BT250)*$EP$9),0)</f>
        <v/>
      </c>
      <c r="EU250" s="3">
        <f>IFERROR(BU250*$EP$9,0)</f>
        <v/>
      </c>
      <c r="EV250" s="3">
        <f>IFERROR((EK250*AI250+BV250)*$EP$9,0)</f>
        <v/>
      </c>
      <c r="EW250" s="3">
        <f>IFERROR(IF(O250&lt;2,0,(EL250*AJ250+BW250)*$EP$9),0)</f>
        <v/>
      </c>
      <c r="EX250" s="3">
        <f>LARGE((ES250:ET250,EV250:EW250),1)</f>
        <v/>
      </c>
      <c r="EY250" s="3">
        <f>IF(O250&lt;2,0,LARGE((ES250:ET250,EV250:EW250),2))</f>
        <v/>
      </c>
      <c r="EZ250" s="3">
        <f>IFERROR(OFFSET(CI250,0,ROUND((1/(1/EM250))-1,0)),0)</f>
        <v/>
      </c>
      <c r="FA250" s="3">
        <f>IFERROR(OFFSET(CR250,0,ROUND(1/(1/EN250),0)-1),0)</f>
        <v/>
      </c>
      <c r="FB250" s="3">
        <f>IFERROR(OFFSET(DA250,0,ROUND(1/(1/EO250),0)-1),0)</f>
        <v/>
      </c>
      <c r="FG250" s="3">
        <f>IF(FF250&gt;0,FF250,EQ250+ER250+EU250+EX250+EY250+EZ250+FA250+FB250+FC250)</f>
        <v/>
      </c>
      <c r="FH250" s="618" t="n"/>
      <c r="FU250" s="3">
        <f>IF(AQ250=1,"표점",IF(AQ250=12,"표점/만점",IF(AQ250=2,"백분위")))</f>
        <v/>
      </c>
      <c r="FV250" s="3">
        <f>IF(BA250=1,"표점",IF(BA250=12,"표점/만점",IF(BA250=2,"백분위",IF(BA250=4,"변표",IF(BA250=42,"변표/만점")))))</f>
        <v/>
      </c>
      <c r="FW250" s="3">
        <f>ROUND(Y250/$FZ250,2)</f>
        <v/>
      </c>
      <c r="FX250" s="3">
        <f>ROUND(Z250/$FZ250,2)</f>
        <v/>
      </c>
      <c r="FY250" s="3">
        <f>ROUND(AC250/$FZ250,2)</f>
        <v/>
      </c>
      <c r="FZ250" s="3">
        <f>Y250+Z250+AC250</f>
        <v/>
      </c>
    </row>
    <row r="251">
      <c r="A251" s="556" t="n">
        <v>26</v>
      </c>
      <c r="C251" s="3">
        <f>ROUND(ROW(C251)-ROW($C$15),0)</f>
        <v/>
      </c>
      <c r="D251" s="3" t="n">
        <v>236</v>
      </c>
      <c r="E251" s="3" t="inlineStr">
        <is>
          <t>대구교대</t>
        </is>
      </c>
      <c r="F251" s="3" t="n">
        <v>1000</v>
      </c>
      <c r="G251" s="3" t="n">
        <v>0.3</v>
      </c>
      <c r="H251" s="3" t="n">
        <v>0.3</v>
      </c>
      <c r="I251" s="3" t="n">
        <v>0.1</v>
      </c>
      <c r="J251" s="3" t="n">
        <v>0.1</v>
      </c>
      <c r="L251" s="3" t="n">
        <v>0.1</v>
      </c>
      <c r="M251" s="3" t="n">
        <v>0.1</v>
      </c>
      <c r="O251" s="3" t="n">
        <v>2</v>
      </c>
      <c r="P251" s="3">
        <f>G251+H251+MAX((I251:J251),L251:M251)*O251</f>
        <v/>
      </c>
      <c r="Q251" s="3" t="inlineStr"/>
      <c r="S251" s="3">
        <f>IF(R251&gt;0,R251,Q251)</f>
        <v/>
      </c>
      <c r="W251" s="3">
        <f>IF(AND(BH251=0,CD251=0),0,IF(V251&gt;0,V251,IF(U251=1,$W$11,0)))</f>
        <v/>
      </c>
      <c r="Y251" s="3">
        <f>AD251</f>
        <v/>
      </c>
      <c r="Z251" s="3">
        <f>AE251</f>
        <v/>
      </c>
      <c r="AA251" s="3">
        <f>IF($BB$7=1,AF251,IF(AS251=12,$F251*I251/($AF$8*AL251+$AF$9*(1-AL251)),AF251))</f>
        <v/>
      </c>
      <c r="AB251" s="3">
        <f>IF($BB$7=1,AI251,IF(AV251=12,$F251*L251/($AI$8*AL251+$AI$9*(1-AL251)),AI251))</f>
        <v/>
      </c>
      <c r="AC251" s="3">
        <f>IF(AND(AS251=2,EA251=1),AA251*O251,IF(AND(AS251=2,EA251=2),AB251*O251,IF(EA251=1,AA251,IF(EA251=2,AB251))))</f>
        <v/>
      </c>
      <c r="AD251" s="3">
        <f>IF(AQ251=12,$F251*G251/$AQ$9,IF(OR(AQ251=1,AQ251=4),$F251*G251/200,IF(OR(AQ251=2,AQ251=9),$F251*G251/100,"자동")))</f>
        <v/>
      </c>
      <c r="AE251" s="3">
        <f>IF(AR251=12,$F251*H251/$AR$9,IF(OR(AR251=1,AR251=4),$F251*H251/200,IF(OR(AR251=2,AR251=9),$F251*H251/100,"자동")))</f>
        <v/>
      </c>
      <c r="AF251" s="3">
        <f>IF(AS251=12,$F251*I251/IF($BB$7=1,IF($ED251=1,$AS$9,$AF$9),($AF$8*AL251+$AF$9*(1-AL251))),IF(AS251=42,$F251*I251/AN251,IF(OR(AS251=1,AS251=4,AS251=2),$F251*I251/100,IF(AS251=9,$F251*I251/50,"자동"))))</f>
        <v/>
      </c>
      <c r="AG251" s="3">
        <f>IF(AT251=12,$F251*J251/IF($BB$7=1,IF($ED251=1,$AT$9,$AG$9),($AG$8*AL251+$AG$9*(1-AL251))),IF(AT251=42,$F251*J251/AN251,IF(OR(AT251=1,AT251=4,AT251=2),$F251*J251/100,IF(AT251=9,$F251*J251/50,"자동"))))</f>
        <v/>
      </c>
      <c r="AH251" s="3">
        <f>IF(AU251=12,$F251*K251/IF($BB$7=1,IF($ED251=1,$AU$9,$AH$9),($AH$8*AL251+$AH$9*(1-AL251))),IF(AU251=42,$F251*K251/$AN251,IF(OR(AU251=1,AU251=4,AU251=2),$F251*K251/100,IF(AU251=9,$F251*K251/50,"자동"))))</f>
        <v/>
      </c>
      <c r="AI251" s="3">
        <f>IF(AV251=12,$F251*L251/IF($BB$7=1,IF($ED251=1,$AV$9,$AI$9),($AI$8*AL251+$AI$9*(1-AL251))),IF(AV251=42,$F251*L251/AO251,IF(OR(AV251=1,AV251=4,AV251=2),$F251*L251/100,IF(AV251=9,$F251*L251/50,"자동"))))</f>
        <v/>
      </c>
      <c r="AJ251" s="3">
        <f>IF(AW251=12,$F251*M251/IF($BB$7=1,IF($ED251=1,$AW$9,$AJ$9),($AJ$8*AL251+$AJ$9*(1-AL251))),IF(AW251=42,$F251*M251/AO251,IF(OR(AW251=1,AW251=4,AW251=2),$F251*M251/100,IF(AW251=9,$F251*M251/50,"자동"))))</f>
        <v/>
      </c>
      <c r="AK251" s="3" t="n">
        <v>0.25</v>
      </c>
      <c r="AL251" s="3">
        <f>IF(AK251&lt;&gt;"",AK251,IF(BA251&lt;&gt;12,"",IF(U251=1,1,IF(LEFT(E251,3)="서울대",0,""))))</f>
        <v/>
      </c>
      <c r="AN251" s="3">
        <f>IF($BA251=42,OFFSET(변환표준점수!C$119,$AP251-1,0),"")</f>
        <v/>
      </c>
      <c r="AO251" s="3">
        <f>IF($BA251=42,OFFSET(변환표준점수!D$119,$AP251-1,0),"")</f>
        <v/>
      </c>
      <c r="AP251" s="3">
        <f>IF(S251="","",MATCH(S251,변환표준점수!$B$119:$B$298,0))</f>
        <v/>
      </c>
      <c r="AQ251" s="3" t="n">
        <v>12</v>
      </c>
      <c r="AR251" s="3" t="n">
        <v>12</v>
      </c>
      <c r="AS251" s="3" t="n">
        <v>12</v>
      </c>
      <c r="AT251" s="3" t="n">
        <v>12</v>
      </c>
      <c r="AV251" s="3" t="n">
        <v>12</v>
      </c>
      <c r="AW251" s="3" t="n">
        <v>12</v>
      </c>
      <c r="AX251" s="3" t="n">
        <v>3</v>
      </c>
      <c r="AY251" s="3" t="n">
        <v>3</v>
      </c>
      <c r="BA251" s="3">
        <f>IF(AS251&gt;0,AS251,AV251)</f>
        <v/>
      </c>
      <c r="BJ251" s="3">
        <f>IF(BI251="",IF(DT251=1,1,$BI$3),BI251)</f>
        <v/>
      </c>
      <c r="CH251" s="206">
        <f>F251*P251</f>
        <v/>
      </c>
      <c r="CI251" s="56" t="n">
        <v>200</v>
      </c>
      <c r="CJ251" s="3" t="n">
        <v>195</v>
      </c>
      <c r="CK251" s="3" t="n">
        <v>190</v>
      </c>
      <c r="CL251" s="3" t="n">
        <v>185</v>
      </c>
      <c r="CM251" s="3" t="n">
        <v>180</v>
      </c>
      <c r="CN251" s="3" t="n">
        <v>175</v>
      </c>
      <c r="CO251" s="3" t="n">
        <v>170</v>
      </c>
      <c r="CP251" s="3" t="n">
        <v>165</v>
      </c>
      <c r="CQ251" s="3" t="n">
        <v>0</v>
      </c>
      <c r="DJ251" s="3">
        <f>ROUND((CI251-EZ251),1)</f>
        <v/>
      </c>
      <c r="DK251" s="3">
        <f>((CI251-EZ251)/(FG251+DJ251-FC251))*100</f>
        <v/>
      </c>
      <c r="DL251" s="3">
        <f>ROUND((CR251-FA251)+(DA251-FB251),1)</f>
        <v/>
      </c>
      <c r="DO251" s="3" t="n">
        <v>2</v>
      </c>
      <c r="EA251" s="3">
        <f>IF(DZ251&gt;0,DZ251,IF(DM251&gt;0,1,2))</f>
        <v/>
      </c>
      <c r="EB251" s="3">
        <f>MAX(DM251:DO251)</f>
        <v/>
      </c>
      <c r="EC251" s="3">
        <f>AND(DM251-0.1&lt;$DM$8,DN251-0.1&lt;$DN$8,DO251-0.1&lt;$DO$8)*1</f>
        <v/>
      </c>
      <c r="ED251" s="3">
        <f>IFERROR(IF(AND($DP$8&gt;=DP251,$DQ$8&gt;=DQ251,$DR$8&gt;=DR251,$DS$8&gt;=DS251,$DT$8&gt;=DT251,$DU$8&gt;=DU251,$DV$8&gt;=DV251,$DW$8&gt;=DW251,$DX$8&gt;=DX251,OR(DY251=0,$DY$8&lt;DY251),EC251=1),1,0),0)</f>
        <v/>
      </c>
      <c r="EF251" s="3">
        <f>IFERROR(OFFSET(EF$3,MATCH(AQ251,$ED$4:$ED$10,0),0),0)</f>
        <v/>
      </c>
      <c r="EG251" s="3">
        <f>IFERROR(OFFSET(EG$3,MATCH(AR251,$ED$4:$ED$10,0),0),0)</f>
        <v/>
      </c>
      <c r="EH251" s="3">
        <f>IFERROR(IF(LEFT($BA251,1)="4",OFFSET(변환표준점수!$H$118,MATCH($S251,변환표준점수!$B$119:$B$198,0),),OFFSET(EH$3,MATCH(AS251,$ED$4:$ED$8,0),0)),0)</f>
        <v/>
      </c>
      <c r="EI251" s="3">
        <f>IFERROR(IF(LEFT($BA251,1)="4",OFFSET(변환표준점수!$I$118,MATCH($S251,변환표준점수!$B$119:$B$198,0),0),OFFSET(EI$3,MATCH(AT251,$ED$4:$ED$8,0),0)),0)</f>
        <v/>
      </c>
      <c r="EK251" s="3">
        <f>IFERROR(IF(LEFT($BA251,1)="4",OFFSET(변환표준점수!$J$118,MATCH($S251,변환표준점수!$B$119:$B$198,0),0),OFFSET(EJ$3,MATCH(AV251,$ED$4:$ED$8,0),0)),0)</f>
        <v/>
      </c>
      <c r="EL251" s="3">
        <f>IFERROR(IF(LEFT($BA251,1)="4",OFFSET(변환표준점수!$K$118,MATCH($S251,변환표준점수!$B$119:$B$198,0),0),OFFSET(EK$3,MATCH(AW251,$ED$4:$ED$8,0),0)),0)</f>
        <v/>
      </c>
      <c r="EM251" s="3">
        <f>IFERROR(OFFSET(EL$3,MATCH(AX251,$ED$4:$ED$8,0),0),0)</f>
        <v/>
      </c>
      <c r="EN251" s="3">
        <f>IFERROR(OFFSET(EM$3,MATCH(AY251,$ED$4:$ED$8,0),0),0)</f>
        <v/>
      </c>
      <c r="EO251" s="3">
        <f>IFERROR(OFFSET(EN$3,MATCH(AZ251,$ED$4:$ED$8,0),0),0)</f>
        <v/>
      </c>
      <c r="EQ251" s="3">
        <f>IFERROR((EF251*AD251+BO251)*$EP$9,0)</f>
        <v/>
      </c>
      <c r="ER251" s="3">
        <f>IFERROR(EG251*AE251+OFFSET($BP251,0,$ER$14-1),0)</f>
        <v/>
      </c>
      <c r="ES251" s="3">
        <f>IFERROR((EH251*AF251+BS251)*$EP$9,0)</f>
        <v/>
      </c>
      <c r="ET251" s="3">
        <f>IFERROR(IF(O251&lt;2,0,(EI251*AG251+BT251)*$EP$9),0)</f>
        <v/>
      </c>
      <c r="EU251" s="3">
        <f>IFERROR(BU251*$EP$9,0)</f>
        <v/>
      </c>
      <c r="EV251" s="3">
        <f>IFERROR((EK251*AI251+BV251)*$EP$9,0)</f>
        <v/>
      </c>
      <c r="EW251" s="3">
        <f>IFERROR(IF(O251&lt;2,0,(EL251*AJ251+BW251)*$EP$9),0)</f>
        <v/>
      </c>
      <c r="EX251" s="3">
        <f>LARGE((ES251:ET251,EV251:EW251),1)</f>
        <v/>
      </c>
      <c r="EY251" s="3">
        <f>IF(O251&lt;2,0,LARGE((ES251:ET251,EV251:EW251),2))</f>
        <v/>
      </c>
      <c r="EZ251" s="3">
        <f>IFERROR(OFFSET(CI251,0,ROUND((1/(1/EM251))-1,0)),0)</f>
        <v/>
      </c>
      <c r="FA251" s="3">
        <f>IFERROR(OFFSET(CR251,0,ROUND(1/(1/EN251),0)-1),0)</f>
        <v/>
      </c>
      <c r="FB251" s="3">
        <f>IFERROR(OFFSET(DA251,0,ROUND(1/(1/EO251),0)-1),0)</f>
        <v/>
      </c>
      <c r="FG251" s="3">
        <f>IF(FF251&gt;0,FF251,EQ251+ER251+EU251+EX251+EY251+EZ251+FA251+FB251+FC251)</f>
        <v/>
      </c>
      <c r="FH251" s="618" t="n"/>
      <c r="FU251" s="3">
        <f>IF(AQ251=1,"표점",IF(AQ251=12,"표점/만점",IF(AQ251=2,"백분위")))</f>
        <v/>
      </c>
      <c r="FV251" s="3">
        <f>IF(BA251=1,"표점",IF(BA251=12,"표점/만점",IF(BA251=2,"백분위",IF(BA251=4,"변표",IF(BA251=42,"변표/만점")))))</f>
        <v/>
      </c>
      <c r="FW251" s="3">
        <f>ROUND(Y251/$FZ251,2)</f>
        <v/>
      </c>
      <c r="FX251" s="3">
        <f>ROUND(Z251/$FZ251,2)</f>
        <v/>
      </c>
      <c r="FY251" s="3">
        <f>ROUND(AC251/$FZ251,2)</f>
        <v/>
      </c>
      <c r="FZ251" s="3">
        <f>Y251+Z251+AC251</f>
        <v/>
      </c>
    </row>
    <row r="252">
      <c r="A252" s="556" t="n">
        <v>26</v>
      </c>
      <c r="C252" s="3">
        <f>ROUND(ROW(C252)-ROW($C$15),0)</f>
        <v/>
      </c>
      <c r="D252" s="3" t="n">
        <v>237</v>
      </c>
      <c r="E252" s="3" t="inlineStr">
        <is>
          <t>부산교대</t>
        </is>
      </c>
      <c r="F252" s="3" t="n">
        <v>800</v>
      </c>
      <c r="G252" s="3" t="n">
        <v>0.25</v>
      </c>
      <c r="H252" s="3" t="n">
        <v>0.25</v>
      </c>
      <c r="I252" s="3" t="n">
        <v>0.125</v>
      </c>
      <c r="J252" s="3" t="n">
        <v>0.125</v>
      </c>
      <c r="L252" s="3" t="n">
        <v>0.125</v>
      </c>
      <c r="M252" s="3" t="n">
        <v>0.125</v>
      </c>
      <c r="O252" s="3" t="n">
        <v>2</v>
      </c>
      <c r="P252" s="3">
        <f>G252+H252+MAX((I252:J252),L252:M252)*O252</f>
        <v/>
      </c>
      <c r="Q252" s="3" t="inlineStr"/>
      <c r="S252" s="3">
        <f>IF(R252&gt;0,R252,Q252)</f>
        <v/>
      </c>
      <c r="W252" s="3">
        <f>IF(AND(BH252=0,CD252=0),0,IF(V252&gt;0,V252,IF(U252=1,$W$11,0)))</f>
        <v/>
      </c>
      <c r="Y252" s="3">
        <f>AD252</f>
        <v/>
      </c>
      <c r="Z252" s="3">
        <f>AE252</f>
        <v/>
      </c>
      <c r="AA252" s="3">
        <f>IF($BB$7=1,AF252,IF(AS252=12,$F252*I252/($AF$8*AL252+$AF$9*(1-AL252)),AF252))</f>
        <v/>
      </c>
      <c r="AB252" s="3">
        <f>IF($BB$7=1,AI252,IF(AV252=12,$F252*L252/($AI$8*AL252+$AI$9*(1-AL252)),AI252))</f>
        <v/>
      </c>
      <c r="AC252" s="3">
        <f>IF(AND(AS252=2,EA252=1),AA252*O252,IF(AND(AS252=2,EA252=2),AB252*O252,IF(EA252=1,AA252,IF(EA252=2,AB252))))</f>
        <v/>
      </c>
      <c r="AD252" s="3">
        <f>IF(AQ252=12,$F252*G252/$AQ$9,IF(OR(AQ252=1,AQ252=4),$F252*G252/200,IF(OR(AQ252=2,AQ252=9),$F252*G252/100,"자동")))</f>
        <v/>
      </c>
      <c r="AE252" s="3">
        <f>IF(AR252=12,$F252*H252/$AR$9,IF(OR(AR252=1,AR252=4),$F252*H252/200,IF(OR(AR252=2,AR252=9),$F252*H252/100,"자동")))</f>
        <v/>
      </c>
      <c r="AF252" s="3">
        <f>IF(AS252=12,$F252*I252/IF($BB$7=1,IF($ED252=1,$AS$9,$AF$9),($AF$8*AL252+$AF$9*(1-AL252))),IF(AS252=42,$F252*I252/AN252,IF(OR(AS252=1,AS252=4,AS252=2),$F252*I252/100,IF(AS252=9,$F252*I252/50,"자동"))))</f>
        <v/>
      </c>
      <c r="AG252" s="3">
        <f>IF(AT252=12,$F252*J252/IF($BB$7=1,IF($ED252=1,$AT$9,$AG$9),($AG$8*AL252+$AG$9*(1-AL252))),IF(AT252=42,$F252*J252/AN252,IF(OR(AT252=1,AT252=4,AT252=2),$F252*J252/100,IF(AT252=9,$F252*J252/50,"자동"))))</f>
        <v/>
      </c>
      <c r="AH252" s="3">
        <f>IF(AU252=12,$F252*K252/IF($BB$7=1,IF($ED252=1,$AU$9,$AH$9),($AH$8*AL252+$AH$9*(1-AL252))),IF(AU252=42,$F252*K252/$AN252,IF(OR(AU252=1,AU252=4,AU252=2),$F252*K252/100,IF(AU252=9,$F252*K252/50,"자동"))))</f>
        <v/>
      </c>
      <c r="AI252" s="3">
        <f>IF(AV252=12,$F252*L252/IF($BB$7=1,IF($ED252=1,$AV$9,$AI$9),($AI$8*AL252+$AI$9*(1-AL252))),IF(AV252=42,$F252*L252/AO252,IF(OR(AV252=1,AV252=4,AV252=2),$F252*L252/100,IF(AV252=9,$F252*L252/50,"자동"))))</f>
        <v/>
      </c>
      <c r="AJ252" s="3">
        <f>IF(AW252=12,$F252*M252/IF($BB$7=1,IF($ED252=1,$AW$9,$AJ$9),($AJ$8*AL252+$AJ$9*(1-AL252))),IF(AW252=42,$F252*M252/AO252,IF(OR(AW252=1,AW252=4,AW252=2),$F252*M252/100,IF(AW252=9,$F252*M252/50,"자동"))))</f>
        <v/>
      </c>
      <c r="AL252" s="3">
        <f>IF(AK252&lt;&gt;"",AK252,IF(BA252&lt;&gt;12,"",IF(U252=1,1,IF(LEFT(E252,3)="서울대",0,""))))</f>
        <v/>
      </c>
      <c r="AN252" s="3">
        <f>IF($BA252=42,OFFSET(변환표준점수!C$119,$AP252-1,0),"")</f>
        <v/>
      </c>
      <c r="AO252" s="3">
        <f>IF($BA252=42,OFFSET(변환표준점수!D$119,$AP252-1,0),"")</f>
        <v/>
      </c>
      <c r="AP252" s="3">
        <f>IF(S252="","",MATCH(S252,변환표준점수!$B$119:$B$298,0))</f>
        <v/>
      </c>
      <c r="AQ252" s="3" t="n">
        <v>2</v>
      </c>
      <c r="AR252" s="3" t="n">
        <v>2</v>
      </c>
      <c r="AS252" s="3" t="n">
        <v>2</v>
      </c>
      <c r="AT252" s="3" t="n">
        <v>2</v>
      </c>
      <c r="AV252" s="3" t="n">
        <v>2</v>
      </c>
      <c r="AW252" s="3" t="n">
        <v>2</v>
      </c>
      <c r="AX252" s="3" t="n">
        <v>3</v>
      </c>
      <c r="AY252" s="3" t="n">
        <v>3</v>
      </c>
      <c r="BA252" s="3">
        <f>IF(AS252&gt;0,AS252,AV252)</f>
        <v/>
      </c>
      <c r="BJ252" s="3">
        <f>IF(BI252="",IF(DT252=1,1,$BI$3),BI252)</f>
        <v/>
      </c>
      <c r="CH252" s="206">
        <f>F252*P252</f>
        <v/>
      </c>
      <c r="CI252" s="56" t="n">
        <v>200</v>
      </c>
      <c r="CJ252" s="3" t="n">
        <v>190</v>
      </c>
      <c r="CK252" s="3" t="n">
        <v>176</v>
      </c>
      <c r="CL252" s="3" t="n">
        <v>152</v>
      </c>
      <c r="CM252" s="3" t="n">
        <v>118</v>
      </c>
      <c r="CN252" s="3" t="n">
        <v>78</v>
      </c>
      <c r="CO252" s="3" t="n">
        <v>44</v>
      </c>
      <c r="CP252" s="3" t="n">
        <v>20</v>
      </c>
      <c r="CQ252" s="3" t="n">
        <v>0</v>
      </c>
      <c r="DJ252" s="3">
        <f>ROUND((CI252-EZ252),1)</f>
        <v/>
      </c>
      <c r="DK252" s="3">
        <f>((CI252-EZ252)/(FG252+DJ252-FC252))*100</f>
        <v/>
      </c>
      <c r="DL252" s="3">
        <f>ROUND((CR252-FA252)+(DA252-FB252),1)</f>
        <v/>
      </c>
      <c r="DO252" s="3" t="n">
        <v>2</v>
      </c>
      <c r="EA252" s="3">
        <f>IF(DZ252&gt;0,DZ252,IF(DM252&gt;0,1,2))</f>
        <v/>
      </c>
      <c r="EB252" s="3">
        <f>MAX(DM252:DO252)</f>
        <v/>
      </c>
      <c r="EC252" s="3">
        <f>AND(DM252-0.1&lt;$DM$8,DN252-0.1&lt;$DN$8,DO252-0.1&lt;$DO$8)*1</f>
        <v/>
      </c>
      <c r="ED252" s="3">
        <f>IFERROR(IF(AND($DP$8&gt;=DP252,$DQ$8&gt;=DQ252,$DR$8&gt;=DR252,$DS$8&gt;=DS252,$DT$8&gt;=DT252,$DU$8&gt;=DU252,$DV$8&gt;=DV252,$DW$8&gt;=DW252,$DX$8&gt;=DX252,OR(DY252=0,$DY$8&lt;DY252),EC252=1),1,0),0)</f>
        <v/>
      </c>
      <c r="EF252" s="3">
        <f>IFERROR(OFFSET(EF$3,MATCH(AQ252,$ED$4:$ED$10,0),0),0)</f>
        <v/>
      </c>
      <c r="EG252" s="3">
        <f>IFERROR(OFFSET(EG$3,MATCH(AR252,$ED$4:$ED$10,0),0),0)</f>
        <v/>
      </c>
      <c r="EH252" s="3">
        <f>IFERROR(IF(LEFT($BA252,1)="4",OFFSET(변환표준점수!$H$118,MATCH($S252,변환표준점수!$B$119:$B$198,0),),OFFSET(EH$3,MATCH(AS252,$ED$4:$ED$8,0),0)),0)</f>
        <v/>
      </c>
      <c r="EI252" s="3">
        <f>IFERROR(IF(LEFT($BA252,1)="4",OFFSET(변환표준점수!$I$118,MATCH($S252,변환표준점수!$B$119:$B$198,0),0),OFFSET(EI$3,MATCH(AT252,$ED$4:$ED$8,0),0)),0)</f>
        <v/>
      </c>
      <c r="EK252" s="3">
        <f>IFERROR(IF(LEFT($BA252,1)="4",OFFSET(변환표준점수!$J$118,MATCH($S252,변환표준점수!$B$119:$B$198,0),0),OFFSET(EJ$3,MATCH(AV252,$ED$4:$ED$8,0),0)),0)</f>
        <v/>
      </c>
      <c r="EL252" s="3">
        <f>IFERROR(IF(LEFT($BA252,1)="4",OFFSET(변환표준점수!$K$118,MATCH($S252,변환표준점수!$B$119:$B$198,0),0),OFFSET(EK$3,MATCH(AW252,$ED$4:$ED$8,0),0)),0)</f>
        <v/>
      </c>
      <c r="EM252" s="3">
        <f>IFERROR(OFFSET(EL$3,MATCH(AX252,$ED$4:$ED$8,0),0),0)</f>
        <v/>
      </c>
      <c r="EN252" s="3">
        <f>IFERROR(OFFSET(EM$3,MATCH(AY252,$ED$4:$ED$8,0),0),0)</f>
        <v/>
      </c>
      <c r="EO252" s="3">
        <f>IFERROR(OFFSET(EN$3,MATCH(AZ252,$ED$4:$ED$8,0),0),0)</f>
        <v/>
      </c>
      <c r="EQ252" s="3">
        <f>IFERROR((EF252*AD252+BO252)*$EP$9,0)</f>
        <v/>
      </c>
      <c r="ER252" s="3">
        <f>IFERROR(EG252*AE252+OFFSET($BP252,0,$ER$14-1),0)</f>
        <v/>
      </c>
      <c r="ES252" s="3">
        <f>IFERROR((EH252*AF252+BS252)*$EP$9,0)</f>
        <v/>
      </c>
      <c r="ET252" s="3">
        <f>IFERROR(IF(O252&lt;2,0,(EI252*AG252+BT252)*$EP$9),0)</f>
        <v/>
      </c>
      <c r="EU252" s="3">
        <f>IFERROR(BU252*$EP$9,0)</f>
        <v/>
      </c>
      <c r="EV252" s="3">
        <f>IFERROR((EK252*AI252+BV252)*$EP$9,0)</f>
        <v/>
      </c>
      <c r="EW252" s="3">
        <f>IFERROR(IF(O252&lt;2,0,(EL252*AJ252+BW252)*$EP$9),0)</f>
        <v/>
      </c>
      <c r="EX252" s="3">
        <f>LARGE((ES252:ET252,EV252:EW252),1)</f>
        <v/>
      </c>
      <c r="EY252" s="3">
        <f>IF(O252&lt;2,0,LARGE((ES252:ET252,EV252:EW252),2))</f>
        <v/>
      </c>
      <c r="EZ252" s="3">
        <f>IFERROR(OFFSET(CI252,0,ROUND((1/(1/EM252))-1,0)),0)</f>
        <v/>
      </c>
      <c r="FA252" s="3">
        <f>IFERROR(OFFSET(CR252,0,ROUND(1/(1/EN252),0)-1),0)</f>
        <v/>
      </c>
      <c r="FB252" s="3">
        <f>IFERROR(OFFSET(DA252,0,ROUND(1/(1/EO252),0)-1),0)</f>
        <v/>
      </c>
      <c r="FG252" s="3">
        <f>IF(FF252&gt;0,FF252,EQ252+ER252+EU252+EX252+EY252+EZ252+FA252+FB252+FC252)</f>
        <v/>
      </c>
      <c r="FH252" s="618" t="n"/>
      <c r="FU252" s="3">
        <f>IF(AQ252=1,"표점",IF(AQ252=12,"표점/만점",IF(AQ252=2,"백분위")))</f>
        <v/>
      </c>
      <c r="FV252" s="3">
        <f>IF(BA252=1,"표점",IF(BA252=12,"표점/만점",IF(BA252=2,"백분위",IF(BA252=4,"변표",IF(BA252=42,"변표/만점")))))</f>
        <v/>
      </c>
      <c r="FW252" s="3">
        <f>ROUND(Y252/$FZ252,2)</f>
        <v/>
      </c>
      <c r="FX252" s="3">
        <f>ROUND(Z252/$FZ252,2)</f>
        <v/>
      </c>
      <c r="FY252" s="3">
        <f>ROUND(AC252/$FZ252,2)</f>
        <v/>
      </c>
      <c r="FZ252" s="3">
        <f>Y252+Z252+AC252</f>
        <v/>
      </c>
    </row>
    <row r="253">
      <c r="A253" s="556" t="n">
        <v>26</v>
      </c>
      <c r="C253" s="3">
        <f>ROUND(ROW(C253)-ROW($C$15),0)</f>
        <v/>
      </c>
      <c r="D253" s="3" t="n">
        <v>238</v>
      </c>
      <c r="E253" s="3" t="inlineStr">
        <is>
          <t>서울교대</t>
        </is>
      </c>
      <c r="F253" s="3" t="n">
        <v>800.1</v>
      </c>
      <c r="G253" s="3">
        <f>1/3</f>
        <v/>
      </c>
      <c r="H253" s="3">
        <f>1/3</f>
        <v/>
      </c>
      <c r="I253" s="3">
        <f>1/6</f>
        <v/>
      </c>
      <c r="J253" s="3">
        <f>1/6</f>
        <v/>
      </c>
      <c r="L253" s="3">
        <f>1/6</f>
        <v/>
      </c>
      <c r="M253" s="3">
        <f>1/6</f>
        <v/>
      </c>
      <c r="O253" s="3" t="n">
        <v>2</v>
      </c>
      <c r="P253" s="3">
        <f>G253+H253+MAX((I253:J253),L253:M253)*O253</f>
        <v/>
      </c>
      <c r="Q253" s="3" t="inlineStr"/>
      <c r="S253" s="3">
        <f>IF(R253&gt;0,R253,Q253)</f>
        <v/>
      </c>
      <c r="W253" s="3">
        <f>IF(AND(BH253=0,CD253=0),0,IF(V253&gt;0,V253,IF(U253=1,$W$11,0)))</f>
        <v/>
      </c>
      <c r="Y253" s="3">
        <f>266.7/160</f>
        <v/>
      </c>
      <c r="Z253" s="3">
        <f>266.7/160</f>
        <v/>
      </c>
      <c r="AA253" s="3">
        <f>266.7/160</f>
        <v/>
      </c>
      <c r="AB253" s="3">
        <f>266.7/160</f>
        <v/>
      </c>
      <c r="AC253" s="3">
        <f>266.7/160</f>
        <v/>
      </c>
      <c r="AD253" s="3">
        <f>266.7/160</f>
        <v/>
      </c>
      <c r="AE253" s="3">
        <f>266.7/160</f>
        <v/>
      </c>
      <c r="AF253" s="3">
        <f>266.7/160</f>
        <v/>
      </c>
      <c r="AG253" s="3">
        <f>266.7/160</f>
        <v/>
      </c>
      <c r="AH253" s="3">
        <f>IF(AU253=12,$F253*K253/IF($BB$7=1,IF($ED253=1,$AU$9,$AH$9),($AH$8*AL253+$AH$9*(1-AL253))),IF(AU253=42,$F253*K253/$AN253,IF(OR(AU253=1,AU253=4,AU253=2),$F253*K253/100,IF(AU253=9,$F253*K253/50,"자동"))))</f>
        <v/>
      </c>
      <c r="AI253" s="3">
        <f>AF253</f>
        <v/>
      </c>
      <c r="AJ253" s="3">
        <f>AG253</f>
        <v/>
      </c>
      <c r="AL253" s="3">
        <f>IF(AK253&lt;&gt;"",AK253,IF(BA253&lt;&gt;12,"",IF(U253=1,1,IF(LEFT(E253,3)="서울대",0,""))))</f>
        <v/>
      </c>
      <c r="AN253" s="3">
        <f>IF($BA253=42,OFFSET(변환표준점수!C$119,$AP253-1,0),"")</f>
        <v/>
      </c>
      <c r="AO253" s="3">
        <f>IF($BA253=42,OFFSET(변환표준점수!D$119,$AP253-1,0),"")</f>
        <v/>
      </c>
      <c r="AP253" s="3">
        <f>IF(S253="","",MATCH(S253,변환표준점수!$B$119:$B$298,0))</f>
        <v/>
      </c>
      <c r="AQ253" s="3" t="n">
        <v>1</v>
      </c>
      <c r="AR253" s="3" t="n">
        <v>1</v>
      </c>
      <c r="AS253" s="3" t="n">
        <v>1</v>
      </c>
      <c r="AT253" s="3" t="n">
        <v>1</v>
      </c>
      <c r="AV253" s="3" t="n">
        <v>1</v>
      </c>
      <c r="AW253" s="3" t="n">
        <v>1</v>
      </c>
      <c r="AX253" s="3" t="n">
        <v>3</v>
      </c>
      <c r="AY253" s="3" t="n">
        <v>3</v>
      </c>
      <c r="BA253" s="3">
        <f>IF(AS253&gt;0,AS253,AV253)</f>
        <v/>
      </c>
      <c r="BJ253" s="3">
        <f>IF(BI253="",IF(DT253=1,1,$BI$3),BI253)</f>
        <v/>
      </c>
      <c r="CH253" s="206">
        <f>F253*P253</f>
        <v/>
      </c>
      <c r="CI253" s="56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56" t="n">
        <v>0</v>
      </c>
      <c r="CS253" s="3" t="n">
        <v>0</v>
      </c>
      <c r="CT253" s="3" t="n">
        <v>0</v>
      </c>
      <c r="CU253" s="3" t="n">
        <v>0</v>
      </c>
      <c r="CV253" s="3" t="n">
        <v>0</v>
      </c>
      <c r="CW253" s="3" t="n">
        <v>0</v>
      </c>
      <c r="CX253" s="3" t="n">
        <v>0</v>
      </c>
      <c r="CY253" s="3" t="n">
        <v>0</v>
      </c>
      <c r="CZ253" s="3" t="n">
        <v>0</v>
      </c>
      <c r="DJ253" s="3">
        <f>ROUND((CI253-EZ253),1)</f>
        <v/>
      </c>
      <c r="DK253" s="3">
        <f>((CI253-EZ253)/(FG253+DJ253-FC253))*100</f>
        <v/>
      </c>
      <c r="DL253" s="3">
        <f>ROUND((CR253-FA253)+(DA253-FB253),1)</f>
        <v/>
      </c>
      <c r="DO253" s="3" t="n">
        <v>2</v>
      </c>
      <c r="DW253" s="3">
        <f>OR($N$10&gt;3.1,$O$10&gt;4.1)+0</f>
        <v/>
      </c>
      <c r="EA253" s="3">
        <f>IF(DZ253&gt;0,DZ253,IF(DM253&gt;0,1,2))</f>
        <v/>
      </c>
      <c r="EB253" s="3">
        <f>MAX(DM253:DO253)</f>
        <v/>
      </c>
      <c r="EC253" s="3">
        <f>AND(DM253-0.1&lt;$DM$8,DN253-0.1&lt;$DN$8,DO253-0.1&lt;$DO$8)*1</f>
        <v/>
      </c>
      <c r="ED253" s="3">
        <f>IFERROR(IF(AND($DP$8&gt;=DP253,$DQ$8&gt;=DQ253,$DR$8&gt;=DR253,$DS$8&gt;=DS253,$DT$8&gt;=DT253,$DU$8&gt;=DU253,$DV$8&gt;=DV253,$DW$8&gt;=DW253,$DX$8&gt;=DX253,OR(DY253=0,$DY$8&lt;DY253),EC253=1),1,0),0)</f>
        <v/>
      </c>
      <c r="EF253" s="3">
        <f>IFERROR(OFFSET(EF$3,MATCH(AQ253,$ED$4:$ED$10,0),0),0)</f>
        <v/>
      </c>
      <c r="EG253" s="3">
        <f>IFERROR(OFFSET(EG$3,MATCH(AR253,$ED$4:$ED$10,0),0),0)</f>
        <v/>
      </c>
      <c r="EH253" s="3">
        <f>IFERROR(IF(LEFT($BA253,1)="4",OFFSET(변환표준점수!$H$118,MATCH($S253,변환표준점수!$B$119:$B$198,0),),OFFSET(EH$3,MATCH(AS253,$ED$4:$ED$8,0),0)),0)</f>
        <v/>
      </c>
      <c r="EI253" s="3">
        <f>IFERROR(IF(LEFT($BA253,1)="4",OFFSET(변환표준점수!$I$118,MATCH($S253,변환표준점수!$B$119:$B$198,0),0),OFFSET(EI$3,MATCH(AT253,$ED$4:$ED$8,0),0)),0)</f>
        <v/>
      </c>
      <c r="EK253" s="3">
        <f>IFERROR(IF(LEFT($BA253,1)="4",OFFSET(변환표준점수!$J$118,MATCH($S253,변환표준점수!$B$119:$B$198,0),0),OFFSET(EJ$3,MATCH(AV253,$ED$4:$ED$8,0),0)),0)</f>
        <v/>
      </c>
      <c r="EL253" s="3">
        <f>IFERROR(IF(LEFT($BA253,1)="4",OFFSET(변환표준점수!$K$118,MATCH($S253,변환표준점수!$B$119:$B$198,0),0),OFFSET(EK$3,MATCH(AW253,$ED$4:$ED$8,0),0)),0)</f>
        <v/>
      </c>
      <c r="EM253" s="3">
        <f>IFERROR(OFFSET(EL$3,MATCH(AX253,$ED$4:$ED$8,0),0),0)</f>
        <v/>
      </c>
      <c r="EN253" s="3">
        <f>IFERROR(OFFSET(EM$3,MATCH(AY253,$ED$4:$ED$8,0),0),0)</f>
        <v/>
      </c>
      <c r="EO253" s="3">
        <f>IFERROR(OFFSET(EN$3,MATCH(AZ253,$ED$4:$ED$8,0),0),0)</f>
        <v/>
      </c>
      <c r="EQ253" s="3">
        <f>IFERROR((EF253*AD253+BO253)*$EP$9,0)</f>
        <v/>
      </c>
      <c r="ER253" s="3">
        <f>IFERROR(EG253*AE253+OFFSET($BP253,0,$ER$14-1),0)</f>
        <v/>
      </c>
      <c r="ES253" s="3">
        <f>IFERROR((EH253*AF253+BS253)*$EP$9,0)</f>
        <v/>
      </c>
      <c r="ET253" s="3">
        <f>IFERROR(IF(O253&lt;2,0,(EI253*AG253+BT253)*$EP$9),0)</f>
        <v/>
      </c>
      <c r="EU253" s="3">
        <f>IFERROR(BU253*$EP$9,0)</f>
        <v/>
      </c>
      <c r="EV253" s="3">
        <f>IFERROR((EK253*AI253+BV253)*$EP$9,0)</f>
        <v/>
      </c>
      <c r="EW253" s="3">
        <f>IFERROR(IF(O253&lt;2,0,(EL253*AJ253+BW253)*$EP$9),0)</f>
        <v/>
      </c>
      <c r="EX253" s="3">
        <f>LARGE((ES253:ET253,EV253:EW253),1)</f>
        <v/>
      </c>
      <c r="EY253" s="3">
        <f>IF(O253&lt;2,0,LARGE((ES253:ET253,EV253:EW253),2))</f>
        <v/>
      </c>
      <c r="EZ253" s="3">
        <f>IFERROR(OFFSET(CI253,0,ROUND((1/(1/EM253))-1,0)),0)</f>
        <v/>
      </c>
      <c r="FA253" s="3">
        <f>IFERROR(OFFSET(CR253,0,ROUND(1/(1/EN253),0)-1),0)</f>
        <v/>
      </c>
      <c r="FB253" s="3">
        <f>IFERROR(OFFSET(DA253,0,ROUND(1/(1/EO253),0)-1),0)</f>
        <v/>
      </c>
      <c r="FG253" s="3">
        <f>IF(FF253&gt;0,FF253,EQ253+ER253+EU253+EX253+EY253+EZ253+FA253+FB253+FC253)</f>
        <v/>
      </c>
      <c r="FH253" s="618" t="n"/>
      <c r="FU253" s="3">
        <f>IF(AQ253=1,"표점",IF(AQ253=12,"표점/만점",IF(AQ253=2,"백분위")))</f>
        <v/>
      </c>
      <c r="FV253" s="3">
        <f>IF(BA253=1,"표점",IF(BA253=12,"표점/만점",IF(BA253=2,"백분위",IF(BA253=4,"변표",IF(BA253=42,"변표/만점")))))</f>
        <v/>
      </c>
      <c r="FW253" s="3">
        <f>ROUND(Y253/$FZ253,2)</f>
        <v/>
      </c>
      <c r="FX253" s="3">
        <f>ROUND(Z253/$FZ253,2)</f>
        <v/>
      </c>
      <c r="FY253" s="3">
        <f>ROUND(AC253/$FZ253,2)</f>
        <v/>
      </c>
      <c r="FZ253" s="3">
        <f>Y253+Z253+AC253</f>
        <v/>
      </c>
    </row>
    <row r="254">
      <c r="A254" s="556" t="n">
        <v>26</v>
      </c>
      <c r="C254" s="3">
        <f>ROUND(ROW(C254)-ROW($C$15),0)</f>
        <v/>
      </c>
      <c r="D254" s="3" t="n">
        <v>239</v>
      </c>
      <c r="E254" s="3" t="inlineStr">
        <is>
          <t>전주교대</t>
        </is>
      </c>
      <c r="F254" s="3" t="n">
        <v>800</v>
      </c>
      <c r="G254" s="3" t="n">
        <v>0.25</v>
      </c>
      <c r="H254" s="3" t="n">
        <v>0.25</v>
      </c>
      <c r="I254" s="3" t="n">
        <v>0.125</v>
      </c>
      <c r="J254" s="3" t="n">
        <v>0.125</v>
      </c>
      <c r="L254" s="3" t="n">
        <v>0.125</v>
      </c>
      <c r="M254" s="3" t="n">
        <v>0.125</v>
      </c>
      <c r="O254" s="3" t="n">
        <v>2</v>
      </c>
      <c r="P254" s="3">
        <f>G254+H254+MAX((I254:J254),L254:M254)*O254</f>
        <v/>
      </c>
      <c r="Q254" s="3" t="inlineStr"/>
      <c r="S254" s="3">
        <f>IF(R254&gt;0,R254,Q254)</f>
        <v/>
      </c>
      <c r="W254" s="3">
        <f>IF(AND(BH254=0,CD254=0),0,IF(V254&gt;0,V254,IF(U254=1,$W$11,0)))</f>
        <v/>
      </c>
      <c r="Y254" s="3">
        <f>AD254</f>
        <v/>
      </c>
      <c r="Z254" s="3">
        <f>AE254</f>
        <v/>
      </c>
      <c r="AA254" s="3">
        <f>IF($BB$7=1,AF254,IF(AS254=12,$F254*I254/($AF$8*AL254+$AF$9*(1-AL254)),AF254))</f>
        <v/>
      </c>
      <c r="AB254" s="3">
        <f>IF($BB$7=1,AI254,IF(AV254=12,$F254*L254/($AI$8*AL254+$AI$9*(1-AL254)),AI254))</f>
        <v/>
      </c>
      <c r="AC254" s="3">
        <f>IF(AND(AS254=2,EA254=1),AA254*O254,IF(AND(AS254=2,EA254=2),AB254*O254,IF(EA254=1,AA254,IF(EA254=2,AB254))))</f>
        <v/>
      </c>
      <c r="AD254" s="3">
        <f>IF(AQ254=12,$F254*G254/$AQ$9,IF(OR(AQ254=1,AQ254=4),$F254*G254/200,IF(OR(AQ254=2,AQ254=9),$F254*G254/100,"자동")))</f>
        <v/>
      </c>
      <c r="AE254" s="3">
        <f>IF(AR254=12,$F254*H254/$AR$9,IF(OR(AR254=1,AR254=4),$F254*H254/200,IF(OR(AR254=2,AR254=9),$F254*H254/100,"자동")))</f>
        <v/>
      </c>
      <c r="AF254" s="3">
        <f>IF(AS254=12,$F254*I254/IF($BB$7=1,IF($ED254=1,$AS$9,$AF$9),($AF$8*AL254+$AF$9*(1-AL254))),IF(AS254=42,$F254*I254/AN254,IF(OR(AS254=1,AS254=4,AS254=2),$F254*I254/100,IF(AS254=9,$F254*I254/50,"자동"))))</f>
        <v/>
      </c>
      <c r="AG254" s="3">
        <f>IF(AT254=12,$F254*J254/IF($BB$7=1,IF($ED254=1,$AT$9,$AG$9),($AG$8*AL254+$AG$9*(1-AL254))),IF(AT254=42,$F254*J254/AN254,IF(OR(AT254=1,AT254=4,AT254=2),$F254*J254/100,IF(AT254=9,$F254*J254/50,"자동"))))</f>
        <v/>
      </c>
      <c r="AH254" s="3">
        <f>IF(AU254=12,$F254*K254/IF($BB$7=1,IF($ED254=1,$AU$9,$AH$9),($AH$8*AL254+$AH$9*(1-AL254))),IF(AU254=42,$F254*K254/$AN254,IF(OR(AU254=1,AU254=4,AU254=2),$F254*K254/100,IF(AU254=9,$F254*K254/50,"자동"))))</f>
        <v/>
      </c>
      <c r="AI254" s="3">
        <f>IF(AV254=12,$F254*L254/IF($BB$7=1,IF($ED254=1,$AV$9,$AI$9),($AI$8*AL254+$AI$9*(1-AL254))),IF(AV254=42,$F254*L254/AO254,IF(OR(AV254=1,AV254=4,AV254=2),$F254*L254/100,IF(AV254=9,$F254*L254/50,"자동"))))</f>
        <v/>
      </c>
      <c r="AJ254" s="3">
        <f>IF(AW254=12,$F254*M254/IF($BB$7=1,IF($ED254=1,$AW$9,$AJ$9),($AJ$8*AL254+$AJ$9*(1-AL254))),IF(AW254=42,$F254*M254/AO254,IF(OR(AW254=1,AW254=4,AW254=2),$F254*M254/100,IF(AW254=9,$F254*M254/50,"자동"))))</f>
        <v/>
      </c>
      <c r="AL254" s="3">
        <f>IF(AK254&lt;&gt;"",AK254,IF(BA254&lt;&gt;12,"",IF(U254=1,1,IF(LEFT(E254,3)="서울대",0,""))))</f>
        <v/>
      </c>
      <c r="AN254" s="3">
        <f>IF($BA254=42,OFFSET(변환표준점수!C$119,$AP254-1,0),"")</f>
        <v/>
      </c>
      <c r="AO254" s="3">
        <f>IF($BA254=42,OFFSET(변환표준점수!D$119,$AP254-1,0),"")</f>
        <v/>
      </c>
      <c r="AP254" s="3">
        <f>IF(S254="","",MATCH(S254,변환표준점수!$B$119:$B$298,0))</f>
        <v/>
      </c>
      <c r="AQ254" s="3" t="n">
        <v>2</v>
      </c>
      <c r="AR254" s="3" t="n">
        <v>2</v>
      </c>
      <c r="AS254" s="3" t="n">
        <v>2</v>
      </c>
      <c r="AT254" s="3" t="n">
        <v>2</v>
      </c>
      <c r="AV254" s="3" t="n">
        <v>2</v>
      </c>
      <c r="AW254" s="3" t="n">
        <v>2</v>
      </c>
      <c r="AX254" s="3" t="n">
        <v>3</v>
      </c>
      <c r="AY254" s="3" t="n">
        <v>3</v>
      </c>
      <c r="BA254" s="3">
        <f>IF(AS254&gt;0,AS254,AV254)</f>
        <v/>
      </c>
      <c r="BJ254" s="3">
        <f>IF(BI254="",IF(DT254=1,1,$BI$3),BI254)</f>
        <v/>
      </c>
      <c r="CH254" s="206">
        <f>F254*P254</f>
        <v/>
      </c>
      <c r="CI254" s="56" t="n">
        <v>200</v>
      </c>
      <c r="CJ254" s="3" t="n">
        <v>180</v>
      </c>
      <c r="CK254" s="3" t="n">
        <v>160</v>
      </c>
      <c r="CL254" s="3" t="n">
        <v>140</v>
      </c>
      <c r="CM254" s="3" t="n">
        <v>100</v>
      </c>
      <c r="CN254" s="3" t="n">
        <v>80</v>
      </c>
      <c r="CO254" s="3" t="n">
        <v>60</v>
      </c>
      <c r="CP254" s="3" t="n">
        <v>40</v>
      </c>
      <c r="CQ254" s="3" t="n">
        <v>0</v>
      </c>
      <c r="DJ254" s="3">
        <f>ROUND((CI254-EZ254),1)</f>
        <v/>
      </c>
      <c r="DK254" s="3">
        <f>((CI254-EZ254)/(FG254+DJ254-FC254))*100</f>
        <v/>
      </c>
      <c r="DL254" s="3">
        <f>ROUND((CR254-FA254)+(DA254-FB254),1)</f>
        <v/>
      </c>
      <c r="DO254" s="3" t="n">
        <v>2</v>
      </c>
      <c r="EA254" s="3">
        <f>IF(DZ254&gt;0,DZ254,IF(DM254&gt;0,1,2))</f>
        <v/>
      </c>
      <c r="EB254" s="3">
        <f>MAX(DM254:DO254)</f>
        <v/>
      </c>
      <c r="EC254" s="3">
        <f>AND(DM254-0.1&lt;$DM$8,DN254-0.1&lt;$DN$8,DO254-0.1&lt;$DO$8)*1</f>
        <v/>
      </c>
      <c r="ED254" s="3">
        <f>IFERROR(IF(AND($DP$8&gt;=DP254,$DQ$8&gt;=DQ254,$DR$8&gt;=DR254,$DS$8&gt;=DS254,$DT$8&gt;=DT254,$DU$8&gt;=DU254,$DV$8&gt;=DV254,$DW$8&gt;=DW254,$DX$8&gt;=DX254,OR(DY254=0,$DY$8&lt;DY254),EC254=1),1,0),0)</f>
        <v/>
      </c>
      <c r="EF254" s="3">
        <f>IFERROR(OFFSET(EF$3,MATCH(AQ254,$ED$4:$ED$10,0),0),0)</f>
        <v/>
      </c>
      <c r="EG254" s="3">
        <f>IFERROR(OFFSET(EG$3,MATCH(AR254,$ED$4:$ED$10,0),0),0)</f>
        <v/>
      </c>
      <c r="EH254" s="3">
        <f>IFERROR(IF(LEFT($BA254,1)="4",OFFSET(변환표준점수!$H$118,MATCH($S254,변환표준점수!$B$119:$B$198,0),),OFFSET(EH$3,MATCH(AS254,$ED$4:$ED$8,0),0)),0)</f>
        <v/>
      </c>
      <c r="EI254" s="3">
        <f>IFERROR(IF(LEFT($BA254,1)="4",OFFSET(변환표준점수!$I$118,MATCH($S254,변환표준점수!$B$119:$B$198,0),0),OFFSET(EI$3,MATCH(AT254,$ED$4:$ED$8,0),0)),0)</f>
        <v/>
      </c>
      <c r="EK254" s="3">
        <f>IFERROR(IF(LEFT($BA254,1)="4",OFFSET(변환표준점수!$J$118,MATCH($S254,변환표준점수!$B$119:$B$198,0),0),OFFSET(EJ$3,MATCH(AV254,$ED$4:$ED$8,0),0)),0)</f>
        <v/>
      </c>
      <c r="EL254" s="3">
        <f>IFERROR(IF(LEFT($BA254,1)="4",OFFSET(변환표준점수!$K$118,MATCH($S254,변환표준점수!$B$119:$B$198,0),0),OFFSET(EK$3,MATCH(AW254,$ED$4:$ED$8,0),0)),0)</f>
        <v/>
      </c>
      <c r="EM254" s="3">
        <f>IFERROR(OFFSET(EL$3,MATCH(AX254,$ED$4:$ED$8,0),0),0)</f>
        <v/>
      </c>
      <c r="EN254" s="3">
        <f>IFERROR(OFFSET(EM$3,MATCH(AY254,$ED$4:$ED$8,0),0),0)</f>
        <v/>
      </c>
      <c r="EO254" s="3">
        <f>IFERROR(OFFSET(EN$3,MATCH(AZ254,$ED$4:$ED$8,0),0),0)</f>
        <v/>
      </c>
      <c r="EQ254" s="3">
        <f>IFERROR((EF254*AD254+BO254)*$EP$9,0)</f>
        <v/>
      </c>
      <c r="ER254" s="3">
        <f>IFERROR(EG254*AE254+OFFSET($BP254,0,$ER$14-1),0)</f>
        <v/>
      </c>
      <c r="ES254" s="3">
        <f>IFERROR((EH254*AF254+BS254)*$EP$9,0)</f>
        <v/>
      </c>
      <c r="ET254" s="3">
        <f>IFERROR(IF(O254&lt;2,0,(EI254*AG254+BT254)*$EP$9),0)</f>
        <v/>
      </c>
      <c r="EU254" s="3">
        <f>IFERROR(BU254*$EP$9,0)</f>
        <v/>
      </c>
      <c r="EV254" s="3">
        <f>IFERROR((EK254*AI254+BV254)*$EP$9,0)</f>
        <v/>
      </c>
      <c r="EW254" s="3">
        <f>IFERROR(IF(O254&lt;2,0,(EL254*AJ254+BW254)*$EP$9),0)</f>
        <v/>
      </c>
      <c r="EX254" s="3">
        <f>LARGE((ES254:ET254,EV254:EW254),1)</f>
        <v/>
      </c>
      <c r="EY254" s="3">
        <f>IF(O254&lt;2,0,LARGE((ES254:ET254,EV254:EW254),2))</f>
        <v/>
      </c>
      <c r="EZ254" s="3">
        <f>IFERROR(OFFSET(CI254,0,ROUND((1/(1/EM254))-1,0)),0)</f>
        <v/>
      </c>
      <c r="FA254" s="3">
        <f>IFERROR(OFFSET(CR254,0,ROUND(1/(1/EN254),0)-1),0)</f>
        <v/>
      </c>
      <c r="FB254" s="3">
        <f>IFERROR(OFFSET(DA254,0,ROUND(1/(1/EO254),0)-1),0)</f>
        <v/>
      </c>
      <c r="FG254" s="3">
        <f>IF(FF254&gt;0,FF254,EQ254+ER254+EU254+EX254+EY254+EZ254+FA254+FB254+FC254)</f>
        <v/>
      </c>
      <c r="FH254" s="618" t="n"/>
      <c r="FU254" s="3">
        <f>IF(AQ254=1,"표점",IF(AQ254=12,"표점/만점",IF(AQ254=2,"백분위")))</f>
        <v/>
      </c>
      <c r="FV254" s="3">
        <f>IF(BA254=1,"표점",IF(BA254=12,"표점/만점",IF(BA254=2,"백분위",IF(BA254=4,"변표",IF(BA254=42,"변표/만점")))))</f>
        <v/>
      </c>
      <c r="FW254" s="3">
        <f>ROUND(Y254/$FZ254,2)</f>
        <v/>
      </c>
      <c r="FX254" s="3">
        <f>ROUND(Z254/$FZ254,2)</f>
        <v/>
      </c>
      <c r="FY254" s="3">
        <f>ROUND(AC254/$FZ254,2)</f>
        <v/>
      </c>
      <c r="FZ254" s="3">
        <f>Y254+Z254+AC254</f>
        <v/>
      </c>
    </row>
    <row r="255">
      <c r="A255" s="556" t="n">
        <v>26</v>
      </c>
      <c r="C255" s="3">
        <f>ROUND(ROW(C255)-ROW($C$15),0)</f>
        <v/>
      </c>
      <c r="D255" s="3" t="n">
        <v>240</v>
      </c>
      <c r="E255" s="3" t="inlineStr">
        <is>
          <t>진주교대</t>
        </is>
      </c>
      <c r="F255" s="3" t="n">
        <v>800</v>
      </c>
      <c r="G255" s="3" t="n">
        <v>0.25</v>
      </c>
      <c r="H255" s="3" t="n">
        <v>0.25</v>
      </c>
      <c r="I255" s="3" t="n">
        <v>0.125</v>
      </c>
      <c r="J255" s="3" t="n">
        <v>0.125</v>
      </c>
      <c r="L255" s="3" t="n">
        <v>0.125</v>
      </c>
      <c r="M255" s="3" t="n">
        <v>0.125</v>
      </c>
      <c r="O255" s="3" t="n">
        <v>2</v>
      </c>
      <c r="P255" s="3">
        <f>G255+H255+MAX((I255:J255),L255:M255)*O255</f>
        <v/>
      </c>
      <c r="Q255" s="3" t="inlineStr"/>
      <c r="S255" s="3">
        <f>IF(R255&gt;0,R255,Q255)</f>
        <v/>
      </c>
      <c r="W255" s="3">
        <f>IF(AND(BH255=0,CD255=0),0,IF(V255&gt;0,V255,IF(U255=1,$W$11,0)))</f>
        <v/>
      </c>
      <c r="Y255" s="3">
        <f>AD255</f>
        <v/>
      </c>
      <c r="Z255" s="3">
        <f>AE255</f>
        <v/>
      </c>
      <c r="AA255" s="3">
        <f>IF($BB$7=1,AF255,IF(AS255=12,$F255*I255/($AF$8*AL255+$AF$9*(1-AL255)),AF255))</f>
        <v/>
      </c>
      <c r="AB255" s="3">
        <f>IF($BB$7=1,AI255,IF(AV255=12,$F255*L255/($AI$8*AL255+$AI$9*(1-AL255)),AI255))</f>
        <v/>
      </c>
      <c r="AC255" s="3">
        <f>IF(AND(AS255=2,EA255=1),AA255*O255,IF(AND(AS255=2,EA255=2),AB255*O255,IF(EA255=1,AA255,IF(EA255=2,AB255))))</f>
        <v/>
      </c>
      <c r="AD255" s="3">
        <f>IF(AQ255=12,$F255*G255/$AQ$9,IF(OR(AQ255=1,AQ255=4),$F255*G255/200,IF(OR(AQ255=2,AQ255=9),$F255*G255/100,"자동")))</f>
        <v/>
      </c>
      <c r="AE255" s="3">
        <f>IF(AR255=12,$F255*H255/$AR$9,IF(OR(AR255=1,AR255=4),$F255*H255/200,IF(OR(AR255=2,AR255=9),$F255*H255/100,"자동")))</f>
        <v/>
      </c>
      <c r="AF255" s="3">
        <f>IF(AS255=12,$F255*I255/IF($BB$7=1,IF($ED255=1,$AS$9,$AF$9),($AF$8*AL255+$AF$9*(1-AL255))),IF(AS255=42,$F255*I255/AN255,IF(OR(AS255=1,AS255=4,AS255=2),$F255*I255/100,IF(AS255=9,$F255*I255/50,"자동"))))</f>
        <v/>
      </c>
      <c r="AG255" s="3">
        <f>IF(AT255=12,$F255*J255/IF($BB$7=1,IF($ED255=1,$AT$9,$AG$9),($AG$8*AL255+$AG$9*(1-AL255))),IF(AT255=42,$F255*J255/AN255,IF(OR(AT255=1,AT255=4,AT255=2),$F255*J255/100,IF(AT255=9,$F255*J255/50,"자동"))))</f>
        <v/>
      </c>
      <c r="AH255" s="3">
        <f>IF(AU255=12,$F255*K255/IF($BB$7=1,IF($ED255=1,$AU$9,$AH$9),($AH$8*AL255+$AH$9*(1-AL255))),IF(AU255=42,$F255*K255/$AN255,IF(OR(AU255=1,AU255=4,AU255=2),$F255*K255/100,IF(AU255=9,$F255*K255/50,"자동"))))</f>
        <v/>
      </c>
      <c r="AI255" s="3">
        <f>IF(AV255=12,$F255*L255/IF($BB$7=1,IF($ED255=1,$AV$9,$AI$9),($AI$8*AL255+$AI$9*(1-AL255))),IF(AV255=42,$F255*L255/AO255,IF(OR(AV255=1,AV255=4,AV255=2),$F255*L255/100,IF(AV255=9,$F255*L255/50,"자동"))))</f>
        <v/>
      </c>
      <c r="AJ255" s="3">
        <f>IF(AW255=12,$F255*M255/IF($BB$7=1,IF($ED255=1,$AW$9,$AJ$9),($AJ$8*AL255+$AJ$9*(1-AL255))),IF(AW255=42,$F255*M255/AO255,IF(OR(AW255=1,AW255=4,AW255=2),$F255*M255/100,IF(AW255=9,$F255*M255/50,"자동"))))</f>
        <v/>
      </c>
      <c r="AL255" s="3">
        <f>IF(AK255&lt;&gt;"",AK255,IF(BA255&lt;&gt;12,"",IF(U255=1,1,IF(LEFT(E255,3)="서울대",0,""))))</f>
        <v/>
      </c>
      <c r="AN255" s="3">
        <f>IF($BA255=42,OFFSET(변환표준점수!C$119,$AP255-1,0),"")</f>
        <v/>
      </c>
      <c r="AO255" s="3">
        <f>IF($BA255=42,OFFSET(변환표준점수!D$119,$AP255-1,0),"")</f>
        <v/>
      </c>
      <c r="AP255" s="3">
        <f>IF(S255="","",MATCH(S255,변환표준점수!$B$119:$B$298,0))</f>
        <v/>
      </c>
      <c r="AQ255" s="3" t="n">
        <v>2</v>
      </c>
      <c r="AR255" s="3" t="n">
        <v>2</v>
      </c>
      <c r="AS255" s="3" t="n">
        <v>2</v>
      </c>
      <c r="AT255" s="3" t="n">
        <v>2</v>
      </c>
      <c r="AV255" s="3" t="n">
        <v>2</v>
      </c>
      <c r="AW255" s="3" t="n">
        <v>2</v>
      </c>
      <c r="AX255" s="3" t="n">
        <v>3</v>
      </c>
      <c r="AY255" s="3" t="n">
        <v>3</v>
      </c>
      <c r="BA255" s="3">
        <f>IF(AS255&gt;0,AS255,AV255)</f>
        <v/>
      </c>
      <c r="BJ255" s="3">
        <f>IF(BI255="",IF(DT255=1,1,$BI$3),BI255)</f>
        <v/>
      </c>
      <c r="CH255" s="206">
        <f>F255*P255</f>
        <v/>
      </c>
      <c r="CI255" s="56" t="n">
        <v>200</v>
      </c>
      <c r="CJ255" s="3" t="n">
        <v>194</v>
      </c>
      <c r="CK255" s="3" t="n">
        <v>188</v>
      </c>
      <c r="CL255" s="3" t="n">
        <v>160</v>
      </c>
      <c r="CM255" s="3" t="n">
        <v>140</v>
      </c>
      <c r="CN255" s="3" t="n">
        <v>100</v>
      </c>
      <c r="CO255" s="3" t="n">
        <v>60</v>
      </c>
      <c r="CP255" s="3" t="n">
        <v>20</v>
      </c>
      <c r="CQ255" s="3" t="n">
        <v>0</v>
      </c>
      <c r="DJ255" s="3">
        <f>ROUND((CI255-EZ255),1)</f>
        <v/>
      </c>
      <c r="DK255" s="3">
        <f>((CI255-EZ255)/(FG255+DJ255-FC255))*100</f>
        <v/>
      </c>
      <c r="DL255" s="3">
        <f>ROUND((CR255-FA255)+(DA255-FB255),1)</f>
        <v/>
      </c>
      <c r="DO255" s="3" t="n">
        <v>2</v>
      </c>
      <c r="EA255" s="3">
        <f>IF(DZ255&gt;0,DZ255,IF(DM255&gt;0,1,2))</f>
        <v/>
      </c>
      <c r="EB255" s="3">
        <f>MAX(DM255:DO255)</f>
        <v/>
      </c>
      <c r="EC255" s="3">
        <f>AND(DM255-0.1&lt;$DM$8,DN255-0.1&lt;$DN$8,DO255-0.1&lt;$DO$8)*1</f>
        <v/>
      </c>
      <c r="ED255" s="3">
        <f>IFERROR(IF(AND($DP$8&gt;=DP255,$DQ$8&gt;=DQ255,$DR$8&gt;=DR255,$DS$8&gt;=DS255,$DT$8&gt;=DT255,$DU$8&gt;=DU255,$DV$8&gt;=DV255,$DW$8&gt;=DW255,$DX$8&gt;=DX255,OR(DY255=0,$DY$8&lt;DY255),EC255=1),1,0),0)</f>
        <v/>
      </c>
      <c r="EF255" s="3">
        <f>IFERROR(OFFSET(EF$3,MATCH(AQ255,$ED$4:$ED$10,0),0),0)</f>
        <v/>
      </c>
      <c r="EG255" s="3">
        <f>IFERROR(OFFSET(EG$3,MATCH(AR255,$ED$4:$ED$10,0),0),0)</f>
        <v/>
      </c>
      <c r="EH255" s="3">
        <f>IFERROR(IF(LEFT($BA255,1)="4",OFFSET(변환표준점수!$H$118,MATCH($S255,변환표준점수!$B$119:$B$198,0),),OFFSET(EH$3,MATCH(AS255,$ED$4:$ED$8,0),0)),0)</f>
        <v/>
      </c>
      <c r="EI255" s="3">
        <f>IFERROR(IF(LEFT($BA255,1)="4",OFFSET(변환표준점수!$I$118,MATCH($S255,변환표준점수!$B$119:$B$198,0),0),OFFSET(EI$3,MATCH(AT255,$ED$4:$ED$8,0),0)),0)</f>
        <v/>
      </c>
      <c r="EK255" s="3">
        <f>IFERROR(IF(LEFT($BA255,1)="4",OFFSET(변환표준점수!$J$118,MATCH($S255,변환표준점수!$B$119:$B$198,0),0),OFFSET(EJ$3,MATCH(AV255,$ED$4:$ED$8,0),0)),0)</f>
        <v/>
      </c>
      <c r="EL255" s="3">
        <f>IFERROR(IF(LEFT($BA255,1)="4",OFFSET(변환표준점수!$K$118,MATCH($S255,변환표준점수!$B$119:$B$198,0),0),OFFSET(EK$3,MATCH(AW255,$ED$4:$ED$8,0),0)),0)</f>
        <v/>
      </c>
      <c r="EM255" s="3">
        <f>IFERROR(OFFSET(EL$3,MATCH(AX255,$ED$4:$ED$8,0),0),0)</f>
        <v/>
      </c>
      <c r="EN255" s="3">
        <f>IFERROR(OFFSET(EM$3,MATCH(AY255,$ED$4:$ED$8,0),0),0)</f>
        <v/>
      </c>
      <c r="EO255" s="3">
        <f>IFERROR(OFFSET(EN$3,MATCH(AZ255,$ED$4:$ED$8,0),0),0)</f>
        <v/>
      </c>
      <c r="EQ255" s="3">
        <f>IFERROR((EF255*AD255+BO255)*$EP$9,0)</f>
        <v/>
      </c>
      <c r="ER255" s="3">
        <f>IFERROR(EG255*AE255+OFFSET($BP255,0,$ER$14-1),0)</f>
        <v/>
      </c>
      <c r="ES255" s="3">
        <f>IFERROR((EH255*AF255+BS255)*$EP$9,0)</f>
        <v/>
      </c>
      <c r="ET255" s="3">
        <f>IFERROR(IF(O255&lt;2,0,(EI255*AG255+BT255)*$EP$9),0)</f>
        <v/>
      </c>
      <c r="EU255" s="3">
        <f>IFERROR(BU255*$EP$9,0)</f>
        <v/>
      </c>
      <c r="EV255" s="3">
        <f>IFERROR((EK255*AI255+BV255)*$EP$9,0)</f>
        <v/>
      </c>
      <c r="EW255" s="3">
        <f>IFERROR(IF(O255&lt;2,0,(EL255*AJ255+BW255)*$EP$9),0)</f>
        <v/>
      </c>
      <c r="EX255" s="3">
        <f>LARGE((ES255:ET255,EV255:EW255),1)</f>
        <v/>
      </c>
      <c r="EY255" s="3">
        <f>IF(O255&lt;2,0,LARGE((ES255:ET255,EV255:EW255),2))</f>
        <v/>
      </c>
      <c r="EZ255" s="3">
        <f>IFERROR(OFFSET(CI255,0,ROUND((1/(1/EM255))-1,0)),0)</f>
        <v/>
      </c>
      <c r="FA255" s="3">
        <f>IFERROR(OFFSET(CR255,0,ROUND(1/(1/EN255),0)-1),0)</f>
        <v/>
      </c>
      <c r="FB255" s="3">
        <f>IFERROR(OFFSET(DA255,0,ROUND(1/(1/EO255),0)-1),0)</f>
        <v/>
      </c>
      <c r="FG255" s="3">
        <f>IF(FF255&gt;0,FF255,EQ255+ER255+EU255+EX255+EY255+EZ255+FA255+FB255+FC255)</f>
        <v/>
      </c>
      <c r="FH255" s="618" t="n"/>
      <c r="FU255" s="3">
        <f>IF(AQ255=1,"표점",IF(AQ255=12,"표점/만점",IF(AQ255=2,"백분위")))</f>
        <v/>
      </c>
      <c r="FV255" s="3">
        <f>IF(BA255=1,"표점",IF(BA255=12,"표점/만점",IF(BA255=2,"백분위",IF(BA255=4,"변표",IF(BA255=42,"변표/만점")))))</f>
        <v/>
      </c>
      <c r="FW255" s="3">
        <f>ROUND(Y255/$FZ255,2)</f>
        <v/>
      </c>
      <c r="FX255" s="3">
        <f>ROUND(Z255/$FZ255,2)</f>
        <v/>
      </c>
      <c r="FY255" s="3">
        <f>ROUND(AC255/$FZ255,2)</f>
        <v/>
      </c>
      <c r="FZ255" s="3">
        <f>Y255+Z255+AC255</f>
        <v/>
      </c>
    </row>
    <row r="256">
      <c r="A256" s="556" t="n">
        <v>26</v>
      </c>
      <c r="C256" s="3">
        <f>ROUND(ROW(C256)-ROW($C$15),0)</f>
        <v/>
      </c>
      <c r="D256" s="3" t="n">
        <v>241</v>
      </c>
      <c r="E256" s="3" t="inlineStr">
        <is>
          <t>청주교대</t>
        </is>
      </c>
      <c r="F256" s="3" t="n">
        <v>800</v>
      </c>
      <c r="G256" s="3" t="n">
        <v>0.25</v>
      </c>
      <c r="H256" s="3" t="n">
        <v>0.25</v>
      </c>
      <c r="I256" s="3" t="n">
        <v>0.125</v>
      </c>
      <c r="J256" s="3" t="n">
        <v>0.125</v>
      </c>
      <c r="L256" s="3" t="n">
        <v>0.125</v>
      </c>
      <c r="M256" s="3" t="n">
        <v>0.125</v>
      </c>
      <c r="O256" s="3" t="n">
        <v>2</v>
      </c>
      <c r="P256" s="3">
        <f>G256+H256+MAX((I256:J256),L256:M256)*O256</f>
        <v/>
      </c>
      <c r="Q256" s="3" t="inlineStr"/>
      <c r="S256" s="3">
        <f>IF(R256&gt;0,R256,Q256)</f>
        <v/>
      </c>
      <c r="W256" s="3">
        <f>IF(AND(BH256=0,CD256=0),0,IF(V256&gt;0,V256,IF(U256=1,$W$11,0)))</f>
        <v/>
      </c>
      <c r="Y256" s="3">
        <f>AD256</f>
        <v/>
      </c>
      <c r="Z256" s="3">
        <f>AE256</f>
        <v/>
      </c>
      <c r="AA256" s="3">
        <f>IF($BB$7=1,AF256,IF(AS256=12,$F256*I256/($AF$8*AL256+$AF$9*(1-AL256)),AF256))</f>
        <v/>
      </c>
      <c r="AB256" s="3">
        <f>IF($BB$7=1,AI256,IF(AV256=12,$F256*L256/($AI$8*AL256+$AI$9*(1-AL256)),AI256))</f>
        <v/>
      </c>
      <c r="AC256" s="3">
        <f>IF(AND(AS256=2,EA256=1),AA256*O256,IF(AND(AS256=2,EA256=2),AB256*O256,IF(EA256=1,AA256,IF(EA256=2,AB256))))</f>
        <v/>
      </c>
      <c r="AD256" s="3">
        <f>IF(AQ256=12,$F256*G256/$AQ$9,IF(OR(AQ256=1,AQ256=4),$F256*G256/200,IF(OR(AQ256=2,AQ256=9),$F256*G256/100,"자동")))</f>
        <v/>
      </c>
      <c r="AE256" s="3">
        <f>IF(AR256=12,$F256*H256/$AR$9,IF(OR(AR256=1,AR256=4),$F256*H256/200,IF(OR(AR256=2,AR256=9),$F256*H256/100,"자동")))</f>
        <v/>
      </c>
      <c r="AF256" s="3">
        <f>IF(AS256=12,$F256*I256/IF($BB$7=1,IF($ED256=1,$AS$9,$AF$9),($AF$8*AL256+$AF$9*(1-AL256))),IF(AS256=42,$F256*I256/AN256,IF(OR(AS256=1,AS256=4,AS256=2),$F256*I256/100,IF(AS256=9,$F256*I256/50,"자동"))))</f>
        <v/>
      </c>
      <c r="AG256" s="3">
        <f>IF(AT256=12,$F256*J256/IF($BB$7=1,IF($ED256=1,$AT$9,$AG$9),($AG$8*AL256+$AG$9*(1-AL256))),IF(AT256=42,$F256*J256/AN256,IF(OR(AT256=1,AT256=4,AT256=2),$F256*J256/100,IF(AT256=9,$F256*J256/50,"자동"))))</f>
        <v/>
      </c>
      <c r="AH256" s="3">
        <f>IF(AU256=12,$F256*K256/IF($BB$7=1,IF($ED256=1,$AU$9,$AH$9),($AH$8*AL256+$AH$9*(1-AL256))),IF(AU256=42,$F256*K256/$AN256,IF(OR(AU256=1,AU256=4,AU256=2),$F256*K256/100,IF(AU256=9,$F256*K256/50,"자동"))))</f>
        <v/>
      </c>
      <c r="AI256" s="3">
        <f>IF(AV256=12,$F256*L256/IF($BB$7=1,IF($ED256=1,$AV$9,$AI$9),($AI$8*AL256+$AI$9*(1-AL256))),IF(AV256=42,$F256*L256/AO256,IF(OR(AV256=1,AV256=4,AV256=2),$F256*L256/100,IF(AV256=9,$F256*L256/50,"자동"))))</f>
        <v/>
      </c>
      <c r="AJ256" s="3">
        <f>IF(AW256=12,$F256*M256/IF($BB$7=1,IF($ED256=1,$AW$9,$AJ$9),($AJ$8*AL256+$AJ$9*(1-AL256))),IF(AW256=42,$F256*M256/AO256,IF(OR(AW256=1,AW256=4,AW256=2),$F256*M256/100,IF(AW256=9,$F256*M256/50,"자동"))))</f>
        <v/>
      </c>
      <c r="AL256" s="3">
        <f>IF(AK256&lt;&gt;"",AK256,IF(BA256&lt;&gt;12,"",IF(U256=1,1,IF(LEFT(E256,3)="서울대",0,""))))</f>
        <v/>
      </c>
      <c r="AN256" s="3">
        <f>IF($BA256=42,OFFSET(변환표준점수!C$119,$AP256-1,0),"")</f>
        <v/>
      </c>
      <c r="AO256" s="3">
        <f>IF($BA256=42,OFFSET(변환표준점수!D$119,$AP256-1,0),"")</f>
        <v/>
      </c>
      <c r="AP256" s="3">
        <f>IF(S256="","",MATCH(S256,변환표준점수!$B$119:$B$298,0))</f>
        <v/>
      </c>
      <c r="AQ256" s="3" t="n">
        <v>1</v>
      </c>
      <c r="AR256" s="3" t="n">
        <v>1</v>
      </c>
      <c r="AS256" s="3" t="n">
        <v>1</v>
      </c>
      <c r="AT256" s="3" t="n">
        <v>1</v>
      </c>
      <c r="AV256" s="3" t="n">
        <v>1</v>
      </c>
      <c r="AW256" s="3" t="n">
        <v>1</v>
      </c>
      <c r="AX256" s="3" t="n">
        <v>3</v>
      </c>
      <c r="AY256" s="3" t="n">
        <v>3</v>
      </c>
      <c r="BA256" s="3">
        <f>IF(AS256&gt;0,AS256,AV256)</f>
        <v/>
      </c>
      <c r="BJ256" s="3">
        <f>IF(BI256="",IF(DT256=1,1,$BI$3),BI256)</f>
        <v/>
      </c>
      <c r="CH256" s="206">
        <f>F256*P256</f>
        <v/>
      </c>
      <c r="CI256" s="56" t="n">
        <v>200</v>
      </c>
      <c r="CJ256" s="3" t="n">
        <v>192</v>
      </c>
      <c r="CK256" s="3" t="n">
        <v>178</v>
      </c>
      <c r="CL256" s="3" t="n">
        <v>154</v>
      </c>
      <c r="CM256" s="3" t="n">
        <v>120</v>
      </c>
      <c r="CN256" s="3" t="n">
        <v>80</v>
      </c>
      <c r="CO256" s="3" t="n">
        <v>46</v>
      </c>
      <c r="CP256" s="3" t="n">
        <v>22</v>
      </c>
      <c r="CQ256" s="3" t="n">
        <v>0</v>
      </c>
      <c r="DJ256" s="3">
        <f>ROUND((CI256-EZ256),1)</f>
        <v/>
      </c>
      <c r="DK256" s="3">
        <f>((CI256-EZ256)/(FG256+DJ256-FC256))*100</f>
        <v/>
      </c>
      <c r="DL256" s="3">
        <f>ROUND((CR256-FA256)+(DA256-FB256),1)</f>
        <v/>
      </c>
      <c r="DO256" s="3" t="n">
        <v>2</v>
      </c>
      <c r="EA256" s="3">
        <f>IF(DZ256&gt;0,DZ256,IF(DM256&gt;0,1,2))</f>
        <v/>
      </c>
      <c r="EB256" s="3">
        <f>MAX(DM256:DO256)</f>
        <v/>
      </c>
      <c r="EC256" s="3">
        <f>AND(DM256-0.1&lt;$DM$8,DN256-0.1&lt;$DN$8,DO256-0.1&lt;$DO$8)*1</f>
        <v/>
      </c>
      <c r="ED256" s="3">
        <f>IFERROR(IF(AND($DP$8&gt;=DP256,$DQ$8&gt;=DQ256,$DR$8&gt;=DR256,$DS$8&gt;=DS256,$DT$8&gt;=DT256,$DU$8&gt;=DU256,$DV$8&gt;=DV256,$DW$8&gt;=DW256,$DX$8&gt;=DX256,OR(DY256=0,$DY$8&lt;DY256),EC256=1),1,0),0)</f>
        <v/>
      </c>
      <c r="EF256" s="3">
        <f>IFERROR(OFFSET(EF$3,MATCH(AQ256,$ED$4:$ED$10,0),0),0)</f>
        <v/>
      </c>
      <c r="EG256" s="3">
        <f>IFERROR(OFFSET(EG$3,MATCH(AR256,$ED$4:$ED$10,0),0),0)</f>
        <v/>
      </c>
      <c r="EH256" s="3">
        <f>IFERROR(IF(LEFT($BA256,1)="4",OFFSET(변환표준점수!$H$118,MATCH($S256,변환표준점수!$B$119:$B$198,0),),OFFSET(EH$3,MATCH(AS256,$ED$4:$ED$8,0),0)),0)</f>
        <v/>
      </c>
      <c r="EI256" s="3">
        <f>IFERROR(IF(LEFT($BA256,1)="4",OFFSET(변환표준점수!$I$118,MATCH($S256,변환표준점수!$B$119:$B$198,0),0),OFFSET(EI$3,MATCH(AT256,$ED$4:$ED$8,0),0)),0)</f>
        <v/>
      </c>
      <c r="EK256" s="3">
        <f>IFERROR(IF(LEFT($BA256,1)="4",OFFSET(변환표준점수!$J$118,MATCH($S256,변환표준점수!$B$119:$B$198,0),0),OFFSET(EJ$3,MATCH(AV256,$ED$4:$ED$8,0),0)),0)</f>
        <v/>
      </c>
      <c r="EL256" s="3">
        <f>IFERROR(IF(LEFT($BA256,1)="4",OFFSET(변환표준점수!$K$118,MATCH($S256,변환표준점수!$B$119:$B$198,0),0),OFFSET(EK$3,MATCH(AW256,$ED$4:$ED$8,0),0)),0)</f>
        <v/>
      </c>
      <c r="EM256" s="3">
        <f>IFERROR(OFFSET(EL$3,MATCH(AX256,$ED$4:$ED$8,0),0),0)</f>
        <v/>
      </c>
      <c r="EN256" s="3">
        <f>IFERROR(OFFSET(EM$3,MATCH(AY256,$ED$4:$ED$8,0),0),0)</f>
        <v/>
      </c>
      <c r="EO256" s="3">
        <f>IFERROR(OFFSET(EN$3,MATCH(AZ256,$ED$4:$ED$8,0),0),0)</f>
        <v/>
      </c>
      <c r="EQ256" s="3">
        <f>IFERROR((EF256*AD256+BO256)*$EP$9,0)</f>
        <v/>
      </c>
      <c r="ER256" s="3">
        <f>IFERROR(EG256*AE256+OFFSET($BP256,0,$ER$14-1),0)</f>
        <v/>
      </c>
      <c r="ES256" s="3">
        <f>IFERROR((EH256*AF256+BS256)*$EP$9,0)</f>
        <v/>
      </c>
      <c r="ET256" s="3">
        <f>IFERROR(IF(O256&lt;2,0,(EI256*AG256+BT256)*$EP$9),0)</f>
        <v/>
      </c>
      <c r="EU256" s="3">
        <f>IFERROR(BU256*$EP$9,0)</f>
        <v/>
      </c>
      <c r="EV256" s="3">
        <f>IFERROR((EK256*AI256+BV256)*$EP$9,0)</f>
        <v/>
      </c>
      <c r="EW256" s="3">
        <f>IFERROR(IF(O256&lt;2,0,(EL256*AJ256+BW256)*$EP$9),0)</f>
        <v/>
      </c>
      <c r="EX256" s="3">
        <f>LARGE((ES256:ET256,EV256:EW256),1)</f>
        <v/>
      </c>
      <c r="EY256" s="3">
        <f>IF(O256&lt;2,0,LARGE((ES256:ET256,EV256:EW256),2))</f>
        <v/>
      </c>
      <c r="EZ256" s="3">
        <f>IFERROR(OFFSET(CI256,0,ROUND((1/(1/EM256))-1,0)),0)</f>
        <v/>
      </c>
      <c r="FA256" s="3">
        <f>IFERROR(OFFSET(CR256,0,ROUND(1/(1/EN256),0)-1),0)</f>
        <v/>
      </c>
      <c r="FB256" s="3">
        <f>IFERROR(OFFSET(DA256,0,ROUND(1/(1/EO256),0)-1),0)</f>
        <v/>
      </c>
      <c r="FG256" s="3">
        <f>IF(FF256&gt;0,FF256,EQ256+ER256+EU256+EX256+EY256+EZ256+FA256+FB256+FC256)</f>
        <v/>
      </c>
      <c r="FH256" s="618" t="n"/>
      <c r="FU256" s="3">
        <f>IF(AQ256=1,"표점",IF(AQ256=12,"표점/만점",IF(AQ256=2,"백분위")))</f>
        <v/>
      </c>
      <c r="FV256" s="3">
        <f>IF(BA256=1,"표점",IF(BA256=12,"표점/만점",IF(BA256=2,"백분위",IF(BA256=4,"변표",IF(BA256=42,"변표/만점")))))</f>
        <v/>
      </c>
      <c r="FW256" s="3">
        <f>ROUND(Y256/$FZ256,2)</f>
        <v/>
      </c>
      <c r="FX256" s="3">
        <f>ROUND(Z256/$FZ256,2)</f>
        <v/>
      </c>
      <c r="FY256" s="3">
        <f>ROUND(AC256/$FZ256,2)</f>
        <v/>
      </c>
      <c r="FZ256" s="3">
        <f>Y256+Z256+AC256</f>
        <v/>
      </c>
    </row>
    <row r="257">
      <c r="A257" s="556" t="n">
        <v>26</v>
      </c>
      <c r="C257" s="3">
        <f>ROUND(ROW(C257)-ROW($C$15),0)</f>
        <v/>
      </c>
      <c r="D257" s="3" t="n">
        <v>242</v>
      </c>
      <c r="E257" s="3" t="inlineStr">
        <is>
          <t>춘천교대</t>
        </is>
      </c>
      <c r="F257" s="3" t="n">
        <v>600</v>
      </c>
      <c r="G257" s="3">
        <f>1/3</f>
        <v/>
      </c>
      <c r="H257" s="3">
        <f>1/3</f>
        <v/>
      </c>
      <c r="I257" s="3">
        <f>1/6</f>
        <v/>
      </c>
      <c r="L257" s="3">
        <f>I257</f>
        <v/>
      </c>
      <c r="O257" s="3" t="n">
        <v>1</v>
      </c>
      <c r="P257" s="3">
        <f>G257+H257+MAX((I257:J257),L257:M257)*O257</f>
        <v/>
      </c>
      <c r="Q257" s="3" t="inlineStr"/>
      <c r="S257" s="3">
        <f>IF(R257&gt;0,R257,Q257)</f>
        <v/>
      </c>
      <c r="W257" s="3">
        <f>IF(AND(BH257=0,CD257=0),0,IF(V257&gt;0,V257,IF(U257=1,$W$11,0)))</f>
        <v/>
      </c>
      <c r="Y257" s="3">
        <f>AD257</f>
        <v/>
      </c>
      <c r="Z257" s="3">
        <f>AE257</f>
        <v/>
      </c>
      <c r="AA257" s="3">
        <f>IF($BB$7=1,AF257,IF(AS257=12,$F257*I257/($AF$8*AL257+$AF$9*(1-AL257)),AF257))</f>
        <v/>
      </c>
      <c r="AB257" s="3">
        <f>IF($BB$7=1,AI257,IF(AV257=12,$F257*L257/($AI$8*AL257+$AI$9*(1-AL257)),AI257))</f>
        <v/>
      </c>
      <c r="AC257" s="3">
        <f>IF(AND(AS257=2,EA257=1),AA257*O257,IF(AND(AS257=2,EA257=2),AB257*O257,IF(EA257=1,AA257,IF(EA257=2,AB257))))</f>
        <v/>
      </c>
      <c r="AD257" s="3">
        <f>IF(AQ257=12,$F257*G257/$AQ$9,IF(OR(AQ257=1,AQ257=4),$F257*G257/200,IF(OR(AQ257=2,AQ257=9),$F257*G257/100,"자동")))</f>
        <v/>
      </c>
      <c r="AE257" s="3">
        <f>IF(AR257=12,$F257*H257/$AR$9,IF(OR(AR257=1,AR257=4),$F257*H257/200,IF(OR(AR257=2,AR257=9),$F257*H257/100,"자동")))</f>
        <v/>
      </c>
      <c r="AF257" s="3">
        <f>IF(AS257=12,$F257*I257/IF($BB$7=1,IF($ED257=1,$AS$9,$AF$9),($AF$8*AL257+$AF$9*(1-AL257))),IF(AS257=42,$F257*I257/AN257,IF(OR(AS257=1,AS257=4,AS257=2),$F257*I257/100,IF(AS257=9,$F257*I257/50,"자동"))))</f>
        <v/>
      </c>
      <c r="AG257" s="3">
        <f>IF(AT257=12,$F257*J257/IF($BB$7=1,IF($ED257=1,$AT$9,$AG$9),($AG$8*AL257+$AG$9*(1-AL257))),IF(AT257=42,$F257*J257/AN257,IF(OR(AT257=1,AT257=4,AT257=2),$F257*J257/100,IF(AT257=9,$F257*J257/50,"자동"))))</f>
        <v/>
      </c>
      <c r="AH257" s="3">
        <f>IF(AU257=12,$F257*K257/IF($BB$7=1,IF($ED257=1,$AU$9,$AH$9),($AH$8*AL257+$AH$9*(1-AL257))),IF(AU257=42,$F257*K257/$AN257,IF(OR(AU257=1,AU257=4,AU257=2),$F257*K257/100,IF(AU257=9,$F257*K257/50,"자동"))))</f>
        <v/>
      </c>
      <c r="AI257" s="3">
        <f>IF(AV257=12,$F257*L257/IF($BB$7=1,IF($ED257=1,$AV$9,$AI$9),($AI$8*AL257+$AI$9*(1-AL257))),IF(AV257=42,$F257*L257/AO257,IF(OR(AV257=1,AV257=4,AV257=2),$F257*L257/100,IF(AV257=9,$F257*L257/50,"자동"))))</f>
        <v/>
      </c>
      <c r="AJ257" s="3">
        <f>IF(AW257=12,$F257*M257/IF($BB$7=1,IF($ED257=1,$AW$9,$AJ$9),($AJ$8*AL257+$AJ$9*(1-AL257))),IF(AW257=42,$F257*M257/AO257,IF(OR(AW257=1,AW257=4,AW257=2),$F257*M257/100,IF(AW257=9,$F257*M257/50,"자동"))))</f>
        <v/>
      </c>
      <c r="AL257" s="3">
        <f>IF(AK257&lt;&gt;"",AK257,IF(BA257&lt;&gt;12,"",IF(U257=1,1,IF(LEFT(E257,3)="서울대",0,""))))</f>
        <v/>
      </c>
      <c r="AN257" s="3">
        <f>IF($BA257=42,OFFSET(변환표준점수!C$119,$AP257-1,0),"")</f>
        <v/>
      </c>
      <c r="AO257" s="3">
        <f>IF($BA257=42,OFFSET(변환표준점수!D$119,$AP257-1,0),"")</f>
        <v/>
      </c>
      <c r="AP257" s="3">
        <f>IF(S257="","",MATCH(S257,변환표준점수!$B$119:$B$298,0))</f>
        <v/>
      </c>
      <c r="AQ257" s="3" t="n">
        <v>1</v>
      </c>
      <c r="AR257" s="3" t="n">
        <v>1</v>
      </c>
      <c r="AS257" s="3" t="n">
        <v>1</v>
      </c>
      <c r="AT257" s="3" t="n">
        <v>1</v>
      </c>
      <c r="AV257" s="3" t="n">
        <v>1</v>
      </c>
      <c r="AW257" s="3" t="n">
        <v>1</v>
      </c>
      <c r="AX257" s="3" t="n">
        <v>3</v>
      </c>
      <c r="AY257" s="3" t="n">
        <v>3</v>
      </c>
      <c r="BA257" s="3">
        <f>IF(AS257&gt;0,AS257,AV257)</f>
        <v/>
      </c>
      <c r="BJ257" s="3">
        <f>IF(BI257="",IF(DT257=1,1,$BI$3),BI257)</f>
        <v/>
      </c>
      <c r="CH257" s="206">
        <f>F257*P257</f>
        <v/>
      </c>
      <c r="CI257" s="56" t="n">
        <v>100</v>
      </c>
      <c r="CJ257" s="3" t="n">
        <v>95</v>
      </c>
      <c r="CK257" s="3" t="n">
        <v>88</v>
      </c>
      <c r="CL257" s="3" t="n">
        <v>76</v>
      </c>
      <c r="CM257" s="3" t="n">
        <v>59</v>
      </c>
      <c r="CN257" s="3" t="n">
        <v>39</v>
      </c>
      <c r="CO257" s="3" t="n">
        <v>22</v>
      </c>
      <c r="CP257" s="3" t="n">
        <v>10</v>
      </c>
      <c r="CQ257" s="3" t="n">
        <v>0</v>
      </c>
      <c r="CR257" s="56" t="n">
        <v>10</v>
      </c>
      <c r="CS257" s="3" t="n">
        <v>9.800000000000001</v>
      </c>
      <c r="CT257" s="3" t="n">
        <v>9.6</v>
      </c>
      <c r="CU257" s="3" t="n">
        <v>9.4</v>
      </c>
      <c r="CV257" s="3" t="n">
        <v>0</v>
      </c>
      <c r="CW257" s="3" t="n">
        <v>0</v>
      </c>
      <c r="CX257" s="3" t="n">
        <v>0</v>
      </c>
      <c r="CY257" s="3" t="n">
        <v>0</v>
      </c>
      <c r="CZ257" s="3" t="n">
        <v>0</v>
      </c>
      <c r="DJ257" s="3">
        <f>ROUND((CI257-EZ257),1)</f>
        <v/>
      </c>
      <c r="DK257" s="3">
        <f>((CI257-EZ257)/(FG257+DJ257-FC257))*100</f>
        <v/>
      </c>
      <c r="DL257" s="3">
        <f>ROUND((CR257-FA257)+(DA257-FB257),1)</f>
        <v/>
      </c>
      <c r="DO257" s="3" t="n">
        <v>1</v>
      </c>
      <c r="EA257" s="3">
        <f>IF(DZ257&gt;0,DZ257,IF(DM257&gt;0,1,2))</f>
        <v/>
      </c>
      <c r="EB257" s="3">
        <f>MAX(DM257:DO257)</f>
        <v/>
      </c>
      <c r="EC257" s="3">
        <f>AND(DM257-0.1&lt;$DM$8,DN257-0.1&lt;$DN$8,DO257-0.1&lt;$DO$8)*1</f>
        <v/>
      </c>
      <c r="ED257" s="3">
        <f>IFERROR(IF(AND($DP$8&gt;=DP257,$DQ$8&gt;=DQ257,$DR$8&gt;=DR257,$DS$8&gt;=DS257,$DT$8&gt;=DT257,$DU$8&gt;=DU257,$DV$8&gt;=DV257,$DW$8&gt;=DW257,$DX$8&gt;=DX257,OR(DY257=0,$DY$8&lt;DY257),EC257=1),1,0),0)</f>
        <v/>
      </c>
      <c r="EF257" s="3">
        <f>IFERROR(OFFSET(EF$3,MATCH(AQ257,$ED$4:$ED$10,0),0),0)</f>
        <v/>
      </c>
      <c r="EG257" s="3">
        <f>IFERROR(OFFSET(EG$3,MATCH(AR257,$ED$4:$ED$10,0),0),0)</f>
        <v/>
      </c>
      <c r="EH257" s="3">
        <f>IFERROR(IF(LEFT($BA257,1)="4",OFFSET(변환표준점수!$H$118,MATCH($S257,변환표준점수!$B$119:$B$198,0),),OFFSET(EH$3,MATCH(AS257,$ED$4:$ED$8,0),0)),0)</f>
        <v/>
      </c>
      <c r="EI257" s="3">
        <f>IFERROR(IF(LEFT($BA257,1)="4",OFFSET(변환표준점수!$I$118,MATCH($S257,변환표준점수!$B$119:$B$198,0),0),OFFSET(EI$3,MATCH(AT257,$ED$4:$ED$8,0),0)),0)</f>
        <v/>
      </c>
      <c r="EK257" s="3">
        <f>IFERROR(IF(LEFT($BA257,1)="4",OFFSET(변환표준점수!$J$118,MATCH($S257,변환표준점수!$B$119:$B$198,0),0),OFFSET(EJ$3,MATCH(AV257,$ED$4:$ED$8,0),0)),0)</f>
        <v/>
      </c>
      <c r="EL257" s="3">
        <f>IFERROR(IF(LEFT($BA257,1)="4",OFFSET(변환표준점수!$K$118,MATCH($S257,변환표준점수!$B$119:$B$198,0),0),OFFSET(EK$3,MATCH(AW257,$ED$4:$ED$8,0),0)),0)</f>
        <v/>
      </c>
      <c r="EM257" s="3">
        <f>IFERROR(OFFSET(EL$3,MATCH(AX257,$ED$4:$ED$8,0),0),0)</f>
        <v/>
      </c>
      <c r="EN257" s="3">
        <f>IFERROR(OFFSET(EM$3,MATCH(AY257,$ED$4:$ED$8,0),0),0)</f>
        <v/>
      </c>
      <c r="EO257" s="3">
        <f>IFERROR(OFFSET(EN$3,MATCH(AZ257,$ED$4:$ED$8,0),0),0)</f>
        <v/>
      </c>
      <c r="EQ257" s="3">
        <f>IFERROR((EF257*AD257+BO257)*$EP$9,0)</f>
        <v/>
      </c>
      <c r="ER257" s="3">
        <f>IFERROR(EG257*AE257+OFFSET($BP257,0,$ER$14-1),0)</f>
        <v/>
      </c>
      <c r="ES257" s="3">
        <f>IFERROR((EH257*AF257+BS257)*$EP$9,0)</f>
        <v/>
      </c>
      <c r="ET257" s="3">
        <f>IFERROR(IF(O257&lt;2,0,(EI257*AG257+BT257)*$EP$9),0)</f>
        <v/>
      </c>
      <c r="EU257" s="3">
        <f>IFERROR(BU257*$EP$9,0)</f>
        <v/>
      </c>
      <c r="EV257" s="3">
        <f>IFERROR((EK257*AI257+BV257)*$EP$9,0)</f>
        <v/>
      </c>
      <c r="EW257" s="3">
        <f>IFERROR(IF(O257&lt;2,0,(EL257*AJ257+BW257)*$EP$9),0)</f>
        <v/>
      </c>
      <c r="EX257" s="3">
        <f>LARGE((ES257:ET257,EV257:EW257),1)</f>
        <v/>
      </c>
      <c r="EY257" s="3">
        <f>IF(O257&lt;2,0,LARGE((ES257:ET257,EV257:EW257),2))</f>
        <v/>
      </c>
      <c r="EZ257" s="3">
        <f>IFERROR(OFFSET(CI257,0,ROUND((1/(1/EM257))-1,0)),0)</f>
        <v/>
      </c>
      <c r="FA257" s="3">
        <f>IFERROR(OFFSET(CR257,0,ROUND(1/(1/EN257),0)-1),0)</f>
        <v/>
      </c>
      <c r="FB257" s="3">
        <f>IFERROR(OFFSET(DA257,0,ROUND(1/(1/EO257),0)-1),0)</f>
        <v/>
      </c>
      <c r="FG257" s="3">
        <f>IF(FF257&gt;0,FF257,EQ257+ER257+EU257+EX257+EY257+EZ257+FA257+FB257+FC257)</f>
        <v/>
      </c>
      <c r="FH257" s="618" t="n"/>
      <c r="FU257" s="3">
        <f>IF(AQ257=1,"표점",IF(AQ257=12,"표점/만점",IF(AQ257=2,"백분위")))</f>
        <v/>
      </c>
      <c r="FV257" s="3">
        <f>IF(BA257=1,"표점",IF(BA257=12,"표점/만점",IF(BA257=2,"백분위",IF(BA257=4,"변표",IF(BA257=42,"변표/만점")))))</f>
        <v/>
      </c>
      <c r="FW257" s="3">
        <f>ROUND(Y257/$FZ257,2)</f>
        <v/>
      </c>
      <c r="FX257" s="3">
        <f>ROUND(Z257/$FZ257,2)</f>
        <v/>
      </c>
      <c r="FY257" s="3">
        <f>ROUND(AC257/$FZ257,2)</f>
        <v/>
      </c>
      <c r="FZ257" s="3">
        <f>Y257+Z257+AC257</f>
        <v/>
      </c>
    </row>
    <row r="258">
      <c r="A258" s="556" t="n">
        <v>26</v>
      </c>
      <c r="C258" s="3">
        <f>ROUND(ROW(C258)-ROW($C$15),0)</f>
        <v/>
      </c>
      <c r="D258" s="3" t="n">
        <v>243</v>
      </c>
      <c r="E258" s="3" t="inlineStr">
        <is>
          <t>한국교원대</t>
        </is>
      </c>
      <c r="F258" s="3" t="n">
        <v>400</v>
      </c>
      <c r="G258" s="3">
        <f>1.1/4</f>
        <v/>
      </c>
      <c r="H258" s="3" t="n">
        <v>0.25</v>
      </c>
      <c r="I258" s="3">
        <f>0.9/4/2</f>
        <v/>
      </c>
      <c r="J258" s="3" t="n">
        <v>0.1125</v>
      </c>
      <c r="L258" s="3" t="n">
        <v>0.1125</v>
      </c>
      <c r="M258" s="3" t="n">
        <v>0.1125</v>
      </c>
      <c r="O258" s="3" t="n">
        <v>2</v>
      </c>
      <c r="P258" s="3">
        <f>G258+H258+MAX((I258:J258),L258:M258)*O258</f>
        <v/>
      </c>
      <c r="Q258" s="3" t="inlineStr"/>
      <c r="S258" s="3">
        <f>IF(R258&gt;0,R258,Q258)</f>
        <v/>
      </c>
      <c r="W258" s="3">
        <f>IF(AND(BH258=0,CD258=0),0,IF(V258&gt;0,V258,IF(U258=1,$W$11,0)))</f>
        <v/>
      </c>
      <c r="Y258" s="3">
        <f>AD258</f>
        <v/>
      </c>
      <c r="Z258" s="3">
        <f>AE258</f>
        <v/>
      </c>
      <c r="AA258" s="3">
        <f>IF($BB$7=1,AF258,IF(AS258=12,$F258*I258/($AF$8*AL258+$AF$9*(1-AL258)),AF258))</f>
        <v/>
      </c>
      <c r="AB258" s="3">
        <f>IF($BB$7=1,AI258,IF(AV258=12,$F258*L258/($AI$8*AL258+$AI$9*(1-AL258)),AI258))</f>
        <v/>
      </c>
      <c r="AC258" s="3">
        <f>IF(AND(AS258=2,EA258=1),AA258*O258,IF(AND(AS258=2,EA258=2),AB258*O258,IF(EA258=1,AA258,IF(EA258=2,AB258))))</f>
        <v/>
      </c>
      <c r="AD258" s="3">
        <f>IF(AQ258=12,$F258*G258/$AQ$9,IF(OR(AQ258=1,AQ258=4),$F258*G258/200,IF(OR(AQ258=2,AQ258=9),$F258*G258/100,"자동")))</f>
        <v/>
      </c>
      <c r="AE258" s="3">
        <f>IF(AR258=12,$F258*H258/$AR$9,IF(OR(AR258=1,AR258=4),$F258*H258/200,IF(OR(AR258=2,AR258=9),$F258*H258/100,"자동")))</f>
        <v/>
      </c>
      <c r="AF258" s="3">
        <f>IF(AS258=12,$F258*I258/IF($BB$7=1,IF($ED258=1,$AS$9,$AF$9),($AF$8*AL258+$AF$9*(1-AL258))),IF(AS258=42,$F258*I258/AN258,IF(OR(AS258=1,AS258=4,AS258=2),$F258*I258/100,IF(AS258=9,$F258*I258/50,"자동"))))</f>
        <v/>
      </c>
      <c r="AG258" s="3">
        <f>IF(AT258=12,$F258*J258/IF($BB$7=1,IF($ED258=1,$AT$9,$AG$9),($AG$8*AL258+$AG$9*(1-AL258))),IF(AT258=42,$F258*J258/AN258,IF(OR(AT258=1,AT258=4,AT258=2),$F258*J258/100,IF(AT258=9,$F258*J258/50,"자동"))))</f>
        <v/>
      </c>
      <c r="AH258" s="3">
        <f>IF(AU258=12,$F258*K258/IF($BB$7=1,IF($ED258=1,$AU$9,$AH$9),($AH$8*AL258+$AH$9*(1-AL258))),IF(AU258=42,$F258*K258/$AN258,IF(OR(AU258=1,AU258=4,AU258=2),$F258*K258/100,IF(AU258=9,$F258*K258/50,"자동"))))</f>
        <v/>
      </c>
      <c r="AI258" s="3">
        <f>IF(AV258=12,$F258*L258/IF($BB$7=1,IF($ED258=1,$AV$9,$AI$9),($AI$8*AL258+$AI$9*(1-AL258))),IF(AV258=42,$F258*L258/AO258,IF(OR(AV258=1,AV258=4,AV258=2),$F258*L258/100,IF(AV258=9,$F258*L258/50,"자동"))))</f>
        <v/>
      </c>
      <c r="AJ258" s="3">
        <f>IF(AW258=12,$F258*M258/IF($BB$7=1,IF($ED258=1,$AW$9,$AJ$9),($AJ$8*AL258+$AJ$9*(1-AL258))),IF(AW258=42,$F258*M258/AO258,IF(OR(AW258=1,AW258=4,AW258=2),$F258*M258/100,IF(AW258=9,$F258*M258/50,"자동"))))</f>
        <v/>
      </c>
      <c r="AL258" s="3">
        <f>IF(AK258&lt;&gt;"",AK258,IF(BA258&lt;&gt;12,"",IF(U258=1,1,IF(LEFT(E258,3)="서울대",0,""))))</f>
        <v/>
      </c>
      <c r="AN258" s="3">
        <f>IF($BA258=42,OFFSET(변환표준점수!C$119,$AP258-1,0),"")</f>
        <v/>
      </c>
      <c r="AO258" s="3">
        <f>IF($BA258=42,OFFSET(변환표준점수!D$119,$AP258-1,0),"")</f>
        <v/>
      </c>
      <c r="AP258" s="3">
        <f>IF(S258="","",MATCH(S258,변환표준점수!$B$119:$B$298,0))</f>
        <v/>
      </c>
      <c r="AQ258" s="3" t="n">
        <v>2</v>
      </c>
      <c r="AR258" s="3" t="n">
        <v>2</v>
      </c>
      <c r="AS258" s="3" t="n">
        <v>2</v>
      </c>
      <c r="AT258" s="3" t="n">
        <v>2</v>
      </c>
      <c r="AV258" s="3" t="n">
        <v>2</v>
      </c>
      <c r="AW258" s="3" t="n">
        <v>2</v>
      </c>
      <c r="AX258" s="3" t="n">
        <v>3</v>
      </c>
      <c r="AY258" s="3" t="n">
        <v>3</v>
      </c>
      <c r="BA258" s="3">
        <f>IF(AS258&gt;0,AS258,AV258)</f>
        <v/>
      </c>
      <c r="BC258" s="3">
        <f>$Z258*0.1</f>
        <v/>
      </c>
      <c r="BD258" s="3">
        <f>$Z258*0.1</f>
        <v/>
      </c>
      <c r="BJ258" s="3">
        <f>IF(BI258="",IF(DT258=1,1,$BI$3),BI258)</f>
        <v/>
      </c>
      <c r="BN258" s="212" t="inlineStr">
        <is>
          <t>미/기10%가산</t>
        </is>
      </c>
      <c r="BP258" s="3">
        <f>IF(BP$6&gt;0,BC258*$EG258,0)</f>
        <v/>
      </c>
      <c r="BQ258" s="3">
        <f>IF(BQ$6&gt;0,BD258*$EG258,0)</f>
        <v/>
      </c>
      <c r="CH258" s="206">
        <f>F258*P258</f>
        <v/>
      </c>
      <c r="CI258" s="56" t="n">
        <v>100</v>
      </c>
      <c r="CJ258" s="3" t="n">
        <v>95</v>
      </c>
      <c r="CK258" s="3" t="n">
        <v>88</v>
      </c>
      <c r="CL258" s="3" t="n">
        <v>76</v>
      </c>
      <c r="CM258" s="3" t="n">
        <v>59</v>
      </c>
      <c r="CN258" s="3" t="n">
        <v>39</v>
      </c>
      <c r="CO258" s="3" t="n">
        <v>22</v>
      </c>
      <c r="CP258" s="3" t="n">
        <v>10</v>
      </c>
      <c r="CQ258" s="3" t="n">
        <v>0</v>
      </c>
      <c r="DJ258" s="3">
        <f>ROUND((CI258-EZ258),1)</f>
        <v/>
      </c>
      <c r="DK258" s="3">
        <f>((CI258-EZ258)/(FG258+DJ258-FC258))*100</f>
        <v/>
      </c>
      <c r="DL258" s="3">
        <f>ROUND((CR258-FA258)+(DA258-FB258),1)</f>
        <v/>
      </c>
      <c r="DO258" s="3" t="n">
        <v>2</v>
      </c>
      <c r="EA258" s="3">
        <f>IF(DZ258&gt;0,DZ258,IF(DM258&gt;0,1,2))</f>
        <v/>
      </c>
      <c r="EB258" s="3">
        <f>MAX(DM258:DO258)</f>
        <v/>
      </c>
      <c r="EC258" s="3">
        <f>AND(DM258-0.1&lt;$DM$8,DN258-0.1&lt;$DN$8,DO258-0.1&lt;$DO$8)*1</f>
        <v/>
      </c>
      <c r="ED258" s="3">
        <f>IFERROR(IF(AND($DP$8&gt;=DP258,$DQ$8&gt;=DQ258,$DR$8&gt;=DR258,$DS$8&gt;=DS258,$DT$8&gt;=DT258,$DU$8&gt;=DU258,$DV$8&gt;=DV258,$DW$8&gt;=DW258,$DX$8&gt;=DX258,OR(DY258=0,$DY$8&lt;DY258),EC258=1),1,0),0)</f>
        <v/>
      </c>
      <c r="EF258" s="3">
        <f>IFERROR(OFFSET(EF$3,MATCH(AQ258,$ED$4:$ED$10,0),0),0)</f>
        <v/>
      </c>
      <c r="EG258" s="3">
        <f>IFERROR(OFFSET(EG$3,MATCH(AR258,$ED$4:$ED$10,0),0),0)</f>
        <v/>
      </c>
      <c r="EH258" s="3">
        <f>IFERROR(IF(LEFT($BA258,1)="4",OFFSET(변환표준점수!$H$118,MATCH($S258,변환표준점수!$B$119:$B$198,0),),OFFSET(EH$3,MATCH(AS258,$ED$4:$ED$8,0),0)),0)</f>
        <v/>
      </c>
      <c r="EI258" s="3">
        <f>IFERROR(IF(LEFT($BA258,1)="4",OFFSET(변환표준점수!$I$118,MATCH($S258,변환표준점수!$B$119:$B$198,0),0),OFFSET(EI$3,MATCH(AT258,$ED$4:$ED$8,0),0)),0)</f>
        <v/>
      </c>
      <c r="EK258" s="3">
        <f>IFERROR(IF(LEFT($BA258,1)="4",OFFSET(변환표준점수!$J$118,MATCH($S258,변환표준점수!$B$119:$B$198,0),0),OFFSET(EJ$3,MATCH(AV258,$ED$4:$ED$8,0),0)),0)</f>
        <v/>
      </c>
      <c r="EL258" s="3">
        <f>IFERROR(IF(LEFT($BA258,1)="4",OFFSET(변환표준점수!$K$118,MATCH($S258,변환표준점수!$B$119:$B$198,0),0),OFFSET(EK$3,MATCH(AW258,$ED$4:$ED$8,0),0)),0)</f>
        <v/>
      </c>
      <c r="EM258" s="3">
        <f>IFERROR(OFFSET(EL$3,MATCH(AX258,$ED$4:$ED$8,0),0),0)</f>
        <v/>
      </c>
      <c r="EN258" s="3">
        <f>IFERROR(OFFSET(EM$3,MATCH(AY258,$ED$4:$ED$8,0),0),0)</f>
        <v/>
      </c>
      <c r="EO258" s="3">
        <f>IFERROR(OFFSET(EN$3,MATCH(AZ258,$ED$4:$ED$8,0),0),0)</f>
        <v/>
      </c>
      <c r="EQ258" s="3">
        <f>IFERROR((EF258*AD258+BO258)*$EP$9,0)</f>
        <v/>
      </c>
      <c r="ER258" s="3">
        <f>IFERROR(EG258*AE258+OFFSET($BP258,0,$ER$14-1),0)</f>
        <v/>
      </c>
      <c r="ES258" s="3">
        <f>IFERROR((EH258*AF258+BS258)*$EP$9,0)</f>
        <v/>
      </c>
      <c r="ET258" s="3">
        <f>IFERROR(IF(O258&lt;2,0,(EI258*AG258+BT258)*$EP$9),0)</f>
        <v/>
      </c>
      <c r="EU258" s="3">
        <f>IFERROR(BU258*$EP$9,0)</f>
        <v/>
      </c>
      <c r="EV258" s="3">
        <f>IFERROR((EK258*AI258+BV258)*$EP$9,0)</f>
        <v/>
      </c>
      <c r="EW258" s="3">
        <f>IFERROR(IF(O258&lt;2,0,(EL258*AJ258+BW258)*$EP$9),0)</f>
        <v/>
      </c>
      <c r="EX258" s="3">
        <f>LARGE((ES258:ET258,EV258:EW258),1)</f>
        <v/>
      </c>
      <c r="EY258" s="3">
        <f>IF(O258&lt;2,0,LARGE((ES258:ET258,EV258:EW258),2))</f>
        <v/>
      </c>
      <c r="EZ258" s="3">
        <f>IFERROR(OFFSET(CI258,0,ROUND((1/(1/EM258))-1,0)),0)</f>
        <v/>
      </c>
      <c r="FA258" s="3">
        <f>IFERROR(OFFSET(CR258,0,ROUND(1/(1/EN258),0)-1),0)</f>
        <v/>
      </c>
      <c r="FB258" s="3">
        <f>IFERROR(OFFSET(DA258,0,ROUND(1/(1/EO258),0)-1),0)</f>
        <v/>
      </c>
      <c r="FG258" s="3">
        <f>IF(FF258&gt;0,FF258,EQ258+ER258+EU258+EX258+EY258+EZ258+FA258+FB258+FC258)</f>
        <v/>
      </c>
      <c r="FH258" s="618" t="n"/>
      <c r="FU258" s="3">
        <f>IF(AQ258=1,"표점",IF(AQ258=12,"표점/만점",IF(AQ258=2,"백분위")))</f>
        <v/>
      </c>
      <c r="FV258" s="3">
        <f>IF(BA258=1,"표점",IF(BA258=12,"표점/만점",IF(BA258=2,"백분위",IF(BA258=4,"변표",IF(BA258=42,"변표/만점")))))</f>
        <v/>
      </c>
      <c r="FW258" s="3">
        <f>ROUND(Y258/$FZ258,2)</f>
        <v/>
      </c>
      <c r="FX258" s="3">
        <f>ROUND(Z258/$FZ258,2)</f>
        <v/>
      </c>
      <c r="FY258" s="3">
        <f>ROUND(AC258/$FZ258,2)</f>
        <v/>
      </c>
      <c r="FZ258" s="3">
        <f>Y258+Z258+AC258</f>
        <v/>
      </c>
    </row>
    <row r="259">
      <c r="A259" s="556" t="n">
        <v>26</v>
      </c>
      <c r="C259" s="3">
        <f>ROUND(ROW(C259)-ROW($C$15),0)</f>
        <v/>
      </c>
      <c r="D259" s="3" t="n">
        <v>244</v>
      </c>
      <c r="E259" s="3" t="inlineStr">
        <is>
          <t>가천 자연</t>
        </is>
      </c>
      <c r="F259" s="3" t="n">
        <v>100</v>
      </c>
      <c r="G259" s="3">
        <f>IF($BB$7=1,IF(AND(G$9&gt;=H$9,G$9&gt;=$T259),0.35,IF(AND(G$9&lt;H$9,G$9&lt;$T259),0.2,0.25)),0.225)</f>
        <v/>
      </c>
      <c r="H259" s="3">
        <f>IF($BB$7=1,IF(AND(H$9-0.1&gt;G$9,H$9-0.1&gt;$T259),0.35,IF(AND(H$9-0.1&lt;G$9,H$9-0.1&lt;$T259),0.2,0.25)),0.225)</f>
        <v/>
      </c>
      <c r="I259" s="3" t="n">
        <v>0.2</v>
      </c>
      <c r="L259" s="3" t="n">
        <v>0.2</v>
      </c>
      <c r="N259" s="3">
        <f>IF($BB$7=1,IF(AND($T259-0.2&gt;G$9,$T259-0.2&gt;H$9),0.35,IF(AND($T259-0.2&lt;G$9,$T259-0.2&lt;H$9),0.2,0.25)),0.35)</f>
        <v/>
      </c>
      <c r="O259" s="3" t="n">
        <v>1</v>
      </c>
      <c r="P259" s="3">
        <f>G259+H259+MAX((I259:J259),L259:M259)*O259</f>
        <v/>
      </c>
      <c r="Q259" s="3" t="inlineStr"/>
      <c r="S259" s="3">
        <f>IF(R259&gt;0,R259,Q259)</f>
        <v/>
      </c>
      <c r="T259" s="3">
        <f>IF($BB$7&lt;&gt;1,0,OFFSET($CH259,0,$N$10)*5)</f>
        <v/>
      </c>
      <c r="W259" s="3">
        <f>IF(AND(BH259=0,CD259=0),0,IF(V259&gt;0,V259,IF(U259=1,$W$11,0)))</f>
        <v/>
      </c>
      <c r="Y259" s="3">
        <f>AD259</f>
        <v/>
      </c>
      <c r="Z259" s="3">
        <f>AE259</f>
        <v/>
      </c>
      <c r="AA259" s="3">
        <f>IF($BB$7=1,AF259,IF(AS259=12,$F259*I259/($AF$8*AL259+$AF$9*(1-AL259)),AF259))</f>
        <v/>
      </c>
      <c r="AB259" s="3">
        <f>IF($BB$7=1,AI259,IF(AV259=12,$F259*L259/($AI$8*AL259+$AI$9*(1-AL259)),AI259))</f>
        <v/>
      </c>
      <c r="AC259" s="3">
        <f>IF(AND(AS259=2,EA259=1),AA259*O259,IF(AND(AS259=2,EA259=2),AB259*O259,IF(EA259=1,AA259,IF(EA259=2,AB259))))</f>
        <v/>
      </c>
      <c r="AD259" s="3">
        <f>IF(AQ259=12,$F259*G259/$AQ$9,IF(OR(AQ259=1,AQ259=4),$F259*G259/200,IF(OR(AQ259=2,AQ259=9),$F259*G259/100,"자동")))</f>
        <v/>
      </c>
      <c r="AE259" s="3">
        <f>IF(AR259=12,$F259*H259/$AR$9,IF(OR(AR259=1,AR259=4),$F259*H259/200,IF(OR(AR259=2,AR259=9),$F259*H259/100,"자동")))</f>
        <v/>
      </c>
      <c r="AF259" s="3">
        <f>IF(AS259=12,$F259*I259/IF($BB$7=1,IF($ED259=1,$AS$9,$AF$9),($AF$8*AL259+$AF$9*(1-AL259))),IF(AS259=42,$F259*I259/AN259,IF(OR(AS259=1,AS259=4,AS259=2),$F259*I259/100,IF(AS259=9,$F259*I259/50,"자동"))))</f>
        <v/>
      </c>
      <c r="AG259" s="3">
        <f>IF(AT259=12,$F259*J259/IF($BB$7=1,IF($ED259=1,$AT$9,$AG$9),($AG$8*AL259+$AG$9*(1-AL259))),IF(AT259=42,$F259*J259/AN259,IF(OR(AT259=1,AT259=4,AT259=2),$F259*J259/100,IF(AT259=9,$F259*J259/50,"자동"))))</f>
        <v/>
      </c>
      <c r="AH259" s="3">
        <f>IF(AU259=12,$F259*K259/IF($BB$7=1,IF($ED259=1,$AU$9,$AH$9),($AH$8*AL259+$AH$9*(1-AL259))),IF(AU259=42,$F259*K259/$AN259,IF(OR(AU259=1,AU259=4,AU259=2),$F259*K259/100,IF(AU259=9,$F259*K259/50,"자동"))))</f>
        <v/>
      </c>
      <c r="AI259" s="3">
        <f>IF(AV259=12,$F259*L259/IF($BB$7=1,IF($ED259=1,$AV$9,$AI$9),($AI$8*AL259+$AI$9*(1-AL259))),IF(AV259=42,$F259*L259/AO259,IF(OR(AV259=1,AV259=4,AV259=2),$F259*L259/100,IF(AV259=9,$F259*L259/50,"자동"))))</f>
        <v/>
      </c>
      <c r="AJ259" s="3">
        <f>IF(AW259=12,$F259*M259/IF($BB$7=1,IF($ED259=1,$AW$9,$AJ$9),($AJ$8*AL259+$AJ$9*(1-AL259))),IF(AW259=42,$F259*M259/AO259,IF(OR(AW259=1,AW259=4,AW259=2),$F259*M259/100,IF(AW259=9,$F259*M259/50,"자동"))))</f>
        <v/>
      </c>
      <c r="AL259" s="3">
        <f>IF(AK259&lt;&gt;"",AK259,IF(BA259&lt;&gt;12,"",IF(U259=1,1,IF(LEFT(E259,3)="서울대",0,""))))</f>
        <v/>
      </c>
      <c r="AN259" s="3">
        <f>IF($BA259=42,OFFSET(변환표준점수!C$119,$AP259-1,0),"")</f>
        <v/>
      </c>
      <c r="AO259" s="3">
        <f>IF($BA259=42,OFFSET(변환표준점수!D$119,$AP259-1,0),"")</f>
        <v/>
      </c>
      <c r="AP259" s="3">
        <f>IF(S259="","",MATCH(S259,변환표준점수!$B$119:$B$298,0))</f>
        <v/>
      </c>
      <c r="AQ259" s="3" t="n">
        <v>2</v>
      </c>
      <c r="AR259" s="3" t="n">
        <v>2</v>
      </c>
      <c r="AS259" s="3" t="n">
        <v>2</v>
      </c>
      <c r="AV259" s="3" t="n">
        <v>2</v>
      </c>
      <c r="AX259" s="3" t="n">
        <v>3</v>
      </c>
      <c r="AY259" s="3" t="n">
        <v>3</v>
      </c>
      <c r="BA259" s="3">
        <f>IF(AS259&gt;0,AS259,AV259)</f>
        <v/>
      </c>
      <c r="BJ259" s="3">
        <f>IF(BI259="",IF(DT259=1,1,$BI$3),BI259)</f>
        <v/>
      </c>
      <c r="CH259" s="206">
        <f>F259*P259</f>
        <v/>
      </c>
      <c r="CI259" s="56">
        <f>IF($BB$7=1,19.6,98*0.35)</f>
        <v/>
      </c>
      <c r="CJ259" s="3">
        <f>IF($BB$7=1,19,95*0.35)</f>
        <v/>
      </c>
      <c r="CK259" s="3">
        <f>IF($BB$7=1,18.4,92*0.35)</f>
        <v/>
      </c>
      <c r="CL259" s="3">
        <f>IF($BB$7=1,17.2,86*0.35)</f>
        <v/>
      </c>
      <c r="CM259" s="3">
        <f>IF($BB$7=1,16,80*0.35)</f>
        <v/>
      </c>
      <c r="CN259" s="3">
        <f>IF($BB$7=1,12,60*0.35)</f>
        <v/>
      </c>
      <c r="CO259" s="3">
        <f>IF($BB$7=1,10,50*0.35)</f>
        <v/>
      </c>
      <c r="CP259" s="3">
        <f>IF($BB$7=1,8,40*0.35)</f>
        <v/>
      </c>
      <c r="CQ259" s="3">
        <f>IF($BB$7=1,6,30*0.35)</f>
        <v/>
      </c>
      <c r="DJ259" s="3">
        <f>ROUND((CI259-EZ259),1)</f>
        <v/>
      </c>
      <c r="DK259" s="3">
        <f>((CI259-EZ259)/(FG259+DJ259-FC259))*100</f>
        <v/>
      </c>
      <c r="DL259" s="3">
        <f>ROUND((CR259-FA259)+(DA259-FB259),1)</f>
        <v/>
      </c>
      <c r="DO259" s="3" t="n">
        <v>1</v>
      </c>
      <c r="DZ259" s="3" t="n">
        <v>1</v>
      </c>
      <c r="EA259" s="3">
        <f>IF(DZ259&gt;0,DZ259,IF(DM259&gt;0,1,2))</f>
        <v/>
      </c>
      <c r="EB259" s="3">
        <f>MAX(DM259:DO259)</f>
        <v/>
      </c>
      <c r="EC259" s="3">
        <f>AND(DM259-0.1&lt;$DM$8,DN259-0.1&lt;$DN$8,DO259-0.1&lt;$DO$8)*1</f>
        <v/>
      </c>
      <c r="ED259" s="3">
        <f>IFERROR(IF(AND($DP$8&gt;=DP259,$DQ$8&gt;=DQ259,$DR$8&gt;=DR259,$DS$8&gt;=DS259,$DT$8&gt;=DT259,$DU$8&gt;=DU259,$DV$8&gt;=DV259,$DW$8&gt;=DW259,$DX$8&gt;=DX259,OR(DY259=0,$DY$8&lt;DY259),EC259=1),1,0),0)</f>
        <v/>
      </c>
      <c r="EF259" s="3">
        <f>IFERROR(OFFSET(EF$3,MATCH(AQ259,$ED$4:$ED$10,0),0),0)</f>
        <v/>
      </c>
      <c r="EG259" s="3">
        <f>IFERROR(OFFSET(EG$3,MATCH(AR259,$ED$4:$ED$10,0),0),0)</f>
        <v/>
      </c>
      <c r="EH259" s="3">
        <f>IFERROR(IF(LEFT($BA259,1)="4",OFFSET(변환표준점수!$H$118,MATCH($S259,변환표준점수!$B$119:$B$198,0),),OFFSET(EH$3,MATCH(AS259,$ED$4:$ED$8,0),0)),0)</f>
        <v/>
      </c>
      <c r="EI259" s="3">
        <f>IFERROR(IF(LEFT($BA259,1)="4",OFFSET(변환표준점수!$I$118,MATCH($S259,변환표준점수!$B$119:$B$198,0),0),OFFSET(EI$3,MATCH(AT259,$ED$4:$ED$8,0),0)),0)</f>
        <v/>
      </c>
      <c r="EK259" s="3">
        <f>IFERROR(IF(LEFT($BA259,1)="4",OFFSET(변환표준점수!$J$118,MATCH($S259,변환표준점수!$B$119:$B$198,0),0),OFFSET(EJ$3,MATCH(AV259,$ED$4:$ED$8,0),0)),0)</f>
        <v/>
      </c>
      <c r="EL259" s="3">
        <f>IFERROR(IF(LEFT($BA259,1)="4",OFFSET(변환표준점수!$K$118,MATCH($S259,변환표준점수!$B$119:$B$198,0),0),OFFSET(EK$3,MATCH(AW259,$ED$4:$ED$8,0),0)),0)</f>
        <v/>
      </c>
      <c r="EM259" s="3">
        <f>IFERROR(OFFSET(EL$3,MATCH(AX259,$ED$4:$ED$8,0),0),0)</f>
        <v/>
      </c>
      <c r="EN259" s="3">
        <f>IFERROR(OFFSET(EM$3,MATCH(AY259,$ED$4:$ED$8,0),0),0)</f>
        <v/>
      </c>
      <c r="EO259" s="3">
        <f>IFERROR(OFFSET(EN$3,MATCH(AZ259,$ED$4:$ED$8,0),0),0)</f>
        <v/>
      </c>
      <c r="EQ259" s="3">
        <f>IFERROR((EF259*AD259+BO259)*$EP$9,0)</f>
        <v/>
      </c>
      <c r="ER259" s="3">
        <f>IFERROR(EG259*AE259+OFFSET($BP259,0,$ER$14-1),0)</f>
        <v/>
      </c>
      <c r="ES259" s="3">
        <f>IFERROR((EH259*AF259+BS259)*$EP$9,0)</f>
        <v/>
      </c>
      <c r="ET259" s="3">
        <f>IFERROR(IF(O259&lt;2,0,(EI259*AG259+BT259)*$EP$9),0)</f>
        <v/>
      </c>
      <c r="EU259" s="3">
        <f>IFERROR(BU259*$EP$9,0)</f>
        <v/>
      </c>
      <c r="EV259" s="3">
        <f>IFERROR((EK259*AI259+BV259)*$EP$9,0)</f>
        <v/>
      </c>
      <c r="EW259" s="3">
        <f>IFERROR(IF(O259&lt;2,0,(EL259*AJ259+BW259)*$EP$9),0)</f>
        <v/>
      </c>
      <c r="EX259" s="3">
        <f>LARGE((ES259:ET259,EV259:EW259),1)</f>
        <v/>
      </c>
      <c r="EY259" s="3">
        <f>IF(O259&lt;2,0,LARGE((ES259:ET259,EV259:EW259),2))</f>
        <v/>
      </c>
      <c r="EZ259" s="3">
        <f>IFERROR(OFFSET(CI259,0,ROUND((1/(1/EM259))-1,0)),0)</f>
        <v/>
      </c>
      <c r="FA259" s="3">
        <f>IFERROR(OFFSET(CR259,0,ROUND(1/(1/EN259),0)-1),0)</f>
        <v/>
      </c>
      <c r="FB259" s="3">
        <f>IFERROR(OFFSET(DA259,0,ROUND(1/(1/EO259),0)-1),0)</f>
        <v/>
      </c>
      <c r="FF259" s="3">
        <f>IF($BB$7=1,(EQ259+ER259+EU259+EX259+EY259+FA259+FB259+FC259)+N259*T259,EQ259+ER259+EU259+EX259+EY259+EZ259+FA259+FB259+FC259)</f>
        <v/>
      </c>
      <c r="FG259" s="3">
        <f>IF(FF259&gt;0,FF259,EQ259+ER259+EU259+EX259+EY259+EZ259+FA259+FB259+FC259)</f>
        <v/>
      </c>
      <c r="FH259" s="618" t="n"/>
      <c r="FU259" s="3">
        <f>IF(AQ259=1,"표점",IF(AQ259=12,"표점/만점",IF(AQ259=2,"백분위")))</f>
        <v/>
      </c>
      <c r="FV259" s="3">
        <f>IF(BA259=1,"표점",IF(BA259=12,"표점/만점",IF(BA259=2,"백분위",IF(BA259=4,"변표",IF(BA259=42,"변표/만점")))))</f>
        <v/>
      </c>
      <c r="FW259" s="3">
        <f>ROUND(Y259/$FZ259,2)</f>
        <v/>
      </c>
      <c r="FX259" s="3">
        <f>ROUND(Z259/$FZ259,2)</f>
        <v/>
      </c>
      <c r="FY259" s="3">
        <f>ROUND(AC259/$FZ259,2)</f>
        <v/>
      </c>
      <c r="FZ259" s="3">
        <f>Y259+Z259+AC259</f>
        <v/>
      </c>
    </row>
    <row r="260">
      <c r="A260" s="556" t="n">
        <v>26</v>
      </c>
      <c r="C260" s="3">
        <f>ROUND(ROW(C260)-ROW($C$15),0)</f>
        <v/>
      </c>
      <c r="D260" s="3" t="n">
        <v>245</v>
      </c>
      <c r="E260" s="3" t="inlineStr">
        <is>
          <t>가천 통합</t>
        </is>
      </c>
      <c r="F260" s="3" t="n">
        <v>100</v>
      </c>
      <c r="G260" s="3">
        <f>IF($BB$7=1,IF(AND(G$9&gt;=H$9,G$9&gt;=$T260),0.35,IF(AND(G$9&lt;H$9,G$9&lt;$T260),0.2,0.25)),0.225)</f>
        <v/>
      </c>
      <c r="H260" s="3">
        <f>IF($BB$7=1,IF(AND(H$9-0.1&gt;G$9,H$9-0.1&gt;$T260),0.35,IF(AND(H$9-0.1&lt;G$9,H$9-0.1&lt;$T260),0.2,0.25)),0.225)</f>
        <v/>
      </c>
      <c r="I260" s="3" t="n">
        <v>0.2</v>
      </c>
      <c r="L260" s="3" t="n">
        <v>0.2</v>
      </c>
      <c r="N260" s="3">
        <f>IF($BB$7=1,IF(AND($T260-0.2&gt;G$9,$T260-0.2&gt;H$9),0.35,IF(AND($T260-0.2&lt;G$9,$T260-0.2&lt;H$9),0.2,0.25)),0.35)</f>
        <v/>
      </c>
      <c r="O260" s="3" t="n">
        <v>1</v>
      </c>
      <c r="P260" s="3">
        <f>G260+H260+MAX((I260:J260),L260:M260)*O260</f>
        <v/>
      </c>
      <c r="Q260" s="3" t="inlineStr"/>
      <c r="S260" s="3">
        <f>IF(R260&gt;0,R260,Q260)</f>
        <v/>
      </c>
      <c r="T260" s="3">
        <f>IF($BB$7&lt;&gt;1,0,OFFSET($CH260,0,$N$10)*5)</f>
        <v/>
      </c>
      <c r="W260" s="3">
        <f>IF(AND(BH260=0,CD260=0),0,IF(V260&gt;0,V260,IF(U260=1,$W$11,0)))</f>
        <v/>
      </c>
      <c r="Y260" s="3">
        <f>AD260</f>
        <v/>
      </c>
      <c r="Z260" s="3">
        <f>AE260</f>
        <v/>
      </c>
      <c r="AA260" s="3">
        <f>IF($BB$7=1,AF260,IF(AS260=12,$F260*I260/($AF$8*AL260+$AF$9*(1-AL260)),AF260))</f>
        <v/>
      </c>
      <c r="AB260" s="3">
        <f>IF($BB$7=1,AI260,IF(AV260=12,$F260*L260/($AI$8*AL260+$AI$9*(1-AL260)),AI260))</f>
        <v/>
      </c>
      <c r="AC260" s="3">
        <f>IF(AND(AS260=2,EA260=1),AA260*O260,IF(AND(AS260=2,EA260=2),AB260*O260,IF(EA260=1,AA260,IF(EA260=2,AB260))))</f>
        <v/>
      </c>
      <c r="AD260" s="3">
        <f>IF(AQ260=12,$F260*G260/$AQ$9,IF(OR(AQ260=1,AQ260=4),$F260*G260/200,IF(OR(AQ260=2,AQ260=9),$F260*G260/100,"자동")))</f>
        <v/>
      </c>
      <c r="AE260" s="3">
        <f>IF(AR260=12,$F260*H260/$AR$9,IF(OR(AR260=1,AR260=4),$F260*H260/200,IF(OR(AR260=2,AR260=9),$F260*H260/100,"자동")))</f>
        <v/>
      </c>
      <c r="AF260" s="3">
        <f>IF(AS260=12,$F260*I260/IF($BB$7=1,IF($ED260=1,$AS$9,$AF$9),($AF$8*AL260+$AF$9*(1-AL260))),IF(AS260=42,$F260*I260/AN260,IF(OR(AS260=1,AS260=4,AS260=2),$F260*I260/100,IF(AS260=9,$F260*I260/50,"자동"))))</f>
        <v/>
      </c>
      <c r="AG260" s="3">
        <f>IF(AT260=12,$F260*J260/IF($BB$7=1,IF($ED260=1,$AT$9,$AG$9),($AG$8*AL260+$AG$9*(1-AL260))),IF(AT260=42,$F260*J260/AN260,IF(OR(AT260=1,AT260=4,AT260=2),$F260*J260/100,IF(AT260=9,$F260*J260/50,"자동"))))</f>
        <v/>
      </c>
      <c r="AH260" s="3">
        <f>IF(AU260=12,$F260*K260/IF($BB$7=1,IF($ED260=1,$AU$9,$AH$9),($AH$8*AL260+$AH$9*(1-AL260))),IF(AU260=42,$F260*K260/$AN260,IF(OR(AU260=1,AU260=4,AU260=2),$F260*K260/100,IF(AU260=9,$F260*K260/50,"자동"))))</f>
        <v/>
      </c>
      <c r="AI260" s="3">
        <f>IF(AV260=12,$F260*L260/IF($BB$7=1,IF($ED260=1,$AV$9,$AI$9),($AI$8*AL260+$AI$9*(1-AL260))),IF(AV260=42,$F260*L260/AO260,IF(OR(AV260=1,AV260=4,AV260=2),$F260*L260/100,IF(AV260=9,$F260*L260/50,"자동"))))</f>
        <v/>
      </c>
      <c r="AJ260" s="3">
        <f>IF(AW260=12,$F260*M260/IF($BB$7=1,IF($ED260=1,$AW$9,$AJ$9),($AJ$8*AL260+$AJ$9*(1-AL260))),IF(AW260=42,$F260*M260/AO260,IF(OR(AW260=1,AW260=4,AW260=2),$F260*M260/100,IF(AW260=9,$F260*M260/50,"자동"))))</f>
        <v/>
      </c>
      <c r="AL260" s="3">
        <f>IF(AK260&lt;&gt;"",AK260,IF(BA260&lt;&gt;12,"",IF(U260=1,1,IF(LEFT(E260,3)="서울대",0,""))))</f>
        <v/>
      </c>
      <c r="AN260" s="3">
        <f>IF($BA260=42,OFFSET(변환표준점수!C$119,$AP260-1,0),"")</f>
        <v/>
      </c>
      <c r="AO260" s="3">
        <f>IF($BA260=42,OFFSET(변환표준점수!D$119,$AP260-1,0),"")</f>
        <v/>
      </c>
      <c r="AP260" s="3">
        <f>IF(S260="","",MATCH(S260,변환표준점수!$B$119:$B$298,0))</f>
        <v/>
      </c>
      <c r="AQ260" s="3" t="n">
        <v>2</v>
      </c>
      <c r="AR260" s="3" t="n">
        <v>2</v>
      </c>
      <c r="AS260" s="3" t="n">
        <v>2</v>
      </c>
      <c r="AV260" s="3" t="n">
        <v>2</v>
      </c>
      <c r="AX260" s="3" t="n">
        <v>3</v>
      </c>
      <c r="AY260" s="3" t="n">
        <v>3</v>
      </c>
      <c r="BA260" s="3">
        <f>IF(AS260&gt;0,AS260,AV260)</f>
        <v/>
      </c>
      <c r="BJ260" s="3">
        <f>IF(BI260="",IF(DT260=1,1,$BI$3),BI260)</f>
        <v/>
      </c>
      <c r="CH260" s="206">
        <f>F260*P260</f>
        <v/>
      </c>
      <c r="CI260" s="56">
        <f>IF($BB$7=1,19.6,98*0.35)</f>
        <v/>
      </c>
      <c r="CJ260" s="3">
        <f>IF($BB$7=1,19,95*0.35)</f>
        <v/>
      </c>
      <c r="CK260" s="3">
        <f>IF($BB$7=1,18.4,92*0.35)</f>
        <v/>
      </c>
      <c r="CL260" s="3">
        <f>IF($BB$7=1,17.2,86*0.35)</f>
        <v/>
      </c>
      <c r="CM260" s="3">
        <f>IF($BB$7=1,16,80*0.35)</f>
        <v/>
      </c>
      <c r="CN260" s="3">
        <f>IF($BB$7=1,12,60*0.35)</f>
        <v/>
      </c>
      <c r="CO260" s="3">
        <f>IF($BB$7=1,10,50*0.35)</f>
        <v/>
      </c>
      <c r="CP260" s="3">
        <f>IF($BB$7=1,8,40*0.35)</f>
        <v/>
      </c>
      <c r="CQ260" s="3">
        <f>IF($BB$7=1,6,30*0.35)</f>
        <v/>
      </c>
      <c r="DJ260" s="3">
        <f>ROUND((CI260-EZ260),1)</f>
        <v/>
      </c>
      <c r="DK260" s="3">
        <f>((CI260-EZ260)/(FG260+DJ260-FC260))*100</f>
        <v/>
      </c>
      <c r="DL260" s="3">
        <f>ROUND((CR260-FA260)+(DA260-FB260),1)</f>
        <v/>
      </c>
      <c r="DO260" s="3" t="n">
        <v>1</v>
      </c>
      <c r="EA260" s="3">
        <f>IF(DZ260&gt;0,DZ260,IF(DM260&gt;0,1,2))</f>
        <v/>
      </c>
      <c r="EB260" s="3">
        <f>MAX(DM260:DO260)</f>
        <v/>
      </c>
      <c r="EC260" s="3">
        <f>AND(DM260-0.1&lt;$DM$8,DN260-0.1&lt;$DN$8,DO260-0.1&lt;$DO$8)*1</f>
        <v/>
      </c>
      <c r="ED260" s="3">
        <f>IFERROR(IF(AND($DP$8&gt;=DP260,$DQ$8&gt;=DQ260,$DR$8&gt;=DR260,$DS$8&gt;=DS260,$DT$8&gt;=DT260,$DU$8&gt;=DU260,$DV$8&gt;=DV260,$DW$8&gt;=DW260,$DX$8&gt;=DX260,OR(DY260=0,$DY$8&lt;DY260),EC260=1),1,0),0)</f>
        <v/>
      </c>
      <c r="EF260" s="3">
        <f>IFERROR(OFFSET(EF$3,MATCH(AQ260,$ED$4:$ED$10,0),0),0)</f>
        <v/>
      </c>
      <c r="EG260" s="3">
        <f>IFERROR(OFFSET(EG$3,MATCH(AR260,$ED$4:$ED$10,0),0),0)</f>
        <v/>
      </c>
      <c r="EH260" s="3">
        <f>IFERROR(IF(LEFT($BA260,1)="4",OFFSET(변환표준점수!$H$118,MATCH($S260,변환표준점수!$B$119:$B$198,0),),OFFSET(EH$3,MATCH(AS260,$ED$4:$ED$8,0),0)),0)</f>
        <v/>
      </c>
      <c r="EI260" s="3">
        <f>IFERROR(IF(LEFT($BA260,1)="4",OFFSET(변환표준점수!$I$118,MATCH($S260,변환표준점수!$B$119:$B$198,0),0),OFFSET(EI$3,MATCH(AT260,$ED$4:$ED$8,0),0)),0)</f>
        <v/>
      </c>
      <c r="EK260" s="3">
        <f>IFERROR(IF(LEFT($BA260,1)="4",OFFSET(변환표준점수!$J$118,MATCH($S260,변환표준점수!$B$119:$B$198,0),0),OFFSET(EJ$3,MATCH(AV260,$ED$4:$ED$8,0),0)),0)</f>
        <v/>
      </c>
      <c r="EL260" s="3">
        <f>IFERROR(IF(LEFT($BA260,1)="4",OFFSET(변환표준점수!$K$118,MATCH($S260,변환표준점수!$B$119:$B$198,0),0),OFFSET(EK$3,MATCH(AW260,$ED$4:$ED$8,0),0)),0)</f>
        <v/>
      </c>
      <c r="EM260" s="3">
        <f>IFERROR(OFFSET(EL$3,MATCH(AX260,$ED$4:$ED$8,0),0),0)</f>
        <v/>
      </c>
      <c r="EN260" s="3">
        <f>IFERROR(OFFSET(EM$3,MATCH(AY260,$ED$4:$ED$8,0),0),0)</f>
        <v/>
      </c>
      <c r="EO260" s="3">
        <f>IFERROR(OFFSET(EN$3,MATCH(AZ260,$ED$4:$ED$8,0),0),0)</f>
        <v/>
      </c>
      <c r="EQ260" s="3">
        <f>IFERROR((EF260*AD260+BO260)*$EP$9,0)</f>
        <v/>
      </c>
      <c r="ER260" s="3">
        <f>IFERROR(EG260*AE260+OFFSET($BP260,0,$ER$14-1),0)</f>
        <v/>
      </c>
      <c r="ES260" s="3">
        <f>IFERROR((EH260*AF260+BS260)*$EP$9,0)</f>
        <v/>
      </c>
      <c r="ET260" s="3">
        <f>IFERROR(IF(O260&lt;2,0,(EI260*AG260+BT260)*$EP$9),0)</f>
        <v/>
      </c>
      <c r="EU260" s="3">
        <f>IFERROR(BU260*$EP$9,0)</f>
        <v/>
      </c>
      <c r="EV260" s="3">
        <f>IFERROR((EK260*AI260+BV260)*$EP$9,0)</f>
        <v/>
      </c>
      <c r="EW260" s="3">
        <f>IFERROR(IF(O260&lt;2,0,(EL260*AJ260+BW260)*$EP$9),0)</f>
        <v/>
      </c>
      <c r="EX260" s="3">
        <f>LARGE((ES260:ET260,EV260:EW260),1)</f>
        <v/>
      </c>
      <c r="EY260" s="3">
        <f>IF(O260&lt;2,0,LARGE((ES260:ET260,EV260:EW260),2))</f>
        <v/>
      </c>
      <c r="EZ260" s="3">
        <f>IFERROR(OFFSET(CI260,0,ROUND((1/(1/EM260))-1,0)),0)</f>
        <v/>
      </c>
      <c r="FA260" s="3">
        <f>IFERROR(OFFSET(CR260,0,ROUND(1/(1/EN260),0)-1),0)</f>
        <v/>
      </c>
      <c r="FB260" s="3">
        <f>IFERROR(OFFSET(DA260,0,ROUND(1/(1/EO260),0)-1),0)</f>
        <v/>
      </c>
      <c r="FF260" s="3">
        <f>IF($BB$7=1,(EQ260+ER260+EU260+EX260+EY260+FA260+FB260+FC260)+N260*T260,EQ260+ER260+EU260+EX260+EY260+EZ260+FA260+FB260+FC260)</f>
        <v/>
      </c>
      <c r="FG260" s="3">
        <f>IF(FF260&gt;0,FF260,EQ260+ER260+EU260+EX260+EY260+EZ260+FA260+FB260+FC260)</f>
        <v/>
      </c>
      <c r="FH260" s="618" t="n"/>
      <c r="FU260" s="3">
        <f>IF(AQ260=1,"표점",IF(AQ260=12,"표점/만점",IF(AQ260=2,"백분위")))</f>
        <v/>
      </c>
      <c r="FV260" s="3">
        <f>IF(BA260=1,"표점",IF(BA260=12,"표점/만점",IF(BA260=2,"백분위",IF(BA260=4,"변표",IF(BA260=42,"변표/만점")))))</f>
        <v/>
      </c>
      <c r="FW260" s="3">
        <f>ROUND(Y260/$FZ260,2)</f>
        <v/>
      </c>
      <c r="FX260" s="3">
        <f>ROUND(Z260/$FZ260,2)</f>
        <v/>
      </c>
      <c r="FY260" s="3">
        <f>ROUND(AC260/$FZ260,2)</f>
        <v/>
      </c>
      <c r="FZ260" s="3">
        <f>Y260+Z260+AC260</f>
        <v/>
      </c>
    </row>
    <row r="261">
      <c r="A261" s="556" t="n">
        <v>26</v>
      </c>
      <c r="C261" s="3">
        <f>ROUND(ROW(C261)-ROW($C$15),0)</f>
        <v/>
      </c>
      <c r="D261" s="3" t="n">
        <v>246</v>
      </c>
      <c r="E261" s="3" t="inlineStr">
        <is>
          <t>경기 자연</t>
        </is>
      </c>
      <c r="F261" s="3" t="n">
        <v>100</v>
      </c>
      <c r="G261" s="3" t="n">
        <v>0.3</v>
      </c>
      <c r="H261" s="3" t="n">
        <v>0.35</v>
      </c>
      <c r="I261" s="3" t="n">
        <v>0.15</v>
      </c>
      <c r="L261" s="3" t="n">
        <v>0.15</v>
      </c>
      <c r="O261" s="3" t="n">
        <v>1</v>
      </c>
      <c r="P261" s="3">
        <f>G261+H261+MAX((I261:J261),L261:M261)*O261</f>
        <v/>
      </c>
      <c r="Q261" s="3" t="inlineStr"/>
      <c r="S261" s="3">
        <f>IF(R261&gt;0,R261,Q261)</f>
        <v/>
      </c>
      <c r="W261" s="3">
        <f>IF(AND(BH261=0,CD261=0),0,IF(V261&gt;0,V261,IF(U261=1,$W$11,0)))</f>
        <v/>
      </c>
      <c r="Y261" s="3">
        <f>AD261</f>
        <v/>
      </c>
      <c r="Z261" s="3">
        <f>AE261</f>
        <v/>
      </c>
      <c r="AA261" s="3">
        <f>IF($BB$7=1,AF261,IF(AS261=12,$F261*I261/($AF$8*AL261+$AF$9*(1-AL261)),AF261))</f>
        <v/>
      </c>
      <c r="AB261" s="3">
        <f>IF($BB$7=1,AI261,IF(AV261=12,$F261*L261/($AI$8*AL261+$AI$9*(1-AL261)),AI261))</f>
        <v/>
      </c>
      <c r="AC261" s="3">
        <f>IF(AND(AS261=2,EA261=1),AA261*O261,IF(AND(AS261=2,EA261=2),AB261*O261,IF(EA261=1,AA261,IF(EA261=2,AB261))))</f>
        <v/>
      </c>
      <c r="AD261" s="3">
        <f>IF(AQ261=12,$F261*G261/$AQ$9,IF(OR(AQ261=1,AQ261=4),$F261*G261/200,IF(OR(AQ261=2,AQ261=9),$F261*G261/100,"자동")))</f>
        <v/>
      </c>
      <c r="AE261" s="3">
        <f>IF(AR261=12,$F261*H261/$AR$9,IF(OR(AR261=1,AR261=4),$F261*H261/200,IF(OR(AR261=2,AR261=9),$F261*H261/100,"자동")))</f>
        <v/>
      </c>
      <c r="AF261" s="3">
        <f>IF(AS261=12,$F261*I261/IF($BB$7=1,IF($ED261=1,$AS$9,$AF$9),($AF$8*AL261+$AF$9*(1-AL261))),IF(AS261=42,$F261*I261/AN261,IF(OR(AS261=1,AS261=4,AS261=2),$F261*I261/100,IF(AS261=9,$F261*I261/50,"자동"))))</f>
        <v/>
      </c>
      <c r="AG261" s="3">
        <f>IF(AT261=12,$F261*J261/IF($BB$7=1,IF($ED261=1,$AT$9,$AG$9),($AG$8*AL261+$AG$9*(1-AL261))),IF(AT261=42,$F261*J261/AN261,IF(OR(AT261=1,AT261=4,AT261=2),$F261*J261/100,IF(AT261=9,$F261*J261/50,"자동"))))</f>
        <v/>
      </c>
      <c r="AH261" s="3">
        <f>IF(AU261=12,$F261*K261/IF($BB$7=1,IF($ED261=1,$AU$9,$AH$9),($AH$8*AL261+$AH$9*(1-AL261))),IF(AU261=42,$F261*K261/$AN261,IF(OR(AU261=1,AU261=4,AU261=2),$F261*K261/100,IF(AU261=9,$F261*K261/50,"자동"))))</f>
        <v/>
      </c>
      <c r="AI261" s="3">
        <f>IF(AV261=12,$F261*L261/IF($BB$7=1,IF($ED261=1,$AV$9,$AI$9),($AI$8*AL261+$AI$9*(1-AL261))),IF(AV261=42,$F261*L261/AO261,IF(OR(AV261=1,AV261=4,AV261=2),$F261*L261/100,IF(AV261=9,$F261*L261/50,"자동"))))</f>
        <v/>
      </c>
      <c r="AJ261" s="3">
        <f>IF(AW261=12,$F261*M261/IF($BB$7=1,IF($ED261=1,$AW$9,$AJ$9),($AJ$8*AL261+$AJ$9*(1-AL261))),IF(AW261=42,$F261*M261/AO261,IF(OR(AW261=1,AW261=4,AW261=2),$F261*M261/100,IF(AW261=9,$F261*M261/50,"자동"))))</f>
        <v/>
      </c>
      <c r="AL261" s="3">
        <f>IF(AK261&lt;&gt;"",AK261,IF(BA261&lt;&gt;12,"",IF(U261=1,1,IF(LEFT(E261,3)="서울대",0,""))))</f>
        <v/>
      </c>
      <c r="AN261" s="3">
        <f>IF($BA261=42,OFFSET(변환표준점수!C$119,$AP261-1,0),"")</f>
        <v/>
      </c>
      <c r="AO261" s="3">
        <f>IF($BA261=42,OFFSET(변환표준점수!D$119,$AP261-1,0),"")</f>
        <v/>
      </c>
      <c r="AP261" s="3">
        <f>IF(S261="","",MATCH(S261,변환표준점수!$B$119:$B$298,0))</f>
        <v/>
      </c>
      <c r="AQ261" s="3" t="n">
        <v>2</v>
      </c>
      <c r="AR261" s="3" t="n">
        <v>2</v>
      </c>
      <c r="AS261" s="3" t="n">
        <v>2</v>
      </c>
      <c r="AV261" s="3" t="n">
        <v>2</v>
      </c>
      <c r="AX261" s="3" t="n">
        <v>3</v>
      </c>
      <c r="AY261" s="3" t="n">
        <v>3</v>
      </c>
      <c r="BA261" s="3">
        <f>IF(AS261&gt;0,AS261,AV261)</f>
        <v/>
      </c>
      <c r="BJ261" s="3">
        <f>IF(BI261="",IF(DT261=1,1,$BI$3),BI261)</f>
        <v/>
      </c>
      <c r="CH261" s="206">
        <f>F261*P261</f>
        <v/>
      </c>
      <c r="CI261" s="56" t="n">
        <v>20</v>
      </c>
      <c r="CJ261" s="3" t="n">
        <v>19.6</v>
      </c>
      <c r="CK261" s="3" t="n">
        <v>18.8</v>
      </c>
      <c r="CL261" s="3" t="n">
        <v>17.2</v>
      </c>
      <c r="CM261" s="3" t="n">
        <v>14</v>
      </c>
      <c r="CN261" s="3" t="n">
        <v>10</v>
      </c>
      <c r="CO261" s="3" t="n">
        <v>6</v>
      </c>
      <c r="CP261" s="3" t="n">
        <v>2</v>
      </c>
      <c r="CQ261" s="3" t="n">
        <v>0</v>
      </c>
      <c r="CW261" s="3" t="n">
        <v>-0.5</v>
      </c>
      <c r="CX261" s="3" t="n">
        <v>-0.5</v>
      </c>
      <c r="CY261" s="3" t="n">
        <v>-1</v>
      </c>
      <c r="CZ261" s="3" t="n">
        <v>-1</v>
      </c>
      <c r="DJ261" s="3">
        <f>ROUND((CI261-EZ261),1)</f>
        <v/>
      </c>
      <c r="DK261" s="3">
        <f>((CI261-EZ261)/(FG261+DJ261-FC261))*100</f>
        <v/>
      </c>
      <c r="DL261" s="3">
        <f>ROUND((CR261-FA261)+(DA261-FB261),1)</f>
        <v/>
      </c>
      <c r="DO261" s="3" t="n">
        <v>1</v>
      </c>
      <c r="DZ261" s="3" t="n">
        <v>1</v>
      </c>
      <c r="EA261" s="3">
        <f>IF(DZ261&gt;0,DZ261,IF(DM261&gt;0,1,2))</f>
        <v/>
      </c>
      <c r="EB261" s="3">
        <f>MAX(DM261:DO261)</f>
        <v/>
      </c>
      <c r="EC261" s="3">
        <f>AND(DM261-0.1&lt;$DM$8,DN261-0.1&lt;$DN$8,DO261-0.1&lt;$DO$8)*1</f>
        <v/>
      </c>
      <c r="ED261" s="3">
        <f>IFERROR(IF(AND($DP$8&gt;=DP261,$DQ$8&gt;=DQ261,$DR$8&gt;=DR261,$DS$8&gt;=DS261,$DT$8&gt;=DT261,$DU$8&gt;=DU261,$DV$8&gt;=DV261,$DW$8&gt;=DW261,$DX$8&gt;=DX261,OR(DY261=0,$DY$8&lt;DY261),EC261=1),1,0),0)</f>
        <v/>
      </c>
      <c r="EF261" s="3">
        <f>IFERROR(OFFSET(EF$3,MATCH(AQ261,$ED$4:$ED$10,0),0),0)</f>
        <v/>
      </c>
      <c r="EG261" s="3">
        <f>IFERROR(OFFSET(EG$3,MATCH(AR261,$ED$4:$ED$10,0),0),0)</f>
        <v/>
      </c>
      <c r="EH261" s="3">
        <f>IFERROR(IF(LEFT($BA261,1)="4",OFFSET(변환표준점수!$H$118,MATCH($S261,변환표준점수!$B$119:$B$198,0),),OFFSET(EH$3,MATCH(AS261,$ED$4:$ED$8,0),0)),0)</f>
        <v/>
      </c>
      <c r="EI261" s="3">
        <f>IFERROR(IF(LEFT($BA261,1)="4",OFFSET(변환표준점수!$I$118,MATCH($S261,변환표준점수!$B$119:$B$198,0),0),OFFSET(EI$3,MATCH(AT261,$ED$4:$ED$8,0),0)),0)</f>
        <v/>
      </c>
      <c r="EK261" s="3">
        <f>IFERROR(IF(LEFT($BA261,1)="4",OFFSET(변환표준점수!$J$118,MATCH($S261,변환표준점수!$B$119:$B$198,0),0),OFFSET(EJ$3,MATCH(AV261,$ED$4:$ED$8,0),0)),0)</f>
        <v/>
      </c>
      <c r="EL261" s="3">
        <f>IFERROR(IF(LEFT($BA261,1)="4",OFFSET(변환표준점수!$K$118,MATCH($S261,변환표준점수!$B$119:$B$198,0),0),OFFSET(EK$3,MATCH(AW261,$ED$4:$ED$8,0),0)),0)</f>
        <v/>
      </c>
      <c r="EM261" s="3">
        <f>IFERROR(OFFSET(EL$3,MATCH(AX261,$ED$4:$ED$8,0),0),0)</f>
        <v/>
      </c>
      <c r="EN261" s="3">
        <f>IFERROR(OFFSET(EM$3,MATCH(AY261,$ED$4:$ED$8,0),0),0)</f>
        <v/>
      </c>
      <c r="EO261" s="3">
        <f>IFERROR(OFFSET(EN$3,MATCH(AZ261,$ED$4:$ED$8,0),0),0)</f>
        <v/>
      </c>
      <c r="EQ261" s="3">
        <f>IFERROR((EF261*AD261+BO261)*$EP$9,0)</f>
        <v/>
      </c>
      <c r="ER261" s="3">
        <f>IFERROR(EG261*AE261+OFFSET($BP261,0,$ER$14-1),0)</f>
        <v/>
      </c>
      <c r="ES261" s="3">
        <f>IFERROR((EH261*AF261+BS261)*$EP$9,0)</f>
        <v/>
      </c>
      <c r="ET261" s="3">
        <f>IFERROR(IF(O261&lt;2,0,(EI261*AG261+BT261)*$EP$9),0)</f>
        <v/>
      </c>
      <c r="EU261" s="3">
        <f>IFERROR(BU261*$EP$9,0)</f>
        <v/>
      </c>
      <c r="EV261" s="3">
        <f>IFERROR((EK261*AI261+BV261)*$EP$9,0)</f>
        <v/>
      </c>
      <c r="EW261" s="3">
        <f>IFERROR(IF(O261&lt;2,0,(EL261*AJ261+BW261)*$EP$9),0)</f>
        <v/>
      </c>
      <c r="EX261" s="3">
        <f>LARGE((ES261:ET261,EV261:EW261),1)</f>
        <v/>
      </c>
      <c r="EY261" s="3">
        <f>IF(O261&lt;2,0,LARGE((ES261:ET261,EV261:EW261),2))</f>
        <v/>
      </c>
      <c r="EZ261" s="3">
        <f>IFERROR(OFFSET(CI261,0,ROUND((1/(1/EM261))-1,0)),0)</f>
        <v/>
      </c>
      <c r="FA261" s="3">
        <f>IFERROR(OFFSET(CR261,0,ROUND(1/(1/EN261),0)-1),0)</f>
        <v/>
      </c>
      <c r="FB261" s="3">
        <f>IFERROR(OFFSET(DA261,0,ROUND(1/(1/EO261),0)-1),0)</f>
        <v/>
      </c>
      <c r="FG261" s="3">
        <f>IF(FF261&gt;0,FF261,EQ261+ER261+EU261+EX261+EY261+EZ261+FA261+FB261+FC261)</f>
        <v/>
      </c>
      <c r="FH261" s="618" t="n"/>
      <c r="FU261" s="3">
        <f>IF(AQ261=1,"표점",IF(AQ261=12,"표점/만점",IF(AQ261=2,"백분위")))</f>
        <v/>
      </c>
      <c r="FV261" s="3">
        <f>IF(BA261=1,"표점",IF(BA261=12,"표점/만점",IF(BA261=2,"백분위",IF(BA261=4,"변표",IF(BA261=42,"변표/만점")))))</f>
        <v/>
      </c>
      <c r="FW261" s="3">
        <f>ROUND(Y261/$FZ261,2)</f>
        <v/>
      </c>
      <c r="FX261" s="3">
        <f>ROUND(Z261/$FZ261,2)</f>
        <v/>
      </c>
      <c r="FY261" s="3">
        <f>ROUND(AC261/$FZ261,2)</f>
        <v/>
      </c>
      <c r="FZ261" s="3">
        <f>Y261+Z261+AC261</f>
        <v/>
      </c>
    </row>
    <row r="262">
      <c r="A262" s="556" t="n">
        <v>26</v>
      </c>
      <c r="C262" s="3">
        <f>ROUND(ROW(C262)-ROW($C$15),0)</f>
        <v/>
      </c>
      <c r="D262" s="3" t="n">
        <v>247</v>
      </c>
      <c r="E262" s="3" t="inlineStr">
        <is>
          <t>경기 통합</t>
        </is>
      </c>
      <c r="F262" s="3" t="n">
        <v>100</v>
      </c>
      <c r="G262" s="3" t="n">
        <v>0.35</v>
      </c>
      <c r="H262" s="3" t="n">
        <v>0.3</v>
      </c>
      <c r="I262" s="3" t="n">
        <v>0.15</v>
      </c>
      <c r="L262" s="3" t="n">
        <v>0.15</v>
      </c>
      <c r="O262" s="3" t="n">
        <v>1</v>
      </c>
      <c r="P262" s="3">
        <f>G262+H262+MAX((I262:J262),L262:M262)*O262</f>
        <v/>
      </c>
      <c r="Q262" s="3" t="inlineStr"/>
      <c r="S262" s="3">
        <f>IF(R262&gt;0,R262,Q262)</f>
        <v/>
      </c>
      <c r="W262" s="3">
        <f>IF(AND(BH262=0,CD262=0),0,IF(V262&gt;0,V262,IF(U262=1,$W$11,0)))</f>
        <v/>
      </c>
      <c r="Y262" s="3">
        <f>AD262</f>
        <v/>
      </c>
      <c r="Z262" s="3">
        <f>AE262</f>
        <v/>
      </c>
      <c r="AA262" s="3">
        <f>IF($BB$7=1,AF262,IF(AS262=12,$F262*I262/($AF$8*AL262+$AF$9*(1-AL262)),AF262))</f>
        <v/>
      </c>
      <c r="AB262" s="3">
        <f>IF($BB$7=1,AI262,IF(AV262=12,$F262*L262/($AI$8*AL262+$AI$9*(1-AL262)),AI262))</f>
        <v/>
      </c>
      <c r="AC262" s="3">
        <f>IF(AND(AS262=2,EA262=1),AA262*O262,IF(AND(AS262=2,EA262=2),AB262*O262,IF(EA262=1,AA262,IF(EA262=2,AB262))))</f>
        <v/>
      </c>
      <c r="AD262" s="3">
        <f>IF(AQ262=12,$F262*G262/$AQ$9,IF(OR(AQ262=1,AQ262=4),$F262*G262/200,IF(OR(AQ262=2,AQ262=9),$F262*G262/100,"자동")))</f>
        <v/>
      </c>
      <c r="AE262" s="3">
        <f>IF(AR262=12,$F262*H262/$AR$9,IF(OR(AR262=1,AR262=4),$F262*H262/200,IF(OR(AR262=2,AR262=9),$F262*H262/100,"자동")))</f>
        <v/>
      </c>
      <c r="AF262" s="3">
        <f>IF(AS262=12,$F262*I262/IF($BB$7=1,IF($ED262=1,$AS$9,$AF$9),($AF$8*AL262+$AF$9*(1-AL262))),IF(AS262=42,$F262*I262/AN262,IF(OR(AS262=1,AS262=4,AS262=2),$F262*I262/100,IF(AS262=9,$F262*I262/50,"자동"))))</f>
        <v/>
      </c>
      <c r="AG262" s="3">
        <f>IF(AT262=12,$F262*J262/IF($BB$7=1,IF($ED262=1,$AT$9,$AG$9),($AG$8*AL262+$AG$9*(1-AL262))),IF(AT262=42,$F262*J262/AN262,IF(OR(AT262=1,AT262=4,AT262=2),$F262*J262/100,IF(AT262=9,$F262*J262/50,"자동"))))</f>
        <v/>
      </c>
      <c r="AH262" s="3">
        <f>IF(AU262=12,$F262*K262/IF($BB$7=1,IF($ED262=1,$AU$9,$AH$9),($AH$8*AL262+$AH$9*(1-AL262))),IF(AU262=42,$F262*K262/$AN262,IF(OR(AU262=1,AU262=4,AU262=2),$F262*K262/100,IF(AU262=9,$F262*K262/50,"자동"))))</f>
        <v/>
      </c>
      <c r="AI262" s="3">
        <f>IF(AV262=12,$F262*L262/IF($BB$7=1,IF($ED262=1,$AV$9,$AI$9),($AI$8*AL262+$AI$9*(1-AL262))),IF(AV262=42,$F262*L262/AO262,IF(OR(AV262=1,AV262=4,AV262=2),$F262*L262/100,IF(AV262=9,$F262*L262/50,"자동"))))</f>
        <v/>
      </c>
      <c r="AJ262" s="3">
        <f>IF(AW262=12,$F262*M262/IF($BB$7=1,IF($ED262=1,$AW$9,$AJ$9),($AJ$8*AL262+$AJ$9*(1-AL262))),IF(AW262=42,$F262*M262/AO262,IF(OR(AW262=1,AW262=4,AW262=2),$F262*M262/100,IF(AW262=9,$F262*M262/50,"자동"))))</f>
        <v/>
      </c>
      <c r="AL262" s="3">
        <f>IF(AK262&lt;&gt;"",AK262,IF(BA262&lt;&gt;12,"",IF(U262=1,1,IF(LEFT(E262,3)="서울대",0,""))))</f>
        <v/>
      </c>
      <c r="AN262" s="3">
        <f>IF($BA262=42,OFFSET(변환표준점수!C$119,$AP262-1,0),"")</f>
        <v/>
      </c>
      <c r="AO262" s="3">
        <f>IF($BA262=42,OFFSET(변환표준점수!D$119,$AP262-1,0),"")</f>
        <v/>
      </c>
      <c r="AP262" s="3">
        <f>IF(S262="","",MATCH(S262,변환표준점수!$B$119:$B$298,0))</f>
        <v/>
      </c>
      <c r="AQ262" s="3" t="n">
        <v>2</v>
      </c>
      <c r="AR262" s="3" t="n">
        <v>2</v>
      </c>
      <c r="AS262" s="3" t="n">
        <v>2</v>
      </c>
      <c r="AV262" s="3" t="n">
        <v>2</v>
      </c>
      <c r="AX262" s="3" t="n">
        <v>3</v>
      </c>
      <c r="AY262" s="3" t="n">
        <v>3</v>
      </c>
      <c r="BA262" s="3">
        <f>IF(AS262&gt;0,AS262,AV262)</f>
        <v/>
      </c>
      <c r="BJ262" s="3">
        <f>IF(BI262="",IF(DT262=1,1,$BI$3),BI262)</f>
        <v/>
      </c>
      <c r="CH262" s="206">
        <f>F262*P262</f>
        <v/>
      </c>
      <c r="CI262" s="56" t="n">
        <v>20</v>
      </c>
      <c r="CJ262" s="3" t="n">
        <v>19.6</v>
      </c>
      <c r="CK262" s="3" t="n">
        <v>18.8</v>
      </c>
      <c r="CL262" s="3" t="n">
        <v>17.2</v>
      </c>
      <c r="CM262" s="3" t="n">
        <v>14</v>
      </c>
      <c r="CN262" s="3" t="n">
        <v>10</v>
      </c>
      <c r="CO262" s="3" t="n">
        <v>6</v>
      </c>
      <c r="CP262" s="3" t="n">
        <v>2</v>
      </c>
      <c r="CQ262" s="3" t="n">
        <v>0</v>
      </c>
      <c r="CW262" s="3" t="n">
        <v>-0.5</v>
      </c>
      <c r="CX262" s="3" t="n">
        <v>-0.5</v>
      </c>
      <c r="CY262" s="3" t="n">
        <v>-1</v>
      </c>
      <c r="CZ262" s="3" t="n">
        <v>-1</v>
      </c>
      <c r="DJ262" s="3">
        <f>ROUND((CI262-EZ262),1)</f>
        <v/>
      </c>
      <c r="DK262" s="3">
        <f>((CI262-EZ262)/(FG262+DJ262-FC262))*100</f>
        <v/>
      </c>
      <c r="DL262" s="3">
        <f>ROUND((CR262-FA262)+(DA262-FB262),1)</f>
        <v/>
      </c>
      <c r="DO262" s="3" t="n">
        <v>1</v>
      </c>
      <c r="EA262" s="3">
        <f>IF(DZ262&gt;0,DZ262,IF(DM262&gt;0,1,2))</f>
        <v/>
      </c>
      <c r="EB262" s="3">
        <f>MAX(DM262:DO262)</f>
        <v/>
      </c>
      <c r="EC262" s="3">
        <f>AND(DM262-0.1&lt;$DM$8,DN262-0.1&lt;$DN$8,DO262-0.1&lt;$DO$8)*1</f>
        <v/>
      </c>
      <c r="ED262" s="3">
        <f>IFERROR(IF(AND($DP$8&gt;=DP262,$DQ$8&gt;=DQ262,$DR$8&gt;=DR262,$DS$8&gt;=DS262,$DT$8&gt;=DT262,$DU$8&gt;=DU262,$DV$8&gt;=DV262,$DW$8&gt;=DW262,$DX$8&gt;=DX262,OR(DY262=0,$DY$8&lt;DY262),EC262=1),1,0),0)</f>
        <v/>
      </c>
      <c r="EF262" s="3">
        <f>IFERROR(OFFSET(EF$3,MATCH(AQ262,$ED$4:$ED$10,0),0),0)</f>
        <v/>
      </c>
      <c r="EG262" s="3">
        <f>IFERROR(OFFSET(EG$3,MATCH(AR262,$ED$4:$ED$10,0),0),0)</f>
        <v/>
      </c>
      <c r="EH262" s="3">
        <f>IFERROR(IF(LEFT($BA262,1)="4",OFFSET(변환표준점수!$H$118,MATCH($S262,변환표준점수!$B$119:$B$198,0),),OFFSET(EH$3,MATCH(AS262,$ED$4:$ED$8,0),0)),0)</f>
        <v/>
      </c>
      <c r="EI262" s="3">
        <f>IFERROR(IF(LEFT($BA262,1)="4",OFFSET(변환표준점수!$I$118,MATCH($S262,변환표준점수!$B$119:$B$198,0),0),OFFSET(EI$3,MATCH(AT262,$ED$4:$ED$8,0),0)),0)</f>
        <v/>
      </c>
      <c r="EK262" s="3">
        <f>IFERROR(IF(LEFT($BA262,1)="4",OFFSET(변환표준점수!$J$118,MATCH($S262,변환표준점수!$B$119:$B$198,0),0),OFFSET(EJ$3,MATCH(AV262,$ED$4:$ED$8,0),0)),0)</f>
        <v/>
      </c>
      <c r="EL262" s="3">
        <f>IFERROR(IF(LEFT($BA262,1)="4",OFFSET(변환표준점수!$K$118,MATCH($S262,변환표준점수!$B$119:$B$198,0),0),OFFSET(EK$3,MATCH(AW262,$ED$4:$ED$8,0),0)),0)</f>
        <v/>
      </c>
      <c r="EM262" s="3">
        <f>IFERROR(OFFSET(EL$3,MATCH(AX262,$ED$4:$ED$8,0),0),0)</f>
        <v/>
      </c>
      <c r="EN262" s="3">
        <f>IFERROR(OFFSET(EM$3,MATCH(AY262,$ED$4:$ED$8,0),0),0)</f>
        <v/>
      </c>
      <c r="EO262" s="3">
        <f>IFERROR(OFFSET(EN$3,MATCH(AZ262,$ED$4:$ED$8,0),0),0)</f>
        <v/>
      </c>
      <c r="EQ262" s="3">
        <f>IFERROR((EF262*AD262+BO262)*$EP$9,0)</f>
        <v/>
      </c>
      <c r="ER262" s="3">
        <f>IFERROR(EG262*AE262+OFFSET($BP262,0,$ER$14-1),0)</f>
        <v/>
      </c>
      <c r="ES262" s="3">
        <f>IFERROR((EH262*AF262+BS262)*$EP$9,0)</f>
        <v/>
      </c>
      <c r="ET262" s="3">
        <f>IFERROR(IF(O262&lt;2,0,(EI262*AG262+BT262)*$EP$9),0)</f>
        <v/>
      </c>
      <c r="EU262" s="3">
        <f>IFERROR(BU262*$EP$9,0)</f>
        <v/>
      </c>
      <c r="EV262" s="3">
        <f>IFERROR((EK262*AI262+BV262)*$EP$9,0)</f>
        <v/>
      </c>
      <c r="EW262" s="3">
        <f>IFERROR(IF(O262&lt;2,0,(EL262*AJ262+BW262)*$EP$9),0)</f>
        <v/>
      </c>
      <c r="EX262" s="3">
        <f>LARGE((ES262:ET262,EV262:EW262),1)</f>
        <v/>
      </c>
      <c r="EY262" s="3">
        <f>IF(O262&lt;2,0,LARGE((ES262:ET262,EV262:EW262),2))</f>
        <v/>
      </c>
      <c r="EZ262" s="3">
        <f>IFERROR(OFFSET(CI262,0,ROUND((1/(1/EM262))-1,0)),0)</f>
        <v/>
      </c>
      <c r="FA262" s="3">
        <f>IFERROR(OFFSET(CR262,0,ROUND(1/(1/EN262),0)-1),0)</f>
        <v/>
      </c>
      <c r="FB262" s="3">
        <f>IFERROR(OFFSET(DA262,0,ROUND(1/(1/EO262),0)-1),0)</f>
        <v/>
      </c>
      <c r="FG262" s="3">
        <f>IF(FF262&gt;0,FF262,EQ262+ER262+EU262+EX262+EY262+EZ262+FA262+FB262+FC262)</f>
        <v/>
      </c>
      <c r="FH262" s="618" t="n"/>
      <c r="FU262" s="3">
        <f>IF(AQ262=1,"표점",IF(AQ262=12,"표점/만점",IF(AQ262=2,"백분위")))</f>
        <v/>
      </c>
      <c r="FV262" s="3">
        <f>IF(BA262=1,"표점",IF(BA262=12,"표점/만점",IF(BA262=2,"백분위",IF(BA262=4,"변표",IF(BA262=42,"변표/만점")))))</f>
        <v/>
      </c>
      <c r="FW262" s="3">
        <f>ROUND(Y262/$FZ262,2)</f>
        <v/>
      </c>
      <c r="FX262" s="3">
        <f>ROUND(Z262/$FZ262,2)</f>
        <v/>
      </c>
      <c r="FY262" s="3">
        <f>ROUND(AC262/$FZ262,2)</f>
        <v/>
      </c>
      <c r="FZ262" s="3">
        <f>Y262+Z262+AC262</f>
        <v/>
      </c>
    </row>
    <row r="263">
      <c r="A263" s="556" t="n">
        <v>26</v>
      </c>
      <c r="C263" s="3">
        <f>ROUND(ROW(C263)-ROW($C$15),0)</f>
        <v/>
      </c>
      <c r="D263" s="3" t="n">
        <v>248</v>
      </c>
      <c r="E263" s="3" t="inlineStr">
        <is>
          <t>경기 자유전공</t>
        </is>
      </c>
      <c r="F263" s="3" t="n">
        <v>100</v>
      </c>
      <c r="G263" s="3">
        <f>IF($BB$7=1,OFFSET(G$261,$N263-1,0),0.325)</f>
        <v/>
      </c>
      <c r="H263" s="3">
        <f>IF($BB$7=1,OFFSET(H$261,$N263-1,0),0.325)</f>
        <v/>
      </c>
      <c r="I263" s="3" t="n">
        <v>0.15</v>
      </c>
      <c r="L263" s="3" t="n">
        <v>0.15</v>
      </c>
      <c r="N263" s="3">
        <f>IF(FG261&gt;FG262,1,2)</f>
        <v/>
      </c>
      <c r="O263" s="3" t="n">
        <v>1</v>
      </c>
      <c r="P263" s="3">
        <f>G263+H263+MAX((I263:J263),L263:M263)*O263</f>
        <v/>
      </c>
      <c r="Q263" s="3" t="inlineStr"/>
      <c r="S263" s="3">
        <f>IF(R263&gt;0,R263,Q263)</f>
        <v/>
      </c>
      <c r="W263" s="3">
        <f>IF(AND(BH263=0,CD263=0),0,IF(V263&gt;0,V263,IF(U263=1,$W$11,0)))</f>
        <v/>
      </c>
      <c r="Y263" s="3">
        <f>AD263</f>
        <v/>
      </c>
      <c r="Z263" s="3">
        <f>AE263</f>
        <v/>
      </c>
      <c r="AA263" s="3">
        <f>IF($BB$7=1,AF263,IF(AS263=12,$F263*I263/($AF$8*AL263+$AF$9*(1-AL263)),AF263))</f>
        <v/>
      </c>
      <c r="AB263" s="3">
        <f>IF($BB$7=1,AI263,IF(AV263=12,$F263*L263/($AI$8*AL263+$AI$9*(1-AL263)),AI263))</f>
        <v/>
      </c>
      <c r="AC263" s="3">
        <f>IF(AND(AS263=2,EA263=1),AA263*O263,IF(AND(AS263=2,EA263=2),AB263*O263,IF(EA263=1,AA263,IF(EA263=2,AB263))))</f>
        <v/>
      </c>
      <c r="AD263" s="3">
        <f>IF(AQ263=12,$F263*G263/$AQ$9,IF(OR(AQ263=1,AQ263=4),$F263*G263/200,IF(OR(AQ263=2,AQ263=9),$F263*G263/100,"자동")))</f>
        <v/>
      </c>
      <c r="AE263" s="3">
        <f>IF(AR263=12,$F263*H263/$AR$9,IF(OR(AR263=1,AR263=4),$F263*H263/200,IF(OR(AR263=2,AR263=9),$F263*H263/100,"자동")))</f>
        <v/>
      </c>
      <c r="AF263" s="3">
        <f>IF(AS263=12,$F263*I263/IF($BB$7=1,IF($ED263=1,$AS$9,$AF$9),($AF$8*AL263+$AF$9*(1-AL263))),IF(AS263=42,$F263*I263/AN263,IF(OR(AS263=1,AS263=4,AS263=2),$F263*I263/100,IF(AS263=9,$F263*I263/50,"자동"))))</f>
        <v/>
      </c>
      <c r="AG263" s="3">
        <f>IF(AT263=12,$F263*J263/IF($BB$7=1,IF($ED263=1,$AT$9,$AG$9),($AG$8*AL263+$AG$9*(1-AL263))),IF(AT263=42,$F263*J263/AN263,IF(OR(AT263=1,AT263=4,AT263=2),$F263*J263/100,IF(AT263=9,$F263*J263/50,"자동"))))</f>
        <v/>
      </c>
      <c r="AH263" s="3">
        <f>IF(AU263=12,$F263*K263/IF($BB$7=1,IF($ED263=1,$AU$9,$AH$9),($AH$8*AL263+$AH$9*(1-AL263))),IF(AU263=42,$F263*K263/$AN263,IF(OR(AU263=1,AU263=4,AU263=2),$F263*K263/100,IF(AU263=9,$F263*K263/50,"자동"))))</f>
        <v/>
      </c>
      <c r="AI263" s="3">
        <f>IF(AV263=12,$F263*L263/IF($BB$7=1,IF($ED263=1,$AV$9,$AI$9),($AI$8*AL263+$AI$9*(1-AL263))),IF(AV263=42,$F263*L263/AO263,IF(OR(AV263=1,AV263=4,AV263=2),$F263*L263/100,IF(AV263=9,$F263*L263/50,"자동"))))</f>
        <v/>
      </c>
      <c r="AJ263" s="3">
        <f>IF(AW263=12,$F263*M263/IF($BB$7=1,IF($ED263=1,$AW$9,$AJ$9),($AJ$8*AL263+$AJ$9*(1-AL263))),IF(AW263=42,$F263*M263/AO263,IF(OR(AW263=1,AW263=4,AW263=2),$F263*M263/100,IF(AW263=9,$F263*M263/50,"자동"))))</f>
        <v/>
      </c>
      <c r="AL263" s="3">
        <f>IF(AK263&lt;&gt;"",AK263,IF(BA263&lt;&gt;12,"",IF(U263=1,1,IF(LEFT(E263,3)="서울대",0,""))))</f>
        <v/>
      </c>
      <c r="AN263" s="3">
        <f>IF($BA263=42,OFFSET(변환표준점수!C$119,$AP263-1,0),"")</f>
        <v/>
      </c>
      <c r="AO263" s="3">
        <f>IF($BA263=42,OFFSET(변환표준점수!D$119,$AP263-1,0),"")</f>
        <v/>
      </c>
      <c r="AP263" s="3">
        <f>IF(S263="","",MATCH(S263,변환표준점수!$B$119:$B$298,0))</f>
        <v/>
      </c>
      <c r="AQ263" s="3" t="n">
        <v>2</v>
      </c>
      <c r="AR263" s="3" t="n">
        <v>2</v>
      </c>
      <c r="AS263" s="3" t="n">
        <v>2</v>
      </c>
      <c r="AV263" s="3" t="n">
        <v>2</v>
      </c>
      <c r="AX263" s="3" t="n">
        <v>3</v>
      </c>
      <c r="AY263" s="3" t="n">
        <v>3</v>
      </c>
      <c r="BA263" s="3">
        <f>IF(AS263&gt;0,AS263,AV263)</f>
        <v/>
      </c>
      <c r="BJ263" s="3">
        <f>IF(BI263="",IF(DT263=1,1,$BI$3),BI263)</f>
        <v/>
      </c>
      <c r="CH263" s="206">
        <f>F263*P263</f>
        <v/>
      </c>
      <c r="CI263" s="56" t="n">
        <v>20</v>
      </c>
      <c r="CJ263" s="3" t="n">
        <v>19.6</v>
      </c>
      <c r="CK263" s="3" t="n">
        <v>18.8</v>
      </c>
      <c r="CL263" s="3" t="n">
        <v>17.2</v>
      </c>
      <c r="CM263" s="3" t="n">
        <v>14</v>
      </c>
      <c r="CN263" s="3" t="n">
        <v>10</v>
      </c>
      <c r="CO263" s="3" t="n">
        <v>6</v>
      </c>
      <c r="CP263" s="3" t="n">
        <v>2</v>
      </c>
      <c r="CQ263" s="3" t="n">
        <v>0</v>
      </c>
      <c r="CW263" s="3" t="n">
        <v>-0.5</v>
      </c>
      <c r="CX263" s="3" t="n">
        <v>-0.5</v>
      </c>
      <c r="CY263" s="3" t="n">
        <v>-1</v>
      </c>
      <c r="CZ263" s="3" t="n">
        <v>-1</v>
      </c>
      <c r="DJ263" s="3">
        <f>ROUND((CI263-EZ263),1)</f>
        <v/>
      </c>
      <c r="DK263" s="3">
        <f>((CI263-EZ263)/(FG263+DJ263-FC263))*100</f>
        <v/>
      </c>
      <c r="DL263" s="3">
        <f>ROUND((CR263-FA263)+(DA263-FB263),1)</f>
        <v/>
      </c>
      <c r="DO263" s="3" t="n">
        <v>1</v>
      </c>
      <c r="EA263" s="3">
        <f>IF(DZ263&gt;0,DZ263,IF(DM263&gt;0,1,2))</f>
        <v/>
      </c>
      <c r="EB263" s="3">
        <f>MAX(DM263:DO263)</f>
        <v/>
      </c>
      <c r="EC263" s="3">
        <f>AND(DM263-0.1&lt;$DM$8,DN263-0.1&lt;$DN$8,DO263-0.1&lt;$DO$8)*1</f>
        <v/>
      </c>
      <c r="ED263" s="3">
        <f>IFERROR(IF(AND($DP$8&gt;=DP263,$DQ$8&gt;=DQ263,$DR$8&gt;=DR263,$DS$8&gt;=DS263,$DT$8&gt;=DT263,$DU$8&gt;=DU263,$DV$8&gt;=DV263,$DW$8&gt;=DW263,$DX$8&gt;=DX263,OR(DY263=0,$DY$8&lt;DY263),EC263=1),1,0),0)</f>
        <v/>
      </c>
      <c r="EF263" s="3">
        <f>IFERROR(OFFSET(EF$3,MATCH(AQ263,$ED$4:$ED$10,0),0),0)</f>
        <v/>
      </c>
      <c r="EG263" s="3">
        <f>IFERROR(OFFSET(EG$3,MATCH(AR263,$ED$4:$ED$10,0),0),0)</f>
        <v/>
      </c>
      <c r="EH263" s="3">
        <f>IFERROR(IF(LEFT($BA263,1)="4",OFFSET(변환표준점수!$H$118,MATCH($S263,변환표준점수!$B$119:$B$198,0),),OFFSET(EH$3,MATCH(AS263,$ED$4:$ED$8,0),0)),0)</f>
        <v/>
      </c>
      <c r="EI263" s="3">
        <f>IFERROR(IF(LEFT($BA263,1)="4",OFFSET(변환표준점수!$I$118,MATCH($S263,변환표준점수!$B$119:$B$198,0),0),OFFSET(EI$3,MATCH(AT263,$ED$4:$ED$8,0),0)),0)</f>
        <v/>
      </c>
      <c r="EK263" s="3">
        <f>IFERROR(IF(LEFT($BA263,1)="4",OFFSET(변환표준점수!$J$118,MATCH($S263,변환표준점수!$B$119:$B$198,0),0),OFFSET(EJ$3,MATCH(AV263,$ED$4:$ED$8,0),0)),0)</f>
        <v/>
      </c>
      <c r="EL263" s="3">
        <f>IFERROR(IF(LEFT($BA263,1)="4",OFFSET(변환표준점수!$K$118,MATCH($S263,변환표준점수!$B$119:$B$198,0),0),OFFSET(EK$3,MATCH(AW263,$ED$4:$ED$8,0),0)),0)</f>
        <v/>
      </c>
      <c r="EM263" s="3">
        <f>IFERROR(OFFSET(EL$3,MATCH(AX263,$ED$4:$ED$8,0),0),0)</f>
        <v/>
      </c>
      <c r="EN263" s="3">
        <f>IFERROR(OFFSET(EM$3,MATCH(AY263,$ED$4:$ED$8,0),0),0)</f>
        <v/>
      </c>
      <c r="EO263" s="3">
        <f>IFERROR(OFFSET(EN$3,MATCH(AZ263,$ED$4:$ED$8,0),0),0)</f>
        <v/>
      </c>
      <c r="EQ263" s="3">
        <f>IFERROR((EF263*AD263+BO263)*$EP$9,0)</f>
        <v/>
      </c>
      <c r="ER263" s="3">
        <f>IFERROR(EG263*AE263+OFFSET($BP263,0,$ER$14-1),0)</f>
        <v/>
      </c>
      <c r="ES263" s="3">
        <f>IFERROR((EH263*AF263+BS263)*$EP$9,0)</f>
        <v/>
      </c>
      <c r="ET263" s="3">
        <f>IFERROR(IF(O263&lt;2,0,(EI263*AG263+BT263)*$EP$9),0)</f>
        <v/>
      </c>
      <c r="EU263" s="3">
        <f>IFERROR(BU263*$EP$9,0)</f>
        <v/>
      </c>
      <c r="EV263" s="3">
        <f>IFERROR((EK263*AI263+BV263)*$EP$9,0)</f>
        <v/>
      </c>
      <c r="EW263" s="3">
        <f>IFERROR(IF(O263&lt;2,0,(EL263*AJ263+BW263)*$EP$9),0)</f>
        <v/>
      </c>
      <c r="EX263" s="3">
        <f>LARGE((ES263:ET263,EV263:EW263),1)</f>
        <v/>
      </c>
      <c r="EY263" s="3">
        <f>IF(O263&lt;2,0,LARGE((ES263:ET263,EV263:EW263),2))</f>
        <v/>
      </c>
      <c r="EZ263" s="3">
        <f>IFERROR(OFFSET(CI263,0,ROUND((1/(1/EM263))-1,0)),0)</f>
        <v/>
      </c>
      <c r="FA263" s="3">
        <f>IFERROR(OFFSET(CR263,0,ROUND(1/(1/EN263),0)-1),0)</f>
        <v/>
      </c>
      <c r="FB263" s="3">
        <f>IFERROR(OFFSET(DA263,0,ROUND(1/(1/EO263),0)-1),0)</f>
        <v/>
      </c>
      <c r="FF263" s="3">
        <f>IF($BB$7=1,OFFSET(FG261,N263-1,0),0)</f>
        <v/>
      </c>
      <c r="FG263" s="3">
        <f>IF(FF263&gt;0,FF263,EQ263+ER263+EU263+EX263+EY263+EZ263+FA263+FB263+FC263)</f>
        <v/>
      </c>
      <c r="FH263" s="618" t="inlineStr">
        <is>
          <t>자유전공은 자연.통합공식중 높은점수로적용됨</t>
        </is>
      </c>
      <c r="FU263" s="3">
        <f>IF(AQ263=1,"표점",IF(AQ263=12,"표점/만점",IF(AQ263=2,"백분위")))</f>
        <v/>
      </c>
      <c r="FV263" s="3">
        <f>IF(BA263=1,"표점",IF(BA263=12,"표점/만점",IF(BA263=2,"백분위",IF(BA263=4,"변표",IF(BA263=42,"변표/만점")))))</f>
        <v/>
      </c>
      <c r="FW263" s="3">
        <f>ROUND(Y263/$FZ263,2)</f>
        <v/>
      </c>
      <c r="FX263" s="3">
        <f>ROUND(Z263/$FZ263,2)</f>
        <v/>
      </c>
      <c r="FY263" s="3">
        <f>ROUND(AC263/$FZ263,2)</f>
        <v/>
      </c>
      <c r="FZ263" s="3">
        <f>Y263+Z263+AC263</f>
        <v/>
      </c>
    </row>
    <row r="264">
      <c r="A264" s="556" t="n">
        <v>26</v>
      </c>
      <c r="C264" s="3">
        <f>ROUND(ROW(C264)-ROW($C$15),0)</f>
        <v/>
      </c>
      <c r="D264" s="3" t="n">
        <v>249</v>
      </c>
      <c r="E264" s="3" t="inlineStr">
        <is>
          <t>성신 자연가</t>
        </is>
      </c>
      <c r="F264" s="3" t="n">
        <v>500</v>
      </c>
      <c r="G264" s="3" t="n">
        <v>0.2</v>
      </c>
      <c r="H264" s="3" t="n">
        <v>0.3</v>
      </c>
      <c r="I264" s="3" t="n">
        <v>0.15</v>
      </c>
      <c r="J264" s="3" t="n">
        <v>0.15</v>
      </c>
      <c r="L264" s="3" t="n">
        <v>0.15</v>
      </c>
      <c r="M264" s="3" t="n">
        <v>0.15</v>
      </c>
      <c r="O264" s="3" t="n">
        <v>2</v>
      </c>
      <c r="P264" s="3">
        <f>G264+H264+MAX((I264:J264),L264:M264)*O264</f>
        <v/>
      </c>
      <c r="Q264" s="3" t="inlineStr"/>
      <c r="S264" s="3">
        <f>IF(R264&gt;0,R264,Q264)</f>
        <v/>
      </c>
      <c r="W264" s="3">
        <f>IF(AND(BH264=0,CD264=0),0,IF(V264&gt;0,V264,IF(U264=1,$W$11,0)))</f>
        <v/>
      </c>
      <c r="Y264" s="3">
        <f>AD264</f>
        <v/>
      </c>
      <c r="Z264" s="3">
        <f>AE264</f>
        <v/>
      </c>
      <c r="AA264" s="3">
        <f>IF($BB$7=1,AF264,IF(AS264=12,$F264*I264/($AF$8*AL264+$AF$9*(1-AL264)),AF264))</f>
        <v/>
      </c>
      <c r="AB264" s="3">
        <f>IF($BB$7=1,AI264,IF(AV264=12,$F264*L264/($AI$8*AL264+$AI$9*(1-AL264)),AI264))</f>
        <v/>
      </c>
      <c r="AC264" s="3">
        <f>IF(AND(AS264=2,EA264=1),AA264*O264,IF(AND(AS264=2,EA264=2),AB264*O264,IF(EA264=1,AA264,IF(EA264=2,AB264))))</f>
        <v/>
      </c>
      <c r="AD264" s="3">
        <f>IF(AQ264=12,$F264*G264/$AQ$9,IF(OR(AQ264=1,AQ264=4),$F264*G264/200,IF(OR(AQ264=2,AQ264=9),$F264*G264/100,"자동")))</f>
        <v/>
      </c>
      <c r="AE264" s="3">
        <f>IF(AR264=12,$F264*H264/$AR$9,IF(OR(AR264=1,AR264=4),$F264*H264/200,IF(OR(AR264=2,AR264=9),$F264*H264/100,"자동")))</f>
        <v/>
      </c>
      <c r="AF264" s="3">
        <f>IF(AS264=12,$F264*I264/IF($BB$7=1,IF($ED264=1,$AS$9,$AF$9),($AF$8*AL264+$AF$9*(1-AL264))),IF(AS264=42,$F264*I264/AN264,IF(OR(AS264=1,AS264=4,AS264=2),$F264*I264/100,IF(AS264=9,$F264*I264/50,"자동"))))</f>
        <v/>
      </c>
      <c r="AG264" s="3">
        <f>IF(AT264=12,$F264*J264/IF($BB$7=1,IF($ED264=1,$AT$9,$AG$9),($AG$8*AL264+$AG$9*(1-AL264))),IF(AT264=42,$F264*J264/AN264,IF(OR(AT264=1,AT264=4,AT264=2),$F264*J264/100,IF(AT264=9,$F264*J264/50,"자동"))))</f>
        <v/>
      </c>
      <c r="AH264" s="3">
        <f>IF(AU264=12,$F264*K264/IF($BB$7=1,IF($ED264=1,$AU$9,$AH$9),($AH$8*AL264+$AH$9*(1-AL264))),IF(AU264=42,$F264*K264/$AN264,IF(OR(AU264=1,AU264=4,AU264=2),$F264*K264/100,IF(AU264=9,$F264*K264/50,"자동"))))</f>
        <v/>
      </c>
      <c r="AI264" s="3">
        <f>IF(AV264=12,$F264*L264/IF($BB$7=1,IF($ED264=1,$AV$9,$AI$9),($AI$8*AL264+$AI$9*(1-AL264))),IF(AV264=42,$F264*L264/AO264,IF(OR(AV264=1,AV264=4,AV264=2),$F264*L264/100,IF(AV264=9,$F264*L264/50,"자동"))))</f>
        <v/>
      </c>
      <c r="AJ264" s="3">
        <f>IF(AW264=12,$F264*M264/IF($BB$7=1,IF($ED264=1,$AW$9,$AJ$9),($AJ$8*AL264+$AJ$9*(1-AL264))),IF(AW264=42,$F264*M264/AO264,IF(OR(AW264=1,AW264=4,AW264=2),$F264*M264/100,IF(AW264=9,$F264*M264/50,"자동"))))</f>
        <v/>
      </c>
      <c r="AL264" s="3">
        <f>IF(AK264&lt;&gt;"",AK264,IF(BA264&lt;&gt;12,"",IF(U264=1,1,IF(LEFT(E264,3)="서울대",0,""))))</f>
        <v/>
      </c>
      <c r="AN264" s="3">
        <f>IF($BA264=42,OFFSET(변환표준점수!C$119,$AP264-1,0),"")</f>
        <v/>
      </c>
      <c r="AO264" s="3">
        <f>IF($BA264=42,OFFSET(변환표준점수!D$119,$AP264-1,0),"")</f>
        <v/>
      </c>
      <c r="AP264" s="3">
        <f>IF(S264="","",MATCH(S264,변환표준점수!$B$119:$B$298,0))</f>
        <v/>
      </c>
      <c r="AQ264" s="3" t="n">
        <v>2</v>
      </c>
      <c r="AR264" s="3" t="n">
        <v>2</v>
      </c>
      <c r="AS264" s="3" t="n">
        <v>2</v>
      </c>
      <c r="AT264" s="3" t="n">
        <v>2</v>
      </c>
      <c r="AV264" s="3" t="n">
        <v>2</v>
      </c>
      <c r="AW264" s="3" t="n">
        <v>2</v>
      </c>
      <c r="AX264" s="3" t="n">
        <v>3</v>
      </c>
      <c r="AY264" s="3" t="n">
        <v>3</v>
      </c>
      <c r="BA264" s="3">
        <f>IF(AS264&gt;0,AS264,AV264)</f>
        <v/>
      </c>
      <c r="BF264" s="3" t="n">
        <v>0.1</v>
      </c>
      <c r="BJ264" s="3">
        <f>IF(BI264="",IF(DT264=1,1,$BI$3),BI264)</f>
        <v/>
      </c>
      <c r="BN264" s="212" t="inlineStr">
        <is>
          <t>과탐 상위한과목 백분위10%를 환산점수에 더함</t>
        </is>
      </c>
      <c r="BS264" s="3">
        <f>BF264*(LARGE(AS$6:AT$6,1))</f>
        <v/>
      </c>
      <c r="CH264" s="206">
        <f>F264*P264</f>
        <v/>
      </c>
      <c r="CI264" s="56" t="n">
        <v>100</v>
      </c>
      <c r="CJ264" s="3" t="n">
        <v>97</v>
      </c>
      <c r="CK264" s="3" t="n">
        <v>94</v>
      </c>
      <c r="CL264" s="3" t="n">
        <v>85</v>
      </c>
      <c r="CM264" s="3" t="n">
        <v>60</v>
      </c>
      <c r="CN264" s="3" t="n">
        <v>40</v>
      </c>
      <c r="CO264" s="3" t="n">
        <v>25</v>
      </c>
      <c r="CP264" s="3" t="n">
        <v>10</v>
      </c>
      <c r="CQ264" s="3" t="n">
        <v>0</v>
      </c>
      <c r="CR264" s="56" t="n">
        <v>2</v>
      </c>
      <c r="CS264" s="3" t="n">
        <v>1.5</v>
      </c>
      <c r="CT264" s="3" t="n">
        <v>1</v>
      </c>
      <c r="CU264" s="3" t="n">
        <v>0.5</v>
      </c>
      <c r="DJ264" s="3">
        <f>ROUND((CI264-EZ264),1)</f>
        <v/>
      </c>
      <c r="DK264" s="3">
        <f>((CI264-EZ264)/(FG264+DJ264-FC264))*100</f>
        <v/>
      </c>
      <c r="DL264" s="3">
        <f>ROUND((CR264-FA264)+(DA264-FB264),1)</f>
        <v/>
      </c>
      <c r="DO264" s="3" t="n">
        <v>2</v>
      </c>
      <c r="DZ264" s="3" t="n">
        <v>1</v>
      </c>
      <c r="EA264" s="3">
        <f>IF(DZ264&gt;0,DZ264,IF(DM264&gt;0,1,2))</f>
        <v/>
      </c>
      <c r="EB264" s="3">
        <f>MAX(DM264:DO264)</f>
        <v/>
      </c>
      <c r="EC264" s="3">
        <f>AND(DM264-0.1&lt;$DM$8,DN264-0.1&lt;$DN$8,DO264-0.1&lt;$DO$8)*1</f>
        <v/>
      </c>
      <c r="ED264" s="3">
        <f>IFERROR(IF(AND($DP$8&gt;=DP264,$DQ$8&gt;=DQ264,$DR$8&gt;=DR264,$DS$8&gt;=DS264,$DT$8&gt;=DT264,$DU$8&gt;=DU264,$DV$8&gt;=DV264,$DW$8&gt;=DW264,$DX$8&gt;=DX264,OR(DY264=0,$DY$8&lt;DY264),EC264=1),1,0),0)</f>
        <v/>
      </c>
      <c r="EF264" s="3">
        <f>IFERROR(OFFSET(EF$3,MATCH(AQ264,$ED$4:$ED$10,0),0),0)</f>
        <v/>
      </c>
      <c r="EG264" s="3">
        <f>IFERROR(OFFSET(EG$3,MATCH(AR264,$ED$4:$ED$10,0),0),0)</f>
        <v/>
      </c>
      <c r="EH264" s="3">
        <f>IFERROR(IF(LEFT($BA264,1)="4",OFFSET(변환표준점수!$H$118,MATCH($S264,변환표준점수!$B$119:$B$198,0),),OFFSET(EH$3,MATCH(AS264,$ED$4:$ED$8,0),0)),0)</f>
        <v/>
      </c>
      <c r="EI264" s="3">
        <f>IFERROR(IF(LEFT($BA264,1)="4",OFFSET(변환표준점수!$I$118,MATCH($S264,변환표준점수!$B$119:$B$198,0),0),OFFSET(EI$3,MATCH(AT264,$ED$4:$ED$8,0),0)),0)</f>
        <v/>
      </c>
      <c r="EK264" s="3">
        <f>IFERROR(IF(LEFT($BA264,1)="4",OFFSET(변환표준점수!$J$118,MATCH($S264,변환표준점수!$B$119:$B$198,0),0),OFFSET(EJ$3,MATCH(AV264,$ED$4:$ED$8,0),0)),0)</f>
        <v/>
      </c>
      <c r="EL264" s="3">
        <f>IFERROR(IF(LEFT($BA264,1)="4",OFFSET(변환표준점수!$K$118,MATCH($S264,변환표준점수!$B$119:$B$198,0),0),OFFSET(EK$3,MATCH(AW264,$ED$4:$ED$8,0),0)),0)</f>
        <v/>
      </c>
      <c r="EM264" s="3">
        <f>IFERROR(OFFSET(EL$3,MATCH(AX264,$ED$4:$ED$8,0),0),0)</f>
        <v/>
      </c>
      <c r="EN264" s="3">
        <f>IFERROR(OFFSET(EM$3,MATCH(AY264,$ED$4:$ED$8,0),0),0)</f>
        <v/>
      </c>
      <c r="EO264" s="3">
        <f>IFERROR(OFFSET(EN$3,MATCH(AZ264,$ED$4:$ED$8,0),0),0)</f>
        <v/>
      </c>
      <c r="EQ264" s="3">
        <f>IFERROR((EF264*AD264+BO264)*$EP$9,0)</f>
        <v/>
      </c>
      <c r="ER264" s="3">
        <f>IFERROR(EG264*AE264+OFFSET($BP264,0,$ER$14-1),0)</f>
        <v/>
      </c>
      <c r="ES264" s="3">
        <f>IFERROR((EH264*AF264+BS264)*$EP$9,0)</f>
        <v/>
      </c>
      <c r="ET264" s="3">
        <f>IFERROR(IF(O264&lt;2,0,(EI264*AG264+BT264)*$EP$9),0)</f>
        <v/>
      </c>
      <c r="EU264" s="3">
        <f>IFERROR(BU264*$EP$9,0)</f>
        <v/>
      </c>
      <c r="EV264" s="3">
        <f>IFERROR((EK264*AI264+BV264)*$EP$9,0)</f>
        <v/>
      </c>
      <c r="EW264" s="3">
        <f>IFERROR(IF(O264&lt;2,0,(EL264*AJ264+BW264)*$EP$9),0)</f>
        <v/>
      </c>
      <c r="EX264" s="3">
        <f>LARGE((ES264:ET264,EV264:EW264),1)</f>
        <v/>
      </c>
      <c r="EY264" s="3">
        <f>IF(O264&lt;2,0,LARGE((ES264:ET264,EV264:EW264),2))</f>
        <v/>
      </c>
      <c r="EZ264" s="3">
        <f>IFERROR(OFFSET(CI264,0,ROUND((1/(1/EM264))-1,0)),0)</f>
        <v/>
      </c>
      <c r="FA264" s="3">
        <f>IFERROR(OFFSET(CR264,0,ROUND(1/(1/EN264),0)-1),0)</f>
        <v/>
      </c>
      <c r="FB264" s="3">
        <f>IFERROR(OFFSET(DA264,0,ROUND(1/(1/EO264),0)-1),0)</f>
        <v/>
      </c>
      <c r="FG264" s="3">
        <f>IF(FF264&gt;0,FF264,EQ264+ER264+EU264+EX264+EY264+EZ264+FA264+FB264+FC264)</f>
        <v/>
      </c>
      <c r="FH264" s="618" t="n"/>
      <c r="FK264" s="3" t="n">
        <v>2</v>
      </c>
      <c r="FU264" s="3">
        <f>IF(AQ264=1,"표점",IF(AQ264=12,"표점/만점",IF(AQ264=2,"백분위")))</f>
        <v/>
      </c>
      <c r="FV264" s="3">
        <f>IF(BA264=1,"표점",IF(BA264=12,"표점/만점",IF(BA264=2,"백분위",IF(BA264=4,"변표",IF(BA264=42,"변표/만점")))))</f>
        <v/>
      </c>
      <c r="FW264" s="3">
        <f>ROUND(Y264/$FZ264,2)</f>
        <v/>
      </c>
      <c r="FX264" s="3">
        <f>ROUND(Z264/$FZ264,2)</f>
        <v/>
      </c>
      <c r="FY264" s="3">
        <f>ROUND(AC264/$FZ264,2)</f>
        <v/>
      </c>
      <c r="FZ264" s="3">
        <f>Y264+Z264+AC264</f>
        <v/>
      </c>
    </row>
    <row r="265">
      <c r="A265" s="556" t="n">
        <v>26</v>
      </c>
      <c r="C265" s="3">
        <f>ROUND(ROW(C265)-ROW($C$15),0)</f>
        <v/>
      </c>
      <c r="D265" s="3" t="n">
        <v>250</v>
      </c>
      <c r="E265" s="3" t="inlineStr">
        <is>
          <t>성신 자연나</t>
        </is>
      </c>
      <c r="F265" s="3" t="n">
        <v>500</v>
      </c>
      <c r="G265" s="3" t="n">
        <v>0.2</v>
      </c>
      <c r="H265" s="3" t="n">
        <v>0.3</v>
      </c>
      <c r="I265" s="3" t="n">
        <v>0.15</v>
      </c>
      <c r="J265" s="3" t="n">
        <v>0.15</v>
      </c>
      <c r="L265" s="3" t="n">
        <v>0.15</v>
      </c>
      <c r="M265" s="3" t="n">
        <v>0.15</v>
      </c>
      <c r="O265" s="3" t="n">
        <v>2</v>
      </c>
      <c r="P265" s="3">
        <f>G265+H265+MAX((I265:J265),L265:M265)*O265</f>
        <v/>
      </c>
      <c r="Q265" s="3" t="inlineStr"/>
      <c r="S265" s="3">
        <f>IF(R265&gt;0,R265,Q265)</f>
        <v/>
      </c>
      <c r="W265" s="3">
        <f>IF(AND(BH265=0,CD265=0),0,IF(V265&gt;0,V265,IF(U265=1,$W$11,0)))</f>
        <v/>
      </c>
      <c r="Y265" s="3">
        <f>AD265</f>
        <v/>
      </c>
      <c r="Z265" s="3">
        <f>AE265</f>
        <v/>
      </c>
      <c r="AA265" s="3">
        <f>IF($BB$7=1,AF265,IF(AS265=12,$F265*I265/($AF$8*AL265+$AF$9*(1-AL265)),AF265))</f>
        <v/>
      </c>
      <c r="AB265" s="3">
        <f>IF($BB$7=1,AI265,IF(AV265=12,$F265*L265/($AI$8*AL265+$AI$9*(1-AL265)),AI265))</f>
        <v/>
      </c>
      <c r="AC265" s="3">
        <f>IF(AND(AS265=2,EA265=1),AA265*O265,IF(AND(AS265=2,EA265=2),AB265*O265,IF(EA265=1,AA265,IF(EA265=2,AB265))))</f>
        <v/>
      </c>
      <c r="AD265" s="3">
        <f>IF(AQ265=12,$F265*G265/$AQ$9,IF(OR(AQ265=1,AQ265=4),$F265*G265/200,IF(OR(AQ265=2,AQ265=9),$F265*G265/100,"자동")))</f>
        <v/>
      </c>
      <c r="AE265" s="3">
        <f>IF(AR265=12,$F265*H265/$AR$9,IF(OR(AR265=1,AR265=4),$F265*H265/200,IF(OR(AR265=2,AR265=9),$F265*H265/100,"자동")))</f>
        <v/>
      </c>
      <c r="AF265" s="3">
        <f>IF(AS265=12,$F265*I265/IF($BB$7=1,IF($ED265=1,$AS$9,$AF$9),($AF$8*AL265+$AF$9*(1-AL265))),IF(AS265=42,$F265*I265/AN265,IF(OR(AS265=1,AS265=4,AS265=2),$F265*I265/100,IF(AS265=9,$F265*I265/50,"자동"))))</f>
        <v/>
      </c>
      <c r="AG265" s="3">
        <f>IF(AT265=12,$F265*J265/IF($BB$7=1,IF($ED265=1,$AT$9,$AG$9),($AG$8*AL265+$AG$9*(1-AL265))),IF(AT265=42,$F265*J265/AN265,IF(OR(AT265=1,AT265=4,AT265=2),$F265*J265/100,IF(AT265=9,$F265*J265/50,"자동"))))</f>
        <v/>
      </c>
      <c r="AH265" s="3">
        <f>IF(AU265=12,$F265*K265/IF($BB$7=1,IF($ED265=1,$AU$9,$AH$9),($AH$8*AL265+$AH$9*(1-AL265))),IF(AU265=42,$F265*K265/$AN265,IF(OR(AU265=1,AU265=4,AU265=2),$F265*K265/100,IF(AU265=9,$F265*K265/50,"자동"))))</f>
        <v/>
      </c>
      <c r="AI265" s="3">
        <f>IF(AV265=12,$F265*L265/IF($BB$7=1,IF($ED265=1,$AV$9,$AI$9),($AI$8*AL265+$AI$9*(1-AL265))),IF(AV265=42,$F265*L265/AO265,IF(OR(AV265=1,AV265=4,AV265=2),$F265*L265/100,IF(AV265=9,$F265*L265/50,"자동"))))</f>
        <v/>
      </c>
      <c r="AJ265" s="3">
        <f>IF(AW265=12,$F265*M265/IF($BB$7=1,IF($ED265=1,$AW$9,$AJ$9),($AJ$8*AL265+$AJ$9*(1-AL265))),IF(AW265=42,$F265*M265/AO265,IF(OR(AW265=1,AW265=4,AW265=2),$F265*M265/100,IF(AW265=9,$F265*M265/50,"자동"))))</f>
        <v/>
      </c>
      <c r="AL265" s="3">
        <f>IF(AK265&lt;&gt;"",AK265,IF(BA265&lt;&gt;12,"",IF(U265=1,1,IF(LEFT(E265,3)="서울대",0,""))))</f>
        <v/>
      </c>
      <c r="AN265" s="3">
        <f>IF($BA265=42,OFFSET(변환표준점수!C$119,$AP265-1,0),"")</f>
        <v/>
      </c>
      <c r="AO265" s="3">
        <f>IF($BA265=42,OFFSET(변환표준점수!D$119,$AP265-1,0),"")</f>
        <v/>
      </c>
      <c r="AP265" s="3">
        <f>IF(S265="","",MATCH(S265,변환표준점수!$B$119:$B$298,0))</f>
        <v/>
      </c>
      <c r="AQ265" s="3" t="n">
        <v>2</v>
      </c>
      <c r="AR265" s="3" t="n">
        <v>2</v>
      </c>
      <c r="AS265" s="3" t="n">
        <v>2</v>
      </c>
      <c r="AT265" s="3" t="n">
        <v>2</v>
      </c>
      <c r="AV265" s="3" t="n">
        <v>2</v>
      </c>
      <c r="AW265" s="3" t="n">
        <v>2</v>
      </c>
      <c r="AX265" s="3" t="n">
        <v>3</v>
      </c>
      <c r="AY265" s="3" t="n">
        <v>3</v>
      </c>
      <c r="BA265" s="3">
        <f>IF(AS265&gt;0,AS265,AV265)</f>
        <v/>
      </c>
      <c r="BF265" s="3" t="n">
        <v>0.1</v>
      </c>
      <c r="BJ265" s="3">
        <f>IF(BI265="",IF(DT265=1,1,$BI$3),BI265)</f>
        <v/>
      </c>
      <c r="BN265" s="212" t="inlineStr">
        <is>
          <t>과탐 상위한과목 백분위10%를 환산점수에 더함</t>
        </is>
      </c>
      <c r="BS265" s="3">
        <f>BF265*(LARGE(AS$6:AT$6,1))</f>
        <v/>
      </c>
      <c r="CH265" s="206">
        <f>F265*P265</f>
        <v/>
      </c>
      <c r="CI265" s="56" t="n">
        <v>100</v>
      </c>
      <c r="CJ265" s="3" t="n">
        <v>97</v>
      </c>
      <c r="CK265" s="3" t="n">
        <v>94</v>
      </c>
      <c r="CL265" s="3" t="n">
        <v>85</v>
      </c>
      <c r="CM265" s="3" t="n">
        <v>60</v>
      </c>
      <c r="CN265" s="3" t="n">
        <v>40</v>
      </c>
      <c r="CO265" s="3" t="n">
        <v>25</v>
      </c>
      <c r="CP265" s="3" t="n">
        <v>10</v>
      </c>
      <c r="CQ265" s="3" t="n">
        <v>0</v>
      </c>
      <c r="CR265" s="56" t="n">
        <v>2</v>
      </c>
      <c r="CS265" s="3" t="n">
        <v>1.5</v>
      </c>
      <c r="CT265" s="3" t="n">
        <v>1</v>
      </c>
      <c r="CU265" s="3" t="n">
        <v>0.5</v>
      </c>
      <c r="DJ265" s="3">
        <f>ROUND((CI265-EZ265),1)</f>
        <v/>
      </c>
      <c r="DK265" s="3">
        <f>((CI265-EZ265)/(FG265+DJ265-FC265))*100</f>
        <v/>
      </c>
      <c r="DL265" s="3">
        <f>ROUND((CR265-FA265)+(DA265-FB265),1)</f>
        <v/>
      </c>
      <c r="DO265" s="3" t="n">
        <v>2</v>
      </c>
      <c r="DZ265" s="3" t="n">
        <v>1</v>
      </c>
      <c r="EA265" s="3">
        <f>IF(DZ265&gt;0,DZ265,IF(DM265&gt;0,1,2))</f>
        <v/>
      </c>
      <c r="EB265" s="3">
        <f>MAX(DM265:DO265)</f>
        <v/>
      </c>
      <c r="EC265" s="3">
        <f>AND(DM265-0.1&lt;$DM$8,DN265-0.1&lt;$DN$8,DO265-0.1&lt;$DO$8)*1</f>
        <v/>
      </c>
      <c r="ED265" s="3">
        <f>IFERROR(IF(AND($DP$8&gt;=DP265,$DQ$8&gt;=DQ265,$DR$8&gt;=DR265,$DS$8&gt;=DS265,$DT$8&gt;=DT265,$DU$8&gt;=DU265,$DV$8&gt;=DV265,$DW$8&gt;=DW265,$DX$8&gt;=DX265,OR(DY265=0,$DY$8&lt;DY265),EC265=1),1,0),0)</f>
        <v/>
      </c>
      <c r="EF265" s="3">
        <f>IFERROR(OFFSET(EF$3,MATCH(AQ265,$ED$4:$ED$10,0),0),0)</f>
        <v/>
      </c>
      <c r="EG265" s="3">
        <f>IFERROR(OFFSET(EG$3,MATCH(AR265,$ED$4:$ED$10,0),0),0)</f>
        <v/>
      </c>
      <c r="EH265" s="3">
        <f>IFERROR(IF(LEFT($BA265,1)="4",OFFSET(변환표준점수!$H$118,MATCH($S265,변환표준점수!$B$119:$B$198,0),),OFFSET(EH$3,MATCH(AS265,$ED$4:$ED$8,0),0)),0)</f>
        <v/>
      </c>
      <c r="EI265" s="3">
        <f>IFERROR(IF(LEFT($BA265,1)="4",OFFSET(변환표준점수!$I$118,MATCH($S265,변환표준점수!$B$119:$B$198,0),0),OFFSET(EI$3,MATCH(AT265,$ED$4:$ED$8,0),0)),0)</f>
        <v/>
      </c>
      <c r="EK265" s="3">
        <f>IFERROR(IF(LEFT($BA265,1)="4",OFFSET(변환표준점수!$J$118,MATCH($S265,변환표준점수!$B$119:$B$198,0),0),OFFSET(EJ$3,MATCH(AV265,$ED$4:$ED$8,0),0)),0)</f>
        <v/>
      </c>
      <c r="EL265" s="3">
        <f>IFERROR(IF(LEFT($BA265,1)="4",OFFSET(변환표준점수!$K$118,MATCH($S265,변환표준점수!$B$119:$B$198,0),0),OFFSET(EK$3,MATCH(AW265,$ED$4:$ED$8,0),0)),0)</f>
        <v/>
      </c>
      <c r="EM265" s="3">
        <f>IFERROR(OFFSET(EL$3,MATCH(AX265,$ED$4:$ED$8,0),0),0)</f>
        <v/>
      </c>
      <c r="EN265" s="3">
        <f>IFERROR(OFFSET(EM$3,MATCH(AY265,$ED$4:$ED$8,0),0),0)</f>
        <v/>
      </c>
      <c r="EO265" s="3">
        <f>IFERROR(OFFSET(EN$3,MATCH(AZ265,$ED$4:$ED$8,0),0),0)</f>
        <v/>
      </c>
      <c r="EQ265" s="3">
        <f>IFERROR((EF265*AD265+BO265)*$EP$9,0)</f>
        <v/>
      </c>
      <c r="ER265" s="3">
        <f>IFERROR(EG265*AE265+OFFSET($BP265,0,$ER$14-1),0)</f>
        <v/>
      </c>
      <c r="ES265" s="3">
        <f>IFERROR((EH265*AF265+BS265)*$EP$9,0)</f>
        <v/>
      </c>
      <c r="ET265" s="3">
        <f>IFERROR(IF(O265&lt;2,0,(EI265*AG265+BT265)*$EP$9),0)</f>
        <v/>
      </c>
      <c r="EU265" s="3">
        <f>IFERROR(BU265*$EP$9,0)</f>
        <v/>
      </c>
      <c r="EV265" s="3">
        <f>IFERROR((EK265*AI265+BV265)*$EP$9,0)</f>
        <v/>
      </c>
      <c r="EW265" s="3">
        <f>IFERROR(IF(O265&lt;2,0,(EL265*AJ265+BW265)*$EP$9),0)</f>
        <v/>
      </c>
      <c r="EX265" s="3">
        <f>LARGE((ES265:ET265,EV265:EW265),1)</f>
        <v/>
      </c>
      <c r="EY265" s="3">
        <f>IF(O265&lt;2,0,LARGE((ES265:ET265,EV265:EW265),2))</f>
        <v/>
      </c>
      <c r="EZ265" s="3">
        <f>IFERROR(OFFSET(CI265,0,ROUND((1/(1/EM265))-1,0)),0)</f>
        <v/>
      </c>
      <c r="FA265" s="3">
        <f>IFERROR(OFFSET(CR265,0,ROUND(1/(1/EN265),0)-1),0)</f>
        <v/>
      </c>
      <c r="FB265" s="3">
        <f>IFERROR(OFFSET(DA265,0,ROUND(1/(1/EO265),0)-1),0)</f>
        <v/>
      </c>
      <c r="FG265" s="3">
        <f>IF(FF265&gt;0,FF265,EQ265+ER265+EU265+EX265+EY265+EZ265+FA265+FB265+FC265)</f>
        <v/>
      </c>
      <c r="FH265" s="618" t="n"/>
      <c r="FK265" s="3" t="n">
        <v>2</v>
      </c>
      <c r="FU265" s="3">
        <f>IF(AQ265=1,"표점",IF(AQ265=12,"표점/만점",IF(AQ265=2,"백분위")))</f>
        <v/>
      </c>
      <c r="FV265" s="3">
        <f>IF(BA265=1,"표점",IF(BA265=12,"표점/만점",IF(BA265=2,"백분위",IF(BA265=4,"변표",IF(BA265=42,"변표/만점")))))</f>
        <v/>
      </c>
      <c r="FW265" s="3">
        <f>ROUND(Y265/$FZ265,2)</f>
        <v/>
      </c>
      <c r="FX265" s="3">
        <f>ROUND(Z265/$FZ265,2)</f>
        <v/>
      </c>
      <c r="FY265" s="3">
        <f>ROUND(AC265/$FZ265,2)</f>
        <v/>
      </c>
      <c r="FZ265" s="3">
        <f>Y265+Z265+AC265</f>
        <v/>
      </c>
    </row>
    <row r="266">
      <c r="A266" s="556" t="n">
        <v>26</v>
      </c>
      <c r="C266" s="3">
        <f>ROUND(ROW(C266)-ROW($C$15),0)</f>
        <v/>
      </c>
      <c r="D266" s="3" t="n">
        <v>251</v>
      </c>
      <c r="E266" s="3" t="inlineStr">
        <is>
          <t>성신 AI</t>
        </is>
      </c>
      <c r="F266" s="3" t="n">
        <v>500</v>
      </c>
      <c r="G266" s="3" t="n">
        <v>0.1</v>
      </c>
      <c r="H266" s="3" t="n">
        <v>0.35</v>
      </c>
      <c r="I266" s="3" t="n">
        <v>0.125</v>
      </c>
      <c r="J266" s="3" t="n">
        <v>0.125</v>
      </c>
      <c r="L266" s="3" t="n">
        <v>0.125</v>
      </c>
      <c r="M266" s="3" t="n">
        <v>0.125</v>
      </c>
      <c r="O266" s="3" t="n">
        <v>2</v>
      </c>
      <c r="P266" s="3">
        <f>G266+H266+MAX((I266:J266),L266:M266)*O266</f>
        <v/>
      </c>
      <c r="Q266" s="3" t="inlineStr"/>
      <c r="S266" s="3">
        <f>IF(R266&gt;0,R266,Q266)</f>
        <v/>
      </c>
      <c r="W266" s="3">
        <f>IF(AND(BH266=0,CD266=0),0,IF(V266&gt;0,V266,IF(U266=1,$W$11,0)))</f>
        <v/>
      </c>
      <c r="Y266" s="3">
        <f>AD266</f>
        <v/>
      </c>
      <c r="Z266" s="3">
        <f>AE266</f>
        <v/>
      </c>
      <c r="AA266" s="3">
        <f>IF($BB$7=1,AF266,IF(AS266=12,$F266*I266/($AF$8*AL266+$AF$9*(1-AL266)),AF266))</f>
        <v/>
      </c>
      <c r="AB266" s="3">
        <f>IF($BB$7=1,AI266,IF(AV266=12,$F266*L266/($AI$8*AL266+$AI$9*(1-AL266)),AI266))</f>
        <v/>
      </c>
      <c r="AC266" s="3">
        <f>IF(AND(AS266=2,EA266=1),AA266*O266,IF(AND(AS266=2,EA266=2),AB266*O266,IF(EA266=1,AA266,IF(EA266=2,AB266))))</f>
        <v/>
      </c>
      <c r="AD266" s="3">
        <f>IF(AQ266=12,$F266*G266/$AQ$9,IF(OR(AQ266=1,AQ266=4),$F266*G266/200,IF(OR(AQ266=2,AQ266=9),$F266*G266/100,"자동")))</f>
        <v/>
      </c>
      <c r="AE266" s="3">
        <f>IF(AR266=12,$F266*H266/$AR$9,IF(OR(AR266=1,AR266=4),$F266*H266/200,IF(OR(AR266=2,AR266=9),$F266*H266/100,"자동")))</f>
        <v/>
      </c>
      <c r="AF266" s="3">
        <f>IF(AS266=12,$F266*I266/IF($BB$7=1,IF($ED266=1,$AS$9,$AF$9),($AF$8*AL266+$AF$9*(1-AL266))),IF(AS266=42,$F266*I266/AN266,IF(OR(AS266=1,AS266=4,AS266=2),$F266*I266/100,IF(AS266=9,$F266*I266/50,"자동"))))</f>
        <v/>
      </c>
      <c r="AG266" s="3">
        <f>IF(AT266=12,$F266*J266/IF($BB$7=1,IF($ED266=1,$AT$9,$AG$9),($AG$8*AL266+$AG$9*(1-AL266))),IF(AT266=42,$F266*J266/AN266,IF(OR(AT266=1,AT266=4,AT266=2),$F266*J266/100,IF(AT266=9,$F266*J266/50,"자동"))))</f>
        <v/>
      </c>
      <c r="AH266" s="3">
        <f>IF(AU266=12,$F266*K266/IF($BB$7=1,IF($ED266=1,$AU$9,$AH$9),($AH$8*AL266+$AH$9*(1-AL266))),IF(AU266=42,$F266*K266/$AN266,IF(OR(AU266=1,AU266=4,AU266=2),$F266*K266/100,IF(AU266=9,$F266*K266/50,"자동"))))</f>
        <v/>
      </c>
      <c r="AI266" s="3">
        <f>IF(AV266=12,$F266*L266/IF($BB$7=1,IF($ED266=1,$AV$9,$AI$9),($AI$8*AL266+$AI$9*(1-AL266))),IF(AV266=42,$F266*L266/AO266,IF(OR(AV266=1,AV266=4,AV266=2),$F266*L266/100,IF(AV266=9,$F266*L266/50,"자동"))))</f>
        <v/>
      </c>
      <c r="AJ266" s="3">
        <f>IF(AW266=12,$F266*M266/IF($BB$7=1,IF($ED266=1,$AW$9,$AJ$9),($AJ$8*AL266+$AJ$9*(1-AL266))),IF(AW266=42,$F266*M266/AO266,IF(OR(AW266=1,AW266=4,AW266=2),$F266*M266/100,IF(AW266=9,$F266*M266/50,"자동"))))</f>
        <v/>
      </c>
      <c r="AL266" s="3">
        <f>IF(AK266&lt;&gt;"",AK266,IF(BA266&lt;&gt;12,"",IF(U266=1,1,IF(LEFT(E266,3)="서울대",0,""))))</f>
        <v/>
      </c>
      <c r="AN266" s="3">
        <f>IF($BA266=42,OFFSET(변환표준점수!C$119,$AP266-1,0),"")</f>
        <v/>
      </c>
      <c r="AO266" s="3">
        <f>IF($BA266=42,OFFSET(변환표준점수!D$119,$AP266-1,0),"")</f>
        <v/>
      </c>
      <c r="AP266" s="3">
        <f>IF(S266="","",MATCH(S266,변환표준점수!$B$119:$B$298,0))</f>
        <v/>
      </c>
      <c r="AQ266" s="3" t="n">
        <v>2</v>
      </c>
      <c r="AR266" s="3" t="n">
        <v>2</v>
      </c>
      <c r="AS266" s="3" t="n">
        <v>2</v>
      </c>
      <c r="AT266" s="3" t="n">
        <v>2</v>
      </c>
      <c r="AV266" s="3" t="n">
        <v>2</v>
      </c>
      <c r="AW266" s="3" t="n">
        <v>2</v>
      </c>
      <c r="AX266" s="3" t="n">
        <v>3</v>
      </c>
      <c r="AY266" s="3" t="n">
        <v>3</v>
      </c>
      <c r="BA266" s="3">
        <f>IF(AS266&gt;0,AS266,AV266)</f>
        <v/>
      </c>
      <c r="BF266" s="3" t="n">
        <v>0.1</v>
      </c>
      <c r="BJ266" s="3">
        <f>IF(BI266="",IF(DT266=1,1,$BI$3),BI266)</f>
        <v/>
      </c>
      <c r="BN266" s="212" t="inlineStr">
        <is>
          <t>과탐 상위한과목 백분위10%를 환산점수에 더함</t>
        </is>
      </c>
      <c r="BS266" s="3">
        <f>BF266*(LARGE(AS$6:AT$6,1))</f>
        <v/>
      </c>
      <c r="CH266" s="206">
        <f>F266*P266</f>
        <v/>
      </c>
      <c r="CI266" s="56" t="n">
        <v>150</v>
      </c>
      <c r="CJ266" s="3" t="n">
        <v>145.5</v>
      </c>
      <c r="CK266" s="3" t="n">
        <v>141</v>
      </c>
      <c r="CL266" s="3" t="n">
        <v>127.5</v>
      </c>
      <c r="CM266" s="3" t="n">
        <v>90</v>
      </c>
      <c r="CN266" s="3" t="n">
        <v>60</v>
      </c>
      <c r="CO266" s="3" t="n">
        <v>37.5</v>
      </c>
      <c r="CP266" s="3" t="n">
        <v>15</v>
      </c>
      <c r="CQ266" s="3" t="n">
        <v>0</v>
      </c>
      <c r="CR266" s="56" t="n">
        <v>2</v>
      </c>
      <c r="CS266" s="3" t="n">
        <v>1.5</v>
      </c>
      <c r="CT266" s="3" t="n">
        <v>1</v>
      </c>
      <c r="CU266" s="3" t="n">
        <v>0.5</v>
      </c>
      <c r="DJ266" s="3">
        <f>ROUND((CI266-EZ266),1)</f>
        <v/>
      </c>
      <c r="DK266" s="3">
        <f>((CI266-EZ266)/(FG266+DJ266-FC266))*100</f>
        <v/>
      </c>
      <c r="DL266" s="3">
        <f>ROUND((CR266-FA266)+(DA266-FB266),1)</f>
        <v/>
      </c>
      <c r="DO266" s="3" t="n">
        <v>2</v>
      </c>
      <c r="DZ266" s="3" t="n">
        <v>1</v>
      </c>
      <c r="EA266" s="3">
        <f>IF(DZ266&gt;0,DZ266,IF(DM266&gt;0,1,2))</f>
        <v/>
      </c>
      <c r="EB266" s="3">
        <f>MAX(DM266:DO266)</f>
        <v/>
      </c>
      <c r="EC266" s="3">
        <f>AND(DM266-0.1&lt;$DM$8,DN266-0.1&lt;$DN$8,DO266-0.1&lt;$DO$8)*1</f>
        <v/>
      </c>
      <c r="ED266" s="3">
        <f>IFERROR(IF(AND($DP$8&gt;=DP266,$DQ$8&gt;=DQ266,$DR$8&gt;=DR266,$DS$8&gt;=DS266,$DT$8&gt;=DT266,$DU$8&gt;=DU266,$DV$8&gt;=DV266,$DW$8&gt;=DW266,$DX$8&gt;=DX266,OR(DY266=0,$DY$8&lt;DY266),EC266=1),1,0),0)</f>
        <v/>
      </c>
      <c r="EF266" s="3">
        <f>IFERROR(OFFSET(EF$3,MATCH(AQ266,$ED$4:$ED$10,0),0),0)</f>
        <v/>
      </c>
      <c r="EG266" s="3">
        <f>IFERROR(OFFSET(EG$3,MATCH(AR266,$ED$4:$ED$10,0),0),0)</f>
        <v/>
      </c>
      <c r="EH266" s="3">
        <f>IFERROR(IF(LEFT($BA266,1)="4",OFFSET(변환표준점수!$H$118,MATCH($S266,변환표준점수!$B$119:$B$198,0),),OFFSET(EH$3,MATCH(AS266,$ED$4:$ED$8,0),0)),0)</f>
        <v/>
      </c>
      <c r="EI266" s="3">
        <f>IFERROR(IF(LEFT($BA266,1)="4",OFFSET(변환표준점수!$I$118,MATCH($S266,변환표준점수!$B$119:$B$198,0),0),OFFSET(EI$3,MATCH(AT266,$ED$4:$ED$8,0),0)),0)</f>
        <v/>
      </c>
      <c r="EK266" s="3">
        <f>IFERROR(IF(LEFT($BA266,1)="4",OFFSET(변환표준점수!$J$118,MATCH($S266,변환표준점수!$B$119:$B$198,0),0),OFFSET(EJ$3,MATCH(AV266,$ED$4:$ED$8,0),0)),0)</f>
        <v/>
      </c>
      <c r="EL266" s="3">
        <f>IFERROR(IF(LEFT($BA266,1)="4",OFFSET(변환표준점수!$K$118,MATCH($S266,변환표준점수!$B$119:$B$198,0),0),OFFSET(EK$3,MATCH(AW266,$ED$4:$ED$8,0),0)),0)</f>
        <v/>
      </c>
      <c r="EM266" s="3">
        <f>IFERROR(OFFSET(EL$3,MATCH(AX266,$ED$4:$ED$8,0),0),0)</f>
        <v/>
      </c>
      <c r="EN266" s="3">
        <f>IFERROR(OFFSET(EM$3,MATCH(AY266,$ED$4:$ED$8,0),0),0)</f>
        <v/>
      </c>
      <c r="EO266" s="3">
        <f>IFERROR(OFFSET(EN$3,MATCH(AZ266,$ED$4:$ED$8,0),0),0)</f>
        <v/>
      </c>
      <c r="EQ266" s="3">
        <f>IFERROR((EF266*AD266+BO266)*$EP$9,0)</f>
        <v/>
      </c>
      <c r="ER266" s="3">
        <f>IFERROR(EG266*AE266+OFFSET($BP266,0,$ER$14-1),0)</f>
        <v/>
      </c>
      <c r="ES266" s="3">
        <f>IFERROR((EH266*AF266+BS266)*$EP$9,0)</f>
        <v/>
      </c>
      <c r="ET266" s="3">
        <f>IFERROR(IF(O266&lt;2,0,(EI266*AG266+BT266)*$EP$9),0)</f>
        <v/>
      </c>
      <c r="EU266" s="3">
        <f>IFERROR(BU266*$EP$9,0)</f>
        <v/>
      </c>
      <c r="EV266" s="3">
        <f>IFERROR((EK266*AI266+BV266)*$EP$9,0)</f>
        <v/>
      </c>
      <c r="EW266" s="3">
        <f>IFERROR(IF(O266&lt;2,0,(EL266*AJ266+BW266)*$EP$9),0)</f>
        <v/>
      </c>
      <c r="EX266" s="3">
        <f>LARGE((ES266:ET266,EV266:EW266),1)</f>
        <v/>
      </c>
      <c r="EY266" s="3">
        <f>IF(O266&lt;2,0,LARGE((ES266:ET266,EV266:EW266),2))</f>
        <v/>
      </c>
      <c r="EZ266" s="3">
        <f>IFERROR(OFFSET(CI266,0,ROUND((1/(1/EM266))-1,0)),0)</f>
        <v/>
      </c>
      <c r="FA266" s="3">
        <f>IFERROR(OFFSET(CR266,0,ROUND(1/(1/EN266),0)-1),0)</f>
        <v/>
      </c>
      <c r="FB266" s="3">
        <f>IFERROR(OFFSET(DA266,0,ROUND(1/(1/EO266),0)-1),0)</f>
        <v/>
      </c>
      <c r="FG266" s="3">
        <f>IF(FF266&gt;0,FF266,EQ266+ER266+EU266+EX266+EY266+EZ266+FA266+FB266+FC266)</f>
        <v/>
      </c>
      <c r="FH266" s="618" t="n"/>
      <c r="FK266" s="3" t="n">
        <v>2</v>
      </c>
      <c r="FU266" s="3">
        <f>IF(AQ266=1,"표점",IF(AQ266=12,"표점/만점",IF(AQ266=2,"백분위")))</f>
        <v/>
      </c>
      <c r="FV266" s="3">
        <f>IF(BA266=1,"표점",IF(BA266=12,"표점/만점",IF(BA266=2,"백분위",IF(BA266=4,"변표",IF(BA266=42,"변표/만점")))))</f>
        <v/>
      </c>
      <c r="FW266" s="3">
        <f>ROUND(Y266/$FZ266,2)</f>
        <v/>
      </c>
      <c r="FX266" s="3">
        <f>ROUND(Z266/$FZ266,2)</f>
        <v/>
      </c>
      <c r="FY266" s="3">
        <f>ROUND(AC266/$FZ266,2)</f>
        <v/>
      </c>
      <c r="FZ266" s="3">
        <f>Y266+Z266+AC266</f>
        <v/>
      </c>
    </row>
    <row r="267">
      <c r="A267" s="556" t="n">
        <v>26</v>
      </c>
      <c r="C267" s="3">
        <f>ROUND(ROW(C267)-ROW($C$15),0)</f>
        <v/>
      </c>
      <c r="D267" s="3" t="n">
        <v>252</v>
      </c>
      <c r="E267" s="3" t="inlineStr">
        <is>
          <t>성신 통합가</t>
        </is>
      </c>
      <c r="F267" s="3" t="n">
        <v>500</v>
      </c>
      <c r="G267" s="3" t="n">
        <v>0.3</v>
      </c>
      <c r="H267" s="3" t="n">
        <v>0.2</v>
      </c>
      <c r="I267" s="3" t="n">
        <v>0.1</v>
      </c>
      <c r="J267" s="3" t="n">
        <v>0.1</v>
      </c>
      <c r="L267" s="3" t="n">
        <v>0.1</v>
      </c>
      <c r="M267" s="3" t="n">
        <v>0.1</v>
      </c>
      <c r="O267" s="3" t="n">
        <v>2</v>
      </c>
      <c r="P267" s="3">
        <f>G267+H267+MAX((I267:J267),L267:M267)*O267</f>
        <v/>
      </c>
      <c r="Q267" s="3" t="inlineStr"/>
      <c r="S267" s="3">
        <f>IF(R267&gt;0,R267,Q267)</f>
        <v/>
      </c>
      <c r="W267" s="3">
        <f>IF(AND(BH267=0,CD267=0),0,IF(V267&gt;0,V267,IF(U267=1,$W$11,0)))</f>
        <v/>
      </c>
      <c r="Y267" s="3">
        <f>AD267</f>
        <v/>
      </c>
      <c r="Z267" s="3">
        <f>AE267</f>
        <v/>
      </c>
      <c r="AA267" s="3">
        <f>IF($BB$7=1,AF267,IF(AS267=12,$F267*I267/($AF$8*AL267+$AF$9*(1-AL267)),AF267))</f>
        <v/>
      </c>
      <c r="AB267" s="3">
        <f>IF($BB$7=1,AI267,IF(AV267=12,$F267*L267/($AI$8*AL267+$AI$9*(1-AL267)),AI267))</f>
        <v/>
      </c>
      <c r="AC267" s="3">
        <f>IF(AND(AS267=2,EA267=1),AA267*O267,IF(AND(AS267=2,EA267=2),AB267*O267,IF(EA267=1,AA267,IF(EA267=2,AB267))))</f>
        <v/>
      </c>
      <c r="AD267" s="3">
        <f>IF(AQ267=12,$F267*G267/$AQ$9,IF(OR(AQ267=1,AQ267=4),$F267*G267/200,IF(OR(AQ267=2,AQ267=9),$F267*G267/100,"자동")))</f>
        <v/>
      </c>
      <c r="AE267" s="3">
        <f>IF(AR267=12,$F267*H267/$AR$9,IF(OR(AR267=1,AR267=4),$F267*H267/200,IF(OR(AR267=2,AR267=9),$F267*H267/100,"자동")))</f>
        <v/>
      </c>
      <c r="AF267" s="3">
        <f>IF(AS267=12,$F267*I267/IF($BB$7=1,IF($ED267=1,$AS$9,$AF$9),($AF$8*AL267+$AF$9*(1-AL267))),IF(AS267=42,$F267*I267/AN267,IF(OR(AS267=1,AS267=4,AS267=2),$F267*I267/100,IF(AS267=9,$F267*I267/50,"자동"))))</f>
        <v/>
      </c>
      <c r="AG267" s="3">
        <f>IF(AT267=12,$F267*J267/IF($BB$7=1,IF($ED267=1,$AT$9,$AG$9),($AG$8*AL267+$AG$9*(1-AL267))),IF(AT267=42,$F267*J267/AN267,IF(OR(AT267=1,AT267=4,AT267=2),$F267*J267/100,IF(AT267=9,$F267*J267/50,"자동"))))</f>
        <v/>
      </c>
      <c r="AH267" s="3">
        <f>IF(AU267=12,$F267*K267/IF($BB$7=1,IF($ED267=1,$AU$9,$AH$9),($AH$8*AL267+$AH$9*(1-AL267))),IF(AU267=42,$F267*K267/$AN267,IF(OR(AU267=1,AU267=4,AU267=2),$F267*K267/100,IF(AU267=9,$F267*K267/50,"자동"))))</f>
        <v/>
      </c>
      <c r="AI267" s="3">
        <f>IF(AV267=12,$F267*L267/IF($BB$7=1,IF($ED267=1,$AV$9,$AI$9),($AI$8*AL267+$AI$9*(1-AL267))),IF(AV267=42,$F267*L267/AO267,IF(OR(AV267=1,AV267=4,AV267=2),$F267*L267/100,IF(AV267=9,$F267*L267/50,"자동"))))</f>
        <v/>
      </c>
      <c r="AJ267" s="3">
        <f>IF(AW267=12,$F267*M267/IF($BB$7=1,IF($ED267=1,$AW$9,$AJ$9),($AJ$8*AL267+$AJ$9*(1-AL267))),IF(AW267=42,$F267*M267/AO267,IF(OR(AW267=1,AW267=4,AW267=2),$F267*M267/100,IF(AW267=9,$F267*M267/50,"자동"))))</f>
        <v/>
      </c>
      <c r="AL267" s="3">
        <f>IF(AK267&lt;&gt;"",AK267,IF(BA267&lt;&gt;12,"",IF(U267=1,1,IF(LEFT(E267,3)="서울대",0,""))))</f>
        <v/>
      </c>
      <c r="AN267" s="3">
        <f>IF($BA267=42,OFFSET(변환표준점수!C$119,$AP267-1,0),"")</f>
        <v/>
      </c>
      <c r="AO267" s="3">
        <f>IF($BA267=42,OFFSET(변환표준점수!D$119,$AP267-1,0),"")</f>
        <v/>
      </c>
      <c r="AP267" s="3">
        <f>IF(S267="","",MATCH(S267,변환표준점수!$B$119:$B$298,0))</f>
        <v/>
      </c>
      <c r="AQ267" s="3" t="n">
        <v>2</v>
      </c>
      <c r="AR267" s="3" t="n">
        <v>2</v>
      </c>
      <c r="AS267" s="3" t="n">
        <v>2</v>
      </c>
      <c r="AT267" s="3" t="n">
        <v>2</v>
      </c>
      <c r="AV267" s="3" t="n">
        <v>2</v>
      </c>
      <c r="AW267" s="3" t="n">
        <v>2</v>
      </c>
      <c r="AX267" s="3" t="n">
        <v>3</v>
      </c>
      <c r="AY267" s="3" t="n">
        <v>3</v>
      </c>
      <c r="BA267" s="3">
        <f>IF(AS267&gt;0,AS267,AV267)</f>
        <v/>
      </c>
      <c r="BJ267" s="3">
        <f>IF(BI267="",IF(DT267=1,1,$BI$3),BI267)</f>
        <v/>
      </c>
      <c r="CH267" s="206">
        <f>F267*P267</f>
        <v/>
      </c>
      <c r="CI267" s="56" t="n">
        <v>150</v>
      </c>
      <c r="CJ267" s="3" t="n">
        <v>145.5</v>
      </c>
      <c r="CK267" s="3" t="n">
        <v>141</v>
      </c>
      <c r="CL267" s="3" t="n">
        <v>127.5</v>
      </c>
      <c r="CM267" s="3" t="n">
        <v>90</v>
      </c>
      <c r="CN267" s="3" t="n">
        <v>60</v>
      </c>
      <c r="CO267" s="3" t="n">
        <v>37.5</v>
      </c>
      <c r="CP267" s="3" t="n">
        <v>15</v>
      </c>
      <c r="CQ267" s="3" t="n">
        <v>0</v>
      </c>
      <c r="CR267" s="56" t="n">
        <v>2</v>
      </c>
      <c r="CS267" s="3" t="n">
        <v>1.5</v>
      </c>
      <c r="CT267" s="3" t="n">
        <v>1</v>
      </c>
      <c r="CU267" s="3" t="n">
        <v>0.5</v>
      </c>
      <c r="DJ267" s="3">
        <f>ROUND((CI267-EZ267),1)</f>
        <v/>
      </c>
      <c r="DK267" s="3">
        <f>((CI267-EZ267)/(FG267+DJ267-FC267))*100</f>
        <v/>
      </c>
      <c r="DL267" s="3">
        <f>ROUND((CR267-FA267)+(DA267-FB267),1)</f>
        <v/>
      </c>
      <c r="DO267" s="3" t="n">
        <v>2</v>
      </c>
      <c r="EA267" s="3">
        <f>IF(DZ267&gt;0,DZ267,IF(DM267&gt;0,1,2))</f>
        <v/>
      </c>
      <c r="EB267" s="3">
        <f>MAX(DM267:DO267)</f>
        <v/>
      </c>
      <c r="EC267" s="3">
        <f>AND(DM267-0.1&lt;$DM$8,DN267-0.1&lt;$DN$8,DO267-0.1&lt;$DO$8)*1</f>
        <v/>
      </c>
      <c r="ED267" s="3">
        <f>IFERROR(IF(AND($DP$8&gt;=DP267,$DQ$8&gt;=DQ267,$DR$8&gt;=DR267,$DS$8&gt;=DS267,$DT$8&gt;=DT267,$DU$8&gt;=DU267,$DV$8&gt;=DV267,$DW$8&gt;=DW267,$DX$8&gt;=DX267,OR(DY267=0,$DY$8&lt;DY267),EC267=1),1,0),0)</f>
        <v/>
      </c>
      <c r="EF267" s="3">
        <f>IFERROR(OFFSET(EF$3,MATCH(AQ267,$ED$4:$ED$10,0),0),0)</f>
        <v/>
      </c>
      <c r="EG267" s="3">
        <f>IFERROR(OFFSET(EG$3,MATCH(AR267,$ED$4:$ED$10,0),0),0)</f>
        <v/>
      </c>
      <c r="EH267" s="3">
        <f>IFERROR(IF(LEFT($BA267,1)="4",OFFSET(변환표준점수!$H$118,MATCH($S267,변환표준점수!$B$119:$B$198,0),),OFFSET(EH$3,MATCH(AS267,$ED$4:$ED$8,0),0)),0)</f>
        <v/>
      </c>
      <c r="EI267" s="3">
        <f>IFERROR(IF(LEFT($BA267,1)="4",OFFSET(변환표준점수!$I$118,MATCH($S267,변환표준점수!$B$119:$B$198,0),0),OFFSET(EI$3,MATCH(AT267,$ED$4:$ED$8,0),0)),0)</f>
        <v/>
      </c>
      <c r="EK267" s="3">
        <f>IFERROR(IF(LEFT($BA267,1)="4",OFFSET(변환표준점수!$J$118,MATCH($S267,변환표준점수!$B$119:$B$198,0),0),OFFSET(EJ$3,MATCH(AV267,$ED$4:$ED$8,0),0)),0)</f>
        <v/>
      </c>
      <c r="EL267" s="3">
        <f>IFERROR(IF(LEFT($BA267,1)="4",OFFSET(변환표준점수!$K$118,MATCH($S267,변환표준점수!$B$119:$B$198,0),0),OFFSET(EK$3,MATCH(AW267,$ED$4:$ED$8,0),0)),0)</f>
        <v/>
      </c>
      <c r="EM267" s="3">
        <f>IFERROR(OFFSET(EL$3,MATCH(AX267,$ED$4:$ED$8,0),0),0)</f>
        <v/>
      </c>
      <c r="EN267" s="3">
        <f>IFERROR(OFFSET(EM$3,MATCH(AY267,$ED$4:$ED$8,0),0),0)</f>
        <v/>
      </c>
      <c r="EO267" s="3">
        <f>IFERROR(OFFSET(EN$3,MATCH(AZ267,$ED$4:$ED$8,0),0),0)</f>
        <v/>
      </c>
      <c r="EQ267" s="3">
        <f>IFERROR((EF267*AD267+BO267)*$EP$9,0)</f>
        <v/>
      </c>
      <c r="ER267" s="3">
        <f>IFERROR(EG267*AE267+OFFSET($BP267,0,$ER$14-1),0)</f>
        <v/>
      </c>
      <c r="ES267" s="3">
        <f>IFERROR((EH267*AF267+BS267)*$EP$9,0)</f>
        <v/>
      </c>
      <c r="ET267" s="3">
        <f>IFERROR(IF(O267&lt;2,0,(EI267*AG267+BT267)*$EP$9),0)</f>
        <v/>
      </c>
      <c r="EU267" s="3">
        <f>IFERROR(BU267*$EP$9,0)</f>
        <v/>
      </c>
      <c r="EV267" s="3">
        <f>IFERROR((EK267*AI267+BV267)*$EP$9,0)</f>
        <v/>
      </c>
      <c r="EW267" s="3">
        <f>IFERROR(IF(O267&lt;2,0,(EL267*AJ267+BW267)*$EP$9),0)</f>
        <v/>
      </c>
      <c r="EX267" s="3">
        <f>LARGE((ES267:ET267,EV267:EW267),1)</f>
        <v/>
      </c>
      <c r="EY267" s="3">
        <f>IF(O267&lt;2,0,LARGE((ES267:ET267,EV267:EW267),2))</f>
        <v/>
      </c>
      <c r="EZ267" s="3">
        <f>IFERROR(OFFSET(CI267,0,ROUND((1/(1/EM267))-1,0)),0)</f>
        <v/>
      </c>
      <c r="FA267" s="3">
        <f>IFERROR(OFFSET(CR267,0,ROUND(1/(1/EN267),0)-1),0)</f>
        <v/>
      </c>
      <c r="FB267" s="3">
        <f>IFERROR(OFFSET(DA267,0,ROUND(1/(1/EO267),0)-1),0)</f>
        <v/>
      </c>
      <c r="FG267" s="3">
        <f>IF(FF267&gt;0,FF267,EQ267+ER267+EU267+EX267+EY267+EZ267+FA267+FB267+FC267)</f>
        <v/>
      </c>
      <c r="FH267" s="618" t="n"/>
      <c r="FU267" s="3">
        <f>IF(AQ267=1,"표점",IF(AQ267=12,"표점/만점",IF(AQ267=2,"백분위")))</f>
        <v/>
      </c>
      <c r="FV267" s="3">
        <f>IF(BA267=1,"표점",IF(BA267=12,"표점/만점",IF(BA267=2,"백분위",IF(BA267=4,"변표",IF(BA267=42,"변표/만점")))))</f>
        <v/>
      </c>
      <c r="FW267" s="3">
        <f>ROUND(Y267/$FZ267,2)</f>
        <v/>
      </c>
      <c r="FX267" s="3">
        <f>ROUND(Z267/$FZ267,2)</f>
        <v/>
      </c>
      <c r="FY267" s="3">
        <f>ROUND(AC267/$FZ267,2)</f>
        <v/>
      </c>
      <c r="FZ267" s="3">
        <f>Y267+Z267+AC267</f>
        <v/>
      </c>
    </row>
    <row r="268">
      <c r="A268" s="556" t="n">
        <v>26</v>
      </c>
      <c r="C268" s="3">
        <f>ROUND(ROW(C268)-ROW($C$15),0)</f>
        <v/>
      </c>
      <c r="D268" s="3" t="n">
        <v>253</v>
      </c>
      <c r="E268" s="3" t="inlineStr">
        <is>
          <t>성신 통합나</t>
        </is>
      </c>
      <c r="F268" s="3" t="n">
        <v>500</v>
      </c>
      <c r="G268" s="3" t="n">
        <v>0.3</v>
      </c>
      <c r="H268" s="3" t="n">
        <v>0.25</v>
      </c>
      <c r="I268" s="3" t="n">
        <v>0.125</v>
      </c>
      <c r="J268" s="3" t="n">
        <v>0.125</v>
      </c>
      <c r="L268" s="3" t="n">
        <v>0.125</v>
      </c>
      <c r="M268" s="3" t="n">
        <v>0.125</v>
      </c>
      <c r="O268" s="3" t="n">
        <v>2</v>
      </c>
      <c r="P268" s="3">
        <f>G268+H268+MAX((I268:J268),L268:M268)*O268</f>
        <v/>
      </c>
      <c r="Q268" s="3" t="inlineStr"/>
      <c r="S268" s="3">
        <f>IF(R268&gt;0,R268,Q268)</f>
        <v/>
      </c>
      <c r="W268" s="3">
        <f>IF(AND(BH268=0,CD268=0),0,IF(V268&gt;0,V268,IF(U268=1,$W$11,0)))</f>
        <v/>
      </c>
      <c r="Y268" s="3">
        <f>AD268</f>
        <v/>
      </c>
      <c r="Z268" s="3">
        <f>AE268</f>
        <v/>
      </c>
      <c r="AA268" s="3">
        <f>IF($BB$7=1,AF268,IF(AS268=12,$F268*I268/($AF$8*AL268+$AF$9*(1-AL268)),AF268))</f>
        <v/>
      </c>
      <c r="AB268" s="3">
        <f>IF($BB$7=1,AI268,IF(AV268=12,$F268*L268/($AI$8*AL268+$AI$9*(1-AL268)),AI268))</f>
        <v/>
      </c>
      <c r="AC268" s="3">
        <f>IF(AND(AS268=2,EA268=1),AA268*O268,IF(AND(AS268=2,EA268=2),AB268*O268,IF(EA268=1,AA268,IF(EA268=2,AB268))))</f>
        <v/>
      </c>
      <c r="AD268" s="3">
        <f>IF(AQ268=12,$F268*G268/$AQ$9,IF(OR(AQ268=1,AQ268=4),$F268*G268/200,IF(OR(AQ268=2,AQ268=9),$F268*G268/100,"자동")))</f>
        <v/>
      </c>
      <c r="AE268" s="3">
        <f>IF(AR268=12,$F268*H268/$AR$9,IF(OR(AR268=1,AR268=4),$F268*H268/200,IF(OR(AR268=2,AR268=9),$F268*H268/100,"자동")))</f>
        <v/>
      </c>
      <c r="AF268" s="3">
        <f>IF(AS268=12,$F268*I268/IF($BB$7=1,IF($ED268=1,$AS$9,$AF$9),($AF$8*AL268+$AF$9*(1-AL268))),IF(AS268=42,$F268*I268/AN268,IF(OR(AS268=1,AS268=4,AS268=2),$F268*I268/100,IF(AS268=9,$F268*I268/50,"자동"))))</f>
        <v/>
      </c>
      <c r="AG268" s="3">
        <f>IF(AT268=12,$F268*J268/IF($BB$7=1,IF($ED268=1,$AT$9,$AG$9),($AG$8*AL268+$AG$9*(1-AL268))),IF(AT268=42,$F268*J268/AN268,IF(OR(AT268=1,AT268=4,AT268=2),$F268*J268/100,IF(AT268=9,$F268*J268/50,"자동"))))</f>
        <v/>
      </c>
      <c r="AH268" s="3">
        <f>IF(AU268=12,$F268*K268/IF($BB$7=1,IF($ED268=1,$AU$9,$AH$9),($AH$8*AL268+$AH$9*(1-AL268))),IF(AU268=42,$F268*K268/$AN268,IF(OR(AU268=1,AU268=4,AU268=2),$F268*K268/100,IF(AU268=9,$F268*K268/50,"자동"))))</f>
        <v/>
      </c>
      <c r="AI268" s="3">
        <f>IF(AV268=12,$F268*L268/IF($BB$7=1,IF($ED268=1,$AV$9,$AI$9),($AI$8*AL268+$AI$9*(1-AL268))),IF(AV268=42,$F268*L268/AO268,IF(OR(AV268=1,AV268=4,AV268=2),$F268*L268/100,IF(AV268=9,$F268*L268/50,"자동"))))</f>
        <v/>
      </c>
      <c r="AJ268" s="3">
        <f>IF(AW268=12,$F268*M268/IF($BB$7=1,IF($ED268=1,$AW$9,$AJ$9),($AJ$8*AL268+$AJ$9*(1-AL268))),IF(AW268=42,$F268*M268/AO268,IF(OR(AW268=1,AW268=4,AW268=2),$F268*M268/100,IF(AW268=9,$F268*M268/50,"자동"))))</f>
        <v/>
      </c>
      <c r="AL268" s="3">
        <f>IF(AK268&lt;&gt;"",AK268,IF(BA268&lt;&gt;12,"",IF(U268=1,1,IF(LEFT(E268,3)="서울대",0,""))))</f>
        <v/>
      </c>
      <c r="AN268" s="3">
        <f>IF($BA268=42,OFFSET(변환표준점수!C$119,$AP268-1,0),"")</f>
        <v/>
      </c>
      <c r="AO268" s="3">
        <f>IF($BA268=42,OFFSET(변환표준점수!D$119,$AP268-1,0),"")</f>
        <v/>
      </c>
      <c r="AP268" s="3">
        <f>IF(S268="","",MATCH(S268,변환표준점수!$B$119:$B$298,0))</f>
        <v/>
      </c>
      <c r="AQ268" s="3" t="n">
        <v>2</v>
      </c>
      <c r="AR268" s="3" t="n">
        <v>2</v>
      </c>
      <c r="AS268" s="3" t="n">
        <v>2</v>
      </c>
      <c r="AT268" s="3" t="n">
        <v>2</v>
      </c>
      <c r="AV268" s="3" t="n">
        <v>2</v>
      </c>
      <c r="AW268" s="3" t="n">
        <v>2</v>
      </c>
      <c r="AX268" s="3" t="n">
        <v>3</v>
      </c>
      <c r="AY268" s="3" t="n">
        <v>3</v>
      </c>
      <c r="BA268" s="3">
        <f>IF(AS268&gt;0,AS268,AV268)</f>
        <v/>
      </c>
      <c r="BJ268" s="3">
        <f>IF(BI268="",IF(DT268=1,1,$BI$3),BI268)</f>
        <v/>
      </c>
      <c r="CH268" s="206">
        <f>F268*P268</f>
        <v/>
      </c>
      <c r="CI268" s="56" t="n">
        <v>100</v>
      </c>
      <c r="CJ268" s="3" t="n">
        <v>97</v>
      </c>
      <c r="CK268" s="3" t="n">
        <v>94</v>
      </c>
      <c r="CL268" s="3" t="n">
        <v>85</v>
      </c>
      <c r="CM268" s="3" t="n">
        <v>60</v>
      </c>
      <c r="CN268" s="3" t="n">
        <v>40</v>
      </c>
      <c r="CO268" s="3" t="n">
        <v>25</v>
      </c>
      <c r="CP268" s="3" t="n">
        <v>10</v>
      </c>
      <c r="CQ268" s="3" t="n">
        <v>0</v>
      </c>
      <c r="CR268" s="56" t="n">
        <v>2</v>
      </c>
      <c r="CS268" s="3" t="n">
        <v>1.5</v>
      </c>
      <c r="CT268" s="3" t="n">
        <v>1</v>
      </c>
      <c r="CU268" s="3" t="n">
        <v>0.5</v>
      </c>
      <c r="DJ268" s="3">
        <f>ROUND((CI268-EZ268),1)</f>
        <v/>
      </c>
      <c r="DK268" s="3">
        <f>((CI268-EZ268)/(FG268+DJ268-FC268))*100</f>
        <v/>
      </c>
      <c r="DL268" s="3">
        <f>ROUND((CR268-FA268)+(DA268-FB268),1)</f>
        <v/>
      </c>
      <c r="DO268" s="3" t="n">
        <v>2</v>
      </c>
      <c r="EA268" s="3">
        <f>IF(DZ268&gt;0,DZ268,IF(DM268&gt;0,1,2))</f>
        <v/>
      </c>
      <c r="EB268" s="3">
        <f>MAX(DM268:DO268)</f>
        <v/>
      </c>
      <c r="EC268" s="3">
        <f>AND(DM268-0.1&lt;$DM$8,DN268-0.1&lt;$DN$8,DO268-0.1&lt;$DO$8)*1</f>
        <v/>
      </c>
      <c r="ED268" s="3">
        <f>IFERROR(IF(AND($DP$8&gt;=DP268,$DQ$8&gt;=DQ268,$DR$8&gt;=DR268,$DS$8&gt;=DS268,$DT$8&gt;=DT268,$DU$8&gt;=DU268,$DV$8&gt;=DV268,$DW$8&gt;=DW268,$DX$8&gt;=DX268,OR(DY268=0,$DY$8&lt;DY268),EC268=1),1,0),0)</f>
        <v/>
      </c>
      <c r="EF268" s="3">
        <f>IFERROR(OFFSET(EF$3,MATCH(AQ268,$ED$4:$ED$10,0),0),0)</f>
        <v/>
      </c>
      <c r="EG268" s="3">
        <f>IFERROR(OFFSET(EG$3,MATCH(AR268,$ED$4:$ED$10,0),0),0)</f>
        <v/>
      </c>
      <c r="EH268" s="3">
        <f>IFERROR(IF(LEFT($BA268,1)="4",OFFSET(변환표준점수!$H$118,MATCH($S268,변환표준점수!$B$119:$B$198,0),),OFFSET(EH$3,MATCH(AS268,$ED$4:$ED$8,0),0)),0)</f>
        <v/>
      </c>
      <c r="EI268" s="3">
        <f>IFERROR(IF(LEFT($BA268,1)="4",OFFSET(변환표준점수!$I$118,MATCH($S268,변환표준점수!$B$119:$B$198,0),0),OFFSET(EI$3,MATCH(AT268,$ED$4:$ED$8,0),0)),0)</f>
        <v/>
      </c>
      <c r="EK268" s="3">
        <f>IFERROR(IF(LEFT($BA268,1)="4",OFFSET(변환표준점수!$J$118,MATCH($S268,변환표준점수!$B$119:$B$198,0),0),OFFSET(EJ$3,MATCH(AV268,$ED$4:$ED$8,0),0)),0)</f>
        <v/>
      </c>
      <c r="EL268" s="3">
        <f>IFERROR(IF(LEFT($BA268,1)="4",OFFSET(변환표준점수!$K$118,MATCH($S268,변환표준점수!$B$119:$B$198,0),0),OFFSET(EK$3,MATCH(AW268,$ED$4:$ED$8,0),0)),0)</f>
        <v/>
      </c>
      <c r="EM268" s="3">
        <f>IFERROR(OFFSET(EL$3,MATCH(AX268,$ED$4:$ED$8,0),0),0)</f>
        <v/>
      </c>
      <c r="EN268" s="3">
        <f>IFERROR(OFFSET(EM$3,MATCH(AY268,$ED$4:$ED$8,0),0),0)</f>
        <v/>
      </c>
      <c r="EO268" s="3">
        <f>IFERROR(OFFSET(EN$3,MATCH(AZ268,$ED$4:$ED$8,0),0),0)</f>
        <v/>
      </c>
      <c r="EQ268" s="3">
        <f>IFERROR((EF268*AD268+BO268)*$EP$9,0)</f>
        <v/>
      </c>
      <c r="ER268" s="3">
        <f>IFERROR(EG268*AE268+OFFSET($BP268,0,$ER$14-1),0)</f>
        <v/>
      </c>
      <c r="ES268" s="3">
        <f>IFERROR((EH268*AF268+BS268)*$EP$9,0)</f>
        <v/>
      </c>
      <c r="ET268" s="3">
        <f>IFERROR(IF(O268&lt;2,0,(EI268*AG268+BT268)*$EP$9),0)</f>
        <v/>
      </c>
      <c r="EU268" s="3">
        <f>IFERROR(BU268*$EP$9,0)</f>
        <v/>
      </c>
      <c r="EV268" s="3">
        <f>IFERROR((EK268*AI268+BV268)*$EP$9,0)</f>
        <v/>
      </c>
      <c r="EW268" s="3">
        <f>IFERROR(IF(O268&lt;2,0,(EL268*AJ268+BW268)*$EP$9),0)</f>
        <v/>
      </c>
      <c r="EX268" s="3">
        <f>LARGE((ES268:ET268,EV268:EW268),1)</f>
        <v/>
      </c>
      <c r="EY268" s="3">
        <f>IF(O268&lt;2,0,LARGE((ES268:ET268,EV268:EW268),2))</f>
        <v/>
      </c>
      <c r="EZ268" s="3">
        <f>IFERROR(OFFSET(CI268,0,ROUND((1/(1/EM268))-1,0)),0)</f>
        <v/>
      </c>
      <c r="FA268" s="3">
        <f>IFERROR(OFFSET(CR268,0,ROUND(1/(1/EN268),0)-1),0)</f>
        <v/>
      </c>
      <c r="FB268" s="3">
        <f>IFERROR(OFFSET(DA268,0,ROUND(1/(1/EO268),0)-1),0)</f>
        <v/>
      </c>
      <c r="FG268" s="3">
        <f>IF(FF268&gt;0,FF268,EQ268+ER268+EU268+EX268+EY268+EZ268+FA268+FB268+FC268)</f>
        <v/>
      </c>
      <c r="FH268" s="618" t="n"/>
      <c r="FU268" s="3">
        <f>IF(AQ268=1,"표점",IF(AQ268=12,"표점/만점",IF(AQ268=2,"백분위")))</f>
        <v/>
      </c>
      <c r="FV268" s="3">
        <f>IF(BA268=1,"표점",IF(BA268=12,"표점/만점",IF(BA268=2,"백분위",IF(BA268=4,"변표",IF(BA268=42,"변표/만점")))))</f>
        <v/>
      </c>
      <c r="FW268" s="3">
        <f>ROUND(Y268/$FZ268,2)</f>
        <v/>
      </c>
      <c r="FX268" s="3">
        <f>ROUND(Z268/$FZ268,2)</f>
        <v/>
      </c>
      <c r="FY268" s="3">
        <f>ROUND(AC268/$FZ268,2)</f>
        <v/>
      </c>
      <c r="FZ268" s="3">
        <f>Y268+Z268+AC268</f>
        <v/>
      </c>
    </row>
    <row r="269">
      <c r="A269" s="556" t="n">
        <v>26</v>
      </c>
      <c r="C269" s="3">
        <f>ROUND(ROW(C269)-ROW($C$15),0)</f>
        <v/>
      </c>
      <c r="D269" s="3" t="n">
        <v>254</v>
      </c>
      <c r="E269" s="3" t="inlineStr">
        <is>
          <t>성신 간호자연</t>
        </is>
      </c>
      <c r="F269" s="3" t="n">
        <v>500</v>
      </c>
      <c r="G269" s="3" t="n">
        <v>0.2</v>
      </c>
      <c r="H269" s="3" t="n">
        <v>0.3</v>
      </c>
      <c r="I269" s="3" t="n">
        <v>0.15</v>
      </c>
      <c r="J269" s="3" t="n">
        <v>0.15</v>
      </c>
      <c r="O269" s="3" t="n">
        <v>2</v>
      </c>
      <c r="P269" s="3">
        <f>G269+H269+MAX((I269:J269),L269:M269)*O269</f>
        <v/>
      </c>
      <c r="Q269" s="3" t="inlineStr"/>
      <c r="S269" s="3">
        <f>IF(R269&gt;0,R269,Q269)</f>
        <v/>
      </c>
      <c r="W269" s="3">
        <f>IF(AND(BH269=0,CD269=0),0,IF(V269&gt;0,V269,IF(U269=1,$W$11,0)))</f>
        <v/>
      </c>
      <c r="Y269" s="3">
        <f>AD269</f>
        <v/>
      </c>
      <c r="Z269" s="3">
        <f>AE269</f>
        <v/>
      </c>
      <c r="AA269" s="3">
        <f>IF($BB$7=1,AF269,IF(AS269=12,$F269*I269/($AF$8*AL269+$AF$9*(1-AL269)),AF269))</f>
        <v/>
      </c>
      <c r="AB269" s="3">
        <f>IF($BB$7=1,AI269,IF(AV269=12,$F269*L269/($AI$8*AL269+$AI$9*(1-AL269)),AI269))</f>
        <v/>
      </c>
      <c r="AC269" s="3">
        <f>IF(AND(AS269=2,EA269=1),AA269*O269,IF(AND(AS269=2,EA269=2),AB269*O269,IF(EA269=1,AA269,IF(EA269=2,AB269))))</f>
        <v/>
      </c>
      <c r="AD269" s="3">
        <f>IF(AQ269=12,$F269*G269/$AQ$9,IF(OR(AQ269=1,AQ269=4),$F269*G269/200,IF(OR(AQ269=2,AQ269=9),$F269*G269/100,"자동")))</f>
        <v/>
      </c>
      <c r="AE269" s="3">
        <f>IF(AR269=12,$F269*H269/$AR$9,IF(OR(AR269=1,AR269=4),$F269*H269/200,IF(OR(AR269=2,AR269=9),$F269*H269/100,"자동")))</f>
        <v/>
      </c>
      <c r="AF269" s="3">
        <f>IF(AS269=12,$F269*I269/IF($BB$7=1,IF($ED269=1,$AS$9,$AF$9),($AF$8*AL269+$AF$9*(1-AL269))),IF(AS269=42,$F269*I269/AN269,IF(OR(AS269=1,AS269=4,AS269=2),$F269*I269/100,IF(AS269=9,$F269*I269/50,"자동"))))</f>
        <v/>
      </c>
      <c r="AG269" s="3">
        <f>IF(AT269=12,$F269*J269/IF($BB$7=1,IF($ED269=1,$AT$9,$AG$9),($AG$8*AL269+$AG$9*(1-AL269))),IF(AT269=42,$F269*J269/AN269,IF(OR(AT269=1,AT269=4,AT269=2),$F269*J269/100,IF(AT269=9,$F269*J269/50,"자동"))))</f>
        <v/>
      </c>
      <c r="AH269" s="3">
        <f>IF(AU269=12,$F269*K269/IF($BB$7=1,IF($ED269=1,$AU$9,$AH$9),($AH$8*AL269+$AH$9*(1-AL269))),IF(AU269=42,$F269*K269/$AN269,IF(OR(AU269=1,AU269=4,AU269=2),$F269*K269/100,IF(AU269=9,$F269*K269/50,"자동"))))</f>
        <v/>
      </c>
      <c r="AI269" s="3">
        <f>IF(AV269=12,$F269*L269/IF($BB$7=1,IF($ED269=1,$AV$9,$AI$9),($AI$8*AL269+$AI$9*(1-AL269))),IF(AV269=42,$F269*L269/AO269,IF(OR(AV269=1,AV269=4,AV269=2),$F269*L269/100,IF(AV269=9,$F269*L269/50,"자동"))))</f>
        <v/>
      </c>
      <c r="AJ269" s="3">
        <f>IF(AW269=12,$F269*M269/IF($BB$7=1,IF($ED269=1,$AW$9,$AJ$9),($AJ$8*AL269+$AJ$9*(1-AL269))),IF(AW269=42,$F269*M269/AO269,IF(OR(AW269=1,AW269=4,AW269=2),$F269*M269/100,IF(AW269=9,$F269*M269/50,"자동"))))</f>
        <v/>
      </c>
      <c r="AL269" s="3">
        <f>IF(AK269&lt;&gt;"",AK269,IF(BA269&lt;&gt;12,"",IF(U269=1,1,IF(LEFT(E269,3)="서울대",0,""))))</f>
        <v/>
      </c>
      <c r="AN269" s="3">
        <f>IF($BA269=42,OFFSET(변환표준점수!C$119,$AP269-1,0),"")</f>
        <v/>
      </c>
      <c r="AO269" s="3">
        <f>IF($BA269=42,OFFSET(변환표준점수!D$119,$AP269-1,0),"")</f>
        <v/>
      </c>
      <c r="AP269" s="3">
        <f>IF(S269="","",MATCH(S269,변환표준점수!$B$119:$B$298,0))</f>
        <v/>
      </c>
      <c r="AQ269" s="3" t="n">
        <v>2</v>
      </c>
      <c r="AR269" s="3" t="n">
        <v>2</v>
      </c>
      <c r="AS269" s="3" t="n">
        <v>2</v>
      </c>
      <c r="AT269" s="3" t="n">
        <v>2</v>
      </c>
      <c r="AX269" s="3" t="n">
        <v>3</v>
      </c>
      <c r="AY269" s="3" t="n">
        <v>3</v>
      </c>
      <c r="BA269" s="3">
        <f>IF(AS269&gt;0,AS269,AV269)</f>
        <v/>
      </c>
      <c r="BJ269" s="3">
        <f>IF(BI269="",IF(DT269=1,1,$BI$3),BI269)</f>
        <v/>
      </c>
      <c r="CH269" s="206">
        <f>F269*P269</f>
        <v/>
      </c>
      <c r="CI269" s="56" t="n">
        <v>100</v>
      </c>
      <c r="CJ269" s="3" t="n">
        <v>97</v>
      </c>
      <c r="CK269" s="3" t="n">
        <v>94</v>
      </c>
      <c r="CL269" s="3" t="n">
        <v>85</v>
      </c>
      <c r="CM269" s="3" t="n">
        <v>60</v>
      </c>
      <c r="CN269" s="3" t="n">
        <v>40</v>
      </c>
      <c r="CO269" s="3" t="n">
        <v>25</v>
      </c>
      <c r="CP269" s="3" t="n">
        <v>10</v>
      </c>
      <c r="CQ269" s="3" t="n">
        <v>0</v>
      </c>
      <c r="CR269" s="56" t="n">
        <v>2</v>
      </c>
      <c r="CS269" s="3" t="n">
        <v>1.5</v>
      </c>
      <c r="CT269" s="3" t="n">
        <v>1</v>
      </c>
      <c r="CU269" s="3" t="n">
        <v>0.5</v>
      </c>
      <c r="DJ269" s="3">
        <f>ROUND((CI269-EZ269),1)</f>
        <v/>
      </c>
      <c r="DK269" s="3">
        <f>((CI269-EZ269)/(FG269+DJ269-FC269))*100</f>
        <v/>
      </c>
      <c r="DL269" s="3">
        <f>ROUND((CR269-FA269)+(DA269-FB269),1)</f>
        <v/>
      </c>
      <c r="DM269" s="3" t="n">
        <v>2</v>
      </c>
      <c r="DS269" s="3" t="n">
        <v>1</v>
      </c>
      <c r="DZ269" s="3" t="n">
        <v>1</v>
      </c>
      <c r="EA269" s="3">
        <f>IF(DZ269&gt;0,DZ269,IF(DM269&gt;0,1,2))</f>
        <v/>
      </c>
      <c r="EB269" s="3">
        <f>MAX(DM269:DO269)</f>
        <v/>
      </c>
      <c r="EC269" s="3">
        <f>AND(DM269-0.1&lt;$DM$8,DN269-0.1&lt;$DN$8,DO269-0.1&lt;$DO$8)*1</f>
        <v/>
      </c>
      <c r="ED269" s="3">
        <f>IFERROR(IF(AND($DP$8&gt;=DP269,$DQ$8&gt;=DQ269,$DR$8&gt;=DR269,$DS$8&gt;=DS269,$DT$8&gt;=DT269,$DU$8&gt;=DU269,$DV$8&gt;=DV269,$DW$8&gt;=DW269,$DX$8&gt;=DX269,OR(DY269=0,$DY$8&lt;DY269),EC269=1),1,0),0)</f>
        <v/>
      </c>
      <c r="EF269" s="3">
        <f>IFERROR(OFFSET(EF$3,MATCH(AQ269,$ED$4:$ED$10,0),0),0)</f>
        <v/>
      </c>
      <c r="EG269" s="3">
        <f>IFERROR(OFFSET(EG$3,MATCH(AR269,$ED$4:$ED$10,0),0),0)</f>
        <v/>
      </c>
      <c r="EH269" s="3">
        <f>IFERROR(IF(LEFT($BA269,1)="4",OFFSET(변환표준점수!$H$118,MATCH($S269,변환표준점수!$B$119:$B$198,0),),OFFSET(EH$3,MATCH(AS269,$ED$4:$ED$8,0),0)),0)</f>
        <v/>
      </c>
      <c r="EI269" s="3">
        <f>IFERROR(IF(LEFT($BA269,1)="4",OFFSET(변환표준점수!$I$118,MATCH($S269,변환표준점수!$B$119:$B$198,0),0),OFFSET(EI$3,MATCH(AT269,$ED$4:$ED$8,0),0)),0)</f>
        <v/>
      </c>
      <c r="EK269" s="3">
        <f>IFERROR(IF(LEFT($BA269,1)="4",OFFSET(변환표준점수!$J$118,MATCH($S269,변환표준점수!$B$119:$B$198,0),0),OFFSET(EJ$3,MATCH(AV269,$ED$4:$ED$8,0),0)),0)</f>
        <v/>
      </c>
      <c r="EL269" s="3">
        <f>IFERROR(IF(LEFT($BA269,1)="4",OFFSET(변환표준점수!$K$118,MATCH($S269,변환표준점수!$B$119:$B$198,0),0),OFFSET(EK$3,MATCH(AW269,$ED$4:$ED$8,0),0)),0)</f>
        <v/>
      </c>
      <c r="EM269" s="3">
        <f>IFERROR(OFFSET(EL$3,MATCH(AX269,$ED$4:$ED$8,0),0),0)</f>
        <v/>
      </c>
      <c r="EN269" s="3">
        <f>IFERROR(OFFSET(EM$3,MATCH(AY269,$ED$4:$ED$8,0),0),0)</f>
        <v/>
      </c>
      <c r="EO269" s="3">
        <f>IFERROR(OFFSET(EN$3,MATCH(AZ269,$ED$4:$ED$8,0),0),0)</f>
        <v/>
      </c>
      <c r="EQ269" s="3">
        <f>IFERROR((EF269*AD269+BO269)*$EP$9,0)</f>
        <v/>
      </c>
      <c r="ER269" s="3">
        <f>IFERROR(EG269*AE269+OFFSET($BP269,0,$ER$14-1),0)</f>
        <v/>
      </c>
      <c r="ES269" s="3">
        <f>IFERROR((EH269*AF269+BS269)*$EP$9,0)</f>
        <v/>
      </c>
      <c r="ET269" s="3">
        <f>IFERROR(IF(O269&lt;2,0,(EI269*AG269+BT269)*$EP$9),0)</f>
        <v/>
      </c>
      <c r="EU269" s="3">
        <f>IFERROR(BU269*$EP$9,0)</f>
        <v/>
      </c>
      <c r="EV269" s="3">
        <f>IFERROR((EK269*AI269+BV269)*$EP$9,0)</f>
        <v/>
      </c>
      <c r="EW269" s="3">
        <f>IFERROR(IF(O269&lt;2,0,(EL269*AJ269+BW269)*$EP$9),0)</f>
        <v/>
      </c>
      <c r="EX269" s="3">
        <f>LARGE((ES269:ET269,EV269:EW269),1)</f>
        <v/>
      </c>
      <c r="EY269" s="3">
        <f>IF(O269&lt;2,0,LARGE((ES269:ET269,EV269:EW269),2))</f>
        <v/>
      </c>
      <c r="EZ269" s="3">
        <f>IFERROR(OFFSET(CI269,0,ROUND((1/(1/EM269))-1,0)),0)</f>
        <v/>
      </c>
      <c r="FA269" s="3">
        <f>IFERROR(OFFSET(CR269,0,ROUND(1/(1/EN269),0)-1),0)</f>
        <v/>
      </c>
      <c r="FB269" s="3">
        <f>IFERROR(OFFSET(DA269,0,ROUND(1/(1/EO269),0)-1),0)</f>
        <v/>
      </c>
      <c r="FG269" s="3">
        <f>IF(FF269&gt;0,FF269,EQ269+ER269+EU269+EX269+EY269+EZ269+FA269+FB269+FC269)</f>
        <v/>
      </c>
      <c r="FH269" s="618" t="n"/>
      <c r="FU269" s="3">
        <f>IF(AQ269=1,"표점",IF(AQ269=12,"표점/만점",IF(AQ269=2,"백분위")))</f>
        <v/>
      </c>
      <c r="FV269" s="3">
        <f>IF(BA269=1,"표점",IF(BA269=12,"표점/만점",IF(BA269=2,"백분위",IF(BA269=4,"변표",IF(BA269=42,"변표/만점")))))</f>
        <v/>
      </c>
      <c r="FW269" s="3">
        <f>ROUND(Y269/$FZ269,2)</f>
        <v/>
      </c>
      <c r="FX269" s="3">
        <f>ROUND(Z269/$FZ269,2)</f>
        <v/>
      </c>
      <c r="FY269" s="3">
        <f>ROUND(AC269/$FZ269,2)</f>
        <v/>
      </c>
      <c r="FZ269" s="3">
        <f>Y269+Z269+AC269</f>
        <v/>
      </c>
    </row>
    <row r="270">
      <c r="A270" s="556" t="n">
        <v>26</v>
      </c>
      <c r="C270" s="3">
        <f>ROUND(ROW(C270)-ROW($C$15),0)</f>
        <v/>
      </c>
      <c r="D270" s="3" t="n">
        <v>255</v>
      </c>
      <c r="E270" s="3" t="inlineStr">
        <is>
          <t>성신 간호인문</t>
        </is>
      </c>
      <c r="F270" s="3" t="n">
        <v>500</v>
      </c>
      <c r="G270" s="3" t="n">
        <v>0.2</v>
      </c>
      <c r="H270" s="3" t="n">
        <v>0.3</v>
      </c>
      <c r="I270" s="3" t="n">
        <v>0.15</v>
      </c>
      <c r="J270" s="3" t="n">
        <v>0.15</v>
      </c>
      <c r="L270" s="3" t="n">
        <v>0.15</v>
      </c>
      <c r="M270" s="3" t="n">
        <v>0.15</v>
      </c>
      <c r="O270" s="3" t="n">
        <v>2</v>
      </c>
      <c r="P270" s="3">
        <f>G270+H270+MAX((I270:J270),L270:M270)*O270</f>
        <v/>
      </c>
      <c r="Q270" s="3" t="inlineStr"/>
      <c r="S270" s="3">
        <f>IF(R270&gt;0,R270,Q270)</f>
        <v/>
      </c>
      <c r="W270" s="3">
        <f>IF(AND(BH270=0,CD270=0),0,IF(V270&gt;0,V270,IF(U270=1,$W$11,0)))</f>
        <v/>
      </c>
      <c r="Y270" s="3">
        <f>AD270</f>
        <v/>
      </c>
      <c r="Z270" s="3">
        <f>AE270</f>
        <v/>
      </c>
      <c r="AA270" s="3">
        <f>IF($BB$7=1,AF270,IF(AS270=12,$F270*I270/($AF$8*AL270+$AF$9*(1-AL270)),AF270))</f>
        <v/>
      </c>
      <c r="AB270" s="3">
        <f>IF($BB$7=1,AI270,IF(AV270=12,$F270*L270/($AI$8*AL270+$AI$9*(1-AL270)),AI270))</f>
        <v/>
      </c>
      <c r="AC270" s="3">
        <f>IF(AND(AS270=2,EA270=1),AA270*O270,IF(AND(AS270=2,EA270=2),AB270*O270,IF(EA270=1,AA270,IF(EA270=2,AB270))))</f>
        <v/>
      </c>
      <c r="AD270" s="3">
        <f>IF(AQ270=12,$F270*G270/$AQ$9,IF(OR(AQ270=1,AQ270=4),$F270*G270/200,IF(OR(AQ270=2,AQ270=9),$F270*G270/100,"자동")))</f>
        <v/>
      </c>
      <c r="AE270" s="3">
        <f>IF(AR270=12,$F270*H270/$AR$9,IF(OR(AR270=1,AR270=4),$F270*H270/200,IF(OR(AR270=2,AR270=9),$F270*H270/100,"자동")))</f>
        <v/>
      </c>
      <c r="AF270" s="3">
        <f>IF(AS270=12,$F270*I270/IF($BB$7=1,IF($ED270=1,$AS$9,$AF$9),($AF$8*AL270+$AF$9*(1-AL270))),IF(AS270=42,$F270*I270/AN270,IF(OR(AS270=1,AS270=4,AS270=2),$F270*I270/100,IF(AS270=9,$F270*I270/50,"자동"))))</f>
        <v/>
      </c>
      <c r="AG270" s="3">
        <f>IF(AT270=12,$F270*J270/IF($BB$7=1,IF($ED270=1,$AT$9,$AG$9),($AG$8*AL270+$AG$9*(1-AL270))),IF(AT270=42,$F270*J270/AN270,IF(OR(AT270=1,AT270=4,AT270=2),$F270*J270/100,IF(AT270=9,$F270*J270/50,"자동"))))</f>
        <v/>
      </c>
      <c r="AH270" s="3">
        <f>IF(AU270=12,$F270*K270/IF($BB$7=1,IF($ED270=1,$AU$9,$AH$9),($AH$8*AL270+$AH$9*(1-AL270))),IF(AU270=42,$F270*K270/$AN270,IF(OR(AU270=1,AU270=4,AU270=2),$F270*K270/100,IF(AU270=9,$F270*K270/50,"자동"))))</f>
        <v/>
      </c>
      <c r="AI270" s="3">
        <f>IF(AV270=12,$F270*L270/IF($BB$7=1,IF($ED270=1,$AV$9,$AI$9),($AI$8*AL270+$AI$9*(1-AL270))),IF(AV270=42,$F270*L270/AO270,IF(OR(AV270=1,AV270=4,AV270=2),$F270*L270/100,IF(AV270=9,$F270*L270/50,"자동"))))</f>
        <v/>
      </c>
      <c r="AJ270" s="3">
        <f>IF(AW270=12,$F270*M270/IF($BB$7=1,IF($ED270=1,$AW$9,$AJ$9),($AJ$8*AL270+$AJ$9*(1-AL270))),IF(AW270=42,$F270*M270/AO270,IF(OR(AW270=1,AW270=4,AW270=2),$F270*M270/100,IF(AW270=9,$F270*M270/50,"자동"))))</f>
        <v/>
      </c>
      <c r="AL270" s="3">
        <f>IF(AK270&lt;&gt;"",AK270,IF(BA270&lt;&gt;12,"",IF(U270=1,1,IF(LEFT(E270,3)="서울대",0,""))))</f>
        <v/>
      </c>
      <c r="AN270" s="3">
        <f>IF($BA270=42,OFFSET(변환표준점수!C$119,$AP270-1,0),"")</f>
        <v/>
      </c>
      <c r="AO270" s="3">
        <f>IF($BA270=42,OFFSET(변환표준점수!D$119,$AP270-1,0),"")</f>
        <v/>
      </c>
      <c r="AP270" s="3">
        <f>IF(S270="","",MATCH(S270,변환표준점수!$B$119:$B$298,0))</f>
        <v/>
      </c>
      <c r="AQ270" s="3" t="n">
        <v>2</v>
      </c>
      <c r="AR270" s="3" t="n">
        <v>2</v>
      </c>
      <c r="AS270" s="3" t="n">
        <v>2</v>
      </c>
      <c r="AT270" s="3" t="n">
        <v>2</v>
      </c>
      <c r="AV270" s="3" t="n">
        <v>2</v>
      </c>
      <c r="AW270" s="3" t="n">
        <v>2</v>
      </c>
      <c r="AX270" s="3" t="n">
        <v>3</v>
      </c>
      <c r="AY270" s="3" t="n">
        <v>3</v>
      </c>
      <c r="BA270" s="3">
        <f>IF(AS270&gt;0,AS270,AV270)</f>
        <v/>
      </c>
      <c r="BJ270" s="3">
        <f>IF(BI270="",IF(DT270=1,1,$BI$3),BI270)</f>
        <v/>
      </c>
      <c r="CH270" s="206">
        <f>F270*P270</f>
        <v/>
      </c>
      <c r="CI270" s="56" t="n">
        <v>100</v>
      </c>
      <c r="CJ270" s="3" t="n">
        <v>97</v>
      </c>
      <c r="CK270" s="3" t="n">
        <v>94</v>
      </c>
      <c r="CL270" s="3" t="n">
        <v>85</v>
      </c>
      <c r="CM270" s="3" t="n">
        <v>60</v>
      </c>
      <c r="CN270" s="3" t="n">
        <v>40</v>
      </c>
      <c r="CO270" s="3" t="n">
        <v>25</v>
      </c>
      <c r="CP270" s="3" t="n">
        <v>10</v>
      </c>
      <c r="CQ270" s="3" t="n">
        <v>0</v>
      </c>
      <c r="CR270" s="56" t="n">
        <v>2</v>
      </c>
      <c r="CS270" s="3" t="n">
        <v>1.5</v>
      </c>
      <c r="CT270" s="3" t="n">
        <v>1</v>
      </c>
      <c r="CU270" s="3" t="n">
        <v>0.5</v>
      </c>
      <c r="DJ270" s="3">
        <f>ROUND((CI270-EZ270),1)</f>
        <v/>
      </c>
      <c r="DK270" s="3">
        <f>((CI270-EZ270)/(FG270+DJ270-FC270))*100</f>
        <v/>
      </c>
      <c r="DL270" s="3">
        <f>ROUND((CR270-FA270)+(DA270-FB270),1)</f>
        <v/>
      </c>
      <c r="DN270" s="3" t="n">
        <v>1</v>
      </c>
      <c r="DO270" s="3" t="n">
        <v>2</v>
      </c>
      <c r="EA270" s="3">
        <f>IF(DZ270&gt;0,DZ270,IF(DM270&gt;0,1,2))</f>
        <v/>
      </c>
      <c r="EB270" s="3">
        <f>MAX(DM270:DO270)</f>
        <v/>
      </c>
      <c r="EC270" s="3">
        <f>AND(DM270-0.1&lt;$DM$8,DN270-0.1&lt;$DN$8,DO270-0.1&lt;$DO$8)*1</f>
        <v/>
      </c>
      <c r="ED270" s="3">
        <f>IFERROR(IF(AND($DP$8&gt;=DP270,$DQ$8&gt;=DQ270,$DR$8&gt;=DR270,$DS$8&gt;=DS270,$DT$8&gt;=DT270,$DU$8&gt;=DU270,$DV$8&gt;=DV270,$DW$8&gt;=DW270,$DX$8&gt;=DX270,OR(DY270=0,$DY$8&lt;DY270),EC270=1),1,0),0)</f>
        <v/>
      </c>
      <c r="EF270" s="3">
        <f>IFERROR(OFFSET(EF$3,MATCH(AQ270,$ED$4:$ED$10,0),0),0)</f>
        <v/>
      </c>
      <c r="EG270" s="3">
        <f>IFERROR(OFFSET(EG$3,MATCH(AR270,$ED$4:$ED$10,0),0),0)</f>
        <v/>
      </c>
      <c r="EH270" s="3">
        <f>IFERROR(IF(LEFT($BA270,1)="4",OFFSET(변환표준점수!$H$118,MATCH($S270,변환표준점수!$B$119:$B$198,0),),OFFSET(EH$3,MATCH(AS270,$ED$4:$ED$8,0),0)),0)</f>
        <v/>
      </c>
      <c r="EI270" s="3">
        <f>IFERROR(IF(LEFT($BA270,1)="4",OFFSET(변환표준점수!$I$118,MATCH($S270,변환표준점수!$B$119:$B$198,0),0),OFFSET(EI$3,MATCH(AT270,$ED$4:$ED$8,0),0)),0)</f>
        <v/>
      </c>
      <c r="EK270" s="3">
        <f>IFERROR(IF(LEFT($BA270,1)="4",OFFSET(변환표준점수!$J$118,MATCH($S270,변환표준점수!$B$119:$B$198,0),0),OFFSET(EJ$3,MATCH(AV270,$ED$4:$ED$8,0),0)),0)</f>
        <v/>
      </c>
      <c r="EL270" s="3">
        <f>IFERROR(IF(LEFT($BA270,1)="4",OFFSET(변환표준점수!$K$118,MATCH($S270,변환표준점수!$B$119:$B$198,0),0),OFFSET(EK$3,MATCH(AW270,$ED$4:$ED$8,0),0)),0)</f>
        <v/>
      </c>
      <c r="EM270" s="3">
        <f>IFERROR(OFFSET(EL$3,MATCH(AX270,$ED$4:$ED$8,0),0),0)</f>
        <v/>
      </c>
      <c r="EN270" s="3">
        <f>IFERROR(OFFSET(EM$3,MATCH(AY270,$ED$4:$ED$8,0),0),0)</f>
        <v/>
      </c>
      <c r="EO270" s="3">
        <f>IFERROR(OFFSET(EN$3,MATCH(AZ270,$ED$4:$ED$8,0),0),0)</f>
        <v/>
      </c>
      <c r="EQ270" s="3">
        <f>IFERROR((EF270*AD270+BO270)*$EP$9,0)</f>
        <v/>
      </c>
      <c r="ER270" s="3">
        <f>IFERROR(EG270*AE270+OFFSET($BP270,0,$ER$14-1),0)</f>
        <v/>
      </c>
      <c r="ES270" s="3">
        <f>IFERROR((EH270*AF270+BS270)*$EP$9,0)</f>
        <v/>
      </c>
      <c r="ET270" s="3">
        <f>IFERROR(IF(O270&lt;2,0,(EI270*AG270+BT270)*$EP$9),0)</f>
        <v/>
      </c>
      <c r="EU270" s="3">
        <f>IFERROR(BU270*$EP$9,0)</f>
        <v/>
      </c>
      <c r="EV270" s="3">
        <f>IFERROR((EK270*AI270+BV270)*$EP$9,0)</f>
        <v/>
      </c>
      <c r="EW270" s="3">
        <f>IFERROR(IF(O270&lt;2,0,(EL270*AJ270+BW270)*$EP$9),0)</f>
        <v/>
      </c>
      <c r="EX270" s="3">
        <f>LARGE((ES270:ET270,EV270:EW270),1)</f>
        <v/>
      </c>
      <c r="EY270" s="3">
        <f>IF(O270&lt;2,0,LARGE((ES270:ET270,EV270:EW270),2))</f>
        <v/>
      </c>
      <c r="EZ270" s="3">
        <f>IFERROR(OFFSET(CI270,0,ROUND((1/(1/EM270))-1,0)),0)</f>
        <v/>
      </c>
      <c r="FA270" s="3">
        <f>IFERROR(OFFSET(CR270,0,ROUND(1/(1/EN270),0)-1),0)</f>
        <v/>
      </c>
      <c r="FB270" s="3">
        <f>IFERROR(OFFSET(DA270,0,ROUND(1/(1/EO270),0)-1),0)</f>
        <v/>
      </c>
      <c r="FG270" s="3">
        <f>IF(FF270&gt;0,FF270,EQ270+ER270+EU270+EX270+EY270+EZ270+FA270+FB270+FC270)</f>
        <v/>
      </c>
      <c r="FH270" s="618" t="n"/>
      <c r="FU270" s="3">
        <f>IF(AQ270=1,"표점",IF(AQ270=12,"표점/만점",IF(AQ270=2,"백분위")))</f>
        <v/>
      </c>
      <c r="FV270" s="3">
        <f>IF(BA270=1,"표점",IF(BA270=12,"표점/만점",IF(BA270=2,"백분위",IF(BA270=4,"변표",IF(BA270=42,"변표/만점")))))</f>
        <v/>
      </c>
      <c r="FW270" s="3">
        <f>ROUND(Y270/$FZ270,2)</f>
        <v/>
      </c>
      <c r="FX270" s="3">
        <f>ROUND(Z270/$FZ270,2)</f>
        <v/>
      </c>
      <c r="FY270" s="3">
        <f>ROUND(AC270/$FZ270,2)</f>
        <v/>
      </c>
      <c r="FZ270" s="3">
        <f>Y270+Z270+AC270</f>
        <v/>
      </c>
    </row>
    <row r="271">
      <c r="A271" s="556" t="n">
        <v>26</v>
      </c>
      <c r="C271" s="3">
        <f>ROUND(ROW(C271)-ROW($C$15),0)</f>
        <v/>
      </c>
      <c r="D271" s="3" t="n">
        <v>256</v>
      </c>
      <c r="E271" s="3" t="inlineStr">
        <is>
          <t>성신 통합사범</t>
        </is>
      </c>
      <c r="F271" s="3" t="n">
        <v>500</v>
      </c>
      <c r="G271" s="3" t="n">
        <v>0.3</v>
      </c>
      <c r="H271" s="3" t="n">
        <v>0.2</v>
      </c>
      <c r="I271" s="3" t="n">
        <v>0.15</v>
      </c>
      <c r="J271" s="3" t="n">
        <v>0.15</v>
      </c>
      <c r="L271" s="3" t="n">
        <v>0.15</v>
      </c>
      <c r="M271" s="3" t="n">
        <v>0.15</v>
      </c>
      <c r="O271" s="3" t="n">
        <v>2</v>
      </c>
      <c r="P271" s="3">
        <f>G271+H271+MAX((I271:J271),L271:M271)*O271</f>
        <v/>
      </c>
      <c r="Q271" s="3" t="inlineStr"/>
      <c r="S271" s="3">
        <f>IF(R271&gt;0,R271,Q271)</f>
        <v/>
      </c>
      <c r="W271" s="3">
        <f>IF(AND(BH271=0,CD271=0),0,IF(V271&gt;0,V271,IF(U271=1,$W$11,0)))</f>
        <v/>
      </c>
      <c r="Y271" s="3">
        <f>AD271</f>
        <v/>
      </c>
      <c r="Z271" s="3">
        <f>AE271</f>
        <v/>
      </c>
      <c r="AA271" s="3">
        <f>IF($BB$7=1,AF271,IF(AS271=12,$F271*I271/($AF$8*AL271+$AF$9*(1-AL271)),AF271))</f>
        <v/>
      </c>
      <c r="AB271" s="3">
        <f>IF($BB$7=1,AI271,IF(AV271=12,$F271*L271/($AI$8*AL271+$AI$9*(1-AL271)),AI271))</f>
        <v/>
      </c>
      <c r="AC271" s="3">
        <f>IF(AND(AS271=2,EA271=1),AA271*O271,IF(AND(AS271=2,EA271=2),AB271*O271,IF(EA271=1,AA271,IF(EA271=2,AB271))))</f>
        <v/>
      </c>
      <c r="AD271" s="3">
        <f>IF(AQ271=12,$F271*G271/$AQ$9,IF(OR(AQ271=1,AQ271=4),$F271*G271/200,IF(OR(AQ271=2,AQ271=9),$F271*G271/100,"자동")))</f>
        <v/>
      </c>
      <c r="AE271" s="3">
        <f>IF(AR271=12,$F271*H271/$AR$9,IF(OR(AR271=1,AR271=4),$F271*H271/200,IF(OR(AR271=2,AR271=9),$F271*H271/100,"자동")))</f>
        <v/>
      </c>
      <c r="AF271" s="3">
        <f>IF(AS271=12,$F271*I271/IF($BB$7=1,IF($ED271=1,$AS$9,$AF$9),($AF$8*AL271+$AF$9*(1-AL271))),IF(AS271=42,$F271*I271/AN271,IF(OR(AS271=1,AS271=4,AS271=2),$F271*I271/100,IF(AS271=9,$F271*I271/50,"자동"))))</f>
        <v/>
      </c>
      <c r="AG271" s="3">
        <f>IF(AT271=12,$F271*J271/IF($BB$7=1,IF($ED271=1,$AT$9,$AG$9),($AG$8*AL271+$AG$9*(1-AL271))),IF(AT271=42,$F271*J271/AN271,IF(OR(AT271=1,AT271=4,AT271=2),$F271*J271/100,IF(AT271=9,$F271*J271/50,"자동"))))</f>
        <v/>
      </c>
      <c r="AH271" s="3">
        <f>IF(AU271=12,$F271*K271/IF($BB$7=1,IF($ED271=1,$AU$9,$AH$9),($AH$8*AL271+$AH$9*(1-AL271))),IF(AU271=42,$F271*K271/$AN271,IF(OR(AU271=1,AU271=4,AU271=2),$F271*K271/100,IF(AU271=9,$F271*K271/50,"자동"))))</f>
        <v/>
      </c>
      <c r="AI271" s="3">
        <f>IF(AV271=12,$F271*L271/IF($BB$7=1,IF($ED271=1,$AV$9,$AI$9),($AI$8*AL271+$AI$9*(1-AL271))),IF(AV271=42,$F271*L271/AO271,IF(OR(AV271=1,AV271=4,AV271=2),$F271*L271/100,IF(AV271=9,$F271*L271/50,"자동"))))</f>
        <v/>
      </c>
      <c r="AJ271" s="3">
        <f>IF(AW271=12,$F271*M271/IF($BB$7=1,IF($ED271=1,$AW$9,$AJ$9),($AJ$8*AL271+$AJ$9*(1-AL271))),IF(AW271=42,$F271*M271/AO271,IF(OR(AW271=1,AW271=4,AW271=2),$F271*M271/100,IF(AW271=9,$F271*M271/50,"자동"))))</f>
        <v/>
      </c>
      <c r="AL271" s="3">
        <f>IF(AK271&lt;&gt;"",AK271,IF(BA271&lt;&gt;12,"",IF(U271=1,1,IF(LEFT(E271,3)="서울대",0,""))))</f>
        <v/>
      </c>
      <c r="AN271" s="3">
        <f>IF($BA271=42,OFFSET(변환표준점수!C$119,$AP271-1,0),"")</f>
        <v/>
      </c>
      <c r="AO271" s="3">
        <f>IF($BA271=42,OFFSET(변환표준점수!D$119,$AP271-1,0),"")</f>
        <v/>
      </c>
      <c r="AP271" s="3">
        <f>IF(S271="","",MATCH(S271,변환표준점수!$B$119:$B$298,0))</f>
        <v/>
      </c>
      <c r="AQ271" s="3" t="n">
        <v>2</v>
      </c>
      <c r="AR271" s="3" t="n">
        <v>2</v>
      </c>
      <c r="AS271" s="3" t="n">
        <v>2</v>
      </c>
      <c r="AT271" s="3" t="n">
        <v>2</v>
      </c>
      <c r="AV271" s="3" t="n">
        <v>2</v>
      </c>
      <c r="AW271" s="3" t="n">
        <v>2</v>
      </c>
      <c r="AX271" s="3" t="n">
        <v>3</v>
      </c>
      <c r="AY271" s="3" t="n">
        <v>3</v>
      </c>
      <c r="BA271" s="3">
        <f>IF(AS271&gt;0,AS271,AV271)</f>
        <v/>
      </c>
      <c r="BJ271" s="3">
        <f>IF(BI271="",IF(DT271=1,1,$BI$3),BI271)</f>
        <v/>
      </c>
      <c r="CH271" s="206">
        <f>F271*P271</f>
        <v/>
      </c>
      <c r="CI271" s="56" t="n">
        <v>100</v>
      </c>
      <c r="CJ271" s="3" t="n">
        <v>97</v>
      </c>
      <c r="CK271" s="3" t="n">
        <v>94</v>
      </c>
      <c r="CL271" s="3" t="n">
        <v>85</v>
      </c>
      <c r="CM271" s="3" t="n">
        <v>60</v>
      </c>
      <c r="CN271" s="3" t="n">
        <v>40</v>
      </c>
      <c r="CO271" s="3" t="n">
        <v>25</v>
      </c>
      <c r="CP271" s="3" t="n">
        <v>10</v>
      </c>
      <c r="CQ271" s="3" t="n">
        <v>0</v>
      </c>
      <c r="CR271" s="56" t="n">
        <v>2</v>
      </c>
      <c r="CS271" s="3" t="n">
        <v>1.5</v>
      </c>
      <c r="CT271" s="3" t="n">
        <v>1</v>
      </c>
      <c r="CU271" s="3" t="n">
        <v>0.5</v>
      </c>
      <c r="DJ271" s="3">
        <f>ROUND((CI271-EZ271),1)</f>
        <v/>
      </c>
      <c r="DK271" s="3">
        <f>((CI271-EZ271)/(FG271+DJ271-FC271))*100</f>
        <v/>
      </c>
      <c r="DL271" s="3">
        <f>ROUND((CR271-FA271)+(DA271-FB271),1)</f>
        <v/>
      </c>
      <c r="DO271" s="3" t="n">
        <v>2</v>
      </c>
      <c r="EA271" s="3">
        <f>IF(DZ271&gt;0,DZ271,IF(DM271&gt;0,1,2))</f>
        <v/>
      </c>
      <c r="EB271" s="3">
        <f>MAX(DM271:DO271)</f>
        <v/>
      </c>
      <c r="EC271" s="3">
        <f>AND(DM271-0.1&lt;$DM$8,DN271-0.1&lt;$DN$8,DO271-0.1&lt;$DO$8)*1</f>
        <v/>
      </c>
      <c r="ED271" s="3">
        <f>IFERROR(IF(AND($DP$8&gt;=DP271,$DQ$8&gt;=DQ271,$DR$8&gt;=DR271,$DS$8&gt;=DS271,$DT$8&gt;=DT271,$DU$8&gt;=DU271,$DV$8&gt;=DV271,$DW$8&gt;=DW271,$DX$8&gt;=DX271,OR(DY271=0,$DY$8&lt;DY271),EC271=1),1,0),0)</f>
        <v/>
      </c>
      <c r="EF271" s="3">
        <f>IFERROR(OFFSET(EF$3,MATCH(AQ271,$ED$4:$ED$10,0),0),0)</f>
        <v/>
      </c>
      <c r="EG271" s="3">
        <f>IFERROR(OFFSET(EG$3,MATCH(AR271,$ED$4:$ED$10,0),0),0)</f>
        <v/>
      </c>
      <c r="EH271" s="3">
        <f>IFERROR(IF(LEFT($BA271,1)="4",OFFSET(변환표준점수!$H$118,MATCH($S271,변환표준점수!$B$119:$B$198,0),),OFFSET(EH$3,MATCH(AS271,$ED$4:$ED$8,0),0)),0)</f>
        <v/>
      </c>
      <c r="EI271" s="3">
        <f>IFERROR(IF(LEFT($BA271,1)="4",OFFSET(변환표준점수!$I$118,MATCH($S271,변환표준점수!$B$119:$B$198,0),0),OFFSET(EI$3,MATCH(AT271,$ED$4:$ED$8,0),0)),0)</f>
        <v/>
      </c>
      <c r="EK271" s="3">
        <f>IFERROR(IF(LEFT($BA271,1)="4",OFFSET(변환표준점수!$J$118,MATCH($S271,변환표준점수!$B$119:$B$198,0),0),OFFSET(EJ$3,MATCH(AV271,$ED$4:$ED$8,0),0)),0)</f>
        <v/>
      </c>
      <c r="EL271" s="3">
        <f>IFERROR(IF(LEFT($BA271,1)="4",OFFSET(변환표준점수!$K$118,MATCH($S271,변환표준점수!$B$119:$B$198,0),0),OFFSET(EK$3,MATCH(AW271,$ED$4:$ED$8,0),0)),0)</f>
        <v/>
      </c>
      <c r="EM271" s="3">
        <f>IFERROR(OFFSET(EL$3,MATCH(AX271,$ED$4:$ED$8,0),0),0)</f>
        <v/>
      </c>
      <c r="EN271" s="3">
        <f>IFERROR(OFFSET(EM$3,MATCH(AY271,$ED$4:$ED$8,0),0),0)</f>
        <v/>
      </c>
      <c r="EO271" s="3">
        <f>IFERROR(OFFSET(EN$3,MATCH(AZ271,$ED$4:$ED$8,0),0),0)</f>
        <v/>
      </c>
      <c r="EQ271" s="3">
        <f>IFERROR((EF271*AD271+BO271)*$EP$9,0)</f>
        <v/>
      </c>
      <c r="ER271" s="3">
        <f>IFERROR(EG271*AE271+OFFSET($BP271,0,$ER$14-1),0)</f>
        <v/>
      </c>
      <c r="ES271" s="3">
        <f>IFERROR((EH271*AF271+BS271)*$EP$9,0)</f>
        <v/>
      </c>
      <c r="ET271" s="3">
        <f>IFERROR(IF(O271&lt;2,0,(EI271*AG271+BT271)*$EP$9),0)</f>
        <v/>
      </c>
      <c r="EU271" s="3">
        <f>IFERROR(BU271*$EP$9,0)</f>
        <v/>
      </c>
      <c r="EV271" s="3">
        <f>IFERROR((EK271*AI271+BV271)*$EP$9,0)</f>
        <v/>
      </c>
      <c r="EW271" s="3">
        <f>IFERROR(IF(O271&lt;2,0,(EL271*AJ271+BW271)*$EP$9),0)</f>
        <v/>
      </c>
      <c r="EX271" s="3">
        <f>LARGE((ES271:ET271,EV271:EW271),1)</f>
        <v/>
      </c>
      <c r="EY271" s="3">
        <f>IF(O271&lt;2,0,LARGE((ES271:ET271,EV271:EW271),2))</f>
        <v/>
      </c>
      <c r="EZ271" s="3">
        <f>IFERROR(OFFSET(CI271,0,ROUND((1/(1/EM271))-1,0)),0)</f>
        <v/>
      </c>
      <c r="FA271" s="3">
        <f>IFERROR(OFFSET(CR271,0,ROUND(1/(1/EN271),0)-1),0)</f>
        <v/>
      </c>
      <c r="FB271" s="3">
        <f>IFERROR(OFFSET(DA271,0,ROUND(1/(1/EO271),0)-1),0)</f>
        <v/>
      </c>
      <c r="FG271" s="3">
        <f>IF(FF271&gt;0,FF271,EQ271+ER271+EU271+EX271+EY271+EZ271+FA271+FB271+FC271)</f>
        <v/>
      </c>
      <c r="FH271" s="618" t="n"/>
      <c r="FU271" s="3">
        <f>IF(AQ271=1,"표점",IF(AQ271=12,"표점/만점",IF(AQ271=2,"백분위")))</f>
        <v/>
      </c>
      <c r="FV271" s="3">
        <f>IF(BA271=1,"표점",IF(BA271=12,"표점/만점",IF(BA271=2,"백분위",IF(BA271=4,"변표",IF(BA271=42,"변표/만점")))))</f>
        <v/>
      </c>
      <c r="FW271" s="3">
        <f>ROUND(Y271/$FZ271,2)</f>
        <v/>
      </c>
      <c r="FX271" s="3">
        <f>ROUND(Z271/$FZ271,2)</f>
        <v/>
      </c>
      <c r="FY271" s="3">
        <f>ROUND(AC271/$FZ271,2)</f>
        <v/>
      </c>
      <c r="FZ271" s="3">
        <f>Y271+Z271+AC271</f>
        <v/>
      </c>
    </row>
    <row r="272">
      <c r="A272" s="556" t="n">
        <v>26</v>
      </c>
      <c r="C272" s="3">
        <f>ROUND(ROW(C272)-ROW($C$15),0)</f>
        <v/>
      </c>
      <c r="D272" s="3" t="n">
        <v>257</v>
      </c>
      <c r="E272" s="3" t="inlineStr">
        <is>
          <t>성신 자유</t>
        </is>
      </c>
      <c r="F272" s="3" t="n">
        <v>500</v>
      </c>
      <c r="G272" s="3" t="n">
        <v>0.3</v>
      </c>
      <c r="H272" s="3" t="n">
        <v>0.3</v>
      </c>
      <c r="I272" s="3" t="n">
        <v>0.1</v>
      </c>
      <c r="J272" s="3" t="n">
        <v>0.1</v>
      </c>
      <c r="L272" s="3" t="n">
        <v>0.1</v>
      </c>
      <c r="M272" s="3" t="n">
        <v>0.1</v>
      </c>
      <c r="O272" s="3" t="n">
        <v>2</v>
      </c>
      <c r="P272" s="3">
        <f>G272+H272+MAX((I272:J272),L272:M272)*O272</f>
        <v/>
      </c>
      <c r="Q272" s="3" t="inlineStr"/>
      <c r="S272" s="3">
        <f>IF(R272&gt;0,R272,Q272)</f>
        <v/>
      </c>
      <c r="W272" s="3">
        <f>IF(AND(BH272=0,CD272=0),0,IF(V272&gt;0,V272,IF(U272=1,$W$11,0)))</f>
        <v/>
      </c>
      <c r="Y272" s="3">
        <f>AD272</f>
        <v/>
      </c>
      <c r="Z272" s="3">
        <f>AE272</f>
        <v/>
      </c>
      <c r="AA272" s="3">
        <f>IF($BB$7=1,AF272,IF(AS272=12,$F272*I272/($AF$8*AL272+$AF$9*(1-AL272)),AF272))</f>
        <v/>
      </c>
      <c r="AB272" s="3">
        <f>IF($BB$7=1,AI272,IF(AV272=12,$F272*L272/($AI$8*AL272+$AI$9*(1-AL272)),AI272))</f>
        <v/>
      </c>
      <c r="AC272" s="3">
        <f>IF(AND(AS272=2,EA272=1),AA272*O272,IF(AND(AS272=2,EA272=2),AB272*O272,IF(EA272=1,AA272,IF(EA272=2,AB272))))</f>
        <v/>
      </c>
      <c r="AD272" s="3">
        <f>IF(AQ272=12,$F272*G272/$AQ$9,IF(OR(AQ272=1,AQ272=4),$F272*G272/200,IF(OR(AQ272=2,AQ272=9),$F272*G272/100,"자동")))</f>
        <v/>
      </c>
      <c r="AE272" s="3">
        <f>IF(AR272=12,$F272*H272/$AR$9,IF(OR(AR272=1,AR272=4),$F272*H272/200,IF(OR(AR272=2,AR272=9),$F272*H272/100,"자동")))</f>
        <v/>
      </c>
      <c r="AF272" s="3">
        <f>IF(AS272=12,$F272*I272/IF($BB$7=1,IF($ED272=1,$AS$9,$AF$9),($AF$8*AL272+$AF$9*(1-AL272))),IF(AS272=42,$F272*I272/AN272,IF(OR(AS272=1,AS272=4,AS272=2),$F272*I272/100,IF(AS272=9,$F272*I272/50,"자동"))))</f>
        <v/>
      </c>
      <c r="AG272" s="3">
        <f>IF(AT272=12,$F272*J272/IF($BB$7=1,IF($ED272=1,$AT$9,$AG$9),($AG$8*AL272+$AG$9*(1-AL272))),IF(AT272=42,$F272*J272/AN272,IF(OR(AT272=1,AT272=4,AT272=2),$F272*J272/100,IF(AT272=9,$F272*J272/50,"자동"))))</f>
        <v/>
      </c>
      <c r="AH272" s="3">
        <f>IF(AU272=12,$F272*K272/IF($BB$7=1,IF($ED272=1,$AU$9,$AH$9),($AH$8*AL272+$AH$9*(1-AL272))),IF(AU272=42,$F272*K272/$AN272,IF(OR(AU272=1,AU272=4,AU272=2),$F272*K272/100,IF(AU272=9,$F272*K272/50,"자동"))))</f>
        <v/>
      </c>
      <c r="AI272" s="3">
        <f>IF(AV272=12,$F272*L272/IF($BB$7=1,IF($ED272=1,$AV$9,$AI$9),($AI$8*AL272+$AI$9*(1-AL272))),IF(AV272=42,$F272*L272/AO272,IF(OR(AV272=1,AV272=4,AV272=2),$F272*L272/100,IF(AV272=9,$F272*L272/50,"자동"))))</f>
        <v/>
      </c>
      <c r="AJ272" s="3">
        <f>IF(AW272=12,$F272*M272/IF($BB$7=1,IF($ED272=1,$AW$9,$AJ$9),($AJ$8*AL272+$AJ$9*(1-AL272))),IF(AW272=42,$F272*M272/AO272,IF(OR(AW272=1,AW272=4,AW272=2),$F272*M272/100,IF(AW272=9,$F272*M272/50,"자동"))))</f>
        <v/>
      </c>
      <c r="AL272" s="3">
        <f>IF(AK272&lt;&gt;"",AK272,IF(BA272&lt;&gt;12,"",IF(U272=1,1,IF(LEFT(E272,3)="서울대",0,""))))</f>
        <v/>
      </c>
      <c r="AN272" s="3">
        <f>IF($BA272=42,OFFSET(변환표준점수!C$119,$AP272-1,0),"")</f>
        <v/>
      </c>
      <c r="AO272" s="3">
        <f>IF($BA272=42,OFFSET(변환표준점수!D$119,$AP272-1,0),"")</f>
        <v/>
      </c>
      <c r="AP272" s="3">
        <f>IF(S272="","",MATCH(S272,변환표준점수!$B$119:$B$298,0))</f>
        <v/>
      </c>
      <c r="AQ272" s="3" t="n">
        <v>2</v>
      </c>
      <c r="AR272" s="3" t="n">
        <v>2</v>
      </c>
      <c r="AS272" s="3" t="n">
        <v>2</v>
      </c>
      <c r="AT272" s="3" t="n">
        <v>2</v>
      </c>
      <c r="AV272" s="3" t="n">
        <v>2</v>
      </c>
      <c r="AW272" s="3" t="n">
        <v>2</v>
      </c>
      <c r="AX272" s="3" t="n">
        <v>3</v>
      </c>
      <c r="AY272" s="3" t="n">
        <v>3</v>
      </c>
      <c r="BA272" s="3">
        <f>IF(AS272&gt;0,AS272,AV272)</f>
        <v/>
      </c>
      <c r="BJ272" s="3">
        <f>IF(BI272="",IF(DT272=1,1,$BI$3),BI272)</f>
        <v/>
      </c>
      <c r="CH272" s="206">
        <f>F272*P272</f>
        <v/>
      </c>
      <c r="CI272" s="56" t="n">
        <v>100</v>
      </c>
      <c r="CJ272" s="3" t="n">
        <v>97</v>
      </c>
      <c r="CK272" s="3" t="n">
        <v>94</v>
      </c>
      <c r="CL272" s="3" t="n">
        <v>85</v>
      </c>
      <c r="CM272" s="3" t="n">
        <v>60</v>
      </c>
      <c r="CN272" s="3" t="n">
        <v>40</v>
      </c>
      <c r="CO272" s="3" t="n">
        <v>25</v>
      </c>
      <c r="CP272" s="3" t="n">
        <v>10</v>
      </c>
      <c r="CQ272" s="3" t="n">
        <v>0</v>
      </c>
      <c r="CR272" s="56" t="n">
        <v>2</v>
      </c>
      <c r="CS272" s="3" t="n">
        <v>1.5</v>
      </c>
      <c r="CT272" s="3" t="n">
        <v>1</v>
      </c>
      <c r="CU272" s="3" t="n">
        <v>0.5</v>
      </c>
      <c r="DJ272" s="3">
        <f>ROUND((CI272-EZ272),1)</f>
        <v/>
      </c>
      <c r="DK272" s="3">
        <f>((CI272-EZ272)/(FG272+DJ272-FC272))*100</f>
        <v/>
      </c>
      <c r="DL272" s="3">
        <f>ROUND((CR272-FA272)+(DA272-FB272),1)</f>
        <v/>
      </c>
      <c r="DO272" s="3" t="n">
        <v>2</v>
      </c>
      <c r="EA272" s="3">
        <f>IF(DZ272&gt;0,DZ272,IF(DM272&gt;0,1,2))</f>
        <v/>
      </c>
      <c r="EB272" s="3">
        <f>MAX(DM272:DO272)</f>
        <v/>
      </c>
      <c r="EC272" s="3">
        <f>AND(DM272-0.1&lt;$DM$8,DN272-0.1&lt;$DN$8,DO272-0.1&lt;$DO$8)*1</f>
        <v/>
      </c>
      <c r="ED272" s="3">
        <f>IFERROR(IF(AND($DP$8&gt;=DP272,$DQ$8&gt;=DQ272,$DR$8&gt;=DR272,$DS$8&gt;=DS272,$DT$8&gt;=DT272,$DU$8&gt;=DU272,$DV$8&gt;=DV272,$DW$8&gt;=DW272,$DX$8&gt;=DX272,OR(DY272=0,$DY$8&lt;DY272),EC272=1),1,0),0)</f>
        <v/>
      </c>
      <c r="EF272" s="3">
        <f>IFERROR(OFFSET(EF$3,MATCH(AQ272,$ED$4:$ED$10,0),0),0)</f>
        <v/>
      </c>
      <c r="EG272" s="3">
        <f>IFERROR(OFFSET(EG$3,MATCH(AR272,$ED$4:$ED$10,0),0),0)</f>
        <v/>
      </c>
      <c r="EH272" s="3">
        <f>IFERROR(IF(LEFT($BA272,1)="4",OFFSET(변환표준점수!$H$118,MATCH($S272,변환표준점수!$B$119:$B$198,0),),OFFSET(EH$3,MATCH(AS272,$ED$4:$ED$8,0),0)),0)</f>
        <v/>
      </c>
      <c r="EI272" s="3">
        <f>IFERROR(IF(LEFT($BA272,1)="4",OFFSET(변환표준점수!$I$118,MATCH($S272,변환표준점수!$B$119:$B$198,0),0),OFFSET(EI$3,MATCH(AT272,$ED$4:$ED$8,0),0)),0)</f>
        <v/>
      </c>
      <c r="EK272" s="3">
        <f>IFERROR(IF(LEFT($BA272,1)="4",OFFSET(변환표준점수!$J$118,MATCH($S272,변환표준점수!$B$119:$B$198,0),0),OFFSET(EJ$3,MATCH(AV272,$ED$4:$ED$8,0),0)),0)</f>
        <v/>
      </c>
      <c r="EL272" s="3">
        <f>IFERROR(IF(LEFT($BA272,1)="4",OFFSET(변환표준점수!$K$118,MATCH($S272,변환표준점수!$B$119:$B$198,0),0),OFFSET(EK$3,MATCH(AW272,$ED$4:$ED$8,0),0)),0)</f>
        <v/>
      </c>
      <c r="EM272" s="3">
        <f>IFERROR(OFFSET(EL$3,MATCH(AX272,$ED$4:$ED$8,0),0),0)</f>
        <v/>
      </c>
      <c r="EN272" s="3">
        <f>IFERROR(OFFSET(EM$3,MATCH(AY272,$ED$4:$ED$8,0),0),0)</f>
        <v/>
      </c>
      <c r="EO272" s="3">
        <f>IFERROR(OFFSET(EN$3,MATCH(AZ272,$ED$4:$ED$8,0),0),0)</f>
        <v/>
      </c>
      <c r="EQ272" s="3">
        <f>IFERROR((EF272*AD272+BO272)*$EP$9,0)</f>
        <v/>
      </c>
      <c r="ER272" s="3">
        <f>IFERROR(EG272*AE272+OFFSET($BP272,0,$ER$14-1),0)</f>
        <v/>
      </c>
      <c r="ES272" s="3">
        <f>IFERROR((EH272*AF272+BS272)*$EP$9,0)</f>
        <v/>
      </c>
      <c r="ET272" s="3">
        <f>IFERROR(IF(O272&lt;2,0,(EI272*AG272+BT272)*$EP$9),0)</f>
        <v/>
      </c>
      <c r="EU272" s="3">
        <f>IFERROR(BU272*$EP$9,0)</f>
        <v/>
      </c>
      <c r="EV272" s="3">
        <f>IFERROR((EK272*AI272+BV272)*$EP$9,0)</f>
        <v/>
      </c>
      <c r="EW272" s="3">
        <f>IFERROR(IF(O272&lt;2,0,(EL272*AJ272+BW272)*$EP$9),0)</f>
        <v/>
      </c>
      <c r="EX272" s="3">
        <f>LARGE((ES272:ET272,EV272:EW272),1)</f>
        <v/>
      </c>
      <c r="EY272" s="3">
        <f>IF(O272&lt;2,0,LARGE((ES272:ET272,EV272:EW272),2))</f>
        <v/>
      </c>
      <c r="EZ272" s="3">
        <f>IFERROR(OFFSET(CI272,0,ROUND((1/(1/EM272))-1,0)),0)</f>
        <v/>
      </c>
      <c r="FA272" s="3">
        <f>IFERROR(OFFSET(CR272,0,ROUND(1/(1/EN272),0)-1),0)</f>
        <v/>
      </c>
      <c r="FB272" s="3">
        <f>IFERROR(OFFSET(DA272,0,ROUND(1/(1/EO272),0)-1),0)</f>
        <v/>
      </c>
      <c r="FG272" s="3">
        <f>IF(FF272&gt;0,FF272,EQ272+ER272+EU272+EX272+EY272+EZ272+FA272+FB272+FC272)</f>
        <v/>
      </c>
      <c r="FH272" s="618" t="n"/>
      <c r="FU272" s="3">
        <f>IF(AQ272=1,"표점",IF(AQ272=12,"표점/만점",IF(AQ272=2,"백분위")))</f>
        <v/>
      </c>
      <c r="FV272" s="3">
        <f>IF(BA272=1,"표점",IF(BA272=12,"표점/만점",IF(BA272=2,"백분위",IF(BA272=4,"변표",IF(BA272=42,"변표/만점")))))</f>
        <v/>
      </c>
      <c r="FW272" s="3">
        <f>ROUND(Y272/$FZ272,2)</f>
        <v/>
      </c>
      <c r="FX272" s="3">
        <f>ROUND(Z272/$FZ272,2)</f>
        <v/>
      </c>
      <c r="FY272" s="3">
        <f>ROUND(AC272/$FZ272,2)</f>
        <v/>
      </c>
      <c r="FZ272" s="3">
        <f>Y272+Z272+AC272</f>
        <v/>
      </c>
    </row>
    <row r="273">
      <c r="A273" s="556" t="n">
        <v>26</v>
      </c>
      <c r="C273" s="3">
        <f>ROUND(ROW(C273)-ROW($C$15),0)</f>
        <v/>
      </c>
      <c r="D273" s="3" t="n">
        <v>258</v>
      </c>
      <c r="E273" s="3" t="inlineStr">
        <is>
          <t>성신 첨단</t>
        </is>
      </c>
      <c r="F273" s="3" t="n">
        <v>500</v>
      </c>
      <c r="G273" s="3" t="n">
        <v>0.2</v>
      </c>
      <c r="H273" s="3" t="n">
        <v>0.3</v>
      </c>
      <c r="I273" s="3" t="n">
        <v>0.15</v>
      </c>
      <c r="J273" s="3" t="n">
        <v>0.15</v>
      </c>
      <c r="L273" s="3" t="n">
        <v>0.15</v>
      </c>
      <c r="M273" s="3" t="n">
        <v>0.15</v>
      </c>
      <c r="O273" s="3" t="n">
        <v>2</v>
      </c>
      <c r="P273" s="3">
        <f>G273+H273+MAX((I273:J273),L273:M273)*O273</f>
        <v/>
      </c>
      <c r="Q273" s="3" t="inlineStr"/>
      <c r="S273" s="3">
        <f>IF(R273&gt;0,R273,Q273)</f>
        <v/>
      </c>
      <c r="W273" s="3">
        <f>IF(AND(BH273=0,CD273=0),0,IF(V273&gt;0,V273,IF(U273=1,$W$11,0)))</f>
        <v/>
      </c>
      <c r="Y273" s="3">
        <f>AD273</f>
        <v/>
      </c>
      <c r="Z273" s="3">
        <f>AE273</f>
        <v/>
      </c>
      <c r="AA273" s="3">
        <f>IF($BB$7=1,AF273,IF(AS273=12,$F273*I273/($AF$8*AL273+$AF$9*(1-AL273)),AF273))</f>
        <v/>
      </c>
      <c r="AB273" s="3">
        <f>IF($BB$7=1,AI273,IF(AV273=12,$F273*L273/($AI$8*AL273+$AI$9*(1-AL273)),AI273))</f>
        <v/>
      </c>
      <c r="AC273" s="3">
        <f>IF(AND(AS273=2,EA273=1),AA273*O273,IF(AND(AS273=2,EA273=2),AB273*O273,IF(EA273=1,AA273,IF(EA273=2,AB273))))</f>
        <v/>
      </c>
      <c r="AD273" s="3">
        <f>IF(AQ273=12,$F273*G273/$AQ$9,IF(OR(AQ273=1,AQ273=4),$F273*G273/200,IF(OR(AQ273=2,AQ273=9),$F273*G273/100,"자동")))</f>
        <v/>
      </c>
      <c r="AE273" s="3">
        <f>IF(AR273=12,$F273*H273/$AR$9,IF(OR(AR273=1,AR273=4),$F273*H273/200,IF(OR(AR273=2,AR273=9),$F273*H273/100,"자동")))</f>
        <v/>
      </c>
      <c r="AF273" s="3">
        <f>IF(AS273=12,$F273*I273/IF($BB$7=1,IF($ED273=1,$AS$9,$AF$9),($AF$8*AL273+$AF$9*(1-AL273))),IF(AS273=42,$F273*I273/AN273,IF(OR(AS273=1,AS273=4,AS273=2),$F273*I273/100,IF(AS273=9,$F273*I273/50,"자동"))))</f>
        <v/>
      </c>
      <c r="AG273" s="3">
        <f>IF(AT273=12,$F273*J273/IF($BB$7=1,IF($ED273=1,$AT$9,$AG$9),($AG$8*AL273+$AG$9*(1-AL273))),IF(AT273=42,$F273*J273/AN273,IF(OR(AT273=1,AT273=4,AT273=2),$F273*J273/100,IF(AT273=9,$F273*J273/50,"자동"))))</f>
        <v/>
      </c>
      <c r="AH273" s="3">
        <f>IF(AU273=12,$F273*K273/IF($BB$7=1,IF($ED273=1,$AU$9,$AH$9),($AH$8*AL273+$AH$9*(1-AL273))),IF(AU273=42,$F273*K273/$AN273,IF(OR(AU273=1,AU273=4,AU273=2),$F273*K273/100,IF(AU273=9,$F273*K273/50,"자동"))))</f>
        <v/>
      </c>
      <c r="AI273" s="3">
        <f>IF(AV273=12,$F273*L273/IF($BB$7=1,IF($ED273=1,$AV$9,$AI$9),($AI$8*AL273+$AI$9*(1-AL273))),IF(AV273=42,$F273*L273/AO273,IF(OR(AV273=1,AV273=4,AV273=2),$F273*L273/100,IF(AV273=9,$F273*L273/50,"자동"))))</f>
        <v/>
      </c>
      <c r="AJ273" s="3">
        <f>IF(AW273=12,$F273*M273/IF($BB$7=1,IF($ED273=1,$AW$9,$AJ$9),($AJ$8*AL273+$AJ$9*(1-AL273))),IF(AW273=42,$F273*M273/AO273,IF(OR(AW273=1,AW273=4,AW273=2),$F273*M273/100,IF(AW273=9,$F273*M273/50,"자동"))))</f>
        <v/>
      </c>
      <c r="AL273" s="3">
        <f>IF(AK273&lt;&gt;"",AK273,IF(BA273&lt;&gt;12,"",IF(U273=1,1,IF(LEFT(E273,3)="서울대",0,""))))</f>
        <v/>
      </c>
      <c r="AN273" s="3">
        <f>IF($BA273=42,OFFSET(변환표준점수!C$119,$AP273-1,0),"")</f>
        <v/>
      </c>
      <c r="AO273" s="3">
        <f>IF($BA273=42,OFFSET(변환표준점수!D$119,$AP273-1,0),"")</f>
        <v/>
      </c>
      <c r="AP273" s="3">
        <f>IF(S273="","",MATCH(S273,변환표준점수!$B$119:$B$298,0))</f>
        <v/>
      </c>
      <c r="AQ273" s="3" t="n">
        <v>2</v>
      </c>
      <c r="AR273" s="3" t="n">
        <v>2</v>
      </c>
      <c r="AS273" s="3" t="n">
        <v>2</v>
      </c>
      <c r="AT273" s="3" t="n">
        <v>2</v>
      </c>
      <c r="AV273" s="3" t="n">
        <v>2</v>
      </c>
      <c r="AW273" s="3" t="n">
        <v>2</v>
      </c>
      <c r="AX273" s="3" t="n">
        <v>3</v>
      </c>
      <c r="AY273" s="3" t="n">
        <v>3</v>
      </c>
      <c r="BA273" s="3">
        <f>IF(AS273&gt;0,AS273,AV273)</f>
        <v/>
      </c>
      <c r="BJ273" s="3">
        <f>IF(BI273="",IF(DT273=1,1,$BI$3),BI273)</f>
        <v/>
      </c>
      <c r="CH273" s="206">
        <f>F273*P273</f>
        <v/>
      </c>
      <c r="CI273" s="56" t="n">
        <v>100</v>
      </c>
      <c r="CJ273" s="3" t="n">
        <v>97</v>
      </c>
      <c r="CK273" s="3" t="n">
        <v>94</v>
      </c>
      <c r="CL273" s="3" t="n">
        <v>85</v>
      </c>
      <c r="CM273" s="3" t="n">
        <v>60</v>
      </c>
      <c r="CN273" s="3" t="n">
        <v>40</v>
      </c>
      <c r="CO273" s="3" t="n">
        <v>25</v>
      </c>
      <c r="CP273" s="3" t="n">
        <v>10</v>
      </c>
      <c r="CQ273" s="3" t="n">
        <v>0</v>
      </c>
      <c r="CR273" s="56" t="n">
        <v>2</v>
      </c>
      <c r="CS273" s="3" t="n">
        <v>1.5</v>
      </c>
      <c r="CT273" s="3" t="n">
        <v>1</v>
      </c>
      <c r="CU273" s="3" t="n">
        <v>0.5</v>
      </c>
      <c r="DJ273" s="3">
        <f>ROUND((CI273-EZ273),1)</f>
        <v/>
      </c>
      <c r="DK273" s="3">
        <f>((CI273-EZ273)/(FG273+DJ273-FC273))*100</f>
        <v/>
      </c>
      <c r="DL273" s="3">
        <f>ROUND((CR273-FA273)+(DA273-FB273),1)</f>
        <v/>
      </c>
      <c r="DO273" s="3" t="n">
        <v>2</v>
      </c>
      <c r="DZ273" s="3" t="n">
        <v>1</v>
      </c>
      <c r="EA273" s="3">
        <f>IF(DZ273&gt;0,DZ273,IF(DM273&gt;0,1,2))</f>
        <v/>
      </c>
      <c r="EB273" s="3">
        <f>MAX(DM273:DO273)</f>
        <v/>
      </c>
      <c r="EC273" s="3">
        <f>AND(DM273-0.1&lt;$DM$8,DN273-0.1&lt;$DN$8,DO273-0.1&lt;$DO$8)*1</f>
        <v/>
      </c>
      <c r="ED273" s="3">
        <f>IFERROR(IF(AND($DP$8&gt;=DP273,$DQ$8&gt;=DQ273,$DR$8&gt;=DR273,$DS$8&gt;=DS273,$DT$8&gt;=DT273,$DU$8&gt;=DU273,$DV$8&gt;=DV273,$DW$8&gt;=DW273,$DX$8&gt;=DX273,OR(DY273=0,$DY$8&lt;DY273),EC273=1),1,0),0)</f>
        <v/>
      </c>
      <c r="EF273" s="3">
        <f>IFERROR(OFFSET(EF$3,MATCH(AQ273,$ED$4:$ED$10,0),0),0)</f>
        <v/>
      </c>
      <c r="EG273" s="3">
        <f>IFERROR(OFFSET(EG$3,MATCH(AR273,$ED$4:$ED$10,0),0),0)</f>
        <v/>
      </c>
      <c r="EH273" s="3">
        <f>IFERROR(IF(LEFT($BA273,1)="4",OFFSET(변환표준점수!$H$118,MATCH($S273,변환표준점수!$B$119:$B$198,0),),OFFSET(EH$3,MATCH(AS273,$ED$4:$ED$8,0),0)),0)</f>
        <v/>
      </c>
      <c r="EI273" s="3">
        <f>IFERROR(IF(LEFT($BA273,1)="4",OFFSET(변환표준점수!$I$118,MATCH($S273,변환표준점수!$B$119:$B$198,0),0),OFFSET(EI$3,MATCH(AT273,$ED$4:$ED$8,0),0)),0)</f>
        <v/>
      </c>
      <c r="EK273" s="3">
        <f>IFERROR(IF(LEFT($BA273,1)="4",OFFSET(변환표준점수!$J$118,MATCH($S273,변환표준점수!$B$119:$B$198,0),0),OFFSET(EJ$3,MATCH(AV273,$ED$4:$ED$8,0),0)),0)</f>
        <v/>
      </c>
      <c r="EL273" s="3">
        <f>IFERROR(IF(LEFT($BA273,1)="4",OFFSET(변환표준점수!$K$118,MATCH($S273,변환표준점수!$B$119:$B$198,0),0),OFFSET(EK$3,MATCH(AW273,$ED$4:$ED$8,0),0)),0)</f>
        <v/>
      </c>
      <c r="EM273" s="3">
        <f>IFERROR(OFFSET(EL$3,MATCH(AX273,$ED$4:$ED$8,0),0),0)</f>
        <v/>
      </c>
      <c r="EN273" s="3">
        <f>IFERROR(OFFSET(EM$3,MATCH(AY273,$ED$4:$ED$8,0),0),0)</f>
        <v/>
      </c>
      <c r="EO273" s="3">
        <f>IFERROR(OFFSET(EN$3,MATCH(AZ273,$ED$4:$ED$8,0),0),0)</f>
        <v/>
      </c>
      <c r="EQ273" s="3">
        <f>IFERROR((EF273*AD273+BO273)*$EP$9,0)</f>
        <v/>
      </c>
      <c r="ER273" s="3">
        <f>IFERROR(EG273*AE273+OFFSET($BP273,0,$ER$14-1),0)</f>
        <v/>
      </c>
      <c r="ES273" s="3">
        <f>IFERROR((EH273*AF273+BS273)*$EP$9,0)</f>
        <v/>
      </c>
      <c r="ET273" s="3">
        <f>IFERROR(IF(O273&lt;2,0,(EI273*AG273+BT273)*$EP$9),0)</f>
        <v/>
      </c>
      <c r="EU273" s="3">
        <f>IFERROR(BU273*$EP$9,0)</f>
        <v/>
      </c>
      <c r="EV273" s="3">
        <f>IFERROR((EK273*AI273+BV273)*$EP$9,0)</f>
        <v/>
      </c>
      <c r="EW273" s="3">
        <f>IFERROR(IF(O273&lt;2,0,(EL273*AJ273+BW273)*$EP$9),0)</f>
        <v/>
      </c>
      <c r="EX273" s="3">
        <f>LARGE((ES273:ET273,EV273:EW273),1)</f>
        <v/>
      </c>
      <c r="EY273" s="3">
        <f>IF(O273&lt;2,0,LARGE((ES273:ET273,EV273:EW273),2))</f>
        <v/>
      </c>
      <c r="EZ273" s="3">
        <f>IFERROR(OFFSET(CI273,0,ROUND((1/(1/EM273))-1,0)),0)</f>
        <v/>
      </c>
      <c r="FA273" s="3">
        <f>IFERROR(OFFSET(CR273,0,ROUND(1/(1/EN273),0)-1),0)</f>
        <v/>
      </c>
      <c r="FB273" s="3">
        <f>IFERROR(OFFSET(DA273,0,ROUND(1/(1/EO273),0)-1),0)</f>
        <v/>
      </c>
      <c r="FG273" s="3">
        <f>IF(FF273&gt;0,FF273,EQ273+ER273+EU273+EX273+EY273+EZ273+FA273+FB273+FC273)</f>
        <v/>
      </c>
      <c r="FH273" s="618" t="n"/>
      <c r="FU273" s="3">
        <f>IF(AQ273=1,"표점",IF(AQ273=12,"표점/만점",IF(AQ273=2,"백분위")))</f>
        <v/>
      </c>
      <c r="FV273" s="3">
        <f>IF(BA273=1,"표점",IF(BA273=12,"표점/만점",IF(BA273=2,"백분위",IF(BA273=4,"변표",IF(BA273=42,"변표/만점")))))</f>
        <v/>
      </c>
      <c r="FW273" s="3">
        <f>ROUND(Y273/$FZ273,2)</f>
        <v/>
      </c>
      <c r="FX273" s="3">
        <f>ROUND(Z273/$FZ273,2)</f>
        <v/>
      </c>
      <c r="FY273" s="3">
        <f>ROUND(AC273/$FZ273,2)</f>
        <v/>
      </c>
      <c r="FZ273" s="3">
        <f>Y273+Z273+AC273</f>
        <v/>
      </c>
    </row>
    <row r="274">
      <c r="C274" s="3">
        <f>ROUND(ROW(C274)-ROW($C$15),0)</f>
        <v/>
      </c>
      <c r="D274" s="3" t="n">
        <v>259</v>
      </c>
      <c r="E274" s="3" t="inlineStr">
        <is>
          <t>동덕 자연</t>
        </is>
      </c>
      <c r="F274" s="3" t="n">
        <v>1000</v>
      </c>
      <c r="G274" s="3" t="n">
        <v>0.25</v>
      </c>
      <c r="H274" s="3" t="n">
        <v>0.3</v>
      </c>
      <c r="I274" s="3" t="n">
        <v>0.2</v>
      </c>
      <c r="L274" s="3" t="n">
        <v>0.2</v>
      </c>
      <c r="O274" s="3" t="n">
        <v>1</v>
      </c>
      <c r="P274" s="3">
        <f>G274+H274+MAX((I274:J274),L274:M274)*O274</f>
        <v/>
      </c>
      <c r="Q274" s="3" t="inlineStr"/>
      <c r="S274" s="3">
        <f>IF(R274&gt;0,R274,Q274)</f>
        <v/>
      </c>
      <c r="W274" s="3">
        <f>IF(AND(BH274=0,CD274=0),0,IF(V274&gt;0,V274,IF(U274=1,$W$11,0)))</f>
        <v/>
      </c>
      <c r="Y274" s="3">
        <f>AD274</f>
        <v/>
      </c>
      <c r="Z274" s="3">
        <f>AE274</f>
        <v/>
      </c>
      <c r="AA274" s="3">
        <f>IF($BB$7=1,AF274,IF(AS274=12,$F274*I274/($AF$8*AL274+$AF$9*(1-AL274)),AF274))</f>
        <v/>
      </c>
      <c r="AB274" s="3">
        <f>IF($BB$7=1,AI274,IF(AV274=12,$F274*L274/($AI$8*AL274+$AI$9*(1-AL274)),AI274))</f>
        <v/>
      </c>
      <c r="AC274" s="3">
        <f>IF(AND(AS274=2,EA274=1),AA274*O274,IF(AND(AS274=2,EA274=2),AB274*O274,IF(EA274=1,AA274,IF(EA274=2,AB274))))</f>
        <v/>
      </c>
      <c r="AD274" s="3">
        <f>IF(AQ274=12,$F274*G274/$AQ$9,IF(OR(AQ274=1,AQ274=4),$F274*G274/200,IF(OR(AQ274=2,AQ274=9),$F274*G274/100,"자동")))</f>
        <v/>
      </c>
      <c r="AE274" s="3">
        <f>IF(AR274=12,$F274*H274/$AR$9,IF(OR(AR274=1,AR274=4),$F274*H274/200,IF(OR(AR274=2,AR274=9),$F274*H274/100,"자동")))</f>
        <v/>
      </c>
      <c r="AF274" s="3">
        <f>IF(AS274=12,$F274*I274/IF($BB$7=1,IF($ED274=1,$AS$9,$AF$9),($AF$8*AL274+$AF$9*(1-AL274))),IF(AS274=42,$F274*I274/AN274,IF(OR(AS274=1,AS274=4,AS274=2),$F274*I274/100,IF(AS274=9,$F274*I274/50,"자동"))))</f>
        <v/>
      </c>
      <c r="AG274" s="3">
        <f>IF(AT274=12,$F274*J274/IF($BB$7=1,IF($ED274=1,$AT$9,$AG$9),($AG$8*AL274+$AG$9*(1-AL274))),IF(AT274=42,$F274*J274/AN274,IF(OR(AT274=1,AT274=4,AT274=2),$F274*J274/100,IF(AT274=9,$F274*J274/50,"자동"))))</f>
        <v/>
      </c>
      <c r="AH274" s="3">
        <f>IF(AU274=12,$F274*K274/IF($BB$7=1,IF($ED274=1,$AU$9,$AH$9),($AH$8*AL274+$AH$9*(1-AL274))),IF(AU274=42,$F274*K274/$AN274,IF(OR(AU274=1,AU274=4,AU274=2),$F274*K274/100,IF(AU274=9,$F274*K274/50,"자동"))))</f>
        <v/>
      </c>
      <c r="AI274" s="3">
        <f>IF(AV274=12,$F274*L274/IF($BB$7=1,IF($ED274=1,$AV$9,$AI$9),($AI$8*AL274+$AI$9*(1-AL274))),IF(AV274=42,$F274*L274/AO274,IF(OR(AV274=1,AV274=4,AV274=2),$F274*L274/100,IF(AV274=9,$F274*L274/50,"자동"))))</f>
        <v/>
      </c>
      <c r="AJ274" s="3">
        <f>IF(AW274=12,$F274*M274/IF($BB$7=1,IF($ED274=1,$AW$9,$AJ$9),($AJ$8*AL274+$AJ$9*(1-AL274))),IF(AW274=42,$F274*M274/AO274,IF(OR(AW274=1,AW274=4,AW274=2),$F274*M274/100,IF(AW274=9,$F274*M274/50,"자동"))))</f>
        <v/>
      </c>
      <c r="AL274" s="3">
        <f>IF(AK274&lt;&gt;"",AK274,IF(BA274&lt;&gt;12,"",IF(U274=1,1,IF(LEFT(E274,3)="서울대",0,""))))</f>
        <v/>
      </c>
      <c r="AN274" s="3">
        <f>IF($BA274=42,OFFSET(변환표준점수!C$119,$AP274-1,0),"")</f>
        <v/>
      </c>
      <c r="AO274" s="3">
        <f>IF($BA274=42,OFFSET(변환표준점수!D$119,$AP274-1,0),"")</f>
        <v/>
      </c>
      <c r="AP274" s="3">
        <f>IF(S274="","",MATCH(S274,변환표준점수!$B$119:$B$298,0))</f>
        <v/>
      </c>
      <c r="AQ274" s="3" t="n">
        <v>2</v>
      </c>
      <c r="AR274" s="3" t="n">
        <v>2</v>
      </c>
      <c r="AS274" s="3" t="n">
        <v>2</v>
      </c>
      <c r="AV274" s="3" t="n">
        <v>2</v>
      </c>
      <c r="AX274" s="3" t="n">
        <v>3</v>
      </c>
      <c r="AY274" s="3" t="n">
        <v>3</v>
      </c>
      <c r="BA274" s="3">
        <f>IF(AS274&gt;0,AS274,AV274)</f>
        <v/>
      </c>
      <c r="BC274" s="3">
        <f>$Z274*0.1</f>
        <v/>
      </c>
      <c r="BD274" s="3">
        <f>$Z274*0.1</f>
        <v/>
      </c>
      <c r="BJ274" s="3">
        <f>IF(BI274="",IF(DT274=1,1,$BI$3),BI274)</f>
        <v/>
      </c>
      <c r="BN274" s="212" t="inlineStr">
        <is>
          <t>대학별환산점수에 미적가산점, 한국사가산점 뺀 점수인지 설명잘읽기</t>
        </is>
      </c>
      <c r="BP274" s="3">
        <f>IF(BP$6&gt;0,BC274*$EG274,0)</f>
        <v/>
      </c>
      <c r="BQ274" s="3">
        <f>IF(BQ$6&gt;0,BD274*$EG274,0)</f>
        <v/>
      </c>
      <c r="CH274" s="206">
        <f>F274*P274</f>
        <v/>
      </c>
      <c r="CI274" s="56" t="n">
        <v>250</v>
      </c>
      <c r="CJ274" s="3" t="n">
        <v>242.5</v>
      </c>
      <c r="CK274" s="3" t="n">
        <v>227.5</v>
      </c>
      <c r="CL274" s="3" t="n">
        <v>205</v>
      </c>
      <c r="CM274" s="3" t="n">
        <v>175</v>
      </c>
      <c r="CN274" s="3" t="n">
        <v>137.5</v>
      </c>
      <c r="CO274" s="3" t="n">
        <v>100</v>
      </c>
      <c r="CP274" s="3" t="n">
        <v>50</v>
      </c>
      <c r="CQ274" s="3" t="n">
        <v>0</v>
      </c>
      <c r="CR274" s="56" t="n">
        <v>3</v>
      </c>
      <c r="CS274" s="3" t="n">
        <v>3</v>
      </c>
      <c r="CT274" s="3" t="n">
        <v>3</v>
      </c>
      <c r="CU274" s="3" t="n">
        <v>3</v>
      </c>
      <c r="CV274" s="3" t="n">
        <v>2.5</v>
      </c>
      <c r="CW274" s="3" t="n">
        <v>2</v>
      </c>
      <c r="CX274" s="3" t="n">
        <v>1.5</v>
      </c>
      <c r="CY274" s="3" t="n">
        <v>1</v>
      </c>
      <c r="CZ274" s="3" t="n">
        <v>0.5</v>
      </c>
      <c r="DJ274" s="3">
        <f>ROUND((CI274-EZ274),1)</f>
        <v/>
      </c>
      <c r="DK274" s="3">
        <f>((CI274-EZ274)/(FG274+DJ274-FC274))*100</f>
        <v/>
      </c>
      <c r="DL274" s="3">
        <f>ROUND((CR274-FA274)+(DA274-FB274),1)</f>
        <v/>
      </c>
      <c r="DO274" s="3" t="n">
        <v>1</v>
      </c>
      <c r="DZ274" s="3" t="n">
        <v>1</v>
      </c>
      <c r="EA274" s="3">
        <f>IF(DZ274&gt;0,DZ274,IF(DM274&gt;0,1,2))</f>
        <v/>
      </c>
      <c r="EB274" s="3">
        <f>MAX(DM274:DO274)</f>
        <v/>
      </c>
      <c r="EC274" s="3">
        <f>AND(DM274-0.1&lt;$DM$8,DN274-0.1&lt;$DN$8,DO274-0.1&lt;$DO$8)*1</f>
        <v/>
      </c>
      <c r="ED274" s="3">
        <f>IFERROR(IF(AND($DP$8&gt;=DP274,$DQ$8&gt;=DQ274,$DR$8&gt;=DR274,$DS$8&gt;=DS274,$DT$8&gt;=DT274,$DU$8&gt;=DU274,$DV$8&gt;=DV274,$DW$8&gt;=DW274,$DX$8&gt;=DX274,OR(DY274=0,$DY$8&lt;DY274),EC274=1),1,0),0)</f>
        <v/>
      </c>
      <c r="EF274" s="3">
        <f>IFERROR(OFFSET(EF$3,MATCH(AQ274,$ED$4:$ED$10,0),0),0)</f>
        <v/>
      </c>
      <c r="EG274" s="3">
        <f>IFERROR(OFFSET(EG$3,MATCH(AR274,$ED$4:$ED$10,0),0),0)</f>
        <v/>
      </c>
      <c r="EH274" s="3">
        <f>IFERROR(IF(LEFT($BA274,1)="4",OFFSET(변환표준점수!$H$118,MATCH($S274,변환표준점수!$B$119:$B$198,0),),OFFSET(EH$3,MATCH(AS274,$ED$4:$ED$8,0),0)),0)</f>
        <v/>
      </c>
      <c r="EI274" s="3">
        <f>IFERROR(IF(LEFT($BA274,1)="4",OFFSET(변환표준점수!$I$118,MATCH($S274,변환표준점수!$B$119:$B$198,0),0),OFFSET(EI$3,MATCH(AT274,$ED$4:$ED$8,0),0)),0)</f>
        <v/>
      </c>
      <c r="EK274" s="3">
        <f>IFERROR(IF(LEFT($BA274,1)="4",OFFSET(변환표준점수!$J$118,MATCH($S274,변환표준점수!$B$119:$B$198,0),0),OFFSET(EJ$3,MATCH(AV274,$ED$4:$ED$8,0),0)),0)</f>
        <v/>
      </c>
      <c r="EL274" s="3">
        <f>IFERROR(IF(LEFT($BA274,1)="4",OFFSET(변환표준점수!$K$118,MATCH($S274,변환표준점수!$B$119:$B$198,0),0),OFFSET(EK$3,MATCH(AW274,$ED$4:$ED$8,0),0)),0)</f>
        <v/>
      </c>
      <c r="EM274" s="3">
        <f>IFERROR(OFFSET(EL$3,MATCH(AX274,$ED$4:$ED$8,0),0),0)</f>
        <v/>
      </c>
      <c r="EN274" s="3">
        <f>IFERROR(OFFSET(EM$3,MATCH(AY274,$ED$4:$ED$8,0),0),0)</f>
        <v/>
      </c>
      <c r="EO274" s="3">
        <f>IFERROR(OFFSET(EN$3,MATCH(AZ274,$ED$4:$ED$8,0),0),0)</f>
        <v/>
      </c>
      <c r="EQ274" s="3">
        <f>IFERROR((EF274*AD274+BO274)*$EP$9,0)</f>
        <v/>
      </c>
      <c r="ER274" s="3">
        <f>IFERROR(EG274*AE274+OFFSET($BP274,0,$ER$14-1),0)</f>
        <v/>
      </c>
      <c r="ES274" s="3">
        <f>IFERROR((EH274*AF274+BS274)*$EP$9,0)</f>
        <v/>
      </c>
      <c r="ET274" s="3">
        <f>IFERROR(IF(O274&lt;2,0,(EI274*AG274+BT274)*$EP$9),0)</f>
        <v/>
      </c>
      <c r="EU274" s="3">
        <f>IFERROR(BU274*$EP$9,0)</f>
        <v/>
      </c>
      <c r="EV274" s="3">
        <f>IFERROR((EK274*AI274+BV274)*$EP$9,0)</f>
        <v/>
      </c>
      <c r="EW274" s="3">
        <f>IFERROR(IF(O274&lt;2,0,(EL274*AJ274+BW274)*$EP$9),0)</f>
        <v/>
      </c>
      <c r="EX274" s="3">
        <f>LARGE((ES274:ET274,EV274:EW274),1)</f>
        <v/>
      </c>
      <c r="EY274" s="3">
        <f>IF(O274&lt;2,0,LARGE((ES274:ET274,EV274:EW274),2))</f>
        <v/>
      </c>
      <c r="EZ274" s="3">
        <f>IFERROR(OFFSET(CI274,0,ROUND((1/(1/EM274))-1,0)),0)</f>
        <v/>
      </c>
      <c r="FA274" s="3">
        <f>IFERROR(OFFSET(CR274,0,ROUND(1/(1/EN274),0)-1),0)</f>
        <v/>
      </c>
      <c r="FB274" s="3">
        <f>IFERROR(OFFSET(DA274,0,ROUND(1/(1/EO274),0)-1),0)</f>
        <v/>
      </c>
      <c r="FG274" s="3">
        <f>IF(FF274&gt;0,FF274,EQ274+ER274+EU274+EX274+EY274+EZ274+FA274+FB274+FC274)</f>
        <v/>
      </c>
      <c r="FH274" s="618" t="n"/>
      <c r="FU274" s="3">
        <f>IF(AQ274=1,"표점",IF(AQ274=12,"표점/만점",IF(AQ274=2,"백분위")))</f>
        <v/>
      </c>
      <c r="FV274" s="3">
        <f>IF(BA274=1,"표점",IF(BA274=12,"표점/만점",IF(BA274=2,"백분위",IF(BA274=4,"변표",IF(BA274=42,"변표/만점")))))</f>
        <v/>
      </c>
      <c r="FW274" s="3">
        <f>ROUND(Y274/$FZ274,2)</f>
        <v/>
      </c>
      <c r="FX274" s="3">
        <f>ROUND(Z274/$FZ274,2)</f>
        <v/>
      </c>
      <c r="FY274" s="3">
        <f>ROUND(AC274/$FZ274,2)</f>
        <v/>
      </c>
      <c r="FZ274" s="3">
        <f>Y274+Z274+AC274</f>
        <v/>
      </c>
    </row>
    <row r="275">
      <c r="C275" s="3">
        <f>ROUND(ROW(C275)-ROW($C$15),0)</f>
        <v/>
      </c>
      <c r="D275" s="3" t="n">
        <v>260</v>
      </c>
      <c r="E275" s="3" t="inlineStr">
        <is>
          <t>동덕 인문</t>
        </is>
      </c>
      <c r="F275" s="3" t="n">
        <v>1000</v>
      </c>
      <c r="G275" s="3" t="n">
        <v>0.3</v>
      </c>
      <c r="H275" s="3" t="n">
        <v>0.2</v>
      </c>
      <c r="I275" s="3" t="n">
        <v>0.2</v>
      </c>
      <c r="L275" s="3" t="n">
        <v>0.2</v>
      </c>
      <c r="O275" s="3" t="n">
        <v>1</v>
      </c>
      <c r="P275" s="3">
        <f>G275+H275+MAX((I275:J275),L275:M275)*O275</f>
        <v/>
      </c>
      <c r="Q275" s="3" t="inlineStr"/>
      <c r="S275" s="3">
        <f>IF(R275&gt;0,R275,Q275)</f>
        <v/>
      </c>
      <c r="W275" s="3">
        <f>IF(AND(BH275=0,CD275=0),0,IF(V275&gt;0,V275,IF(U275=1,$W$11,0)))</f>
        <v/>
      </c>
      <c r="Y275" s="3">
        <f>AD275</f>
        <v/>
      </c>
      <c r="Z275" s="3">
        <f>AE275</f>
        <v/>
      </c>
      <c r="AA275" s="3">
        <f>IF($BB$7=1,AF275,IF(AS275=12,$F275*I275/($AF$8*AL275+$AF$9*(1-AL275)),AF275))</f>
        <v/>
      </c>
      <c r="AB275" s="3">
        <f>IF($BB$7=1,AI275,IF(AV275=12,$F275*L275/($AI$8*AL275+$AI$9*(1-AL275)),AI275))</f>
        <v/>
      </c>
      <c r="AC275" s="3">
        <f>IF(AND(AS275=2,EA275=1),AA275*O275,IF(AND(AS275=2,EA275=2),AB275*O275,IF(EA275=1,AA275,IF(EA275=2,AB275))))</f>
        <v/>
      </c>
      <c r="AD275" s="3">
        <f>IF(AQ275=12,$F275*G275/$AQ$9,IF(OR(AQ275=1,AQ275=4),$F275*G275/200,IF(OR(AQ275=2,AQ275=9),$F275*G275/100,"자동")))</f>
        <v/>
      </c>
      <c r="AE275" s="3">
        <f>IF(AR275=12,$F275*H275/$AR$9,IF(OR(AR275=1,AR275=4),$F275*H275/200,IF(OR(AR275=2,AR275=9),$F275*H275/100,"자동")))</f>
        <v/>
      </c>
      <c r="AF275" s="3">
        <f>IF(AS275=12,$F275*I275/IF($BB$7=1,IF($ED275=1,$AS$9,$AF$9),($AF$8*AL275+$AF$9*(1-AL275))),IF(AS275=42,$F275*I275/AN275,IF(OR(AS275=1,AS275=4,AS275=2),$F275*I275/100,IF(AS275=9,$F275*I275/50,"자동"))))</f>
        <v/>
      </c>
      <c r="AG275" s="3">
        <f>IF(AT275=12,$F275*J275/IF($BB$7=1,IF($ED275=1,$AT$9,$AG$9),($AG$8*AL275+$AG$9*(1-AL275))),IF(AT275=42,$F275*J275/AN275,IF(OR(AT275=1,AT275=4,AT275=2),$F275*J275/100,IF(AT275=9,$F275*J275/50,"자동"))))</f>
        <v/>
      </c>
      <c r="AH275" s="3">
        <f>IF(AU275=12,$F275*K275/IF($BB$7=1,IF($ED275=1,$AU$9,$AH$9),($AH$8*AL275+$AH$9*(1-AL275))),IF(AU275=42,$F275*K275/$AN275,IF(OR(AU275=1,AU275=4,AU275=2),$F275*K275/100,IF(AU275=9,$F275*K275/50,"자동"))))</f>
        <v/>
      </c>
      <c r="AI275" s="3">
        <f>IF(AV275=12,$F275*L275/IF($BB$7=1,IF($ED275=1,$AV$9,$AI$9),($AI$8*AL275+$AI$9*(1-AL275))),IF(AV275=42,$F275*L275/AO275,IF(OR(AV275=1,AV275=4,AV275=2),$F275*L275/100,IF(AV275=9,$F275*L275/50,"자동"))))</f>
        <v/>
      </c>
      <c r="AJ275" s="3">
        <f>IF(AW275=12,$F275*M275/IF($BB$7=1,IF($ED275=1,$AW$9,$AJ$9),($AJ$8*AL275+$AJ$9*(1-AL275))),IF(AW275=42,$F275*M275/AO275,IF(OR(AW275=1,AW275=4,AW275=2),$F275*M275/100,IF(AW275=9,$F275*M275/50,"자동"))))</f>
        <v/>
      </c>
      <c r="AL275" s="3">
        <f>IF(AK275&lt;&gt;"",AK275,IF(BA275&lt;&gt;12,"",IF(U275=1,1,IF(LEFT(E275,3)="서울대",0,""))))</f>
        <v/>
      </c>
      <c r="AN275" s="3">
        <f>IF($BA275=42,OFFSET(변환표준점수!C$119,$AP275-1,0),"")</f>
        <v/>
      </c>
      <c r="AO275" s="3">
        <f>IF($BA275=42,OFFSET(변환표준점수!D$119,$AP275-1,0),"")</f>
        <v/>
      </c>
      <c r="AP275" s="3">
        <f>IF(S275="","",MATCH(S275,변환표준점수!$B$119:$B$298,0))</f>
        <v/>
      </c>
      <c r="AQ275" s="3" t="n">
        <v>2</v>
      </c>
      <c r="AR275" s="3" t="n">
        <v>2</v>
      </c>
      <c r="AS275" s="3" t="n">
        <v>2</v>
      </c>
      <c r="AV275" s="3" t="n">
        <v>2</v>
      </c>
      <c r="AX275" s="3" t="n">
        <v>3</v>
      </c>
      <c r="AY275" s="3" t="n">
        <v>3</v>
      </c>
      <c r="BA275" s="3">
        <f>IF(AS275&gt;0,AS275,AV275)</f>
        <v/>
      </c>
      <c r="BJ275" s="3">
        <f>IF(BI275="",IF(DT275=1,1,$BI$3),BI275)</f>
        <v/>
      </c>
      <c r="CH275" s="206">
        <f>F275*P275</f>
        <v/>
      </c>
      <c r="CI275" s="56" t="n">
        <v>300</v>
      </c>
      <c r="CJ275" s="3" t="n">
        <v>291</v>
      </c>
      <c r="CK275" s="3" t="n">
        <v>273</v>
      </c>
      <c r="CL275" s="3" t="n">
        <v>246</v>
      </c>
      <c r="CM275" s="3" t="n">
        <v>210</v>
      </c>
      <c r="CN275" s="3" t="n">
        <v>165</v>
      </c>
      <c r="CO275" s="3" t="n">
        <v>120</v>
      </c>
      <c r="CP275" s="3" t="n">
        <v>60</v>
      </c>
      <c r="CQ275" s="3" t="n">
        <v>0</v>
      </c>
      <c r="CR275" s="56" t="n">
        <v>3</v>
      </c>
      <c r="CS275" s="3" t="n">
        <v>3</v>
      </c>
      <c r="CT275" s="3" t="n">
        <v>3</v>
      </c>
      <c r="CU275" s="3" t="n">
        <v>3</v>
      </c>
      <c r="CV275" s="3" t="n">
        <v>2.5</v>
      </c>
      <c r="CW275" s="3" t="n">
        <v>2</v>
      </c>
      <c r="CX275" s="3" t="n">
        <v>1.5</v>
      </c>
      <c r="CY275" s="3" t="n">
        <v>1</v>
      </c>
      <c r="CZ275" s="3" t="n">
        <v>0.5</v>
      </c>
      <c r="DJ275" s="3">
        <f>ROUND((CI275-EZ275),1)</f>
        <v/>
      </c>
      <c r="DK275" s="3">
        <f>((CI275-EZ275)/(FG275+DJ275-FC275))*100</f>
        <v/>
      </c>
      <c r="DL275" s="3">
        <f>ROUND((CR275-FA275)+(DA275-FB275),1)</f>
        <v/>
      </c>
      <c r="DO275" s="3" t="n">
        <v>1</v>
      </c>
      <c r="EA275" s="3">
        <f>IF(DZ275&gt;0,DZ275,IF(DM275&gt;0,1,2))</f>
        <v/>
      </c>
      <c r="EB275" s="3">
        <f>MAX(DM275:DO275)</f>
        <v/>
      </c>
      <c r="EC275" s="3">
        <f>AND(DM275-0.1&lt;$DM$8,DN275-0.1&lt;$DN$8,DO275-0.1&lt;$DO$8)*1</f>
        <v/>
      </c>
      <c r="ED275" s="3">
        <f>IFERROR(IF(AND($DP$8&gt;=DP275,$DQ$8&gt;=DQ275,$DR$8&gt;=DR275,$DS$8&gt;=DS275,$DT$8&gt;=DT275,$DU$8&gt;=DU275,$DV$8&gt;=DV275,$DW$8&gt;=DW275,$DX$8&gt;=DX275,OR(DY275=0,$DY$8&lt;DY275),EC275=1),1,0),0)</f>
        <v/>
      </c>
      <c r="EF275" s="3">
        <f>IFERROR(OFFSET(EF$3,MATCH(AQ275,$ED$4:$ED$10,0),0),0)</f>
        <v/>
      </c>
      <c r="EG275" s="3">
        <f>IFERROR(OFFSET(EG$3,MATCH(AR275,$ED$4:$ED$10,0),0),0)</f>
        <v/>
      </c>
      <c r="EH275" s="3">
        <f>IFERROR(IF(LEFT($BA275,1)="4",OFFSET(변환표준점수!$H$118,MATCH($S275,변환표준점수!$B$119:$B$198,0),),OFFSET(EH$3,MATCH(AS275,$ED$4:$ED$8,0),0)),0)</f>
        <v/>
      </c>
      <c r="EI275" s="3">
        <f>IFERROR(IF(LEFT($BA275,1)="4",OFFSET(변환표준점수!$I$118,MATCH($S275,변환표준점수!$B$119:$B$198,0),0),OFFSET(EI$3,MATCH(AT275,$ED$4:$ED$8,0),0)),0)</f>
        <v/>
      </c>
      <c r="EK275" s="3">
        <f>IFERROR(IF(LEFT($BA275,1)="4",OFFSET(변환표준점수!$J$118,MATCH($S275,변환표준점수!$B$119:$B$198,0),0),OFFSET(EJ$3,MATCH(AV275,$ED$4:$ED$8,0),0)),0)</f>
        <v/>
      </c>
      <c r="EL275" s="3">
        <f>IFERROR(IF(LEFT($BA275,1)="4",OFFSET(변환표준점수!$K$118,MATCH($S275,변환표준점수!$B$119:$B$198,0),0),OFFSET(EK$3,MATCH(AW275,$ED$4:$ED$8,0),0)),0)</f>
        <v/>
      </c>
      <c r="EM275" s="3">
        <f>IFERROR(OFFSET(EL$3,MATCH(AX275,$ED$4:$ED$8,0),0),0)</f>
        <v/>
      </c>
      <c r="EN275" s="3">
        <f>IFERROR(OFFSET(EM$3,MATCH(AY275,$ED$4:$ED$8,0),0),0)</f>
        <v/>
      </c>
      <c r="EO275" s="3">
        <f>IFERROR(OFFSET(EN$3,MATCH(AZ275,$ED$4:$ED$8,0),0),0)</f>
        <v/>
      </c>
      <c r="EQ275" s="3">
        <f>IFERROR((EF275*AD275+BO275)*$EP$9,0)</f>
        <v/>
      </c>
      <c r="ER275" s="3">
        <f>IFERROR(EG275*AE275+OFFSET($BP275,0,$ER$14-1),0)</f>
        <v/>
      </c>
      <c r="ES275" s="3">
        <f>IFERROR((EH275*AF275+BS275)*$EP$9,0)</f>
        <v/>
      </c>
      <c r="ET275" s="3">
        <f>IFERROR(IF(O275&lt;2,0,(EI275*AG275+BT275)*$EP$9),0)</f>
        <v/>
      </c>
      <c r="EU275" s="3">
        <f>IFERROR(BU275*$EP$9,0)</f>
        <v/>
      </c>
      <c r="EV275" s="3">
        <f>IFERROR((EK275*AI275+BV275)*$EP$9,0)</f>
        <v/>
      </c>
      <c r="EW275" s="3">
        <f>IFERROR(IF(O275&lt;2,0,(EL275*AJ275+BW275)*$EP$9),0)</f>
        <v/>
      </c>
      <c r="EX275" s="3">
        <f>LARGE((ES275:ET275,EV275:EW275),1)</f>
        <v/>
      </c>
      <c r="EY275" s="3">
        <f>IF(O275&lt;2,0,LARGE((ES275:ET275,EV275:EW275),2))</f>
        <v/>
      </c>
      <c r="EZ275" s="3">
        <f>IFERROR(OFFSET(CI275,0,ROUND((1/(1/EM275))-1,0)),0)</f>
        <v/>
      </c>
      <c r="FA275" s="3">
        <f>IFERROR(OFFSET(CR275,0,ROUND(1/(1/EN275),0)-1),0)</f>
        <v/>
      </c>
      <c r="FB275" s="3">
        <f>IFERROR(OFFSET(DA275,0,ROUND(1/(1/EO275),0)-1),0)</f>
        <v/>
      </c>
      <c r="FG275" s="3">
        <f>IF(FF275&gt;0,FF275,EQ275+ER275+EU275+EX275+EY275+EZ275+FA275+FB275+FC275)</f>
        <v/>
      </c>
      <c r="FH275" s="618" t="n"/>
      <c r="FU275" s="3">
        <f>IF(AQ275=1,"표점",IF(AQ275=12,"표점/만점",IF(AQ275=2,"백분위")))</f>
        <v/>
      </c>
      <c r="FV275" s="3">
        <f>IF(BA275=1,"표점",IF(BA275=12,"표점/만점",IF(BA275=2,"백분위",IF(BA275=4,"변표",IF(BA275=42,"변표/만점")))))</f>
        <v/>
      </c>
      <c r="FW275" s="3">
        <f>ROUND(Y275/$FZ275,2)</f>
        <v/>
      </c>
      <c r="FX275" s="3">
        <f>ROUND(Z275/$FZ275,2)</f>
        <v/>
      </c>
      <c r="FY275" s="3">
        <f>ROUND(AC275/$FZ275,2)</f>
        <v/>
      </c>
      <c r="FZ275" s="3">
        <f>Y275+Z275+AC275</f>
        <v/>
      </c>
    </row>
    <row r="276">
      <c r="A276" s="556" t="n">
        <v>26</v>
      </c>
      <c r="C276" s="3">
        <f>ROUND(ROW(C276)-ROW($C$15),0)</f>
        <v/>
      </c>
      <c r="D276" s="3" t="n">
        <v>261</v>
      </c>
      <c r="E276" s="3" t="inlineStr">
        <is>
          <t>연세미래 자연</t>
        </is>
      </c>
      <c r="F276" s="3" t="n">
        <v>1000</v>
      </c>
      <c r="G276" s="3">
        <f>200/800</f>
        <v/>
      </c>
      <c r="H276" s="3">
        <f>300/800</f>
        <v/>
      </c>
      <c r="I276" s="3">
        <f>200/800</f>
        <v/>
      </c>
      <c r="O276" s="3" t="n">
        <v>1</v>
      </c>
      <c r="P276" s="3">
        <f>G276+H276+MAX((I276:J276),L276:M276)*O276</f>
        <v/>
      </c>
      <c r="Q276" s="3" t="n">
        <v>46</v>
      </c>
      <c r="S276" s="3">
        <f>IF(R276&gt;0,R276,Q276)</f>
        <v/>
      </c>
      <c r="W276" s="3">
        <f>IF(AND(BH276=0,CD276=0),0,IF(V276&gt;0,V276,IF(U276=1,$W$11,0)))</f>
        <v/>
      </c>
      <c r="Y276" s="3">
        <f>AD276</f>
        <v/>
      </c>
      <c r="Z276" s="3">
        <f>AE276</f>
        <v/>
      </c>
      <c r="AA276" s="3">
        <f>IF($BB$7=1,AF276,IF(AS276=12,$F276*I276/($AF$8*AL276+$AF$9*(1-AL276)),AF276))</f>
        <v/>
      </c>
      <c r="AB276" s="3">
        <f>IF($BB$7=1,AI276,IF(AV276=12,$F276*L276/($AI$8*AL276+$AI$9*(1-AL276)),AI276))</f>
        <v/>
      </c>
      <c r="AC276" s="3">
        <f>IF(AND(AS276=2,EA276=1),AA276*O276,IF(AND(AS276=2,EA276=2),AB276*O276,IF(EA276=1,AA276,IF(EA276=2,AB276))))</f>
        <v/>
      </c>
      <c r="AD276" s="3">
        <f>IF(AQ276=12,$F276*G276/$AQ$9,IF(OR(AQ276=1,AQ276=4),$F276*G276/200,IF(OR(AQ276=2,AQ276=9),$F276*G276/100,"자동")))</f>
        <v/>
      </c>
      <c r="AE276" s="3">
        <f>IF(AR276=12,$F276*H276/$AR$9,IF(OR(AR276=1,AR276=4),$F276*H276/200,IF(OR(AR276=2,AR276=9),$F276*H276/100,"자동")))</f>
        <v/>
      </c>
      <c r="AF276" s="3">
        <f>IF(AS276=12,$F276*I276/IF($BB$7=1,IF($ED276=1,$AS$9,$AF$9),($AF$8*AL276+$AF$9*(1-AL276))),IF(AS276=42,$F276*I276/AN276,IF(OR(AS276=1,AS276=4,AS276=2),$F276*I276/100,IF(AS276=9,$F276*I276/50,"자동"))))</f>
        <v/>
      </c>
      <c r="AG276" s="3">
        <f>IF(AT276=12,$F276*J276/IF($BB$7=1,IF($ED276=1,$AT$9,$AG$9),($AG$8*AL276+$AG$9*(1-AL276))),IF(AT276=42,$F276*J276/AN276,IF(OR(AT276=1,AT276=4,AT276=2),$F276*J276/100,IF(AT276=9,$F276*J276/50,"자동"))))</f>
        <v/>
      </c>
      <c r="AH276" s="3">
        <f>IF(AU276=12,$F276*K276/IF($BB$7=1,IF($ED276=1,$AU$9,$AH$9),($AH$8*AL276+$AH$9*(1-AL276))),IF(AU276=42,$F276*K276/$AN276,IF(OR(AU276=1,AU276=4,AU276=2),$F276*K276/100,IF(AU276=9,$F276*K276/50,"자동"))))</f>
        <v/>
      </c>
      <c r="AI276" s="3">
        <f>IF(AV276=12,$F276*L276/IF($BB$7=1,IF($ED276=1,$AV$9,$AI$9),($AI$8*AL276+$AI$9*(1-AL276))),IF(AV276=42,$F276*L276/AO276,IF(OR(AV276=1,AV276=4,AV276=2),$F276*L276/100,IF(AV276=9,$F276*L276/50,"자동"))))</f>
        <v/>
      </c>
      <c r="AJ276" s="3">
        <f>IF(AW276=12,$F276*M276/IF($BB$7=1,IF($ED276=1,$AW$9,$AJ$9),($AJ$8*AL276+$AJ$9*(1-AL276))),IF(AW276=42,$F276*M276/AO276,IF(OR(AW276=1,AW276=4,AW276=2),$F276*M276/100,IF(AW276=9,$F276*M276/50,"자동"))))</f>
        <v/>
      </c>
      <c r="AL276" s="3">
        <f>IF(AK276&lt;&gt;"",AK276,IF(BA276&lt;&gt;12,"",IF(U276=1,1,IF(LEFT(E276,3)="서울대",0,""))))</f>
        <v/>
      </c>
      <c r="AN276" s="3">
        <f>IF($BA276=42,OFFSET(변환표준점수!C$119,$AP276-1,0),"")</f>
        <v/>
      </c>
      <c r="AO276" s="3">
        <f>IF($BA276=42,OFFSET(변환표준점수!D$119,$AP276-1,0),"")</f>
        <v/>
      </c>
      <c r="AP276" s="3">
        <f>IF(S276="","",MATCH(S276,변환표준점수!$B$119:$B$298,0))</f>
        <v/>
      </c>
      <c r="AQ276" s="3" t="n">
        <v>1</v>
      </c>
      <c r="AR276" s="3" t="n">
        <v>1</v>
      </c>
      <c r="AS276" s="3" t="n">
        <v>4</v>
      </c>
      <c r="AX276" s="3" t="n">
        <v>3</v>
      </c>
      <c r="AY276" s="3" t="n">
        <v>3</v>
      </c>
      <c r="BA276" s="3">
        <f>IF(AS276&gt;0,AS276,AV276)</f>
        <v/>
      </c>
      <c r="BJ276" s="3">
        <f>IF(BI276="",IF(DT276=1,1,$BI$3),BI276)</f>
        <v/>
      </c>
      <c r="CH276" s="206">
        <f>F276*P276</f>
        <v/>
      </c>
      <c r="CI276" s="56" t="n">
        <v>125</v>
      </c>
      <c r="CJ276" s="3" t="n">
        <v>118.75</v>
      </c>
      <c r="CK276" s="3" t="n">
        <v>112.5</v>
      </c>
      <c r="CL276" s="3" t="n">
        <v>100</v>
      </c>
      <c r="CM276" s="3" t="n">
        <v>87.5</v>
      </c>
      <c r="CN276" s="3" t="n">
        <v>75</v>
      </c>
      <c r="CO276" s="3" t="n">
        <v>50</v>
      </c>
      <c r="CP276" s="3" t="n">
        <v>25</v>
      </c>
      <c r="CQ276" s="3" t="n">
        <v>12.5</v>
      </c>
      <c r="CR276" s="56" t="n">
        <v>10</v>
      </c>
      <c r="CS276" s="3" t="n">
        <v>10</v>
      </c>
      <c r="CT276" s="3" t="n">
        <v>10</v>
      </c>
      <c r="CU276" s="3" t="n">
        <v>10</v>
      </c>
      <c r="CV276" s="3" t="n">
        <v>10</v>
      </c>
      <c r="CW276" s="3" t="n">
        <v>9.5</v>
      </c>
      <c r="CX276" s="3" t="n">
        <v>9</v>
      </c>
      <c r="CY276" s="3" t="n">
        <v>8.5</v>
      </c>
      <c r="CZ276" s="3" t="n">
        <v>8</v>
      </c>
      <c r="DJ276" s="3">
        <f>ROUND((CI276-EZ276),1)</f>
        <v/>
      </c>
      <c r="DK276" s="3">
        <f>((CI276-EZ276)/(FG276+DJ276-FC276))*100</f>
        <v/>
      </c>
      <c r="DL276" s="3">
        <f>ROUND((CR276-FA276)+(DA276-FB276),1)</f>
        <v/>
      </c>
      <c r="DM276" s="3" t="n">
        <v>1</v>
      </c>
      <c r="DZ276" s="3" t="n">
        <v>1</v>
      </c>
      <c r="EA276" s="3">
        <f>IF(DZ276&gt;0,DZ276,IF(DM276&gt;0,1,2))</f>
        <v/>
      </c>
      <c r="EB276" s="3">
        <f>MAX(DM276:DO276)</f>
        <v/>
      </c>
      <c r="EC276" s="3">
        <f>AND(DM276-0.1&lt;$DM$8,DN276-0.1&lt;$DN$8,DO276-0.1&lt;$DO$8)*1</f>
        <v/>
      </c>
      <c r="ED276" s="3">
        <f>IFERROR(IF(AND($DP$8&gt;=DP276,$DQ$8&gt;=DQ276,$DR$8&gt;=DR276,$DS$8&gt;=DS276,$DT$8&gt;=DT276,$DU$8&gt;=DU276,$DV$8&gt;=DV276,$DW$8&gt;=DW276,$DX$8&gt;=DX276,OR(DY276=0,$DY$8&lt;DY276),EC276=1),1,0),0)</f>
        <v/>
      </c>
      <c r="EF276" s="3">
        <f>IFERROR(OFFSET(EF$3,MATCH(AQ276,$ED$4:$ED$10,0),0),0)</f>
        <v/>
      </c>
      <c r="EG276" s="3">
        <f>IFERROR(OFFSET(EG$3,MATCH(AR276,$ED$4:$ED$10,0),0),0)</f>
        <v/>
      </c>
      <c r="EH276" s="3">
        <f>IFERROR(IF(LEFT($BA276,1)="4",OFFSET(변환표준점수!$H$118,MATCH($S276,변환표준점수!$B$119:$B$198,0),),OFFSET(EH$3,MATCH(AS276,$ED$4:$ED$8,0),0)),0)</f>
        <v/>
      </c>
      <c r="EI276" s="3">
        <f>IFERROR(IF(LEFT($BA276,1)="4",OFFSET(변환표준점수!$I$118,MATCH($S276,변환표준점수!$B$119:$B$198,0),0),OFFSET(EI$3,MATCH(AT276,$ED$4:$ED$8,0),0)),0)</f>
        <v/>
      </c>
      <c r="EK276" s="3">
        <f>IFERROR(IF(LEFT($BA276,1)="4",OFFSET(변환표준점수!$J$118,MATCH($S276,변환표준점수!$B$119:$B$198,0),0),OFFSET(EJ$3,MATCH(AV276,$ED$4:$ED$8,0),0)),0)</f>
        <v/>
      </c>
      <c r="EL276" s="3">
        <f>IFERROR(IF(LEFT($BA276,1)="4",OFFSET(변환표준점수!$K$118,MATCH($S276,변환표준점수!$B$119:$B$198,0),0),OFFSET(EK$3,MATCH(AW276,$ED$4:$ED$8,0),0)),0)</f>
        <v/>
      </c>
      <c r="EM276" s="3">
        <f>IFERROR(OFFSET(EL$3,MATCH(AX276,$ED$4:$ED$8,0),0),0)</f>
        <v/>
      </c>
      <c r="EN276" s="3">
        <f>IFERROR(OFFSET(EM$3,MATCH(AY276,$ED$4:$ED$8,0),0),0)</f>
        <v/>
      </c>
      <c r="EO276" s="3">
        <f>IFERROR(OFFSET(EN$3,MATCH(AZ276,$ED$4:$ED$8,0),0),0)</f>
        <v/>
      </c>
      <c r="EQ276" s="3">
        <f>IFERROR((EF276*AD276+BO276)*$EP$9,0)</f>
        <v/>
      </c>
      <c r="ER276" s="3">
        <f>IFERROR(EG276*AE276+OFFSET($BP276,0,$ER$14-1),0)</f>
        <v/>
      </c>
      <c r="ES276" s="3">
        <f>IFERROR((EH276*AF276+BS276)*$EP$9,0)</f>
        <v/>
      </c>
      <c r="ET276" s="3">
        <f>IFERROR(IF(O276&lt;2,0,(EI276*AG276+BT276)*$EP$9),0)</f>
        <v/>
      </c>
      <c r="EU276" s="3">
        <f>IFERROR(BU276*$EP$9,0)</f>
        <v/>
      </c>
      <c r="EV276" s="3">
        <f>IFERROR((EK276*AI276+BV276)*$EP$9,0)</f>
        <v/>
      </c>
      <c r="EW276" s="3">
        <f>IFERROR(IF(O276&lt;2,0,(EL276*AJ276+BW276)*$EP$9),0)</f>
        <v/>
      </c>
      <c r="EX276" s="3">
        <f>LARGE((ES276:ET276,EV276:EW276),1)</f>
        <v/>
      </c>
      <c r="EY276" s="3">
        <f>IF(O276&lt;2,0,LARGE((ES276:ET276,EV276:EW276),2))</f>
        <v/>
      </c>
      <c r="EZ276" s="3">
        <f>IFERROR(OFFSET(CI276,0,ROUND((1/(1/EM276))-1,0)),0)</f>
        <v/>
      </c>
      <c r="FA276" s="3">
        <f>IFERROR(OFFSET(CR276,0,ROUND(1/(1/EN276),0)-1),0)</f>
        <v/>
      </c>
      <c r="FB276" s="3">
        <f>IFERROR(OFFSET(DA276,0,ROUND(1/(1/EO276),0)-1),0)</f>
        <v/>
      </c>
      <c r="FG276" s="3">
        <f>IF(FF276&gt;0,FF276,EQ276+ER276+EU276+EX276+EY276+EZ276+FA276+FB276+FC276)</f>
        <v/>
      </c>
      <c r="FH276" s="618" t="n"/>
      <c r="FU276" s="3">
        <f>IF(AQ276=1,"표점",IF(AQ276=12,"표점/만점",IF(AQ276=2,"백분위")))</f>
        <v/>
      </c>
      <c r="FV276" s="3">
        <f>IF(BA276=1,"표점",IF(BA276=12,"표점/만점",IF(BA276=2,"백분위",IF(BA276=4,"변표",IF(BA276=42,"변표/만점")))))</f>
        <v/>
      </c>
      <c r="FW276" s="3">
        <f>ROUND(Y276/$FZ276,2)</f>
        <v/>
      </c>
      <c r="FX276" s="3">
        <f>ROUND(Z276/$FZ276,2)</f>
        <v/>
      </c>
      <c r="FY276" s="3">
        <f>ROUND(AC276/$FZ276,2)</f>
        <v/>
      </c>
      <c r="FZ276" s="3">
        <f>Y276+Z276+AC276</f>
        <v/>
      </c>
    </row>
    <row r="277">
      <c r="A277" s="556" t="n">
        <v>26</v>
      </c>
      <c r="C277" s="3">
        <f>ROUND(ROW(C277)-ROW($C$15),0)</f>
        <v/>
      </c>
      <c r="D277" s="3" t="n">
        <v>262</v>
      </c>
      <c r="E277" s="3" t="inlineStr">
        <is>
          <t>연세미래 보건자율</t>
        </is>
      </c>
      <c r="F277" s="3" t="n">
        <v>1000</v>
      </c>
      <c r="G277" s="3">
        <f>200/700</f>
        <v/>
      </c>
      <c r="H277" s="3">
        <f>200/700</f>
        <v/>
      </c>
      <c r="I277" s="3">
        <f>200/700</f>
        <v/>
      </c>
      <c r="L277" s="3">
        <f>200/700</f>
        <v/>
      </c>
      <c r="O277" s="3" t="n">
        <v>1</v>
      </c>
      <c r="P277" s="3">
        <f>G277+H277+MAX((I277:J277),L277:M277)*O277</f>
        <v/>
      </c>
      <c r="Q277" s="3" t="n">
        <v>46</v>
      </c>
      <c r="S277" s="3">
        <f>IF(R277&gt;0,R277,Q277)</f>
        <v/>
      </c>
      <c r="W277" s="3">
        <f>IF(AND(BH277=0,CD277=0),0,IF(V277&gt;0,V277,IF(U277=1,$W$11,0)))</f>
        <v/>
      </c>
      <c r="Y277" s="3">
        <f>AD277</f>
        <v/>
      </c>
      <c r="Z277" s="3">
        <f>AE277</f>
        <v/>
      </c>
      <c r="AA277" s="3">
        <f>IF($BB$7=1,AF277,IF(AS277=12,$F277*I277/($AF$8*AL277+$AF$9*(1-AL277)),AF277))</f>
        <v/>
      </c>
      <c r="AB277" s="3">
        <f>IF($BB$7=1,AI277,IF(AV277=12,$F277*L277/($AI$8*AL277+$AI$9*(1-AL277)),AI277))</f>
        <v/>
      </c>
      <c r="AC277" s="3">
        <f>IF(AND(AS277=2,EA277=1),AA277*O277,IF(AND(AS277=2,EA277=2),AB277*O277,IF(EA277=1,AA277,IF(EA277=2,AB277))))</f>
        <v/>
      </c>
      <c r="AD277" s="3">
        <f>IF(AQ277=12,$F277*G277/$AQ$9,IF(OR(AQ277=1,AQ277=4),$F277*G277/200,IF(OR(AQ277=2,AQ277=9),$F277*G277/100,"자동")))</f>
        <v/>
      </c>
      <c r="AE277" s="3">
        <f>IF(AR277=12,$F277*H277/$AR$9,IF(OR(AR277=1,AR277=4),$F277*H277/200,IF(OR(AR277=2,AR277=9),$F277*H277/100,"자동")))</f>
        <v/>
      </c>
      <c r="AF277" s="3">
        <f>IF(AS277=12,$F277*I277/IF($BB$7=1,IF($ED277=1,$AS$9,$AF$9),($AF$8*AL277+$AF$9*(1-AL277))),IF(AS277=42,$F277*I277/AN277,IF(OR(AS277=1,AS277=4,AS277=2),$F277*I277/100,IF(AS277=9,$F277*I277/50,"자동"))))</f>
        <v/>
      </c>
      <c r="AG277" s="3">
        <f>IF(AT277=12,$F277*J277/IF($BB$7=1,IF($ED277=1,$AT$9,$AG$9),($AG$8*AL277+$AG$9*(1-AL277))),IF(AT277=42,$F277*J277/AN277,IF(OR(AT277=1,AT277=4,AT277=2),$F277*J277/100,IF(AT277=9,$F277*J277/50,"자동"))))</f>
        <v/>
      </c>
      <c r="AH277" s="3">
        <f>IF(AU277=12,$F277*K277/IF($BB$7=1,IF($ED277=1,$AU$9,$AH$9),($AH$8*AL277+$AH$9*(1-AL277))),IF(AU277=42,$F277*K277/$AN277,IF(OR(AU277=1,AU277=4,AU277=2),$F277*K277/100,IF(AU277=9,$F277*K277/50,"자동"))))</f>
        <v/>
      </c>
      <c r="AI277" s="3">
        <f>IF(AV277=12,$F277*L277/IF($BB$7=1,IF($ED277=1,$AV$9,$AI$9),($AI$8*AL277+$AI$9*(1-AL277))),IF(AV277=42,$F277*L277/AO277,IF(OR(AV277=1,AV277=4,AV277=2),$F277*L277/100,IF(AV277=9,$F277*L277/50,"자동"))))</f>
        <v/>
      </c>
      <c r="AJ277" s="3">
        <f>IF(AW277=12,$F277*M277/IF($BB$7=1,IF($ED277=1,$AW$9,$AJ$9),($AJ$8*AL277+$AJ$9*(1-AL277))),IF(AW277=42,$F277*M277/AO277,IF(OR(AW277=1,AW277=4,AW277=2),$F277*M277/100,IF(AW277=9,$F277*M277/50,"자동"))))</f>
        <v/>
      </c>
      <c r="AL277" s="3">
        <f>IF(AK277&lt;&gt;"",AK277,IF(BA277&lt;&gt;12,"",IF(U277=1,1,IF(LEFT(E277,3)="서울대",0,""))))</f>
        <v/>
      </c>
      <c r="AN277" s="3">
        <f>IF($BA277=42,OFFSET(변환표준점수!C$119,$AP277-1,0),"")</f>
        <v/>
      </c>
      <c r="AO277" s="3">
        <f>IF($BA277=42,OFFSET(변환표준점수!D$119,$AP277-1,0),"")</f>
        <v/>
      </c>
      <c r="AP277" s="3">
        <f>IF(S277="","",MATCH(S277,변환표준점수!$B$119:$B$298,0))</f>
        <v/>
      </c>
      <c r="AQ277" s="3" t="n">
        <v>1</v>
      </c>
      <c r="AR277" s="3" t="n">
        <v>1</v>
      </c>
      <c r="AS277" s="3" t="n">
        <v>4</v>
      </c>
      <c r="AV277" s="3" t="n">
        <v>4</v>
      </c>
      <c r="AX277" s="3" t="n">
        <v>3</v>
      </c>
      <c r="AY277" s="3" t="n">
        <v>3</v>
      </c>
      <c r="BA277" s="3">
        <f>IF(AS277&gt;0,AS277,AV277)</f>
        <v/>
      </c>
      <c r="BJ277" s="3">
        <f>IF(BI277="",IF(DT277=1,1,$BI$3),BI277)</f>
        <v/>
      </c>
      <c r="CH277" s="206">
        <f>F277*P277</f>
        <v/>
      </c>
      <c r="CI277" s="56" t="n">
        <v>142.8571428571429</v>
      </c>
      <c r="CJ277" s="3" t="n">
        <v>135.7142857142857</v>
      </c>
      <c r="CK277" s="3" t="n">
        <v>128.5714285714286</v>
      </c>
      <c r="CL277" s="3" t="n">
        <v>114.2857142857143</v>
      </c>
      <c r="CM277" s="3" t="n">
        <v>100</v>
      </c>
      <c r="CN277" s="3" t="n">
        <v>85.71428571428572</v>
      </c>
      <c r="CO277" s="3" t="n">
        <v>57.14285714285715</v>
      </c>
      <c r="CP277" s="3" t="n">
        <v>28.57142857142857</v>
      </c>
      <c r="CQ277" s="3" t="n">
        <v>14.28571428571429</v>
      </c>
      <c r="CR277" s="56" t="n">
        <v>10</v>
      </c>
      <c r="CS277" s="3" t="n">
        <v>10</v>
      </c>
      <c r="CT277" s="3" t="n">
        <v>10</v>
      </c>
      <c r="CU277" s="3" t="n">
        <v>10</v>
      </c>
      <c r="CV277" s="3" t="n">
        <v>10</v>
      </c>
      <c r="CW277" s="3" t="n">
        <v>9.5</v>
      </c>
      <c r="CX277" s="3" t="n">
        <v>9</v>
      </c>
      <c r="CY277" s="3" t="n">
        <v>8.5</v>
      </c>
      <c r="CZ277" s="3" t="n">
        <v>8</v>
      </c>
      <c r="DJ277" s="3">
        <f>ROUND((CI277-EZ277),1)</f>
        <v/>
      </c>
      <c r="DK277" s="3">
        <f>((CI277-EZ277)/(FG277+DJ277-FC277))*100</f>
        <v/>
      </c>
      <c r="DL277" s="3">
        <f>ROUND((CR277-FA277)+(DA277-FB277),1)</f>
        <v/>
      </c>
      <c r="DO277" s="3" t="n">
        <v>1</v>
      </c>
      <c r="DZ277" s="3" t="n">
        <v>1</v>
      </c>
      <c r="EA277" s="3">
        <f>IF(DZ277&gt;0,DZ277,IF(DM277&gt;0,1,2))</f>
        <v/>
      </c>
      <c r="EB277" s="3">
        <f>MAX(DM277:DO277)</f>
        <v/>
      </c>
      <c r="EC277" s="3">
        <f>AND(DM277-0.1&lt;$DM$8,DN277-0.1&lt;$DN$8,DO277-0.1&lt;$DO$8)*1</f>
        <v/>
      </c>
      <c r="ED277" s="3">
        <f>IFERROR(IF(AND($DP$8&gt;=DP277,$DQ$8&gt;=DQ277,$DR$8&gt;=DR277,$DS$8&gt;=DS277,$DT$8&gt;=DT277,$DU$8&gt;=DU277,$DV$8&gt;=DV277,$DW$8&gt;=DW277,$DX$8&gt;=DX277,OR(DY277=0,$DY$8&lt;DY277),EC277=1),1,0),0)</f>
        <v/>
      </c>
      <c r="EF277" s="3">
        <f>IFERROR(OFFSET(EF$3,MATCH(AQ277,$ED$4:$ED$10,0),0),0)</f>
        <v/>
      </c>
      <c r="EG277" s="3">
        <f>IFERROR(OFFSET(EG$3,MATCH(AR277,$ED$4:$ED$10,0),0),0)</f>
        <v/>
      </c>
      <c r="EH277" s="3">
        <f>IFERROR(IF(LEFT($BA277,1)="4",OFFSET(변환표준점수!$H$118,MATCH($S277,변환표준점수!$B$119:$B$198,0),),OFFSET(EH$3,MATCH(AS277,$ED$4:$ED$8,0),0)),0)</f>
        <v/>
      </c>
      <c r="EI277" s="3">
        <f>IFERROR(IF(LEFT($BA277,1)="4",OFFSET(변환표준점수!$I$118,MATCH($S277,변환표준점수!$B$119:$B$198,0),0),OFFSET(EI$3,MATCH(AT277,$ED$4:$ED$8,0),0)),0)</f>
        <v/>
      </c>
      <c r="EK277" s="3">
        <f>IFERROR(IF(LEFT($BA277,1)="4",OFFSET(변환표준점수!$J$118,MATCH($S277,변환표준점수!$B$119:$B$198,0),0),OFFSET(EJ$3,MATCH(AV277,$ED$4:$ED$8,0),0)),0)</f>
        <v/>
      </c>
      <c r="EL277" s="3">
        <f>IFERROR(IF(LEFT($BA277,1)="4",OFFSET(변환표준점수!$K$118,MATCH($S277,변환표준점수!$B$119:$B$198,0),0),OFFSET(EK$3,MATCH(AW277,$ED$4:$ED$8,0),0)),0)</f>
        <v/>
      </c>
      <c r="EM277" s="3">
        <f>IFERROR(OFFSET(EL$3,MATCH(AX277,$ED$4:$ED$8,0),0),0)</f>
        <v/>
      </c>
      <c r="EN277" s="3">
        <f>IFERROR(OFFSET(EM$3,MATCH(AY277,$ED$4:$ED$8,0),0),0)</f>
        <v/>
      </c>
      <c r="EO277" s="3">
        <f>IFERROR(OFFSET(EN$3,MATCH(AZ277,$ED$4:$ED$8,0),0),0)</f>
        <v/>
      </c>
      <c r="EQ277" s="3">
        <f>IFERROR((EF277*AD277+BO277)*$EP$9,0)</f>
        <v/>
      </c>
      <c r="ER277" s="3">
        <f>IFERROR(EG277*AE277+OFFSET($BP277,0,$ER$14-1),0)</f>
        <v/>
      </c>
      <c r="ES277" s="3">
        <f>IFERROR((EH277*AF277+BS277)*$EP$9,0)</f>
        <v/>
      </c>
      <c r="ET277" s="3">
        <f>IFERROR(IF(O277&lt;2,0,(EI277*AG277+BT277)*$EP$9),0)</f>
        <v/>
      </c>
      <c r="EU277" s="3">
        <f>IFERROR(BU277*$EP$9,0)</f>
        <v/>
      </c>
      <c r="EV277" s="3">
        <f>IFERROR((EK277*AI277+BV277)*$EP$9,0)</f>
        <v/>
      </c>
      <c r="EW277" s="3">
        <f>IFERROR(IF(O277&lt;2,0,(EL277*AJ277+BW277)*$EP$9),0)</f>
        <v/>
      </c>
      <c r="EX277" s="3">
        <f>LARGE((ES277:ET277,EV277:EW277),1)</f>
        <v/>
      </c>
      <c r="EY277" s="3">
        <f>IF(O277&lt;2,0,LARGE((ES277:ET277,EV277:EW277),2))</f>
        <v/>
      </c>
      <c r="EZ277" s="3">
        <f>IFERROR(OFFSET(CI277,0,ROUND((1/(1/EM277))-1,0)),0)</f>
        <v/>
      </c>
      <c r="FA277" s="3">
        <f>IFERROR(OFFSET(CR277,0,ROUND(1/(1/EN277),0)-1),0)</f>
        <v/>
      </c>
      <c r="FB277" s="3">
        <f>IFERROR(OFFSET(DA277,0,ROUND(1/(1/EO277),0)-1),0)</f>
        <v/>
      </c>
      <c r="FG277" s="3">
        <f>IF(FF277&gt;0,FF277,EQ277+ER277+EU277+EX277+EY277+EZ277+FA277+FB277+FC277)</f>
        <v/>
      </c>
      <c r="FH277" s="618" t="n"/>
      <c r="FU277" s="3">
        <f>IF(AQ277=1,"표점",IF(AQ277=12,"표점/만점",IF(AQ277=2,"백분위")))</f>
        <v/>
      </c>
      <c r="FV277" s="3">
        <f>IF(BA277=1,"표점",IF(BA277=12,"표점/만점",IF(BA277=2,"백분위",IF(BA277=4,"변표",IF(BA277=42,"변표/만점")))))</f>
        <v/>
      </c>
      <c r="FW277" s="3">
        <f>ROUND(Y277/$FZ277,2)</f>
        <v/>
      </c>
      <c r="FX277" s="3">
        <f>ROUND(Z277/$FZ277,2)</f>
        <v/>
      </c>
      <c r="FY277" s="3">
        <f>ROUND(AC277/$FZ277,2)</f>
        <v/>
      </c>
      <c r="FZ277" s="3">
        <f>Y277+Z277+AC277</f>
        <v/>
      </c>
    </row>
    <row r="278">
      <c r="A278" s="556" t="n">
        <v>26</v>
      </c>
      <c r="C278" s="3">
        <f>ROUND(ROW(C278)-ROW($C$15),0)</f>
        <v/>
      </c>
      <c r="D278" s="3" t="n">
        <v>263</v>
      </c>
      <c r="E278" s="3" t="inlineStr">
        <is>
          <t>연세미래 통합</t>
        </is>
      </c>
      <c r="F278" s="3" t="n">
        <v>1000</v>
      </c>
      <c r="G278" s="3">
        <f>2/9</f>
        <v/>
      </c>
      <c r="H278" s="3">
        <f>2/9</f>
        <v/>
      </c>
      <c r="I278" s="3">
        <f>2/9</f>
        <v/>
      </c>
      <c r="L278" s="3">
        <f>I278</f>
        <v/>
      </c>
      <c r="O278" s="3" t="n">
        <v>1</v>
      </c>
      <c r="P278" s="3">
        <f>G278+H278+MAX((I278:J278),L278:M278)*O278</f>
        <v/>
      </c>
      <c r="Q278" s="3" t="n">
        <v>46</v>
      </c>
      <c r="S278" s="3">
        <f>IF(R278&gt;0,R278,Q278)</f>
        <v/>
      </c>
      <c r="W278" s="3">
        <f>IF(AND(BH278=0,CD278=0),0,IF(V278&gt;0,V278,IF(U278=1,$W$11,0)))</f>
        <v/>
      </c>
      <c r="Y278" s="3">
        <f>AD278</f>
        <v/>
      </c>
      <c r="Z278" s="3">
        <f>AE278</f>
        <v/>
      </c>
      <c r="AA278" s="3">
        <f>IF($BB$7=1,AF278,IF(AS278=12,$F278*I278/($AF$8*AL278+$AF$9*(1-AL278)),AF278))</f>
        <v/>
      </c>
      <c r="AB278" s="3">
        <f>IF($BB$7=1,AI278,IF(AV278=12,$F278*L278/($AI$8*AL278+$AI$9*(1-AL278)),AI278))</f>
        <v/>
      </c>
      <c r="AC278" s="3">
        <f>IF(AND(AS278=2,EA278=1),AA278*O278,IF(AND(AS278=2,EA278=2),AB278*O278,IF(EA278=1,AA278,IF(EA278=2,AB278))))</f>
        <v/>
      </c>
      <c r="AD278" s="3">
        <f>IF(AQ278=12,$F278*G278/$AQ$9,IF(OR(AQ278=1,AQ278=4),$F278*G278/200,IF(OR(AQ278=2,AQ278=9),$F278*G278/100,"자동")))</f>
        <v/>
      </c>
      <c r="AE278" s="3">
        <f>IF(AR278=12,$F278*H278/$AR$9,IF(OR(AR278=1,AR278=4),$F278*H278/200,IF(OR(AR278=2,AR278=9),$F278*H278/100,"자동")))</f>
        <v/>
      </c>
      <c r="AF278" s="3">
        <f>IF(AS278=12,$F278*I278/IF($BB$7=1,IF($ED278=1,$AS$9,$AF$9),($AF$8*AL278+$AF$9*(1-AL278))),IF(AS278=42,$F278*I278/AN278,IF(OR(AS278=1,AS278=4,AS278=2),$F278*I278/100,IF(AS278=9,$F278*I278/50,"자동"))))</f>
        <v/>
      </c>
      <c r="AG278" s="3">
        <f>IF(AT278=12,$F278*J278/IF($BB$7=1,IF($ED278=1,$AT$9,$AG$9),($AG$8*AL278+$AG$9*(1-AL278))),IF(AT278=42,$F278*J278/AN278,IF(OR(AT278=1,AT278=4,AT278=2),$F278*J278/100,IF(AT278=9,$F278*J278/50,"자동"))))</f>
        <v/>
      </c>
      <c r="AH278" s="3">
        <f>IF(AU278=12,$F278*K278/IF($BB$7=1,IF($ED278=1,$AU$9,$AH$9),($AH$8*AL278+$AH$9*(1-AL278))),IF(AU278=42,$F278*K278/$AN278,IF(OR(AU278=1,AU278=4,AU278=2),$F278*K278/100,IF(AU278=9,$F278*K278/50,"자동"))))</f>
        <v/>
      </c>
      <c r="AI278" s="3">
        <f>IF(AV278=12,$F278*L278/IF($BB$7=1,IF($ED278=1,$AV$9,$AI$9),($AI$8*AL278+$AI$9*(1-AL278))),IF(AV278=42,$F278*L278/AO278,IF(OR(AV278=1,AV278=4,AV278=2),$F278*L278/100,IF(AV278=9,$F278*L278/50,"자동"))))</f>
        <v/>
      </c>
      <c r="AJ278" s="3">
        <f>IF(AW278=12,$F278*M278/IF($BB$7=1,IF($ED278=1,$AW$9,$AJ$9),($AJ$8*AL278+$AJ$9*(1-AL278))),IF(AW278=42,$F278*M278/AO278,IF(OR(AW278=1,AW278=4,AW278=2),$F278*M278/100,IF(AW278=9,$F278*M278/50,"자동"))))</f>
        <v/>
      </c>
      <c r="AL278" s="3">
        <f>IF(AK278&lt;&gt;"",AK278,IF(BA278&lt;&gt;12,"",IF(U278=1,1,IF(LEFT(E278,3)="서울대",0,""))))</f>
        <v/>
      </c>
      <c r="AN278" s="3">
        <f>IF($BA278=42,OFFSET(변환표준점수!C$119,$AP278-1,0),"")</f>
        <v/>
      </c>
      <c r="AO278" s="3">
        <f>IF($BA278=42,OFFSET(변환표준점수!D$119,$AP278-1,0),"")</f>
        <v/>
      </c>
      <c r="AP278" s="3">
        <f>IF(S278="","",MATCH(S278,변환표준점수!$B$119:$B$298,0))</f>
        <v/>
      </c>
      <c r="AQ278" s="3" t="n">
        <v>1</v>
      </c>
      <c r="AR278" s="3" t="n">
        <v>1</v>
      </c>
      <c r="AS278" s="3" t="n">
        <v>4</v>
      </c>
      <c r="AV278" s="3" t="n">
        <v>4</v>
      </c>
      <c r="AX278" s="3" t="n">
        <v>3</v>
      </c>
      <c r="AY278" s="3" t="n">
        <v>3</v>
      </c>
      <c r="BA278" s="3">
        <f>IF(AS278&gt;0,AS278,AV278)</f>
        <v/>
      </c>
      <c r="BJ278" s="3">
        <f>IF(BI278="",IF(DT278=1,1,$BI$3),BI278)</f>
        <v/>
      </c>
      <c r="CH278" s="206">
        <f>F278*P278</f>
        <v/>
      </c>
      <c r="CI278" s="56" t="n">
        <v>333.3333333333333</v>
      </c>
      <c r="CJ278" s="3" t="n">
        <v>316.6666666666666</v>
      </c>
      <c r="CK278" s="3" t="n">
        <v>300</v>
      </c>
      <c r="CL278" s="3" t="n">
        <v>266.6666666666666</v>
      </c>
      <c r="CM278" s="3" t="n">
        <v>233.3333333333333</v>
      </c>
      <c r="CN278" s="3" t="n">
        <v>200</v>
      </c>
      <c r="CO278" s="3" t="n">
        <v>133.3333333333333</v>
      </c>
      <c r="CP278" s="3" t="n">
        <v>66.66666666666666</v>
      </c>
      <c r="CQ278" s="3" t="n">
        <v>33.33333333333333</v>
      </c>
      <c r="CR278" s="56" t="n">
        <v>10</v>
      </c>
      <c r="CS278" s="3" t="n">
        <v>10</v>
      </c>
      <c r="CT278" s="3" t="n">
        <v>10</v>
      </c>
      <c r="CU278" s="3" t="n">
        <v>10</v>
      </c>
      <c r="CV278" s="3" t="n">
        <v>10</v>
      </c>
      <c r="CW278" s="3" t="n">
        <v>9.5</v>
      </c>
      <c r="CX278" s="3" t="n">
        <v>9</v>
      </c>
      <c r="CY278" s="3" t="n">
        <v>8.5</v>
      </c>
      <c r="CZ278" s="3" t="n">
        <v>8</v>
      </c>
      <c r="DJ278" s="3">
        <f>ROUND((CI278-EZ278),1)</f>
        <v/>
      </c>
      <c r="DK278" s="3">
        <f>((CI278-EZ278)/(FG278+DJ278-FC278))*100</f>
        <v/>
      </c>
      <c r="DL278" s="3">
        <f>ROUND((CR278-FA278)+(DA278-FB278),1)</f>
        <v/>
      </c>
      <c r="DO278" s="3" t="n">
        <v>1</v>
      </c>
      <c r="EA278" s="3">
        <f>IF(DZ278&gt;0,DZ278,IF(DM278&gt;0,1,2))</f>
        <v/>
      </c>
      <c r="EB278" s="3">
        <f>MAX(DM278:DO278)</f>
        <v/>
      </c>
      <c r="EC278" s="3">
        <f>AND(DM278-0.1&lt;$DM$8,DN278-0.1&lt;$DN$8,DO278-0.1&lt;$DO$8)*1</f>
        <v/>
      </c>
      <c r="ED278" s="3">
        <f>IFERROR(IF(AND($DP$8&gt;=DP278,$DQ$8&gt;=DQ278,$DR$8&gt;=DR278,$DS$8&gt;=DS278,$DT$8&gt;=DT278,$DU$8&gt;=DU278,$DV$8&gt;=DV278,$DW$8&gt;=DW278,$DX$8&gt;=DX278,OR(DY278=0,$DY$8&lt;DY278),EC278=1),1,0),0)</f>
        <v/>
      </c>
      <c r="EF278" s="3">
        <f>IFERROR(OFFSET(EF$3,MATCH(AQ278,$ED$4:$ED$10,0),0),0)</f>
        <v/>
      </c>
      <c r="EG278" s="3">
        <f>IFERROR(OFFSET(EG$3,MATCH(AR278,$ED$4:$ED$10,0),0),0)</f>
        <v/>
      </c>
      <c r="EH278" s="3">
        <f>IFERROR(IF(LEFT($BA278,1)="4",OFFSET(변환표준점수!$H$118,MATCH($S278,변환표준점수!$B$119:$B$198,0),),OFFSET(EH$3,MATCH(AS278,$ED$4:$ED$8,0),0)),0)</f>
        <v/>
      </c>
      <c r="EI278" s="3">
        <f>IFERROR(IF(LEFT($BA278,1)="4",OFFSET(변환표준점수!$I$118,MATCH($S278,변환표준점수!$B$119:$B$198,0),0),OFFSET(EI$3,MATCH(AT278,$ED$4:$ED$8,0),0)),0)</f>
        <v/>
      </c>
      <c r="EK278" s="3">
        <f>IFERROR(IF(LEFT($BA278,1)="4",OFFSET(변환표준점수!$J$118,MATCH($S278,변환표준점수!$B$119:$B$198,0),0),OFFSET(EJ$3,MATCH(AV278,$ED$4:$ED$8,0),0)),0)</f>
        <v/>
      </c>
      <c r="EL278" s="3">
        <f>IFERROR(IF(LEFT($BA278,1)="4",OFFSET(변환표준점수!$K$118,MATCH($S278,변환표준점수!$B$119:$B$198,0),0),OFFSET(EK$3,MATCH(AW278,$ED$4:$ED$8,0),0)),0)</f>
        <v/>
      </c>
      <c r="EM278" s="3">
        <f>IFERROR(OFFSET(EL$3,MATCH(AX278,$ED$4:$ED$8,0),0),0)</f>
        <v/>
      </c>
      <c r="EN278" s="3">
        <f>IFERROR(OFFSET(EM$3,MATCH(AY278,$ED$4:$ED$8,0),0),0)</f>
        <v/>
      </c>
      <c r="EO278" s="3">
        <f>IFERROR(OFFSET(EN$3,MATCH(AZ278,$ED$4:$ED$8,0),0),0)</f>
        <v/>
      </c>
      <c r="EQ278" s="3">
        <f>IFERROR((EF278*AD278+BO278)*$EP$9,0)</f>
        <v/>
      </c>
      <c r="ER278" s="3">
        <f>IFERROR(EG278*AE278+OFFSET($BP278,0,$ER$14-1),0)</f>
        <v/>
      </c>
      <c r="ES278" s="3">
        <f>IFERROR((EH278*AF278+BS278)*$EP$9,0)</f>
        <v/>
      </c>
      <c r="ET278" s="3">
        <f>IFERROR(IF(O278&lt;2,0,(EI278*AG278+BT278)*$EP$9),0)</f>
        <v/>
      </c>
      <c r="EU278" s="3">
        <f>IFERROR(BU278*$EP$9,0)</f>
        <v/>
      </c>
      <c r="EV278" s="3">
        <f>IFERROR((EK278*AI278+BV278)*$EP$9,0)</f>
        <v/>
      </c>
      <c r="EW278" s="3">
        <f>IFERROR(IF(O278&lt;2,0,(EL278*AJ278+BW278)*$EP$9),0)</f>
        <v/>
      </c>
      <c r="EX278" s="3">
        <f>LARGE((ES278:ET278,EV278:EW278),1)</f>
        <v/>
      </c>
      <c r="EY278" s="3">
        <f>IF(O278&lt;2,0,LARGE((ES278:ET278,EV278:EW278),2))</f>
        <v/>
      </c>
      <c r="EZ278" s="3">
        <f>IFERROR(OFFSET(CI278,0,ROUND((1/(1/EM278))-1,0)),0)</f>
        <v/>
      </c>
      <c r="FA278" s="3">
        <f>IFERROR(OFFSET(CR278,0,ROUND(1/(1/EN278),0)-1),0)</f>
        <v/>
      </c>
      <c r="FB278" s="3">
        <f>IFERROR(OFFSET(DA278,0,ROUND(1/(1/EO278),0)-1),0)</f>
        <v/>
      </c>
      <c r="FG278" s="3">
        <f>IF(FF278&gt;0,FF278,EQ278+ER278+EU278+EX278+EY278+EZ278+FA278+FB278+FC278)</f>
        <v/>
      </c>
      <c r="FH278" s="618" t="n"/>
      <c r="FU278" s="3">
        <f>IF(AQ278=1,"표점",IF(AQ278=12,"표점/만점",IF(AQ278=2,"백분위")))</f>
        <v/>
      </c>
      <c r="FV278" s="3">
        <f>IF(BA278=1,"표점",IF(BA278=12,"표점/만점",IF(BA278=2,"백분위",IF(BA278=4,"변표",IF(BA278=42,"변표/만점")))))</f>
        <v/>
      </c>
      <c r="FW278" s="3">
        <f>ROUND(Y278/$FZ278,2)</f>
        <v/>
      </c>
      <c r="FX278" s="3">
        <f>ROUND(Z278/$FZ278,2)</f>
        <v/>
      </c>
      <c r="FY278" s="3">
        <f>ROUND(AC278/$FZ278,2)</f>
        <v/>
      </c>
      <c r="FZ278" s="3">
        <f>Y278+Z278+AC278</f>
        <v/>
      </c>
    </row>
    <row r="279">
      <c r="FH279" s="618" t="n"/>
    </row>
    <row r="280">
      <c r="C280" s="3">
        <f>ROUND(ROW(C280)-ROW($C$15),0)</f>
        <v/>
      </c>
      <c r="D280" s="3" t="n">
        <v>265</v>
      </c>
      <c r="E280" s="3" t="inlineStr">
        <is>
          <t>덕성 자연</t>
        </is>
      </c>
      <c r="F280" s="3" t="n">
        <v>1000</v>
      </c>
      <c r="G280" s="3">
        <f>IF($BB$7=1,IF(OR(G$282=1,G$282=2),0.35,IF(G$282=3,0.2,IF(G$282=4,0.1,0.35))),0.35)</f>
        <v/>
      </c>
      <c r="H280" s="3">
        <f>IF($BB$7=1,IF(OR(H$282=1,H$282=2),0.35,IF(H$282=3,0.2,IF(H$282=4,0.1,0.1))),0.1)</f>
        <v/>
      </c>
      <c r="I280" s="3">
        <f>IF($BB$7=1,IF(OR(I$282=1,I$282=2),0.35,IF(I$282=3,0.2,IF(I$282=4,0.1,0.2))),0.2)</f>
        <v/>
      </c>
      <c r="L280" s="3">
        <f>IF($BB$7=1,IF(OR(L$282=1,L$282=2),0.35,IF(L$282=3,0.2,IF(L$282=4,0.1,0.2))),0.2)</f>
        <v/>
      </c>
      <c r="N280" s="3">
        <f>(1-G280-H280-I280)*10</f>
        <v/>
      </c>
      <c r="O280" s="3" t="n">
        <v>1</v>
      </c>
      <c r="P280" s="3">
        <f>G280+H280+MAX((I280:J280),L280:M280)*O280</f>
        <v/>
      </c>
      <c r="Q280" s="3" t="inlineStr"/>
      <c r="S280" s="3">
        <f>IF(R280&gt;0,R280,Q280)</f>
        <v/>
      </c>
      <c r="T280" s="3">
        <f>G9+0.5</f>
        <v/>
      </c>
      <c r="W280" s="3">
        <f>IF(AND(BH280=0,CD280=0),0,IF(V280&gt;0,V280,IF(U280=1,$W$11,0)))</f>
        <v/>
      </c>
      <c r="Y280" s="3">
        <f>AD280</f>
        <v/>
      </c>
      <c r="Z280" s="3">
        <f>AE280</f>
        <v/>
      </c>
      <c r="AA280" s="3">
        <f>IF($BB$7=1,AF280,IF(AS280=12,$F280*I280/($AF$8*AL280+$AF$9*(1-AL280)),AF280))</f>
        <v/>
      </c>
      <c r="AB280" s="3">
        <f>IF($BB$7=1,AI280,IF(AV280=12,$F280*L280/($AI$8*AL280+$AI$9*(1-AL280)),AI280))</f>
        <v/>
      </c>
      <c r="AC280" s="3">
        <f>IF(AND(AS280=2,EA280=1),AA280*O280,IF(AND(AS280=2,EA280=2),AB280*O280,IF(EA280=1,AA280,IF(EA280=2,AB280))))</f>
        <v/>
      </c>
      <c r="AD280" s="3">
        <f>IF(AQ280=12,$F280*G280/$AQ$9,IF(OR(AQ280=1,AQ280=4),$F280*G280/200,IF(OR(AQ280=2,AQ280=9),$F280*G280/100,"자동")))</f>
        <v/>
      </c>
      <c r="AE280" s="3">
        <f>IF(AR280=12,$F280*H280/$AR$9,IF(OR(AR280=1,AR280=4),$F280*H280/200,IF(OR(AR280=2,AR280=9),$F280*H280/100,"자동")))</f>
        <v/>
      </c>
      <c r="AF280" s="3">
        <f>IF(AS280=12,$F280*I280/IF($BB$7=1,IF($ED280=1,$AS$9,$AF$9),($AF$8*AL280+$AF$9*(1-AL280))),IF(AS280=42,$F280*I280/AN280,IF(OR(AS280=1,AS280=4,AS280=2),$F280*I280/100,IF(AS280=9,$F280*I280/50,"자동"))))</f>
        <v/>
      </c>
      <c r="AG280" s="3">
        <f>IF(AT280=12,$F280*J280/IF($BB$7=1,IF($ED280=1,$AT$9,$AG$9),($AG$8*AL280+$AG$9*(1-AL280))),IF(AT280=42,$F280*J280/AN280,IF(OR(AT280=1,AT280=4,AT280=2),$F280*J280/100,IF(AT280=9,$F280*J280/50,"자동"))))</f>
        <v/>
      </c>
      <c r="AH280" s="3">
        <f>IF(AU280=12,$F280*K280/IF($BB$7=1,IF($ED280=1,$AU$9,$AH$9),($AH$8*AL280+$AH$9*(1-AL280))),IF(AU280=42,$F280*K280/$AN280,IF(OR(AU280=1,AU280=4,AU280=2),$F280*K280/100,IF(AU280=9,$F280*K280/50,"자동"))))</f>
        <v/>
      </c>
      <c r="AI280" s="3">
        <f>IF(AV280=12,$F280*L280/IF($BB$7=1,IF($ED280=1,$AV$9,$AI$9),($AI$8*AL280+$AI$9*(1-AL280))),IF(AV280=42,$F280*L280/AO280,IF(OR(AV280=1,AV280=4,AV280=2),$F280*L280/100,IF(AV280=9,$F280*L280/50,"자동"))))</f>
        <v/>
      </c>
      <c r="AJ280" s="3">
        <f>IF(AW280=12,$F280*M280/IF($BB$7=1,IF($ED280=1,$AW$9,$AJ$9),($AJ$8*AL280+$AJ$9*(1-AL280))),IF(AW280=42,$F280*M280/AO280,IF(OR(AW280=1,AW280=4,AW280=2),$F280*M280/100,IF(AW280=9,$F280*M280/50,"자동"))))</f>
        <v/>
      </c>
      <c r="AL280" s="3">
        <f>IF(AK280&lt;&gt;"",AK280,IF(BA280&lt;&gt;12,"",IF(U280=1,1,IF(LEFT(E280,3)="서울대",0,""))))</f>
        <v/>
      </c>
      <c r="AN280" s="3">
        <f>IF($BA280=42,OFFSET(변환표준점수!C$119,$AP280-1,0),"")</f>
        <v/>
      </c>
      <c r="AO280" s="3">
        <f>IF($BA280=42,OFFSET(변환표준점수!D$119,$AP280-1,0),"")</f>
        <v/>
      </c>
      <c r="AP280" s="3">
        <f>IF(S280="","",MATCH(S280,변환표준점수!$B$119:$B$298,0))</f>
        <v/>
      </c>
      <c r="AQ280" s="3" t="n">
        <v>2</v>
      </c>
      <c r="AR280" s="3" t="n">
        <v>2</v>
      </c>
      <c r="AS280" s="3" t="n">
        <v>2</v>
      </c>
      <c r="AV280" s="3" t="n">
        <v>2</v>
      </c>
      <c r="AX280" s="3" t="n">
        <v>3</v>
      </c>
      <c r="AY280" s="3" t="n">
        <v>3</v>
      </c>
      <c r="BA280" s="3">
        <f>IF(AS280&gt;0,AS280,AV280)</f>
        <v/>
      </c>
      <c r="BJ280" s="3">
        <f>IF(BI280="",IF(DT280=1,1,$BI$3),BI280)</f>
        <v/>
      </c>
      <c r="CH280" s="206">
        <f>F280*P280</f>
        <v/>
      </c>
      <c r="CI280" s="56">
        <f>CI$282*$N280</f>
        <v/>
      </c>
      <c r="CJ280" s="3">
        <f>CJ$282*$N280</f>
        <v/>
      </c>
      <c r="CK280" s="3">
        <f>CK$282*$N280</f>
        <v/>
      </c>
      <c r="CL280" s="3">
        <f>CL$282*$N280</f>
        <v/>
      </c>
      <c r="CM280" s="3">
        <f>CM$282*$N280</f>
        <v/>
      </c>
      <c r="CN280" s="3">
        <f>CN$282*$N280</f>
        <v/>
      </c>
      <c r="CO280" s="3">
        <f>CO$282*$N280</f>
        <v/>
      </c>
      <c r="CP280" s="3">
        <f>CP$282*$N280</f>
        <v/>
      </c>
      <c r="CQ280" s="3">
        <f>CQ$282*$N280</f>
        <v/>
      </c>
      <c r="CR280" s="56" t="n">
        <v>10</v>
      </c>
      <c r="CS280" s="3" t="n">
        <v>10</v>
      </c>
      <c r="CT280" s="3" t="n">
        <v>10</v>
      </c>
      <c r="CU280" s="3" t="n">
        <v>10</v>
      </c>
      <c r="CV280" s="3" t="n">
        <v>9</v>
      </c>
      <c r="CW280" s="3" t="n">
        <v>8</v>
      </c>
      <c r="CX280" s="3" t="n">
        <v>7</v>
      </c>
      <c r="CY280" s="3" t="n">
        <v>6</v>
      </c>
      <c r="CZ280" s="3" t="n">
        <v>0</v>
      </c>
      <c r="DJ280" s="3">
        <f>ROUND((CI280-EZ280),1)</f>
        <v/>
      </c>
      <c r="DK280" s="3">
        <f>((CI280-EZ280)/(FG280+DJ280-FC280))*100</f>
        <v/>
      </c>
      <c r="DL280" s="3">
        <f>ROUND((CR280-FA280)+(DA280-FB280),1)</f>
        <v/>
      </c>
      <c r="DO280" s="3" t="n">
        <v>1</v>
      </c>
      <c r="DZ280" s="3" t="n">
        <v>1</v>
      </c>
      <c r="EA280" s="3">
        <f>IF(DZ280&gt;0,DZ280,IF(DM280&gt;0,1,2))</f>
        <v/>
      </c>
      <c r="EB280" s="3">
        <f>MAX(DM280:DO280)</f>
        <v/>
      </c>
      <c r="EC280" s="3">
        <f>AND(DM280-0.1&lt;$DM$8,DN280-0.1&lt;$DN$8,DO280-0.1&lt;$DO$8)*1</f>
        <v/>
      </c>
      <c r="ED280" s="3">
        <f>IFERROR(IF(AND($DP$8&gt;=DP280,$DQ$8&gt;=DQ280,$DR$8&gt;=DR280,$DS$8&gt;=DS280,$DT$8&gt;=DT280,$DU$8&gt;=DU280,$DV$8&gt;=DV280,$DW$8&gt;=DW280,$DX$8&gt;=DX280,OR(DY280=0,$DY$8&lt;DY280),EC280=1),1,0),0)</f>
        <v/>
      </c>
      <c r="EF280" s="3">
        <f>IFERROR(OFFSET(EF$3,MATCH(AQ280,$ED$4:$ED$10,0),0),0)</f>
        <v/>
      </c>
      <c r="EG280" s="3">
        <f>IFERROR(OFFSET(EG$3,MATCH(AR280,$ED$4:$ED$10,0),0),0)</f>
        <v/>
      </c>
      <c r="EH280" s="3">
        <f>IFERROR(IF(LEFT($BA280,1)="4",OFFSET(변환표준점수!$H$118,MATCH($S280,변환표준점수!$B$119:$B$198,0),),OFFSET(EH$3,MATCH(AS280,$ED$4:$ED$8,0),0)),0)</f>
        <v/>
      </c>
      <c r="EI280" s="3">
        <f>IFERROR(IF(LEFT($BA280,1)="4",OFFSET(변환표준점수!$I$118,MATCH($S280,변환표준점수!$B$119:$B$198,0),0),OFFSET(EI$3,MATCH(AT280,$ED$4:$ED$8,0),0)),0)</f>
        <v/>
      </c>
      <c r="EK280" s="3">
        <f>IFERROR(IF(LEFT($BA280,1)="4",OFFSET(변환표준점수!$J$118,MATCH($S280,변환표준점수!$B$119:$B$198,0),0),OFFSET(EJ$3,MATCH(AV280,$ED$4:$ED$8,0),0)),0)</f>
        <v/>
      </c>
      <c r="EL280" s="3">
        <f>IFERROR(IF(LEFT($BA280,1)="4",OFFSET(변환표준점수!$K$118,MATCH($S280,변환표준점수!$B$119:$B$198,0),0),OFFSET(EK$3,MATCH(AW280,$ED$4:$ED$8,0),0)),0)</f>
        <v/>
      </c>
      <c r="EM280" s="3">
        <f>IFERROR(OFFSET(EL$3,MATCH(AX280,$ED$4:$ED$8,0),0),0)</f>
        <v/>
      </c>
      <c r="EN280" s="3">
        <f>IFERROR(OFFSET(EM$3,MATCH(AY280,$ED$4:$ED$8,0),0),0)</f>
        <v/>
      </c>
      <c r="EO280" s="3">
        <f>IFERROR(OFFSET(EN$3,MATCH(AZ280,$ED$4:$ED$8,0),0),0)</f>
        <v/>
      </c>
      <c r="EQ280" s="3">
        <f>IFERROR((EF280*AD280+BO280)*$EP$9,0)</f>
        <v/>
      </c>
      <c r="ER280" s="3">
        <f>IFERROR(EG280*AE280+OFFSET($BP280,0,$ER$14-1),0)</f>
        <v/>
      </c>
      <c r="ES280" s="3">
        <f>IFERROR((EH280*AF280+BS280)*$EP$9,0)</f>
        <v/>
      </c>
      <c r="ET280" s="3">
        <f>IFERROR(IF(O280&lt;2,0,(EI280*AG280+BT280)*$EP$9),0)</f>
        <v/>
      </c>
      <c r="EU280" s="3">
        <f>IFERROR(BU280*$EP$9,0)</f>
        <v/>
      </c>
      <c r="EV280" s="3">
        <f>IFERROR((EK280*AI280+BV280)*$EP$9,0)</f>
        <v/>
      </c>
      <c r="EW280" s="3">
        <f>IFERROR(IF(O280&lt;2,0,(EL280*AJ280+BW280)*$EP$9),0)</f>
        <v/>
      </c>
      <c r="EX280" s="3">
        <f>LARGE((ES280:ET280,EV280:EW280),1)</f>
        <v/>
      </c>
      <c r="EY280" s="3">
        <f>IF(O280&lt;2,0,LARGE((ES280:ET280,EV280:EW280),2))</f>
        <v/>
      </c>
      <c r="EZ280" s="3">
        <f>IFERROR(OFFSET(CI280,0,ROUND((1/(1/EM280))-1,0)),0)</f>
        <v/>
      </c>
      <c r="FA280" s="3">
        <f>IFERROR(OFFSET(CR280,0,ROUND(1/(1/EN280),0)-1),0)</f>
        <v/>
      </c>
      <c r="FB280" s="3">
        <f>IFERROR(OFFSET(DA280,0,ROUND(1/(1/EO280),0)-1),0)</f>
        <v/>
      </c>
      <c r="FG280" s="3">
        <f>IF(FF280&gt;0,FF280,EQ280+ER280+EU280+EX280+EY280+EZ280+FA280+FB280+FC280)</f>
        <v/>
      </c>
      <c r="FH280" s="618" t="n"/>
      <c r="FU280" s="3">
        <f>IF(AQ280=1,"표점",IF(AQ280=12,"표점/만점",IF(AQ280=2,"백분위")))</f>
        <v/>
      </c>
      <c r="FV280" s="3">
        <f>IF(BA280=1,"표점",IF(BA280=12,"표점/만점",IF(BA280=2,"백분위",IF(BA280=4,"변표",IF(BA280=42,"변표/만점")))))</f>
        <v/>
      </c>
      <c r="FW280" s="3">
        <f>ROUND(Y280/$FZ280,2)</f>
        <v/>
      </c>
      <c r="FX280" s="3">
        <f>ROUND(Z280/$FZ280,2)</f>
        <v/>
      </c>
      <c r="FY280" s="3">
        <f>ROUND(AC280/$FZ280,2)</f>
        <v/>
      </c>
      <c r="FZ280" s="3">
        <f>Y280+Z280+AC280</f>
        <v/>
      </c>
    </row>
    <row r="281">
      <c r="C281" s="3">
        <f>ROUND(ROW(C281)-ROW($C$15),0)</f>
        <v/>
      </c>
      <c r="D281" s="3" t="n">
        <v>266</v>
      </c>
      <c r="E281" s="3" t="inlineStr">
        <is>
          <t>덕성 통합</t>
        </is>
      </c>
      <c r="F281" s="3" t="n">
        <v>1000</v>
      </c>
      <c r="G281" s="3">
        <f>IF($BB$7=1,IF(OR(G$282=1,G$282=2),0.35,IF(G$282=3,0.2,IF(G$282=4,0.1,0.35))),0.35)</f>
        <v/>
      </c>
      <c r="H281" s="3">
        <f>IF($BB$7=1,IF(OR(H$282=1,H$282=2),0.35,IF(H$282=3,0.2,IF(H$282=4,0.1,0.1))),0.1)</f>
        <v/>
      </c>
      <c r="I281" s="3">
        <f>IF($BB$7=1,IF(OR(I$282=1,I$282=2),0.35,IF(I$282=3,0.2,IF(I$282=4,0.1,0.2))),0.2)</f>
        <v/>
      </c>
      <c r="L281" s="3">
        <f>IF($BB$7=1,IF(OR(L$282=1,L$282=2),0.35,IF(L$282=3,0.2,IF(L$282=4,0.1,0.2))),0.2)</f>
        <v/>
      </c>
      <c r="N281" s="3">
        <f>(1-G281-H281-I281)*10</f>
        <v/>
      </c>
      <c r="O281" s="3" t="n">
        <v>1</v>
      </c>
      <c r="P281" s="3">
        <f>G281+H281+MAX((I281:J281),L281:M281)*O281</f>
        <v/>
      </c>
      <c r="Q281" s="3" t="inlineStr"/>
      <c r="S281" s="3">
        <f>IF(R281&gt;0,R281,Q281)</f>
        <v/>
      </c>
      <c r="T281" s="3">
        <f>H9+0.4</f>
        <v/>
      </c>
      <c r="W281" s="3">
        <f>IF(AND(BH281=0,CD281=0),0,IF(V281&gt;0,V281,IF(U281=1,$W$11,0)))</f>
        <v/>
      </c>
      <c r="Y281" s="3">
        <f>AD281</f>
        <v/>
      </c>
      <c r="Z281" s="3">
        <f>AE281</f>
        <v/>
      </c>
      <c r="AA281" s="3">
        <f>IF($BB$7=1,AF281,IF(AS281=12,$F281*I281/($AF$8*AL281+$AF$9*(1-AL281)),AF281))</f>
        <v/>
      </c>
      <c r="AB281" s="3">
        <f>IF($BB$7=1,AI281,IF(AV281=12,$F281*L281/($AI$8*AL281+$AI$9*(1-AL281)),AI281))</f>
        <v/>
      </c>
      <c r="AC281" s="3">
        <f>IF(AND(AS281=2,EA281=1),AA281*O281,IF(AND(AS281=2,EA281=2),AB281*O281,IF(EA281=1,AA281,IF(EA281=2,AB281))))</f>
        <v/>
      </c>
      <c r="AD281" s="3">
        <f>IF(AQ281=12,$F281*G281/$AQ$9,IF(OR(AQ281=1,AQ281=4),$F281*G281/200,IF(OR(AQ281=2,AQ281=9),$F281*G281/100,"자동")))</f>
        <v/>
      </c>
      <c r="AE281" s="3">
        <f>IF(AR281=12,$F281*H281/$AR$9,IF(OR(AR281=1,AR281=4),$F281*H281/200,IF(OR(AR281=2,AR281=9),$F281*H281/100,"자동")))</f>
        <v/>
      </c>
      <c r="AF281" s="3">
        <f>IF(AS281=12,$F281*I281/IF($BB$7=1,IF($ED281=1,$AS$9,$AF$9),($AF$8*AL281+$AF$9*(1-AL281))),IF(AS281=42,$F281*I281/AN281,IF(OR(AS281=1,AS281=4,AS281=2),$F281*I281/100,IF(AS281=9,$F281*I281/50,"자동"))))</f>
        <v/>
      </c>
      <c r="AG281" s="3">
        <f>IF(AT281=12,$F281*J281/IF($BB$7=1,IF($ED281=1,$AT$9,$AG$9),($AG$8*AL281+$AG$9*(1-AL281))),IF(AT281=42,$F281*J281/AN281,IF(OR(AT281=1,AT281=4,AT281=2),$F281*J281/100,IF(AT281=9,$F281*J281/50,"자동"))))</f>
        <v/>
      </c>
      <c r="AH281" s="3">
        <f>IF(AU281=12,$F281*K281/IF($BB$7=1,IF($ED281=1,$AU$9,$AH$9),($AH$8*AL281+$AH$9*(1-AL281))),IF(AU281=42,$F281*K281/$AN281,IF(OR(AU281=1,AU281=4,AU281=2),$F281*K281/100,IF(AU281=9,$F281*K281/50,"자동"))))</f>
        <v/>
      </c>
      <c r="AI281" s="3">
        <f>IF(AV281=12,$F281*L281/IF($BB$7=1,IF($ED281=1,$AV$9,$AI$9),($AI$8*AL281+$AI$9*(1-AL281))),IF(AV281=42,$F281*L281/AO281,IF(OR(AV281=1,AV281=4,AV281=2),$F281*L281/100,IF(AV281=9,$F281*L281/50,"자동"))))</f>
        <v/>
      </c>
      <c r="AJ281" s="3">
        <f>IF(AW281=12,$F281*M281/IF($BB$7=1,IF($ED281=1,$AW$9,$AJ$9),($AJ$8*AL281+$AJ$9*(1-AL281))),IF(AW281=42,$F281*M281/AO281,IF(OR(AW281=1,AW281=4,AW281=2),$F281*M281/100,IF(AW281=9,$F281*M281/50,"자동"))))</f>
        <v/>
      </c>
      <c r="AL281" s="3">
        <f>IF(AK281&lt;&gt;"",AK281,IF(BA281&lt;&gt;12,"",IF(U281=1,1,IF(LEFT(E281,3)="서울대",0,""))))</f>
        <v/>
      </c>
      <c r="AN281" s="3">
        <f>IF($BA281=42,OFFSET(변환표준점수!C$119,$AP281-1,0),"")</f>
        <v/>
      </c>
      <c r="AO281" s="3">
        <f>IF($BA281=42,OFFSET(변환표준점수!D$119,$AP281-1,0),"")</f>
        <v/>
      </c>
      <c r="AP281" s="3">
        <f>IF(S281="","",MATCH(S281,변환표준점수!$B$119:$B$298,0))</f>
        <v/>
      </c>
      <c r="AQ281" s="3" t="n">
        <v>2</v>
      </c>
      <c r="AR281" s="3" t="n">
        <v>2</v>
      </c>
      <c r="AS281" s="3" t="n">
        <v>2</v>
      </c>
      <c r="AV281" s="3" t="n">
        <v>2</v>
      </c>
      <c r="AX281" s="3" t="n">
        <v>3</v>
      </c>
      <c r="AY281" s="3" t="n">
        <v>3</v>
      </c>
      <c r="BA281" s="3">
        <f>IF(AS281&gt;0,AS281,AV281)</f>
        <v/>
      </c>
      <c r="BJ281" s="3">
        <f>IF(BI281="",IF(DT281=1,1,$BI$3),BI281)</f>
        <v/>
      </c>
      <c r="CH281" s="206">
        <f>F281*P281</f>
        <v/>
      </c>
      <c r="CI281" s="56">
        <f>CI$282*$N281</f>
        <v/>
      </c>
      <c r="CJ281" s="3">
        <f>CJ$282*$N281</f>
        <v/>
      </c>
      <c r="CK281" s="3">
        <f>CK$282*$N281</f>
        <v/>
      </c>
      <c r="CL281" s="3">
        <f>CL$282*$N281</f>
        <v/>
      </c>
      <c r="CM281" s="3">
        <f>CM$282*$N281</f>
        <v/>
      </c>
      <c r="CN281" s="3">
        <f>CN$282*$N281</f>
        <v/>
      </c>
      <c r="CO281" s="3">
        <f>CO$282*$N281</f>
        <v/>
      </c>
      <c r="CP281" s="3">
        <f>CP$282*$N281</f>
        <v/>
      </c>
      <c r="CQ281" s="3">
        <f>CQ$282*$N281</f>
        <v/>
      </c>
      <c r="CR281" s="56" t="n">
        <v>10</v>
      </c>
      <c r="CS281" s="3" t="n">
        <v>10</v>
      </c>
      <c r="CT281" s="3" t="n">
        <v>10</v>
      </c>
      <c r="CU281" s="3" t="n">
        <v>10</v>
      </c>
      <c r="CV281" s="3" t="n">
        <v>9</v>
      </c>
      <c r="CW281" s="3" t="n">
        <v>8</v>
      </c>
      <c r="CX281" s="3" t="n">
        <v>7</v>
      </c>
      <c r="CY281" s="3" t="n">
        <v>6</v>
      </c>
      <c r="CZ281" s="3" t="n">
        <v>0</v>
      </c>
      <c r="DJ281" s="3">
        <f>ROUND((CI281-EZ281),1)</f>
        <v/>
      </c>
      <c r="DK281" s="3">
        <f>((CI281-EZ281)/(FG281+DJ281-FC281))*100</f>
        <v/>
      </c>
      <c r="DL281" s="3">
        <f>ROUND((CR281-FA281)+(DA281-FB281),1)</f>
        <v/>
      </c>
      <c r="DO281" s="3" t="n">
        <v>1</v>
      </c>
      <c r="EA281" s="3">
        <f>IF(DZ281&gt;0,DZ281,IF(DM281&gt;0,1,2))</f>
        <v/>
      </c>
      <c r="EB281" s="3">
        <f>MAX(DM281:DO281)</f>
        <v/>
      </c>
      <c r="EC281" s="3">
        <f>AND(DM281-0.1&lt;$DM$8,DN281-0.1&lt;$DN$8,DO281-0.1&lt;$DO$8)*1</f>
        <v/>
      </c>
      <c r="ED281" s="3">
        <f>IFERROR(IF(AND($DP$8&gt;=DP281,$DQ$8&gt;=DQ281,$DR$8&gt;=DR281,$DS$8&gt;=DS281,$DT$8&gt;=DT281,$DU$8&gt;=DU281,$DV$8&gt;=DV281,$DW$8&gt;=DW281,$DX$8&gt;=DX281,OR(DY281=0,$DY$8&lt;DY281),EC281=1),1,0),0)</f>
        <v/>
      </c>
      <c r="EF281" s="3">
        <f>IFERROR(OFFSET(EF$3,MATCH(AQ281,$ED$4:$ED$10,0),0),0)</f>
        <v/>
      </c>
      <c r="EG281" s="3">
        <f>IFERROR(OFFSET(EG$3,MATCH(AR281,$ED$4:$ED$10,0),0),0)</f>
        <v/>
      </c>
      <c r="EH281" s="3">
        <f>IFERROR(IF(LEFT($BA281,1)="4",OFFSET(변환표준점수!$H$118,MATCH($S281,변환표준점수!$B$119:$B$198,0),),OFFSET(EH$3,MATCH(AS281,$ED$4:$ED$8,0),0)),0)</f>
        <v/>
      </c>
      <c r="EI281" s="3">
        <f>IFERROR(IF(LEFT($BA281,1)="4",OFFSET(변환표준점수!$I$118,MATCH($S281,변환표준점수!$B$119:$B$198,0),0),OFFSET(EI$3,MATCH(AT281,$ED$4:$ED$8,0),0)),0)</f>
        <v/>
      </c>
      <c r="EK281" s="3">
        <f>IFERROR(IF(LEFT($BA281,1)="4",OFFSET(변환표준점수!$J$118,MATCH($S281,변환표준점수!$B$119:$B$198,0),0),OFFSET(EJ$3,MATCH(AV281,$ED$4:$ED$8,0),0)),0)</f>
        <v/>
      </c>
      <c r="EL281" s="3">
        <f>IFERROR(IF(LEFT($BA281,1)="4",OFFSET(변환표준점수!$K$118,MATCH($S281,변환표준점수!$B$119:$B$198,0),0),OFFSET(EK$3,MATCH(AW281,$ED$4:$ED$8,0),0)),0)</f>
        <v/>
      </c>
      <c r="EM281" s="3">
        <f>IFERROR(OFFSET(EL$3,MATCH(AX281,$ED$4:$ED$8,0),0),0)</f>
        <v/>
      </c>
      <c r="EN281" s="3">
        <f>IFERROR(OFFSET(EM$3,MATCH(AY281,$ED$4:$ED$8,0),0),0)</f>
        <v/>
      </c>
      <c r="EO281" s="3">
        <f>IFERROR(OFFSET(EN$3,MATCH(AZ281,$ED$4:$ED$8,0),0),0)</f>
        <v/>
      </c>
      <c r="EQ281" s="3">
        <f>IFERROR((EF281*AD281+BO281)*$EP$9,0)</f>
        <v/>
      </c>
      <c r="ER281" s="3">
        <f>IFERROR(EG281*AE281+OFFSET($BP281,0,$ER$14-1),0)</f>
        <v/>
      </c>
      <c r="ES281" s="3">
        <f>IFERROR((EH281*AF281+BS281)*$EP$9,0)</f>
        <v/>
      </c>
      <c r="ET281" s="3">
        <f>IFERROR(IF(O281&lt;2,0,(EI281*AG281+BT281)*$EP$9),0)</f>
        <v/>
      </c>
      <c r="EU281" s="3">
        <f>IFERROR(BU281*$EP$9,0)</f>
        <v/>
      </c>
      <c r="EV281" s="3">
        <f>IFERROR((EK281*AI281+BV281)*$EP$9,0)</f>
        <v/>
      </c>
      <c r="EW281" s="3">
        <f>IFERROR(IF(O281&lt;2,0,(EL281*AJ281+BW281)*$EP$9),0)</f>
        <v/>
      </c>
      <c r="EX281" s="3">
        <f>LARGE((ES281:ET281,EV281:EW281),1)</f>
        <v/>
      </c>
      <c r="EY281" s="3">
        <f>IF(O281&lt;2,0,LARGE((ES281:ET281,EV281:EW281),2))</f>
        <v/>
      </c>
      <c r="EZ281" s="3">
        <f>IFERROR(OFFSET(CI281,0,ROUND((1/(1/EM281))-1,0)),0)</f>
        <v/>
      </c>
      <c r="FA281" s="3">
        <f>IFERROR(OFFSET(CR281,0,ROUND(1/(1/EN281),0)-1),0)</f>
        <v/>
      </c>
      <c r="FB281" s="3">
        <f>IFERROR(OFFSET(DA281,0,ROUND(1/(1/EO281),0)-1),0)</f>
        <v/>
      </c>
      <c r="FG281" s="3">
        <f>IF(FF281&gt;0,FF281,EQ281+ER281+EU281+EX281+EY281+EZ281+FA281+FB281+FC281)</f>
        <v/>
      </c>
      <c r="FH281" s="618" t="n"/>
      <c r="FU281" s="3">
        <f>IF(AQ281=1,"표점",IF(AQ281=12,"표점/만점",IF(AQ281=2,"백분위")))</f>
        <v/>
      </c>
      <c r="FV281" s="3">
        <f>IF(BA281=1,"표점",IF(BA281=12,"표점/만점",IF(BA281=2,"백분위",IF(BA281=4,"변표",IF(BA281=42,"변표/만점")))))</f>
        <v/>
      </c>
      <c r="FW281" s="3">
        <f>ROUND(Y281/$FZ281,2)</f>
        <v/>
      </c>
      <c r="FX281" s="3">
        <f>ROUND(Z281/$FZ281,2)</f>
        <v/>
      </c>
      <c r="FY281" s="3">
        <f>ROUND(AC281/$FZ281,2)</f>
        <v/>
      </c>
      <c r="FZ281" s="3">
        <f>Y281+Z281+AC281</f>
        <v/>
      </c>
    </row>
    <row r="282">
      <c r="C282" s="3">
        <f>ROUND(ROW(C282)-ROW($C$15),0)</f>
        <v/>
      </c>
      <c r="D282" s="3" t="n">
        <v>267</v>
      </c>
      <c r="E282" s="3" t="inlineStr">
        <is>
          <t>덕성 기준</t>
        </is>
      </c>
      <c r="F282" s="3" t="n">
        <v>1000</v>
      </c>
      <c r="G282" s="3">
        <f>RANK(T280,($T$280,$T$281,$N$282,$T$282),0)</f>
        <v/>
      </c>
      <c r="H282" s="3">
        <f>RANK(T281,($T$280,$T$281,$N$282,$T$282),0)</f>
        <v/>
      </c>
      <c r="I282" s="3">
        <f>RANK(T282,($T$280,$T$281,$N$282,$T$282),0)</f>
        <v/>
      </c>
      <c r="L282" s="3">
        <f>RANK(T282,($T$280,$T$281,$N$282,$T$282),0)</f>
        <v/>
      </c>
      <c r="N282" s="3">
        <f>INDEX($CI$282:$CQ$282,MATCH($N$10,$CI$15:$CQ$15,0))+0.3</f>
        <v/>
      </c>
      <c r="O282" s="3" t="n">
        <v>0</v>
      </c>
      <c r="P282" s="3">
        <f>G282+H282+MAX((I282:J282),L282:M282)*O282</f>
        <v/>
      </c>
      <c r="Q282" s="3" t="inlineStr"/>
      <c r="S282" s="3">
        <f>IF(R282&gt;0,R282,Q282)</f>
        <v/>
      </c>
      <c r="T282" s="3">
        <f>AX6+0.2</f>
        <v/>
      </c>
      <c r="W282" s="3">
        <f>IF(AND(BH282=0,CD282=0),0,IF(V282&gt;0,V282,IF(U282=1,$W$11,0)))</f>
        <v/>
      </c>
      <c r="Y282" s="3">
        <f>AD282</f>
        <v/>
      </c>
      <c r="Z282" s="3">
        <f>AE282</f>
        <v/>
      </c>
      <c r="AA282" s="3">
        <f>IF($BB$7=1,AF282,IF(AS282=12,$F282*I282/($AF$8*AL282+$AF$9*(1-AL282)),AF282))</f>
        <v/>
      </c>
      <c r="AB282" s="3">
        <f>IF($BB$7=1,AI282,IF(AV282=12,$F282*L282/($AI$8*AL282+$AI$9*(1-AL282)),AI282))</f>
        <v/>
      </c>
      <c r="AC282" s="3">
        <f>IF(AND(AS282=2,EA282=1),AA282*O282,IF(AND(AS282=2,EA282=2),AB282*O282,IF(EA282=1,AA282,IF(EA282=2,AB282))))</f>
        <v/>
      </c>
      <c r="AD282" s="3">
        <f>IF(AQ282=12,$F282*G282/$AQ$9,IF(OR(AQ282=1,AQ282=4),$F282*G282/200,IF(OR(AQ282=2,AQ282=9),$F282*G282/100,"자동")))</f>
        <v/>
      </c>
      <c r="AE282" s="3">
        <f>IF(AR282=12,$F282*H282/$AR$9,IF(OR(AR282=1,AR282=4),$F282*H282/200,IF(OR(AR282=2,AR282=9),$F282*H282/100,"자동")))</f>
        <v/>
      </c>
      <c r="AF282" s="3">
        <f>IF(AS282=12,$F282*I282/IF($BB$7=1,IF($ED282=1,$AS$9,$AF$9),($AF$8*AL282+$AF$9*(1-AL282))),IF(AS282=42,$F282*I282/AN282,IF(OR(AS282=1,AS282=4,AS282=2),$F282*I282/100,IF(AS282=9,$F282*I282/50,"자동"))))</f>
        <v/>
      </c>
      <c r="AG282" s="3">
        <f>IF(AT282=12,$F282*J282/IF($BB$7=1,IF($ED282=1,$AT$9,$AG$9),($AG$8*AL282+$AG$9*(1-AL282))),IF(AT282=42,$F282*J282/AN282,IF(OR(AT282=1,AT282=4,AT282=2),$F282*J282/100,IF(AT282=9,$F282*J282/50,"자동"))))</f>
        <v/>
      </c>
      <c r="AH282" s="3">
        <f>IF(AU282=12,$F282*K282/IF($BB$7=1,IF($ED282=1,$AU$9,$AH$9),($AH$8*AL282+$AH$9*(1-AL282))),IF(AU282=42,$F282*K282/$AN282,IF(OR(AU282=1,AU282=4,AU282=2),$F282*K282/100,IF(AU282=9,$F282*K282/50,"자동"))))</f>
        <v/>
      </c>
      <c r="AI282" s="3">
        <f>IF(AV282=12,$F282*L282/IF($BB$7=1,IF($ED282=1,$AV$9,$AI$9),($AI$8*AL282+$AI$9*(1-AL282))),IF(AV282=42,$F282*L282/AO282,IF(OR(AV282=1,AV282=4,AV282=2),$F282*L282/100,IF(AV282=9,$F282*L282/50,"자동"))))</f>
        <v/>
      </c>
      <c r="AJ282" s="3">
        <f>IF(AW282=12,$F282*M282/IF($BB$7=1,IF($ED282=1,$AW$9,$AJ$9),($AJ$8*AL282+$AJ$9*(1-AL282))),IF(AW282=42,$F282*M282/AO282,IF(OR(AW282=1,AW282=4,AW282=2),$F282*M282/100,IF(AW282=9,$F282*M282/50,"자동"))))</f>
        <v/>
      </c>
      <c r="AL282" s="3">
        <f>IF(AK282&lt;&gt;"",AK282,IF(BA282&lt;&gt;12,"",IF(U282=1,1,IF(LEFT(E282,3)="서울대",0,""))))</f>
        <v/>
      </c>
      <c r="AN282" s="3">
        <f>IF($BA282=42,OFFSET(변환표준점수!C$119,$AP282-1,0),"")</f>
        <v/>
      </c>
      <c r="AO282" s="3">
        <f>IF($BA282=42,OFFSET(변환표준점수!D$119,$AP282-1,0),"")</f>
        <v/>
      </c>
      <c r="AP282" s="3">
        <f>IF(S282="","",MATCH(S282,변환표준점수!$B$119:$B$298,0))</f>
        <v/>
      </c>
      <c r="AQ282" s="3" t="n">
        <v>2</v>
      </c>
      <c r="AR282" s="3" t="n">
        <v>2</v>
      </c>
      <c r="AS282" s="3" t="n">
        <v>2</v>
      </c>
      <c r="AV282" s="3" t="n">
        <v>2</v>
      </c>
      <c r="AX282" s="3" t="n">
        <v>3</v>
      </c>
      <c r="AY282" s="3" t="n">
        <v>3</v>
      </c>
      <c r="BA282" s="3">
        <f>IF(AS282&gt;0,AS282,AV282)</f>
        <v/>
      </c>
      <c r="BJ282" s="3">
        <f>IF(BI282="",IF(DT282=1,1,$BI$3),BI282)</f>
        <v/>
      </c>
      <c r="CH282" s="206">
        <f>F282*P282</f>
        <v/>
      </c>
      <c r="CI282" s="56" t="n">
        <v>100</v>
      </c>
      <c r="CJ282" s="3" t="n">
        <v>98</v>
      </c>
      <c r="CK282" s="3" t="n">
        <v>96</v>
      </c>
      <c r="CL282" s="3" t="n">
        <v>80</v>
      </c>
      <c r="CM282" s="3" t="n">
        <v>70</v>
      </c>
      <c r="CN282" s="3" t="n">
        <v>60</v>
      </c>
      <c r="CO282" s="3" t="n">
        <v>50</v>
      </c>
      <c r="CP282" s="3" t="n">
        <v>40</v>
      </c>
      <c r="CQ282" s="3" t="n">
        <v>0</v>
      </c>
      <c r="CR282" s="56" t="n">
        <v>10</v>
      </c>
      <c r="CS282" s="3" t="n">
        <v>10</v>
      </c>
      <c r="CT282" s="3" t="n">
        <v>10</v>
      </c>
      <c r="CU282" s="3" t="n">
        <v>10</v>
      </c>
      <c r="CV282" s="3" t="n">
        <v>9</v>
      </c>
      <c r="CW282" s="3" t="n">
        <v>8</v>
      </c>
      <c r="CX282" s="3" t="n">
        <v>7</v>
      </c>
      <c r="CY282" s="3" t="n">
        <v>6</v>
      </c>
      <c r="CZ282" s="3" t="n">
        <v>0</v>
      </c>
      <c r="DJ282" s="3">
        <f>ROUND((CI282-EZ282),1)</f>
        <v/>
      </c>
      <c r="DK282" s="3">
        <f>((CI282-EZ282)/(FG282+DJ282-FC282))*100</f>
        <v/>
      </c>
      <c r="DL282" s="3">
        <f>ROUND((CR282-FA282)+(DA282-FB282),1)</f>
        <v/>
      </c>
      <c r="EA282" s="3">
        <f>IF(DZ282&gt;0,DZ282,IF(DM282&gt;0,1,2))</f>
        <v/>
      </c>
      <c r="EB282" s="3">
        <f>MAX(DM282:DO282)</f>
        <v/>
      </c>
      <c r="EC282" s="3">
        <f>AND(DM282-0.1&lt;$DM$8,DN282-0.1&lt;$DN$8,DO282-0.1&lt;$DO$8)*1</f>
        <v/>
      </c>
      <c r="ED282" s="3">
        <f>IFERROR(IF(AND($DP$8&gt;=DP282,$DQ$8&gt;=DQ282,$DR$8&gt;=DR282,$DS$8&gt;=DS282,$DT$8&gt;=DT282,$DU$8&gt;=DU282,$DV$8&gt;=DV282,$DW$8&gt;=DW282,$DX$8&gt;=DX282,OR(DY282=0,$DY$8&lt;DY282),EC282=1),1,0),0)</f>
        <v/>
      </c>
      <c r="EF282" s="3">
        <f>IFERROR(OFFSET(EF$3,MATCH(AQ282,$ED$4:$ED$10,0),0),0)</f>
        <v/>
      </c>
      <c r="EG282" s="3">
        <f>IFERROR(OFFSET(EG$3,MATCH(AR282,$ED$4:$ED$10,0),0),0)</f>
        <v/>
      </c>
      <c r="EH282" s="3">
        <f>IFERROR(IF(LEFT($BA282,1)="4",OFFSET(변환표준점수!$H$118,MATCH($S282,변환표준점수!$B$119:$B$198,0),),OFFSET(EH$3,MATCH(AS282,$ED$4:$ED$8,0),0)),0)</f>
        <v/>
      </c>
      <c r="EI282" s="3">
        <f>IFERROR(IF(LEFT($BA282,1)="4",OFFSET(변환표준점수!$I$118,MATCH($S282,변환표준점수!$B$119:$B$198,0),0),OFFSET(EI$3,MATCH(AT282,$ED$4:$ED$8,0),0)),0)</f>
        <v/>
      </c>
      <c r="EK282" s="3">
        <f>IFERROR(IF(LEFT($BA282,1)="4",OFFSET(변환표준점수!$J$118,MATCH($S282,변환표준점수!$B$119:$B$198,0),0),OFFSET(EJ$3,MATCH(AV282,$ED$4:$ED$8,0),0)),0)</f>
        <v/>
      </c>
      <c r="EL282" s="3">
        <f>IFERROR(IF(LEFT($BA282,1)="4",OFFSET(변환표준점수!$K$118,MATCH($S282,변환표준점수!$B$119:$B$198,0),0),OFFSET(EK$3,MATCH(AW282,$ED$4:$ED$8,0),0)),0)</f>
        <v/>
      </c>
      <c r="EM282" s="3">
        <f>IFERROR(OFFSET(EL$3,MATCH(AX282,$ED$4:$ED$8,0),0),0)</f>
        <v/>
      </c>
      <c r="EN282" s="3">
        <f>IFERROR(OFFSET(EM$3,MATCH(AY282,$ED$4:$ED$8,0),0),0)</f>
        <v/>
      </c>
      <c r="EO282" s="3">
        <f>IFERROR(OFFSET(EN$3,MATCH(AZ282,$ED$4:$ED$8,0),0),0)</f>
        <v/>
      </c>
      <c r="EQ282" s="3">
        <f>IFERROR((EF282*AD282+BO282)*$EP$9,0)</f>
        <v/>
      </c>
      <c r="ER282" s="3">
        <f>IFERROR(EG282*AE282+OFFSET($BP282,0,$ER$14-1),0)</f>
        <v/>
      </c>
      <c r="ES282" s="3">
        <f>IFERROR((EH282*AF282+BS282)*$EP$9,0)</f>
        <v/>
      </c>
      <c r="ET282" s="3">
        <f>IFERROR(IF(O282&lt;2,0,(EI282*AG282+BT282)*$EP$9),0)</f>
        <v/>
      </c>
      <c r="EU282" s="3">
        <f>IFERROR(BU282*$EP$9,0)</f>
        <v/>
      </c>
      <c r="EV282" s="3">
        <f>IFERROR((EK282*AI282+BV282)*$EP$9,0)</f>
        <v/>
      </c>
      <c r="EW282" s="3">
        <f>IFERROR(IF(O282&lt;2,0,(EL282*AJ282+BW282)*$EP$9),0)</f>
        <v/>
      </c>
      <c r="EX282" s="3">
        <f>LARGE((ES282:ET282,EV282:EW282),1)</f>
        <v/>
      </c>
      <c r="EY282" s="3">
        <f>IF(O282&lt;2,0,LARGE((ES282:ET282,EV282:EW282),2))</f>
        <v/>
      </c>
      <c r="EZ282" s="3">
        <f>IFERROR(OFFSET(CI282,0,ROUND((1/(1/EM282))-1,0)),0)</f>
        <v/>
      </c>
      <c r="FA282" s="3">
        <f>IFERROR(OFFSET(CR282,0,ROUND(1/(1/EN282),0)-1),0)</f>
        <v/>
      </c>
      <c r="FB282" s="3">
        <f>IFERROR(OFFSET(DA282,0,ROUND(1/(1/EO282),0)-1),0)</f>
        <v/>
      </c>
      <c r="FG282" s="3">
        <f>IF(FF282&gt;0,FF282,EQ282+ER282+EU282+EX282+EY282+EZ282+FA282+FB282+FC282)</f>
        <v/>
      </c>
      <c r="FH282" s="618" t="n"/>
      <c r="FU282" s="3">
        <f>IF(AQ282=1,"표점",IF(AQ282=12,"표점/만점",IF(AQ282=2,"백분위")))</f>
        <v/>
      </c>
      <c r="FV282" s="3">
        <f>IF(BA282=1,"표점",IF(BA282=12,"표점/만점",IF(BA282=2,"백분위",IF(BA282=4,"변표",IF(BA282=42,"변표/만점")))))</f>
        <v/>
      </c>
      <c r="FW282" s="3">
        <f>ROUND(Y282/$FZ282,2)</f>
        <v/>
      </c>
      <c r="FX282" s="3">
        <f>ROUND(Z282/$FZ282,2)</f>
        <v/>
      </c>
      <c r="FY282" s="3">
        <f>ROUND(AC282/$FZ282,2)</f>
        <v/>
      </c>
      <c r="FZ282" s="3">
        <f>Y282+Z282+AC282</f>
        <v/>
      </c>
    </row>
    <row r="283">
      <c r="A283" s="556" t="n">
        <v>26</v>
      </c>
      <c r="C283" s="3">
        <f>ROUND(ROW(C283)-ROW($C$15),0)</f>
        <v/>
      </c>
      <c r="D283" s="3" t="n">
        <v>268</v>
      </c>
      <c r="E283" s="3" t="inlineStr">
        <is>
          <t>연세대 통합</t>
        </is>
      </c>
      <c r="F283" s="3" t="n">
        <v>950</v>
      </c>
      <c r="G283" s="3">
        <f>200/600</f>
        <v/>
      </c>
      <c r="H283" s="3">
        <f>200/600</f>
        <v/>
      </c>
      <c r="I283" s="3">
        <f>100/600/2</f>
        <v/>
      </c>
      <c r="J283" s="3">
        <f>100/600/2</f>
        <v/>
      </c>
      <c r="L283" s="3">
        <f>100/600/2</f>
        <v/>
      </c>
      <c r="M283" s="3">
        <f>100/600/2</f>
        <v/>
      </c>
      <c r="O283" s="3" t="n">
        <v>2</v>
      </c>
      <c r="P283" s="3">
        <f>G283+H283+MAX((I283:J283),L283:M283)*O283</f>
        <v/>
      </c>
      <c r="Q283" s="3" t="n">
        <v>1</v>
      </c>
      <c r="S283" s="3">
        <f>IF(R283&gt;0,R283,Q283)</f>
        <v/>
      </c>
      <c r="W283" s="3">
        <f>IF(AND(BH283=0,CD283=0),0,IF(V283&gt;0,V283,IF(U283=1,$W$11,0)))</f>
        <v/>
      </c>
      <c r="Y283" s="3">
        <f>AD283</f>
        <v/>
      </c>
      <c r="Z283" s="3">
        <f>AE283</f>
        <v/>
      </c>
      <c r="AA283" s="3">
        <f>IF($BB$7=1,AF283,IF(AS283=12,$F283*I283/($AF$8*AL283+$AF$9*(1-AL283)),AF283))</f>
        <v/>
      </c>
      <c r="AB283" s="3">
        <f>IF($BB$7=1,AI283,IF(AV283=12,$F283*L283/($AI$8*AL283+$AI$9*(1-AL283)),AI283))</f>
        <v/>
      </c>
      <c r="AC283" s="3">
        <f>IF(AND(AS283=2,EA283=1),AA283*O283,IF(AND(AS283=2,EA283=2),AB283*O283,IF(EA283=1,AA283,IF(EA283=2,AB283))))</f>
        <v/>
      </c>
      <c r="AD283" s="3">
        <f>IF(AQ283=12,$F283*G283/$AQ$9,IF(OR(AQ283=1,AQ283=4),$F283*G283/200,IF(OR(AQ283=2,AQ283=9),$F283*G283/100,"자동")))</f>
        <v/>
      </c>
      <c r="AE283" s="3">
        <f>IF(AR283=12,$F283*H283/$AR$9,IF(OR(AR283=1,AR283=4),$F283*H283/200,IF(OR(AR283=2,AR283=9),$F283*H283/100,"자동")))</f>
        <v/>
      </c>
      <c r="AF283" s="3">
        <f>IF(AS283=12,$F283*I283/IF($BB$7=1,IF($ED283=1,$AS$9,$AF$9),($AF$8*AL283+$AF$9*(1-AL283))),IF(AS283=42,$F283*I283/AN283,IF(OR(AS283=1,AS283=4,AS283=2),$F283*I283/100,IF(AS283=9,$F283*I283/50,"자동"))))</f>
        <v/>
      </c>
      <c r="AG283" s="3">
        <f>IF(AT283=12,$F283*J283/IF($BB$7=1,IF($ED283=1,$AT$9,$AG$9),($AG$8*AL283+$AG$9*(1-AL283))),IF(AT283=42,$F283*J283/AN283,IF(OR(AT283=1,AT283=4,AT283=2),$F283*J283/100,IF(AT283=9,$F283*J283/50,"자동"))))</f>
        <v/>
      </c>
      <c r="AH283" s="3">
        <f>IF(AU283=12,$F283*K283/IF($BB$7=1,IF($ED283=1,$AU$9,$AH$9),($AH$8*AL283+$AH$9*(1-AL283))),IF(AU283=42,$F283*K283/$AN283,IF(OR(AU283=1,AU283=4,AU283=2),$F283*K283/100,IF(AU283=9,$F283*K283/50,"자동"))))</f>
        <v/>
      </c>
      <c r="AI283" s="3">
        <f>IF(AV283=12,$F283*L283/IF($BB$7=1,IF($ED283=1,$AV$9,$AI$9),($AI$8*AL283+$AI$9*(1-AL283))),IF(AV283=42,$F283*L283/AO283,IF(OR(AV283=1,AV283=4,AV283=2),$F283*L283/100,IF(AV283=9,$F283*L283/50,"자동"))))</f>
        <v/>
      </c>
      <c r="AJ283" s="3">
        <f>IF(AW283=12,$F283*M283/IF($BB$7=1,IF($ED283=1,$AW$9,$AJ$9),($AJ$8*AL283+$AJ$9*(1-AL283))),IF(AW283=42,$F283*M283/AO283,IF(OR(AW283=1,AW283=4,AW283=2),$F283*M283/100,IF(AW283=9,$F283*M283/50,"자동"))))</f>
        <v/>
      </c>
      <c r="AL283" s="3">
        <f>IF(AK283&lt;&gt;"",AK283,IF(BA283&lt;&gt;12,"",IF(U283=1,1,IF(LEFT(E283,3)="서울대",0,""))))</f>
        <v/>
      </c>
      <c r="AN283" s="3">
        <f>IF($BA283=42,OFFSET(변환표준점수!C$119,$AP283-1,0),"")</f>
        <v/>
      </c>
      <c r="AO283" s="3">
        <f>IF($BA283=42,OFFSET(변환표준점수!D$119,$AP283-1,0),"")</f>
        <v/>
      </c>
      <c r="AP283" s="3">
        <f>IF(S283="","",MATCH(S283,변환표준점수!$B$119:$B$298,0))</f>
        <v/>
      </c>
      <c r="AQ283" s="3" t="n">
        <v>1</v>
      </c>
      <c r="AR283" s="3" t="n">
        <v>1</v>
      </c>
      <c r="AS283" s="3" t="n">
        <v>4</v>
      </c>
      <c r="AT283" s="3" t="n">
        <v>4</v>
      </c>
      <c r="AV283" s="3" t="n">
        <v>4</v>
      </c>
      <c r="AW283" s="3" t="n">
        <v>4</v>
      </c>
      <c r="AX283" s="3" t="n">
        <v>3</v>
      </c>
      <c r="AY283" s="3" t="n">
        <v>3</v>
      </c>
      <c r="BA283" s="3">
        <f>IF(AS283&gt;0,AS283,AV283)</f>
        <v/>
      </c>
      <c r="BJ283" s="3">
        <f>IF(BI283="",IF(DT283=1,1,$BI$3),BI283)</f>
        <v/>
      </c>
      <c r="CH283" s="206">
        <f>F283*P283</f>
        <v/>
      </c>
      <c r="CI283" s="56">
        <f>100*(9.5/6)</f>
        <v/>
      </c>
      <c r="CJ283" s="3">
        <f>95*(9.5/6)</f>
        <v/>
      </c>
      <c r="CK283" s="3">
        <f>87.5*(9.5/6)</f>
        <v/>
      </c>
      <c r="CL283" s="3">
        <f>75*(9.5/6)</f>
        <v/>
      </c>
      <c r="CM283" s="3">
        <f>60*(9.5/6)</f>
        <v/>
      </c>
      <c r="CN283" s="3">
        <f>40*(9.5/6)</f>
        <v/>
      </c>
      <c r="CO283" s="3">
        <f>25*(9.5/6)</f>
        <v/>
      </c>
      <c r="CP283" s="3">
        <f>12.5*(9.5/6)</f>
        <v/>
      </c>
      <c r="CQ283" s="3">
        <f>5*(9.5/6)</f>
        <v/>
      </c>
      <c r="CR283" s="56" t="n">
        <v>0</v>
      </c>
      <c r="CS283" s="3" t="n">
        <v>0</v>
      </c>
      <c r="CT283" s="3" t="n">
        <v>0</v>
      </c>
      <c r="CU283" s="3" t="n">
        <v>0</v>
      </c>
      <c r="CV283" s="3" t="n">
        <v>-0.2</v>
      </c>
      <c r="CW283" s="3" t="n">
        <v>-0.4</v>
      </c>
      <c r="CX283" s="3" t="n">
        <v>-0.6</v>
      </c>
      <c r="CY283" s="3" t="n">
        <v>-0.8</v>
      </c>
      <c r="CZ283" s="3" t="n">
        <v>-1</v>
      </c>
      <c r="DJ283" s="3">
        <f>ROUND((CI283-EZ283),1)</f>
        <v/>
      </c>
      <c r="DK283" s="3">
        <f>((CI283-EZ283)/(FG283+DJ283-FC283))*100</f>
        <v/>
      </c>
      <c r="DL283" s="3">
        <f>ROUND((CR283-FA283)+(DA283-FB283),1)</f>
        <v/>
      </c>
      <c r="DO283" s="3" t="n">
        <v>2</v>
      </c>
      <c r="DZ283" s="3" t="n">
        <v>1</v>
      </c>
      <c r="EA283" s="3">
        <f>IF(DZ283&gt;0,DZ283,IF(DM283&gt;0,1,2))</f>
        <v/>
      </c>
      <c r="EB283" s="3">
        <f>MAX(DM283:DO283)</f>
        <v/>
      </c>
      <c r="EC283" s="3">
        <f>AND(DM283-0.1&lt;$DM$8,DN283-0.1&lt;$DN$8,DO283-0.1&lt;$DO$8)*1</f>
        <v/>
      </c>
      <c r="ED283" s="3">
        <f>IFERROR(IF(AND($DP$8&gt;=DP283,$DQ$8&gt;=DQ283,$DR$8&gt;=DR283,$DS$8&gt;=DS283,$DT$8&gt;=DT283,$DU$8&gt;=DU283,$DV$8&gt;=DV283,$DW$8&gt;=DW283,$DX$8&gt;=DX283,OR(DY283=0,$DY$8&lt;DY283),EC283=1),1,0),0)</f>
        <v/>
      </c>
      <c r="EF283" s="3">
        <f>IFERROR(OFFSET(EF$3,MATCH(AQ283,$ED$4:$ED$10,0),0),0)</f>
        <v/>
      </c>
      <c r="EG283" s="3">
        <f>IFERROR(OFFSET(EG$3,MATCH(AR283,$ED$4:$ED$10,0),0),0)</f>
        <v/>
      </c>
      <c r="EH283" s="3">
        <f>IFERROR(IF(LEFT($BA283,1)="4",OFFSET(변환표준점수!$H$118,MATCH($S283,변환표준점수!$B$119:$B$198,0),),OFFSET(EH$3,MATCH(AS283,$ED$4:$ED$8,0),0)),0)</f>
        <v/>
      </c>
      <c r="EI283" s="3">
        <f>IFERROR(IF(LEFT($BA283,1)="4",OFFSET(변환표준점수!$I$118,MATCH($S283,변환표준점수!$B$119:$B$198,0),0),OFFSET(EI$3,MATCH(AT283,$ED$4:$ED$8,0),0)),0)</f>
        <v/>
      </c>
      <c r="EK283" s="3">
        <f>IFERROR(IF(LEFT($BA283,1)="4",OFFSET(변환표준점수!$J$118,MATCH($S283,변환표준점수!$B$119:$B$198,0),0),OFFSET(EJ$3,MATCH(AV283,$ED$4:$ED$8,0),0)),0)</f>
        <v/>
      </c>
      <c r="EL283" s="3">
        <f>IFERROR(IF(LEFT($BA283,1)="4",OFFSET(변환표준점수!$K$118,MATCH($S283,변환표준점수!$B$119:$B$198,0),0),OFFSET(EK$3,MATCH(AW283,$ED$4:$ED$8,0),0)),0)</f>
        <v/>
      </c>
      <c r="EM283" s="3">
        <f>IFERROR(OFFSET(EL$3,MATCH(AX283,$ED$4:$ED$8,0),0),0)</f>
        <v/>
      </c>
      <c r="EN283" s="3">
        <f>IFERROR(OFFSET(EM$3,MATCH(AY283,$ED$4:$ED$8,0),0),0)</f>
        <v/>
      </c>
      <c r="EO283" s="3">
        <f>IFERROR(OFFSET(EN$3,MATCH(AZ283,$ED$4:$ED$8,0),0),0)</f>
        <v/>
      </c>
      <c r="EQ283" s="3">
        <f>IFERROR((EF283*AD283+BO283)*$EP$9,0)</f>
        <v/>
      </c>
      <c r="ER283" s="3">
        <f>IFERROR(EG283*AE283+OFFSET($BP283,0,$ER$14-1),0)</f>
        <v/>
      </c>
      <c r="ES283" s="3">
        <f>IFERROR((EH283*AF283+BS283)*$EP$9,0)</f>
        <v/>
      </c>
      <c r="ET283" s="3">
        <f>IFERROR(IF(O283&lt;2,0,(EI283*AG283+BT283)*$EP$9),0)</f>
        <v/>
      </c>
      <c r="EU283" s="3">
        <f>IFERROR(BU283*$EP$9,0)</f>
        <v/>
      </c>
      <c r="EV283" s="3">
        <f>IFERROR((EK283*AI283+BV283)*$EP$9,0)</f>
        <v/>
      </c>
      <c r="EW283" s="3">
        <f>IFERROR(IF(O283&lt;2,0,(EL283*AJ283+BW283)*$EP$9),0)</f>
        <v/>
      </c>
      <c r="EX283" s="3">
        <f>LARGE((ES283:ET283,EV283:EW283),1)</f>
        <v/>
      </c>
      <c r="EY283" s="3">
        <f>IF(O283&lt;2,0,LARGE((ES283:ET283,EV283:EW283),2))</f>
        <v/>
      </c>
      <c r="EZ283" s="3">
        <f>IFERROR(OFFSET(CI283,0,ROUND((1/(1/EM283))-1,0)),0)</f>
        <v/>
      </c>
      <c r="FA283" s="3">
        <f>IFERROR(OFFSET(CR283,0,ROUND(1/(1/EN283),0)-1),0)</f>
        <v/>
      </c>
      <c r="FB283" s="3">
        <f>IFERROR(OFFSET(DA283,0,ROUND(1/(1/EO283),0)-1),0)</f>
        <v/>
      </c>
      <c r="FG283" s="3">
        <f>IF(FF283&gt;0,FF283,EQ283+ER283+EU283+EX283+EY283+EZ283+FA283+FB283+FC283)</f>
        <v/>
      </c>
      <c r="FH283" s="618" t="n"/>
      <c r="FU283" s="3">
        <f>IF(AQ283=1,"표점",IF(AQ283=12,"표점/만점",IF(AQ283=2,"백분위")))</f>
        <v/>
      </c>
      <c r="FV283" s="3">
        <f>IF(BA283=1,"표점",IF(BA283=12,"표점/만점",IF(BA283=2,"백분위",IF(BA283=4,"변표",IF(BA283=42,"변표/만점")))))</f>
        <v/>
      </c>
      <c r="FW283" s="3">
        <f>ROUND(Y283/$FZ283,2)</f>
        <v/>
      </c>
      <c r="FX283" s="3">
        <f>ROUND(Z283/$FZ283,2)</f>
        <v/>
      </c>
      <c r="FY283" s="3">
        <f>ROUND(AC283/$FZ283,2)</f>
        <v/>
      </c>
      <c r="FZ283" s="3">
        <f>Y283+Z283+AC283</f>
        <v/>
      </c>
    </row>
    <row r="284">
      <c r="A284" s="556" t="n">
        <v>26</v>
      </c>
      <c r="C284" s="3">
        <f>ROUND(ROW(C284)-ROW($C$15),0)</f>
        <v/>
      </c>
      <c r="D284" s="3" t="n">
        <v>269</v>
      </c>
      <c r="E284" s="3" t="inlineStr">
        <is>
          <t>성균 자연A국수</t>
        </is>
      </c>
      <c r="F284" s="3" t="n">
        <v>1000</v>
      </c>
      <c r="G284" s="3" t="n">
        <v>0.2</v>
      </c>
      <c r="H284" s="3" t="n">
        <v>0.4</v>
      </c>
      <c r="I284" s="3" t="n">
        <v>0.15</v>
      </c>
      <c r="J284" s="3" t="n">
        <v>0.15</v>
      </c>
      <c r="L284" s="3" t="n">
        <v>0.15</v>
      </c>
      <c r="M284" s="3" t="n">
        <v>0.15</v>
      </c>
      <c r="O284" s="3" t="n">
        <v>2</v>
      </c>
      <c r="P284" s="3">
        <f>G284+H284+MAX((I284:J284),L284:M284)*O284</f>
        <v/>
      </c>
      <c r="Q284" s="3" t="n">
        <v>7</v>
      </c>
      <c r="S284" s="3">
        <f>IF(R284&gt;0,R284,Q284)</f>
        <v/>
      </c>
      <c r="W284" s="3">
        <f>IF(AND(BH284=0,CD284=0),0,IF(V284&gt;0,V284,IF(U284=1,$W$11,0)))</f>
        <v/>
      </c>
      <c r="Y284" s="3">
        <f>AD284</f>
        <v/>
      </c>
      <c r="Z284" s="3">
        <f>AE284</f>
        <v/>
      </c>
      <c r="AA284" s="3">
        <f>IF($BB$7=1,AF284,IF(AS284=12,$F284*I284/($AF$8*AL284+$AF$9*(1-AL284)),AF284))</f>
        <v/>
      </c>
      <c r="AB284" s="3">
        <f>IF($BB$7=1,AI284,IF(AV284=12,$F284*L284/($AI$8*AL284+$AI$9*(1-AL284)),AI284))</f>
        <v/>
      </c>
      <c r="AC284" s="3">
        <f>IF(AND(AS284=2,EA284=1),AA284*O284,IF(AND(AS284=2,EA284=2),AB284*O284,IF(EA284=1,AA284,IF(EA284=2,AB284))))</f>
        <v/>
      </c>
      <c r="AD284" s="3">
        <f>IF(AQ284=12,$F284*G284/$AQ$9,IF(OR(AQ284=1,AQ284=4),$F284*G284/200,IF(OR(AQ284=2,AQ284=9),$F284*G284/100,"자동")))</f>
        <v/>
      </c>
      <c r="AE284" s="3">
        <f>IF(AR284=12,$F284*H284/$AR$9,IF(OR(AR284=1,AR284=4),$F284*H284/200,IF(OR(AR284=2,AR284=9),$F284*H284/100,"자동")))</f>
        <v/>
      </c>
      <c r="AF284" s="3">
        <f>IF(AS284=12,$F284*I284/IF($BB$7=1,IF($ED284=1,$AS$9,$AF$9),($AF$8*AL284+$AF$9*(1-AL284))),IF(AS284=42,$F284*I284/AN284,IF(OR(AS284=1,AS284=4,AS284=2),$F284*I284/100,IF(AS284=9,$F284*I284/50,"자동"))))</f>
        <v/>
      </c>
      <c r="AG284" s="3">
        <f>IF(AT284=12,$F284*J284/IF($BB$7=1,IF($ED284=1,$AT$9,$AG$9),($AG$8*AL284+$AG$9*(1-AL284))),IF(AT284=42,$F284*J284/AN284,IF(OR(AT284=1,AT284=4,AT284=2),$F284*J284/100,IF(AT284=9,$F284*J284/50,"자동"))))</f>
        <v/>
      </c>
      <c r="AH284" s="3">
        <f>IF(AU284=12,$F284*K284/IF($BB$7=1,IF($ED284=1,$AU$9,$AH$9),($AH$8*AL284+$AH$9*(1-AL284))),IF(AU284=42,$F284*K284/$AN284,IF(OR(AU284=1,AU284=4,AU284=2),$F284*K284/100,IF(AU284=9,$F284*K284/50,"자동"))))</f>
        <v/>
      </c>
      <c r="AI284" s="3">
        <f>IF(AV284=12,$F284*L284/IF($BB$7=1,IF($ED284=1,$AV$9,$AI$9),($AI$8*AL284+$AI$9*(1-AL284))),IF(AV284=42,$F284*L284/AO284,IF(OR(AV284=1,AV284=4,AV284=2),$F284*L284/100,IF(AV284=9,$F284*L284/50,"자동"))))</f>
        <v/>
      </c>
      <c r="AJ284" s="3">
        <f>IF(AW284=12,$F284*M284/IF($BB$7=1,IF($ED284=1,$AW$9,$AJ$9),($AJ$8*AL284+$AJ$9*(1-AL284))),IF(AW284=42,$F284*M284/AO284,IF(OR(AW284=1,AW284=4,AW284=2),$F284*M284/100,IF(AW284=9,$F284*M284/50,"자동"))))</f>
        <v/>
      </c>
      <c r="AL284" s="3">
        <f>IF(AK284&lt;&gt;"",AK284,IF(BA284&lt;&gt;12,"",IF(U284=1,1,IF(LEFT(E284,3)="서울대",0,""))))</f>
        <v/>
      </c>
      <c r="AN284" s="3">
        <f>IF($BA284=42,OFFSET(변환표준점수!C$119,$AP284-1,0),"")</f>
        <v/>
      </c>
      <c r="AO284" s="3">
        <f>IF($BA284=42,OFFSET(변환표준점수!D$119,$AP284-1,0),"")</f>
        <v/>
      </c>
      <c r="AP284" s="3">
        <f>IF(S284="","",MATCH(S284,변환표준점수!$B$119:$B$298,0))</f>
        <v/>
      </c>
      <c r="AQ284" s="3" t="n">
        <v>1</v>
      </c>
      <c r="AR284" s="3" t="n">
        <v>1</v>
      </c>
      <c r="AS284" s="3" t="n">
        <v>4</v>
      </c>
      <c r="AT284" s="3" t="n">
        <v>4</v>
      </c>
      <c r="AV284" s="3" t="n">
        <v>4</v>
      </c>
      <c r="AW284" s="3" t="n">
        <v>4</v>
      </c>
      <c r="BA284" s="3">
        <f>IF(AS284&gt;0,AS284,AV284)</f>
        <v/>
      </c>
      <c r="BF284" s="3">
        <f>AF284*0.05</f>
        <v/>
      </c>
      <c r="BG284" s="3">
        <f>AG284*0.05</f>
        <v/>
      </c>
      <c r="BJ284" s="3">
        <f>IF(BI284="",IF(DT284=1,1,$BI$3),BI284)</f>
        <v/>
      </c>
      <c r="BN284" s="212" t="inlineStr">
        <is>
          <t>과탐5%가산</t>
        </is>
      </c>
      <c r="BS284" s="3">
        <f>EH284*BF284</f>
        <v/>
      </c>
      <c r="BT284" s="3">
        <f>EI284*BG284</f>
        <v/>
      </c>
      <c r="CH284" s="206">
        <f>F284*P284</f>
        <v/>
      </c>
      <c r="DJ284" s="3">
        <f>ROUND((CI284-EZ284),1)</f>
        <v/>
      </c>
      <c r="DK284" s="3">
        <f>((CI284-EZ284)/(FG284+DJ284-FC284))*100</f>
        <v/>
      </c>
      <c r="DL284" s="3">
        <f>ROUND((CR284-FA284)+(DA284-FB284),1)</f>
        <v/>
      </c>
      <c r="EA284" s="3">
        <f>IF(DZ284&gt;0,DZ284,IF(DM284&gt;0,1,2))</f>
        <v/>
      </c>
      <c r="EB284" s="3">
        <f>MAX(DM284:DO284)</f>
        <v/>
      </c>
      <c r="EC284" s="3">
        <f>AND(DM284-0.1&lt;$DM$8,DN284-0.1&lt;$DN$8,DO284-0.1&lt;$DO$8)*1</f>
        <v/>
      </c>
      <c r="ED284" s="3">
        <f>IFERROR(IF(AND($DP$8&gt;=DP284,$DQ$8&gt;=DQ284,$DR$8&gt;=DR284,$DS$8&gt;=DS284,$DT$8&gt;=DT284,$DU$8&gt;=DU284,$DV$8&gt;=DV284,$DW$8&gt;=DW284,$DX$8&gt;=DX284,OR(DY284=0,$DY$8&lt;DY284),EC284=1),1,0),0)</f>
        <v/>
      </c>
      <c r="EF284" s="3">
        <f>IFERROR(OFFSET(EF$3,MATCH(AQ284,$ED$4:$ED$10,0),0),0)</f>
        <v/>
      </c>
      <c r="EG284" s="3">
        <f>IFERROR(OFFSET(EG$3,MATCH(AR284,$ED$4:$ED$10,0),0),0)</f>
        <v/>
      </c>
      <c r="EH284" s="3">
        <f>IFERROR(IF(LEFT($BA284,1)="4",OFFSET(변환표준점수!$H$118,MATCH($S284,변환표준점수!$B$119:$B$198,0),),OFFSET(EH$3,MATCH(AS284,$ED$4:$ED$8,0),0)),0)</f>
        <v/>
      </c>
      <c r="EI284" s="3">
        <f>IFERROR(IF(LEFT($BA284,1)="4",OFFSET(변환표준점수!$I$118,MATCH($S284,변환표준점수!$B$119:$B$198,0),0),OFFSET(EI$3,MATCH(AT284,$ED$4:$ED$8,0),0)),0)</f>
        <v/>
      </c>
      <c r="EK284" s="3">
        <f>IFERROR(IF(LEFT($BA284,1)="4",OFFSET(변환표준점수!$J$118,MATCH($S284,변환표준점수!$B$119:$B$198,0),0),OFFSET(EJ$3,MATCH(AV284,$ED$4:$ED$8,0),0)),0)</f>
        <v/>
      </c>
      <c r="EL284" s="3">
        <f>IFERROR(IF(LEFT($BA284,1)="4",OFFSET(변환표준점수!$K$118,MATCH($S284,변환표준점수!$B$119:$B$198,0),0),OFFSET(EK$3,MATCH(AW284,$ED$4:$ED$8,0),0)),0)</f>
        <v/>
      </c>
      <c r="EM284" s="3">
        <f>IFERROR(OFFSET(EL$3,MATCH(AX284,$ED$4:$ED$8,0),0),0)</f>
        <v/>
      </c>
      <c r="EN284" s="3">
        <f>IFERROR(OFFSET(EM$3,MATCH(AY284,$ED$4:$ED$8,0),0),0)</f>
        <v/>
      </c>
      <c r="EO284" s="3">
        <f>IFERROR(OFFSET(EN$3,MATCH(AZ284,$ED$4:$ED$8,0),0),0)</f>
        <v/>
      </c>
      <c r="EQ284" s="3">
        <f>IFERROR((EF284*AD284+BO284)*$EP$9,0)</f>
        <v/>
      </c>
      <c r="ER284" s="3">
        <f>IFERROR(EG284*AE284+OFFSET($BP284,0,$ER$14-1),0)</f>
        <v/>
      </c>
      <c r="ES284" s="3">
        <f>IFERROR((EH284*AF284+BS284)*$EP$9,0)</f>
        <v/>
      </c>
      <c r="ET284" s="3">
        <f>IFERROR(IF(O284&lt;2,0,(EI284*AG284+BT284)*$EP$9),0)</f>
        <v/>
      </c>
      <c r="EU284" s="3">
        <f>IFERROR(BU284*$EP$9,0)</f>
        <v/>
      </c>
      <c r="EV284" s="3">
        <f>IFERROR((EK284*AI284+BV284)*$EP$9,0)</f>
        <v/>
      </c>
      <c r="EW284" s="3">
        <f>IFERROR(IF(O284&lt;2,0,(EL284*AJ284+BW284)*$EP$9),0)</f>
        <v/>
      </c>
      <c r="EX284" s="3">
        <f>LARGE((ES284:ET284,EV284:EW284),1)</f>
        <v/>
      </c>
      <c r="EY284" s="3">
        <f>IF(O284&lt;2,0,LARGE((ES284:ET284,EV284:EW284),2))</f>
        <v/>
      </c>
      <c r="EZ284" s="3">
        <f>IFERROR(OFFSET(CI284,0,ROUND((1/(1/EM284))-1,0)),0)</f>
        <v/>
      </c>
      <c r="FA284" s="3">
        <f>IFERROR(OFFSET(CR284,0,ROUND(1/(1/EN284),0)-1),0)</f>
        <v/>
      </c>
      <c r="FB284" s="3">
        <f>IFERROR(OFFSET(DA284,0,ROUND(1/(1/EO284),0)-1),0)</f>
        <v/>
      </c>
      <c r="FG284" s="3">
        <f>IF(FF284&gt;0,FF284,EQ284+ER284+EU284+EX284+EY284+EZ284+FA284+FB284+FC284)</f>
        <v/>
      </c>
      <c r="FH284" s="618" t="inlineStr">
        <is>
          <t>국수탐 기준</t>
        </is>
      </c>
      <c r="FU284" s="3">
        <f>IF(AQ284=1,"표점",IF(AQ284=12,"표점/만점",IF(AQ284=2,"백분위")))</f>
        <v/>
      </c>
      <c r="FV284" s="3">
        <f>IF(BA284=1,"표점",IF(BA284=12,"표점/만점",IF(BA284=2,"백분위",IF(BA284=4,"변표",IF(BA284=42,"변표/만점")))))</f>
        <v/>
      </c>
      <c r="FW284" s="3">
        <f>ROUND(Y284/$FZ284,2)</f>
        <v/>
      </c>
      <c r="FX284" s="3">
        <f>ROUND(Z284/$FZ284,2)</f>
        <v/>
      </c>
      <c r="FY284" s="3">
        <f>ROUND(AC284/$FZ284,2)</f>
        <v/>
      </c>
      <c r="FZ284" s="3">
        <f>Y284+Z284+AC284</f>
        <v/>
      </c>
    </row>
    <row r="285">
      <c r="A285" s="556" t="n">
        <v>26</v>
      </c>
      <c r="C285" s="3">
        <f>ROUND(ROW(C285)-ROW($C$15),0)</f>
        <v/>
      </c>
      <c r="D285" s="3" t="n">
        <v>270</v>
      </c>
      <c r="E285" s="3" t="inlineStr">
        <is>
          <t>성균 자연B국수</t>
        </is>
      </c>
      <c r="F285" s="3" t="n">
        <v>1000</v>
      </c>
      <c r="G285" s="3" t="n">
        <v>0.3</v>
      </c>
      <c r="H285" s="3" t="n">
        <v>0.4</v>
      </c>
      <c r="I285" s="3" t="n">
        <v>0.1</v>
      </c>
      <c r="J285" s="3" t="n">
        <v>0.1</v>
      </c>
      <c r="L285" s="3" t="n">
        <v>0.1</v>
      </c>
      <c r="M285" s="3" t="n">
        <v>0.1</v>
      </c>
      <c r="O285" s="3" t="n">
        <v>2</v>
      </c>
      <c r="P285" s="3">
        <f>G285+H285+MAX((I285:J285),L285:M285)*O285</f>
        <v/>
      </c>
      <c r="Q285" s="3" t="n">
        <v>7</v>
      </c>
      <c r="S285" s="3">
        <f>IF(R285&gt;0,R285,Q285)</f>
        <v/>
      </c>
      <c r="W285" s="3">
        <f>IF(AND(BH285=0,CD285=0),0,IF(V285&gt;0,V285,IF(U285=1,$W$11,0)))</f>
        <v/>
      </c>
      <c r="Y285" s="3">
        <f>AD285</f>
        <v/>
      </c>
      <c r="Z285" s="3">
        <f>AE285</f>
        <v/>
      </c>
      <c r="AA285" s="3">
        <f>IF($BB$7=1,AF285,IF(AS285=12,$F285*I285/($AF$8*AL285+$AF$9*(1-AL285)),AF285))</f>
        <v/>
      </c>
      <c r="AB285" s="3">
        <f>IF($BB$7=1,AI285,IF(AV285=12,$F285*L285/($AI$8*AL285+$AI$9*(1-AL285)),AI285))</f>
        <v/>
      </c>
      <c r="AC285" s="3">
        <f>IF(AND(AS285=2,EA285=1),AA285*O285,IF(AND(AS285=2,EA285=2),AB285*O285,IF(EA285=1,AA285,IF(EA285=2,AB285))))</f>
        <v/>
      </c>
      <c r="AD285" s="3">
        <f>IF(AQ285=12,$F285*G285/$AQ$9,IF(OR(AQ285=1,AQ285=4),$F285*G285/200,IF(OR(AQ285=2,AQ285=9),$F285*G285/100,"자동")))</f>
        <v/>
      </c>
      <c r="AE285" s="3">
        <f>IF(AR285=12,$F285*H285/$AR$9,IF(OR(AR285=1,AR285=4),$F285*H285/200,IF(OR(AR285=2,AR285=9),$F285*H285/100,"자동")))</f>
        <v/>
      </c>
      <c r="AF285" s="3">
        <f>IF(AS285=12,$F285*I285/IF($BB$7=1,IF($ED285=1,$AS$9,$AF$9),($AF$8*AL285+$AF$9*(1-AL285))),IF(AS285=42,$F285*I285/AN285,IF(OR(AS285=1,AS285=4,AS285=2),$F285*I285/100,IF(AS285=9,$F285*I285/50,"자동"))))</f>
        <v/>
      </c>
      <c r="AG285" s="3">
        <f>IF(AT285=12,$F285*J285/IF($BB$7=1,IF($ED285=1,$AT$9,$AG$9),($AG$8*AL285+$AG$9*(1-AL285))),IF(AT285=42,$F285*J285/AN285,IF(OR(AT285=1,AT285=4,AT285=2),$F285*J285/100,IF(AT285=9,$F285*J285/50,"자동"))))</f>
        <v/>
      </c>
      <c r="AH285" s="3">
        <f>IF(AU285=12,$F285*K285/IF($BB$7=1,IF($ED285=1,$AU$9,$AH$9),($AH$8*AL285+$AH$9*(1-AL285))),IF(AU285=42,$F285*K285/$AN285,IF(OR(AU285=1,AU285=4,AU285=2),$F285*K285/100,IF(AU285=9,$F285*K285/50,"자동"))))</f>
        <v/>
      </c>
      <c r="AI285" s="3">
        <f>IF(AV285=12,$F285*L285/IF($BB$7=1,IF($ED285=1,$AV$9,$AI$9),($AI$8*AL285+$AI$9*(1-AL285))),IF(AV285=42,$F285*L285/AO285,IF(OR(AV285=1,AV285=4,AV285=2),$F285*L285/100,IF(AV285=9,$F285*L285/50,"자동"))))</f>
        <v/>
      </c>
      <c r="AJ285" s="3">
        <f>IF(AW285=12,$F285*M285/IF($BB$7=1,IF($ED285=1,$AW$9,$AJ$9),($AJ$8*AL285+$AJ$9*(1-AL285))),IF(AW285=42,$F285*M285/AO285,IF(OR(AW285=1,AW285=4,AW285=2),$F285*M285/100,IF(AW285=9,$F285*M285/50,"자동"))))</f>
        <v/>
      </c>
      <c r="AL285" s="3">
        <f>IF(AK285&lt;&gt;"",AK285,IF(BA285&lt;&gt;12,"",IF(U285=1,1,IF(LEFT(E285,3)="서울대",0,""))))</f>
        <v/>
      </c>
      <c r="AN285" s="3">
        <f>IF($BA285=42,OFFSET(변환표준점수!C$119,$AP285-1,0),"")</f>
        <v/>
      </c>
      <c r="AO285" s="3">
        <f>IF($BA285=42,OFFSET(변환표준점수!D$119,$AP285-1,0),"")</f>
        <v/>
      </c>
      <c r="AP285" s="3">
        <f>IF(S285="","",MATCH(S285,변환표준점수!$B$119:$B$298,0))</f>
        <v/>
      </c>
      <c r="AQ285" s="3" t="n">
        <v>1</v>
      </c>
      <c r="AR285" s="3" t="n">
        <v>1</v>
      </c>
      <c r="AS285" s="3" t="n">
        <v>4</v>
      </c>
      <c r="AT285" s="3" t="n">
        <v>4</v>
      </c>
      <c r="AV285" s="3" t="n">
        <v>4</v>
      </c>
      <c r="AW285" s="3" t="n">
        <v>4</v>
      </c>
      <c r="BA285" s="3">
        <f>IF(AS285&gt;0,AS285,AV285)</f>
        <v/>
      </c>
      <c r="BF285" s="3">
        <f>AF285*0.05</f>
        <v/>
      </c>
      <c r="BG285" s="3">
        <f>AG285*0.05</f>
        <v/>
      </c>
      <c r="BJ285" s="3">
        <f>IF(BI285="",IF(DT285=1,1,$BI$3),BI285)</f>
        <v/>
      </c>
      <c r="BN285" s="212" t="inlineStr">
        <is>
          <t>과탐5%가산</t>
        </is>
      </c>
      <c r="BS285" s="3">
        <f>EH285*BF285</f>
        <v/>
      </c>
      <c r="BT285" s="3">
        <f>EI285*BG285</f>
        <v/>
      </c>
      <c r="CH285" s="206">
        <f>F285*P285</f>
        <v/>
      </c>
      <c r="DJ285" s="3">
        <f>ROUND((CI285-EZ285),1)</f>
        <v/>
      </c>
      <c r="DK285" s="3">
        <f>((CI285-EZ285)/(FG285+DJ285-FC285))*100</f>
        <v/>
      </c>
      <c r="DL285" s="3">
        <f>ROUND((CR285-FA285)+(DA285-FB285),1)</f>
        <v/>
      </c>
      <c r="EA285" s="3">
        <f>IF(DZ285&gt;0,DZ285,IF(DM285&gt;0,1,2))</f>
        <v/>
      </c>
      <c r="EB285" s="3">
        <f>MAX(DM285:DO285)</f>
        <v/>
      </c>
      <c r="EC285" s="3">
        <f>AND(DM285-0.1&lt;$DM$8,DN285-0.1&lt;$DN$8,DO285-0.1&lt;$DO$8)*1</f>
        <v/>
      </c>
      <c r="ED285" s="3">
        <f>IFERROR(IF(AND($DP$8&gt;=DP285,$DQ$8&gt;=DQ285,$DR$8&gt;=DR285,$DS$8&gt;=DS285,$DT$8&gt;=DT285,$DU$8&gt;=DU285,$DV$8&gt;=DV285,$DW$8&gt;=DW285,$DX$8&gt;=DX285,OR(DY285=0,$DY$8&lt;DY285),EC285=1),1,0),0)</f>
        <v/>
      </c>
      <c r="EF285" s="3">
        <f>IFERROR(OFFSET(EF$3,MATCH(AQ285,$ED$4:$ED$10,0),0),0)</f>
        <v/>
      </c>
      <c r="EG285" s="3">
        <f>IFERROR(OFFSET(EG$3,MATCH(AR285,$ED$4:$ED$10,0),0),0)</f>
        <v/>
      </c>
      <c r="EH285" s="3">
        <f>IFERROR(IF(LEFT($BA285,1)="4",OFFSET(변환표준점수!$H$118,MATCH($S285,변환표준점수!$B$119:$B$198,0),),OFFSET(EH$3,MATCH(AS285,$ED$4:$ED$8,0),0)),0)</f>
        <v/>
      </c>
      <c r="EI285" s="3">
        <f>IFERROR(IF(LEFT($BA285,1)="4",OFFSET(변환표준점수!$I$118,MATCH($S285,변환표준점수!$B$119:$B$198,0),0),OFFSET(EI$3,MATCH(AT285,$ED$4:$ED$8,0),0)),0)</f>
        <v/>
      </c>
      <c r="EK285" s="3">
        <f>IFERROR(IF(LEFT($BA285,1)="4",OFFSET(변환표준점수!$J$118,MATCH($S285,변환표준점수!$B$119:$B$198,0),0),OFFSET(EJ$3,MATCH(AV285,$ED$4:$ED$8,0),0)),0)</f>
        <v/>
      </c>
      <c r="EL285" s="3">
        <f>IFERROR(IF(LEFT($BA285,1)="4",OFFSET(변환표준점수!$K$118,MATCH($S285,변환표준점수!$B$119:$B$198,0),0),OFFSET(EK$3,MATCH(AW285,$ED$4:$ED$8,0),0)),0)</f>
        <v/>
      </c>
      <c r="EM285" s="3">
        <f>IFERROR(OFFSET(EL$3,MATCH(AX285,$ED$4:$ED$8,0),0),0)</f>
        <v/>
      </c>
      <c r="EN285" s="3">
        <f>IFERROR(OFFSET(EM$3,MATCH(AY285,$ED$4:$ED$8,0),0),0)</f>
        <v/>
      </c>
      <c r="EO285" s="3">
        <f>IFERROR(OFFSET(EN$3,MATCH(AZ285,$ED$4:$ED$8,0),0),0)</f>
        <v/>
      </c>
      <c r="EQ285" s="3">
        <f>IFERROR((EF285*AD285+BO285)*$EP$9,0)</f>
        <v/>
      </c>
      <c r="ER285" s="3">
        <f>IFERROR(EG285*AE285+OFFSET($BP285,0,$ER$14-1),0)</f>
        <v/>
      </c>
      <c r="ES285" s="3">
        <f>IFERROR((EH285*AF285+BS285)*$EP$9,0)</f>
        <v/>
      </c>
      <c r="ET285" s="3">
        <f>IFERROR(IF(O285&lt;2,0,(EI285*AG285+BT285)*$EP$9),0)</f>
        <v/>
      </c>
      <c r="EU285" s="3">
        <f>IFERROR(BU285*$EP$9,0)</f>
        <v/>
      </c>
      <c r="EV285" s="3">
        <f>IFERROR((EK285*AI285+BV285)*$EP$9,0)</f>
        <v/>
      </c>
      <c r="EW285" s="3">
        <f>IFERROR(IF(O285&lt;2,0,(EL285*AJ285+BW285)*$EP$9),0)</f>
        <v/>
      </c>
      <c r="EX285" s="3">
        <f>LARGE((ES285:ET285,EV285:EW285),1)</f>
        <v/>
      </c>
      <c r="EY285" s="3">
        <f>IF(O285&lt;2,0,LARGE((ES285:ET285,EV285:EW285),2))</f>
        <v/>
      </c>
      <c r="EZ285" s="3">
        <f>IFERROR(OFFSET(CI285,0,ROUND((1/(1/EM285))-1,0)),0)</f>
        <v/>
      </c>
      <c r="FA285" s="3">
        <f>IFERROR(OFFSET(CR285,0,ROUND(1/(1/EN285),0)-1),0)</f>
        <v/>
      </c>
      <c r="FB285" s="3">
        <f>IFERROR(OFFSET(DA285,0,ROUND(1/(1/EO285),0)-1),0)</f>
        <v/>
      </c>
      <c r="FG285" s="3">
        <f>IF(FF285&gt;0,FF285,EQ285+ER285+EU285+EX285+EY285+EZ285+FA285+FB285+FC285)</f>
        <v/>
      </c>
      <c r="FH285" s="618" t="inlineStr">
        <is>
          <t>국수탐 기준</t>
        </is>
      </c>
      <c r="FU285" s="3">
        <f>IF(AQ285=1,"표점",IF(AQ285=12,"표점/만점",IF(AQ285=2,"백분위")))</f>
        <v/>
      </c>
      <c r="FV285" s="3">
        <f>IF(BA285=1,"표점",IF(BA285=12,"표점/만점",IF(BA285=2,"백분위",IF(BA285=4,"변표",IF(BA285=42,"변표/만점")))))</f>
        <v/>
      </c>
      <c r="FW285" s="3">
        <f>ROUND(Y285/$FZ285,2)</f>
        <v/>
      </c>
      <c r="FX285" s="3">
        <f>ROUND(Z285/$FZ285,2)</f>
        <v/>
      </c>
      <c r="FY285" s="3">
        <f>ROUND(AC285/$FZ285,2)</f>
        <v/>
      </c>
      <c r="FZ285" s="3">
        <f>Y285+Z285+AC285</f>
        <v/>
      </c>
    </row>
    <row r="286">
      <c r="A286" s="556" t="n">
        <v>26</v>
      </c>
      <c r="C286" s="3">
        <f>ROUND(ROW(C286)-ROW($C$15),0)</f>
        <v/>
      </c>
      <c r="D286" s="3" t="n">
        <v>271</v>
      </c>
      <c r="E286" s="3" t="inlineStr">
        <is>
          <t>성균 통합A국수</t>
        </is>
      </c>
      <c r="F286" s="3" t="n">
        <v>1000</v>
      </c>
      <c r="G286" s="3" t="n">
        <v>0.4</v>
      </c>
      <c r="H286" s="3" t="n">
        <v>0.3</v>
      </c>
      <c r="I286" s="3" t="n">
        <v>0.1</v>
      </c>
      <c r="J286" s="3" t="n">
        <v>0.1</v>
      </c>
      <c r="L286" s="3" t="n">
        <v>0.1</v>
      </c>
      <c r="M286" s="3" t="n">
        <v>0.1</v>
      </c>
      <c r="O286" s="3" t="n">
        <v>2</v>
      </c>
      <c r="P286" s="3">
        <f>G286+H286+MAX((I286:J286),L286:M286)*O286</f>
        <v/>
      </c>
      <c r="Q286" s="3" t="n">
        <v>7</v>
      </c>
      <c r="S286" s="3">
        <f>IF(R286&gt;0,R286,Q286)</f>
        <v/>
      </c>
      <c r="W286" s="3">
        <f>IF(AND(BH286=0,CD286=0),0,IF(V286&gt;0,V286,IF(U286=1,$W$11,0)))</f>
        <v/>
      </c>
      <c r="Y286" s="3">
        <f>AD286</f>
        <v/>
      </c>
      <c r="Z286" s="3">
        <f>AE286</f>
        <v/>
      </c>
      <c r="AA286" s="3">
        <f>IF($BB$7=1,AF286,IF(AS286=12,$F286*I286/($AF$8*AL286+$AF$9*(1-AL286)),AF286))</f>
        <v/>
      </c>
      <c r="AB286" s="3">
        <f>IF($BB$7=1,AI286,IF(AV286=12,$F286*L286/($AI$8*AL286+$AI$9*(1-AL286)),AI286))</f>
        <v/>
      </c>
      <c r="AC286" s="3">
        <f>IF(AND(AS286=2,EA286=1),AA286*O286,IF(AND(AS286=2,EA286=2),AB286*O286,IF(EA286=1,AA286,IF(EA286=2,AB286))))</f>
        <v/>
      </c>
      <c r="AD286" s="3">
        <f>IF(AQ286=12,$F286*G286/$AQ$9,IF(OR(AQ286=1,AQ286=4),$F286*G286/200,IF(OR(AQ286=2,AQ286=9),$F286*G286/100,"자동")))</f>
        <v/>
      </c>
      <c r="AE286" s="3">
        <f>IF(AR286=12,$F286*H286/$AR$9,IF(OR(AR286=1,AR286=4),$F286*H286/200,IF(OR(AR286=2,AR286=9),$F286*H286/100,"자동")))</f>
        <v/>
      </c>
      <c r="AF286" s="3">
        <f>IF(AS286=12,$F286*I286/IF($BB$7=1,IF($ED286=1,$AS$9,$AF$9),($AF$8*AL286+$AF$9*(1-AL286))),IF(AS286=42,$F286*I286/AN286,IF(OR(AS286=1,AS286=4,AS286=2),$F286*I286/100,IF(AS286=9,$F286*I286/50,"자동"))))</f>
        <v/>
      </c>
      <c r="AG286" s="3">
        <f>IF(AT286=12,$F286*J286/IF($BB$7=1,IF($ED286=1,$AT$9,$AG$9),($AG$8*AL286+$AG$9*(1-AL286))),IF(AT286=42,$F286*J286/AN286,IF(OR(AT286=1,AT286=4,AT286=2),$F286*J286/100,IF(AT286=9,$F286*J286/50,"자동"))))</f>
        <v/>
      </c>
      <c r="AH286" s="3">
        <f>IF(AU286=12,$F286*K286/IF($BB$7=1,IF($ED286=1,$AU$9,$AH$9),($AH$8*AL286+$AH$9*(1-AL286))),IF(AU286=42,$F286*K286/$AN286,IF(OR(AU286=1,AU286=4,AU286=2),$F286*K286/100,IF(AU286=9,$F286*K286/50,"자동"))))</f>
        <v/>
      </c>
      <c r="AI286" s="3">
        <f>IF(AV286=12,$F286*L286/IF($BB$7=1,IF($ED286=1,$AV$9,$AI$9),($AI$8*AL286+$AI$9*(1-AL286))),IF(AV286=42,$F286*L286/AO286,IF(OR(AV286=1,AV286=4,AV286=2),$F286*L286/100,IF(AV286=9,$F286*L286/50,"자동"))))</f>
        <v/>
      </c>
      <c r="AJ286" s="3">
        <f>IF(AW286=12,$F286*M286/IF($BB$7=1,IF($ED286=1,$AW$9,$AJ$9),($AJ$8*AL286+$AJ$9*(1-AL286))),IF(AW286=42,$F286*M286/AO286,IF(OR(AW286=1,AW286=4,AW286=2),$F286*M286/100,IF(AW286=9,$F286*M286/50,"자동"))))</f>
        <v/>
      </c>
      <c r="AL286" s="3">
        <f>IF(AK286&lt;&gt;"",AK286,IF(BA286&lt;&gt;12,"",IF(U286=1,1,IF(LEFT(E286,3)="서울대",0,""))))</f>
        <v/>
      </c>
      <c r="AN286" s="3">
        <f>IF($BA286=42,OFFSET(변환표준점수!C$119,$AP286-1,0),"")</f>
        <v/>
      </c>
      <c r="AO286" s="3">
        <f>IF($BA286=42,OFFSET(변환표준점수!D$119,$AP286-1,0),"")</f>
        <v/>
      </c>
      <c r="AP286" s="3">
        <f>IF(S286="","",MATCH(S286,변환표준점수!$B$119:$B$298,0))</f>
        <v/>
      </c>
      <c r="AQ286" s="3" t="n">
        <v>1</v>
      </c>
      <c r="AR286" s="3" t="n">
        <v>1</v>
      </c>
      <c r="AS286" s="3" t="n">
        <v>4</v>
      </c>
      <c r="AT286" s="3" t="n">
        <v>4</v>
      </c>
      <c r="AV286" s="3" t="n">
        <v>4</v>
      </c>
      <c r="AW286" s="3" t="n">
        <v>4</v>
      </c>
      <c r="BA286" s="3">
        <f>IF(AS286&gt;0,AS286,AV286)</f>
        <v/>
      </c>
      <c r="BJ286" s="3">
        <f>IF(BI286="",IF(DT286=1,1,$BI$3),BI286)</f>
        <v/>
      </c>
      <c r="CH286" s="206">
        <f>F286*P286</f>
        <v/>
      </c>
      <c r="DJ286" s="3">
        <f>ROUND((CI286-EZ286),1)</f>
        <v/>
      </c>
      <c r="DK286" s="3">
        <f>((CI286-EZ286)/(FG286+DJ286-FC286))*100</f>
        <v/>
      </c>
      <c r="DL286" s="3">
        <f>ROUND((CR286-FA286)+(DA286-FB286),1)</f>
        <v/>
      </c>
      <c r="EA286" s="3">
        <f>IF(DZ286&gt;0,DZ286,IF(DM286&gt;0,1,2))</f>
        <v/>
      </c>
      <c r="EB286" s="3">
        <f>MAX(DM286:DO286)</f>
        <v/>
      </c>
      <c r="EC286" s="3">
        <f>AND(DM286-0.1&lt;$DM$8,DN286-0.1&lt;$DN$8,DO286-0.1&lt;$DO$8)*1</f>
        <v/>
      </c>
      <c r="ED286" s="3">
        <f>IFERROR(IF(AND($DP$8&gt;=DP286,$DQ$8&gt;=DQ286,$DR$8&gt;=DR286,$DS$8&gt;=DS286,$DT$8&gt;=DT286,$DU$8&gt;=DU286,$DV$8&gt;=DV286,$DW$8&gt;=DW286,$DX$8&gt;=DX286,OR(DY286=0,$DY$8&lt;DY286),EC286=1),1,0),0)</f>
        <v/>
      </c>
      <c r="EF286" s="3">
        <f>IFERROR(OFFSET(EF$3,MATCH(AQ286,$ED$4:$ED$10,0),0),0)</f>
        <v/>
      </c>
      <c r="EG286" s="3">
        <f>IFERROR(OFFSET(EG$3,MATCH(AR286,$ED$4:$ED$10,0),0),0)</f>
        <v/>
      </c>
      <c r="EH286" s="3">
        <f>IFERROR(IF(LEFT($BA286,1)="4",OFFSET(변환표준점수!$H$118,MATCH($S286,변환표준점수!$B$119:$B$198,0),),OFFSET(EH$3,MATCH(AS286,$ED$4:$ED$8,0),0)),0)</f>
        <v/>
      </c>
      <c r="EI286" s="3">
        <f>IFERROR(IF(LEFT($BA286,1)="4",OFFSET(변환표준점수!$I$118,MATCH($S286,변환표준점수!$B$119:$B$198,0),0),OFFSET(EI$3,MATCH(AT286,$ED$4:$ED$8,0),0)),0)</f>
        <v/>
      </c>
      <c r="EK286" s="3">
        <f>IFERROR(IF(LEFT($BA286,1)="4",OFFSET(변환표준점수!$J$118,MATCH($S286,변환표준점수!$B$119:$B$198,0),0),OFFSET(EJ$3,MATCH(AV286,$ED$4:$ED$8,0),0)),0)</f>
        <v/>
      </c>
      <c r="EL286" s="3">
        <f>IFERROR(IF(LEFT($BA286,1)="4",OFFSET(변환표준점수!$K$118,MATCH($S286,변환표준점수!$B$119:$B$198,0),0),OFFSET(EK$3,MATCH(AW286,$ED$4:$ED$8,0),0)),0)</f>
        <v/>
      </c>
      <c r="EM286" s="3">
        <f>IFERROR(OFFSET(EL$3,MATCH(AX286,$ED$4:$ED$8,0),0),0)</f>
        <v/>
      </c>
      <c r="EN286" s="3">
        <f>IFERROR(OFFSET(EM$3,MATCH(AY286,$ED$4:$ED$8,0),0),0)</f>
        <v/>
      </c>
      <c r="EO286" s="3">
        <f>IFERROR(OFFSET(EN$3,MATCH(AZ286,$ED$4:$ED$8,0),0),0)</f>
        <v/>
      </c>
      <c r="EQ286" s="3">
        <f>IFERROR((EF286*AD286+BO286)*$EP$9,0)</f>
        <v/>
      </c>
      <c r="ER286" s="3">
        <f>IFERROR(EG286*AE286+OFFSET($BP286,0,$ER$14-1),0)</f>
        <v/>
      </c>
      <c r="ES286" s="3">
        <f>IFERROR((EH286*AF286+BS286)*$EP$9,0)</f>
        <v/>
      </c>
      <c r="ET286" s="3">
        <f>IFERROR(IF(O286&lt;2,0,(EI286*AG286+BT286)*$EP$9),0)</f>
        <v/>
      </c>
      <c r="EU286" s="3">
        <f>IFERROR(BU286*$EP$9,0)</f>
        <v/>
      </c>
      <c r="EV286" s="3">
        <f>IFERROR((EK286*AI286+BV286)*$EP$9,0)</f>
        <v/>
      </c>
      <c r="EW286" s="3">
        <f>IFERROR(IF(O286&lt;2,0,(EL286*AJ286+BW286)*$EP$9),0)</f>
        <v/>
      </c>
      <c r="EX286" s="3">
        <f>LARGE((ES286:ET286,EV286:EW286),1)</f>
        <v/>
      </c>
      <c r="EY286" s="3">
        <f>IF(O286&lt;2,0,LARGE((ES286:ET286,EV286:EW286),2))</f>
        <v/>
      </c>
      <c r="EZ286" s="3">
        <f>IFERROR(OFFSET(CI286,0,ROUND((1/(1/EM286))-1,0)),0)</f>
        <v/>
      </c>
      <c r="FA286" s="3">
        <f>IFERROR(OFFSET(CR286,0,ROUND(1/(1/EN286),0)-1),0)</f>
        <v/>
      </c>
      <c r="FB286" s="3">
        <f>IFERROR(OFFSET(DA286,0,ROUND(1/(1/EO286),0)-1),0)</f>
        <v/>
      </c>
      <c r="FG286" s="3">
        <f>IF(FF286&gt;0,FF286,EQ286+ER286+EU286+EX286+EY286+EZ286+FA286+FB286+FC286)</f>
        <v/>
      </c>
      <c r="FH286" s="618" t="inlineStr">
        <is>
          <t>국수탐 기준</t>
        </is>
      </c>
      <c r="FU286" s="3">
        <f>IF(AQ286=1,"표점",IF(AQ286=12,"표점/만점",IF(AQ286=2,"백분위")))</f>
        <v/>
      </c>
      <c r="FV286" s="3">
        <f>IF(BA286=1,"표점",IF(BA286=12,"표점/만점",IF(BA286=2,"백분위",IF(BA286=4,"변표",IF(BA286=42,"변표/만점")))))</f>
        <v/>
      </c>
      <c r="FW286" s="3">
        <f>ROUND(Y286/$FZ286,2)</f>
        <v/>
      </c>
      <c r="FX286" s="3">
        <f>ROUND(Z286/$FZ286,2)</f>
        <v/>
      </c>
      <c r="FY286" s="3">
        <f>ROUND(AC286/$FZ286,2)</f>
        <v/>
      </c>
      <c r="FZ286" s="3">
        <f>Y286+Z286+AC286</f>
        <v/>
      </c>
    </row>
    <row r="287">
      <c r="A287" s="556" t="n">
        <v>26</v>
      </c>
      <c r="C287" s="3">
        <f>ROUND(ROW(C287)-ROW($C$15),0)</f>
        <v/>
      </c>
      <c r="D287" s="3" t="n">
        <v>272</v>
      </c>
      <c r="E287" s="3" t="inlineStr">
        <is>
          <t>성균 통합B국수</t>
        </is>
      </c>
      <c r="F287" s="3" t="n">
        <v>1000</v>
      </c>
      <c r="G287" s="3" t="n">
        <v>0.3</v>
      </c>
      <c r="H287" s="3" t="n">
        <v>0.4</v>
      </c>
      <c r="I287" s="3" t="n">
        <v>0.1</v>
      </c>
      <c r="J287" s="3" t="n">
        <v>0.1</v>
      </c>
      <c r="L287" s="3" t="n">
        <v>0.1</v>
      </c>
      <c r="M287" s="3" t="n">
        <v>0.1</v>
      </c>
      <c r="O287" s="3" t="n">
        <v>2</v>
      </c>
      <c r="P287" s="3">
        <f>G287+H287+MAX((I287:J287),L287:M287)*O287</f>
        <v/>
      </c>
      <c r="Q287" s="3" t="n">
        <v>7</v>
      </c>
      <c r="S287" s="3">
        <f>IF(R287&gt;0,R287,Q287)</f>
        <v/>
      </c>
      <c r="W287" s="3">
        <f>IF(AND(BH287=0,CD287=0),0,IF(V287&gt;0,V287,IF(U287=1,$W$11,0)))</f>
        <v/>
      </c>
      <c r="Y287" s="3">
        <f>AD287</f>
        <v/>
      </c>
      <c r="Z287" s="3">
        <f>AE287</f>
        <v/>
      </c>
      <c r="AA287" s="3">
        <f>IF($BB$7=1,AF287,IF(AS287=12,$F287*I287/($AF$8*AL287+$AF$9*(1-AL287)),AF287))</f>
        <v/>
      </c>
      <c r="AB287" s="3">
        <f>IF($BB$7=1,AI287,IF(AV287=12,$F287*L287/($AI$8*AL287+$AI$9*(1-AL287)),AI287))</f>
        <v/>
      </c>
      <c r="AC287" s="3">
        <f>IF(AND(AS287=2,EA287=1),AA287*O287,IF(AND(AS287=2,EA287=2),AB287*O287,IF(EA287=1,AA287,IF(EA287=2,AB287))))</f>
        <v/>
      </c>
      <c r="AD287" s="3">
        <f>IF(AQ287=12,$F287*G287/$AQ$9,IF(OR(AQ287=1,AQ287=4),$F287*G287/200,IF(OR(AQ287=2,AQ287=9),$F287*G287/100,"자동")))</f>
        <v/>
      </c>
      <c r="AE287" s="3">
        <f>IF(AR287=12,$F287*H287/$AR$9,IF(OR(AR287=1,AR287=4),$F287*H287/200,IF(OR(AR287=2,AR287=9),$F287*H287/100,"자동")))</f>
        <v/>
      </c>
      <c r="AF287" s="3">
        <f>IF(AS287=12,$F287*I287/IF($BB$7=1,IF($ED287=1,$AS$9,$AF$9),($AF$8*AL287+$AF$9*(1-AL287))),IF(AS287=42,$F287*I287/AN287,IF(OR(AS287=1,AS287=4,AS287=2),$F287*I287/100,IF(AS287=9,$F287*I287/50,"자동"))))</f>
        <v/>
      </c>
      <c r="AG287" s="3">
        <f>IF(AT287=12,$F287*J287/IF($BB$7=1,IF($ED287=1,$AT$9,$AG$9),($AG$8*AL287+$AG$9*(1-AL287))),IF(AT287=42,$F287*J287/AN287,IF(OR(AT287=1,AT287=4,AT287=2),$F287*J287/100,IF(AT287=9,$F287*J287/50,"자동"))))</f>
        <v/>
      </c>
      <c r="AH287" s="3">
        <f>IF(AU287=12,$F287*K287/IF($BB$7=1,IF($ED287=1,$AU$9,$AH$9),($AH$8*AL287+$AH$9*(1-AL287))),IF(AU287=42,$F287*K287/$AN287,IF(OR(AU287=1,AU287=4,AU287=2),$F287*K287/100,IF(AU287=9,$F287*K287/50,"자동"))))</f>
        <v/>
      </c>
      <c r="AI287" s="3">
        <f>IF(AV287=12,$F287*L287/IF($BB$7=1,IF($ED287=1,$AV$9,$AI$9),($AI$8*AL287+$AI$9*(1-AL287))),IF(AV287=42,$F287*L287/AO287,IF(OR(AV287=1,AV287=4,AV287=2),$F287*L287/100,IF(AV287=9,$F287*L287/50,"자동"))))</f>
        <v/>
      </c>
      <c r="AJ287" s="3">
        <f>IF(AW287=12,$F287*M287/IF($BB$7=1,IF($ED287=1,$AW$9,$AJ$9),($AJ$8*AL287+$AJ$9*(1-AL287))),IF(AW287=42,$F287*M287/AO287,IF(OR(AW287=1,AW287=4,AW287=2),$F287*M287/100,IF(AW287=9,$F287*M287/50,"자동"))))</f>
        <v/>
      </c>
      <c r="AL287" s="3">
        <f>IF(AK287&lt;&gt;"",AK287,IF(BA287&lt;&gt;12,"",IF(U287=1,1,IF(LEFT(E287,3)="서울대",0,""))))</f>
        <v/>
      </c>
      <c r="AN287" s="3">
        <f>IF($BA287=42,OFFSET(변환표준점수!C$119,$AP287-1,0),"")</f>
        <v/>
      </c>
      <c r="AO287" s="3">
        <f>IF($BA287=42,OFFSET(변환표준점수!D$119,$AP287-1,0),"")</f>
        <v/>
      </c>
      <c r="AP287" s="3">
        <f>IF(S287="","",MATCH(S287,변환표준점수!$B$119:$B$298,0))</f>
        <v/>
      </c>
      <c r="AQ287" s="3" t="n">
        <v>1</v>
      </c>
      <c r="AR287" s="3" t="n">
        <v>1</v>
      </c>
      <c r="AS287" s="3" t="n">
        <v>4</v>
      </c>
      <c r="AT287" s="3" t="n">
        <v>4</v>
      </c>
      <c r="AV287" s="3" t="n">
        <v>4</v>
      </c>
      <c r="AW287" s="3" t="n">
        <v>4</v>
      </c>
      <c r="BA287" s="3">
        <f>IF(AS287&gt;0,AS287,AV287)</f>
        <v/>
      </c>
      <c r="BJ287" s="3">
        <f>IF(BI287="",IF(DT287=1,1,$BI$3),BI287)</f>
        <v/>
      </c>
      <c r="CH287" s="206">
        <f>F287*P287</f>
        <v/>
      </c>
      <c r="DJ287" s="3">
        <f>ROUND((CI287-EZ287),1)</f>
        <v/>
      </c>
      <c r="DK287" s="3">
        <f>((CI287-EZ287)/(FG287+DJ287-FC287))*100</f>
        <v/>
      </c>
      <c r="DL287" s="3">
        <f>ROUND((CR287-FA287)+(DA287-FB287),1)</f>
        <v/>
      </c>
      <c r="EA287" s="3">
        <f>IF(DZ287&gt;0,DZ287,IF(DM287&gt;0,1,2))</f>
        <v/>
      </c>
      <c r="EB287" s="3">
        <f>MAX(DM287:DO287)</f>
        <v/>
      </c>
      <c r="EC287" s="3">
        <f>AND(DM287-0.1&lt;$DM$8,DN287-0.1&lt;$DN$8,DO287-0.1&lt;$DO$8)*1</f>
        <v/>
      </c>
      <c r="ED287" s="3">
        <f>IFERROR(IF(AND($DP$8&gt;=DP287,$DQ$8&gt;=DQ287,$DR$8&gt;=DR287,$DS$8&gt;=DS287,$DT$8&gt;=DT287,$DU$8&gt;=DU287,$DV$8&gt;=DV287,$DW$8&gt;=DW287,$DX$8&gt;=DX287,OR(DY287=0,$DY$8&lt;DY287),EC287=1),1,0),0)</f>
        <v/>
      </c>
      <c r="EF287" s="3">
        <f>IFERROR(OFFSET(EF$3,MATCH(AQ287,$ED$4:$ED$10,0),0),0)</f>
        <v/>
      </c>
      <c r="EG287" s="3">
        <f>IFERROR(OFFSET(EG$3,MATCH(AR287,$ED$4:$ED$10,0),0),0)</f>
        <v/>
      </c>
      <c r="EH287" s="3">
        <f>IFERROR(IF(LEFT($BA287,1)="4",OFFSET(변환표준점수!$H$118,MATCH($S287,변환표준점수!$B$119:$B$198,0),),OFFSET(EH$3,MATCH(AS287,$ED$4:$ED$8,0),0)),0)</f>
        <v/>
      </c>
      <c r="EI287" s="3">
        <f>IFERROR(IF(LEFT($BA287,1)="4",OFFSET(변환표준점수!$I$118,MATCH($S287,변환표준점수!$B$119:$B$198,0),0),OFFSET(EI$3,MATCH(AT287,$ED$4:$ED$8,0),0)),0)</f>
        <v/>
      </c>
      <c r="EK287" s="3">
        <f>IFERROR(IF(LEFT($BA287,1)="4",OFFSET(변환표준점수!$J$118,MATCH($S287,변환표준점수!$B$119:$B$198,0),0),OFFSET(EJ$3,MATCH(AV287,$ED$4:$ED$8,0),0)),0)</f>
        <v/>
      </c>
      <c r="EL287" s="3">
        <f>IFERROR(IF(LEFT($BA287,1)="4",OFFSET(변환표준점수!$K$118,MATCH($S287,변환표준점수!$B$119:$B$198,0),0),OFFSET(EK$3,MATCH(AW287,$ED$4:$ED$8,0),0)),0)</f>
        <v/>
      </c>
      <c r="EM287" s="3">
        <f>IFERROR(OFFSET(EL$3,MATCH(AX287,$ED$4:$ED$8,0),0),0)</f>
        <v/>
      </c>
      <c r="EN287" s="3">
        <f>IFERROR(OFFSET(EM$3,MATCH(AY287,$ED$4:$ED$8,0),0),0)</f>
        <v/>
      </c>
      <c r="EO287" s="3">
        <f>IFERROR(OFFSET(EN$3,MATCH(AZ287,$ED$4:$ED$8,0),0),0)</f>
        <v/>
      </c>
      <c r="EQ287" s="3">
        <f>IFERROR((EF287*AD287+BO287)*$EP$9,0)</f>
        <v/>
      </c>
      <c r="ER287" s="3">
        <f>IFERROR(EG287*AE287+OFFSET($BP287,0,$ER$14-1),0)</f>
        <v/>
      </c>
      <c r="ES287" s="3">
        <f>IFERROR((EH287*AF287+BS287)*$EP$9,0)</f>
        <v/>
      </c>
      <c r="ET287" s="3">
        <f>IFERROR(IF(O287&lt;2,0,(EI287*AG287+BT287)*$EP$9),0)</f>
        <v/>
      </c>
      <c r="EU287" s="3">
        <f>IFERROR(BU287*$EP$9,0)</f>
        <v/>
      </c>
      <c r="EV287" s="3">
        <f>IFERROR((EK287*AI287+BV287)*$EP$9,0)</f>
        <v/>
      </c>
      <c r="EW287" s="3">
        <f>IFERROR(IF(O287&lt;2,0,(EL287*AJ287+BW287)*$EP$9),0)</f>
        <v/>
      </c>
      <c r="EX287" s="3">
        <f>LARGE((ES287:ET287,EV287:EW287),1)</f>
        <v/>
      </c>
      <c r="EY287" s="3">
        <f>IF(O287&lt;2,0,LARGE((ES287:ET287,EV287:EW287),2))</f>
        <v/>
      </c>
      <c r="EZ287" s="3">
        <f>IFERROR(OFFSET(CI287,0,ROUND((1/(1/EM287))-1,0)),0)</f>
        <v/>
      </c>
      <c r="FA287" s="3">
        <f>IFERROR(OFFSET(CR287,0,ROUND(1/(1/EN287),0)-1),0)</f>
        <v/>
      </c>
      <c r="FB287" s="3">
        <f>IFERROR(OFFSET(DA287,0,ROUND(1/(1/EO287),0)-1),0)</f>
        <v/>
      </c>
      <c r="FG287" s="3">
        <f>IF(FF287&gt;0,FF287,EQ287+ER287+EU287+EX287+EY287+EZ287+FA287+FB287+FC287)</f>
        <v/>
      </c>
      <c r="FH287" s="618" t="inlineStr">
        <is>
          <t>국수탐 기준</t>
        </is>
      </c>
      <c r="FU287" s="3">
        <f>IF(AQ287=1,"표점",IF(AQ287=12,"표점/만점",IF(AQ287=2,"백분위")))</f>
        <v/>
      </c>
      <c r="FV287" s="3">
        <f>IF(BA287=1,"표점",IF(BA287=12,"표점/만점",IF(BA287=2,"백분위",IF(BA287=4,"변표",IF(BA287=42,"변표/만점")))))</f>
        <v/>
      </c>
      <c r="FW287" s="3">
        <f>ROUND(Y287/$FZ287,2)</f>
        <v/>
      </c>
      <c r="FX287" s="3">
        <f>ROUND(Z287/$FZ287,2)</f>
        <v/>
      </c>
      <c r="FY287" s="3">
        <f>ROUND(AC287/$FZ287,2)</f>
        <v/>
      </c>
      <c r="FZ287" s="3">
        <f>Y287+Z287+AC287</f>
        <v/>
      </c>
    </row>
    <row r="288">
      <c r="A288" s="556" t="n">
        <v>26</v>
      </c>
      <c r="C288" s="3">
        <f>ROUND(ROW(C288)-ROW($C$15),0)</f>
        <v/>
      </c>
      <c r="D288" s="3" t="n">
        <v>273</v>
      </c>
      <c r="E288" s="3" t="inlineStr">
        <is>
          <t>성균 자연가</t>
        </is>
      </c>
      <c r="F288" s="3" t="n">
        <v>1000</v>
      </c>
      <c r="G288" s="3">
        <f>IF($BB$7=1,OFFSET(G$284,$N288-1,0),(G$284+G$285)/2)</f>
        <v/>
      </c>
      <c r="H288" s="3">
        <f>IF($BB$7=1,OFFSET(H$284,$N288-1,0),(H$284+H$285)/2)</f>
        <v/>
      </c>
      <c r="I288" s="3">
        <f>IF($BB$7=1,OFFSET(I$284,$N288-1,0),(I$284+I$285)/2)</f>
        <v/>
      </c>
      <c r="J288" s="3">
        <f>IF($BB$7=1,OFFSET(J$284,$N288-1,0),(J$284+J$285)/2)</f>
        <v/>
      </c>
      <c r="L288" s="3">
        <f>I288</f>
        <v/>
      </c>
      <c r="M288" s="3">
        <f>J288</f>
        <v/>
      </c>
      <c r="N288" s="3">
        <f>IF($BB$7=1,IF(FG284&gt;FG285,1,2),2)</f>
        <v/>
      </c>
      <c r="O288" s="3" t="n">
        <v>2</v>
      </c>
      <c r="P288" s="3">
        <f>G288+H288+MAX((I288:J288),L288:M288)*O288</f>
        <v/>
      </c>
      <c r="Q288" s="3" t="n">
        <v>7</v>
      </c>
      <c r="S288" s="3">
        <f>IF(R288&gt;0,R288,Q288)</f>
        <v/>
      </c>
      <c r="W288" s="3">
        <f>IF(AND(BH288=0,CD288=0),0,IF(V288&gt;0,V288,IF(U288=1,$W$11,0)))</f>
        <v/>
      </c>
      <c r="Y288" s="3">
        <f>AD288</f>
        <v/>
      </c>
      <c r="Z288" s="3">
        <f>AE288</f>
        <v/>
      </c>
      <c r="AA288" s="3">
        <f>IF($BB$7=1,AF288,IF(AS288=12,$F288*I288/($AF$8*AL288+$AF$9*(1-AL288)),AF288))</f>
        <v/>
      </c>
      <c r="AB288" s="3">
        <f>IF($BB$7=1,AI288,IF(AV288=12,$F288*L288/($AI$8*AL288+$AI$9*(1-AL288)),AI288))</f>
        <v/>
      </c>
      <c r="AC288" s="3">
        <f>IF(AND(AS288=2,EA288=1),AA288*O288,IF(AND(AS288=2,EA288=2),AB288*O288,IF(EA288=1,AA288,IF(EA288=2,AB288))))</f>
        <v/>
      </c>
      <c r="AD288" s="3">
        <f>IF(AQ288=12,$F288*G288/$AQ$9,IF(OR(AQ288=1,AQ288=4),$F288*G288/200,IF(OR(AQ288=2,AQ288=9),$F288*G288/100,"자동")))</f>
        <v/>
      </c>
      <c r="AE288" s="3">
        <f>IF(AR288=12,$F288*H288/$AR$9,IF(OR(AR288=1,AR288=4),$F288*H288/200,IF(OR(AR288=2,AR288=9),$F288*H288/100,"자동")))</f>
        <v/>
      </c>
      <c r="AF288" s="3">
        <f>IF(AS288=12,$F288*I288/IF($BB$7=1,IF($ED288=1,$AS$9,$AF$9),($AF$8*AL288+$AF$9*(1-AL288))),IF(AS288=42,$F288*I288/AN288,IF(OR(AS288=1,AS288=4,AS288=2),$F288*I288/100,IF(AS288=9,$F288*I288/50,"자동"))))</f>
        <v/>
      </c>
      <c r="AG288" s="3">
        <f>IF(AT288=12,$F288*J288/IF($BB$7=1,IF($ED288=1,$AT$9,$AG$9),($AG$8*AL288+$AG$9*(1-AL288))),IF(AT288=42,$F288*J288/AN288,IF(OR(AT288=1,AT288=4,AT288=2),$F288*J288/100,IF(AT288=9,$F288*J288/50,"자동"))))</f>
        <v/>
      </c>
      <c r="AH288" s="3">
        <f>IF(AU288=12,$F288*K288/IF($BB$7=1,IF($ED288=1,$AU$9,$AH$9),($AH$8*AL288+$AH$9*(1-AL288))),IF(AU288=42,$F288*K288/$AN288,IF(OR(AU288=1,AU288=4,AU288=2),$F288*K288/100,IF(AU288=9,$F288*K288/50,"자동"))))</f>
        <v/>
      </c>
      <c r="AI288" s="3">
        <f>IF(AV288=12,$F288*L288/IF($BB$7=1,IF($ED288=1,$AV$9,$AI$9),($AI$8*AL288+$AI$9*(1-AL288))),IF(AV288=42,$F288*L288/AO288,IF(OR(AV288=1,AV288=4,AV288=2),$F288*L288/100,IF(AV288=9,$F288*L288/50,"자동"))))</f>
        <v/>
      </c>
      <c r="AJ288" s="3">
        <f>IF(AW288=12,$F288*M288/IF($BB$7=1,IF($ED288=1,$AW$9,$AJ$9),($AJ$8*AL288+$AJ$9*(1-AL288))),IF(AW288=42,$F288*M288/AO288,IF(OR(AW288=1,AW288=4,AW288=2),$F288*M288/100,IF(AW288=9,$F288*M288/50,"자동"))))</f>
        <v/>
      </c>
      <c r="AL288" s="3">
        <f>IF(AK288&lt;&gt;"",AK288,IF(BA288&lt;&gt;12,"",IF(U288=1,1,IF(LEFT(E288,3)="서울대",0,""))))</f>
        <v/>
      </c>
      <c r="AN288" s="3">
        <f>IF($BA288=42,OFFSET(변환표준점수!C$119,$AP288-1,0),"")</f>
        <v/>
      </c>
      <c r="AO288" s="3">
        <f>IF($BA288=42,OFFSET(변환표준점수!D$119,$AP288-1,0),"")</f>
        <v/>
      </c>
      <c r="AP288" s="3">
        <f>IF(S288="","",MATCH(S288,변환표준점수!$B$119:$B$298,0))</f>
        <v/>
      </c>
      <c r="AQ288" s="3" t="n">
        <v>1</v>
      </c>
      <c r="AR288" s="3" t="n">
        <v>1</v>
      </c>
      <c r="AS288" s="3" t="n">
        <v>4</v>
      </c>
      <c r="AT288" s="3" t="n">
        <v>4</v>
      </c>
      <c r="AV288" s="3" t="n">
        <v>4</v>
      </c>
      <c r="AW288" s="3" t="n">
        <v>4</v>
      </c>
      <c r="AX288" s="3" t="n">
        <v>3</v>
      </c>
      <c r="AY288" s="3" t="n">
        <v>3</v>
      </c>
      <c r="BA288" s="3">
        <f>IF(AS288&gt;0,AS288,AV288)</f>
        <v/>
      </c>
      <c r="BF288" s="3">
        <f>AF288*0.05</f>
        <v/>
      </c>
      <c r="BG288" s="3">
        <f>AG288*0.05</f>
        <v/>
      </c>
      <c r="BJ288" s="3">
        <f>IF(BI288="",IF(DT288=1,1,$BI$3),BI288)</f>
        <v/>
      </c>
      <c r="BN288" s="212" t="inlineStr">
        <is>
          <t>과탐5%가산</t>
        </is>
      </c>
      <c r="BS288" s="3">
        <f>EH288*BF288</f>
        <v/>
      </c>
      <c r="BT288" s="3">
        <f>EI288*BG288</f>
        <v/>
      </c>
      <c r="CH288" s="206">
        <f>F288*P288</f>
        <v/>
      </c>
      <c r="CI288" s="56" t="n">
        <v>63.5</v>
      </c>
      <c r="CJ288" s="3" t="n">
        <v>63</v>
      </c>
      <c r="CK288" s="3" t="n">
        <v>62</v>
      </c>
      <c r="CL288" s="3" t="n">
        <v>50.5</v>
      </c>
      <c r="CM288" s="3" t="n">
        <v>43</v>
      </c>
      <c r="CN288" s="3" t="n">
        <v>38.5</v>
      </c>
      <c r="CO288" s="3" t="n">
        <v>35.5</v>
      </c>
      <c r="CP288" s="3" t="n">
        <v>32.5</v>
      </c>
      <c r="CQ288" s="3" t="n">
        <v>29.5</v>
      </c>
      <c r="CR288" s="56" t="n">
        <v>0</v>
      </c>
      <c r="CS288" s="3" t="n">
        <v>0</v>
      </c>
      <c r="CT288" s="3" t="n">
        <v>0</v>
      </c>
      <c r="CU288" s="3" t="n">
        <v>0</v>
      </c>
      <c r="CV288" s="3" t="n">
        <v>-1</v>
      </c>
      <c r="CW288" s="3" t="n">
        <v>-2</v>
      </c>
      <c r="CX288" s="3" t="n">
        <v>-5</v>
      </c>
      <c r="CY288" s="3" t="n">
        <v>-10</v>
      </c>
      <c r="CZ288" s="3" t="n">
        <v>-20</v>
      </c>
      <c r="DJ288" s="3">
        <f>ROUND((CI288-EZ288),1)</f>
        <v/>
      </c>
      <c r="DK288" s="3">
        <f>((CI288-EZ288)/(FG288+DJ288-FC288))*100</f>
        <v/>
      </c>
      <c r="DL288" s="3">
        <f>ROUND((CR288-FA288)+(DA288-FB288),1)</f>
        <v/>
      </c>
      <c r="DO288" s="3" t="n">
        <v>2</v>
      </c>
      <c r="DZ288" s="3" t="n">
        <v>1</v>
      </c>
      <c r="EA288" s="3">
        <f>IF(DZ288&gt;0,DZ288,IF(DM288&gt;0,1,2))</f>
        <v/>
      </c>
      <c r="EB288" s="3">
        <f>MAX(DM288:DO288)</f>
        <v/>
      </c>
      <c r="EC288" s="3">
        <f>AND(DM288-0.1&lt;$DM$8,DN288-0.1&lt;$DN$8,DO288-0.1&lt;$DO$8)*1</f>
        <v/>
      </c>
      <c r="ED288" s="3">
        <f>IFERROR(IF(AND($DP$8&gt;=DP288,$DQ$8&gt;=DQ288,$DR$8&gt;=DR288,$DS$8&gt;=DS288,$DT$8&gt;=DT288,$DU$8&gt;=DU288,$DV$8&gt;=DV288,$DW$8&gt;=DW288,$DX$8&gt;=DX288,OR(DY288=0,$DY$8&lt;DY288),EC288=1),1,0),0)</f>
        <v/>
      </c>
      <c r="EF288" s="3">
        <f>IFERROR(OFFSET(EF$3,MATCH(AQ288,$ED$4:$ED$10,0),0),0)</f>
        <v/>
      </c>
      <c r="EG288" s="3">
        <f>IFERROR(OFFSET(EG$3,MATCH(AR288,$ED$4:$ED$10,0),0),0)</f>
        <v/>
      </c>
      <c r="EH288" s="3">
        <f>IFERROR(IF(LEFT($BA288,1)="4",OFFSET(변환표준점수!$H$118,MATCH($S288,변환표준점수!$B$119:$B$198,0),),OFFSET(EH$3,MATCH(AS288,$ED$4:$ED$8,0),0)),0)</f>
        <v/>
      </c>
      <c r="EI288" s="3">
        <f>IFERROR(IF(LEFT($BA288,1)="4",OFFSET(변환표준점수!$I$118,MATCH($S288,변환표준점수!$B$119:$B$198,0),0),OFFSET(EI$3,MATCH(AT288,$ED$4:$ED$8,0),0)),0)</f>
        <v/>
      </c>
      <c r="EK288" s="3">
        <f>IFERROR(IF(LEFT($BA288,1)="4",OFFSET(변환표준점수!$J$118,MATCH($S288,변환표준점수!$B$119:$B$198,0),0),OFFSET(EJ$3,MATCH(AV288,$ED$4:$ED$8,0),0)),0)</f>
        <v/>
      </c>
      <c r="EL288" s="3">
        <f>IFERROR(IF(LEFT($BA288,1)="4",OFFSET(변환표준점수!$K$118,MATCH($S288,변환표준점수!$B$119:$B$198,0),0),OFFSET(EK$3,MATCH(AW288,$ED$4:$ED$8,0),0)),0)</f>
        <v/>
      </c>
      <c r="EM288" s="3">
        <f>IFERROR(OFFSET(EL$3,MATCH(AX288,$ED$4:$ED$8,0),0),0)</f>
        <v/>
      </c>
      <c r="EN288" s="3">
        <f>IFERROR(OFFSET(EM$3,MATCH(AY288,$ED$4:$ED$8,0),0),0)</f>
        <v/>
      </c>
      <c r="EO288" s="3">
        <f>IFERROR(OFFSET(EN$3,MATCH(AZ288,$ED$4:$ED$8,0),0),0)</f>
        <v/>
      </c>
      <c r="EQ288" s="3">
        <f>IFERROR((EF288*AD288+BO288)*$EP$9,0)</f>
        <v/>
      </c>
      <c r="ER288" s="3">
        <f>IFERROR(EG288*AE288+OFFSET($BP288,0,$ER$14-1),0)</f>
        <v/>
      </c>
      <c r="ES288" s="3">
        <f>IFERROR((EH288*AF288+BS288)*$EP$9,0)</f>
        <v/>
      </c>
      <c r="ET288" s="3">
        <f>IFERROR(IF(O288&lt;2,0,(EI288*AG288+BT288)*$EP$9),0)</f>
        <v/>
      </c>
      <c r="EU288" s="3">
        <f>IFERROR(BU288*$EP$9,0)</f>
        <v/>
      </c>
      <c r="EV288" s="3">
        <f>IFERROR((EK288*AI288+BV288)*$EP$9,0)</f>
        <v/>
      </c>
      <c r="EW288" s="3">
        <f>IFERROR(IF(O288&lt;2,0,(EL288*AJ288+BW288)*$EP$9),0)</f>
        <v/>
      </c>
      <c r="EX288" s="3">
        <f>LARGE((ES288:ET288,EV288:EW288),1)</f>
        <v/>
      </c>
      <c r="EY288" s="3">
        <f>IF(O288&lt;2,0,LARGE((ES288:ET288,EV288:EW288),2))</f>
        <v/>
      </c>
      <c r="EZ288" s="3">
        <f>IFERROR(OFFSET(CI288,0,ROUND((1/(1/EM288))-1,0)),0)</f>
        <v/>
      </c>
      <c r="FA288" s="3">
        <f>IFERROR(OFFSET(CR288,0,ROUND(1/(1/EN288),0)-1),0)</f>
        <v/>
      </c>
      <c r="FB288" s="3">
        <f>IFERROR(OFFSET(DA288,0,ROUND(1/(1/EO288),0)-1),0)</f>
        <v/>
      </c>
      <c r="FG288" s="3">
        <f>IF(FF288&gt;0,FF288,EQ288+ER288+EU288+EX288+EY288+EZ288+FA288+FB288+FC288)</f>
        <v/>
      </c>
      <c r="FH288" s="618" t="n"/>
      <c r="FU288" s="3">
        <f>IF(AQ288=1,"표점",IF(AQ288=12,"표점/만점",IF(AQ288=2,"백분위")))</f>
        <v/>
      </c>
      <c r="FV288" s="3">
        <f>IF(BA288=1,"표점",IF(BA288=12,"표점/만점",IF(BA288=2,"백분위",IF(BA288=4,"변표",IF(BA288=42,"변표/만점")))))</f>
        <v/>
      </c>
      <c r="FW288" s="3">
        <f>ROUND(Y288/$FZ288,2)</f>
        <v/>
      </c>
      <c r="FX288" s="3">
        <f>ROUND(Z288/$FZ288,2)</f>
        <v/>
      </c>
      <c r="FY288" s="3">
        <f>ROUND(AC288/$FZ288,2)</f>
        <v/>
      </c>
      <c r="FZ288" s="3">
        <f>Y288+Z288+AC288</f>
        <v/>
      </c>
    </row>
    <row r="289">
      <c r="A289" s="556" t="n">
        <v>26</v>
      </c>
      <c r="C289" s="3">
        <f>ROUND(ROW(C289)-ROW($C$15),0)</f>
        <v/>
      </c>
      <c r="D289" s="3" t="n">
        <v>274</v>
      </c>
      <c r="E289" s="3" t="inlineStr">
        <is>
          <t>성균 자연나</t>
        </is>
      </c>
      <c r="F289" s="3" t="n">
        <v>1000</v>
      </c>
      <c r="G289" s="3">
        <f>IF($BB$7=1,OFFSET(G$284,$N289-1,0),(G$284+G$285)/2)</f>
        <v/>
      </c>
      <c r="H289" s="3">
        <f>IF($BB$7=1,OFFSET(H$284,$N289-1,0),(H$284+H$285)/2)</f>
        <v/>
      </c>
      <c r="I289" s="3">
        <f>IF($BB$7=1,OFFSET(I$284,$N289-1,0),(I$284+I$285)/2)</f>
        <v/>
      </c>
      <c r="J289" s="3">
        <f>IF($BB$7=1,OFFSET(J$284,$N289-1,0),(J$284+J$285)/2)</f>
        <v/>
      </c>
      <c r="L289" s="3">
        <f>I289</f>
        <v/>
      </c>
      <c r="M289" s="3">
        <f>J289</f>
        <v/>
      </c>
      <c r="N289" s="3">
        <f>IF($BB$7=1,IF(FG284&gt;FG285,1,2),2)</f>
        <v/>
      </c>
      <c r="O289" s="3" t="n">
        <v>2</v>
      </c>
      <c r="P289" s="3">
        <f>G289+H289+MAX((I289:J289),L289:M289)*O289</f>
        <v/>
      </c>
      <c r="Q289" s="3" t="n">
        <v>7</v>
      </c>
      <c r="S289" s="3">
        <f>IF(R289&gt;0,R289,Q289)</f>
        <v/>
      </c>
      <c r="W289" s="3">
        <f>IF(AND(BH289=0,CD289=0),0,IF(V289&gt;0,V289,IF(U289=1,$W$11,0)))</f>
        <v/>
      </c>
      <c r="Y289" s="3">
        <f>AD289</f>
        <v/>
      </c>
      <c r="Z289" s="3">
        <f>AE289</f>
        <v/>
      </c>
      <c r="AA289" s="3">
        <f>IF($BB$7=1,AF289,IF(AS289=12,$F289*I289/($AF$8*AL289+$AF$9*(1-AL289)),AF289))</f>
        <v/>
      </c>
      <c r="AB289" s="3">
        <f>IF($BB$7=1,AI289,IF(AV289=12,$F289*L289/($AI$8*AL289+$AI$9*(1-AL289)),AI289))</f>
        <v/>
      </c>
      <c r="AC289" s="3">
        <f>IF(AND(AS289=2,EA289=1),AA289*O289,IF(AND(AS289=2,EA289=2),AB289*O289,IF(EA289=1,AA289,IF(EA289=2,AB289))))</f>
        <v/>
      </c>
      <c r="AD289" s="3">
        <f>IF(AQ289=12,$F289*G289/$AQ$9,IF(OR(AQ289=1,AQ289=4),$F289*G289/200,IF(OR(AQ289=2,AQ289=9),$F289*G289/100,"자동")))</f>
        <v/>
      </c>
      <c r="AE289" s="3">
        <f>IF(AR289=12,$F289*H289/$AR$9,IF(OR(AR289=1,AR289=4),$F289*H289/200,IF(OR(AR289=2,AR289=9),$F289*H289/100,"자동")))</f>
        <v/>
      </c>
      <c r="AF289" s="3">
        <f>IF(AS289=12,$F289*I289/IF($BB$7=1,IF($ED289=1,$AS$9,$AF$9),($AF$8*AL289+$AF$9*(1-AL289))),IF(AS289=42,$F289*I289/AN289,IF(OR(AS289=1,AS289=4,AS289=2),$F289*I289/100,IF(AS289=9,$F289*I289/50,"자동"))))</f>
        <v/>
      </c>
      <c r="AG289" s="3">
        <f>IF(AT289=12,$F289*J289/IF($BB$7=1,IF($ED289=1,$AT$9,$AG$9),($AG$8*AL289+$AG$9*(1-AL289))),IF(AT289=42,$F289*J289/AN289,IF(OR(AT289=1,AT289=4,AT289=2),$F289*J289/100,IF(AT289=9,$F289*J289/50,"자동"))))</f>
        <v/>
      </c>
      <c r="AH289" s="3">
        <f>IF(AU289=12,$F289*K289/IF($BB$7=1,IF($ED289=1,$AU$9,$AH$9),($AH$8*AL289+$AH$9*(1-AL289))),IF(AU289=42,$F289*K289/$AN289,IF(OR(AU289=1,AU289=4,AU289=2),$F289*K289/100,IF(AU289=9,$F289*K289/50,"자동"))))</f>
        <v/>
      </c>
      <c r="AI289" s="3">
        <f>IF(AV289=12,$F289*L289/IF($BB$7=1,IF($ED289=1,$AV$9,$AI$9),($AI$8*AL289+$AI$9*(1-AL289))),IF(AV289=42,$F289*L289/AO289,IF(OR(AV289=1,AV289=4,AV289=2),$F289*L289/100,IF(AV289=9,$F289*L289/50,"자동"))))</f>
        <v/>
      </c>
      <c r="AJ289" s="3">
        <f>IF(AW289=12,$F289*M289/IF($BB$7=1,IF($ED289=1,$AW$9,$AJ$9),($AJ$8*AL289+$AJ$9*(1-AL289))),IF(AW289=42,$F289*M289/AO289,IF(OR(AW289=1,AW289=4,AW289=2),$F289*M289/100,IF(AW289=9,$F289*M289/50,"자동"))))</f>
        <v/>
      </c>
      <c r="AL289" s="3">
        <f>IF(AK289&lt;&gt;"",AK289,IF(BA289&lt;&gt;12,"",IF(U289=1,1,IF(LEFT(E289,3)="서울대",0,""))))</f>
        <v/>
      </c>
      <c r="AN289" s="3">
        <f>IF($BA289=42,OFFSET(변환표준점수!C$119,$AP289-1,0),"")</f>
        <v/>
      </c>
      <c r="AO289" s="3">
        <f>IF($BA289=42,OFFSET(변환표준점수!D$119,$AP289-1,0),"")</f>
        <v/>
      </c>
      <c r="AP289" s="3">
        <f>IF(S289="","",MATCH(S289,변환표준점수!$B$119:$B$298,0))</f>
        <v/>
      </c>
      <c r="AQ289" s="3" t="n">
        <v>1</v>
      </c>
      <c r="AR289" s="3" t="n">
        <v>1</v>
      </c>
      <c r="AS289" s="3" t="n">
        <v>4</v>
      </c>
      <c r="AT289" s="3" t="n">
        <v>4</v>
      </c>
      <c r="AV289" s="3" t="n">
        <v>4</v>
      </c>
      <c r="AW289" s="3" t="n">
        <v>4</v>
      </c>
      <c r="AX289" s="3" t="n">
        <v>3</v>
      </c>
      <c r="AY289" s="3" t="n">
        <v>3</v>
      </c>
      <c r="BA289" s="3">
        <f>IF(AS289&gt;0,AS289,AV289)</f>
        <v/>
      </c>
      <c r="BF289" s="3">
        <f>AF289*0.05</f>
        <v/>
      </c>
      <c r="BG289" s="3">
        <f>AG289*0.05</f>
        <v/>
      </c>
      <c r="BJ289" s="3">
        <f>IF(BI289="",IF(DT289=1,1,$BI$3),BI289)</f>
        <v/>
      </c>
      <c r="BN289" s="212" t="inlineStr">
        <is>
          <t>과탐5%가산</t>
        </is>
      </c>
      <c r="BS289" s="3">
        <f>EH289*BF289</f>
        <v/>
      </c>
      <c r="BT289" s="3">
        <f>EI289*BG289</f>
        <v/>
      </c>
      <c r="CH289" s="206">
        <f>F289*P289</f>
        <v/>
      </c>
      <c r="CI289" s="56" t="n">
        <v>63.5</v>
      </c>
      <c r="CJ289" s="3" t="n">
        <v>63</v>
      </c>
      <c r="CK289" s="3" t="n">
        <v>62</v>
      </c>
      <c r="CL289" s="3" t="n">
        <v>50.5</v>
      </c>
      <c r="CM289" s="3" t="n">
        <v>43</v>
      </c>
      <c r="CN289" s="3" t="n">
        <v>38.5</v>
      </c>
      <c r="CO289" s="3" t="n">
        <v>35.5</v>
      </c>
      <c r="CP289" s="3" t="n">
        <v>32.5</v>
      </c>
      <c r="CQ289" s="3" t="n">
        <v>29.5</v>
      </c>
      <c r="CR289" s="56" t="n">
        <v>0</v>
      </c>
      <c r="CS289" s="3" t="n">
        <v>0</v>
      </c>
      <c r="CT289" s="3" t="n">
        <v>0</v>
      </c>
      <c r="CU289" s="3" t="n">
        <v>0</v>
      </c>
      <c r="CV289" s="3" t="n">
        <v>-2</v>
      </c>
      <c r="CW289" s="3" t="n">
        <v>-4</v>
      </c>
      <c r="CX289" s="3" t="n">
        <v>-10</v>
      </c>
      <c r="CY289" s="3" t="n">
        <v>-20</v>
      </c>
      <c r="CZ289" s="3" t="n">
        <v>-40</v>
      </c>
      <c r="DJ289" s="3">
        <f>ROUND((CI289-EZ289),1)</f>
        <v/>
      </c>
      <c r="DK289" s="3">
        <f>((CI289-EZ289)/(FG289+DJ289-FC289))*100</f>
        <v/>
      </c>
      <c r="DL289" s="3">
        <f>ROUND((CR289-FA289)+(DA289-FB289),1)</f>
        <v/>
      </c>
      <c r="DO289" s="3" t="n">
        <v>2</v>
      </c>
      <c r="DZ289" s="3" t="n">
        <v>1</v>
      </c>
      <c r="EA289" s="3">
        <f>IF(DZ289&gt;0,DZ289,IF(DM289&gt;0,1,2))</f>
        <v/>
      </c>
      <c r="EB289" s="3">
        <f>MAX(DM289:DO289)</f>
        <v/>
      </c>
      <c r="EC289" s="3">
        <f>AND(DM289-0.1&lt;$DM$8,DN289-0.1&lt;$DN$8,DO289-0.1&lt;$DO$8)*1</f>
        <v/>
      </c>
      <c r="ED289" s="3">
        <f>IFERROR(IF(AND($DP$8&gt;=DP289,$DQ$8&gt;=DQ289,$DR$8&gt;=DR289,$DS$8&gt;=DS289,$DT$8&gt;=DT289,$DU$8&gt;=DU289,$DV$8&gt;=DV289,$DW$8&gt;=DW289,$DX$8&gt;=DX289,OR(DY289=0,$DY$8&lt;DY289),EC289=1),1,0),0)</f>
        <v/>
      </c>
      <c r="EF289" s="3">
        <f>IFERROR(OFFSET(EF$3,MATCH(AQ289,$ED$4:$ED$10,0),0),0)</f>
        <v/>
      </c>
      <c r="EG289" s="3">
        <f>IFERROR(OFFSET(EG$3,MATCH(AR289,$ED$4:$ED$10,0),0),0)</f>
        <v/>
      </c>
      <c r="EH289" s="3">
        <f>IFERROR(IF(LEFT($BA289,1)="4",OFFSET(변환표준점수!$H$118,MATCH($S289,변환표준점수!$B$119:$B$198,0),),OFFSET(EH$3,MATCH(AS289,$ED$4:$ED$8,0),0)),0)</f>
        <v/>
      </c>
      <c r="EI289" s="3">
        <f>IFERROR(IF(LEFT($BA289,1)="4",OFFSET(변환표준점수!$I$118,MATCH($S289,변환표준점수!$B$119:$B$198,0),0),OFFSET(EI$3,MATCH(AT289,$ED$4:$ED$8,0),0)),0)</f>
        <v/>
      </c>
      <c r="EK289" s="3">
        <f>IFERROR(IF(LEFT($BA289,1)="4",OFFSET(변환표준점수!$J$118,MATCH($S289,변환표준점수!$B$119:$B$198,0),0),OFFSET(EJ$3,MATCH(AV289,$ED$4:$ED$8,0),0)),0)</f>
        <v/>
      </c>
      <c r="EL289" s="3">
        <f>IFERROR(IF(LEFT($BA289,1)="4",OFFSET(변환표준점수!$K$118,MATCH($S289,변환표준점수!$B$119:$B$198,0),0),OFFSET(EK$3,MATCH(AW289,$ED$4:$ED$8,0),0)),0)</f>
        <v/>
      </c>
      <c r="EM289" s="3">
        <f>IFERROR(OFFSET(EL$3,MATCH(AX289,$ED$4:$ED$8,0),0),0)</f>
        <v/>
      </c>
      <c r="EN289" s="3">
        <f>IFERROR(OFFSET(EM$3,MATCH(AY289,$ED$4:$ED$8,0),0),0)</f>
        <v/>
      </c>
      <c r="EO289" s="3">
        <f>IFERROR(OFFSET(EN$3,MATCH(AZ289,$ED$4:$ED$8,0),0),0)</f>
        <v/>
      </c>
      <c r="EQ289" s="3">
        <f>IFERROR((EF289*AD289+BO289)*$EP$9,0)</f>
        <v/>
      </c>
      <c r="ER289" s="3">
        <f>IFERROR(EG289*AE289+OFFSET($BP289,0,$ER$14-1),0)</f>
        <v/>
      </c>
      <c r="ES289" s="3">
        <f>IFERROR((EH289*AF289+BS289)*$EP$9,0)</f>
        <v/>
      </c>
      <c r="ET289" s="3">
        <f>IFERROR(IF(O289&lt;2,0,(EI289*AG289+BT289)*$EP$9),0)</f>
        <v/>
      </c>
      <c r="EU289" s="3">
        <f>IFERROR(BU289*$EP$9,0)</f>
        <v/>
      </c>
      <c r="EV289" s="3">
        <f>IFERROR((EK289*AI289+BV289)*$EP$9,0)</f>
        <v/>
      </c>
      <c r="EW289" s="3">
        <f>IFERROR(IF(O289&lt;2,0,(EL289*AJ289+BW289)*$EP$9),0)</f>
        <v/>
      </c>
      <c r="EX289" s="3">
        <f>LARGE((ES289:ET289,EV289:EW289),1)</f>
        <v/>
      </c>
      <c r="EY289" s="3">
        <f>IF(O289&lt;2,0,LARGE((ES289:ET289,EV289:EW289),2))</f>
        <v/>
      </c>
      <c r="EZ289" s="3">
        <f>IFERROR(OFFSET(CI289,0,ROUND((1/(1/EM289))-1,0)),0)</f>
        <v/>
      </c>
      <c r="FA289" s="3">
        <f>IFERROR(OFFSET(CR289,0,ROUND(1/(1/EN289),0)-1),0)</f>
        <v/>
      </c>
      <c r="FB289" s="3">
        <f>IFERROR(OFFSET(DA289,0,ROUND(1/(1/EO289),0)-1),0)</f>
        <v/>
      </c>
      <c r="FG289" s="3">
        <f>IF(FF289&gt;0,FF289,EQ289+ER289+EU289+EX289+EY289+EZ289+FA289+FB289+FC289)</f>
        <v/>
      </c>
      <c r="FH289" s="618" t="n"/>
      <c r="FU289" s="3">
        <f>IF(AQ289=1,"표점",IF(AQ289=12,"표점/만점",IF(AQ289=2,"백분위")))</f>
        <v/>
      </c>
      <c r="FV289" s="3">
        <f>IF(BA289=1,"표점",IF(BA289=12,"표점/만점",IF(BA289=2,"백분위",IF(BA289=4,"변표",IF(BA289=42,"변표/만점")))))</f>
        <v/>
      </c>
      <c r="FW289" s="3">
        <f>ROUND(Y289/$FZ289,2)</f>
        <v/>
      </c>
      <c r="FX289" s="3">
        <f>ROUND(Z289/$FZ289,2)</f>
        <v/>
      </c>
      <c r="FY289" s="3">
        <f>ROUND(AC289/$FZ289,2)</f>
        <v/>
      </c>
      <c r="FZ289" s="3">
        <f>Y289+Z289+AC289</f>
        <v/>
      </c>
    </row>
    <row r="290">
      <c r="A290" s="556" t="n">
        <v>26</v>
      </c>
      <c r="C290" s="3">
        <f>ROUND(ROW(C290)-ROW($C$15),0)</f>
        <v/>
      </c>
      <c r="D290" s="3" t="n">
        <v>275</v>
      </c>
      <c r="E290" s="3" t="inlineStr">
        <is>
          <t>성균 자연다</t>
        </is>
      </c>
      <c r="F290" s="3" t="n">
        <v>1000</v>
      </c>
      <c r="G290" s="3">
        <f>IF($BB$7=1,OFFSET(G$284,$N290-1,0),(G$284+G$285)/2)</f>
        <v/>
      </c>
      <c r="H290" s="3">
        <f>IF($BB$7=1,OFFSET(H$284,$N290-1,0),(H$284+H$285)/2)</f>
        <v/>
      </c>
      <c r="I290" s="3">
        <f>IF($BB$7=1,OFFSET(I$284,$N290-1,0)*2,I$284+I$285)</f>
        <v/>
      </c>
      <c r="L290" s="3">
        <f>I290</f>
        <v/>
      </c>
      <c r="N290" s="3">
        <f>IF($BB$7=1,IF(FG284-EY284+EX284&gt;FG285-EY285+EX285,1,2),2)</f>
        <v/>
      </c>
      <c r="O290" s="3" t="n">
        <v>1</v>
      </c>
      <c r="P290" s="3">
        <f>G290+H290+MAX((I290:J290),L290:M290)*O290</f>
        <v/>
      </c>
      <c r="Q290" s="3" t="n">
        <v>7</v>
      </c>
      <c r="S290" s="3">
        <f>IF(R290&gt;0,R290,Q290)</f>
        <v/>
      </c>
      <c r="W290" s="3">
        <f>IF(AND(BH290=0,CD290=0),0,IF(V290&gt;0,V290,IF(U290=1,$W$11,0)))</f>
        <v/>
      </c>
      <c r="Y290" s="3">
        <f>AD290</f>
        <v/>
      </c>
      <c r="Z290" s="3">
        <f>AE290</f>
        <v/>
      </c>
      <c r="AA290" s="3">
        <f>IF($BB$7=1,AF290,IF(AS290=12,$F290*I290/($AF$8*AL290+$AF$9*(1-AL290)),AF290))</f>
        <v/>
      </c>
      <c r="AB290" s="3">
        <f>IF($BB$7=1,AI290,IF(AV290=12,$F290*L290/($AI$8*AL290+$AI$9*(1-AL290)),AI290))</f>
        <v/>
      </c>
      <c r="AC290" s="3">
        <f>IF(AND(AS290=2,EA290=1),AA290*O290,IF(AND(AS290=2,EA290=2),AB290*O290,IF(EA290=1,AA290,IF(EA290=2,AB290))))</f>
        <v/>
      </c>
      <c r="AD290" s="3">
        <f>IF(AQ290=12,$F290*G290/$AQ$9,IF(OR(AQ290=1,AQ290=4),$F290*G290/200,IF(OR(AQ290=2,AQ290=9),$F290*G290/100,"자동")))</f>
        <v/>
      </c>
      <c r="AE290" s="3">
        <f>IF(AR290=12,$F290*H290/$AR$9,IF(OR(AR290=1,AR290=4),$F290*H290/200,IF(OR(AR290=2,AR290=9),$F290*H290/100,"자동")))</f>
        <v/>
      </c>
      <c r="AF290" s="3">
        <f>IF(AS290=12,$F290*I290/IF($BB$7=1,IF($ED290=1,$AS$9,$AF$9),($AF$8*AL290+$AF$9*(1-AL290))),IF(AS290=42,$F290*I290/AN290,IF(OR(AS290=1,AS290=4,AS290=2),$F290*I290/100,IF(AS290=9,$F290*I290/50,"자동"))))</f>
        <v/>
      </c>
      <c r="AG290" s="3">
        <f>IF(AT290=12,$F290*J290/IF($BB$7=1,IF($ED290=1,$AT$9,$AG$9),($AG$8*AL290+$AG$9*(1-AL290))),IF(AT290=42,$F290*J290/AN290,IF(OR(AT290=1,AT290=4,AT290=2),$F290*J290/100,IF(AT290=9,$F290*J290/50,"자동"))))</f>
        <v/>
      </c>
      <c r="AH290" s="3">
        <f>IF(AU290=12,$F290*K290/IF($BB$7=1,IF($ED290=1,$AU$9,$AH$9),($AH$8*AL290+$AH$9*(1-AL290))),IF(AU290=42,$F290*K290/$AN290,IF(OR(AU290=1,AU290=4,AU290=2),$F290*K290/100,IF(AU290=9,$F290*K290/50,"자동"))))</f>
        <v/>
      </c>
      <c r="AI290" s="3">
        <f>IF(AV290=12,$F290*L290/IF($BB$7=1,IF($ED290=1,$AV$9,$AI$9),($AI$8*AL290+$AI$9*(1-AL290))),IF(AV290=42,$F290*L290/AO290,IF(OR(AV290=1,AV290=4,AV290=2),$F290*L290/100,IF(AV290=9,$F290*L290/50,"자동"))))</f>
        <v/>
      </c>
      <c r="AJ290" s="3">
        <f>IF(AW290=12,$F290*M290/IF($BB$7=1,IF($ED290=1,$AW$9,$AJ$9),($AJ$8*AL290+$AJ$9*(1-AL290))),IF(AW290=42,$F290*M290/AO290,IF(OR(AW290=1,AW290=4,AW290=2),$F290*M290/100,IF(AW290=9,$F290*M290/50,"자동"))))</f>
        <v/>
      </c>
      <c r="AL290" s="3">
        <f>IF(AK290&lt;&gt;"",AK290,IF(BA290&lt;&gt;12,"",IF(U290=1,1,IF(LEFT(E290,3)="서울대",0,""))))</f>
        <v/>
      </c>
      <c r="AN290" s="3">
        <f>IF($BA290=42,OFFSET(변환표준점수!C$119,$AP290-1,0),"")</f>
        <v/>
      </c>
      <c r="AO290" s="3">
        <f>IF($BA290=42,OFFSET(변환표준점수!D$119,$AP290-1,0),"")</f>
        <v/>
      </c>
      <c r="AP290" s="3">
        <f>IF(S290="","",MATCH(S290,변환표준점수!$B$119:$B$298,0))</f>
        <v/>
      </c>
      <c r="AQ290" s="3" t="n">
        <v>1</v>
      </c>
      <c r="AR290" s="3" t="n">
        <v>1</v>
      </c>
      <c r="AS290" s="3" t="n">
        <v>4</v>
      </c>
      <c r="AV290" s="3" t="n">
        <v>4</v>
      </c>
      <c r="AX290" s="3" t="n">
        <v>3</v>
      </c>
      <c r="AY290" s="3" t="n">
        <v>3</v>
      </c>
      <c r="BA290" s="3">
        <f>IF(AS290&gt;0,AS290,AV290)</f>
        <v/>
      </c>
      <c r="BF290" s="3">
        <f>AF290*0.05</f>
        <v/>
      </c>
      <c r="BJ290" s="3">
        <f>IF(BI290="",IF(DT290=1,1,$BI$3),BI290)</f>
        <v/>
      </c>
      <c r="BN290" s="212" t="inlineStr">
        <is>
          <t>과탐5%가산</t>
        </is>
      </c>
      <c r="BS290" s="3">
        <f>EH290*BF290</f>
        <v/>
      </c>
      <c r="CH290" s="206">
        <f>F290*P290</f>
        <v/>
      </c>
      <c r="CI290" s="56" t="n">
        <v>63.5</v>
      </c>
      <c r="CJ290" s="3" t="n">
        <v>63</v>
      </c>
      <c r="CK290" s="3" t="n">
        <v>62</v>
      </c>
      <c r="CL290" s="3" t="n">
        <v>50.5</v>
      </c>
      <c r="CM290" s="3" t="n">
        <v>43</v>
      </c>
      <c r="CN290" s="3" t="n">
        <v>38.5</v>
      </c>
      <c r="CO290" s="3" t="n">
        <v>35.5</v>
      </c>
      <c r="CP290" s="3" t="n">
        <v>32.5</v>
      </c>
      <c r="CQ290" s="3" t="n">
        <v>29.5</v>
      </c>
      <c r="CR290" s="56" t="n">
        <v>0</v>
      </c>
      <c r="CS290" s="3" t="n">
        <v>0</v>
      </c>
      <c r="CT290" s="3" t="n">
        <v>0</v>
      </c>
      <c r="CU290" s="3" t="n">
        <v>0</v>
      </c>
      <c r="CV290" s="3" t="n">
        <v>-1</v>
      </c>
      <c r="CW290" s="3" t="n">
        <v>-2</v>
      </c>
      <c r="CX290" s="3" t="n">
        <v>-5</v>
      </c>
      <c r="CY290" s="3" t="n">
        <v>-10</v>
      </c>
      <c r="CZ290" s="3" t="n">
        <v>-20</v>
      </c>
      <c r="DJ290" s="3">
        <f>ROUND((CI290-EZ290),1)</f>
        <v/>
      </c>
      <c r="DK290" s="3">
        <f>((CI290-EZ290)/(FG290+DJ290-FC290))*100</f>
        <v/>
      </c>
      <c r="DL290" s="3">
        <f>ROUND((CR290-FA290)+(DA290-FB290),1)</f>
        <v/>
      </c>
      <c r="DO290" s="3" t="n">
        <v>1</v>
      </c>
      <c r="DZ290" s="3" t="n">
        <v>1</v>
      </c>
      <c r="EA290" s="3">
        <f>IF(DZ290&gt;0,DZ290,IF(DM290&gt;0,1,2))</f>
        <v/>
      </c>
      <c r="EB290" s="3">
        <f>MAX(DM290:DO290)</f>
        <v/>
      </c>
      <c r="EC290" s="3">
        <f>AND(DM290-0.1&lt;$DM$8,DN290-0.1&lt;$DN$8,DO290-0.1&lt;$DO$8)*1</f>
        <v/>
      </c>
      <c r="ED290" s="3">
        <f>IFERROR(IF(AND($DP$8&gt;=DP290,$DQ$8&gt;=DQ290,$DR$8&gt;=DR290,$DS$8&gt;=DS290,$DT$8&gt;=DT290,$DU$8&gt;=DU290,$DV$8&gt;=DV290,$DW$8&gt;=DW290,$DX$8&gt;=DX290,OR(DY290=0,$DY$8&lt;DY290),EC290=1),1,0),0)</f>
        <v/>
      </c>
      <c r="EF290" s="3">
        <f>IFERROR(OFFSET(EF$3,MATCH(AQ290,$ED$4:$ED$10,0),0),0)</f>
        <v/>
      </c>
      <c r="EG290" s="3">
        <f>IFERROR(OFFSET(EG$3,MATCH(AR290,$ED$4:$ED$10,0),0),0)</f>
        <v/>
      </c>
      <c r="EH290" s="3">
        <f>IFERROR(IF(LEFT($BA290,1)="4",OFFSET(변환표준점수!$H$118,MATCH($S290,변환표준점수!$B$119:$B$198,0),),OFFSET(EH$3,MATCH(AS290,$ED$4:$ED$8,0),0)),0)</f>
        <v/>
      </c>
      <c r="EI290" s="3">
        <f>IFERROR(IF(LEFT($BA290,1)="4",OFFSET(변환표준점수!$I$118,MATCH($S290,변환표준점수!$B$119:$B$198,0),0),OFFSET(EI$3,MATCH(AT290,$ED$4:$ED$8,0),0)),0)</f>
        <v/>
      </c>
      <c r="EK290" s="3">
        <f>IFERROR(IF(LEFT($BA290,1)="4",OFFSET(변환표준점수!$J$118,MATCH($S290,변환표준점수!$B$119:$B$198,0),0),OFFSET(EJ$3,MATCH(AV290,$ED$4:$ED$8,0),0)),0)</f>
        <v/>
      </c>
      <c r="EL290" s="3">
        <f>IFERROR(IF(LEFT($BA290,1)="4",OFFSET(변환표준점수!$K$118,MATCH($S290,변환표준점수!$B$119:$B$198,0),0),OFFSET(EK$3,MATCH(AW290,$ED$4:$ED$8,0),0)),0)</f>
        <v/>
      </c>
      <c r="EM290" s="3">
        <f>IFERROR(OFFSET(EL$3,MATCH(AX290,$ED$4:$ED$8,0),0),0)</f>
        <v/>
      </c>
      <c r="EN290" s="3">
        <f>IFERROR(OFFSET(EM$3,MATCH(AY290,$ED$4:$ED$8,0),0),0)</f>
        <v/>
      </c>
      <c r="EO290" s="3">
        <f>IFERROR(OFFSET(EN$3,MATCH(AZ290,$ED$4:$ED$8,0),0),0)</f>
        <v/>
      </c>
      <c r="EQ290" s="3">
        <f>IFERROR((EF290*AD290+BO290)*$EP$9,0)</f>
        <v/>
      </c>
      <c r="ER290" s="3">
        <f>IFERROR(EG290*AE290+OFFSET($BP290,0,$ER$14-1),0)</f>
        <v/>
      </c>
      <c r="ES290" s="3">
        <f>IFERROR((EH290*AF290+BS290)*$EP$9,0)</f>
        <v/>
      </c>
      <c r="ET290" s="3">
        <f>IFERROR(IF(O290&lt;2,0,(EI290*AG290+BT290)*$EP$9),0)</f>
        <v/>
      </c>
      <c r="EU290" s="3">
        <f>IFERROR(BU290*$EP$9,0)</f>
        <v/>
      </c>
      <c r="EV290" s="3">
        <f>IFERROR((EK290*AI290+BV290)*$EP$9,0)</f>
        <v/>
      </c>
      <c r="EW290" s="3">
        <f>IFERROR(IF(O290&lt;2,0,(EL290*AJ290+BW290)*$EP$9),0)</f>
        <v/>
      </c>
      <c r="EX290" s="3">
        <f>LARGE((ES290:ET290,EV290:EW290),1)</f>
        <v/>
      </c>
      <c r="EY290" s="3">
        <f>IF(O290&lt;2,0,LARGE((ES290:ET290,EV290:EW290),2))</f>
        <v/>
      </c>
      <c r="EZ290" s="3">
        <f>IFERROR(OFFSET(CI290,0,ROUND((1/(1/EM290))-1,0)),0)</f>
        <v/>
      </c>
      <c r="FA290" s="3">
        <f>IFERROR(OFFSET(CR290,0,ROUND(1/(1/EN290),0)-1),0)</f>
        <v/>
      </c>
      <c r="FB290" s="3">
        <f>IFERROR(OFFSET(DA290,0,ROUND(1/(1/EO290),0)-1),0)</f>
        <v/>
      </c>
      <c r="FG290" s="3">
        <f>IF(FF290&gt;0,FF290,EQ290+ER290+EU290+EX290+EY290+EZ290+FA290+FB290+FC290)</f>
        <v/>
      </c>
      <c r="FH290" s="618" t="n"/>
      <c r="FU290" s="3">
        <f>IF(AQ290=1,"표점",IF(AQ290=12,"표점/만점",IF(AQ290=2,"백분위")))</f>
        <v/>
      </c>
      <c r="FV290" s="3">
        <f>IF(BA290=1,"표점",IF(BA290=12,"표점/만점",IF(BA290=2,"백분위",IF(BA290=4,"변표",IF(BA290=42,"변표/만점")))))</f>
        <v/>
      </c>
      <c r="FW290" s="3">
        <f>ROUND(Y290/$FZ290,2)</f>
        <v/>
      </c>
      <c r="FX290" s="3">
        <f>ROUND(Z290/$FZ290,2)</f>
        <v/>
      </c>
      <c r="FY290" s="3">
        <f>ROUND(AC290/$FZ290,2)</f>
        <v/>
      </c>
      <c r="FZ290" s="3">
        <f>Y290+Z290+AC290</f>
        <v/>
      </c>
    </row>
    <row r="291">
      <c r="A291" s="556" t="n">
        <v>26</v>
      </c>
      <c r="C291" s="3">
        <f>ROUND(ROW(C291)-ROW($C$15),0)</f>
        <v/>
      </c>
      <c r="D291" s="3" t="n">
        <v>276</v>
      </c>
      <c r="E291" s="3" t="inlineStr">
        <is>
          <t>성균 통합가</t>
        </is>
      </c>
      <c r="F291" s="3" t="n">
        <v>1000</v>
      </c>
      <c r="G291" s="3">
        <f>IF($BB$7=1,OFFSET(G$286,$N291-1,0),(G$286+G$287)/2)</f>
        <v/>
      </c>
      <c r="H291" s="3">
        <f>IF($BB$7=1,OFFSET(H$286,$N291-1,0),(H$286+H$287)/2)</f>
        <v/>
      </c>
      <c r="I291" s="3">
        <f>IF($BB$7=1,OFFSET(I$286,$N291-1,0),(I$286+I$287)/2)</f>
        <v/>
      </c>
      <c r="J291" s="3">
        <f>IF($BB$7=1,OFFSET(J$286,$N291-1,0),(J$286+J$287)/2)</f>
        <v/>
      </c>
      <c r="L291" s="3">
        <f>I291</f>
        <v/>
      </c>
      <c r="M291" s="3">
        <f>J291</f>
        <v/>
      </c>
      <c r="N291" s="3">
        <f>IF($BB$7=1,IF(FG286&gt;FG287,1,2),1)</f>
        <v/>
      </c>
      <c r="O291" s="3" t="n">
        <v>2</v>
      </c>
      <c r="P291" s="3">
        <f>G291+H291+MAX((I291:J291),L291:M291)*O291</f>
        <v/>
      </c>
      <c r="Q291" s="3" t="n">
        <v>7</v>
      </c>
      <c r="S291" s="3">
        <f>IF(R291&gt;0,R291,Q291)</f>
        <v/>
      </c>
      <c r="W291" s="3">
        <f>IF(AND(BH291=0,CD291=0),0,IF(V291&gt;0,V291,IF(U291=1,$W$11,0)))</f>
        <v/>
      </c>
      <c r="Y291" s="3">
        <f>AD291</f>
        <v/>
      </c>
      <c r="Z291" s="3">
        <f>AE291</f>
        <v/>
      </c>
      <c r="AA291" s="3">
        <f>IF($BB$7=1,AF291,IF(AS291=12,$F291*I291/($AF$8*AL291+$AF$9*(1-AL291)),AF291))</f>
        <v/>
      </c>
      <c r="AB291" s="3">
        <f>IF($BB$7=1,AI291,IF(AV291=12,$F291*L291/($AI$8*AL291+$AI$9*(1-AL291)),AI291))</f>
        <v/>
      </c>
      <c r="AC291" s="3">
        <f>IF(AND(AS291=2,EA291=1),AA291*O291,IF(AND(AS291=2,EA291=2),AB291*O291,IF(EA291=1,AA291,IF(EA291=2,AB291))))</f>
        <v/>
      </c>
      <c r="AD291" s="3">
        <f>IF(AQ291=12,$F291*G291/$AQ$9,IF(OR(AQ291=1,AQ291=4),$F291*G291/200,IF(OR(AQ291=2,AQ291=9),$F291*G291/100,"자동")))</f>
        <v/>
      </c>
      <c r="AE291" s="3">
        <f>IF(AR291=12,$F291*H291/$AR$9,IF(OR(AR291=1,AR291=4),$F291*H291/200,IF(OR(AR291=2,AR291=9),$F291*H291/100,"자동")))</f>
        <v/>
      </c>
      <c r="AF291" s="3">
        <f>IF(AS291=12,$F291*I291/IF($BB$7=1,IF($ED291=1,$AS$9,$AF$9),($AF$8*AL291+$AF$9*(1-AL291))),IF(AS291=42,$F291*I291/AN291,IF(OR(AS291=1,AS291=4,AS291=2),$F291*I291/100,IF(AS291=9,$F291*I291/50,"자동"))))</f>
        <v/>
      </c>
      <c r="AG291" s="3">
        <f>IF(AT291=12,$F291*J291/IF($BB$7=1,IF($ED291=1,$AT$9,$AG$9),($AG$8*AL291+$AG$9*(1-AL291))),IF(AT291=42,$F291*J291/AN291,IF(OR(AT291=1,AT291=4,AT291=2),$F291*J291/100,IF(AT291=9,$F291*J291/50,"자동"))))</f>
        <v/>
      </c>
      <c r="AH291" s="3">
        <f>IF(AU291=12,$F291*K291/IF($BB$7=1,IF($ED291=1,$AU$9,$AH$9),($AH$8*AL291+$AH$9*(1-AL291))),IF(AU291=42,$F291*K291/$AN291,IF(OR(AU291=1,AU291=4,AU291=2),$F291*K291/100,IF(AU291=9,$F291*K291/50,"자동"))))</f>
        <v/>
      </c>
      <c r="AI291" s="3">
        <f>IF(AV291=12,$F291*L291/IF($BB$7=1,IF($ED291=1,$AV$9,$AI$9),($AI$8*AL291+$AI$9*(1-AL291))),IF(AV291=42,$F291*L291/AO291,IF(OR(AV291=1,AV291=4,AV291=2),$F291*L291/100,IF(AV291=9,$F291*L291/50,"자동"))))</f>
        <v/>
      </c>
      <c r="AJ291" s="3">
        <f>IF(AW291=12,$F291*M291/IF($BB$7=1,IF($ED291=1,$AW$9,$AJ$9),($AJ$8*AL291+$AJ$9*(1-AL291))),IF(AW291=42,$F291*M291/AO291,IF(OR(AW291=1,AW291=4,AW291=2),$F291*M291/100,IF(AW291=9,$F291*M291/50,"자동"))))</f>
        <v/>
      </c>
      <c r="AL291" s="3">
        <f>IF(AK291&lt;&gt;"",AK291,IF(BA291&lt;&gt;12,"",IF(U291=1,1,IF(LEFT(E291,3)="서울대",0,""))))</f>
        <v/>
      </c>
      <c r="AN291" s="3">
        <f>IF($BA291=42,OFFSET(변환표준점수!C$119,$AP291-1,0),"")</f>
        <v/>
      </c>
      <c r="AO291" s="3">
        <f>IF($BA291=42,OFFSET(변환표준점수!D$119,$AP291-1,0),"")</f>
        <v/>
      </c>
      <c r="AP291" s="3">
        <f>IF(S291="","",MATCH(S291,변환표준점수!$B$119:$B$298,0))</f>
        <v/>
      </c>
      <c r="AQ291" s="3" t="n">
        <v>1</v>
      </c>
      <c r="AR291" s="3" t="n">
        <v>1</v>
      </c>
      <c r="AS291" s="3" t="n">
        <v>4</v>
      </c>
      <c r="AT291" s="3" t="n">
        <v>4</v>
      </c>
      <c r="AV291" s="3" t="n">
        <v>4</v>
      </c>
      <c r="AW291" s="3" t="n">
        <v>4</v>
      </c>
      <c r="AX291" s="3" t="n">
        <v>3</v>
      </c>
      <c r="AY291" s="3" t="n">
        <v>3</v>
      </c>
      <c r="BA291" s="3">
        <f>IF(AS291&gt;0,AS291,AV291)</f>
        <v/>
      </c>
      <c r="BJ291" s="3">
        <f>IF(BI291="",IF(DT291=1,1,$BI$3),BI291)</f>
        <v/>
      </c>
      <c r="CH291" s="206">
        <f>F291*P291</f>
        <v/>
      </c>
      <c r="CI291" s="56" t="n">
        <v>63.5</v>
      </c>
      <c r="CJ291" s="3" t="n">
        <v>63</v>
      </c>
      <c r="CK291" s="3" t="n">
        <v>62</v>
      </c>
      <c r="CL291" s="3" t="n">
        <v>50.5</v>
      </c>
      <c r="CM291" s="3" t="n">
        <v>43</v>
      </c>
      <c r="CN291" s="3" t="n">
        <v>38.5</v>
      </c>
      <c r="CO291" s="3" t="n">
        <v>35.5</v>
      </c>
      <c r="CP291" s="3" t="n">
        <v>32.5</v>
      </c>
      <c r="CQ291" s="3" t="n">
        <v>29.5</v>
      </c>
      <c r="CR291" s="56" t="n">
        <v>0</v>
      </c>
      <c r="CS291" s="3" t="n">
        <v>0</v>
      </c>
      <c r="CT291" s="3" t="n">
        <v>0</v>
      </c>
      <c r="CU291" s="3" t="n">
        <v>0</v>
      </c>
      <c r="CV291" s="3" t="n">
        <v>-1</v>
      </c>
      <c r="CW291" s="3" t="n">
        <v>-2</v>
      </c>
      <c r="CX291" s="3" t="n">
        <v>-5</v>
      </c>
      <c r="CY291" s="3" t="n">
        <v>-10</v>
      </c>
      <c r="CZ291" s="3" t="n">
        <v>-20</v>
      </c>
      <c r="DJ291" s="3">
        <f>ROUND((CI291-EZ291),1)</f>
        <v/>
      </c>
      <c r="DK291" s="3">
        <f>((CI291-EZ291)/(FG291+DJ291-FC291))*100</f>
        <v/>
      </c>
      <c r="DL291" s="3">
        <f>ROUND((CR291-FA291)+(DA291-FB291),1)</f>
        <v/>
      </c>
      <c r="DO291" s="3" t="n">
        <v>2</v>
      </c>
      <c r="EA291" s="3">
        <f>IF(DZ291&gt;0,DZ291,IF(DM291&gt;0,1,2))</f>
        <v/>
      </c>
      <c r="EB291" s="3">
        <f>MAX(DM291:DO291)</f>
        <v/>
      </c>
      <c r="EC291" s="3">
        <f>AND(DM291-0.1&lt;$DM$8,DN291-0.1&lt;$DN$8,DO291-0.1&lt;$DO$8)*1</f>
        <v/>
      </c>
      <c r="ED291" s="3">
        <f>IFERROR(IF(AND($DP$8&gt;=DP291,$DQ$8&gt;=DQ291,$DR$8&gt;=DR291,$DS$8&gt;=DS291,$DT$8&gt;=DT291,$DU$8&gt;=DU291,$DV$8&gt;=DV291,$DW$8&gt;=DW291,$DX$8&gt;=DX291,OR(DY291=0,$DY$8&lt;DY291),EC291=1),1,0),0)</f>
        <v/>
      </c>
      <c r="EF291" s="3">
        <f>IFERROR(OFFSET(EF$3,MATCH(AQ291,$ED$4:$ED$10,0),0),0)</f>
        <v/>
      </c>
      <c r="EG291" s="3">
        <f>IFERROR(OFFSET(EG$3,MATCH(AR291,$ED$4:$ED$10,0),0),0)</f>
        <v/>
      </c>
      <c r="EH291" s="3">
        <f>IFERROR(IF(LEFT($BA291,1)="4",OFFSET(변환표준점수!$H$118,MATCH($S291,변환표준점수!$B$119:$B$198,0),),OFFSET(EH$3,MATCH(AS291,$ED$4:$ED$8,0),0)),0)</f>
        <v/>
      </c>
      <c r="EI291" s="3">
        <f>IFERROR(IF(LEFT($BA291,1)="4",OFFSET(변환표준점수!$I$118,MATCH($S291,변환표준점수!$B$119:$B$198,0),0),OFFSET(EI$3,MATCH(AT291,$ED$4:$ED$8,0),0)),0)</f>
        <v/>
      </c>
      <c r="EK291" s="3">
        <f>IFERROR(IF(LEFT($BA291,1)="4",OFFSET(변환표준점수!$J$118,MATCH($S291,변환표준점수!$B$119:$B$198,0),0),OFFSET(EJ$3,MATCH(AV291,$ED$4:$ED$8,0),0)),0)</f>
        <v/>
      </c>
      <c r="EL291" s="3">
        <f>IFERROR(IF(LEFT($BA291,1)="4",OFFSET(변환표준점수!$K$118,MATCH($S291,변환표준점수!$B$119:$B$198,0),0),OFFSET(EK$3,MATCH(AW291,$ED$4:$ED$8,0),0)),0)</f>
        <v/>
      </c>
      <c r="EM291" s="3">
        <f>IFERROR(OFFSET(EL$3,MATCH(AX291,$ED$4:$ED$8,0),0),0)</f>
        <v/>
      </c>
      <c r="EN291" s="3">
        <f>IFERROR(OFFSET(EM$3,MATCH(AY291,$ED$4:$ED$8,0),0),0)</f>
        <v/>
      </c>
      <c r="EO291" s="3">
        <f>IFERROR(OFFSET(EN$3,MATCH(AZ291,$ED$4:$ED$8,0),0),0)</f>
        <v/>
      </c>
      <c r="EQ291" s="3">
        <f>IFERROR((EF291*AD291+BO291)*$EP$9,0)</f>
        <v/>
      </c>
      <c r="ER291" s="3">
        <f>IFERROR(EG291*AE291+OFFSET($BP291,0,$ER$14-1),0)</f>
        <v/>
      </c>
      <c r="ES291" s="3">
        <f>IFERROR((EH291*AF291+BS291)*$EP$9,0)</f>
        <v/>
      </c>
      <c r="ET291" s="3">
        <f>IFERROR(IF(O291&lt;2,0,(EI291*AG291+BT291)*$EP$9),0)</f>
        <v/>
      </c>
      <c r="EU291" s="3">
        <f>IFERROR(BU291*$EP$9,0)</f>
        <v/>
      </c>
      <c r="EV291" s="3">
        <f>IFERROR((EK291*AI291+BV291)*$EP$9,0)</f>
        <v/>
      </c>
      <c r="EW291" s="3">
        <f>IFERROR(IF(O291&lt;2,0,(EL291*AJ291+BW291)*$EP$9),0)</f>
        <v/>
      </c>
      <c r="EX291" s="3">
        <f>LARGE((ES291:ET291,EV291:EW291),1)</f>
        <v/>
      </c>
      <c r="EY291" s="3">
        <f>IF(O291&lt;2,0,LARGE((ES291:ET291,EV291:EW291),2))</f>
        <v/>
      </c>
      <c r="EZ291" s="3">
        <f>IFERROR(OFFSET(CI291,0,ROUND((1/(1/EM291))-1,0)),0)</f>
        <v/>
      </c>
      <c r="FA291" s="3">
        <f>IFERROR(OFFSET(CR291,0,ROUND(1/(1/EN291),0)-1),0)</f>
        <v/>
      </c>
      <c r="FB291" s="3">
        <f>IFERROR(OFFSET(DA291,0,ROUND(1/(1/EO291),0)-1),0)</f>
        <v/>
      </c>
      <c r="FG291" s="3">
        <f>IF(FF291&gt;0,FF291,EQ291+ER291+EU291+EX291+EY291+EZ291+FA291+FB291+FC291)</f>
        <v/>
      </c>
      <c r="FH291" s="618" t="n"/>
      <c r="FU291" s="3">
        <f>IF(AQ291=1,"표점",IF(AQ291=12,"표점/만점",IF(AQ291=2,"백분위")))</f>
        <v/>
      </c>
      <c r="FV291" s="3">
        <f>IF(BA291=1,"표점",IF(BA291=12,"표점/만점",IF(BA291=2,"백분위",IF(BA291=4,"변표",IF(BA291=42,"변표/만점")))))</f>
        <v/>
      </c>
      <c r="FW291" s="3">
        <f>ROUND(Y291/$FZ291,2)</f>
        <v/>
      </c>
      <c r="FX291" s="3">
        <f>ROUND(Z291/$FZ291,2)</f>
        <v/>
      </c>
      <c r="FY291" s="3">
        <f>ROUND(AC291/$FZ291,2)</f>
        <v/>
      </c>
      <c r="FZ291" s="3">
        <f>Y291+Z291+AC291</f>
        <v/>
      </c>
    </row>
    <row r="292">
      <c r="A292" s="556" t="n">
        <v>26</v>
      </c>
      <c r="C292" s="3">
        <f>ROUND(ROW(C292)-ROW($C$15),0)</f>
        <v/>
      </c>
      <c r="D292" s="3" t="n">
        <v>277</v>
      </c>
      <c r="E292" s="3" t="inlineStr">
        <is>
          <t>성균 통합나</t>
        </is>
      </c>
      <c r="F292" s="3" t="n">
        <v>1000</v>
      </c>
      <c r="G292" s="3">
        <f>IF($BB$7=1,OFFSET(G$286,$N292-1,0),(G$286+G$287)/2)</f>
        <v/>
      </c>
      <c r="H292" s="3">
        <f>IF($BB$7=1,OFFSET(H$286,$N292-1,0),(H$286+H$287)/2)</f>
        <v/>
      </c>
      <c r="I292" s="3">
        <f>IF($BB$7=1,OFFSET(I$286,$N292-1,0),(I$286+I$287)/2)</f>
        <v/>
      </c>
      <c r="J292" s="3">
        <f>IF($BB$7=1,OFFSET(J$286,$N292-1,0),(J$286+J$287)/2)</f>
        <v/>
      </c>
      <c r="L292" s="3">
        <f>I292</f>
        <v/>
      </c>
      <c r="M292" s="3">
        <f>J292</f>
        <v/>
      </c>
      <c r="N292" s="3">
        <f>IF($BB$7=1,IF(FG286&gt;FG287,1,2),1)</f>
        <v/>
      </c>
      <c r="O292" s="3" t="n">
        <v>2</v>
      </c>
      <c r="P292" s="3">
        <f>G292+H292+MAX((I292:J292),L292:M292)*O292</f>
        <v/>
      </c>
      <c r="Q292" s="3" t="n">
        <v>7</v>
      </c>
      <c r="S292" s="3">
        <f>IF(R292&gt;0,R292,Q292)</f>
        <v/>
      </c>
      <c r="W292" s="3">
        <f>IF(AND(BH292=0,CD292=0),0,IF(V292&gt;0,V292,IF(U292=1,$W$11,0)))</f>
        <v/>
      </c>
      <c r="Y292" s="3">
        <f>AD292</f>
        <v/>
      </c>
      <c r="Z292" s="3">
        <f>AE292</f>
        <v/>
      </c>
      <c r="AA292" s="3">
        <f>IF($BB$7=1,AF292,IF(AS292=12,$F292*I292/($AF$8*AL292+$AF$9*(1-AL292)),AF292))</f>
        <v/>
      </c>
      <c r="AB292" s="3">
        <f>IF($BB$7=1,AI292,IF(AV292=12,$F292*L292/($AI$8*AL292+$AI$9*(1-AL292)),AI292))</f>
        <v/>
      </c>
      <c r="AC292" s="3">
        <f>IF(AND(AS292=2,EA292=1),AA292*O292,IF(AND(AS292=2,EA292=2),AB292*O292,IF(EA292=1,AA292,IF(EA292=2,AB292))))</f>
        <v/>
      </c>
      <c r="AD292" s="3">
        <f>IF(AQ292=12,$F292*G292/$AQ$9,IF(OR(AQ292=1,AQ292=4),$F292*G292/200,IF(OR(AQ292=2,AQ292=9),$F292*G292/100,"자동")))</f>
        <v/>
      </c>
      <c r="AE292" s="3">
        <f>IF(AR292=12,$F292*H292/$AR$9,IF(OR(AR292=1,AR292=4),$F292*H292/200,IF(OR(AR292=2,AR292=9),$F292*H292/100,"자동")))</f>
        <v/>
      </c>
      <c r="AF292" s="3">
        <f>IF(AS292=12,$F292*I292/IF($BB$7=1,IF($ED292=1,$AS$9,$AF$9),($AF$8*AL292+$AF$9*(1-AL292))),IF(AS292=42,$F292*I292/AN292,IF(OR(AS292=1,AS292=4,AS292=2),$F292*I292/100,IF(AS292=9,$F292*I292/50,"자동"))))</f>
        <v/>
      </c>
      <c r="AG292" s="3">
        <f>IF(AT292=12,$F292*J292/IF($BB$7=1,IF($ED292=1,$AT$9,$AG$9),($AG$8*AL292+$AG$9*(1-AL292))),IF(AT292=42,$F292*J292/AN292,IF(OR(AT292=1,AT292=4,AT292=2),$F292*J292/100,IF(AT292=9,$F292*J292/50,"자동"))))</f>
        <v/>
      </c>
      <c r="AH292" s="3">
        <f>IF(AU292=12,$F292*K292/IF($BB$7=1,IF($ED292=1,$AU$9,$AH$9),($AH$8*AL292+$AH$9*(1-AL292))),IF(AU292=42,$F292*K292/$AN292,IF(OR(AU292=1,AU292=4,AU292=2),$F292*K292/100,IF(AU292=9,$F292*K292/50,"자동"))))</f>
        <v/>
      </c>
      <c r="AI292" s="3">
        <f>IF(AV292=12,$F292*L292/IF($BB$7=1,IF($ED292=1,$AV$9,$AI$9),($AI$8*AL292+$AI$9*(1-AL292))),IF(AV292=42,$F292*L292/AO292,IF(OR(AV292=1,AV292=4,AV292=2),$F292*L292/100,IF(AV292=9,$F292*L292/50,"자동"))))</f>
        <v/>
      </c>
      <c r="AJ292" s="3">
        <f>IF(AW292=12,$F292*M292/IF($BB$7=1,IF($ED292=1,$AW$9,$AJ$9),($AJ$8*AL292+$AJ$9*(1-AL292))),IF(AW292=42,$F292*M292/AO292,IF(OR(AW292=1,AW292=4,AW292=2),$F292*M292/100,IF(AW292=9,$F292*M292/50,"자동"))))</f>
        <v/>
      </c>
      <c r="AL292" s="3">
        <f>IF(AK292&lt;&gt;"",AK292,IF(BA292&lt;&gt;12,"",IF(U292=1,1,IF(LEFT(E292,3)="서울대",0,""))))</f>
        <v/>
      </c>
      <c r="AN292" s="3">
        <f>IF($BA292=42,OFFSET(변환표준점수!C$119,$AP292-1,0),"")</f>
        <v/>
      </c>
      <c r="AO292" s="3">
        <f>IF($BA292=42,OFFSET(변환표준점수!D$119,$AP292-1,0),"")</f>
        <v/>
      </c>
      <c r="AP292" s="3">
        <f>IF(S292="","",MATCH(S292,변환표준점수!$B$119:$B$298,0))</f>
        <v/>
      </c>
      <c r="AQ292" s="3" t="n">
        <v>1</v>
      </c>
      <c r="AR292" s="3" t="n">
        <v>1</v>
      </c>
      <c r="AS292" s="3" t="n">
        <v>4</v>
      </c>
      <c r="AT292" s="3" t="n">
        <v>4</v>
      </c>
      <c r="AV292" s="3" t="n">
        <v>4</v>
      </c>
      <c r="AW292" s="3" t="n">
        <v>4</v>
      </c>
      <c r="AX292" s="3" t="n">
        <v>3</v>
      </c>
      <c r="AY292" s="3" t="n">
        <v>3</v>
      </c>
      <c r="BA292" s="3">
        <f>IF(AS292&gt;0,AS292,AV292)</f>
        <v/>
      </c>
      <c r="BJ292" s="3">
        <f>IF(BI292="",IF(DT292=1,1,$BI$3),BI292)</f>
        <v/>
      </c>
      <c r="CH292" s="206">
        <f>F292*P292</f>
        <v/>
      </c>
      <c r="CI292" s="56" t="n">
        <v>63.5</v>
      </c>
      <c r="CJ292" s="3" t="n">
        <v>63</v>
      </c>
      <c r="CK292" s="3" t="n">
        <v>62</v>
      </c>
      <c r="CL292" s="3" t="n">
        <v>50.5</v>
      </c>
      <c r="CM292" s="3" t="n">
        <v>43</v>
      </c>
      <c r="CN292" s="3" t="n">
        <v>38.5</v>
      </c>
      <c r="CO292" s="3" t="n">
        <v>35.5</v>
      </c>
      <c r="CP292" s="3" t="n">
        <v>32.5</v>
      </c>
      <c r="CQ292" s="3" t="n">
        <v>29.5</v>
      </c>
      <c r="CR292" s="56" t="n">
        <v>0</v>
      </c>
      <c r="CS292" s="3" t="n">
        <v>0</v>
      </c>
      <c r="CT292" s="3" t="n">
        <v>0</v>
      </c>
      <c r="CU292" s="3" t="n">
        <v>0</v>
      </c>
      <c r="CV292" s="3" t="n">
        <v>-2</v>
      </c>
      <c r="CW292" s="3" t="n">
        <v>-4</v>
      </c>
      <c r="CX292" s="3" t="n">
        <v>-10</v>
      </c>
      <c r="CY292" s="3" t="n">
        <v>-20</v>
      </c>
      <c r="CZ292" s="3" t="n">
        <v>-40</v>
      </c>
      <c r="DJ292" s="3">
        <f>ROUND((CI292-EZ292),1)</f>
        <v/>
      </c>
      <c r="DK292" s="3">
        <f>((CI292-EZ292)/(FG292+DJ292-FC292))*100</f>
        <v/>
      </c>
      <c r="DL292" s="3">
        <f>ROUND((CR292-FA292)+(DA292-FB292),1)</f>
        <v/>
      </c>
      <c r="DO292" s="3" t="n">
        <v>2</v>
      </c>
      <c r="EA292" s="3">
        <f>IF(DZ292&gt;0,DZ292,IF(DM292&gt;0,1,2))</f>
        <v/>
      </c>
      <c r="EB292" s="3">
        <f>MAX(DM292:DO292)</f>
        <v/>
      </c>
      <c r="EC292" s="3">
        <f>AND(DM292-0.1&lt;$DM$8,DN292-0.1&lt;$DN$8,DO292-0.1&lt;$DO$8)*1</f>
        <v/>
      </c>
      <c r="ED292" s="3">
        <f>IFERROR(IF(AND($DP$8&gt;=DP292,$DQ$8&gt;=DQ292,$DR$8&gt;=DR292,$DS$8&gt;=DS292,$DT$8&gt;=DT292,$DU$8&gt;=DU292,$DV$8&gt;=DV292,$DW$8&gt;=DW292,$DX$8&gt;=DX292,OR(DY292=0,$DY$8&lt;DY292),EC292=1),1,0),0)</f>
        <v/>
      </c>
      <c r="EF292" s="3">
        <f>IFERROR(OFFSET(EF$3,MATCH(AQ292,$ED$4:$ED$10,0),0),0)</f>
        <v/>
      </c>
      <c r="EG292" s="3">
        <f>IFERROR(OFFSET(EG$3,MATCH(AR292,$ED$4:$ED$10,0),0),0)</f>
        <v/>
      </c>
      <c r="EH292" s="3">
        <f>IFERROR(IF(LEFT($BA292,1)="4",OFFSET(변환표준점수!$H$118,MATCH($S292,변환표준점수!$B$119:$B$198,0),),OFFSET(EH$3,MATCH(AS292,$ED$4:$ED$8,0),0)),0)</f>
        <v/>
      </c>
      <c r="EI292" s="3">
        <f>IFERROR(IF(LEFT($BA292,1)="4",OFFSET(변환표준점수!$I$118,MATCH($S292,변환표준점수!$B$119:$B$198,0),0),OFFSET(EI$3,MATCH(AT292,$ED$4:$ED$8,0),0)),0)</f>
        <v/>
      </c>
      <c r="EK292" s="3">
        <f>IFERROR(IF(LEFT($BA292,1)="4",OFFSET(변환표준점수!$J$118,MATCH($S292,변환표준점수!$B$119:$B$198,0),0),OFFSET(EJ$3,MATCH(AV292,$ED$4:$ED$8,0),0)),0)</f>
        <v/>
      </c>
      <c r="EL292" s="3">
        <f>IFERROR(IF(LEFT($BA292,1)="4",OFFSET(변환표준점수!$K$118,MATCH($S292,변환표준점수!$B$119:$B$198,0),0),OFFSET(EK$3,MATCH(AW292,$ED$4:$ED$8,0),0)),0)</f>
        <v/>
      </c>
      <c r="EM292" s="3">
        <f>IFERROR(OFFSET(EL$3,MATCH(AX292,$ED$4:$ED$8,0),0),0)</f>
        <v/>
      </c>
      <c r="EN292" s="3">
        <f>IFERROR(OFFSET(EM$3,MATCH(AY292,$ED$4:$ED$8,0),0),0)</f>
        <v/>
      </c>
      <c r="EO292" s="3">
        <f>IFERROR(OFFSET(EN$3,MATCH(AZ292,$ED$4:$ED$8,0),0),0)</f>
        <v/>
      </c>
      <c r="EQ292" s="3">
        <f>IFERROR((EF292*AD292+BO292)*$EP$9,0)</f>
        <v/>
      </c>
      <c r="ER292" s="3">
        <f>IFERROR(EG292*AE292+OFFSET($BP292,0,$ER$14-1),0)</f>
        <v/>
      </c>
      <c r="ES292" s="3">
        <f>IFERROR((EH292*AF292+BS292)*$EP$9,0)</f>
        <v/>
      </c>
      <c r="ET292" s="3">
        <f>IFERROR(IF(O292&lt;2,0,(EI292*AG292+BT292)*$EP$9),0)</f>
        <v/>
      </c>
      <c r="EU292" s="3">
        <f>IFERROR(BU292*$EP$9,0)</f>
        <v/>
      </c>
      <c r="EV292" s="3">
        <f>IFERROR((EK292*AI292+BV292)*$EP$9,0)</f>
        <v/>
      </c>
      <c r="EW292" s="3">
        <f>IFERROR(IF(O292&lt;2,0,(EL292*AJ292+BW292)*$EP$9),0)</f>
        <v/>
      </c>
      <c r="EX292" s="3">
        <f>LARGE((ES292:ET292,EV292:EW292),1)</f>
        <v/>
      </c>
      <c r="EY292" s="3">
        <f>IF(O292&lt;2,0,LARGE((ES292:ET292,EV292:EW292),2))</f>
        <v/>
      </c>
      <c r="EZ292" s="3">
        <f>IFERROR(OFFSET(CI292,0,ROUND((1/(1/EM292))-1,0)),0)</f>
        <v/>
      </c>
      <c r="FA292" s="3">
        <f>IFERROR(OFFSET(CR292,0,ROUND(1/(1/EN292),0)-1),0)</f>
        <v/>
      </c>
      <c r="FB292" s="3">
        <f>IFERROR(OFFSET(DA292,0,ROUND(1/(1/EO292),0)-1),0)</f>
        <v/>
      </c>
      <c r="FG292" s="3">
        <f>IF(FF292&gt;0,FF292,EQ292+ER292+EU292+EX292+EY292+EZ292+FA292+FB292+FC292)</f>
        <v/>
      </c>
      <c r="FH292" s="618" t="n"/>
      <c r="FU292" s="3">
        <f>IF(AQ292=1,"표점",IF(AQ292=12,"표점/만점",IF(AQ292=2,"백분위")))</f>
        <v/>
      </c>
      <c r="FV292" s="3">
        <f>IF(BA292=1,"표점",IF(BA292=12,"표점/만점",IF(BA292=2,"백분위",IF(BA292=4,"변표",IF(BA292=42,"변표/만점")))))</f>
        <v/>
      </c>
      <c r="FW292" s="3">
        <f>ROUND(Y292/$FZ292,2)</f>
        <v/>
      </c>
      <c r="FX292" s="3">
        <f>ROUND(Z292/$FZ292,2)</f>
        <v/>
      </c>
      <c r="FY292" s="3">
        <f>ROUND(AC292/$FZ292,2)</f>
        <v/>
      </c>
      <c r="FZ292" s="3">
        <f>Y292+Z292+AC292</f>
        <v/>
      </c>
    </row>
    <row r="293">
      <c r="A293" s="556" t="n">
        <v>26</v>
      </c>
      <c r="C293" s="3">
        <f>ROUND(ROW(C293)-ROW($C$15),0)</f>
        <v/>
      </c>
      <c r="D293" s="3" t="n">
        <v>278</v>
      </c>
      <c r="E293" s="3" t="inlineStr">
        <is>
          <t>성균 통합다</t>
        </is>
      </c>
      <c r="F293" s="3" t="n">
        <v>1000</v>
      </c>
      <c r="G293" s="3">
        <f>IF($BB$7=1,OFFSET(G$286,$N293-1,0),(G$286+G$287)/2)</f>
        <v/>
      </c>
      <c r="H293" s="3">
        <f>IF($BB$7=1,OFFSET(H$286,$N293-1,0),(H$286+H$287)/2)</f>
        <v/>
      </c>
      <c r="I293" s="3">
        <f>IF($BB$7=1,OFFSET(I$286,$N293-1,0)*2,I$286+I$287)</f>
        <v/>
      </c>
      <c r="L293" s="3">
        <f>I293</f>
        <v/>
      </c>
      <c r="N293" s="3">
        <f>IF($BB$7=1,IF(FG286-EY286+EX286&gt;FG287-EY287+EX287,1,2),1)</f>
        <v/>
      </c>
      <c r="O293" s="3" t="n">
        <v>1</v>
      </c>
      <c r="P293" s="3">
        <f>G293+H293+MAX((I293:J293),L293:M293)*O293</f>
        <v/>
      </c>
      <c r="Q293" s="3" t="n">
        <v>7</v>
      </c>
      <c r="S293" s="3">
        <f>IF(R293&gt;0,R293,Q293)</f>
        <v/>
      </c>
      <c r="W293" s="3">
        <f>IF(AND(BH293=0,CD293=0),0,IF(V293&gt;0,V293,IF(U293=1,$W$11,0)))</f>
        <v/>
      </c>
      <c r="Y293" s="3">
        <f>AD293</f>
        <v/>
      </c>
      <c r="Z293" s="3">
        <f>AE293</f>
        <v/>
      </c>
      <c r="AA293" s="3">
        <f>IF($BB$7=1,AF293,IF(AS293=12,$F293*I293/($AF$8*AL293+$AF$9*(1-AL293)),AF293))</f>
        <v/>
      </c>
      <c r="AB293" s="3">
        <f>IF($BB$7=1,AI293,IF(AV293=12,$F293*L293/($AI$8*AL293+$AI$9*(1-AL293)),AI293))</f>
        <v/>
      </c>
      <c r="AC293" s="3">
        <f>IF(AND(AS293=2,EA293=1),AA293*O293,IF(AND(AS293=2,EA293=2),AB293*O293,IF(EA293=1,AA293,IF(EA293=2,AB293))))</f>
        <v/>
      </c>
      <c r="AD293" s="3">
        <f>IF(AQ293=12,$F293*G293/$AQ$9,IF(OR(AQ293=1,AQ293=4),$F293*G293/200,IF(OR(AQ293=2,AQ293=9),$F293*G293/100,"자동")))</f>
        <v/>
      </c>
      <c r="AE293" s="3">
        <f>IF(AR293=12,$F293*H293/$AR$9,IF(OR(AR293=1,AR293=4),$F293*H293/200,IF(OR(AR293=2,AR293=9),$F293*H293/100,"자동")))</f>
        <v/>
      </c>
      <c r="AF293" s="3">
        <f>IF(AS293=12,$F293*I293/IF($BB$7=1,IF($ED293=1,$AS$9,$AF$9),($AF$8*AL293+$AF$9*(1-AL293))),IF(AS293=42,$F293*I293/AN293,IF(OR(AS293=1,AS293=4,AS293=2),$F293*I293/100,IF(AS293=9,$F293*I293/50,"자동"))))</f>
        <v/>
      </c>
      <c r="AG293" s="3">
        <f>IF(AT293=12,$F293*J293/IF($BB$7=1,IF($ED293=1,$AT$9,$AG$9),($AG$8*AL293+$AG$9*(1-AL293))),IF(AT293=42,$F293*J293/AN293,IF(OR(AT293=1,AT293=4,AT293=2),$F293*J293/100,IF(AT293=9,$F293*J293/50,"자동"))))</f>
        <v/>
      </c>
      <c r="AH293" s="3">
        <f>IF(AU293=12,$F293*K293/IF($BB$7=1,IF($ED293=1,$AU$9,$AH$9),($AH$8*AL293+$AH$9*(1-AL293))),IF(AU293=42,$F293*K293/$AN293,IF(OR(AU293=1,AU293=4,AU293=2),$F293*K293/100,IF(AU293=9,$F293*K293/50,"자동"))))</f>
        <v/>
      </c>
      <c r="AI293" s="3">
        <f>IF(AV293=12,$F293*L293/IF($BB$7=1,IF($ED293=1,$AV$9,$AI$9),($AI$8*AL293+$AI$9*(1-AL293))),IF(AV293=42,$F293*L293/AO293,IF(OR(AV293=1,AV293=4,AV293=2),$F293*L293/100,IF(AV293=9,$F293*L293/50,"자동"))))</f>
        <v/>
      </c>
      <c r="AJ293" s="3">
        <f>IF(AW293=12,$F293*M293/IF($BB$7=1,IF($ED293=1,$AW$9,$AJ$9),($AJ$8*AL293+$AJ$9*(1-AL293))),IF(AW293=42,$F293*M293/AO293,IF(OR(AW293=1,AW293=4,AW293=2),$F293*M293/100,IF(AW293=9,$F293*M293/50,"자동"))))</f>
        <v/>
      </c>
      <c r="AL293" s="3">
        <f>IF(AK293&lt;&gt;"",AK293,IF(BA293&lt;&gt;12,"",IF(U293=1,1,IF(LEFT(E293,3)="서울대",0,""))))</f>
        <v/>
      </c>
      <c r="AN293" s="3">
        <f>IF($BA293=42,OFFSET(변환표준점수!C$119,$AP293-1,0),"")</f>
        <v/>
      </c>
      <c r="AO293" s="3">
        <f>IF($BA293=42,OFFSET(변환표준점수!D$119,$AP293-1,0),"")</f>
        <v/>
      </c>
      <c r="AP293" s="3">
        <f>IF(S293="","",MATCH(S293,변환표준점수!$B$119:$B$298,0))</f>
        <v/>
      </c>
      <c r="AQ293" s="3" t="n">
        <v>1</v>
      </c>
      <c r="AR293" s="3" t="n">
        <v>1</v>
      </c>
      <c r="AS293" s="3" t="n">
        <v>4</v>
      </c>
      <c r="AV293" s="3" t="n">
        <v>4</v>
      </c>
      <c r="AX293" s="3" t="n">
        <v>3</v>
      </c>
      <c r="AY293" s="3" t="n">
        <v>3</v>
      </c>
      <c r="BA293" s="3">
        <f>IF(AS293&gt;0,AS293,AV293)</f>
        <v/>
      </c>
      <c r="BJ293" s="3">
        <f>IF(BI293="",IF(DT293=1,1,$BI$3),BI293)</f>
        <v/>
      </c>
      <c r="CH293" s="206">
        <f>F293*P293</f>
        <v/>
      </c>
      <c r="CI293" s="56" t="n">
        <v>63.5</v>
      </c>
      <c r="CJ293" s="3" t="n">
        <v>63</v>
      </c>
      <c r="CK293" s="3" t="n">
        <v>62</v>
      </c>
      <c r="CL293" s="3" t="n">
        <v>50.5</v>
      </c>
      <c r="CM293" s="3" t="n">
        <v>43</v>
      </c>
      <c r="CN293" s="3" t="n">
        <v>38.5</v>
      </c>
      <c r="CO293" s="3" t="n">
        <v>35.5</v>
      </c>
      <c r="CP293" s="3" t="n">
        <v>32.5</v>
      </c>
      <c r="CQ293" s="3" t="n">
        <v>29.5</v>
      </c>
      <c r="CR293" s="56" t="n">
        <v>0</v>
      </c>
      <c r="CS293" s="3" t="n">
        <v>0</v>
      </c>
      <c r="CT293" s="3" t="n">
        <v>0</v>
      </c>
      <c r="CU293" s="3" t="n">
        <v>0</v>
      </c>
      <c r="CV293" s="3" t="n">
        <v>-1</v>
      </c>
      <c r="CW293" s="3" t="n">
        <v>-2</v>
      </c>
      <c r="CX293" s="3" t="n">
        <v>-5</v>
      </c>
      <c r="CY293" s="3" t="n">
        <v>-10</v>
      </c>
      <c r="CZ293" s="3" t="n">
        <v>-20</v>
      </c>
      <c r="DJ293" s="3">
        <f>ROUND((CI293-EZ293),1)</f>
        <v/>
      </c>
      <c r="DK293" s="3">
        <f>((CI293-EZ293)/(FG293+DJ293-FC293))*100</f>
        <v/>
      </c>
      <c r="DL293" s="3">
        <f>ROUND((CR293-FA293)+(DA293-FB293),1)</f>
        <v/>
      </c>
      <c r="DO293" s="3" t="n">
        <v>1</v>
      </c>
      <c r="EA293" s="3">
        <f>IF(DZ293&gt;0,DZ293,IF(DM293&gt;0,1,2))</f>
        <v/>
      </c>
      <c r="EB293" s="3">
        <f>MAX(DM293:DO293)</f>
        <v/>
      </c>
      <c r="EC293" s="3">
        <f>AND(DM293-0.1&lt;$DM$8,DN293-0.1&lt;$DN$8,DO293-0.1&lt;$DO$8)*1</f>
        <v/>
      </c>
      <c r="ED293" s="3">
        <f>IFERROR(IF(AND($DP$8&gt;=DP293,$DQ$8&gt;=DQ293,$DR$8&gt;=DR293,$DS$8&gt;=DS293,$DT$8&gt;=DT293,$DU$8&gt;=DU293,$DV$8&gt;=DV293,$DW$8&gt;=DW293,$DX$8&gt;=DX293,OR(DY293=0,$DY$8&lt;DY293),EC293=1),1,0),0)</f>
        <v/>
      </c>
      <c r="EF293" s="3">
        <f>IFERROR(OFFSET(EF$3,MATCH(AQ293,$ED$4:$ED$10,0),0),0)</f>
        <v/>
      </c>
      <c r="EG293" s="3">
        <f>IFERROR(OFFSET(EG$3,MATCH(AR293,$ED$4:$ED$10,0),0),0)</f>
        <v/>
      </c>
      <c r="EH293" s="3">
        <f>IFERROR(IF(LEFT($BA293,1)="4",OFFSET(변환표준점수!$H$118,MATCH($S293,변환표준점수!$B$119:$B$198,0),),OFFSET(EH$3,MATCH(AS293,$ED$4:$ED$8,0),0)),0)</f>
        <v/>
      </c>
      <c r="EI293" s="3">
        <f>IFERROR(IF(LEFT($BA293,1)="4",OFFSET(변환표준점수!$I$118,MATCH($S293,변환표준점수!$B$119:$B$198,0),0),OFFSET(EI$3,MATCH(AT293,$ED$4:$ED$8,0),0)),0)</f>
        <v/>
      </c>
      <c r="EK293" s="3">
        <f>IFERROR(IF(LEFT($BA293,1)="4",OFFSET(변환표준점수!$J$118,MATCH($S293,변환표준점수!$B$119:$B$198,0),0),OFFSET(EJ$3,MATCH(AV293,$ED$4:$ED$8,0),0)),0)</f>
        <v/>
      </c>
      <c r="EL293" s="3">
        <f>IFERROR(IF(LEFT($BA293,1)="4",OFFSET(변환표준점수!$K$118,MATCH($S293,변환표준점수!$B$119:$B$198,0),0),OFFSET(EK$3,MATCH(AW293,$ED$4:$ED$8,0),0)),0)</f>
        <v/>
      </c>
      <c r="EM293" s="3">
        <f>IFERROR(OFFSET(EL$3,MATCH(AX293,$ED$4:$ED$8,0),0),0)</f>
        <v/>
      </c>
      <c r="EN293" s="3">
        <f>IFERROR(OFFSET(EM$3,MATCH(AY293,$ED$4:$ED$8,0),0),0)</f>
        <v/>
      </c>
      <c r="EO293" s="3">
        <f>IFERROR(OFFSET(EN$3,MATCH(AZ293,$ED$4:$ED$8,0),0),0)</f>
        <v/>
      </c>
      <c r="EQ293" s="3">
        <f>IFERROR((EF293*AD293+BO293)*$EP$9,0)</f>
        <v/>
      </c>
      <c r="ER293" s="3">
        <f>IFERROR(EG293*AE293+OFFSET($BP293,0,$ER$14-1),0)</f>
        <v/>
      </c>
      <c r="ES293" s="3">
        <f>IFERROR((EH293*AF293+BS293)*$EP$9,0)</f>
        <v/>
      </c>
      <c r="ET293" s="3">
        <f>IFERROR(IF(O293&lt;2,0,(EI293*AG293+BT293)*$EP$9),0)</f>
        <v/>
      </c>
      <c r="EU293" s="3">
        <f>IFERROR(BU293*$EP$9,0)</f>
        <v/>
      </c>
      <c r="EV293" s="3">
        <f>IFERROR((EK293*AI293+BV293)*$EP$9,0)</f>
        <v/>
      </c>
      <c r="EW293" s="3">
        <f>IFERROR(IF(O293&lt;2,0,(EL293*AJ293+BW293)*$EP$9),0)</f>
        <v/>
      </c>
      <c r="EX293" s="3">
        <f>LARGE((ES293:ET293,EV293:EW293),1)</f>
        <v/>
      </c>
      <c r="EY293" s="3">
        <f>IF(O293&lt;2,0,LARGE((ES293:ET293,EV293:EW293),2))</f>
        <v/>
      </c>
      <c r="EZ293" s="3">
        <f>IFERROR(OFFSET(CI293,0,ROUND((1/(1/EM293))-1,0)),0)</f>
        <v/>
      </c>
      <c r="FA293" s="3">
        <f>IFERROR(OFFSET(CR293,0,ROUND(1/(1/EN293),0)-1),0)</f>
        <v/>
      </c>
      <c r="FB293" s="3">
        <f>IFERROR(OFFSET(DA293,0,ROUND(1/(1/EO293),0)-1),0)</f>
        <v/>
      </c>
      <c r="FG293" s="3">
        <f>IF(FF293&gt;0,FF293,EQ293+ER293+EU293+EX293+EY293+EZ293+FA293+FB293+FC293)</f>
        <v/>
      </c>
      <c r="FH293" s="618" t="n"/>
      <c r="FU293" s="3">
        <f>IF(AQ293=1,"표점",IF(AQ293=12,"표점/만점",IF(AQ293=2,"백분위")))</f>
        <v/>
      </c>
      <c r="FV293" s="3">
        <f>IF(BA293=1,"표점",IF(BA293=12,"표점/만점",IF(BA293=2,"백분위",IF(BA293=4,"변표",IF(BA293=42,"변표/만점")))))</f>
        <v/>
      </c>
      <c r="FW293" s="3">
        <f>ROUND(Y293/$FZ293,2)</f>
        <v/>
      </c>
      <c r="FX293" s="3">
        <f>ROUND(Z293/$FZ293,2)</f>
        <v/>
      </c>
      <c r="FY293" s="3">
        <f>ROUND(AC293/$FZ293,2)</f>
        <v/>
      </c>
      <c r="FZ293" s="3">
        <f>Y293+Z293+AC293</f>
        <v/>
      </c>
    </row>
    <row r="294">
      <c r="A294" s="556" t="n">
        <v>26</v>
      </c>
      <c r="C294" s="3">
        <f>ROUND(ROW(C294)-ROW($C$15),0)</f>
        <v/>
      </c>
      <c r="D294" s="3" t="n">
        <v>279</v>
      </c>
      <c r="E294" s="3" t="inlineStr">
        <is>
          <t>성균 자연사범</t>
        </is>
      </c>
      <c r="F294" s="3" t="n">
        <v>800</v>
      </c>
      <c r="G294" s="3">
        <f>IF($BB$7=1,OFFSET(G$284,$N294-1,0),(G$284+G$285)/2)</f>
        <v/>
      </c>
      <c r="H294" s="3">
        <f>OFFSET(H$284,$N294-1,0)</f>
        <v/>
      </c>
      <c r="I294" s="3">
        <f>OFFSET(I$284,$N294-1,0)</f>
        <v/>
      </c>
      <c r="J294" s="3">
        <f>OFFSET(J$284,$N294-1,0)</f>
        <v/>
      </c>
      <c r="L294" s="3">
        <f>I294</f>
        <v/>
      </c>
      <c r="M294" s="3">
        <f>J294</f>
        <v/>
      </c>
      <c r="N294" s="3">
        <f>N289</f>
        <v/>
      </c>
      <c r="O294" s="3" t="n">
        <v>2</v>
      </c>
      <c r="P294" s="3">
        <f>G294+H294+MAX((I294:J294),L294:M294)*O294</f>
        <v/>
      </c>
      <c r="Q294" s="3" t="n">
        <v>7</v>
      </c>
      <c r="S294" s="3">
        <f>IF(R294&gt;0,R294,Q294)</f>
        <v/>
      </c>
      <c r="W294" s="3">
        <f>IF(AND(BH294=0,CD294=0),0,IF(V294&gt;0,V294,IF(U294=1,$W$11,0)))</f>
        <v/>
      </c>
      <c r="Y294" s="3">
        <f>AD294</f>
        <v/>
      </c>
      <c r="Z294" s="3">
        <f>AE294</f>
        <v/>
      </c>
      <c r="AA294" s="3">
        <f>IF($BB$7=1,AF294,IF(AS294=12,$F294*I294/($AF$8*AL294+$AF$9*(1-AL294)),AF294))</f>
        <v/>
      </c>
      <c r="AB294" s="3">
        <f>IF($BB$7=1,AI294,IF(AV294=12,$F294*L294/($AI$8*AL294+$AI$9*(1-AL294)),AI294))</f>
        <v/>
      </c>
      <c r="AC294" s="3">
        <f>IF(AND(AS294=2,EA294=1),AA294*O294,IF(AND(AS294=2,EA294=2),AB294*O294,IF(EA294=1,AA294,IF(EA294=2,AB294))))</f>
        <v/>
      </c>
      <c r="AD294" s="3">
        <f>IF(AQ294=12,$F294*G294/$AQ$9,IF(OR(AQ294=1,AQ294=4),$F294*G294/200,IF(OR(AQ294=2,AQ294=9),$F294*G294/100,"자동")))</f>
        <v/>
      </c>
      <c r="AE294" s="3">
        <f>IF(AR294=12,$F294*H294/$AR$9,IF(OR(AR294=1,AR294=4),$F294*H294/200,IF(OR(AR294=2,AR294=9),$F294*H294/100,"자동")))</f>
        <v/>
      </c>
      <c r="AF294" s="3">
        <f>IF(AS294=12,$F294*I294/IF($BB$7=1,IF($ED294=1,$AS$9,$AF$9),($AF$8*AL294+$AF$9*(1-AL294))),IF(AS294=42,$F294*I294/AN294,IF(OR(AS294=1,AS294=4,AS294=2),$F294*I294/100,IF(AS294=9,$F294*I294/50,"자동"))))</f>
        <v/>
      </c>
      <c r="AG294" s="3">
        <f>IF(AT294=12,$F294*J294/IF($BB$7=1,IF($ED294=1,$AT$9,$AG$9),($AG$8*AL294+$AG$9*(1-AL294))),IF(AT294=42,$F294*J294/AN294,IF(OR(AT294=1,AT294=4,AT294=2),$F294*J294/100,IF(AT294=9,$F294*J294/50,"자동"))))</f>
        <v/>
      </c>
      <c r="AH294" s="3">
        <f>IF(AU294=12,$F294*K294/IF($BB$7=1,IF($ED294=1,$AU$9,$AH$9),($AH$8*AL294+$AH$9*(1-AL294))),IF(AU294=42,$F294*K294/$AN294,IF(OR(AU294=1,AU294=4,AU294=2),$F294*K294/100,IF(AU294=9,$F294*K294/50,"자동"))))</f>
        <v/>
      </c>
      <c r="AI294" s="3">
        <f>IF(AV294=12,$F294*L294/IF($BB$7=1,IF($ED294=1,$AV$9,$AI$9),($AI$8*AL294+$AI$9*(1-AL294))),IF(AV294=42,$F294*L294/AO294,IF(OR(AV294=1,AV294=4,AV294=2),$F294*L294/100,IF(AV294=9,$F294*L294/50,"자동"))))</f>
        <v/>
      </c>
      <c r="AJ294" s="3">
        <f>IF(AW294=12,$F294*M294/IF($BB$7=1,IF($ED294=1,$AW$9,$AJ$9),($AJ$8*AL294+$AJ$9*(1-AL294))),IF(AW294=42,$F294*M294/AO294,IF(OR(AW294=1,AW294=4,AW294=2),$F294*M294/100,IF(AW294=9,$F294*M294/50,"자동"))))</f>
        <v/>
      </c>
      <c r="AL294" s="3">
        <f>IF(AK294&lt;&gt;"",AK294,IF(BA294&lt;&gt;12,"",IF(U294=1,1,IF(LEFT(E294,3)="서울대",0,""))))</f>
        <v/>
      </c>
      <c r="AN294" s="3">
        <f>IF($BA294=42,OFFSET(변환표준점수!C$119,$AP294-1,0),"")</f>
        <v/>
      </c>
      <c r="AO294" s="3">
        <f>IF($BA294=42,OFFSET(변환표준점수!D$119,$AP294-1,0),"")</f>
        <v/>
      </c>
      <c r="AP294" s="3">
        <f>IF(S294="","",MATCH(S294,변환표준점수!$B$119:$B$298,0))</f>
        <v/>
      </c>
      <c r="AQ294" s="3" t="n">
        <v>1</v>
      </c>
      <c r="AR294" s="3" t="n">
        <v>1</v>
      </c>
      <c r="AS294" s="3" t="n">
        <v>4</v>
      </c>
      <c r="AT294" s="3" t="n">
        <v>4</v>
      </c>
      <c r="AV294" s="3" t="n">
        <v>4</v>
      </c>
      <c r="AW294" s="3" t="n">
        <v>4</v>
      </c>
      <c r="AX294" s="3" t="n">
        <v>3</v>
      </c>
      <c r="AY294" s="3" t="n">
        <v>3</v>
      </c>
      <c r="BA294" s="3">
        <f>IF(AS294&gt;0,AS294,AV294)</f>
        <v/>
      </c>
      <c r="BF294" s="3">
        <f>AF294*0.05</f>
        <v/>
      </c>
      <c r="BG294" s="3">
        <f>AG294*0.05</f>
        <v/>
      </c>
      <c r="BJ294" s="3">
        <f>IF(BI294="",IF(DT294=1,1,$BI$3),BI294)</f>
        <v/>
      </c>
      <c r="BN294" s="212" t="inlineStr">
        <is>
          <t>과탐5%가산</t>
        </is>
      </c>
      <c r="BS294" s="3">
        <f>EH294*BF294</f>
        <v/>
      </c>
      <c r="BT294" s="3">
        <f>EI294*BG294</f>
        <v/>
      </c>
      <c r="CH294" s="206">
        <f>F294*P294</f>
        <v/>
      </c>
      <c r="CI294" s="56" t="n">
        <v>63.5</v>
      </c>
      <c r="CJ294" s="3" t="n">
        <v>63</v>
      </c>
      <c r="CK294" s="3" t="n">
        <v>62</v>
      </c>
      <c r="CL294" s="3" t="n">
        <v>50.5</v>
      </c>
      <c r="CM294" s="3" t="n">
        <v>43</v>
      </c>
      <c r="CN294" s="3" t="n">
        <v>38.5</v>
      </c>
      <c r="CO294" s="3" t="n">
        <v>35.5</v>
      </c>
      <c r="CP294" s="3" t="n">
        <v>32.5</v>
      </c>
      <c r="CQ294" s="3" t="n">
        <v>29.5</v>
      </c>
      <c r="CR294" s="56" t="n">
        <v>0</v>
      </c>
      <c r="CS294" s="3" t="n">
        <v>0</v>
      </c>
      <c r="CT294" s="3" t="n">
        <v>0</v>
      </c>
      <c r="CU294" s="3" t="n">
        <v>0</v>
      </c>
      <c r="CV294" s="3" t="n">
        <v>-2</v>
      </c>
      <c r="CW294" s="3" t="n">
        <v>-4</v>
      </c>
      <c r="CX294" s="3" t="n">
        <v>-10</v>
      </c>
      <c r="CY294" s="3" t="n">
        <v>-20</v>
      </c>
      <c r="CZ294" s="3" t="n">
        <v>-40</v>
      </c>
      <c r="DJ294" s="3">
        <f>ROUND((CI294-EZ294),1)</f>
        <v/>
      </c>
      <c r="DK294" s="3">
        <f>((CI294-EZ294)/(FG294+DJ294-FC294))*100</f>
        <v/>
      </c>
      <c r="DL294" s="3">
        <f>ROUND((CR294-FA294)+(DA294-FB294),1)</f>
        <v/>
      </c>
      <c r="DO294" s="3" t="n">
        <v>2</v>
      </c>
      <c r="DZ294" s="3" t="n">
        <v>1</v>
      </c>
      <c r="EA294" s="3">
        <f>IF(DZ294&gt;0,DZ294,IF(DM294&gt;0,1,2))</f>
        <v/>
      </c>
      <c r="EB294" s="3">
        <f>MAX(DM294:DO294)</f>
        <v/>
      </c>
      <c r="EC294" s="3">
        <f>AND(DM294-0.1&lt;$DM$8,DN294-0.1&lt;$DN$8,DO294-0.1&lt;$DO$8)*1</f>
        <v/>
      </c>
      <c r="ED294" s="3">
        <f>IFERROR(IF(AND($DP$8&gt;=DP294,$DQ$8&gt;=DQ294,$DR$8&gt;=DR294,$DS$8&gt;=DS294,$DT$8&gt;=DT294,$DU$8&gt;=DU294,$DV$8&gt;=DV294,$DW$8&gt;=DW294,$DX$8&gt;=DX294,OR(DY294=0,$DY$8&lt;DY294),EC294=1),1,0),0)</f>
        <v/>
      </c>
      <c r="EF294" s="3">
        <f>IFERROR(OFFSET(EF$3,MATCH(AQ294,$ED$4:$ED$10,0),0),0)</f>
        <v/>
      </c>
      <c r="EG294" s="3">
        <f>IFERROR(OFFSET(EG$3,MATCH(AR294,$ED$4:$ED$10,0),0),0)</f>
        <v/>
      </c>
      <c r="EH294" s="3">
        <f>IFERROR(IF(LEFT($BA294,1)="4",OFFSET(변환표준점수!$H$118,MATCH($S294,변환표준점수!$B$119:$B$198,0),),OFFSET(EH$3,MATCH(AS294,$ED$4:$ED$8,0),0)),0)</f>
        <v/>
      </c>
      <c r="EI294" s="3">
        <f>IFERROR(IF(LEFT($BA294,1)="4",OFFSET(변환표준점수!$I$118,MATCH($S294,변환표준점수!$B$119:$B$198,0),0),OFFSET(EI$3,MATCH(AT294,$ED$4:$ED$8,0),0)),0)</f>
        <v/>
      </c>
      <c r="EK294" s="3">
        <f>IFERROR(IF(LEFT($BA294,1)="4",OFFSET(변환표준점수!$J$118,MATCH($S294,변환표준점수!$B$119:$B$198,0),0),OFFSET(EJ$3,MATCH(AV294,$ED$4:$ED$8,0),0)),0)</f>
        <v/>
      </c>
      <c r="EL294" s="3">
        <f>IFERROR(IF(LEFT($BA294,1)="4",OFFSET(변환표준점수!$K$118,MATCH($S294,변환표준점수!$B$119:$B$198,0),0),OFFSET(EK$3,MATCH(AW294,$ED$4:$ED$8,0),0)),0)</f>
        <v/>
      </c>
      <c r="EM294" s="3">
        <f>IFERROR(OFFSET(EL$3,MATCH(AX294,$ED$4:$ED$8,0),0),0)</f>
        <v/>
      </c>
      <c r="EN294" s="3">
        <f>IFERROR(OFFSET(EM$3,MATCH(AY294,$ED$4:$ED$8,0),0),0)</f>
        <v/>
      </c>
      <c r="EO294" s="3">
        <f>IFERROR(OFFSET(EN$3,MATCH(AZ294,$ED$4:$ED$8,0),0),0)</f>
        <v/>
      </c>
      <c r="EQ294" s="3">
        <f>IFERROR((EF294*AD294+BO294)*$EP$9,0)</f>
        <v/>
      </c>
      <c r="ER294" s="3">
        <f>IFERROR(EG294*AE294+OFFSET($BP294,0,$ER$14-1),0)</f>
        <v/>
      </c>
      <c r="ES294" s="3">
        <f>IFERROR((EH294*AF294+BS294)*$EP$9,0)</f>
        <v/>
      </c>
      <c r="ET294" s="3">
        <f>IFERROR(IF(O294&lt;2,0,(EI294*AG294+BT294)*$EP$9),0)</f>
        <v/>
      </c>
      <c r="EU294" s="3">
        <f>IFERROR(BU294*$EP$9,0)</f>
        <v/>
      </c>
      <c r="EV294" s="3">
        <f>IFERROR((EK294*AI294+BV294)*$EP$9,0)</f>
        <v/>
      </c>
      <c r="EW294" s="3">
        <f>IFERROR(IF(O294&lt;2,0,(EL294*AJ294+BW294)*$EP$9),0)</f>
        <v/>
      </c>
      <c r="EX294" s="3">
        <f>LARGE((ES294:ET294,EV294:EW294),1)</f>
        <v/>
      </c>
      <c r="EY294" s="3">
        <f>IF(O294&lt;2,0,LARGE((ES294:ET294,EV294:EW294),2))</f>
        <v/>
      </c>
      <c r="EZ294" s="3">
        <f>IFERROR(OFFSET(CI294,0,ROUND((1/(1/EM294))-1,0)),0)</f>
        <v/>
      </c>
      <c r="FA294" s="3">
        <f>IFERROR(OFFSET(CR294,0,ROUND(1/(1/EN294),0)-1),0)</f>
        <v/>
      </c>
      <c r="FB294" s="3">
        <f>IFERROR(OFFSET(DA294,0,ROUND(1/(1/EO294),0)-1),0)</f>
        <v/>
      </c>
      <c r="FG294" s="3">
        <f>IF(FF294&gt;0,FF294,EQ294+ER294+EU294+EX294+EY294+EZ294+FA294+FB294+FC294)</f>
        <v/>
      </c>
      <c r="FH294" s="618" t="n"/>
      <c r="FU294" s="3">
        <f>IF(AQ294=1,"표점",IF(AQ294=12,"표점/만점",IF(AQ294=2,"백분위")))</f>
        <v/>
      </c>
      <c r="FV294" s="3">
        <f>IF(BA294=1,"표점",IF(BA294=12,"표점/만점",IF(BA294=2,"백분위",IF(BA294=4,"변표",IF(BA294=42,"변표/만점")))))</f>
        <v/>
      </c>
      <c r="FW294" s="3">
        <f>ROUND(Y294/$FZ294,2)</f>
        <v/>
      </c>
      <c r="FX294" s="3">
        <f>ROUND(Z294/$FZ294,2)</f>
        <v/>
      </c>
      <c r="FY294" s="3">
        <f>ROUND(AC294/$FZ294,2)</f>
        <v/>
      </c>
      <c r="FZ294" s="3">
        <f>Y294+Z294+AC294</f>
        <v/>
      </c>
    </row>
    <row r="295">
      <c r="A295" s="556" t="n">
        <v>26</v>
      </c>
      <c r="C295" s="3">
        <f>ROUND(ROW(C295)-ROW($C$15),0)</f>
        <v/>
      </c>
      <c r="D295" s="3" t="n">
        <v>280</v>
      </c>
      <c r="E295" s="3" t="inlineStr">
        <is>
          <t>성균 통합사범</t>
        </is>
      </c>
      <c r="F295" s="3" t="n">
        <v>800</v>
      </c>
      <c r="G295" s="3">
        <f>IF($BB$7=1,OFFSET(G$286,$N295-1,0),(G$286+G$287)/2)</f>
        <v/>
      </c>
      <c r="H295" s="3">
        <f>IF($BB$7=1,OFFSET(H$286,$N295-1,0),(H$286+H$287)/2)</f>
        <v/>
      </c>
      <c r="I295" s="3">
        <f>IF($BB$7=1,OFFSET(I$286,$N295-1,0),(I$286+I$287)/2)</f>
        <v/>
      </c>
      <c r="J295" s="3">
        <f>IF($BB$7=1,OFFSET(J$286,$N295-1,0),(J$286+J$287)/2)</f>
        <v/>
      </c>
      <c r="L295" s="3">
        <f>I295</f>
        <v/>
      </c>
      <c r="M295" s="3">
        <f>J295</f>
        <v/>
      </c>
      <c r="N295" s="3">
        <f>N292</f>
        <v/>
      </c>
      <c r="O295" s="3" t="n">
        <v>2</v>
      </c>
      <c r="P295" s="3">
        <f>G295+H295+MAX((I295:J295),L295:M295)*O295</f>
        <v/>
      </c>
      <c r="Q295" s="3" t="n">
        <v>7</v>
      </c>
      <c r="S295" s="3">
        <f>IF(R295&gt;0,R295,Q295)</f>
        <v/>
      </c>
      <c r="W295" s="3">
        <f>IF(AND(BH295=0,CD295=0),0,IF(V295&gt;0,V295,IF(U295=1,$W$11,0)))</f>
        <v/>
      </c>
      <c r="Y295" s="3">
        <f>AD295</f>
        <v/>
      </c>
      <c r="Z295" s="3">
        <f>AE295</f>
        <v/>
      </c>
      <c r="AA295" s="3">
        <f>IF($BB$7=1,AF295,IF(AS295=12,$F295*I295/($AF$8*AL295+$AF$9*(1-AL295)),AF295))</f>
        <v/>
      </c>
      <c r="AB295" s="3">
        <f>IF($BB$7=1,AI295,IF(AV295=12,$F295*L295/($AI$8*AL295+$AI$9*(1-AL295)),AI295))</f>
        <v/>
      </c>
      <c r="AC295" s="3">
        <f>IF(AND(AS295=2,EA295=1),AA295*O295,IF(AND(AS295=2,EA295=2),AB295*O295,IF(EA295=1,AA295,IF(EA295=2,AB295))))</f>
        <v/>
      </c>
      <c r="AD295" s="3">
        <f>IF(AQ295=12,$F295*G295/$AQ$9,IF(OR(AQ295=1,AQ295=4),$F295*G295/200,IF(OR(AQ295=2,AQ295=9),$F295*G295/100,"자동")))</f>
        <v/>
      </c>
      <c r="AE295" s="3">
        <f>IF(AR295=12,$F295*H295/$AR$9,IF(OR(AR295=1,AR295=4),$F295*H295/200,IF(OR(AR295=2,AR295=9),$F295*H295/100,"자동")))</f>
        <v/>
      </c>
      <c r="AF295" s="3">
        <f>IF(AS295=12,$F295*I295/IF($BB$7=1,IF($ED295=1,$AS$9,$AF$9),($AF$8*AL295+$AF$9*(1-AL295))),IF(AS295=42,$F295*I295/AN295,IF(OR(AS295=1,AS295=4,AS295=2),$F295*I295/100,IF(AS295=9,$F295*I295/50,"자동"))))</f>
        <v/>
      </c>
      <c r="AG295" s="3">
        <f>IF(AT295=12,$F295*J295/IF($BB$7=1,IF($ED295=1,$AT$9,$AG$9),($AG$8*AL295+$AG$9*(1-AL295))),IF(AT295=42,$F295*J295/AN295,IF(OR(AT295=1,AT295=4,AT295=2),$F295*J295/100,IF(AT295=9,$F295*J295/50,"자동"))))</f>
        <v/>
      </c>
      <c r="AH295" s="3">
        <f>IF(AU295=12,$F295*K295/IF($BB$7=1,IF($ED295=1,$AU$9,$AH$9),($AH$8*AL295+$AH$9*(1-AL295))),IF(AU295=42,$F295*K295/$AN295,IF(OR(AU295=1,AU295=4,AU295=2),$F295*K295/100,IF(AU295=9,$F295*K295/50,"자동"))))</f>
        <v/>
      </c>
      <c r="AI295" s="3">
        <f>IF(AV295=12,$F295*L295/IF($BB$7=1,IF($ED295=1,$AV$9,$AI$9),($AI$8*AL295+$AI$9*(1-AL295))),IF(AV295=42,$F295*L295/AO295,IF(OR(AV295=1,AV295=4,AV295=2),$F295*L295/100,IF(AV295=9,$F295*L295/50,"자동"))))</f>
        <v/>
      </c>
      <c r="AJ295" s="3">
        <f>IF(AW295=12,$F295*M295/IF($BB$7=1,IF($ED295=1,$AW$9,$AJ$9),($AJ$8*AL295+$AJ$9*(1-AL295))),IF(AW295=42,$F295*M295/AO295,IF(OR(AW295=1,AW295=4,AW295=2),$F295*M295/100,IF(AW295=9,$F295*M295/50,"자동"))))</f>
        <v/>
      </c>
      <c r="AL295" s="3">
        <f>IF(AK295&lt;&gt;"",AK295,IF(BA295&lt;&gt;12,"",IF(U295=1,1,IF(LEFT(E295,3)="서울대",0,""))))</f>
        <v/>
      </c>
      <c r="AN295" s="3">
        <f>IF($BA295=42,OFFSET(변환표준점수!C$119,$AP295-1,0),"")</f>
        <v/>
      </c>
      <c r="AO295" s="3">
        <f>IF($BA295=42,OFFSET(변환표준점수!D$119,$AP295-1,0),"")</f>
        <v/>
      </c>
      <c r="AP295" s="3">
        <f>IF(S295="","",MATCH(S295,변환표준점수!$B$119:$B$298,0))</f>
        <v/>
      </c>
      <c r="AQ295" s="3" t="n">
        <v>1</v>
      </c>
      <c r="AR295" s="3" t="n">
        <v>1</v>
      </c>
      <c r="AS295" s="3" t="n">
        <v>4</v>
      </c>
      <c r="AT295" s="3" t="n">
        <v>4</v>
      </c>
      <c r="AV295" s="3" t="n">
        <v>4</v>
      </c>
      <c r="AW295" s="3" t="n">
        <v>4</v>
      </c>
      <c r="AX295" s="3" t="n">
        <v>3</v>
      </c>
      <c r="AY295" s="3" t="n">
        <v>3</v>
      </c>
      <c r="BA295" s="3">
        <f>IF(AS295&gt;0,AS295,AV295)</f>
        <v/>
      </c>
      <c r="BJ295" s="3">
        <f>IF(BI295="",IF(DT295=1,1,$BI$3),BI295)</f>
        <v/>
      </c>
      <c r="CH295" s="206">
        <f>F295*P295</f>
        <v/>
      </c>
      <c r="CI295" s="56" t="n">
        <v>63.5</v>
      </c>
      <c r="CJ295" s="3" t="n">
        <v>63</v>
      </c>
      <c r="CK295" s="3" t="n">
        <v>62</v>
      </c>
      <c r="CL295" s="3" t="n">
        <v>50.5</v>
      </c>
      <c r="CM295" s="3" t="n">
        <v>43</v>
      </c>
      <c r="CN295" s="3" t="n">
        <v>38.5</v>
      </c>
      <c r="CO295" s="3" t="n">
        <v>35.5</v>
      </c>
      <c r="CP295" s="3" t="n">
        <v>32.5</v>
      </c>
      <c r="CQ295" s="3" t="n">
        <v>29.5</v>
      </c>
      <c r="CR295" s="56" t="n">
        <v>0</v>
      </c>
      <c r="CS295" s="3" t="n">
        <v>0</v>
      </c>
      <c r="CT295" s="3" t="n">
        <v>0</v>
      </c>
      <c r="CU295" s="3" t="n">
        <v>0</v>
      </c>
      <c r="CV295" s="3" t="n">
        <v>-2</v>
      </c>
      <c r="CW295" s="3" t="n">
        <v>-4</v>
      </c>
      <c r="CX295" s="3" t="n">
        <v>-10</v>
      </c>
      <c r="CY295" s="3" t="n">
        <v>-20</v>
      </c>
      <c r="CZ295" s="3" t="n">
        <v>-40</v>
      </c>
      <c r="DJ295" s="3">
        <f>ROUND((CI295-EZ295),1)</f>
        <v/>
      </c>
      <c r="DK295" s="3">
        <f>((CI295-EZ295)/(FG295+DJ295-FC295))*100</f>
        <v/>
      </c>
      <c r="DL295" s="3">
        <f>ROUND((CR295-FA295)+(DA295-FB295),1)</f>
        <v/>
      </c>
      <c r="DO295" s="3" t="n">
        <v>2</v>
      </c>
      <c r="EA295" s="3">
        <f>IF(DZ295&gt;0,DZ295,IF(DM295&gt;0,1,2))</f>
        <v/>
      </c>
      <c r="EB295" s="3">
        <f>MAX(DM295:DO295)</f>
        <v/>
      </c>
      <c r="EC295" s="3">
        <f>AND(DM295-0.1&lt;$DM$8,DN295-0.1&lt;$DN$8,DO295-0.1&lt;$DO$8)*1</f>
        <v/>
      </c>
      <c r="ED295" s="3">
        <f>IFERROR(IF(AND($DP$8&gt;=DP295,$DQ$8&gt;=DQ295,$DR$8&gt;=DR295,$DS$8&gt;=DS295,$DT$8&gt;=DT295,$DU$8&gt;=DU295,$DV$8&gt;=DV295,$DW$8&gt;=DW295,$DX$8&gt;=DX295,OR(DY295=0,$DY$8&lt;DY295),EC295=1),1,0),0)</f>
        <v/>
      </c>
      <c r="EF295" s="3">
        <f>IFERROR(OFFSET(EF$3,MATCH(AQ295,$ED$4:$ED$10,0),0),0)</f>
        <v/>
      </c>
      <c r="EG295" s="3">
        <f>IFERROR(OFFSET(EG$3,MATCH(AR295,$ED$4:$ED$10,0),0),0)</f>
        <v/>
      </c>
      <c r="EH295" s="3">
        <f>IFERROR(IF(LEFT($BA295,1)="4",OFFSET(변환표준점수!$H$118,MATCH($S295,변환표준점수!$B$119:$B$198,0),),OFFSET(EH$3,MATCH(AS295,$ED$4:$ED$8,0),0)),0)</f>
        <v/>
      </c>
      <c r="EI295" s="3">
        <f>IFERROR(IF(LEFT($BA295,1)="4",OFFSET(변환표준점수!$I$118,MATCH($S295,변환표준점수!$B$119:$B$198,0),0),OFFSET(EI$3,MATCH(AT295,$ED$4:$ED$8,0),0)),0)</f>
        <v/>
      </c>
      <c r="EK295" s="3">
        <f>IFERROR(IF(LEFT($BA295,1)="4",OFFSET(변환표준점수!$J$118,MATCH($S295,변환표준점수!$B$119:$B$198,0),0),OFFSET(EJ$3,MATCH(AV295,$ED$4:$ED$8,0),0)),0)</f>
        <v/>
      </c>
      <c r="EL295" s="3">
        <f>IFERROR(IF(LEFT($BA295,1)="4",OFFSET(변환표준점수!$K$118,MATCH($S295,변환표준점수!$B$119:$B$198,0),0),OFFSET(EK$3,MATCH(AW295,$ED$4:$ED$8,0),0)),0)</f>
        <v/>
      </c>
      <c r="EM295" s="3">
        <f>IFERROR(OFFSET(EL$3,MATCH(AX295,$ED$4:$ED$8,0),0),0)</f>
        <v/>
      </c>
      <c r="EN295" s="3">
        <f>IFERROR(OFFSET(EM$3,MATCH(AY295,$ED$4:$ED$8,0),0),0)</f>
        <v/>
      </c>
      <c r="EO295" s="3">
        <f>IFERROR(OFFSET(EN$3,MATCH(AZ295,$ED$4:$ED$8,0),0),0)</f>
        <v/>
      </c>
      <c r="EQ295" s="3">
        <f>IFERROR((EF295*AD295+BO295)*$EP$9,0)</f>
        <v/>
      </c>
      <c r="ER295" s="3">
        <f>IFERROR(EG295*AE295+OFFSET($BP295,0,$ER$14-1),0)</f>
        <v/>
      </c>
      <c r="ES295" s="3">
        <f>IFERROR((EH295*AF295+BS295)*$EP$9,0)</f>
        <v/>
      </c>
      <c r="ET295" s="3">
        <f>IFERROR(IF(O295&lt;2,0,(EI295*AG295+BT295)*$EP$9),0)</f>
        <v/>
      </c>
      <c r="EU295" s="3">
        <f>IFERROR(BU295*$EP$9,0)</f>
        <v/>
      </c>
      <c r="EV295" s="3">
        <f>IFERROR((EK295*AI295+BV295)*$EP$9,0)</f>
        <v/>
      </c>
      <c r="EW295" s="3">
        <f>IFERROR(IF(O295&lt;2,0,(EL295*AJ295+BW295)*$EP$9),0)</f>
        <v/>
      </c>
      <c r="EX295" s="3">
        <f>LARGE((ES295:ET295,EV295:EW295),1)</f>
        <v/>
      </c>
      <c r="EY295" s="3">
        <f>IF(O295&lt;2,0,LARGE((ES295:ET295,EV295:EW295),2))</f>
        <v/>
      </c>
      <c r="EZ295" s="3">
        <f>IFERROR(OFFSET(CI295,0,ROUND((1/(1/EM295))-1,0)),0)</f>
        <v/>
      </c>
      <c r="FA295" s="3">
        <f>IFERROR(OFFSET(CR295,0,ROUND(1/(1/EN295),0)-1),0)</f>
        <v/>
      </c>
      <c r="FB295" s="3">
        <f>IFERROR(OFFSET(DA295,0,ROUND(1/(1/EO295),0)-1),0)</f>
        <v/>
      </c>
      <c r="FG295" s="3">
        <f>IF(FF295&gt;0,FF295,EQ295+ER295+EU295+EX295+EY295+EZ295+FA295+FB295+FC295)</f>
        <v/>
      </c>
      <c r="FH295" s="618" t="n"/>
      <c r="FU295" s="3">
        <f>IF(AQ295=1,"표점",IF(AQ295=12,"표점/만점",IF(AQ295=2,"백분위")))</f>
        <v/>
      </c>
      <c r="FV295" s="3">
        <f>IF(BA295=1,"표점",IF(BA295=12,"표점/만점",IF(BA295=2,"백분위",IF(BA295=4,"변표",IF(BA295=42,"변표/만점")))))</f>
        <v/>
      </c>
      <c r="FW295" s="3">
        <f>ROUND(Y295/$FZ295,2)</f>
        <v/>
      </c>
      <c r="FX295" s="3">
        <f>ROUND(Z295/$FZ295,2)</f>
        <v/>
      </c>
      <c r="FY295" s="3">
        <f>ROUND(AC295/$FZ295,2)</f>
        <v/>
      </c>
      <c r="FZ295" s="3">
        <f>Y295+Z295+AC295</f>
        <v/>
      </c>
    </row>
    <row r="296">
      <c r="A296" s="556" t="n">
        <v>26</v>
      </c>
      <c r="C296" s="3">
        <f>ROUND(ROW(C296)-ROW($C$15),0)</f>
        <v/>
      </c>
      <c r="D296" s="3" t="n">
        <v>281</v>
      </c>
      <c r="E296" s="3" t="inlineStr">
        <is>
          <t>성균 자연농어촌</t>
        </is>
      </c>
      <c r="F296" s="3" t="n">
        <v>1000</v>
      </c>
      <c r="G296" s="3">
        <f>IF($BB$7=1,OFFSET(G$284,$N296-1,0),(G$284+G$285)/2)</f>
        <v/>
      </c>
      <c r="H296" s="3">
        <f>IF($BB$7=1,OFFSET(H$284,$N296-1,0),(H$284+H$285)/2)</f>
        <v/>
      </c>
      <c r="I296" s="3">
        <f>IF($BB$7=1,OFFSET(I$284,$N296-1,0),(I$284+I$285)/2)</f>
        <v/>
      </c>
      <c r="J296" s="3">
        <f>IF($BB$7=1,OFFSET(J$284,$N296-1,0),(J$284+J$285)/2)</f>
        <v/>
      </c>
      <c r="L296" s="3">
        <f>I296</f>
        <v/>
      </c>
      <c r="M296" s="3">
        <f>J296</f>
        <v/>
      </c>
      <c r="N296" s="3">
        <f>N290</f>
        <v/>
      </c>
      <c r="O296" s="3" t="n">
        <v>1</v>
      </c>
      <c r="P296" s="3">
        <f>G296+H296+MAX((I296:J296),L296:M296)*O296</f>
        <v/>
      </c>
      <c r="Q296" s="3" t="n">
        <v>7</v>
      </c>
      <c r="S296" s="3">
        <f>IF(R296&gt;0,R296,Q296)</f>
        <v/>
      </c>
      <c r="W296" s="3">
        <f>IF(AND(BH296=0,CD296=0),0,IF(V296&gt;0,V296,IF(U296=1,$W$11,0)))</f>
        <v/>
      </c>
      <c r="Y296" s="3">
        <f>AD296</f>
        <v/>
      </c>
      <c r="Z296" s="3">
        <f>AE296</f>
        <v/>
      </c>
      <c r="AA296" s="3">
        <f>IF($BB$7=1,AF296,IF(AS296=12,$F296*I296/($AF$8*AL296+$AF$9*(1-AL296)),AF296))</f>
        <v/>
      </c>
      <c r="AB296" s="3">
        <f>IF($BB$7=1,AI296,IF(AV296=12,$F296*L296/($AI$8*AL296+$AI$9*(1-AL296)),AI296))</f>
        <v/>
      </c>
      <c r="AC296" s="3">
        <f>IF(AND(AS296=2,EA296=1),AA296*O296,IF(AND(AS296=2,EA296=2),AB296*O296,IF(EA296=1,AA296,IF(EA296=2,AB296))))</f>
        <v/>
      </c>
      <c r="AD296" s="3">
        <f>IF(AQ296=12,$F296*G296/$AQ$9,IF(OR(AQ296=1,AQ296=4),$F296*G296/200,IF(OR(AQ296=2,AQ296=9),$F296*G296/100,"자동")))</f>
        <v/>
      </c>
      <c r="AE296" s="3">
        <f>IF(AR296=12,$F296*H296/$AR$9,IF(OR(AR296=1,AR296=4),$F296*H296/200,IF(OR(AR296=2,AR296=9),$F296*H296/100,"자동")))</f>
        <v/>
      </c>
      <c r="AF296" s="3">
        <f>IF(AS296=12,$F296*I296/IF($BB$7=1,IF($ED296=1,$AS$9,$AF$9),($AF$8*AL296+$AF$9*(1-AL296))),IF(AS296=42,$F296*I296/AN296,IF(OR(AS296=1,AS296=4,AS296=2),$F296*I296/100,IF(AS296=9,$F296*I296/50,"자동"))))</f>
        <v/>
      </c>
      <c r="AG296" s="3">
        <f>IF(AT296=12,$F296*J296/IF($BB$7=1,IF($ED296=1,$AT$9,$AG$9),($AG$8*AL296+$AG$9*(1-AL296))),IF(AT296=42,$F296*J296/AN296,IF(OR(AT296=1,AT296=4,AT296=2),$F296*J296/100,IF(AT296=9,$F296*J296/50,"자동"))))</f>
        <v/>
      </c>
      <c r="AH296" s="3">
        <f>IF(AU296=12,$F296*K296/IF($BB$7=1,IF($ED296=1,$AU$9,$AH$9),($AH$8*AL296+$AH$9*(1-AL296))),IF(AU296=42,$F296*K296/$AN296,IF(OR(AU296=1,AU296=4,AU296=2),$F296*K296/100,IF(AU296=9,$F296*K296/50,"자동"))))</f>
        <v/>
      </c>
      <c r="AI296" s="3">
        <f>IF(AV296=12,$F296*L296/IF($BB$7=1,IF($ED296=1,$AV$9,$AI$9),($AI$8*AL296+$AI$9*(1-AL296))),IF(AV296=42,$F296*L296/AO296,IF(OR(AV296=1,AV296=4,AV296=2),$F296*L296/100,IF(AV296=9,$F296*L296/50,"자동"))))</f>
        <v/>
      </c>
      <c r="AJ296" s="3">
        <f>IF(AW296=12,$F296*M296/IF($BB$7=1,IF($ED296=1,$AW$9,$AJ$9),($AJ$8*AL296+$AJ$9*(1-AL296))),IF(AW296=42,$F296*M296/AO296,IF(OR(AW296=1,AW296=4,AW296=2),$F296*M296/100,IF(AW296=9,$F296*M296/50,"자동"))))</f>
        <v/>
      </c>
      <c r="AL296" s="3">
        <f>IF(AK296&lt;&gt;"",AK296,IF(BA296&lt;&gt;12,"",IF(U296=1,1,IF(LEFT(E296,3)="서울대",0,""))))</f>
        <v/>
      </c>
      <c r="AN296" s="3">
        <f>IF($BA296=42,OFFSET(변환표준점수!C$119,$AP296-1,0),"")</f>
        <v/>
      </c>
      <c r="AO296" s="3">
        <f>IF($BA296=42,OFFSET(변환표준점수!D$119,$AP296-1,0),"")</f>
        <v/>
      </c>
      <c r="AP296" s="3">
        <f>IF(S296="","",MATCH(S296,변환표준점수!$B$119:$B$298,0))</f>
        <v/>
      </c>
      <c r="AQ296" s="3" t="n">
        <v>1</v>
      </c>
      <c r="AR296" s="3" t="n">
        <v>1</v>
      </c>
      <c r="AS296" s="3" t="n">
        <v>4</v>
      </c>
      <c r="AT296" s="3" t="n">
        <v>4</v>
      </c>
      <c r="AV296" s="3" t="n">
        <v>4</v>
      </c>
      <c r="AW296" s="3" t="n">
        <v>4</v>
      </c>
      <c r="AX296" s="3" t="n">
        <v>3</v>
      </c>
      <c r="AY296" s="3" t="n">
        <v>3</v>
      </c>
      <c r="BA296" s="3">
        <f>IF(AS296&gt;0,AS296,AV296)</f>
        <v/>
      </c>
      <c r="BF296" s="3">
        <f>AF296*0.05</f>
        <v/>
      </c>
      <c r="BG296" s="3">
        <f>AG296*0.05</f>
        <v/>
      </c>
      <c r="BJ296" s="3">
        <f>IF(BI296="",IF(DT296=1,1,$BI$3),BI296)</f>
        <v/>
      </c>
      <c r="BN296" s="212" t="inlineStr">
        <is>
          <t>과탐5%가산</t>
        </is>
      </c>
      <c r="BS296" s="3">
        <f>EH296*BF296</f>
        <v/>
      </c>
      <c r="BT296" s="3">
        <f>EI296*BG296</f>
        <v/>
      </c>
      <c r="CH296" s="206">
        <f>F296*P296</f>
        <v/>
      </c>
      <c r="CI296" s="56" t="n">
        <v>63.5</v>
      </c>
      <c r="CJ296" s="3" t="n">
        <v>63</v>
      </c>
      <c r="CK296" s="3" t="n">
        <v>62</v>
      </c>
      <c r="CL296" s="3" t="n">
        <v>50.5</v>
      </c>
      <c r="CM296" s="3" t="n">
        <v>43</v>
      </c>
      <c r="CN296" s="3" t="n">
        <v>38.5</v>
      </c>
      <c r="CO296" s="3" t="n">
        <v>35.5</v>
      </c>
      <c r="CP296" s="3" t="n">
        <v>32.5</v>
      </c>
      <c r="CQ296" s="3" t="n">
        <v>29.5</v>
      </c>
      <c r="CR296" s="56" t="n">
        <v>0</v>
      </c>
      <c r="CS296" s="3" t="n">
        <v>0</v>
      </c>
      <c r="CT296" s="3" t="n">
        <v>0</v>
      </c>
      <c r="CU296" s="3" t="n">
        <v>0</v>
      </c>
      <c r="CV296" s="3" t="n">
        <v>-2</v>
      </c>
      <c r="CW296" s="3" t="n">
        <v>-4</v>
      </c>
      <c r="CX296" s="3" t="n">
        <v>-10</v>
      </c>
      <c r="CY296" s="3" t="n">
        <v>-20</v>
      </c>
      <c r="CZ296" s="3" t="n">
        <v>-40</v>
      </c>
      <c r="DJ296" s="3">
        <f>ROUND((CI296-EZ296),1)</f>
        <v/>
      </c>
      <c r="DK296" s="3">
        <f>((CI296-EZ296)/(FG296+DJ296-FC296))*100</f>
        <v/>
      </c>
      <c r="DL296" s="3">
        <f>ROUND((CR296-FA296)+(DA296-FB296),1)</f>
        <v/>
      </c>
      <c r="DO296" s="3" t="n">
        <v>1</v>
      </c>
      <c r="DZ296" s="3" t="n">
        <v>1</v>
      </c>
      <c r="EA296" s="3">
        <f>IF(DZ296&gt;0,DZ296,IF(DM296&gt;0,1,2))</f>
        <v/>
      </c>
      <c r="EB296" s="3">
        <f>MAX(DM296:DO296)</f>
        <v/>
      </c>
      <c r="EC296" s="3">
        <f>AND(DM296-0.1&lt;$DM$8,DN296-0.1&lt;$DN$8,DO296-0.1&lt;$DO$8)*1</f>
        <v/>
      </c>
      <c r="ED296" s="3">
        <f>IFERROR(IF(AND($DP$8&gt;=DP296,$DQ$8&gt;=DQ296,$DR$8&gt;=DR296,$DS$8&gt;=DS296,$DT$8&gt;=DT296,$DU$8&gt;=DU296,$DV$8&gt;=DV296,$DW$8&gt;=DW296,$DX$8&gt;=DX296,OR(DY296=0,$DY$8&lt;DY296),EC296=1),1,0),0)</f>
        <v/>
      </c>
      <c r="EF296" s="3">
        <f>IFERROR(OFFSET(EF$3,MATCH(AQ296,$ED$4:$ED$10,0),0),0)</f>
        <v/>
      </c>
      <c r="EG296" s="3">
        <f>IFERROR(OFFSET(EG$3,MATCH(AR296,$ED$4:$ED$10,0),0),0)</f>
        <v/>
      </c>
      <c r="EH296" s="3">
        <f>IFERROR(IF(LEFT($BA296,1)="4",OFFSET(변환표준점수!$H$118,MATCH($S296,변환표준점수!$B$119:$B$198,0),),OFFSET(EH$3,MATCH(AS296,$ED$4:$ED$8,0),0)),0)</f>
        <v/>
      </c>
      <c r="EI296" s="3">
        <f>IFERROR(IF(LEFT($BA296,1)="4",OFFSET(변환표준점수!$I$118,MATCH($S296,변환표준점수!$B$119:$B$198,0),0),OFFSET(EI$3,MATCH(AT296,$ED$4:$ED$8,0),0)),0)</f>
        <v/>
      </c>
      <c r="EK296" s="3">
        <f>IFERROR(IF(LEFT($BA296,1)="4",OFFSET(변환표준점수!$J$118,MATCH($S296,변환표준점수!$B$119:$B$198,0),0),OFFSET(EJ$3,MATCH(AV296,$ED$4:$ED$8,0),0)),0)</f>
        <v/>
      </c>
      <c r="EL296" s="3">
        <f>IFERROR(IF(LEFT($BA296,1)="4",OFFSET(변환표준점수!$K$118,MATCH($S296,변환표준점수!$B$119:$B$198,0),0),OFFSET(EK$3,MATCH(AW296,$ED$4:$ED$8,0),0)),0)</f>
        <v/>
      </c>
      <c r="EM296" s="3">
        <f>IFERROR(OFFSET(EL$3,MATCH(AX296,$ED$4:$ED$8,0),0),0)</f>
        <v/>
      </c>
      <c r="EN296" s="3">
        <f>IFERROR(OFFSET(EM$3,MATCH(AY296,$ED$4:$ED$8,0),0),0)</f>
        <v/>
      </c>
      <c r="EO296" s="3">
        <f>IFERROR(OFFSET(EN$3,MATCH(AZ296,$ED$4:$ED$8,0),0),0)</f>
        <v/>
      </c>
      <c r="EQ296" s="3">
        <f>IFERROR((EF296*AD296+BO296)*$EP$9,0)</f>
        <v/>
      </c>
      <c r="ER296" s="3">
        <f>IFERROR(EG296*AE296+OFFSET($BP296,0,$ER$14-1),0)</f>
        <v/>
      </c>
      <c r="ES296" s="3">
        <f>IFERROR((EH296*AF296+BS296)*$EP$9,0)</f>
        <v/>
      </c>
      <c r="ET296" s="3">
        <f>IFERROR(IF(O296&lt;2,0,(EI296*AG296+BT296)*$EP$9),0)</f>
        <v/>
      </c>
      <c r="EU296" s="3">
        <f>IFERROR(BU296*$EP$9,0)</f>
        <v/>
      </c>
      <c r="EV296" s="3">
        <f>IFERROR((EK296*AI296+BV296)*$EP$9,0)</f>
        <v/>
      </c>
      <c r="EW296" s="3">
        <f>IFERROR(IF(O296&lt;2,0,(EL296*AJ296+BW296)*$EP$9),0)</f>
        <v/>
      </c>
      <c r="EX296" s="3">
        <f>LARGE((ES296:ET296,EV296:EW296),1)</f>
        <v/>
      </c>
      <c r="EY296" s="3">
        <f>IF(O296&lt;2,0,LARGE((ES296:ET296,EV296:EW296),2))</f>
        <v/>
      </c>
      <c r="EZ296" s="3">
        <f>IFERROR(OFFSET(CI296,0,ROUND((1/(1/EM296))-1,0)),0)</f>
        <v/>
      </c>
      <c r="FA296" s="3">
        <f>IFERROR(OFFSET(CR296,0,ROUND(1/(1/EN296),0)-1),0)</f>
        <v/>
      </c>
      <c r="FB296" s="3">
        <f>IFERROR(OFFSET(DA296,0,ROUND(1/(1/EO296),0)-1),0)</f>
        <v/>
      </c>
      <c r="FG296" s="3">
        <f>IF(FF296&gt;0,FF296,EQ296+ER296+EU296+EX296+EY296+EZ296+FA296+FB296+FC296)</f>
        <v/>
      </c>
      <c r="FH296" s="618" t="n"/>
      <c r="FU296" s="3">
        <f>IF(AQ296=1,"표점",IF(AQ296=12,"표점/만점",IF(AQ296=2,"백분위")))</f>
        <v/>
      </c>
      <c r="FV296" s="3">
        <f>IF(BA296=1,"표점",IF(BA296=12,"표점/만점",IF(BA296=2,"백분위",IF(BA296=4,"변표",IF(BA296=42,"변표/만점")))))</f>
        <v/>
      </c>
      <c r="FW296" s="3">
        <f>ROUND(Y296/$FZ296,2)</f>
        <v/>
      </c>
      <c r="FX296" s="3">
        <f>ROUND(Z296/$FZ296,2)</f>
        <v/>
      </c>
      <c r="FY296" s="3">
        <f>ROUND(AC296/$FZ296,2)</f>
        <v/>
      </c>
      <c r="FZ296" s="3">
        <f>Y296+Z296+AC296</f>
        <v/>
      </c>
    </row>
    <row r="297">
      <c r="A297" s="556" t="n">
        <v>26</v>
      </c>
      <c r="C297" s="3">
        <f>ROUND(ROW(C297)-ROW($C$15),0)</f>
        <v/>
      </c>
      <c r="D297" s="3" t="n">
        <v>282</v>
      </c>
      <c r="E297" s="3" t="inlineStr">
        <is>
          <t>성균 통합농어촌</t>
        </is>
      </c>
      <c r="F297" s="3" t="n">
        <v>1000</v>
      </c>
      <c r="G297" s="3">
        <f>IF($BB$7=1,OFFSET(G$286,$N297-1,0),(G$286+G$287)/2)</f>
        <v/>
      </c>
      <c r="H297" s="3">
        <f>IF($BB$7=1,OFFSET(H$286,$N297-1,0),(H$286+H$287)/2)</f>
        <v/>
      </c>
      <c r="I297" s="3">
        <f>IF($BB$7=1,OFFSET(I$286,$N297-1,0),(I$286+I$287)/2)</f>
        <v/>
      </c>
      <c r="J297" s="3">
        <f>IF($BB$7=1,OFFSET(J$286,$N297-1,0),(J$286+J$287)/2)</f>
        <v/>
      </c>
      <c r="L297" s="3">
        <f>I297</f>
        <v/>
      </c>
      <c r="M297" s="3">
        <f>J297</f>
        <v/>
      </c>
      <c r="N297" s="3">
        <f>N293</f>
        <v/>
      </c>
      <c r="O297" s="3" t="n">
        <v>1</v>
      </c>
      <c r="P297" s="3">
        <f>G297+H297+MAX((I297:J297),L297:M297)*O297</f>
        <v/>
      </c>
      <c r="Q297" s="3" t="n">
        <v>7</v>
      </c>
      <c r="S297" s="3">
        <f>IF(R297&gt;0,R297,Q297)</f>
        <v/>
      </c>
      <c r="W297" s="3">
        <f>IF(AND(BH297=0,CD297=0),0,IF(V297&gt;0,V297,IF(U297=1,$W$11,0)))</f>
        <v/>
      </c>
      <c r="Y297" s="3">
        <f>AD297</f>
        <v/>
      </c>
      <c r="Z297" s="3">
        <f>AE297</f>
        <v/>
      </c>
      <c r="AA297" s="3">
        <f>IF($BB$7=1,AF297,IF(AS297=12,$F297*I297/($AF$8*AL297+$AF$9*(1-AL297)),AF297))</f>
        <v/>
      </c>
      <c r="AB297" s="3">
        <f>IF($BB$7=1,AI297,IF(AV297=12,$F297*L297/($AI$8*AL297+$AI$9*(1-AL297)),AI297))</f>
        <v/>
      </c>
      <c r="AC297" s="3">
        <f>IF(AND(AS297=2,EA297=1),AA297*O297,IF(AND(AS297=2,EA297=2),AB297*O297,IF(EA297=1,AA297,IF(EA297=2,AB297))))</f>
        <v/>
      </c>
      <c r="AD297" s="3">
        <f>IF(AQ297=12,$F297*G297/$AQ$9,IF(OR(AQ297=1,AQ297=4),$F297*G297/200,IF(OR(AQ297=2,AQ297=9),$F297*G297/100,"자동")))</f>
        <v/>
      </c>
      <c r="AE297" s="3">
        <f>IF(AR297=12,$F297*H297/$AR$9,IF(OR(AR297=1,AR297=4),$F297*H297/200,IF(OR(AR297=2,AR297=9),$F297*H297/100,"자동")))</f>
        <v/>
      </c>
      <c r="AF297" s="3">
        <f>IF(AS297=12,$F297*I297/IF($BB$7=1,IF($ED297=1,$AS$9,$AF$9),($AF$8*AL297+$AF$9*(1-AL297))),IF(AS297=42,$F297*I297/AN297,IF(OR(AS297=1,AS297=4,AS297=2),$F297*I297/100,IF(AS297=9,$F297*I297/50,"자동"))))</f>
        <v/>
      </c>
      <c r="AG297" s="3">
        <f>IF(AT297=12,$F297*J297/IF($BB$7=1,IF($ED297=1,$AT$9,$AG$9),($AG$8*AL297+$AG$9*(1-AL297))),IF(AT297=42,$F297*J297/AN297,IF(OR(AT297=1,AT297=4,AT297=2),$F297*J297/100,IF(AT297=9,$F297*J297/50,"자동"))))</f>
        <v/>
      </c>
      <c r="AH297" s="3">
        <f>IF(AU297=12,$F297*K297/IF($BB$7=1,IF($ED297=1,$AU$9,$AH$9),($AH$8*AL297+$AH$9*(1-AL297))),IF(AU297=42,$F297*K297/$AN297,IF(OR(AU297=1,AU297=4,AU297=2),$F297*K297/100,IF(AU297=9,$F297*K297/50,"자동"))))</f>
        <v/>
      </c>
      <c r="AI297" s="3">
        <f>IF(AV297=12,$F297*L297/IF($BB$7=1,IF($ED297=1,$AV$9,$AI$9),($AI$8*AL297+$AI$9*(1-AL297))),IF(AV297=42,$F297*L297/AO297,IF(OR(AV297=1,AV297=4,AV297=2),$F297*L297/100,IF(AV297=9,$F297*L297/50,"자동"))))</f>
        <v/>
      </c>
      <c r="AJ297" s="3">
        <f>IF(AW297=12,$F297*M297/IF($BB$7=1,IF($ED297=1,$AW$9,$AJ$9),($AJ$8*AL297+$AJ$9*(1-AL297))),IF(AW297=42,$F297*M297/AO297,IF(OR(AW297=1,AW297=4,AW297=2),$F297*M297/100,IF(AW297=9,$F297*M297/50,"자동"))))</f>
        <v/>
      </c>
      <c r="AL297" s="3">
        <f>IF(AK297&lt;&gt;"",AK297,IF(BA297&lt;&gt;12,"",IF(U297=1,1,IF(LEFT(E297,3)="서울대",0,""))))</f>
        <v/>
      </c>
      <c r="AN297" s="3">
        <f>IF($BA297=42,OFFSET(변환표준점수!C$119,$AP297-1,0),"")</f>
        <v/>
      </c>
      <c r="AO297" s="3">
        <f>IF($BA297=42,OFFSET(변환표준점수!D$119,$AP297-1,0),"")</f>
        <v/>
      </c>
      <c r="AP297" s="3">
        <f>IF(S297="","",MATCH(S297,변환표준점수!$B$119:$B$298,0))</f>
        <v/>
      </c>
      <c r="AQ297" s="3" t="n">
        <v>1</v>
      </c>
      <c r="AR297" s="3" t="n">
        <v>1</v>
      </c>
      <c r="AS297" s="3" t="n">
        <v>4</v>
      </c>
      <c r="AT297" s="3" t="n">
        <v>4</v>
      </c>
      <c r="AV297" s="3" t="n">
        <v>4</v>
      </c>
      <c r="AW297" s="3" t="n">
        <v>4</v>
      </c>
      <c r="AX297" s="3" t="n">
        <v>3</v>
      </c>
      <c r="AY297" s="3" t="n">
        <v>3</v>
      </c>
      <c r="BA297" s="3">
        <f>IF(AS297&gt;0,AS297,AV297)</f>
        <v/>
      </c>
      <c r="BJ297" s="3">
        <f>IF(BI297="",IF(DT297=1,1,$BI$3),BI297)</f>
        <v/>
      </c>
      <c r="CH297" s="206">
        <f>F297*P297</f>
        <v/>
      </c>
      <c r="CI297" s="56" t="n">
        <v>63.5</v>
      </c>
      <c r="CJ297" s="3" t="n">
        <v>63</v>
      </c>
      <c r="CK297" s="3" t="n">
        <v>62</v>
      </c>
      <c r="CL297" s="3" t="n">
        <v>50.5</v>
      </c>
      <c r="CM297" s="3" t="n">
        <v>43</v>
      </c>
      <c r="CN297" s="3" t="n">
        <v>38.5</v>
      </c>
      <c r="CO297" s="3" t="n">
        <v>35.5</v>
      </c>
      <c r="CP297" s="3" t="n">
        <v>32.5</v>
      </c>
      <c r="CQ297" s="3" t="n">
        <v>29.5</v>
      </c>
      <c r="CR297" s="56" t="n">
        <v>0</v>
      </c>
      <c r="CS297" s="3" t="n">
        <v>0</v>
      </c>
      <c r="CT297" s="3" t="n">
        <v>0</v>
      </c>
      <c r="CU297" s="3" t="n">
        <v>0</v>
      </c>
      <c r="CV297" s="3" t="n">
        <v>-2</v>
      </c>
      <c r="CW297" s="3" t="n">
        <v>-4</v>
      </c>
      <c r="CX297" s="3" t="n">
        <v>-10</v>
      </c>
      <c r="CY297" s="3" t="n">
        <v>-20</v>
      </c>
      <c r="CZ297" s="3" t="n">
        <v>-40</v>
      </c>
      <c r="DJ297" s="3">
        <f>ROUND((CI297-EZ297),1)</f>
        <v/>
      </c>
      <c r="DK297" s="3">
        <f>((CI297-EZ297)/(FG297+DJ297-FC297))*100</f>
        <v/>
      </c>
      <c r="DL297" s="3">
        <f>ROUND((CR297-FA297)+(DA297-FB297),1)</f>
        <v/>
      </c>
      <c r="DO297" s="3" t="n">
        <v>1</v>
      </c>
      <c r="EA297" s="3">
        <f>IF(DZ297&gt;0,DZ297,IF(DM297&gt;0,1,2))</f>
        <v/>
      </c>
      <c r="EB297" s="3">
        <f>MAX(DM297:DO297)</f>
        <v/>
      </c>
      <c r="EC297" s="3">
        <f>AND(DM297-0.1&lt;$DM$8,DN297-0.1&lt;$DN$8,DO297-0.1&lt;$DO$8)*1</f>
        <v/>
      </c>
      <c r="ED297" s="3">
        <f>IFERROR(IF(AND($DP$8&gt;=DP297,$DQ$8&gt;=DQ297,$DR$8&gt;=DR297,$DS$8&gt;=DS297,$DT$8&gt;=DT297,$DU$8&gt;=DU297,$DV$8&gt;=DV297,$DW$8&gt;=DW297,$DX$8&gt;=DX297,OR(DY297=0,$DY$8&lt;DY297),EC297=1),1,0),0)</f>
        <v/>
      </c>
      <c r="EF297" s="3">
        <f>IFERROR(OFFSET(EF$3,MATCH(AQ297,$ED$4:$ED$10,0),0),0)</f>
        <v/>
      </c>
      <c r="EG297" s="3">
        <f>IFERROR(OFFSET(EG$3,MATCH(AR297,$ED$4:$ED$10,0),0),0)</f>
        <v/>
      </c>
      <c r="EH297" s="3">
        <f>IFERROR(IF(LEFT($BA297,1)="4",OFFSET(변환표준점수!$H$118,MATCH($S297,변환표준점수!$B$119:$B$198,0),),OFFSET(EH$3,MATCH(AS297,$ED$4:$ED$8,0),0)),0)</f>
        <v/>
      </c>
      <c r="EI297" s="3">
        <f>IFERROR(IF(LEFT($BA297,1)="4",OFFSET(변환표준점수!$I$118,MATCH($S297,변환표준점수!$B$119:$B$198,0),0),OFFSET(EI$3,MATCH(AT297,$ED$4:$ED$8,0),0)),0)</f>
        <v/>
      </c>
      <c r="EK297" s="3">
        <f>IFERROR(IF(LEFT($BA297,1)="4",OFFSET(변환표준점수!$J$118,MATCH($S297,변환표준점수!$B$119:$B$198,0),0),OFFSET(EJ$3,MATCH(AV297,$ED$4:$ED$8,0),0)),0)</f>
        <v/>
      </c>
      <c r="EL297" s="3">
        <f>IFERROR(IF(LEFT($BA297,1)="4",OFFSET(변환표준점수!$K$118,MATCH($S297,변환표준점수!$B$119:$B$198,0),0),OFFSET(EK$3,MATCH(AW297,$ED$4:$ED$8,0),0)),0)</f>
        <v/>
      </c>
      <c r="EM297" s="3">
        <f>IFERROR(OFFSET(EL$3,MATCH(AX297,$ED$4:$ED$8,0),0),0)</f>
        <v/>
      </c>
      <c r="EN297" s="3">
        <f>IFERROR(OFFSET(EM$3,MATCH(AY297,$ED$4:$ED$8,0),0),0)</f>
        <v/>
      </c>
      <c r="EO297" s="3">
        <f>IFERROR(OFFSET(EN$3,MATCH(AZ297,$ED$4:$ED$8,0),0),0)</f>
        <v/>
      </c>
      <c r="EQ297" s="3">
        <f>IFERROR((EF297*AD297+BO297)*$EP$9,0)</f>
        <v/>
      </c>
      <c r="ER297" s="3">
        <f>IFERROR(EG297*AE297+OFFSET($BP297,0,$ER$14-1),0)</f>
        <v/>
      </c>
      <c r="ES297" s="3">
        <f>IFERROR((EH297*AF297+BS297)*$EP$9,0)</f>
        <v/>
      </c>
      <c r="ET297" s="3">
        <f>IFERROR(IF(O297&lt;2,0,(EI297*AG297+BT297)*$EP$9),0)</f>
        <v/>
      </c>
      <c r="EU297" s="3">
        <f>IFERROR(BU297*$EP$9,0)</f>
        <v/>
      </c>
      <c r="EV297" s="3">
        <f>IFERROR((EK297*AI297+BV297)*$EP$9,0)</f>
        <v/>
      </c>
      <c r="EW297" s="3">
        <f>IFERROR(IF(O297&lt;2,0,(EL297*AJ297+BW297)*$EP$9),0)</f>
        <v/>
      </c>
      <c r="EX297" s="3">
        <f>LARGE((ES297:ET297,EV297:EW297),1)</f>
        <v/>
      </c>
      <c r="EY297" s="3">
        <f>IF(O297&lt;2,0,LARGE((ES297:ET297,EV297:EW297),2))</f>
        <v/>
      </c>
      <c r="EZ297" s="3">
        <f>IFERROR(OFFSET(CI297,0,ROUND((1/(1/EM297))-1,0)),0)</f>
        <v/>
      </c>
      <c r="FA297" s="3">
        <f>IFERROR(OFFSET(CR297,0,ROUND(1/(1/EN297),0)-1),0)</f>
        <v/>
      </c>
      <c r="FB297" s="3">
        <f>IFERROR(OFFSET(DA297,0,ROUND(1/(1/EO297),0)-1),0)</f>
        <v/>
      </c>
      <c r="FG297" s="3">
        <f>IF(FF297&gt;0,FF297,EQ297+ER297+EU297+EX297+EY297+EZ297+FA297+FB297+FC297)</f>
        <v/>
      </c>
      <c r="FH297" s="618" t="n"/>
      <c r="FU297" s="3">
        <f>IF(AQ297=1,"표점",IF(AQ297=12,"표점/만점",IF(AQ297=2,"백분위")))</f>
        <v/>
      </c>
      <c r="FV297" s="3">
        <f>IF(BA297=1,"표점",IF(BA297=12,"표점/만점",IF(BA297=2,"백분위",IF(BA297=4,"변표",IF(BA297=42,"변표/만점")))))</f>
        <v/>
      </c>
      <c r="FW297" s="3">
        <f>ROUND(Y297/$FZ297,2)</f>
        <v/>
      </c>
      <c r="FX297" s="3">
        <f>ROUND(Z297/$FZ297,2)</f>
        <v/>
      </c>
      <c r="FY297" s="3">
        <f>ROUND(AC297/$FZ297,2)</f>
        <v/>
      </c>
      <c r="FZ297" s="3">
        <f>Y297+Z297+AC297</f>
        <v/>
      </c>
    </row>
    <row r="298">
      <c r="A298" s="556" t="n">
        <v>26</v>
      </c>
      <c r="C298" s="3">
        <f>ROUND(ROW(C298)-ROW($C$15),0)</f>
        <v/>
      </c>
      <c r="D298" s="3" t="n">
        <v>283</v>
      </c>
      <c r="E298" s="3" t="inlineStr">
        <is>
          <t>중앙 예체능</t>
        </is>
      </c>
      <c r="F298" s="3" t="n">
        <v>1000</v>
      </c>
      <c r="G298" s="3" t="n">
        <v>0.35</v>
      </c>
      <c r="H298" s="3" t="n">
        <v>0.3</v>
      </c>
      <c r="I298" s="3" t="n">
        <v>0.175</v>
      </c>
      <c r="J298" s="3" t="n">
        <v>0.175</v>
      </c>
      <c r="L298" s="3" t="n">
        <v>0.175</v>
      </c>
      <c r="M298" s="3" t="n">
        <v>0.175</v>
      </c>
      <c r="O298" s="3" t="n">
        <v>2</v>
      </c>
      <c r="P298" s="3">
        <f>G298+H298+MAX((I298:J298),L298:M298)*O298</f>
        <v/>
      </c>
      <c r="Q298" s="3" t="n">
        <v>11</v>
      </c>
      <c r="S298" s="3">
        <f>IF(R298&gt;0,R298,Q298)</f>
        <v/>
      </c>
      <c r="W298" s="3">
        <f>IF(AND(BH298=0,CD298=0),0,IF(V298&gt;0,V298,IF(U298=1,$W$11,0)))</f>
        <v/>
      </c>
      <c r="Y298" s="3">
        <f>AD298</f>
        <v/>
      </c>
      <c r="Z298" s="3">
        <f>AE298</f>
        <v/>
      </c>
      <c r="AA298" s="3">
        <f>IF($BB$7=1,AF298,IF(AS298=12,$F298*I298/($AF$8*AL298+$AF$9*(1-AL298)),AF298))</f>
        <v/>
      </c>
      <c r="AB298" s="3">
        <f>IF($BB$7=1,AI298,IF(AV298=12,$F298*L298/($AI$8*AL298+$AI$9*(1-AL298)),AI298))</f>
        <v/>
      </c>
      <c r="AC298" s="3">
        <f>IF(AND(AS298=2,EA298=1),AA298*O298,IF(AND(AS298=2,EA298=2),AB298*O298,IF(EA298=1,AA298,IF(EA298=2,AB298))))</f>
        <v/>
      </c>
      <c r="AD298" s="3">
        <f>IF(AQ298=12,$F298*G298/$AQ$9,IF(OR(AQ298=1,AQ298=4),$F298*G298/200,IF(OR(AQ298=2,AQ298=9),$F298*G298/100,"자동")))</f>
        <v/>
      </c>
      <c r="AE298" s="3">
        <f>IF(AR298=12,$F298*H298/$AR$9,IF(OR(AR298=1,AR298=4),$F298*H298/200,IF(OR(AR298=2,AR298=9),$F298*H298/100,"자동")))</f>
        <v/>
      </c>
      <c r="AF298" s="3">
        <f>IF(AS298=12,$F298*I298/IF($BB$7=1,IF($ED298=1,$AS$9,$AF$9),($AF$8*AL298+$AF$9*(1-AL298))),IF(AS298=42,$F298*I298/AN298,IF(OR(AS298=1,AS298=4,AS298=2),$F298*I298/100,IF(AS298=9,$F298*I298/50,"자동"))))</f>
        <v/>
      </c>
      <c r="AG298" s="3">
        <f>IF(AT298=12,$F298*J298/IF($BB$7=1,IF($ED298=1,$AT$9,$AG$9),($AG$8*AL298+$AG$9*(1-AL298))),IF(AT298=42,$F298*J298/AN298,IF(OR(AT298=1,AT298=4,AT298=2),$F298*J298/100,IF(AT298=9,$F298*J298/50,"자동"))))</f>
        <v/>
      </c>
      <c r="AH298" s="3">
        <f>IF(AU298=12,$F298*K298/IF($BB$7=1,IF($ED298=1,$AU$9,$AH$9),($AH$8*AL298+$AH$9*(1-AL298))),IF(AU298=42,$F298*K298/$AN298,IF(OR(AU298=1,AU298=4,AU298=2),$F298*K298/100,IF(AU298=9,$F298*K298/50,"자동"))))</f>
        <v/>
      </c>
      <c r="AI298" s="3">
        <f>IF(AV298=12,$F298*L298/IF($BB$7=1,IF($ED298=1,$AV$9,$AI$9),($AI$8*AL298+$AI$9*(1-AL298))),IF(AV298=42,$F298*L298/AO298,IF(OR(AV298=1,AV298=4,AV298=2),$F298*L298/100,IF(AV298=9,$F298*L298/50,"자동"))))</f>
        <v/>
      </c>
      <c r="AJ298" s="3">
        <f>IF(AW298=12,$F298*M298/IF($BB$7=1,IF($ED298=1,$AW$9,$AJ$9),($AJ$8*AL298+$AJ$9*(1-AL298))),IF(AW298=42,$F298*M298/AO298,IF(OR(AW298=1,AW298=4,AW298=2),$F298*M298/100,IF(AW298=9,$F298*M298/50,"자동"))))</f>
        <v/>
      </c>
      <c r="AL298" s="3">
        <f>IF(AK298&lt;&gt;"",AK298,IF(BA298&lt;&gt;12,"",IF(U298=1,1,IF(LEFT(E298,3)="서울대",0,""))))</f>
        <v/>
      </c>
      <c r="AN298" s="3">
        <f>IF($BA298=42,OFFSET(변환표준점수!C$119,$AP298-1,0),"")</f>
        <v/>
      </c>
      <c r="AO298" s="3">
        <f>IF($BA298=42,OFFSET(변환표준점수!D$119,$AP298-1,0),"")</f>
        <v/>
      </c>
      <c r="AP298" s="3">
        <f>IF(S298="","",MATCH(S298,변환표준점수!$B$119:$B$298,0))</f>
        <v/>
      </c>
      <c r="AQ298" s="3" t="n">
        <v>1</v>
      </c>
      <c r="AR298" s="3" t="n">
        <v>1</v>
      </c>
      <c r="AS298" s="3" t="n">
        <v>4</v>
      </c>
      <c r="AT298" s="3" t="n">
        <v>4</v>
      </c>
      <c r="AV298" s="3" t="n">
        <v>4</v>
      </c>
      <c r="AW298" s="3" t="n">
        <v>4</v>
      </c>
      <c r="AX298" s="3" t="n">
        <v>3</v>
      </c>
      <c r="AY298" s="3" t="n">
        <v>3</v>
      </c>
      <c r="BA298" s="3">
        <f>IF(AS298&gt;0,AS298,AV298)</f>
        <v/>
      </c>
      <c r="BJ298" s="3">
        <f>IF(BI298="",IF(DT298=1,1,$BI$3),BI298)</f>
        <v/>
      </c>
      <c r="CH298" s="206">
        <f>F298*P298</f>
        <v/>
      </c>
      <c r="CI298" s="56" t="n">
        <v>100</v>
      </c>
      <c r="CJ298" s="3" t="n">
        <v>98</v>
      </c>
      <c r="CK298" s="3" t="n">
        <v>95</v>
      </c>
      <c r="CL298" s="3" t="n">
        <v>92</v>
      </c>
      <c r="CM298" s="3" t="n">
        <v>86</v>
      </c>
      <c r="CN298" s="3" t="n">
        <v>75</v>
      </c>
      <c r="CO298" s="3" t="n">
        <v>64</v>
      </c>
      <c r="CP298" s="3" t="n">
        <v>58</v>
      </c>
      <c r="CQ298" s="3" t="n">
        <v>50</v>
      </c>
      <c r="CR298" s="56" t="n">
        <v>10</v>
      </c>
      <c r="CS298" s="3" t="n">
        <v>10</v>
      </c>
      <c r="CT298" s="3" t="n">
        <v>10</v>
      </c>
      <c r="CU298" s="3" t="n">
        <v>10</v>
      </c>
      <c r="CV298" s="3" t="n">
        <v>10</v>
      </c>
      <c r="CW298" s="3" t="n">
        <v>9.6</v>
      </c>
      <c r="CX298" s="3" t="n">
        <v>9.199999999999999</v>
      </c>
      <c r="CY298" s="3" t="n">
        <v>8.800000000000001</v>
      </c>
      <c r="CZ298" s="3" t="n">
        <v>8.4</v>
      </c>
      <c r="DJ298" s="3">
        <f>ROUND((CI298-EZ298),1)</f>
        <v/>
      </c>
      <c r="DK298" s="3">
        <f>((CI298-EZ298)/(FG298+DJ298-FC298))*100</f>
        <v/>
      </c>
      <c r="DL298" s="3">
        <f>ROUND((CR298-FA298)+(DA298-FB298),1)</f>
        <v/>
      </c>
      <c r="DO298" s="3" t="n">
        <v>2</v>
      </c>
      <c r="EA298" s="3">
        <f>IF(DZ298&gt;0,DZ298,IF(DM298&gt;0,1,2))</f>
        <v/>
      </c>
      <c r="EB298" s="3">
        <f>MAX(DM298:DO298)</f>
        <v/>
      </c>
      <c r="EC298" s="3">
        <f>AND(DM298-0.1&lt;$DM$8,DN298-0.1&lt;$DN$8,DO298-0.1&lt;$DO$8)*1</f>
        <v/>
      </c>
      <c r="ED298" s="3">
        <f>IFERROR(IF(AND($DP$8&gt;=DP298,$DQ$8&gt;=DQ298,$DR$8&gt;=DR298,$DS$8&gt;=DS298,$DT$8&gt;=DT298,$DU$8&gt;=DU298,$DV$8&gt;=DV298,$DW$8&gt;=DW298,$DX$8&gt;=DX298,OR(DY298=0,$DY$8&lt;DY298),EC298=1),1,0),0)</f>
        <v/>
      </c>
      <c r="EF298" s="3">
        <f>IFERROR(OFFSET(EF$3,MATCH(AQ298,$ED$4:$ED$10,0),0),0)</f>
        <v/>
      </c>
      <c r="EG298" s="3">
        <f>IFERROR(OFFSET(EG$3,MATCH(AR298,$ED$4:$ED$10,0),0),0)</f>
        <v/>
      </c>
      <c r="EH298" s="3">
        <f>IFERROR(IF(LEFT($BA298,1)="4",OFFSET(변환표준점수!$H$118,MATCH($S298,변환표준점수!$B$119:$B$198,0),),OFFSET(EH$3,MATCH(AS298,$ED$4:$ED$8,0),0)),0)</f>
        <v/>
      </c>
      <c r="EI298" s="3">
        <f>IFERROR(IF(LEFT($BA298,1)="4",OFFSET(변환표준점수!$I$118,MATCH($S298,변환표준점수!$B$119:$B$198,0),0),OFFSET(EI$3,MATCH(AT298,$ED$4:$ED$8,0),0)),0)</f>
        <v/>
      </c>
      <c r="EK298" s="3">
        <f>IFERROR(IF(LEFT($BA298,1)="4",OFFSET(변환표준점수!$J$118,MATCH($S298,변환표준점수!$B$119:$B$198,0),0),OFFSET(EJ$3,MATCH(AV298,$ED$4:$ED$8,0),0)),0)</f>
        <v/>
      </c>
      <c r="EL298" s="3">
        <f>IFERROR(IF(LEFT($BA298,1)="4",OFFSET(변환표준점수!$K$118,MATCH($S298,변환표준점수!$B$119:$B$198,0),0),OFFSET(EK$3,MATCH(AW298,$ED$4:$ED$8,0),0)),0)</f>
        <v/>
      </c>
      <c r="EM298" s="3">
        <f>IFERROR(OFFSET(EL$3,MATCH(AX298,$ED$4:$ED$8,0),0),0)</f>
        <v/>
      </c>
      <c r="EN298" s="3">
        <f>IFERROR(OFFSET(EM$3,MATCH(AY298,$ED$4:$ED$8,0),0),0)</f>
        <v/>
      </c>
      <c r="EO298" s="3">
        <f>IFERROR(OFFSET(EN$3,MATCH(AZ298,$ED$4:$ED$8,0),0),0)</f>
        <v/>
      </c>
      <c r="EQ298" s="3">
        <f>IFERROR((EF298*AD298+BO298)*$EP$9,0)</f>
        <v/>
      </c>
      <c r="ER298" s="3">
        <f>IFERROR(EG298*AE298+OFFSET($BP298,0,$ER$14-1),0)</f>
        <v/>
      </c>
      <c r="ES298" s="3">
        <f>IFERROR((EH298*AF298+BS298)*$EP$9,0)</f>
        <v/>
      </c>
      <c r="ET298" s="3">
        <f>IFERROR(IF(O298&lt;2,0,(EI298*AG298+BT298)*$EP$9),0)</f>
        <v/>
      </c>
      <c r="EU298" s="3">
        <f>IFERROR(BU298*$EP$9,0)</f>
        <v/>
      </c>
      <c r="EV298" s="3">
        <f>IFERROR((EK298*AI298+BV298)*$EP$9,0)</f>
        <v/>
      </c>
      <c r="EW298" s="3">
        <f>IFERROR(IF(O298&lt;2,0,(EL298*AJ298+BW298)*$EP$9),0)</f>
        <v/>
      </c>
      <c r="EX298" s="3">
        <f>LARGE((ES298:ET298,EV298:EW298),1)</f>
        <v/>
      </c>
      <c r="EY298" s="3">
        <f>IF(O298&lt;2,0,LARGE((ES298:ET298,EV298:EW298),2))</f>
        <v/>
      </c>
      <c r="EZ298" s="3">
        <f>IFERROR(OFFSET(CI298,0,ROUND((1/(1/EM298))-1,0)),0)</f>
        <v/>
      </c>
      <c r="FA298" s="3">
        <f>IFERROR(OFFSET(CR298,0,ROUND(1/(1/EN298),0)-1),0)</f>
        <v/>
      </c>
      <c r="FB298" s="3">
        <f>IFERROR(OFFSET(DA298,0,ROUND(1/(1/EO298),0)-1),0)</f>
        <v/>
      </c>
      <c r="FG298" s="3">
        <f>IF(FF298&gt;0,FF298,EQ298+ER298+EU298+EX298+EY298+EZ298+FA298+FB298+FC298)</f>
        <v/>
      </c>
      <c r="FH298" s="618" t="n"/>
      <c r="FU298" s="3">
        <f>IF(AQ298=1,"표점",IF(AQ298=12,"표점/만점",IF(AQ298=2,"백분위")))</f>
        <v/>
      </c>
      <c r="FV298" s="3">
        <f>IF(BA298=1,"표점",IF(BA298=12,"표점/만점",IF(BA298=2,"백분위",IF(BA298=4,"변표",IF(BA298=42,"변표/만점")))))</f>
        <v/>
      </c>
      <c r="FW298" s="3">
        <f>ROUND(Y298/$FZ298,2)</f>
        <v/>
      </c>
      <c r="FX298" s="3">
        <f>ROUND(Z298/$FZ298,2)</f>
        <v/>
      </c>
      <c r="FY298" s="3">
        <f>ROUND(AC298/$FZ298,2)</f>
        <v/>
      </c>
      <c r="FZ298" s="3">
        <f>Y298+Z298+AC298</f>
        <v/>
      </c>
    </row>
    <row r="299">
      <c r="A299" s="556" t="n">
        <v>26</v>
      </c>
      <c r="C299" s="3">
        <f>ROUND(ROW(C299)-ROW($C$15),0)</f>
        <v/>
      </c>
      <c r="E299" s="3" t="inlineStr">
        <is>
          <t>부산 통합</t>
        </is>
      </c>
      <c r="F299" s="3" t="n">
        <v>1000</v>
      </c>
      <c r="G299" s="3" t="n">
        <v>0.3</v>
      </c>
      <c r="H299" s="3" t="n">
        <v>0.25</v>
      </c>
      <c r="I299" s="3" t="n">
        <v>0.125</v>
      </c>
      <c r="J299" s="3" t="n">
        <v>0.125</v>
      </c>
      <c r="L299" s="3" t="n">
        <v>0.125</v>
      </c>
      <c r="M299" s="3" t="n">
        <v>0.125</v>
      </c>
      <c r="O299" s="3" t="n">
        <v>2</v>
      </c>
      <c r="P299" s="3">
        <f>G299+H299+MAX((I299:J299),L299:M299)*O299</f>
        <v/>
      </c>
      <c r="S299" s="3">
        <f>IF(R299&gt;0,R299,Q299)</f>
        <v/>
      </c>
      <c r="W299" s="3">
        <f>IF(AND(BH299=0,CD299=0),0,IF(V299&gt;0,V299,IF(U299=1,$W$11,0)))</f>
        <v/>
      </c>
      <c r="Y299" s="3">
        <f>AD299</f>
        <v/>
      </c>
      <c r="Z299" s="3">
        <f>AE299</f>
        <v/>
      </c>
      <c r="AA299" s="3">
        <f>IF($BB$7=1,AF299,IF(AS299=12,$F299*I299/($AF$8*AL299+$AF$9*(1-AL299)),AF299))</f>
        <v/>
      </c>
      <c r="AB299" s="3">
        <f>IF($BB$7=1,AI299,IF(AV299=12,$F299*L299/($AI$8*AL299+$AI$9*(1-AL299)),AI299))</f>
        <v/>
      </c>
      <c r="AC299" s="3">
        <f>IF(AND(AS299=2,EA299=1),AA299*O299,IF(AND(AS299=2,EA299=2),AB299*O299,IF(EA299=1,AA299,IF(EA299=2,AB299))))</f>
        <v/>
      </c>
      <c r="AD299" s="3">
        <f>IF(AQ299=12,$F299*G299/$AQ$9,IF(OR(AQ299=1,AQ299=4),$F299*G299/200,IF(OR(AQ299=2,AQ299=9),$F299*G299/100,"자동")))</f>
        <v/>
      </c>
      <c r="AE299" s="3">
        <f>IF(AR299=12,$F299*H299/$AR$9,IF(OR(AR299=1,AR299=4),$F299*H299/200,IF(OR(AR299=2,AR299=9),$F299*H299/100,"자동")))</f>
        <v/>
      </c>
      <c r="AF299" s="3">
        <f>IF(AS299=12,$F299*I299/IF($BB$7=1,IF($ED299=1,$AS$9,$AF$9),($AF$8*AL299+$AF$9*(1-AL299))),IF(AS299=42,$F299*I299/AN299,IF(OR(AS299=1,AS299=4,AS299=2),$F299*I299/100,IF(AS299=9,$F299*I299/50,"자동"))))</f>
        <v/>
      </c>
      <c r="AG299" s="3">
        <f>IF(AT299=12,$F299*J299/IF($BB$7=1,IF($ED299=1,$AT$9,$AG$9),($AG$8*AL299+$AG$9*(1-AL299))),IF(AT299=42,$F299*J299/AN299,IF(OR(AT299=1,AT299=4,AT299=2),$F299*J299/100,IF(AT299=9,$F299*J299/50,"자동"))))</f>
        <v/>
      </c>
      <c r="AH299" s="3">
        <f>IF(AU299=12,$F299*K299/IF($BB$7=1,IF($ED299=1,$AU$9,$AH$9),($AH$8*AL299+$AH$9*(1-AL299))),IF(AU299=42,$F299*K299/$AN299,IF(OR(AU299=1,AU299=4,AU299=2),$F299*K299/100,IF(AU299=9,$F299*K299/50,"자동"))))</f>
        <v/>
      </c>
      <c r="AI299" s="3">
        <f>IF(AV299=12,$F299*L299/IF($BB$7=1,IF($ED299=1,$AV$9,$AI$9),($AI$8*AL299+$AI$9*(1-AL299))),IF(AV299=42,$F299*L299/AO299,IF(OR(AV299=1,AV299=4,AV299=2),$F299*L299/100,IF(AV299=9,$F299*L299/50,"자동"))))</f>
        <v/>
      </c>
      <c r="AJ299" s="3">
        <f>IF(AW299=12,$F299*M299/IF($BB$7=1,IF($ED299=1,$AW$9,$AJ$9),($AJ$8*AL299+$AJ$9*(1-AL299))),IF(AW299=42,$F299*M299/AO299,IF(OR(AW299=1,AW299=4,AW299=2),$F299*M299/100,IF(AW299=9,$F299*M299/50,"자동"))))</f>
        <v/>
      </c>
      <c r="AL299" s="3">
        <f>IF(AK299&lt;&gt;"",AK299,IF(BA299&lt;&gt;12,"",IF(U299=1,1,IF(LEFT(E299,3)="서울대",0,""))))</f>
        <v/>
      </c>
      <c r="AN299" s="3">
        <f>IF($BA299=42,OFFSET(변환표준점수!C$119,$AP299-1,0),"")</f>
        <v/>
      </c>
      <c r="AO299" s="3">
        <f>IF($BA299=42,OFFSET(변환표준점수!D$119,$AP299-1,0),"")</f>
        <v/>
      </c>
      <c r="AP299" s="3">
        <f>IF(S299="","",MATCH(S299,변환표준점수!$B$119:$B$298,0))</f>
        <v/>
      </c>
      <c r="AQ299" s="3" t="n">
        <v>1</v>
      </c>
      <c r="AR299" s="3" t="n">
        <v>1</v>
      </c>
      <c r="AS299" s="3" t="n">
        <v>1</v>
      </c>
      <c r="AT299" s="3" t="n">
        <v>1</v>
      </c>
      <c r="AV299" s="3" t="n">
        <v>1</v>
      </c>
      <c r="AW299" s="3" t="n">
        <v>1</v>
      </c>
      <c r="AX299" s="3" t="n">
        <v>3</v>
      </c>
      <c r="AY299" s="3" t="n">
        <v>3</v>
      </c>
      <c r="BA299" s="3">
        <f>IF(AS299&gt;0,AS299,AV299)</f>
        <v/>
      </c>
      <c r="BJ299" s="3">
        <f>IF(BI299="",IF(DT299=1,1,$BI$3),BI299)</f>
        <v/>
      </c>
      <c r="CH299" s="206">
        <f>F299*P299</f>
        <v/>
      </c>
      <c r="CI299" s="56" t="n">
        <v>200</v>
      </c>
      <c r="CJ299" s="3" t="n">
        <v>198</v>
      </c>
      <c r="CK299" s="3" t="n">
        <v>195</v>
      </c>
      <c r="CL299" s="3" t="n">
        <v>190</v>
      </c>
      <c r="CM299" s="3" t="n">
        <v>185</v>
      </c>
      <c r="CN299" s="3" t="n">
        <v>180</v>
      </c>
      <c r="CO299" s="3" t="n">
        <v>175</v>
      </c>
      <c r="CP299" s="3" t="n">
        <v>170</v>
      </c>
      <c r="CQ299" s="3" t="n">
        <v>165</v>
      </c>
      <c r="CR299" s="56" t="n">
        <v>10</v>
      </c>
      <c r="CS299" s="3" t="n">
        <v>10</v>
      </c>
      <c r="CT299" s="3" t="n">
        <v>10</v>
      </c>
      <c r="CU299" s="3" t="n">
        <v>10</v>
      </c>
      <c r="CV299" s="3" t="n">
        <v>9.800000000000001</v>
      </c>
      <c r="CW299" s="3" t="n">
        <v>9.6</v>
      </c>
      <c r="CX299" s="3" t="n">
        <v>9.4</v>
      </c>
      <c r="CY299" s="3" t="n">
        <v>9.199999999999999</v>
      </c>
      <c r="CZ299" s="3" t="n">
        <v>9</v>
      </c>
      <c r="DJ299" s="3">
        <f>ROUND((CI299-EZ299),1)</f>
        <v/>
      </c>
      <c r="DK299" s="3">
        <f>((CI299-EZ299)/(FG299+DJ299-FC299))*100</f>
        <v/>
      </c>
      <c r="DL299" s="3">
        <f>ROUND((CR299-FA299)+(DA299-FB299),1)</f>
        <v/>
      </c>
      <c r="DO299" s="3" t="n">
        <v>2</v>
      </c>
      <c r="EA299" s="3">
        <f>IF(DZ299&gt;0,DZ299,IF(DM299&gt;0,1,2))</f>
        <v/>
      </c>
      <c r="EB299" s="3">
        <f>MAX(DM299:DO299)</f>
        <v/>
      </c>
      <c r="EC299" s="3">
        <f>AND(DM299-0.1&lt;$DM$8,DN299-0.1&lt;$DN$8,DO299-0.1&lt;$DO$8)*1</f>
        <v/>
      </c>
      <c r="ED299" s="3">
        <f>IFERROR(IF(AND($DP$8&gt;=DP299,$DQ$8&gt;=DQ299,$DR$8&gt;=DR299,$DS$8&gt;=DS299,$DT$8&gt;=DT299,$DU$8&gt;=DU299,$DV$8&gt;=DV299,$DW$8&gt;=DW299,$DX$8&gt;=DX299,OR(DY299=0,$DY$8&lt;DY299),EC299=1),1,0),0)</f>
        <v/>
      </c>
      <c r="EF299" s="3">
        <f>IFERROR(OFFSET(EF$3,MATCH(AQ299,$ED$4:$ED$10,0),0),0)</f>
        <v/>
      </c>
      <c r="EG299" s="3">
        <f>IFERROR(OFFSET(EG$3,MATCH(AR299,$ED$4:$ED$10,0),0),0)</f>
        <v/>
      </c>
      <c r="EH299" s="3">
        <f>IFERROR(IF(LEFT($BA299,1)="4",OFFSET(변환표준점수!$H$118,MATCH($S299,변환표준점수!$B$119:$B$198,0),),OFFSET(EH$3,MATCH(AS299,$ED$4:$ED$8,0),0)),0)</f>
        <v/>
      </c>
      <c r="EI299" s="3">
        <f>IFERROR(IF(LEFT($BA299,1)="4",OFFSET(변환표준점수!$I$118,MATCH($S299,변환표준점수!$B$119:$B$198,0),0),OFFSET(EI$3,MATCH(AT299,$ED$4:$ED$8,0),0)),0)</f>
        <v/>
      </c>
      <c r="EK299" s="3">
        <f>IFERROR(IF(LEFT($BA299,1)="4",OFFSET(변환표준점수!$J$118,MATCH($S299,변환표준점수!$B$119:$B$198,0),0),OFFSET(EJ$3,MATCH(AV299,$ED$4:$ED$8,0),0)),0)</f>
        <v/>
      </c>
      <c r="EL299" s="3">
        <f>IFERROR(IF(LEFT($BA299,1)="4",OFFSET(변환표준점수!$K$118,MATCH($S299,변환표준점수!$B$119:$B$198,0),0),OFFSET(EK$3,MATCH(AW299,$ED$4:$ED$8,0),0)),0)</f>
        <v/>
      </c>
      <c r="EM299" s="3">
        <f>IFERROR(OFFSET(EL$3,MATCH(AX299,$ED$4:$ED$8,0),0),0)</f>
        <v/>
      </c>
      <c r="EN299" s="3">
        <f>IFERROR(OFFSET(EM$3,MATCH(AY299,$ED$4:$ED$8,0),0),0)</f>
        <v/>
      </c>
      <c r="EO299" s="3">
        <f>IFERROR(OFFSET(EN$3,MATCH(AZ299,$ED$4:$ED$8,0),0),0)</f>
        <v/>
      </c>
      <c r="EQ299" s="3">
        <f>IFERROR((EF299*AD299+BO299)*$EP$9,0)</f>
        <v/>
      </c>
      <c r="ER299" s="3">
        <f>IFERROR(EG299*AE299+OFFSET($BP299,0,$ER$14-1),0)</f>
        <v/>
      </c>
      <c r="ES299" s="3">
        <f>IFERROR((EH299*AF299+BS299)*$EP$9,0)</f>
        <v/>
      </c>
      <c r="ET299" s="3">
        <f>IFERROR(IF(O299&lt;2,0,(EI299*AG299+BT299)*$EP$9),0)</f>
        <v/>
      </c>
      <c r="EU299" s="3">
        <f>IFERROR(BU299*$EP$9,0)</f>
        <v/>
      </c>
      <c r="EV299" s="3">
        <f>IFERROR((EK299*AI299+BV299)*$EP$9,0)</f>
        <v/>
      </c>
      <c r="EW299" s="3">
        <f>IFERROR(IF(O299&lt;2,0,(EL299*AJ299+BW299)*$EP$9),0)</f>
        <v/>
      </c>
      <c r="EX299" s="3">
        <f>LARGE((ES299:ET299,EV299:EW299),1)</f>
        <v/>
      </c>
      <c r="EY299" s="3">
        <f>IF(O299&lt;2,0,LARGE((ES299:ET299,EV299:EW299),2))</f>
        <v/>
      </c>
      <c r="EZ299" s="3">
        <f>IFERROR(OFFSET(CI299,0,ROUND((1/(1/EM299))-1,0)),0)</f>
        <v/>
      </c>
      <c r="FA299" s="3">
        <f>IFERROR(OFFSET(CR299,0,ROUND(1/(1/EN299),0)-1),0)</f>
        <v/>
      </c>
      <c r="FB299" s="3">
        <f>IFERROR(OFFSET(DA299,0,ROUND(1/(1/EO299),0)-1),0)</f>
        <v/>
      </c>
      <c r="FG299" s="3">
        <f>IF(FF299&gt;0,FF299,EQ299+ER299+EU299+EX299+EY299+EZ299+FA299+FB299+FC299)</f>
        <v/>
      </c>
      <c r="FH299" s="618" t="n"/>
      <c r="FU299" s="3">
        <f>IF(AQ299=1,"표점",IF(AQ299=12,"표점/만점",IF(AQ299=2,"백분위")))</f>
        <v/>
      </c>
      <c r="FV299" s="3">
        <f>IF(BA299=1,"표점",IF(BA299=12,"표점/만점",IF(BA299=2,"백분위",IF(BA299=4,"변표",IF(BA299=42,"변표/만점")))))</f>
        <v/>
      </c>
      <c r="FW299" s="3">
        <f>ROUND(Y299/$FZ299,2)</f>
        <v/>
      </c>
      <c r="FX299" s="3">
        <f>ROUND(Z299/$FZ299,2)</f>
        <v/>
      </c>
      <c r="FY299" s="3">
        <f>ROUND(AC299/$FZ299,2)</f>
        <v/>
      </c>
      <c r="FZ299" s="3">
        <f>Y299+Z299+AC299</f>
        <v/>
      </c>
    </row>
    <row r="300">
      <c r="A300" s="556" t="n">
        <v>26</v>
      </c>
      <c r="C300" s="3">
        <f>ROUND(ROW(C300)-ROW($C$15),0)</f>
        <v/>
      </c>
      <c r="E300" s="3" t="inlineStr">
        <is>
          <t>부산 자유</t>
        </is>
      </c>
      <c r="F300" s="3" t="n">
        <v>1000</v>
      </c>
      <c r="G300" s="3" t="n">
        <v>0.3</v>
      </c>
      <c r="H300" s="3" t="n">
        <v>0.3</v>
      </c>
      <c r="I300" s="3" t="n">
        <v>0.1</v>
      </c>
      <c r="J300" s="3" t="n">
        <v>0.1</v>
      </c>
      <c r="L300" s="3" t="n">
        <v>0.1</v>
      </c>
      <c r="M300" s="3" t="n">
        <v>0.1</v>
      </c>
      <c r="O300" s="3" t="n">
        <v>2</v>
      </c>
      <c r="P300" s="3">
        <f>G300+H300+MAX((I300:J300),L300:M300)*O300</f>
        <v/>
      </c>
      <c r="S300" s="3">
        <f>IF(R300&gt;0,R300,Q300)</f>
        <v/>
      </c>
      <c r="W300" s="3">
        <f>IF(AND(BH300=0,CD300=0),0,IF(V300&gt;0,V300,IF(U300=1,$W$11,0)))</f>
        <v/>
      </c>
      <c r="Y300" s="3">
        <f>AD300</f>
        <v/>
      </c>
      <c r="Z300" s="3">
        <f>AE300</f>
        <v/>
      </c>
      <c r="AA300" s="3">
        <f>IF($BB$7=1,AF300,IF(AS300=12,$F300*I300/($AF$8*AL300+$AF$9*(1-AL300)),AF300))</f>
        <v/>
      </c>
      <c r="AB300" s="3">
        <f>IF($BB$7=1,AI300,IF(AV300=12,$F300*L300/($AI$8*AL300+$AI$9*(1-AL300)),AI300))</f>
        <v/>
      </c>
      <c r="AC300" s="3">
        <f>IF(AND(AS300=2,EA300=1),AA300*O300,IF(AND(AS300=2,EA300=2),AB300*O300,IF(EA300=1,AA300,IF(EA300=2,AB300))))</f>
        <v/>
      </c>
      <c r="AD300" s="3">
        <f>IF(AQ300=12,$F300*G300/$AQ$9,IF(OR(AQ300=1,AQ300=4),$F300*G300/200,IF(OR(AQ300=2,AQ300=9),$F300*G300/100,"자동")))</f>
        <v/>
      </c>
      <c r="AE300" s="3">
        <f>IF(AR300=12,$F300*H300/$AR$9,IF(OR(AR300=1,AR300=4),$F300*H300/200,IF(OR(AR300=2,AR300=9),$F300*H300/100,"자동")))</f>
        <v/>
      </c>
      <c r="AF300" s="3">
        <f>IF(AS300=12,$F300*I300/IF($BB$7=1,IF($ED300=1,$AS$9,$AF$9),($AF$8*AL300+$AF$9*(1-AL300))),IF(AS300=42,$F300*I300/AN300,IF(OR(AS300=1,AS300=4,AS300=2),$F300*I300/100,IF(AS300=9,$F300*I300/50,"자동"))))</f>
        <v/>
      </c>
      <c r="AG300" s="3">
        <f>IF(AT300=12,$F300*J300/IF($BB$7=1,IF($ED300=1,$AT$9,$AG$9),($AG$8*AL300+$AG$9*(1-AL300))),IF(AT300=42,$F300*J300/AN300,IF(OR(AT300=1,AT300=4,AT300=2),$F300*J300/100,IF(AT300=9,$F300*J300/50,"자동"))))</f>
        <v/>
      </c>
      <c r="AH300" s="3">
        <f>IF(AU300=12,$F300*K300/IF($BB$7=1,IF($ED300=1,$AU$9,$AH$9),($AH$8*AL300+$AH$9*(1-AL300))),IF(AU300=42,$F300*K300/$AN300,IF(OR(AU300=1,AU300=4,AU300=2),$F300*K300/100,IF(AU300=9,$F300*K300/50,"자동"))))</f>
        <v/>
      </c>
      <c r="AI300" s="3">
        <f>IF(AV300=12,$F300*L300/IF($BB$7=1,IF($ED300=1,$AV$9,$AI$9),($AI$8*AL300+$AI$9*(1-AL300))),IF(AV300=42,$F300*L300/AO300,IF(OR(AV300=1,AV300=4,AV300=2),$F300*L300/100,IF(AV300=9,$F300*L300/50,"자동"))))</f>
        <v/>
      </c>
      <c r="AJ300" s="3">
        <f>IF(AW300=12,$F300*M300/IF($BB$7=1,IF($ED300=1,$AW$9,$AJ$9),($AJ$8*AL300+$AJ$9*(1-AL300))),IF(AW300=42,$F300*M300/AO300,IF(OR(AW300=1,AW300=4,AW300=2),$F300*M300/100,IF(AW300=9,$F300*M300/50,"자동"))))</f>
        <v/>
      </c>
      <c r="AL300" s="3">
        <f>IF(AK300&lt;&gt;"",AK300,IF(BA300&lt;&gt;12,"",IF(U300=1,1,IF(LEFT(E300,3)="서울대",0,""))))</f>
        <v/>
      </c>
      <c r="AN300" s="3">
        <f>IF($BA300=42,OFFSET(변환표준점수!C$119,$AP300-1,0),"")</f>
        <v/>
      </c>
      <c r="AO300" s="3">
        <f>IF($BA300=42,OFFSET(변환표준점수!D$119,$AP300-1,0),"")</f>
        <v/>
      </c>
      <c r="AP300" s="3">
        <f>IF(S300="","",MATCH(S300,변환표준점수!$B$119:$B$298,0))</f>
        <v/>
      </c>
      <c r="AQ300" s="3" t="n">
        <v>1</v>
      </c>
      <c r="AR300" s="3" t="n">
        <v>1</v>
      </c>
      <c r="AS300" s="3" t="n">
        <v>1</v>
      </c>
      <c r="AT300" s="3" t="n">
        <v>1</v>
      </c>
      <c r="AV300" s="3" t="n">
        <v>1</v>
      </c>
      <c r="AW300" s="3" t="n">
        <v>1</v>
      </c>
      <c r="AX300" s="3" t="n">
        <v>3</v>
      </c>
      <c r="AY300" s="3" t="n">
        <v>3</v>
      </c>
      <c r="BA300" s="3">
        <f>IF(AS300&gt;0,AS300,AV300)</f>
        <v/>
      </c>
      <c r="BJ300" s="3">
        <f>IF(BI300="",IF(DT300=1,1,$BI$3),BI300)</f>
        <v/>
      </c>
      <c r="CH300" s="206">
        <f>F300*P300</f>
        <v/>
      </c>
      <c r="CI300" s="56" t="n">
        <v>200</v>
      </c>
      <c r="CJ300" s="3" t="n">
        <v>198</v>
      </c>
      <c r="CK300" s="3" t="n">
        <v>195</v>
      </c>
      <c r="CL300" s="3" t="n">
        <v>190</v>
      </c>
      <c r="CM300" s="3" t="n">
        <v>185</v>
      </c>
      <c r="CN300" s="3" t="n">
        <v>180</v>
      </c>
      <c r="CO300" s="3" t="n">
        <v>175</v>
      </c>
      <c r="CP300" s="3" t="n">
        <v>170</v>
      </c>
      <c r="CQ300" s="3" t="n">
        <v>165</v>
      </c>
      <c r="CR300" s="56" t="n">
        <v>10</v>
      </c>
      <c r="CS300" s="3" t="n">
        <v>10</v>
      </c>
      <c r="CT300" s="3" t="n">
        <v>10</v>
      </c>
      <c r="CU300" s="3" t="n">
        <v>10</v>
      </c>
      <c r="CV300" s="3" t="n">
        <v>9.800000000000001</v>
      </c>
      <c r="CW300" s="3" t="n">
        <v>9.6</v>
      </c>
      <c r="CX300" s="3" t="n">
        <v>9.4</v>
      </c>
      <c r="CY300" s="3" t="n">
        <v>9.199999999999999</v>
      </c>
      <c r="CZ300" s="3" t="n">
        <v>9</v>
      </c>
      <c r="DJ300" s="3">
        <f>ROUND((CI300-EZ300),1)</f>
        <v/>
      </c>
      <c r="DK300" s="3">
        <f>((CI300-EZ300)/(FG300+DJ300-FC300))*100</f>
        <v/>
      </c>
      <c r="DL300" s="3">
        <f>ROUND((CR300-FA300)+(DA300-FB300),1)</f>
        <v/>
      </c>
      <c r="DO300" s="3" t="n">
        <v>2</v>
      </c>
      <c r="EA300" s="3">
        <f>IF(DZ300&gt;0,DZ300,IF(DM300&gt;0,1,2))</f>
        <v/>
      </c>
      <c r="EB300" s="3">
        <f>MAX(DM300:DO300)</f>
        <v/>
      </c>
      <c r="EC300" s="3">
        <f>AND(DM300-0.1&lt;$DM$8,DN300-0.1&lt;$DN$8,DO300-0.1&lt;$DO$8)*1</f>
        <v/>
      </c>
      <c r="ED300" s="3">
        <f>IFERROR(IF(AND($DP$8&gt;=DP300,$DQ$8&gt;=DQ300,$DR$8&gt;=DR300,$DS$8&gt;=DS300,$DT$8&gt;=DT300,$DU$8&gt;=DU300,$DV$8&gt;=DV300,$DW$8&gt;=DW300,$DX$8&gt;=DX300,OR(DY300=0,$DY$8&lt;DY300),EC300=1),1,0),0)</f>
        <v/>
      </c>
      <c r="EF300" s="3">
        <f>IFERROR(OFFSET(EF$3,MATCH(AQ300,$ED$4:$ED$10,0),0),0)</f>
        <v/>
      </c>
      <c r="EG300" s="3">
        <f>IFERROR(OFFSET(EG$3,MATCH(AR300,$ED$4:$ED$10,0),0),0)</f>
        <v/>
      </c>
      <c r="EH300" s="3">
        <f>IFERROR(IF(LEFT($BA300,1)="4",OFFSET(변환표준점수!$H$118,MATCH($S300,변환표준점수!$B$119:$B$198,0),),OFFSET(EH$3,MATCH(AS300,$ED$4:$ED$8,0),0)),0)</f>
        <v/>
      </c>
      <c r="EI300" s="3">
        <f>IFERROR(IF(LEFT($BA300,1)="4",OFFSET(변환표준점수!$I$118,MATCH($S300,변환표준점수!$B$119:$B$198,0),0),OFFSET(EI$3,MATCH(AT300,$ED$4:$ED$8,0),0)),0)</f>
        <v/>
      </c>
      <c r="EK300" s="3">
        <f>IFERROR(IF(LEFT($BA300,1)="4",OFFSET(변환표준점수!$J$118,MATCH($S300,변환표준점수!$B$119:$B$198,0),0),OFFSET(EJ$3,MATCH(AV300,$ED$4:$ED$8,0),0)),0)</f>
        <v/>
      </c>
      <c r="EL300" s="3">
        <f>IFERROR(IF(LEFT($BA300,1)="4",OFFSET(변환표준점수!$K$118,MATCH($S300,변환표준점수!$B$119:$B$198,0),0),OFFSET(EK$3,MATCH(AW300,$ED$4:$ED$8,0),0)),0)</f>
        <v/>
      </c>
      <c r="EM300" s="3">
        <f>IFERROR(OFFSET(EL$3,MATCH(AX300,$ED$4:$ED$8,0),0),0)</f>
        <v/>
      </c>
      <c r="EN300" s="3">
        <f>IFERROR(OFFSET(EM$3,MATCH(AY300,$ED$4:$ED$8,0),0),0)</f>
        <v/>
      </c>
      <c r="EO300" s="3">
        <f>IFERROR(OFFSET(EN$3,MATCH(AZ300,$ED$4:$ED$8,0),0),0)</f>
        <v/>
      </c>
      <c r="EQ300" s="3">
        <f>IFERROR((EF300*AD300+BO300)*$EP$9,0)</f>
        <v/>
      </c>
      <c r="ER300" s="3">
        <f>IFERROR(EG300*AE300+OFFSET($BP300,0,$ER$14-1),0)</f>
        <v/>
      </c>
      <c r="ES300" s="3">
        <f>IFERROR((EH300*AF300+BS300)*$EP$9,0)</f>
        <v/>
      </c>
      <c r="ET300" s="3">
        <f>IFERROR(IF(O300&lt;2,0,(EI300*AG300+BT300)*$EP$9),0)</f>
        <v/>
      </c>
      <c r="EU300" s="3">
        <f>IFERROR(BU300*$EP$9,0)</f>
        <v/>
      </c>
      <c r="EV300" s="3">
        <f>IFERROR((EK300*AI300+BV300)*$EP$9,0)</f>
        <v/>
      </c>
      <c r="EW300" s="3">
        <f>IFERROR(IF(O300&lt;2,0,(EL300*AJ300+BW300)*$EP$9),0)</f>
        <v/>
      </c>
      <c r="EX300" s="3">
        <f>LARGE((ES300:ET300,EV300:EW300),1)</f>
        <v/>
      </c>
      <c r="EY300" s="3">
        <f>IF(O300&lt;2,0,LARGE((ES300:ET300,EV300:EW300),2))</f>
        <v/>
      </c>
      <c r="EZ300" s="3">
        <f>IFERROR(OFFSET(CI300,0,ROUND((1/(1/EM300))-1,0)),0)</f>
        <v/>
      </c>
      <c r="FA300" s="3">
        <f>IFERROR(OFFSET(CR300,0,ROUND(1/(1/EN300),0)-1),0)</f>
        <v/>
      </c>
      <c r="FB300" s="3">
        <f>IFERROR(OFFSET(DA300,0,ROUND(1/(1/EO300),0)-1),0)</f>
        <v/>
      </c>
      <c r="FG300" s="3">
        <f>IF(FF300&gt;0,FF300,EQ300+ER300+EU300+EX300+EY300+EZ300+FA300+FB300+FC300)</f>
        <v/>
      </c>
      <c r="FH300" s="618" t="n"/>
      <c r="FU300" s="3">
        <f>IF(AQ300=1,"표점",IF(AQ300=12,"표점/만점",IF(AQ300=2,"백분위")))</f>
        <v/>
      </c>
      <c r="FV300" s="3">
        <f>IF(BA300=1,"표점",IF(BA300=12,"표점/만점",IF(BA300=2,"백분위",IF(BA300=4,"변표",IF(BA300=42,"변표/만점")))))</f>
        <v/>
      </c>
      <c r="FW300" s="3">
        <f>ROUND(Y300/$FZ300,2)</f>
        <v/>
      </c>
      <c r="FX300" s="3">
        <f>ROUND(Z300/$FZ300,2)</f>
        <v/>
      </c>
      <c r="FY300" s="3">
        <f>ROUND(AC300/$FZ300,2)</f>
        <v/>
      </c>
      <c r="FZ300" s="3">
        <f>Y300+Z300+AC300</f>
        <v/>
      </c>
    </row>
    <row r="301">
      <c r="A301" s="556" t="n">
        <v>26</v>
      </c>
      <c r="C301" s="3">
        <f>ROUND(ROW(C301)-ROW($C$15),0)</f>
        <v/>
      </c>
      <c r="E301" s="3" t="inlineStr">
        <is>
          <t>부산 수탐지정한</t>
        </is>
      </c>
      <c r="F301" s="3" t="n">
        <v>1000</v>
      </c>
      <c r="G301" s="3" t="n">
        <v>0.2</v>
      </c>
      <c r="H301" s="3" t="n">
        <v>0.3</v>
      </c>
      <c r="I301" s="3" t="n">
        <v>0.15</v>
      </c>
      <c r="J301" s="3" t="n">
        <v>0.15</v>
      </c>
      <c r="O301" s="3" t="n">
        <v>2</v>
      </c>
      <c r="P301" s="3">
        <f>G301+H301+MAX((I301:J301),L301:M301)*O301</f>
        <v/>
      </c>
      <c r="S301" s="3">
        <f>IF(R301&gt;0,R301,Q301)</f>
        <v/>
      </c>
      <c r="W301" s="3">
        <f>IF(AND(BH301=0,CD301=0),0,IF(V301&gt;0,V301,IF(U301=1,$W$11,0)))</f>
        <v/>
      </c>
      <c r="Y301" s="3">
        <f>AD301</f>
        <v/>
      </c>
      <c r="Z301" s="3">
        <f>AE301</f>
        <v/>
      </c>
      <c r="AA301" s="3">
        <f>IF($BB$7=1,AF301,IF(AS301=12,$F301*I301/($AF$8*AL301+$AF$9*(1-AL301)),AF301))</f>
        <v/>
      </c>
      <c r="AB301" s="3">
        <f>IF($BB$7=1,AI301,IF(AV301=12,$F301*L301/($AI$8*AL301+$AI$9*(1-AL301)),AI301))</f>
        <v/>
      </c>
      <c r="AC301" s="3">
        <f>IF(AND(AS301=2,EA301=1),AA301*O301,IF(AND(AS301=2,EA301=2),AB301*O301,IF(EA301=1,AA301,IF(EA301=2,AB301))))</f>
        <v/>
      </c>
      <c r="AD301" s="3">
        <f>IF(AQ301=12,$F301*G301/$AQ$9,IF(OR(AQ301=1,AQ301=4),$F301*G301/200,IF(OR(AQ301=2,AQ301=9),$F301*G301/100,"자동")))</f>
        <v/>
      </c>
      <c r="AE301" s="3">
        <f>IF(AR301=12,$F301*H301/$AR$9,IF(OR(AR301=1,AR301=4),$F301*H301/200,IF(OR(AR301=2,AR301=9),$F301*H301/100,"자동")))</f>
        <v/>
      </c>
      <c r="AF301" s="3">
        <f>IF(AS301=12,$F301*I301/IF($BB$7=1,IF($ED301=1,$AS$9,$AF$9),($AF$8*AL301+$AF$9*(1-AL301))),IF(AS301=42,$F301*I301/AN301,IF(OR(AS301=1,AS301=4,AS301=2),$F301*I301/100,IF(AS301=9,$F301*I301/50,"자동"))))</f>
        <v/>
      </c>
      <c r="AG301" s="3">
        <f>IF(AT301=12,$F301*J301/IF($BB$7=1,IF($ED301=1,$AT$9,$AG$9),($AG$8*AL301+$AG$9*(1-AL301))),IF(AT301=42,$F301*J301/AN301,IF(OR(AT301=1,AT301=4,AT301=2),$F301*J301/100,IF(AT301=9,$F301*J301/50,"자동"))))</f>
        <v/>
      </c>
      <c r="AH301" s="3">
        <f>IF(AU301=12,$F301*K301/IF($BB$7=1,IF($ED301=1,$AU$9,$AH$9),($AH$8*AL301+$AH$9*(1-AL301))),IF(AU301=42,$F301*K301/$AN301,IF(OR(AU301=1,AU301=4,AU301=2),$F301*K301/100,IF(AU301=9,$F301*K301/50,"자동"))))</f>
        <v/>
      </c>
      <c r="AI301" s="3">
        <f>IF(AV301=12,$F301*L301/IF($BB$7=1,IF($ED301=1,$AV$9,$AI$9),($AI$8*AL301+$AI$9*(1-AL301))),IF(AV301=42,$F301*L301/AO301,IF(OR(AV301=1,AV301=4,AV301=2),$F301*L301/100,IF(AV301=9,$F301*L301/50,"자동"))))</f>
        <v/>
      </c>
      <c r="AJ301" s="3">
        <f>IF(AW301=12,$F301*M301/IF($BB$7=1,IF($ED301=1,$AW$9,$AJ$9),($AJ$8*AL301+$AJ$9*(1-AL301))),IF(AW301=42,$F301*M301/AO301,IF(OR(AW301=1,AW301=4,AW301=2),$F301*M301/100,IF(AW301=9,$F301*M301/50,"자동"))))</f>
        <v/>
      </c>
      <c r="AL301" s="3">
        <f>IF(AK301&lt;&gt;"",AK301,IF(BA301&lt;&gt;12,"",IF(U301=1,1,IF(LEFT(E301,3)="서울대",0,""))))</f>
        <v/>
      </c>
      <c r="AN301" s="3">
        <f>IF($BA301=42,OFFSET(변환표준점수!C$119,$AP301-1,0),"")</f>
        <v/>
      </c>
      <c r="AO301" s="3">
        <f>IF($BA301=42,OFFSET(변환표준점수!D$119,$AP301-1,0),"")</f>
        <v/>
      </c>
      <c r="AP301" s="3">
        <f>IF(S301="","",MATCH(S301,변환표준점수!$B$119:$B$298,0))</f>
        <v/>
      </c>
      <c r="AQ301" s="3" t="n">
        <v>1</v>
      </c>
      <c r="AR301" s="3" t="n">
        <v>1</v>
      </c>
      <c r="AS301" s="3" t="n">
        <v>1</v>
      </c>
      <c r="AT301" s="3" t="n">
        <v>1</v>
      </c>
      <c r="AX301" s="3" t="n">
        <v>3</v>
      </c>
      <c r="AY301" s="3" t="n">
        <v>3</v>
      </c>
      <c r="BA301" s="3">
        <f>IF(AS301&gt;0,AS301,AV301)</f>
        <v/>
      </c>
      <c r="BJ301" s="3">
        <f>IF(BI301="",IF(DT301=1,1,$BI$3),BI301)</f>
        <v/>
      </c>
      <c r="CH301" s="206">
        <f>F301*P301</f>
        <v/>
      </c>
      <c r="CI301" s="56" t="n">
        <v>200</v>
      </c>
      <c r="CJ301" s="3" t="n">
        <v>198</v>
      </c>
      <c r="CK301" s="3" t="n">
        <v>195</v>
      </c>
      <c r="CL301" s="3" t="n">
        <v>190</v>
      </c>
      <c r="CM301" s="3" t="n">
        <v>185</v>
      </c>
      <c r="CN301" s="3" t="n">
        <v>180</v>
      </c>
      <c r="CO301" s="3" t="n">
        <v>175</v>
      </c>
      <c r="CP301" s="3" t="n">
        <v>170</v>
      </c>
      <c r="CQ301" s="3" t="n">
        <v>165</v>
      </c>
      <c r="CR301" s="56" t="n">
        <v>10</v>
      </c>
      <c r="CS301" s="3" t="n">
        <v>10</v>
      </c>
      <c r="CT301" s="3" t="n">
        <v>10</v>
      </c>
      <c r="CU301" s="3" t="n">
        <v>10</v>
      </c>
      <c r="CV301" s="3" t="n">
        <v>9.800000000000001</v>
      </c>
      <c r="CW301" s="3" t="n">
        <v>9.6</v>
      </c>
      <c r="CX301" s="3" t="n">
        <v>9.4</v>
      </c>
      <c r="CY301" s="3" t="n">
        <v>9.199999999999999</v>
      </c>
      <c r="CZ301" s="3" t="n">
        <v>9</v>
      </c>
      <c r="DJ301" s="3">
        <f>ROUND((CI301-EZ301),1)</f>
        <v/>
      </c>
      <c r="DK301" s="3">
        <f>((CI301-EZ301)/(FG301+DJ301-FC301))*100</f>
        <v/>
      </c>
      <c r="DL301" s="3">
        <f>ROUND((CR301-FA301)+(DA301-FB301),1)</f>
        <v/>
      </c>
      <c r="DM301" s="3" t="n">
        <v>2</v>
      </c>
      <c r="DQ301" s="3" t="n">
        <v>1</v>
      </c>
      <c r="DS301" s="3" t="n">
        <v>1</v>
      </c>
      <c r="EA301" s="3">
        <f>IF(DZ301&gt;0,DZ301,IF(DM301&gt;0,1,2))</f>
        <v/>
      </c>
      <c r="EB301" s="3">
        <f>MAX(DM301:DO301)</f>
        <v/>
      </c>
      <c r="EC301" s="3">
        <f>AND(DM301-0.1&lt;$DM$8,DN301-0.1&lt;$DN$8,DO301-0.1&lt;$DO$8)*1</f>
        <v/>
      </c>
      <c r="ED301" s="3">
        <f>IFERROR(IF(AND($DP$8&gt;=DP301,$DQ$8&gt;=DQ301,$DR$8&gt;=DR301,$DS$8&gt;=DS301,$DT$8&gt;=DT301,$DU$8&gt;=DU301,$DV$8&gt;=DV301,$DW$8&gt;=DW301,$DX$8&gt;=DX301,OR(DY301=0,$DY$8&lt;DY301),EC301=1),1,0),0)</f>
        <v/>
      </c>
      <c r="EF301" s="3">
        <f>IFERROR(OFFSET(EF$3,MATCH(AQ301,$ED$4:$ED$10,0),0),0)</f>
        <v/>
      </c>
      <c r="EG301" s="3">
        <f>IFERROR(OFFSET(EG$3,MATCH(AR301,$ED$4:$ED$10,0),0),0)</f>
        <v/>
      </c>
      <c r="EH301" s="3">
        <f>IFERROR(IF(LEFT($BA301,1)="4",OFFSET(변환표준점수!$H$118,MATCH($S301,변환표준점수!$B$119:$B$198,0),),OFFSET(EH$3,MATCH(AS301,$ED$4:$ED$8,0),0)),0)</f>
        <v/>
      </c>
      <c r="EI301" s="3">
        <f>IFERROR(IF(LEFT($BA301,1)="4",OFFSET(변환표준점수!$I$118,MATCH($S301,변환표준점수!$B$119:$B$198,0),0),OFFSET(EI$3,MATCH(AT301,$ED$4:$ED$8,0),0)),0)</f>
        <v/>
      </c>
      <c r="EK301" s="3">
        <f>IFERROR(IF(LEFT($BA301,1)="4",OFFSET(변환표준점수!$J$118,MATCH($S301,변환표준점수!$B$119:$B$198,0),0),OFFSET(EJ$3,MATCH(AV301,$ED$4:$ED$8,0),0)),0)</f>
        <v/>
      </c>
      <c r="EL301" s="3">
        <f>IFERROR(IF(LEFT($BA301,1)="4",OFFSET(변환표준점수!$K$118,MATCH($S301,변환표준점수!$B$119:$B$198,0),0),OFFSET(EK$3,MATCH(AW301,$ED$4:$ED$8,0),0)),0)</f>
        <v/>
      </c>
      <c r="EM301" s="3">
        <f>IFERROR(OFFSET(EL$3,MATCH(AX301,$ED$4:$ED$8,0),0),0)</f>
        <v/>
      </c>
      <c r="EN301" s="3">
        <f>IFERROR(OFFSET(EM$3,MATCH(AY301,$ED$4:$ED$8,0),0),0)</f>
        <v/>
      </c>
      <c r="EO301" s="3">
        <f>IFERROR(OFFSET(EN$3,MATCH(AZ301,$ED$4:$ED$8,0),0),0)</f>
        <v/>
      </c>
      <c r="EQ301" s="3">
        <f>IFERROR((EF301*AD301+BO301)*$EP$9,0)</f>
        <v/>
      </c>
      <c r="ER301" s="3">
        <f>IFERROR(EG301*AE301+OFFSET($BP301,0,$ER$14-1),0)</f>
        <v/>
      </c>
      <c r="ES301" s="3">
        <f>IFERROR((EH301*AF301+BS301)*$EP$9,0)</f>
        <v/>
      </c>
      <c r="ET301" s="3">
        <f>IFERROR(IF(O301&lt;2,0,(EI301*AG301+BT301)*$EP$9),0)</f>
        <v/>
      </c>
      <c r="EU301" s="3">
        <f>IFERROR(BU301*$EP$9,0)</f>
        <v/>
      </c>
      <c r="EV301" s="3">
        <f>IFERROR((EK301*AI301+BV301)*$EP$9,0)</f>
        <v/>
      </c>
      <c r="EW301" s="3">
        <f>IFERROR(IF(O301&lt;2,0,(EL301*AJ301+BW301)*$EP$9),0)</f>
        <v/>
      </c>
      <c r="EX301" s="3">
        <f>LARGE((ES301:ET301,EV301:EW301),1)</f>
        <v/>
      </c>
      <c r="EY301" s="3">
        <f>IF(O301&lt;2,0,LARGE((ES301:ET301,EV301:EW301),2))</f>
        <v/>
      </c>
      <c r="EZ301" s="3">
        <f>IFERROR(OFFSET(CI301,0,ROUND((1/(1/EM301))-1,0)),0)</f>
        <v/>
      </c>
      <c r="FA301" s="3">
        <f>IFERROR(OFFSET(CR301,0,ROUND(1/(1/EN301),0)-1),0)</f>
        <v/>
      </c>
      <c r="FB301" s="3">
        <f>IFERROR(OFFSET(DA301,0,ROUND(1/(1/EO301),0)-1),0)</f>
        <v/>
      </c>
      <c r="FG301" s="3">
        <f>IF(FF301&gt;0,FF301,EQ301+ER301+EU301+EX301+EY301+EZ301+FA301+FB301+FC301)</f>
        <v/>
      </c>
      <c r="FH301" s="618" t="n"/>
      <c r="FU301" s="3">
        <f>IF(AQ301=1,"표점",IF(AQ301=12,"표점/만점",IF(AQ301=2,"백분위")))</f>
        <v/>
      </c>
      <c r="FV301" s="3">
        <f>IF(BA301=1,"표점",IF(BA301=12,"표점/만점",IF(BA301=2,"백분위",IF(BA301=4,"변표",IF(BA301=42,"변표/만점")))))</f>
        <v/>
      </c>
      <c r="FW301" s="3">
        <f>ROUND(Y301/$FZ301,2)</f>
        <v/>
      </c>
      <c r="FX301" s="3">
        <f>ROUND(Z301/$FZ301,2)</f>
        <v/>
      </c>
      <c r="FY301" s="3">
        <f>ROUND(AC301/$FZ301,2)</f>
        <v/>
      </c>
      <c r="FZ301" s="3">
        <f>Y301+Z301+AC301</f>
        <v/>
      </c>
    </row>
    <row r="302">
      <c r="A302" s="556" t="n">
        <v>26</v>
      </c>
      <c r="C302" s="3">
        <f>ROUND(ROW(C302)-ROW($C$15),0)</f>
        <v/>
      </c>
      <c r="E302" s="3" t="inlineStr">
        <is>
          <t>부산 과탐지정</t>
        </is>
      </c>
      <c r="F302" s="3" t="n">
        <v>1000</v>
      </c>
      <c r="G302" s="3" t="n">
        <v>0.2</v>
      </c>
      <c r="H302" s="3" t="n">
        <v>0.3</v>
      </c>
      <c r="I302" s="3" t="n">
        <v>0.15</v>
      </c>
      <c r="J302" s="3" t="n">
        <v>0.15</v>
      </c>
      <c r="O302" s="3" t="n">
        <v>2</v>
      </c>
      <c r="P302" s="3">
        <f>G302+H302+MAX((I302:J302),L302:M302)*O302</f>
        <v/>
      </c>
      <c r="S302" s="3">
        <f>IF(R302&gt;0,R302,Q302)</f>
        <v/>
      </c>
      <c r="W302" s="3">
        <f>IF(AND(BH302=0,CD302=0),0,IF(V302&gt;0,V302,IF(U302=1,$W$11,0)))</f>
        <v/>
      </c>
      <c r="Y302" s="3">
        <f>AD302</f>
        <v/>
      </c>
      <c r="Z302" s="3">
        <f>AE302</f>
        <v/>
      </c>
      <c r="AA302" s="3">
        <f>IF($BB$7=1,AF302,IF(AS302=12,$F302*I302/($AF$8*AL302+$AF$9*(1-AL302)),AF302))</f>
        <v/>
      </c>
      <c r="AB302" s="3">
        <f>IF($BB$7=1,AI302,IF(AV302=12,$F302*L302/($AI$8*AL302+$AI$9*(1-AL302)),AI302))</f>
        <v/>
      </c>
      <c r="AC302" s="3">
        <f>IF(AND(AS302=2,EA302=1),AA302*O302,IF(AND(AS302=2,EA302=2),AB302*O302,IF(EA302=1,AA302,IF(EA302=2,AB302))))</f>
        <v/>
      </c>
      <c r="AD302" s="3">
        <f>IF(AQ302=12,$F302*G302/$AQ$9,IF(OR(AQ302=1,AQ302=4),$F302*G302/200,IF(OR(AQ302=2,AQ302=9),$F302*G302/100,"자동")))</f>
        <v/>
      </c>
      <c r="AE302" s="3">
        <f>IF(AR302=12,$F302*H302/$AR$9,IF(OR(AR302=1,AR302=4),$F302*H302/200,IF(OR(AR302=2,AR302=9),$F302*H302/100,"자동")))</f>
        <v/>
      </c>
      <c r="AF302" s="3">
        <f>IF(AS302=12,$F302*I302/IF($BB$7=1,IF($ED302=1,$AS$9,$AF$9),($AF$8*AL302+$AF$9*(1-AL302))),IF(AS302=42,$F302*I302/AN302,IF(OR(AS302=1,AS302=4,AS302=2),$F302*I302/100,IF(AS302=9,$F302*I302/50,"자동"))))</f>
        <v/>
      </c>
      <c r="AG302" s="3">
        <f>IF(AT302=12,$F302*J302/IF($BB$7=1,IF($ED302=1,$AT$9,$AG$9),($AG$8*AL302+$AG$9*(1-AL302))),IF(AT302=42,$F302*J302/AN302,IF(OR(AT302=1,AT302=4,AT302=2),$F302*J302/100,IF(AT302=9,$F302*J302/50,"자동"))))</f>
        <v/>
      </c>
      <c r="AH302" s="3">
        <f>IF(AU302=12,$F302*K302/IF($BB$7=1,IF($ED302=1,$AU$9,$AH$9),($AH$8*AL302+$AH$9*(1-AL302))),IF(AU302=42,$F302*K302/$AN302,IF(OR(AU302=1,AU302=4,AU302=2),$F302*K302/100,IF(AU302=9,$F302*K302/50,"자동"))))</f>
        <v/>
      </c>
      <c r="AI302" s="3">
        <f>IF(AV302=12,$F302*L302/IF($BB$7=1,IF($ED302=1,$AV$9,$AI$9),($AI$8*AL302+$AI$9*(1-AL302))),IF(AV302=42,$F302*L302/AO302,IF(OR(AV302=1,AV302=4,AV302=2),$F302*L302/100,IF(AV302=9,$F302*L302/50,"자동"))))</f>
        <v/>
      </c>
      <c r="AJ302" s="3">
        <f>IF(AW302=12,$F302*M302/IF($BB$7=1,IF($ED302=1,$AW$9,$AJ$9),($AJ$8*AL302+$AJ$9*(1-AL302))),IF(AW302=42,$F302*M302/AO302,IF(OR(AW302=1,AW302=4,AW302=2),$F302*M302/100,IF(AW302=9,$F302*M302/50,"자동"))))</f>
        <v/>
      </c>
      <c r="AL302" s="3">
        <f>IF(AK302&lt;&gt;"",AK302,IF(BA302&lt;&gt;12,"",IF(U302=1,1,IF(LEFT(E302,3)="서울대",0,""))))</f>
        <v/>
      </c>
      <c r="AN302" s="3">
        <f>IF($BA302=42,OFFSET(변환표준점수!C$119,$AP302-1,0),"")</f>
        <v/>
      </c>
      <c r="AO302" s="3">
        <f>IF($BA302=42,OFFSET(변환표준점수!D$119,$AP302-1,0),"")</f>
        <v/>
      </c>
      <c r="AP302" s="3">
        <f>IF(S302="","",MATCH(S302,변환표준점수!$B$119:$B$298,0))</f>
        <v/>
      </c>
      <c r="AQ302" s="3" t="n">
        <v>1</v>
      </c>
      <c r="AR302" s="3" t="n">
        <v>1</v>
      </c>
      <c r="AS302" s="3" t="n">
        <v>1</v>
      </c>
      <c r="AT302" s="3" t="n">
        <v>1</v>
      </c>
      <c r="AX302" s="3" t="n">
        <v>3</v>
      </c>
      <c r="AY302" s="3" t="n">
        <v>3</v>
      </c>
      <c r="BA302" s="3">
        <f>IF(AS302&gt;0,AS302,AV302)</f>
        <v/>
      </c>
      <c r="BJ302" s="3">
        <f>IF(BI302="",IF(DT302=1,1,$BI$3),BI302)</f>
        <v/>
      </c>
      <c r="CH302" s="206">
        <f>F302*P302</f>
        <v/>
      </c>
      <c r="CI302" s="56" t="n">
        <v>200</v>
      </c>
      <c r="CJ302" s="3" t="n">
        <v>198</v>
      </c>
      <c r="CK302" s="3" t="n">
        <v>195</v>
      </c>
      <c r="CL302" s="3" t="n">
        <v>190</v>
      </c>
      <c r="CM302" s="3" t="n">
        <v>185</v>
      </c>
      <c r="CN302" s="3" t="n">
        <v>180</v>
      </c>
      <c r="CO302" s="3" t="n">
        <v>175</v>
      </c>
      <c r="CP302" s="3" t="n">
        <v>170</v>
      </c>
      <c r="CQ302" s="3" t="n">
        <v>165</v>
      </c>
      <c r="CR302" s="56" t="n">
        <v>10</v>
      </c>
      <c r="CS302" s="3" t="n">
        <v>10</v>
      </c>
      <c r="CT302" s="3" t="n">
        <v>10</v>
      </c>
      <c r="CU302" s="3" t="n">
        <v>10</v>
      </c>
      <c r="CV302" s="3" t="n">
        <v>9.800000000000001</v>
      </c>
      <c r="CW302" s="3" t="n">
        <v>9.6</v>
      </c>
      <c r="CX302" s="3" t="n">
        <v>9.4</v>
      </c>
      <c r="CY302" s="3" t="n">
        <v>9.199999999999999</v>
      </c>
      <c r="CZ302" s="3" t="n">
        <v>9</v>
      </c>
      <c r="DJ302" s="3">
        <f>ROUND((CI302-EZ302),1)</f>
        <v/>
      </c>
      <c r="DK302" s="3">
        <f>((CI302-EZ302)/(FG302+DJ302-FC302))*100</f>
        <v/>
      </c>
      <c r="DL302" s="3">
        <f>ROUND((CR302-FA302)+(DA302-FB302),1)</f>
        <v/>
      </c>
      <c r="DM302" s="3" t="n">
        <v>2</v>
      </c>
      <c r="DS302" s="3" t="n">
        <v>1</v>
      </c>
      <c r="EA302" s="3">
        <f>IF(DZ302&gt;0,DZ302,IF(DM302&gt;0,1,2))</f>
        <v/>
      </c>
      <c r="EB302" s="3">
        <f>MAX(DM302:DO302)</f>
        <v/>
      </c>
      <c r="EC302" s="3">
        <f>AND(DM302-0.1&lt;$DM$8,DN302-0.1&lt;$DN$8,DO302-0.1&lt;$DO$8)*1</f>
        <v/>
      </c>
      <c r="ED302" s="3">
        <f>IFERROR(IF(AND($DP$8&gt;=DP302,$DQ$8&gt;=DQ302,$DR$8&gt;=DR302,$DS$8&gt;=DS302,$DT$8&gt;=DT302,$DU$8&gt;=DU302,$DV$8&gt;=DV302,$DW$8&gt;=DW302,$DX$8&gt;=DX302,OR(DY302=0,$DY$8&lt;DY302),EC302=1),1,0),0)</f>
        <v/>
      </c>
      <c r="EF302" s="3">
        <f>IFERROR(OFFSET(EF$3,MATCH(AQ302,$ED$4:$ED$10,0),0),0)</f>
        <v/>
      </c>
      <c r="EG302" s="3">
        <f>IFERROR(OFFSET(EG$3,MATCH(AR302,$ED$4:$ED$10,0),0),0)</f>
        <v/>
      </c>
      <c r="EH302" s="3">
        <f>IFERROR(IF(LEFT($BA302,1)="4",OFFSET(변환표준점수!$H$118,MATCH($S302,변환표준점수!$B$119:$B$198,0),),OFFSET(EH$3,MATCH(AS302,$ED$4:$ED$8,0),0)),0)</f>
        <v/>
      </c>
      <c r="EI302" s="3">
        <f>IFERROR(IF(LEFT($BA302,1)="4",OFFSET(변환표준점수!$I$118,MATCH($S302,변환표준점수!$B$119:$B$198,0),0),OFFSET(EI$3,MATCH(AT302,$ED$4:$ED$8,0),0)),0)</f>
        <v/>
      </c>
      <c r="EK302" s="3">
        <f>IFERROR(IF(LEFT($BA302,1)="4",OFFSET(변환표준점수!$J$118,MATCH($S302,변환표준점수!$B$119:$B$198,0),0),OFFSET(EJ$3,MATCH(AV302,$ED$4:$ED$8,0),0)),0)</f>
        <v/>
      </c>
      <c r="EL302" s="3">
        <f>IFERROR(IF(LEFT($BA302,1)="4",OFFSET(변환표준점수!$K$118,MATCH($S302,변환표준점수!$B$119:$B$198,0),0),OFFSET(EK$3,MATCH(AW302,$ED$4:$ED$8,0),0)),0)</f>
        <v/>
      </c>
      <c r="EM302" s="3">
        <f>IFERROR(OFFSET(EL$3,MATCH(AX302,$ED$4:$ED$8,0),0),0)</f>
        <v/>
      </c>
      <c r="EN302" s="3">
        <f>IFERROR(OFFSET(EM$3,MATCH(AY302,$ED$4:$ED$8,0),0),0)</f>
        <v/>
      </c>
      <c r="EO302" s="3">
        <f>IFERROR(OFFSET(EN$3,MATCH(AZ302,$ED$4:$ED$8,0),0),0)</f>
        <v/>
      </c>
      <c r="EQ302" s="3">
        <f>IFERROR((EF302*AD302+BO302)*$EP$9,0)</f>
        <v/>
      </c>
      <c r="ER302" s="3">
        <f>IFERROR(EG302*AE302+OFFSET($BP302,0,$ER$14-1),0)</f>
        <v/>
      </c>
      <c r="ES302" s="3">
        <f>IFERROR((EH302*AF302+BS302)*$EP$9,0)</f>
        <v/>
      </c>
      <c r="ET302" s="3">
        <f>IFERROR(IF(O302&lt;2,0,(EI302*AG302+BT302)*$EP$9),0)</f>
        <v/>
      </c>
      <c r="EU302" s="3">
        <f>IFERROR(BU302*$EP$9,0)</f>
        <v/>
      </c>
      <c r="EV302" s="3">
        <f>IFERROR((EK302*AI302+BV302)*$EP$9,0)</f>
        <v/>
      </c>
      <c r="EW302" s="3">
        <f>IFERROR(IF(O302&lt;2,0,(EL302*AJ302+BW302)*$EP$9),0)</f>
        <v/>
      </c>
      <c r="EX302" s="3">
        <f>LARGE((ES302:ET302,EV302:EW302),1)</f>
        <v/>
      </c>
      <c r="EY302" s="3">
        <f>IF(O302&lt;2,0,LARGE((ES302:ET302,EV302:EW302),2))</f>
        <v/>
      </c>
      <c r="EZ302" s="3">
        <f>IFERROR(OFFSET(CI302,0,ROUND((1/(1/EM302))-1,0)),0)</f>
        <v/>
      </c>
      <c r="FA302" s="3">
        <f>IFERROR(OFFSET(CR302,0,ROUND(1/(1/EN302),0)-1),0)</f>
        <v/>
      </c>
      <c r="FB302" s="3">
        <f>IFERROR(OFFSET(DA302,0,ROUND(1/(1/EO302),0)-1),0)</f>
        <v/>
      </c>
      <c r="FG302" s="3">
        <f>IF(FF302&gt;0,FF302,EQ302+ER302+EU302+EX302+EY302+EZ302+FA302+FB302+FC302)</f>
        <v/>
      </c>
      <c r="FH302" s="618" t="n"/>
      <c r="FU302" s="3">
        <f>IF(AQ302=1,"표점",IF(AQ302=12,"표점/만점",IF(AQ302=2,"백분위")))</f>
        <v/>
      </c>
      <c r="FV302" s="3">
        <f>IF(BA302=1,"표점",IF(BA302=12,"표점/만점",IF(BA302=2,"백분위",IF(BA302=4,"변표",IF(BA302=42,"변표/만점")))))</f>
        <v/>
      </c>
      <c r="FW302" s="3">
        <f>ROUND(Y302/$FZ302,2)</f>
        <v/>
      </c>
      <c r="FX302" s="3">
        <f>ROUND(Z302/$FZ302,2)</f>
        <v/>
      </c>
      <c r="FY302" s="3">
        <f>ROUND(AC302/$FZ302,2)</f>
        <v/>
      </c>
      <c r="FZ302" s="3">
        <f>Y302+Z302+AC302</f>
        <v/>
      </c>
    </row>
    <row r="303">
      <c r="A303" s="556" t="n">
        <v>26</v>
      </c>
      <c r="C303" s="3">
        <f>ROUND(ROW(C303)-ROW($C$15),0)</f>
        <v/>
      </c>
      <c r="E303" s="3" t="inlineStr">
        <is>
          <t>부산 과탐가산약</t>
        </is>
      </c>
      <c r="F303" s="3" t="n">
        <v>1000</v>
      </c>
      <c r="G303" s="3" t="n">
        <v>0.2</v>
      </c>
      <c r="H303" s="3" t="n">
        <v>0.3</v>
      </c>
      <c r="I303" s="3" t="n">
        <v>0.15</v>
      </c>
      <c r="J303" s="3" t="n">
        <v>0.15</v>
      </c>
      <c r="L303" s="3" t="n">
        <v>0.15</v>
      </c>
      <c r="M303" s="3" t="n">
        <v>0.15</v>
      </c>
      <c r="O303" s="3" t="n">
        <v>2</v>
      </c>
      <c r="P303" s="3">
        <f>G303+H303+MAX((I303:J303),L303:M303)*O303</f>
        <v/>
      </c>
      <c r="S303" s="3">
        <f>IF(R303&gt;0,R303,Q303)</f>
        <v/>
      </c>
      <c r="W303" s="3">
        <f>IF(AND(BH303=0,CD303=0),0,IF(V303&gt;0,V303,IF(U303=1,$W$11,0)))</f>
        <v/>
      </c>
      <c r="Y303" s="3">
        <f>AD303</f>
        <v/>
      </c>
      <c r="Z303" s="3">
        <f>AE303</f>
        <v/>
      </c>
      <c r="AA303" s="3">
        <f>IF($BB$7=1,AF303,IF(AS303=12,$F303*I303/($AF$8*AL303+$AF$9*(1-AL303)),AF303))</f>
        <v/>
      </c>
      <c r="AB303" s="3">
        <f>IF($BB$7=1,AI303,IF(AV303=12,$F303*L303/($AI$8*AL303+$AI$9*(1-AL303)),AI303))</f>
        <v/>
      </c>
      <c r="AC303" s="3">
        <f>IF(AND(AS303=2,EA303=1),AA303*O303,IF(AND(AS303=2,EA303=2),AB303*O303,IF(EA303=1,AA303,IF(EA303=2,AB303))))</f>
        <v/>
      </c>
      <c r="AD303" s="3">
        <f>IF(AQ303=12,$F303*G303/$AQ$9,IF(OR(AQ303=1,AQ303=4),$F303*G303/200,IF(OR(AQ303=2,AQ303=9),$F303*G303/100,"자동")))</f>
        <v/>
      </c>
      <c r="AE303" s="3">
        <f>IF(AR303=12,$F303*H303/$AR$9,IF(OR(AR303=1,AR303=4),$F303*H303/200,IF(OR(AR303=2,AR303=9),$F303*H303/100,"자동")))</f>
        <v/>
      </c>
      <c r="AF303" s="3">
        <f>IF(AS303=12,$F303*I303/IF($BB$7=1,IF($ED303=1,$AS$9,$AF$9),($AF$8*AL303+$AF$9*(1-AL303))),IF(AS303=42,$F303*I303/AN303,IF(OR(AS303=1,AS303=4,AS303=2),$F303*I303/100,IF(AS303=9,$F303*I303/50,"자동"))))</f>
        <v/>
      </c>
      <c r="AG303" s="3">
        <f>IF(AT303=12,$F303*J303/IF($BB$7=1,IF($ED303=1,$AT$9,$AG$9),($AG$8*AL303+$AG$9*(1-AL303))),IF(AT303=42,$F303*J303/AN303,IF(OR(AT303=1,AT303=4,AT303=2),$F303*J303/100,IF(AT303=9,$F303*J303/50,"자동"))))</f>
        <v/>
      </c>
      <c r="AH303" s="3">
        <f>IF(AU303=12,$F303*K303/IF($BB$7=1,IF($ED303=1,$AU$9,$AH$9),($AH$8*AL303+$AH$9*(1-AL303))),IF(AU303=42,$F303*K303/$AN303,IF(OR(AU303=1,AU303=4,AU303=2),$F303*K303/100,IF(AU303=9,$F303*K303/50,"자동"))))</f>
        <v/>
      </c>
      <c r="AI303" s="3">
        <f>IF(AV303=12,$F303*L303/IF($BB$7=1,IF($ED303=1,$AV$9,$AI$9),($AI$8*AL303+$AI$9*(1-AL303))),IF(AV303=42,$F303*L303/AO303,IF(OR(AV303=1,AV303=4,AV303=2),$F303*L303/100,IF(AV303=9,$F303*L303/50,"자동"))))</f>
        <v/>
      </c>
      <c r="AJ303" s="3">
        <f>IF(AW303=12,$F303*M303/IF($BB$7=1,IF($ED303=1,$AW$9,$AJ$9),($AJ$8*AL303+$AJ$9*(1-AL303))),IF(AW303=42,$F303*M303/AO303,IF(OR(AW303=1,AW303=4,AW303=2),$F303*M303/100,IF(AW303=9,$F303*M303/50,"자동"))))</f>
        <v/>
      </c>
      <c r="AL303" s="3">
        <f>IF(AK303&lt;&gt;"",AK303,IF(BA303&lt;&gt;12,"",IF(U303=1,1,IF(LEFT(E303,3)="서울대",0,""))))</f>
        <v/>
      </c>
      <c r="AN303" s="3">
        <f>IF($BA303=42,OFFSET(변환표준점수!C$119,$AP303-1,0),"")</f>
        <v/>
      </c>
      <c r="AO303" s="3">
        <f>IF($BA303=42,OFFSET(변환표준점수!D$119,$AP303-1,0),"")</f>
        <v/>
      </c>
      <c r="AP303" s="3">
        <f>IF(S303="","",MATCH(S303,변환표준점수!$B$119:$B$298,0))</f>
        <v/>
      </c>
      <c r="AQ303" s="3" t="n">
        <v>1</v>
      </c>
      <c r="AR303" s="3" t="n">
        <v>1</v>
      </c>
      <c r="AS303" s="3" t="n">
        <v>1</v>
      </c>
      <c r="AT303" s="3" t="n">
        <v>1</v>
      </c>
      <c r="AV303" s="3" t="n">
        <v>1</v>
      </c>
      <c r="AW303" s="3" t="n">
        <v>1</v>
      </c>
      <c r="AX303" s="3" t="n">
        <v>3</v>
      </c>
      <c r="AY303" s="3" t="n">
        <v>3</v>
      </c>
      <c r="BA303" s="3">
        <f>IF(AS303&gt;0,AS303,AV303)</f>
        <v/>
      </c>
      <c r="BF303" s="3">
        <f>AF303*0.05</f>
        <v/>
      </c>
      <c r="BG303" s="3">
        <f>AG303*0.05</f>
        <v/>
      </c>
      <c r="BJ303" s="3">
        <f>IF(BI303="",IF(DT303=1,1,$BI$3),BI303)</f>
        <v/>
      </c>
      <c r="BN303" s="212" t="inlineStr">
        <is>
          <t>과탐5%가산</t>
        </is>
      </c>
      <c r="BS303" s="3">
        <f>EH303*BF303</f>
        <v/>
      </c>
      <c r="BT303" s="3">
        <f>EI303*BG303</f>
        <v/>
      </c>
      <c r="CH303" s="206">
        <f>F303*P303</f>
        <v/>
      </c>
      <c r="CI303" s="56" t="n">
        <v>200</v>
      </c>
      <c r="CJ303" s="3" t="n">
        <v>198</v>
      </c>
      <c r="CK303" s="3" t="n">
        <v>195</v>
      </c>
      <c r="CL303" s="3" t="n">
        <v>190</v>
      </c>
      <c r="CM303" s="3" t="n">
        <v>185</v>
      </c>
      <c r="CN303" s="3" t="n">
        <v>180</v>
      </c>
      <c r="CO303" s="3" t="n">
        <v>175</v>
      </c>
      <c r="CP303" s="3" t="n">
        <v>170</v>
      </c>
      <c r="CQ303" s="3" t="n">
        <v>165</v>
      </c>
      <c r="CR303" s="56" t="n">
        <v>10</v>
      </c>
      <c r="CS303" s="3" t="n">
        <v>10</v>
      </c>
      <c r="CT303" s="3" t="n">
        <v>10</v>
      </c>
      <c r="CU303" s="3" t="n">
        <v>10</v>
      </c>
      <c r="CV303" s="3" t="n">
        <v>9.800000000000001</v>
      </c>
      <c r="CW303" s="3" t="n">
        <v>9.6</v>
      </c>
      <c r="CX303" s="3" t="n">
        <v>9.4</v>
      </c>
      <c r="CY303" s="3" t="n">
        <v>9.199999999999999</v>
      </c>
      <c r="CZ303" s="3" t="n">
        <v>9</v>
      </c>
      <c r="DJ303" s="3">
        <f>ROUND((CI303-EZ303),1)</f>
        <v/>
      </c>
      <c r="DK303" s="3">
        <f>((CI303-EZ303)/(FG303+DJ303-FC303))*100</f>
        <v/>
      </c>
      <c r="DL303" s="3">
        <f>ROUND((CR303-FA303)+(DA303-FB303),1)</f>
        <v/>
      </c>
      <c r="DO303" s="3" t="n">
        <v>2</v>
      </c>
      <c r="DZ303" s="3" t="n">
        <v>1</v>
      </c>
      <c r="EA303" s="3">
        <f>IF(DZ303&gt;0,DZ303,IF(DM303&gt;0,1,2))</f>
        <v/>
      </c>
      <c r="EB303" s="3">
        <f>MAX(DM303:DO303)</f>
        <v/>
      </c>
      <c r="EC303" s="3">
        <f>AND(DM303-0.1&lt;$DM$8,DN303-0.1&lt;$DN$8,DO303-0.1&lt;$DO$8)*1</f>
        <v/>
      </c>
      <c r="ED303" s="3">
        <f>IFERROR(IF(AND($DP$8&gt;=DP303,$DQ$8&gt;=DQ303,$DR$8&gt;=DR303,$DS$8&gt;=DS303,$DT$8&gt;=DT303,$DU$8&gt;=DU303,$DV$8&gt;=DV303,$DW$8&gt;=DW303,$DX$8&gt;=DX303,OR(DY303=0,$DY$8&lt;DY303),EC303=1),1,0),0)</f>
        <v/>
      </c>
      <c r="EF303" s="3">
        <f>IFERROR(OFFSET(EF$3,MATCH(AQ303,$ED$4:$ED$10,0),0),0)</f>
        <v/>
      </c>
      <c r="EG303" s="3">
        <f>IFERROR(OFFSET(EG$3,MATCH(AR303,$ED$4:$ED$10,0),0),0)</f>
        <v/>
      </c>
      <c r="EH303" s="3">
        <f>IFERROR(IF(LEFT($BA303,1)="4",OFFSET(변환표준점수!$H$118,MATCH($S303,변환표준점수!$B$119:$B$198,0),),OFFSET(EH$3,MATCH(AS303,$ED$4:$ED$8,0),0)),0)</f>
        <v/>
      </c>
      <c r="EI303" s="3">
        <f>IFERROR(IF(LEFT($BA303,1)="4",OFFSET(변환표준점수!$I$118,MATCH($S303,변환표준점수!$B$119:$B$198,0),0),OFFSET(EI$3,MATCH(AT303,$ED$4:$ED$8,0),0)),0)</f>
        <v/>
      </c>
      <c r="EK303" s="3">
        <f>IFERROR(IF(LEFT($BA303,1)="4",OFFSET(변환표준점수!$J$118,MATCH($S303,변환표준점수!$B$119:$B$198,0),0),OFFSET(EJ$3,MATCH(AV303,$ED$4:$ED$8,0),0)),0)</f>
        <v/>
      </c>
      <c r="EL303" s="3">
        <f>IFERROR(IF(LEFT($BA303,1)="4",OFFSET(변환표준점수!$K$118,MATCH($S303,변환표준점수!$B$119:$B$198,0),0),OFFSET(EK$3,MATCH(AW303,$ED$4:$ED$8,0),0)),0)</f>
        <v/>
      </c>
      <c r="EM303" s="3">
        <f>IFERROR(OFFSET(EL$3,MATCH(AX303,$ED$4:$ED$8,0),0),0)</f>
        <v/>
      </c>
      <c r="EN303" s="3">
        <f>IFERROR(OFFSET(EM$3,MATCH(AY303,$ED$4:$ED$8,0),0),0)</f>
        <v/>
      </c>
      <c r="EO303" s="3">
        <f>IFERROR(OFFSET(EN$3,MATCH(AZ303,$ED$4:$ED$8,0),0),0)</f>
        <v/>
      </c>
      <c r="EQ303" s="3">
        <f>IFERROR((EF303*AD303+BO303)*$EP$9,0)</f>
        <v/>
      </c>
      <c r="ER303" s="3">
        <f>IFERROR(EG303*AE303+OFFSET($BP303,0,$ER$14-1),0)</f>
        <v/>
      </c>
      <c r="ES303" s="3">
        <f>IFERROR((EH303*AF303+BS303)*$EP$9,0)</f>
        <v/>
      </c>
      <c r="ET303" s="3">
        <f>IFERROR(IF(O303&lt;2,0,(EI303*AG303+BT303)*$EP$9),0)</f>
        <v/>
      </c>
      <c r="EU303" s="3">
        <f>IFERROR(BU303*$EP$9,0)</f>
        <v/>
      </c>
      <c r="EV303" s="3">
        <f>IFERROR((EK303*AI303+BV303)*$EP$9,0)</f>
        <v/>
      </c>
      <c r="EW303" s="3">
        <f>IFERROR(IF(O303&lt;2,0,(EL303*AJ303+BW303)*$EP$9),0)</f>
        <v/>
      </c>
      <c r="EX303" s="3">
        <f>LARGE((ES303:ET303,EV303:EW303),1)</f>
        <v/>
      </c>
      <c r="EY303" s="3">
        <f>IF(O303&lt;2,0,LARGE((ES303:ET303,EV303:EW303),2))</f>
        <v/>
      </c>
      <c r="EZ303" s="3">
        <f>IFERROR(OFFSET(CI303,0,ROUND((1/(1/EM303))-1,0)),0)</f>
        <v/>
      </c>
      <c r="FA303" s="3">
        <f>IFERROR(OFFSET(CR303,0,ROUND(1/(1/EN303),0)-1),0)</f>
        <v/>
      </c>
      <c r="FB303" s="3">
        <f>IFERROR(OFFSET(DA303,0,ROUND(1/(1/EO303),0)-1),0)</f>
        <v/>
      </c>
      <c r="FG303" s="3">
        <f>IF(FF303&gt;0,FF303,EQ303+ER303+EU303+EX303+EY303+EZ303+FA303+FB303+FC303)</f>
        <v/>
      </c>
      <c r="FH303" s="618" t="n"/>
      <c r="FU303" s="3">
        <f>IF(AQ303=1,"표점",IF(AQ303=12,"표점/만점",IF(AQ303=2,"백분위")))</f>
        <v/>
      </c>
      <c r="FV303" s="3">
        <f>IF(BA303=1,"표점",IF(BA303=12,"표점/만점",IF(BA303=2,"백분위",IF(BA303=4,"변표",IF(BA303=42,"변표/만점")))))</f>
        <v/>
      </c>
      <c r="FW303" s="3">
        <f>ROUND(Y303/$FZ303,2)</f>
        <v/>
      </c>
      <c r="FX303" s="3">
        <f>ROUND(Z303/$FZ303,2)</f>
        <v/>
      </c>
      <c r="FY303" s="3">
        <f>ROUND(AC303/$FZ303,2)</f>
        <v/>
      </c>
      <c r="FZ303" s="3">
        <f>Y303+Z303+AC303</f>
        <v/>
      </c>
    </row>
    <row r="304">
      <c r="A304" s="556" t="n">
        <v>26</v>
      </c>
      <c r="C304" s="3">
        <f>ROUND(ROW(C304)-ROW($C$15),0)</f>
        <v/>
      </c>
      <c r="E304" s="3" t="inlineStr">
        <is>
          <t>부산 자연미정</t>
        </is>
      </c>
      <c r="F304" s="3" t="n">
        <v>1000</v>
      </c>
      <c r="G304" s="3" t="n">
        <v>0.2</v>
      </c>
      <c r="H304" s="3" t="n">
        <v>0.3</v>
      </c>
      <c r="I304" s="3" t="n">
        <v>0.15</v>
      </c>
      <c r="J304" s="3" t="n">
        <v>0.15</v>
      </c>
      <c r="L304" s="3" t="n">
        <v>0.15</v>
      </c>
      <c r="M304" s="3" t="n">
        <v>0.15</v>
      </c>
      <c r="O304" s="3" t="n">
        <v>2</v>
      </c>
      <c r="P304" s="3">
        <f>G304+H304+MAX((I304:J304),L304:M304)*O304</f>
        <v/>
      </c>
      <c r="S304" s="3">
        <f>IF(R304&gt;0,R304,Q304)</f>
        <v/>
      </c>
      <c r="W304" s="3">
        <f>IF(AND(BH304=0,CD304=0),0,IF(V304&gt;0,V304,IF(U304=1,$W$11,0)))</f>
        <v/>
      </c>
      <c r="Y304" s="3">
        <f>AD304</f>
        <v/>
      </c>
      <c r="Z304" s="3">
        <f>AE304</f>
        <v/>
      </c>
      <c r="AA304" s="3">
        <f>IF($BB$7=1,AF304,IF(AS304=12,$F304*I304/($AF$8*AL304+$AF$9*(1-AL304)),AF304))</f>
        <v/>
      </c>
      <c r="AB304" s="3">
        <f>IF($BB$7=1,AI304,IF(AV304=12,$F304*L304/($AI$8*AL304+$AI$9*(1-AL304)),AI304))</f>
        <v/>
      </c>
      <c r="AC304" s="3">
        <f>IF(AND(AS304=2,EA304=1),AA304*O304,IF(AND(AS304=2,EA304=2),AB304*O304,IF(EA304=1,AA304,IF(EA304=2,AB304))))</f>
        <v/>
      </c>
      <c r="AD304" s="3">
        <f>IF(AQ304=12,$F304*G304/$AQ$9,IF(OR(AQ304=1,AQ304=4),$F304*G304/200,IF(OR(AQ304=2,AQ304=9),$F304*G304/100,"자동")))</f>
        <v/>
      </c>
      <c r="AE304" s="3">
        <f>IF(AR304=12,$F304*H304/$AR$9,IF(OR(AR304=1,AR304=4),$F304*H304/200,IF(OR(AR304=2,AR304=9),$F304*H304/100,"자동")))</f>
        <v/>
      </c>
      <c r="AF304" s="3">
        <f>IF(AS304=12,$F304*I304/IF($BB$7=1,IF($ED304=1,$AS$9,$AF$9),($AF$8*AL304+$AF$9*(1-AL304))),IF(AS304=42,$F304*I304/AN304,IF(OR(AS304=1,AS304=4,AS304=2),$F304*I304/100,IF(AS304=9,$F304*I304/50,"자동"))))</f>
        <v/>
      </c>
      <c r="AG304" s="3">
        <f>IF(AT304=12,$F304*J304/IF($BB$7=1,IF($ED304=1,$AT$9,$AG$9),($AG$8*AL304+$AG$9*(1-AL304))),IF(AT304=42,$F304*J304/AN304,IF(OR(AT304=1,AT304=4,AT304=2),$F304*J304/100,IF(AT304=9,$F304*J304/50,"자동"))))</f>
        <v/>
      </c>
      <c r="AH304" s="3">
        <f>IF(AU304=12,$F304*K304/IF($BB$7=1,IF($ED304=1,$AU$9,$AH$9),($AH$8*AL304+$AH$9*(1-AL304))),IF(AU304=42,$F304*K304/$AN304,IF(OR(AU304=1,AU304=4,AU304=2),$F304*K304/100,IF(AU304=9,$F304*K304/50,"자동"))))</f>
        <v/>
      </c>
      <c r="AI304" s="3">
        <f>IF(AV304=12,$F304*L304/IF($BB$7=1,IF($ED304=1,$AV$9,$AI$9),($AI$8*AL304+$AI$9*(1-AL304))),IF(AV304=42,$F304*L304/AO304,IF(OR(AV304=1,AV304=4,AV304=2),$F304*L304/100,IF(AV304=9,$F304*L304/50,"자동"))))</f>
        <v/>
      </c>
      <c r="AJ304" s="3">
        <f>IF(AW304=12,$F304*M304/IF($BB$7=1,IF($ED304=1,$AW$9,$AJ$9),($AJ$8*AL304+$AJ$9*(1-AL304))),IF(AW304=42,$F304*M304/AO304,IF(OR(AW304=1,AW304=4,AW304=2),$F304*M304/100,IF(AW304=9,$F304*M304/50,"자동"))))</f>
        <v/>
      </c>
      <c r="AL304" s="3">
        <f>IF(AK304&lt;&gt;"",AK304,IF(BA304&lt;&gt;12,"",IF(U304=1,1,IF(LEFT(E304,3)="서울대",0,""))))</f>
        <v/>
      </c>
      <c r="AN304" s="3">
        <f>IF($BA304=42,OFFSET(변환표준점수!C$119,$AP304-1,0),"")</f>
        <v/>
      </c>
      <c r="AO304" s="3">
        <f>IF($BA304=42,OFFSET(변환표준점수!D$119,$AP304-1,0),"")</f>
        <v/>
      </c>
      <c r="AP304" s="3">
        <f>IF(S304="","",MATCH(S304,변환표준점수!$B$119:$B$298,0))</f>
        <v/>
      </c>
      <c r="AQ304" s="3" t="n">
        <v>1</v>
      </c>
      <c r="AR304" s="3" t="n">
        <v>1</v>
      </c>
      <c r="AS304" s="3" t="n">
        <v>1</v>
      </c>
      <c r="AT304" s="3" t="n">
        <v>1</v>
      </c>
      <c r="AV304" s="3" t="n">
        <v>1</v>
      </c>
      <c r="AW304" s="3" t="n">
        <v>1</v>
      </c>
      <c r="AX304" s="3" t="n">
        <v>3</v>
      </c>
      <c r="AY304" s="3" t="n">
        <v>3</v>
      </c>
      <c r="BA304" s="3">
        <f>IF(AS304&gt;0,AS304,AV304)</f>
        <v/>
      </c>
      <c r="BJ304" s="3">
        <f>IF(BI304="",IF(DT304=1,1,$BI$3),BI304)</f>
        <v/>
      </c>
      <c r="CH304" s="206">
        <f>F304*P304</f>
        <v/>
      </c>
      <c r="CI304" s="56" t="n">
        <v>200</v>
      </c>
      <c r="CJ304" s="3" t="n">
        <v>198</v>
      </c>
      <c r="CK304" s="3" t="n">
        <v>195</v>
      </c>
      <c r="CL304" s="3" t="n">
        <v>190</v>
      </c>
      <c r="CM304" s="3" t="n">
        <v>185</v>
      </c>
      <c r="CN304" s="3" t="n">
        <v>180</v>
      </c>
      <c r="CO304" s="3" t="n">
        <v>175</v>
      </c>
      <c r="CP304" s="3" t="n">
        <v>170</v>
      </c>
      <c r="CQ304" s="3" t="n">
        <v>165</v>
      </c>
      <c r="CR304" s="56" t="n">
        <v>10</v>
      </c>
      <c r="CS304" s="3" t="n">
        <v>10</v>
      </c>
      <c r="CT304" s="3" t="n">
        <v>10</v>
      </c>
      <c r="CU304" s="3" t="n">
        <v>10</v>
      </c>
      <c r="CV304" s="3" t="n">
        <v>9.800000000000001</v>
      </c>
      <c r="CW304" s="3" t="n">
        <v>9.6</v>
      </c>
      <c r="CX304" s="3" t="n">
        <v>9.4</v>
      </c>
      <c r="CY304" s="3" t="n">
        <v>9.199999999999999</v>
      </c>
      <c r="CZ304" s="3" t="n">
        <v>9</v>
      </c>
      <c r="DJ304" s="3">
        <f>ROUND((CI304-EZ304),1)</f>
        <v/>
      </c>
      <c r="DK304" s="3">
        <f>((CI304-EZ304)/(FG304+DJ304-FC304))*100</f>
        <v/>
      </c>
      <c r="DL304" s="3">
        <f>ROUND((CR304-FA304)+(DA304-FB304),1)</f>
        <v/>
      </c>
      <c r="DO304" s="3" t="n">
        <v>2</v>
      </c>
      <c r="DZ304" s="3" t="n">
        <v>1</v>
      </c>
      <c r="EA304" s="3">
        <f>IF(DZ304&gt;0,DZ304,IF(DM304&gt;0,1,2))</f>
        <v/>
      </c>
      <c r="EB304" s="3">
        <f>MAX(DM304:DO304)</f>
        <v/>
      </c>
      <c r="EC304" s="3">
        <f>AND(DM304-0.1&lt;$DM$8,DN304-0.1&lt;$DN$8,DO304-0.1&lt;$DO$8)*1</f>
        <v/>
      </c>
      <c r="ED304" s="3">
        <f>IFERROR(IF(AND($DP$8&gt;=DP304,$DQ$8&gt;=DQ304,$DR$8&gt;=DR304,$DS$8&gt;=DS304,$DT$8&gt;=DT304,$DU$8&gt;=DU304,$DV$8&gt;=DV304,$DW$8&gt;=DW304,$DX$8&gt;=DX304,OR(DY304=0,$DY$8&lt;DY304),EC304=1),1,0),0)</f>
        <v/>
      </c>
      <c r="EF304" s="3">
        <f>IFERROR(OFFSET(EF$3,MATCH(AQ304,$ED$4:$ED$10,0),0),0)</f>
        <v/>
      </c>
      <c r="EG304" s="3">
        <f>IFERROR(OFFSET(EG$3,MATCH(AR304,$ED$4:$ED$10,0),0),0)</f>
        <v/>
      </c>
      <c r="EH304" s="3">
        <f>IFERROR(IF(LEFT($BA304,1)="4",OFFSET(변환표준점수!$H$118,MATCH($S304,변환표준점수!$B$119:$B$198,0),),OFFSET(EH$3,MATCH(AS304,$ED$4:$ED$8,0),0)),0)</f>
        <v/>
      </c>
      <c r="EI304" s="3">
        <f>IFERROR(IF(LEFT($BA304,1)="4",OFFSET(변환표준점수!$I$118,MATCH($S304,변환표준점수!$B$119:$B$198,0),0),OFFSET(EI$3,MATCH(AT304,$ED$4:$ED$8,0),0)),0)</f>
        <v/>
      </c>
      <c r="EK304" s="3">
        <f>IFERROR(IF(LEFT($BA304,1)="4",OFFSET(변환표준점수!$J$118,MATCH($S304,변환표준점수!$B$119:$B$198,0),0),OFFSET(EJ$3,MATCH(AV304,$ED$4:$ED$8,0),0)),0)</f>
        <v/>
      </c>
      <c r="EL304" s="3">
        <f>IFERROR(IF(LEFT($BA304,1)="4",OFFSET(변환표준점수!$K$118,MATCH($S304,변환표준점수!$B$119:$B$198,0),0),OFFSET(EK$3,MATCH(AW304,$ED$4:$ED$8,0),0)),0)</f>
        <v/>
      </c>
      <c r="EM304" s="3">
        <f>IFERROR(OFFSET(EL$3,MATCH(AX304,$ED$4:$ED$8,0),0),0)</f>
        <v/>
      </c>
      <c r="EN304" s="3">
        <f>IFERROR(OFFSET(EM$3,MATCH(AY304,$ED$4:$ED$8,0),0),0)</f>
        <v/>
      </c>
      <c r="EO304" s="3">
        <f>IFERROR(OFFSET(EN$3,MATCH(AZ304,$ED$4:$ED$8,0),0),0)</f>
        <v/>
      </c>
      <c r="EQ304" s="3">
        <f>IFERROR((EF304*AD304+BO304)*$EP$9,0)</f>
        <v/>
      </c>
      <c r="ER304" s="3">
        <f>IFERROR(EG304*AE304+OFFSET($BP304,0,$ER$14-1),0)</f>
        <v/>
      </c>
      <c r="ES304" s="3">
        <f>IFERROR((EH304*AF304+BS304)*$EP$9,0)</f>
        <v/>
      </c>
      <c r="ET304" s="3">
        <f>IFERROR(IF(O304&lt;2,0,(EI304*AG304+BT304)*$EP$9),0)</f>
        <v/>
      </c>
      <c r="EU304" s="3">
        <f>IFERROR(BU304*$EP$9,0)</f>
        <v/>
      </c>
      <c r="EV304" s="3">
        <f>IFERROR((EK304*AI304+BV304)*$EP$9,0)</f>
        <v/>
      </c>
      <c r="EW304" s="3">
        <f>IFERROR(IF(O304&lt;2,0,(EL304*AJ304+BW304)*$EP$9),0)</f>
        <v/>
      </c>
      <c r="EX304" s="3">
        <f>LARGE((ES304:ET304,EV304:EW304),1)</f>
        <v/>
      </c>
      <c r="EY304" s="3">
        <f>IF(O304&lt;2,0,LARGE((ES304:ET304,EV304:EW304),2))</f>
        <v/>
      </c>
      <c r="EZ304" s="3">
        <f>IFERROR(OFFSET(CI304,0,ROUND((1/(1/EM304))-1,0)),0)</f>
        <v/>
      </c>
      <c r="FA304" s="3">
        <f>IFERROR(OFFSET(CR304,0,ROUND(1/(1/EN304),0)-1),0)</f>
        <v/>
      </c>
      <c r="FB304" s="3">
        <f>IFERROR(OFFSET(DA304,0,ROUND(1/(1/EO304),0)-1),0)</f>
        <v/>
      </c>
      <c r="FG304" s="3">
        <f>IF(FF304&gt;0,FF304,EQ304+ER304+EU304+EX304+EY304+EZ304+FA304+FB304+FC304)</f>
        <v/>
      </c>
      <c r="FH304" s="618" t="n"/>
      <c r="FU304" s="3">
        <f>IF(AQ304=1,"표점",IF(AQ304=12,"표점/만점",IF(AQ304=2,"백분위")))</f>
        <v/>
      </c>
      <c r="FV304" s="3">
        <f>IF(BA304=1,"표점",IF(BA304=12,"표점/만점",IF(BA304=2,"백분위",IF(BA304=4,"변표",IF(BA304=42,"변표/만점")))))</f>
        <v/>
      </c>
      <c r="FW304" s="3">
        <f>ROUND(Y304/$FZ304,2)</f>
        <v/>
      </c>
      <c r="FX304" s="3">
        <f>ROUND(Z304/$FZ304,2)</f>
        <v/>
      </c>
      <c r="FY304" s="3">
        <f>ROUND(AC304/$FZ304,2)</f>
        <v/>
      </c>
      <c r="FZ304" s="3">
        <f>Y304+Z304+AC304</f>
        <v/>
      </c>
    </row>
    <row r="305">
      <c r="A305" s="556" t="n">
        <v>26</v>
      </c>
      <c r="C305" s="3">
        <f>ROUND(ROW(C305)-ROW($C$15),0)</f>
        <v/>
      </c>
      <c r="E305" s="3" t="inlineStr">
        <is>
          <t>부산 의치</t>
        </is>
      </c>
      <c r="F305" s="3" t="n">
        <v>800</v>
      </c>
      <c r="G305" s="3">
        <f>160/800</f>
        <v/>
      </c>
      <c r="H305" s="3">
        <f>240/800</f>
        <v/>
      </c>
      <c r="I305" s="3">
        <f>120/800</f>
        <v/>
      </c>
      <c r="J305" s="3">
        <f>120/800</f>
        <v/>
      </c>
      <c r="L305" s="3" t="n">
        <v>0.15</v>
      </c>
      <c r="M305" s="3" t="n">
        <v>0.15</v>
      </c>
      <c r="O305" s="3" t="n">
        <v>2</v>
      </c>
      <c r="P305" s="3">
        <f>G305+H305+MAX((I305:J305),L305:M305)*O305</f>
        <v/>
      </c>
      <c r="S305" s="3">
        <f>IF(R305&gt;0,R305,Q305)</f>
        <v/>
      </c>
      <c r="U305" s="3" t="n">
        <v>1</v>
      </c>
      <c r="W305" s="3">
        <f>IF(AND(BH305=0,CD305=0),0,IF(V305&gt;0,V305,IF(U305=1,$W$11,0)))</f>
        <v/>
      </c>
      <c r="Y305" s="3">
        <f>AD305</f>
        <v/>
      </c>
      <c r="Z305" s="3">
        <f>AE305</f>
        <v/>
      </c>
      <c r="AA305" s="3">
        <f>IF($BB$7=1,AF305,IF(AS305=12,$F305*I305/($AF$8*AL305+$AF$9*(1-AL305)),AF305))</f>
        <v/>
      </c>
      <c r="AB305" s="3">
        <f>IF($BB$7=1,AI305,IF(AV305=12,$F305*L305/($AI$8*AL305+$AI$9*(1-AL305)),AI305))</f>
        <v/>
      </c>
      <c r="AC305" s="3">
        <f>IF(AND(AS305=2,EA305=1),AA305*O305,IF(AND(AS305=2,EA305=2),AB305*O305,IF(EA305=1,AA305,IF(EA305=2,AB305))))</f>
        <v/>
      </c>
      <c r="AD305" s="3">
        <f>IF(AQ305=12,$F305*G305/$AQ$9,IF(OR(AQ305=1,AQ305=4),$F305*G305/200,IF(OR(AQ305=2,AQ305=9),$F305*G305/100,"자동")))</f>
        <v/>
      </c>
      <c r="AE305" s="3">
        <f>IF(AR305=12,$F305*H305/$AR$9,IF(OR(AR305=1,AR305=4),$F305*H305/200,IF(OR(AR305=2,AR305=9),$F305*H305/100,"자동")))</f>
        <v/>
      </c>
      <c r="AF305" s="3">
        <f>IF(AS305=12,$F305*I305/IF($BB$7=1,IF($ED305=1,$AS$9,$AF$9),($AF$8*AL305+$AF$9*(1-AL305))),IF(AS305=42,$F305*I305/AN305,IF(OR(AS305=1,AS305=4,AS305=2),$F305*I305/100,IF(AS305=9,$F305*I305/50,"자동"))))</f>
        <v/>
      </c>
      <c r="AG305" s="3">
        <f>IF(AT305=12,$F305*J305/IF($BB$7=1,IF($ED305=1,$AT$9,$AG$9),($AG$8*AL305+$AG$9*(1-AL305))),IF(AT305=42,$F305*J305/AN305,IF(OR(AT305=1,AT305=4,AT305=2),$F305*J305/100,IF(AT305=9,$F305*J305/50,"자동"))))</f>
        <v/>
      </c>
      <c r="AH305" s="3">
        <f>IF(AU305=12,$F305*K305/IF($BB$7=1,IF($ED305=1,$AU$9,$AH$9),($AH$8*AL305+$AH$9*(1-AL305))),IF(AU305=42,$F305*K305/$AN305,IF(OR(AU305=1,AU305=4,AU305=2),$F305*K305/100,IF(AU305=9,$F305*K305/50,"자동"))))</f>
        <v/>
      </c>
      <c r="AI305" s="3">
        <f>IF(AV305=12,$F305*L305/IF($BB$7=1,IF($ED305=1,$AV$9,$AI$9),($AI$8*AL305+$AI$9*(1-AL305))),IF(AV305=42,$F305*L305/AO305,IF(OR(AV305=1,AV305=4,AV305=2),$F305*L305/100,IF(AV305=9,$F305*L305/50,"자동"))))</f>
        <v/>
      </c>
      <c r="AJ305" s="3">
        <f>IF(AW305=12,$F305*M305/IF($BB$7=1,IF($ED305=1,$AW$9,$AJ$9),($AJ$8*AL305+$AJ$9*(1-AL305))),IF(AW305=42,$F305*M305/AO305,IF(OR(AW305=1,AW305=4,AW305=2),$F305*M305/100,IF(AW305=9,$F305*M305/50,"자동"))))</f>
        <v/>
      </c>
      <c r="AL305" s="3">
        <f>IF(AK305&lt;&gt;"",AK305,IF(BA305&lt;&gt;12,"",IF(U305=1,1,IF(LEFT(E305,3)="서울대",0,""))))</f>
        <v/>
      </c>
      <c r="AN305" s="3">
        <f>IF($BA305=42,OFFSET(변환표준점수!C$119,$AP305-1,0),"")</f>
        <v/>
      </c>
      <c r="AO305" s="3">
        <f>IF($BA305=42,OFFSET(변환표준점수!D$119,$AP305-1,0),"")</f>
        <v/>
      </c>
      <c r="AP305" s="3">
        <f>IF(S305="","",MATCH(S305,변환표준점수!$B$119:$B$298,0))</f>
        <v/>
      </c>
      <c r="AQ305" s="3" t="n">
        <v>1</v>
      </c>
      <c r="AR305" s="3" t="n">
        <v>1</v>
      </c>
      <c r="AS305" s="3" t="n">
        <v>1</v>
      </c>
      <c r="AT305" s="3" t="n">
        <v>1</v>
      </c>
      <c r="AV305" s="3" t="n">
        <v>1</v>
      </c>
      <c r="AW305" s="3" t="n">
        <v>1</v>
      </c>
      <c r="AX305" s="3" t="n">
        <v>3</v>
      </c>
      <c r="AY305" s="3" t="n">
        <v>3</v>
      </c>
      <c r="BA305" s="3">
        <f>IF(AS305&gt;0,AS305,AV305)</f>
        <v/>
      </c>
      <c r="BF305" s="3">
        <f>AF305*0.05</f>
        <v/>
      </c>
      <c r="BG305" s="3">
        <f>AG305*0.05</f>
        <v/>
      </c>
      <c r="BJ305" s="3">
        <f>IF(BI305="",IF(DT305=1,1,$BI$3),BI305)</f>
        <v/>
      </c>
      <c r="BN305" s="212" t="inlineStr">
        <is>
          <t>과탐5%가산</t>
        </is>
      </c>
      <c r="BS305" s="3">
        <f>EH305*BF305</f>
        <v/>
      </c>
      <c r="BT305" s="3">
        <f>EI305*BG305</f>
        <v/>
      </c>
      <c r="CH305" s="206">
        <f>F305*P305</f>
        <v/>
      </c>
      <c r="CI305" s="56" t="n">
        <v>160</v>
      </c>
      <c r="CJ305" s="3" t="n">
        <v>158.4</v>
      </c>
      <c r="CK305" s="3" t="n">
        <v>156</v>
      </c>
      <c r="CL305" s="3" t="n">
        <v>152</v>
      </c>
      <c r="CM305" s="3" t="n">
        <v>148</v>
      </c>
      <c r="CN305" s="3" t="n">
        <v>144</v>
      </c>
      <c r="CO305" s="3" t="n">
        <v>140</v>
      </c>
      <c r="CP305" s="3" t="n">
        <v>136</v>
      </c>
      <c r="CQ305" s="3" t="n">
        <v>132</v>
      </c>
      <c r="CR305" s="56" t="n">
        <v>10</v>
      </c>
      <c r="CS305" s="3" t="n">
        <v>10</v>
      </c>
      <c r="CT305" s="3" t="n">
        <v>10</v>
      </c>
      <c r="CU305" s="3" t="n">
        <v>10</v>
      </c>
      <c r="CV305" s="3" t="n">
        <v>9.800000000000001</v>
      </c>
      <c r="CW305" s="3" t="n">
        <v>9.6</v>
      </c>
      <c r="CX305" s="3" t="n">
        <v>9.4</v>
      </c>
      <c r="CY305" s="3" t="n">
        <v>9.199999999999999</v>
      </c>
      <c r="CZ305" s="3" t="n">
        <v>9</v>
      </c>
      <c r="DJ305" s="3">
        <f>ROUND((CI305-EZ305),1)</f>
        <v/>
      </c>
      <c r="DK305" s="3">
        <f>((CI305-EZ305)/(FG305+DJ305-FC305))*100</f>
        <v/>
      </c>
      <c r="DL305" s="3">
        <f>ROUND((CR305-FA305)+(DA305-FB305),1)</f>
        <v/>
      </c>
      <c r="DO305" s="3" t="n">
        <v>2</v>
      </c>
      <c r="DW305" s="3">
        <f>IF(AND(O10&lt;4.1,H10+(G10+(I10+J10+L10+M10)/2+N10-MAX(G10,N10,(I10+J10+L10+M10)/2))&lt;4.1),0,1)</f>
        <v/>
      </c>
      <c r="DZ305" s="3" t="n">
        <v>1</v>
      </c>
      <c r="EA305" s="3">
        <f>IF(DZ305&gt;0,DZ305,IF(DM305&gt;0,1,2))</f>
        <v/>
      </c>
      <c r="EB305" s="3">
        <f>MAX(DM305:DO305)</f>
        <v/>
      </c>
      <c r="EC305" s="3">
        <f>AND(DM305-0.1&lt;$DM$8,DN305-0.1&lt;$DN$8,DO305-0.1&lt;$DO$8)*1</f>
        <v/>
      </c>
      <c r="ED305" s="3">
        <f>IFERROR(IF(AND($DP$8&gt;=DP305,$DQ$8&gt;=DQ305,$DR$8&gt;=DR305,$DS$8&gt;=DS305,$DT$8&gt;=DT305,$DU$8&gt;=DU305,$DV$8&gt;=DV305,$DW$8&gt;=DW305,$DX$8&gt;=DX305,OR(DY305=0,$DY$8&lt;DY305),EC305=1),1,0),0)</f>
        <v/>
      </c>
      <c r="EF305" s="3">
        <f>IFERROR(OFFSET(EF$3,MATCH(AQ305,$ED$4:$ED$10,0),0),0)</f>
        <v/>
      </c>
      <c r="EG305" s="3">
        <f>IFERROR(OFFSET(EG$3,MATCH(AR305,$ED$4:$ED$10,0),0),0)</f>
        <v/>
      </c>
      <c r="EH305" s="3">
        <f>IFERROR(IF(LEFT($BA305,1)="4",OFFSET(변환표준점수!$H$118,MATCH($S305,변환표준점수!$B$119:$B$198,0),),OFFSET(EH$3,MATCH(AS305,$ED$4:$ED$8,0),0)),0)</f>
        <v/>
      </c>
      <c r="EI305" s="3">
        <f>IFERROR(IF(LEFT($BA305,1)="4",OFFSET(변환표준점수!$I$118,MATCH($S305,변환표준점수!$B$119:$B$198,0),0),OFFSET(EI$3,MATCH(AT305,$ED$4:$ED$8,0),0)),0)</f>
        <v/>
      </c>
      <c r="EK305" s="3">
        <f>IFERROR(IF(LEFT($BA305,1)="4",OFFSET(변환표준점수!$J$118,MATCH($S305,변환표준점수!$B$119:$B$198,0),0),OFFSET(EJ$3,MATCH(AV305,$ED$4:$ED$8,0),0)),0)</f>
        <v/>
      </c>
      <c r="EL305" s="3">
        <f>IFERROR(IF(LEFT($BA305,1)="4",OFFSET(변환표준점수!$K$118,MATCH($S305,변환표준점수!$B$119:$B$198,0),0),OFFSET(EK$3,MATCH(AW305,$ED$4:$ED$8,0),0)),0)</f>
        <v/>
      </c>
      <c r="EM305" s="3">
        <f>IFERROR(OFFSET(EL$3,MATCH(AX305,$ED$4:$ED$8,0),0),0)</f>
        <v/>
      </c>
      <c r="EN305" s="3">
        <f>IFERROR(OFFSET(EM$3,MATCH(AY305,$ED$4:$ED$8,0),0),0)</f>
        <v/>
      </c>
      <c r="EO305" s="3">
        <f>IFERROR(OFFSET(EN$3,MATCH(AZ305,$ED$4:$ED$8,0),0),0)</f>
        <v/>
      </c>
      <c r="EQ305" s="3">
        <f>IFERROR((EF305*AD305+BO305)*$EP$9,0)</f>
        <v/>
      </c>
      <c r="ER305" s="3">
        <f>IFERROR(EG305*AE305+OFFSET($BP305,0,$ER$14-1),0)</f>
        <v/>
      </c>
      <c r="ES305" s="3">
        <f>IFERROR((EH305*AF305+BS305)*$EP$9,0)</f>
        <v/>
      </c>
      <c r="ET305" s="3">
        <f>IFERROR(IF(O305&lt;2,0,(EI305*AG305+BT305)*$EP$9),0)</f>
        <v/>
      </c>
      <c r="EU305" s="3">
        <f>IFERROR(BU305*$EP$9,0)</f>
        <v/>
      </c>
      <c r="EV305" s="3">
        <f>IFERROR((EK305*AI305+BV305)*$EP$9,0)</f>
        <v/>
      </c>
      <c r="EW305" s="3">
        <f>IFERROR(IF(O305&lt;2,0,(EL305*AJ305+BW305)*$EP$9),0)</f>
        <v/>
      </c>
      <c r="EX305" s="3">
        <f>LARGE((ES305:ET305,EV305:EW305),1)</f>
        <v/>
      </c>
      <c r="EY305" s="3">
        <f>IF(O305&lt;2,0,LARGE((ES305:ET305,EV305:EW305),2))</f>
        <v/>
      </c>
      <c r="EZ305" s="3">
        <f>IFERROR(OFFSET(CI305,0,ROUND((1/(1/EM305))-1,0)),0)</f>
        <v/>
      </c>
      <c r="FA305" s="3">
        <f>IFERROR(OFFSET(CR305,0,ROUND(1/(1/EN305),0)-1),0)</f>
        <v/>
      </c>
      <c r="FB305" s="3">
        <f>IFERROR(OFFSET(DA305,0,ROUND(1/(1/EO305),0)-1),0)</f>
        <v/>
      </c>
      <c r="FG305" s="3">
        <f>IF(FF305&gt;0,FF305,EQ305+ER305+EU305+EX305+EY305+EZ305+FA305+FB305+FC305)</f>
        <v/>
      </c>
      <c r="FH305" s="618" t="inlineStr">
        <is>
          <t>최저:한국사4이내,수학포함3과목합4이내</t>
        </is>
      </c>
      <c r="FU305" s="3">
        <f>IF(AQ305=1,"표점",IF(AQ305=12,"표점/만점",IF(AQ305=2,"백분위")))</f>
        <v/>
      </c>
      <c r="FV305" s="3">
        <f>IF(BA305=1,"표점",IF(BA305=12,"표점/만점",IF(BA305=2,"백분위",IF(BA305=4,"변표",IF(BA305=42,"변표/만점")))))</f>
        <v/>
      </c>
      <c r="FW305" s="3">
        <f>ROUND(Y305/$FZ305,2)</f>
        <v/>
      </c>
      <c r="FX305" s="3">
        <f>ROUND(Z305/$FZ305,2)</f>
        <v/>
      </c>
      <c r="FY305" s="3">
        <f>ROUND(AC305/$FZ305,2)</f>
        <v/>
      </c>
      <c r="FZ305" s="3">
        <f>Y305+Z305+AC305</f>
        <v/>
      </c>
    </row>
    <row r="306">
      <c r="A306" s="556" t="n">
        <v>26</v>
      </c>
      <c r="C306" s="3">
        <f>ROUND(ROW(C306)-ROW($C$15),0)</f>
        <v/>
      </c>
      <c r="E306" s="3" t="inlineStr">
        <is>
          <t>충남 수지정과가산수학교</t>
        </is>
      </c>
      <c r="F306" s="3" t="n">
        <v>300</v>
      </c>
      <c r="G306" s="3" t="n">
        <v>0.25</v>
      </c>
      <c r="H306" s="3" t="n">
        <v>0.45</v>
      </c>
      <c r="I306" s="3" t="n">
        <v>0.15</v>
      </c>
      <c r="J306" s="3" t="n">
        <v>0.15</v>
      </c>
      <c r="L306" s="3" t="n">
        <v>0.15</v>
      </c>
      <c r="M306" s="3" t="n">
        <v>0.15</v>
      </c>
      <c r="O306" s="3" t="n">
        <v>2</v>
      </c>
      <c r="P306" s="3">
        <f>G306+H306+MAX((I306:J306),L306:M306)*O306</f>
        <v/>
      </c>
      <c r="S306" s="3">
        <f>IF(R306&gt;0,R306,Q306)</f>
        <v/>
      </c>
      <c r="W306" s="3">
        <f>IF(AND(BH306=0,CD306=0),0,IF(V306&gt;0,V306,IF(U306=1,$W$11,0)))</f>
        <v/>
      </c>
      <c r="Y306" s="3">
        <f>AD306</f>
        <v/>
      </c>
      <c r="Z306" s="3">
        <f>AE306</f>
        <v/>
      </c>
      <c r="AA306" s="3">
        <f>IF($BB$7=1,AF306,IF(AS306=12,$F306*I306/($AF$8*AL306+$AF$9*(1-AL306)),AF306))</f>
        <v/>
      </c>
      <c r="AB306" s="3">
        <f>IF($BB$7=1,AI306,IF(AV306=12,$F306*L306/($AI$8*AL306+$AI$9*(1-AL306)),AI306))</f>
        <v/>
      </c>
      <c r="AC306" s="3">
        <f>IF(AND(AS306=2,EA306=1),AA306*O306,IF(AND(AS306=2,EA306=2),AB306*O306,IF(EA306=1,AA306,IF(EA306=2,AB306))))</f>
        <v/>
      </c>
      <c r="AD306" s="3">
        <f>IF(AQ306=12,$F306*G306/$AQ$9,IF(OR(AQ306=1,AQ306=4),$F306*G306/200,IF(OR(AQ306=2,AQ306=9),$F306*G306/100,"자동")))</f>
        <v/>
      </c>
      <c r="AE306" s="3">
        <f>IF(AR306=12,$F306*H306/$AR$9,IF(OR(AR306=1,AR306=4),$F306*H306/200,IF(OR(AR306=2,AR306=9),$F306*H306/100,"자동")))</f>
        <v/>
      </c>
      <c r="AF306" s="3">
        <f>IF(AS306=12,$F306*I306/IF($BB$7=1,IF($ED306=1,$AS$9,$AF$9),($AF$8*AL306+$AF$9*(1-AL306))),IF(AS306=42,$F306*I306/AN306,IF(OR(AS306=1,AS306=4,AS306=2),$F306*I306/100,IF(AS306=9,$F306*I306/50,"자동"))))</f>
        <v/>
      </c>
      <c r="AG306" s="3">
        <f>IF(AT306=12,$F306*J306/IF($BB$7=1,IF($ED306=1,$AT$9,$AG$9),($AG$8*AL306+$AG$9*(1-AL306))),IF(AT306=42,$F306*J306/AN306,IF(OR(AT306=1,AT306=4,AT306=2),$F306*J306/100,IF(AT306=9,$F306*J306/50,"자동"))))</f>
        <v/>
      </c>
      <c r="AH306" s="3">
        <f>IF(AU306=12,$F306*K306/IF($BB$7=1,IF($ED306=1,$AU$9,$AH$9),($AH$8*AL306+$AH$9*(1-AL306))),IF(AU306=42,$F306*K306/$AN306,IF(OR(AU306=1,AU306=4,AU306=2),$F306*K306/100,IF(AU306=9,$F306*K306/50,"자동"))))</f>
        <v/>
      </c>
      <c r="AI306" s="3">
        <f>IF(AV306=12,$F306*L306/IF($BB$7=1,IF($ED306=1,$AV$9,$AI$9),($AI$8*AL306+$AI$9*(1-AL306))),IF(AV306=42,$F306*L306/AO306,IF(OR(AV306=1,AV306=4,AV306=2),$F306*L306/100,IF(AV306=9,$F306*L306/50,"자동"))))</f>
        <v/>
      </c>
      <c r="AJ306" s="3">
        <f>IF(AW306=12,$F306*M306/IF($BB$7=1,IF($ED306=1,$AW$9,$AJ$9),($AJ$8*AL306+$AJ$9*(1-AL306))),IF(AW306=42,$F306*M306/AO306,IF(OR(AW306=1,AW306=4,AW306=2),$F306*M306/100,IF(AW306=9,$F306*M306/50,"자동"))))</f>
        <v/>
      </c>
      <c r="AL306" s="3">
        <f>IF(AK306&lt;&gt;"",AK306,IF(BA306&lt;&gt;12,"",IF(U306=1,1,IF(LEFT(E306,3)="서울대",0,""))))</f>
        <v/>
      </c>
      <c r="AN306" s="3">
        <f>IF($BA306=42,OFFSET(변환표준점수!C$119,$AP306-1,0),"")</f>
        <v/>
      </c>
      <c r="AO306" s="3">
        <f>IF($BA306=42,OFFSET(변환표준점수!D$119,$AP306-1,0),"")</f>
        <v/>
      </c>
      <c r="AP306" s="3">
        <f>IF(S306="","",MATCH(S306,변환표준점수!$B$119:$B$298,0))</f>
        <v/>
      </c>
      <c r="AQ306" s="3" t="n">
        <v>1</v>
      </c>
      <c r="AR306" s="3" t="n">
        <v>1</v>
      </c>
      <c r="AS306" s="3" t="n">
        <v>1</v>
      </c>
      <c r="AT306" s="3" t="n">
        <v>1</v>
      </c>
      <c r="AV306" s="3" t="n">
        <v>1</v>
      </c>
      <c r="AW306" s="3" t="n">
        <v>1</v>
      </c>
      <c r="AX306" s="3" t="n">
        <v>3</v>
      </c>
      <c r="AY306" s="3" t="n">
        <v>3</v>
      </c>
      <c r="BA306" s="3">
        <f>IF(AS306&gt;0,AS306,AV306)</f>
        <v/>
      </c>
      <c r="BF306" s="3">
        <f>AA306*0.1</f>
        <v/>
      </c>
      <c r="BG306" s="3">
        <f>AB306*0.1</f>
        <v/>
      </c>
      <c r="BJ306" s="3">
        <f>IF(BI306="",IF(DT306=1,1,$BI$3),BI306)</f>
        <v/>
      </c>
      <c r="BN306" s="212" t="inlineStr">
        <is>
          <t>과탐10%가산</t>
        </is>
      </c>
      <c r="BS306" s="3">
        <f>BF306*EH306</f>
        <v/>
      </c>
      <c r="BT306" s="3">
        <f>BG306*EI306</f>
        <v/>
      </c>
      <c r="CH306" s="206">
        <f>F306*P306</f>
        <v/>
      </c>
      <c r="CJ306" s="3" t="n">
        <v>-2</v>
      </c>
      <c r="CK306" s="3" t="n">
        <v>-5</v>
      </c>
      <c r="CL306" s="3" t="n">
        <v>-8</v>
      </c>
      <c r="CM306" s="3" t="n">
        <v>-11</v>
      </c>
      <c r="CN306" s="3" t="n">
        <v>-14</v>
      </c>
      <c r="CO306" s="3" t="n">
        <v>-18</v>
      </c>
      <c r="CP306" s="3" t="n">
        <v>-22</v>
      </c>
      <c r="CQ306" s="3" t="n">
        <v>-26</v>
      </c>
      <c r="CU306" s="3" t="n">
        <v>-1</v>
      </c>
      <c r="CV306" s="3" t="n">
        <v>-1</v>
      </c>
      <c r="CW306" s="3" t="n">
        <v>-1</v>
      </c>
      <c r="CX306" s="3" t="n">
        <v>-2</v>
      </c>
      <c r="CY306" s="3" t="n">
        <v>-2</v>
      </c>
      <c r="CZ306" s="3" t="n">
        <v>-2</v>
      </c>
      <c r="DJ306" s="3">
        <f>ROUND((CI306-EZ306),1)</f>
        <v/>
      </c>
      <c r="DK306" s="3">
        <f>((CI306-EZ306)/(FG306+DJ306-FC306))*100</f>
        <v/>
      </c>
      <c r="DL306" s="3">
        <f>ROUND((CR306-FA306)+(DA306-FB306),1)</f>
        <v/>
      </c>
      <c r="DO306" s="3" t="n">
        <v>2</v>
      </c>
      <c r="DQ306" s="3" t="n">
        <v>1</v>
      </c>
      <c r="DZ306" s="3" t="n">
        <v>1</v>
      </c>
      <c r="EA306" s="3">
        <f>IF(DZ306&gt;0,DZ306,IF(DM306&gt;0,1,2))</f>
        <v/>
      </c>
      <c r="EB306" s="3">
        <f>MAX(DM306:DO306)</f>
        <v/>
      </c>
      <c r="EC306" s="3">
        <f>AND(DM306-0.1&lt;$DM$8,DN306-0.1&lt;$DN$8,DO306-0.1&lt;$DO$8)*1</f>
        <v/>
      </c>
      <c r="ED306" s="3">
        <f>IFERROR(IF(AND($DP$8&gt;=DP306,$DQ$8&gt;=DQ306,$DR$8&gt;=DR306,$DS$8&gt;=DS306,$DT$8&gt;=DT306,$DU$8&gt;=DU306,$DV$8&gt;=DV306,$DW$8&gt;=DW306,$DX$8&gt;=DX306,OR(DY306=0,$DY$8&lt;DY306),EC306=1),1,0),0)</f>
        <v/>
      </c>
      <c r="EF306" s="3">
        <f>IFERROR(OFFSET(EF$3,MATCH(AQ306,$ED$4:$ED$10,0),0),0)</f>
        <v/>
      </c>
      <c r="EG306" s="3">
        <f>IFERROR(OFFSET(EG$3,MATCH(AR306,$ED$4:$ED$10,0),0),0)</f>
        <v/>
      </c>
      <c r="EH306" s="3">
        <f>IFERROR(IF(LEFT($BA306,1)="4",OFFSET(변환표준점수!$H$118,MATCH($S306,변환표준점수!$B$119:$B$198,0),),OFFSET(EH$3,MATCH(AS306,$ED$4:$ED$8,0),0)),0)</f>
        <v/>
      </c>
      <c r="EI306" s="3">
        <f>IFERROR(IF(LEFT($BA306,1)="4",OFFSET(변환표준점수!$I$118,MATCH($S306,변환표준점수!$B$119:$B$198,0),0),OFFSET(EI$3,MATCH(AT306,$ED$4:$ED$8,0),0)),0)</f>
        <v/>
      </c>
      <c r="EK306" s="3">
        <f>IFERROR(IF(LEFT($BA306,1)="4",OFFSET(변환표준점수!$J$118,MATCH($S306,변환표준점수!$B$119:$B$198,0),0),OFFSET(EJ$3,MATCH(AV306,$ED$4:$ED$8,0),0)),0)</f>
        <v/>
      </c>
      <c r="EL306" s="3">
        <f>IFERROR(IF(LEFT($BA306,1)="4",OFFSET(변환표준점수!$K$118,MATCH($S306,변환표준점수!$B$119:$B$198,0),0),OFFSET(EK$3,MATCH(AW306,$ED$4:$ED$8,0),0)),0)</f>
        <v/>
      </c>
      <c r="EM306" s="3">
        <f>IFERROR(OFFSET(EL$3,MATCH(AX306,$ED$4:$ED$8,0),0),0)</f>
        <v/>
      </c>
      <c r="EN306" s="3">
        <f>IFERROR(OFFSET(EM$3,MATCH(AY306,$ED$4:$ED$8,0),0),0)</f>
        <v/>
      </c>
      <c r="EO306" s="3">
        <f>IFERROR(OFFSET(EN$3,MATCH(AZ306,$ED$4:$ED$8,0),0),0)</f>
        <v/>
      </c>
      <c r="EQ306" s="3">
        <f>IFERROR((EF306*AD306+BO306)*$EP$9,0)</f>
        <v/>
      </c>
      <c r="ER306" s="3">
        <f>IFERROR(EG306*AE306+OFFSET($BP306,0,$ER$14-1),0)</f>
        <v/>
      </c>
      <c r="ES306" s="3">
        <f>IFERROR((EH306*AF306+BS306)*$EP$9,0)</f>
        <v/>
      </c>
      <c r="ET306" s="3">
        <f>IFERROR(IF(O306&lt;2,0,(EI306*AG306+BT306)*$EP$9),0)</f>
        <v/>
      </c>
      <c r="EU306" s="3">
        <f>IFERROR(BU306*$EP$9,0)</f>
        <v/>
      </c>
      <c r="EV306" s="3">
        <f>IFERROR((EK306*AI306+BV306)*$EP$9,0)</f>
        <v/>
      </c>
      <c r="EW306" s="3">
        <f>IFERROR(IF(O306&lt;2,0,(EL306*AJ306+BW306)*$EP$9),0)</f>
        <v/>
      </c>
      <c r="EX306" s="3">
        <f>LARGE((ES306:ET306,EV306:EW306),1)</f>
        <v/>
      </c>
      <c r="EY306" s="3">
        <f>IF(O306&lt;2,0,LARGE((ES306:ET306,EV306:EW306),2))</f>
        <v/>
      </c>
      <c r="EZ306" s="3">
        <f>IFERROR(OFFSET(CI306,0,ROUND((1/(1/EM306))-1,0)),0)</f>
        <v/>
      </c>
      <c r="FA306" s="3">
        <f>IFERROR(OFFSET(CR306,0,ROUND(1/(1/EN306),0)-1),0)</f>
        <v/>
      </c>
      <c r="FB306" s="3">
        <f>IFERROR(OFFSET(DA306,0,ROUND(1/(1/EO306),0)-1),0)</f>
        <v/>
      </c>
      <c r="FG306" s="3">
        <f>IF(FF306&gt;0,FF306,EQ306+ER306+EU306+EX306+EY306+EZ306+FA306+FB306+FC306)</f>
        <v/>
      </c>
      <c r="FH306" s="618" t="n"/>
      <c r="FU306" s="3">
        <f>IF(AQ306=1,"표점",IF(AQ306=12,"표점/만점",IF(AQ306=2,"백분위")))</f>
        <v/>
      </c>
      <c r="FV306" s="3">
        <f>IF(BA306=1,"표점",IF(BA306=12,"표점/만점",IF(BA306=2,"백분위",IF(BA306=4,"변표",IF(BA306=42,"변표/만점")))))</f>
        <v/>
      </c>
      <c r="FW306" s="3">
        <f>ROUND(Y306/$FZ306,2)</f>
        <v/>
      </c>
      <c r="FX306" s="3">
        <f>ROUND(Z306/$FZ306,2)</f>
        <v/>
      </c>
      <c r="FY306" s="3">
        <f>ROUND(AC306/$FZ306,2)</f>
        <v/>
      </c>
      <c r="FZ306" s="3">
        <f>Y306+Z306+AC306</f>
        <v/>
      </c>
    </row>
    <row r="307">
      <c r="A307" s="556" t="n">
        <v>26</v>
      </c>
      <c r="C307" s="3">
        <f>ROUND(ROW(C307)-ROW($C$15),0)</f>
        <v/>
      </c>
      <c r="E307" s="3" t="inlineStr">
        <is>
          <t>강원제2캠 수과가산</t>
        </is>
      </c>
      <c r="F307" s="3" t="n">
        <v>200</v>
      </c>
      <c r="G307" s="3">
        <f>IF($BB$7=1,0.5,0.5)</f>
        <v/>
      </c>
      <c r="H307" s="3">
        <f>IF($BB$7=1,0.5,0)</f>
        <v/>
      </c>
      <c r="I307" s="3">
        <f>IF($BB$7=1,0.25,0)</f>
        <v/>
      </c>
      <c r="J307" s="3">
        <f>IF($BB$7=1,0.25,0)</f>
        <v/>
      </c>
      <c r="L307" s="3" t="n">
        <v>0.25</v>
      </c>
      <c r="M307" s="3" t="n">
        <v>0.25</v>
      </c>
      <c r="O307" s="3" t="n">
        <v>2</v>
      </c>
      <c r="P307" s="3">
        <f>G307+H307+MAX((I307:J307),L307:M307)*O307</f>
        <v/>
      </c>
      <c r="S307" s="3">
        <f>IF(R307&gt;0,R307,Q307)</f>
        <v/>
      </c>
      <c r="W307" s="3">
        <f>IF(AND(BH307=0,CD307=0),0,IF(V307&gt;0,V307,IF(U307=1,$W$11,0)))</f>
        <v/>
      </c>
      <c r="Y307" s="3">
        <f>AD307</f>
        <v/>
      </c>
      <c r="Z307" s="3">
        <f>AE307</f>
        <v/>
      </c>
      <c r="AA307" s="3">
        <f>IF($BB$7=1,AF307,IF(AS307=12,$F307*I307/($AF$8*AL307+$AF$9*(1-AL307)),AF307))</f>
        <v/>
      </c>
      <c r="AB307" s="3">
        <f>IF($BB$7=1,AI307,IF(AV307=12,$F307*L307/($AI$8*AL307+$AI$9*(1-AL307)),AI307))</f>
        <v/>
      </c>
      <c r="AC307" s="3">
        <f>IF(AND(AS307=2,EA307=1),AA307*O307,IF(AND(AS307=2,EA307=2),AB307*O307,IF(EA307=1,AA307,IF(EA307=2,AB307))))</f>
        <v/>
      </c>
      <c r="AD307" s="3">
        <f>IF(AQ307=12,$F307*G307/$AQ$9,IF(OR(AQ307=1,AQ307=4),$F307*G307/200,IF(OR(AQ307=2,AQ307=9),$F307*G307/100,"자동")))</f>
        <v/>
      </c>
      <c r="AE307" s="3">
        <f>IF(AR307=12,$F307*H307/$AR$9,IF(OR(AR307=1,AR307=4),$F307*H307/200,IF(OR(AR307=2,AR307=9),$F307*H307/100,"자동")))</f>
        <v/>
      </c>
      <c r="AF307" s="3">
        <f>IF(AS307=12,$F307*I307/IF($BB$7=1,IF($ED307=1,$AS$9,$AF$9),($AF$8*AL307+$AF$9*(1-AL307))),IF(AS307=42,$F307*I307/AN307,IF(OR(AS307=1,AS307=4,AS307=2),$F307*I307/100,IF(AS307=9,$F307*I307/50,"자동"))))</f>
        <v/>
      </c>
      <c r="AG307" s="3">
        <f>IF(AT307=12,$F307*J307/IF($BB$7=1,IF($ED307=1,$AT$9,$AG$9),($AG$8*AL307+$AG$9*(1-AL307))),IF(AT307=42,$F307*J307/AN307,IF(OR(AT307=1,AT307=4,AT307=2),$F307*J307/100,IF(AT307=9,$F307*J307/50,"자동"))))</f>
        <v/>
      </c>
      <c r="AH307" s="3">
        <f>IF(AU307=12,$F307*K307/IF($BB$7=1,IF($ED307=1,$AU$9,$AH$9),($AH$8*AL307+$AH$9*(1-AL307))),IF(AU307=42,$F307*K307/$AN307,IF(OR(AU307=1,AU307=4,AU307=2),$F307*K307/100,IF(AU307=9,$F307*K307/50,"자동"))))</f>
        <v/>
      </c>
      <c r="AI307" s="3">
        <f>IF(AV307=12,$F307*L307/IF($BB$7=1,IF($ED307=1,$AV$9,$AI$9),($AI$8*AL307+$AI$9*(1-AL307))),IF(AV307=42,$F307*L307/AO307,IF(OR(AV307=1,AV307=4,AV307=2),$F307*L307/100,IF(AV307=9,$F307*L307/50,"자동"))))</f>
        <v/>
      </c>
      <c r="AJ307" s="3">
        <f>IF(AW307=12,$F307*M307/IF($BB$7=1,IF($ED307=1,$AW$9,$AJ$9),($AJ$8*AL307+$AJ$9*(1-AL307))),IF(AW307=42,$F307*M307/AO307,IF(OR(AW307=1,AW307=4,AW307=2),$F307*M307/100,IF(AW307=9,$F307*M307/50,"자동"))))</f>
        <v/>
      </c>
      <c r="AL307" s="3">
        <f>IF(AK307&lt;&gt;"",AK307,IF(BA307&lt;&gt;12,"",IF(U307=1,1,IF(LEFT(E307,3)="서울대",0,""))))</f>
        <v/>
      </c>
      <c r="AN307" s="3">
        <f>IF($BA307=42,OFFSET(변환표준점수!C$119,$AP307-1,0),"")</f>
        <v/>
      </c>
      <c r="AO307" s="3">
        <f>IF($BA307=42,OFFSET(변환표준점수!D$119,$AP307-1,0),"")</f>
        <v/>
      </c>
      <c r="AP307" s="3">
        <f>IF(S307="","",MATCH(S307,변환표준점수!$B$119:$B$298,0))</f>
        <v/>
      </c>
      <c r="AQ307" s="3" t="n">
        <v>2</v>
      </c>
      <c r="AR307" s="3" t="n">
        <v>2</v>
      </c>
      <c r="AS307" s="3" t="n">
        <v>2</v>
      </c>
      <c r="AT307" s="3" t="n">
        <v>2</v>
      </c>
      <c r="AV307" s="3" t="n">
        <v>2</v>
      </c>
      <c r="AW307" s="3" t="n">
        <v>2</v>
      </c>
      <c r="AX307" s="3" t="n">
        <v>3</v>
      </c>
      <c r="AY307" s="3" t="n">
        <v>3</v>
      </c>
      <c r="BA307" s="3">
        <f>IF(AS307&gt;0,AS307,AV307)</f>
        <v/>
      </c>
      <c r="BC307" s="3">
        <f>$Z307*0.1</f>
        <v/>
      </c>
      <c r="BD307" s="3">
        <f>$Z307*0.1</f>
        <v/>
      </c>
      <c r="BE307" s="3">
        <f>$Z307*0.1</f>
        <v/>
      </c>
      <c r="BF307" s="3">
        <f>AF307*0.1</f>
        <v/>
      </c>
      <c r="BG307" s="3">
        <f>AG307*0.1</f>
        <v/>
      </c>
      <c r="BJ307" s="3">
        <f>IF(BI307="",IF(DT307=1,1,$BI$3),BI307)</f>
        <v/>
      </c>
      <c r="BN307" s="212" t="inlineStr">
        <is>
          <t>수학,과탐10%가산</t>
        </is>
      </c>
      <c r="BP307" s="3">
        <f>IF(BP$6&gt;0,BC307*$EG307,0)</f>
        <v/>
      </c>
      <c r="BQ307" s="3">
        <f>IF(BQ$6&gt;0,BD307*$EG307,0)</f>
        <v/>
      </c>
      <c r="BR307" s="3">
        <f>IF(BR$6&gt;0,BE307*$EG307,0)</f>
        <v/>
      </c>
      <c r="BS307" s="3">
        <f>EH307*BF307</f>
        <v/>
      </c>
      <c r="BT307" s="3">
        <f>EI307*BG307</f>
        <v/>
      </c>
      <c r="CH307" s="206">
        <f>F307*P307</f>
        <v/>
      </c>
      <c r="CI307" s="56" t="n">
        <v>100</v>
      </c>
      <c r="CJ307" s="3" t="n">
        <v>97</v>
      </c>
      <c r="CK307" s="3" t="n">
        <v>94</v>
      </c>
      <c r="CL307" s="3" t="n">
        <v>91</v>
      </c>
      <c r="CM307" s="3" t="n">
        <v>81</v>
      </c>
      <c r="CN307" s="3" t="n">
        <v>78</v>
      </c>
      <c r="CO307" s="3" t="n">
        <v>75</v>
      </c>
      <c r="CP307" s="3" t="n">
        <v>72</v>
      </c>
      <c r="CQ307" s="3" t="n">
        <v>0</v>
      </c>
      <c r="CR307" s="56" t="n">
        <v>1.5</v>
      </c>
      <c r="CS307" s="3" t="n">
        <v>1</v>
      </c>
      <c r="CT307" s="3" t="n">
        <v>0.5</v>
      </c>
      <c r="CV307" s="3" t="n">
        <v>-0.5</v>
      </c>
      <c r="CW307" s="3" t="n">
        <v>-1</v>
      </c>
      <c r="CX307" s="3" t="n">
        <v>-1.5</v>
      </c>
      <c r="CY307" s="3" t="n">
        <v>-2</v>
      </c>
      <c r="CZ307" s="3" t="n">
        <v>-2.5</v>
      </c>
      <c r="DJ307" s="3">
        <f>ROUND((CI307-EZ307),1)</f>
        <v/>
      </c>
      <c r="DK307" s="3">
        <f>((CI307-EZ307)/(FG307+DJ307-FC307))*100</f>
        <v/>
      </c>
      <c r="DL307" s="3">
        <f>ROUND((CR307-FA307)+(DA307-FB307),1)</f>
        <v/>
      </c>
      <c r="DO307" s="3" t="n">
        <v>2</v>
      </c>
      <c r="EA307" s="3">
        <f>IF(DZ307&gt;0,DZ307,IF(DM307&gt;0,1,2))</f>
        <v/>
      </c>
      <c r="EB307" s="3">
        <f>MAX(DM307:DO307)</f>
        <v/>
      </c>
      <c r="EC307" s="3">
        <f>AND(DM307-0.1&lt;$DM$8,DN307-0.1&lt;$DN$8,DO307-0.1&lt;$DO$8)*1</f>
        <v/>
      </c>
      <c r="ED307" s="3">
        <f>IFERROR(IF(AND($DP$8&gt;=DP307,$DQ$8&gt;=DQ307,$DR$8&gt;=DR307,$DS$8&gt;=DS307,$DT$8&gt;=DT307,$DU$8&gt;=DU307,$DV$8&gt;=DV307,$DW$8&gt;=DW307,$DX$8&gt;=DX307,OR(DY307=0,$DY$8&lt;DY307),EC307=1),1,0),0)</f>
        <v/>
      </c>
      <c r="EF307" s="3">
        <f>IFERROR(OFFSET(EF$3,MATCH(AQ307,$ED$4:$ED$10,0),0),0)</f>
        <v/>
      </c>
      <c r="EG307" s="3">
        <f>IFERROR(OFFSET(EG$3,MATCH(AR307,$ED$4:$ED$10,0),0),0)</f>
        <v/>
      </c>
      <c r="EH307" s="3">
        <f>IFERROR(IF(LEFT($BA307,1)="4",OFFSET(변환표준점수!$H$118,MATCH($S307,변환표준점수!$B$119:$B$198,0),),OFFSET(EH$3,MATCH(AS307,$ED$4:$ED$8,0),0)),0)</f>
        <v/>
      </c>
      <c r="EI307" s="3">
        <f>IFERROR(IF(LEFT($BA307,1)="4",OFFSET(변환표준점수!$I$118,MATCH($S307,변환표준점수!$B$119:$B$198,0),0),OFFSET(EI$3,MATCH(AT307,$ED$4:$ED$8,0),0)),0)</f>
        <v/>
      </c>
      <c r="EK307" s="3">
        <f>IFERROR(IF(LEFT($BA307,1)="4",OFFSET(변환표준점수!$J$118,MATCH($S307,변환표준점수!$B$119:$B$198,0),0),OFFSET(EJ$3,MATCH(AV307,$ED$4:$ED$8,0),0)),0)</f>
        <v/>
      </c>
      <c r="EL307" s="3">
        <f>IFERROR(IF(LEFT($BA307,1)="4",OFFSET(변환표준점수!$K$118,MATCH($S307,변환표준점수!$B$119:$B$198,0),0),OFFSET(EK$3,MATCH(AW307,$ED$4:$ED$8,0),0)),0)</f>
        <v/>
      </c>
      <c r="EM307" s="3">
        <f>IFERROR(OFFSET(EL$3,MATCH(AX307,$ED$4:$ED$8,0),0),0)</f>
        <v/>
      </c>
      <c r="EN307" s="3">
        <f>IFERROR(OFFSET(EM$3,MATCH(AY307,$ED$4:$ED$8,0),0),0)</f>
        <v/>
      </c>
      <c r="EO307" s="3">
        <f>IFERROR(OFFSET(EN$3,MATCH(AZ307,$ED$4:$ED$8,0),0),0)</f>
        <v/>
      </c>
      <c r="EQ307" s="3">
        <f>IFERROR((EF307*AD307+BO307)*$EP$9,0)</f>
        <v/>
      </c>
      <c r="ER307" s="3">
        <f>IFERROR(EG307*AE307+OFFSET($BP307,0,$ER$14-1),0)</f>
        <v/>
      </c>
      <c r="ES307" s="3">
        <f>IFERROR((EH307*AF307+BS307)*$EP$9,0)</f>
        <v/>
      </c>
      <c r="ET307" s="3">
        <f>IFERROR(IF(O307&lt;2,0,(EI307*AG307+BT307)*$EP$9),0)</f>
        <v/>
      </c>
      <c r="EU307" s="3">
        <f>IFERROR(BU307*$EP$9,0)</f>
        <v/>
      </c>
      <c r="EV307" s="3">
        <f>IFERROR((EK307*AI307+BV307)*$EP$9,0)</f>
        <v/>
      </c>
      <c r="EW307" s="3">
        <f>IFERROR(IF(O307&lt;2,0,(EL307*AJ307+BW307)*$EP$9),0)</f>
        <v/>
      </c>
      <c r="EX307" s="3">
        <f>LARGE((ES307:ET307,EV307:EW307),1)</f>
        <v/>
      </c>
      <c r="EY307" s="3">
        <f>IF(O307&lt;2,0,LARGE((ES307:ET307,EV307:EW307),2))</f>
        <v/>
      </c>
      <c r="EZ307" s="3">
        <f>IFERROR(OFFSET(CI307,0,ROUND((1/(1/EM307))-1,0)),0)</f>
        <v/>
      </c>
      <c r="FA307" s="3">
        <f>IFERROR(OFFSET(CR307,0,ROUND(1/(1/EN307),0)-1),0)</f>
        <v/>
      </c>
      <c r="FB307" s="3">
        <f>IFERROR(OFFSET(DA307,0,ROUND(1/(1/EO307),0)-1),0)</f>
        <v/>
      </c>
      <c r="FF307" s="3">
        <f t="array" ref="FF307">SUM(LARGE(CHOOSE({1,2,3,4},EQ307,ER307,EZ307,EX307+EY307),{1,2}))+FA307+FB307</f>
        <v/>
      </c>
      <c r="FG307" s="3">
        <f>IF(FF307&gt;0,FF307,EQ307+ER307+EU307+EX307+EY307+EZ307+FA307+FB307+FC307)</f>
        <v/>
      </c>
      <c r="FH307" s="618" t="n"/>
      <c r="FU307" s="3">
        <f>IF(AQ307=1,"표점",IF(AQ307=12,"표점/만점",IF(AQ307=2,"백분위")))</f>
        <v/>
      </c>
      <c r="FV307" s="3">
        <f>IF(BA307=1,"표점",IF(BA307=12,"표점/만점",IF(BA307=2,"백분위",IF(BA307=4,"변표",IF(BA307=42,"변표/만점")))))</f>
        <v/>
      </c>
      <c r="FW307" s="3">
        <f>ROUND(Y307/$FZ307,2)</f>
        <v/>
      </c>
      <c r="FX307" s="3">
        <f>ROUND(Z307/$FZ307,2)</f>
        <v/>
      </c>
      <c r="FY307" s="3">
        <f>ROUND(AC307/$FZ307,2)</f>
        <v/>
      </c>
      <c r="FZ307" s="3">
        <f>Y307+Z307+AC307</f>
        <v/>
      </c>
    </row>
    <row r="308">
      <c r="A308" s="556" t="n">
        <v>26</v>
      </c>
      <c r="C308" s="3">
        <f>ROUND(ROW(C308)-ROW($C$15),0)</f>
        <v/>
      </c>
      <c r="E308" s="3" t="inlineStr">
        <is>
          <t>강원제2캠 통합</t>
        </is>
      </c>
      <c r="F308" s="3" t="n">
        <v>200</v>
      </c>
      <c r="G308" s="3">
        <f>IF($BB$7=1,0.5,0.5)</f>
        <v/>
      </c>
      <c r="H308" s="3">
        <f>IF($BB$7=1,0.5,0)</f>
        <v/>
      </c>
      <c r="I308" s="3">
        <f>IF($BB$7=1,0.25,0)</f>
        <v/>
      </c>
      <c r="J308" s="3">
        <f>IF($BB$7=1,0.25,0)</f>
        <v/>
      </c>
      <c r="L308" s="3" t="n">
        <v>0.25</v>
      </c>
      <c r="M308" s="3" t="n">
        <v>0.25</v>
      </c>
      <c r="O308" s="3" t="n">
        <v>2</v>
      </c>
      <c r="P308" s="3">
        <f>G308+H308+MAX((I308:J308),L308:M308)*O308</f>
        <v/>
      </c>
      <c r="S308" s="3">
        <f>IF(R308&gt;0,R308,Q308)</f>
        <v/>
      </c>
      <c r="W308" s="3">
        <f>IF(AND(BH308=0,CD308=0),0,IF(V308&gt;0,V308,IF(U308=1,$W$11,0)))</f>
        <v/>
      </c>
      <c r="Y308" s="3">
        <f>AD308</f>
        <v/>
      </c>
      <c r="Z308" s="3">
        <f>AE308</f>
        <v/>
      </c>
      <c r="AA308" s="3">
        <f>IF($BB$7=1,AF308,IF(AS308=12,$F308*I308/($AF$8*AL308+$AF$9*(1-AL308)),AF308))</f>
        <v/>
      </c>
      <c r="AB308" s="3">
        <f>IF($BB$7=1,AI308,IF(AV308=12,$F308*L308/($AI$8*AL308+$AI$9*(1-AL308)),AI308))</f>
        <v/>
      </c>
      <c r="AC308" s="3">
        <f>IF(AND(AS308=2,EA308=1),AA308*O308,IF(AND(AS308=2,EA308=2),AB308*O308,IF(EA308=1,AA308,IF(EA308=2,AB308))))</f>
        <v/>
      </c>
      <c r="AD308" s="3">
        <f>IF(AQ308=12,$F308*G308/$AQ$9,IF(OR(AQ308=1,AQ308=4),$F308*G308/200,IF(OR(AQ308=2,AQ308=9),$F308*G308/100,"자동")))</f>
        <v/>
      </c>
      <c r="AE308" s="3">
        <f>IF(AR308=12,$F308*H308/$AR$9,IF(OR(AR308=1,AR308=4),$F308*H308/200,IF(OR(AR308=2,AR308=9),$F308*H308/100,"자동")))</f>
        <v/>
      </c>
      <c r="AF308" s="3">
        <f>IF(AS308=12,$F308*I308/IF($BB$7=1,IF($ED308=1,$AS$9,$AF$9),($AF$8*AL308+$AF$9*(1-AL308))),IF(AS308=42,$F308*I308/AN308,IF(OR(AS308=1,AS308=4,AS308=2),$F308*I308/100,IF(AS308=9,$F308*I308/50,"자동"))))</f>
        <v/>
      </c>
      <c r="AG308" s="3">
        <f>IF(AT308=12,$F308*J308/IF($BB$7=1,IF($ED308=1,$AT$9,$AG$9),($AG$8*AL308+$AG$9*(1-AL308))),IF(AT308=42,$F308*J308/AN308,IF(OR(AT308=1,AT308=4,AT308=2),$F308*J308/100,IF(AT308=9,$F308*J308/50,"자동"))))</f>
        <v/>
      </c>
      <c r="AH308" s="3">
        <f>IF(AU308=12,$F308*K308/IF($BB$7=1,IF($ED308=1,$AU$9,$AH$9),($AH$8*AL308+$AH$9*(1-AL308))),IF(AU308=42,$F308*K308/$AN308,IF(OR(AU308=1,AU308=4,AU308=2),$F308*K308/100,IF(AU308=9,$F308*K308/50,"자동"))))</f>
        <v/>
      </c>
      <c r="AI308" s="3">
        <f>IF(AV308=12,$F308*L308/IF($BB$7=1,IF($ED308=1,$AV$9,$AI$9),($AI$8*AL308+$AI$9*(1-AL308))),IF(AV308=42,$F308*L308/AO308,IF(OR(AV308=1,AV308=4,AV308=2),$F308*L308/100,IF(AV308=9,$F308*L308/50,"자동"))))</f>
        <v/>
      </c>
      <c r="AJ308" s="3">
        <f>IF(AW308=12,$F308*M308/IF($BB$7=1,IF($ED308=1,$AW$9,$AJ$9),($AJ$8*AL308+$AJ$9*(1-AL308))),IF(AW308=42,$F308*M308/AO308,IF(OR(AW308=1,AW308=4,AW308=2),$F308*M308/100,IF(AW308=9,$F308*M308/50,"자동"))))</f>
        <v/>
      </c>
      <c r="AL308" s="3">
        <f>IF(AK308&lt;&gt;"",AK308,IF(BA308&lt;&gt;12,"",IF(U308=1,1,IF(LEFT(E308,3)="서울대",0,""))))</f>
        <v/>
      </c>
      <c r="AN308" s="3">
        <f>IF($BA308=42,OFFSET(변환표준점수!C$119,$AP308-1,0),"")</f>
        <v/>
      </c>
      <c r="AO308" s="3">
        <f>IF($BA308=42,OFFSET(변환표준점수!D$119,$AP308-1,0),"")</f>
        <v/>
      </c>
      <c r="AP308" s="3">
        <f>IF(S308="","",MATCH(S308,변환표준점수!$B$119:$B$298,0))</f>
        <v/>
      </c>
      <c r="AQ308" s="3" t="n">
        <v>2</v>
      </c>
      <c r="AR308" s="3" t="n">
        <v>2</v>
      </c>
      <c r="AS308" s="3" t="n">
        <v>2</v>
      </c>
      <c r="AT308" s="3" t="n">
        <v>2</v>
      </c>
      <c r="AV308" s="3" t="n">
        <v>2</v>
      </c>
      <c r="AW308" s="3" t="n">
        <v>2</v>
      </c>
      <c r="AX308" s="3" t="n">
        <v>3</v>
      </c>
      <c r="AY308" s="3" t="n">
        <v>3</v>
      </c>
      <c r="BA308" s="3">
        <f>IF(AS308&gt;0,AS308,AV308)</f>
        <v/>
      </c>
      <c r="BJ308" s="3">
        <f>IF(BI308="",IF(DT308=1,1,$BI$3),BI308)</f>
        <v/>
      </c>
      <c r="CH308" s="206">
        <f>F308*P308</f>
        <v/>
      </c>
      <c r="CI308" s="56" t="n">
        <v>100</v>
      </c>
      <c r="CJ308" s="3" t="n">
        <v>97</v>
      </c>
      <c r="CK308" s="3" t="n">
        <v>94</v>
      </c>
      <c r="CL308" s="3" t="n">
        <v>91</v>
      </c>
      <c r="CM308" s="3" t="n">
        <v>81</v>
      </c>
      <c r="CN308" s="3" t="n">
        <v>78</v>
      </c>
      <c r="CO308" s="3" t="n">
        <v>75</v>
      </c>
      <c r="CP308" s="3" t="n">
        <v>72</v>
      </c>
      <c r="CQ308" s="3" t="n">
        <v>0</v>
      </c>
      <c r="CR308" s="56" t="n">
        <v>1.5</v>
      </c>
      <c r="CS308" s="3" t="n">
        <v>1</v>
      </c>
      <c r="CT308" s="3" t="n">
        <v>0.5</v>
      </c>
      <c r="CV308" s="3" t="n">
        <v>-0.5</v>
      </c>
      <c r="CW308" s="3" t="n">
        <v>-1</v>
      </c>
      <c r="CX308" s="3" t="n">
        <v>-1.5</v>
      </c>
      <c r="CY308" s="3" t="n">
        <v>-2</v>
      </c>
      <c r="CZ308" s="3" t="n">
        <v>-2.5</v>
      </c>
      <c r="DJ308" s="3">
        <f>ROUND((CI308-EZ308),1)</f>
        <v/>
      </c>
      <c r="DK308" s="3">
        <f>((CI308-EZ308)/(FG308+DJ308-FC308))*100</f>
        <v/>
      </c>
      <c r="DL308" s="3">
        <f>ROUND((CR308-FA308)+(DA308-FB308),1)</f>
        <v/>
      </c>
      <c r="DO308" s="3" t="n">
        <v>2</v>
      </c>
      <c r="EA308" s="3">
        <f>IF(DZ308&gt;0,DZ308,IF(DM308&gt;0,1,2))</f>
        <v/>
      </c>
      <c r="EB308" s="3">
        <f>MAX(DM308:DO308)</f>
        <v/>
      </c>
      <c r="EC308" s="3">
        <f>AND(DM308-0.1&lt;$DM$8,DN308-0.1&lt;$DN$8,DO308-0.1&lt;$DO$8)*1</f>
        <v/>
      </c>
      <c r="ED308" s="3">
        <f>IFERROR(IF(AND($DP$8&gt;=DP308,$DQ$8&gt;=DQ308,$DR$8&gt;=DR308,$DS$8&gt;=DS308,$DT$8&gt;=DT308,$DU$8&gt;=DU308,$DV$8&gt;=DV308,$DW$8&gt;=DW308,$DX$8&gt;=DX308,OR(DY308=0,$DY$8&lt;DY308),EC308=1),1,0),0)</f>
        <v/>
      </c>
      <c r="EF308" s="3">
        <f>IFERROR(OFFSET(EF$3,MATCH(AQ308,$ED$4:$ED$10,0),0),0)</f>
        <v/>
      </c>
      <c r="EG308" s="3">
        <f>IFERROR(OFFSET(EG$3,MATCH(AR308,$ED$4:$ED$10,0),0),0)</f>
        <v/>
      </c>
      <c r="EH308" s="3">
        <f>IFERROR(IF(LEFT($BA308,1)="4",OFFSET(변환표준점수!$H$118,MATCH($S308,변환표준점수!$B$119:$B$198,0),),OFFSET(EH$3,MATCH(AS308,$ED$4:$ED$8,0),0)),0)</f>
        <v/>
      </c>
      <c r="EI308" s="3">
        <f>IFERROR(IF(LEFT($BA308,1)="4",OFFSET(변환표준점수!$I$118,MATCH($S308,변환표준점수!$B$119:$B$198,0),0),OFFSET(EI$3,MATCH(AT308,$ED$4:$ED$8,0),0)),0)</f>
        <v/>
      </c>
      <c r="EK308" s="3">
        <f>IFERROR(IF(LEFT($BA308,1)="4",OFFSET(변환표준점수!$J$118,MATCH($S308,변환표준점수!$B$119:$B$198,0),0),OFFSET(EJ$3,MATCH(AV308,$ED$4:$ED$8,0),0)),0)</f>
        <v/>
      </c>
      <c r="EL308" s="3">
        <f>IFERROR(IF(LEFT($BA308,1)="4",OFFSET(변환표준점수!$K$118,MATCH($S308,변환표준점수!$B$119:$B$198,0),0),OFFSET(EK$3,MATCH(AW308,$ED$4:$ED$8,0),0)),0)</f>
        <v/>
      </c>
      <c r="EM308" s="3">
        <f>IFERROR(OFFSET(EL$3,MATCH(AX308,$ED$4:$ED$8,0),0),0)</f>
        <v/>
      </c>
      <c r="EN308" s="3">
        <f>IFERROR(OFFSET(EM$3,MATCH(AY308,$ED$4:$ED$8,0),0),0)</f>
        <v/>
      </c>
      <c r="EO308" s="3">
        <f>IFERROR(OFFSET(EN$3,MATCH(AZ308,$ED$4:$ED$8,0),0),0)</f>
        <v/>
      </c>
      <c r="EQ308" s="3">
        <f>IFERROR((EF308*AD308+BO308)*$EP$9,0)</f>
        <v/>
      </c>
      <c r="ER308" s="3">
        <f>IFERROR(EG308*AE308+OFFSET($BP308,0,$ER$14-1),0)</f>
        <v/>
      </c>
      <c r="ES308" s="3">
        <f>IFERROR((EH308*AF308+BS308)*$EP$9,0)</f>
        <v/>
      </c>
      <c r="ET308" s="3">
        <f>IFERROR(IF(O308&lt;2,0,(EI308*AG308+BT308)*$EP$9),0)</f>
        <v/>
      </c>
      <c r="EU308" s="3">
        <f>IFERROR(BU308*$EP$9,0)</f>
        <v/>
      </c>
      <c r="EV308" s="3">
        <f>IFERROR((EK308*AI308+BV308)*$EP$9,0)</f>
        <v/>
      </c>
      <c r="EW308" s="3">
        <f>IFERROR(IF(O308&lt;2,0,(EL308*AJ308+BW308)*$EP$9),0)</f>
        <v/>
      </c>
      <c r="EX308" s="3">
        <f>LARGE((ES308:ET308,EV308:EW308),1)</f>
        <v/>
      </c>
      <c r="EY308" s="3">
        <f>IF(O308&lt;2,0,LARGE((ES308:ET308,EV308:EW308),2))</f>
        <v/>
      </c>
      <c r="EZ308" s="3">
        <f>IFERROR(OFFSET(CI308,0,ROUND((1/(1/EM308))-1,0)),0)</f>
        <v/>
      </c>
      <c r="FA308" s="3">
        <f>IFERROR(OFFSET(CR308,0,ROUND(1/(1/EN308),0)-1),0)</f>
        <v/>
      </c>
      <c r="FB308" s="3">
        <f>IFERROR(OFFSET(DA308,0,ROUND(1/(1/EO308),0)-1),0)</f>
        <v/>
      </c>
      <c r="FF308" s="3">
        <f t="array" ref="FF308">SUM(LARGE(CHOOSE({1,2,3,4},EQ308,ER308,EZ308,EX308+EY308),{1,2}))+FA308+FB308</f>
        <v/>
      </c>
      <c r="FG308" s="3">
        <f>IF(FF308&gt;0,FF308,EQ308+ER308+EU308+EX308+EY308+EZ308+FA308+FB308+FC308)</f>
        <v/>
      </c>
      <c r="FH308" s="618" t="n"/>
      <c r="FU308" s="3">
        <f>IF(AQ308=1,"표점",IF(AQ308=12,"표점/만점",IF(AQ308=2,"백분위")))</f>
        <v/>
      </c>
      <c r="FV308" s="3">
        <f>IF(BA308=1,"표점",IF(BA308=12,"표점/만점",IF(BA308=2,"백분위",IF(BA308=4,"변표",IF(BA308=42,"변표/만점")))))</f>
        <v/>
      </c>
      <c r="FW308" s="3">
        <f>ROUND(Y308/$FZ308,2)</f>
        <v/>
      </c>
      <c r="FX308" s="3">
        <f>ROUND(Z308/$FZ308,2)</f>
        <v/>
      </c>
      <c r="FY308" s="3">
        <f>ROUND(AC308/$FZ308,2)</f>
        <v/>
      </c>
      <c r="FZ308" s="3">
        <f>Y308+Z308+AC308</f>
        <v/>
      </c>
    </row>
    <row r="309">
      <c r="C309" s="3">
        <f>ROUND(ROW(C309)-ROW($C$15),0)</f>
        <v/>
      </c>
      <c r="P309" s="3">
        <f>G309+H309+MAX((I309:J309),L309:M309)*O309</f>
        <v/>
      </c>
      <c r="S309" s="3">
        <f>IF(R309&gt;0,R309,Q309)</f>
        <v/>
      </c>
      <c r="W309" s="3">
        <f>IF(AND(BH309=0,CD309=0),0,IF(V309&gt;0,V309,IF(U309=1,$W$11,0)))</f>
        <v/>
      </c>
      <c r="Y309" s="3">
        <f>AD309</f>
        <v/>
      </c>
      <c r="Z309" s="3">
        <f>AE309</f>
        <v/>
      </c>
      <c r="AA309" s="3">
        <f>IF($BB$7=1,AF309,IF(AS309=12,$F309*I309/($AF$8*AL309+$AF$9*(1-AL309)),AF309))</f>
        <v/>
      </c>
      <c r="AB309" s="3">
        <f>IF($BB$7=1,AI309,IF(AV309=12,$F309*L309/($AI$8*AL309+$AI$9*(1-AL309)),AI309))</f>
        <v/>
      </c>
      <c r="AC309" s="3">
        <f>IF(AND(AS309=2,EA309=1),AA309*O309,IF(AND(AS309=2,EA309=2),AB309*O309,IF(EA309=1,AA309,IF(EA309=2,AB309))))</f>
        <v/>
      </c>
      <c r="AD309" s="3">
        <f>IF(AQ309=12,$F309*G309/$AQ$9,IF(OR(AQ309=1,AQ309=4),$F309*G309/200,IF(OR(AQ309=2,AQ309=9),$F309*G309/100,"자동")))</f>
        <v/>
      </c>
      <c r="AE309" s="3">
        <f>IF(AR309=12,$F309*H309/$AR$9,IF(OR(AR309=1,AR309=4),$F309*H309/200,IF(OR(AR309=2,AR309=9),$F309*H309/100,"자동")))</f>
        <v/>
      </c>
      <c r="AF309" s="3">
        <f>IF(AS309=12,$F309*I309/IF($BB$7=1,IF($ED309=1,$AS$9,$AF$9),($AF$8*AL309+$AF$9*(1-AL309))),IF(AS309=42,$F309*I309/AN309,IF(OR(AS309=1,AS309=4,AS309=2),$F309*I309/100,IF(AS309=9,$F309*I309/50,"자동"))))</f>
        <v/>
      </c>
      <c r="AG309" s="3">
        <f>IF(AT309=12,$F309*J309/IF($BB$7=1,IF($ED309=1,$AT$9,$AG$9),($AG$8*AL309+$AG$9*(1-AL309))),IF(AT309=42,$F309*J309/AN309,IF(OR(AT309=1,AT309=4,AT309=2),$F309*J309/100,IF(AT309=9,$F309*J309/50,"자동"))))</f>
        <v/>
      </c>
      <c r="AH309" s="3">
        <f>IF(AU309=12,$F309*K309/IF($BB$7=1,IF($ED309=1,$AU$9,$AH$9),($AH$8*AL309+$AH$9*(1-AL309))),IF(AU309=42,$F309*K309/$AN309,IF(OR(AU309=1,AU309=4,AU309=2),$F309*K309/100,IF(AU309=9,$F309*K309/50,"자동"))))</f>
        <v/>
      </c>
      <c r="AI309" s="3">
        <f>IF(AV309=12,$F309*L309/IF($BB$7=1,IF($ED309=1,$AV$9,$AI$9),($AI$8*AL309+$AI$9*(1-AL309))),IF(AV309=42,$F309*L309/AO309,IF(OR(AV309=1,AV309=4,AV309=2),$F309*L309/100,IF(AV309=9,$F309*L309/50,"자동"))))</f>
        <v/>
      </c>
      <c r="AJ309" s="3">
        <f>IF(AW309=12,$F309*M309/IF($BB$7=1,IF($ED309=1,$AW$9,$AJ$9),($AJ$8*AL309+$AJ$9*(1-AL309))),IF(AW309=42,$F309*M309/AO309,IF(OR(AW309=1,AW309=4,AW309=2),$F309*M309/100,IF(AW309=9,$F309*M309/50,"자동"))))</f>
        <v/>
      </c>
      <c r="AL309" s="3">
        <f>IF(AK309&lt;&gt;"",AK309,IF(BA309&lt;&gt;12,"",IF(U309=1,1,IF(LEFT(E309,3)="서울대",0,""))))</f>
        <v/>
      </c>
      <c r="AN309" s="3">
        <f>IF($BA309=42,OFFSET(변환표준점수!C$119,$AP309-1,0),"")</f>
        <v/>
      </c>
      <c r="AO309" s="3">
        <f>IF($BA309=42,OFFSET(변환표준점수!D$119,$AP309-1,0),"")</f>
        <v/>
      </c>
      <c r="AP309" s="3">
        <f>IF(S309="","",MATCH(S309,변환표준점수!$B$119:$B$298,0))</f>
        <v/>
      </c>
      <c r="AX309" s="3" t="n">
        <v>3</v>
      </c>
      <c r="AY309" s="3" t="n">
        <v>3</v>
      </c>
      <c r="BA309" s="3">
        <f>IF(AS309&gt;0,AS309,AV309)</f>
        <v/>
      </c>
      <c r="BJ309" s="3">
        <f>IF(BI309="",IF(DT309=1,1,$BI$3),BI309)</f>
        <v/>
      </c>
      <c r="CH309" s="206">
        <f>F309*P309</f>
        <v/>
      </c>
      <c r="DJ309" s="3">
        <f>ROUND((CI309-EZ309),1)</f>
        <v/>
      </c>
      <c r="DK309" s="3">
        <f>((CI309-EZ309)/(FG309+DJ309-FC309))*100</f>
        <v/>
      </c>
      <c r="DL309" s="3">
        <f>ROUND((CR309-FA309)+(DA309-FB309),1)</f>
        <v/>
      </c>
      <c r="EA309" s="3">
        <f>IF(DZ309&gt;0,DZ309,IF(DM309&gt;0,1,2))</f>
        <v/>
      </c>
      <c r="EB309" s="3">
        <f>MAX(DM309:DO309)</f>
        <v/>
      </c>
      <c r="EC309" s="3">
        <f>AND(DM309-0.1&lt;$DM$8,DN309-0.1&lt;$DN$8,DO309-0.1&lt;$DO$8)*1</f>
        <v/>
      </c>
      <c r="ED309" s="3">
        <f>IFERROR(IF(AND($DP$8&gt;=DP309,$DQ$8&gt;=DQ309,$DR$8&gt;=DR309,$DS$8&gt;=DS309,$DT$8&gt;=DT309,$DU$8&gt;=DU309,$DV$8&gt;=DV309,$DW$8&gt;=DW309,$DX$8&gt;=DX309,OR(DY309=0,$DY$8&lt;DY309),EC309=1),1,0),0)</f>
        <v/>
      </c>
      <c r="EF309" s="3">
        <f>IFERROR(OFFSET(EF$3,MATCH(AQ309,$ED$4:$ED$10,0),0),0)</f>
        <v/>
      </c>
      <c r="EG309" s="3">
        <f>IFERROR(OFFSET(EG$3,MATCH(AR309,$ED$4:$ED$10,0),0),0)</f>
        <v/>
      </c>
      <c r="EH309" s="3">
        <f>IFERROR(IF(LEFT($BA309,1)="4",OFFSET(변환표준점수!$H$118,MATCH($S309,변환표준점수!$B$119:$B$198,0),),OFFSET(EH$3,MATCH(AS309,$ED$4:$ED$8,0),0)),0)</f>
        <v/>
      </c>
      <c r="EI309" s="3">
        <f>IFERROR(IF(LEFT($BA309,1)="4",OFFSET(변환표준점수!$I$118,MATCH($S309,변환표준점수!$B$119:$B$198,0),0),OFFSET(EI$3,MATCH(AT309,$ED$4:$ED$8,0),0)),0)</f>
        <v/>
      </c>
      <c r="EK309" s="3">
        <f>IFERROR(IF(LEFT($BA309,1)="4",OFFSET(변환표준점수!$J$118,MATCH($S309,변환표준점수!$B$119:$B$198,0),0),OFFSET(EJ$3,MATCH(AV309,$ED$4:$ED$8,0),0)),0)</f>
        <v/>
      </c>
      <c r="EL309" s="3">
        <f>IFERROR(IF(LEFT($BA309,1)="4",OFFSET(변환표준점수!$K$118,MATCH($S309,변환표준점수!$B$119:$B$198,0),0),OFFSET(EK$3,MATCH(AW309,$ED$4:$ED$8,0),0)),0)</f>
        <v/>
      </c>
      <c r="EM309" s="3">
        <f>IFERROR(OFFSET(EL$3,MATCH(AX309,$ED$4:$ED$8,0),0),0)</f>
        <v/>
      </c>
      <c r="EN309" s="3">
        <f>IFERROR(OFFSET(EM$3,MATCH(AY309,$ED$4:$ED$8,0),0),0)</f>
        <v/>
      </c>
      <c r="EO309" s="3">
        <f>IFERROR(OFFSET(EN$3,MATCH(AZ309,$ED$4:$ED$8,0),0),0)</f>
        <v/>
      </c>
      <c r="EQ309" s="3">
        <f>IFERROR((EF309*AD309+BO309)*$EP$9,0)</f>
        <v/>
      </c>
      <c r="ER309" s="3">
        <f>IFERROR(EG309*AE309+OFFSET($BP309,0,$ER$14-1),0)</f>
        <v/>
      </c>
      <c r="ES309" s="3">
        <f>IFERROR((EH309*AF309+BS309)*$EP$9,0)</f>
        <v/>
      </c>
      <c r="ET309" s="3">
        <f>IFERROR(IF(O309&lt;2,0,(EI309*AG309+BT309)*$EP$9),0)</f>
        <v/>
      </c>
      <c r="EU309" s="3">
        <f>IFERROR(BU309*$EP$9,0)</f>
        <v/>
      </c>
      <c r="EV309" s="3">
        <f>IFERROR((EK309*AI309+BV309)*$EP$9,0)</f>
        <v/>
      </c>
      <c r="EW309" s="3">
        <f>IFERROR(IF(O309&lt;2,0,(EL309*AJ309+BW309)*$EP$9),0)</f>
        <v/>
      </c>
      <c r="EX309" s="3">
        <f>LARGE((ES309:ET309,EV309:EW309),1)</f>
        <v/>
      </c>
      <c r="EY309" s="3">
        <f>IF(O309&lt;2,0,LARGE((ES309:ET309,EV309:EW309),2))</f>
        <v/>
      </c>
      <c r="EZ309" s="3">
        <f>IFERROR(OFFSET(CI309,0,ROUND((1/(1/EM309))-1,0)),0)</f>
        <v/>
      </c>
      <c r="FA309" s="3">
        <f>IFERROR(OFFSET(CR309,0,ROUND(1/(1/EN309),0)-1),0)</f>
        <v/>
      </c>
      <c r="FB309" s="3">
        <f>IFERROR(OFFSET(DA309,0,ROUND(1/(1/EO309),0)-1),0)</f>
        <v/>
      </c>
      <c r="FG309" s="3">
        <f>IF(FF309&gt;0,FF309,EQ309+ER309+EU309+EX309+EY309+EZ309+FA309+FB309+FC309)</f>
        <v/>
      </c>
      <c r="FH309" s="618" t="n"/>
      <c r="FU309" s="3">
        <f>IF(AQ309=1,"표점",IF(AQ309=12,"표점/만점",IF(AQ309=2,"백분위")))</f>
        <v/>
      </c>
      <c r="FV309" s="3">
        <f>IF(BA309=1,"표점",IF(BA309=12,"표점/만점",IF(BA309=2,"백분위",IF(BA309=4,"변표",IF(BA309=42,"변표/만점")))))</f>
        <v/>
      </c>
      <c r="FW309" s="3">
        <f>ROUND(Y309/$FZ309,2)</f>
        <v/>
      </c>
      <c r="FX309" s="3">
        <f>ROUND(Z309/$FZ309,2)</f>
        <v/>
      </c>
      <c r="FY309" s="3">
        <f>ROUND(AC309/$FZ309,2)</f>
        <v/>
      </c>
      <c r="FZ309" s="3">
        <f>Y309+Z309+AC309</f>
        <v/>
      </c>
    </row>
    <row r="310">
      <c r="FH310" s="618" t="n"/>
      <c r="FU310" s="3">
        <f>IF(AQ310=1,"표점",IF(AQ310=12,"표점/만점",IF(AQ310=2,"백분위")))</f>
        <v/>
      </c>
      <c r="FV310" s="3">
        <f>IF(BA310=1,"표점",IF(BA310=12,"표점/만점",IF(BA310=2,"백분위",IF(BA310=4,"변표",IF(BA310=42,"변표/만점")))))</f>
        <v/>
      </c>
      <c r="FW310" s="3">
        <f>ROUND(Y310/$FZ310,2)</f>
        <v/>
      </c>
      <c r="FX310" s="3">
        <f>ROUND(Z310/$FZ310,2)</f>
        <v/>
      </c>
      <c r="FY310" s="3">
        <f>ROUND(AC310/$FZ310,2)</f>
        <v/>
      </c>
      <c r="FZ310" s="3">
        <f>Y310+Z310+AC310</f>
        <v/>
      </c>
    </row>
    <row r="311">
      <c r="FH311" s="618" t="n"/>
      <c r="FU311" s="3">
        <f>IF(AQ311=1,"표점",IF(AQ311=12,"표점/만점",IF(AQ311=2,"백분위")))</f>
        <v/>
      </c>
      <c r="FV311" s="3">
        <f>IF(BA311=1,"표점",IF(BA311=12,"표점/만점",IF(BA311=2,"백분위",IF(BA311=4,"변표",IF(BA311=42,"변표/만점")))))</f>
        <v/>
      </c>
      <c r="FW311" s="3">
        <f>ROUND(Y311/$FZ311,2)</f>
        <v/>
      </c>
      <c r="FX311" s="3">
        <f>ROUND(Z311/$FZ311,2)</f>
        <v/>
      </c>
      <c r="FY311" s="3">
        <f>ROUND(AC311/$FZ311,2)</f>
        <v/>
      </c>
      <c r="FZ311" s="3">
        <f>Y311+Z311+AC311</f>
        <v/>
      </c>
    </row>
    <row r="312">
      <c r="FH312" s="618" t="n"/>
      <c r="FU312" s="3">
        <f>IF(AQ312=1,"표점",IF(AQ312=12,"표점/만점",IF(AQ312=2,"백분위")))</f>
        <v/>
      </c>
      <c r="FV312" s="3">
        <f>IF(BA312=1,"표점",IF(BA312=12,"표점/만점",IF(BA312=2,"백분위",IF(BA312=4,"변표",IF(BA312=42,"변표/만점")))))</f>
        <v/>
      </c>
      <c r="FW312" s="3">
        <f>ROUND(Y312/$FZ312,2)</f>
        <v/>
      </c>
      <c r="FX312" s="3">
        <f>ROUND(Z312/$FZ312,2)</f>
        <v/>
      </c>
      <c r="FY312" s="3">
        <f>ROUND(AC312/$FZ312,2)</f>
        <v/>
      </c>
      <c r="FZ312" s="3">
        <f>Y312+Z312+AC312</f>
        <v/>
      </c>
    </row>
    <row r="313">
      <c r="FH313" s="618" t="n"/>
      <c r="FU313" s="3">
        <f>IF(AQ313=1,"표점",IF(AQ313=12,"표점/만점",IF(AQ313=2,"백분위")))</f>
        <v/>
      </c>
      <c r="FV313" s="3">
        <f>IF(BA313=1,"표점",IF(BA313=12,"표점/만점",IF(BA313=2,"백분위",IF(BA313=4,"변표",IF(BA313=42,"변표/만점")))))</f>
        <v/>
      </c>
      <c r="FW313" s="3">
        <f>ROUND(Y313/$FZ313,2)</f>
        <v/>
      </c>
      <c r="FX313" s="3">
        <f>ROUND(Z313/$FZ313,2)</f>
        <v/>
      </c>
      <c r="FY313" s="3">
        <f>ROUND(AC313/$FZ313,2)</f>
        <v/>
      </c>
      <c r="FZ313" s="3">
        <f>Y313+Z313+AC313</f>
        <v/>
      </c>
    </row>
    <row r="314">
      <c r="FH314" s="618" t="n"/>
      <c r="FU314" s="3">
        <f>IF(AQ314=1,"표점",IF(AQ314=12,"표점/만점",IF(AQ314=2,"백분위")))</f>
        <v/>
      </c>
      <c r="FV314" s="3">
        <f>IF(BA314=1,"표점",IF(BA314=12,"표점/만점",IF(BA314=2,"백분위",IF(BA314=4,"변표",IF(BA314=42,"변표/만점")))))</f>
        <v/>
      </c>
      <c r="FW314" s="3">
        <f>ROUND(Y314/$FZ314,2)</f>
        <v/>
      </c>
      <c r="FX314" s="3">
        <f>ROUND(Z314/$FZ314,2)</f>
        <v/>
      </c>
      <c r="FY314" s="3">
        <f>ROUND(AC314/$FZ314,2)</f>
        <v/>
      </c>
      <c r="FZ314" s="3">
        <f>Y314+Z314+AC314</f>
        <v/>
      </c>
    </row>
    <row r="315">
      <c r="FH315" s="618" t="n"/>
      <c r="FU315" s="3">
        <f>IF(AQ315=1,"표점",IF(AQ315=12,"표점/만점",IF(AQ315=2,"백분위")))</f>
        <v/>
      </c>
      <c r="FV315" s="3">
        <f>IF(BA315=1,"표점",IF(BA315=12,"표점/만점",IF(BA315=2,"백분위",IF(BA315=4,"변표",IF(BA315=42,"변표/만점")))))</f>
        <v/>
      </c>
      <c r="FW315" s="3">
        <f>ROUND(Y315/$FZ315,2)</f>
        <v/>
      </c>
      <c r="FX315" s="3">
        <f>ROUND(Z315/$FZ315,2)</f>
        <v/>
      </c>
      <c r="FY315" s="3">
        <f>ROUND(AC315/$FZ315,2)</f>
        <v/>
      </c>
      <c r="FZ315" s="3">
        <f>Y315+Z315+AC315</f>
        <v/>
      </c>
    </row>
    <row r="316">
      <c r="FH316" s="618" t="n"/>
      <c r="FU316" s="3">
        <f>IF(AQ316=1,"표점",IF(AQ316=12,"표점/만점",IF(AQ316=2,"백분위")))</f>
        <v/>
      </c>
      <c r="FV316" s="3">
        <f>IF(BA316=1,"표점",IF(BA316=12,"표점/만점",IF(BA316=2,"백분위",IF(BA316=4,"변표",IF(BA316=42,"변표/만점")))))</f>
        <v/>
      </c>
      <c r="FW316" s="3">
        <f>ROUND(Y316/$FZ316,2)</f>
        <v/>
      </c>
      <c r="FX316" s="3">
        <f>ROUND(Z316/$FZ316,2)</f>
        <v/>
      </c>
      <c r="FY316" s="3">
        <f>ROUND(AC316/$FZ316,2)</f>
        <v/>
      </c>
      <c r="FZ316" s="3">
        <f>Y316+Z316+AC316</f>
        <v/>
      </c>
    </row>
    <row r="317">
      <c r="FH317" s="618" t="n"/>
      <c r="FU317" s="3">
        <f>IF(AQ317=1,"표점",IF(AQ317=12,"표점/만점",IF(AQ317=2,"백분위")))</f>
        <v/>
      </c>
      <c r="FV317" s="3">
        <f>IF(BA317=1,"표점",IF(BA317=12,"표점/만점",IF(BA317=2,"백분위",IF(BA317=4,"변표",IF(BA317=42,"변표/만점")))))</f>
        <v/>
      </c>
      <c r="FW317" s="3">
        <f>ROUND(Y317/$FZ317,2)</f>
        <v/>
      </c>
      <c r="FX317" s="3">
        <f>ROUND(Z317/$FZ317,2)</f>
        <v/>
      </c>
      <c r="FY317" s="3">
        <f>ROUND(AC317/$FZ317,2)</f>
        <v/>
      </c>
      <c r="FZ317" s="3">
        <f>Y317+Z317+AC317</f>
        <v/>
      </c>
    </row>
    <row r="318">
      <c r="FH318" s="618" t="n"/>
    </row>
    <row r="319">
      <c r="FH319" s="618" t="n"/>
    </row>
    <row r="320">
      <c r="FH320" s="618" t="n"/>
    </row>
    <row r="321">
      <c r="FH321" s="618" t="n"/>
    </row>
    <row r="322">
      <c r="FH322" s="618" t="n"/>
    </row>
    <row r="323">
      <c r="FH323" s="618" t="n"/>
    </row>
    <row r="324">
      <c r="FH324" s="618" t="n"/>
    </row>
    <row r="325">
      <c r="FH325" s="618" t="n"/>
    </row>
    <row r="326">
      <c r="FH326" s="618" t="n"/>
    </row>
    <row r="327">
      <c r="FH327" s="618" t="n"/>
    </row>
    <row r="328">
      <c r="FH328" s="618" t="n"/>
    </row>
    <row r="329">
      <c r="FH329" s="618" t="n"/>
    </row>
    <row r="330">
      <c r="FH330" s="618" t="n"/>
    </row>
    <row r="331">
      <c r="FH331" s="618" t="n"/>
    </row>
    <row r="332">
      <c r="FH332" s="618" t="n"/>
    </row>
    <row r="333">
      <c r="FH333" s="618" t="n"/>
    </row>
    <row r="334">
      <c r="FH334" s="618" t="n"/>
    </row>
    <row r="335">
      <c r="FH335" s="618" t="n"/>
    </row>
    <row r="336">
      <c r="FH336" s="618" t="n"/>
    </row>
    <row r="337">
      <c r="FH337" s="618" t="n"/>
    </row>
    <row r="338">
      <c r="FH338" s="618" t="n"/>
    </row>
    <row r="339">
      <c r="FH339" s="618" t="n"/>
    </row>
    <row r="340">
      <c r="FH340" s="618" t="n"/>
    </row>
    <row r="341">
      <c r="FH341" s="618" t="n"/>
    </row>
    <row r="342">
      <c r="FH342" s="618" t="n"/>
    </row>
    <row r="343">
      <c r="FH343" s="618" t="n"/>
    </row>
    <row r="344">
      <c r="FH344" s="618" t="n"/>
    </row>
    <row r="345">
      <c r="FH345" s="618" t="n"/>
    </row>
    <row r="346">
      <c r="FH346" s="618" t="n"/>
    </row>
    <row r="347">
      <c r="FH347" s="618" t="n"/>
    </row>
    <row r="348">
      <c r="FH348" s="618" t="n"/>
    </row>
    <row r="349">
      <c r="FH349" s="618" t="n"/>
    </row>
    <row r="350">
      <c r="FH350" s="618" t="n"/>
    </row>
    <row r="351">
      <c r="FH351" s="618" t="n"/>
    </row>
    <row r="352">
      <c r="FH352" s="618" t="n"/>
    </row>
    <row r="353">
      <c r="FH353" s="618" t="n"/>
    </row>
    <row r="354">
      <c r="FH354" s="618" t="n"/>
    </row>
    <row r="355">
      <c r="FH355" s="618" t="n"/>
    </row>
    <row r="356">
      <c r="FH356" s="618" t="n"/>
    </row>
    <row r="357">
      <c r="FH357" s="618" t="n"/>
    </row>
    <row r="358">
      <c r="FH358" s="618" t="n"/>
    </row>
    <row r="359">
      <c r="FH359" s="618" t="n"/>
    </row>
    <row r="360">
      <c r="FH360" s="618" t="n"/>
    </row>
    <row r="361">
      <c r="FH361" s="618" t="n"/>
    </row>
    <row r="362">
      <c r="FH362" s="618" t="n"/>
    </row>
    <row r="363">
      <c r="FH363" s="618" t="n"/>
    </row>
    <row r="364">
      <c r="FH364" s="618" t="n"/>
    </row>
    <row r="365">
      <c r="FH365" s="618" t="n"/>
    </row>
    <row r="366">
      <c r="FH366" s="618" t="n"/>
    </row>
    <row r="367">
      <c r="FH367" s="618" t="n"/>
    </row>
    <row r="368">
      <c r="FH368" s="618" t="n"/>
    </row>
    <row r="369">
      <c r="FH369" s="618" t="n"/>
    </row>
    <row r="370">
      <c r="FH370" s="618" t="n"/>
    </row>
    <row r="371">
      <c r="FH371" s="618" t="n"/>
    </row>
    <row r="372">
      <c r="FH372" s="618" t="n"/>
    </row>
    <row r="373">
      <c r="FH373" s="618" t="n"/>
    </row>
    <row r="374">
      <c r="FH374" s="618" t="n"/>
    </row>
    <row r="375">
      <c r="FH375" s="618" t="n"/>
    </row>
    <row r="376">
      <c r="FH376" s="618" t="n"/>
    </row>
    <row r="377">
      <c r="FH377" s="618" t="n"/>
    </row>
    <row r="378">
      <c r="FH378" s="618" t="n"/>
    </row>
    <row r="379">
      <c r="FH379" s="618" t="n"/>
    </row>
    <row r="380">
      <c r="FH380" s="618" t="n"/>
    </row>
    <row r="381">
      <c r="FH381" s="618" t="n"/>
    </row>
    <row r="382">
      <c r="FH382" s="618" t="n"/>
    </row>
    <row r="383">
      <c r="FH383" s="618" t="n"/>
    </row>
    <row r="384">
      <c r="FH384" s="618" t="n"/>
    </row>
    <row r="385">
      <c r="FH385" s="618" t="n"/>
    </row>
    <row r="386">
      <c r="FH386" s="618" t="n"/>
    </row>
    <row r="387">
      <c r="FH387" s="618" t="n"/>
    </row>
    <row r="388">
      <c r="FH388" s="618" t="n"/>
    </row>
    <row r="389">
      <c r="FH389" s="618" t="n"/>
    </row>
    <row r="390">
      <c r="FH390" s="618" t="n"/>
    </row>
    <row r="391">
      <c r="FH391" s="618" t="n"/>
    </row>
    <row r="392">
      <c r="FH392" s="618" t="n"/>
    </row>
    <row r="393">
      <c r="FH393" s="618" t="n"/>
    </row>
    <row r="394">
      <c r="FH394" s="618" t="n"/>
    </row>
    <row r="395">
      <c r="FH395" s="618" t="n"/>
    </row>
    <row r="396">
      <c r="FH396" s="618" t="n"/>
    </row>
    <row r="397">
      <c r="FH397" s="618" t="n"/>
    </row>
    <row r="398">
      <c r="FH398" s="618" t="n"/>
    </row>
    <row r="399">
      <c r="FH399" s="618" t="n"/>
    </row>
    <row r="400">
      <c r="FH400" s="618" t="n"/>
    </row>
    <row r="401">
      <c r="FH401" s="618" t="n"/>
    </row>
    <row r="402">
      <c r="FH402" s="618" t="n"/>
    </row>
    <row r="403">
      <c r="FH403" s="618" t="n"/>
    </row>
    <row r="404">
      <c r="FH404" s="618" t="n"/>
    </row>
    <row r="405">
      <c r="FH405" s="618" t="n"/>
    </row>
    <row r="406">
      <c r="FH406" s="618" t="n"/>
    </row>
    <row r="407">
      <c r="FH407" s="618" t="n"/>
    </row>
    <row r="408">
      <c r="FH408" s="618" t="n"/>
    </row>
    <row r="409">
      <c r="FH409" s="618" t="n"/>
    </row>
    <row r="410">
      <c r="FH410" s="618" t="n"/>
    </row>
    <row r="411">
      <c r="FH411" s="618" t="n"/>
    </row>
    <row r="412">
      <c r="FH412" s="618" t="n"/>
    </row>
    <row r="413">
      <c r="FH413" s="618" t="n"/>
    </row>
    <row r="414">
      <c r="FH414" s="618" t="n"/>
    </row>
    <row r="415">
      <c r="FH415" s="618" t="n"/>
    </row>
    <row r="416">
      <c r="FH416" s="618" t="n"/>
    </row>
    <row r="417">
      <c r="FH417" s="618" t="n"/>
    </row>
    <row r="418">
      <c r="FH418" s="618" t="n"/>
    </row>
    <row r="419">
      <c r="FH419" s="618" t="n"/>
    </row>
    <row r="420">
      <c r="FH420" s="618" t="n"/>
    </row>
    <row r="421">
      <c r="FH421" s="618" t="n"/>
    </row>
    <row r="422">
      <c r="FH422" s="618" t="n"/>
    </row>
    <row r="423">
      <c r="FH423" s="618" t="n"/>
    </row>
    <row r="424">
      <c r="FH424" s="618" t="n"/>
    </row>
    <row r="425">
      <c r="FH425" s="618" t="n"/>
    </row>
    <row r="426">
      <c r="FH426" s="618" t="n"/>
    </row>
    <row r="427">
      <c r="FH427" s="618" t="n"/>
    </row>
    <row r="428">
      <c r="FH428" s="618" t="n"/>
    </row>
    <row r="429">
      <c r="FH429" s="618" t="n"/>
    </row>
    <row r="430">
      <c r="FH430" s="61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9uDVx2I38QYSJNFdvo3Jg==" formatRows="1" sort="1" spinCount="100000" hashValue="+tdU4fcT4NtrsiGedpzQnqMb0cxXp5lmx+tqH0OyBUy7mH7SEBbEZ+yOlBbEXf6pSZMmIkFQ4kbXLapbbNkrcg=="/>
  <conditionalFormatting sqref="Q17:Q23 Q25:Q135">
    <cfRule type="cellIs" priority="13" operator="greaterThan" dxfId="19" stopIfTrue="1">
      <formula>0</formula>
    </cfRule>
    <cfRule type="expression" priority="14" dxfId="18">
      <formula>LEFT($BA17,1)+0=4</formula>
    </cfRule>
  </conditionalFormatting>
  <conditionalFormatting sqref="Q23:Q134">
    <cfRule type="cellIs" priority="9" operator="greaterThan" dxfId="19" stopIfTrue="1">
      <formula>0</formula>
    </cfRule>
    <cfRule type="expression" priority="10" dxfId="18">
      <formula>LEFT($BA23,1)+0=4</formula>
    </cfRule>
  </conditionalFormatting>
  <conditionalFormatting sqref="Q24">
    <cfRule type="cellIs" priority="7" operator="greaterThan" dxfId="19" stopIfTrue="1">
      <formula>0</formula>
    </cfRule>
    <cfRule type="expression" priority="8" dxfId="18">
      <formula>LEFT($BA24,1)+0=4</formula>
    </cfRule>
  </conditionalFormatting>
  <conditionalFormatting sqref="Q136:Q137">
    <cfRule type="cellIs" priority="1" operator="greaterThan" dxfId="19" stopIfTrue="1">
      <formula>0</formula>
    </cfRule>
    <cfRule type="expression" priority="2" dxfId="18">
      <formula>LEFT($BA136,1)+0=4</formula>
    </cfRule>
  </conditionalFormatting>
  <conditionalFormatting sqref="Q137:Q503">
    <cfRule type="cellIs" priority="5" operator="greaterThan" dxfId="19" stopIfTrue="1">
      <formula>0</formula>
    </cfRule>
    <cfRule type="expression" priority="6" dxfId="18">
      <formula>LEFT($BA137,1)+0=4</formula>
    </cfRule>
  </conditionalFormatting>
  <dataValidations count="1">
    <dataValidation sqref="AF7:AJ7" showDropDown="0" showInputMessage="1" showErrorMessage="1" allowBlank="1" promptTitle="표점" prompt="응시불가인 모집단위에서, _x000a_단순히 탐구 반영비만을 산출위한 수치이므로,_x000a_반영방법(표점,백분,표점/만점) 구분없이 같은 점수사용_x000a_(파일 최적화)_x000a_*원점/표점 배치표에따라 자동가변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2023-11-19T01:25:10Z</dcterms:created>
  <dcterms:modified xsi:type="dcterms:W3CDTF">2026-02-12T07:35:35Z</dcterms:modified>
</cp:coreProperties>
</file>